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5\"/>
    </mc:Choice>
  </mc:AlternateContent>
  <xr:revisionPtr revIDLastSave="0" documentId="13_ncr:1_{22CE3987-6FA8-452A-8552-A979F60E8E43}" xr6:coauthVersionLast="47" xr6:coauthVersionMax="47" xr10:uidLastSave="{00000000-0000-0000-0000-000000000000}"/>
  <workbookProtection workbookAlgorithmName="SHA-512" workbookHashValue="/DrTSvisCsCUrgpYTuq0gHfKNGWsfTv6LfnyYWeaDXhcIX2C/VvqkgPbKIc783C3qDijpMuqcQNODiFAUa2o4A==" workbookSaltValue="5cNBtbHJ2izPiYFvvemoHg==" workbookSpinCount="100000" lockStructure="1"/>
  <bookViews>
    <workbookView xWindow="-110" yWindow="-110" windowWidth="19420" windowHeight="10300" tabRatio="820" firstSheet="1" activeTab="1" xr2:uid="{00000000-000D-0000-FFFF-FFFF00000000}"/>
  </bookViews>
  <sheets>
    <sheet name="Directions" sheetId="21" state="hidden" r:id="rId1"/>
    <sheet name="Message From Chief Actuary" sheetId="6" r:id="rId2"/>
    <sheet name="Personal" sheetId="20" r:id="rId3"/>
    <sheet name="Career" sheetId="19" r:id="rId4"/>
    <sheet name="Retiree Assumptions" sheetId="2" r:id="rId5"/>
    <sheet name="Subsidy" sheetId="25" r:id="rId6"/>
    <sheet name="Costs &amp; Benefits" sheetId="18" r:id="rId7"/>
    <sheet name="Lifetime Value" sheetId="26" r:id="rId8"/>
    <sheet name="Mortality &amp; Health" sheetId="24" r:id="rId9"/>
    <sheet name="Taxes" sheetId="3" r:id="rId10"/>
    <sheet name="Economics" sheetId="27" r:id="rId11"/>
    <sheet name="Calculations" sheetId="7" state="hidden" r:id="rId12"/>
    <sheet name="Valuation" sheetId="17" state="hidden" r:id="rId13"/>
    <sheet name="Mort Rates" sheetId="8" state="hidden" r:id="rId14"/>
    <sheet name="mil mi val" sheetId="41" state="hidden" r:id="rId15"/>
    <sheet name="Mort Imp Cume" sheetId="40" state="hidden" r:id="rId16"/>
    <sheet name="Sheet1" sheetId="22" state="hidden" r:id="rId17"/>
  </sheets>
  <definedNames>
    <definedName name="Colas">Calculations!$A$30:$D$41</definedName>
    <definedName name="Months">Calculations!$A$30:$B$53</definedName>
    <definedName name="Mort_Imp_Retirees">'Mort Imp Cume'!$B$123:$DC$240</definedName>
    <definedName name="Mort_Imp_Survivors">'Mort Imp Cume'!$B$243:$DC$360</definedName>
    <definedName name="Page2">Valuation!$W$1:$AF$1023</definedName>
    <definedName name="_xlnm.Print_Area" localSheetId="3">Career!$C$7:$F$17</definedName>
    <definedName name="_xlnm.Print_Area" localSheetId="6">'Costs &amp; Benefits'!$B$1:$K$37</definedName>
    <definedName name="_xlnm.Print_Area" localSheetId="7">'Lifetime Value'!$A$3:$M$11</definedName>
    <definedName name="_xlnm.Print_Area" localSheetId="1">'Message From Chief Actuary'!$B$1:$K$44</definedName>
    <definedName name="_xlnm.Print_Area" localSheetId="8">'Mortality &amp; Health'!$A$3:$J$17</definedName>
    <definedName name="_xlnm.Print_Area" localSheetId="2">Personal!$D$8:$L$24</definedName>
    <definedName name="_xlnm.Print_Area" localSheetId="4">'Retiree Assumptions'!$C$8:$F$14</definedName>
    <definedName name="_xlnm.Print_Area" localSheetId="5">Subsidy!$A$1:$O$32</definedName>
    <definedName name="_xlnm.Print_Titles" localSheetId="13">'Mort Rates'!$1:$6</definedName>
    <definedName name="Rates">'Mort Rates'!$A$7:$J$128</definedName>
    <definedName name="Rates2">'Mort Rates'!$L$7:$U$128</definedName>
    <definedName name="Setback">'Mort Rates'!$W$8:$Y$11</definedName>
    <definedName name="Setback2">'Mort Rates'!$W$15:$X$16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D245" i="40" l="1"/>
  <c r="DE245" i="40"/>
  <c r="DF245" i="40"/>
  <c r="DD246" i="40"/>
  <c r="DE246" i="40"/>
  <c r="DF246" i="40"/>
  <c r="DD247" i="40"/>
  <c r="DE247" i="40"/>
  <c r="DF247" i="40"/>
  <c r="DD248" i="40"/>
  <c r="DE248" i="40"/>
  <c r="DF248" i="40"/>
  <c r="DD249" i="40"/>
  <c r="DE249" i="40"/>
  <c r="DF249" i="40"/>
  <c r="DD250" i="40"/>
  <c r="DE250" i="40"/>
  <c r="DF250" i="40"/>
  <c r="DD251" i="40"/>
  <c r="DE251" i="40"/>
  <c r="DF251" i="40"/>
  <c r="DD252" i="40"/>
  <c r="DE252" i="40"/>
  <c r="DF252" i="40"/>
  <c r="DD253" i="40"/>
  <c r="DE253" i="40"/>
  <c r="DF253" i="40"/>
  <c r="DD254" i="40"/>
  <c r="DE254" i="40"/>
  <c r="DF254" i="40"/>
  <c r="DD255" i="40"/>
  <c r="DE255" i="40"/>
  <c r="DF255" i="40"/>
  <c r="DD256" i="40"/>
  <c r="DE256" i="40"/>
  <c r="DF256" i="40"/>
  <c r="DD257" i="40"/>
  <c r="DE257" i="40"/>
  <c r="DF257" i="40"/>
  <c r="DD258" i="40"/>
  <c r="DE258" i="40"/>
  <c r="DF258" i="40"/>
  <c r="DD259" i="40"/>
  <c r="DE259" i="40"/>
  <c r="DF259" i="40"/>
  <c r="DD260" i="40"/>
  <c r="DE260" i="40"/>
  <c r="DF260" i="40"/>
  <c r="DD261" i="40"/>
  <c r="DE261" i="40"/>
  <c r="DF261" i="40"/>
  <c r="DD262" i="40"/>
  <c r="DE262" i="40"/>
  <c r="DF262" i="40"/>
  <c r="DD263" i="40"/>
  <c r="DE263" i="40"/>
  <c r="DF263" i="40"/>
  <c r="DD264" i="40"/>
  <c r="DE264" i="40"/>
  <c r="DF264" i="40"/>
  <c r="DD265" i="40"/>
  <c r="DE265" i="40"/>
  <c r="DF265" i="40"/>
  <c r="DD266" i="40"/>
  <c r="DE266" i="40"/>
  <c r="DF266" i="40"/>
  <c r="DD267" i="40"/>
  <c r="DE267" i="40"/>
  <c r="DF267" i="40"/>
  <c r="DD268" i="40"/>
  <c r="DE268" i="40"/>
  <c r="DF268" i="40"/>
  <c r="DD269" i="40"/>
  <c r="DE269" i="40"/>
  <c r="DF269" i="40"/>
  <c r="DD270" i="40"/>
  <c r="DE270" i="40"/>
  <c r="DF270" i="40"/>
  <c r="DD271" i="40"/>
  <c r="DE271" i="40"/>
  <c r="DF271" i="40"/>
  <c r="DD272" i="40"/>
  <c r="DE272" i="40"/>
  <c r="DF272" i="40"/>
  <c r="DD273" i="40"/>
  <c r="DE273" i="40"/>
  <c r="DF273" i="40"/>
  <c r="DD274" i="40"/>
  <c r="DE274" i="40"/>
  <c r="DF274" i="40"/>
  <c r="DD275" i="40"/>
  <c r="DE275" i="40"/>
  <c r="DF275" i="40"/>
  <c r="DD276" i="40"/>
  <c r="DE276" i="40"/>
  <c r="DF276" i="40"/>
  <c r="DD277" i="40"/>
  <c r="DE277" i="40"/>
  <c r="DF277" i="40"/>
  <c r="DD278" i="40"/>
  <c r="DE278" i="40"/>
  <c r="DF278" i="40"/>
  <c r="DD279" i="40"/>
  <c r="DE279" i="40"/>
  <c r="DF279" i="40"/>
  <c r="DD280" i="40"/>
  <c r="DE280" i="40"/>
  <c r="DF280" i="40"/>
  <c r="DD281" i="40"/>
  <c r="DE281" i="40"/>
  <c r="DF281" i="40"/>
  <c r="DD282" i="40"/>
  <c r="DE282" i="40"/>
  <c r="DF282" i="40"/>
  <c r="DD283" i="40"/>
  <c r="DE283" i="40"/>
  <c r="DF283" i="40"/>
  <c r="DD284" i="40"/>
  <c r="DE284" i="40"/>
  <c r="DF284" i="40"/>
  <c r="DD285" i="40"/>
  <c r="DE285" i="40"/>
  <c r="DF285" i="40"/>
  <c r="DD286" i="40"/>
  <c r="DE286" i="40"/>
  <c r="DF286" i="40"/>
  <c r="DD287" i="40"/>
  <c r="DE287" i="40"/>
  <c r="DF287" i="40"/>
  <c r="DD288" i="40"/>
  <c r="DE288" i="40"/>
  <c r="DF288" i="40"/>
  <c r="DD289" i="40"/>
  <c r="DE289" i="40"/>
  <c r="DF289" i="40"/>
  <c r="DD290" i="40"/>
  <c r="DE290" i="40"/>
  <c r="DF290" i="40"/>
  <c r="DD291" i="40"/>
  <c r="DE291" i="40"/>
  <c r="DF291" i="40"/>
  <c r="DD292" i="40"/>
  <c r="DE292" i="40"/>
  <c r="DF292" i="40"/>
  <c r="DD293" i="40"/>
  <c r="DE293" i="40"/>
  <c r="DF293" i="40"/>
  <c r="DD294" i="40"/>
  <c r="DE294" i="40"/>
  <c r="DF294" i="40"/>
  <c r="DD295" i="40"/>
  <c r="DE295" i="40"/>
  <c r="DF295" i="40"/>
  <c r="DD296" i="40"/>
  <c r="DE296" i="40"/>
  <c r="DF296" i="40"/>
  <c r="DD297" i="40"/>
  <c r="DE297" i="40"/>
  <c r="DF297" i="40"/>
  <c r="DD298" i="40"/>
  <c r="DE298" i="40"/>
  <c r="DF298" i="40"/>
  <c r="DD299" i="40"/>
  <c r="DE299" i="40"/>
  <c r="DF299" i="40"/>
  <c r="DD300" i="40"/>
  <c r="DE300" i="40"/>
  <c r="DF300" i="40"/>
  <c r="DD301" i="40"/>
  <c r="DE301" i="40"/>
  <c r="DF301" i="40"/>
  <c r="DD302" i="40"/>
  <c r="DE302" i="40"/>
  <c r="DF302" i="40"/>
  <c r="DD303" i="40"/>
  <c r="DE303" i="40"/>
  <c r="DF303" i="40"/>
  <c r="DD304" i="40"/>
  <c r="DE304" i="40"/>
  <c r="DF304" i="40"/>
  <c r="DD305" i="40"/>
  <c r="DE305" i="40"/>
  <c r="DF305" i="40"/>
  <c r="DD306" i="40"/>
  <c r="DE306" i="40"/>
  <c r="DF306" i="40"/>
  <c r="DD307" i="40"/>
  <c r="DE307" i="40"/>
  <c r="DF307" i="40"/>
  <c r="DD308" i="40"/>
  <c r="DE308" i="40"/>
  <c r="DF308" i="40"/>
  <c r="DD309" i="40"/>
  <c r="DE309" i="40"/>
  <c r="DF309" i="40"/>
  <c r="DD310" i="40"/>
  <c r="DE310" i="40"/>
  <c r="DF310" i="40"/>
  <c r="DD311" i="40"/>
  <c r="DE311" i="40"/>
  <c r="DF311" i="40"/>
  <c r="DD312" i="40"/>
  <c r="DE312" i="40"/>
  <c r="DF312" i="40"/>
  <c r="DD313" i="40"/>
  <c r="DE313" i="40"/>
  <c r="DF313" i="40"/>
  <c r="DD314" i="40"/>
  <c r="DE314" i="40"/>
  <c r="DF314" i="40"/>
  <c r="DD315" i="40"/>
  <c r="DE315" i="40"/>
  <c r="DF315" i="40"/>
  <c r="DD316" i="40"/>
  <c r="DE316" i="40"/>
  <c r="DF316" i="40"/>
  <c r="DD317" i="40"/>
  <c r="DE317" i="40"/>
  <c r="DF317" i="40"/>
  <c r="DD318" i="40"/>
  <c r="DE318" i="40"/>
  <c r="DF318" i="40"/>
  <c r="DD319" i="40"/>
  <c r="DE319" i="40"/>
  <c r="DF319" i="40"/>
  <c r="DD320" i="40"/>
  <c r="DE320" i="40"/>
  <c r="DF320" i="40"/>
  <c r="DD321" i="40"/>
  <c r="DE321" i="40"/>
  <c r="DF321" i="40"/>
  <c r="DD322" i="40"/>
  <c r="DE322" i="40"/>
  <c r="DF322" i="40"/>
  <c r="DD323" i="40"/>
  <c r="DE323" i="40"/>
  <c r="DF323" i="40"/>
  <c r="DD324" i="40"/>
  <c r="DE324" i="40"/>
  <c r="DF324" i="40"/>
  <c r="DD325" i="40"/>
  <c r="DE325" i="40"/>
  <c r="DF325" i="40"/>
  <c r="DD326" i="40"/>
  <c r="DE326" i="40"/>
  <c r="DF326" i="40"/>
  <c r="DD327" i="40"/>
  <c r="DE327" i="40"/>
  <c r="DF327" i="40"/>
  <c r="DD328" i="40"/>
  <c r="DE328" i="40"/>
  <c r="DF328" i="40"/>
  <c r="DD329" i="40"/>
  <c r="DE329" i="40"/>
  <c r="DF329" i="40"/>
  <c r="DD330" i="40"/>
  <c r="DE330" i="40"/>
  <c r="DF330" i="40"/>
  <c r="DD331" i="40"/>
  <c r="DE331" i="40"/>
  <c r="DF331" i="40"/>
  <c r="DD332" i="40"/>
  <c r="DE332" i="40"/>
  <c r="DF332" i="40"/>
  <c r="DD333" i="40"/>
  <c r="DE333" i="40"/>
  <c r="DF333" i="40"/>
  <c r="DD334" i="40"/>
  <c r="DE334" i="40"/>
  <c r="DF334" i="40"/>
  <c r="DD335" i="40"/>
  <c r="DE335" i="40"/>
  <c r="DF335" i="40"/>
  <c r="DD336" i="40"/>
  <c r="DE336" i="40"/>
  <c r="DF336" i="40"/>
  <c r="DD337" i="40"/>
  <c r="DE337" i="40"/>
  <c r="DF337" i="40"/>
  <c r="DD338" i="40"/>
  <c r="DE338" i="40"/>
  <c r="DF338" i="40"/>
  <c r="DD339" i="40"/>
  <c r="DE339" i="40"/>
  <c r="DF339" i="40"/>
  <c r="DD340" i="40"/>
  <c r="DE340" i="40"/>
  <c r="DF340" i="40"/>
  <c r="DD341" i="40"/>
  <c r="DE341" i="40"/>
  <c r="DF341" i="40"/>
  <c r="DD342" i="40"/>
  <c r="DE342" i="40"/>
  <c r="DF342" i="40"/>
  <c r="DD343" i="40"/>
  <c r="DE343" i="40"/>
  <c r="DF343" i="40"/>
  <c r="DD344" i="40"/>
  <c r="DE344" i="40"/>
  <c r="DF344" i="40"/>
  <c r="DD345" i="40"/>
  <c r="DE345" i="40"/>
  <c r="DF345" i="40"/>
  <c r="DD346" i="40"/>
  <c r="DE346" i="40"/>
  <c r="DF346" i="40"/>
  <c r="DD347" i="40"/>
  <c r="DE347" i="40"/>
  <c r="DF347" i="40"/>
  <c r="DD348" i="40"/>
  <c r="DE348" i="40"/>
  <c r="DF348" i="40"/>
  <c r="DD349" i="40"/>
  <c r="DE349" i="40"/>
  <c r="DF349" i="40"/>
  <c r="DD350" i="40"/>
  <c r="DE350" i="40"/>
  <c r="DF350" i="40"/>
  <c r="DD351" i="40"/>
  <c r="DE351" i="40"/>
  <c r="DF351" i="40"/>
  <c r="DD352" i="40"/>
  <c r="DE352" i="40"/>
  <c r="DF352" i="40"/>
  <c r="DD353" i="40"/>
  <c r="DE353" i="40"/>
  <c r="DF353" i="40"/>
  <c r="DD354" i="40"/>
  <c r="DE354" i="40"/>
  <c r="DF354" i="40"/>
  <c r="DD355" i="40"/>
  <c r="DE355" i="40"/>
  <c r="DF355" i="40"/>
  <c r="DD356" i="40"/>
  <c r="DE356" i="40"/>
  <c r="DF356" i="40"/>
  <c r="DD357" i="40"/>
  <c r="DE357" i="40"/>
  <c r="DF357" i="40"/>
  <c r="DD358" i="40"/>
  <c r="DE358" i="40"/>
  <c r="DF358" i="40"/>
  <c r="DD359" i="40"/>
  <c r="DE359" i="40"/>
  <c r="DF359" i="40"/>
  <c r="DD360" i="40"/>
  <c r="DE360" i="40"/>
  <c r="DF360" i="40"/>
  <c r="DD21" i="40"/>
  <c r="DD20" i="40" s="1"/>
  <c r="DD19" i="40" s="1"/>
  <c r="DD18" i="40" s="1"/>
  <c r="DD17" i="40" s="1"/>
  <c r="DD16" i="40" s="1"/>
  <c r="DD15" i="40" s="1"/>
  <c r="DD14" i="40" s="1"/>
  <c r="DD13" i="40" s="1"/>
  <c r="DD12" i="40" s="1"/>
  <c r="DD11" i="40" s="1"/>
  <c r="DD10" i="40" s="1"/>
  <c r="DD9" i="40" s="1"/>
  <c r="DD8" i="40" s="1"/>
  <c r="DD7" i="40" s="1"/>
  <c r="DD6" i="40" s="1"/>
  <c r="DD5" i="40" s="1"/>
  <c r="DE21" i="40"/>
  <c r="DE20" i="40" s="1"/>
  <c r="DE19" i="40" s="1"/>
  <c r="DE18" i="40" s="1"/>
  <c r="DE17" i="40" s="1"/>
  <c r="DE16" i="40" s="1"/>
  <c r="DE15" i="40" s="1"/>
  <c r="DE14" i="40" s="1"/>
  <c r="DE13" i="40" s="1"/>
  <c r="DE12" i="40" s="1"/>
  <c r="DE11" i="40" s="1"/>
  <c r="DE10" i="40" s="1"/>
  <c r="DE9" i="40" s="1"/>
  <c r="DE8" i="40" s="1"/>
  <c r="DE7" i="40" s="1"/>
  <c r="DE6" i="40" s="1"/>
  <c r="DE5" i="40" s="1"/>
  <c r="DF21" i="40"/>
  <c r="DF20" i="40" s="1"/>
  <c r="DF19" i="40" s="1"/>
  <c r="DF18" i="40" s="1"/>
  <c r="DF17" i="40" s="1"/>
  <c r="DF16" i="40" s="1"/>
  <c r="DF15" i="40" s="1"/>
  <c r="DF14" i="40" s="1"/>
  <c r="DF13" i="40" s="1"/>
  <c r="DF12" i="40" s="1"/>
  <c r="DF11" i="40" s="1"/>
  <c r="DF10" i="40" s="1"/>
  <c r="DF9" i="40" s="1"/>
  <c r="DF8" i="40" s="1"/>
  <c r="DF7" i="40" s="1"/>
  <c r="DF6" i="40" s="1"/>
  <c r="DF5" i="40" s="1"/>
  <c r="DD22" i="40"/>
  <c r="DE22" i="40"/>
  <c r="DF22" i="40"/>
  <c r="DD23" i="40"/>
  <c r="DE23" i="40"/>
  <c r="DF23" i="40"/>
  <c r="DD24" i="40"/>
  <c r="DE24" i="40"/>
  <c r="DF24" i="40"/>
  <c r="DD25" i="40"/>
  <c r="DE25" i="40"/>
  <c r="DF25" i="40"/>
  <c r="DD26" i="40"/>
  <c r="DE26" i="40"/>
  <c r="DF26" i="40"/>
  <c r="DD27" i="40"/>
  <c r="DE27" i="40"/>
  <c r="DF27" i="40"/>
  <c r="DD28" i="40"/>
  <c r="DE28" i="40"/>
  <c r="DF28" i="40"/>
  <c r="DD29" i="40"/>
  <c r="DE29" i="40"/>
  <c r="DF29" i="40"/>
  <c r="DD30" i="40"/>
  <c r="DE30" i="40"/>
  <c r="DF30" i="40"/>
  <c r="DD31" i="40"/>
  <c r="DE31" i="40"/>
  <c r="DF31" i="40"/>
  <c r="DD32" i="40"/>
  <c r="DE32" i="40"/>
  <c r="DF32" i="40"/>
  <c r="DD33" i="40"/>
  <c r="DE33" i="40"/>
  <c r="DF33" i="40"/>
  <c r="DD34" i="40"/>
  <c r="DE34" i="40"/>
  <c r="DF34" i="40"/>
  <c r="DD35" i="40"/>
  <c r="DE35" i="40"/>
  <c r="DF35" i="40"/>
  <c r="DD36" i="40"/>
  <c r="DE36" i="40"/>
  <c r="DF36" i="40"/>
  <c r="DD37" i="40"/>
  <c r="DE37" i="40"/>
  <c r="DF37" i="40"/>
  <c r="DD38" i="40"/>
  <c r="DE38" i="40"/>
  <c r="DF38" i="40"/>
  <c r="DD39" i="40"/>
  <c r="DE39" i="40"/>
  <c r="DF39" i="40"/>
  <c r="DD40" i="40"/>
  <c r="DE40" i="40"/>
  <c r="DF40" i="40"/>
  <c r="DD41" i="40"/>
  <c r="DE41" i="40"/>
  <c r="DF41" i="40"/>
  <c r="DD42" i="40"/>
  <c r="DE42" i="40"/>
  <c r="DF42" i="40"/>
  <c r="DD43" i="40"/>
  <c r="DE43" i="40"/>
  <c r="DF43" i="40"/>
  <c r="DD44" i="40"/>
  <c r="DE44" i="40"/>
  <c r="DF44" i="40"/>
  <c r="DD45" i="40"/>
  <c r="DE45" i="40"/>
  <c r="DF45" i="40"/>
  <c r="DD46" i="40"/>
  <c r="DE46" i="40"/>
  <c r="DF46" i="40"/>
  <c r="DD47" i="40"/>
  <c r="DE47" i="40"/>
  <c r="DF47" i="40"/>
  <c r="DD48" i="40"/>
  <c r="DE48" i="40"/>
  <c r="DF48" i="40"/>
  <c r="DD49" i="40"/>
  <c r="DE49" i="40"/>
  <c r="DF49" i="40"/>
  <c r="DD50" i="40"/>
  <c r="DE50" i="40"/>
  <c r="DF50" i="40"/>
  <c r="DD51" i="40"/>
  <c r="DE51" i="40"/>
  <c r="DF51" i="40"/>
  <c r="DD52" i="40"/>
  <c r="DE52" i="40"/>
  <c r="DF52" i="40"/>
  <c r="DD53" i="40"/>
  <c r="DE53" i="40"/>
  <c r="DF53" i="40"/>
  <c r="DD54" i="40"/>
  <c r="DE54" i="40"/>
  <c r="DF54" i="40"/>
  <c r="DD55" i="40"/>
  <c r="DE55" i="40"/>
  <c r="DF55" i="40"/>
  <c r="DD56" i="40"/>
  <c r="DE56" i="40"/>
  <c r="DF56" i="40"/>
  <c r="DD57" i="40"/>
  <c r="DE57" i="40"/>
  <c r="DF57" i="40"/>
  <c r="DD58" i="40"/>
  <c r="DE58" i="40"/>
  <c r="DF58" i="40"/>
  <c r="DD59" i="40"/>
  <c r="DE59" i="40"/>
  <c r="DF59" i="40"/>
  <c r="DD60" i="40"/>
  <c r="DE60" i="40"/>
  <c r="DF60" i="40"/>
  <c r="DD61" i="40"/>
  <c r="DE61" i="40"/>
  <c r="DF61" i="40"/>
  <c r="DD62" i="40"/>
  <c r="DE62" i="40"/>
  <c r="DF62" i="40"/>
  <c r="DD63" i="40"/>
  <c r="DE63" i="40"/>
  <c r="DF63" i="40"/>
  <c r="DD64" i="40"/>
  <c r="DE64" i="40"/>
  <c r="DF64" i="40"/>
  <c r="DD65" i="40"/>
  <c r="DE65" i="40"/>
  <c r="DF65" i="40"/>
  <c r="DD66" i="40"/>
  <c r="DE66" i="40"/>
  <c r="DF66" i="40"/>
  <c r="DD67" i="40"/>
  <c r="DE67" i="40"/>
  <c r="DF67" i="40"/>
  <c r="DD68" i="40"/>
  <c r="DE68" i="40"/>
  <c r="DF68" i="40"/>
  <c r="DD69" i="40"/>
  <c r="DE69" i="40"/>
  <c r="DF69" i="40"/>
  <c r="DD70" i="40"/>
  <c r="DE70" i="40"/>
  <c r="DF70" i="40"/>
  <c r="DD71" i="40"/>
  <c r="DE71" i="40"/>
  <c r="DF71" i="40"/>
  <c r="DD72" i="40"/>
  <c r="DE72" i="40"/>
  <c r="DF72" i="40"/>
  <c r="DD73" i="40"/>
  <c r="DE73" i="40"/>
  <c r="DF73" i="40"/>
  <c r="DD74" i="40"/>
  <c r="DE74" i="40"/>
  <c r="DF74" i="40"/>
  <c r="DD75" i="40"/>
  <c r="DE75" i="40"/>
  <c r="DF75" i="40"/>
  <c r="DD76" i="40"/>
  <c r="DE76" i="40"/>
  <c r="DF76" i="40"/>
  <c r="DD77" i="40"/>
  <c r="DE77" i="40"/>
  <c r="DF77" i="40"/>
  <c r="DD78" i="40"/>
  <c r="DE78" i="40"/>
  <c r="DF78" i="40"/>
  <c r="DD79" i="40"/>
  <c r="DE79" i="40"/>
  <c r="DF79" i="40"/>
  <c r="DD80" i="40"/>
  <c r="DE80" i="40"/>
  <c r="DF80" i="40"/>
  <c r="DD81" i="40"/>
  <c r="DE81" i="40"/>
  <c r="DF81" i="40"/>
  <c r="DD82" i="40"/>
  <c r="DE82" i="40"/>
  <c r="DF82" i="40"/>
  <c r="DD83" i="40"/>
  <c r="DE83" i="40"/>
  <c r="DF83" i="40"/>
  <c r="DD84" i="40"/>
  <c r="DE84" i="40"/>
  <c r="DF84" i="40"/>
  <c r="DD85" i="40"/>
  <c r="DE85" i="40"/>
  <c r="DF85" i="40"/>
  <c r="DD86" i="40"/>
  <c r="DE86" i="40"/>
  <c r="DF86" i="40"/>
  <c r="DD87" i="40"/>
  <c r="DE87" i="40"/>
  <c r="DF87" i="40"/>
  <c r="DD88" i="40"/>
  <c r="DE88" i="40"/>
  <c r="DF88" i="40"/>
  <c r="DD89" i="40"/>
  <c r="DE89" i="40"/>
  <c r="DF89" i="40"/>
  <c r="DD90" i="40"/>
  <c r="DE90" i="40"/>
  <c r="DF90" i="40"/>
  <c r="DD91" i="40"/>
  <c r="DE91" i="40"/>
  <c r="DF91" i="40"/>
  <c r="DD92" i="40"/>
  <c r="DE92" i="40"/>
  <c r="DF92" i="40"/>
  <c r="DD93" i="40"/>
  <c r="DE93" i="40"/>
  <c r="DF93" i="40"/>
  <c r="DD94" i="40"/>
  <c r="DE94" i="40"/>
  <c r="DF94" i="40"/>
  <c r="DD95" i="40"/>
  <c r="DE95" i="40"/>
  <c r="DF95" i="40"/>
  <c r="DD96" i="40"/>
  <c r="DE96" i="40"/>
  <c r="DF96" i="40"/>
  <c r="DD97" i="40"/>
  <c r="DE97" i="40"/>
  <c r="DF97" i="40"/>
  <c r="DD98" i="40"/>
  <c r="DE98" i="40"/>
  <c r="DF98" i="40"/>
  <c r="DD99" i="40"/>
  <c r="DE99" i="40"/>
  <c r="DF99" i="40"/>
  <c r="DD100" i="40"/>
  <c r="DE100" i="40"/>
  <c r="DF100" i="40"/>
  <c r="DD101" i="40"/>
  <c r="DE101" i="40"/>
  <c r="DF101" i="40"/>
  <c r="DD102" i="40"/>
  <c r="DE102" i="40"/>
  <c r="DF102" i="40"/>
  <c r="DD103" i="40"/>
  <c r="DE103" i="40"/>
  <c r="DF103" i="40"/>
  <c r="DD104" i="40"/>
  <c r="DE104" i="40"/>
  <c r="DF104" i="40"/>
  <c r="DD105" i="40"/>
  <c r="DE105" i="40"/>
  <c r="DF105" i="40"/>
  <c r="DD106" i="40"/>
  <c r="DE106" i="40"/>
  <c r="DF106" i="40"/>
  <c r="DD107" i="40"/>
  <c r="DE107" i="40"/>
  <c r="DF107" i="40"/>
  <c r="DD108" i="40"/>
  <c r="DE108" i="40"/>
  <c r="DF108" i="40"/>
  <c r="DD109" i="40"/>
  <c r="DE109" i="40"/>
  <c r="DF109" i="40"/>
  <c r="DD110" i="40"/>
  <c r="DE110" i="40"/>
  <c r="DF110" i="40"/>
  <c r="DD111" i="40"/>
  <c r="DE111" i="40"/>
  <c r="DF111" i="40"/>
  <c r="DD112" i="40"/>
  <c r="DE112" i="40"/>
  <c r="DF112" i="40"/>
  <c r="DD113" i="40"/>
  <c r="DE113" i="40"/>
  <c r="DF113" i="40"/>
  <c r="DD114" i="40"/>
  <c r="DE114" i="40"/>
  <c r="DF114" i="40"/>
  <c r="DD115" i="40"/>
  <c r="DE115" i="40"/>
  <c r="DF115" i="40"/>
  <c r="DD116" i="40"/>
  <c r="DE116" i="40"/>
  <c r="DF116" i="40"/>
  <c r="DD117" i="40"/>
  <c r="DE117" i="40"/>
  <c r="DF117" i="40"/>
  <c r="DD118" i="40"/>
  <c r="DE118" i="40"/>
  <c r="DF118" i="40"/>
  <c r="DD119" i="40"/>
  <c r="DE119" i="40"/>
  <c r="DF119" i="40"/>
  <c r="DD120" i="40"/>
  <c r="DE120" i="40"/>
  <c r="DF120" i="40"/>
  <c r="E245" i="40" l="1"/>
  <c r="F245" i="40"/>
  <c r="G245" i="40"/>
  <c r="H245" i="40"/>
  <c r="I245" i="40"/>
  <c r="J245" i="40"/>
  <c r="K245" i="40"/>
  <c r="L245" i="40"/>
  <c r="M245" i="40"/>
  <c r="N245" i="40"/>
  <c r="O245" i="40"/>
  <c r="P245" i="40"/>
  <c r="Q245" i="40"/>
  <c r="R245" i="40"/>
  <c r="S245" i="40"/>
  <c r="T245" i="40"/>
  <c r="U245" i="40"/>
  <c r="V245" i="40"/>
  <c r="W245" i="40"/>
  <c r="X245" i="40"/>
  <c r="Y245" i="40"/>
  <c r="Z245" i="40"/>
  <c r="AA245" i="40"/>
  <c r="AB245" i="40"/>
  <c r="AC245" i="40"/>
  <c r="AD245" i="40"/>
  <c r="AE245" i="40"/>
  <c r="AF245" i="40"/>
  <c r="AG245" i="40"/>
  <c r="AH245" i="40"/>
  <c r="AI245" i="40"/>
  <c r="AJ245" i="40"/>
  <c r="AK245" i="40"/>
  <c r="AL245" i="40"/>
  <c r="AM245" i="40"/>
  <c r="AN245" i="40"/>
  <c r="AO245" i="40"/>
  <c r="AP245" i="40"/>
  <c r="AQ245" i="40"/>
  <c r="AR245" i="40"/>
  <c r="AS245" i="40"/>
  <c r="AT245" i="40"/>
  <c r="AU245" i="40"/>
  <c r="AV245" i="40"/>
  <c r="AW245" i="40"/>
  <c r="AX245" i="40"/>
  <c r="AY245" i="40"/>
  <c r="AZ245" i="40"/>
  <c r="BA245" i="40"/>
  <c r="BB245" i="40"/>
  <c r="BC245" i="40"/>
  <c r="BD245" i="40"/>
  <c r="BE245" i="40"/>
  <c r="BF245" i="40"/>
  <c r="BG245" i="40"/>
  <c r="BH245" i="40"/>
  <c r="BI245" i="40"/>
  <c r="BJ245" i="40"/>
  <c r="BK245" i="40"/>
  <c r="BL245" i="40"/>
  <c r="BM245" i="40"/>
  <c r="BN245" i="40"/>
  <c r="BO245" i="40"/>
  <c r="BP245" i="40"/>
  <c r="BQ245" i="40"/>
  <c r="BR245" i="40"/>
  <c r="BS245" i="40"/>
  <c r="BT245" i="40"/>
  <c r="BU245" i="40"/>
  <c r="BV245" i="40"/>
  <c r="BW245" i="40"/>
  <c r="BX245" i="40"/>
  <c r="BY245" i="40"/>
  <c r="BZ245" i="40"/>
  <c r="CA245" i="40"/>
  <c r="CB245" i="40"/>
  <c r="CC245" i="40"/>
  <c r="CD245" i="40"/>
  <c r="CE245" i="40"/>
  <c r="CF245" i="40"/>
  <c r="CG245" i="40"/>
  <c r="CH245" i="40"/>
  <c r="CI245" i="40"/>
  <c r="CJ245" i="40"/>
  <c r="CK245" i="40"/>
  <c r="CL245" i="40"/>
  <c r="CM245" i="40"/>
  <c r="CN245" i="40"/>
  <c r="CO245" i="40"/>
  <c r="CP245" i="40"/>
  <c r="CQ245" i="40"/>
  <c r="CR245" i="40"/>
  <c r="CS245" i="40"/>
  <c r="CT245" i="40"/>
  <c r="CU245" i="40"/>
  <c r="CV245" i="40"/>
  <c r="CW245" i="40"/>
  <c r="CX245" i="40"/>
  <c r="CY245" i="40"/>
  <c r="CZ245" i="40"/>
  <c r="DA245" i="40"/>
  <c r="DB245" i="40"/>
  <c r="DC245" i="40"/>
  <c r="E246" i="40"/>
  <c r="F246" i="40"/>
  <c r="G246" i="40"/>
  <c r="H246" i="40"/>
  <c r="I246" i="40"/>
  <c r="J246" i="40"/>
  <c r="K246" i="40"/>
  <c r="L246" i="40"/>
  <c r="M246" i="40"/>
  <c r="N246" i="40"/>
  <c r="O246" i="40"/>
  <c r="P246" i="40"/>
  <c r="Q246" i="40"/>
  <c r="R246" i="40"/>
  <c r="S246" i="40"/>
  <c r="T246" i="40"/>
  <c r="U246" i="40"/>
  <c r="V246" i="40"/>
  <c r="W246" i="40"/>
  <c r="X246" i="40"/>
  <c r="Y246" i="40"/>
  <c r="Z246" i="40"/>
  <c r="AA246" i="40"/>
  <c r="AB246" i="40"/>
  <c r="AC246" i="40"/>
  <c r="AD246" i="40"/>
  <c r="AE246" i="40"/>
  <c r="AF246" i="40"/>
  <c r="AG246" i="40"/>
  <c r="AH246" i="40"/>
  <c r="AI246" i="40"/>
  <c r="AJ246" i="40"/>
  <c r="AK246" i="40"/>
  <c r="AL246" i="40"/>
  <c r="AM246" i="40"/>
  <c r="AN246" i="40"/>
  <c r="AO246" i="40"/>
  <c r="AP246" i="40"/>
  <c r="AQ246" i="40"/>
  <c r="AR246" i="40"/>
  <c r="AS246" i="40"/>
  <c r="AT246" i="40"/>
  <c r="AU246" i="40"/>
  <c r="AV246" i="40"/>
  <c r="AW246" i="40"/>
  <c r="AX246" i="40"/>
  <c r="AY246" i="40"/>
  <c r="AZ246" i="40"/>
  <c r="BA246" i="40"/>
  <c r="BB246" i="40"/>
  <c r="BC246" i="40"/>
  <c r="BD246" i="40"/>
  <c r="BE246" i="40"/>
  <c r="BF246" i="40"/>
  <c r="BG246" i="40"/>
  <c r="BH246" i="40"/>
  <c r="BI246" i="40"/>
  <c r="BJ246" i="40"/>
  <c r="BK246" i="40"/>
  <c r="BL246" i="40"/>
  <c r="BM246" i="40"/>
  <c r="BN246" i="40"/>
  <c r="BO246" i="40"/>
  <c r="BP246" i="40"/>
  <c r="BQ246" i="40"/>
  <c r="BR246" i="40"/>
  <c r="BS246" i="40"/>
  <c r="BT246" i="40"/>
  <c r="BU246" i="40"/>
  <c r="BV246" i="40"/>
  <c r="BW246" i="40"/>
  <c r="BX246" i="40"/>
  <c r="BY246" i="40"/>
  <c r="BZ246" i="40"/>
  <c r="CA246" i="40"/>
  <c r="CB246" i="40"/>
  <c r="CC246" i="40"/>
  <c r="CD246" i="40"/>
  <c r="CE246" i="40"/>
  <c r="CF246" i="40"/>
  <c r="CG246" i="40"/>
  <c r="CH246" i="40"/>
  <c r="CI246" i="40"/>
  <c r="CJ246" i="40"/>
  <c r="CK246" i="40"/>
  <c r="CL246" i="40"/>
  <c r="CM246" i="40"/>
  <c r="CN246" i="40"/>
  <c r="CO246" i="40"/>
  <c r="CP246" i="40"/>
  <c r="CQ246" i="40"/>
  <c r="CR246" i="40"/>
  <c r="CS246" i="40"/>
  <c r="CT246" i="40"/>
  <c r="CU246" i="40"/>
  <c r="CV246" i="40"/>
  <c r="CW246" i="40"/>
  <c r="CX246" i="40"/>
  <c r="CY246" i="40"/>
  <c r="CZ246" i="40"/>
  <c r="DA246" i="40"/>
  <c r="DB246" i="40"/>
  <c r="DC246" i="40"/>
  <c r="E247" i="40"/>
  <c r="F247" i="40"/>
  <c r="G247" i="40"/>
  <c r="H247" i="40"/>
  <c r="I247" i="40"/>
  <c r="J247" i="40"/>
  <c r="K247" i="40"/>
  <c r="L247" i="40"/>
  <c r="M247" i="40"/>
  <c r="N247" i="40"/>
  <c r="O247" i="40"/>
  <c r="P247" i="40"/>
  <c r="Q247" i="40"/>
  <c r="R247" i="40"/>
  <c r="S247" i="40"/>
  <c r="T247" i="40"/>
  <c r="U247" i="40"/>
  <c r="V247" i="40"/>
  <c r="W247" i="40"/>
  <c r="X247" i="40"/>
  <c r="Y247" i="40"/>
  <c r="Z247" i="40"/>
  <c r="AA247" i="40"/>
  <c r="AB247" i="40"/>
  <c r="AC247" i="40"/>
  <c r="AD247" i="40"/>
  <c r="AE247" i="40"/>
  <c r="AF247" i="40"/>
  <c r="AG247" i="40"/>
  <c r="AH247" i="40"/>
  <c r="AI247" i="40"/>
  <c r="AJ247" i="40"/>
  <c r="AK247" i="40"/>
  <c r="AL247" i="40"/>
  <c r="AM247" i="40"/>
  <c r="AN247" i="40"/>
  <c r="AO247" i="40"/>
  <c r="AP247" i="40"/>
  <c r="AQ247" i="40"/>
  <c r="AR247" i="40"/>
  <c r="AS247" i="40"/>
  <c r="AT247" i="40"/>
  <c r="AU247" i="40"/>
  <c r="AV247" i="40"/>
  <c r="AW247" i="40"/>
  <c r="AX247" i="40"/>
  <c r="AY247" i="40"/>
  <c r="AZ247" i="40"/>
  <c r="BA247" i="40"/>
  <c r="BB247" i="40"/>
  <c r="BC247" i="40"/>
  <c r="BD247" i="40"/>
  <c r="BE247" i="40"/>
  <c r="BF247" i="40"/>
  <c r="BG247" i="40"/>
  <c r="BH247" i="40"/>
  <c r="BI247" i="40"/>
  <c r="BJ247" i="40"/>
  <c r="BK247" i="40"/>
  <c r="BL247" i="40"/>
  <c r="BM247" i="40"/>
  <c r="BN247" i="40"/>
  <c r="BO247" i="40"/>
  <c r="BP247" i="40"/>
  <c r="BQ247" i="40"/>
  <c r="BR247" i="40"/>
  <c r="BS247" i="40"/>
  <c r="BT247" i="40"/>
  <c r="BU247" i="40"/>
  <c r="BV247" i="40"/>
  <c r="BW247" i="40"/>
  <c r="BX247" i="40"/>
  <c r="BY247" i="40"/>
  <c r="BZ247" i="40"/>
  <c r="CA247" i="40"/>
  <c r="CB247" i="40"/>
  <c r="CC247" i="40"/>
  <c r="CD247" i="40"/>
  <c r="CE247" i="40"/>
  <c r="CF247" i="40"/>
  <c r="CG247" i="40"/>
  <c r="CH247" i="40"/>
  <c r="CI247" i="40"/>
  <c r="CJ247" i="40"/>
  <c r="CK247" i="40"/>
  <c r="CL247" i="40"/>
  <c r="CM247" i="40"/>
  <c r="CN247" i="40"/>
  <c r="CO247" i="40"/>
  <c r="CP247" i="40"/>
  <c r="CQ247" i="40"/>
  <c r="CR247" i="40"/>
  <c r="CS247" i="40"/>
  <c r="CT247" i="40"/>
  <c r="CU247" i="40"/>
  <c r="CV247" i="40"/>
  <c r="CW247" i="40"/>
  <c r="CX247" i="40"/>
  <c r="CY247" i="40"/>
  <c r="CZ247" i="40"/>
  <c r="DA247" i="40"/>
  <c r="DB247" i="40"/>
  <c r="DC247" i="40"/>
  <c r="E248" i="40"/>
  <c r="F248" i="40"/>
  <c r="G248" i="40"/>
  <c r="H248" i="40"/>
  <c r="I248" i="40"/>
  <c r="J248" i="40"/>
  <c r="K248" i="40"/>
  <c r="L248" i="40"/>
  <c r="M248" i="40"/>
  <c r="N248" i="40"/>
  <c r="O248" i="40"/>
  <c r="P248" i="40"/>
  <c r="Q248" i="40"/>
  <c r="R248" i="40"/>
  <c r="S248" i="40"/>
  <c r="T248" i="40"/>
  <c r="U248" i="40"/>
  <c r="V248" i="40"/>
  <c r="W248" i="40"/>
  <c r="X248" i="40"/>
  <c r="Y248" i="40"/>
  <c r="Z248" i="40"/>
  <c r="AA248" i="40"/>
  <c r="AB248" i="40"/>
  <c r="AC248" i="40"/>
  <c r="AD248" i="40"/>
  <c r="AE248" i="40"/>
  <c r="AF248" i="40"/>
  <c r="AG248" i="40"/>
  <c r="AH248" i="40"/>
  <c r="AI248" i="40"/>
  <c r="AJ248" i="40"/>
  <c r="AK248" i="40"/>
  <c r="AL248" i="40"/>
  <c r="AM248" i="40"/>
  <c r="AN248" i="40"/>
  <c r="AO248" i="40"/>
  <c r="AP248" i="40"/>
  <c r="AQ248" i="40"/>
  <c r="AR248" i="40"/>
  <c r="AS248" i="40"/>
  <c r="AT248" i="40"/>
  <c r="AU248" i="40"/>
  <c r="AV248" i="40"/>
  <c r="AW248" i="40"/>
  <c r="AX248" i="40"/>
  <c r="AY248" i="40"/>
  <c r="AZ248" i="40"/>
  <c r="BA248" i="40"/>
  <c r="BB248" i="40"/>
  <c r="BC248" i="40"/>
  <c r="BD248" i="40"/>
  <c r="BE248" i="40"/>
  <c r="BF248" i="40"/>
  <c r="BG248" i="40"/>
  <c r="BH248" i="40"/>
  <c r="BI248" i="40"/>
  <c r="BJ248" i="40"/>
  <c r="BK248" i="40"/>
  <c r="BL248" i="40"/>
  <c r="BM248" i="40"/>
  <c r="BN248" i="40"/>
  <c r="BO248" i="40"/>
  <c r="BP248" i="40"/>
  <c r="BQ248" i="40"/>
  <c r="BR248" i="40"/>
  <c r="BS248" i="40"/>
  <c r="BT248" i="40"/>
  <c r="BU248" i="40"/>
  <c r="BV248" i="40"/>
  <c r="BW248" i="40"/>
  <c r="BX248" i="40"/>
  <c r="BY248" i="40"/>
  <c r="BZ248" i="40"/>
  <c r="CA248" i="40"/>
  <c r="CB248" i="40"/>
  <c r="CC248" i="40"/>
  <c r="CD248" i="40"/>
  <c r="CE248" i="40"/>
  <c r="CF248" i="40"/>
  <c r="CG248" i="40"/>
  <c r="CH248" i="40"/>
  <c r="CI248" i="40"/>
  <c r="CJ248" i="40"/>
  <c r="CK248" i="40"/>
  <c r="CL248" i="40"/>
  <c r="CM248" i="40"/>
  <c r="CN248" i="40"/>
  <c r="CO248" i="40"/>
  <c r="CP248" i="40"/>
  <c r="CQ248" i="40"/>
  <c r="CR248" i="40"/>
  <c r="CS248" i="40"/>
  <c r="CT248" i="40"/>
  <c r="CU248" i="40"/>
  <c r="CV248" i="40"/>
  <c r="CW248" i="40"/>
  <c r="CX248" i="40"/>
  <c r="CY248" i="40"/>
  <c r="CZ248" i="40"/>
  <c r="DA248" i="40"/>
  <c r="DB248" i="40"/>
  <c r="DC248" i="40"/>
  <c r="E249" i="40"/>
  <c r="F249" i="40"/>
  <c r="G249" i="40"/>
  <c r="H249" i="40"/>
  <c r="I249" i="40"/>
  <c r="J249" i="40"/>
  <c r="K249" i="40"/>
  <c r="L249" i="40"/>
  <c r="M249" i="40"/>
  <c r="N249" i="40"/>
  <c r="O249" i="40"/>
  <c r="P249" i="40"/>
  <c r="Q249" i="40"/>
  <c r="R249" i="40"/>
  <c r="S249" i="40"/>
  <c r="T249" i="40"/>
  <c r="U249" i="40"/>
  <c r="V249" i="40"/>
  <c r="W249" i="40"/>
  <c r="X249" i="40"/>
  <c r="Y249" i="40"/>
  <c r="Z249" i="40"/>
  <c r="AA249" i="40"/>
  <c r="AB249" i="40"/>
  <c r="AC249" i="40"/>
  <c r="AD249" i="40"/>
  <c r="AE249" i="40"/>
  <c r="AF249" i="40"/>
  <c r="AG249" i="40"/>
  <c r="AH249" i="40"/>
  <c r="AI249" i="40"/>
  <c r="AJ249" i="40"/>
  <c r="AK249" i="40"/>
  <c r="AL249" i="40"/>
  <c r="AM249" i="40"/>
  <c r="AN249" i="40"/>
  <c r="AO249" i="40"/>
  <c r="AP249" i="40"/>
  <c r="AQ249" i="40"/>
  <c r="AR249" i="40"/>
  <c r="AS249" i="40"/>
  <c r="AT249" i="40"/>
  <c r="AU249" i="40"/>
  <c r="AV249" i="40"/>
  <c r="AW249" i="40"/>
  <c r="AX249" i="40"/>
  <c r="AY249" i="40"/>
  <c r="AZ249" i="40"/>
  <c r="BA249" i="40"/>
  <c r="BB249" i="40"/>
  <c r="BC249" i="40"/>
  <c r="BD249" i="40"/>
  <c r="BE249" i="40"/>
  <c r="BF249" i="40"/>
  <c r="BG249" i="40"/>
  <c r="BH249" i="40"/>
  <c r="BI249" i="40"/>
  <c r="BJ249" i="40"/>
  <c r="BK249" i="40"/>
  <c r="BL249" i="40"/>
  <c r="BM249" i="40"/>
  <c r="BN249" i="40"/>
  <c r="BO249" i="40"/>
  <c r="BP249" i="40"/>
  <c r="BQ249" i="40"/>
  <c r="BR249" i="40"/>
  <c r="BS249" i="40"/>
  <c r="BT249" i="40"/>
  <c r="BU249" i="40"/>
  <c r="BV249" i="40"/>
  <c r="BW249" i="40"/>
  <c r="BX249" i="40"/>
  <c r="BY249" i="40"/>
  <c r="BZ249" i="40"/>
  <c r="CA249" i="40"/>
  <c r="CB249" i="40"/>
  <c r="CC249" i="40"/>
  <c r="CD249" i="40"/>
  <c r="CE249" i="40"/>
  <c r="CF249" i="40"/>
  <c r="CG249" i="40"/>
  <c r="CH249" i="40"/>
  <c r="CI249" i="40"/>
  <c r="CJ249" i="40"/>
  <c r="CK249" i="40"/>
  <c r="CL249" i="40"/>
  <c r="CM249" i="40"/>
  <c r="CN249" i="40"/>
  <c r="CO249" i="40"/>
  <c r="CP249" i="40"/>
  <c r="CQ249" i="40"/>
  <c r="CR249" i="40"/>
  <c r="CS249" i="40"/>
  <c r="CT249" i="40"/>
  <c r="CU249" i="40"/>
  <c r="CV249" i="40"/>
  <c r="CW249" i="40"/>
  <c r="CX249" i="40"/>
  <c r="CY249" i="40"/>
  <c r="CZ249" i="40"/>
  <c r="DA249" i="40"/>
  <c r="DB249" i="40"/>
  <c r="DC249" i="40"/>
  <c r="E250" i="40"/>
  <c r="F250" i="40"/>
  <c r="G250" i="40"/>
  <c r="H250" i="40"/>
  <c r="I250" i="40"/>
  <c r="J250" i="40"/>
  <c r="K250" i="40"/>
  <c r="L250" i="40"/>
  <c r="M250" i="40"/>
  <c r="N250" i="40"/>
  <c r="O250" i="40"/>
  <c r="P250" i="40"/>
  <c r="Q250" i="40"/>
  <c r="R250" i="40"/>
  <c r="S250" i="40"/>
  <c r="T250" i="40"/>
  <c r="U250" i="40"/>
  <c r="V250" i="40"/>
  <c r="W250" i="40"/>
  <c r="X250" i="40"/>
  <c r="Y250" i="40"/>
  <c r="Z250" i="40"/>
  <c r="AA250" i="40"/>
  <c r="AB250" i="40"/>
  <c r="AC250" i="40"/>
  <c r="AD250" i="40"/>
  <c r="AE250" i="40"/>
  <c r="AF250" i="40"/>
  <c r="AG250" i="40"/>
  <c r="AH250" i="40"/>
  <c r="AI250" i="40"/>
  <c r="AJ250" i="40"/>
  <c r="AK250" i="40"/>
  <c r="AL250" i="40"/>
  <c r="AM250" i="40"/>
  <c r="AN250" i="40"/>
  <c r="AO250" i="40"/>
  <c r="AP250" i="40"/>
  <c r="AQ250" i="40"/>
  <c r="AR250" i="40"/>
  <c r="AS250" i="40"/>
  <c r="AT250" i="40"/>
  <c r="AU250" i="40"/>
  <c r="AV250" i="40"/>
  <c r="AW250" i="40"/>
  <c r="AX250" i="40"/>
  <c r="AY250" i="40"/>
  <c r="AZ250" i="40"/>
  <c r="BA250" i="40"/>
  <c r="BB250" i="40"/>
  <c r="BC250" i="40"/>
  <c r="BD250" i="40"/>
  <c r="BE250" i="40"/>
  <c r="BF250" i="40"/>
  <c r="BG250" i="40"/>
  <c r="BH250" i="40"/>
  <c r="BI250" i="40"/>
  <c r="BJ250" i="40"/>
  <c r="BK250" i="40"/>
  <c r="BL250" i="40"/>
  <c r="BM250" i="40"/>
  <c r="BN250" i="40"/>
  <c r="BO250" i="40"/>
  <c r="BP250" i="40"/>
  <c r="BQ250" i="40"/>
  <c r="BR250" i="40"/>
  <c r="BS250" i="40"/>
  <c r="BT250" i="40"/>
  <c r="BU250" i="40"/>
  <c r="BV250" i="40"/>
  <c r="BW250" i="40"/>
  <c r="BX250" i="40"/>
  <c r="BY250" i="40"/>
  <c r="BZ250" i="40"/>
  <c r="CA250" i="40"/>
  <c r="CB250" i="40"/>
  <c r="CC250" i="40"/>
  <c r="CD250" i="40"/>
  <c r="CE250" i="40"/>
  <c r="CF250" i="40"/>
  <c r="CG250" i="40"/>
  <c r="CH250" i="40"/>
  <c r="CI250" i="40"/>
  <c r="CJ250" i="40"/>
  <c r="CK250" i="40"/>
  <c r="CL250" i="40"/>
  <c r="CM250" i="40"/>
  <c r="CN250" i="40"/>
  <c r="CO250" i="40"/>
  <c r="CP250" i="40"/>
  <c r="CQ250" i="40"/>
  <c r="CR250" i="40"/>
  <c r="CS250" i="40"/>
  <c r="CT250" i="40"/>
  <c r="CU250" i="40"/>
  <c r="CV250" i="40"/>
  <c r="CW250" i="40"/>
  <c r="CX250" i="40"/>
  <c r="CY250" i="40"/>
  <c r="CZ250" i="40"/>
  <c r="DA250" i="40"/>
  <c r="DB250" i="40"/>
  <c r="DC250" i="40"/>
  <c r="E251" i="40"/>
  <c r="F251" i="40"/>
  <c r="G251" i="40"/>
  <c r="H251" i="40"/>
  <c r="I251" i="40"/>
  <c r="J251" i="40"/>
  <c r="K251" i="40"/>
  <c r="L251" i="40"/>
  <c r="M251" i="40"/>
  <c r="N251" i="40"/>
  <c r="O251" i="40"/>
  <c r="P251" i="40"/>
  <c r="Q251" i="40"/>
  <c r="R251" i="40"/>
  <c r="S251" i="40"/>
  <c r="T251" i="40"/>
  <c r="U251" i="40"/>
  <c r="V251" i="40"/>
  <c r="W251" i="40"/>
  <c r="X251" i="40"/>
  <c r="Y251" i="40"/>
  <c r="Z251" i="40"/>
  <c r="AA251" i="40"/>
  <c r="AB251" i="40"/>
  <c r="AC251" i="40"/>
  <c r="AD251" i="40"/>
  <c r="AE251" i="40"/>
  <c r="AF251" i="40"/>
  <c r="AG251" i="40"/>
  <c r="AH251" i="40"/>
  <c r="AI251" i="40"/>
  <c r="AJ251" i="40"/>
  <c r="AK251" i="40"/>
  <c r="AL251" i="40"/>
  <c r="AM251" i="40"/>
  <c r="AN251" i="40"/>
  <c r="AO251" i="40"/>
  <c r="AP251" i="40"/>
  <c r="AQ251" i="40"/>
  <c r="AR251" i="40"/>
  <c r="AS251" i="40"/>
  <c r="AT251" i="40"/>
  <c r="AU251" i="40"/>
  <c r="AV251" i="40"/>
  <c r="AW251" i="40"/>
  <c r="AX251" i="40"/>
  <c r="AY251" i="40"/>
  <c r="AZ251" i="40"/>
  <c r="BA251" i="40"/>
  <c r="BB251" i="40"/>
  <c r="BC251" i="40"/>
  <c r="BD251" i="40"/>
  <c r="BE251" i="40"/>
  <c r="BF251" i="40"/>
  <c r="BG251" i="40"/>
  <c r="BH251" i="40"/>
  <c r="BI251" i="40"/>
  <c r="BJ251" i="40"/>
  <c r="BK251" i="40"/>
  <c r="BL251" i="40"/>
  <c r="BM251" i="40"/>
  <c r="BN251" i="40"/>
  <c r="BO251" i="40"/>
  <c r="BP251" i="40"/>
  <c r="BQ251" i="40"/>
  <c r="BR251" i="40"/>
  <c r="BS251" i="40"/>
  <c r="BT251" i="40"/>
  <c r="BU251" i="40"/>
  <c r="BV251" i="40"/>
  <c r="BW251" i="40"/>
  <c r="BX251" i="40"/>
  <c r="BY251" i="40"/>
  <c r="BZ251" i="40"/>
  <c r="CA251" i="40"/>
  <c r="CB251" i="40"/>
  <c r="CC251" i="40"/>
  <c r="CD251" i="40"/>
  <c r="CE251" i="40"/>
  <c r="CF251" i="40"/>
  <c r="CG251" i="40"/>
  <c r="CH251" i="40"/>
  <c r="CI251" i="40"/>
  <c r="CJ251" i="40"/>
  <c r="CK251" i="40"/>
  <c r="CL251" i="40"/>
  <c r="CM251" i="40"/>
  <c r="CN251" i="40"/>
  <c r="CO251" i="40"/>
  <c r="CP251" i="40"/>
  <c r="CQ251" i="40"/>
  <c r="CR251" i="40"/>
  <c r="CS251" i="40"/>
  <c r="CT251" i="40"/>
  <c r="CU251" i="40"/>
  <c r="CV251" i="40"/>
  <c r="CW251" i="40"/>
  <c r="CX251" i="40"/>
  <c r="CY251" i="40"/>
  <c r="CZ251" i="40"/>
  <c r="DA251" i="40"/>
  <c r="DB251" i="40"/>
  <c r="DC251" i="40"/>
  <c r="E252" i="40"/>
  <c r="F252" i="40"/>
  <c r="G252" i="40"/>
  <c r="H252" i="40"/>
  <c r="I252" i="40"/>
  <c r="J252" i="40"/>
  <c r="K252" i="40"/>
  <c r="L252" i="40"/>
  <c r="M252" i="40"/>
  <c r="N252" i="40"/>
  <c r="O252" i="40"/>
  <c r="P252" i="40"/>
  <c r="Q252" i="40"/>
  <c r="R252" i="40"/>
  <c r="S252" i="40"/>
  <c r="T252" i="40"/>
  <c r="U252" i="40"/>
  <c r="V252" i="40"/>
  <c r="W252" i="40"/>
  <c r="X252" i="40"/>
  <c r="Y252" i="40"/>
  <c r="Z252" i="40"/>
  <c r="AA252" i="40"/>
  <c r="AB252" i="40"/>
  <c r="AC252" i="40"/>
  <c r="AD252" i="40"/>
  <c r="AE252" i="40"/>
  <c r="AF252" i="40"/>
  <c r="AG252" i="40"/>
  <c r="AH252" i="40"/>
  <c r="AI252" i="40"/>
  <c r="AJ252" i="40"/>
  <c r="AK252" i="40"/>
  <c r="AL252" i="40"/>
  <c r="AM252" i="40"/>
  <c r="AN252" i="40"/>
  <c r="AO252" i="40"/>
  <c r="AP252" i="40"/>
  <c r="AQ252" i="40"/>
  <c r="AR252" i="40"/>
  <c r="AS252" i="40"/>
  <c r="AT252" i="40"/>
  <c r="AU252" i="40"/>
  <c r="AV252" i="40"/>
  <c r="AW252" i="40"/>
  <c r="AX252" i="40"/>
  <c r="AY252" i="40"/>
  <c r="AZ252" i="40"/>
  <c r="BA252" i="40"/>
  <c r="BB252" i="40"/>
  <c r="BC252" i="40"/>
  <c r="BD252" i="40"/>
  <c r="BE252" i="40"/>
  <c r="BF252" i="40"/>
  <c r="BG252" i="40"/>
  <c r="BH252" i="40"/>
  <c r="BI252" i="40"/>
  <c r="BJ252" i="40"/>
  <c r="BK252" i="40"/>
  <c r="BL252" i="40"/>
  <c r="BM252" i="40"/>
  <c r="BN252" i="40"/>
  <c r="BO252" i="40"/>
  <c r="BP252" i="40"/>
  <c r="BQ252" i="40"/>
  <c r="BR252" i="40"/>
  <c r="BS252" i="40"/>
  <c r="BT252" i="40"/>
  <c r="BU252" i="40"/>
  <c r="BV252" i="40"/>
  <c r="BW252" i="40"/>
  <c r="BX252" i="40"/>
  <c r="BY252" i="40"/>
  <c r="BZ252" i="40"/>
  <c r="CA252" i="40"/>
  <c r="CB252" i="40"/>
  <c r="CC252" i="40"/>
  <c r="CD252" i="40"/>
  <c r="CE252" i="40"/>
  <c r="CF252" i="40"/>
  <c r="CG252" i="40"/>
  <c r="CH252" i="40"/>
  <c r="CI252" i="40"/>
  <c r="CJ252" i="40"/>
  <c r="CK252" i="40"/>
  <c r="CL252" i="40"/>
  <c r="CM252" i="40"/>
  <c r="CN252" i="40"/>
  <c r="CO252" i="40"/>
  <c r="CP252" i="40"/>
  <c r="CQ252" i="40"/>
  <c r="CR252" i="40"/>
  <c r="CS252" i="40"/>
  <c r="CT252" i="40"/>
  <c r="CU252" i="40"/>
  <c r="CV252" i="40"/>
  <c r="CW252" i="40"/>
  <c r="CX252" i="40"/>
  <c r="CY252" i="40"/>
  <c r="CZ252" i="40"/>
  <c r="DA252" i="40"/>
  <c r="DB252" i="40"/>
  <c r="DC252" i="40"/>
  <c r="E253" i="40"/>
  <c r="F253" i="40"/>
  <c r="G253" i="40"/>
  <c r="H253" i="40"/>
  <c r="I253" i="40"/>
  <c r="J253" i="40"/>
  <c r="K253" i="40"/>
  <c r="L253" i="40"/>
  <c r="M253" i="40"/>
  <c r="N253" i="40"/>
  <c r="O253" i="40"/>
  <c r="P253" i="40"/>
  <c r="Q253" i="40"/>
  <c r="R253" i="40"/>
  <c r="S253" i="40"/>
  <c r="T253" i="40"/>
  <c r="U253" i="40"/>
  <c r="V253" i="40"/>
  <c r="W253" i="40"/>
  <c r="X253" i="40"/>
  <c r="Y253" i="40"/>
  <c r="Z253" i="40"/>
  <c r="AA253" i="40"/>
  <c r="AB253" i="40"/>
  <c r="AC253" i="40"/>
  <c r="AD253" i="40"/>
  <c r="AE253" i="40"/>
  <c r="AF253" i="40"/>
  <c r="AG253" i="40"/>
  <c r="AH253" i="40"/>
  <c r="AI253" i="40"/>
  <c r="AJ253" i="40"/>
  <c r="AK253" i="40"/>
  <c r="AL253" i="40"/>
  <c r="AM253" i="40"/>
  <c r="AN253" i="40"/>
  <c r="AO253" i="40"/>
  <c r="AP253" i="40"/>
  <c r="AQ253" i="40"/>
  <c r="AR253" i="40"/>
  <c r="AS253" i="40"/>
  <c r="AT253" i="40"/>
  <c r="AU253" i="40"/>
  <c r="AV253" i="40"/>
  <c r="AW253" i="40"/>
  <c r="AX253" i="40"/>
  <c r="AY253" i="40"/>
  <c r="AZ253" i="40"/>
  <c r="BA253" i="40"/>
  <c r="BB253" i="40"/>
  <c r="BC253" i="40"/>
  <c r="BD253" i="40"/>
  <c r="BE253" i="40"/>
  <c r="BF253" i="40"/>
  <c r="BG253" i="40"/>
  <c r="BH253" i="40"/>
  <c r="BI253" i="40"/>
  <c r="BJ253" i="40"/>
  <c r="BK253" i="40"/>
  <c r="BL253" i="40"/>
  <c r="BM253" i="40"/>
  <c r="BN253" i="40"/>
  <c r="BO253" i="40"/>
  <c r="BP253" i="40"/>
  <c r="BQ253" i="40"/>
  <c r="BR253" i="40"/>
  <c r="BS253" i="40"/>
  <c r="BT253" i="40"/>
  <c r="BU253" i="40"/>
  <c r="BV253" i="40"/>
  <c r="BW253" i="40"/>
  <c r="BX253" i="40"/>
  <c r="BY253" i="40"/>
  <c r="BZ253" i="40"/>
  <c r="CA253" i="40"/>
  <c r="CB253" i="40"/>
  <c r="CC253" i="40"/>
  <c r="CD253" i="40"/>
  <c r="CE253" i="40"/>
  <c r="CF253" i="40"/>
  <c r="CG253" i="40"/>
  <c r="CH253" i="40"/>
  <c r="CI253" i="40"/>
  <c r="CJ253" i="40"/>
  <c r="CK253" i="40"/>
  <c r="CL253" i="40"/>
  <c r="CM253" i="40"/>
  <c r="CN253" i="40"/>
  <c r="CO253" i="40"/>
  <c r="CP253" i="40"/>
  <c r="CQ253" i="40"/>
  <c r="CR253" i="40"/>
  <c r="CS253" i="40"/>
  <c r="CT253" i="40"/>
  <c r="CU253" i="40"/>
  <c r="CV253" i="40"/>
  <c r="CW253" i="40"/>
  <c r="CX253" i="40"/>
  <c r="CY253" i="40"/>
  <c r="CZ253" i="40"/>
  <c r="DA253" i="40"/>
  <c r="DB253" i="40"/>
  <c r="DC253" i="40"/>
  <c r="E254" i="40"/>
  <c r="F254" i="40"/>
  <c r="G254" i="40"/>
  <c r="H254" i="40"/>
  <c r="I254" i="40"/>
  <c r="J254" i="40"/>
  <c r="K254" i="40"/>
  <c r="L254" i="40"/>
  <c r="M254" i="40"/>
  <c r="N254" i="40"/>
  <c r="O254" i="40"/>
  <c r="P254" i="40"/>
  <c r="Q254" i="40"/>
  <c r="R254" i="40"/>
  <c r="S254" i="40"/>
  <c r="T254" i="40"/>
  <c r="U254" i="40"/>
  <c r="V254" i="40"/>
  <c r="W254" i="40"/>
  <c r="X254" i="40"/>
  <c r="Y254" i="40"/>
  <c r="Z254" i="40"/>
  <c r="AA254" i="40"/>
  <c r="AB254" i="40"/>
  <c r="AC254" i="40"/>
  <c r="AD254" i="40"/>
  <c r="AE254" i="40"/>
  <c r="AF254" i="40"/>
  <c r="AG254" i="40"/>
  <c r="AH254" i="40"/>
  <c r="AI254" i="40"/>
  <c r="AJ254" i="40"/>
  <c r="AK254" i="40"/>
  <c r="AL254" i="40"/>
  <c r="AM254" i="40"/>
  <c r="AN254" i="40"/>
  <c r="AO254" i="40"/>
  <c r="AP254" i="40"/>
  <c r="AQ254" i="40"/>
  <c r="AR254" i="40"/>
  <c r="AS254" i="40"/>
  <c r="AT254" i="40"/>
  <c r="AU254" i="40"/>
  <c r="AV254" i="40"/>
  <c r="AW254" i="40"/>
  <c r="AX254" i="40"/>
  <c r="AY254" i="40"/>
  <c r="AZ254" i="40"/>
  <c r="BA254" i="40"/>
  <c r="BB254" i="40"/>
  <c r="BC254" i="40"/>
  <c r="BD254" i="40"/>
  <c r="BE254" i="40"/>
  <c r="BF254" i="40"/>
  <c r="BG254" i="40"/>
  <c r="BH254" i="40"/>
  <c r="BI254" i="40"/>
  <c r="BJ254" i="40"/>
  <c r="BK254" i="40"/>
  <c r="BL254" i="40"/>
  <c r="BM254" i="40"/>
  <c r="BN254" i="40"/>
  <c r="BO254" i="40"/>
  <c r="BP254" i="40"/>
  <c r="BQ254" i="40"/>
  <c r="BR254" i="40"/>
  <c r="BS254" i="40"/>
  <c r="BT254" i="40"/>
  <c r="BU254" i="40"/>
  <c r="BV254" i="40"/>
  <c r="BW254" i="40"/>
  <c r="BX254" i="40"/>
  <c r="BY254" i="40"/>
  <c r="BZ254" i="40"/>
  <c r="CA254" i="40"/>
  <c r="CB254" i="40"/>
  <c r="CC254" i="40"/>
  <c r="CD254" i="40"/>
  <c r="CE254" i="40"/>
  <c r="CF254" i="40"/>
  <c r="CG254" i="40"/>
  <c r="CH254" i="40"/>
  <c r="CI254" i="40"/>
  <c r="CJ254" i="40"/>
  <c r="CK254" i="40"/>
  <c r="CL254" i="40"/>
  <c r="CM254" i="40"/>
  <c r="CN254" i="40"/>
  <c r="CO254" i="40"/>
  <c r="CP254" i="40"/>
  <c r="CQ254" i="40"/>
  <c r="CR254" i="40"/>
  <c r="CS254" i="40"/>
  <c r="CT254" i="40"/>
  <c r="CU254" i="40"/>
  <c r="CV254" i="40"/>
  <c r="CW254" i="40"/>
  <c r="CX254" i="40"/>
  <c r="CY254" i="40"/>
  <c r="CZ254" i="40"/>
  <c r="DA254" i="40"/>
  <c r="DB254" i="40"/>
  <c r="DC254" i="40"/>
  <c r="E255" i="40"/>
  <c r="F255" i="40"/>
  <c r="G255" i="40"/>
  <c r="H255" i="40"/>
  <c r="I255" i="40"/>
  <c r="J255" i="40"/>
  <c r="K255" i="40"/>
  <c r="L255" i="40"/>
  <c r="M255" i="40"/>
  <c r="N255" i="40"/>
  <c r="O255" i="40"/>
  <c r="P255" i="40"/>
  <c r="Q255" i="40"/>
  <c r="R255" i="40"/>
  <c r="S255" i="40"/>
  <c r="T255" i="40"/>
  <c r="U255" i="40"/>
  <c r="V255" i="40"/>
  <c r="W255" i="40"/>
  <c r="X255" i="40"/>
  <c r="Y255" i="40"/>
  <c r="Z255" i="40"/>
  <c r="AA255" i="40"/>
  <c r="AB255" i="40"/>
  <c r="AC255" i="40"/>
  <c r="AD255" i="40"/>
  <c r="AE255" i="40"/>
  <c r="AF255" i="40"/>
  <c r="AG255" i="40"/>
  <c r="AH255" i="40"/>
  <c r="AI255" i="40"/>
  <c r="AJ255" i="40"/>
  <c r="AK255" i="40"/>
  <c r="AL255" i="40"/>
  <c r="AM255" i="40"/>
  <c r="AN255" i="40"/>
  <c r="AO255" i="40"/>
  <c r="AP255" i="40"/>
  <c r="AQ255" i="40"/>
  <c r="AR255" i="40"/>
  <c r="AS255" i="40"/>
  <c r="AT255" i="40"/>
  <c r="AU255" i="40"/>
  <c r="AV255" i="40"/>
  <c r="AW255" i="40"/>
  <c r="AX255" i="40"/>
  <c r="AY255" i="40"/>
  <c r="AZ255" i="40"/>
  <c r="BA255" i="40"/>
  <c r="BB255" i="40"/>
  <c r="BC255" i="40"/>
  <c r="BD255" i="40"/>
  <c r="BE255" i="40"/>
  <c r="BF255" i="40"/>
  <c r="BG255" i="40"/>
  <c r="BH255" i="40"/>
  <c r="BI255" i="40"/>
  <c r="BJ255" i="40"/>
  <c r="BK255" i="40"/>
  <c r="BL255" i="40"/>
  <c r="BM255" i="40"/>
  <c r="BN255" i="40"/>
  <c r="BO255" i="40"/>
  <c r="BP255" i="40"/>
  <c r="BQ255" i="40"/>
  <c r="BR255" i="40"/>
  <c r="BS255" i="40"/>
  <c r="BT255" i="40"/>
  <c r="BU255" i="40"/>
  <c r="BV255" i="40"/>
  <c r="BW255" i="40"/>
  <c r="BX255" i="40"/>
  <c r="BY255" i="40"/>
  <c r="BZ255" i="40"/>
  <c r="CA255" i="40"/>
  <c r="CB255" i="40"/>
  <c r="CC255" i="40"/>
  <c r="CD255" i="40"/>
  <c r="CE255" i="40"/>
  <c r="CF255" i="40"/>
  <c r="CG255" i="40"/>
  <c r="CH255" i="40"/>
  <c r="CI255" i="40"/>
  <c r="CJ255" i="40"/>
  <c r="CK255" i="40"/>
  <c r="CL255" i="40"/>
  <c r="CM255" i="40"/>
  <c r="CN255" i="40"/>
  <c r="CO255" i="40"/>
  <c r="CP255" i="40"/>
  <c r="CQ255" i="40"/>
  <c r="CR255" i="40"/>
  <c r="CS255" i="40"/>
  <c r="CT255" i="40"/>
  <c r="CU255" i="40"/>
  <c r="CV255" i="40"/>
  <c r="CW255" i="40"/>
  <c r="CX255" i="40"/>
  <c r="CY255" i="40"/>
  <c r="CZ255" i="40"/>
  <c r="DA255" i="40"/>
  <c r="DB255" i="40"/>
  <c r="DC255" i="40"/>
  <c r="E256" i="40"/>
  <c r="F256" i="40"/>
  <c r="G256" i="40"/>
  <c r="H256" i="40"/>
  <c r="I256" i="40"/>
  <c r="J256" i="40"/>
  <c r="K256" i="40"/>
  <c r="L256" i="40"/>
  <c r="M256" i="40"/>
  <c r="N256" i="40"/>
  <c r="O256" i="40"/>
  <c r="P256" i="40"/>
  <c r="Q256" i="40"/>
  <c r="R256" i="40"/>
  <c r="S256" i="40"/>
  <c r="T256" i="40"/>
  <c r="U256" i="40"/>
  <c r="V256" i="40"/>
  <c r="W256" i="40"/>
  <c r="X256" i="40"/>
  <c r="Y256" i="40"/>
  <c r="Z256" i="40"/>
  <c r="AA256" i="40"/>
  <c r="AB256" i="40"/>
  <c r="AC256" i="40"/>
  <c r="AD256" i="40"/>
  <c r="AE256" i="40"/>
  <c r="AF256" i="40"/>
  <c r="AG256" i="40"/>
  <c r="AH256" i="40"/>
  <c r="AI256" i="40"/>
  <c r="AJ256" i="40"/>
  <c r="AK256" i="40"/>
  <c r="AL256" i="40"/>
  <c r="AM256" i="40"/>
  <c r="AN256" i="40"/>
  <c r="AO256" i="40"/>
  <c r="AP256" i="40"/>
  <c r="AQ256" i="40"/>
  <c r="AR256" i="40"/>
  <c r="AS256" i="40"/>
  <c r="AT256" i="40"/>
  <c r="AU256" i="40"/>
  <c r="AV256" i="40"/>
  <c r="AW256" i="40"/>
  <c r="AX256" i="40"/>
  <c r="AY256" i="40"/>
  <c r="AZ256" i="40"/>
  <c r="BA256" i="40"/>
  <c r="BB256" i="40"/>
  <c r="BC256" i="40"/>
  <c r="BD256" i="40"/>
  <c r="BE256" i="40"/>
  <c r="BF256" i="40"/>
  <c r="BG256" i="40"/>
  <c r="BH256" i="40"/>
  <c r="BI256" i="40"/>
  <c r="BJ256" i="40"/>
  <c r="BK256" i="40"/>
  <c r="BL256" i="40"/>
  <c r="BM256" i="40"/>
  <c r="BN256" i="40"/>
  <c r="BO256" i="40"/>
  <c r="BP256" i="40"/>
  <c r="BQ256" i="40"/>
  <c r="BR256" i="40"/>
  <c r="BS256" i="40"/>
  <c r="BT256" i="40"/>
  <c r="BU256" i="40"/>
  <c r="BV256" i="40"/>
  <c r="BW256" i="40"/>
  <c r="BX256" i="40"/>
  <c r="BY256" i="40"/>
  <c r="BZ256" i="40"/>
  <c r="CA256" i="40"/>
  <c r="CB256" i="40"/>
  <c r="CC256" i="40"/>
  <c r="CD256" i="40"/>
  <c r="CE256" i="40"/>
  <c r="CF256" i="40"/>
  <c r="CG256" i="40"/>
  <c r="CH256" i="40"/>
  <c r="CI256" i="40"/>
  <c r="CJ256" i="40"/>
  <c r="CK256" i="40"/>
  <c r="CL256" i="40"/>
  <c r="CM256" i="40"/>
  <c r="CN256" i="40"/>
  <c r="CO256" i="40"/>
  <c r="CP256" i="40"/>
  <c r="CQ256" i="40"/>
  <c r="CR256" i="40"/>
  <c r="CS256" i="40"/>
  <c r="CT256" i="40"/>
  <c r="CU256" i="40"/>
  <c r="CV256" i="40"/>
  <c r="CW256" i="40"/>
  <c r="CX256" i="40"/>
  <c r="CY256" i="40"/>
  <c r="CZ256" i="40"/>
  <c r="DA256" i="40"/>
  <c r="DB256" i="40"/>
  <c r="DC256" i="40"/>
  <c r="E257" i="40"/>
  <c r="F257" i="40"/>
  <c r="G257" i="40"/>
  <c r="H257" i="40"/>
  <c r="I257" i="40"/>
  <c r="J257" i="40"/>
  <c r="K257" i="40"/>
  <c r="L257" i="40"/>
  <c r="M257" i="40"/>
  <c r="N257" i="40"/>
  <c r="O257" i="40"/>
  <c r="P257" i="40"/>
  <c r="Q257" i="40"/>
  <c r="R257" i="40"/>
  <c r="S257" i="40"/>
  <c r="T257" i="40"/>
  <c r="U257" i="40"/>
  <c r="V257" i="40"/>
  <c r="W257" i="40"/>
  <c r="X257" i="40"/>
  <c r="Y257" i="40"/>
  <c r="Z257" i="40"/>
  <c r="AA257" i="40"/>
  <c r="AB257" i="40"/>
  <c r="AC257" i="40"/>
  <c r="AD257" i="40"/>
  <c r="AE257" i="40"/>
  <c r="AF257" i="40"/>
  <c r="AG257" i="40"/>
  <c r="AH257" i="40"/>
  <c r="AI257" i="40"/>
  <c r="AJ257" i="40"/>
  <c r="AK257" i="40"/>
  <c r="AL257" i="40"/>
  <c r="AM257" i="40"/>
  <c r="AN257" i="40"/>
  <c r="AO257" i="40"/>
  <c r="AP257" i="40"/>
  <c r="AQ257" i="40"/>
  <c r="AR257" i="40"/>
  <c r="AS257" i="40"/>
  <c r="AT257" i="40"/>
  <c r="AU257" i="40"/>
  <c r="AV257" i="40"/>
  <c r="AW257" i="40"/>
  <c r="AX257" i="40"/>
  <c r="AY257" i="40"/>
  <c r="AZ257" i="40"/>
  <c r="BA257" i="40"/>
  <c r="BB257" i="40"/>
  <c r="BC257" i="40"/>
  <c r="BD257" i="40"/>
  <c r="BE257" i="40"/>
  <c r="BF257" i="40"/>
  <c r="BG257" i="40"/>
  <c r="BH257" i="40"/>
  <c r="BI257" i="40"/>
  <c r="BJ257" i="40"/>
  <c r="BK257" i="40"/>
  <c r="BL257" i="40"/>
  <c r="BM257" i="40"/>
  <c r="BN257" i="40"/>
  <c r="BO257" i="40"/>
  <c r="BP257" i="40"/>
  <c r="BQ257" i="40"/>
  <c r="BR257" i="40"/>
  <c r="BS257" i="40"/>
  <c r="BT257" i="40"/>
  <c r="BU257" i="40"/>
  <c r="BV257" i="40"/>
  <c r="BW257" i="40"/>
  <c r="BX257" i="40"/>
  <c r="BY257" i="40"/>
  <c r="BZ257" i="40"/>
  <c r="CA257" i="40"/>
  <c r="CB257" i="40"/>
  <c r="CC257" i="40"/>
  <c r="CD257" i="40"/>
  <c r="CE257" i="40"/>
  <c r="CF257" i="40"/>
  <c r="CG257" i="40"/>
  <c r="CH257" i="40"/>
  <c r="CI257" i="40"/>
  <c r="CJ257" i="40"/>
  <c r="CK257" i="40"/>
  <c r="CL257" i="40"/>
  <c r="CM257" i="40"/>
  <c r="CN257" i="40"/>
  <c r="CO257" i="40"/>
  <c r="CP257" i="40"/>
  <c r="CQ257" i="40"/>
  <c r="CR257" i="40"/>
  <c r="CS257" i="40"/>
  <c r="CT257" i="40"/>
  <c r="CU257" i="40"/>
  <c r="CV257" i="40"/>
  <c r="CW257" i="40"/>
  <c r="CX257" i="40"/>
  <c r="CY257" i="40"/>
  <c r="CZ257" i="40"/>
  <c r="DA257" i="40"/>
  <c r="DB257" i="40"/>
  <c r="DC257" i="40"/>
  <c r="E258" i="40"/>
  <c r="F258" i="40"/>
  <c r="G258" i="40"/>
  <c r="H258" i="40"/>
  <c r="I258" i="40"/>
  <c r="J258" i="40"/>
  <c r="K258" i="40"/>
  <c r="L258" i="40"/>
  <c r="M258" i="40"/>
  <c r="N258" i="40"/>
  <c r="O258" i="40"/>
  <c r="P258" i="40"/>
  <c r="Q258" i="40"/>
  <c r="R258" i="40"/>
  <c r="S258" i="40"/>
  <c r="T258" i="40"/>
  <c r="U258" i="40"/>
  <c r="V258" i="40"/>
  <c r="W258" i="40"/>
  <c r="X258" i="40"/>
  <c r="Y258" i="40"/>
  <c r="Z258" i="40"/>
  <c r="AA258" i="40"/>
  <c r="AB258" i="40"/>
  <c r="AC258" i="40"/>
  <c r="AD258" i="40"/>
  <c r="AE258" i="40"/>
  <c r="AF258" i="40"/>
  <c r="AG258" i="40"/>
  <c r="AH258" i="40"/>
  <c r="AI258" i="40"/>
  <c r="AJ258" i="40"/>
  <c r="AK258" i="40"/>
  <c r="AL258" i="40"/>
  <c r="AM258" i="40"/>
  <c r="AN258" i="40"/>
  <c r="AO258" i="40"/>
  <c r="AP258" i="40"/>
  <c r="AQ258" i="40"/>
  <c r="AR258" i="40"/>
  <c r="AS258" i="40"/>
  <c r="AT258" i="40"/>
  <c r="AU258" i="40"/>
  <c r="AV258" i="40"/>
  <c r="AW258" i="40"/>
  <c r="AX258" i="40"/>
  <c r="AY258" i="40"/>
  <c r="AZ258" i="40"/>
  <c r="BA258" i="40"/>
  <c r="BB258" i="40"/>
  <c r="BC258" i="40"/>
  <c r="BD258" i="40"/>
  <c r="BE258" i="40"/>
  <c r="BF258" i="40"/>
  <c r="BG258" i="40"/>
  <c r="BH258" i="40"/>
  <c r="BI258" i="40"/>
  <c r="BJ258" i="40"/>
  <c r="BK258" i="40"/>
  <c r="BL258" i="40"/>
  <c r="BM258" i="40"/>
  <c r="BN258" i="40"/>
  <c r="BO258" i="40"/>
  <c r="BP258" i="40"/>
  <c r="BQ258" i="40"/>
  <c r="BR258" i="40"/>
  <c r="BS258" i="40"/>
  <c r="BT258" i="40"/>
  <c r="BU258" i="40"/>
  <c r="BV258" i="40"/>
  <c r="BW258" i="40"/>
  <c r="BX258" i="40"/>
  <c r="BY258" i="40"/>
  <c r="BZ258" i="40"/>
  <c r="CA258" i="40"/>
  <c r="CB258" i="40"/>
  <c r="CC258" i="40"/>
  <c r="CD258" i="40"/>
  <c r="CE258" i="40"/>
  <c r="CF258" i="40"/>
  <c r="CG258" i="40"/>
  <c r="CH258" i="40"/>
  <c r="CI258" i="40"/>
  <c r="CJ258" i="40"/>
  <c r="CK258" i="40"/>
  <c r="CL258" i="40"/>
  <c r="CM258" i="40"/>
  <c r="CN258" i="40"/>
  <c r="CO258" i="40"/>
  <c r="CP258" i="40"/>
  <c r="CQ258" i="40"/>
  <c r="CR258" i="40"/>
  <c r="CS258" i="40"/>
  <c r="CT258" i="40"/>
  <c r="CU258" i="40"/>
  <c r="CV258" i="40"/>
  <c r="CW258" i="40"/>
  <c r="CX258" i="40"/>
  <c r="CY258" i="40"/>
  <c r="CZ258" i="40"/>
  <c r="DA258" i="40"/>
  <c r="DB258" i="40"/>
  <c r="DC258" i="40"/>
  <c r="E259" i="40"/>
  <c r="F259" i="40"/>
  <c r="G259" i="40"/>
  <c r="H259" i="40"/>
  <c r="I259" i="40"/>
  <c r="J259" i="40"/>
  <c r="K259" i="40"/>
  <c r="L259" i="40"/>
  <c r="M259" i="40"/>
  <c r="N259" i="40"/>
  <c r="O259" i="40"/>
  <c r="P259" i="40"/>
  <c r="Q259" i="40"/>
  <c r="R259" i="40"/>
  <c r="S259" i="40"/>
  <c r="T259" i="40"/>
  <c r="U259" i="40"/>
  <c r="V259" i="40"/>
  <c r="W259" i="40"/>
  <c r="X259" i="40"/>
  <c r="Y259" i="40"/>
  <c r="Z259" i="40"/>
  <c r="AA259" i="40"/>
  <c r="AB259" i="40"/>
  <c r="AC259" i="40"/>
  <c r="AD259" i="40"/>
  <c r="AE259" i="40"/>
  <c r="AF259" i="40"/>
  <c r="AG259" i="40"/>
  <c r="AH259" i="40"/>
  <c r="AI259" i="40"/>
  <c r="AJ259" i="40"/>
  <c r="AK259" i="40"/>
  <c r="AL259" i="40"/>
  <c r="AM259" i="40"/>
  <c r="AN259" i="40"/>
  <c r="AO259" i="40"/>
  <c r="AP259" i="40"/>
  <c r="AQ259" i="40"/>
  <c r="AR259" i="40"/>
  <c r="AS259" i="40"/>
  <c r="AT259" i="40"/>
  <c r="AU259" i="40"/>
  <c r="AV259" i="40"/>
  <c r="AW259" i="40"/>
  <c r="AX259" i="40"/>
  <c r="AY259" i="40"/>
  <c r="AZ259" i="40"/>
  <c r="BA259" i="40"/>
  <c r="BB259" i="40"/>
  <c r="BC259" i="40"/>
  <c r="BD259" i="40"/>
  <c r="BE259" i="40"/>
  <c r="BF259" i="40"/>
  <c r="BG259" i="40"/>
  <c r="BH259" i="40"/>
  <c r="BI259" i="40"/>
  <c r="BJ259" i="40"/>
  <c r="BK259" i="40"/>
  <c r="BL259" i="40"/>
  <c r="BM259" i="40"/>
  <c r="BN259" i="40"/>
  <c r="BO259" i="40"/>
  <c r="BP259" i="40"/>
  <c r="BQ259" i="40"/>
  <c r="BR259" i="40"/>
  <c r="BS259" i="40"/>
  <c r="BT259" i="40"/>
  <c r="BU259" i="40"/>
  <c r="BV259" i="40"/>
  <c r="BW259" i="40"/>
  <c r="BX259" i="40"/>
  <c r="BY259" i="40"/>
  <c r="BZ259" i="40"/>
  <c r="CA259" i="40"/>
  <c r="CB259" i="40"/>
  <c r="CC259" i="40"/>
  <c r="CD259" i="40"/>
  <c r="CE259" i="40"/>
  <c r="CF259" i="40"/>
  <c r="CG259" i="40"/>
  <c r="CH259" i="40"/>
  <c r="CI259" i="40"/>
  <c r="CJ259" i="40"/>
  <c r="CK259" i="40"/>
  <c r="CL259" i="40"/>
  <c r="CM259" i="40"/>
  <c r="CN259" i="40"/>
  <c r="CO259" i="40"/>
  <c r="CP259" i="40"/>
  <c r="CQ259" i="40"/>
  <c r="CR259" i="40"/>
  <c r="CS259" i="40"/>
  <c r="CT259" i="40"/>
  <c r="CU259" i="40"/>
  <c r="CV259" i="40"/>
  <c r="CW259" i="40"/>
  <c r="CX259" i="40"/>
  <c r="CY259" i="40"/>
  <c r="CZ259" i="40"/>
  <c r="DA259" i="40"/>
  <c r="DB259" i="40"/>
  <c r="DC259" i="40"/>
  <c r="E260" i="40"/>
  <c r="F260" i="40"/>
  <c r="G260" i="40"/>
  <c r="H260" i="40"/>
  <c r="I260" i="40"/>
  <c r="J260" i="40"/>
  <c r="K260" i="40"/>
  <c r="L260" i="40"/>
  <c r="M260" i="40"/>
  <c r="N260" i="40"/>
  <c r="O260" i="40"/>
  <c r="P260" i="40"/>
  <c r="Q260" i="40"/>
  <c r="R260" i="40"/>
  <c r="S260" i="40"/>
  <c r="T260" i="40"/>
  <c r="U260" i="40"/>
  <c r="V260" i="40"/>
  <c r="W260" i="40"/>
  <c r="X260" i="40"/>
  <c r="Y260" i="40"/>
  <c r="Z260" i="40"/>
  <c r="AA260" i="40"/>
  <c r="AB260" i="40"/>
  <c r="AC260" i="40"/>
  <c r="AD260" i="40"/>
  <c r="AE260" i="40"/>
  <c r="AF260" i="40"/>
  <c r="AG260" i="40"/>
  <c r="AH260" i="40"/>
  <c r="AI260" i="40"/>
  <c r="AJ260" i="40"/>
  <c r="AK260" i="40"/>
  <c r="AL260" i="40"/>
  <c r="AM260" i="40"/>
  <c r="AN260" i="40"/>
  <c r="AO260" i="40"/>
  <c r="AP260" i="40"/>
  <c r="AQ260" i="40"/>
  <c r="AR260" i="40"/>
  <c r="AS260" i="40"/>
  <c r="AT260" i="40"/>
  <c r="AU260" i="40"/>
  <c r="AV260" i="40"/>
  <c r="AW260" i="40"/>
  <c r="AX260" i="40"/>
  <c r="AY260" i="40"/>
  <c r="AZ260" i="40"/>
  <c r="BA260" i="40"/>
  <c r="BB260" i="40"/>
  <c r="BC260" i="40"/>
  <c r="BD260" i="40"/>
  <c r="BE260" i="40"/>
  <c r="BF260" i="40"/>
  <c r="BG260" i="40"/>
  <c r="BH260" i="40"/>
  <c r="BI260" i="40"/>
  <c r="BJ260" i="40"/>
  <c r="BK260" i="40"/>
  <c r="BL260" i="40"/>
  <c r="BM260" i="40"/>
  <c r="BN260" i="40"/>
  <c r="BO260" i="40"/>
  <c r="BP260" i="40"/>
  <c r="BQ260" i="40"/>
  <c r="BR260" i="40"/>
  <c r="BS260" i="40"/>
  <c r="BT260" i="40"/>
  <c r="BU260" i="40"/>
  <c r="BV260" i="40"/>
  <c r="BW260" i="40"/>
  <c r="BX260" i="40"/>
  <c r="BY260" i="40"/>
  <c r="BZ260" i="40"/>
  <c r="CA260" i="40"/>
  <c r="CB260" i="40"/>
  <c r="CC260" i="40"/>
  <c r="CD260" i="40"/>
  <c r="CE260" i="40"/>
  <c r="CF260" i="40"/>
  <c r="CG260" i="40"/>
  <c r="CH260" i="40"/>
  <c r="CI260" i="40"/>
  <c r="CJ260" i="40"/>
  <c r="CK260" i="40"/>
  <c r="CL260" i="40"/>
  <c r="CM260" i="40"/>
  <c r="CN260" i="40"/>
  <c r="CO260" i="40"/>
  <c r="CP260" i="40"/>
  <c r="CQ260" i="40"/>
  <c r="CR260" i="40"/>
  <c r="CS260" i="40"/>
  <c r="CT260" i="40"/>
  <c r="CU260" i="40"/>
  <c r="CV260" i="40"/>
  <c r="CW260" i="40"/>
  <c r="CX260" i="40"/>
  <c r="CY260" i="40"/>
  <c r="CZ260" i="40"/>
  <c r="DA260" i="40"/>
  <c r="DB260" i="40"/>
  <c r="DC260" i="40"/>
  <c r="E261" i="40"/>
  <c r="F261" i="40"/>
  <c r="G261" i="40"/>
  <c r="H261" i="40"/>
  <c r="I261" i="40"/>
  <c r="J261" i="40"/>
  <c r="K261" i="40"/>
  <c r="L261" i="40"/>
  <c r="M261" i="40"/>
  <c r="N261" i="40"/>
  <c r="O261" i="40"/>
  <c r="P261" i="40"/>
  <c r="Q261" i="40"/>
  <c r="R261" i="40"/>
  <c r="S261" i="40"/>
  <c r="T261" i="40"/>
  <c r="U261" i="40"/>
  <c r="V261" i="40"/>
  <c r="W261" i="40"/>
  <c r="X261" i="40"/>
  <c r="Y261" i="40"/>
  <c r="Z261" i="40"/>
  <c r="AA261" i="40"/>
  <c r="AB261" i="40"/>
  <c r="AC261" i="40"/>
  <c r="AD261" i="40"/>
  <c r="AE261" i="40"/>
  <c r="AF261" i="40"/>
  <c r="AG261" i="40"/>
  <c r="AH261" i="40"/>
  <c r="AI261" i="40"/>
  <c r="AJ261" i="40"/>
  <c r="AK261" i="40"/>
  <c r="AL261" i="40"/>
  <c r="AM261" i="40"/>
  <c r="AN261" i="40"/>
  <c r="AO261" i="40"/>
  <c r="AP261" i="40"/>
  <c r="AQ261" i="40"/>
  <c r="AR261" i="40"/>
  <c r="AS261" i="40"/>
  <c r="AT261" i="40"/>
  <c r="AU261" i="40"/>
  <c r="AV261" i="40"/>
  <c r="AW261" i="40"/>
  <c r="AX261" i="40"/>
  <c r="AY261" i="40"/>
  <c r="AZ261" i="40"/>
  <c r="BA261" i="40"/>
  <c r="BB261" i="40"/>
  <c r="BC261" i="40"/>
  <c r="BD261" i="40"/>
  <c r="BE261" i="40"/>
  <c r="BF261" i="40"/>
  <c r="BG261" i="40"/>
  <c r="BH261" i="40"/>
  <c r="BI261" i="40"/>
  <c r="BJ261" i="40"/>
  <c r="BK261" i="40"/>
  <c r="BL261" i="40"/>
  <c r="BM261" i="40"/>
  <c r="BN261" i="40"/>
  <c r="BO261" i="40"/>
  <c r="BP261" i="40"/>
  <c r="BQ261" i="40"/>
  <c r="BR261" i="40"/>
  <c r="BS261" i="40"/>
  <c r="BT261" i="40"/>
  <c r="BU261" i="40"/>
  <c r="BV261" i="40"/>
  <c r="BW261" i="40"/>
  <c r="BX261" i="40"/>
  <c r="BY261" i="40"/>
  <c r="BZ261" i="40"/>
  <c r="CA261" i="40"/>
  <c r="CB261" i="40"/>
  <c r="CC261" i="40"/>
  <c r="CD261" i="40"/>
  <c r="CE261" i="40"/>
  <c r="CF261" i="40"/>
  <c r="CG261" i="40"/>
  <c r="CH261" i="40"/>
  <c r="CI261" i="40"/>
  <c r="CJ261" i="40"/>
  <c r="CK261" i="40"/>
  <c r="CL261" i="40"/>
  <c r="CM261" i="40"/>
  <c r="CN261" i="40"/>
  <c r="CO261" i="40"/>
  <c r="CP261" i="40"/>
  <c r="CQ261" i="40"/>
  <c r="CR261" i="40"/>
  <c r="CS261" i="40"/>
  <c r="CT261" i="40"/>
  <c r="CU261" i="40"/>
  <c r="CV261" i="40"/>
  <c r="CW261" i="40"/>
  <c r="CX261" i="40"/>
  <c r="CY261" i="40"/>
  <c r="CZ261" i="40"/>
  <c r="DA261" i="40"/>
  <c r="DB261" i="40"/>
  <c r="DC261" i="40"/>
  <c r="E262" i="40"/>
  <c r="F262" i="40"/>
  <c r="G262" i="40"/>
  <c r="H262" i="40"/>
  <c r="I262" i="40"/>
  <c r="J262" i="40"/>
  <c r="K262" i="40"/>
  <c r="L262" i="40"/>
  <c r="M262" i="40"/>
  <c r="N262" i="40"/>
  <c r="O262" i="40"/>
  <c r="P262" i="40"/>
  <c r="Q262" i="40"/>
  <c r="R262" i="40"/>
  <c r="S262" i="40"/>
  <c r="T262" i="40"/>
  <c r="U262" i="40"/>
  <c r="V262" i="40"/>
  <c r="W262" i="40"/>
  <c r="X262" i="40"/>
  <c r="Y262" i="40"/>
  <c r="Z262" i="40"/>
  <c r="AA262" i="40"/>
  <c r="AB262" i="40"/>
  <c r="AC262" i="40"/>
  <c r="AD262" i="40"/>
  <c r="AE262" i="40"/>
  <c r="AF262" i="40"/>
  <c r="AG262" i="40"/>
  <c r="AH262" i="40"/>
  <c r="AI262" i="40"/>
  <c r="AJ262" i="40"/>
  <c r="AK262" i="40"/>
  <c r="AL262" i="40"/>
  <c r="AM262" i="40"/>
  <c r="AN262" i="40"/>
  <c r="AO262" i="40"/>
  <c r="AP262" i="40"/>
  <c r="AQ262" i="40"/>
  <c r="AR262" i="40"/>
  <c r="AS262" i="40"/>
  <c r="AT262" i="40"/>
  <c r="AU262" i="40"/>
  <c r="AV262" i="40"/>
  <c r="AW262" i="40"/>
  <c r="AX262" i="40"/>
  <c r="AY262" i="40"/>
  <c r="AZ262" i="40"/>
  <c r="BA262" i="40"/>
  <c r="BB262" i="40"/>
  <c r="BC262" i="40"/>
  <c r="BD262" i="40"/>
  <c r="BE262" i="40"/>
  <c r="BF262" i="40"/>
  <c r="BG262" i="40"/>
  <c r="BH262" i="40"/>
  <c r="BI262" i="40"/>
  <c r="BJ262" i="40"/>
  <c r="BK262" i="40"/>
  <c r="BL262" i="40"/>
  <c r="BM262" i="40"/>
  <c r="BN262" i="40"/>
  <c r="BO262" i="40"/>
  <c r="BP262" i="40"/>
  <c r="BQ262" i="40"/>
  <c r="BR262" i="40"/>
  <c r="BS262" i="40"/>
  <c r="BT262" i="40"/>
  <c r="BU262" i="40"/>
  <c r="BV262" i="40"/>
  <c r="BW262" i="40"/>
  <c r="BX262" i="40"/>
  <c r="BY262" i="40"/>
  <c r="BZ262" i="40"/>
  <c r="CA262" i="40"/>
  <c r="CB262" i="40"/>
  <c r="CC262" i="40"/>
  <c r="CD262" i="40"/>
  <c r="CE262" i="40"/>
  <c r="CF262" i="40"/>
  <c r="CG262" i="40"/>
  <c r="CH262" i="40"/>
  <c r="CI262" i="40"/>
  <c r="CJ262" i="40"/>
  <c r="CK262" i="40"/>
  <c r="CL262" i="40"/>
  <c r="CM262" i="40"/>
  <c r="CN262" i="40"/>
  <c r="CO262" i="40"/>
  <c r="CP262" i="40"/>
  <c r="CQ262" i="40"/>
  <c r="CR262" i="40"/>
  <c r="CS262" i="40"/>
  <c r="CT262" i="40"/>
  <c r="CU262" i="40"/>
  <c r="CV262" i="40"/>
  <c r="CW262" i="40"/>
  <c r="CX262" i="40"/>
  <c r="CY262" i="40"/>
  <c r="CZ262" i="40"/>
  <c r="DA262" i="40"/>
  <c r="DB262" i="40"/>
  <c r="DC262" i="40"/>
  <c r="E263" i="40"/>
  <c r="F263" i="40"/>
  <c r="G263" i="40"/>
  <c r="H263" i="40"/>
  <c r="I263" i="40"/>
  <c r="J263" i="40"/>
  <c r="K263" i="40"/>
  <c r="L263" i="40"/>
  <c r="M263" i="40"/>
  <c r="N263" i="40"/>
  <c r="O263" i="40"/>
  <c r="P263" i="40"/>
  <c r="Q263" i="40"/>
  <c r="R263" i="40"/>
  <c r="S263" i="40"/>
  <c r="T263" i="40"/>
  <c r="U263" i="40"/>
  <c r="V263" i="40"/>
  <c r="W263" i="40"/>
  <c r="X263" i="40"/>
  <c r="Y263" i="40"/>
  <c r="Z263" i="40"/>
  <c r="AA263" i="40"/>
  <c r="AB263" i="40"/>
  <c r="AC263" i="40"/>
  <c r="AD263" i="40"/>
  <c r="AE263" i="40"/>
  <c r="AF263" i="40"/>
  <c r="AG263" i="40"/>
  <c r="AH263" i="40"/>
  <c r="AI263" i="40"/>
  <c r="AJ263" i="40"/>
  <c r="AK263" i="40"/>
  <c r="AL263" i="40"/>
  <c r="AM263" i="40"/>
  <c r="AN263" i="40"/>
  <c r="AO263" i="40"/>
  <c r="AP263" i="40"/>
  <c r="AQ263" i="40"/>
  <c r="AR263" i="40"/>
  <c r="AS263" i="40"/>
  <c r="AT263" i="40"/>
  <c r="AU263" i="40"/>
  <c r="AV263" i="40"/>
  <c r="AW263" i="40"/>
  <c r="AX263" i="40"/>
  <c r="AY263" i="40"/>
  <c r="AZ263" i="40"/>
  <c r="BA263" i="40"/>
  <c r="BB263" i="40"/>
  <c r="BC263" i="40"/>
  <c r="BD263" i="40"/>
  <c r="BE263" i="40"/>
  <c r="BF263" i="40"/>
  <c r="BG263" i="40"/>
  <c r="BH263" i="40"/>
  <c r="BI263" i="40"/>
  <c r="BJ263" i="40"/>
  <c r="BK263" i="40"/>
  <c r="BL263" i="40"/>
  <c r="BM263" i="40"/>
  <c r="BN263" i="40"/>
  <c r="BO263" i="40"/>
  <c r="BP263" i="40"/>
  <c r="BQ263" i="40"/>
  <c r="BR263" i="40"/>
  <c r="BS263" i="40"/>
  <c r="BT263" i="40"/>
  <c r="BU263" i="40"/>
  <c r="BV263" i="40"/>
  <c r="BW263" i="40"/>
  <c r="BX263" i="40"/>
  <c r="BY263" i="40"/>
  <c r="BZ263" i="40"/>
  <c r="CA263" i="40"/>
  <c r="CB263" i="40"/>
  <c r="CC263" i="40"/>
  <c r="CD263" i="40"/>
  <c r="CE263" i="40"/>
  <c r="CF263" i="40"/>
  <c r="CG263" i="40"/>
  <c r="CH263" i="40"/>
  <c r="CI263" i="40"/>
  <c r="CJ263" i="40"/>
  <c r="CK263" i="40"/>
  <c r="CL263" i="40"/>
  <c r="CM263" i="40"/>
  <c r="CN263" i="40"/>
  <c r="CO263" i="40"/>
  <c r="CP263" i="40"/>
  <c r="CQ263" i="40"/>
  <c r="CR263" i="40"/>
  <c r="CS263" i="40"/>
  <c r="CT263" i="40"/>
  <c r="CU263" i="40"/>
  <c r="CV263" i="40"/>
  <c r="CW263" i="40"/>
  <c r="CX263" i="40"/>
  <c r="CY263" i="40"/>
  <c r="CZ263" i="40"/>
  <c r="DA263" i="40"/>
  <c r="DB263" i="40"/>
  <c r="DC263" i="40"/>
  <c r="E264" i="40"/>
  <c r="F264" i="40"/>
  <c r="G264" i="40"/>
  <c r="H264" i="40"/>
  <c r="I264" i="40"/>
  <c r="J264" i="40"/>
  <c r="K264" i="40"/>
  <c r="L264" i="40"/>
  <c r="M264" i="40"/>
  <c r="N264" i="40"/>
  <c r="O264" i="40"/>
  <c r="P264" i="40"/>
  <c r="Q264" i="40"/>
  <c r="R264" i="40"/>
  <c r="S264" i="40"/>
  <c r="T264" i="40"/>
  <c r="U264" i="40"/>
  <c r="V264" i="40"/>
  <c r="W264" i="40"/>
  <c r="X264" i="40"/>
  <c r="Y264" i="40"/>
  <c r="Z264" i="40"/>
  <c r="AA264" i="40"/>
  <c r="AB264" i="40"/>
  <c r="AC264" i="40"/>
  <c r="AD264" i="40"/>
  <c r="AE264" i="40"/>
  <c r="AF264" i="40"/>
  <c r="AG264" i="40"/>
  <c r="AH264" i="40"/>
  <c r="AI264" i="40"/>
  <c r="AJ264" i="40"/>
  <c r="AK264" i="40"/>
  <c r="AL264" i="40"/>
  <c r="AM264" i="40"/>
  <c r="AN264" i="40"/>
  <c r="AO264" i="40"/>
  <c r="AP264" i="40"/>
  <c r="AQ264" i="40"/>
  <c r="AR264" i="40"/>
  <c r="AS264" i="40"/>
  <c r="AT264" i="40"/>
  <c r="AU264" i="40"/>
  <c r="AV264" i="40"/>
  <c r="AW264" i="40"/>
  <c r="AX264" i="40"/>
  <c r="AY264" i="40"/>
  <c r="AZ264" i="40"/>
  <c r="BA264" i="40"/>
  <c r="BB264" i="40"/>
  <c r="BC264" i="40"/>
  <c r="BD264" i="40"/>
  <c r="BE264" i="40"/>
  <c r="BF264" i="40"/>
  <c r="BG264" i="40"/>
  <c r="BH264" i="40"/>
  <c r="BI264" i="40"/>
  <c r="BJ264" i="40"/>
  <c r="BK264" i="40"/>
  <c r="BL264" i="40"/>
  <c r="BM264" i="40"/>
  <c r="BN264" i="40"/>
  <c r="BO264" i="40"/>
  <c r="BP264" i="40"/>
  <c r="BQ264" i="40"/>
  <c r="BR264" i="40"/>
  <c r="BS264" i="40"/>
  <c r="BT264" i="40"/>
  <c r="BU264" i="40"/>
  <c r="BV264" i="40"/>
  <c r="BW264" i="40"/>
  <c r="BX264" i="40"/>
  <c r="BY264" i="40"/>
  <c r="BZ264" i="40"/>
  <c r="CA264" i="40"/>
  <c r="CB264" i="40"/>
  <c r="CC264" i="40"/>
  <c r="CD264" i="40"/>
  <c r="CE264" i="40"/>
  <c r="CF264" i="40"/>
  <c r="CG264" i="40"/>
  <c r="CH264" i="40"/>
  <c r="CI264" i="40"/>
  <c r="CJ264" i="40"/>
  <c r="CK264" i="40"/>
  <c r="CL264" i="40"/>
  <c r="CM264" i="40"/>
  <c r="CN264" i="40"/>
  <c r="CO264" i="40"/>
  <c r="CP264" i="40"/>
  <c r="CQ264" i="40"/>
  <c r="CR264" i="40"/>
  <c r="CS264" i="40"/>
  <c r="CT264" i="40"/>
  <c r="CU264" i="40"/>
  <c r="CV264" i="40"/>
  <c r="CW264" i="40"/>
  <c r="CX264" i="40"/>
  <c r="CY264" i="40"/>
  <c r="CZ264" i="40"/>
  <c r="DA264" i="40"/>
  <c r="DB264" i="40"/>
  <c r="DC264" i="40"/>
  <c r="E265" i="40"/>
  <c r="F265" i="40"/>
  <c r="G265" i="40"/>
  <c r="H265" i="40"/>
  <c r="I265" i="40"/>
  <c r="J265" i="40"/>
  <c r="K265" i="40"/>
  <c r="L265" i="40"/>
  <c r="M265" i="40"/>
  <c r="N265" i="40"/>
  <c r="O265" i="40"/>
  <c r="P265" i="40"/>
  <c r="Q265" i="40"/>
  <c r="R265" i="40"/>
  <c r="S265" i="40"/>
  <c r="T265" i="40"/>
  <c r="U265" i="40"/>
  <c r="V265" i="40"/>
  <c r="W265" i="40"/>
  <c r="X265" i="40"/>
  <c r="Y265" i="40"/>
  <c r="Z265" i="40"/>
  <c r="AA265" i="40"/>
  <c r="AB265" i="40"/>
  <c r="AC265" i="40"/>
  <c r="AD265" i="40"/>
  <c r="AE265" i="40"/>
  <c r="AF265" i="40"/>
  <c r="AG265" i="40"/>
  <c r="AH265" i="40"/>
  <c r="AI265" i="40"/>
  <c r="AJ265" i="40"/>
  <c r="AK265" i="40"/>
  <c r="AL265" i="40"/>
  <c r="AM265" i="40"/>
  <c r="AN265" i="40"/>
  <c r="AO265" i="40"/>
  <c r="AP265" i="40"/>
  <c r="AQ265" i="40"/>
  <c r="AR265" i="40"/>
  <c r="AS265" i="40"/>
  <c r="AT265" i="40"/>
  <c r="AU265" i="40"/>
  <c r="AV265" i="40"/>
  <c r="AW265" i="40"/>
  <c r="AX265" i="40"/>
  <c r="AY265" i="40"/>
  <c r="AZ265" i="40"/>
  <c r="BA265" i="40"/>
  <c r="BB265" i="40"/>
  <c r="BC265" i="40"/>
  <c r="BD265" i="40"/>
  <c r="BE265" i="40"/>
  <c r="BF265" i="40"/>
  <c r="BG265" i="40"/>
  <c r="BH265" i="40"/>
  <c r="BI265" i="40"/>
  <c r="BJ265" i="40"/>
  <c r="BK265" i="40"/>
  <c r="BL265" i="40"/>
  <c r="BM265" i="40"/>
  <c r="BN265" i="40"/>
  <c r="BO265" i="40"/>
  <c r="BP265" i="40"/>
  <c r="BQ265" i="40"/>
  <c r="BR265" i="40"/>
  <c r="BS265" i="40"/>
  <c r="BT265" i="40"/>
  <c r="BU265" i="40"/>
  <c r="BV265" i="40"/>
  <c r="BW265" i="40"/>
  <c r="BX265" i="40"/>
  <c r="BY265" i="40"/>
  <c r="BZ265" i="40"/>
  <c r="CA265" i="40"/>
  <c r="CB265" i="40"/>
  <c r="CC265" i="40"/>
  <c r="CD265" i="40"/>
  <c r="CE265" i="40"/>
  <c r="CF265" i="40"/>
  <c r="CG265" i="40"/>
  <c r="CH265" i="40"/>
  <c r="CI265" i="40"/>
  <c r="CJ265" i="40"/>
  <c r="CK265" i="40"/>
  <c r="CL265" i="40"/>
  <c r="CM265" i="40"/>
  <c r="CN265" i="40"/>
  <c r="CO265" i="40"/>
  <c r="CP265" i="40"/>
  <c r="CQ265" i="40"/>
  <c r="CR265" i="40"/>
  <c r="CS265" i="40"/>
  <c r="CT265" i="40"/>
  <c r="CU265" i="40"/>
  <c r="CV265" i="40"/>
  <c r="CW265" i="40"/>
  <c r="CX265" i="40"/>
  <c r="CY265" i="40"/>
  <c r="CZ265" i="40"/>
  <c r="DA265" i="40"/>
  <c r="DB265" i="40"/>
  <c r="DC265" i="40"/>
  <c r="E266" i="40"/>
  <c r="F266" i="40"/>
  <c r="G266" i="40"/>
  <c r="H266" i="40"/>
  <c r="I266" i="40"/>
  <c r="J266" i="40"/>
  <c r="K266" i="40"/>
  <c r="L266" i="40"/>
  <c r="M266" i="40"/>
  <c r="N266" i="40"/>
  <c r="O266" i="40"/>
  <c r="P266" i="40"/>
  <c r="Q266" i="40"/>
  <c r="R266" i="40"/>
  <c r="S266" i="40"/>
  <c r="T266" i="40"/>
  <c r="U266" i="40"/>
  <c r="V266" i="40"/>
  <c r="W266" i="40"/>
  <c r="X266" i="40"/>
  <c r="Y266" i="40"/>
  <c r="Z266" i="40"/>
  <c r="AA266" i="40"/>
  <c r="AB266" i="40"/>
  <c r="AC266" i="40"/>
  <c r="AD266" i="40"/>
  <c r="AE266" i="40"/>
  <c r="AF266" i="40"/>
  <c r="AG266" i="40"/>
  <c r="AH266" i="40"/>
  <c r="AI266" i="40"/>
  <c r="AJ266" i="40"/>
  <c r="AK266" i="40"/>
  <c r="AL266" i="40"/>
  <c r="AM266" i="40"/>
  <c r="AN266" i="40"/>
  <c r="AO266" i="40"/>
  <c r="AP266" i="40"/>
  <c r="AQ266" i="40"/>
  <c r="AR266" i="40"/>
  <c r="AS266" i="40"/>
  <c r="AT266" i="40"/>
  <c r="AU266" i="40"/>
  <c r="AV266" i="40"/>
  <c r="AW266" i="40"/>
  <c r="AX266" i="40"/>
  <c r="AY266" i="40"/>
  <c r="AZ266" i="40"/>
  <c r="BA266" i="40"/>
  <c r="BB266" i="40"/>
  <c r="BC266" i="40"/>
  <c r="BD266" i="40"/>
  <c r="BE266" i="40"/>
  <c r="BF266" i="40"/>
  <c r="BG266" i="40"/>
  <c r="BH266" i="40"/>
  <c r="BI266" i="40"/>
  <c r="BJ266" i="40"/>
  <c r="BK266" i="40"/>
  <c r="BL266" i="40"/>
  <c r="BM266" i="40"/>
  <c r="BN266" i="40"/>
  <c r="BO266" i="40"/>
  <c r="BP266" i="40"/>
  <c r="BQ266" i="40"/>
  <c r="BR266" i="40"/>
  <c r="BS266" i="40"/>
  <c r="BT266" i="40"/>
  <c r="BU266" i="40"/>
  <c r="BV266" i="40"/>
  <c r="BW266" i="40"/>
  <c r="BX266" i="40"/>
  <c r="BY266" i="40"/>
  <c r="BZ266" i="40"/>
  <c r="CA266" i="40"/>
  <c r="CB266" i="40"/>
  <c r="CC266" i="40"/>
  <c r="CD266" i="40"/>
  <c r="CE266" i="40"/>
  <c r="CF266" i="40"/>
  <c r="CG266" i="40"/>
  <c r="CH266" i="40"/>
  <c r="CI266" i="40"/>
  <c r="CJ266" i="40"/>
  <c r="CK266" i="40"/>
  <c r="CL266" i="40"/>
  <c r="CM266" i="40"/>
  <c r="CN266" i="40"/>
  <c r="CO266" i="40"/>
  <c r="CP266" i="40"/>
  <c r="CQ266" i="40"/>
  <c r="CR266" i="40"/>
  <c r="CS266" i="40"/>
  <c r="CT266" i="40"/>
  <c r="CU266" i="40"/>
  <c r="CV266" i="40"/>
  <c r="CW266" i="40"/>
  <c r="CX266" i="40"/>
  <c r="CY266" i="40"/>
  <c r="CZ266" i="40"/>
  <c r="DA266" i="40"/>
  <c r="DB266" i="40"/>
  <c r="DC266" i="40"/>
  <c r="E267" i="40"/>
  <c r="F267" i="40"/>
  <c r="G267" i="40"/>
  <c r="H267" i="40"/>
  <c r="I267" i="40"/>
  <c r="J267" i="40"/>
  <c r="K267" i="40"/>
  <c r="L267" i="40"/>
  <c r="M267" i="40"/>
  <c r="N267" i="40"/>
  <c r="O267" i="40"/>
  <c r="P267" i="40"/>
  <c r="Q267" i="40"/>
  <c r="R267" i="40"/>
  <c r="S267" i="40"/>
  <c r="T267" i="40"/>
  <c r="U267" i="40"/>
  <c r="V267" i="40"/>
  <c r="W267" i="40"/>
  <c r="X267" i="40"/>
  <c r="Y267" i="40"/>
  <c r="Z267" i="40"/>
  <c r="AA267" i="40"/>
  <c r="AB267" i="40"/>
  <c r="AC267" i="40"/>
  <c r="AD267" i="40"/>
  <c r="AE267" i="40"/>
  <c r="AF267" i="40"/>
  <c r="AG267" i="40"/>
  <c r="AH267" i="40"/>
  <c r="AI267" i="40"/>
  <c r="AJ267" i="40"/>
  <c r="AK267" i="40"/>
  <c r="AL267" i="40"/>
  <c r="AM267" i="40"/>
  <c r="AN267" i="40"/>
  <c r="AO267" i="40"/>
  <c r="AP267" i="40"/>
  <c r="AQ267" i="40"/>
  <c r="AR267" i="40"/>
  <c r="AS267" i="40"/>
  <c r="AT267" i="40"/>
  <c r="AU267" i="40"/>
  <c r="AV267" i="40"/>
  <c r="AW267" i="40"/>
  <c r="AX267" i="40"/>
  <c r="AY267" i="40"/>
  <c r="AZ267" i="40"/>
  <c r="BA267" i="40"/>
  <c r="BB267" i="40"/>
  <c r="BC267" i="40"/>
  <c r="BD267" i="40"/>
  <c r="BE267" i="40"/>
  <c r="BF267" i="40"/>
  <c r="BG267" i="40"/>
  <c r="BH267" i="40"/>
  <c r="BI267" i="40"/>
  <c r="BJ267" i="40"/>
  <c r="BK267" i="40"/>
  <c r="BL267" i="40"/>
  <c r="BM267" i="40"/>
  <c r="BN267" i="40"/>
  <c r="BO267" i="40"/>
  <c r="BP267" i="40"/>
  <c r="BQ267" i="40"/>
  <c r="BR267" i="40"/>
  <c r="BS267" i="40"/>
  <c r="BT267" i="40"/>
  <c r="BU267" i="40"/>
  <c r="BV267" i="40"/>
  <c r="BW267" i="40"/>
  <c r="BX267" i="40"/>
  <c r="BY267" i="40"/>
  <c r="BZ267" i="40"/>
  <c r="CA267" i="40"/>
  <c r="CB267" i="40"/>
  <c r="CC267" i="40"/>
  <c r="CD267" i="40"/>
  <c r="CE267" i="40"/>
  <c r="CF267" i="40"/>
  <c r="CG267" i="40"/>
  <c r="CH267" i="40"/>
  <c r="CI267" i="40"/>
  <c r="CJ267" i="40"/>
  <c r="CK267" i="40"/>
  <c r="CL267" i="40"/>
  <c r="CM267" i="40"/>
  <c r="CN267" i="40"/>
  <c r="CO267" i="40"/>
  <c r="CP267" i="40"/>
  <c r="CQ267" i="40"/>
  <c r="CR267" i="40"/>
  <c r="CS267" i="40"/>
  <c r="CT267" i="40"/>
  <c r="CU267" i="40"/>
  <c r="CV267" i="40"/>
  <c r="CW267" i="40"/>
  <c r="CX267" i="40"/>
  <c r="CY267" i="40"/>
  <c r="CZ267" i="40"/>
  <c r="DA267" i="40"/>
  <c r="DB267" i="40"/>
  <c r="DC267" i="40"/>
  <c r="E268" i="40"/>
  <c r="F268" i="40"/>
  <c r="G268" i="40"/>
  <c r="H268" i="40"/>
  <c r="I268" i="40"/>
  <c r="J268" i="40"/>
  <c r="K268" i="40"/>
  <c r="L268" i="40"/>
  <c r="M268" i="40"/>
  <c r="N268" i="40"/>
  <c r="O268" i="40"/>
  <c r="P268" i="40"/>
  <c r="Q268" i="40"/>
  <c r="R268" i="40"/>
  <c r="S268" i="40"/>
  <c r="T268" i="40"/>
  <c r="U268" i="40"/>
  <c r="V268" i="40"/>
  <c r="W268" i="40"/>
  <c r="X268" i="40"/>
  <c r="Y268" i="40"/>
  <c r="Z268" i="40"/>
  <c r="AA268" i="40"/>
  <c r="AB268" i="40"/>
  <c r="AC268" i="40"/>
  <c r="AD268" i="40"/>
  <c r="AE268" i="40"/>
  <c r="AF268" i="40"/>
  <c r="AG268" i="40"/>
  <c r="AH268" i="40"/>
  <c r="AI268" i="40"/>
  <c r="AJ268" i="40"/>
  <c r="AK268" i="40"/>
  <c r="AL268" i="40"/>
  <c r="AM268" i="40"/>
  <c r="AN268" i="40"/>
  <c r="AO268" i="40"/>
  <c r="AP268" i="40"/>
  <c r="AQ268" i="40"/>
  <c r="AR268" i="40"/>
  <c r="AS268" i="40"/>
  <c r="AT268" i="40"/>
  <c r="AU268" i="40"/>
  <c r="AV268" i="40"/>
  <c r="AW268" i="40"/>
  <c r="AX268" i="40"/>
  <c r="AY268" i="40"/>
  <c r="AZ268" i="40"/>
  <c r="BA268" i="40"/>
  <c r="BB268" i="40"/>
  <c r="BC268" i="40"/>
  <c r="BD268" i="40"/>
  <c r="BE268" i="40"/>
  <c r="BF268" i="40"/>
  <c r="BG268" i="40"/>
  <c r="BH268" i="40"/>
  <c r="BI268" i="40"/>
  <c r="BJ268" i="40"/>
  <c r="BK268" i="40"/>
  <c r="BL268" i="40"/>
  <c r="BM268" i="40"/>
  <c r="BN268" i="40"/>
  <c r="BO268" i="40"/>
  <c r="BP268" i="40"/>
  <c r="BQ268" i="40"/>
  <c r="BR268" i="40"/>
  <c r="BS268" i="40"/>
  <c r="BT268" i="40"/>
  <c r="BU268" i="40"/>
  <c r="BV268" i="40"/>
  <c r="BW268" i="40"/>
  <c r="BX268" i="40"/>
  <c r="BY268" i="40"/>
  <c r="BZ268" i="40"/>
  <c r="CA268" i="40"/>
  <c r="CB268" i="40"/>
  <c r="CC268" i="40"/>
  <c r="CD268" i="40"/>
  <c r="CE268" i="40"/>
  <c r="CF268" i="40"/>
  <c r="CG268" i="40"/>
  <c r="CH268" i="40"/>
  <c r="CI268" i="40"/>
  <c r="CJ268" i="40"/>
  <c r="CK268" i="40"/>
  <c r="CL268" i="40"/>
  <c r="CM268" i="40"/>
  <c r="CN268" i="40"/>
  <c r="CO268" i="40"/>
  <c r="CP268" i="40"/>
  <c r="CQ268" i="40"/>
  <c r="CR268" i="40"/>
  <c r="CS268" i="40"/>
  <c r="CT268" i="40"/>
  <c r="CU268" i="40"/>
  <c r="CV268" i="40"/>
  <c r="CW268" i="40"/>
  <c r="CX268" i="40"/>
  <c r="CY268" i="40"/>
  <c r="CZ268" i="40"/>
  <c r="DA268" i="40"/>
  <c r="DB268" i="40"/>
  <c r="DC268" i="40"/>
  <c r="E269" i="40"/>
  <c r="F269" i="40"/>
  <c r="G269" i="40"/>
  <c r="H269" i="40"/>
  <c r="I269" i="40"/>
  <c r="J269" i="40"/>
  <c r="K269" i="40"/>
  <c r="L269" i="40"/>
  <c r="M269" i="40"/>
  <c r="N269" i="40"/>
  <c r="O269" i="40"/>
  <c r="P269" i="40"/>
  <c r="Q269" i="40"/>
  <c r="R269" i="40"/>
  <c r="S269" i="40"/>
  <c r="T269" i="40"/>
  <c r="U269" i="40"/>
  <c r="V269" i="40"/>
  <c r="W269" i="40"/>
  <c r="X269" i="40"/>
  <c r="Y269" i="40"/>
  <c r="Z269" i="40"/>
  <c r="AA269" i="40"/>
  <c r="AB269" i="40"/>
  <c r="AC269" i="40"/>
  <c r="AD269" i="40"/>
  <c r="AE269" i="40"/>
  <c r="AF269" i="40"/>
  <c r="AG269" i="40"/>
  <c r="AH269" i="40"/>
  <c r="AI269" i="40"/>
  <c r="AJ269" i="40"/>
  <c r="AK269" i="40"/>
  <c r="AL269" i="40"/>
  <c r="AM269" i="40"/>
  <c r="AN269" i="40"/>
  <c r="AO269" i="40"/>
  <c r="AP269" i="40"/>
  <c r="AQ269" i="40"/>
  <c r="AR269" i="40"/>
  <c r="AS269" i="40"/>
  <c r="AT269" i="40"/>
  <c r="AU269" i="40"/>
  <c r="AV269" i="40"/>
  <c r="AW269" i="40"/>
  <c r="AX269" i="40"/>
  <c r="AY269" i="40"/>
  <c r="AZ269" i="40"/>
  <c r="BA269" i="40"/>
  <c r="BB269" i="40"/>
  <c r="BC269" i="40"/>
  <c r="BD269" i="40"/>
  <c r="BE269" i="40"/>
  <c r="BF269" i="40"/>
  <c r="BG269" i="40"/>
  <c r="BH269" i="40"/>
  <c r="BI269" i="40"/>
  <c r="BJ269" i="40"/>
  <c r="BK269" i="40"/>
  <c r="BL269" i="40"/>
  <c r="BM269" i="40"/>
  <c r="BN269" i="40"/>
  <c r="BO269" i="40"/>
  <c r="BP269" i="40"/>
  <c r="BQ269" i="40"/>
  <c r="BR269" i="40"/>
  <c r="BS269" i="40"/>
  <c r="BT269" i="40"/>
  <c r="BU269" i="40"/>
  <c r="BV269" i="40"/>
  <c r="BW269" i="40"/>
  <c r="BX269" i="40"/>
  <c r="BY269" i="40"/>
  <c r="BZ269" i="40"/>
  <c r="CA269" i="40"/>
  <c r="CB269" i="40"/>
  <c r="CC269" i="40"/>
  <c r="CD269" i="40"/>
  <c r="CE269" i="40"/>
  <c r="CF269" i="40"/>
  <c r="CG269" i="40"/>
  <c r="CH269" i="40"/>
  <c r="CI269" i="40"/>
  <c r="CJ269" i="40"/>
  <c r="CK269" i="40"/>
  <c r="CL269" i="40"/>
  <c r="CM269" i="40"/>
  <c r="CN269" i="40"/>
  <c r="CO269" i="40"/>
  <c r="CP269" i="40"/>
  <c r="CQ269" i="40"/>
  <c r="CR269" i="40"/>
  <c r="CS269" i="40"/>
  <c r="CT269" i="40"/>
  <c r="CU269" i="40"/>
  <c r="CV269" i="40"/>
  <c r="CW269" i="40"/>
  <c r="CX269" i="40"/>
  <c r="CY269" i="40"/>
  <c r="CZ269" i="40"/>
  <c r="DA269" i="40"/>
  <c r="DB269" i="40"/>
  <c r="DC269" i="40"/>
  <c r="E270" i="40"/>
  <c r="F270" i="40"/>
  <c r="G270" i="40"/>
  <c r="H270" i="40"/>
  <c r="I270" i="40"/>
  <c r="J270" i="40"/>
  <c r="K270" i="40"/>
  <c r="L270" i="40"/>
  <c r="M270" i="40"/>
  <c r="N270" i="40"/>
  <c r="O270" i="40"/>
  <c r="P270" i="40"/>
  <c r="Q270" i="40"/>
  <c r="R270" i="40"/>
  <c r="S270" i="40"/>
  <c r="T270" i="40"/>
  <c r="U270" i="40"/>
  <c r="V270" i="40"/>
  <c r="W270" i="40"/>
  <c r="X270" i="40"/>
  <c r="Y270" i="40"/>
  <c r="Z270" i="40"/>
  <c r="AA270" i="40"/>
  <c r="AB270" i="40"/>
  <c r="AC270" i="40"/>
  <c r="AD270" i="40"/>
  <c r="AE270" i="40"/>
  <c r="AF270" i="40"/>
  <c r="AG270" i="40"/>
  <c r="AH270" i="40"/>
  <c r="AI270" i="40"/>
  <c r="AJ270" i="40"/>
  <c r="AK270" i="40"/>
  <c r="AL270" i="40"/>
  <c r="AM270" i="40"/>
  <c r="AN270" i="40"/>
  <c r="AO270" i="40"/>
  <c r="AP270" i="40"/>
  <c r="AQ270" i="40"/>
  <c r="AR270" i="40"/>
  <c r="AS270" i="40"/>
  <c r="AT270" i="40"/>
  <c r="AU270" i="40"/>
  <c r="AV270" i="40"/>
  <c r="AW270" i="40"/>
  <c r="AX270" i="40"/>
  <c r="AY270" i="40"/>
  <c r="AZ270" i="40"/>
  <c r="BA270" i="40"/>
  <c r="BB270" i="40"/>
  <c r="BC270" i="40"/>
  <c r="BD270" i="40"/>
  <c r="BE270" i="40"/>
  <c r="BF270" i="40"/>
  <c r="BG270" i="40"/>
  <c r="BH270" i="40"/>
  <c r="BI270" i="40"/>
  <c r="BJ270" i="40"/>
  <c r="BK270" i="40"/>
  <c r="BL270" i="40"/>
  <c r="BM270" i="40"/>
  <c r="BN270" i="40"/>
  <c r="BO270" i="40"/>
  <c r="BP270" i="40"/>
  <c r="BQ270" i="40"/>
  <c r="BR270" i="40"/>
  <c r="BS270" i="40"/>
  <c r="BT270" i="40"/>
  <c r="BU270" i="40"/>
  <c r="BV270" i="40"/>
  <c r="BW270" i="40"/>
  <c r="BX270" i="40"/>
  <c r="BY270" i="40"/>
  <c r="BZ270" i="40"/>
  <c r="CA270" i="40"/>
  <c r="CB270" i="40"/>
  <c r="CC270" i="40"/>
  <c r="CD270" i="40"/>
  <c r="CE270" i="40"/>
  <c r="CF270" i="40"/>
  <c r="CG270" i="40"/>
  <c r="CH270" i="40"/>
  <c r="CI270" i="40"/>
  <c r="CJ270" i="40"/>
  <c r="CK270" i="40"/>
  <c r="CL270" i="40"/>
  <c r="CM270" i="40"/>
  <c r="CN270" i="40"/>
  <c r="CO270" i="40"/>
  <c r="CP270" i="40"/>
  <c r="CQ270" i="40"/>
  <c r="CR270" i="40"/>
  <c r="CS270" i="40"/>
  <c r="CT270" i="40"/>
  <c r="CU270" i="40"/>
  <c r="CV270" i="40"/>
  <c r="CW270" i="40"/>
  <c r="CX270" i="40"/>
  <c r="CY270" i="40"/>
  <c r="CZ270" i="40"/>
  <c r="DA270" i="40"/>
  <c r="DB270" i="40"/>
  <c r="DC270" i="40"/>
  <c r="E271" i="40"/>
  <c r="F271" i="40"/>
  <c r="G271" i="40"/>
  <c r="H271" i="40"/>
  <c r="I271" i="40"/>
  <c r="J271" i="40"/>
  <c r="K271" i="40"/>
  <c r="L271" i="40"/>
  <c r="M271" i="40"/>
  <c r="N271" i="40"/>
  <c r="O271" i="40"/>
  <c r="P271" i="40"/>
  <c r="Q271" i="40"/>
  <c r="R271" i="40"/>
  <c r="S271" i="40"/>
  <c r="T271" i="40"/>
  <c r="U271" i="40"/>
  <c r="V271" i="40"/>
  <c r="W271" i="40"/>
  <c r="X271" i="40"/>
  <c r="Y271" i="40"/>
  <c r="Z271" i="40"/>
  <c r="AA271" i="40"/>
  <c r="AB271" i="40"/>
  <c r="AC271" i="40"/>
  <c r="AD271" i="40"/>
  <c r="AE271" i="40"/>
  <c r="AF271" i="40"/>
  <c r="AG271" i="40"/>
  <c r="AH271" i="40"/>
  <c r="AI271" i="40"/>
  <c r="AJ271" i="40"/>
  <c r="AK271" i="40"/>
  <c r="AL271" i="40"/>
  <c r="AM271" i="40"/>
  <c r="AN271" i="40"/>
  <c r="AO271" i="40"/>
  <c r="AP271" i="40"/>
  <c r="AQ271" i="40"/>
  <c r="AR271" i="40"/>
  <c r="AS271" i="40"/>
  <c r="AT271" i="40"/>
  <c r="AU271" i="40"/>
  <c r="AV271" i="40"/>
  <c r="AW271" i="40"/>
  <c r="AX271" i="40"/>
  <c r="AY271" i="40"/>
  <c r="AZ271" i="40"/>
  <c r="BA271" i="40"/>
  <c r="BB271" i="40"/>
  <c r="BC271" i="40"/>
  <c r="BD271" i="40"/>
  <c r="BE271" i="40"/>
  <c r="BF271" i="40"/>
  <c r="BG271" i="40"/>
  <c r="BH271" i="40"/>
  <c r="BI271" i="40"/>
  <c r="BJ271" i="40"/>
  <c r="BK271" i="40"/>
  <c r="BL271" i="40"/>
  <c r="BM271" i="40"/>
  <c r="BN271" i="40"/>
  <c r="BO271" i="40"/>
  <c r="BP271" i="40"/>
  <c r="BQ271" i="40"/>
  <c r="BR271" i="40"/>
  <c r="BS271" i="40"/>
  <c r="BT271" i="40"/>
  <c r="BU271" i="40"/>
  <c r="BV271" i="40"/>
  <c r="BW271" i="40"/>
  <c r="BX271" i="40"/>
  <c r="BY271" i="40"/>
  <c r="BZ271" i="40"/>
  <c r="CA271" i="40"/>
  <c r="CB271" i="40"/>
  <c r="CC271" i="40"/>
  <c r="CD271" i="40"/>
  <c r="CE271" i="40"/>
  <c r="CF271" i="40"/>
  <c r="CG271" i="40"/>
  <c r="CH271" i="40"/>
  <c r="CI271" i="40"/>
  <c r="CJ271" i="40"/>
  <c r="CK271" i="40"/>
  <c r="CL271" i="40"/>
  <c r="CM271" i="40"/>
  <c r="CN271" i="40"/>
  <c r="CO271" i="40"/>
  <c r="CP271" i="40"/>
  <c r="CQ271" i="40"/>
  <c r="CR271" i="40"/>
  <c r="CS271" i="40"/>
  <c r="CT271" i="40"/>
  <c r="CU271" i="40"/>
  <c r="CV271" i="40"/>
  <c r="CW271" i="40"/>
  <c r="CX271" i="40"/>
  <c r="CY271" i="40"/>
  <c r="CZ271" i="40"/>
  <c r="DA271" i="40"/>
  <c r="DB271" i="40"/>
  <c r="DC271" i="40"/>
  <c r="E272" i="40"/>
  <c r="F272" i="40"/>
  <c r="G272" i="40"/>
  <c r="H272" i="40"/>
  <c r="I272" i="40"/>
  <c r="J272" i="40"/>
  <c r="K272" i="40"/>
  <c r="L272" i="40"/>
  <c r="M272" i="40"/>
  <c r="N272" i="40"/>
  <c r="O272" i="40"/>
  <c r="P272" i="40"/>
  <c r="Q272" i="40"/>
  <c r="R272" i="40"/>
  <c r="S272" i="40"/>
  <c r="T272" i="40"/>
  <c r="U272" i="40"/>
  <c r="V272" i="40"/>
  <c r="W272" i="40"/>
  <c r="X272" i="40"/>
  <c r="Y272" i="40"/>
  <c r="Z272" i="40"/>
  <c r="AA272" i="40"/>
  <c r="AB272" i="40"/>
  <c r="AC272" i="40"/>
  <c r="AD272" i="40"/>
  <c r="AE272" i="40"/>
  <c r="AF272" i="40"/>
  <c r="AG272" i="40"/>
  <c r="AH272" i="40"/>
  <c r="AI272" i="40"/>
  <c r="AJ272" i="40"/>
  <c r="AK272" i="40"/>
  <c r="AL272" i="40"/>
  <c r="AM272" i="40"/>
  <c r="AN272" i="40"/>
  <c r="AO272" i="40"/>
  <c r="AP272" i="40"/>
  <c r="AQ272" i="40"/>
  <c r="AR272" i="40"/>
  <c r="AS272" i="40"/>
  <c r="AT272" i="40"/>
  <c r="AU272" i="40"/>
  <c r="AV272" i="40"/>
  <c r="AW272" i="40"/>
  <c r="AX272" i="40"/>
  <c r="AY272" i="40"/>
  <c r="AZ272" i="40"/>
  <c r="BA272" i="40"/>
  <c r="BB272" i="40"/>
  <c r="BC272" i="40"/>
  <c r="BD272" i="40"/>
  <c r="BE272" i="40"/>
  <c r="BF272" i="40"/>
  <c r="BG272" i="40"/>
  <c r="BH272" i="40"/>
  <c r="BI272" i="40"/>
  <c r="BJ272" i="40"/>
  <c r="BK272" i="40"/>
  <c r="BL272" i="40"/>
  <c r="BM272" i="40"/>
  <c r="BN272" i="40"/>
  <c r="BO272" i="40"/>
  <c r="BP272" i="40"/>
  <c r="BQ272" i="40"/>
  <c r="BR272" i="40"/>
  <c r="BS272" i="40"/>
  <c r="BT272" i="40"/>
  <c r="BU272" i="40"/>
  <c r="BV272" i="40"/>
  <c r="BW272" i="40"/>
  <c r="BX272" i="40"/>
  <c r="BY272" i="40"/>
  <c r="BZ272" i="40"/>
  <c r="CA272" i="40"/>
  <c r="CB272" i="40"/>
  <c r="CC272" i="40"/>
  <c r="CD272" i="40"/>
  <c r="CE272" i="40"/>
  <c r="CF272" i="40"/>
  <c r="CG272" i="40"/>
  <c r="CH272" i="40"/>
  <c r="CI272" i="40"/>
  <c r="CJ272" i="40"/>
  <c r="CK272" i="40"/>
  <c r="CL272" i="40"/>
  <c r="CM272" i="40"/>
  <c r="CN272" i="40"/>
  <c r="CO272" i="40"/>
  <c r="CP272" i="40"/>
  <c r="CQ272" i="40"/>
  <c r="CR272" i="40"/>
  <c r="CS272" i="40"/>
  <c r="CT272" i="40"/>
  <c r="CU272" i="40"/>
  <c r="CV272" i="40"/>
  <c r="CW272" i="40"/>
  <c r="CX272" i="40"/>
  <c r="CY272" i="40"/>
  <c r="CZ272" i="40"/>
  <c r="DA272" i="40"/>
  <c r="DB272" i="40"/>
  <c r="DC272" i="40"/>
  <c r="E273" i="40"/>
  <c r="F273" i="40"/>
  <c r="G273" i="40"/>
  <c r="H273" i="40"/>
  <c r="I273" i="40"/>
  <c r="J273" i="40"/>
  <c r="K273" i="40"/>
  <c r="L273" i="40"/>
  <c r="M273" i="40"/>
  <c r="N273" i="40"/>
  <c r="O273" i="40"/>
  <c r="P273" i="40"/>
  <c r="Q273" i="40"/>
  <c r="R273" i="40"/>
  <c r="S273" i="40"/>
  <c r="T273" i="40"/>
  <c r="U273" i="40"/>
  <c r="V273" i="40"/>
  <c r="W273" i="40"/>
  <c r="X273" i="40"/>
  <c r="Y273" i="40"/>
  <c r="Z273" i="40"/>
  <c r="AA273" i="40"/>
  <c r="AB273" i="40"/>
  <c r="AC273" i="40"/>
  <c r="AD273" i="40"/>
  <c r="AE273" i="40"/>
  <c r="AF273" i="40"/>
  <c r="AG273" i="40"/>
  <c r="AH273" i="40"/>
  <c r="AI273" i="40"/>
  <c r="AJ273" i="40"/>
  <c r="AK273" i="40"/>
  <c r="AL273" i="40"/>
  <c r="AM273" i="40"/>
  <c r="AN273" i="40"/>
  <c r="AO273" i="40"/>
  <c r="AP273" i="40"/>
  <c r="AQ273" i="40"/>
  <c r="AR273" i="40"/>
  <c r="AS273" i="40"/>
  <c r="AT273" i="40"/>
  <c r="AU273" i="40"/>
  <c r="AV273" i="40"/>
  <c r="AW273" i="40"/>
  <c r="AX273" i="40"/>
  <c r="AY273" i="40"/>
  <c r="AZ273" i="40"/>
  <c r="BA273" i="40"/>
  <c r="BB273" i="40"/>
  <c r="BC273" i="40"/>
  <c r="BD273" i="40"/>
  <c r="BE273" i="40"/>
  <c r="BF273" i="40"/>
  <c r="BG273" i="40"/>
  <c r="BH273" i="40"/>
  <c r="BI273" i="40"/>
  <c r="BJ273" i="40"/>
  <c r="BK273" i="40"/>
  <c r="BL273" i="40"/>
  <c r="BM273" i="40"/>
  <c r="BN273" i="40"/>
  <c r="BO273" i="40"/>
  <c r="BP273" i="40"/>
  <c r="BQ273" i="40"/>
  <c r="BR273" i="40"/>
  <c r="BS273" i="40"/>
  <c r="BT273" i="40"/>
  <c r="BU273" i="40"/>
  <c r="BV273" i="40"/>
  <c r="BW273" i="40"/>
  <c r="BX273" i="40"/>
  <c r="BY273" i="40"/>
  <c r="BZ273" i="40"/>
  <c r="CA273" i="40"/>
  <c r="CB273" i="40"/>
  <c r="CC273" i="40"/>
  <c r="CD273" i="40"/>
  <c r="CE273" i="40"/>
  <c r="CF273" i="40"/>
  <c r="CG273" i="40"/>
  <c r="CH273" i="40"/>
  <c r="CI273" i="40"/>
  <c r="CJ273" i="40"/>
  <c r="CK273" i="40"/>
  <c r="CL273" i="40"/>
  <c r="CM273" i="40"/>
  <c r="CN273" i="40"/>
  <c r="CO273" i="40"/>
  <c r="CP273" i="40"/>
  <c r="CQ273" i="40"/>
  <c r="CR273" i="40"/>
  <c r="CS273" i="40"/>
  <c r="CT273" i="40"/>
  <c r="CU273" i="40"/>
  <c r="CV273" i="40"/>
  <c r="CW273" i="40"/>
  <c r="CX273" i="40"/>
  <c r="CY273" i="40"/>
  <c r="CZ273" i="40"/>
  <c r="DA273" i="40"/>
  <c r="DB273" i="40"/>
  <c r="DC273" i="40"/>
  <c r="E274" i="40"/>
  <c r="F274" i="40"/>
  <c r="G274" i="40"/>
  <c r="H274" i="40"/>
  <c r="I274" i="40"/>
  <c r="J274" i="40"/>
  <c r="K274" i="40"/>
  <c r="L274" i="40"/>
  <c r="M274" i="40"/>
  <c r="N274" i="40"/>
  <c r="O274" i="40"/>
  <c r="P274" i="40"/>
  <c r="Q274" i="40"/>
  <c r="R274" i="40"/>
  <c r="S274" i="40"/>
  <c r="T274" i="40"/>
  <c r="U274" i="40"/>
  <c r="V274" i="40"/>
  <c r="W274" i="40"/>
  <c r="X274" i="40"/>
  <c r="Y274" i="40"/>
  <c r="Z274" i="40"/>
  <c r="AA274" i="40"/>
  <c r="AB274" i="40"/>
  <c r="AC274" i="40"/>
  <c r="AD274" i="40"/>
  <c r="AE274" i="40"/>
  <c r="AF274" i="40"/>
  <c r="AG274" i="40"/>
  <c r="AH274" i="40"/>
  <c r="AI274" i="40"/>
  <c r="AJ274" i="40"/>
  <c r="AK274" i="40"/>
  <c r="AL274" i="40"/>
  <c r="AM274" i="40"/>
  <c r="AN274" i="40"/>
  <c r="AO274" i="40"/>
  <c r="AP274" i="40"/>
  <c r="AQ274" i="40"/>
  <c r="AR274" i="40"/>
  <c r="AS274" i="40"/>
  <c r="AT274" i="40"/>
  <c r="AU274" i="40"/>
  <c r="AV274" i="40"/>
  <c r="AW274" i="40"/>
  <c r="AX274" i="40"/>
  <c r="AY274" i="40"/>
  <c r="AZ274" i="40"/>
  <c r="BA274" i="40"/>
  <c r="BB274" i="40"/>
  <c r="BC274" i="40"/>
  <c r="BD274" i="40"/>
  <c r="BE274" i="40"/>
  <c r="BF274" i="40"/>
  <c r="BG274" i="40"/>
  <c r="BH274" i="40"/>
  <c r="BI274" i="40"/>
  <c r="BJ274" i="40"/>
  <c r="BK274" i="40"/>
  <c r="BL274" i="40"/>
  <c r="BM274" i="40"/>
  <c r="BN274" i="40"/>
  <c r="BO274" i="40"/>
  <c r="BP274" i="40"/>
  <c r="BQ274" i="40"/>
  <c r="BR274" i="40"/>
  <c r="BS274" i="40"/>
  <c r="BT274" i="40"/>
  <c r="BU274" i="40"/>
  <c r="BV274" i="40"/>
  <c r="BW274" i="40"/>
  <c r="BX274" i="40"/>
  <c r="BY274" i="40"/>
  <c r="BZ274" i="40"/>
  <c r="CA274" i="40"/>
  <c r="CB274" i="40"/>
  <c r="CC274" i="40"/>
  <c r="CD274" i="40"/>
  <c r="CE274" i="40"/>
  <c r="CF274" i="40"/>
  <c r="CG274" i="40"/>
  <c r="CH274" i="40"/>
  <c r="CI274" i="40"/>
  <c r="CJ274" i="40"/>
  <c r="CK274" i="40"/>
  <c r="CL274" i="40"/>
  <c r="CM274" i="40"/>
  <c r="CN274" i="40"/>
  <c r="CO274" i="40"/>
  <c r="CP274" i="40"/>
  <c r="CQ274" i="40"/>
  <c r="CR274" i="40"/>
  <c r="CS274" i="40"/>
  <c r="CT274" i="40"/>
  <c r="CU274" i="40"/>
  <c r="CV274" i="40"/>
  <c r="CW274" i="40"/>
  <c r="CX274" i="40"/>
  <c r="CY274" i="40"/>
  <c r="CZ274" i="40"/>
  <c r="DA274" i="40"/>
  <c r="DB274" i="40"/>
  <c r="DC274" i="40"/>
  <c r="E275" i="40"/>
  <c r="F275" i="40"/>
  <c r="G275" i="40"/>
  <c r="H275" i="40"/>
  <c r="I275" i="40"/>
  <c r="J275" i="40"/>
  <c r="K275" i="40"/>
  <c r="L275" i="40"/>
  <c r="M275" i="40"/>
  <c r="N275" i="40"/>
  <c r="O275" i="40"/>
  <c r="P275" i="40"/>
  <c r="Q275" i="40"/>
  <c r="R275" i="40"/>
  <c r="S275" i="40"/>
  <c r="T275" i="40"/>
  <c r="U275" i="40"/>
  <c r="V275" i="40"/>
  <c r="W275" i="40"/>
  <c r="X275" i="40"/>
  <c r="Y275" i="40"/>
  <c r="Z275" i="40"/>
  <c r="AA275" i="40"/>
  <c r="AB275" i="40"/>
  <c r="AC275" i="40"/>
  <c r="AD275" i="40"/>
  <c r="AE275" i="40"/>
  <c r="AF275" i="40"/>
  <c r="AG275" i="40"/>
  <c r="AH275" i="40"/>
  <c r="AI275" i="40"/>
  <c r="AJ275" i="40"/>
  <c r="AK275" i="40"/>
  <c r="AL275" i="40"/>
  <c r="AM275" i="40"/>
  <c r="AN275" i="40"/>
  <c r="AO275" i="40"/>
  <c r="AP275" i="40"/>
  <c r="AQ275" i="40"/>
  <c r="AR275" i="40"/>
  <c r="AS275" i="40"/>
  <c r="AT275" i="40"/>
  <c r="AU275" i="40"/>
  <c r="AV275" i="40"/>
  <c r="AW275" i="40"/>
  <c r="AX275" i="40"/>
  <c r="AY275" i="40"/>
  <c r="AZ275" i="40"/>
  <c r="BA275" i="40"/>
  <c r="BB275" i="40"/>
  <c r="BC275" i="40"/>
  <c r="BD275" i="40"/>
  <c r="BE275" i="40"/>
  <c r="BF275" i="40"/>
  <c r="BG275" i="40"/>
  <c r="BH275" i="40"/>
  <c r="BI275" i="40"/>
  <c r="BJ275" i="40"/>
  <c r="BK275" i="40"/>
  <c r="BL275" i="40"/>
  <c r="BM275" i="40"/>
  <c r="BN275" i="40"/>
  <c r="BO275" i="40"/>
  <c r="BP275" i="40"/>
  <c r="BQ275" i="40"/>
  <c r="BR275" i="40"/>
  <c r="BS275" i="40"/>
  <c r="BT275" i="40"/>
  <c r="BU275" i="40"/>
  <c r="BV275" i="40"/>
  <c r="BW275" i="40"/>
  <c r="BX275" i="40"/>
  <c r="BY275" i="40"/>
  <c r="BZ275" i="40"/>
  <c r="CA275" i="40"/>
  <c r="CB275" i="40"/>
  <c r="CC275" i="40"/>
  <c r="CD275" i="40"/>
  <c r="CE275" i="40"/>
  <c r="CF275" i="40"/>
  <c r="CG275" i="40"/>
  <c r="CH275" i="40"/>
  <c r="CI275" i="40"/>
  <c r="CJ275" i="40"/>
  <c r="CK275" i="40"/>
  <c r="CL275" i="40"/>
  <c r="CM275" i="40"/>
  <c r="CN275" i="40"/>
  <c r="CO275" i="40"/>
  <c r="CP275" i="40"/>
  <c r="CQ275" i="40"/>
  <c r="CR275" i="40"/>
  <c r="CS275" i="40"/>
  <c r="CT275" i="40"/>
  <c r="CU275" i="40"/>
  <c r="CV275" i="40"/>
  <c r="CW275" i="40"/>
  <c r="CX275" i="40"/>
  <c r="CY275" i="40"/>
  <c r="CZ275" i="40"/>
  <c r="DA275" i="40"/>
  <c r="DB275" i="40"/>
  <c r="DC275" i="40"/>
  <c r="E276" i="40"/>
  <c r="F276" i="40"/>
  <c r="G276" i="40"/>
  <c r="H276" i="40"/>
  <c r="I276" i="40"/>
  <c r="J276" i="40"/>
  <c r="K276" i="40"/>
  <c r="L276" i="40"/>
  <c r="M276" i="40"/>
  <c r="N276" i="40"/>
  <c r="O276" i="40"/>
  <c r="P276" i="40"/>
  <c r="Q276" i="40"/>
  <c r="R276" i="40"/>
  <c r="S276" i="40"/>
  <c r="T276" i="40"/>
  <c r="U276" i="40"/>
  <c r="V276" i="40"/>
  <c r="W276" i="40"/>
  <c r="X276" i="40"/>
  <c r="Y276" i="40"/>
  <c r="Z276" i="40"/>
  <c r="AA276" i="40"/>
  <c r="AB276" i="40"/>
  <c r="AC276" i="40"/>
  <c r="AD276" i="40"/>
  <c r="AE276" i="40"/>
  <c r="AF276" i="40"/>
  <c r="AG276" i="40"/>
  <c r="AH276" i="40"/>
  <c r="AI276" i="40"/>
  <c r="AJ276" i="40"/>
  <c r="AK276" i="40"/>
  <c r="AL276" i="40"/>
  <c r="AM276" i="40"/>
  <c r="AN276" i="40"/>
  <c r="AO276" i="40"/>
  <c r="AP276" i="40"/>
  <c r="AQ276" i="40"/>
  <c r="AR276" i="40"/>
  <c r="AS276" i="40"/>
  <c r="AT276" i="40"/>
  <c r="AU276" i="40"/>
  <c r="AV276" i="40"/>
  <c r="AW276" i="40"/>
  <c r="AX276" i="40"/>
  <c r="AY276" i="40"/>
  <c r="AZ276" i="40"/>
  <c r="BA276" i="40"/>
  <c r="BB276" i="40"/>
  <c r="BC276" i="40"/>
  <c r="BD276" i="40"/>
  <c r="BE276" i="40"/>
  <c r="BF276" i="40"/>
  <c r="BG276" i="40"/>
  <c r="BH276" i="40"/>
  <c r="BI276" i="40"/>
  <c r="BJ276" i="40"/>
  <c r="BK276" i="40"/>
  <c r="BL276" i="40"/>
  <c r="BM276" i="40"/>
  <c r="BN276" i="40"/>
  <c r="BO276" i="40"/>
  <c r="BP276" i="40"/>
  <c r="BQ276" i="40"/>
  <c r="BR276" i="40"/>
  <c r="BS276" i="40"/>
  <c r="BT276" i="40"/>
  <c r="BU276" i="40"/>
  <c r="BV276" i="40"/>
  <c r="BW276" i="40"/>
  <c r="BX276" i="40"/>
  <c r="BY276" i="40"/>
  <c r="BZ276" i="40"/>
  <c r="CA276" i="40"/>
  <c r="CB276" i="40"/>
  <c r="CC276" i="40"/>
  <c r="CD276" i="40"/>
  <c r="CE276" i="40"/>
  <c r="CF276" i="40"/>
  <c r="CG276" i="40"/>
  <c r="CH276" i="40"/>
  <c r="CI276" i="40"/>
  <c r="CJ276" i="40"/>
  <c r="CK276" i="40"/>
  <c r="CL276" i="40"/>
  <c r="CM276" i="40"/>
  <c r="CN276" i="40"/>
  <c r="CO276" i="40"/>
  <c r="CP276" i="40"/>
  <c r="CQ276" i="40"/>
  <c r="CR276" i="40"/>
  <c r="CS276" i="40"/>
  <c r="CT276" i="40"/>
  <c r="CU276" i="40"/>
  <c r="CV276" i="40"/>
  <c r="CW276" i="40"/>
  <c r="CX276" i="40"/>
  <c r="CY276" i="40"/>
  <c r="CZ276" i="40"/>
  <c r="DA276" i="40"/>
  <c r="DB276" i="40"/>
  <c r="DC276" i="40"/>
  <c r="E277" i="40"/>
  <c r="F277" i="40"/>
  <c r="G277" i="40"/>
  <c r="H277" i="40"/>
  <c r="I277" i="40"/>
  <c r="J277" i="40"/>
  <c r="K277" i="40"/>
  <c r="L277" i="40"/>
  <c r="M277" i="40"/>
  <c r="N277" i="40"/>
  <c r="O277" i="40"/>
  <c r="P277" i="40"/>
  <c r="Q277" i="40"/>
  <c r="R277" i="40"/>
  <c r="S277" i="40"/>
  <c r="T277" i="40"/>
  <c r="U277" i="40"/>
  <c r="V277" i="40"/>
  <c r="W277" i="40"/>
  <c r="X277" i="40"/>
  <c r="Y277" i="40"/>
  <c r="Z277" i="40"/>
  <c r="AA277" i="40"/>
  <c r="AB277" i="40"/>
  <c r="AC277" i="40"/>
  <c r="AD277" i="40"/>
  <c r="AE277" i="40"/>
  <c r="AF277" i="40"/>
  <c r="AG277" i="40"/>
  <c r="AH277" i="40"/>
  <c r="AI277" i="40"/>
  <c r="AJ277" i="40"/>
  <c r="AK277" i="40"/>
  <c r="AL277" i="40"/>
  <c r="AM277" i="40"/>
  <c r="AN277" i="40"/>
  <c r="AO277" i="40"/>
  <c r="AP277" i="40"/>
  <c r="AQ277" i="40"/>
  <c r="AR277" i="40"/>
  <c r="AS277" i="40"/>
  <c r="AT277" i="40"/>
  <c r="AU277" i="40"/>
  <c r="AV277" i="40"/>
  <c r="AW277" i="40"/>
  <c r="AX277" i="40"/>
  <c r="AY277" i="40"/>
  <c r="AZ277" i="40"/>
  <c r="BA277" i="40"/>
  <c r="BB277" i="40"/>
  <c r="BC277" i="40"/>
  <c r="BD277" i="40"/>
  <c r="BE277" i="40"/>
  <c r="BF277" i="40"/>
  <c r="BG277" i="40"/>
  <c r="BH277" i="40"/>
  <c r="BI277" i="40"/>
  <c r="BJ277" i="40"/>
  <c r="BK277" i="40"/>
  <c r="BL277" i="40"/>
  <c r="BM277" i="40"/>
  <c r="BN277" i="40"/>
  <c r="BO277" i="40"/>
  <c r="BP277" i="40"/>
  <c r="BQ277" i="40"/>
  <c r="BR277" i="40"/>
  <c r="BS277" i="40"/>
  <c r="BT277" i="40"/>
  <c r="BU277" i="40"/>
  <c r="BV277" i="40"/>
  <c r="BW277" i="40"/>
  <c r="BX277" i="40"/>
  <c r="BY277" i="40"/>
  <c r="BZ277" i="40"/>
  <c r="CA277" i="40"/>
  <c r="CB277" i="40"/>
  <c r="CC277" i="40"/>
  <c r="CD277" i="40"/>
  <c r="CE277" i="40"/>
  <c r="CF277" i="40"/>
  <c r="CG277" i="40"/>
  <c r="CH277" i="40"/>
  <c r="CI277" i="40"/>
  <c r="CJ277" i="40"/>
  <c r="CK277" i="40"/>
  <c r="CL277" i="40"/>
  <c r="CM277" i="40"/>
  <c r="CN277" i="40"/>
  <c r="CO277" i="40"/>
  <c r="CP277" i="40"/>
  <c r="CQ277" i="40"/>
  <c r="CR277" i="40"/>
  <c r="CS277" i="40"/>
  <c r="CT277" i="40"/>
  <c r="CU277" i="40"/>
  <c r="CV277" i="40"/>
  <c r="CW277" i="40"/>
  <c r="CX277" i="40"/>
  <c r="CY277" i="40"/>
  <c r="CZ277" i="40"/>
  <c r="DA277" i="40"/>
  <c r="DB277" i="40"/>
  <c r="DC277" i="40"/>
  <c r="E278" i="40"/>
  <c r="F278" i="40"/>
  <c r="G278" i="40"/>
  <c r="H278" i="40"/>
  <c r="I278" i="40"/>
  <c r="J278" i="40"/>
  <c r="K278" i="40"/>
  <c r="L278" i="40"/>
  <c r="M278" i="40"/>
  <c r="N278" i="40"/>
  <c r="O278" i="40"/>
  <c r="P278" i="40"/>
  <c r="Q278" i="40"/>
  <c r="R278" i="40"/>
  <c r="S278" i="40"/>
  <c r="T278" i="40"/>
  <c r="U278" i="40"/>
  <c r="V278" i="40"/>
  <c r="W278" i="40"/>
  <c r="X278" i="40"/>
  <c r="Y278" i="40"/>
  <c r="Z278" i="40"/>
  <c r="AA278" i="40"/>
  <c r="AB278" i="40"/>
  <c r="AC278" i="40"/>
  <c r="AD278" i="40"/>
  <c r="AE278" i="40"/>
  <c r="AF278" i="40"/>
  <c r="AG278" i="40"/>
  <c r="AH278" i="40"/>
  <c r="AI278" i="40"/>
  <c r="AJ278" i="40"/>
  <c r="AK278" i="40"/>
  <c r="AL278" i="40"/>
  <c r="AM278" i="40"/>
  <c r="AN278" i="40"/>
  <c r="AO278" i="40"/>
  <c r="AP278" i="40"/>
  <c r="AQ278" i="40"/>
  <c r="AR278" i="40"/>
  <c r="AS278" i="40"/>
  <c r="AT278" i="40"/>
  <c r="AU278" i="40"/>
  <c r="AV278" i="40"/>
  <c r="AW278" i="40"/>
  <c r="AX278" i="40"/>
  <c r="AY278" i="40"/>
  <c r="AZ278" i="40"/>
  <c r="BA278" i="40"/>
  <c r="BB278" i="40"/>
  <c r="BC278" i="40"/>
  <c r="BD278" i="40"/>
  <c r="BE278" i="40"/>
  <c r="BF278" i="40"/>
  <c r="BG278" i="40"/>
  <c r="BH278" i="40"/>
  <c r="BI278" i="40"/>
  <c r="BJ278" i="40"/>
  <c r="BK278" i="40"/>
  <c r="BL278" i="40"/>
  <c r="BM278" i="40"/>
  <c r="BN278" i="40"/>
  <c r="BO278" i="40"/>
  <c r="BP278" i="40"/>
  <c r="BQ278" i="40"/>
  <c r="BR278" i="40"/>
  <c r="BS278" i="40"/>
  <c r="BT278" i="40"/>
  <c r="BU278" i="40"/>
  <c r="BV278" i="40"/>
  <c r="BW278" i="40"/>
  <c r="BX278" i="40"/>
  <c r="BY278" i="40"/>
  <c r="BZ278" i="40"/>
  <c r="CA278" i="40"/>
  <c r="CB278" i="40"/>
  <c r="CC278" i="40"/>
  <c r="CD278" i="40"/>
  <c r="CE278" i="40"/>
  <c r="CF278" i="40"/>
  <c r="CG278" i="40"/>
  <c r="CH278" i="40"/>
  <c r="CI278" i="40"/>
  <c r="CJ278" i="40"/>
  <c r="CK278" i="40"/>
  <c r="CL278" i="40"/>
  <c r="CM278" i="40"/>
  <c r="CN278" i="40"/>
  <c r="CO278" i="40"/>
  <c r="CP278" i="40"/>
  <c r="CQ278" i="40"/>
  <c r="CR278" i="40"/>
  <c r="CS278" i="40"/>
  <c r="CT278" i="40"/>
  <c r="CU278" i="40"/>
  <c r="CV278" i="40"/>
  <c r="CW278" i="40"/>
  <c r="CX278" i="40"/>
  <c r="CY278" i="40"/>
  <c r="CZ278" i="40"/>
  <c r="DA278" i="40"/>
  <c r="DB278" i="40"/>
  <c r="DC278" i="40"/>
  <c r="E279" i="40"/>
  <c r="F279" i="40"/>
  <c r="G279" i="40"/>
  <c r="H279" i="40"/>
  <c r="I279" i="40"/>
  <c r="J279" i="40"/>
  <c r="K279" i="40"/>
  <c r="L279" i="40"/>
  <c r="M279" i="40"/>
  <c r="N279" i="40"/>
  <c r="O279" i="40"/>
  <c r="P279" i="40"/>
  <c r="Q279" i="40"/>
  <c r="R279" i="40"/>
  <c r="S279" i="40"/>
  <c r="T279" i="40"/>
  <c r="U279" i="40"/>
  <c r="V279" i="40"/>
  <c r="W279" i="40"/>
  <c r="X279" i="40"/>
  <c r="Y279" i="40"/>
  <c r="Z279" i="40"/>
  <c r="AA279" i="40"/>
  <c r="AB279" i="40"/>
  <c r="AC279" i="40"/>
  <c r="AD279" i="40"/>
  <c r="AE279" i="40"/>
  <c r="AF279" i="40"/>
  <c r="AG279" i="40"/>
  <c r="AH279" i="40"/>
  <c r="AI279" i="40"/>
  <c r="AJ279" i="40"/>
  <c r="AK279" i="40"/>
  <c r="AL279" i="40"/>
  <c r="AM279" i="40"/>
  <c r="AN279" i="40"/>
  <c r="AO279" i="40"/>
  <c r="AP279" i="40"/>
  <c r="AQ279" i="40"/>
  <c r="AR279" i="40"/>
  <c r="AS279" i="40"/>
  <c r="AT279" i="40"/>
  <c r="AU279" i="40"/>
  <c r="AV279" i="40"/>
  <c r="AW279" i="40"/>
  <c r="AX279" i="40"/>
  <c r="AY279" i="40"/>
  <c r="AZ279" i="40"/>
  <c r="BA279" i="40"/>
  <c r="BB279" i="40"/>
  <c r="BC279" i="40"/>
  <c r="BD279" i="40"/>
  <c r="BE279" i="40"/>
  <c r="BF279" i="40"/>
  <c r="BG279" i="40"/>
  <c r="BH279" i="40"/>
  <c r="BI279" i="40"/>
  <c r="BJ279" i="40"/>
  <c r="BK279" i="40"/>
  <c r="BL279" i="40"/>
  <c r="BM279" i="40"/>
  <c r="BN279" i="40"/>
  <c r="BO279" i="40"/>
  <c r="BP279" i="40"/>
  <c r="BQ279" i="40"/>
  <c r="BR279" i="40"/>
  <c r="BS279" i="40"/>
  <c r="BT279" i="40"/>
  <c r="BU279" i="40"/>
  <c r="BV279" i="40"/>
  <c r="BW279" i="40"/>
  <c r="BX279" i="40"/>
  <c r="BY279" i="40"/>
  <c r="BZ279" i="40"/>
  <c r="CA279" i="40"/>
  <c r="CB279" i="40"/>
  <c r="CC279" i="40"/>
  <c r="CD279" i="40"/>
  <c r="CE279" i="40"/>
  <c r="CF279" i="40"/>
  <c r="CG279" i="40"/>
  <c r="CH279" i="40"/>
  <c r="CI279" i="40"/>
  <c r="CJ279" i="40"/>
  <c r="CK279" i="40"/>
  <c r="CL279" i="40"/>
  <c r="CM279" i="40"/>
  <c r="CN279" i="40"/>
  <c r="CO279" i="40"/>
  <c r="CP279" i="40"/>
  <c r="CQ279" i="40"/>
  <c r="CR279" i="40"/>
  <c r="CS279" i="40"/>
  <c r="CT279" i="40"/>
  <c r="CU279" i="40"/>
  <c r="CV279" i="40"/>
  <c r="CW279" i="40"/>
  <c r="CX279" i="40"/>
  <c r="CY279" i="40"/>
  <c r="CZ279" i="40"/>
  <c r="DA279" i="40"/>
  <c r="DB279" i="40"/>
  <c r="DC279" i="40"/>
  <c r="E280" i="40"/>
  <c r="F280" i="40"/>
  <c r="G280" i="40"/>
  <c r="H280" i="40"/>
  <c r="I280" i="40"/>
  <c r="J280" i="40"/>
  <c r="K280" i="40"/>
  <c r="L280" i="40"/>
  <c r="M280" i="40"/>
  <c r="N280" i="40"/>
  <c r="O280" i="40"/>
  <c r="P280" i="40"/>
  <c r="Q280" i="40"/>
  <c r="R280" i="40"/>
  <c r="S280" i="40"/>
  <c r="T280" i="40"/>
  <c r="U280" i="40"/>
  <c r="V280" i="40"/>
  <c r="W280" i="40"/>
  <c r="X280" i="40"/>
  <c r="Y280" i="40"/>
  <c r="Z280" i="40"/>
  <c r="AA280" i="40"/>
  <c r="AB280" i="40"/>
  <c r="AC280" i="40"/>
  <c r="AD280" i="40"/>
  <c r="AE280" i="40"/>
  <c r="AF280" i="40"/>
  <c r="AG280" i="40"/>
  <c r="AH280" i="40"/>
  <c r="AI280" i="40"/>
  <c r="AJ280" i="40"/>
  <c r="AK280" i="40"/>
  <c r="AL280" i="40"/>
  <c r="AM280" i="40"/>
  <c r="AN280" i="40"/>
  <c r="AO280" i="40"/>
  <c r="AP280" i="40"/>
  <c r="AQ280" i="40"/>
  <c r="AR280" i="40"/>
  <c r="AS280" i="40"/>
  <c r="AT280" i="40"/>
  <c r="AU280" i="40"/>
  <c r="AV280" i="40"/>
  <c r="AW280" i="40"/>
  <c r="AX280" i="40"/>
  <c r="AY280" i="40"/>
  <c r="AZ280" i="40"/>
  <c r="BA280" i="40"/>
  <c r="BB280" i="40"/>
  <c r="BC280" i="40"/>
  <c r="BD280" i="40"/>
  <c r="BE280" i="40"/>
  <c r="BF280" i="40"/>
  <c r="BG280" i="40"/>
  <c r="BH280" i="40"/>
  <c r="BI280" i="40"/>
  <c r="BJ280" i="40"/>
  <c r="BK280" i="40"/>
  <c r="BL280" i="40"/>
  <c r="BM280" i="40"/>
  <c r="BN280" i="40"/>
  <c r="BO280" i="40"/>
  <c r="BP280" i="40"/>
  <c r="BQ280" i="40"/>
  <c r="BR280" i="40"/>
  <c r="BS280" i="40"/>
  <c r="BT280" i="40"/>
  <c r="BU280" i="40"/>
  <c r="BV280" i="40"/>
  <c r="BW280" i="40"/>
  <c r="BX280" i="40"/>
  <c r="BY280" i="40"/>
  <c r="BZ280" i="40"/>
  <c r="CA280" i="40"/>
  <c r="CB280" i="40"/>
  <c r="CC280" i="40"/>
  <c r="CD280" i="40"/>
  <c r="CE280" i="40"/>
  <c r="CF280" i="40"/>
  <c r="CG280" i="40"/>
  <c r="CH280" i="40"/>
  <c r="CI280" i="40"/>
  <c r="CJ280" i="40"/>
  <c r="CK280" i="40"/>
  <c r="CL280" i="40"/>
  <c r="CM280" i="40"/>
  <c r="CN280" i="40"/>
  <c r="CO280" i="40"/>
  <c r="CP280" i="40"/>
  <c r="CQ280" i="40"/>
  <c r="CR280" i="40"/>
  <c r="CS280" i="40"/>
  <c r="CT280" i="40"/>
  <c r="CU280" i="40"/>
  <c r="CV280" i="40"/>
  <c r="CW280" i="40"/>
  <c r="CX280" i="40"/>
  <c r="CY280" i="40"/>
  <c r="CZ280" i="40"/>
  <c r="DA280" i="40"/>
  <c r="DB280" i="40"/>
  <c r="DC280" i="40"/>
  <c r="E281" i="40"/>
  <c r="F281" i="40"/>
  <c r="G281" i="40"/>
  <c r="H281" i="40"/>
  <c r="I281" i="40"/>
  <c r="J281" i="40"/>
  <c r="K281" i="40"/>
  <c r="L281" i="40"/>
  <c r="M281" i="40"/>
  <c r="N281" i="40"/>
  <c r="O281" i="40"/>
  <c r="P281" i="40"/>
  <c r="Q281" i="40"/>
  <c r="R281" i="40"/>
  <c r="S281" i="40"/>
  <c r="T281" i="40"/>
  <c r="U281" i="40"/>
  <c r="V281" i="40"/>
  <c r="W281" i="40"/>
  <c r="X281" i="40"/>
  <c r="Y281" i="40"/>
  <c r="Z281" i="40"/>
  <c r="AA281" i="40"/>
  <c r="AB281" i="40"/>
  <c r="AC281" i="40"/>
  <c r="AD281" i="40"/>
  <c r="AE281" i="40"/>
  <c r="AF281" i="40"/>
  <c r="AG281" i="40"/>
  <c r="AH281" i="40"/>
  <c r="AI281" i="40"/>
  <c r="AJ281" i="40"/>
  <c r="AK281" i="40"/>
  <c r="AL281" i="40"/>
  <c r="AM281" i="40"/>
  <c r="AN281" i="40"/>
  <c r="AO281" i="40"/>
  <c r="AP281" i="40"/>
  <c r="AQ281" i="40"/>
  <c r="AR281" i="40"/>
  <c r="AS281" i="40"/>
  <c r="AT281" i="40"/>
  <c r="AU281" i="40"/>
  <c r="AV281" i="40"/>
  <c r="AW281" i="40"/>
  <c r="AX281" i="40"/>
  <c r="AY281" i="40"/>
  <c r="AZ281" i="40"/>
  <c r="BA281" i="40"/>
  <c r="BB281" i="40"/>
  <c r="BC281" i="40"/>
  <c r="BD281" i="40"/>
  <c r="BE281" i="40"/>
  <c r="BF281" i="40"/>
  <c r="BG281" i="40"/>
  <c r="BH281" i="40"/>
  <c r="BI281" i="40"/>
  <c r="BJ281" i="40"/>
  <c r="BK281" i="40"/>
  <c r="BL281" i="40"/>
  <c r="BM281" i="40"/>
  <c r="BN281" i="40"/>
  <c r="BO281" i="40"/>
  <c r="BP281" i="40"/>
  <c r="BQ281" i="40"/>
  <c r="BR281" i="40"/>
  <c r="BS281" i="40"/>
  <c r="BT281" i="40"/>
  <c r="BU281" i="40"/>
  <c r="BV281" i="40"/>
  <c r="BW281" i="40"/>
  <c r="BX281" i="40"/>
  <c r="BY281" i="40"/>
  <c r="BZ281" i="40"/>
  <c r="CA281" i="40"/>
  <c r="CB281" i="40"/>
  <c r="CC281" i="40"/>
  <c r="CD281" i="40"/>
  <c r="CE281" i="40"/>
  <c r="CF281" i="40"/>
  <c r="CG281" i="40"/>
  <c r="CH281" i="40"/>
  <c r="CI281" i="40"/>
  <c r="CJ281" i="40"/>
  <c r="CK281" i="40"/>
  <c r="CL281" i="40"/>
  <c r="CM281" i="40"/>
  <c r="CN281" i="40"/>
  <c r="CO281" i="40"/>
  <c r="CP281" i="40"/>
  <c r="CQ281" i="40"/>
  <c r="CR281" i="40"/>
  <c r="CS281" i="40"/>
  <c r="CT281" i="40"/>
  <c r="CU281" i="40"/>
  <c r="CV281" i="40"/>
  <c r="CW281" i="40"/>
  <c r="CX281" i="40"/>
  <c r="CY281" i="40"/>
  <c r="CZ281" i="40"/>
  <c r="DA281" i="40"/>
  <c r="DB281" i="40"/>
  <c r="DC281" i="40"/>
  <c r="E282" i="40"/>
  <c r="F282" i="40"/>
  <c r="G282" i="40"/>
  <c r="H282" i="40"/>
  <c r="I282" i="40"/>
  <c r="J282" i="40"/>
  <c r="K282" i="40"/>
  <c r="L282" i="40"/>
  <c r="M282" i="40"/>
  <c r="N282" i="40"/>
  <c r="O282" i="40"/>
  <c r="P282" i="40"/>
  <c r="Q282" i="40"/>
  <c r="R282" i="40"/>
  <c r="S282" i="40"/>
  <c r="T282" i="40"/>
  <c r="U282" i="40"/>
  <c r="V282" i="40"/>
  <c r="W282" i="40"/>
  <c r="X282" i="40"/>
  <c r="Y282" i="40"/>
  <c r="Z282" i="40"/>
  <c r="AA282" i="40"/>
  <c r="AB282" i="40"/>
  <c r="AC282" i="40"/>
  <c r="AD282" i="40"/>
  <c r="AE282" i="40"/>
  <c r="AF282" i="40"/>
  <c r="AG282" i="40"/>
  <c r="AH282" i="40"/>
  <c r="AI282" i="40"/>
  <c r="AJ282" i="40"/>
  <c r="AK282" i="40"/>
  <c r="AL282" i="40"/>
  <c r="AM282" i="40"/>
  <c r="AN282" i="40"/>
  <c r="AO282" i="40"/>
  <c r="AP282" i="40"/>
  <c r="AQ282" i="40"/>
  <c r="AR282" i="40"/>
  <c r="AS282" i="40"/>
  <c r="AT282" i="40"/>
  <c r="AU282" i="40"/>
  <c r="AV282" i="40"/>
  <c r="AW282" i="40"/>
  <c r="AX282" i="40"/>
  <c r="AY282" i="40"/>
  <c r="AZ282" i="40"/>
  <c r="BA282" i="40"/>
  <c r="BB282" i="40"/>
  <c r="BC282" i="40"/>
  <c r="BD282" i="40"/>
  <c r="BE282" i="40"/>
  <c r="BF282" i="40"/>
  <c r="BG282" i="40"/>
  <c r="BH282" i="40"/>
  <c r="BI282" i="40"/>
  <c r="BJ282" i="40"/>
  <c r="BK282" i="40"/>
  <c r="BL282" i="40"/>
  <c r="BM282" i="40"/>
  <c r="BN282" i="40"/>
  <c r="BO282" i="40"/>
  <c r="BP282" i="40"/>
  <c r="BQ282" i="40"/>
  <c r="BR282" i="40"/>
  <c r="BS282" i="40"/>
  <c r="BT282" i="40"/>
  <c r="BU282" i="40"/>
  <c r="BV282" i="40"/>
  <c r="BW282" i="40"/>
  <c r="BX282" i="40"/>
  <c r="BY282" i="40"/>
  <c r="BZ282" i="40"/>
  <c r="CA282" i="40"/>
  <c r="CB282" i="40"/>
  <c r="CC282" i="40"/>
  <c r="CD282" i="40"/>
  <c r="CE282" i="40"/>
  <c r="CF282" i="40"/>
  <c r="CG282" i="40"/>
  <c r="CH282" i="40"/>
  <c r="CI282" i="40"/>
  <c r="CJ282" i="40"/>
  <c r="CK282" i="40"/>
  <c r="CL282" i="40"/>
  <c r="CM282" i="40"/>
  <c r="CN282" i="40"/>
  <c r="CO282" i="40"/>
  <c r="CP282" i="40"/>
  <c r="CQ282" i="40"/>
  <c r="CR282" i="40"/>
  <c r="CS282" i="40"/>
  <c r="CT282" i="40"/>
  <c r="CU282" i="40"/>
  <c r="CV282" i="40"/>
  <c r="CW282" i="40"/>
  <c r="CX282" i="40"/>
  <c r="CY282" i="40"/>
  <c r="CZ282" i="40"/>
  <c r="DA282" i="40"/>
  <c r="DB282" i="40"/>
  <c r="DC282" i="40"/>
  <c r="E283" i="40"/>
  <c r="F283" i="40"/>
  <c r="G283" i="40"/>
  <c r="H283" i="40"/>
  <c r="I283" i="40"/>
  <c r="J283" i="40"/>
  <c r="K283" i="40"/>
  <c r="L283" i="40"/>
  <c r="M283" i="40"/>
  <c r="N283" i="40"/>
  <c r="O283" i="40"/>
  <c r="P283" i="40"/>
  <c r="Q283" i="40"/>
  <c r="R283" i="40"/>
  <c r="S283" i="40"/>
  <c r="T283" i="40"/>
  <c r="U283" i="40"/>
  <c r="V283" i="40"/>
  <c r="W283" i="40"/>
  <c r="X283" i="40"/>
  <c r="Y283" i="40"/>
  <c r="Z283" i="40"/>
  <c r="AA283" i="40"/>
  <c r="AB283" i="40"/>
  <c r="AC283" i="40"/>
  <c r="AD283" i="40"/>
  <c r="AE283" i="40"/>
  <c r="AF283" i="40"/>
  <c r="AG283" i="40"/>
  <c r="AH283" i="40"/>
  <c r="AI283" i="40"/>
  <c r="AJ283" i="40"/>
  <c r="AK283" i="40"/>
  <c r="AL283" i="40"/>
  <c r="AM283" i="40"/>
  <c r="AN283" i="40"/>
  <c r="AO283" i="40"/>
  <c r="AP283" i="40"/>
  <c r="AQ283" i="40"/>
  <c r="AR283" i="40"/>
  <c r="AS283" i="40"/>
  <c r="AT283" i="40"/>
  <c r="AU283" i="40"/>
  <c r="AV283" i="40"/>
  <c r="AW283" i="40"/>
  <c r="AX283" i="40"/>
  <c r="AY283" i="40"/>
  <c r="AZ283" i="40"/>
  <c r="BA283" i="40"/>
  <c r="BB283" i="40"/>
  <c r="BC283" i="40"/>
  <c r="BD283" i="40"/>
  <c r="BE283" i="40"/>
  <c r="BF283" i="40"/>
  <c r="BG283" i="40"/>
  <c r="BH283" i="40"/>
  <c r="BI283" i="40"/>
  <c r="BJ283" i="40"/>
  <c r="BK283" i="40"/>
  <c r="BL283" i="40"/>
  <c r="BM283" i="40"/>
  <c r="BN283" i="40"/>
  <c r="BO283" i="40"/>
  <c r="BP283" i="40"/>
  <c r="BQ283" i="40"/>
  <c r="BR283" i="40"/>
  <c r="BS283" i="40"/>
  <c r="BT283" i="40"/>
  <c r="BU283" i="40"/>
  <c r="BV283" i="40"/>
  <c r="BW283" i="40"/>
  <c r="BX283" i="40"/>
  <c r="BY283" i="40"/>
  <c r="BZ283" i="40"/>
  <c r="CA283" i="40"/>
  <c r="CB283" i="40"/>
  <c r="CC283" i="40"/>
  <c r="CD283" i="40"/>
  <c r="CE283" i="40"/>
  <c r="CF283" i="40"/>
  <c r="CG283" i="40"/>
  <c r="CH283" i="40"/>
  <c r="CI283" i="40"/>
  <c r="CJ283" i="40"/>
  <c r="CK283" i="40"/>
  <c r="CL283" i="40"/>
  <c r="CM283" i="40"/>
  <c r="CN283" i="40"/>
  <c r="CO283" i="40"/>
  <c r="CP283" i="40"/>
  <c r="CQ283" i="40"/>
  <c r="CR283" i="40"/>
  <c r="CS283" i="40"/>
  <c r="CT283" i="40"/>
  <c r="CU283" i="40"/>
  <c r="CV283" i="40"/>
  <c r="CW283" i="40"/>
  <c r="CX283" i="40"/>
  <c r="CY283" i="40"/>
  <c r="CZ283" i="40"/>
  <c r="DA283" i="40"/>
  <c r="DB283" i="40"/>
  <c r="DC283" i="40"/>
  <c r="E284" i="40"/>
  <c r="F284" i="40"/>
  <c r="G284" i="40"/>
  <c r="H284" i="40"/>
  <c r="I284" i="40"/>
  <c r="J284" i="40"/>
  <c r="K284" i="40"/>
  <c r="L284" i="40"/>
  <c r="M284" i="40"/>
  <c r="N284" i="40"/>
  <c r="O284" i="40"/>
  <c r="P284" i="40"/>
  <c r="Q284" i="40"/>
  <c r="R284" i="40"/>
  <c r="S284" i="40"/>
  <c r="T284" i="40"/>
  <c r="U284" i="40"/>
  <c r="V284" i="40"/>
  <c r="W284" i="40"/>
  <c r="X284" i="40"/>
  <c r="Y284" i="40"/>
  <c r="Z284" i="40"/>
  <c r="AA284" i="40"/>
  <c r="AB284" i="40"/>
  <c r="AC284" i="40"/>
  <c r="AD284" i="40"/>
  <c r="AE284" i="40"/>
  <c r="AF284" i="40"/>
  <c r="AG284" i="40"/>
  <c r="AH284" i="40"/>
  <c r="AI284" i="40"/>
  <c r="AJ284" i="40"/>
  <c r="AK284" i="40"/>
  <c r="AL284" i="40"/>
  <c r="AM284" i="40"/>
  <c r="AN284" i="40"/>
  <c r="AO284" i="40"/>
  <c r="AP284" i="40"/>
  <c r="AQ284" i="40"/>
  <c r="AR284" i="40"/>
  <c r="AS284" i="40"/>
  <c r="AT284" i="40"/>
  <c r="AU284" i="40"/>
  <c r="AV284" i="40"/>
  <c r="AW284" i="40"/>
  <c r="AX284" i="40"/>
  <c r="AY284" i="40"/>
  <c r="AZ284" i="40"/>
  <c r="BA284" i="40"/>
  <c r="BB284" i="40"/>
  <c r="BC284" i="40"/>
  <c r="BD284" i="40"/>
  <c r="BE284" i="40"/>
  <c r="BF284" i="40"/>
  <c r="BG284" i="40"/>
  <c r="BH284" i="40"/>
  <c r="BI284" i="40"/>
  <c r="BJ284" i="40"/>
  <c r="BK284" i="40"/>
  <c r="BL284" i="40"/>
  <c r="BM284" i="40"/>
  <c r="BN284" i="40"/>
  <c r="BO284" i="40"/>
  <c r="BP284" i="40"/>
  <c r="BQ284" i="40"/>
  <c r="BR284" i="40"/>
  <c r="BS284" i="40"/>
  <c r="BT284" i="40"/>
  <c r="BU284" i="40"/>
  <c r="BV284" i="40"/>
  <c r="BW284" i="40"/>
  <c r="BX284" i="40"/>
  <c r="BY284" i="40"/>
  <c r="BZ284" i="40"/>
  <c r="CA284" i="40"/>
  <c r="CB284" i="40"/>
  <c r="CC284" i="40"/>
  <c r="CD284" i="40"/>
  <c r="CE284" i="40"/>
  <c r="CF284" i="40"/>
  <c r="CG284" i="40"/>
  <c r="CH284" i="40"/>
  <c r="CI284" i="40"/>
  <c r="CJ284" i="40"/>
  <c r="CK284" i="40"/>
  <c r="CL284" i="40"/>
  <c r="CM284" i="40"/>
  <c r="CN284" i="40"/>
  <c r="CO284" i="40"/>
  <c r="CP284" i="40"/>
  <c r="CQ284" i="40"/>
  <c r="CR284" i="40"/>
  <c r="CS284" i="40"/>
  <c r="CT284" i="40"/>
  <c r="CU284" i="40"/>
  <c r="CV284" i="40"/>
  <c r="CW284" i="40"/>
  <c r="CX284" i="40"/>
  <c r="CY284" i="40"/>
  <c r="CZ284" i="40"/>
  <c r="DA284" i="40"/>
  <c r="DB284" i="40"/>
  <c r="DC284" i="40"/>
  <c r="E285" i="40"/>
  <c r="F285" i="40"/>
  <c r="G285" i="40"/>
  <c r="H285" i="40"/>
  <c r="I285" i="40"/>
  <c r="J285" i="40"/>
  <c r="K285" i="40"/>
  <c r="L285" i="40"/>
  <c r="M285" i="40"/>
  <c r="N285" i="40"/>
  <c r="O285" i="40"/>
  <c r="P285" i="40"/>
  <c r="Q285" i="40"/>
  <c r="R285" i="40"/>
  <c r="S285" i="40"/>
  <c r="T285" i="40"/>
  <c r="U285" i="40"/>
  <c r="V285" i="40"/>
  <c r="W285" i="40"/>
  <c r="X285" i="40"/>
  <c r="Y285" i="40"/>
  <c r="Z285" i="40"/>
  <c r="AA285" i="40"/>
  <c r="AB285" i="40"/>
  <c r="AC285" i="40"/>
  <c r="AD285" i="40"/>
  <c r="AE285" i="40"/>
  <c r="AF285" i="40"/>
  <c r="AG285" i="40"/>
  <c r="AH285" i="40"/>
  <c r="AI285" i="40"/>
  <c r="AJ285" i="40"/>
  <c r="AK285" i="40"/>
  <c r="AL285" i="40"/>
  <c r="AM285" i="40"/>
  <c r="AN285" i="40"/>
  <c r="AO285" i="40"/>
  <c r="AP285" i="40"/>
  <c r="AQ285" i="40"/>
  <c r="AR285" i="40"/>
  <c r="AS285" i="40"/>
  <c r="AT285" i="40"/>
  <c r="AU285" i="40"/>
  <c r="AV285" i="40"/>
  <c r="AW285" i="40"/>
  <c r="AX285" i="40"/>
  <c r="AY285" i="40"/>
  <c r="AZ285" i="40"/>
  <c r="BA285" i="40"/>
  <c r="BB285" i="40"/>
  <c r="BC285" i="40"/>
  <c r="BD285" i="40"/>
  <c r="BE285" i="40"/>
  <c r="BF285" i="40"/>
  <c r="BG285" i="40"/>
  <c r="BH285" i="40"/>
  <c r="BI285" i="40"/>
  <c r="BJ285" i="40"/>
  <c r="BK285" i="40"/>
  <c r="BL285" i="40"/>
  <c r="BM285" i="40"/>
  <c r="BN285" i="40"/>
  <c r="BO285" i="40"/>
  <c r="BP285" i="40"/>
  <c r="BQ285" i="40"/>
  <c r="BR285" i="40"/>
  <c r="BS285" i="40"/>
  <c r="BT285" i="40"/>
  <c r="BU285" i="40"/>
  <c r="BV285" i="40"/>
  <c r="BW285" i="40"/>
  <c r="BX285" i="40"/>
  <c r="BY285" i="40"/>
  <c r="BZ285" i="40"/>
  <c r="CA285" i="40"/>
  <c r="CB285" i="40"/>
  <c r="CC285" i="40"/>
  <c r="CD285" i="40"/>
  <c r="CE285" i="40"/>
  <c r="CF285" i="40"/>
  <c r="CG285" i="40"/>
  <c r="CH285" i="40"/>
  <c r="CI285" i="40"/>
  <c r="CJ285" i="40"/>
  <c r="CK285" i="40"/>
  <c r="CL285" i="40"/>
  <c r="CM285" i="40"/>
  <c r="CN285" i="40"/>
  <c r="CO285" i="40"/>
  <c r="CP285" i="40"/>
  <c r="CQ285" i="40"/>
  <c r="CR285" i="40"/>
  <c r="CS285" i="40"/>
  <c r="CT285" i="40"/>
  <c r="CU285" i="40"/>
  <c r="CV285" i="40"/>
  <c r="CW285" i="40"/>
  <c r="CX285" i="40"/>
  <c r="CY285" i="40"/>
  <c r="CZ285" i="40"/>
  <c r="DA285" i="40"/>
  <c r="DB285" i="40"/>
  <c r="DC285" i="40"/>
  <c r="E286" i="40"/>
  <c r="F286" i="40"/>
  <c r="G286" i="40"/>
  <c r="H286" i="40"/>
  <c r="I286" i="40"/>
  <c r="J286" i="40"/>
  <c r="K286" i="40"/>
  <c r="L286" i="40"/>
  <c r="M286" i="40"/>
  <c r="N286" i="40"/>
  <c r="O286" i="40"/>
  <c r="P286" i="40"/>
  <c r="Q286" i="40"/>
  <c r="R286" i="40"/>
  <c r="S286" i="40"/>
  <c r="T286" i="40"/>
  <c r="U286" i="40"/>
  <c r="V286" i="40"/>
  <c r="W286" i="40"/>
  <c r="X286" i="40"/>
  <c r="Y286" i="40"/>
  <c r="Z286" i="40"/>
  <c r="AA286" i="40"/>
  <c r="AB286" i="40"/>
  <c r="AC286" i="40"/>
  <c r="AD286" i="40"/>
  <c r="AE286" i="40"/>
  <c r="AF286" i="40"/>
  <c r="AG286" i="40"/>
  <c r="AH286" i="40"/>
  <c r="AI286" i="40"/>
  <c r="AJ286" i="40"/>
  <c r="AK286" i="40"/>
  <c r="AL286" i="40"/>
  <c r="AM286" i="40"/>
  <c r="AN286" i="40"/>
  <c r="AO286" i="40"/>
  <c r="AP286" i="40"/>
  <c r="AQ286" i="40"/>
  <c r="AR286" i="40"/>
  <c r="AS286" i="40"/>
  <c r="AT286" i="40"/>
  <c r="AU286" i="40"/>
  <c r="AV286" i="40"/>
  <c r="AW286" i="40"/>
  <c r="AX286" i="40"/>
  <c r="AY286" i="40"/>
  <c r="AZ286" i="40"/>
  <c r="BA286" i="40"/>
  <c r="BB286" i="40"/>
  <c r="BC286" i="40"/>
  <c r="BD286" i="40"/>
  <c r="BE286" i="40"/>
  <c r="BF286" i="40"/>
  <c r="BG286" i="40"/>
  <c r="BH286" i="40"/>
  <c r="BI286" i="40"/>
  <c r="BJ286" i="40"/>
  <c r="BK286" i="40"/>
  <c r="BL286" i="40"/>
  <c r="BM286" i="40"/>
  <c r="BN286" i="40"/>
  <c r="BO286" i="40"/>
  <c r="BP286" i="40"/>
  <c r="BQ286" i="40"/>
  <c r="BR286" i="40"/>
  <c r="BS286" i="40"/>
  <c r="BT286" i="40"/>
  <c r="BU286" i="40"/>
  <c r="BV286" i="40"/>
  <c r="BW286" i="40"/>
  <c r="BX286" i="40"/>
  <c r="BY286" i="40"/>
  <c r="BZ286" i="40"/>
  <c r="CA286" i="40"/>
  <c r="CB286" i="40"/>
  <c r="CC286" i="40"/>
  <c r="CD286" i="40"/>
  <c r="CE286" i="40"/>
  <c r="CF286" i="40"/>
  <c r="CG286" i="40"/>
  <c r="CH286" i="40"/>
  <c r="CI286" i="40"/>
  <c r="CJ286" i="40"/>
  <c r="CK286" i="40"/>
  <c r="CL286" i="40"/>
  <c r="CM286" i="40"/>
  <c r="CN286" i="40"/>
  <c r="CO286" i="40"/>
  <c r="CP286" i="40"/>
  <c r="CQ286" i="40"/>
  <c r="CR286" i="40"/>
  <c r="CS286" i="40"/>
  <c r="CT286" i="40"/>
  <c r="CU286" i="40"/>
  <c r="CV286" i="40"/>
  <c r="CW286" i="40"/>
  <c r="CX286" i="40"/>
  <c r="CY286" i="40"/>
  <c r="CZ286" i="40"/>
  <c r="DA286" i="40"/>
  <c r="DB286" i="40"/>
  <c r="DC286" i="40"/>
  <c r="E287" i="40"/>
  <c r="F287" i="40"/>
  <c r="G287" i="40"/>
  <c r="H287" i="40"/>
  <c r="I287" i="40"/>
  <c r="J287" i="40"/>
  <c r="K287" i="40"/>
  <c r="L287" i="40"/>
  <c r="M287" i="40"/>
  <c r="N287" i="40"/>
  <c r="O287" i="40"/>
  <c r="P287" i="40"/>
  <c r="Q287" i="40"/>
  <c r="R287" i="40"/>
  <c r="S287" i="40"/>
  <c r="T287" i="40"/>
  <c r="U287" i="40"/>
  <c r="V287" i="40"/>
  <c r="W287" i="40"/>
  <c r="X287" i="40"/>
  <c r="Y287" i="40"/>
  <c r="Z287" i="40"/>
  <c r="AA287" i="40"/>
  <c r="AB287" i="40"/>
  <c r="AC287" i="40"/>
  <c r="AD287" i="40"/>
  <c r="AE287" i="40"/>
  <c r="AF287" i="40"/>
  <c r="AG287" i="40"/>
  <c r="AH287" i="40"/>
  <c r="AI287" i="40"/>
  <c r="AJ287" i="40"/>
  <c r="AK287" i="40"/>
  <c r="AL287" i="40"/>
  <c r="AM287" i="40"/>
  <c r="AN287" i="40"/>
  <c r="AO287" i="40"/>
  <c r="AP287" i="40"/>
  <c r="AQ287" i="40"/>
  <c r="AR287" i="40"/>
  <c r="AS287" i="40"/>
  <c r="AT287" i="40"/>
  <c r="AU287" i="40"/>
  <c r="AV287" i="40"/>
  <c r="AW287" i="40"/>
  <c r="AX287" i="40"/>
  <c r="AY287" i="40"/>
  <c r="AZ287" i="40"/>
  <c r="BA287" i="40"/>
  <c r="BB287" i="40"/>
  <c r="BC287" i="40"/>
  <c r="BD287" i="40"/>
  <c r="BE287" i="40"/>
  <c r="BF287" i="40"/>
  <c r="BG287" i="40"/>
  <c r="BH287" i="40"/>
  <c r="BI287" i="40"/>
  <c r="BJ287" i="40"/>
  <c r="BK287" i="40"/>
  <c r="BL287" i="40"/>
  <c r="BM287" i="40"/>
  <c r="BN287" i="40"/>
  <c r="BO287" i="40"/>
  <c r="BP287" i="40"/>
  <c r="BQ287" i="40"/>
  <c r="BR287" i="40"/>
  <c r="BS287" i="40"/>
  <c r="BT287" i="40"/>
  <c r="BU287" i="40"/>
  <c r="BV287" i="40"/>
  <c r="BW287" i="40"/>
  <c r="BX287" i="40"/>
  <c r="BY287" i="40"/>
  <c r="BZ287" i="40"/>
  <c r="CA287" i="40"/>
  <c r="CB287" i="40"/>
  <c r="CC287" i="40"/>
  <c r="CD287" i="40"/>
  <c r="CE287" i="40"/>
  <c r="CF287" i="40"/>
  <c r="CG287" i="40"/>
  <c r="CH287" i="40"/>
  <c r="CI287" i="40"/>
  <c r="CJ287" i="40"/>
  <c r="CK287" i="40"/>
  <c r="CL287" i="40"/>
  <c r="CM287" i="40"/>
  <c r="CN287" i="40"/>
  <c r="CO287" i="40"/>
  <c r="CP287" i="40"/>
  <c r="CQ287" i="40"/>
  <c r="CR287" i="40"/>
  <c r="CS287" i="40"/>
  <c r="CT287" i="40"/>
  <c r="CU287" i="40"/>
  <c r="CV287" i="40"/>
  <c r="CW287" i="40"/>
  <c r="CX287" i="40"/>
  <c r="CY287" i="40"/>
  <c r="CZ287" i="40"/>
  <c r="DA287" i="40"/>
  <c r="DB287" i="40"/>
  <c r="DC287" i="40"/>
  <c r="E288" i="40"/>
  <c r="F288" i="40"/>
  <c r="G288" i="40"/>
  <c r="H288" i="40"/>
  <c r="I288" i="40"/>
  <c r="J288" i="40"/>
  <c r="K288" i="40"/>
  <c r="L288" i="40"/>
  <c r="M288" i="40"/>
  <c r="N288" i="40"/>
  <c r="O288" i="40"/>
  <c r="P288" i="40"/>
  <c r="Q288" i="40"/>
  <c r="R288" i="40"/>
  <c r="S288" i="40"/>
  <c r="T288" i="40"/>
  <c r="U288" i="40"/>
  <c r="V288" i="40"/>
  <c r="W288" i="40"/>
  <c r="X288" i="40"/>
  <c r="Y288" i="40"/>
  <c r="Z288" i="40"/>
  <c r="AA288" i="40"/>
  <c r="AB288" i="40"/>
  <c r="AC288" i="40"/>
  <c r="AD288" i="40"/>
  <c r="AE288" i="40"/>
  <c r="AF288" i="40"/>
  <c r="AG288" i="40"/>
  <c r="AH288" i="40"/>
  <c r="AI288" i="40"/>
  <c r="AJ288" i="40"/>
  <c r="AK288" i="40"/>
  <c r="AL288" i="40"/>
  <c r="AM288" i="40"/>
  <c r="AN288" i="40"/>
  <c r="AO288" i="40"/>
  <c r="AP288" i="40"/>
  <c r="AQ288" i="40"/>
  <c r="AR288" i="40"/>
  <c r="AS288" i="40"/>
  <c r="AT288" i="40"/>
  <c r="AU288" i="40"/>
  <c r="AV288" i="40"/>
  <c r="AW288" i="40"/>
  <c r="AX288" i="40"/>
  <c r="AY288" i="40"/>
  <c r="AZ288" i="40"/>
  <c r="BA288" i="40"/>
  <c r="BB288" i="40"/>
  <c r="BC288" i="40"/>
  <c r="BD288" i="40"/>
  <c r="BE288" i="40"/>
  <c r="BF288" i="40"/>
  <c r="BG288" i="40"/>
  <c r="BH288" i="40"/>
  <c r="BI288" i="40"/>
  <c r="BJ288" i="40"/>
  <c r="BK288" i="40"/>
  <c r="BL288" i="40"/>
  <c r="BM288" i="40"/>
  <c r="BN288" i="40"/>
  <c r="BO288" i="40"/>
  <c r="BP288" i="40"/>
  <c r="BQ288" i="40"/>
  <c r="BR288" i="40"/>
  <c r="BS288" i="40"/>
  <c r="BT288" i="40"/>
  <c r="BU288" i="40"/>
  <c r="BV288" i="40"/>
  <c r="BW288" i="40"/>
  <c r="BX288" i="40"/>
  <c r="BY288" i="40"/>
  <c r="BZ288" i="40"/>
  <c r="CA288" i="40"/>
  <c r="CB288" i="40"/>
  <c r="CC288" i="40"/>
  <c r="CD288" i="40"/>
  <c r="CE288" i="40"/>
  <c r="CF288" i="40"/>
  <c r="CG288" i="40"/>
  <c r="CH288" i="40"/>
  <c r="CI288" i="40"/>
  <c r="CJ288" i="40"/>
  <c r="CK288" i="40"/>
  <c r="CL288" i="40"/>
  <c r="CM288" i="40"/>
  <c r="CN288" i="40"/>
  <c r="CO288" i="40"/>
  <c r="CP288" i="40"/>
  <c r="CQ288" i="40"/>
  <c r="CR288" i="40"/>
  <c r="CS288" i="40"/>
  <c r="CT288" i="40"/>
  <c r="CU288" i="40"/>
  <c r="CV288" i="40"/>
  <c r="CW288" i="40"/>
  <c r="CX288" i="40"/>
  <c r="CY288" i="40"/>
  <c r="CZ288" i="40"/>
  <c r="DA288" i="40"/>
  <c r="DB288" i="40"/>
  <c r="DC288" i="40"/>
  <c r="E289" i="40"/>
  <c r="F289" i="40"/>
  <c r="G289" i="40"/>
  <c r="H289" i="40"/>
  <c r="I289" i="40"/>
  <c r="J289" i="40"/>
  <c r="K289" i="40"/>
  <c r="L289" i="40"/>
  <c r="M289" i="40"/>
  <c r="N289" i="40"/>
  <c r="O289" i="40"/>
  <c r="P289" i="40"/>
  <c r="Q289" i="40"/>
  <c r="R289" i="40"/>
  <c r="S289" i="40"/>
  <c r="T289" i="40"/>
  <c r="U289" i="40"/>
  <c r="V289" i="40"/>
  <c r="W289" i="40"/>
  <c r="X289" i="40"/>
  <c r="Y289" i="40"/>
  <c r="Z289" i="40"/>
  <c r="AA289" i="40"/>
  <c r="AB289" i="40"/>
  <c r="AC289" i="40"/>
  <c r="AD289" i="40"/>
  <c r="AE289" i="40"/>
  <c r="AF289" i="40"/>
  <c r="AG289" i="40"/>
  <c r="AH289" i="40"/>
  <c r="AI289" i="40"/>
  <c r="AJ289" i="40"/>
  <c r="AK289" i="40"/>
  <c r="AL289" i="40"/>
  <c r="AM289" i="40"/>
  <c r="AN289" i="40"/>
  <c r="AO289" i="40"/>
  <c r="AP289" i="40"/>
  <c r="AQ289" i="40"/>
  <c r="AR289" i="40"/>
  <c r="AS289" i="40"/>
  <c r="AT289" i="40"/>
  <c r="AU289" i="40"/>
  <c r="AV289" i="40"/>
  <c r="AW289" i="40"/>
  <c r="AX289" i="40"/>
  <c r="AY289" i="40"/>
  <c r="AZ289" i="40"/>
  <c r="BA289" i="40"/>
  <c r="BB289" i="40"/>
  <c r="BC289" i="40"/>
  <c r="BD289" i="40"/>
  <c r="BE289" i="40"/>
  <c r="BF289" i="40"/>
  <c r="BG289" i="40"/>
  <c r="BH289" i="40"/>
  <c r="BI289" i="40"/>
  <c r="BJ289" i="40"/>
  <c r="BK289" i="40"/>
  <c r="BL289" i="40"/>
  <c r="BM289" i="40"/>
  <c r="BN289" i="40"/>
  <c r="BO289" i="40"/>
  <c r="BP289" i="40"/>
  <c r="BQ289" i="40"/>
  <c r="BR289" i="40"/>
  <c r="BS289" i="40"/>
  <c r="BT289" i="40"/>
  <c r="BU289" i="40"/>
  <c r="BV289" i="40"/>
  <c r="BW289" i="40"/>
  <c r="BX289" i="40"/>
  <c r="BY289" i="40"/>
  <c r="BZ289" i="40"/>
  <c r="CA289" i="40"/>
  <c r="CB289" i="40"/>
  <c r="CC289" i="40"/>
  <c r="CD289" i="40"/>
  <c r="CE289" i="40"/>
  <c r="CF289" i="40"/>
  <c r="CG289" i="40"/>
  <c r="CH289" i="40"/>
  <c r="CI289" i="40"/>
  <c r="CJ289" i="40"/>
  <c r="CK289" i="40"/>
  <c r="CL289" i="40"/>
  <c r="CM289" i="40"/>
  <c r="CN289" i="40"/>
  <c r="CO289" i="40"/>
  <c r="CP289" i="40"/>
  <c r="CQ289" i="40"/>
  <c r="CR289" i="40"/>
  <c r="CS289" i="40"/>
  <c r="CT289" i="40"/>
  <c r="CU289" i="40"/>
  <c r="CV289" i="40"/>
  <c r="CW289" i="40"/>
  <c r="CX289" i="40"/>
  <c r="CY289" i="40"/>
  <c r="CZ289" i="40"/>
  <c r="DA289" i="40"/>
  <c r="DB289" i="40"/>
  <c r="DC289" i="40"/>
  <c r="E290" i="40"/>
  <c r="F290" i="40"/>
  <c r="G290" i="40"/>
  <c r="H290" i="40"/>
  <c r="I290" i="40"/>
  <c r="J290" i="40"/>
  <c r="K290" i="40"/>
  <c r="L290" i="40"/>
  <c r="M290" i="40"/>
  <c r="N290" i="40"/>
  <c r="O290" i="40"/>
  <c r="P290" i="40"/>
  <c r="Q290" i="40"/>
  <c r="R290" i="40"/>
  <c r="S290" i="40"/>
  <c r="T290" i="40"/>
  <c r="U290" i="40"/>
  <c r="V290" i="40"/>
  <c r="W290" i="40"/>
  <c r="X290" i="40"/>
  <c r="Y290" i="40"/>
  <c r="Z290" i="40"/>
  <c r="AA290" i="40"/>
  <c r="AB290" i="40"/>
  <c r="AC290" i="40"/>
  <c r="AD290" i="40"/>
  <c r="AE290" i="40"/>
  <c r="AF290" i="40"/>
  <c r="AG290" i="40"/>
  <c r="AH290" i="40"/>
  <c r="AI290" i="40"/>
  <c r="AJ290" i="40"/>
  <c r="AK290" i="40"/>
  <c r="AL290" i="40"/>
  <c r="AM290" i="40"/>
  <c r="AN290" i="40"/>
  <c r="AO290" i="40"/>
  <c r="AP290" i="40"/>
  <c r="AQ290" i="40"/>
  <c r="AR290" i="40"/>
  <c r="AS290" i="40"/>
  <c r="AT290" i="40"/>
  <c r="AU290" i="40"/>
  <c r="AV290" i="40"/>
  <c r="AW290" i="40"/>
  <c r="AX290" i="40"/>
  <c r="AY290" i="40"/>
  <c r="AZ290" i="40"/>
  <c r="BA290" i="40"/>
  <c r="BB290" i="40"/>
  <c r="BC290" i="40"/>
  <c r="BD290" i="40"/>
  <c r="BE290" i="40"/>
  <c r="BF290" i="40"/>
  <c r="BG290" i="40"/>
  <c r="BH290" i="40"/>
  <c r="BI290" i="40"/>
  <c r="BJ290" i="40"/>
  <c r="BK290" i="40"/>
  <c r="BL290" i="40"/>
  <c r="BM290" i="40"/>
  <c r="BN290" i="40"/>
  <c r="BO290" i="40"/>
  <c r="BP290" i="40"/>
  <c r="BQ290" i="40"/>
  <c r="BR290" i="40"/>
  <c r="BS290" i="40"/>
  <c r="BT290" i="40"/>
  <c r="BU290" i="40"/>
  <c r="BV290" i="40"/>
  <c r="BW290" i="40"/>
  <c r="BX290" i="40"/>
  <c r="BY290" i="40"/>
  <c r="BZ290" i="40"/>
  <c r="CA290" i="40"/>
  <c r="CB290" i="40"/>
  <c r="CC290" i="40"/>
  <c r="CD290" i="40"/>
  <c r="CE290" i="40"/>
  <c r="CF290" i="40"/>
  <c r="CG290" i="40"/>
  <c r="CH290" i="40"/>
  <c r="CI290" i="40"/>
  <c r="CJ290" i="40"/>
  <c r="CK290" i="40"/>
  <c r="CL290" i="40"/>
  <c r="CM290" i="40"/>
  <c r="CN290" i="40"/>
  <c r="CO290" i="40"/>
  <c r="CP290" i="40"/>
  <c r="CQ290" i="40"/>
  <c r="CR290" i="40"/>
  <c r="CS290" i="40"/>
  <c r="CT290" i="40"/>
  <c r="CU290" i="40"/>
  <c r="CV290" i="40"/>
  <c r="CW290" i="40"/>
  <c r="CX290" i="40"/>
  <c r="CY290" i="40"/>
  <c r="CZ290" i="40"/>
  <c r="DA290" i="40"/>
  <c r="DB290" i="40"/>
  <c r="DC290" i="40"/>
  <c r="E291" i="40"/>
  <c r="F291" i="40"/>
  <c r="G291" i="40"/>
  <c r="H291" i="40"/>
  <c r="I291" i="40"/>
  <c r="J291" i="40"/>
  <c r="K291" i="40"/>
  <c r="L291" i="40"/>
  <c r="M291" i="40"/>
  <c r="N291" i="40"/>
  <c r="O291" i="40"/>
  <c r="P291" i="40"/>
  <c r="Q291" i="40"/>
  <c r="R291" i="40"/>
  <c r="S291" i="40"/>
  <c r="T291" i="40"/>
  <c r="U291" i="40"/>
  <c r="V291" i="40"/>
  <c r="W291" i="40"/>
  <c r="X291" i="40"/>
  <c r="Y291" i="40"/>
  <c r="Z291" i="40"/>
  <c r="AA291" i="40"/>
  <c r="AB291" i="40"/>
  <c r="AC291" i="40"/>
  <c r="AD291" i="40"/>
  <c r="AE291" i="40"/>
  <c r="AF291" i="40"/>
  <c r="AG291" i="40"/>
  <c r="AH291" i="40"/>
  <c r="AI291" i="40"/>
  <c r="AJ291" i="40"/>
  <c r="AK291" i="40"/>
  <c r="AL291" i="40"/>
  <c r="AM291" i="40"/>
  <c r="AN291" i="40"/>
  <c r="AO291" i="40"/>
  <c r="AP291" i="40"/>
  <c r="AQ291" i="40"/>
  <c r="AR291" i="40"/>
  <c r="AS291" i="40"/>
  <c r="AT291" i="40"/>
  <c r="AU291" i="40"/>
  <c r="AV291" i="40"/>
  <c r="AW291" i="40"/>
  <c r="AX291" i="40"/>
  <c r="AY291" i="40"/>
  <c r="AZ291" i="40"/>
  <c r="BA291" i="40"/>
  <c r="BB291" i="40"/>
  <c r="BC291" i="40"/>
  <c r="BD291" i="40"/>
  <c r="BE291" i="40"/>
  <c r="BF291" i="40"/>
  <c r="BG291" i="40"/>
  <c r="BH291" i="40"/>
  <c r="BI291" i="40"/>
  <c r="BJ291" i="40"/>
  <c r="BK291" i="40"/>
  <c r="BL291" i="40"/>
  <c r="BM291" i="40"/>
  <c r="BN291" i="40"/>
  <c r="BO291" i="40"/>
  <c r="BP291" i="40"/>
  <c r="BQ291" i="40"/>
  <c r="BR291" i="40"/>
  <c r="BS291" i="40"/>
  <c r="BT291" i="40"/>
  <c r="BU291" i="40"/>
  <c r="BV291" i="40"/>
  <c r="BW291" i="40"/>
  <c r="BX291" i="40"/>
  <c r="BY291" i="40"/>
  <c r="BZ291" i="40"/>
  <c r="CA291" i="40"/>
  <c r="CB291" i="40"/>
  <c r="CC291" i="40"/>
  <c r="CD291" i="40"/>
  <c r="CE291" i="40"/>
  <c r="CF291" i="40"/>
  <c r="CG291" i="40"/>
  <c r="CH291" i="40"/>
  <c r="CI291" i="40"/>
  <c r="CJ291" i="40"/>
  <c r="CK291" i="40"/>
  <c r="CL291" i="40"/>
  <c r="CM291" i="40"/>
  <c r="CN291" i="40"/>
  <c r="CO291" i="40"/>
  <c r="CP291" i="40"/>
  <c r="CQ291" i="40"/>
  <c r="CR291" i="40"/>
  <c r="CS291" i="40"/>
  <c r="CT291" i="40"/>
  <c r="CU291" i="40"/>
  <c r="CV291" i="40"/>
  <c r="CW291" i="40"/>
  <c r="CX291" i="40"/>
  <c r="CY291" i="40"/>
  <c r="CZ291" i="40"/>
  <c r="DA291" i="40"/>
  <c r="DB291" i="40"/>
  <c r="DC291" i="40"/>
  <c r="E292" i="40"/>
  <c r="F292" i="40"/>
  <c r="G292" i="40"/>
  <c r="H292" i="40"/>
  <c r="I292" i="40"/>
  <c r="J292" i="40"/>
  <c r="K292" i="40"/>
  <c r="L292" i="40"/>
  <c r="M292" i="40"/>
  <c r="N292" i="40"/>
  <c r="O292" i="40"/>
  <c r="P292" i="40"/>
  <c r="Q292" i="40"/>
  <c r="R292" i="40"/>
  <c r="S292" i="40"/>
  <c r="T292" i="40"/>
  <c r="U292" i="40"/>
  <c r="V292" i="40"/>
  <c r="W292" i="40"/>
  <c r="X292" i="40"/>
  <c r="Y292" i="40"/>
  <c r="Z292" i="40"/>
  <c r="AA292" i="40"/>
  <c r="AB292" i="40"/>
  <c r="AC292" i="40"/>
  <c r="AD292" i="40"/>
  <c r="AE292" i="40"/>
  <c r="AF292" i="40"/>
  <c r="AG292" i="40"/>
  <c r="AH292" i="40"/>
  <c r="AI292" i="40"/>
  <c r="AJ292" i="40"/>
  <c r="AK292" i="40"/>
  <c r="AL292" i="40"/>
  <c r="AM292" i="40"/>
  <c r="AN292" i="40"/>
  <c r="AO292" i="40"/>
  <c r="AP292" i="40"/>
  <c r="AQ292" i="40"/>
  <c r="AR292" i="40"/>
  <c r="AS292" i="40"/>
  <c r="AT292" i="40"/>
  <c r="AU292" i="40"/>
  <c r="AV292" i="40"/>
  <c r="AW292" i="40"/>
  <c r="AX292" i="40"/>
  <c r="AY292" i="40"/>
  <c r="AZ292" i="40"/>
  <c r="BA292" i="40"/>
  <c r="BB292" i="40"/>
  <c r="BC292" i="40"/>
  <c r="BD292" i="40"/>
  <c r="BE292" i="40"/>
  <c r="BF292" i="40"/>
  <c r="BG292" i="40"/>
  <c r="BH292" i="40"/>
  <c r="BI292" i="40"/>
  <c r="BJ292" i="40"/>
  <c r="BK292" i="40"/>
  <c r="BL292" i="40"/>
  <c r="BM292" i="40"/>
  <c r="BN292" i="40"/>
  <c r="BO292" i="40"/>
  <c r="BP292" i="40"/>
  <c r="BQ292" i="40"/>
  <c r="BR292" i="40"/>
  <c r="BS292" i="40"/>
  <c r="BT292" i="40"/>
  <c r="BU292" i="40"/>
  <c r="BV292" i="40"/>
  <c r="BW292" i="40"/>
  <c r="BX292" i="40"/>
  <c r="BY292" i="40"/>
  <c r="BZ292" i="40"/>
  <c r="CA292" i="40"/>
  <c r="CB292" i="40"/>
  <c r="CC292" i="40"/>
  <c r="CD292" i="40"/>
  <c r="CE292" i="40"/>
  <c r="CF292" i="40"/>
  <c r="CG292" i="40"/>
  <c r="CH292" i="40"/>
  <c r="CI292" i="40"/>
  <c r="CJ292" i="40"/>
  <c r="CK292" i="40"/>
  <c r="CL292" i="40"/>
  <c r="CM292" i="40"/>
  <c r="CN292" i="40"/>
  <c r="CO292" i="40"/>
  <c r="CP292" i="40"/>
  <c r="CQ292" i="40"/>
  <c r="CR292" i="40"/>
  <c r="CS292" i="40"/>
  <c r="CT292" i="40"/>
  <c r="CU292" i="40"/>
  <c r="CV292" i="40"/>
  <c r="CW292" i="40"/>
  <c r="CX292" i="40"/>
  <c r="CY292" i="40"/>
  <c r="CZ292" i="40"/>
  <c r="DA292" i="40"/>
  <c r="DB292" i="40"/>
  <c r="DC292" i="40"/>
  <c r="E293" i="40"/>
  <c r="F293" i="40"/>
  <c r="G293" i="40"/>
  <c r="H293" i="40"/>
  <c r="I293" i="40"/>
  <c r="J293" i="40"/>
  <c r="K293" i="40"/>
  <c r="L293" i="40"/>
  <c r="M293" i="40"/>
  <c r="N293" i="40"/>
  <c r="O293" i="40"/>
  <c r="P293" i="40"/>
  <c r="Q293" i="40"/>
  <c r="R293" i="40"/>
  <c r="S293" i="40"/>
  <c r="T293" i="40"/>
  <c r="U293" i="40"/>
  <c r="V293" i="40"/>
  <c r="W293" i="40"/>
  <c r="X293" i="40"/>
  <c r="Y293" i="40"/>
  <c r="Z293" i="40"/>
  <c r="AA293" i="40"/>
  <c r="AB293" i="40"/>
  <c r="AC293" i="40"/>
  <c r="AD293" i="40"/>
  <c r="AE293" i="40"/>
  <c r="AF293" i="40"/>
  <c r="AG293" i="40"/>
  <c r="AH293" i="40"/>
  <c r="AI293" i="40"/>
  <c r="AJ293" i="40"/>
  <c r="AK293" i="40"/>
  <c r="AL293" i="40"/>
  <c r="AM293" i="40"/>
  <c r="AN293" i="40"/>
  <c r="AO293" i="40"/>
  <c r="AP293" i="40"/>
  <c r="AQ293" i="40"/>
  <c r="AR293" i="40"/>
  <c r="AS293" i="40"/>
  <c r="AT293" i="40"/>
  <c r="AU293" i="40"/>
  <c r="AV293" i="40"/>
  <c r="AW293" i="40"/>
  <c r="AX293" i="40"/>
  <c r="AY293" i="40"/>
  <c r="AZ293" i="40"/>
  <c r="BA293" i="40"/>
  <c r="BB293" i="40"/>
  <c r="BC293" i="40"/>
  <c r="BD293" i="40"/>
  <c r="BE293" i="40"/>
  <c r="BF293" i="40"/>
  <c r="BG293" i="40"/>
  <c r="BH293" i="40"/>
  <c r="BI293" i="40"/>
  <c r="BJ293" i="40"/>
  <c r="BK293" i="40"/>
  <c r="BL293" i="40"/>
  <c r="BM293" i="40"/>
  <c r="BN293" i="40"/>
  <c r="BO293" i="40"/>
  <c r="BP293" i="40"/>
  <c r="BQ293" i="40"/>
  <c r="BR293" i="40"/>
  <c r="BS293" i="40"/>
  <c r="BT293" i="40"/>
  <c r="BU293" i="40"/>
  <c r="BV293" i="40"/>
  <c r="BW293" i="40"/>
  <c r="BX293" i="40"/>
  <c r="BY293" i="40"/>
  <c r="BZ293" i="40"/>
  <c r="CA293" i="40"/>
  <c r="CB293" i="40"/>
  <c r="CC293" i="40"/>
  <c r="CD293" i="40"/>
  <c r="CE293" i="40"/>
  <c r="CF293" i="40"/>
  <c r="CG293" i="40"/>
  <c r="CH293" i="40"/>
  <c r="CI293" i="40"/>
  <c r="CJ293" i="40"/>
  <c r="CK293" i="40"/>
  <c r="CL293" i="40"/>
  <c r="CM293" i="40"/>
  <c r="CN293" i="40"/>
  <c r="CO293" i="40"/>
  <c r="CP293" i="40"/>
  <c r="CQ293" i="40"/>
  <c r="CR293" i="40"/>
  <c r="CS293" i="40"/>
  <c r="CT293" i="40"/>
  <c r="CU293" i="40"/>
  <c r="CV293" i="40"/>
  <c r="CW293" i="40"/>
  <c r="CX293" i="40"/>
  <c r="CY293" i="40"/>
  <c r="CZ293" i="40"/>
  <c r="DA293" i="40"/>
  <c r="DB293" i="40"/>
  <c r="DC293" i="40"/>
  <c r="E294" i="40"/>
  <c r="F294" i="40"/>
  <c r="G294" i="40"/>
  <c r="H294" i="40"/>
  <c r="I294" i="40"/>
  <c r="J294" i="40"/>
  <c r="K294" i="40"/>
  <c r="L294" i="40"/>
  <c r="M294" i="40"/>
  <c r="N294" i="40"/>
  <c r="O294" i="40"/>
  <c r="P294" i="40"/>
  <c r="Q294" i="40"/>
  <c r="R294" i="40"/>
  <c r="S294" i="40"/>
  <c r="T294" i="40"/>
  <c r="U294" i="40"/>
  <c r="V294" i="40"/>
  <c r="W294" i="40"/>
  <c r="X294" i="40"/>
  <c r="Y294" i="40"/>
  <c r="Z294" i="40"/>
  <c r="AA294" i="40"/>
  <c r="AB294" i="40"/>
  <c r="AC294" i="40"/>
  <c r="AD294" i="40"/>
  <c r="AE294" i="40"/>
  <c r="AF294" i="40"/>
  <c r="AG294" i="40"/>
  <c r="AH294" i="40"/>
  <c r="AI294" i="40"/>
  <c r="AJ294" i="40"/>
  <c r="AK294" i="40"/>
  <c r="AL294" i="40"/>
  <c r="AM294" i="40"/>
  <c r="AN294" i="40"/>
  <c r="AO294" i="40"/>
  <c r="AP294" i="40"/>
  <c r="AQ294" i="40"/>
  <c r="AR294" i="40"/>
  <c r="AS294" i="40"/>
  <c r="AT294" i="40"/>
  <c r="AU294" i="40"/>
  <c r="AV294" i="40"/>
  <c r="AW294" i="40"/>
  <c r="AX294" i="40"/>
  <c r="AY294" i="40"/>
  <c r="AZ294" i="40"/>
  <c r="BA294" i="40"/>
  <c r="BB294" i="40"/>
  <c r="BC294" i="40"/>
  <c r="BD294" i="40"/>
  <c r="BE294" i="40"/>
  <c r="BF294" i="40"/>
  <c r="BG294" i="40"/>
  <c r="BH294" i="40"/>
  <c r="BI294" i="40"/>
  <c r="BJ294" i="40"/>
  <c r="BK294" i="40"/>
  <c r="BL294" i="40"/>
  <c r="BM294" i="40"/>
  <c r="BN294" i="40"/>
  <c r="BO294" i="40"/>
  <c r="BP294" i="40"/>
  <c r="BQ294" i="40"/>
  <c r="BR294" i="40"/>
  <c r="BS294" i="40"/>
  <c r="BT294" i="40"/>
  <c r="BU294" i="40"/>
  <c r="BV294" i="40"/>
  <c r="BW294" i="40"/>
  <c r="BX294" i="40"/>
  <c r="BY294" i="40"/>
  <c r="BZ294" i="40"/>
  <c r="CA294" i="40"/>
  <c r="CB294" i="40"/>
  <c r="CC294" i="40"/>
  <c r="CD294" i="40"/>
  <c r="CE294" i="40"/>
  <c r="CF294" i="40"/>
  <c r="CG294" i="40"/>
  <c r="CH294" i="40"/>
  <c r="CI294" i="40"/>
  <c r="CJ294" i="40"/>
  <c r="CK294" i="40"/>
  <c r="CL294" i="40"/>
  <c r="CM294" i="40"/>
  <c r="CN294" i="40"/>
  <c r="CO294" i="40"/>
  <c r="CP294" i="40"/>
  <c r="CQ294" i="40"/>
  <c r="CR294" i="40"/>
  <c r="CS294" i="40"/>
  <c r="CT294" i="40"/>
  <c r="CU294" i="40"/>
  <c r="CV294" i="40"/>
  <c r="CW294" i="40"/>
  <c r="CX294" i="40"/>
  <c r="CY294" i="40"/>
  <c r="CZ294" i="40"/>
  <c r="DA294" i="40"/>
  <c r="DB294" i="40"/>
  <c r="DC294" i="40"/>
  <c r="E295" i="40"/>
  <c r="F295" i="40"/>
  <c r="G295" i="40"/>
  <c r="H295" i="40"/>
  <c r="I295" i="40"/>
  <c r="J295" i="40"/>
  <c r="K295" i="40"/>
  <c r="L295" i="40"/>
  <c r="M295" i="40"/>
  <c r="N295" i="40"/>
  <c r="O295" i="40"/>
  <c r="P295" i="40"/>
  <c r="Q295" i="40"/>
  <c r="R295" i="40"/>
  <c r="S295" i="40"/>
  <c r="T295" i="40"/>
  <c r="U295" i="40"/>
  <c r="V295" i="40"/>
  <c r="W295" i="40"/>
  <c r="X295" i="40"/>
  <c r="Y295" i="40"/>
  <c r="Z295" i="40"/>
  <c r="AA295" i="40"/>
  <c r="AB295" i="40"/>
  <c r="AC295" i="40"/>
  <c r="AD295" i="40"/>
  <c r="AE295" i="40"/>
  <c r="AF295" i="40"/>
  <c r="AG295" i="40"/>
  <c r="AH295" i="40"/>
  <c r="AI295" i="40"/>
  <c r="AJ295" i="40"/>
  <c r="AK295" i="40"/>
  <c r="AL295" i="40"/>
  <c r="AM295" i="40"/>
  <c r="AN295" i="40"/>
  <c r="AO295" i="40"/>
  <c r="AP295" i="40"/>
  <c r="AQ295" i="40"/>
  <c r="AR295" i="40"/>
  <c r="AS295" i="40"/>
  <c r="AT295" i="40"/>
  <c r="AU295" i="40"/>
  <c r="AV295" i="40"/>
  <c r="AW295" i="40"/>
  <c r="AX295" i="40"/>
  <c r="AY295" i="40"/>
  <c r="AZ295" i="40"/>
  <c r="BA295" i="40"/>
  <c r="BB295" i="40"/>
  <c r="BC295" i="40"/>
  <c r="BD295" i="40"/>
  <c r="BE295" i="40"/>
  <c r="BF295" i="40"/>
  <c r="BG295" i="40"/>
  <c r="BH295" i="40"/>
  <c r="BI295" i="40"/>
  <c r="BJ295" i="40"/>
  <c r="BK295" i="40"/>
  <c r="BL295" i="40"/>
  <c r="BM295" i="40"/>
  <c r="BN295" i="40"/>
  <c r="BO295" i="40"/>
  <c r="BP295" i="40"/>
  <c r="BQ295" i="40"/>
  <c r="BR295" i="40"/>
  <c r="BS295" i="40"/>
  <c r="BT295" i="40"/>
  <c r="BU295" i="40"/>
  <c r="BV295" i="40"/>
  <c r="BW295" i="40"/>
  <c r="BX295" i="40"/>
  <c r="BY295" i="40"/>
  <c r="BZ295" i="40"/>
  <c r="CA295" i="40"/>
  <c r="CB295" i="40"/>
  <c r="CC295" i="40"/>
  <c r="CD295" i="40"/>
  <c r="CE295" i="40"/>
  <c r="CF295" i="40"/>
  <c r="CG295" i="40"/>
  <c r="CH295" i="40"/>
  <c r="CI295" i="40"/>
  <c r="CJ295" i="40"/>
  <c r="CK295" i="40"/>
  <c r="CL295" i="40"/>
  <c r="CM295" i="40"/>
  <c r="CN295" i="40"/>
  <c r="CO295" i="40"/>
  <c r="CP295" i="40"/>
  <c r="CQ295" i="40"/>
  <c r="CR295" i="40"/>
  <c r="CS295" i="40"/>
  <c r="CT295" i="40"/>
  <c r="CU295" i="40"/>
  <c r="CV295" i="40"/>
  <c r="CW295" i="40"/>
  <c r="CX295" i="40"/>
  <c r="CY295" i="40"/>
  <c r="CZ295" i="40"/>
  <c r="DA295" i="40"/>
  <c r="DB295" i="40"/>
  <c r="DC295" i="40"/>
  <c r="E296" i="40"/>
  <c r="F296" i="40"/>
  <c r="G296" i="40"/>
  <c r="H296" i="40"/>
  <c r="I296" i="40"/>
  <c r="J296" i="40"/>
  <c r="K296" i="40"/>
  <c r="L296" i="40"/>
  <c r="M296" i="40"/>
  <c r="N296" i="40"/>
  <c r="O296" i="40"/>
  <c r="P296" i="40"/>
  <c r="Q296" i="40"/>
  <c r="R296" i="40"/>
  <c r="S296" i="40"/>
  <c r="T296" i="40"/>
  <c r="U296" i="40"/>
  <c r="V296" i="40"/>
  <c r="W296" i="40"/>
  <c r="X296" i="40"/>
  <c r="Y296" i="40"/>
  <c r="Z296" i="40"/>
  <c r="AA296" i="40"/>
  <c r="AB296" i="40"/>
  <c r="AC296" i="40"/>
  <c r="AD296" i="40"/>
  <c r="AE296" i="40"/>
  <c r="AF296" i="40"/>
  <c r="AG296" i="40"/>
  <c r="AH296" i="40"/>
  <c r="AI296" i="40"/>
  <c r="AJ296" i="40"/>
  <c r="AK296" i="40"/>
  <c r="AL296" i="40"/>
  <c r="AM296" i="40"/>
  <c r="AN296" i="40"/>
  <c r="AO296" i="40"/>
  <c r="AP296" i="40"/>
  <c r="AQ296" i="40"/>
  <c r="AR296" i="40"/>
  <c r="AS296" i="40"/>
  <c r="AT296" i="40"/>
  <c r="AU296" i="40"/>
  <c r="AV296" i="40"/>
  <c r="AW296" i="40"/>
  <c r="AX296" i="40"/>
  <c r="AY296" i="40"/>
  <c r="AZ296" i="40"/>
  <c r="BA296" i="40"/>
  <c r="BB296" i="40"/>
  <c r="BC296" i="40"/>
  <c r="BD296" i="40"/>
  <c r="BE296" i="40"/>
  <c r="BF296" i="40"/>
  <c r="BG296" i="40"/>
  <c r="BH296" i="40"/>
  <c r="BI296" i="40"/>
  <c r="BJ296" i="40"/>
  <c r="BK296" i="40"/>
  <c r="BL296" i="40"/>
  <c r="BM296" i="40"/>
  <c r="BN296" i="40"/>
  <c r="BO296" i="40"/>
  <c r="BP296" i="40"/>
  <c r="BQ296" i="40"/>
  <c r="BR296" i="40"/>
  <c r="BS296" i="40"/>
  <c r="BT296" i="40"/>
  <c r="BU296" i="40"/>
  <c r="BV296" i="40"/>
  <c r="BW296" i="40"/>
  <c r="BX296" i="40"/>
  <c r="BY296" i="40"/>
  <c r="BZ296" i="40"/>
  <c r="CA296" i="40"/>
  <c r="CB296" i="40"/>
  <c r="CC296" i="40"/>
  <c r="CD296" i="40"/>
  <c r="CE296" i="40"/>
  <c r="CF296" i="40"/>
  <c r="CG296" i="40"/>
  <c r="CH296" i="40"/>
  <c r="CI296" i="40"/>
  <c r="CJ296" i="40"/>
  <c r="CK296" i="40"/>
  <c r="CL296" i="40"/>
  <c r="CM296" i="40"/>
  <c r="CN296" i="40"/>
  <c r="CO296" i="40"/>
  <c r="CP296" i="40"/>
  <c r="CQ296" i="40"/>
  <c r="CR296" i="40"/>
  <c r="CS296" i="40"/>
  <c r="CT296" i="40"/>
  <c r="CU296" i="40"/>
  <c r="CV296" i="40"/>
  <c r="CW296" i="40"/>
  <c r="CX296" i="40"/>
  <c r="CY296" i="40"/>
  <c r="CZ296" i="40"/>
  <c r="DA296" i="40"/>
  <c r="DB296" i="40"/>
  <c r="DC296" i="40"/>
  <c r="E297" i="40"/>
  <c r="F297" i="40"/>
  <c r="G297" i="40"/>
  <c r="H297" i="40"/>
  <c r="I297" i="40"/>
  <c r="J297" i="40"/>
  <c r="K297" i="40"/>
  <c r="L297" i="40"/>
  <c r="M297" i="40"/>
  <c r="N297" i="40"/>
  <c r="O297" i="40"/>
  <c r="P297" i="40"/>
  <c r="Q297" i="40"/>
  <c r="R297" i="40"/>
  <c r="S297" i="40"/>
  <c r="T297" i="40"/>
  <c r="U297" i="40"/>
  <c r="V297" i="40"/>
  <c r="W297" i="40"/>
  <c r="X297" i="40"/>
  <c r="Y297" i="40"/>
  <c r="Z297" i="40"/>
  <c r="AA297" i="40"/>
  <c r="AB297" i="40"/>
  <c r="AC297" i="40"/>
  <c r="AD297" i="40"/>
  <c r="AE297" i="40"/>
  <c r="AF297" i="40"/>
  <c r="AG297" i="40"/>
  <c r="AH297" i="40"/>
  <c r="AI297" i="40"/>
  <c r="AJ297" i="40"/>
  <c r="AK297" i="40"/>
  <c r="AL297" i="40"/>
  <c r="AM297" i="40"/>
  <c r="AN297" i="40"/>
  <c r="AO297" i="40"/>
  <c r="AP297" i="40"/>
  <c r="AQ297" i="40"/>
  <c r="AR297" i="40"/>
  <c r="AS297" i="40"/>
  <c r="AT297" i="40"/>
  <c r="AU297" i="40"/>
  <c r="AV297" i="40"/>
  <c r="AW297" i="40"/>
  <c r="AX297" i="40"/>
  <c r="AY297" i="40"/>
  <c r="AZ297" i="40"/>
  <c r="BA297" i="40"/>
  <c r="BB297" i="40"/>
  <c r="BC297" i="40"/>
  <c r="BD297" i="40"/>
  <c r="BE297" i="40"/>
  <c r="BF297" i="40"/>
  <c r="BG297" i="40"/>
  <c r="BH297" i="40"/>
  <c r="BI297" i="40"/>
  <c r="BJ297" i="40"/>
  <c r="BK297" i="40"/>
  <c r="BL297" i="40"/>
  <c r="BM297" i="40"/>
  <c r="BN297" i="40"/>
  <c r="BO297" i="40"/>
  <c r="BP297" i="40"/>
  <c r="BQ297" i="40"/>
  <c r="BR297" i="40"/>
  <c r="BS297" i="40"/>
  <c r="BT297" i="40"/>
  <c r="BU297" i="40"/>
  <c r="BV297" i="40"/>
  <c r="BW297" i="40"/>
  <c r="BX297" i="40"/>
  <c r="BY297" i="40"/>
  <c r="BZ297" i="40"/>
  <c r="CA297" i="40"/>
  <c r="CB297" i="40"/>
  <c r="CC297" i="40"/>
  <c r="CD297" i="40"/>
  <c r="CE297" i="40"/>
  <c r="CF297" i="40"/>
  <c r="CG297" i="40"/>
  <c r="CH297" i="40"/>
  <c r="CI297" i="40"/>
  <c r="CJ297" i="40"/>
  <c r="CK297" i="40"/>
  <c r="CL297" i="40"/>
  <c r="CM297" i="40"/>
  <c r="CN297" i="40"/>
  <c r="CO297" i="40"/>
  <c r="CP297" i="40"/>
  <c r="CQ297" i="40"/>
  <c r="CR297" i="40"/>
  <c r="CS297" i="40"/>
  <c r="CT297" i="40"/>
  <c r="CU297" i="40"/>
  <c r="CV297" i="40"/>
  <c r="CW297" i="40"/>
  <c r="CX297" i="40"/>
  <c r="CY297" i="40"/>
  <c r="CZ297" i="40"/>
  <c r="DA297" i="40"/>
  <c r="DB297" i="40"/>
  <c r="DC297" i="40"/>
  <c r="E298" i="40"/>
  <c r="F298" i="40"/>
  <c r="G298" i="40"/>
  <c r="H298" i="40"/>
  <c r="I298" i="40"/>
  <c r="J298" i="40"/>
  <c r="K298" i="40"/>
  <c r="L298" i="40"/>
  <c r="M298" i="40"/>
  <c r="N298" i="40"/>
  <c r="O298" i="40"/>
  <c r="P298" i="40"/>
  <c r="Q298" i="40"/>
  <c r="R298" i="40"/>
  <c r="S298" i="40"/>
  <c r="T298" i="40"/>
  <c r="U298" i="40"/>
  <c r="V298" i="40"/>
  <c r="W298" i="40"/>
  <c r="X298" i="40"/>
  <c r="Y298" i="40"/>
  <c r="Z298" i="40"/>
  <c r="AA298" i="40"/>
  <c r="AB298" i="40"/>
  <c r="AC298" i="40"/>
  <c r="AD298" i="40"/>
  <c r="AE298" i="40"/>
  <c r="AF298" i="40"/>
  <c r="AG298" i="40"/>
  <c r="AH298" i="40"/>
  <c r="AI298" i="40"/>
  <c r="AJ298" i="40"/>
  <c r="AK298" i="40"/>
  <c r="AL298" i="40"/>
  <c r="AM298" i="40"/>
  <c r="AN298" i="40"/>
  <c r="AO298" i="40"/>
  <c r="AP298" i="40"/>
  <c r="AQ298" i="40"/>
  <c r="AR298" i="40"/>
  <c r="AS298" i="40"/>
  <c r="AT298" i="40"/>
  <c r="AU298" i="40"/>
  <c r="AV298" i="40"/>
  <c r="AW298" i="40"/>
  <c r="AX298" i="40"/>
  <c r="AY298" i="40"/>
  <c r="AZ298" i="40"/>
  <c r="BA298" i="40"/>
  <c r="BB298" i="40"/>
  <c r="BC298" i="40"/>
  <c r="BD298" i="40"/>
  <c r="BE298" i="40"/>
  <c r="BF298" i="40"/>
  <c r="BG298" i="40"/>
  <c r="BH298" i="40"/>
  <c r="BI298" i="40"/>
  <c r="BJ298" i="40"/>
  <c r="BK298" i="40"/>
  <c r="BL298" i="40"/>
  <c r="BM298" i="40"/>
  <c r="BN298" i="40"/>
  <c r="BO298" i="40"/>
  <c r="BP298" i="40"/>
  <c r="BQ298" i="40"/>
  <c r="BR298" i="40"/>
  <c r="BS298" i="40"/>
  <c r="BT298" i="40"/>
  <c r="BU298" i="40"/>
  <c r="BV298" i="40"/>
  <c r="BW298" i="40"/>
  <c r="BX298" i="40"/>
  <c r="BY298" i="40"/>
  <c r="BZ298" i="40"/>
  <c r="CA298" i="40"/>
  <c r="CB298" i="40"/>
  <c r="CC298" i="40"/>
  <c r="CD298" i="40"/>
  <c r="CE298" i="40"/>
  <c r="CF298" i="40"/>
  <c r="CG298" i="40"/>
  <c r="CH298" i="40"/>
  <c r="CI298" i="40"/>
  <c r="CJ298" i="40"/>
  <c r="CK298" i="40"/>
  <c r="CL298" i="40"/>
  <c r="CM298" i="40"/>
  <c r="CN298" i="40"/>
  <c r="CO298" i="40"/>
  <c r="CP298" i="40"/>
  <c r="CQ298" i="40"/>
  <c r="CR298" i="40"/>
  <c r="CS298" i="40"/>
  <c r="CT298" i="40"/>
  <c r="CU298" i="40"/>
  <c r="CV298" i="40"/>
  <c r="CW298" i="40"/>
  <c r="CX298" i="40"/>
  <c r="CY298" i="40"/>
  <c r="CZ298" i="40"/>
  <c r="DA298" i="40"/>
  <c r="DB298" i="40"/>
  <c r="DC298" i="40"/>
  <c r="E299" i="40"/>
  <c r="F299" i="40"/>
  <c r="G299" i="40"/>
  <c r="H299" i="40"/>
  <c r="I299" i="40"/>
  <c r="J299" i="40"/>
  <c r="K299" i="40"/>
  <c r="L299" i="40"/>
  <c r="M299" i="40"/>
  <c r="N299" i="40"/>
  <c r="O299" i="40"/>
  <c r="P299" i="40"/>
  <c r="Q299" i="40"/>
  <c r="R299" i="40"/>
  <c r="S299" i="40"/>
  <c r="T299" i="40"/>
  <c r="U299" i="40"/>
  <c r="V299" i="40"/>
  <c r="W299" i="40"/>
  <c r="X299" i="40"/>
  <c r="Y299" i="40"/>
  <c r="Z299" i="40"/>
  <c r="AA299" i="40"/>
  <c r="AB299" i="40"/>
  <c r="AC299" i="40"/>
  <c r="AD299" i="40"/>
  <c r="AE299" i="40"/>
  <c r="AF299" i="40"/>
  <c r="AG299" i="40"/>
  <c r="AH299" i="40"/>
  <c r="AI299" i="40"/>
  <c r="AJ299" i="40"/>
  <c r="AK299" i="40"/>
  <c r="AL299" i="40"/>
  <c r="AM299" i="40"/>
  <c r="AN299" i="40"/>
  <c r="AO299" i="40"/>
  <c r="AP299" i="40"/>
  <c r="AQ299" i="40"/>
  <c r="AR299" i="40"/>
  <c r="AS299" i="40"/>
  <c r="AT299" i="40"/>
  <c r="AU299" i="40"/>
  <c r="AV299" i="40"/>
  <c r="AW299" i="40"/>
  <c r="AX299" i="40"/>
  <c r="AY299" i="40"/>
  <c r="AZ299" i="40"/>
  <c r="BA299" i="40"/>
  <c r="BB299" i="40"/>
  <c r="BC299" i="40"/>
  <c r="BD299" i="40"/>
  <c r="BE299" i="40"/>
  <c r="BF299" i="40"/>
  <c r="BG299" i="40"/>
  <c r="BH299" i="40"/>
  <c r="BI299" i="40"/>
  <c r="BJ299" i="40"/>
  <c r="BK299" i="40"/>
  <c r="BL299" i="40"/>
  <c r="BM299" i="40"/>
  <c r="BN299" i="40"/>
  <c r="BO299" i="40"/>
  <c r="BP299" i="40"/>
  <c r="BQ299" i="40"/>
  <c r="BR299" i="40"/>
  <c r="BS299" i="40"/>
  <c r="BT299" i="40"/>
  <c r="BU299" i="40"/>
  <c r="BV299" i="40"/>
  <c r="BW299" i="40"/>
  <c r="BX299" i="40"/>
  <c r="BY299" i="40"/>
  <c r="BZ299" i="40"/>
  <c r="CA299" i="40"/>
  <c r="CB299" i="40"/>
  <c r="CC299" i="40"/>
  <c r="CD299" i="40"/>
  <c r="CE299" i="40"/>
  <c r="CF299" i="40"/>
  <c r="CG299" i="40"/>
  <c r="CH299" i="40"/>
  <c r="CI299" i="40"/>
  <c r="CJ299" i="40"/>
  <c r="CK299" i="40"/>
  <c r="CL299" i="40"/>
  <c r="CM299" i="40"/>
  <c r="CN299" i="40"/>
  <c r="CO299" i="40"/>
  <c r="CP299" i="40"/>
  <c r="CQ299" i="40"/>
  <c r="CR299" i="40"/>
  <c r="CS299" i="40"/>
  <c r="CT299" i="40"/>
  <c r="CU299" i="40"/>
  <c r="CV299" i="40"/>
  <c r="CW299" i="40"/>
  <c r="CX299" i="40"/>
  <c r="CY299" i="40"/>
  <c r="CZ299" i="40"/>
  <c r="DA299" i="40"/>
  <c r="DB299" i="40"/>
  <c r="DC299" i="40"/>
  <c r="E300" i="40"/>
  <c r="F300" i="40"/>
  <c r="G300" i="40"/>
  <c r="H300" i="40"/>
  <c r="I300" i="40"/>
  <c r="J300" i="40"/>
  <c r="K300" i="40"/>
  <c r="L300" i="40"/>
  <c r="M300" i="40"/>
  <c r="N300" i="40"/>
  <c r="O300" i="40"/>
  <c r="P300" i="40"/>
  <c r="Q300" i="40"/>
  <c r="R300" i="40"/>
  <c r="S300" i="40"/>
  <c r="T300" i="40"/>
  <c r="U300" i="40"/>
  <c r="V300" i="40"/>
  <c r="W300" i="40"/>
  <c r="X300" i="40"/>
  <c r="Y300" i="40"/>
  <c r="Z300" i="40"/>
  <c r="AA300" i="40"/>
  <c r="AB300" i="40"/>
  <c r="AC300" i="40"/>
  <c r="AD300" i="40"/>
  <c r="AE300" i="40"/>
  <c r="AF300" i="40"/>
  <c r="AG300" i="40"/>
  <c r="AH300" i="40"/>
  <c r="AI300" i="40"/>
  <c r="AJ300" i="40"/>
  <c r="AK300" i="40"/>
  <c r="AL300" i="40"/>
  <c r="AM300" i="40"/>
  <c r="AN300" i="40"/>
  <c r="AO300" i="40"/>
  <c r="AP300" i="40"/>
  <c r="AQ300" i="40"/>
  <c r="AR300" i="40"/>
  <c r="AS300" i="40"/>
  <c r="AT300" i="40"/>
  <c r="AU300" i="40"/>
  <c r="AV300" i="40"/>
  <c r="AW300" i="40"/>
  <c r="AX300" i="40"/>
  <c r="AY300" i="40"/>
  <c r="AZ300" i="40"/>
  <c r="BA300" i="40"/>
  <c r="BB300" i="40"/>
  <c r="BC300" i="40"/>
  <c r="BD300" i="40"/>
  <c r="BE300" i="40"/>
  <c r="BF300" i="40"/>
  <c r="BG300" i="40"/>
  <c r="BH300" i="40"/>
  <c r="BI300" i="40"/>
  <c r="BJ300" i="40"/>
  <c r="BK300" i="40"/>
  <c r="BL300" i="40"/>
  <c r="BM300" i="40"/>
  <c r="BN300" i="40"/>
  <c r="BO300" i="40"/>
  <c r="BP300" i="40"/>
  <c r="BQ300" i="40"/>
  <c r="BR300" i="40"/>
  <c r="BS300" i="40"/>
  <c r="BT300" i="40"/>
  <c r="BU300" i="40"/>
  <c r="BV300" i="40"/>
  <c r="BW300" i="40"/>
  <c r="BX300" i="40"/>
  <c r="BY300" i="40"/>
  <c r="BZ300" i="40"/>
  <c r="CA300" i="40"/>
  <c r="CB300" i="40"/>
  <c r="CC300" i="40"/>
  <c r="CD300" i="40"/>
  <c r="CE300" i="40"/>
  <c r="CF300" i="40"/>
  <c r="CG300" i="40"/>
  <c r="CH300" i="40"/>
  <c r="CI300" i="40"/>
  <c r="CJ300" i="40"/>
  <c r="CK300" i="40"/>
  <c r="CL300" i="40"/>
  <c r="CM300" i="40"/>
  <c r="CN300" i="40"/>
  <c r="CO300" i="40"/>
  <c r="CP300" i="40"/>
  <c r="CQ300" i="40"/>
  <c r="CR300" i="40"/>
  <c r="CS300" i="40"/>
  <c r="CT300" i="40"/>
  <c r="CU300" i="40"/>
  <c r="CV300" i="40"/>
  <c r="CW300" i="40"/>
  <c r="CX300" i="40"/>
  <c r="CY300" i="40"/>
  <c r="CZ300" i="40"/>
  <c r="DA300" i="40"/>
  <c r="DB300" i="40"/>
  <c r="DC300" i="40"/>
  <c r="E301" i="40"/>
  <c r="F301" i="40"/>
  <c r="G301" i="40"/>
  <c r="H301" i="40"/>
  <c r="I301" i="40"/>
  <c r="J301" i="40"/>
  <c r="K301" i="40"/>
  <c r="L301" i="40"/>
  <c r="M301" i="40"/>
  <c r="N301" i="40"/>
  <c r="O301" i="40"/>
  <c r="P301" i="40"/>
  <c r="Q301" i="40"/>
  <c r="R301" i="40"/>
  <c r="S301" i="40"/>
  <c r="T301" i="40"/>
  <c r="U301" i="40"/>
  <c r="V301" i="40"/>
  <c r="W301" i="40"/>
  <c r="X301" i="40"/>
  <c r="Y301" i="40"/>
  <c r="Z301" i="40"/>
  <c r="AA301" i="40"/>
  <c r="AB301" i="40"/>
  <c r="AC301" i="40"/>
  <c r="AD301" i="40"/>
  <c r="AE301" i="40"/>
  <c r="AF301" i="40"/>
  <c r="AG301" i="40"/>
  <c r="AH301" i="40"/>
  <c r="AI301" i="40"/>
  <c r="AJ301" i="40"/>
  <c r="AK301" i="40"/>
  <c r="AL301" i="40"/>
  <c r="AM301" i="40"/>
  <c r="AN301" i="40"/>
  <c r="AO301" i="40"/>
  <c r="AP301" i="40"/>
  <c r="AQ301" i="40"/>
  <c r="AR301" i="40"/>
  <c r="AS301" i="40"/>
  <c r="AT301" i="40"/>
  <c r="AU301" i="40"/>
  <c r="AV301" i="40"/>
  <c r="AW301" i="40"/>
  <c r="AX301" i="40"/>
  <c r="AY301" i="40"/>
  <c r="AZ301" i="40"/>
  <c r="BA301" i="40"/>
  <c r="BB301" i="40"/>
  <c r="BC301" i="40"/>
  <c r="BD301" i="40"/>
  <c r="BE301" i="40"/>
  <c r="BF301" i="40"/>
  <c r="BG301" i="40"/>
  <c r="BH301" i="40"/>
  <c r="BI301" i="40"/>
  <c r="BJ301" i="40"/>
  <c r="BK301" i="40"/>
  <c r="BL301" i="40"/>
  <c r="BM301" i="40"/>
  <c r="BN301" i="40"/>
  <c r="BO301" i="40"/>
  <c r="BP301" i="40"/>
  <c r="BQ301" i="40"/>
  <c r="BR301" i="40"/>
  <c r="BS301" i="40"/>
  <c r="BT301" i="40"/>
  <c r="BU301" i="40"/>
  <c r="BV301" i="40"/>
  <c r="BW301" i="40"/>
  <c r="BX301" i="40"/>
  <c r="BY301" i="40"/>
  <c r="BZ301" i="40"/>
  <c r="CA301" i="40"/>
  <c r="CB301" i="40"/>
  <c r="CC301" i="40"/>
  <c r="CD301" i="40"/>
  <c r="CE301" i="40"/>
  <c r="CF301" i="40"/>
  <c r="CG301" i="40"/>
  <c r="CH301" i="40"/>
  <c r="CI301" i="40"/>
  <c r="CJ301" i="40"/>
  <c r="CK301" i="40"/>
  <c r="CL301" i="40"/>
  <c r="CM301" i="40"/>
  <c r="CN301" i="40"/>
  <c r="CO301" i="40"/>
  <c r="CP301" i="40"/>
  <c r="CQ301" i="40"/>
  <c r="CR301" i="40"/>
  <c r="CS301" i="40"/>
  <c r="CT301" i="40"/>
  <c r="CU301" i="40"/>
  <c r="CV301" i="40"/>
  <c r="CW301" i="40"/>
  <c r="CX301" i="40"/>
  <c r="CY301" i="40"/>
  <c r="CZ301" i="40"/>
  <c r="DA301" i="40"/>
  <c r="DB301" i="40"/>
  <c r="DC301" i="40"/>
  <c r="E302" i="40"/>
  <c r="F302" i="40"/>
  <c r="G302" i="40"/>
  <c r="H302" i="40"/>
  <c r="I302" i="40"/>
  <c r="J302" i="40"/>
  <c r="K302" i="40"/>
  <c r="L302" i="40"/>
  <c r="M302" i="40"/>
  <c r="N302" i="40"/>
  <c r="O302" i="40"/>
  <c r="P302" i="40"/>
  <c r="Q302" i="40"/>
  <c r="R302" i="40"/>
  <c r="S302" i="40"/>
  <c r="T302" i="40"/>
  <c r="U302" i="40"/>
  <c r="V302" i="40"/>
  <c r="W302" i="40"/>
  <c r="X302" i="40"/>
  <c r="Y302" i="40"/>
  <c r="Z302" i="40"/>
  <c r="AA302" i="40"/>
  <c r="AB302" i="40"/>
  <c r="AC302" i="40"/>
  <c r="AD302" i="40"/>
  <c r="AE302" i="40"/>
  <c r="AF302" i="40"/>
  <c r="AG302" i="40"/>
  <c r="AH302" i="40"/>
  <c r="AI302" i="40"/>
  <c r="AJ302" i="40"/>
  <c r="AK302" i="40"/>
  <c r="AL302" i="40"/>
  <c r="AM302" i="40"/>
  <c r="AN302" i="40"/>
  <c r="AO302" i="40"/>
  <c r="AP302" i="40"/>
  <c r="AQ302" i="40"/>
  <c r="AR302" i="40"/>
  <c r="AS302" i="40"/>
  <c r="AT302" i="40"/>
  <c r="AU302" i="40"/>
  <c r="AV302" i="40"/>
  <c r="AW302" i="40"/>
  <c r="AX302" i="40"/>
  <c r="AY302" i="40"/>
  <c r="AZ302" i="40"/>
  <c r="BA302" i="40"/>
  <c r="BB302" i="40"/>
  <c r="BC302" i="40"/>
  <c r="BD302" i="40"/>
  <c r="BE302" i="40"/>
  <c r="BF302" i="40"/>
  <c r="BG302" i="40"/>
  <c r="BH302" i="40"/>
  <c r="BI302" i="40"/>
  <c r="BJ302" i="40"/>
  <c r="BK302" i="40"/>
  <c r="BL302" i="40"/>
  <c r="BM302" i="40"/>
  <c r="BN302" i="40"/>
  <c r="BO302" i="40"/>
  <c r="BP302" i="40"/>
  <c r="BQ302" i="40"/>
  <c r="BR302" i="40"/>
  <c r="BS302" i="40"/>
  <c r="BT302" i="40"/>
  <c r="BU302" i="40"/>
  <c r="BV302" i="40"/>
  <c r="BW302" i="40"/>
  <c r="BX302" i="40"/>
  <c r="BY302" i="40"/>
  <c r="BZ302" i="40"/>
  <c r="CA302" i="40"/>
  <c r="CB302" i="40"/>
  <c r="CC302" i="40"/>
  <c r="CD302" i="40"/>
  <c r="CE302" i="40"/>
  <c r="CF302" i="40"/>
  <c r="CG302" i="40"/>
  <c r="CH302" i="40"/>
  <c r="CI302" i="40"/>
  <c r="CJ302" i="40"/>
  <c r="CK302" i="40"/>
  <c r="CL302" i="40"/>
  <c r="CM302" i="40"/>
  <c r="CN302" i="40"/>
  <c r="CO302" i="40"/>
  <c r="CP302" i="40"/>
  <c r="CQ302" i="40"/>
  <c r="CR302" i="40"/>
  <c r="CS302" i="40"/>
  <c r="CT302" i="40"/>
  <c r="CU302" i="40"/>
  <c r="CV302" i="40"/>
  <c r="CW302" i="40"/>
  <c r="CX302" i="40"/>
  <c r="CY302" i="40"/>
  <c r="CZ302" i="40"/>
  <c r="DA302" i="40"/>
  <c r="DB302" i="40"/>
  <c r="DC302" i="40"/>
  <c r="E303" i="40"/>
  <c r="F303" i="40"/>
  <c r="G303" i="40"/>
  <c r="H303" i="40"/>
  <c r="I303" i="40"/>
  <c r="J303" i="40"/>
  <c r="K303" i="40"/>
  <c r="L303" i="40"/>
  <c r="M303" i="40"/>
  <c r="N303" i="40"/>
  <c r="O303" i="40"/>
  <c r="P303" i="40"/>
  <c r="Q303" i="40"/>
  <c r="R303" i="40"/>
  <c r="S303" i="40"/>
  <c r="T303" i="40"/>
  <c r="U303" i="40"/>
  <c r="V303" i="40"/>
  <c r="W303" i="40"/>
  <c r="X303" i="40"/>
  <c r="Y303" i="40"/>
  <c r="Z303" i="40"/>
  <c r="AA303" i="40"/>
  <c r="AB303" i="40"/>
  <c r="AC303" i="40"/>
  <c r="AD303" i="40"/>
  <c r="AE303" i="40"/>
  <c r="AF303" i="40"/>
  <c r="AG303" i="40"/>
  <c r="AH303" i="40"/>
  <c r="AI303" i="40"/>
  <c r="AJ303" i="40"/>
  <c r="AK303" i="40"/>
  <c r="AL303" i="40"/>
  <c r="AM303" i="40"/>
  <c r="AN303" i="40"/>
  <c r="AO303" i="40"/>
  <c r="AP303" i="40"/>
  <c r="AQ303" i="40"/>
  <c r="AR303" i="40"/>
  <c r="AS303" i="40"/>
  <c r="AT303" i="40"/>
  <c r="AU303" i="40"/>
  <c r="AV303" i="40"/>
  <c r="AW303" i="40"/>
  <c r="AX303" i="40"/>
  <c r="AY303" i="40"/>
  <c r="AZ303" i="40"/>
  <c r="BA303" i="40"/>
  <c r="BB303" i="40"/>
  <c r="BC303" i="40"/>
  <c r="BD303" i="40"/>
  <c r="BE303" i="40"/>
  <c r="BF303" i="40"/>
  <c r="BG303" i="40"/>
  <c r="BH303" i="40"/>
  <c r="BI303" i="40"/>
  <c r="BJ303" i="40"/>
  <c r="BK303" i="40"/>
  <c r="BL303" i="40"/>
  <c r="BM303" i="40"/>
  <c r="BN303" i="40"/>
  <c r="BO303" i="40"/>
  <c r="BP303" i="40"/>
  <c r="BQ303" i="40"/>
  <c r="BR303" i="40"/>
  <c r="BS303" i="40"/>
  <c r="BT303" i="40"/>
  <c r="BU303" i="40"/>
  <c r="BV303" i="40"/>
  <c r="BW303" i="40"/>
  <c r="BX303" i="40"/>
  <c r="BY303" i="40"/>
  <c r="BZ303" i="40"/>
  <c r="CA303" i="40"/>
  <c r="CB303" i="40"/>
  <c r="CC303" i="40"/>
  <c r="CD303" i="40"/>
  <c r="CE303" i="40"/>
  <c r="CF303" i="40"/>
  <c r="CG303" i="40"/>
  <c r="CH303" i="40"/>
  <c r="CI303" i="40"/>
  <c r="CJ303" i="40"/>
  <c r="CK303" i="40"/>
  <c r="CL303" i="40"/>
  <c r="CM303" i="40"/>
  <c r="CN303" i="40"/>
  <c r="CO303" i="40"/>
  <c r="CP303" i="40"/>
  <c r="CQ303" i="40"/>
  <c r="CR303" i="40"/>
  <c r="CS303" i="40"/>
  <c r="CT303" i="40"/>
  <c r="CU303" i="40"/>
  <c r="CV303" i="40"/>
  <c r="CW303" i="40"/>
  <c r="CX303" i="40"/>
  <c r="CY303" i="40"/>
  <c r="CZ303" i="40"/>
  <c r="DA303" i="40"/>
  <c r="DB303" i="40"/>
  <c r="DC303" i="40"/>
  <c r="E304" i="40"/>
  <c r="F304" i="40"/>
  <c r="G304" i="40"/>
  <c r="H304" i="40"/>
  <c r="I304" i="40"/>
  <c r="J304" i="40"/>
  <c r="K304" i="40"/>
  <c r="L304" i="40"/>
  <c r="M304" i="40"/>
  <c r="N304" i="40"/>
  <c r="O304" i="40"/>
  <c r="P304" i="40"/>
  <c r="Q304" i="40"/>
  <c r="R304" i="40"/>
  <c r="S304" i="40"/>
  <c r="T304" i="40"/>
  <c r="U304" i="40"/>
  <c r="V304" i="40"/>
  <c r="W304" i="40"/>
  <c r="X304" i="40"/>
  <c r="Y304" i="40"/>
  <c r="Z304" i="40"/>
  <c r="AA304" i="40"/>
  <c r="AB304" i="40"/>
  <c r="AC304" i="40"/>
  <c r="AD304" i="40"/>
  <c r="AE304" i="40"/>
  <c r="AF304" i="40"/>
  <c r="AG304" i="40"/>
  <c r="AH304" i="40"/>
  <c r="AI304" i="40"/>
  <c r="AJ304" i="40"/>
  <c r="AK304" i="40"/>
  <c r="AL304" i="40"/>
  <c r="AM304" i="40"/>
  <c r="AN304" i="40"/>
  <c r="AO304" i="40"/>
  <c r="AP304" i="40"/>
  <c r="AQ304" i="40"/>
  <c r="AR304" i="40"/>
  <c r="AS304" i="40"/>
  <c r="AT304" i="40"/>
  <c r="AU304" i="40"/>
  <c r="AV304" i="40"/>
  <c r="AW304" i="40"/>
  <c r="AX304" i="40"/>
  <c r="AY304" i="40"/>
  <c r="AZ304" i="40"/>
  <c r="BA304" i="40"/>
  <c r="BB304" i="40"/>
  <c r="BC304" i="40"/>
  <c r="BD304" i="40"/>
  <c r="BE304" i="40"/>
  <c r="BF304" i="40"/>
  <c r="BG304" i="40"/>
  <c r="BH304" i="40"/>
  <c r="BI304" i="40"/>
  <c r="BJ304" i="40"/>
  <c r="BK304" i="40"/>
  <c r="BL304" i="40"/>
  <c r="BM304" i="40"/>
  <c r="BN304" i="40"/>
  <c r="BO304" i="40"/>
  <c r="BP304" i="40"/>
  <c r="BQ304" i="40"/>
  <c r="BR304" i="40"/>
  <c r="BS304" i="40"/>
  <c r="BT304" i="40"/>
  <c r="BU304" i="40"/>
  <c r="BV304" i="40"/>
  <c r="BW304" i="40"/>
  <c r="BX304" i="40"/>
  <c r="BY304" i="40"/>
  <c r="BZ304" i="40"/>
  <c r="CA304" i="40"/>
  <c r="CB304" i="40"/>
  <c r="CC304" i="40"/>
  <c r="CD304" i="40"/>
  <c r="CE304" i="40"/>
  <c r="CF304" i="40"/>
  <c r="CG304" i="40"/>
  <c r="CH304" i="40"/>
  <c r="CI304" i="40"/>
  <c r="CJ304" i="40"/>
  <c r="CK304" i="40"/>
  <c r="CL304" i="40"/>
  <c r="CM304" i="40"/>
  <c r="CN304" i="40"/>
  <c r="CO304" i="40"/>
  <c r="CP304" i="40"/>
  <c r="CQ304" i="40"/>
  <c r="CR304" i="40"/>
  <c r="CS304" i="40"/>
  <c r="CT304" i="40"/>
  <c r="CU304" i="40"/>
  <c r="CV304" i="40"/>
  <c r="CW304" i="40"/>
  <c r="CX304" i="40"/>
  <c r="CY304" i="40"/>
  <c r="CZ304" i="40"/>
  <c r="DA304" i="40"/>
  <c r="DB304" i="40"/>
  <c r="DC304" i="40"/>
  <c r="E305" i="40"/>
  <c r="F305" i="40"/>
  <c r="G305" i="40"/>
  <c r="H305" i="40"/>
  <c r="I305" i="40"/>
  <c r="J305" i="40"/>
  <c r="K305" i="40"/>
  <c r="L305" i="40"/>
  <c r="M305" i="40"/>
  <c r="N305" i="40"/>
  <c r="O305" i="40"/>
  <c r="P305" i="40"/>
  <c r="Q305" i="40"/>
  <c r="R305" i="40"/>
  <c r="S305" i="40"/>
  <c r="T305" i="40"/>
  <c r="U305" i="40"/>
  <c r="V305" i="40"/>
  <c r="W305" i="40"/>
  <c r="X305" i="40"/>
  <c r="Y305" i="40"/>
  <c r="Z305" i="40"/>
  <c r="AA305" i="40"/>
  <c r="AB305" i="40"/>
  <c r="AC305" i="40"/>
  <c r="AD305" i="40"/>
  <c r="AE305" i="40"/>
  <c r="AF305" i="40"/>
  <c r="AG305" i="40"/>
  <c r="AH305" i="40"/>
  <c r="AI305" i="40"/>
  <c r="AJ305" i="40"/>
  <c r="AK305" i="40"/>
  <c r="AL305" i="40"/>
  <c r="AM305" i="40"/>
  <c r="AN305" i="40"/>
  <c r="AO305" i="40"/>
  <c r="AP305" i="40"/>
  <c r="AQ305" i="40"/>
  <c r="AR305" i="40"/>
  <c r="AS305" i="40"/>
  <c r="AT305" i="40"/>
  <c r="AU305" i="40"/>
  <c r="AV305" i="40"/>
  <c r="AW305" i="40"/>
  <c r="AX305" i="40"/>
  <c r="AY305" i="40"/>
  <c r="AZ305" i="40"/>
  <c r="BA305" i="40"/>
  <c r="BB305" i="40"/>
  <c r="BC305" i="40"/>
  <c r="BD305" i="40"/>
  <c r="BE305" i="40"/>
  <c r="BF305" i="40"/>
  <c r="BG305" i="40"/>
  <c r="BH305" i="40"/>
  <c r="BI305" i="40"/>
  <c r="BJ305" i="40"/>
  <c r="BK305" i="40"/>
  <c r="BL305" i="40"/>
  <c r="BM305" i="40"/>
  <c r="BN305" i="40"/>
  <c r="BO305" i="40"/>
  <c r="BP305" i="40"/>
  <c r="BQ305" i="40"/>
  <c r="BR305" i="40"/>
  <c r="BS305" i="40"/>
  <c r="BT305" i="40"/>
  <c r="BU305" i="40"/>
  <c r="BV305" i="40"/>
  <c r="BW305" i="40"/>
  <c r="BX305" i="40"/>
  <c r="BY305" i="40"/>
  <c r="BZ305" i="40"/>
  <c r="CA305" i="40"/>
  <c r="CB305" i="40"/>
  <c r="CC305" i="40"/>
  <c r="CD305" i="40"/>
  <c r="CE305" i="40"/>
  <c r="CF305" i="40"/>
  <c r="CG305" i="40"/>
  <c r="CH305" i="40"/>
  <c r="CI305" i="40"/>
  <c r="CJ305" i="40"/>
  <c r="CK305" i="40"/>
  <c r="CL305" i="40"/>
  <c r="CM305" i="40"/>
  <c r="CN305" i="40"/>
  <c r="CO305" i="40"/>
  <c r="CP305" i="40"/>
  <c r="CQ305" i="40"/>
  <c r="CR305" i="40"/>
  <c r="CS305" i="40"/>
  <c r="CT305" i="40"/>
  <c r="CU305" i="40"/>
  <c r="CV305" i="40"/>
  <c r="CW305" i="40"/>
  <c r="CX305" i="40"/>
  <c r="CY305" i="40"/>
  <c r="CZ305" i="40"/>
  <c r="DA305" i="40"/>
  <c r="DB305" i="40"/>
  <c r="DC305" i="40"/>
  <c r="E306" i="40"/>
  <c r="F306" i="40"/>
  <c r="G306" i="40"/>
  <c r="H306" i="40"/>
  <c r="I306" i="40"/>
  <c r="J306" i="40"/>
  <c r="K306" i="40"/>
  <c r="L306" i="40"/>
  <c r="M306" i="40"/>
  <c r="N306" i="40"/>
  <c r="O306" i="40"/>
  <c r="P306" i="40"/>
  <c r="Q306" i="40"/>
  <c r="R306" i="40"/>
  <c r="S306" i="40"/>
  <c r="T306" i="40"/>
  <c r="U306" i="40"/>
  <c r="V306" i="40"/>
  <c r="W306" i="40"/>
  <c r="X306" i="40"/>
  <c r="Y306" i="40"/>
  <c r="Z306" i="40"/>
  <c r="AA306" i="40"/>
  <c r="AB306" i="40"/>
  <c r="AC306" i="40"/>
  <c r="AD306" i="40"/>
  <c r="AE306" i="40"/>
  <c r="AF306" i="40"/>
  <c r="AG306" i="40"/>
  <c r="AH306" i="40"/>
  <c r="AI306" i="40"/>
  <c r="AJ306" i="40"/>
  <c r="AK306" i="40"/>
  <c r="AL306" i="40"/>
  <c r="AM306" i="40"/>
  <c r="AN306" i="40"/>
  <c r="AO306" i="40"/>
  <c r="AP306" i="40"/>
  <c r="AQ306" i="40"/>
  <c r="AR306" i="40"/>
  <c r="AS306" i="40"/>
  <c r="AT306" i="40"/>
  <c r="AU306" i="40"/>
  <c r="AV306" i="40"/>
  <c r="AW306" i="40"/>
  <c r="AX306" i="40"/>
  <c r="AY306" i="40"/>
  <c r="AZ306" i="40"/>
  <c r="BA306" i="40"/>
  <c r="BB306" i="40"/>
  <c r="BC306" i="40"/>
  <c r="BD306" i="40"/>
  <c r="BE306" i="40"/>
  <c r="BF306" i="40"/>
  <c r="BG306" i="40"/>
  <c r="BH306" i="40"/>
  <c r="BI306" i="40"/>
  <c r="BJ306" i="40"/>
  <c r="BK306" i="40"/>
  <c r="BL306" i="40"/>
  <c r="BM306" i="40"/>
  <c r="BN306" i="40"/>
  <c r="BO306" i="40"/>
  <c r="BP306" i="40"/>
  <c r="BQ306" i="40"/>
  <c r="BR306" i="40"/>
  <c r="BS306" i="40"/>
  <c r="BT306" i="40"/>
  <c r="BU306" i="40"/>
  <c r="BV306" i="40"/>
  <c r="BW306" i="40"/>
  <c r="BX306" i="40"/>
  <c r="BY306" i="40"/>
  <c r="BZ306" i="40"/>
  <c r="CA306" i="40"/>
  <c r="CB306" i="40"/>
  <c r="CC306" i="40"/>
  <c r="CD306" i="40"/>
  <c r="CE306" i="40"/>
  <c r="CF306" i="40"/>
  <c r="CG306" i="40"/>
  <c r="CH306" i="40"/>
  <c r="CI306" i="40"/>
  <c r="CJ306" i="40"/>
  <c r="CK306" i="40"/>
  <c r="CL306" i="40"/>
  <c r="CM306" i="40"/>
  <c r="CN306" i="40"/>
  <c r="CO306" i="40"/>
  <c r="CP306" i="40"/>
  <c r="CQ306" i="40"/>
  <c r="CR306" i="40"/>
  <c r="CS306" i="40"/>
  <c r="CT306" i="40"/>
  <c r="CU306" i="40"/>
  <c r="CV306" i="40"/>
  <c r="CW306" i="40"/>
  <c r="CX306" i="40"/>
  <c r="CY306" i="40"/>
  <c r="CZ306" i="40"/>
  <c r="DA306" i="40"/>
  <c r="DB306" i="40"/>
  <c r="DC306" i="40"/>
  <c r="E307" i="40"/>
  <c r="F307" i="40"/>
  <c r="G307" i="40"/>
  <c r="H307" i="40"/>
  <c r="I307" i="40"/>
  <c r="J307" i="40"/>
  <c r="K307" i="40"/>
  <c r="L307" i="40"/>
  <c r="M307" i="40"/>
  <c r="N307" i="40"/>
  <c r="O307" i="40"/>
  <c r="P307" i="40"/>
  <c r="Q307" i="40"/>
  <c r="R307" i="40"/>
  <c r="S307" i="40"/>
  <c r="T307" i="40"/>
  <c r="U307" i="40"/>
  <c r="V307" i="40"/>
  <c r="W307" i="40"/>
  <c r="X307" i="40"/>
  <c r="Y307" i="40"/>
  <c r="Z307" i="40"/>
  <c r="AA307" i="40"/>
  <c r="AB307" i="40"/>
  <c r="AC307" i="40"/>
  <c r="AD307" i="40"/>
  <c r="AE307" i="40"/>
  <c r="AF307" i="40"/>
  <c r="AG307" i="40"/>
  <c r="AH307" i="40"/>
  <c r="AI307" i="40"/>
  <c r="AJ307" i="40"/>
  <c r="AK307" i="40"/>
  <c r="AL307" i="40"/>
  <c r="AM307" i="40"/>
  <c r="AN307" i="40"/>
  <c r="AO307" i="40"/>
  <c r="AP307" i="40"/>
  <c r="AQ307" i="40"/>
  <c r="AR307" i="40"/>
  <c r="AS307" i="40"/>
  <c r="AT307" i="40"/>
  <c r="AU307" i="40"/>
  <c r="AV307" i="40"/>
  <c r="AW307" i="40"/>
  <c r="AX307" i="40"/>
  <c r="AY307" i="40"/>
  <c r="AZ307" i="40"/>
  <c r="BA307" i="40"/>
  <c r="BB307" i="40"/>
  <c r="BC307" i="40"/>
  <c r="BD307" i="40"/>
  <c r="BE307" i="40"/>
  <c r="BF307" i="40"/>
  <c r="BG307" i="40"/>
  <c r="BH307" i="40"/>
  <c r="BI307" i="40"/>
  <c r="BJ307" i="40"/>
  <c r="BK307" i="40"/>
  <c r="BL307" i="40"/>
  <c r="BM307" i="40"/>
  <c r="BN307" i="40"/>
  <c r="BO307" i="40"/>
  <c r="BP307" i="40"/>
  <c r="BQ307" i="40"/>
  <c r="BR307" i="40"/>
  <c r="BS307" i="40"/>
  <c r="BT307" i="40"/>
  <c r="BU307" i="40"/>
  <c r="BV307" i="40"/>
  <c r="BW307" i="40"/>
  <c r="BX307" i="40"/>
  <c r="BY307" i="40"/>
  <c r="BZ307" i="40"/>
  <c r="CA307" i="40"/>
  <c r="CB307" i="40"/>
  <c r="CC307" i="40"/>
  <c r="CD307" i="40"/>
  <c r="CE307" i="40"/>
  <c r="CF307" i="40"/>
  <c r="CG307" i="40"/>
  <c r="CH307" i="40"/>
  <c r="CI307" i="40"/>
  <c r="CJ307" i="40"/>
  <c r="CK307" i="40"/>
  <c r="CL307" i="40"/>
  <c r="CM307" i="40"/>
  <c r="CN307" i="40"/>
  <c r="CO307" i="40"/>
  <c r="CP307" i="40"/>
  <c r="CQ307" i="40"/>
  <c r="CR307" i="40"/>
  <c r="CS307" i="40"/>
  <c r="CT307" i="40"/>
  <c r="CU307" i="40"/>
  <c r="CV307" i="40"/>
  <c r="CW307" i="40"/>
  <c r="CX307" i="40"/>
  <c r="CY307" i="40"/>
  <c r="CZ307" i="40"/>
  <c r="DA307" i="40"/>
  <c r="DB307" i="40"/>
  <c r="DC307" i="40"/>
  <c r="E308" i="40"/>
  <c r="F308" i="40"/>
  <c r="G308" i="40"/>
  <c r="H308" i="40"/>
  <c r="I308" i="40"/>
  <c r="J308" i="40"/>
  <c r="K308" i="40"/>
  <c r="L308" i="40"/>
  <c r="M308" i="40"/>
  <c r="N308" i="40"/>
  <c r="O308" i="40"/>
  <c r="P308" i="40"/>
  <c r="Q308" i="40"/>
  <c r="R308" i="40"/>
  <c r="S308" i="40"/>
  <c r="T308" i="40"/>
  <c r="U308" i="40"/>
  <c r="V308" i="40"/>
  <c r="W308" i="40"/>
  <c r="X308" i="40"/>
  <c r="Y308" i="40"/>
  <c r="Z308" i="40"/>
  <c r="AA308" i="40"/>
  <c r="AB308" i="40"/>
  <c r="AC308" i="40"/>
  <c r="AD308" i="40"/>
  <c r="AE308" i="40"/>
  <c r="AF308" i="40"/>
  <c r="AG308" i="40"/>
  <c r="AH308" i="40"/>
  <c r="AI308" i="40"/>
  <c r="AJ308" i="40"/>
  <c r="AK308" i="40"/>
  <c r="AL308" i="40"/>
  <c r="AM308" i="40"/>
  <c r="AN308" i="40"/>
  <c r="AO308" i="40"/>
  <c r="AP308" i="40"/>
  <c r="AQ308" i="40"/>
  <c r="AR308" i="40"/>
  <c r="AS308" i="40"/>
  <c r="AT308" i="40"/>
  <c r="AU308" i="40"/>
  <c r="AV308" i="40"/>
  <c r="AW308" i="40"/>
  <c r="AX308" i="40"/>
  <c r="AY308" i="40"/>
  <c r="AZ308" i="40"/>
  <c r="BA308" i="40"/>
  <c r="BB308" i="40"/>
  <c r="BC308" i="40"/>
  <c r="BD308" i="40"/>
  <c r="BE308" i="40"/>
  <c r="BF308" i="40"/>
  <c r="BG308" i="40"/>
  <c r="BH308" i="40"/>
  <c r="BI308" i="40"/>
  <c r="BJ308" i="40"/>
  <c r="BK308" i="40"/>
  <c r="BL308" i="40"/>
  <c r="BM308" i="40"/>
  <c r="BN308" i="40"/>
  <c r="BO308" i="40"/>
  <c r="BP308" i="40"/>
  <c r="BQ308" i="40"/>
  <c r="BR308" i="40"/>
  <c r="BS308" i="40"/>
  <c r="BT308" i="40"/>
  <c r="BU308" i="40"/>
  <c r="BV308" i="40"/>
  <c r="BW308" i="40"/>
  <c r="BX308" i="40"/>
  <c r="BY308" i="40"/>
  <c r="BZ308" i="40"/>
  <c r="CA308" i="40"/>
  <c r="CB308" i="40"/>
  <c r="CC308" i="40"/>
  <c r="CD308" i="40"/>
  <c r="CE308" i="40"/>
  <c r="CF308" i="40"/>
  <c r="CG308" i="40"/>
  <c r="CH308" i="40"/>
  <c r="CI308" i="40"/>
  <c r="CJ308" i="40"/>
  <c r="CK308" i="40"/>
  <c r="CL308" i="40"/>
  <c r="CM308" i="40"/>
  <c r="CN308" i="40"/>
  <c r="CO308" i="40"/>
  <c r="CP308" i="40"/>
  <c r="CQ308" i="40"/>
  <c r="CR308" i="40"/>
  <c r="CS308" i="40"/>
  <c r="CT308" i="40"/>
  <c r="CU308" i="40"/>
  <c r="CV308" i="40"/>
  <c r="CW308" i="40"/>
  <c r="CX308" i="40"/>
  <c r="CY308" i="40"/>
  <c r="CZ308" i="40"/>
  <c r="DA308" i="40"/>
  <c r="DB308" i="40"/>
  <c r="DC308" i="40"/>
  <c r="E309" i="40"/>
  <c r="F309" i="40"/>
  <c r="G309" i="40"/>
  <c r="H309" i="40"/>
  <c r="I309" i="40"/>
  <c r="J309" i="40"/>
  <c r="K309" i="40"/>
  <c r="L309" i="40"/>
  <c r="M309" i="40"/>
  <c r="N309" i="40"/>
  <c r="O309" i="40"/>
  <c r="P309" i="40"/>
  <c r="Q309" i="40"/>
  <c r="R309" i="40"/>
  <c r="S309" i="40"/>
  <c r="T309" i="40"/>
  <c r="U309" i="40"/>
  <c r="V309" i="40"/>
  <c r="W309" i="40"/>
  <c r="X309" i="40"/>
  <c r="Y309" i="40"/>
  <c r="Z309" i="40"/>
  <c r="AA309" i="40"/>
  <c r="AB309" i="40"/>
  <c r="AC309" i="40"/>
  <c r="AD309" i="40"/>
  <c r="AE309" i="40"/>
  <c r="AF309" i="40"/>
  <c r="AG309" i="40"/>
  <c r="AH309" i="40"/>
  <c r="AI309" i="40"/>
  <c r="AJ309" i="40"/>
  <c r="AK309" i="40"/>
  <c r="AL309" i="40"/>
  <c r="AM309" i="40"/>
  <c r="AN309" i="40"/>
  <c r="AO309" i="40"/>
  <c r="AP309" i="40"/>
  <c r="AQ309" i="40"/>
  <c r="AR309" i="40"/>
  <c r="AS309" i="40"/>
  <c r="AT309" i="40"/>
  <c r="AU309" i="40"/>
  <c r="AV309" i="40"/>
  <c r="AW309" i="40"/>
  <c r="AX309" i="40"/>
  <c r="AY309" i="40"/>
  <c r="AZ309" i="40"/>
  <c r="BA309" i="40"/>
  <c r="BB309" i="40"/>
  <c r="BC309" i="40"/>
  <c r="BD309" i="40"/>
  <c r="BE309" i="40"/>
  <c r="BF309" i="40"/>
  <c r="BG309" i="40"/>
  <c r="BH309" i="40"/>
  <c r="BI309" i="40"/>
  <c r="BJ309" i="40"/>
  <c r="BK309" i="40"/>
  <c r="BL309" i="40"/>
  <c r="BM309" i="40"/>
  <c r="BN309" i="40"/>
  <c r="BO309" i="40"/>
  <c r="BP309" i="40"/>
  <c r="BQ309" i="40"/>
  <c r="BR309" i="40"/>
  <c r="BS309" i="40"/>
  <c r="BT309" i="40"/>
  <c r="BU309" i="40"/>
  <c r="BV309" i="40"/>
  <c r="BW309" i="40"/>
  <c r="BX309" i="40"/>
  <c r="BY309" i="40"/>
  <c r="BZ309" i="40"/>
  <c r="CA309" i="40"/>
  <c r="CB309" i="40"/>
  <c r="CC309" i="40"/>
  <c r="CD309" i="40"/>
  <c r="CE309" i="40"/>
  <c r="CF309" i="40"/>
  <c r="CG309" i="40"/>
  <c r="CH309" i="40"/>
  <c r="CI309" i="40"/>
  <c r="CJ309" i="40"/>
  <c r="CK309" i="40"/>
  <c r="CL309" i="40"/>
  <c r="CM309" i="40"/>
  <c r="CN309" i="40"/>
  <c r="CO309" i="40"/>
  <c r="CP309" i="40"/>
  <c r="CQ309" i="40"/>
  <c r="CR309" i="40"/>
  <c r="CS309" i="40"/>
  <c r="CT309" i="40"/>
  <c r="CU309" i="40"/>
  <c r="CV309" i="40"/>
  <c r="CW309" i="40"/>
  <c r="CX309" i="40"/>
  <c r="CY309" i="40"/>
  <c r="CZ309" i="40"/>
  <c r="DA309" i="40"/>
  <c r="DB309" i="40"/>
  <c r="DC309" i="40"/>
  <c r="E310" i="40"/>
  <c r="F310" i="40"/>
  <c r="G310" i="40"/>
  <c r="H310" i="40"/>
  <c r="I310" i="40"/>
  <c r="J310" i="40"/>
  <c r="K310" i="40"/>
  <c r="L310" i="40"/>
  <c r="M310" i="40"/>
  <c r="N310" i="40"/>
  <c r="O310" i="40"/>
  <c r="P310" i="40"/>
  <c r="Q310" i="40"/>
  <c r="R310" i="40"/>
  <c r="S310" i="40"/>
  <c r="T310" i="40"/>
  <c r="U310" i="40"/>
  <c r="V310" i="40"/>
  <c r="W310" i="40"/>
  <c r="X310" i="40"/>
  <c r="Y310" i="40"/>
  <c r="Z310" i="40"/>
  <c r="AA310" i="40"/>
  <c r="AB310" i="40"/>
  <c r="AC310" i="40"/>
  <c r="AD310" i="40"/>
  <c r="AE310" i="40"/>
  <c r="AF310" i="40"/>
  <c r="AG310" i="40"/>
  <c r="AH310" i="40"/>
  <c r="AI310" i="40"/>
  <c r="AJ310" i="40"/>
  <c r="AK310" i="40"/>
  <c r="AL310" i="40"/>
  <c r="AM310" i="40"/>
  <c r="AN310" i="40"/>
  <c r="AO310" i="40"/>
  <c r="AP310" i="40"/>
  <c r="AQ310" i="40"/>
  <c r="AR310" i="40"/>
  <c r="AS310" i="40"/>
  <c r="AT310" i="40"/>
  <c r="AU310" i="40"/>
  <c r="AV310" i="40"/>
  <c r="AW310" i="40"/>
  <c r="AX310" i="40"/>
  <c r="AY310" i="40"/>
  <c r="AZ310" i="40"/>
  <c r="BA310" i="40"/>
  <c r="BB310" i="40"/>
  <c r="BC310" i="40"/>
  <c r="BD310" i="40"/>
  <c r="BE310" i="40"/>
  <c r="BF310" i="40"/>
  <c r="BG310" i="40"/>
  <c r="BH310" i="40"/>
  <c r="BI310" i="40"/>
  <c r="BJ310" i="40"/>
  <c r="BK310" i="40"/>
  <c r="BL310" i="40"/>
  <c r="BM310" i="40"/>
  <c r="BN310" i="40"/>
  <c r="BO310" i="40"/>
  <c r="BP310" i="40"/>
  <c r="BQ310" i="40"/>
  <c r="BR310" i="40"/>
  <c r="BS310" i="40"/>
  <c r="BT310" i="40"/>
  <c r="BU310" i="40"/>
  <c r="BV310" i="40"/>
  <c r="BW310" i="40"/>
  <c r="BX310" i="40"/>
  <c r="BY310" i="40"/>
  <c r="BZ310" i="40"/>
  <c r="CA310" i="40"/>
  <c r="CB310" i="40"/>
  <c r="CC310" i="40"/>
  <c r="CD310" i="40"/>
  <c r="CE310" i="40"/>
  <c r="CF310" i="40"/>
  <c r="CG310" i="40"/>
  <c r="CH310" i="40"/>
  <c r="CI310" i="40"/>
  <c r="CJ310" i="40"/>
  <c r="CK310" i="40"/>
  <c r="CL310" i="40"/>
  <c r="CM310" i="40"/>
  <c r="CN310" i="40"/>
  <c r="CO310" i="40"/>
  <c r="CP310" i="40"/>
  <c r="CQ310" i="40"/>
  <c r="CR310" i="40"/>
  <c r="CS310" i="40"/>
  <c r="CT310" i="40"/>
  <c r="CU310" i="40"/>
  <c r="CV310" i="40"/>
  <c r="CW310" i="40"/>
  <c r="CX310" i="40"/>
  <c r="CY310" i="40"/>
  <c r="CZ310" i="40"/>
  <c r="DA310" i="40"/>
  <c r="DB310" i="40"/>
  <c r="DC310" i="40"/>
  <c r="E311" i="40"/>
  <c r="F311" i="40"/>
  <c r="G311" i="40"/>
  <c r="H311" i="40"/>
  <c r="I311" i="40"/>
  <c r="J311" i="40"/>
  <c r="K311" i="40"/>
  <c r="L311" i="40"/>
  <c r="M311" i="40"/>
  <c r="N311" i="40"/>
  <c r="O311" i="40"/>
  <c r="P311" i="40"/>
  <c r="Q311" i="40"/>
  <c r="R311" i="40"/>
  <c r="S311" i="40"/>
  <c r="T311" i="40"/>
  <c r="U311" i="40"/>
  <c r="V311" i="40"/>
  <c r="W311" i="40"/>
  <c r="X311" i="40"/>
  <c r="Y311" i="40"/>
  <c r="Z311" i="40"/>
  <c r="AA311" i="40"/>
  <c r="AB311" i="40"/>
  <c r="AC311" i="40"/>
  <c r="AD311" i="40"/>
  <c r="AE311" i="40"/>
  <c r="AF311" i="40"/>
  <c r="AG311" i="40"/>
  <c r="AH311" i="40"/>
  <c r="AI311" i="40"/>
  <c r="AJ311" i="40"/>
  <c r="AK311" i="40"/>
  <c r="AL311" i="40"/>
  <c r="AM311" i="40"/>
  <c r="AN311" i="40"/>
  <c r="AO311" i="40"/>
  <c r="AP311" i="40"/>
  <c r="AQ311" i="40"/>
  <c r="AR311" i="40"/>
  <c r="AS311" i="40"/>
  <c r="AT311" i="40"/>
  <c r="AU311" i="40"/>
  <c r="AV311" i="40"/>
  <c r="AW311" i="40"/>
  <c r="AX311" i="40"/>
  <c r="AY311" i="40"/>
  <c r="AZ311" i="40"/>
  <c r="BA311" i="40"/>
  <c r="BB311" i="40"/>
  <c r="BC311" i="40"/>
  <c r="BD311" i="40"/>
  <c r="BE311" i="40"/>
  <c r="BF311" i="40"/>
  <c r="BG311" i="40"/>
  <c r="BH311" i="40"/>
  <c r="BI311" i="40"/>
  <c r="BJ311" i="40"/>
  <c r="BK311" i="40"/>
  <c r="BL311" i="40"/>
  <c r="BM311" i="40"/>
  <c r="BN311" i="40"/>
  <c r="BO311" i="40"/>
  <c r="BP311" i="40"/>
  <c r="BQ311" i="40"/>
  <c r="BR311" i="40"/>
  <c r="BS311" i="40"/>
  <c r="BT311" i="40"/>
  <c r="BU311" i="40"/>
  <c r="BV311" i="40"/>
  <c r="BW311" i="40"/>
  <c r="BX311" i="40"/>
  <c r="BY311" i="40"/>
  <c r="BZ311" i="40"/>
  <c r="CA311" i="40"/>
  <c r="CB311" i="40"/>
  <c r="CC311" i="40"/>
  <c r="CD311" i="40"/>
  <c r="CE311" i="40"/>
  <c r="CF311" i="40"/>
  <c r="CG311" i="40"/>
  <c r="CH311" i="40"/>
  <c r="CI311" i="40"/>
  <c r="CJ311" i="40"/>
  <c r="CK311" i="40"/>
  <c r="CL311" i="40"/>
  <c r="CM311" i="40"/>
  <c r="CN311" i="40"/>
  <c r="CO311" i="40"/>
  <c r="CP311" i="40"/>
  <c r="CQ311" i="40"/>
  <c r="CR311" i="40"/>
  <c r="CS311" i="40"/>
  <c r="CT311" i="40"/>
  <c r="CU311" i="40"/>
  <c r="CV311" i="40"/>
  <c r="CW311" i="40"/>
  <c r="CX311" i="40"/>
  <c r="CY311" i="40"/>
  <c r="CZ311" i="40"/>
  <c r="DA311" i="40"/>
  <c r="DB311" i="40"/>
  <c r="DC311" i="40"/>
  <c r="E312" i="40"/>
  <c r="F312" i="40"/>
  <c r="G312" i="40"/>
  <c r="H312" i="40"/>
  <c r="I312" i="40"/>
  <c r="J312" i="40"/>
  <c r="K312" i="40"/>
  <c r="L312" i="40"/>
  <c r="M312" i="40"/>
  <c r="N312" i="40"/>
  <c r="O312" i="40"/>
  <c r="P312" i="40"/>
  <c r="Q312" i="40"/>
  <c r="R312" i="40"/>
  <c r="S312" i="40"/>
  <c r="T312" i="40"/>
  <c r="U312" i="40"/>
  <c r="V312" i="40"/>
  <c r="W312" i="40"/>
  <c r="X312" i="40"/>
  <c r="Y312" i="40"/>
  <c r="Z312" i="40"/>
  <c r="AA312" i="40"/>
  <c r="AB312" i="40"/>
  <c r="AC312" i="40"/>
  <c r="AD312" i="40"/>
  <c r="AE312" i="40"/>
  <c r="AF312" i="40"/>
  <c r="AG312" i="40"/>
  <c r="AH312" i="40"/>
  <c r="AI312" i="40"/>
  <c r="AJ312" i="40"/>
  <c r="AK312" i="40"/>
  <c r="AL312" i="40"/>
  <c r="AM312" i="40"/>
  <c r="AN312" i="40"/>
  <c r="AO312" i="40"/>
  <c r="AP312" i="40"/>
  <c r="AQ312" i="40"/>
  <c r="AR312" i="40"/>
  <c r="AS312" i="40"/>
  <c r="AT312" i="40"/>
  <c r="AU312" i="40"/>
  <c r="AV312" i="40"/>
  <c r="AW312" i="40"/>
  <c r="AX312" i="40"/>
  <c r="AY312" i="40"/>
  <c r="AZ312" i="40"/>
  <c r="BA312" i="40"/>
  <c r="BB312" i="40"/>
  <c r="BC312" i="40"/>
  <c r="BD312" i="40"/>
  <c r="BE312" i="40"/>
  <c r="BF312" i="40"/>
  <c r="BG312" i="40"/>
  <c r="BH312" i="40"/>
  <c r="BI312" i="40"/>
  <c r="BJ312" i="40"/>
  <c r="BK312" i="40"/>
  <c r="BL312" i="40"/>
  <c r="BM312" i="40"/>
  <c r="BN312" i="40"/>
  <c r="BO312" i="40"/>
  <c r="BP312" i="40"/>
  <c r="BQ312" i="40"/>
  <c r="BR312" i="40"/>
  <c r="BS312" i="40"/>
  <c r="BT312" i="40"/>
  <c r="BU312" i="40"/>
  <c r="BV312" i="40"/>
  <c r="BW312" i="40"/>
  <c r="BX312" i="40"/>
  <c r="BY312" i="40"/>
  <c r="BZ312" i="40"/>
  <c r="CA312" i="40"/>
  <c r="CB312" i="40"/>
  <c r="CC312" i="40"/>
  <c r="CD312" i="40"/>
  <c r="CE312" i="40"/>
  <c r="CF312" i="40"/>
  <c r="CG312" i="40"/>
  <c r="CH312" i="40"/>
  <c r="CI312" i="40"/>
  <c r="CJ312" i="40"/>
  <c r="CK312" i="40"/>
  <c r="CL312" i="40"/>
  <c r="CM312" i="40"/>
  <c r="CN312" i="40"/>
  <c r="CO312" i="40"/>
  <c r="CP312" i="40"/>
  <c r="CQ312" i="40"/>
  <c r="CR312" i="40"/>
  <c r="CS312" i="40"/>
  <c r="CT312" i="40"/>
  <c r="CU312" i="40"/>
  <c r="CV312" i="40"/>
  <c r="CW312" i="40"/>
  <c r="CX312" i="40"/>
  <c r="CY312" i="40"/>
  <c r="CZ312" i="40"/>
  <c r="DA312" i="40"/>
  <c r="DB312" i="40"/>
  <c r="DC312" i="40"/>
  <c r="E313" i="40"/>
  <c r="F313" i="40"/>
  <c r="G313" i="40"/>
  <c r="H313" i="40"/>
  <c r="I313" i="40"/>
  <c r="J313" i="40"/>
  <c r="K313" i="40"/>
  <c r="L313" i="40"/>
  <c r="M313" i="40"/>
  <c r="N313" i="40"/>
  <c r="O313" i="40"/>
  <c r="P313" i="40"/>
  <c r="Q313" i="40"/>
  <c r="R313" i="40"/>
  <c r="S313" i="40"/>
  <c r="T313" i="40"/>
  <c r="U313" i="40"/>
  <c r="V313" i="40"/>
  <c r="W313" i="40"/>
  <c r="X313" i="40"/>
  <c r="Y313" i="40"/>
  <c r="Z313" i="40"/>
  <c r="AA313" i="40"/>
  <c r="AB313" i="40"/>
  <c r="AC313" i="40"/>
  <c r="AD313" i="40"/>
  <c r="AE313" i="40"/>
  <c r="AF313" i="40"/>
  <c r="AG313" i="40"/>
  <c r="AH313" i="40"/>
  <c r="AI313" i="40"/>
  <c r="AJ313" i="40"/>
  <c r="AK313" i="40"/>
  <c r="AL313" i="40"/>
  <c r="AM313" i="40"/>
  <c r="AN313" i="40"/>
  <c r="AO313" i="40"/>
  <c r="AP313" i="40"/>
  <c r="AQ313" i="40"/>
  <c r="AR313" i="40"/>
  <c r="AS313" i="40"/>
  <c r="AT313" i="40"/>
  <c r="AU313" i="40"/>
  <c r="AV313" i="40"/>
  <c r="AW313" i="40"/>
  <c r="AX313" i="40"/>
  <c r="AY313" i="40"/>
  <c r="AZ313" i="40"/>
  <c r="BA313" i="40"/>
  <c r="BB313" i="40"/>
  <c r="BC313" i="40"/>
  <c r="BD313" i="40"/>
  <c r="BE313" i="40"/>
  <c r="BF313" i="40"/>
  <c r="BG313" i="40"/>
  <c r="BH313" i="40"/>
  <c r="BI313" i="40"/>
  <c r="BJ313" i="40"/>
  <c r="BK313" i="40"/>
  <c r="BL313" i="40"/>
  <c r="BM313" i="40"/>
  <c r="BN313" i="40"/>
  <c r="BO313" i="40"/>
  <c r="BP313" i="40"/>
  <c r="BQ313" i="40"/>
  <c r="BR313" i="40"/>
  <c r="BS313" i="40"/>
  <c r="BT313" i="40"/>
  <c r="BU313" i="40"/>
  <c r="BV313" i="40"/>
  <c r="BW313" i="40"/>
  <c r="BX313" i="40"/>
  <c r="BY313" i="40"/>
  <c r="BZ313" i="40"/>
  <c r="CA313" i="40"/>
  <c r="CB313" i="40"/>
  <c r="CC313" i="40"/>
  <c r="CD313" i="40"/>
  <c r="CE313" i="40"/>
  <c r="CF313" i="40"/>
  <c r="CG313" i="40"/>
  <c r="CH313" i="40"/>
  <c r="CI313" i="40"/>
  <c r="CJ313" i="40"/>
  <c r="CK313" i="40"/>
  <c r="CL313" i="40"/>
  <c r="CM313" i="40"/>
  <c r="CN313" i="40"/>
  <c r="CO313" i="40"/>
  <c r="CP313" i="40"/>
  <c r="CQ313" i="40"/>
  <c r="CR313" i="40"/>
  <c r="CS313" i="40"/>
  <c r="CT313" i="40"/>
  <c r="CU313" i="40"/>
  <c r="CV313" i="40"/>
  <c r="CW313" i="40"/>
  <c r="CX313" i="40"/>
  <c r="CY313" i="40"/>
  <c r="CZ313" i="40"/>
  <c r="DA313" i="40"/>
  <c r="DB313" i="40"/>
  <c r="DC313" i="40"/>
  <c r="E314" i="40"/>
  <c r="F314" i="40"/>
  <c r="G314" i="40"/>
  <c r="H314" i="40"/>
  <c r="I314" i="40"/>
  <c r="J314" i="40"/>
  <c r="K314" i="40"/>
  <c r="L314" i="40"/>
  <c r="M314" i="40"/>
  <c r="N314" i="40"/>
  <c r="O314" i="40"/>
  <c r="P314" i="40"/>
  <c r="Q314" i="40"/>
  <c r="R314" i="40"/>
  <c r="S314" i="40"/>
  <c r="T314" i="40"/>
  <c r="U314" i="40"/>
  <c r="V314" i="40"/>
  <c r="W314" i="40"/>
  <c r="X314" i="40"/>
  <c r="Y314" i="40"/>
  <c r="Z314" i="40"/>
  <c r="AA314" i="40"/>
  <c r="AB314" i="40"/>
  <c r="AC314" i="40"/>
  <c r="AD314" i="40"/>
  <c r="AE314" i="40"/>
  <c r="AF314" i="40"/>
  <c r="AG314" i="40"/>
  <c r="AH314" i="40"/>
  <c r="AI314" i="40"/>
  <c r="AJ314" i="40"/>
  <c r="AK314" i="40"/>
  <c r="AL314" i="40"/>
  <c r="AM314" i="40"/>
  <c r="AN314" i="40"/>
  <c r="AO314" i="40"/>
  <c r="AP314" i="40"/>
  <c r="AQ314" i="40"/>
  <c r="AR314" i="40"/>
  <c r="AS314" i="40"/>
  <c r="AT314" i="40"/>
  <c r="AU314" i="40"/>
  <c r="AV314" i="40"/>
  <c r="AW314" i="40"/>
  <c r="AX314" i="40"/>
  <c r="AY314" i="40"/>
  <c r="AZ314" i="40"/>
  <c r="BA314" i="40"/>
  <c r="BB314" i="40"/>
  <c r="BC314" i="40"/>
  <c r="BD314" i="40"/>
  <c r="BE314" i="40"/>
  <c r="BF314" i="40"/>
  <c r="BG314" i="40"/>
  <c r="BH314" i="40"/>
  <c r="BI314" i="40"/>
  <c r="BJ314" i="40"/>
  <c r="BK314" i="40"/>
  <c r="BL314" i="40"/>
  <c r="BM314" i="40"/>
  <c r="BN314" i="40"/>
  <c r="BO314" i="40"/>
  <c r="BP314" i="40"/>
  <c r="BQ314" i="40"/>
  <c r="BR314" i="40"/>
  <c r="BS314" i="40"/>
  <c r="BT314" i="40"/>
  <c r="BU314" i="40"/>
  <c r="BV314" i="40"/>
  <c r="BW314" i="40"/>
  <c r="BX314" i="40"/>
  <c r="BY314" i="40"/>
  <c r="BZ314" i="40"/>
  <c r="CA314" i="40"/>
  <c r="CB314" i="40"/>
  <c r="CC314" i="40"/>
  <c r="CD314" i="40"/>
  <c r="CE314" i="40"/>
  <c r="CF314" i="40"/>
  <c r="CG314" i="40"/>
  <c r="CH314" i="40"/>
  <c r="CI314" i="40"/>
  <c r="CJ314" i="40"/>
  <c r="CK314" i="40"/>
  <c r="CL314" i="40"/>
  <c r="CM314" i="40"/>
  <c r="CN314" i="40"/>
  <c r="CO314" i="40"/>
  <c r="CP314" i="40"/>
  <c r="CQ314" i="40"/>
  <c r="CR314" i="40"/>
  <c r="CS314" i="40"/>
  <c r="CT314" i="40"/>
  <c r="CU314" i="40"/>
  <c r="CV314" i="40"/>
  <c r="CW314" i="40"/>
  <c r="CX314" i="40"/>
  <c r="CY314" i="40"/>
  <c r="CZ314" i="40"/>
  <c r="DA314" i="40"/>
  <c r="DB314" i="40"/>
  <c r="DC314" i="40"/>
  <c r="E315" i="40"/>
  <c r="F315" i="40"/>
  <c r="G315" i="40"/>
  <c r="H315" i="40"/>
  <c r="I315" i="40"/>
  <c r="J315" i="40"/>
  <c r="K315" i="40"/>
  <c r="L315" i="40"/>
  <c r="M315" i="40"/>
  <c r="N315" i="40"/>
  <c r="O315" i="40"/>
  <c r="P315" i="40"/>
  <c r="Q315" i="40"/>
  <c r="R315" i="40"/>
  <c r="S315" i="40"/>
  <c r="T315" i="40"/>
  <c r="U315" i="40"/>
  <c r="V315" i="40"/>
  <c r="W315" i="40"/>
  <c r="X315" i="40"/>
  <c r="Y315" i="40"/>
  <c r="Z315" i="40"/>
  <c r="AA315" i="40"/>
  <c r="AB315" i="40"/>
  <c r="AC315" i="40"/>
  <c r="AD315" i="40"/>
  <c r="AE315" i="40"/>
  <c r="AF315" i="40"/>
  <c r="AG315" i="40"/>
  <c r="AH315" i="40"/>
  <c r="AI315" i="40"/>
  <c r="AJ315" i="40"/>
  <c r="AK315" i="40"/>
  <c r="AL315" i="40"/>
  <c r="AM315" i="40"/>
  <c r="AN315" i="40"/>
  <c r="AO315" i="40"/>
  <c r="AP315" i="40"/>
  <c r="AQ315" i="40"/>
  <c r="AR315" i="40"/>
  <c r="AS315" i="40"/>
  <c r="AT315" i="40"/>
  <c r="AU315" i="40"/>
  <c r="AV315" i="40"/>
  <c r="AW315" i="40"/>
  <c r="AX315" i="40"/>
  <c r="AY315" i="40"/>
  <c r="AZ315" i="40"/>
  <c r="BA315" i="40"/>
  <c r="BB315" i="40"/>
  <c r="BC315" i="40"/>
  <c r="BD315" i="40"/>
  <c r="BE315" i="40"/>
  <c r="BF315" i="40"/>
  <c r="BG315" i="40"/>
  <c r="BH315" i="40"/>
  <c r="BI315" i="40"/>
  <c r="BJ315" i="40"/>
  <c r="BK315" i="40"/>
  <c r="BL315" i="40"/>
  <c r="BM315" i="40"/>
  <c r="BN315" i="40"/>
  <c r="BO315" i="40"/>
  <c r="BP315" i="40"/>
  <c r="BQ315" i="40"/>
  <c r="BR315" i="40"/>
  <c r="BS315" i="40"/>
  <c r="BT315" i="40"/>
  <c r="BU315" i="40"/>
  <c r="BV315" i="40"/>
  <c r="BW315" i="40"/>
  <c r="BX315" i="40"/>
  <c r="BY315" i="40"/>
  <c r="BZ315" i="40"/>
  <c r="CA315" i="40"/>
  <c r="CB315" i="40"/>
  <c r="CC315" i="40"/>
  <c r="CD315" i="40"/>
  <c r="CE315" i="40"/>
  <c r="CF315" i="40"/>
  <c r="CG315" i="40"/>
  <c r="CH315" i="40"/>
  <c r="CI315" i="40"/>
  <c r="CJ315" i="40"/>
  <c r="CK315" i="40"/>
  <c r="CL315" i="40"/>
  <c r="CM315" i="40"/>
  <c r="CN315" i="40"/>
  <c r="CO315" i="40"/>
  <c r="CP315" i="40"/>
  <c r="CQ315" i="40"/>
  <c r="CR315" i="40"/>
  <c r="CS315" i="40"/>
  <c r="CT315" i="40"/>
  <c r="CU315" i="40"/>
  <c r="CV315" i="40"/>
  <c r="CW315" i="40"/>
  <c r="CX315" i="40"/>
  <c r="CY315" i="40"/>
  <c r="CZ315" i="40"/>
  <c r="DA315" i="40"/>
  <c r="DB315" i="40"/>
  <c r="DC315" i="40"/>
  <c r="E316" i="40"/>
  <c r="F316" i="40"/>
  <c r="G316" i="40"/>
  <c r="H316" i="40"/>
  <c r="I316" i="40"/>
  <c r="J316" i="40"/>
  <c r="K316" i="40"/>
  <c r="L316" i="40"/>
  <c r="M316" i="40"/>
  <c r="N316" i="40"/>
  <c r="O316" i="40"/>
  <c r="P316" i="40"/>
  <c r="Q316" i="40"/>
  <c r="R316" i="40"/>
  <c r="S316" i="40"/>
  <c r="T316" i="40"/>
  <c r="U316" i="40"/>
  <c r="V316" i="40"/>
  <c r="W316" i="40"/>
  <c r="X316" i="40"/>
  <c r="Y316" i="40"/>
  <c r="Z316" i="40"/>
  <c r="AA316" i="40"/>
  <c r="AB316" i="40"/>
  <c r="AC316" i="40"/>
  <c r="AD316" i="40"/>
  <c r="AE316" i="40"/>
  <c r="AF316" i="40"/>
  <c r="AG316" i="40"/>
  <c r="AH316" i="40"/>
  <c r="AI316" i="40"/>
  <c r="AJ316" i="40"/>
  <c r="AK316" i="40"/>
  <c r="AL316" i="40"/>
  <c r="AM316" i="40"/>
  <c r="AN316" i="40"/>
  <c r="AO316" i="40"/>
  <c r="AP316" i="40"/>
  <c r="AQ316" i="40"/>
  <c r="AR316" i="40"/>
  <c r="AS316" i="40"/>
  <c r="AT316" i="40"/>
  <c r="AU316" i="40"/>
  <c r="AV316" i="40"/>
  <c r="AW316" i="40"/>
  <c r="AX316" i="40"/>
  <c r="AY316" i="40"/>
  <c r="AZ316" i="40"/>
  <c r="BA316" i="40"/>
  <c r="BB316" i="40"/>
  <c r="BC316" i="40"/>
  <c r="BD316" i="40"/>
  <c r="BE316" i="40"/>
  <c r="BF316" i="40"/>
  <c r="BG316" i="40"/>
  <c r="BH316" i="40"/>
  <c r="BI316" i="40"/>
  <c r="BJ316" i="40"/>
  <c r="BK316" i="40"/>
  <c r="BL316" i="40"/>
  <c r="BM316" i="40"/>
  <c r="BN316" i="40"/>
  <c r="BO316" i="40"/>
  <c r="BP316" i="40"/>
  <c r="BQ316" i="40"/>
  <c r="BR316" i="40"/>
  <c r="BS316" i="40"/>
  <c r="BT316" i="40"/>
  <c r="BU316" i="40"/>
  <c r="BV316" i="40"/>
  <c r="BW316" i="40"/>
  <c r="BX316" i="40"/>
  <c r="BY316" i="40"/>
  <c r="BZ316" i="40"/>
  <c r="CA316" i="40"/>
  <c r="CB316" i="40"/>
  <c r="CC316" i="40"/>
  <c r="CD316" i="40"/>
  <c r="CE316" i="40"/>
  <c r="CF316" i="40"/>
  <c r="CG316" i="40"/>
  <c r="CH316" i="40"/>
  <c r="CI316" i="40"/>
  <c r="CJ316" i="40"/>
  <c r="CK316" i="40"/>
  <c r="CL316" i="40"/>
  <c r="CM316" i="40"/>
  <c r="CN316" i="40"/>
  <c r="CO316" i="40"/>
  <c r="CP316" i="40"/>
  <c r="CQ316" i="40"/>
  <c r="CR316" i="40"/>
  <c r="CS316" i="40"/>
  <c r="CT316" i="40"/>
  <c r="CU316" i="40"/>
  <c r="CV316" i="40"/>
  <c r="CW316" i="40"/>
  <c r="CX316" i="40"/>
  <c r="CY316" i="40"/>
  <c r="CZ316" i="40"/>
  <c r="DA316" i="40"/>
  <c r="DB316" i="40"/>
  <c r="DC316" i="40"/>
  <c r="E317" i="40"/>
  <c r="F317" i="40"/>
  <c r="G317" i="40"/>
  <c r="H317" i="40"/>
  <c r="I317" i="40"/>
  <c r="J317" i="40"/>
  <c r="K317" i="40"/>
  <c r="L317" i="40"/>
  <c r="M317" i="40"/>
  <c r="N317" i="40"/>
  <c r="O317" i="40"/>
  <c r="P317" i="40"/>
  <c r="Q317" i="40"/>
  <c r="R317" i="40"/>
  <c r="S317" i="40"/>
  <c r="T317" i="40"/>
  <c r="U317" i="40"/>
  <c r="V317" i="40"/>
  <c r="W317" i="40"/>
  <c r="X317" i="40"/>
  <c r="Y317" i="40"/>
  <c r="Z317" i="40"/>
  <c r="AA317" i="40"/>
  <c r="AB317" i="40"/>
  <c r="AC317" i="40"/>
  <c r="AD317" i="40"/>
  <c r="AE317" i="40"/>
  <c r="AF317" i="40"/>
  <c r="AG317" i="40"/>
  <c r="AH317" i="40"/>
  <c r="AI317" i="40"/>
  <c r="AJ317" i="40"/>
  <c r="AK317" i="40"/>
  <c r="AL317" i="40"/>
  <c r="AM317" i="40"/>
  <c r="AN317" i="40"/>
  <c r="AO317" i="40"/>
  <c r="AP317" i="40"/>
  <c r="AQ317" i="40"/>
  <c r="AR317" i="40"/>
  <c r="AS317" i="40"/>
  <c r="AT317" i="40"/>
  <c r="AU317" i="40"/>
  <c r="AV317" i="40"/>
  <c r="AW317" i="40"/>
  <c r="AX317" i="40"/>
  <c r="AY317" i="40"/>
  <c r="AZ317" i="40"/>
  <c r="BA317" i="40"/>
  <c r="BB317" i="40"/>
  <c r="BC317" i="40"/>
  <c r="BD317" i="40"/>
  <c r="BE317" i="40"/>
  <c r="BF317" i="40"/>
  <c r="BG317" i="40"/>
  <c r="BH317" i="40"/>
  <c r="BI317" i="40"/>
  <c r="BJ317" i="40"/>
  <c r="BK317" i="40"/>
  <c r="BL317" i="40"/>
  <c r="BM317" i="40"/>
  <c r="BN317" i="40"/>
  <c r="BO317" i="40"/>
  <c r="BP317" i="40"/>
  <c r="BQ317" i="40"/>
  <c r="BR317" i="40"/>
  <c r="BS317" i="40"/>
  <c r="BT317" i="40"/>
  <c r="BU317" i="40"/>
  <c r="BV317" i="40"/>
  <c r="BW317" i="40"/>
  <c r="BX317" i="40"/>
  <c r="BY317" i="40"/>
  <c r="BZ317" i="40"/>
  <c r="CA317" i="40"/>
  <c r="CB317" i="40"/>
  <c r="CC317" i="40"/>
  <c r="CD317" i="40"/>
  <c r="CE317" i="40"/>
  <c r="CF317" i="40"/>
  <c r="CG317" i="40"/>
  <c r="CH317" i="40"/>
  <c r="CI317" i="40"/>
  <c r="CJ317" i="40"/>
  <c r="CK317" i="40"/>
  <c r="CL317" i="40"/>
  <c r="CM317" i="40"/>
  <c r="CN317" i="40"/>
  <c r="CO317" i="40"/>
  <c r="CP317" i="40"/>
  <c r="CQ317" i="40"/>
  <c r="CR317" i="40"/>
  <c r="CS317" i="40"/>
  <c r="CT317" i="40"/>
  <c r="CU317" i="40"/>
  <c r="CV317" i="40"/>
  <c r="CW317" i="40"/>
  <c r="CX317" i="40"/>
  <c r="CY317" i="40"/>
  <c r="CZ317" i="40"/>
  <c r="DA317" i="40"/>
  <c r="DB317" i="40"/>
  <c r="DC317" i="40"/>
  <c r="E318" i="40"/>
  <c r="F318" i="40"/>
  <c r="G318" i="40"/>
  <c r="H318" i="40"/>
  <c r="I318" i="40"/>
  <c r="J318" i="40"/>
  <c r="K318" i="40"/>
  <c r="L318" i="40"/>
  <c r="M318" i="40"/>
  <c r="N318" i="40"/>
  <c r="O318" i="40"/>
  <c r="P318" i="40"/>
  <c r="Q318" i="40"/>
  <c r="R318" i="40"/>
  <c r="S318" i="40"/>
  <c r="T318" i="40"/>
  <c r="U318" i="40"/>
  <c r="V318" i="40"/>
  <c r="W318" i="40"/>
  <c r="X318" i="40"/>
  <c r="Y318" i="40"/>
  <c r="Z318" i="40"/>
  <c r="AA318" i="40"/>
  <c r="AB318" i="40"/>
  <c r="AC318" i="40"/>
  <c r="AD318" i="40"/>
  <c r="AE318" i="40"/>
  <c r="AF318" i="40"/>
  <c r="AG318" i="40"/>
  <c r="AH318" i="40"/>
  <c r="AI318" i="40"/>
  <c r="AJ318" i="40"/>
  <c r="AK318" i="40"/>
  <c r="AL318" i="40"/>
  <c r="AM318" i="40"/>
  <c r="AN318" i="40"/>
  <c r="AO318" i="40"/>
  <c r="AP318" i="40"/>
  <c r="AQ318" i="40"/>
  <c r="AR318" i="40"/>
  <c r="AS318" i="40"/>
  <c r="AT318" i="40"/>
  <c r="AU318" i="40"/>
  <c r="AV318" i="40"/>
  <c r="AW318" i="40"/>
  <c r="AX318" i="40"/>
  <c r="AY318" i="40"/>
  <c r="AZ318" i="40"/>
  <c r="BA318" i="40"/>
  <c r="BB318" i="40"/>
  <c r="BC318" i="40"/>
  <c r="BD318" i="40"/>
  <c r="BE318" i="40"/>
  <c r="BF318" i="40"/>
  <c r="BG318" i="40"/>
  <c r="BH318" i="40"/>
  <c r="BI318" i="40"/>
  <c r="BJ318" i="40"/>
  <c r="BK318" i="40"/>
  <c r="BL318" i="40"/>
  <c r="BM318" i="40"/>
  <c r="BN318" i="40"/>
  <c r="BO318" i="40"/>
  <c r="BP318" i="40"/>
  <c r="BQ318" i="40"/>
  <c r="BR318" i="40"/>
  <c r="BS318" i="40"/>
  <c r="BT318" i="40"/>
  <c r="BU318" i="40"/>
  <c r="BV318" i="40"/>
  <c r="BW318" i="40"/>
  <c r="BX318" i="40"/>
  <c r="BY318" i="40"/>
  <c r="BZ318" i="40"/>
  <c r="CA318" i="40"/>
  <c r="CB318" i="40"/>
  <c r="CC318" i="40"/>
  <c r="CD318" i="40"/>
  <c r="CE318" i="40"/>
  <c r="CF318" i="40"/>
  <c r="CG318" i="40"/>
  <c r="CH318" i="40"/>
  <c r="CI318" i="40"/>
  <c r="CJ318" i="40"/>
  <c r="CK318" i="40"/>
  <c r="CL318" i="40"/>
  <c r="CM318" i="40"/>
  <c r="CN318" i="40"/>
  <c r="CO318" i="40"/>
  <c r="CP318" i="40"/>
  <c r="CQ318" i="40"/>
  <c r="CR318" i="40"/>
  <c r="CS318" i="40"/>
  <c r="CT318" i="40"/>
  <c r="CU318" i="40"/>
  <c r="CV318" i="40"/>
  <c r="CW318" i="40"/>
  <c r="CX318" i="40"/>
  <c r="CY318" i="40"/>
  <c r="CZ318" i="40"/>
  <c r="DA318" i="40"/>
  <c r="DB318" i="40"/>
  <c r="DC318" i="40"/>
  <c r="E319" i="40"/>
  <c r="F319" i="40"/>
  <c r="G319" i="40"/>
  <c r="H319" i="40"/>
  <c r="I319" i="40"/>
  <c r="J319" i="40"/>
  <c r="K319" i="40"/>
  <c r="L319" i="40"/>
  <c r="M319" i="40"/>
  <c r="N319" i="40"/>
  <c r="O319" i="40"/>
  <c r="P319" i="40"/>
  <c r="Q319" i="40"/>
  <c r="R319" i="40"/>
  <c r="S319" i="40"/>
  <c r="T319" i="40"/>
  <c r="U319" i="40"/>
  <c r="V319" i="40"/>
  <c r="W319" i="40"/>
  <c r="X319" i="40"/>
  <c r="Y319" i="40"/>
  <c r="Z319" i="40"/>
  <c r="AA319" i="40"/>
  <c r="AB319" i="40"/>
  <c r="AC319" i="40"/>
  <c r="AD319" i="40"/>
  <c r="AE319" i="40"/>
  <c r="AF319" i="40"/>
  <c r="AG319" i="40"/>
  <c r="AH319" i="40"/>
  <c r="AI319" i="40"/>
  <c r="AJ319" i="40"/>
  <c r="AK319" i="40"/>
  <c r="AL319" i="40"/>
  <c r="AM319" i="40"/>
  <c r="AN319" i="40"/>
  <c r="AO319" i="40"/>
  <c r="AP319" i="40"/>
  <c r="AQ319" i="40"/>
  <c r="AR319" i="40"/>
  <c r="AS319" i="40"/>
  <c r="AT319" i="40"/>
  <c r="AU319" i="40"/>
  <c r="AV319" i="40"/>
  <c r="AW319" i="40"/>
  <c r="AX319" i="40"/>
  <c r="AY319" i="40"/>
  <c r="AZ319" i="40"/>
  <c r="BA319" i="40"/>
  <c r="BB319" i="40"/>
  <c r="BC319" i="40"/>
  <c r="BD319" i="40"/>
  <c r="BE319" i="40"/>
  <c r="BF319" i="40"/>
  <c r="BG319" i="40"/>
  <c r="BH319" i="40"/>
  <c r="BI319" i="40"/>
  <c r="BJ319" i="40"/>
  <c r="BK319" i="40"/>
  <c r="BL319" i="40"/>
  <c r="BM319" i="40"/>
  <c r="BN319" i="40"/>
  <c r="BO319" i="40"/>
  <c r="BP319" i="40"/>
  <c r="BQ319" i="40"/>
  <c r="BR319" i="40"/>
  <c r="BS319" i="40"/>
  <c r="BT319" i="40"/>
  <c r="BU319" i="40"/>
  <c r="BV319" i="40"/>
  <c r="BW319" i="40"/>
  <c r="BX319" i="40"/>
  <c r="BY319" i="40"/>
  <c r="BZ319" i="40"/>
  <c r="CA319" i="40"/>
  <c r="CB319" i="40"/>
  <c r="CC319" i="40"/>
  <c r="CD319" i="40"/>
  <c r="CE319" i="40"/>
  <c r="CF319" i="40"/>
  <c r="CG319" i="40"/>
  <c r="CH319" i="40"/>
  <c r="CI319" i="40"/>
  <c r="CJ319" i="40"/>
  <c r="CK319" i="40"/>
  <c r="CL319" i="40"/>
  <c r="CM319" i="40"/>
  <c r="CN319" i="40"/>
  <c r="CO319" i="40"/>
  <c r="CP319" i="40"/>
  <c r="CQ319" i="40"/>
  <c r="CR319" i="40"/>
  <c r="CS319" i="40"/>
  <c r="CT319" i="40"/>
  <c r="CU319" i="40"/>
  <c r="CV319" i="40"/>
  <c r="CW319" i="40"/>
  <c r="CX319" i="40"/>
  <c r="CY319" i="40"/>
  <c r="CZ319" i="40"/>
  <c r="DA319" i="40"/>
  <c r="DB319" i="40"/>
  <c r="DC319" i="40"/>
  <c r="E320" i="40"/>
  <c r="F320" i="40"/>
  <c r="G320" i="40"/>
  <c r="H320" i="40"/>
  <c r="I320" i="40"/>
  <c r="J320" i="40"/>
  <c r="K320" i="40"/>
  <c r="L320" i="40"/>
  <c r="M320" i="40"/>
  <c r="N320" i="40"/>
  <c r="O320" i="40"/>
  <c r="P320" i="40"/>
  <c r="Q320" i="40"/>
  <c r="R320" i="40"/>
  <c r="S320" i="40"/>
  <c r="T320" i="40"/>
  <c r="U320" i="40"/>
  <c r="V320" i="40"/>
  <c r="W320" i="40"/>
  <c r="X320" i="40"/>
  <c r="Y320" i="40"/>
  <c r="Z320" i="40"/>
  <c r="AA320" i="40"/>
  <c r="AB320" i="40"/>
  <c r="AC320" i="40"/>
  <c r="AD320" i="40"/>
  <c r="AE320" i="40"/>
  <c r="AF320" i="40"/>
  <c r="AG320" i="40"/>
  <c r="AH320" i="40"/>
  <c r="AI320" i="40"/>
  <c r="AJ320" i="40"/>
  <c r="AK320" i="40"/>
  <c r="AL320" i="40"/>
  <c r="AM320" i="40"/>
  <c r="AN320" i="40"/>
  <c r="AO320" i="40"/>
  <c r="AP320" i="40"/>
  <c r="AQ320" i="40"/>
  <c r="AR320" i="40"/>
  <c r="AS320" i="40"/>
  <c r="AT320" i="40"/>
  <c r="AU320" i="40"/>
  <c r="AV320" i="40"/>
  <c r="AW320" i="40"/>
  <c r="AX320" i="40"/>
  <c r="AY320" i="40"/>
  <c r="AZ320" i="40"/>
  <c r="BA320" i="40"/>
  <c r="BB320" i="40"/>
  <c r="BC320" i="40"/>
  <c r="BD320" i="40"/>
  <c r="BE320" i="40"/>
  <c r="BF320" i="40"/>
  <c r="BG320" i="40"/>
  <c r="BH320" i="40"/>
  <c r="BI320" i="40"/>
  <c r="BJ320" i="40"/>
  <c r="BK320" i="40"/>
  <c r="BL320" i="40"/>
  <c r="BM320" i="40"/>
  <c r="BN320" i="40"/>
  <c r="BO320" i="40"/>
  <c r="BP320" i="40"/>
  <c r="BQ320" i="40"/>
  <c r="BR320" i="40"/>
  <c r="BS320" i="40"/>
  <c r="BT320" i="40"/>
  <c r="BU320" i="40"/>
  <c r="BV320" i="40"/>
  <c r="BW320" i="40"/>
  <c r="BX320" i="40"/>
  <c r="BY320" i="40"/>
  <c r="BZ320" i="40"/>
  <c r="CA320" i="40"/>
  <c r="CB320" i="40"/>
  <c r="CC320" i="40"/>
  <c r="CD320" i="40"/>
  <c r="CE320" i="40"/>
  <c r="CF320" i="40"/>
  <c r="CG320" i="40"/>
  <c r="CH320" i="40"/>
  <c r="CI320" i="40"/>
  <c r="CJ320" i="40"/>
  <c r="CK320" i="40"/>
  <c r="CL320" i="40"/>
  <c r="CM320" i="40"/>
  <c r="CN320" i="40"/>
  <c r="CO320" i="40"/>
  <c r="CP320" i="40"/>
  <c r="CQ320" i="40"/>
  <c r="CR320" i="40"/>
  <c r="CS320" i="40"/>
  <c r="CT320" i="40"/>
  <c r="CU320" i="40"/>
  <c r="CV320" i="40"/>
  <c r="CW320" i="40"/>
  <c r="CX320" i="40"/>
  <c r="CY320" i="40"/>
  <c r="CZ320" i="40"/>
  <c r="DA320" i="40"/>
  <c r="DB320" i="40"/>
  <c r="DC320" i="40"/>
  <c r="E321" i="40"/>
  <c r="F321" i="40"/>
  <c r="G321" i="40"/>
  <c r="H321" i="40"/>
  <c r="I321" i="40"/>
  <c r="J321" i="40"/>
  <c r="K321" i="40"/>
  <c r="L321" i="40"/>
  <c r="M321" i="40"/>
  <c r="N321" i="40"/>
  <c r="O321" i="40"/>
  <c r="P321" i="40"/>
  <c r="Q321" i="40"/>
  <c r="R321" i="40"/>
  <c r="S321" i="40"/>
  <c r="T321" i="40"/>
  <c r="U321" i="40"/>
  <c r="V321" i="40"/>
  <c r="W321" i="40"/>
  <c r="X321" i="40"/>
  <c r="Y321" i="40"/>
  <c r="Z321" i="40"/>
  <c r="AA321" i="40"/>
  <c r="AB321" i="40"/>
  <c r="AC321" i="40"/>
  <c r="AD321" i="40"/>
  <c r="AE321" i="40"/>
  <c r="AF321" i="40"/>
  <c r="AG321" i="40"/>
  <c r="AH321" i="40"/>
  <c r="AI321" i="40"/>
  <c r="AJ321" i="40"/>
  <c r="AK321" i="40"/>
  <c r="AL321" i="40"/>
  <c r="AM321" i="40"/>
  <c r="AN321" i="40"/>
  <c r="AO321" i="40"/>
  <c r="AP321" i="40"/>
  <c r="AQ321" i="40"/>
  <c r="AR321" i="40"/>
  <c r="AS321" i="40"/>
  <c r="AT321" i="40"/>
  <c r="AU321" i="40"/>
  <c r="AV321" i="40"/>
  <c r="AW321" i="40"/>
  <c r="AX321" i="40"/>
  <c r="AY321" i="40"/>
  <c r="AZ321" i="40"/>
  <c r="BA321" i="40"/>
  <c r="BB321" i="40"/>
  <c r="BC321" i="40"/>
  <c r="BD321" i="40"/>
  <c r="BE321" i="40"/>
  <c r="BF321" i="40"/>
  <c r="BG321" i="40"/>
  <c r="BH321" i="40"/>
  <c r="BI321" i="40"/>
  <c r="BJ321" i="40"/>
  <c r="BK321" i="40"/>
  <c r="BL321" i="40"/>
  <c r="BM321" i="40"/>
  <c r="BN321" i="40"/>
  <c r="BO321" i="40"/>
  <c r="BP321" i="40"/>
  <c r="BQ321" i="40"/>
  <c r="BR321" i="40"/>
  <c r="BS321" i="40"/>
  <c r="BT321" i="40"/>
  <c r="BU321" i="40"/>
  <c r="BV321" i="40"/>
  <c r="BW321" i="40"/>
  <c r="BX321" i="40"/>
  <c r="BY321" i="40"/>
  <c r="BZ321" i="40"/>
  <c r="CA321" i="40"/>
  <c r="CB321" i="40"/>
  <c r="CC321" i="40"/>
  <c r="CD321" i="40"/>
  <c r="CE321" i="40"/>
  <c r="CF321" i="40"/>
  <c r="CG321" i="40"/>
  <c r="CH321" i="40"/>
  <c r="CI321" i="40"/>
  <c r="CJ321" i="40"/>
  <c r="CK321" i="40"/>
  <c r="CL321" i="40"/>
  <c r="CM321" i="40"/>
  <c r="CN321" i="40"/>
  <c r="CO321" i="40"/>
  <c r="CP321" i="40"/>
  <c r="CQ321" i="40"/>
  <c r="CR321" i="40"/>
  <c r="CS321" i="40"/>
  <c r="CT321" i="40"/>
  <c r="CU321" i="40"/>
  <c r="CV321" i="40"/>
  <c r="CW321" i="40"/>
  <c r="CX321" i="40"/>
  <c r="CY321" i="40"/>
  <c r="CZ321" i="40"/>
  <c r="DA321" i="40"/>
  <c r="DB321" i="40"/>
  <c r="DC321" i="40"/>
  <c r="E322" i="40"/>
  <c r="F322" i="40"/>
  <c r="G322" i="40"/>
  <c r="H322" i="40"/>
  <c r="I322" i="40"/>
  <c r="J322" i="40"/>
  <c r="K322" i="40"/>
  <c r="L322" i="40"/>
  <c r="M322" i="40"/>
  <c r="N322" i="40"/>
  <c r="O322" i="40"/>
  <c r="P322" i="40"/>
  <c r="Q322" i="40"/>
  <c r="R322" i="40"/>
  <c r="S322" i="40"/>
  <c r="T322" i="40"/>
  <c r="U322" i="40"/>
  <c r="V322" i="40"/>
  <c r="W322" i="40"/>
  <c r="X322" i="40"/>
  <c r="Y322" i="40"/>
  <c r="Z322" i="40"/>
  <c r="AA322" i="40"/>
  <c r="AB322" i="40"/>
  <c r="AC322" i="40"/>
  <c r="AD322" i="40"/>
  <c r="AE322" i="40"/>
  <c r="AF322" i="40"/>
  <c r="AG322" i="40"/>
  <c r="AH322" i="40"/>
  <c r="AI322" i="40"/>
  <c r="AJ322" i="40"/>
  <c r="AK322" i="40"/>
  <c r="AL322" i="40"/>
  <c r="AM322" i="40"/>
  <c r="AN322" i="40"/>
  <c r="AO322" i="40"/>
  <c r="AP322" i="40"/>
  <c r="AQ322" i="40"/>
  <c r="AR322" i="40"/>
  <c r="AS322" i="40"/>
  <c r="AT322" i="40"/>
  <c r="AU322" i="40"/>
  <c r="AV322" i="40"/>
  <c r="AW322" i="40"/>
  <c r="AX322" i="40"/>
  <c r="AY322" i="40"/>
  <c r="AZ322" i="40"/>
  <c r="BA322" i="40"/>
  <c r="BB322" i="40"/>
  <c r="BC322" i="40"/>
  <c r="BD322" i="40"/>
  <c r="BE322" i="40"/>
  <c r="BF322" i="40"/>
  <c r="BG322" i="40"/>
  <c r="BH322" i="40"/>
  <c r="BI322" i="40"/>
  <c r="BJ322" i="40"/>
  <c r="BK322" i="40"/>
  <c r="BL322" i="40"/>
  <c r="BM322" i="40"/>
  <c r="BN322" i="40"/>
  <c r="BO322" i="40"/>
  <c r="BP322" i="40"/>
  <c r="BQ322" i="40"/>
  <c r="BR322" i="40"/>
  <c r="BS322" i="40"/>
  <c r="BT322" i="40"/>
  <c r="BU322" i="40"/>
  <c r="BV322" i="40"/>
  <c r="BW322" i="40"/>
  <c r="BX322" i="40"/>
  <c r="BY322" i="40"/>
  <c r="BZ322" i="40"/>
  <c r="CA322" i="40"/>
  <c r="CB322" i="40"/>
  <c r="CC322" i="40"/>
  <c r="CD322" i="40"/>
  <c r="CE322" i="40"/>
  <c r="CF322" i="40"/>
  <c r="CG322" i="40"/>
  <c r="CH322" i="40"/>
  <c r="CI322" i="40"/>
  <c r="CJ322" i="40"/>
  <c r="CK322" i="40"/>
  <c r="CL322" i="40"/>
  <c r="CM322" i="40"/>
  <c r="CN322" i="40"/>
  <c r="CO322" i="40"/>
  <c r="CP322" i="40"/>
  <c r="CQ322" i="40"/>
  <c r="CR322" i="40"/>
  <c r="CS322" i="40"/>
  <c r="CT322" i="40"/>
  <c r="CU322" i="40"/>
  <c r="CV322" i="40"/>
  <c r="CW322" i="40"/>
  <c r="CX322" i="40"/>
  <c r="CY322" i="40"/>
  <c r="CZ322" i="40"/>
  <c r="DA322" i="40"/>
  <c r="DB322" i="40"/>
  <c r="DC322" i="40"/>
  <c r="E323" i="40"/>
  <c r="F323" i="40"/>
  <c r="G323" i="40"/>
  <c r="H323" i="40"/>
  <c r="I323" i="40"/>
  <c r="J323" i="40"/>
  <c r="K323" i="40"/>
  <c r="L323" i="40"/>
  <c r="M323" i="40"/>
  <c r="N323" i="40"/>
  <c r="O323" i="40"/>
  <c r="P323" i="40"/>
  <c r="Q323" i="40"/>
  <c r="R323" i="40"/>
  <c r="S323" i="40"/>
  <c r="T323" i="40"/>
  <c r="U323" i="40"/>
  <c r="V323" i="40"/>
  <c r="W323" i="40"/>
  <c r="X323" i="40"/>
  <c r="Y323" i="40"/>
  <c r="Z323" i="40"/>
  <c r="AA323" i="40"/>
  <c r="AB323" i="40"/>
  <c r="AC323" i="40"/>
  <c r="AD323" i="40"/>
  <c r="AE323" i="40"/>
  <c r="AF323" i="40"/>
  <c r="AG323" i="40"/>
  <c r="AH323" i="40"/>
  <c r="AI323" i="40"/>
  <c r="AJ323" i="40"/>
  <c r="AK323" i="40"/>
  <c r="AL323" i="40"/>
  <c r="AM323" i="40"/>
  <c r="AN323" i="40"/>
  <c r="AO323" i="40"/>
  <c r="AP323" i="40"/>
  <c r="AQ323" i="40"/>
  <c r="AR323" i="40"/>
  <c r="AS323" i="40"/>
  <c r="AT323" i="40"/>
  <c r="AU323" i="40"/>
  <c r="AV323" i="40"/>
  <c r="AW323" i="40"/>
  <c r="AX323" i="40"/>
  <c r="AY323" i="40"/>
  <c r="AZ323" i="40"/>
  <c r="BA323" i="40"/>
  <c r="BB323" i="40"/>
  <c r="BC323" i="40"/>
  <c r="BD323" i="40"/>
  <c r="BE323" i="40"/>
  <c r="BF323" i="40"/>
  <c r="BG323" i="40"/>
  <c r="BH323" i="40"/>
  <c r="BI323" i="40"/>
  <c r="BJ323" i="40"/>
  <c r="BK323" i="40"/>
  <c r="BL323" i="40"/>
  <c r="BM323" i="40"/>
  <c r="BN323" i="40"/>
  <c r="BO323" i="40"/>
  <c r="BP323" i="40"/>
  <c r="BQ323" i="40"/>
  <c r="BR323" i="40"/>
  <c r="BS323" i="40"/>
  <c r="BT323" i="40"/>
  <c r="BU323" i="40"/>
  <c r="BV323" i="40"/>
  <c r="BW323" i="40"/>
  <c r="BX323" i="40"/>
  <c r="BY323" i="40"/>
  <c r="BZ323" i="40"/>
  <c r="CA323" i="40"/>
  <c r="CB323" i="40"/>
  <c r="CC323" i="40"/>
  <c r="CD323" i="40"/>
  <c r="CE323" i="40"/>
  <c r="CF323" i="40"/>
  <c r="CG323" i="40"/>
  <c r="CH323" i="40"/>
  <c r="CI323" i="40"/>
  <c r="CJ323" i="40"/>
  <c r="CK323" i="40"/>
  <c r="CL323" i="40"/>
  <c r="CM323" i="40"/>
  <c r="CN323" i="40"/>
  <c r="CO323" i="40"/>
  <c r="CP323" i="40"/>
  <c r="CQ323" i="40"/>
  <c r="CR323" i="40"/>
  <c r="CS323" i="40"/>
  <c r="CT323" i="40"/>
  <c r="CU323" i="40"/>
  <c r="CV323" i="40"/>
  <c r="CW323" i="40"/>
  <c r="CX323" i="40"/>
  <c r="CY323" i="40"/>
  <c r="CZ323" i="40"/>
  <c r="DA323" i="40"/>
  <c r="DB323" i="40"/>
  <c r="DC323" i="40"/>
  <c r="E324" i="40"/>
  <c r="F324" i="40"/>
  <c r="G324" i="40"/>
  <c r="H324" i="40"/>
  <c r="I324" i="40"/>
  <c r="J324" i="40"/>
  <c r="K324" i="40"/>
  <c r="L324" i="40"/>
  <c r="M324" i="40"/>
  <c r="N324" i="40"/>
  <c r="O324" i="40"/>
  <c r="P324" i="40"/>
  <c r="Q324" i="40"/>
  <c r="R324" i="40"/>
  <c r="S324" i="40"/>
  <c r="T324" i="40"/>
  <c r="U324" i="40"/>
  <c r="V324" i="40"/>
  <c r="W324" i="40"/>
  <c r="X324" i="40"/>
  <c r="Y324" i="40"/>
  <c r="Z324" i="40"/>
  <c r="AA324" i="40"/>
  <c r="AB324" i="40"/>
  <c r="AC324" i="40"/>
  <c r="AD324" i="40"/>
  <c r="AE324" i="40"/>
  <c r="AF324" i="40"/>
  <c r="AG324" i="40"/>
  <c r="AH324" i="40"/>
  <c r="AI324" i="40"/>
  <c r="AJ324" i="40"/>
  <c r="AK324" i="40"/>
  <c r="AL324" i="40"/>
  <c r="AM324" i="40"/>
  <c r="AN324" i="40"/>
  <c r="AO324" i="40"/>
  <c r="AP324" i="40"/>
  <c r="AQ324" i="40"/>
  <c r="AR324" i="40"/>
  <c r="AS324" i="40"/>
  <c r="AT324" i="40"/>
  <c r="AU324" i="40"/>
  <c r="AV324" i="40"/>
  <c r="AW324" i="40"/>
  <c r="AX324" i="40"/>
  <c r="AY324" i="40"/>
  <c r="AZ324" i="40"/>
  <c r="BA324" i="40"/>
  <c r="BB324" i="40"/>
  <c r="BC324" i="40"/>
  <c r="BD324" i="40"/>
  <c r="BE324" i="40"/>
  <c r="BF324" i="40"/>
  <c r="BG324" i="40"/>
  <c r="BH324" i="40"/>
  <c r="BI324" i="40"/>
  <c r="BJ324" i="40"/>
  <c r="BK324" i="40"/>
  <c r="BL324" i="40"/>
  <c r="BM324" i="40"/>
  <c r="BN324" i="40"/>
  <c r="BO324" i="40"/>
  <c r="BP324" i="40"/>
  <c r="BQ324" i="40"/>
  <c r="BR324" i="40"/>
  <c r="BS324" i="40"/>
  <c r="BT324" i="40"/>
  <c r="BU324" i="40"/>
  <c r="BV324" i="40"/>
  <c r="BW324" i="40"/>
  <c r="BX324" i="40"/>
  <c r="BY324" i="40"/>
  <c r="BZ324" i="40"/>
  <c r="CA324" i="40"/>
  <c r="CB324" i="40"/>
  <c r="CC324" i="40"/>
  <c r="CD324" i="40"/>
  <c r="CE324" i="40"/>
  <c r="CF324" i="40"/>
  <c r="CG324" i="40"/>
  <c r="CH324" i="40"/>
  <c r="CI324" i="40"/>
  <c r="CJ324" i="40"/>
  <c r="CK324" i="40"/>
  <c r="CL324" i="40"/>
  <c r="CM324" i="40"/>
  <c r="CN324" i="40"/>
  <c r="CO324" i="40"/>
  <c r="CP324" i="40"/>
  <c r="CQ324" i="40"/>
  <c r="CR324" i="40"/>
  <c r="CS324" i="40"/>
  <c r="CT324" i="40"/>
  <c r="CU324" i="40"/>
  <c r="CV324" i="40"/>
  <c r="CW324" i="40"/>
  <c r="CX324" i="40"/>
  <c r="CY324" i="40"/>
  <c r="CZ324" i="40"/>
  <c r="DA324" i="40"/>
  <c r="DB324" i="40"/>
  <c r="DC324" i="40"/>
  <c r="E325" i="40"/>
  <c r="F325" i="40"/>
  <c r="G325" i="40"/>
  <c r="H325" i="40"/>
  <c r="I325" i="40"/>
  <c r="J325" i="40"/>
  <c r="K325" i="40"/>
  <c r="L325" i="40"/>
  <c r="M325" i="40"/>
  <c r="N325" i="40"/>
  <c r="O325" i="40"/>
  <c r="P325" i="40"/>
  <c r="Q325" i="40"/>
  <c r="R325" i="40"/>
  <c r="S325" i="40"/>
  <c r="T325" i="40"/>
  <c r="U325" i="40"/>
  <c r="V325" i="40"/>
  <c r="W325" i="40"/>
  <c r="X325" i="40"/>
  <c r="Y325" i="40"/>
  <c r="Z325" i="40"/>
  <c r="AA325" i="40"/>
  <c r="AB325" i="40"/>
  <c r="AC325" i="40"/>
  <c r="AD325" i="40"/>
  <c r="AE325" i="40"/>
  <c r="AF325" i="40"/>
  <c r="AG325" i="40"/>
  <c r="AH325" i="40"/>
  <c r="AI325" i="40"/>
  <c r="AJ325" i="40"/>
  <c r="AK325" i="40"/>
  <c r="AL325" i="40"/>
  <c r="AM325" i="40"/>
  <c r="AN325" i="40"/>
  <c r="AO325" i="40"/>
  <c r="AP325" i="40"/>
  <c r="AQ325" i="40"/>
  <c r="AR325" i="40"/>
  <c r="AS325" i="40"/>
  <c r="AT325" i="40"/>
  <c r="AU325" i="40"/>
  <c r="AV325" i="40"/>
  <c r="AW325" i="40"/>
  <c r="AX325" i="40"/>
  <c r="AY325" i="40"/>
  <c r="AZ325" i="40"/>
  <c r="BA325" i="40"/>
  <c r="BB325" i="40"/>
  <c r="BC325" i="40"/>
  <c r="BD325" i="40"/>
  <c r="BE325" i="40"/>
  <c r="BF325" i="40"/>
  <c r="BG325" i="40"/>
  <c r="BH325" i="40"/>
  <c r="BI325" i="40"/>
  <c r="BJ325" i="40"/>
  <c r="BK325" i="40"/>
  <c r="BL325" i="40"/>
  <c r="BM325" i="40"/>
  <c r="BN325" i="40"/>
  <c r="BO325" i="40"/>
  <c r="BP325" i="40"/>
  <c r="BQ325" i="40"/>
  <c r="BR325" i="40"/>
  <c r="BS325" i="40"/>
  <c r="BT325" i="40"/>
  <c r="BU325" i="40"/>
  <c r="BV325" i="40"/>
  <c r="BW325" i="40"/>
  <c r="BX325" i="40"/>
  <c r="BY325" i="40"/>
  <c r="BZ325" i="40"/>
  <c r="CA325" i="40"/>
  <c r="CB325" i="40"/>
  <c r="CC325" i="40"/>
  <c r="CD325" i="40"/>
  <c r="CE325" i="40"/>
  <c r="CF325" i="40"/>
  <c r="CG325" i="40"/>
  <c r="CH325" i="40"/>
  <c r="CI325" i="40"/>
  <c r="CJ325" i="40"/>
  <c r="CK325" i="40"/>
  <c r="CL325" i="40"/>
  <c r="CM325" i="40"/>
  <c r="CN325" i="40"/>
  <c r="CO325" i="40"/>
  <c r="CP325" i="40"/>
  <c r="CQ325" i="40"/>
  <c r="CR325" i="40"/>
  <c r="CS325" i="40"/>
  <c r="CT325" i="40"/>
  <c r="CU325" i="40"/>
  <c r="CV325" i="40"/>
  <c r="CW325" i="40"/>
  <c r="CX325" i="40"/>
  <c r="CY325" i="40"/>
  <c r="CZ325" i="40"/>
  <c r="DA325" i="40"/>
  <c r="DB325" i="40"/>
  <c r="DC325" i="40"/>
  <c r="E326" i="40"/>
  <c r="F326" i="40"/>
  <c r="G326" i="40"/>
  <c r="H326" i="40"/>
  <c r="I326" i="40"/>
  <c r="J326" i="40"/>
  <c r="K326" i="40"/>
  <c r="L326" i="40"/>
  <c r="M326" i="40"/>
  <c r="N326" i="40"/>
  <c r="O326" i="40"/>
  <c r="P326" i="40"/>
  <c r="Q326" i="40"/>
  <c r="R326" i="40"/>
  <c r="S326" i="40"/>
  <c r="T326" i="40"/>
  <c r="U326" i="40"/>
  <c r="V326" i="40"/>
  <c r="W326" i="40"/>
  <c r="X326" i="40"/>
  <c r="Y326" i="40"/>
  <c r="Z326" i="40"/>
  <c r="AA326" i="40"/>
  <c r="AB326" i="40"/>
  <c r="AC326" i="40"/>
  <c r="AD326" i="40"/>
  <c r="AE326" i="40"/>
  <c r="AF326" i="40"/>
  <c r="AG326" i="40"/>
  <c r="AH326" i="40"/>
  <c r="AI326" i="40"/>
  <c r="AJ326" i="40"/>
  <c r="AK326" i="40"/>
  <c r="AL326" i="40"/>
  <c r="AM326" i="40"/>
  <c r="AN326" i="40"/>
  <c r="AO326" i="40"/>
  <c r="AP326" i="40"/>
  <c r="AQ326" i="40"/>
  <c r="AR326" i="40"/>
  <c r="AS326" i="40"/>
  <c r="AT326" i="40"/>
  <c r="AU326" i="40"/>
  <c r="AV326" i="40"/>
  <c r="AW326" i="40"/>
  <c r="AX326" i="40"/>
  <c r="AY326" i="40"/>
  <c r="AZ326" i="40"/>
  <c r="BA326" i="40"/>
  <c r="BB326" i="40"/>
  <c r="BC326" i="40"/>
  <c r="BD326" i="40"/>
  <c r="BE326" i="40"/>
  <c r="BF326" i="40"/>
  <c r="BG326" i="40"/>
  <c r="BH326" i="40"/>
  <c r="BI326" i="40"/>
  <c r="BJ326" i="40"/>
  <c r="BK326" i="40"/>
  <c r="BL326" i="40"/>
  <c r="BM326" i="40"/>
  <c r="BN326" i="40"/>
  <c r="BO326" i="40"/>
  <c r="BP326" i="40"/>
  <c r="BQ326" i="40"/>
  <c r="BR326" i="40"/>
  <c r="BS326" i="40"/>
  <c r="BT326" i="40"/>
  <c r="BU326" i="40"/>
  <c r="BV326" i="40"/>
  <c r="BW326" i="40"/>
  <c r="BX326" i="40"/>
  <c r="BY326" i="40"/>
  <c r="BZ326" i="40"/>
  <c r="CA326" i="40"/>
  <c r="CB326" i="40"/>
  <c r="CC326" i="40"/>
  <c r="CD326" i="40"/>
  <c r="CE326" i="40"/>
  <c r="CF326" i="40"/>
  <c r="CG326" i="40"/>
  <c r="CH326" i="40"/>
  <c r="CI326" i="40"/>
  <c r="CJ326" i="40"/>
  <c r="CK326" i="40"/>
  <c r="CL326" i="40"/>
  <c r="CM326" i="40"/>
  <c r="CN326" i="40"/>
  <c r="CO326" i="40"/>
  <c r="CP326" i="40"/>
  <c r="CQ326" i="40"/>
  <c r="CR326" i="40"/>
  <c r="CS326" i="40"/>
  <c r="CT326" i="40"/>
  <c r="CU326" i="40"/>
  <c r="CV326" i="40"/>
  <c r="CW326" i="40"/>
  <c r="CX326" i="40"/>
  <c r="CY326" i="40"/>
  <c r="CZ326" i="40"/>
  <c r="DA326" i="40"/>
  <c r="DB326" i="40"/>
  <c r="DC326" i="40"/>
  <c r="E327" i="40"/>
  <c r="F327" i="40"/>
  <c r="G327" i="40"/>
  <c r="H327" i="40"/>
  <c r="I327" i="40"/>
  <c r="J327" i="40"/>
  <c r="K327" i="40"/>
  <c r="L327" i="40"/>
  <c r="M327" i="40"/>
  <c r="N327" i="40"/>
  <c r="O327" i="40"/>
  <c r="P327" i="40"/>
  <c r="Q327" i="40"/>
  <c r="R327" i="40"/>
  <c r="S327" i="40"/>
  <c r="T327" i="40"/>
  <c r="U327" i="40"/>
  <c r="V327" i="40"/>
  <c r="W327" i="40"/>
  <c r="X327" i="40"/>
  <c r="Y327" i="40"/>
  <c r="Z327" i="40"/>
  <c r="AA327" i="40"/>
  <c r="AB327" i="40"/>
  <c r="AC327" i="40"/>
  <c r="AD327" i="40"/>
  <c r="AE327" i="40"/>
  <c r="AF327" i="40"/>
  <c r="AG327" i="40"/>
  <c r="AH327" i="40"/>
  <c r="AI327" i="40"/>
  <c r="AJ327" i="40"/>
  <c r="AK327" i="40"/>
  <c r="AL327" i="40"/>
  <c r="AM327" i="40"/>
  <c r="AN327" i="40"/>
  <c r="AO327" i="40"/>
  <c r="AP327" i="40"/>
  <c r="AQ327" i="40"/>
  <c r="AR327" i="40"/>
  <c r="AS327" i="40"/>
  <c r="AT327" i="40"/>
  <c r="AU327" i="40"/>
  <c r="AV327" i="40"/>
  <c r="AW327" i="40"/>
  <c r="AX327" i="40"/>
  <c r="AY327" i="40"/>
  <c r="AZ327" i="40"/>
  <c r="BA327" i="40"/>
  <c r="BB327" i="40"/>
  <c r="BC327" i="40"/>
  <c r="BD327" i="40"/>
  <c r="BE327" i="40"/>
  <c r="BF327" i="40"/>
  <c r="BG327" i="40"/>
  <c r="BH327" i="40"/>
  <c r="BI327" i="40"/>
  <c r="BJ327" i="40"/>
  <c r="BK327" i="40"/>
  <c r="BL327" i="40"/>
  <c r="BM327" i="40"/>
  <c r="BN327" i="40"/>
  <c r="BO327" i="40"/>
  <c r="BP327" i="40"/>
  <c r="BQ327" i="40"/>
  <c r="BR327" i="40"/>
  <c r="BS327" i="40"/>
  <c r="BT327" i="40"/>
  <c r="BU327" i="40"/>
  <c r="BV327" i="40"/>
  <c r="BW327" i="40"/>
  <c r="BX327" i="40"/>
  <c r="BY327" i="40"/>
  <c r="BZ327" i="40"/>
  <c r="CA327" i="40"/>
  <c r="CB327" i="40"/>
  <c r="CC327" i="40"/>
  <c r="CD327" i="40"/>
  <c r="CE327" i="40"/>
  <c r="CF327" i="40"/>
  <c r="CG327" i="40"/>
  <c r="CH327" i="40"/>
  <c r="CI327" i="40"/>
  <c r="CJ327" i="40"/>
  <c r="CK327" i="40"/>
  <c r="CL327" i="40"/>
  <c r="CM327" i="40"/>
  <c r="CN327" i="40"/>
  <c r="CO327" i="40"/>
  <c r="CP327" i="40"/>
  <c r="CQ327" i="40"/>
  <c r="CR327" i="40"/>
  <c r="CS327" i="40"/>
  <c r="CT327" i="40"/>
  <c r="CU327" i="40"/>
  <c r="CV327" i="40"/>
  <c r="CW327" i="40"/>
  <c r="CX327" i="40"/>
  <c r="CY327" i="40"/>
  <c r="CZ327" i="40"/>
  <c r="DA327" i="40"/>
  <c r="DB327" i="40"/>
  <c r="DC327" i="40"/>
  <c r="E328" i="40"/>
  <c r="F328" i="40"/>
  <c r="G328" i="40"/>
  <c r="H328" i="40"/>
  <c r="I328" i="40"/>
  <c r="J328" i="40"/>
  <c r="K328" i="40"/>
  <c r="L328" i="40"/>
  <c r="M328" i="40"/>
  <c r="N328" i="40"/>
  <c r="O328" i="40"/>
  <c r="P328" i="40"/>
  <c r="Q328" i="40"/>
  <c r="R328" i="40"/>
  <c r="S328" i="40"/>
  <c r="T328" i="40"/>
  <c r="U328" i="40"/>
  <c r="V328" i="40"/>
  <c r="W328" i="40"/>
  <c r="X328" i="40"/>
  <c r="Y328" i="40"/>
  <c r="Z328" i="40"/>
  <c r="AA328" i="40"/>
  <c r="AB328" i="40"/>
  <c r="AC328" i="40"/>
  <c r="AD328" i="40"/>
  <c r="AE328" i="40"/>
  <c r="AF328" i="40"/>
  <c r="AG328" i="40"/>
  <c r="AH328" i="40"/>
  <c r="AI328" i="40"/>
  <c r="AJ328" i="40"/>
  <c r="AK328" i="40"/>
  <c r="AL328" i="40"/>
  <c r="AM328" i="40"/>
  <c r="AN328" i="40"/>
  <c r="AO328" i="40"/>
  <c r="AP328" i="40"/>
  <c r="AQ328" i="40"/>
  <c r="AR328" i="40"/>
  <c r="AS328" i="40"/>
  <c r="AT328" i="40"/>
  <c r="AU328" i="40"/>
  <c r="AV328" i="40"/>
  <c r="AW328" i="40"/>
  <c r="AX328" i="40"/>
  <c r="AY328" i="40"/>
  <c r="AZ328" i="40"/>
  <c r="BA328" i="40"/>
  <c r="BB328" i="40"/>
  <c r="BC328" i="40"/>
  <c r="BD328" i="40"/>
  <c r="BE328" i="40"/>
  <c r="BF328" i="40"/>
  <c r="BG328" i="40"/>
  <c r="BH328" i="40"/>
  <c r="BI328" i="40"/>
  <c r="BJ328" i="40"/>
  <c r="BK328" i="40"/>
  <c r="BL328" i="40"/>
  <c r="BM328" i="40"/>
  <c r="BN328" i="40"/>
  <c r="BO328" i="40"/>
  <c r="BP328" i="40"/>
  <c r="BQ328" i="40"/>
  <c r="BR328" i="40"/>
  <c r="BS328" i="40"/>
  <c r="BT328" i="40"/>
  <c r="BU328" i="40"/>
  <c r="BV328" i="40"/>
  <c r="BW328" i="40"/>
  <c r="BX328" i="40"/>
  <c r="BY328" i="40"/>
  <c r="BZ328" i="40"/>
  <c r="CA328" i="40"/>
  <c r="CB328" i="40"/>
  <c r="CC328" i="40"/>
  <c r="CD328" i="40"/>
  <c r="CE328" i="40"/>
  <c r="CF328" i="40"/>
  <c r="CG328" i="40"/>
  <c r="CH328" i="40"/>
  <c r="CI328" i="40"/>
  <c r="CJ328" i="40"/>
  <c r="CK328" i="40"/>
  <c r="CL328" i="40"/>
  <c r="CM328" i="40"/>
  <c r="CN328" i="40"/>
  <c r="CO328" i="40"/>
  <c r="CP328" i="40"/>
  <c r="CQ328" i="40"/>
  <c r="CR328" i="40"/>
  <c r="CS328" i="40"/>
  <c r="CT328" i="40"/>
  <c r="CU328" i="40"/>
  <c r="CV328" i="40"/>
  <c r="CW328" i="40"/>
  <c r="CX328" i="40"/>
  <c r="CY328" i="40"/>
  <c r="CZ328" i="40"/>
  <c r="DA328" i="40"/>
  <c r="DB328" i="40"/>
  <c r="DC328" i="40"/>
  <c r="E329" i="40"/>
  <c r="F329" i="40"/>
  <c r="G329" i="40"/>
  <c r="H329" i="40"/>
  <c r="I329" i="40"/>
  <c r="J329" i="40"/>
  <c r="K329" i="40"/>
  <c r="L329" i="40"/>
  <c r="M329" i="40"/>
  <c r="N329" i="40"/>
  <c r="O329" i="40"/>
  <c r="P329" i="40"/>
  <c r="Q329" i="40"/>
  <c r="R329" i="40"/>
  <c r="S329" i="40"/>
  <c r="T329" i="40"/>
  <c r="U329" i="40"/>
  <c r="V329" i="40"/>
  <c r="W329" i="40"/>
  <c r="X329" i="40"/>
  <c r="Y329" i="40"/>
  <c r="Z329" i="40"/>
  <c r="AA329" i="40"/>
  <c r="AB329" i="40"/>
  <c r="AC329" i="40"/>
  <c r="AD329" i="40"/>
  <c r="AE329" i="40"/>
  <c r="AF329" i="40"/>
  <c r="AG329" i="40"/>
  <c r="AH329" i="40"/>
  <c r="AI329" i="40"/>
  <c r="AJ329" i="40"/>
  <c r="AK329" i="40"/>
  <c r="AL329" i="40"/>
  <c r="AM329" i="40"/>
  <c r="AN329" i="40"/>
  <c r="AO329" i="40"/>
  <c r="AP329" i="40"/>
  <c r="AQ329" i="40"/>
  <c r="AR329" i="40"/>
  <c r="AS329" i="40"/>
  <c r="AT329" i="40"/>
  <c r="AU329" i="40"/>
  <c r="AV329" i="40"/>
  <c r="AW329" i="40"/>
  <c r="AX329" i="40"/>
  <c r="AY329" i="40"/>
  <c r="AZ329" i="40"/>
  <c r="BA329" i="40"/>
  <c r="BB329" i="40"/>
  <c r="BC329" i="40"/>
  <c r="BD329" i="40"/>
  <c r="BE329" i="40"/>
  <c r="BF329" i="40"/>
  <c r="BG329" i="40"/>
  <c r="BH329" i="40"/>
  <c r="BI329" i="40"/>
  <c r="BJ329" i="40"/>
  <c r="BK329" i="40"/>
  <c r="BL329" i="40"/>
  <c r="BM329" i="40"/>
  <c r="BN329" i="40"/>
  <c r="BO329" i="40"/>
  <c r="BP329" i="40"/>
  <c r="BQ329" i="40"/>
  <c r="BR329" i="40"/>
  <c r="BS329" i="40"/>
  <c r="BT329" i="40"/>
  <c r="BU329" i="40"/>
  <c r="BV329" i="40"/>
  <c r="BW329" i="40"/>
  <c r="BX329" i="40"/>
  <c r="BY329" i="40"/>
  <c r="BZ329" i="40"/>
  <c r="CA329" i="40"/>
  <c r="CB329" i="40"/>
  <c r="CC329" i="40"/>
  <c r="CD329" i="40"/>
  <c r="CE329" i="40"/>
  <c r="CF329" i="40"/>
  <c r="CG329" i="40"/>
  <c r="CH329" i="40"/>
  <c r="CI329" i="40"/>
  <c r="CJ329" i="40"/>
  <c r="CK329" i="40"/>
  <c r="CL329" i="40"/>
  <c r="CM329" i="40"/>
  <c r="CN329" i="40"/>
  <c r="CO329" i="40"/>
  <c r="CP329" i="40"/>
  <c r="CQ329" i="40"/>
  <c r="CR329" i="40"/>
  <c r="CS329" i="40"/>
  <c r="CT329" i="40"/>
  <c r="CU329" i="40"/>
  <c r="CV329" i="40"/>
  <c r="CW329" i="40"/>
  <c r="CX329" i="40"/>
  <c r="CY329" i="40"/>
  <c r="CZ329" i="40"/>
  <c r="DA329" i="40"/>
  <c r="DB329" i="40"/>
  <c r="DC329" i="40"/>
  <c r="E330" i="40"/>
  <c r="F330" i="40"/>
  <c r="G330" i="40"/>
  <c r="H330" i="40"/>
  <c r="I330" i="40"/>
  <c r="J330" i="40"/>
  <c r="K330" i="40"/>
  <c r="L330" i="40"/>
  <c r="M330" i="40"/>
  <c r="N330" i="40"/>
  <c r="O330" i="40"/>
  <c r="P330" i="40"/>
  <c r="Q330" i="40"/>
  <c r="R330" i="40"/>
  <c r="S330" i="40"/>
  <c r="T330" i="40"/>
  <c r="U330" i="40"/>
  <c r="V330" i="40"/>
  <c r="W330" i="40"/>
  <c r="X330" i="40"/>
  <c r="Y330" i="40"/>
  <c r="Z330" i="40"/>
  <c r="AA330" i="40"/>
  <c r="AB330" i="40"/>
  <c r="AC330" i="40"/>
  <c r="AD330" i="40"/>
  <c r="AE330" i="40"/>
  <c r="AF330" i="40"/>
  <c r="AG330" i="40"/>
  <c r="AH330" i="40"/>
  <c r="AI330" i="40"/>
  <c r="AJ330" i="40"/>
  <c r="AK330" i="40"/>
  <c r="AL330" i="40"/>
  <c r="AM330" i="40"/>
  <c r="AN330" i="40"/>
  <c r="AO330" i="40"/>
  <c r="AP330" i="40"/>
  <c r="AQ330" i="40"/>
  <c r="AR330" i="40"/>
  <c r="AS330" i="40"/>
  <c r="AT330" i="40"/>
  <c r="AU330" i="40"/>
  <c r="AV330" i="40"/>
  <c r="AW330" i="40"/>
  <c r="AX330" i="40"/>
  <c r="AY330" i="40"/>
  <c r="AZ330" i="40"/>
  <c r="BA330" i="40"/>
  <c r="BB330" i="40"/>
  <c r="BC330" i="40"/>
  <c r="BD330" i="40"/>
  <c r="BE330" i="40"/>
  <c r="BF330" i="40"/>
  <c r="BG330" i="40"/>
  <c r="BH330" i="40"/>
  <c r="BI330" i="40"/>
  <c r="BJ330" i="40"/>
  <c r="BK330" i="40"/>
  <c r="BL330" i="40"/>
  <c r="BM330" i="40"/>
  <c r="BN330" i="40"/>
  <c r="BO330" i="40"/>
  <c r="BP330" i="40"/>
  <c r="BQ330" i="40"/>
  <c r="BR330" i="40"/>
  <c r="BS330" i="40"/>
  <c r="BT330" i="40"/>
  <c r="BU330" i="40"/>
  <c r="BV330" i="40"/>
  <c r="BW330" i="40"/>
  <c r="BX330" i="40"/>
  <c r="BY330" i="40"/>
  <c r="BZ330" i="40"/>
  <c r="CA330" i="40"/>
  <c r="CB330" i="40"/>
  <c r="CC330" i="40"/>
  <c r="CD330" i="40"/>
  <c r="CE330" i="40"/>
  <c r="CF330" i="40"/>
  <c r="CG330" i="40"/>
  <c r="CH330" i="40"/>
  <c r="CI330" i="40"/>
  <c r="CJ330" i="40"/>
  <c r="CK330" i="40"/>
  <c r="CL330" i="40"/>
  <c r="CM330" i="40"/>
  <c r="CN330" i="40"/>
  <c r="CO330" i="40"/>
  <c r="CP330" i="40"/>
  <c r="CQ330" i="40"/>
  <c r="CR330" i="40"/>
  <c r="CS330" i="40"/>
  <c r="CT330" i="40"/>
  <c r="CU330" i="40"/>
  <c r="CV330" i="40"/>
  <c r="CW330" i="40"/>
  <c r="CX330" i="40"/>
  <c r="CY330" i="40"/>
  <c r="CZ330" i="40"/>
  <c r="DA330" i="40"/>
  <c r="DB330" i="40"/>
  <c r="DC330" i="40"/>
  <c r="E331" i="40"/>
  <c r="F331" i="40"/>
  <c r="G331" i="40"/>
  <c r="H331" i="40"/>
  <c r="I331" i="40"/>
  <c r="J331" i="40"/>
  <c r="K331" i="40"/>
  <c r="L331" i="40"/>
  <c r="M331" i="40"/>
  <c r="N331" i="40"/>
  <c r="O331" i="40"/>
  <c r="P331" i="40"/>
  <c r="Q331" i="40"/>
  <c r="R331" i="40"/>
  <c r="S331" i="40"/>
  <c r="T331" i="40"/>
  <c r="U331" i="40"/>
  <c r="V331" i="40"/>
  <c r="W331" i="40"/>
  <c r="X331" i="40"/>
  <c r="Y331" i="40"/>
  <c r="Z331" i="40"/>
  <c r="AA331" i="40"/>
  <c r="AB331" i="40"/>
  <c r="AC331" i="40"/>
  <c r="AD331" i="40"/>
  <c r="AE331" i="40"/>
  <c r="AF331" i="40"/>
  <c r="AG331" i="40"/>
  <c r="AH331" i="40"/>
  <c r="AI331" i="40"/>
  <c r="AJ331" i="40"/>
  <c r="AK331" i="40"/>
  <c r="AL331" i="40"/>
  <c r="AM331" i="40"/>
  <c r="AN331" i="40"/>
  <c r="AO331" i="40"/>
  <c r="AP331" i="40"/>
  <c r="AQ331" i="40"/>
  <c r="AR331" i="40"/>
  <c r="AS331" i="40"/>
  <c r="AT331" i="40"/>
  <c r="AU331" i="40"/>
  <c r="AV331" i="40"/>
  <c r="AW331" i="40"/>
  <c r="AX331" i="40"/>
  <c r="AY331" i="40"/>
  <c r="AZ331" i="40"/>
  <c r="BA331" i="40"/>
  <c r="BB331" i="40"/>
  <c r="BC331" i="40"/>
  <c r="BD331" i="40"/>
  <c r="BE331" i="40"/>
  <c r="BF331" i="40"/>
  <c r="BG331" i="40"/>
  <c r="BH331" i="40"/>
  <c r="BI331" i="40"/>
  <c r="BJ331" i="40"/>
  <c r="BK331" i="40"/>
  <c r="BL331" i="40"/>
  <c r="BM331" i="40"/>
  <c r="BN331" i="40"/>
  <c r="BO331" i="40"/>
  <c r="BP331" i="40"/>
  <c r="BQ331" i="40"/>
  <c r="BR331" i="40"/>
  <c r="BS331" i="40"/>
  <c r="BT331" i="40"/>
  <c r="BU331" i="40"/>
  <c r="BV331" i="40"/>
  <c r="BW331" i="40"/>
  <c r="BX331" i="40"/>
  <c r="BY331" i="40"/>
  <c r="BZ331" i="40"/>
  <c r="CA331" i="40"/>
  <c r="CB331" i="40"/>
  <c r="CC331" i="40"/>
  <c r="CD331" i="40"/>
  <c r="CE331" i="40"/>
  <c r="CF331" i="40"/>
  <c r="CG331" i="40"/>
  <c r="CH331" i="40"/>
  <c r="CI331" i="40"/>
  <c r="CJ331" i="40"/>
  <c r="CK331" i="40"/>
  <c r="CL331" i="40"/>
  <c r="CM331" i="40"/>
  <c r="CN331" i="40"/>
  <c r="CO331" i="40"/>
  <c r="CP331" i="40"/>
  <c r="CQ331" i="40"/>
  <c r="CR331" i="40"/>
  <c r="CS331" i="40"/>
  <c r="CT331" i="40"/>
  <c r="CU331" i="40"/>
  <c r="CV331" i="40"/>
  <c r="CW331" i="40"/>
  <c r="CX331" i="40"/>
  <c r="CY331" i="40"/>
  <c r="CZ331" i="40"/>
  <c r="DA331" i="40"/>
  <c r="DB331" i="40"/>
  <c r="DC331" i="40"/>
  <c r="E332" i="40"/>
  <c r="F332" i="40"/>
  <c r="G332" i="40"/>
  <c r="H332" i="40"/>
  <c r="I332" i="40"/>
  <c r="J332" i="40"/>
  <c r="K332" i="40"/>
  <c r="L332" i="40"/>
  <c r="M332" i="40"/>
  <c r="N332" i="40"/>
  <c r="O332" i="40"/>
  <c r="P332" i="40"/>
  <c r="Q332" i="40"/>
  <c r="R332" i="40"/>
  <c r="S332" i="40"/>
  <c r="T332" i="40"/>
  <c r="U332" i="40"/>
  <c r="V332" i="40"/>
  <c r="W332" i="40"/>
  <c r="X332" i="40"/>
  <c r="Y332" i="40"/>
  <c r="Z332" i="40"/>
  <c r="AA332" i="40"/>
  <c r="AB332" i="40"/>
  <c r="AC332" i="40"/>
  <c r="AD332" i="40"/>
  <c r="AE332" i="40"/>
  <c r="AF332" i="40"/>
  <c r="AG332" i="40"/>
  <c r="AH332" i="40"/>
  <c r="AI332" i="40"/>
  <c r="AJ332" i="40"/>
  <c r="AK332" i="40"/>
  <c r="AL332" i="40"/>
  <c r="AM332" i="40"/>
  <c r="AN332" i="40"/>
  <c r="AO332" i="40"/>
  <c r="AP332" i="40"/>
  <c r="AQ332" i="40"/>
  <c r="AR332" i="40"/>
  <c r="AS332" i="40"/>
  <c r="AT332" i="40"/>
  <c r="AU332" i="40"/>
  <c r="AV332" i="40"/>
  <c r="AW332" i="40"/>
  <c r="AX332" i="40"/>
  <c r="AY332" i="40"/>
  <c r="AZ332" i="40"/>
  <c r="BA332" i="40"/>
  <c r="BB332" i="40"/>
  <c r="BC332" i="40"/>
  <c r="BD332" i="40"/>
  <c r="BE332" i="40"/>
  <c r="BF332" i="40"/>
  <c r="BG332" i="40"/>
  <c r="BH332" i="40"/>
  <c r="BI332" i="40"/>
  <c r="BJ332" i="40"/>
  <c r="BK332" i="40"/>
  <c r="BL332" i="40"/>
  <c r="BM332" i="40"/>
  <c r="BN332" i="40"/>
  <c r="BO332" i="40"/>
  <c r="BP332" i="40"/>
  <c r="BQ332" i="40"/>
  <c r="BR332" i="40"/>
  <c r="BS332" i="40"/>
  <c r="BT332" i="40"/>
  <c r="BU332" i="40"/>
  <c r="BV332" i="40"/>
  <c r="BW332" i="40"/>
  <c r="BX332" i="40"/>
  <c r="BY332" i="40"/>
  <c r="BZ332" i="40"/>
  <c r="CA332" i="40"/>
  <c r="CB332" i="40"/>
  <c r="CC332" i="40"/>
  <c r="CD332" i="40"/>
  <c r="CE332" i="40"/>
  <c r="CF332" i="40"/>
  <c r="CG332" i="40"/>
  <c r="CH332" i="40"/>
  <c r="CI332" i="40"/>
  <c r="CJ332" i="40"/>
  <c r="CK332" i="40"/>
  <c r="CL332" i="40"/>
  <c r="CM332" i="40"/>
  <c r="CN332" i="40"/>
  <c r="CO332" i="40"/>
  <c r="CP332" i="40"/>
  <c r="CQ332" i="40"/>
  <c r="CR332" i="40"/>
  <c r="CS332" i="40"/>
  <c r="CT332" i="40"/>
  <c r="CU332" i="40"/>
  <c r="CV332" i="40"/>
  <c r="CW332" i="40"/>
  <c r="CX332" i="40"/>
  <c r="CY332" i="40"/>
  <c r="CZ332" i="40"/>
  <c r="DA332" i="40"/>
  <c r="DB332" i="40"/>
  <c r="DC332" i="40"/>
  <c r="E333" i="40"/>
  <c r="F333" i="40"/>
  <c r="G333" i="40"/>
  <c r="H333" i="40"/>
  <c r="I333" i="40"/>
  <c r="J333" i="40"/>
  <c r="K333" i="40"/>
  <c r="L333" i="40"/>
  <c r="M333" i="40"/>
  <c r="N333" i="40"/>
  <c r="O333" i="40"/>
  <c r="P333" i="40"/>
  <c r="Q333" i="40"/>
  <c r="R333" i="40"/>
  <c r="S333" i="40"/>
  <c r="T333" i="40"/>
  <c r="U333" i="40"/>
  <c r="V333" i="40"/>
  <c r="W333" i="40"/>
  <c r="X333" i="40"/>
  <c r="Y333" i="40"/>
  <c r="Z333" i="40"/>
  <c r="AA333" i="40"/>
  <c r="AB333" i="40"/>
  <c r="AC333" i="40"/>
  <c r="AD333" i="40"/>
  <c r="AE333" i="40"/>
  <c r="AF333" i="40"/>
  <c r="AG333" i="40"/>
  <c r="AH333" i="40"/>
  <c r="AI333" i="40"/>
  <c r="AJ333" i="40"/>
  <c r="AK333" i="40"/>
  <c r="AL333" i="40"/>
  <c r="AM333" i="40"/>
  <c r="AN333" i="40"/>
  <c r="AO333" i="40"/>
  <c r="AP333" i="40"/>
  <c r="AQ333" i="40"/>
  <c r="AR333" i="40"/>
  <c r="AS333" i="40"/>
  <c r="AT333" i="40"/>
  <c r="AU333" i="40"/>
  <c r="AV333" i="40"/>
  <c r="AW333" i="40"/>
  <c r="AX333" i="40"/>
  <c r="AY333" i="40"/>
  <c r="AZ333" i="40"/>
  <c r="BA333" i="40"/>
  <c r="BB333" i="40"/>
  <c r="BC333" i="40"/>
  <c r="BD333" i="40"/>
  <c r="BE333" i="40"/>
  <c r="BF333" i="40"/>
  <c r="BG333" i="40"/>
  <c r="BH333" i="40"/>
  <c r="BI333" i="40"/>
  <c r="BJ333" i="40"/>
  <c r="BK333" i="40"/>
  <c r="BL333" i="40"/>
  <c r="BM333" i="40"/>
  <c r="BN333" i="40"/>
  <c r="BO333" i="40"/>
  <c r="BP333" i="40"/>
  <c r="BQ333" i="40"/>
  <c r="BR333" i="40"/>
  <c r="BS333" i="40"/>
  <c r="BT333" i="40"/>
  <c r="BU333" i="40"/>
  <c r="BV333" i="40"/>
  <c r="BW333" i="40"/>
  <c r="BX333" i="40"/>
  <c r="BY333" i="40"/>
  <c r="BZ333" i="40"/>
  <c r="CA333" i="40"/>
  <c r="CB333" i="40"/>
  <c r="CC333" i="40"/>
  <c r="CD333" i="40"/>
  <c r="CE333" i="40"/>
  <c r="CF333" i="40"/>
  <c r="CG333" i="40"/>
  <c r="CH333" i="40"/>
  <c r="CI333" i="40"/>
  <c r="CJ333" i="40"/>
  <c r="CK333" i="40"/>
  <c r="CL333" i="40"/>
  <c r="CM333" i="40"/>
  <c r="CN333" i="40"/>
  <c r="CO333" i="40"/>
  <c r="CP333" i="40"/>
  <c r="CQ333" i="40"/>
  <c r="CR333" i="40"/>
  <c r="CS333" i="40"/>
  <c r="CT333" i="40"/>
  <c r="CU333" i="40"/>
  <c r="CV333" i="40"/>
  <c r="CW333" i="40"/>
  <c r="CX333" i="40"/>
  <c r="CY333" i="40"/>
  <c r="CZ333" i="40"/>
  <c r="DA333" i="40"/>
  <c r="DB333" i="40"/>
  <c r="DC333" i="40"/>
  <c r="E334" i="40"/>
  <c r="F334" i="40"/>
  <c r="G334" i="40"/>
  <c r="H334" i="40"/>
  <c r="I334" i="40"/>
  <c r="J334" i="40"/>
  <c r="K334" i="40"/>
  <c r="L334" i="40"/>
  <c r="M334" i="40"/>
  <c r="N334" i="40"/>
  <c r="O334" i="40"/>
  <c r="P334" i="40"/>
  <c r="Q334" i="40"/>
  <c r="R334" i="40"/>
  <c r="S334" i="40"/>
  <c r="T334" i="40"/>
  <c r="U334" i="40"/>
  <c r="V334" i="40"/>
  <c r="W334" i="40"/>
  <c r="X334" i="40"/>
  <c r="Y334" i="40"/>
  <c r="Z334" i="40"/>
  <c r="AA334" i="40"/>
  <c r="AB334" i="40"/>
  <c r="AC334" i="40"/>
  <c r="AD334" i="40"/>
  <c r="AE334" i="40"/>
  <c r="AF334" i="40"/>
  <c r="AG334" i="40"/>
  <c r="AH334" i="40"/>
  <c r="AI334" i="40"/>
  <c r="AJ334" i="40"/>
  <c r="AK334" i="40"/>
  <c r="AL334" i="40"/>
  <c r="AM334" i="40"/>
  <c r="AN334" i="40"/>
  <c r="AO334" i="40"/>
  <c r="AP334" i="40"/>
  <c r="AQ334" i="40"/>
  <c r="AR334" i="40"/>
  <c r="AS334" i="40"/>
  <c r="AT334" i="40"/>
  <c r="AU334" i="40"/>
  <c r="AV334" i="40"/>
  <c r="AW334" i="40"/>
  <c r="AX334" i="40"/>
  <c r="AY334" i="40"/>
  <c r="AZ334" i="40"/>
  <c r="BA334" i="40"/>
  <c r="BB334" i="40"/>
  <c r="BC334" i="40"/>
  <c r="BD334" i="40"/>
  <c r="BE334" i="40"/>
  <c r="BF334" i="40"/>
  <c r="BG334" i="40"/>
  <c r="BH334" i="40"/>
  <c r="BI334" i="40"/>
  <c r="BJ334" i="40"/>
  <c r="BK334" i="40"/>
  <c r="BL334" i="40"/>
  <c r="BM334" i="40"/>
  <c r="BN334" i="40"/>
  <c r="BO334" i="40"/>
  <c r="BP334" i="40"/>
  <c r="BQ334" i="40"/>
  <c r="BR334" i="40"/>
  <c r="BS334" i="40"/>
  <c r="BT334" i="40"/>
  <c r="BU334" i="40"/>
  <c r="BV334" i="40"/>
  <c r="BW334" i="40"/>
  <c r="BX334" i="40"/>
  <c r="BY334" i="40"/>
  <c r="BZ334" i="40"/>
  <c r="CA334" i="40"/>
  <c r="CB334" i="40"/>
  <c r="CC334" i="40"/>
  <c r="CD334" i="40"/>
  <c r="CE334" i="40"/>
  <c r="CF334" i="40"/>
  <c r="CG334" i="40"/>
  <c r="CH334" i="40"/>
  <c r="CI334" i="40"/>
  <c r="CJ334" i="40"/>
  <c r="CK334" i="40"/>
  <c r="CL334" i="40"/>
  <c r="CM334" i="40"/>
  <c r="CN334" i="40"/>
  <c r="CO334" i="40"/>
  <c r="CP334" i="40"/>
  <c r="CQ334" i="40"/>
  <c r="CR334" i="40"/>
  <c r="CS334" i="40"/>
  <c r="CT334" i="40"/>
  <c r="CU334" i="40"/>
  <c r="CV334" i="40"/>
  <c r="CW334" i="40"/>
  <c r="CX334" i="40"/>
  <c r="CY334" i="40"/>
  <c r="CZ334" i="40"/>
  <c r="DA334" i="40"/>
  <c r="DB334" i="40"/>
  <c r="DC334" i="40"/>
  <c r="E335" i="40"/>
  <c r="F335" i="40"/>
  <c r="G335" i="40"/>
  <c r="H335" i="40"/>
  <c r="I335" i="40"/>
  <c r="J335" i="40"/>
  <c r="K335" i="40"/>
  <c r="L335" i="40"/>
  <c r="M335" i="40"/>
  <c r="N335" i="40"/>
  <c r="O335" i="40"/>
  <c r="P335" i="40"/>
  <c r="Q335" i="40"/>
  <c r="R335" i="40"/>
  <c r="S335" i="40"/>
  <c r="T335" i="40"/>
  <c r="U335" i="40"/>
  <c r="V335" i="40"/>
  <c r="W335" i="40"/>
  <c r="X335" i="40"/>
  <c r="Y335" i="40"/>
  <c r="Z335" i="40"/>
  <c r="AA335" i="40"/>
  <c r="AB335" i="40"/>
  <c r="AC335" i="40"/>
  <c r="AD335" i="40"/>
  <c r="AE335" i="40"/>
  <c r="AF335" i="40"/>
  <c r="AG335" i="40"/>
  <c r="AH335" i="40"/>
  <c r="AI335" i="40"/>
  <c r="AJ335" i="40"/>
  <c r="AK335" i="40"/>
  <c r="AL335" i="40"/>
  <c r="AM335" i="40"/>
  <c r="AN335" i="40"/>
  <c r="AO335" i="40"/>
  <c r="AP335" i="40"/>
  <c r="AQ335" i="40"/>
  <c r="AR335" i="40"/>
  <c r="AS335" i="40"/>
  <c r="AT335" i="40"/>
  <c r="AU335" i="40"/>
  <c r="AV335" i="40"/>
  <c r="AW335" i="40"/>
  <c r="AX335" i="40"/>
  <c r="AY335" i="40"/>
  <c r="AZ335" i="40"/>
  <c r="BA335" i="40"/>
  <c r="BB335" i="40"/>
  <c r="BC335" i="40"/>
  <c r="BD335" i="40"/>
  <c r="BE335" i="40"/>
  <c r="BF335" i="40"/>
  <c r="BG335" i="40"/>
  <c r="BH335" i="40"/>
  <c r="BI335" i="40"/>
  <c r="BJ335" i="40"/>
  <c r="BK335" i="40"/>
  <c r="BL335" i="40"/>
  <c r="BM335" i="40"/>
  <c r="BN335" i="40"/>
  <c r="BO335" i="40"/>
  <c r="BP335" i="40"/>
  <c r="BQ335" i="40"/>
  <c r="BR335" i="40"/>
  <c r="BS335" i="40"/>
  <c r="BT335" i="40"/>
  <c r="BU335" i="40"/>
  <c r="BV335" i="40"/>
  <c r="BW335" i="40"/>
  <c r="BX335" i="40"/>
  <c r="BY335" i="40"/>
  <c r="BZ335" i="40"/>
  <c r="CA335" i="40"/>
  <c r="CB335" i="40"/>
  <c r="CC335" i="40"/>
  <c r="CD335" i="40"/>
  <c r="CE335" i="40"/>
  <c r="CF335" i="40"/>
  <c r="CG335" i="40"/>
  <c r="CH335" i="40"/>
  <c r="CI335" i="40"/>
  <c r="CJ335" i="40"/>
  <c r="CK335" i="40"/>
  <c r="CL335" i="40"/>
  <c r="CM335" i="40"/>
  <c r="CN335" i="40"/>
  <c r="CO335" i="40"/>
  <c r="CP335" i="40"/>
  <c r="CQ335" i="40"/>
  <c r="CR335" i="40"/>
  <c r="CS335" i="40"/>
  <c r="CT335" i="40"/>
  <c r="CU335" i="40"/>
  <c r="CV335" i="40"/>
  <c r="CW335" i="40"/>
  <c r="CX335" i="40"/>
  <c r="CY335" i="40"/>
  <c r="CZ335" i="40"/>
  <c r="DA335" i="40"/>
  <c r="DB335" i="40"/>
  <c r="DC335" i="40"/>
  <c r="E336" i="40"/>
  <c r="F336" i="40"/>
  <c r="G336" i="40"/>
  <c r="H336" i="40"/>
  <c r="I336" i="40"/>
  <c r="J336" i="40"/>
  <c r="K336" i="40"/>
  <c r="L336" i="40"/>
  <c r="M336" i="40"/>
  <c r="N336" i="40"/>
  <c r="O336" i="40"/>
  <c r="P336" i="40"/>
  <c r="Q336" i="40"/>
  <c r="R336" i="40"/>
  <c r="S336" i="40"/>
  <c r="T336" i="40"/>
  <c r="U336" i="40"/>
  <c r="V336" i="40"/>
  <c r="W336" i="40"/>
  <c r="X336" i="40"/>
  <c r="Y336" i="40"/>
  <c r="Z336" i="40"/>
  <c r="AA336" i="40"/>
  <c r="AB336" i="40"/>
  <c r="AC336" i="40"/>
  <c r="AD336" i="40"/>
  <c r="AE336" i="40"/>
  <c r="AF336" i="40"/>
  <c r="AG336" i="40"/>
  <c r="AH336" i="40"/>
  <c r="AI336" i="40"/>
  <c r="AJ336" i="40"/>
  <c r="AK336" i="40"/>
  <c r="AL336" i="40"/>
  <c r="AM336" i="40"/>
  <c r="AN336" i="40"/>
  <c r="AO336" i="40"/>
  <c r="AP336" i="40"/>
  <c r="AQ336" i="40"/>
  <c r="AR336" i="40"/>
  <c r="AS336" i="40"/>
  <c r="AT336" i="40"/>
  <c r="AU336" i="40"/>
  <c r="AV336" i="40"/>
  <c r="AW336" i="40"/>
  <c r="AX336" i="40"/>
  <c r="AY336" i="40"/>
  <c r="AZ336" i="40"/>
  <c r="BA336" i="40"/>
  <c r="BB336" i="40"/>
  <c r="BC336" i="40"/>
  <c r="BD336" i="40"/>
  <c r="BE336" i="40"/>
  <c r="BF336" i="40"/>
  <c r="BG336" i="40"/>
  <c r="BH336" i="40"/>
  <c r="BI336" i="40"/>
  <c r="BJ336" i="40"/>
  <c r="BK336" i="40"/>
  <c r="BL336" i="40"/>
  <c r="BM336" i="40"/>
  <c r="BN336" i="40"/>
  <c r="BO336" i="40"/>
  <c r="BP336" i="40"/>
  <c r="BQ336" i="40"/>
  <c r="BR336" i="40"/>
  <c r="BS336" i="40"/>
  <c r="BT336" i="40"/>
  <c r="BU336" i="40"/>
  <c r="BV336" i="40"/>
  <c r="BW336" i="40"/>
  <c r="BX336" i="40"/>
  <c r="BY336" i="40"/>
  <c r="BZ336" i="40"/>
  <c r="CA336" i="40"/>
  <c r="CB336" i="40"/>
  <c r="CC336" i="40"/>
  <c r="CD336" i="40"/>
  <c r="CE336" i="40"/>
  <c r="CF336" i="40"/>
  <c r="CG336" i="40"/>
  <c r="CH336" i="40"/>
  <c r="CI336" i="40"/>
  <c r="CJ336" i="40"/>
  <c r="CK336" i="40"/>
  <c r="CL336" i="40"/>
  <c r="CM336" i="40"/>
  <c r="CN336" i="40"/>
  <c r="CO336" i="40"/>
  <c r="CP336" i="40"/>
  <c r="CQ336" i="40"/>
  <c r="CR336" i="40"/>
  <c r="CS336" i="40"/>
  <c r="CT336" i="40"/>
  <c r="CU336" i="40"/>
  <c r="CV336" i="40"/>
  <c r="CW336" i="40"/>
  <c r="CX336" i="40"/>
  <c r="CY336" i="40"/>
  <c r="CZ336" i="40"/>
  <c r="DA336" i="40"/>
  <c r="DB336" i="40"/>
  <c r="DC336" i="40"/>
  <c r="E337" i="40"/>
  <c r="F337" i="40"/>
  <c r="G337" i="40"/>
  <c r="H337" i="40"/>
  <c r="I337" i="40"/>
  <c r="J337" i="40"/>
  <c r="K337" i="40"/>
  <c r="L337" i="40"/>
  <c r="M337" i="40"/>
  <c r="N337" i="40"/>
  <c r="O337" i="40"/>
  <c r="P337" i="40"/>
  <c r="Q337" i="40"/>
  <c r="R337" i="40"/>
  <c r="S337" i="40"/>
  <c r="T337" i="40"/>
  <c r="U337" i="40"/>
  <c r="V337" i="40"/>
  <c r="W337" i="40"/>
  <c r="X337" i="40"/>
  <c r="Y337" i="40"/>
  <c r="Z337" i="40"/>
  <c r="AA337" i="40"/>
  <c r="AB337" i="40"/>
  <c r="AC337" i="40"/>
  <c r="AD337" i="40"/>
  <c r="AE337" i="40"/>
  <c r="AF337" i="40"/>
  <c r="AG337" i="40"/>
  <c r="AH337" i="40"/>
  <c r="AI337" i="40"/>
  <c r="AJ337" i="40"/>
  <c r="AK337" i="40"/>
  <c r="AL337" i="40"/>
  <c r="AM337" i="40"/>
  <c r="AN337" i="40"/>
  <c r="AO337" i="40"/>
  <c r="AP337" i="40"/>
  <c r="AQ337" i="40"/>
  <c r="AR337" i="40"/>
  <c r="AS337" i="40"/>
  <c r="AT337" i="40"/>
  <c r="AU337" i="40"/>
  <c r="AV337" i="40"/>
  <c r="AW337" i="40"/>
  <c r="AX337" i="40"/>
  <c r="AY337" i="40"/>
  <c r="AZ337" i="40"/>
  <c r="BA337" i="40"/>
  <c r="BB337" i="40"/>
  <c r="BC337" i="40"/>
  <c r="BD337" i="40"/>
  <c r="BE337" i="40"/>
  <c r="BF337" i="40"/>
  <c r="BG337" i="40"/>
  <c r="BH337" i="40"/>
  <c r="BI337" i="40"/>
  <c r="BJ337" i="40"/>
  <c r="BK337" i="40"/>
  <c r="BL337" i="40"/>
  <c r="BM337" i="40"/>
  <c r="BN337" i="40"/>
  <c r="BO337" i="40"/>
  <c r="BP337" i="40"/>
  <c r="BQ337" i="40"/>
  <c r="BR337" i="40"/>
  <c r="BS337" i="40"/>
  <c r="BT337" i="40"/>
  <c r="BU337" i="40"/>
  <c r="BV337" i="40"/>
  <c r="BW337" i="40"/>
  <c r="BX337" i="40"/>
  <c r="BY337" i="40"/>
  <c r="BZ337" i="40"/>
  <c r="CA337" i="40"/>
  <c r="CB337" i="40"/>
  <c r="CC337" i="40"/>
  <c r="CD337" i="40"/>
  <c r="CE337" i="40"/>
  <c r="CF337" i="40"/>
  <c r="CG337" i="40"/>
  <c r="CH337" i="40"/>
  <c r="CI337" i="40"/>
  <c r="CJ337" i="40"/>
  <c r="CK337" i="40"/>
  <c r="CL337" i="40"/>
  <c r="CM337" i="40"/>
  <c r="CN337" i="40"/>
  <c r="CO337" i="40"/>
  <c r="CP337" i="40"/>
  <c r="CQ337" i="40"/>
  <c r="CR337" i="40"/>
  <c r="CS337" i="40"/>
  <c r="CT337" i="40"/>
  <c r="CU337" i="40"/>
  <c r="CV337" i="40"/>
  <c r="CW337" i="40"/>
  <c r="CX337" i="40"/>
  <c r="CY337" i="40"/>
  <c r="CZ337" i="40"/>
  <c r="DA337" i="40"/>
  <c r="DB337" i="40"/>
  <c r="DC337" i="40"/>
  <c r="E338" i="40"/>
  <c r="F338" i="40"/>
  <c r="G338" i="40"/>
  <c r="H338" i="40"/>
  <c r="I338" i="40"/>
  <c r="J338" i="40"/>
  <c r="K338" i="40"/>
  <c r="L338" i="40"/>
  <c r="M338" i="40"/>
  <c r="N338" i="40"/>
  <c r="O338" i="40"/>
  <c r="P338" i="40"/>
  <c r="Q338" i="40"/>
  <c r="R338" i="40"/>
  <c r="S338" i="40"/>
  <c r="T338" i="40"/>
  <c r="U338" i="40"/>
  <c r="V338" i="40"/>
  <c r="W338" i="40"/>
  <c r="X338" i="40"/>
  <c r="Y338" i="40"/>
  <c r="Z338" i="40"/>
  <c r="AA338" i="40"/>
  <c r="AB338" i="40"/>
  <c r="AC338" i="40"/>
  <c r="AD338" i="40"/>
  <c r="AE338" i="40"/>
  <c r="AF338" i="40"/>
  <c r="AG338" i="40"/>
  <c r="AH338" i="40"/>
  <c r="AI338" i="40"/>
  <c r="AJ338" i="40"/>
  <c r="AK338" i="40"/>
  <c r="AL338" i="40"/>
  <c r="AM338" i="40"/>
  <c r="AN338" i="40"/>
  <c r="AO338" i="40"/>
  <c r="AP338" i="40"/>
  <c r="AQ338" i="40"/>
  <c r="AR338" i="40"/>
  <c r="AS338" i="40"/>
  <c r="AT338" i="40"/>
  <c r="AU338" i="40"/>
  <c r="AV338" i="40"/>
  <c r="AW338" i="40"/>
  <c r="AX338" i="40"/>
  <c r="AY338" i="40"/>
  <c r="AZ338" i="40"/>
  <c r="BA338" i="40"/>
  <c r="BB338" i="40"/>
  <c r="BC338" i="40"/>
  <c r="BD338" i="40"/>
  <c r="BE338" i="40"/>
  <c r="BF338" i="40"/>
  <c r="BG338" i="40"/>
  <c r="BH338" i="40"/>
  <c r="BI338" i="40"/>
  <c r="BJ338" i="40"/>
  <c r="BK338" i="40"/>
  <c r="BL338" i="40"/>
  <c r="BM338" i="40"/>
  <c r="BN338" i="40"/>
  <c r="BO338" i="40"/>
  <c r="BP338" i="40"/>
  <c r="BQ338" i="40"/>
  <c r="BR338" i="40"/>
  <c r="BS338" i="40"/>
  <c r="BT338" i="40"/>
  <c r="BU338" i="40"/>
  <c r="BV338" i="40"/>
  <c r="BW338" i="40"/>
  <c r="BX338" i="40"/>
  <c r="BY338" i="40"/>
  <c r="BZ338" i="40"/>
  <c r="CA338" i="40"/>
  <c r="CB338" i="40"/>
  <c r="CC338" i="40"/>
  <c r="CD338" i="40"/>
  <c r="CE338" i="40"/>
  <c r="CF338" i="40"/>
  <c r="CG338" i="40"/>
  <c r="CH338" i="40"/>
  <c r="CI338" i="40"/>
  <c r="CJ338" i="40"/>
  <c r="CK338" i="40"/>
  <c r="CL338" i="40"/>
  <c r="CM338" i="40"/>
  <c r="CN338" i="40"/>
  <c r="CO338" i="40"/>
  <c r="CP338" i="40"/>
  <c r="CQ338" i="40"/>
  <c r="CR338" i="40"/>
  <c r="CS338" i="40"/>
  <c r="CT338" i="40"/>
  <c r="CU338" i="40"/>
  <c r="CV338" i="40"/>
  <c r="CW338" i="40"/>
  <c r="CX338" i="40"/>
  <c r="CY338" i="40"/>
  <c r="CZ338" i="40"/>
  <c r="DA338" i="40"/>
  <c r="DB338" i="40"/>
  <c r="DC338" i="40"/>
  <c r="E339" i="40"/>
  <c r="F339" i="40"/>
  <c r="G339" i="40"/>
  <c r="H339" i="40"/>
  <c r="I339" i="40"/>
  <c r="J339" i="40"/>
  <c r="K339" i="40"/>
  <c r="L339" i="40"/>
  <c r="M339" i="40"/>
  <c r="N339" i="40"/>
  <c r="O339" i="40"/>
  <c r="P339" i="40"/>
  <c r="Q339" i="40"/>
  <c r="R339" i="40"/>
  <c r="S339" i="40"/>
  <c r="T339" i="40"/>
  <c r="U339" i="40"/>
  <c r="V339" i="40"/>
  <c r="W339" i="40"/>
  <c r="X339" i="40"/>
  <c r="Y339" i="40"/>
  <c r="Z339" i="40"/>
  <c r="AA339" i="40"/>
  <c r="AB339" i="40"/>
  <c r="AC339" i="40"/>
  <c r="AD339" i="40"/>
  <c r="AE339" i="40"/>
  <c r="AF339" i="40"/>
  <c r="AG339" i="40"/>
  <c r="AH339" i="40"/>
  <c r="AI339" i="40"/>
  <c r="AJ339" i="40"/>
  <c r="AK339" i="40"/>
  <c r="AL339" i="40"/>
  <c r="AM339" i="40"/>
  <c r="AN339" i="40"/>
  <c r="AO339" i="40"/>
  <c r="AP339" i="40"/>
  <c r="AQ339" i="40"/>
  <c r="AR339" i="40"/>
  <c r="AS339" i="40"/>
  <c r="AT339" i="40"/>
  <c r="AU339" i="40"/>
  <c r="AV339" i="40"/>
  <c r="AW339" i="40"/>
  <c r="AX339" i="40"/>
  <c r="AY339" i="40"/>
  <c r="AZ339" i="40"/>
  <c r="BA339" i="40"/>
  <c r="BB339" i="40"/>
  <c r="BC339" i="40"/>
  <c r="BD339" i="40"/>
  <c r="BE339" i="40"/>
  <c r="BF339" i="40"/>
  <c r="BG339" i="40"/>
  <c r="BH339" i="40"/>
  <c r="BI339" i="40"/>
  <c r="BJ339" i="40"/>
  <c r="BK339" i="40"/>
  <c r="BL339" i="40"/>
  <c r="BM339" i="40"/>
  <c r="BN339" i="40"/>
  <c r="BO339" i="40"/>
  <c r="BP339" i="40"/>
  <c r="BQ339" i="40"/>
  <c r="BR339" i="40"/>
  <c r="BS339" i="40"/>
  <c r="BT339" i="40"/>
  <c r="BU339" i="40"/>
  <c r="BV339" i="40"/>
  <c r="BW339" i="40"/>
  <c r="BX339" i="40"/>
  <c r="BY339" i="40"/>
  <c r="BZ339" i="40"/>
  <c r="CA339" i="40"/>
  <c r="CB339" i="40"/>
  <c r="CC339" i="40"/>
  <c r="CD339" i="40"/>
  <c r="CE339" i="40"/>
  <c r="CF339" i="40"/>
  <c r="CG339" i="40"/>
  <c r="CH339" i="40"/>
  <c r="CI339" i="40"/>
  <c r="CJ339" i="40"/>
  <c r="CK339" i="40"/>
  <c r="CL339" i="40"/>
  <c r="CM339" i="40"/>
  <c r="CN339" i="40"/>
  <c r="CO339" i="40"/>
  <c r="CP339" i="40"/>
  <c r="CQ339" i="40"/>
  <c r="CR339" i="40"/>
  <c r="CS339" i="40"/>
  <c r="CT339" i="40"/>
  <c r="CU339" i="40"/>
  <c r="CV339" i="40"/>
  <c r="CW339" i="40"/>
  <c r="CX339" i="40"/>
  <c r="CY339" i="40"/>
  <c r="CZ339" i="40"/>
  <c r="DA339" i="40"/>
  <c r="DB339" i="40"/>
  <c r="DC339" i="40"/>
  <c r="E340" i="40"/>
  <c r="F340" i="40"/>
  <c r="G340" i="40"/>
  <c r="H340" i="40"/>
  <c r="I340" i="40"/>
  <c r="J340" i="40"/>
  <c r="K340" i="40"/>
  <c r="L340" i="40"/>
  <c r="M340" i="40"/>
  <c r="N340" i="40"/>
  <c r="O340" i="40"/>
  <c r="P340" i="40"/>
  <c r="Q340" i="40"/>
  <c r="R340" i="40"/>
  <c r="S340" i="40"/>
  <c r="T340" i="40"/>
  <c r="U340" i="40"/>
  <c r="V340" i="40"/>
  <c r="W340" i="40"/>
  <c r="X340" i="40"/>
  <c r="Y340" i="40"/>
  <c r="Z340" i="40"/>
  <c r="AA340" i="40"/>
  <c r="AB340" i="40"/>
  <c r="AC340" i="40"/>
  <c r="AD340" i="40"/>
  <c r="AE340" i="40"/>
  <c r="AF340" i="40"/>
  <c r="AG340" i="40"/>
  <c r="AH340" i="40"/>
  <c r="AI340" i="40"/>
  <c r="AJ340" i="40"/>
  <c r="AK340" i="40"/>
  <c r="AL340" i="40"/>
  <c r="AM340" i="40"/>
  <c r="AN340" i="40"/>
  <c r="AO340" i="40"/>
  <c r="AP340" i="40"/>
  <c r="AQ340" i="40"/>
  <c r="AR340" i="40"/>
  <c r="AS340" i="40"/>
  <c r="AT340" i="40"/>
  <c r="AU340" i="40"/>
  <c r="AV340" i="40"/>
  <c r="AW340" i="40"/>
  <c r="AX340" i="40"/>
  <c r="AY340" i="40"/>
  <c r="AZ340" i="40"/>
  <c r="BA340" i="40"/>
  <c r="BB340" i="40"/>
  <c r="BC340" i="40"/>
  <c r="BD340" i="40"/>
  <c r="BE340" i="40"/>
  <c r="BF340" i="40"/>
  <c r="BG340" i="40"/>
  <c r="BH340" i="40"/>
  <c r="BI340" i="40"/>
  <c r="BJ340" i="40"/>
  <c r="BK340" i="40"/>
  <c r="BL340" i="40"/>
  <c r="BM340" i="40"/>
  <c r="BN340" i="40"/>
  <c r="BO340" i="40"/>
  <c r="BP340" i="40"/>
  <c r="BQ340" i="40"/>
  <c r="BR340" i="40"/>
  <c r="BS340" i="40"/>
  <c r="BT340" i="40"/>
  <c r="BU340" i="40"/>
  <c r="BV340" i="40"/>
  <c r="BW340" i="40"/>
  <c r="BX340" i="40"/>
  <c r="BY340" i="40"/>
  <c r="BZ340" i="40"/>
  <c r="CA340" i="40"/>
  <c r="CB340" i="40"/>
  <c r="CC340" i="40"/>
  <c r="CD340" i="40"/>
  <c r="CE340" i="40"/>
  <c r="CF340" i="40"/>
  <c r="CG340" i="40"/>
  <c r="CH340" i="40"/>
  <c r="CI340" i="40"/>
  <c r="CJ340" i="40"/>
  <c r="CK340" i="40"/>
  <c r="CL340" i="40"/>
  <c r="CM340" i="40"/>
  <c r="CN340" i="40"/>
  <c r="CO340" i="40"/>
  <c r="CP340" i="40"/>
  <c r="CQ340" i="40"/>
  <c r="CR340" i="40"/>
  <c r="CS340" i="40"/>
  <c r="CT340" i="40"/>
  <c r="CU340" i="40"/>
  <c r="CV340" i="40"/>
  <c r="CW340" i="40"/>
  <c r="CX340" i="40"/>
  <c r="CY340" i="40"/>
  <c r="CZ340" i="40"/>
  <c r="DA340" i="40"/>
  <c r="DB340" i="40"/>
  <c r="DC340" i="40"/>
  <c r="E341" i="40"/>
  <c r="F341" i="40"/>
  <c r="G341" i="40"/>
  <c r="H341" i="40"/>
  <c r="I341" i="40"/>
  <c r="J341" i="40"/>
  <c r="K341" i="40"/>
  <c r="L341" i="40"/>
  <c r="M341" i="40"/>
  <c r="N341" i="40"/>
  <c r="O341" i="40"/>
  <c r="P341" i="40"/>
  <c r="Q341" i="40"/>
  <c r="R341" i="40"/>
  <c r="S341" i="40"/>
  <c r="T341" i="40"/>
  <c r="U341" i="40"/>
  <c r="V341" i="40"/>
  <c r="W341" i="40"/>
  <c r="X341" i="40"/>
  <c r="Y341" i="40"/>
  <c r="Z341" i="40"/>
  <c r="AA341" i="40"/>
  <c r="AB341" i="40"/>
  <c r="AC341" i="40"/>
  <c r="AD341" i="40"/>
  <c r="AE341" i="40"/>
  <c r="AF341" i="40"/>
  <c r="AG341" i="40"/>
  <c r="AH341" i="40"/>
  <c r="AI341" i="40"/>
  <c r="AJ341" i="40"/>
  <c r="AK341" i="40"/>
  <c r="AL341" i="40"/>
  <c r="AM341" i="40"/>
  <c r="AN341" i="40"/>
  <c r="AO341" i="40"/>
  <c r="AP341" i="40"/>
  <c r="AQ341" i="40"/>
  <c r="AR341" i="40"/>
  <c r="AS341" i="40"/>
  <c r="AT341" i="40"/>
  <c r="AU341" i="40"/>
  <c r="AV341" i="40"/>
  <c r="AW341" i="40"/>
  <c r="AX341" i="40"/>
  <c r="AY341" i="40"/>
  <c r="AZ341" i="40"/>
  <c r="BA341" i="40"/>
  <c r="BB341" i="40"/>
  <c r="BC341" i="40"/>
  <c r="BD341" i="40"/>
  <c r="BE341" i="40"/>
  <c r="BF341" i="40"/>
  <c r="BG341" i="40"/>
  <c r="BH341" i="40"/>
  <c r="BI341" i="40"/>
  <c r="BJ341" i="40"/>
  <c r="BK341" i="40"/>
  <c r="BL341" i="40"/>
  <c r="BM341" i="40"/>
  <c r="BN341" i="40"/>
  <c r="BO341" i="40"/>
  <c r="BP341" i="40"/>
  <c r="BQ341" i="40"/>
  <c r="BR341" i="40"/>
  <c r="BS341" i="40"/>
  <c r="BT341" i="40"/>
  <c r="BU341" i="40"/>
  <c r="BV341" i="40"/>
  <c r="BW341" i="40"/>
  <c r="BX341" i="40"/>
  <c r="BY341" i="40"/>
  <c r="BZ341" i="40"/>
  <c r="CA341" i="40"/>
  <c r="CB341" i="40"/>
  <c r="CC341" i="40"/>
  <c r="CD341" i="40"/>
  <c r="CE341" i="40"/>
  <c r="CF341" i="40"/>
  <c r="CG341" i="40"/>
  <c r="CH341" i="40"/>
  <c r="CI341" i="40"/>
  <c r="CJ341" i="40"/>
  <c r="CK341" i="40"/>
  <c r="CL341" i="40"/>
  <c r="CM341" i="40"/>
  <c r="CN341" i="40"/>
  <c r="CO341" i="40"/>
  <c r="CP341" i="40"/>
  <c r="CQ341" i="40"/>
  <c r="CR341" i="40"/>
  <c r="CS341" i="40"/>
  <c r="CT341" i="40"/>
  <c r="CU341" i="40"/>
  <c r="CV341" i="40"/>
  <c r="CW341" i="40"/>
  <c r="CX341" i="40"/>
  <c r="CY341" i="40"/>
  <c r="CZ341" i="40"/>
  <c r="DA341" i="40"/>
  <c r="DB341" i="40"/>
  <c r="DC341" i="40"/>
  <c r="E342" i="40"/>
  <c r="F342" i="40"/>
  <c r="G342" i="40"/>
  <c r="H342" i="40"/>
  <c r="I342" i="40"/>
  <c r="J342" i="40"/>
  <c r="K342" i="40"/>
  <c r="L342" i="40"/>
  <c r="M342" i="40"/>
  <c r="N342" i="40"/>
  <c r="O342" i="40"/>
  <c r="P342" i="40"/>
  <c r="Q342" i="40"/>
  <c r="R342" i="40"/>
  <c r="S342" i="40"/>
  <c r="T342" i="40"/>
  <c r="U342" i="40"/>
  <c r="V342" i="40"/>
  <c r="W342" i="40"/>
  <c r="X342" i="40"/>
  <c r="Y342" i="40"/>
  <c r="Z342" i="40"/>
  <c r="AA342" i="40"/>
  <c r="AB342" i="40"/>
  <c r="AC342" i="40"/>
  <c r="AD342" i="40"/>
  <c r="AE342" i="40"/>
  <c r="AF342" i="40"/>
  <c r="AG342" i="40"/>
  <c r="AH342" i="40"/>
  <c r="AI342" i="40"/>
  <c r="AJ342" i="40"/>
  <c r="AK342" i="40"/>
  <c r="AL342" i="40"/>
  <c r="AM342" i="40"/>
  <c r="AN342" i="40"/>
  <c r="AO342" i="40"/>
  <c r="AP342" i="40"/>
  <c r="AQ342" i="40"/>
  <c r="AR342" i="40"/>
  <c r="AS342" i="40"/>
  <c r="AT342" i="40"/>
  <c r="AU342" i="40"/>
  <c r="AV342" i="40"/>
  <c r="AW342" i="40"/>
  <c r="AX342" i="40"/>
  <c r="AY342" i="40"/>
  <c r="AZ342" i="40"/>
  <c r="BA342" i="40"/>
  <c r="BB342" i="40"/>
  <c r="BC342" i="40"/>
  <c r="BD342" i="40"/>
  <c r="BE342" i="40"/>
  <c r="BF342" i="40"/>
  <c r="BG342" i="40"/>
  <c r="BH342" i="40"/>
  <c r="BI342" i="40"/>
  <c r="BJ342" i="40"/>
  <c r="BK342" i="40"/>
  <c r="BL342" i="40"/>
  <c r="BM342" i="40"/>
  <c r="BN342" i="40"/>
  <c r="BO342" i="40"/>
  <c r="BP342" i="40"/>
  <c r="BQ342" i="40"/>
  <c r="BR342" i="40"/>
  <c r="BS342" i="40"/>
  <c r="BT342" i="40"/>
  <c r="BU342" i="40"/>
  <c r="BV342" i="40"/>
  <c r="BW342" i="40"/>
  <c r="BX342" i="40"/>
  <c r="BY342" i="40"/>
  <c r="BZ342" i="40"/>
  <c r="CA342" i="40"/>
  <c r="CB342" i="40"/>
  <c r="CC342" i="40"/>
  <c r="CD342" i="40"/>
  <c r="CE342" i="40"/>
  <c r="CF342" i="40"/>
  <c r="CG342" i="40"/>
  <c r="CH342" i="40"/>
  <c r="CI342" i="40"/>
  <c r="CJ342" i="40"/>
  <c r="CK342" i="40"/>
  <c r="CL342" i="40"/>
  <c r="CM342" i="40"/>
  <c r="CN342" i="40"/>
  <c r="CO342" i="40"/>
  <c r="CP342" i="40"/>
  <c r="CQ342" i="40"/>
  <c r="CR342" i="40"/>
  <c r="CS342" i="40"/>
  <c r="CT342" i="40"/>
  <c r="CU342" i="40"/>
  <c r="CV342" i="40"/>
  <c r="CW342" i="40"/>
  <c r="CX342" i="40"/>
  <c r="CY342" i="40"/>
  <c r="CZ342" i="40"/>
  <c r="DA342" i="40"/>
  <c r="DB342" i="40"/>
  <c r="DC342" i="40"/>
  <c r="E343" i="40"/>
  <c r="F343" i="40"/>
  <c r="G343" i="40"/>
  <c r="H343" i="40"/>
  <c r="I343" i="40"/>
  <c r="J343" i="40"/>
  <c r="K343" i="40"/>
  <c r="L343" i="40"/>
  <c r="M343" i="40"/>
  <c r="N343" i="40"/>
  <c r="O343" i="40"/>
  <c r="P343" i="40"/>
  <c r="Q343" i="40"/>
  <c r="R343" i="40"/>
  <c r="S343" i="40"/>
  <c r="T343" i="40"/>
  <c r="U343" i="40"/>
  <c r="V343" i="40"/>
  <c r="W343" i="40"/>
  <c r="X343" i="40"/>
  <c r="Y343" i="40"/>
  <c r="Z343" i="40"/>
  <c r="AA343" i="40"/>
  <c r="AB343" i="40"/>
  <c r="AC343" i="40"/>
  <c r="AD343" i="40"/>
  <c r="AE343" i="40"/>
  <c r="AF343" i="40"/>
  <c r="AG343" i="40"/>
  <c r="AH343" i="40"/>
  <c r="AI343" i="40"/>
  <c r="AJ343" i="40"/>
  <c r="AK343" i="40"/>
  <c r="AL343" i="40"/>
  <c r="AM343" i="40"/>
  <c r="AN343" i="40"/>
  <c r="AO343" i="40"/>
  <c r="AP343" i="40"/>
  <c r="AQ343" i="40"/>
  <c r="AR343" i="40"/>
  <c r="AS343" i="40"/>
  <c r="AT343" i="40"/>
  <c r="AU343" i="40"/>
  <c r="AV343" i="40"/>
  <c r="AW343" i="40"/>
  <c r="AX343" i="40"/>
  <c r="AY343" i="40"/>
  <c r="AZ343" i="40"/>
  <c r="BA343" i="40"/>
  <c r="BB343" i="40"/>
  <c r="BC343" i="40"/>
  <c r="BD343" i="40"/>
  <c r="BE343" i="40"/>
  <c r="BF343" i="40"/>
  <c r="BG343" i="40"/>
  <c r="BH343" i="40"/>
  <c r="BI343" i="40"/>
  <c r="BJ343" i="40"/>
  <c r="BK343" i="40"/>
  <c r="BL343" i="40"/>
  <c r="BM343" i="40"/>
  <c r="BN343" i="40"/>
  <c r="BO343" i="40"/>
  <c r="BP343" i="40"/>
  <c r="BQ343" i="40"/>
  <c r="BR343" i="40"/>
  <c r="BS343" i="40"/>
  <c r="BT343" i="40"/>
  <c r="BU343" i="40"/>
  <c r="BV343" i="40"/>
  <c r="BW343" i="40"/>
  <c r="BX343" i="40"/>
  <c r="BY343" i="40"/>
  <c r="BZ343" i="40"/>
  <c r="CA343" i="40"/>
  <c r="CB343" i="40"/>
  <c r="CC343" i="40"/>
  <c r="CD343" i="40"/>
  <c r="CE343" i="40"/>
  <c r="CF343" i="40"/>
  <c r="CG343" i="40"/>
  <c r="CH343" i="40"/>
  <c r="CI343" i="40"/>
  <c r="CJ343" i="40"/>
  <c r="CK343" i="40"/>
  <c r="CL343" i="40"/>
  <c r="CM343" i="40"/>
  <c r="CN343" i="40"/>
  <c r="CO343" i="40"/>
  <c r="CP343" i="40"/>
  <c r="CQ343" i="40"/>
  <c r="CR343" i="40"/>
  <c r="CS343" i="40"/>
  <c r="CT343" i="40"/>
  <c r="CU343" i="40"/>
  <c r="CV343" i="40"/>
  <c r="CW343" i="40"/>
  <c r="CX343" i="40"/>
  <c r="CY343" i="40"/>
  <c r="CZ343" i="40"/>
  <c r="DA343" i="40"/>
  <c r="DB343" i="40"/>
  <c r="DC343" i="40"/>
  <c r="E344" i="40"/>
  <c r="F344" i="40"/>
  <c r="G344" i="40"/>
  <c r="H344" i="40"/>
  <c r="I344" i="40"/>
  <c r="J344" i="40"/>
  <c r="K344" i="40"/>
  <c r="L344" i="40"/>
  <c r="M344" i="40"/>
  <c r="N344" i="40"/>
  <c r="O344" i="40"/>
  <c r="P344" i="40"/>
  <c r="Q344" i="40"/>
  <c r="R344" i="40"/>
  <c r="S344" i="40"/>
  <c r="T344" i="40"/>
  <c r="U344" i="40"/>
  <c r="V344" i="40"/>
  <c r="W344" i="40"/>
  <c r="X344" i="40"/>
  <c r="Y344" i="40"/>
  <c r="Z344" i="40"/>
  <c r="AA344" i="40"/>
  <c r="AB344" i="40"/>
  <c r="AC344" i="40"/>
  <c r="AD344" i="40"/>
  <c r="AE344" i="40"/>
  <c r="AF344" i="40"/>
  <c r="AG344" i="40"/>
  <c r="AH344" i="40"/>
  <c r="AI344" i="40"/>
  <c r="AJ344" i="40"/>
  <c r="AK344" i="40"/>
  <c r="AL344" i="40"/>
  <c r="AM344" i="40"/>
  <c r="AN344" i="40"/>
  <c r="AO344" i="40"/>
  <c r="AP344" i="40"/>
  <c r="AQ344" i="40"/>
  <c r="AR344" i="40"/>
  <c r="AS344" i="40"/>
  <c r="AT344" i="40"/>
  <c r="AU344" i="40"/>
  <c r="AV344" i="40"/>
  <c r="AW344" i="40"/>
  <c r="AX344" i="40"/>
  <c r="AY344" i="40"/>
  <c r="AZ344" i="40"/>
  <c r="BA344" i="40"/>
  <c r="BB344" i="40"/>
  <c r="BC344" i="40"/>
  <c r="BD344" i="40"/>
  <c r="BE344" i="40"/>
  <c r="BF344" i="40"/>
  <c r="BG344" i="40"/>
  <c r="BH344" i="40"/>
  <c r="BI344" i="40"/>
  <c r="BJ344" i="40"/>
  <c r="BK344" i="40"/>
  <c r="BL344" i="40"/>
  <c r="BM344" i="40"/>
  <c r="BN344" i="40"/>
  <c r="BO344" i="40"/>
  <c r="BP344" i="40"/>
  <c r="BQ344" i="40"/>
  <c r="BR344" i="40"/>
  <c r="BS344" i="40"/>
  <c r="BT344" i="40"/>
  <c r="BU344" i="40"/>
  <c r="BV344" i="40"/>
  <c r="BW344" i="40"/>
  <c r="BX344" i="40"/>
  <c r="BY344" i="40"/>
  <c r="BZ344" i="40"/>
  <c r="CA344" i="40"/>
  <c r="CB344" i="40"/>
  <c r="CC344" i="40"/>
  <c r="CD344" i="40"/>
  <c r="CE344" i="40"/>
  <c r="CF344" i="40"/>
  <c r="CG344" i="40"/>
  <c r="CH344" i="40"/>
  <c r="CI344" i="40"/>
  <c r="CJ344" i="40"/>
  <c r="CK344" i="40"/>
  <c r="CL344" i="40"/>
  <c r="CM344" i="40"/>
  <c r="CN344" i="40"/>
  <c r="CO344" i="40"/>
  <c r="CP344" i="40"/>
  <c r="CQ344" i="40"/>
  <c r="CR344" i="40"/>
  <c r="CS344" i="40"/>
  <c r="CT344" i="40"/>
  <c r="CU344" i="40"/>
  <c r="CV344" i="40"/>
  <c r="CW344" i="40"/>
  <c r="CX344" i="40"/>
  <c r="CY344" i="40"/>
  <c r="CZ344" i="40"/>
  <c r="DA344" i="40"/>
  <c r="DB344" i="40"/>
  <c r="DC344" i="40"/>
  <c r="E345" i="40"/>
  <c r="F345" i="40"/>
  <c r="G345" i="40"/>
  <c r="H345" i="40"/>
  <c r="I345" i="40"/>
  <c r="J345" i="40"/>
  <c r="K345" i="40"/>
  <c r="L345" i="40"/>
  <c r="M345" i="40"/>
  <c r="N345" i="40"/>
  <c r="O345" i="40"/>
  <c r="P345" i="40"/>
  <c r="Q345" i="40"/>
  <c r="R345" i="40"/>
  <c r="S345" i="40"/>
  <c r="T345" i="40"/>
  <c r="U345" i="40"/>
  <c r="V345" i="40"/>
  <c r="W345" i="40"/>
  <c r="X345" i="40"/>
  <c r="Y345" i="40"/>
  <c r="Z345" i="40"/>
  <c r="AA345" i="40"/>
  <c r="AB345" i="40"/>
  <c r="AC345" i="40"/>
  <c r="AD345" i="40"/>
  <c r="AE345" i="40"/>
  <c r="AF345" i="40"/>
  <c r="AG345" i="40"/>
  <c r="AH345" i="40"/>
  <c r="AI345" i="40"/>
  <c r="AJ345" i="40"/>
  <c r="AK345" i="40"/>
  <c r="AL345" i="40"/>
  <c r="AM345" i="40"/>
  <c r="AN345" i="40"/>
  <c r="AO345" i="40"/>
  <c r="AP345" i="40"/>
  <c r="AQ345" i="40"/>
  <c r="AR345" i="40"/>
  <c r="AS345" i="40"/>
  <c r="AT345" i="40"/>
  <c r="AU345" i="40"/>
  <c r="AV345" i="40"/>
  <c r="AW345" i="40"/>
  <c r="AX345" i="40"/>
  <c r="AY345" i="40"/>
  <c r="AZ345" i="40"/>
  <c r="BA345" i="40"/>
  <c r="BB345" i="40"/>
  <c r="BC345" i="40"/>
  <c r="BD345" i="40"/>
  <c r="BE345" i="40"/>
  <c r="BF345" i="40"/>
  <c r="BG345" i="40"/>
  <c r="BH345" i="40"/>
  <c r="BI345" i="40"/>
  <c r="BJ345" i="40"/>
  <c r="BK345" i="40"/>
  <c r="BL345" i="40"/>
  <c r="BM345" i="40"/>
  <c r="BN345" i="40"/>
  <c r="BO345" i="40"/>
  <c r="BP345" i="40"/>
  <c r="BQ345" i="40"/>
  <c r="BR345" i="40"/>
  <c r="BS345" i="40"/>
  <c r="BT345" i="40"/>
  <c r="BU345" i="40"/>
  <c r="BV345" i="40"/>
  <c r="BW345" i="40"/>
  <c r="BX345" i="40"/>
  <c r="BY345" i="40"/>
  <c r="BZ345" i="40"/>
  <c r="CA345" i="40"/>
  <c r="CB345" i="40"/>
  <c r="CC345" i="40"/>
  <c r="CD345" i="40"/>
  <c r="CE345" i="40"/>
  <c r="CF345" i="40"/>
  <c r="CG345" i="40"/>
  <c r="CH345" i="40"/>
  <c r="CI345" i="40"/>
  <c r="CJ345" i="40"/>
  <c r="CK345" i="40"/>
  <c r="CL345" i="40"/>
  <c r="CM345" i="40"/>
  <c r="CN345" i="40"/>
  <c r="CO345" i="40"/>
  <c r="CP345" i="40"/>
  <c r="CQ345" i="40"/>
  <c r="CR345" i="40"/>
  <c r="CS345" i="40"/>
  <c r="CT345" i="40"/>
  <c r="CU345" i="40"/>
  <c r="CV345" i="40"/>
  <c r="CW345" i="40"/>
  <c r="CX345" i="40"/>
  <c r="CY345" i="40"/>
  <c r="CZ345" i="40"/>
  <c r="DA345" i="40"/>
  <c r="DB345" i="40"/>
  <c r="DC345" i="40"/>
  <c r="E346" i="40"/>
  <c r="F346" i="40"/>
  <c r="G346" i="40"/>
  <c r="H346" i="40"/>
  <c r="I346" i="40"/>
  <c r="J346" i="40"/>
  <c r="K346" i="40"/>
  <c r="L346" i="40"/>
  <c r="M346" i="40"/>
  <c r="N346" i="40"/>
  <c r="O346" i="40"/>
  <c r="P346" i="40"/>
  <c r="Q346" i="40"/>
  <c r="R346" i="40"/>
  <c r="S346" i="40"/>
  <c r="T346" i="40"/>
  <c r="U346" i="40"/>
  <c r="V346" i="40"/>
  <c r="W346" i="40"/>
  <c r="X346" i="40"/>
  <c r="Y346" i="40"/>
  <c r="Z346" i="40"/>
  <c r="AA346" i="40"/>
  <c r="AB346" i="40"/>
  <c r="AC346" i="40"/>
  <c r="AD346" i="40"/>
  <c r="AE346" i="40"/>
  <c r="AF346" i="40"/>
  <c r="AG346" i="40"/>
  <c r="AH346" i="40"/>
  <c r="AI346" i="40"/>
  <c r="AJ346" i="40"/>
  <c r="AK346" i="40"/>
  <c r="AL346" i="40"/>
  <c r="AM346" i="40"/>
  <c r="AN346" i="40"/>
  <c r="AO346" i="40"/>
  <c r="AP346" i="40"/>
  <c r="AQ346" i="40"/>
  <c r="AR346" i="40"/>
  <c r="AS346" i="40"/>
  <c r="AT346" i="40"/>
  <c r="AU346" i="40"/>
  <c r="AV346" i="40"/>
  <c r="AW346" i="40"/>
  <c r="AX346" i="40"/>
  <c r="AY346" i="40"/>
  <c r="AZ346" i="40"/>
  <c r="BA346" i="40"/>
  <c r="BB346" i="40"/>
  <c r="BC346" i="40"/>
  <c r="BD346" i="40"/>
  <c r="BE346" i="40"/>
  <c r="BF346" i="40"/>
  <c r="BG346" i="40"/>
  <c r="BH346" i="40"/>
  <c r="BI346" i="40"/>
  <c r="BJ346" i="40"/>
  <c r="BK346" i="40"/>
  <c r="BL346" i="40"/>
  <c r="BM346" i="40"/>
  <c r="BN346" i="40"/>
  <c r="BO346" i="40"/>
  <c r="BP346" i="40"/>
  <c r="BQ346" i="40"/>
  <c r="BR346" i="40"/>
  <c r="BS346" i="40"/>
  <c r="BT346" i="40"/>
  <c r="BU346" i="40"/>
  <c r="BV346" i="40"/>
  <c r="BW346" i="40"/>
  <c r="BX346" i="40"/>
  <c r="BY346" i="40"/>
  <c r="BZ346" i="40"/>
  <c r="CA346" i="40"/>
  <c r="CB346" i="40"/>
  <c r="CC346" i="40"/>
  <c r="CD346" i="40"/>
  <c r="CE346" i="40"/>
  <c r="CF346" i="40"/>
  <c r="CG346" i="40"/>
  <c r="CH346" i="40"/>
  <c r="CI346" i="40"/>
  <c r="CJ346" i="40"/>
  <c r="CK346" i="40"/>
  <c r="CL346" i="40"/>
  <c r="CM346" i="40"/>
  <c r="CN346" i="40"/>
  <c r="CO346" i="40"/>
  <c r="CP346" i="40"/>
  <c r="CQ346" i="40"/>
  <c r="CR346" i="40"/>
  <c r="CS346" i="40"/>
  <c r="CT346" i="40"/>
  <c r="CU346" i="40"/>
  <c r="CV346" i="40"/>
  <c r="CW346" i="40"/>
  <c r="CX346" i="40"/>
  <c r="CY346" i="40"/>
  <c r="CZ346" i="40"/>
  <c r="DA346" i="40"/>
  <c r="DB346" i="40"/>
  <c r="DC346" i="40"/>
  <c r="E347" i="40"/>
  <c r="F347" i="40"/>
  <c r="G347" i="40"/>
  <c r="H347" i="40"/>
  <c r="I347" i="40"/>
  <c r="J347" i="40"/>
  <c r="K347" i="40"/>
  <c r="L347" i="40"/>
  <c r="M347" i="40"/>
  <c r="N347" i="40"/>
  <c r="O347" i="40"/>
  <c r="P347" i="40"/>
  <c r="Q347" i="40"/>
  <c r="R347" i="40"/>
  <c r="S347" i="40"/>
  <c r="T347" i="40"/>
  <c r="U347" i="40"/>
  <c r="V347" i="40"/>
  <c r="W347" i="40"/>
  <c r="X347" i="40"/>
  <c r="Y347" i="40"/>
  <c r="Z347" i="40"/>
  <c r="AA347" i="40"/>
  <c r="AB347" i="40"/>
  <c r="AC347" i="40"/>
  <c r="AD347" i="40"/>
  <c r="AE347" i="40"/>
  <c r="AF347" i="40"/>
  <c r="AG347" i="40"/>
  <c r="AH347" i="40"/>
  <c r="AI347" i="40"/>
  <c r="AJ347" i="40"/>
  <c r="AK347" i="40"/>
  <c r="AL347" i="40"/>
  <c r="AM347" i="40"/>
  <c r="AN347" i="40"/>
  <c r="AO347" i="40"/>
  <c r="AP347" i="40"/>
  <c r="AQ347" i="40"/>
  <c r="AR347" i="40"/>
  <c r="AS347" i="40"/>
  <c r="AT347" i="40"/>
  <c r="AU347" i="40"/>
  <c r="AV347" i="40"/>
  <c r="AW347" i="40"/>
  <c r="AX347" i="40"/>
  <c r="AY347" i="40"/>
  <c r="AZ347" i="40"/>
  <c r="BA347" i="40"/>
  <c r="BB347" i="40"/>
  <c r="BC347" i="40"/>
  <c r="BD347" i="40"/>
  <c r="BE347" i="40"/>
  <c r="BF347" i="40"/>
  <c r="BG347" i="40"/>
  <c r="BH347" i="40"/>
  <c r="BI347" i="40"/>
  <c r="BJ347" i="40"/>
  <c r="BK347" i="40"/>
  <c r="BL347" i="40"/>
  <c r="BM347" i="40"/>
  <c r="BN347" i="40"/>
  <c r="BO347" i="40"/>
  <c r="BP347" i="40"/>
  <c r="BQ347" i="40"/>
  <c r="BR347" i="40"/>
  <c r="BS347" i="40"/>
  <c r="BT347" i="40"/>
  <c r="BU347" i="40"/>
  <c r="BV347" i="40"/>
  <c r="BW347" i="40"/>
  <c r="BX347" i="40"/>
  <c r="BY347" i="40"/>
  <c r="BZ347" i="40"/>
  <c r="CA347" i="40"/>
  <c r="CB347" i="40"/>
  <c r="CC347" i="40"/>
  <c r="CD347" i="40"/>
  <c r="CE347" i="40"/>
  <c r="CF347" i="40"/>
  <c r="CG347" i="40"/>
  <c r="CH347" i="40"/>
  <c r="CI347" i="40"/>
  <c r="CJ347" i="40"/>
  <c r="CK347" i="40"/>
  <c r="CL347" i="40"/>
  <c r="CM347" i="40"/>
  <c r="CN347" i="40"/>
  <c r="CO347" i="40"/>
  <c r="CP347" i="40"/>
  <c r="CQ347" i="40"/>
  <c r="CR347" i="40"/>
  <c r="CS347" i="40"/>
  <c r="CT347" i="40"/>
  <c r="CU347" i="40"/>
  <c r="CV347" i="40"/>
  <c r="CW347" i="40"/>
  <c r="CX347" i="40"/>
  <c r="CY347" i="40"/>
  <c r="CZ347" i="40"/>
  <c r="DA347" i="40"/>
  <c r="DB347" i="40"/>
  <c r="DC347" i="40"/>
  <c r="E348" i="40"/>
  <c r="F348" i="40"/>
  <c r="G348" i="40"/>
  <c r="H348" i="40"/>
  <c r="I348" i="40"/>
  <c r="J348" i="40"/>
  <c r="K348" i="40"/>
  <c r="L348" i="40"/>
  <c r="M348" i="40"/>
  <c r="N348" i="40"/>
  <c r="O348" i="40"/>
  <c r="P348" i="40"/>
  <c r="Q348" i="40"/>
  <c r="R348" i="40"/>
  <c r="S348" i="40"/>
  <c r="T348" i="40"/>
  <c r="U348" i="40"/>
  <c r="V348" i="40"/>
  <c r="W348" i="40"/>
  <c r="X348" i="40"/>
  <c r="Y348" i="40"/>
  <c r="Z348" i="40"/>
  <c r="AA348" i="40"/>
  <c r="AB348" i="40"/>
  <c r="AC348" i="40"/>
  <c r="AD348" i="40"/>
  <c r="AE348" i="40"/>
  <c r="AF348" i="40"/>
  <c r="AG348" i="40"/>
  <c r="AH348" i="40"/>
  <c r="AI348" i="40"/>
  <c r="AJ348" i="40"/>
  <c r="AK348" i="40"/>
  <c r="AL348" i="40"/>
  <c r="AM348" i="40"/>
  <c r="AN348" i="40"/>
  <c r="AO348" i="40"/>
  <c r="AP348" i="40"/>
  <c r="AQ348" i="40"/>
  <c r="AR348" i="40"/>
  <c r="AS348" i="40"/>
  <c r="AT348" i="40"/>
  <c r="AU348" i="40"/>
  <c r="AV348" i="40"/>
  <c r="AW348" i="40"/>
  <c r="AX348" i="40"/>
  <c r="AY348" i="40"/>
  <c r="AZ348" i="40"/>
  <c r="BA348" i="40"/>
  <c r="BB348" i="40"/>
  <c r="BC348" i="40"/>
  <c r="BD348" i="40"/>
  <c r="BE348" i="40"/>
  <c r="BF348" i="40"/>
  <c r="BG348" i="40"/>
  <c r="BH348" i="40"/>
  <c r="BI348" i="40"/>
  <c r="BJ348" i="40"/>
  <c r="BK348" i="40"/>
  <c r="BL348" i="40"/>
  <c r="BM348" i="40"/>
  <c r="BN348" i="40"/>
  <c r="BO348" i="40"/>
  <c r="BP348" i="40"/>
  <c r="BQ348" i="40"/>
  <c r="BR348" i="40"/>
  <c r="BS348" i="40"/>
  <c r="BT348" i="40"/>
  <c r="BU348" i="40"/>
  <c r="BV348" i="40"/>
  <c r="BW348" i="40"/>
  <c r="BX348" i="40"/>
  <c r="BY348" i="40"/>
  <c r="BZ348" i="40"/>
  <c r="CA348" i="40"/>
  <c r="CB348" i="40"/>
  <c r="CC348" i="40"/>
  <c r="CD348" i="40"/>
  <c r="CE348" i="40"/>
  <c r="CF348" i="40"/>
  <c r="CG348" i="40"/>
  <c r="CH348" i="40"/>
  <c r="CI348" i="40"/>
  <c r="CJ348" i="40"/>
  <c r="CK348" i="40"/>
  <c r="CL348" i="40"/>
  <c r="CM348" i="40"/>
  <c r="CN348" i="40"/>
  <c r="CO348" i="40"/>
  <c r="CP348" i="40"/>
  <c r="CQ348" i="40"/>
  <c r="CR348" i="40"/>
  <c r="CS348" i="40"/>
  <c r="CT348" i="40"/>
  <c r="CU348" i="40"/>
  <c r="CV348" i="40"/>
  <c r="CW348" i="40"/>
  <c r="CX348" i="40"/>
  <c r="CY348" i="40"/>
  <c r="CZ348" i="40"/>
  <c r="DA348" i="40"/>
  <c r="DB348" i="40"/>
  <c r="DC348" i="40"/>
  <c r="E349" i="40"/>
  <c r="F349" i="40"/>
  <c r="G349" i="40"/>
  <c r="H349" i="40"/>
  <c r="I349" i="40"/>
  <c r="J349" i="40"/>
  <c r="K349" i="40"/>
  <c r="L349" i="40"/>
  <c r="M349" i="40"/>
  <c r="N349" i="40"/>
  <c r="O349" i="40"/>
  <c r="P349" i="40"/>
  <c r="Q349" i="40"/>
  <c r="R349" i="40"/>
  <c r="S349" i="40"/>
  <c r="T349" i="40"/>
  <c r="U349" i="40"/>
  <c r="V349" i="40"/>
  <c r="W349" i="40"/>
  <c r="X349" i="40"/>
  <c r="Y349" i="40"/>
  <c r="Z349" i="40"/>
  <c r="AA349" i="40"/>
  <c r="AB349" i="40"/>
  <c r="AC349" i="40"/>
  <c r="AD349" i="40"/>
  <c r="AE349" i="40"/>
  <c r="AF349" i="40"/>
  <c r="AG349" i="40"/>
  <c r="AH349" i="40"/>
  <c r="AI349" i="40"/>
  <c r="AJ349" i="40"/>
  <c r="AK349" i="40"/>
  <c r="AL349" i="40"/>
  <c r="AM349" i="40"/>
  <c r="AN349" i="40"/>
  <c r="AO349" i="40"/>
  <c r="AP349" i="40"/>
  <c r="AQ349" i="40"/>
  <c r="AR349" i="40"/>
  <c r="AS349" i="40"/>
  <c r="AT349" i="40"/>
  <c r="AU349" i="40"/>
  <c r="AV349" i="40"/>
  <c r="AW349" i="40"/>
  <c r="AX349" i="40"/>
  <c r="AY349" i="40"/>
  <c r="AZ349" i="40"/>
  <c r="BA349" i="40"/>
  <c r="BB349" i="40"/>
  <c r="BC349" i="40"/>
  <c r="BD349" i="40"/>
  <c r="BE349" i="40"/>
  <c r="BF349" i="40"/>
  <c r="BG349" i="40"/>
  <c r="BH349" i="40"/>
  <c r="BI349" i="40"/>
  <c r="BJ349" i="40"/>
  <c r="BK349" i="40"/>
  <c r="BL349" i="40"/>
  <c r="BM349" i="40"/>
  <c r="BN349" i="40"/>
  <c r="BO349" i="40"/>
  <c r="BP349" i="40"/>
  <c r="BQ349" i="40"/>
  <c r="BR349" i="40"/>
  <c r="BS349" i="40"/>
  <c r="BT349" i="40"/>
  <c r="BU349" i="40"/>
  <c r="BV349" i="40"/>
  <c r="BW349" i="40"/>
  <c r="BX349" i="40"/>
  <c r="BY349" i="40"/>
  <c r="BZ349" i="40"/>
  <c r="CA349" i="40"/>
  <c r="CB349" i="40"/>
  <c r="CC349" i="40"/>
  <c r="CD349" i="40"/>
  <c r="CE349" i="40"/>
  <c r="CF349" i="40"/>
  <c r="CG349" i="40"/>
  <c r="CH349" i="40"/>
  <c r="CI349" i="40"/>
  <c r="CJ349" i="40"/>
  <c r="CK349" i="40"/>
  <c r="CL349" i="40"/>
  <c r="CM349" i="40"/>
  <c r="CN349" i="40"/>
  <c r="CO349" i="40"/>
  <c r="CP349" i="40"/>
  <c r="CQ349" i="40"/>
  <c r="CR349" i="40"/>
  <c r="CS349" i="40"/>
  <c r="CT349" i="40"/>
  <c r="CU349" i="40"/>
  <c r="CV349" i="40"/>
  <c r="CW349" i="40"/>
  <c r="CX349" i="40"/>
  <c r="CY349" i="40"/>
  <c r="CZ349" i="40"/>
  <c r="DA349" i="40"/>
  <c r="DB349" i="40"/>
  <c r="DC349" i="40"/>
  <c r="E350" i="40"/>
  <c r="F350" i="40"/>
  <c r="G350" i="40"/>
  <c r="H350" i="40"/>
  <c r="I350" i="40"/>
  <c r="J350" i="40"/>
  <c r="K350" i="40"/>
  <c r="L350" i="40"/>
  <c r="M350" i="40"/>
  <c r="N350" i="40"/>
  <c r="O350" i="40"/>
  <c r="P350" i="40"/>
  <c r="Q350" i="40"/>
  <c r="R350" i="40"/>
  <c r="S350" i="40"/>
  <c r="T350" i="40"/>
  <c r="U350" i="40"/>
  <c r="V350" i="40"/>
  <c r="W350" i="40"/>
  <c r="X350" i="40"/>
  <c r="Y350" i="40"/>
  <c r="Z350" i="40"/>
  <c r="AA350" i="40"/>
  <c r="AB350" i="40"/>
  <c r="AC350" i="40"/>
  <c r="AD350" i="40"/>
  <c r="AE350" i="40"/>
  <c r="AF350" i="40"/>
  <c r="AG350" i="40"/>
  <c r="AH350" i="40"/>
  <c r="AI350" i="40"/>
  <c r="AJ350" i="40"/>
  <c r="AK350" i="40"/>
  <c r="AL350" i="40"/>
  <c r="AM350" i="40"/>
  <c r="AN350" i="40"/>
  <c r="AO350" i="40"/>
  <c r="AP350" i="40"/>
  <c r="AQ350" i="40"/>
  <c r="AR350" i="40"/>
  <c r="AS350" i="40"/>
  <c r="AT350" i="40"/>
  <c r="AU350" i="40"/>
  <c r="AV350" i="40"/>
  <c r="AW350" i="40"/>
  <c r="AX350" i="40"/>
  <c r="AY350" i="40"/>
  <c r="AZ350" i="40"/>
  <c r="BA350" i="40"/>
  <c r="BB350" i="40"/>
  <c r="BC350" i="40"/>
  <c r="BD350" i="40"/>
  <c r="BE350" i="40"/>
  <c r="BF350" i="40"/>
  <c r="BG350" i="40"/>
  <c r="BH350" i="40"/>
  <c r="BI350" i="40"/>
  <c r="BJ350" i="40"/>
  <c r="BK350" i="40"/>
  <c r="BL350" i="40"/>
  <c r="BM350" i="40"/>
  <c r="BN350" i="40"/>
  <c r="BO350" i="40"/>
  <c r="BP350" i="40"/>
  <c r="BQ350" i="40"/>
  <c r="BR350" i="40"/>
  <c r="BS350" i="40"/>
  <c r="BT350" i="40"/>
  <c r="BU350" i="40"/>
  <c r="BV350" i="40"/>
  <c r="BW350" i="40"/>
  <c r="BX350" i="40"/>
  <c r="BY350" i="40"/>
  <c r="BZ350" i="40"/>
  <c r="CA350" i="40"/>
  <c r="CB350" i="40"/>
  <c r="CC350" i="40"/>
  <c r="CD350" i="40"/>
  <c r="CE350" i="40"/>
  <c r="CF350" i="40"/>
  <c r="CG350" i="40"/>
  <c r="CH350" i="40"/>
  <c r="CI350" i="40"/>
  <c r="CJ350" i="40"/>
  <c r="CK350" i="40"/>
  <c r="CL350" i="40"/>
  <c r="CM350" i="40"/>
  <c r="CN350" i="40"/>
  <c r="CO350" i="40"/>
  <c r="CP350" i="40"/>
  <c r="CQ350" i="40"/>
  <c r="CR350" i="40"/>
  <c r="CS350" i="40"/>
  <c r="CT350" i="40"/>
  <c r="CU350" i="40"/>
  <c r="CV350" i="40"/>
  <c r="CW350" i="40"/>
  <c r="CX350" i="40"/>
  <c r="CY350" i="40"/>
  <c r="CZ350" i="40"/>
  <c r="DA350" i="40"/>
  <c r="DB350" i="40"/>
  <c r="DC350" i="40"/>
  <c r="E351" i="40"/>
  <c r="F351" i="40"/>
  <c r="G351" i="40"/>
  <c r="H351" i="40"/>
  <c r="I351" i="40"/>
  <c r="J351" i="40"/>
  <c r="K351" i="40"/>
  <c r="L351" i="40"/>
  <c r="M351" i="40"/>
  <c r="N351" i="40"/>
  <c r="O351" i="40"/>
  <c r="P351" i="40"/>
  <c r="Q351" i="40"/>
  <c r="R351" i="40"/>
  <c r="S351" i="40"/>
  <c r="T351" i="40"/>
  <c r="U351" i="40"/>
  <c r="V351" i="40"/>
  <c r="W351" i="40"/>
  <c r="X351" i="40"/>
  <c r="Y351" i="40"/>
  <c r="Z351" i="40"/>
  <c r="AA351" i="40"/>
  <c r="AB351" i="40"/>
  <c r="AC351" i="40"/>
  <c r="AD351" i="40"/>
  <c r="AE351" i="40"/>
  <c r="AF351" i="40"/>
  <c r="AG351" i="40"/>
  <c r="AH351" i="40"/>
  <c r="AI351" i="40"/>
  <c r="AJ351" i="40"/>
  <c r="AK351" i="40"/>
  <c r="AL351" i="40"/>
  <c r="AM351" i="40"/>
  <c r="AN351" i="40"/>
  <c r="AO351" i="40"/>
  <c r="AP351" i="40"/>
  <c r="AQ351" i="40"/>
  <c r="AR351" i="40"/>
  <c r="AS351" i="40"/>
  <c r="AT351" i="40"/>
  <c r="AU351" i="40"/>
  <c r="AV351" i="40"/>
  <c r="AW351" i="40"/>
  <c r="AX351" i="40"/>
  <c r="AY351" i="40"/>
  <c r="AZ351" i="40"/>
  <c r="BA351" i="40"/>
  <c r="BB351" i="40"/>
  <c r="BC351" i="40"/>
  <c r="BD351" i="40"/>
  <c r="BE351" i="40"/>
  <c r="BF351" i="40"/>
  <c r="BG351" i="40"/>
  <c r="BH351" i="40"/>
  <c r="BI351" i="40"/>
  <c r="BJ351" i="40"/>
  <c r="BK351" i="40"/>
  <c r="BL351" i="40"/>
  <c r="BM351" i="40"/>
  <c r="BN351" i="40"/>
  <c r="BO351" i="40"/>
  <c r="BP351" i="40"/>
  <c r="BQ351" i="40"/>
  <c r="BR351" i="40"/>
  <c r="BS351" i="40"/>
  <c r="BT351" i="40"/>
  <c r="BU351" i="40"/>
  <c r="BV351" i="40"/>
  <c r="BW351" i="40"/>
  <c r="BX351" i="40"/>
  <c r="BY351" i="40"/>
  <c r="BZ351" i="40"/>
  <c r="CA351" i="40"/>
  <c r="CB351" i="40"/>
  <c r="CC351" i="40"/>
  <c r="CD351" i="40"/>
  <c r="CE351" i="40"/>
  <c r="CF351" i="40"/>
  <c r="CG351" i="40"/>
  <c r="CH351" i="40"/>
  <c r="CI351" i="40"/>
  <c r="CJ351" i="40"/>
  <c r="CK351" i="40"/>
  <c r="CL351" i="40"/>
  <c r="CM351" i="40"/>
  <c r="CN351" i="40"/>
  <c r="CO351" i="40"/>
  <c r="CP351" i="40"/>
  <c r="CQ351" i="40"/>
  <c r="CR351" i="40"/>
  <c r="CS351" i="40"/>
  <c r="CT351" i="40"/>
  <c r="CU351" i="40"/>
  <c r="CV351" i="40"/>
  <c r="CW351" i="40"/>
  <c r="CX351" i="40"/>
  <c r="CY351" i="40"/>
  <c r="CZ351" i="40"/>
  <c r="DA351" i="40"/>
  <c r="DB351" i="40"/>
  <c r="DC351" i="40"/>
  <c r="E352" i="40"/>
  <c r="F352" i="40"/>
  <c r="G352" i="40"/>
  <c r="H352" i="40"/>
  <c r="I352" i="40"/>
  <c r="J352" i="40"/>
  <c r="K352" i="40"/>
  <c r="L352" i="40"/>
  <c r="M352" i="40"/>
  <c r="N352" i="40"/>
  <c r="O352" i="40"/>
  <c r="P352" i="40"/>
  <c r="Q352" i="40"/>
  <c r="R352" i="40"/>
  <c r="S352" i="40"/>
  <c r="T352" i="40"/>
  <c r="U352" i="40"/>
  <c r="V352" i="40"/>
  <c r="W352" i="40"/>
  <c r="X352" i="40"/>
  <c r="Y352" i="40"/>
  <c r="Z352" i="40"/>
  <c r="AA352" i="40"/>
  <c r="AB352" i="40"/>
  <c r="AC352" i="40"/>
  <c r="AD352" i="40"/>
  <c r="AE352" i="40"/>
  <c r="AF352" i="40"/>
  <c r="AG352" i="40"/>
  <c r="AH352" i="40"/>
  <c r="AI352" i="40"/>
  <c r="AJ352" i="40"/>
  <c r="AK352" i="40"/>
  <c r="AL352" i="40"/>
  <c r="AM352" i="40"/>
  <c r="AN352" i="40"/>
  <c r="AO352" i="40"/>
  <c r="AP352" i="40"/>
  <c r="AQ352" i="40"/>
  <c r="AR352" i="40"/>
  <c r="AS352" i="40"/>
  <c r="AT352" i="40"/>
  <c r="AU352" i="40"/>
  <c r="AV352" i="40"/>
  <c r="AW352" i="40"/>
  <c r="AX352" i="40"/>
  <c r="AY352" i="40"/>
  <c r="AZ352" i="40"/>
  <c r="BA352" i="40"/>
  <c r="BB352" i="40"/>
  <c r="BC352" i="40"/>
  <c r="BD352" i="40"/>
  <c r="BE352" i="40"/>
  <c r="BF352" i="40"/>
  <c r="BG352" i="40"/>
  <c r="BH352" i="40"/>
  <c r="BI352" i="40"/>
  <c r="BJ352" i="40"/>
  <c r="BK352" i="40"/>
  <c r="BL352" i="40"/>
  <c r="BM352" i="40"/>
  <c r="BN352" i="40"/>
  <c r="BO352" i="40"/>
  <c r="BP352" i="40"/>
  <c r="BQ352" i="40"/>
  <c r="BR352" i="40"/>
  <c r="BS352" i="40"/>
  <c r="BT352" i="40"/>
  <c r="BU352" i="40"/>
  <c r="BV352" i="40"/>
  <c r="BW352" i="40"/>
  <c r="BX352" i="40"/>
  <c r="BY352" i="40"/>
  <c r="BZ352" i="40"/>
  <c r="CA352" i="40"/>
  <c r="CB352" i="40"/>
  <c r="CC352" i="40"/>
  <c r="CD352" i="40"/>
  <c r="CE352" i="40"/>
  <c r="CF352" i="40"/>
  <c r="CG352" i="40"/>
  <c r="CH352" i="40"/>
  <c r="CI352" i="40"/>
  <c r="CJ352" i="40"/>
  <c r="CK352" i="40"/>
  <c r="CL352" i="40"/>
  <c r="CM352" i="40"/>
  <c r="CN352" i="40"/>
  <c r="CO352" i="40"/>
  <c r="CP352" i="40"/>
  <c r="CQ352" i="40"/>
  <c r="CR352" i="40"/>
  <c r="CS352" i="40"/>
  <c r="CT352" i="40"/>
  <c r="CU352" i="40"/>
  <c r="CV352" i="40"/>
  <c r="CW352" i="40"/>
  <c r="CX352" i="40"/>
  <c r="CY352" i="40"/>
  <c r="CZ352" i="40"/>
  <c r="DA352" i="40"/>
  <c r="DB352" i="40"/>
  <c r="DC352" i="40"/>
  <c r="E353" i="40"/>
  <c r="F353" i="40"/>
  <c r="G353" i="40"/>
  <c r="H353" i="40"/>
  <c r="I353" i="40"/>
  <c r="J353" i="40"/>
  <c r="K353" i="40"/>
  <c r="L353" i="40"/>
  <c r="M353" i="40"/>
  <c r="N353" i="40"/>
  <c r="O353" i="40"/>
  <c r="P353" i="40"/>
  <c r="Q353" i="40"/>
  <c r="R353" i="40"/>
  <c r="S353" i="40"/>
  <c r="T353" i="40"/>
  <c r="U353" i="40"/>
  <c r="V353" i="40"/>
  <c r="W353" i="40"/>
  <c r="X353" i="40"/>
  <c r="Y353" i="40"/>
  <c r="Z353" i="40"/>
  <c r="AA353" i="40"/>
  <c r="AB353" i="40"/>
  <c r="AC353" i="40"/>
  <c r="AD353" i="40"/>
  <c r="AE353" i="40"/>
  <c r="AF353" i="40"/>
  <c r="AG353" i="40"/>
  <c r="AH353" i="40"/>
  <c r="AI353" i="40"/>
  <c r="AJ353" i="40"/>
  <c r="AK353" i="40"/>
  <c r="AL353" i="40"/>
  <c r="AM353" i="40"/>
  <c r="AN353" i="40"/>
  <c r="AO353" i="40"/>
  <c r="AP353" i="40"/>
  <c r="AQ353" i="40"/>
  <c r="AR353" i="40"/>
  <c r="AS353" i="40"/>
  <c r="AT353" i="40"/>
  <c r="AU353" i="40"/>
  <c r="AV353" i="40"/>
  <c r="AW353" i="40"/>
  <c r="AX353" i="40"/>
  <c r="AY353" i="40"/>
  <c r="AZ353" i="40"/>
  <c r="BA353" i="40"/>
  <c r="BB353" i="40"/>
  <c r="BC353" i="40"/>
  <c r="BD353" i="40"/>
  <c r="BE353" i="40"/>
  <c r="BF353" i="40"/>
  <c r="BG353" i="40"/>
  <c r="BH353" i="40"/>
  <c r="BI353" i="40"/>
  <c r="BJ353" i="40"/>
  <c r="BK353" i="40"/>
  <c r="BL353" i="40"/>
  <c r="BM353" i="40"/>
  <c r="BN353" i="40"/>
  <c r="BO353" i="40"/>
  <c r="BP353" i="40"/>
  <c r="BQ353" i="40"/>
  <c r="BR353" i="40"/>
  <c r="BS353" i="40"/>
  <c r="BT353" i="40"/>
  <c r="BU353" i="40"/>
  <c r="BV353" i="40"/>
  <c r="BW353" i="40"/>
  <c r="BX353" i="40"/>
  <c r="BY353" i="40"/>
  <c r="BZ353" i="40"/>
  <c r="CA353" i="40"/>
  <c r="CB353" i="40"/>
  <c r="CC353" i="40"/>
  <c r="CD353" i="40"/>
  <c r="CE353" i="40"/>
  <c r="CF353" i="40"/>
  <c r="CG353" i="40"/>
  <c r="CH353" i="40"/>
  <c r="CI353" i="40"/>
  <c r="CJ353" i="40"/>
  <c r="CK353" i="40"/>
  <c r="CL353" i="40"/>
  <c r="CM353" i="40"/>
  <c r="CN353" i="40"/>
  <c r="CO353" i="40"/>
  <c r="CP353" i="40"/>
  <c r="CQ353" i="40"/>
  <c r="CR353" i="40"/>
  <c r="CS353" i="40"/>
  <c r="CT353" i="40"/>
  <c r="CU353" i="40"/>
  <c r="CV353" i="40"/>
  <c r="CW353" i="40"/>
  <c r="CX353" i="40"/>
  <c r="CY353" i="40"/>
  <c r="CZ353" i="40"/>
  <c r="DA353" i="40"/>
  <c r="DB353" i="40"/>
  <c r="DC353" i="40"/>
  <c r="E354" i="40"/>
  <c r="F354" i="40"/>
  <c r="G354" i="40"/>
  <c r="H354" i="40"/>
  <c r="I354" i="40"/>
  <c r="J354" i="40"/>
  <c r="K354" i="40"/>
  <c r="L354" i="40"/>
  <c r="M354" i="40"/>
  <c r="N354" i="40"/>
  <c r="O354" i="40"/>
  <c r="P354" i="40"/>
  <c r="Q354" i="40"/>
  <c r="R354" i="40"/>
  <c r="S354" i="40"/>
  <c r="T354" i="40"/>
  <c r="U354" i="40"/>
  <c r="V354" i="40"/>
  <c r="W354" i="40"/>
  <c r="X354" i="40"/>
  <c r="Y354" i="40"/>
  <c r="Z354" i="40"/>
  <c r="AA354" i="40"/>
  <c r="AB354" i="40"/>
  <c r="AC354" i="40"/>
  <c r="AD354" i="40"/>
  <c r="AE354" i="40"/>
  <c r="AF354" i="40"/>
  <c r="AG354" i="40"/>
  <c r="AH354" i="40"/>
  <c r="AI354" i="40"/>
  <c r="AJ354" i="40"/>
  <c r="AK354" i="40"/>
  <c r="AL354" i="40"/>
  <c r="AM354" i="40"/>
  <c r="AN354" i="40"/>
  <c r="AO354" i="40"/>
  <c r="AP354" i="40"/>
  <c r="AQ354" i="40"/>
  <c r="AR354" i="40"/>
  <c r="AS354" i="40"/>
  <c r="AT354" i="40"/>
  <c r="AU354" i="40"/>
  <c r="AV354" i="40"/>
  <c r="AW354" i="40"/>
  <c r="AX354" i="40"/>
  <c r="AY354" i="40"/>
  <c r="AZ354" i="40"/>
  <c r="BA354" i="40"/>
  <c r="BB354" i="40"/>
  <c r="BC354" i="40"/>
  <c r="BD354" i="40"/>
  <c r="BE354" i="40"/>
  <c r="BF354" i="40"/>
  <c r="BG354" i="40"/>
  <c r="BH354" i="40"/>
  <c r="BI354" i="40"/>
  <c r="BJ354" i="40"/>
  <c r="BK354" i="40"/>
  <c r="BL354" i="40"/>
  <c r="BM354" i="40"/>
  <c r="BN354" i="40"/>
  <c r="BO354" i="40"/>
  <c r="BP354" i="40"/>
  <c r="BQ354" i="40"/>
  <c r="BR354" i="40"/>
  <c r="BS354" i="40"/>
  <c r="BT354" i="40"/>
  <c r="BU354" i="40"/>
  <c r="BV354" i="40"/>
  <c r="BW354" i="40"/>
  <c r="BX354" i="40"/>
  <c r="BY354" i="40"/>
  <c r="BZ354" i="40"/>
  <c r="CA354" i="40"/>
  <c r="CB354" i="40"/>
  <c r="CC354" i="40"/>
  <c r="CD354" i="40"/>
  <c r="CE354" i="40"/>
  <c r="CF354" i="40"/>
  <c r="CG354" i="40"/>
  <c r="CH354" i="40"/>
  <c r="CI354" i="40"/>
  <c r="CJ354" i="40"/>
  <c r="CK354" i="40"/>
  <c r="CL354" i="40"/>
  <c r="CM354" i="40"/>
  <c r="CN354" i="40"/>
  <c r="CO354" i="40"/>
  <c r="CP354" i="40"/>
  <c r="CQ354" i="40"/>
  <c r="CR354" i="40"/>
  <c r="CS354" i="40"/>
  <c r="CT354" i="40"/>
  <c r="CU354" i="40"/>
  <c r="CV354" i="40"/>
  <c r="CW354" i="40"/>
  <c r="CX354" i="40"/>
  <c r="CY354" i="40"/>
  <c r="CZ354" i="40"/>
  <c r="DA354" i="40"/>
  <c r="DB354" i="40"/>
  <c r="DC354" i="40"/>
  <c r="E355" i="40"/>
  <c r="F355" i="40"/>
  <c r="G355" i="40"/>
  <c r="H355" i="40"/>
  <c r="I355" i="40"/>
  <c r="J355" i="40"/>
  <c r="K355" i="40"/>
  <c r="L355" i="40"/>
  <c r="M355" i="40"/>
  <c r="N355" i="40"/>
  <c r="O355" i="40"/>
  <c r="P355" i="40"/>
  <c r="Q355" i="40"/>
  <c r="R355" i="40"/>
  <c r="S355" i="40"/>
  <c r="T355" i="40"/>
  <c r="U355" i="40"/>
  <c r="V355" i="40"/>
  <c r="W355" i="40"/>
  <c r="X355" i="40"/>
  <c r="Y355" i="40"/>
  <c r="Z355" i="40"/>
  <c r="AA355" i="40"/>
  <c r="AB355" i="40"/>
  <c r="AC355" i="40"/>
  <c r="AD355" i="40"/>
  <c r="AE355" i="40"/>
  <c r="AF355" i="40"/>
  <c r="AG355" i="40"/>
  <c r="AH355" i="40"/>
  <c r="AI355" i="40"/>
  <c r="AJ355" i="40"/>
  <c r="AK355" i="40"/>
  <c r="AL355" i="40"/>
  <c r="AM355" i="40"/>
  <c r="AN355" i="40"/>
  <c r="AO355" i="40"/>
  <c r="AP355" i="40"/>
  <c r="AQ355" i="40"/>
  <c r="AR355" i="40"/>
  <c r="AS355" i="40"/>
  <c r="AT355" i="40"/>
  <c r="AU355" i="40"/>
  <c r="AV355" i="40"/>
  <c r="AW355" i="40"/>
  <c r="AX355" i="40"/>
  <c r="AY355" i="40"/>
  <c r="AZ355" i="40"/>
  <c r="BA355" i="40"/>
  <c r="BB355" i="40"/>
  <c r="BC355" i="40"/>
  <c r="BD355" i="40"/>
  <c r="BE355" i="40"/>
  <c r="BF355" i="40"/>
  <c r="BG355" i="40"/>
  <c r="BH355" i="40"/>
  <c r="BI355" i="40"/>
  <c r="BJ355" i="40"/>
  <c r="BK355" i="40"/>
  <c r="BL355" i="40"/>
  <c r="BM355" i="40"/>
  <c r="BN355" i="40"/>
  <c r="BO355" i="40"/>
  <c r="BP355" i="40"/>
  <c r="BQ355" i="40"/>
  <c r="BR355" i="40"/>
  <c r="BS355" i="40"/>
  <c r="BT355" i="40"/>
  <c r="BU355" i="40"/>
  <c r="BV355" i="40"/>
  <c r="BW355" i="40"/>
  <c r="BX355" i="40"/>
  <c r="BY355" i="40"/>
  <c r="BZ355" i="40"/>
  <c r="CA355" i="40"/>
  <c r="CB355" i="40"/>
  <c r="CC355" i="40"/>
  <c r="CD355" i="40"/>
  <c r="CE355" i="40"/>
  <c r="CF355" i="40"/>
  <c r="CG355" i="40"/>
  <c r="CH355" i="40"/>
  <c r="CI355" i="40"/>
  <c r="CJ355" i="40"/>
  <c r="CK355" i="40"/>
  <c r="CL355" i="40"/>
  <c r="CM355" i="40"/>
  <c r="CN355" i="40"/>
  <c r="CO355" i="40"/>
  <c r="CP355" i="40"/>
  <c r="CQ355" i="40"/>
  <c r="CR355" i="40"/>
  <c r="CS355" i="40"/>
  <c r="CT355" i="40"/>
  <c r="CU355" i="40"/>
  <c r="CV355" i="40"/>
  <c r="CW355" i="40"/>
  <c r="CX355" i="40"/>
  <c r="CY355" i="40"/>
  <c r="CZ355" i="40"/>
  <c r="DA355" i="40"/>
  <c r="DB355" i="40"/>
  <c r="DC355" i="40"/>
  <c r="E356" i="40"/>
  <c r="F356" i="40"/>
  <c r="G356" i="40"/>
  <c r="H356" i="40"/>
  <c r="I356" i="40"/>
  <c r="J356" i="40"/>
  <c r="K356" i="40"/>
  <c r="L356" i="40"/>
  <c r="M356" i="40"/>
  <c r="N356" i="40"/>
  <c r="O356" i="40"/>
  <c r="P356" i="40"/>
  <c r="Q356" i="40"/>
  <c r="R356" i="40"/>
  <c r="S356" i="40"/>
  <c r="T356" i="40"/>
  <c r="U356" i="40"/>
  <c r="V356" i="40"/>
  <c r="W356" i="40"/>
  <c r="X356" i="40"/>
  <c r="Y356" i="40"/>
  <c r="Z356" i="40"/>
  <c r="AA356" i="40"/>
  <c r="AB356" i="40"/>
  <c r="AC356" i="40"/>
  <c r="AD356" i="40"/>
  <c r="AE356" i="40"/>
  <c r="AF356" i="40"/>
  <c r="AG356" i="40"/>
  <c r="AH356" i="40"/>
  <c r="AI356" i="40"/>
  <c r="AJ356" i="40"/>
  <c r="AK356" i="40"/>
  <c r="AL356" i="40"/>
  <c r="AM356" i="40"/>
  <c r="AN356" i="40"/>
  <c r="AO356" i="40"/>
  <c r="AP356" i="40"/>
  <c r="AQ356" i="40"/>
  <c r="AR356" i="40"/>
  <c r="AS356" i="40"/>
  <c r="AT356" i="40"/>
  <c r="AU356" i="40"/>
  <c r="AV356" i="40"/>
  <c r="AW356" i="40"/>
  <c r="AX356" i="40"/>
  <c r="AY356" i="40"/>
  <c r="AZ356" i="40"/>
  <c r="BA356" i="40"/>
  <c r="BB356" i="40"/>
  <c r="BC356" i="40"/>
  <c r="BD356" i="40"/>
  <c r="BE356" i="40"/>
  <c r="BF356" i="40"/>
  <c r="BG356" i="40"/>
  <c r="BH356" i="40"/>
  <c r="BI356" i="40"/>
  <c r="BJ356" i="40"/>
  <c r="BK356" i="40"/>
  <c r="BL356" i="40"/>
  <c r="BM356" i="40"/>
  <c r="BN356" i="40"/>
  <c r="BO356" i="40"/>
  <c r="BP356" i="40"/>
  <c r="BQ356" i="40"/>
  <c r="BR356" i="40"/>
  <c r="BS356" i="40"/>
  <c r="BT356" i="40"/>
  <c r="BU356" i="40"/>
  <c r="BV356" i="40"/>
  <c r="BW356" i="40"/>
  <c r="BX356" i="40"/>
  <c r="BY356" i="40"/>
  <c r="BZ356" i="40"/>
  <c r="CA356" i="40"/>
  <c r="CB356" i="40"/>
  <c r="CC356" i="40"/>
  <c r="CD356" i="40"/>
  <c r="CE356" i="40"/>
  <c r="CF356" i="40"/>
  <c r="CG356" i="40"/>
  <c r="CH356" i="40"/>
  <c r="CI356" i="40"/>
  <c r="CJ356" i="40"/>
  <c r="CK356" i="40"/>
  <c r="CL356" i="40"/>
  <c r="CM356" i="40"/>
  <c r="CN356" i="40"/>
  <c r="CO356" i="40"/>
  <c r="CP356" i="40"/>
  <c r="CQ356" i="40"/>
  <c r="CR356" i="40"/>
  <c r="CS356" i="40"/>
  <c r="CT356" i="40"/>
  <c r="CU356" i="40"/>
  <c r="CV356" i="40"/>
  <c r="CW356" i="40"/>
  <c r="CX356" i="40"/>
  <c r="CY356" i="40"/>
  <c r="CZ356" i="40"/>
  <c r="DA356" i="40"/>
  <c r="DB356" i="40"/>
  <c r="DC356" i="40"/>
  <c r="E357" i="40"/>
  <c r="F357" i="40"/>
  <c r="G357" i="40"/>
  <c r="H357" i="40"/>
  <c r="I357" i="40"/>
  <c r="J357" i="40"/>
  <c r="K357" i="40"/>
  <c r="L357" i="40"/>
  <c r="M357" i="40"/>
  <c r="N357" i="40"/>
  <c r="O357" i="40"/>
  <c r="P357" i="40"/>
  <c r="Q357" i="40"/>
  <c r="R357" i="40"/>
  <c r="S357" i="40"/>
  <c r="T357" i="40"/>
  <c r="U357" i="40"/>
  <c r="V357" i="40"/>
  <c r="W357" i="40"/>
  <c r="X357" i="40"/>
  <c r="Y357" i="40"/>
  <c r="Z357" i="40"/>
  <c r="AA357" i="40"/>
  <c r="AB357" i="40"/>
  <c r="AC357" i="40"/>
  <c r="AD357" i="40"/>
  <c r="AE357" i="40"/>
  <c r="AF357" i="40"/>
  <c r="AG357" i="40"/>
  <c r="AH357" i="40"/>
  <c r="AI357" i="40"/>
  <c r="AJ357" i="40"/>
  <c r="AK357" i="40"/>
  <c r="AL357" i="40"/>
  <c r="AM357" i="40"/>
  <c r="AN357" i="40"/>
  <c r="AO357" i="40"/>
  <c r="AP357" i="40"/>
  <c r="AQ357" i="40"/>
  <c r="AR357" i="40"/>
  <c r="AS357" i="40"/>
  <c r="AT357" i="40"/>
  <c r="AU357" i="40"/>
  <c r="AV357" i="40"/>
  <c r="AW357" i="40"/>
  <c r="AX357" i="40"/>
  <c r="AY357" i="40"/>
  <c r="AZ357" i="40"/>
  <c r="BA357" i="40"/>
  <c r="BB357" i="40"/>
  <c r="BC357" i="40"/>
  <c r="BD357" i="40"/>
  <c r="BE357" i="40"/>
  <c r="BF357" i="40"/>
  <c r="BG357" i="40"/>
  <c r="BH357" i="40"/>
  <c r="BI357" i="40"/>
  <c r="BJ357" i="40"/>
  <c r="BK357" i="40"/>
  <c r="BL357" i="40"/>
  <c r="BM357" i="40"/>
  <c r="BN357" i="40"/>
  <c r="BO357" i="40"/>
  <c r="BP357" i="40"/>
  <c r="BQ357" i="40"/>
  <c r="BR357" i="40"/>
  <c r="BS357" i="40"/>
  <c r="BT357" i="40"/>
  <c r="BU357" i="40"/>
  <c r="BV357" i="40"/>
  <c r="BW357" i="40"/>
  <c r="BX357" i="40"/>
  <c r="BY357" i="40"/>
  <c r="BZ357" i="40"/>
  <c r="CA357" i="40"/>
  <c r="CB357" i="40"/>
  <c r="CC357" i="40"/>
  <c r="CD357" i="40"/>
  <c r="CE357" i="40"/>
  <c r="CF357" i="40"/>
  <c r="CG357" i="40"/>
  <c r="CH357" i="40"/>
  <c r="CI357" i="40"/>
  <c r="CJ357" i="40"/>
  <c r="CK357" i="40"/>
  <c r="CL357" i="40"/>
  <c r="CM357" i="40"/>
  <c r="CN357" i="40"/>
  <c r="CO357" i="40"/>
  <c r="CP357" i="40"/>
  <c r="CQ357" i="40"/>
  <c r="CR357" i="40"/>
  <c r="CS357" i="40"/>
  <c r="CT357" i="40"/>
  <c r="CU357" i="40"/>
  <c r="CV357" i="40"/>
  <c r="CW357" i="40"/>
  <c r="CX357" i="40"/>
  <c r="CY357" i="40"/>
  <c r="CZ357" i="40"/>
  <c r="DA357" i="40"/>
  <c r="DB357" i="40"/>
  <c r="DC357" i="40"/>
  <c r="E358" i="40"/>
  <c r="F358" i="40"/>
  <c r="G358" i="40"/>
  <c r="H358" i="40"/>
  <c r="I358" i="40"/>
  <c r="J358" i="40"/>
  <c r="K358" i="40"/>
  <c r="L358" i="40"/>
  <c r="M358" i="40"/>
  <c r="N358" i="40"/>
  <c r="O358" i="40"/>
  <c r="P358" i="40"/>
  <c r="Q358" i="40"/>
  <c r="R358" i="40"/>
  <c r="S358" i="40"/>
  <c r="T358" i="40"/>
  <c r="U358" i="40"/>
  <c r="V358" i="40"/>
  <c r="W358" i="40"/>
  <c r="X358" i="40"/>
  <c r="Y358" i="40"/>
  <c r="Z358" i="40"/>
  <c r="AA358" i="40"/>
  <c r="AB358" i="40"/>
  <c r="AC358" i="40"/>
  <c r="AD358" i="40"/>
  <c r="AE358" i="40"/>
  <c r="AF358" i="40"/>
  <c r="AG358" i="40"/>
  <c r="AH358" i="40"/>
  <c r="AI358" i="40"/>
  <c r="AJ358" i="40"/>
  <c r="AK358" i="40"/>
  <c r="AL358" i="40"/>
  <c r="AM358" i="40"/>
  <c r="AN358" i="40"/>
  <c r="AO358" i="40"/>
  <c r="AP358" i="40"/>
  <c r="AQ358" i="40"/>
  <c r="AR358" i="40"/>
  <c r="AS358" i="40"/>
  <c r="AT358" i="40"/>
  <c r="AU358" i="40"/>
  <c r="AV358" i="40"/>
  <c r="AW358" i="40"/>
  <c r="AX358" i="40"/>
  <c r="AY358" i="40"/>
  <c r="AZ358" i="40"/>
  <c r="BA358" i="40"/>
  <c r="BB358" i="40"/>
  <c r="BC358" i="40"/>
  <c r="BD358" i="40"/>
  <c r="BE358" i="40"/>
  <c r="BF358" i="40"/>
  <c r="BG358" i="40"/>
  <c r="BH358" i="40"/>
  <c r="BI358" i="40"/>
  <c r="BJ358" i="40"/>
  <c r="BK358" i="40"/>
  <c r="BL358" i="40"/>
  <c r="BM358" i="40"/>
  <c r="BN358" i="40"/>
  <c r="BO358" i="40"/>
  <c r="BP358" i="40"/>
  <c r="BQ358" i="40"/>
  <c r="BR358" i="40"/>
  <c r="BS358" i="40"/>
  <c r="BT358" i="40"/>
  <c r="BU358" i="40"/>
  <c r="BV358" i="40"/>
  <c r="BW358" i="40"/>
  <c r="BX358" i="40"/>
  <c r="BY358" i="40"/>
  <c r="BZ358" i="40"/>
  <c r="CA358" i="40"/>
  <c r="CB358" i="40"/>
  <c r="CC358" i="40"/>
  <c r="CD358" i="40"/>
  <c r="CE358" i="40"/>
  <c r="CF358" i="40"/>
  <c r="CG358" i="40"/>
  <c r="CH358" i="40"/>
  <c r="CI358" i="40"/>
  <c r="CJ358" i="40"/>
  <c r="CK358" i="40"/>
  <c r="CL358" i="40"/>
  <c r="CM358" i="40"/>
  <c r="CN358" i="40"/>
  <c r="CO358" i="40"/>
  <c r="CP358" i="40"/>
  <c r="CQ358" i="40"/>
  <c r="CR358" i="40"/>
  <c r="CS358" i="40"/>
  <c r="CT358" i="40"/>
  <c r="CU358" i="40"/>
  <c r="CV358" i="40"/>
  <c r="CW358" i="40"/>
  <c r="CX358" i="40"/>
  <c r="CY358" i="40"/>
  <c r="CZ358" i="40"/>
  <c r="DA358" i="40"/>
  <c r="DB358" i="40"/>
  <c r="DC358" i="40"/>
  <c r="E359" i="40"/>
  <c r="F359" i="40"/>
  <c r="G359" i="40"/>
  <c r="H359" i="40"/>
  <c r="I359" i="40"/>
  <c r="J359" i="40"/>
  <c r="K359" i="40"/>
  <c r="L359" i="40"/>
  <c r="M359" i="40"/>
  <c r="N359" i="40"/>
  <c r="O359" i="40"/>
  <c r="P359" i="40"/>
  <c r="Q359" i="40"/>
  <c r="R359" i="40"/>
  <c r="S359" i="40"/>
  <c r="T359" i="40"/>
  <c r="U359" i="40"/>
  <c r="V359" i="40"/>
  <c r="W359" i="40"/>
  <c r="X359" i="40"/>
  <c r="Y359" i="40"/>
  <c r="Z359" i="40"/>
  <c r="AA359" i="40"/>
  <c r="AB359" i="40"/>
  <c r="AC359" i="40"/>
  <c r="AD359" i="40"/>
  <c r="AE359" i="40"/>
  <c r="AF359" i="40"/>
  <c r="AG359" i="40"/>
  <c r="AH359" i="40"/>
  <c r="AI359" i="40"/>
  <c r="AJ359" i="40"/>
  <c r="AK359" i="40"/>
  <c r="AL359" i="40"/>
  <c r="AM359" i="40"/>
  <c r="AN359" i="40"/>
  <c r="AO359" i="40"/>
  <c r="AP359" i="40"/>
  <c r="AQ359" i="40"/>
  <c r="AR359" i="40"/>
  <c r="AS359" i="40"/>
  <c r="AT359" i="40"/>
  <c r="AU359" i="40"/>
  <c r="AV359" i="40"/>
  <c r="AW359" i="40"/>
  <c r="AX359" i="40"/>
  <c r="AY359" i="40"/>
  <c r="AZ359" i="40"/>
  <c r="BA359" i="40"/>
  <c r="BB359" i="40"/>
  <c r="BC359" i="40"/>
  <c r="BD359" i="40"/>
  <c r="BE359" i="40"/>
  <c r="BF359" i="40"/>
  <c r="BG359" i="40"/>
  <c r="BH359" i="40"/>
  <c r="BI359" i="40"/>
  <c r="BJ359" i="40"/>
  <c r="BK359" i="40"/>
  <c r="BL359" i="40"/>
  <c r="BM359" i="40"/>
  <c r="BN359" i="40"/>
  <c r="BO359" i="40"/>
  <c r="BP359" i="40"/>
  <c r="BQ359" i="40"/>
  <c r="BR359" i="40"/>
  <c r="BS359" i="40"/>
  <c r="BT359" i="40"/>
  <c r="BU359" i="40"/>
  <c r="BV359" i="40"/>
  <c r="BW359" i="40"/>
  <c r="BX359" i="40"/>
  <c r="BY359" i="40"/>
  <c r="BZ359" i="40"/>
  <c r="CA359" i="40"/>
  <c r="CB359" i="40"/>
  <c r="CC359" i="40"/>
  <c r="CD359" i="40"/>
  <c r="CE359" i="40"/>
  <c r="CF359" i="40"/>
  <c r="CG359" i="40"/>
  <c r="CH359" i="40"/>
  <c r="CI359" i="40"/>
  <c r="CJ359" i="40"/>
  <c r="CK359" i="40"/>
  <c r="CL359" i="40"/>
  <c r="CM359" i="40"/>
  <c r="CN359" i="40"/>
  <c r="CO359" i="40"/>
  <c r="CP359" i="40"/>
  <c r="CQ359" i="40"/>
  <c r="CR359" i="40"/>
  <c r="CS359" i="40"/>
  <c r="CT359" i="40"/>
  <c r="CU359" i="40"/>
  <c r="CV359" i="40"/>
  <c r="CW359" i="40"/>
  <c r="CX359" i="40"/>
  <c r="CY359" i="40"/>
  <c r="CZ359" i="40"/>
  <c r="DA359" i="40"/>
  <c r="DB359" i="40"/>
  <c r="DC359" i="40"/>
  <c r="E360" i="40"/>
  <c r="F360" i="40"/>
  <c r="G360" i="40"/>
  <c r="H360" i="40"/>
  <c r="I360" i="40"/>
  <c r="J360" i="40"/>
  <c r="K360" i="40"/>
  <c r="L360" i="40"/>
  <c r="M360" i="40"/>
  <c r="N360" i="40"/>
  <c r="O360" i="40"/>
  <c r="P360" i="40"/>
  <c r="Q360" i="40"/>
  <c r="R360" i="40"/>
  <c r="S360" i="40"/>
  <c r="T360" i="40"/>
  <c r="U360" i="40"/>
  <c r="V360" i="40"/>
  <c r="W360" i="40"/>
  <c r="X360" i="40"/>
  <c r="Y360" i="40"/>
  <c r="Z360" i="40"/>
  <c r="AA360" i="40"/>
  <c r="AB360" i="40"/>
  <c r="AC360" i="40"/>
  <c r="AD360" i="40"/>
  <c r="AE360" i="40"/>
  <c r="AF360" i="40"/>
  <c r="AG360" i="40"/>
  <c r="AH360" i="40"/>
  <c r="AI360" i="40"/>
  <c r="AJ360" i="40"/>
  <c r="AK360" i="40"/>
  <c r="AL360" i="40"/>
  <c r="AM360" i="40"/>
  <c r="AN360" i="40"/>
  <c r="AO360" i="40"/>
  <c r="AP360" i="40"/>
  <c r="AQ360" i="40"/>
  <c r="AR360" i="40"/>
  <c r="AS360" i="40"/>
  <c r="AT360" i="40"/>
  <c r="AU360" i="40"/>
  <c r="AV360" i="40"/>
  <c r="AW360" i="40"/>
  <c r="AX360" i="40"/>
  <c r="AY360" i="40"/>
  <c r="AZ360" i="40"/>
  <c r="BA360" i="40"/>
  <c r="BB360" i="40"/>
  <c r="BC360" i="40"/>
  <c r="BD360" i="40"/>
  <c r="BE360" i="40"/>
  <c r="BF360" i="40"/>
  <c r="BG360" i="40"/>
  <c r="BH360" i="40"/>
  <c r="BI360" i="40"/>
  <c r="BJ360" i="40"/>
  <c r="BK360" i="40"/>
  <c r="BL360" i="40"/>
  <c r="BM360" i="40"/>
  <c r="BN360" i="40"/>
  <c r="BO360" i="40"/>
  <c r="BP360" i="40"/>
  <c r="BQ360" i="40"/>
  <c r="BR360" i="40"/>
  <c r="BS360" i="40"/>
  <c r="BT360" i="40"/>
  <c r="BU360" i="40"/>
  <c r="BV360" i="40"/>
  <c r="BW360" i="40"/>
  <c r="BX360" i="40"/>
  <c r="BY360" i="40"/>
  <c r="BZ360" i="40"/>
  <c r="CA360" i="40"/>
  <c r="CB360" i="40"/>
  <c r="CC360" i="40"/>
  <c r="CD360" i="40"/>
  <c r="CE360" i="40"/>
  <c r="CF360" i="40"/>
  <c r="CG360" i="40"/>
  <c r="CH360" i="40"/>
  <c r="CI360" i="40"/>
  <c r="CJ360" i="40"/>
  <c r="CK360" i="40"/>
  <c r="CL360" i="40"/>
  <c r="CM360" i="40"/>
  <c r="CN360" i="40"/>
  <c r="CO360" i="40"/>
  <c r="CP360" i="40"/>
  <c r="CQ360" i="40"/>
  <c r="CR360" i="40"/>
  <c r="CS360" i="40"/>
  <c r="CT360" i="40"/>
  <c r="CU360" i="40"/>
  <c r="CV360" i="40"/>
  <c r="CW360" i="40"/>
  <c r="CX360" i="40"/>
  <c r="CY360" i="40"/>
  <c r="CZ360" i="40"/>
  <c r="DA360" i="40"/>
  <c r="DB360" i="40"/>
  <c r="DC360" i="40"/>
  <c r="D246" i="40"/>
  <c r="D247" i="40"/>
  <c r="D248" i="40"/>
  <c r="D249" i="40"/>
  <c r="D250" i="40"/>
  <c r="D251" i="40"/>
  <c r="D252" i="40"/>
  <c r="D253" i="40"/>
  <c r="D254" i="40"/>
  <c r="D255" i="40"/>
  <c r="D256" i="40"/>
  <c r="D257" i="40"/>
  <c r="D258" i="40"/>
  <c r="D259" i="40"/>
  <c r="D260" i="40"/>
  <c r="D261" i="40"/>
  <c r="D262" i="40"/>
  <c r="D263" i="40"/>
  <c r="D264" i="40"/>
  <c r="D265" i="40"/>
  <c r="D266" i="40"/>
  <c r="D267" i="40"/>
  <c r="D268" i="40"/>
  <c r="D269" i="40"/>
  <c r="D270" i="40"/>
  <c r="D271" i="40"/>
  <c r="D272" i="40"/>
  <c r="D273" i="40"/>
  <c r="D274" i="40"/>
  <c r="D275" i="40"/>
  <c r="D276" i="40"/>
  <c r="D277" i="40"/>
  <c r="D278" i="40"/>
  <c r="D279" i="40"/>
  <c r="D280" i="40"/>
  <c r="D281" i="40"/>
  <c r="D282" i="40"/>
  <c r="D283" i="40"/>
  <c r="D284" i="40"/>
  <c r="D285" i="40"/>
  <c r="D286" i="40"/>
  <c r="D287" i="40"/>
  <c r="D288" i="40"/>
  <c r="D289" i="40"/>
  <c r="D290" i="40"/>
  <c r="D291" i="40"/>
  <c r="D292" i="40"/>
  <c r="D293" i="40"/>
  <c r="D294" i="40"/>
  <c r="D295" i="40"/>
  <c r="D296" i="40"/>
  <c r="D297" i="40"/>
  <c r="D298" i="40"/>
  <c r="D299" i="40"/>
  <c r="D300" i="40"/>
  <c r="D301" i="40"/>
  <c r="D302" i="40"/>
  <c r="D303" i="40"/>
  <c r="D304" i="40"/>
  <c r="D305" i="40"/>
  <c r="D306" i="40"/>
  <c r="D307" i="40"/>
  <c r="D308" i="40"/>
  <c r="D309" i="40"/>
  <c r="D310" i="40"/>
  <c r="D311" i="40"/>
  <c r="D312" i="40"/>
  <c r="D313" i="40"/>
  <c r="D314" i="40"/>
  <c r="D315" i="40"/>
  <c r="D316" i="40"/>
  <c r="D317" i="40"/>
  <c r="D318" i="40"/>
  <c r="D319" i="40"/>
  <c r="D320" i="40"/>
  <c r="D321" i="40"/>
  <c r="D322" i="40"/>
  <c r="D323" i="40"/>
  <c r="D324" i="40"/>
  <c r="D325" i="40"/>
  <c r="D326" i="40"/>
  <c r="D327" i="40"/>
  <c r="D328" i="40"/>
  <c r="D329" i="40"/>
  <c r="D330" i="40"/>
  <c r="D331" i="40"/>
  <c r="D332" i="40"/>
  <c r="D333" i="40"/>
  <c r="D334" i="40"/>
  <c r="D335" i="40"/>
  <c r="D336" i="40"/>
  <c r="D337" i="40"/>
  <c r="D338" i="40"/>
  <c r="D339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D352" i="40"/>
  <c r="D353" i="40"/>
  <c r="D354" i="40"/>
  <c r="D355" i="40"/>
  <c r="D356" i="40"/>
  <c r="D357" i="40"/>
  <c r="D358" i="40"/>
  <c r="D359" i="40"/>
  <c r="D360" i="40"/>
  <c r="D245" i="40"/>
  <c r="D155" i="40"/>
  <c r="D158" i="40"/>
  <c r="D161" i="40"/>
  <c r="D162" i="40"/>
  <c r="D244" i="40"/>
  <c r="E244" i="40" s="1"/>
  <c r="F244" i="40" s="1"/>
  <c r="G244" i="40" s="1"/>
  <c r="H244" i="40" s="1"/>
  <c r="I244" i="40" s="1"/>
  <c r="J244" i="40" s="1"/>
  <c r="K244" i="40" s="1"/>
  <c r="L244" i="40" s="1"/>
  <c r="M244" i="40" s="1"/>
  <c r="N244" i="40" s="1"/>
  <c r="O244" i="40" s="1"/>
  <c r="P244" i="40" s="1"/>
  <c r="Q244" i="40" s="1"/>
  <c r="R244" i="40" s="1"/>
  <c r="S244" i="40" s="1"/>
  <c r="T244" i="40" s="1"/>
  <c r="U244" i="40" s="1"/>
  <c r="V244" i="40" s="1"/>
  <c r="W244" i="40" s="1"/>
  <c r="X244" i="40" s="1"/>
  <c r="Y244" i="40" s="1"/>
  <c r="Z244" i="40" s="1"/>
  <c r="AA244" i="40" s="1"/>
  <c r="AB244" i="40" s="1"/>
  <c r="AC244" i="40" s="1"/>
  <c r="AD244" i="40" s="1"/>
  <c r="AE244" i="40" s="1"/>
  <c r="AF244" i="40" s="1"/>
  <c r="AG244" i="40" s="1"/>
  <c r="AH244" i="40" s="1"/>
  <c r="AI244" i="40" s="1"/>
  <c r="AJ244" i="40" s="1"/>
  <c r="AK244" i="40" s="1"/>
  <c r="AL244" i="40" s="1"/>
  <c r="AM244" i="40" s="1"/>
  <c r="AN244" i="40" s="1"/>
  <c r="AO244" i="40" s="1"/>
  <c r="AP244" i="40" s="1"/>
  <c r="AQ244" i="40" s="1"/>
  <c r="AR244" i="40" s="1"/>
  <c r="AS244" i="40" s="1"/>
  <c r="AT244" i="40" s="1"/>
  <c r="AU244" i="40" s="1"/>
  <c r="AV244" i="40" s="1"/>
  <c r="AW244" i="40" s="1"/>
  <c r="AX244" i="40" s="1"/>
  <c r="AY244" i="40" s="1"/>
  <c r="AZ244" i="40" s="1"/>
  <c r="BA244" i="40" s="1"/>
  <c r="BB244" i="40" s="1"/>
  <c r="BC244" i="40" s="1"/>
  <c r="BD244" i="40" s="1"/>
  <c r="BE244" i="40" s="1"/>
  <c r="BF244" i="40" s="1"/>
  <c r="BG244" i="40" s="1"/>
  <c r="BH244" i="40" s="1"/>
  <c r="BI244" i="40" s="1"/>
  <c r="BJ244" i="40" s="1"/>
  <c r="BK244" i="40" s="1"/>
  <c r="BL244" i="40" s="1"/>
  <c r="BM244" i="40" s="1"/>
  <c r="BN244" i="40" s="1"/>
  <c r="BO244" i="40" s="1"/>
  <c r="BP244" i="40" s="1"/>
  <c r="BQ244" i="40" s="1"/>
  <c r="BR244" i="40" s="1"/>
  <c r="BS244" i="40" s="1"/>
  <c r="BT244" i="40" s="1"/>
  <c r="BU244" i="40" s="1"/>
  <c r="BV244" i="40" s="1"/>
  <c r="BW244" i="40" s="1"/>
  <c r="BX244" i="40" s="1"/>
  <c r="BY244" i="40" s="1"/>
  <c r="BZ244" i="40" s="1"/>
  <c r="CA244" i="40" s="1"/>
  <c r="CB244" i="40" s="1"/>
  <c r="CC244" i="40" s="1"/>
  <c r="CD244" i="40" s="1"/>
  <c r="CE244" i="40" s="1"/>
  <c r="CF244" i="40" s="1"/>
  <c r="CG244" i="40" s="1"/>
  <c r="CH244" i="40" s="1"/>
  <c r="CI244" i="40" s="1"/>
  <c r="CJ244" i="40" s="1"/>
  <c r="CK244" i="40" s="1"/>
  <c r="CL244" i="40" s="1"/>
  <c r="CM244" i="40" s="1"/>
  <c r="CN244" i="40" s="1"/>
  <c r="CO244" i="40" s="1"/>
  <c r="CP244" i="40" s="1"/>
  <c r="CQ244" i="40" s="1"/>
  <c r="CR244" i="40" s="1"/>
  <c r="CS244" i="40" s="1"/>
  <c r="CT244" i="40" s="1"/>
  <c r="CU244" i="40" s="1"/>
  <c r="CV244" i="40" s="1"/>
  <c r="CW244" i="40" s="1"/>
  <c r="CX244" i="40" s="1"/>
  <c r="CY244" i="40" s="1"/>
  <c r="CZ244" i="40" s="1"/>
  <c r="DA244" i="40" s="1"/>
  <c r="DB244" i="40" s="1"/>
  <c r="DC244" i="40" s="1"/>
  <c r="DD244" i="40" s="1"/>
  <c r="DE244" i="40" s="1"/>
  <c r="DF244" i="40" s="1"/>
  <c r="E124" i="40"/>
  <c r="F124" i="40"/>
  <c r="G124" i="40" s="1"/>
  <c r="H124" i="40" s="1"/>
  <c r="I124" i="40" s="1"/>
  <c r="J124" i="40" s="1"/>
  <c r="K124" i="40" s="1"/>
  <c r="L124" i="40" s="1"/>
  <c r="M124" i="40" s="1"/>
  <c r="N124" i="40" s="1"/>
  <c r="O124" i="40" s="1"/>
  <c r="P124" i="40" s="1"/>
  <c r="Q124" i="40" s="1"/>
  <c r="R124" i="40" s="1"/>
  <c r="S124" i="40" s="1"/>
  <c r="T124" i="40" s="1"/>
  <c r="U124" i="40" s="1"/>
  <c r="V124" i="40" s="1"/>
  <c r="W124" i="40" s="1"/>
  <c r="X124" i="40" s="1"/>
  <c r="Y124" i="40" s="1"/>
  <c r="Z124" i="40" s="1"/>
  <c r="AA124" i="40" s="1"/>
  <c r="AB124" i="40" s="1"/>
  <c r="AC124" i="40" s="1"/>
  <c r="AD124" i="40" s="1"/>
  <c r="AE124" i="40" s="1"/>
  <c r="AF124" i="40" s="1"/>
  <c r="AG124" i="40" s="1"/>
  <c r="AH124" i="40" s="1"/>
  <c r="AI124" i="40" s="1"/>
  <c r="AJ124" i="40" s="1"/>
  <c r="AK124" i="40" s="1"/>
  <c r="AL124" i="40" s="1"/>
  <c r="AM124" i="40" s="1"/>
  <c r="AN124" i="40" s="1"/>
  <c r="AO124" i="40" s="1"/>
  <c r="AP124" i="40" s="1"/>
  <c r="AQ124" i="40" s="1"/>
  <c r="AR124" i="40" s="1"/>
  <c r="AS124" i="40" s="1"/>
  <c r="AT124" i="40" s="1"/>
  <c r="AU124" i="40" s="1"/>
  <c r="AV124" i="40" s="1"/>
  <c r="AW124" i="40" s="1"/>
  <c r="AX124" i="40" s="1"/>
  <c r="AY124" i="40" s="1"/>
  <c r="AZ124" i="40" s="1"/>
  <c r="BA124" i="40" s="1"/>
  <c r="BB124" i="40" s="1"/>
  <c r="BC124" i="40" s="1"/>
  <c r="BD124" i="40" s="1"/>
  <c r="BE124" i="40" s="1"/>
  <c r="BF124" i="40" s="1"/>
  <c r="BG124" i="40" s="1"/>
  <c r="BH124" i="40" s="1"/>
  <c r="BI124" i="40" s="1"/>
  <c r="BJ124" i="40" s="1"/>
  <c r="BK124" i="40" s="1"/>
  <c r="BL124" i="40" s="1"/>
  <c r="BM124" i="40" s="1"/>
  <c r="BN124" i="40" s="1"/>
  <c r="BO124" i="40" s="1"/>
  <c r="BP124" i="40" s="1"/>
  <c r="BQ124" i="40" s="1"/>
  <c r="BR124" i="40" s="1"/>
  <c r="BS124" i="40" s="1"/>
  <c r="BT124" i="40" s="1"/>
  <c r="BU124" i="40" s="1"/>
  <c r="BV124" i="40" s="1"/>
  <c r="BW124" i="40" s="1"/>
  <c r="BX124" i="40" s="1"/>
  <c r="BY124" i="40" s="1"/>
  <c r="BZ124" i="40" s="1"/>
  <c r="CA124" i="40" s="1"/>
  <c r="CB124" i="40" s="1"/>
  <c r="CC124" i="40" s="1"/>
  <c r="CD124" i="40" s="1"/>
  <c r="CE124" i="40" s="1"/>
  <c r="CF124" i="40" s="1"/>
  <c r="CG124" i="40" s="1"/>
  <c r="CH124" i="40" s="1"/>
  <c r="CI124" i="40" s="1"/>
  <c r="CJ124" i="40" s="1"/>
  <c r="CK124" i="40" s="1"/>
  <c r="CL124" i="40" s="1"/>
  <c r="CM124" i="40" s="1"/>
  <c r="CN124" i="40" s="1"/>
  <c r="CO124" i="40" s="1"/>
  <c r="CP124" i="40" s="1"/>
  <c r="CQ124" i="40" s="1"/>
  <c r="CR124" i="40" s="1"/>
  <c r="CS124" i="40" s="1"/>
  <c r="CT124" i="40" s="1"/>
  <c r="CU124" i="40" s="1"/>
  <c r="CV124" i="40" s="1"/>
  <c r="CW124" i="40" s="1"/>
  <c r="CX124" i="40" s="1"/>
  <c r="CY124" i="40" s="1"/>
  <c r="CZ124" i="40" s="1"/>
  <c r="DA124" i="40" s="1"/>
  <c r="DB124" i="40" s="1"/>
  <c r="DC124" i="40" s="1"/>
  <c r="DD124" i="40" s="1"/>
  <c r="DE124" i="40" s="1"/>
  <c r="DF124" i="40" s="1"/>
  <c r="D124" i="40"/>
  <c r="D4" i="40"/>
  <c r="E4" i="40" s="1"/>
  <c r="F4" i="40" s="1"/>
  <c r="G4" i="40" s="1"/>
  <c r="H4" i="40" s="1"/>
  <c r="I4" i="40" s="1"/>
  <c r="J4" i="40" s="1"/>
  <c r="K4" i="40" s="1"/>
  <c r="L4" i="40" s="1"/>
  <c r="M4" i="40" s="1"/>
  <c r="N4" i="40" s="1"/>
  <c r="O4" i="40" s="1"/>
  <c r="P4" i="40" s="1"/>
  <c r="Q4" i="40" s="1"/>
  <c r="R4" i="40" s="1"/>
  <c r="S4" i="40" s="1"/>
  <c r="T4" i="40" s="1"/>
  <c r="U4" i="40" s="1"/>
  <c r="V4" i="40" s="1"/>
  <c r="W4" i="40" s="1"/>
  <c r="X4" i="40" s="1"/>
  <c r="Y4" i="40" s="1"/>
  <c r="Z4" i="40" s="1"/>
  <c r="AA4" i="40" s="1"/>
  <c r="AB4" i="40" s="1"/>
  <c r="AC4" i="40" s="1"/>
  <c r="AD4" i="40" s="1"/>
  <c r="AE4" i="40" s="1"/>
  <c r="AF4" i="40" s="1"/>
  <c r="AG4" i="40" s="1"/>
  <c r="AH4" i="40" s="1"/>
  <c r="AI4" i="40" s="1"/>
  <c r="AJ4" i="40" s="1"/>
  <c r="AK4" i="40" s="1"/>
  <c r="AL4" i="40" s="1"/>
  <c r="AM4" i="40" s="1"/>
  <c r="AN4" i="40" s="1"/>
  <c r="AO4" i="40" s="1"/>
  <c r="AP4" i="40" s="1"/>
  <c r="AQ4" i="40" s="1"/>
  <c r="AR4" i="40" s="1"/>
  <c r="AS4" i="40" s="1"/>
  <c r="AT4" i="40" s="1"/>
  <c r="AU4" i="40" s="1"/>
  <c r="AV4" i="40" s="1"/>
  <c r="AW4" i="40" s="1"/>
  <c r="AX4" i="40" s="1"/>
  <c r="AY4" i="40" s="1"/>
  <c r="AZ4" i="40" s="1"/>
  <c r="BA4" i="40" s="1"/>
  <c r="BB4" i="40" s="1"/>
  <c r="BC4" i="40" s="1"/>
  <c r="BD4" i="40" s="1"/>
  <c r="BE4" i="40" s="1"/>
  <c r="BF4" i="40" s="1"/>
  <c r="BG4" i="40" s="1"/>
  <c r="BH4" i="40" s="1"/>
  <c r="BI4" i="40" s="1"/>
  <c r="BJ4" i="40" s="1"/>
  <c r="BK4" i="40" s="1"/>
  <c r="BL4" i="40" s="1"/>
  <c r="BM4" i="40" s="1"/>
  <c r="BN4" i="40" s="1"/>
  <c r="BO4" i="40" s="1"/>
  <c r="BP4" i="40" s="1"/>
  <c r="BQ4" i="40" s="1"/>
  <c r="BR4" i="40" s="1"/>
  <c r="BS4" i="40" s="1"/>
  <c r="BT4" i="40" s="1"/>
  <c r="BU4" i="40" s="1"/>
  <c r="BV4" i="40" s="1"/>
  <c r="BW4" i="40" s="1"/>
  <c r="BX4" i="40" s="1"/>
  <c r="BY4" i="40" s="1"/>
  <c r="BZ4" i="40" s="1"/>
  <c r="CA4" i="40" s="1"/>
  <c r="CB4" i="40" s="1"/>
  <c r="CC4" i="40" s="1"/>
  <c r="CD4" i="40" s="1"/>
  <c r="CE4" i="40" s="1"/>
  <c r="CF4" i="40" s="1"/>
  <c r="CG4" i="40" s="1"/>
  <c r="CH4" i="40" s="1"/>
  <c r="CI4" i="40" s="1"/>
  <c r="CJ4" i="40" s="1"/>
  <c r="CK4" i="40" s="1"/>
  <c r="CL4" i="40" s="1"/>
  <c r="CM4" i="40" s="1"/>
  <c r="CN4" i="40" s="1"/>
  <c r="CO4" i="40" s="1"/>
  <c r="CP4" i="40" s="1"/>
  <c r="CQ4" i="40" s="1"/>
  <c r="CR4" i="40" s="1"/>
  <c r="CS4" i="40" s="1"/>
  <c r="CT4" i="40" s="1"/>
  <c r="CU4" i="40" s="1"/>
  <c r="CV4" i="40" s="1"/>
  <c r="CW4" i="40" s="1"/>
  <c r="CX4" i="40" s="1"/>
  <c r="CY4" i="40" s="1"/>
  <c r="CZ4" i="40" s="1"/>
  <c r="DA4" i="40" s="1"/>
  <c r="DB4" i="40" s="1"/>
  <c r="DC4" i="40" s="1"/>
  <c r="DD4" i="40" s="1"/>
  <c r="DE4" i="40" s="1"/>
  <c r="DF4" i="40" s="1"/>
  <c r="D21" i="40"/>
  <c r="D141" i="40" s="1"/>
  <c r="E21" i="40"/>
  <c r="F21" i="40"/>
  <c r="G21" i="40"/>
  <c r="H21" i="40"/>
  <c r="I21" i="40"/>
  <c r="J21" i="40"/>
  <c r="K21" i="40"/>
  <c r="L21" i="40"/>
  <c r="M21" i="40"/>
  <c r="N21" i="40"/>
  <c r="O21" i="40"/>
  <c r="P21" i="40"/>
  <c r="Q21" i="40"/>
  <c r="R21" i="40"/>
  <c r="S21" i="40"/>
  <c r="T21" i="40"/>
  <c r="U21" i="40"/>
  <c r="V21" i="40"/>
  <c r="W21" i="40"/>
  <c r="X21" i="40"/>
  <c r="Y21" i="40"/>
  <c r="Z21" i="40"/>
  <c r="AA21" i="40"/>
  <c r="AB21" i="40"/>
  <c r="AC21" i="40"/>
  <c r="AD21" i="40"/>
  <c r="AE21" i="40"/>
  <c r="AF21" i="40"/>
  <c r="AG21" i="40"/>
  <c r="AH21" i="40"/>
  <c r="AI21" i="40"/>
  <c r="AJ21" i="40"/>
  <c r="AK21" i="40"/>
  <c r="AL21" i="40"/>
  <c r="AM21" i="40"/>
  <c r="AN21" i="40"/>
  <c r="AO21" i="40"/>
  <c r="AP21" i="40"/>
  <c r="AQ21" i="40"/>
  <c r="AR21" i="40"/>
  <c r="AS21" i="40"/>
  <c r="AT21" i="40"/>
  <c r="AU21" i="40"/>
  <c r="AV21" i="40"/>
  <c r="AW21" i="40"/>
  <c r="AX21" i="40"/>
  <c r="AY21" i="40"/>
  <c r="AZ21" i="40"/>
  <c r="BA21" i="40"/>
  <c r="BB21" i="40"/>
  <c r="BC21" i="40"/>
  <c r="BD21" i="40"/>
  <c r="BE21" i="40"/>
  <c r="BF21" i="40"/>
  <c r="BG21" i="40"/>
  <c r="BH21" i="40"/>
  <c r="BI21" i="40"/>
  <c r="BJ21" i="40"/>
  <c r="BK21" i="40"/>
  <c r="BL21" i="40"/>
  <c r="BM21" i="40"/>
  <c r="BN21" i="40"/>
  <c r="BO21" i="40"/>
  <c r="BP21" i="40"/>
  <c r="BQ21" i="40"/>
  <c r="BR21" i="40"/>
  <c r="BS21" i="40"/>
  <c r="BT21" i="40"/>
  <c r="BU21" i="40"/>
  <c r="BV21" i="40"/>
  <c r="BW21" i="40"/>
  <c r="BX21" i="40"/>
  <c r="BY21" i="40"/>
  <c r="BZ21" i="40"/>
  <c r="CA21" i="40"/>
  <c r="CB21" i="40"/>
  <c r="CC21" i="40"/>
  <c r="CD21" i="40"/>
  <c r="CE21" i="40"/>
  <c r="CF21" i="40"/>
  <c r="CG21" i="40"/>
  <c r="CH21" i="40"/>
  <c r="CI21" i="40"/>
  <c r="CJ21" i="40"/>
  <c r="CK21" i="40"/>
  <c r="CL21" i="40"/>
  <c r="CM21" i="40"/>
  <c r="CN21" i="40"/>
  <c r="CO21" i="40"/>
  <c r="CP21" i="40"/>
  <c r="CQ21" i="40"/>
  <c r="CR21" i="40"/>
  <c r="CS21" i="40"/>
  <c r="CT21" i="40"/>
  <c r="CU21" i="40"/>
  <c r="CV21" i="40"/>
  <c r="CW21" i="40"/>
  <c r="CX21" i="40"/>
  <c r="CY21" i="40"/>
  <c r="CZ21" i="40"/>
  <c r="DA21" i="40"/>
  <c r="DB21" i="40"/>
  <c r="DC21" i="40"/>
  <c r="D22" i="40"/>
  <c r="D142" i="40" s="1"/>
  <c r="E22" i="40"/>
  <c r="F22" i="40"/>
  <c r="G22" i="40"/>
  <c r="H22" i="40"/>
  <c r="I22" i="40"/>
  <c r="J22" i="40"/>
  <c r="K22" i="40"/>
  <c r="L22" i="40"/>
  <c r="M22" i="40"/>
  <c r="N22" i="40"/>
  <c r="O22" i="40"/>
  <c r="P22" i="40"/>
  <c r="Q22" i="40"/>
  <c r="R22" i="40"/>
  <c r="S22" i="40"/>
  <c r="T22" i="40"/>
  <c r="U22" i="40"/>
  <c r="V22" i="40"/>
  <c r="W22" i="40"/>
  <c r="X22" i="40"/>
  <c r="Y22" i="40"/>
  <c r="Z22" i="40"/>
  <c r="AA22" i="40"/>
  <c r="AB22" i="40"/>
  <c r="AC22" i="40"/>
  <c r="AD22" i="40"/>
  <c r="AE22" i="40"/>
  <c r="AF22" i="40"/>
  <c r="AG22" i="40"/>
  <c r="AH22" i="40"/>
  <c r="AI22" i="40"/>
  <c r="AJ22" i="40"/>
  <c r="AK22" i="40"/>
  <c r="AL22" i="40"/>
  <c r="AM22" i="40"/>
  <c r="AN22" i="40"/>
  <c r="AO22" i="40"/>
  <c r="AP22" i="40"/>
  <c r="AQ22" i="40"/>
  <c r="AR22" i="40"/>
  <c r="AS22" i="40"/>
  <c r="AT22" i="40"/>
  <c r="AU22" i="40"/>
  <c r="AV22" i="40"/>
  <c r="AW22" i="40"/>
  <c r="AX22" i="40"/>
  <c r="AY22" i="40"/>
  <c r="AZ22" i="40"/>
  <c r="BA22" i="40"/>
  <c r="BB22" i="40"/>
  <c r="BC22" i="40"/>
  <c r="BD22" i="40"/>
  <c r="BE22" i="40"/>
  <c r="BF22" i="40"/>
  <c r="BG22" i="40"/>
  <c r="BH22" i="40"/>
  <c r="BI22" i="40"/>
  <c r="BJ22" i="40"/>
  <c r="BK22" i="40"/>
  <c r="BL22" i="40"/>
  <c r="BM22" i="40"/>
  <c r="BN22" i="40"/>
  <c r="BO22" i="40"/>
  <c r="BP22" i="40"/>
  <c r="BQ22" i="40"/>
  <c r="BR22" i="40"/>
  <c r="BS22" i="40"/>
  <c r="BT22" i="40"/>
  <c r="BU22" i="40"/>
  <c r="BV22" i="40"/>
  <c r="BW22" i="40"/>
  <c r="BX22" i="40"/>
  <c r="BY22" i="40"/>
  <c r="BZ22" i="40"/>
  <c r="CA22" i="40"/>
  <c r="CB22" i="40"/>
  <c r="CC22" i="40"/>
  <c r="CD22" i="40"/>
  <c r="CE22" i="40"/>
  <c r="CF22" i="40"/>
  <c r="CG22" i="40"/>
  <c r="CH22" i="40"/>
  <c r="CI22" i="40"/>
  <c r="CJ22" i="40"/>
  <c r="CK22" i="40"/>
  <c r="CL22" i="40"/>
  <c r="CM22" i="40"/>
  <c r="CN22" i="40"/>
  <c r="CO22" i="40"/>
  <c r="CP22" i="40"/>
  <c r="CQ22" i="40"/>
  <c r="CR22" i="40"/>
  <c r="CS22" i="40"/>
  <c r="CT22" i="40"/>
  <c r="CU22" i="40"/>
  <c r="CV22" i="40"/>
  <c r="CW22" i="40"/>
  <c r="CX22" i="40"/>
  <c r="CY22" i="40"/>
  <c r="CZ22" i="40"/>
  <c r="DA22" i="40"/>
  <c r="DB22" i="40"/>
  <c r="DC22" i="40"/>
  <c r="D23" i="40"/>
  <c r="D143" i="40" s="1"/>
  <c r="E23" i="40"/>
  <c r="F23" i="40"/>
  <c r="G23" i="40"/>
  <c r="H23" i="40"/>
  <c r="I23" i="40"/>
  <c r="J23" i="40"/>
  <c r="K23" i="40"/>
  <c r="L23" i="40"/>
  <c r="M23" i="40"/>
  <c r="N23" i="40"/>
  <c r="O23" i="40"/>
  <c r="P23" i="40"/>
  <c r="Q23" i="40"/>
  <c r="R23" i="40"/>
  <c r="S23" i="40"/>
  <c r="T23" i="40"/>
  <c r="U23" i="40"/>
  <c r="V23" i="40"/>
  <c r="W23" i="40"/>
  <c r="X23" i="40"/>
  <c r="Y23" i="40"/>
  <c r="Z23" i="40"/>
  <c r="AA23" i="40"/>
  <c r="AB23" i="40"/>
  <c r="AC23" i="40"/>
  <c r="AD23" i="40"/>
  <c r="AE23" i="40"/>
  <c r="AF23" i="40"/>
  <c r="AG23" i="40"/>
  <c r="AH23" i="40"/>
  <c r="AI23" i="40"/>
  <c r="AJ23" i="40"/>
  <c r="AK23" i="40"/>
  <c r="AL23" i="40"/>
  <c r="AM23" i="40"/>
  <c r="AN23" i="40"/>
  <c r="AO23" i="40"/>
  <c r="AP23" i="40"/>
  <c r="AQ23" i="40"/>
  <c r="AR23" i="40"/>
  <c r="AS23" i="40"/>
  <c r="AT23" i="40"/>
  <c r="AU23" i="40"/>
  <c r="AV23" i="40"/>
  <c r="AW23" i="40"/>
  <c r="AX23" i="40"/>
  <c r="AY23" i="40"/>
  <c r="AZ23" i="40"/>
  <c r="BA23" i="40"/>
  <c r="BB23" i="40"/>
  <c r="BC23" i="40"/>
  <c r="BD23" i="40"/>
  <c r="BE23" i="40"/>
  <c r="BF23" i="40"/>
  <c r="BG23" i="40"/>
  <c r="BH23" i="40"/>
  <c r="BI23" i="40"/>
  <c r="BJ23" i="40"/>
  <c r="BK23" i="40"/>
  <c r="BL23" i="40"/>
  <c r="BM23" i="40"/>
  <c r="BN23" i="40"/>
  <c r="BO23" i="40"/>
  <c r="BP23" i="40"/>
  <c r="BQ23" i="40"/>
  <c r="BR23" i="40"/>
  <c r="BS23" i="40"/>
  <c r="BT23" i="40"/>
  <c r="BU23" i="40"/>
  <c r="BV23" i="40"/>
  <c r="BW23" i="40"/>
  <c r="BX23" i="40"/>
  <c r="BY23" i="40"/>
  <c r="BZ23" i="40"/>
  <c r="CA23" i="40"/>
  <c r="CB23" i="40"/>
  <c r="CC23" i="40"/>
  <c r="CD23" i="40"/>
  <c r="CE23" i="40"/>
  <c r="CF23" i="40"/>
  <c r="CG23" i="40"/>
  <c r="CH23" i="40"/>
  <c r="CI23" i="40"/>
  <c r="CJ23" i="40"/>
  <c r="CK23" i="40"/>
  <c r="CL23" i="40"/>
  <c r="CM23" i="40"/>
  <c r="CN23" i="40"/>
  <c r="CO23" i="40"/>
  <c r="CP23" i="40"/>
  <c r="CQ23" i="40"/>
  <c r="CR23" i="40"/>
  <c r="CS23" i="40"/>
  <c r="CT23" i="40"/>
  <c r="CU23" i="40"/>
  <c r="CV23" i="40"/>
  <c r="CW23" i="40"/>
  <c r="CX23" i="40"/>
  <c r="CY23" i="40"/>
  <c r="CZ23" i="40"/>
  <c r="DA23" i="40"/>
  <c r="DB23" i="40"/>
  <c r="DC23" i="40"/>
  <c r="D24" i="40"/>
  <c r="E24" i="40"/>
  <c r="F24" i="40"/>
  <c r="G24" i="40"/>
  <c r="H24" i="40"/>
  <c r="I24" i="40"/>
  <c r="J24" i="40"/>
  <c r="K24" i="40"/>
  <c r="L24" i="40"/>
  <c r="M24" i="40"/>
  <c r="N24" i="40"/>
  <c r="O24" i="40"/>
  <c r="P24" i="40"/>
  <c r="Q24" i="40"/>
  <c r="R24" i="40"/>
  <c r="S24" i="40"/>
  <c r="T24" i="40"/>
  <c r="U24" i="40"/>
  <c r="V24" i="40"/>
  <c r="W24" i="40"/>
  <c r="X24" i="40"/>
  <c r="Y24" i="40"/>
  <c r="Z24" i="40"/>
  <c r="AA24" i="40"/>
  <c r="AB24" i="40"/>
  <c r="AC24" i="40"/>
  <c r="AD24" i="40"/>
  <c r="AE24" i="40"/>
  <c r="AF24" i="40"/>
  <c r="AG24" i="40"/>
  <c r="AH24" i="40"/>
  <c r="AI24" i="40"/>
  <c r="AJ24" i="40"/>
  <c r="AK24" i="40"/>
  <c r="AL24" i="40"/>
  <c r="AM24" i="40"/>
  <c r="AN24" i="40"/>
  <c r="AO24" i="40"/>
  <c r="AP24" i="40"/>
  <c r="AQ24" i="40"/>
  <c r="AR24" i="40"/>
  <c r="AS24" i="40"/>
  <c r="AT24" i="40"/>
  <c r="AU24" i="40"/>
  <c r="AV24" i="40"/>
  <c r="AW24" i="40"/>
  <c r="AX24" i="40"/>
  <c r="AY24" i="40"/>
  <c r="AZ24" i="40"/>
  <c r="BA24" i="40"/>
  <c r="BB24" i="40"/>
  <c r="BC24" i="40"/>
  <c r="BD24" i="40"/>
  <c r="BE24" i="40"/>
  <c r="BF24" i="40"/>
  <c r="BG24" i="40"/>
  <c r="BH24" i="40"/>
  <c r="BI24" i="40"/>
  <c r="BJ24" i="40"/>
  <c r="BK24" i="40"/>
  <c r="BL24" i="40"/>
  <c r="BM24" i="40"/>
  <c r="BN24" i="40"/>
  <c r="BO24" i="40"/>
  <c r="BP24" i="40"/>
  <c r="BQ24" i="40"/>
  <c r="BR24" i="40"/>
  <c r="BS24" i="40"/>
  <c r="BT24" i="40"/>
  <c r="BU24" i="40"/>
  <c r="BV24" i="40"/>
  <c r="BW24" i="40"/>
  <c r="BX24" i="40"/>
  <c r="BY24" i="40"/>
  <c r="BZ24" i="40"/>
  <c r="CA24" i="40"/>
  <c r="CB24" i="40"/>
  <c r="CC24" i="40"/>
  <c r="CD24" i="40"/>
  <c r="CE24" i="40"/>
  <c r="CF24" i="40"/>
  <c r="CG24" i="40"/>
  <c r="CH24" i="40"/>
  <c r="CI24" i="40"/>
  <c r="CJ24" i="40"/>
  <c r="CK24" i="40"/>
  <c r="CL24" i="40"/>
  <c r="CM24" i="40"/>
  <c r="CN24" i="40"/>
  <c r="CO24" i="40"/>
  <c r="CP24" i="40"/>
  <c r="CQ24" i="40"/>
  <c r="CR24" i="40"/>
  <c r="CS24" i="40"/>
  <c r="CT24" i="40"/>
  <c r="CU24" i="40"/>
  <c r="CV24" i="40"/>
  <c r="CW24" i="40"/>
  <c r="CX24" i="40"/>
  <c r="CY24" i="40"/>
  <c r="CZ24" i="40"/>
  <c r="DA24" i="40"/>
  <c r="DB24" i="40"/>
  <c r="DC24" i="40"/>
  <c r="D25" i="40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AA25" i="40"/>
  <c r="AB25" i="40"/>
  <c r="AC25" i="40"/>
  <c r="AD25" i="40"/>
  <c r="AE25" i="40"/>
  <c r="AF25" i="40"/>
  <c r="AG25" i="40"/>
  <c r="AH25" i="40"/>
  <c r="AI25" i="40"/>
  <c r="AJ25" i="40"/>
  <c r="AK25" i="40"/>
  <c r="AL25" i="40"/>
  <c r="AM25" i="40"/>
  <c r="AN25" i="40"/>
  <c r="AO25" i="40"/>
  <c r="AP25" i="40"/>
  <c r="AQ25" i="40"/>
  <c r="AR25" i="40"/>
  <c r="AS25" i="40"/>
  <c r="AT25" i="40"/>
  <c r="AU25" i="40"/>
  <c r="AV25" i="40"/>
  <c r="AW25" i="40"/>
  <c r="AX25" i="40"/>
  <c r="AY25" i="40"/>
  <c r="AZ25" i="40"/>
  <c r="BA25" i="40"/>
  <c r="BB25" i="40"/>
  <c r="BC25" i="40"/>
  <c r="BD25" i="40"/>
  <c r="BE25" i="40"/>
  <c r="BF25" i="40"/>
  <c r="BG25" i="40"/>
  <c r="BH25" i="40"/>
  <c r="BI25" i="40"/>
  <c r="BJ25" i="40"/>
  <c r="BK25" i="40"/>
  <c r="BL25" i="40"/>
  <c r="BM25" i="40"/>
  <c r="BN25" i="40"/>
  <c r="BO25" i="40"/>
  <c r="BP25" i="40"/>
  <c r="BQ25" i="40"/>
  <c r="BR25" i="40"/>
  <c r="BS25" i="40"/>
  <c r="BT25" i="40"/>
  <c r="BU25" i="40"/>
  <c r="BV25" i="40"/>
  <c r="BW25" i="40"/>
  <c r="BX25" i="40"/>
  <c r="BY25" i="40"/>
  <c r="BZ25" i="40"/>
  <c r="CA25" i="40"/>
  <c r="CB25" i="40"/>
  <c r="CC25" i="40"/>
  <c r="CD25" i="40"/>
  <c r="CE25" i="40"/>
  <c r="CF25" i="40"/>
  <c r="CG25" i="40"/>
  <c r="CH25" i="40"/>
  <c r="CI25" i="40"/>
  <c r="CJ25" i="40"/>
  <c r="CK25" i="40"/>
  <c r="CL25" i="40"/>
  <c r="CM25" i="40"/>
  <c r="CN25" i="40"/>
  <c r="CO25" i="40"/>
  <c r="CP25" i="40"/>
  <c r="CQ25" i="40"/>
  <c r="CR25" i="40"/>
  <c r="CS25" i="40"/>
  <c r="CT25" i="40"/>
  <c r="CU25" i="40"/>
  <c r="CV25" i="40"/>
  <c r="CW25" i="40"/>
  <c r="CX25" i="40"/>
  <c r="CY25" i="40"/>
  <c r="CZ25" i="40"/>
  <c r="DA25" i="40"/>
  <c r="DB25" i="40"/>
  <c r="DC25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AA26" i="40"/>
  <c r="AB26" i="40"/>
  <c r="AC26" i="40"/>
  <c r="AD26" i="40"/>
  <c r="AE26" i="40"/>
  <c r="AF26" i="40"/>
  <c r="AG26" i="40"/>
  <c r="AH26" i="40"/>
  <c r="AI26" i="40"/>
  <c r="AJ26" i="40"/>
  <c r="AK26" i="40"/>
  <c r="AL26" i="40"/>
  <c r="AM26" i="40"/>
  <c r="AN26" i="40"/>
  <c r="AO26" i="40"/>
  <c r="AP26" i="40"/>
  <c r="AQ26" i="40"/>
  <c r="AR26" i="40"/>
  <c r="AS26" i="40"/>
  <c r="AT26" i="40"/>
  <c r="AU26" i="40"/>
  <c r="AV26" i="40"/>
  <c r="AW26" i="40"/>
  <c r="AX26" i="40"/>
  <c r="AY26" i="40"/>
  <c r="AZ26" i="40"/>
  <c r="BA26" i="40"/>
  <c r="BB26" i="40"/>
  <c r="BC26" i="40"/>
  <c r="BD26" i="40"/>
  <c r="BE26" i="40"/>
  <c r="BF26" i="40"/>
  <c r="BG26" i="40"/>
  <c r="BH26" i="40"/>
  <c r="BI26" i="40"/>
  <c r="BJ26" i="40"/>
  <c r="BK26" i="40"/>
  <c r="BL26" i="40"/>
  <c r="BM26" i="40"/>
  <c r="BN26" i="40"/>
  <c r="BO26" i="40"/>
  <c r="BP26" i="40"/>
  <c r="BQ26" i="40"/>
  <c r="BR26" i="40"/>
  <c r="BS26" i="40"/>
  <c r="BT26" i="40"/>
  <c r="BU26" i="40"/>
  <c r="BV26" i="40"/>
  <c r="BW26" i="40"/>
  <c r="BX26" i="40"/>
  <c r="BY26" i="40"/>
  <c r="BZ26" i="40"/>
  <c r="CA26" i="40"/>
  <c r="CB26" i="40"/>
  <c r="CC26" i="40"/>
  <c r="CD26" i="40"/>
  <c r="CE26" i="40"/>
  <c r="CF26" i="40"/>
  <c r="CG26" i="40"/>
  <c r="CH26" i="40"/>
  <c r="CI26" i="40"/>
  <c r="CJ26" i="40"/>
  <c r="CK26" i="40"/>
  <c r="CL26" i="40"/>
  <c r="CM26" i="40"/>
  <c r="CN26" i="40"/>
  <c r="CO26" i="40"/>
  <c r="CP26" i="40"/>
  <c r="CQ26" i="40"/>
  <c r="CR26" i="40"/>
  <c r="CS26" i="40"/>
  <c r="CT26" i="40"/>
  <c r="CU26" i="40"/>
  <c r="CV26" i="40"/>
  <c r="CW26" i="40"/>
  <c r="CX26" i="40"/>
  <c r="CY26" i="40"/>
  <c r="CZ26" i="40"/>
  <c r="DA26" i="40"/>
  <c r="DB26" i="40"/>
  <c r="DC26" i="40"/>
  <c r="D27" i="40"/>
  <c r="D147" i="40" s="1"/>
  <c r="E27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Z27" i="40"/>
  <c r="AA27" i="40"/>
  <c r="AB27" i="40"/>
  <c r="AC27" i="40"/>
  <c r="AD27" i="40"/>
  <c r="AE27" i="40"/>
  <c r="AF27" i="40"/>
  <c r="AG27" i="40"/>
  <c r="AH27" i="40"/>
  <c r="AI27" i="40"/>
  <c r="AJ27" i="40"/>
  <c r="AK27" i="40"/>
  <c r="AL27" i="40"/>
  <c r="AM27" i="40"/>
  <c r="AN27" i="40"/>
  <c r="AO27" i="40"/>
  <c r="AP27" i="40"/>
  <c r="AQ27" i="40"/>
  <c r="AR27" i="40"/>
  <c r="AS27" i="40"/>
  <c r="AT27" i="40"/>
  <c r="AU27" i="40"/>
  <c r="AV27" i="40"/>
  <c r="AW27" i="40"/>
  <c r="AX27" i="40"/>
  <c r="AY27" i="40"/>
  <c r="AZ27" i="40"/>
  <c r="BA27" i="40"/>
  <c r="BB27" i="40"/>
  <c r="BC27" i="40"/>
  <c r="BD27" i="40"/>
  <c r="BE27" i="40"/>
  <c r="BF27" i="40"/>
  <c r="BG27" i="40"/>
  <c r="BH27" i="40"/>
  <c r="BI27" i="40"/>
  <c r="BJ27" i="40"/>
  <c r="BK27" i="40"/>
  <c r="BL27" i="40"/>
  <c r="BM27" i="40"/>
  <c r="BN27" i="40"/>
  <c r="BO27" i="40"/>
  <c r="BP27" i="40"/>
  <c r="BQ27" i="40"/>
  <c r="BR27" i="40"/>
  <c r="BS27" i="40"/>
  <c r="BT27" i="40"/>
  <c r="BU27" i="40"/>
  <c r="BV27" i="40"/>
  <c r="BW27" i="40"/>
  <c r="BX27" i="40"/>
  <c r="BY27" i="40"/>
  <c r="BZ27" i="40"/>
  <c r="CA27" i="40"/>
  <c r="CB27" i="40"/>
  <c r="CC27" i="40"/>
  <c r="CD27" i="40"/>
  <c r="CE27" i="40"/>
  <c r="CF27" i="40"/>
  <c r="CG27" i="40"/>
  <c r="CH27" i="40"/>
  <c r="CI27" i="40"/>
  <c r="CJ27" i="40"/>
  <c r="CK27" i="40"/>
  <c r="CL27" i="40"/>
  <c r="CM27" i="40"/>
  <c r="CN27" i="40"/>
  <c r="CO27" i="40"/>
  <c r="CP27" i="40"/>
  <c r="CQ27" i="40"/>
  <c r="CR27" i="40"/>
  <c r="CS27" i="40"/>
  <c r="CT27" i="40"/>
  <c r="CU27" i="40"/>
  <c r="CV27" i="40"/>
  <c r="CW27" i="40"/>
  <c r="CX27" i="40"/>
  <c r="CY27" i="40"/>
  <c r="CZ27" i="40"/>
  <c r="DA27" i="40"/>
  <c r="DB27" i="40"/>
  <c r="DC27" i="40"/>
  <c r="D28" i="40"/>
  <c r="E28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Z28" i="40"/>
  <c r="AA28" i="40"/>
  <c r="AB28" i="40"/>
  <c r="AC28" i="40"/>
  <c r="AD28" i="40"/>
  <c r="AE28" i="40"/>
  <c r="AF28" i="40"/>
  <c r="AG28" i="40"/>
  <c r="AH28" i="40"/>
  <c r="AI28" i="40"/>
  <c r="AJ28" i="40"/>
  <c r="AK28" i="40"/>
  <c r="AL28" i="40"/>
  <c r="AM28" i="40"/>
  <c r="AN28" i="40"/>
  <c r="AO28" i="40"/>
  <c r="AP28" i="40"/>
  <c r="AQ28" i="40"/>
  <c r="AR28" i="40"/>
  <c r="AS28" i="40"/>
  <c r="AT28" i="40"/>
  <c r="AU28" i="40"/>
  <c r="AV28" i="40"/>
  <c r="AW28" i="40"/>
  <c r="AX28" i="40"/>
  <c r="AY28" i="40"/>
  <c r="AZ28" i="40"/>
  <c r="BA28" i="40"/>
  <c r="BB28" i="40"/>
  <c r="BC28" i="40"/>
  <c r="BD28" i="40"/>
  <c r="BE28" i="40"/>
  <c r="BF28" i="40"/>
  <c r="BG28" i="40"/>
  <c r="BH28" i="40"/>
  <c r="BI28" i="40"/>
  <c r="BJ28" i="40"/>
  <c r="BK28" i="40"/>
  <c r="BL28" i="40"/>
  <c r="BM28" i="40"/>
  <c r="BN28" i="40"/>
  <c r="BO28" i="40"/>
  <c r="BP28" i="40"/>
  <c r="BQ28" i="40"/>
  <c r="BR28" i="40"/>
  <c r="BS28" i="40"/>
  <c r="BT28" i="40"/>
  <c r="BU28" i="40"/>
  <c r="BV28" i="40"/>
  <c r="BW28" i="40"/>
  <c r="BX28" i="40"/>
  <c r="BY28" i="40"/>
  <c r="BZ28" i="40"/>
  <c r="CA28" i="40"/>
  <c r="CB28" i="40"/>
  <c r="CC28" i="40"/>
  <c r="CD28" i="40"/>
  <c r="CE28" i="40"/>
  <c r="CF28" i="40"/>
  <c r="CG28" i="40"/>
  <c r="CH28" i="40"/>
  <c r="CI28" i="40"/>
  <c r="CJ28" i="40"/>
  <c r="CK28" i="40"/>
  <c r="CL28" i="40"/>
  <c r="CM28" i="40"/>
  <c r="CN28" i="40"/>
  <c r="CO28" i="40"/>
  <c r="CP28" i="40"/>
  <c r="CQ28" i="40"/>
  <c r="CR28" i="40"/>
  <c r="CS28" i="40"/>
  <c r="CT28" i="40"/>
  <c r="CU28" i="40"/>
  <c r="CV28" i="40"/>
  <c r="CW28" i="40"/>
  <c r="CX28" i="40"/>
  <c r="CY28" i="40"/>
  <c r="CZ28" i="40"/>
  <c r="DA28" i="40"/>
  <c r="DB28" i="40"/>
  <c r="DC28" i="40"/>
  <c r="D29" i="40"/>
  <c r="D149" i="40" s="1"/>
  <c r="E29" i="40"/>
  <c r="F29" i="40"/>
  <c r="G29" i="40"/>
  <c r="H29" i="40"/>
  <c r="I29" i="40"/>
  <c r="J29" i="40"/>
  <c r="K29" i="40"/>
  <c r="L29" i="40"/>
  <c r="M29" i="40"/>
  <c r="N29" i="40"/>
  <c r="O29" i="40"/>
  <c r="P29" i="40"/>
  <c r="Q29" i="40"/>
  <c r="R29" i="40"/>
  <c r="S29" i="40"/>
  <c r="T29" i="40"/>
  <c r="U29" i="40"/>
  <c r="V29" i="40"/>
  <c r="W29" i="40"/>
  <c r="X29" i="40"/>
  <c r="Y29" i="40"/>
  <c r="Z29" i="40"/>
  <c r="AA29" i="40"/>
  <c r="AB29" i="40"/>
  <c r="AC29" i="40"/>
  <c r="AD29" i="40"/>
  <c r="AE29" i="40"/>
  <c r="AF29" i="40"/>
  <c r="AG29" i="40"/>
  <c r="AH29" i="40"/>
  <c r="AI29" i="40"/>
  <c r="AJ29" i="40"/>
  <c r="AK29" i="40"/>
  <c r="AL29" i="40"/>
  <c r="AM29" i="40"/>
  <c r="AN29" i="40"/>
  <c r="AO29" i="40"/>
  <c r="AP29" i="40"/>
  <c r="AQ29" i="40"/>
  <c r="AR29" i="40"/>
  <c r="AS29" i="40"/>
  <c r="AT29" i="40"/>
  <c r="AU29" i="40"/>
  <c r="AV29" i="40"/>
  <c r="AW29" i="40"/>
  <c r="AX29" i="40"/>
  <c r="AY29" i="40"/>
  <c r="AZ29" i="40"/>
  <c r="BA29" i="40"/>
  <c r="BB29" i="40"/>
  <c r="BC29" i="40"/>
  <c r="BD29" i="40"/>
  <c r="BE29" i="40"/>
  <c r="BF29" i="40"/>
  <c r="BG29" i="40"/>
  <c r="BH29" i="40"/>
  <c r="BI29" i="40"/>
  <c r="BJ29" i="40"/>
  <c r="BK29" i="40"/>
  <c r="BL29" i="40"/>
  <c r="BM29" i="40"/>
  <c r="BN29" i="40"/>
  <c r="BO29" i="40"/>
  <c r="BP29" i="40"/>
  <c r="BQ29" i="40"/>
  <c r="BR29" i="40"/>
  <c r="BS29" i="40"/>
  <c r="BT29" i="40"/>
  <c r="BU29" i="40"/>
  <c r="BV29" i="40"/>
  <c r="BW29" i="40"/>
  <c r="BX29" i="40"/>
  <c r="BY29" i="40"/>
  <c r="BZ29" i="40"/>
  <c r="CA29" i="40"/>
  <c r="CB29" i="40"/>
  <c r="CC29" i="40"/>
  <c r="CD29" i="40"/>
  <c r="CE29" i="40"/>
  <c r="CF29" i="40"/>
  <c r="CG29" i="40"/>
  <c r="CH29" i="40"/>
  <c r="CI29" i="40"/>
  <c r="CJ29" i="40"/>
  <c r="CK29" i="40"/>
  <c r="CL29" i="40"/>
  <c r="CM29" i="40"/>
  <c r="CN29" i="40"/>
  <c r="CO29" i="40"/>
  <c r="CP29" i="40"/>
  <c r="CQ29" i="40"/>
  <c r="CR29" i="40"/>
  <c r="CS29" i="40"/>
  <c r="CT29" i="40"/>
  <c r="CU29" i="40"/>
  <c r="CV29" i="40"/>
  <c r="CW29" i="40"/>
  <c r="CX29" i="40"/>
  <c r="CY29" i="40"/>
  <c r="CZ29" i="40"/>
  <c r="DA29" i="40"/>
  <c r="DB29" i="40"/>
  <c r="DC29" i="40"/>
  <c r="D30" i="40"/>
  <c r="E30" i="40"/>
  <c r="F30" i="40"/>
  <c r="G30" i="40"/>
  <c r="H30" i="40"/>
  <c r="I30" i="40"/>
  <c r="J30" i="40"/>
  <c r="K30" i="40"/>
  <c r="L30" i="40"/>
  <c r="M30" i="40"/>
  <c r="N30" i="40"/>
  <c r="O30" i="40"/>
  <c r="P30" i="40"/>
  <c r="Q30" i="40"/>
  <c r="R30" i="40"/>
  <c r="S30" i="40"/>
  <c r="T30" i="40"/>
  <c r="U30" i="40"/>
  <c r="V30" i="40"/>
  <c r="W30" i="40"/>
  <c r="X30" i="40"/>
  <c r="Y30" i="40"/>
  <c r="Z30" i="40"/>
  <c r="AA30" i="40"/>
  <c r="AB30" i="40"/>
  <c r="AC30" i="40"/>
  <c r="AD30" i="40"/>
  <c r="AE30" i="40"/>
  <c r="AF30" i="40"/>
  <c r="AG30" i="40"/>
  <c r="AH30" i="40"/>
  <c r="AI30" i="40"/>
  <c r="AJ30" i="40"/>
  <c r="AK30" i="40"/>
  <c r="AL30" i="40"/>
  <c r="AM30" i="40"/>
  <c r="AN30" i="40"/>
  <c r="AO30" i="40"/>
  <c r="AP30" i="40"/>
  <c r="AQ30" i="40"/>
  <c r="AR30" i="40"/>
  <c r="AS30" i="40"/>
  <c r="AT30" i="40"/>
  <c r="AU30" i="40"/>
  <c r="AV30" i="40"/>
  <c r="AW30" i="40"/>
  <c r="AX30" i="40"/>
  <c r="AY30" i="40"/>
  <c r="AZ30" i="40"/>
  <c r="BA30" i="40"/>
  <c r="BB30" i="40"/>
  <c r="BC30" i="40"/>
  <c r="BD30" i="40"/>
  <c r="BE30" i="40"/>
  <c r="BF30" i="40"/>
  <c r="BG30" i="40"/>
  <c r="BH30" i="40"/>
  <c r="BI30" i="40"/>
  <c r="BJ30" i="40"/>
  <c r="BK30" i="40"/>
  <c r="BL30" i="40"/>
  <c r="BM30" i="40"/>
  <c r="BN30" i="40"/>
  <c r="BO30" i="40"/>
  <c r="BP30" i="40"/>
  <c r="BQ30" i="40"/>
  <c r="BR30" i="40"/>
  <c r="BS30" i="40"/>
  <c r="BT30" i="40"/>
  <c r="BU30" i="40"/>
  <c r="BV30" i="40"/>
  <c r="BW30" i="40"/>
  <c r="BX30" i="40"/>
  <c r="BY30" i="40"/>
  <c r="BZ30" i="40"/>
  <c r="CA30" i="40"/>
  <c r="CB30" i="40"/>
  <c r="CC30" i="40"/>
  <c r="CD30" i="40"/>
  <c r="CE30" i="40"/>
  <c r="CF30" i="40"/>
  <c r="CG30" i="40"/>
  <c r="CH30" i="40"/>
  <c r="CI30" i="40"/>
  <c r="CJ30" i="40"/>
  <c r="CK30" i="40"/>
  <c r="CL30" i="40"/>
  <c r="CM30" i="40"/>
  <c r="CN30" i="40"/>
  <c r="CO30" i="40"/>
  <c r="CP30" i="40"/>
  <c r="CQ30" i="40"/>
  <c r="CR30" i="40"/>
  <c r="CS30" i="40"/>
  <c r="CT30" i="40"/>
  <c r="CU30" i="40"/>
  <c r="CV30" i="40"/>
  <c r="CW30" i="40"/>
  <c r="CX30" i="40"/>
  <c r="CY30" i="40"/>
  <c r="CZ30" i="40"/>
  <c r="DA30" i="40"/>
  <c r="DB30" i="40"/>
  <c r="DC30" i="40"/>
  <c r="D31" i="40"/>
  <c r="E31" i="40"/>
  <c r="F31" i="40"/>
  <c r="G31" i="40"/>
  <c r="H31" i="40"/>
  <c r="I31" i="40"/>
  <c r="J31" i="40"/>
  <c r="K31" i="40"/>
  <c r="L31" i="40"/>
  <c r="M31" i="40"/>
  <c r="N31" i="40"/>
  <c r="O31" i="40"/>
  <c r="P31" i="40"/>
  <c r="Q31" i="40"/>
  <c r="R31" i="40"/>
  <c r="S31" i="40"/>
  <c r="T31" i="40"/>
  <c r="U31" i="40"/>
  <c r="V31" i="40"/>
  <c r="W31" i="40"/>
  <c r="X31" i="40"/>
  <c r="Y31" i="40"/>
  <c r="Z31" i="40"/>
  <c r="AA31" i="40"/>
  <c r="AB31" i="40"/>
  <c r="AC31" i="40"/>
  <c r="AD31" i="40"/>
  <c r="AE31" i="40"/>
  <c r="AF31" i="40"/>
  <c r="AG31" i="40"/>
  <c r="AH31" i="40"/>
  <c r="AI31" i="40"/>
  <c r="AJ31" i="40"/>
  <c r="AK31" i="40"/>
  <c r="AL31" i="40"/>
  <c r="AM31" i="40"/>
  <c r="AN31" i="40"/>
  <c r="AO31" i="40"/>
  <c r="AP31" i="40"/>
  <c r="AQ31" i="40"/>
  <c r="AR31" i="40"/>
  <c r="AS31" i="40"/>
  <c r="AT31" i="40"/>
  <c r="AU31" i="40"/>
  <c r="AV31" i="40"/>
  <c r="AW31" i="40"/>
  <c r="AX31" i="40"/>
  <c r="AY31" i="40"/>
  <c r="AZ31" i="40"/>
  <c r="BA31" i="40"/>
  <c r="BB31" i="40"/>
  <c r="BC31" i="40"/>
  <c r="BD31" i="40"/>
  <c r="BE31" i="40"/>
  <c r="BF31" i="40"/>
  <c r="BG31" i="40"/>
  <c r="BH31" i="40"/>
  <c r="BI31" i="40"/>
  <c r="BJ31" i="40"/>
  <c r="BK31" i="40"/>
  <c r="BL31" i="40"/>
  <c r="BM31" i="40"/>
  <c r="BN31" i="40"/>
  <c r="BO31" i="40"/>
  <c r="BP31" i="40"/>
  <c r="BQ31" i="40"/>
  <c r="BR31" i="40"/>
  <c r="BS31" i="40"/>
  <c r="BT31" i="40"/>
  <c r="BU31" i="40"/>
  <c r="BV31" i="40"/>
  <c r="BW31" i="40"/>
  <c r="BX31" i="40"/>
  <c r="BY31" i="40"/>
  <c r="BZ31" i="40"/>
  <c r="CA31" i="40"/>
  <c r="CB31" i="40"/>
  <c r="CC31" i="40"/>
  <c r="CD31" i="40"/>
  <c r="CE31" i="40"/>
  <c r="CF31" i="40"/>
  <c r="CG31" i="40"/>
  <c r="CH31" i="40"/>
  <c r="CI31" i="40"/>
  <c r="CJ31" i="40"/>
  <c r="CK31" i="40"/>
  <c r="CL31" i="40"/>
  <c r="CM31" i="40"/>
  <c r="CN31" i="40"/>
  <c r="CO31" i="40"/>
  <c r="CP31" i="40"/>
  <c r="CQ31" i="40"/>
  <c r="CR31" i="40"/>
  <c r="CS31" i="40"/>
  <c r="CT31" i="40"/>
  <c r="CU31" i="40"/>
  <c r="CV31" i="40"/>
  <c r="CW31" i="40"/>
  <c r="CX31" i="40"/>
  <c r="CY31" i="40"/>
  <c r="CZ31" i="40"/>
  <c r="DA31" i="40"/>
  <c r="DB31" i="40"/>
  <c r="DC31" i="40"/>
  <c r="D32" i="40"/>
  <c r="E32" i="40"/>
  <c r="F32" i="40"/>
  <c r="G32" i="40"/>
  <c r="H32" i="40"/>
  <c r="I32" i="40"/>
  <c r="J32" i="40"/>
  <c r="K32" i="40"/>
  <c r="L32" i="40"/>
  <c r="M32" i="40"/>
  <c r="N32" i="40"/>
  <c r="O32" i="40"/>
  <c r="P32" i="40"/>
  <c r="Q32" i="40"/>
  <c r="R32" i="40"/>
  <c r="S32" i="40"/>
  <c r="T32" i="40"/>
  <c r="U32" i="40"/>
  <c r="V32" i="40"/>
  <c r="W32" i="40"/>
  <c r="X32" i="40"/>
  <c r="Y32" i="40"/>
  <c r="Z32" i="40"/>
  <c r="AA32" i="40"/>
  <c r="AB32" i="40"/>
  <c r="AC32" i="40"/>
  <c r="AD32" i="40"/>
  <c r="AE32" i="40"/>
  <c r="AF32" i="40"/>
  <c r="AG32" i="40"/>
  <c r="AH32" i="40"/>
  <c r="AI32" i="40"/>
  <c r="AJ32" i="40"/>
  <c r="AK32" i="40"/>
  <c r="AL32" i="40"/>
  <c r="AM32" i="40"/>
  <c r="AN32" i="40"/>
  <c r="AO32" i="40"/>
  <c r="AP32" i="40"/>
  <c r="AQ32" i="40"/>
  <c r="AR32" i="40"/>
  <c r="AS32" i="40"/>
  <c r="AT32" i="40"/>
  <c r="AU32" i="40"/>
  <c r="AV32" i="40"/>
  <c r="AW32" i="40"/>
  <c r="AX32" i="40"/>
  <c r="AY32" i="40"/>
  <c r="AZ32" i="40"/>
  <c r="BA32" i="40"/>
  <c r="BB32" i="40"/>
  <c r="BC32" i="40"/>
  <c r="BD32" i="40"/>
  <c r="BE32" i="40"/>
  <c r="BF32" i="40"/>
  <c r="BG32" i="40"/>
  <c r="BH32" i="40"/>
  <c r="BI32" i="40"/>
  <c r="BJ32" i="40"/>
  <c r="BK32" i="40"/>
  <c r="BL32" i="40"/>
  <c r="BM32" i="40"/>
  <c r="BN32" i="40"/>
  <c r="BO32" i="40"/>
  <c r="BP32" i="40"/>
  <c r="BQ32" i="40"/>
  <c r="BR32" i="40"/>
  <c r="BS32" i="40"/>
  <c r="BT32" i="40"/>
  <c r="BU32" i="40"/>
  <c r="BV32" i="40"/>
  <c r="BW32" i="40"/>
  <c r="BX32" i="40"/>
  <c r="BY32" i="40"/>
  <c r="BZ32" i="40"/>
  <c r="CA32" i="40"/>
  <c r="CB32" i="40"/>
  <c r="CC32" i="40"/>
  <c r="CD32" i="40"/>
  <c r="CE32" i="40"/>
  <c r="CF32" i="40"/>
  <c r="CG32" i="40"/>
  <c r="CH32" i="40"/>
  <c r="CI32" i="40"/>
  <c r="CJ32" i="40"/>
  <c r="CK32" i="40"/>
  <c r="CL32" i="40"/>
  <c r="CM32" i="40"/>
  <c r="CN32" i="40"/>
  <c r="CO32" i="40"/>
  <c r="CP32" i="40"/>
  <c r="CQ32" i="40"/>
  <c r="CR32" i="40"/>
  <c r="CS32" i="40"/>
  <c r="CT32" i="40"/>
  <c r="CU32" i="40"/>
  <c r="CV32" i="40"/>
  <c r="CW32" i="40"/>
  <c r="CX32" i="40"/>
  <c r="CY32" i="40"/>
  <c r="CZ32" i="40"/>
  <c r="DA32" i="40"/>
  <c r="DB32" i="40"/>
  <c r="DC32" i="40"/>
  <c r="D33" i="40"/>
  <c r="E33" i="40"/>
  <c r="F33" i="40"/>
  <c r="G33" i="40"/>
  <c r="H33" i="40"/>
  <c r="I33" i="40"/>
  <c r="J33" i="40"/>
  <c r="K33" i="40"/>
  <c r="L33" i="40"/>
  <c r="M33" i="40"/>
  <c r="N33" i="40"/>
  <c r="O33" i="40"/>
  <c r="P33" i="40"/>
  <c r="Q33" i="40"/>
  <c r="R33" i="40"/>
  <c r="S33" i="40"/>
  <c r="T33" i="40"/>
  <c r="U33" i="40"/>
  <c r="V33" i="40"/>
  <c r="W33" i="40"/>
  <c r="X33" i="40"/>
  <c r="Y33" i="40"/>
  <c r="Z33" i="40"/>
  <c r="AA33" i="40"/>
  <c r="AB33" i="40"/>
  <c r="AC33" i="40"/>
  <c r="AD33" i="40"/>
  <c r="AE33" i="40"/>
  <c r="AF33" i="40"/>
  <c r="AG33" i="40"/>
  <c r="AH33" i="40"/>
  <c r="AI33" i="40"/>
  <c r="AJ33" i="40"/>
  <c r="AK33" i="40"/>
  <c r="AL33" i="40"/>
  <c r="AM33" i="40"/>
  <c r="AN33" i="40"/>
  <c r="AO33" i="40"/>
  <c r="AP33" i="40"/>
  <c r="AQ33" i="40"/>
  <c r="AR33" i="40"/>
  <c r="AS33" i="40"/>
  <c r="AT33" i="40"/>
  <c r="AU33" i="40"/>
  <c r="AV33" i="40"/>
  <c r="AW33" i="40"/>
  <c r="AX33" i="40"/>
  <c r="AY33" i="40"/>
  <c r="AZ33" i="40"/>
  <c r="BA33" i="40"/>
  <c r="BB33" i="40"/>
  <c r="BC33" i="40"/>
  <c r="BD33" i="40"/>
  <c r="BE33" i="40"/>
  <c r="BF33" i="40"/>
  <c r="BG33" i="40"/>
  <c r="BH33" i="40"/>
  <c r="BI33" i="40"/>
  <c r="BJ33" i="40"/>
  <c r="BK33" i="40"/>
  <c r="BL33" i="40"/>
  <c r="BM33" i="40"/>
  <c r="BN33" i="40"/>
  <c r="BO33" i="40"/>
  <c r="BP33" i="40"/>
  <c r="BQ33" i="40"/>
  <c r="BR33" i="40"/>
  <c r="BS33" i="40"/>
  <c r="BT33" i="40"/>
  <c r="BU33" i="40"/>
  <c r="BV33" i="40"/>
  <c r="BW33" i="40"/>
  <c r="BX33" i="40"/>
  <c r="BY33" i="40"/>
  <c r="BZ33" i="40"/>
  <c r="CA33" i="40"/>
  <c r="CB33" i="40"/>
  <c r="CC33" i="40"/>
  <c r="CD33" i="40"/>
  <c r="CE33" i="40"/>
  <c r="CF33" i="40"/>
  <c r="CG33" i="40"/>
  <c r="CH33" i="40"/>
  <c r="CI33" i="40"/>
  <c r="CJ33" i="40"/>
  <c r="CK33" i="40"/>
  <c r="CL33" i="40"/>
  <c r="CM33" i="40"/>
  <c r="CN33" i="40"/>
  <c r="CO33" i="40"/>
  <c r="CP33" i="40"/>
  <c r="CQ33" i="40"/>
  <c r="CR33" i="40"/>
  <c r="CS33" i="40"/>
  <c r="CT33" i="40"/>
  <c r="CU33" i="40"/>
  <c r="CV33" i="40"/>
  <c r="CW33" i="40"/>
  <c r="CX33" i="40"/>
  <c r="CY33" i="40"/>
  <c r="CZ33" i="40"/>
  <c r="DA33" i="40"/>
  <c r="DB33" i="40"/>
  <c r="DC33" i="40"/>
  <c r="D34" i="40"/>
  <c r="E34" i="40"/>
  <c r="F34" i="40"/>
  <c r="G34" i="40"/>
  <c r="H34" i="40"/>
  <c r="I34" i="40"/>
  <c r="J34" i="40"/>
  <c r="K34" i="40"/>
  <c r="L34" i="40"/>
  <c r="M34" i="40"/>
  <c r="N34" i="40"/>
  <c r="O34" i="40"/>
  <c r="P34" i="40"/>
  <c r="Q34" i="40"/>
  <c r="R34" i="40"/>
  <c r="S34" i="40"/>
  <c r="T34" i="40"/>
  <c r="U34" i="40"/>
  <c r="V34" i="40"/>
  <c r="W34" i="40"/>
  <c r="X34" i="40"/>
  <c r="Y34" i="40"/>
  <c r="Z34" i="40"/>
  <c r="AA34" i="40"/>
  <c r="AB34" i="40"/>
  <c r="AC34" i="40"/>
  <c r="AD34" i="40"/>
  <c r="AE34" i="40"/>
  <c r="AF34" i="40"/>
  <c r="AG34" i="40"/>
  <c r="AH34" i="40"/>
  <c r="AI34" i="40"/>
  <c r="AJ34" i="40"/>
  <c r="AK34" i="40"/>
  <c r="AL34" i="40"/>
  <c r="AM34" i="40"/>
  <c r="AN34" i="40"/>
  <c r="AO34" i="40"/>
  <c r="AP34" i="40"/>
  <c r="AQ34" i="40"/>
  <c r="AR34" i="40"/>
  <c r="AS34" i="40"/>
  <c r="AT34" i="40"/>
  <c r="AU34" i="40"/>
  <c r="AV34" i="40"/>
  <c r="AW34" i="40"/>
  <c r="AX34" i="40"/>
  <c r="AY34" i="40"/>
  <c r="AZ34" i="40"/>
  <c r="BA34" i="40"/>
  <c r="BB34" i="40"/>
  <c r="BC34" i="40"/>
  <c r="BD34" i="40"/>
  <c r="BE34" i="40"/>
  <c r="BF34" i="40"/>
  <c r="BG34" i="40"/>
  <c r="BH34" i="40"/>
  <c r="BI34" i="40"/>
  <c r="BJ34" i="40"/>
  <c r="BK34" i="40"/>
  <c r="BL34" i="40"/>
  <c r="BM34" i="40"/>
  <c r="BN34" i="40"/>
  <c r="BO34" i="40"/>
  <c r="BP34" i="40"/>
  <c r="BQ34" i="40"/>
  <c r="BR34" i="40"/>
  <c r="BS34" i="40"/>
  <c r="BT34" i="40"/>
  <c r="BU34" i="40"/>
  <c r="BV34" i="40"/>
  <c r="BW34" i="40"/>
  <c r="BX34" i="40"/>
  <c r="BY34" i="40"/>
  <c r="BZ34" i="40"/>
  <c r="CA34" i="40"/>
  <c r="CB34" i="40"/>
  <c r="CC34" i="40"/>
  <c r="CD34" i="40"/>
  <c r="CE34" i="40"/>
  <c r="CF34" i="40"/>
  <c r="CG34" i="40"/>
  <c r="CH34" i="40"/>
  <c r="CI34" i="40"/>
  <c r="CJ34" i="40"/>
  <c r="CK34" i="40"/>
  <c r="CL34" i="40"/>
  <c r="CM34" i="40"/>
  <c r="CN34" i="40"/>
  <c r="CO34" i="40"/>
  <c r="CP34" i="40"/>
  <c r="CQ34" i="40"/>
  <c r="CR34" i="40"/>
  <c r="CS34" i="40"/>
  <c r="CT34" i="40"/>
  <c r="CU34" i="40"/>
  <c r="CV34" i="40"/>
  <c r="CW34" i="40"/>
  <c r="CX34" i="40"/>
  <c r="CY34" i="40"/>
  <c r="CZ34" i="40"/>
  <c r="DA34" i="40"/>
  <c r="DB34" i="40"/>
  <c r="DC34" i="40"/>
  <c r="D35" i="40"/>
  <c r="E35" i="40"/>
  <c r="F35" i="40"/>
  <c r="G35" i="40"/>
  <c r="H35" i="40"/>
  <c r="I35" i="40"/>
  <c r="J35" i="40"/>
  <c r="K35" i="40"/>
  <c r="L35" i="40"/>
  <c r="M35" i="40"/>
  <c r="N35" i="40"/>
  <c r="O35" i="40"/>
  <c r="P35" i="40"/>
  <c r="Q35" i="40"/>
  <c r="R35" i="40"/>
  <c r="S35" i="40"/>
  <c r="T35" i="40"/>
  <c r="U35" i="40"/>
  <c r="V35" i="40"/>
  <c r="W35" i="40"/>
  <c r="X35" i="40"/>
  <c r="Y35" i="40"/>
  <c r="Z35" i="40"/>
  <c r="AA35" i="40"/>
  <c r="AB35" i="40"/>
  <c r="AC35" i="40"/>
  <c r="AD35" i="40"/>
  <c r="AE35" i="40"/>
  <c r="AF35" i="40"/>
  <c r="AG35" i="40"/>
  <c r="AH35" i="40"/>
  <c r="AI35" i="40"/>
  <c r="AJ35" i="40"/>
  <c r="AK35" i="40"/>
  <c r="AL35" i="40"/>
  <c r="AM35" i="40"/>
  <c r="AN35" i="40"/>
  <c r="AO35" i="40"/>
  <c r="AP35" i="40"/>
  <c r="AQ35" i="40"/>
  <c r="AR35" i="40"/>
  <c r="AS35" i="40"/>
  <c r="AT35" i="40"/>
  <c r="AU35" i="40"/>
  <c r="AV35" i="40"/>
  <c r="AW35" i="40"/>
  <c r="AX35" i="40"/>
  <c r="AY35" i="40"/>
  <c r="AZ35" i="40"/>
  <c r="BA35" i="40"/>
  <c r="BB35" i="40"/>
  <c r="BC35" i="40"/>
  <c r="BD35" i="40"/>
  <c r="BE35" i="40"/>
  <c r="BF35" i="40"/>
  <c r="BG35" i="40"/>
  <c r="BH35" i="40"/>
  <c r="BI35" i="40"/>
  <c r="BJ35" i="40"/>
  <c r="BK35" i="40"/>
  <c r="BL35" i="40"/>
  <c r="BM35" i="40"/>
  <c r="BN35" i="40"/>
  <c r="BO35" i="40"/>
  <c r="BP35" i="40"/>
  <c r="BQ35" i="40"/>
  <c r="BR35" i="40"/>
  <c r="BS35" i="40"/>
  <c r="BT35" i="40"/>
  <c r="BU35" i="40"/>
  <c r="BV35" i="40"/>
  <c r="BW35" i="40"/>
  <c r="BX35" i="40"/>
  <c r="BY35" i="40"/>
  <c r="BZ35" i="40"/>
  <c r="CA35" i="40"/>
  <c r="CB35" i="40"/>
  <c r="CC35" i="40"/>
  <c r="CD35" i="40"/>
  <c r="CE35" i="40"/>
  <c r="CF35" i="40"/>
  <c r="CG35" i="40"/>
  <c r="CH35" i="40"/>
  <c r="CI35" i="40"/>
  <c r="CJ35" i="40"/>
  <c r="CK35" i="40"/>
  <c r="CL35" i="40"/>
  <c r="CM35" i="40"/>
  <c r="CN35" i="40"/>
  <c r="CO35" i="40"/>
  <c r="CP35" i="40"/>
  <c r="CQ35" i="40"/>
  <c r="CR35" i="40"/>
  <c r="CS35" i="40"/>
  <c r="CT35" i="40"/>
  <c r="CU35" i="40"/>
  <c r="CV35" i="40"/>
  <c r="CW35" i="40"/>
  <c r="CX35" i="40"/>
  <c r="CY35" i="40"/>
  <c r="CZ35" i="40"/>
  <c r="DA35" i="40"/>
  <c r="DB35" i="40"/>
  <c r="DC35" i="40"/>
  <c r="D36" i="40"/>
  <c r="E36" i="40"/>
  <c r="F36" i="40"/>
  <c r="G36" i="40"/>
  <c r="H36" i="40"/>
  <c r="I36" i="40"/>
  <c r="J36" i="40"/>
  <c r="K36" i="40"/>
  <c r="L36" i="40"/>
  <c r="M36" i="40"/>
  <c r="N36" i="40"/>
  <c r="O36" i="40"/>
  <c r="P36" i="40"/>
  <c r="Q36" i="40"/>
  <c r="R36" i="40"/>
  <c r="S36" i="40"/>
  <c r="T36" i="40"/>
  <c r="U36" i="40"/>
  <c r="V36" i="40"/>
  <c r="W36" i="40"/>
  <c r="X36" i="40"/>
  <c r="Y36" i="40"/>
  <c r="Z36" i="40"/>
  <c r="AA36" i="40"/>
  <c r="AB36" i="40"/>
  <c r="AC36" i="40"/>
  <c r="AD36" i="40"/>
  <c r="AE36" i="40"/>
  <c r="AF36" i="40"/>
  <c r="AG36" i="40"/>
  <c r="AH36" i="40"/>
  <c r="AI36" i="40"/>
  <c r="AJ36" i="40"/>
  <c r="AK36" i="40"/>
  <c r="AL36" i="40"/>
  <c r="AM36" i="40"/>
  <c r="AN36" i="40"/>
  <c r="AO36" i="40"/>
  <c r="AP36" i="40"/>
  <c r="AQ36" i="40"/>
  <c r="AR36" i="40"/>
  <c r="AS36" i="40"/>
  <c r="AT36" i="40"/>
  <c r="AU36" i="40"/>
  <c r="AV36" i="40"/>
  <c r="AW36" i="40"/>
  <c r="AX36" i="40"/>
  <c r="AY36" i="40"/>
  <c r="AZ36" i="40"/>
  <c r="BA36" i="40"/>
  <c r="BB36" i="40"/>
  <c r="BC36" i="40"/>
  <c r="BD36" i="40"/>
  <c r="BE36" i="40"/>
  <c r="BF36" i="40"/>
  <c r="BG36" i="40"/>
  <c r="BH36" i="40"/>
  <c r="BI36" i="40"/>
  <c r="BJ36" i="40"/>
  <c r="BK36" i="40"/>
  <c r="BL36" i="40"/>
  <c r="BM36" i="40"/>
  <c r="BN36" i="40"/>
  <c r="BO36" i="40"/>
  <c r="BP36" i="40"/>
  <c r="BQ36" i="40"/>
  <c r="BR36" i="40"/>
  <c r="BS36" i="40"/>
  <c r="BT36" i="40"/>
  <c r="BU36" i="40"/>
  <c r="BV36" i="40"/>
  <c r="BW36" i="40"/>
  <c r="BX36" i="40"/>
  <c r="BY36" i="40"/>
  <c r="BZ36" i="40"/>
  <c r="CA36" i="40"/>
  <c r="CB36" i="40"/>
  <c r="CC36" i="40"/>
  <c r="CD36" i="40"/>
  <c r="CE36" i="40"/>
  <c r="CF36" i="40"/>
  <c r="CG36" i="40"/>
  <c r="CH36" i="40"/>
  <c r="CI36" i="40"/>
  <c r="CJ36" i="40"/>
  <c r="CK36" i="40"/>
  <c r="CL36" i="40"/>
  <c r="CM36" i="40"/>
  <c r="CN36" i="40"/>
  <c r="CO36" i="40"/>
  <c r="CP36" i="40"/>
  <c r="CQ36" i="40"/>
  <c r="CR36" i="40"/>
  <c r="CS36" i="40"/>
  <c r="CT36" i="40"/>
  <c r="CU36" i="40"/>
  <c r="CV36" i="40"/>
  <c r="CW36" i="40"/>
  <c r="CX36" i="40"/>
  <c r="CY36" i="40"/>
  <c r="CZ36" i="40"/>
  <c r="DA36" i="40"/>
  <c r="DB36" i="40"/>
  <c r="DC36" i="40"/>
  <c r="D37" i="40"/>
  <c r="D157" i="40" s="1"/>
  <c r="E37" i="40"/>
  <c r="F37" i="40"/>
  <c r="G37" i="40"/>
  <c r="H37" i="40"/>
  <c r="I37" i="40"/>
  <c r="J37" i="40"/>
  <c r="K37" i="40"/>
  <c r="L37" i="40"/>
  <c r="M37" i="40"/>
  <c r="N37" i="40"/>
  <c r="O37" i="40"/>
  <c r="P37" i="40"/>
  <c r="Q37" i="40"/>
  <c r="R37" i="40"/>
  <c r="S37" i="40"/>
  <c r="T37" i="40"/>
  <c r="U37" i="40"/>
  <c r="V37" i="40"/>
  <c r="W37" i="40"/>
  <c r="X37" i="40"/>
  <c r="Y37" i="40"/>
  <c r="Z37" i="40"/>
  <c r="AA37" i="40"/>
  <c r="AB37" i="40"/>
  <c r="AC37" i="40"/>
  <c r="AD37" i="40"/>
  <c r="AE37" i="40"/>
  <c r="AF37" i="40"/>
  <c r="AG37" i="40"/>
  <c r="AH37" i="40"/>
  <c r="AI37" i="40"/>
  <c r="AJ37" i="40"/>
  <c r="AK37" i="40"/>
  <c r="AL37" i="40"/>
  <c r="AM37" i="40"/>
  <c r="AN37" i="40"/>
  <c r="AO37" i="40"/>
  <c r="AP37" i="40"/>
  <c r="AQ37" i="40"/>
  <c r="AR37" i="40"/>
  <c r="AS37" i="40"/>
  <c r="AT37" i="40"/>
  <c r="AU37" i="40"/>
  <c r="AV37" i="40"/>
  <c r="AW37" i="40"/>
  <c r="AX37" i="40"/>
  <c r="AY37" i="40"/>
  <c r="AZ37" i="40"/>
  <c r="BA37" i="40"/>
  <c r="BB37" i="40"/>
  <c r="BC37" i="40"/>
  <c r="BD37" i="40"/>
  <c r="BE37" i="40"/>
  <c r="BF37" i="40"/>
  <c r="BG37" i="40"/>
  <c r="BH37" i="40"/>
  <c r="BI37" i="40"/>
  <c r="BJ37" i="40"/>
  <c r="BK37" i="40"/>
  <c r="BL37" i="40"/>
  <c r="BM37" i="40"/>
  <c r="BN37" i="40"/>
  <c r="BO37" i="40"/>
  <c r="BP37" i="40"/>
  <c r="BQ37" i="40"/>
  <c r="BR37" i="40"/>
  <c r="BS37" i="40"/>
  <c r="BT37" i="40"/>
  <c r="BU37" i="40"/>
  <c r="BV37" i="40"/>
  <c r="BW37" i="40"/>
  <c r="BX37" i="40"/>
  <c r="BY37" i="40"/>
  <c r="BZ37" i="40"/>
  <c r="CA37" i="40"/>
  <c r="CB37" i="40"/>
  <c r="CC37" i="40"/>
  <c r="CD37" i="40"/>
  <c r="CE37" i="40"/>
  <c r="CF37" i="40"/>
  <c r="CG37" i="40"/>
  <c r="CH37" i="40"/>
  <c r="CI37" i="40"/>
  <c r="CJ37" i="40"/>
  <c r="CK37" i="40"/>
  <c r="CL37" i="40"/>
  <c r="CM37" i="40"/>
  <c r="CN37" i="40"/>
  <c r="CO37" i="40"/>
  <c r="CP37" i="40"/>
  <c r="CQ37" i="40"/>
  <c r="CR37" i="40"/>
  <c r="CS37" i="40"/>
  <c r="CT37" i="40"/>
  <c r="CU37" i="40"/>
  <c r="CV37" i="40"/>
  <c r="CW37" i="40"/>
  <c r="CX37" i="40"/>
  <c r="CY37" i="40"/>
  <c r="CZ37" i="40"/>
  <c r="DA37" i="40"/>
  <c r="DB37" i="40"/>
  <c r="DC37" i="40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AR38" i="40"/>
  <c r="AS38" i="40"/>
  <c r="AT38" i="40"/>
  <c r="AU38" i="40"/>
  <c r="AV38" i="40"/>
  <c r="AW38" i="40"/>
  <c r="AX38" i="40"/>
  <c r="AY38" i="40"/>
  <c r="AZ38" i="40"/>
  <c r="BA38" i="40"/>
  <c r="BB38" i="40"/>
  <c r="BC38" i="40"/>
  <c r="BD38" i="40"/>
  <c r="BE38" i="40"/>
  <c r="BF38" i="40"/>
  <c r="BG38" i="40"/>
  <c r="BH38" i="40"/>
  <c r="BI38" i="40"/>
  <c r="BJ38" i="40"/>
  <c r="BK38" i="40"/>
  <c r="BL38" i="40"/>
  <c r="BM38" i="40"/>
  <c r="BN38" i="40"/>
  <c r="BO38" i="40"/>
  <c r="BP38" i="40"/>
  <c r="BQ38" i="40"/>
  <c r="BR38" i="40"/>
  <c r="BS38" i="40"/>
  <c r="BT38" i="40"/>
  <c r="BU38" i="40"/>
  <c r="BV38" i="40"/>
  <c r="BW38" i="40"/>
  <c r="BX38" i="40"/>
  <c r="BY38" i="40"/>
  <c r="BZ38" i="40"/>
  <c r="CA38" i="40"/>
  <c r="CB38" i="40"/>
  <c r="CC38" i="40"/>
  <c r="CD38" i="40"/>
  <c r="CE38" i="40"/>
  <c r="CF38" i="40"/>
  <c r="CG38" i="40"/>
  <c r="CH38" i="40"/>
  <c r="CI38" i="40"/>
  <c r="CJ38" i="40"/>
  <c r="CK38" i="40"/>
  <c r="CL38" i="40"/>
  <c r="CM38" i="40"/>
  <c r="CN38" i="40"/>
  <c r="CO38" i="40"/>
  <c r="CP38" i="40"/>
  <c r="CQ38" i="40"/>
  <c r="CR38" i="40"/>
  <c r="CS38" i="40"/>
  <c r="CT38" i="40"/>
  <c r="CU38" i="40"/>
  <c r="CV38" i="40"/>
  <c r="CW38" i="40"/>
  <c r="CX38" i="40"/>
  <c r="CY38" i="40"/>
  <c r="CZ38" i="40"/>
  <c r="DA38" i="40"/>
  <c r="DB38" i="40"/>
  <c r="DC38" i="40"/>
  <c r="D39" i="40"/>
  <c r="D159" i="40" s="1"/>
  <c r="E39" i="40"/>
  <c r="F39" i="40"/>
  <c r="G39" i="40"/>
  <c r="H39" i="40"/>
  <c r="I39" i="40"/>
  <c r="J39" i="40"/>
  <c r="K39" i="40"/>
  <c r="L39" i="40"/>
  <c r="M39" i="40"/>
  <c r="N39" i="40"/>
  <c r="O39" i="40"/>
  <c r="P39" i="40"/>
  <c r="Q39" i="40"/>
  <c r="R39" i="40"/>
  <c r="S39" i="40"/>
  <c r="T39" i="40"/>
  <c r="U39" i="40"/>
  <c r="V39" i="40"/>
  <c r="W39" i="40"/>
  <c r="X39" i="40"/>
  <c r="Y39" i="40"/>
  <c r="Z39" i="40"/>
  <c r="AA39" i="40"/>
  <c r="AB39" i="40"/>
  <c r="AC39" i="40"/>
  <c r="AD39" i="40"/>
  <c r="AE39" i="40"/>
  <c r="AF39" i="40"/>
  <c r="AG39" i="40"/>
  <c r="AH39" i="40"/>
  <c r="AI39" i="40"/>
  <c r="AJ39" i="40"/>
  <c r="AK39" i="40"/>
  <c r="AL39" i="40"/>
  <c r="AM39" i="40"/>
  <c r="AN39" i="40"/>
  <c r="AO39" i="40"/>
  <c r="AP39" i="40"/>
  <c r="AQ39" i="40"/>
  <c r="AR39" i="40"/>
  <c r="AS39" i="40"/>
  <c r="AT39" i="40"/>
  <c r="AU39" i="40"/>
  <c r="AV39" i="40"/>
  <c r="AW39" i="40"/>
  <c r="AX39" i="40"/>
  <c r="AY39" i="40"/>
  <c r="AZ39" i="40"/>
  <c r="BA39" i="40"/>
  <c r="BB39" i="40"/>
  <c r="BC39" i="40"/>
  <c r="BD39" i="40"/>
  <c r="BE39" i="40"/>
  <c r="BF39" i="40"/>
  <c r="BG39" i="40"/>
  <c r="BH39" i="40"/>
  <c r="BI39" i="40"/>
  <c r="BJ39" i="40"/>
  <c r="BK39" i="40"/>
  <c r="BL39" i="40"/>
  <c r="BM39" i="40"/>
  <c r="BN39" i="40"/>
  <c r="BO39" i="40"/>
  <c r="BP39" i="40"/>
  <c r="BQ39" i="40"/>
  <c r="BR39" i="40"/>
  <c r="BS39" i="40"/>
  <c r="BT39" i="40"/>
  <c r="BU39" i="40"/>
  <c r="BV39" i="40"/>
  <c r="BW39" i="40"/>
  <c r="BX39" i="40"/>
  <c r="BY39" i="40"/>
  <c r="BZ39" i="40"/>
  <c r="CA39" i="40"/>
  <c r="CB39" i="40"/>
  <c r="CC39" i="40"/>
  <c r="CD39" i="40"/>
  <c r="CE39" i="40"/>
  <c r="CF39" i="40"/>
  <c r="CG39" i="40"/>
  <c r="CH39" i="40"/>
  <c r="CI39" i="40"/>
  <c r="CJ39" i="40"/>
  <c r="CK39" i="40"/>
  <c r="CL39" i="40"/>
  <c r="CM39" i="40"/>
  <c r="CN39" i="40"/>
  <c r="CO39" i="40"/>
  <c r="CP39" i="40"/>
  <c r="CQ39" i="40"/>
  <c r="CR39" i="40"/>
  <c r="CS39" i="40"/>
  <c r="CT39" i="40"/>
  <c r="CU39" i="40"/>
  <c r="CV39" i="40"/>
  <c r="CW39" i="40"/>
  <c r="CX39" i="40"/>
  <c r="CY39" i="40"/>
  <c r="CZ39" i="40"/>
  <c r="DA39" i="40"/>
  <c r="DB39" i="40"/>
  <c r="DC39" i="40"/>
  <c r="D40" i="40"/>
  <c r="E40" i="40"/>
  <c r="F40" i="40"/>
  <c r="G40" i="40"/>
  <c r="H40" i="40"/>
  <c r="I40" i="40"/>
  <c r="J40" i="40"/>
  <c r="K40" i="40"/>
  <c r="L40" i="40"/>
  <c r="M40" i="40"/>
  <c r="N40" i="40"/>
  <c r="O40" i="40"/>
  <c r="P40" i="40"/>
  <c r="Q40" i="40"/>
  <c r="R40" i="40"/>
  <c r="S40" i="40"/>
  <c r="T40" i="40"/>
  <c r="U40" i="40"/>
  <c r="V40" i="40"/>
  <c r="W40" i="40"/>
  <c r="X40" i="40"/>
  <c r="Y40" i="40"/>
  <c r="Z40" i="40"/>
  <c r="AA40" i="40"/>
  <c r="AB40" i="40"/>
  <c r="AC40" i="40"/>
  <c r="AD40" i="40"/>
  <c r="AE40" i="40"/>
  <c r="AF40" i="40"/>
  <c r="AG40" i="40"/>
  <c r="AH40" i="40"/>
  <c r="AI40" i="40"/>
  <c r="AJ40" i="40"/>
  <c r="AK40" i="40"/>
  <c r="AL40" i="40"/>
  <c r="AM40" i="40"/>
  <c r="AN40" i="40"/>
  <c r="AO40" i="40"/>
  <c r="AP40" i="40"/>
  <c r="AQ40" i="40"/>
  <c r="AR40" i="40"/>
  <c r="AS40" i="40"/>
  <c r="AT40" i="40"/>
  <c r="AU40" i="40"/>
  <c r="AV40" i="40"/>
  <c r="AW40" i="40"/>
  <c r="AX40" i="40"/>
  <c r="AY40" i="40"/>
  <c r="AZ40" i="40"/>
  <c r="BA40" i="40"/>
  <c r="BB40" i="40"/>
  <c r="BC40" i="40"/>
  <c r="BD40" i="40"/>
  <c r="BE40" i="40"/>
  <c r="BF40" i="40"/>
  <c r="BG40" i="40"/>
  <c r="BH40" i="40"/>
  <c r="BI40" i="40"/>
  <c r="BJ40" i="40"/>
  <c r="BK40" i="40"/>
  <c r="BL40" i="40"/>
  <c r="BM40" i="40"/>
  <c r="BN40" i="40"/>
  <c r="BO40" i="40"/>
  <c r="BP40" i="40"/>
  <c r="BQ40" i="40"/>
  <c r="BR40" i="40"/>
  <c r="BS40" i="40"/>
  <c r="BT40" i="40"/>
  <c r="BU40" i="40"/>
  <c r="BV40" i="40"/>
  <c r="BW40" i="40"/>
  <c r="BX40" i="40"/>
  <c r="BY40" i="40"/>
  <c r="BZ40" i="40"/>
  <c r="CA40" i="40"/>
  <c r="CB40" i="40"/>
  <c r="CC40" i="40"/>
  <c r="CD40" i="40"/>
  <c r="CE40" i="40"/>
  <c r="CF40" i="40"/>
  <c r="CG40" i="40"/>
  <c r="CH40" i="40"/>
  <c r="CI40" i="40"/>
  <c r="CJ40" i="40"/>
  <c r="CK40" i="40"/>
  <c r="CL40" i="40"/>
  <c r="CM40" i="40"/>
  <c r="CN40" i="40"/>
  <c r="CO40" i="40"/>
  <c r="CP40" i="40"/>
  <c r="CQ40" i="40"/>
  <c r="CR40" i="40"/>
  <c r="CS40" i="40"/>
  <c r="CT40" i="40"/>
  <c r="CU40" i="40"/>
  <c r="CV40" i="40"/>
  <c r="CW40" i="40"/>
  <c r="CX40" i="40"/>
  <c r="CY40" i="40"/>
  <c r="CZ40" i="40"/>
  <c r="DA40" i="40"/>
  <c r="DB40" i="40"/>
  <c r="DC40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P41" i="40"/>
  <c r="Q41" i="40"/>
  <c r="R41" i="40"/>
  <c r="S41" i="40"/>
  <c r="T41" i="40"/>
  <c r="U41" i="40"/>
  <c r="V41" i="40"/>
  <c r="W41" i="40"/>
  <c r="X41" i="40"/>
  <c r="Y41" i="40"/>
  <c r="Z41" i="40"/>
  <c r="AA41" i="40"/>
  <c r="AB41" i="40"/>
  <c r="AC41" i="40"/>
  <c r="AD41" i="40"/>
  <c r="AE41" i="40"/>
  <c r="AF41" i="40"/>
  <c r="AG41" i="40"/>
  <c r="AH41" i="40"/>
  <c r="AI41" i="40"/>
  <c r="AJ41" i="40"/>
  <c r="AK41" i="40"/>
  <c r="AL41" i="40"/>
  <c r="AM41" i="40"/>
  <c r="AN41" i="40"/>
  <c r="AO41" i="40"/>
  <c r="AP41" i="40"/>
  <c r="AQ41" i="40"/>
  <c r="AR41" i="40"/>
  <c r="AS41" i="40"/>
  <c r="AT41" i="40"/>
  <c r="AU41" i="40"/>
  <c r="AV41" i="40"/>
  <c r="AW41" i="40"/>
  <c r="AX41" i="40"/>
  <c r="AY41" i="40"/>
  <c r="AZ41" i="40"/>
  <c r="BA41" i="40"/>
  <c r="BB41" i="40"/>
  <c r="BC41" i="40"/>
  <c r="BD41" i="40"/>
  <c r="BE41" i="40"/>
  <c r="BF41" i="40"/>
  <c r="BG41" i="40"/>
  <c r="BH41" i="40"/>
  <c r="BI41" i="40"/>
  <c r="BJ41" i="40"/>
  <c r="BK41" i="40"/>
  <c r="BL41" i="40"/>
  <c r="BM41" i="40"/>
  <c r="BN41" i="40"/>
  <c r="BO41" i="40"/>
  <c r="BP41" i="40"/>
  <c r="BQ41" i="40"/>
  <c r="BR41" i="40"/>
  <c r="BS41" i="40"/>
  <c r="BT41" i="40"/>
  <c r="BU41" i="40"/>
  <c r="BV41" i="40"/>
  <c r="BW41" i="40"/>
  <c r="BX41" i="40"/>
  <c r="BY41" i="40"/>
  <c r="BZ41" i="40"/>
  <c r="CA41" i="40"/>
  <c r="CB41" i="40"/>
  <c r="CC41" i="40"/>
  <c r="CD41" i="40"/>
  <c r="CE41" i="40"/>
  <c r="CF41" i="40"/>
  <c r="CG41" i="40"/>
  <c r="CH41" i="40"/>
  <c r="CI41" i="40"/>
  <c r="CJ41" i="40"/>
  <c r="CK41" i="40"/>
  <c r="CL41" i="40"/>
  <c r="CM41" i="40"/>
  <c r="CN41" i="40"/>
  <c r="CO41" i="40"/>
  <c r="CP41" i="40"/>
  <c r="CQ41" i="40"/>
  <c r="CR41" i="40"/>
  <c r="CS41" i="40"/>
  <c r="CT41" i="40"/>
  <c r="CU41" i="40"/>
  <c r="CV41" i="40"/>
  <c r="CW41" i="40"/>
  <c r="CX41" i="40"/>
  <c r="CY41" i="40"/>
  <c r="CZ41" i="40"/>
  <c r="DA41" i="40"/>
  <c r="DB41" i="40"/>
  <c r="DC41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P42" i="40"/>
  <c r="Q42" i="40"/>
  <c r="R42" i="40"/>
  <c r="S42" i="40"/>
  <c r="T42" i="40"/>
  <c r="U42" i="40"/>
  <c r="V42" i="40"/>
  <c r="W42" i="40"/>
  <c r="X42" i="40"/>
  <c r="Y42" i="40"/>
  <c r="Z42" i="40"/>
  <c r="AA42" i="40"/>
  <c r="AB42" i="40"/>
  <c r="AC42" i="40"/>
  <c r="AD42" i="40"/>
  <c r="AE42" i="40"/>
  <c r="AF42" i="40"/>
  <c r="AG42" i="40"/>
  <c r="AH42" i="40"/>
  <c r="AI42" i="40"/>
  <c r="AJ42" i="40"/>
  <c r="AK42" i="40"/>
  <c r="AL42" i="40"/>
  <c r="AM42" i="40"/>
  <c r="AN42" i="40"/>
  <c r="AO42" i="40"/>
  <c r="AP42" i="40"/>
  <c r="AQ42" i="40"/>
  <c r="AR42" i="40"/>
  <c r="AS42" i="40"/>
  <c r="AT42" i="40"/>
  <c r="AU42" i="40"/>
  <c r="AV42" i="40"/>
  <c r="AW42" i="40"/>
  <c r="AX42" i="40"/>
  <c r="AY42" i="40"/>
  <c r="AZ42" i="40"/>
  <c r="BA42" i="40"/>
  <c r="BB42" i="40"/>
  <c r="BC42" i="40"/>
  <c r="BD42" i="40"/>
  <c r="BE42" i="40"/>
  <c r="BF42" i="40"/>
  <c r="BG42" i="40"/>
  <c r="BH42" i="40"/>
  <c r="BI42" i="40"/>
  <c r="BJ42" i="40"/>
  <c r="BK42" i="40"/>
  <c r="BL42" i="40"/>
  <c r="BM42" i="40"/>
  <c r="BN42" i="40"/>
  <c r="BO42" i="40"/>
  <c r="BP42" i="40"/>
  <c r="BQ42" i="40"/>
  <c r="BR42" i="40"/>
  <c r="BS42" i="40"/>
  <c r="BT42" i="40"/>
  <c r="BU42" i="40"/>
  <c r="BV42" i="40"/>
  <c r="BW42" i="40"/>
  <c r="BX42" i="40"/>
  <c r="BY42" i="40"/>
  <c r="BZ42" i="40"/>
  <c r="CA42" i="40"/>
  <c r="CB42" i="40"/>
  <c r="CC42" i="40"/>
  <c r="CD42" i="40"/>
  <c r="CE42" i="40"/>
  <c r="CF42" i="40"/>
  <c r="CG42" i="40"/>
  <c r="CH42" i="40"/>
  <c r="CI42" i="40"/>
  <c r="CJ42" i="40"/>
  <c r="CK42" i="40"/>
  <c r="CL42" i="40"/>
  <c r="CM42" i="40"/>
  <c r="CN42" i="40"/>
  <c r="CO42" i="40"/>
  <c r="CP42" i="40"/>
  <c r="CQ42" i="40"/>
  <c r="CR42" i="40"/>
  <c r="CS42" i="40"/>
  <c r="CT42" i="40"/>
  <c r="CU42" i="40"/>
  <c r="CV42" i="40"/>
  <c r="CW42" i="40"/>
  <c r="CX42" i="40"/>
  <c r="CY42" i="40"/>
  <c r="CZ42" i="40"/>
  <c r="DA42" i="40"/>
  <c r="DB42" i="40"/>
  <c r="DC42" i="40"/>
  <c r="D43" i="40"/>
  <c r="D163" i="40" s="1"/>
  <c r="E43" i="40"/>
  <c r="F43" i="40"/>
  <c r="G43" i="40"/>
  <c r="H43" i="40"/>
  <c r="I43" i="40"/>
  <c r="J43" i="40"/>
  <c r="K43" i="40"/>
  <c r="L43" i="40"/>
  <c r="M43" i="40"/>
  <c r="N43" i="40"/>
  <c r="O43" i="40"/>
  <c r="P43" i="40"/>
  <c r="Q43" i="40"/>
  <c r="R43" i="40"/>
  <c r="S43" i="40"/>
  <c r="T43" i="40"/>
  <c r="U43" i="40"/>
  <c r="V43" i="40"/>
  <c r="W43" i="40"/>
  <c r="X43" i="40"/>
  <c r="Y43" i="40"/>
  <c r="Z43" i="40"/>
  <c r="AA43" i="40"/>
  <c r="AB43" i="40"/>
  <c r="AC43" i="40"/>
  <c r="AD43" i="40"/>
  <c r="AE43" i="40"/>
  <c r="AF43" i="40"/>
  <c r="AG43" i="40"/>
  <c r="AH43" i="40"/>
  <c r="AI43" i="40"/>
  <c r="AJ43" i="40"/>
  <c r="AK43" i="40"/>
  <c r="AL43" i="40"/>
  <c r="AM43" i="40"/>
  <c r="AN43" i="40"/>
  <c r="AO43" i="40"/>
  <c r="AP43" i="40"/>
  <c r="AQ43" i="40"/>
  <c r="AR43" i="40"/>
  <c r="AS43" i="40"/>
  <c r="AT43" i="40"/>
  <c r="AU43" i="40"/>
  <c r="AV43" i="40"/>
  <c r="AW43" i="40"/>
  <c r="AX43" i="40"/>
  <c r="AY43" i="40"/>
  <c r="AZ43" i="40"/>
  <c r="BA43" i="40"/>
  <c r="BB43" i="40"/>
  <c r="BC43" i="40"/>
  <c r="BD43" i="40"/>
  <c r="BE43" i="40"/>
  <c r="BF43" i="40"/>
  <c r="BG43" i="40"/>
  <c r="BH43" i="40"/>
  <c r="BI43" i="40"/>
  <c r="BJ43" i="40"/>
  <c r="BK43" i="40"/>
  <c r="BL43" i="40"/>
  <c r="BM43" i="40"/>
  <c r="BN43" i="40"/>
  <c r="BO43" i="40"/>
  <c r="BP43" i="40"/>
  <c r="BQ43" i="40"/>
  <c r="BR43" i="40"/>
  <c r="BS43" i="40"/>
  <c r="BT43" i="40"/>
  <c r="BU43" i="40"/>
  <c r="BV43" i="40"/>
  <c r="BW43" i="40"/>
  <c r="BX43" i="40"/>
  <c r="BY43" i="40"/>
  <c r="BZ43" i="40"/>
  <c r="CA43" i="40"/>
  <c r="CB43" i="40"/>
  <c r="CC43" i="40"/>
  <c r="CD43" i="40"/>
  <c r="CE43" i="40"/>
  <c r="CF43" i="40"/>
  <c r="CG43" i="40"/>
  <c r="CH43" i="40"/>
  <c r="CI43" i="40"/>
  <c r="CJ43" i="40"/>
  <c r="CK43" i="40"/>
  <c r="CL43" i="40"/>
  <c r="CM43" i="40"/>
  <c r="CN43" i="40"/>
  <c r="CO43" i="40"/>
  <c r="CP43" i="40"/>
  <c r="CQ43" i="40"/>
  <c r="CR43" i="40"/>
  <c r="CS43" i="40"/>
  <c r="CT43" i="40"/>
  <c r="CU43" i="40"/>
  <c r="CV43" i="40"/>
  <c r="CW43" i="40"/>
  <c r="CX43" i="40"/>
  <c r="CY43" i="40"/>
  <c r="CZ43" i="40"/>
  <c r="DA43" i="40"/>
  <c r="DB43" i="40"/>
  <c r="DC43" i="40"/>
  <c r="D44" i="40"/>
  <c r="D164" i="40" s="1"/>
  <c r="E44" i="40"/>
  <c r="F44" i="40"/>
  <c r="G44" i="40"/>
  <c r="H44" i="40"/>
  <c r="I44" i="40"/>
  <c r="J44" i="40"/>
  <c r="K44" i="40"/>
  <c r="L44" i="40"/>
  <c r="M44" i="40"/>
  <c r="N44" i="40"/>
  <c r="O44" i="40"/>
  <c r="P44" i="40"/>
  <c r="Q44" i="40"/>
  <c r="R44" i="40"/>
  <c r="S44" i="40"/>
  <c r="T44" i="40"/>
  <c r="U44" i="40"/>
  <c r="V44" i="40"/>
  <c r="W44" i="40"/>
  <c r="X44" i="40"/>
  <c r="Y44" i="40"/>
  <c r="Z44" i="40"/>
  <c r="AA44" i="40"/>
  <c r="AB44" i="40"/>
  <c r="AC44" i="40"/>
  <c r="AD44" i="40"/>
  <c r="AE44" i="40"/>
  <c r="AF44" i="40"/>
  <c r="AG44" i="40"/>
  <c r="AH44" i="40"/>
  <c r="AI44" i="40"/>
  <c r="AJ44" i="40"/>
  <c r="AK44" i="40"/>
  <c r="AL44" i="40"/>
  <c r="AM44" i="40"/>
  <c r="AN44" i="40"/>
  <c r="AO44" i="40"/>
  <c r="AP44" i="40"/>
  <c r="AQ44" i="40"/>
  <c r="AR44" i="40"/>
  <c r="AS44" i="40"/>
  <c r="AT44" i="40"/>
  <c r="AU44" i="40"/>
  <c r="AV44" i="40"/>
  <c r="AW44" i="40"/>
  <c r="AX44" i="40"/>
  <c r="AY44" i="40"/>
  <c r="AZ44" i="40"/>
  <c r="BA44" i="40"/>
  <c r="BB44" i="40"/>
  <c r="BC44" i="40"/>
  <c r="BD44" i="40"/>
  <c r="BE44" i="40"/>
  <c r="BF44" i="40"/>
  <c r="BG44" i="40"/>
  <c r="BH44" i="40"/>
  <c r="BI44" i="40"/>
  <c r="BJ44" i="40"/>
  <c r="BK44" i="40"/>
  <c r="BL44" i="40"/>
  <c r="BM44" i="40"/>
  <c r="BN44" i="40"/>
  <c r="BO44" i="40"/>
  <c r="BP44" i="40"/>
  <c r="BQ44" i="40"/>
  <c r="BR44" i="40"/>
  <c r="BS44" i="40"/>
  <c r="BT44" i="40"/>
  <c r="BU44" i="40"/>
  <c r="BV44" i="40"/>
  <c r="BW44" i="40"/>
  <c r="BX44" i="40"/>
  <c r="BY44" i="40"/>
  <c r="BZ44" i="40"/>
  <c r="CA44" i="40"/>
  <c r="CB44" i="40"/>
  <c r="CC44" i="40"/>
  <c r="CD44" i="40"/>
  <c r="CE44" i="40"/>
  <c r="CF44" i="40"/>
  <c r="CG44" i="40"/>
  <c r="CH44" i="40"/>
  <c r="CI44" i="40"/>
  <c r="CJ44" i="40"/>
  <c r="CK44" i="40"/>
  <c r="CL44" i="40"/>
  <c r="CM44" i="40"/>
  <c r="CN44" i="40"/>
  <c r="CO44" i="40"/>
  <c r="CP44" i="40"/>
  <c r="CQ44" i="40"/>
  <c r="CR44" i="40"/>
  <c r="CS44" i="40"/>
  <c r="CT44" i="40"/>
  <c r="CU44" i="40"/>
  <c r="CV44" i="40"/>
  <c r="CW44" i="40"/>
  <c r="CX44" i="40"/>
  <c r="CY44" i="40"/>
  <c r="CZ44" i="40"/>
  <c r="DA44" i="40"/>
  <c r="DB44" i="40"/>
  <c r="DC44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P45" i="40"/>
  <c r="Q45" i="40"/>
  <c r="R45" i="40"/>
  <c r="S45" i="40"/>
  <c r="T45" i="40"/>
  <c r="U45" i="40"/>
  <c r="V45" i="40"/>
  <c r="W45" i="40"/>
  <c r="X45" i="40"/>
  <c r="Y45" i="40"/>
  <c r="Z45" i="40"/>
  <c r="AA45" i="40"/>
  <c r="AB45" i="40"/>
  <c r="AC45" i="40"/>
  <c r="AD45" i="40"/>
  <c r="AE45" i="40"/>
  <c r="AF45" i="40"/>
  <c r="AG45" i="40"/>
  <c r="AH45" i="40"/>
  <c r="AI45" i="40"/>
  <c r="AJ45" i="40"/>
  <c r="AK45" i="40"/>
  <c r="AL45" i="40"/>
  <c r="AM45" i="40"/>
  <c r="AN45" i="40"/>
  <c r="AO45" i="40"/>
  <c r="AP45" i="40"/>
  <c r="AQ45" i="40"/>
  <c r="AR45" i="40"/>
  <c r="AS45" i="40"/>
  <c r="AT45" i="40"/>
  <c r="AU45" i="40"/>
  <c r="AV45" i="40"/>
  <c r="AW45" i="40"/>
  <c r="AX45" i="40"/>
  <c r="AY45" i="40"/>
  <c r="AZ45" i="40"/>
  <c r="BA45" i="40"/>
  <c r="BB45" i="40"/>
  <c r="BC45" i="40"/>
  <c r="BD45" i="40"/>
  <c r="BE45" i="40"/>
  <c r="BF45" i="40"/>
  <c r="BG45" i="40"/>
  <c r="BH45" i="40"/>
  <c r="BI45" i="40"/>
  <c r="BJ45" i="40"/>
  <c r="BK45" i="40"/>
  <c r="BL45" i="40"/>
  <c r="BM45" i="40"/>
  <c r="BN45" i="40"/>
  <c r="BO45" i="40"/>
  <c r="BP45" i="40"/>
  <c r="BQ45" i="40"/>
  <c r="BR45" i="40"/>
  <c r="BS45" i="40"/>
  <c r="BT45" i="40"/>
  <c r="BU45" i="40"/>
  <c r="BV45" i="40"/>
  <c r="BW45" i="40"/>
  <c r="BX45" i="40"/>
  <c r="BY45" i="40"/>
  <c r="BZ45" i="40"/>
  <c r="CA45" i="40"/>
  <c r="CB45" i="40"/>
  <c r="CC45" i="40"/>
  <c r="CD45" i="40"/>
  <c r="CE45" i="40"/>
  <c r="CF45" i="40"/>
  <c r="CG45" i="40"/>
  <c r="CH45" i="40"/>
  <c r="CI45" i="40"/>
  <c r="CJ45" i="40"/>
  <c r="CK45" i="40"/>
  <c r="CL45" i="40"/>
  <c r="CM45" i="40"/>
  <c r="CN45" i="40"/>
  <c r="CO45" i="40"/>
  <c r="CP45" i="40"/>
  <c r="CQ45" i="40"/>
  <c r="CR45" i="40"/>
  <c r="CS45" i="40"/>
  <c r="CT45" i="40"/>
  <c r="CU45" i="40"/>
  <c r="CV45" i="40"/>
  <c r="CW45" i="40"/>
  <c r="CX45" i="40"/>
  <c r="CY45" i="40"/>
  <c r="CZ45" i="40"/>
  <c r="DA45" i="40"/>
  <c r="DB45" i="40"/>
  <c r="DC45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P46" i="40"/>
  <c r="Q46" i="40"/>
  <c r="R46" i="40"/>
  <c r="S46" i="40"/>
  <c r="T46" i="40"/>
  <c r="U46" i="40"/>
  <c r="V46" i="40"/>
  <c r="W46" i="40"/>
  <c r="X46" i="40"/>
  <c r="Y46" i="40"/>
  <c r="Z46" i="40"/>
  <c r="AA46" i="40"/>
  <c r="AB46" i="40"/>
  <c r="AC46" i="40"/>
  <c r="AD46" i="40"/>
  <c r="AE46" i="40"/>
  <c r="AF46" i="40"/>
  <c r="AG46" i="40"/>
  <c r="AH46" i="40"/>
  <c r="AI46" i="40"/>
  <c r="AJ46" i="40"/>
  <c r="AK46" i="40"/>
  <c r="AL46" i="40"/>
  <c r="AM46" i="40"/>
  <c r="AN46" i="40"/>
  <c r="AO46" i="40"/>
  <c r="AP46" i="40"/>
  <c r="AQ46" i="40"/>
  <c r="AR46" i="40"/>
  <c r="AS46" i="40"/>
  <c r="AT46" i="40"/>
  <c r="AU46" i="40"/>
  <c r="AV46" i="40"/>
  <c r="AW46" i="40"/>
  <c r="AX46" i="40"/>
  <c r="AY46" i="40"/>
  <c r="AZ46" i="40"/>
  <c r="BA46" i="40"/>
  <c r="BB46" i="40"/>
  <c r="BC46" i="40"/>
  <c r="BD46" i="40"/>
  <c r="BE46" i="40"/>
  <c r="BF46" i="40"/>
  <c r="BG46" i="40"/>
  <c r="BH46" i="40"/>
  <c r="BI46" i="40"/>
  <c r="BJ46" i="40"/>
  <c r="BK46" i="40"/>
  <c r="BL46" i="40"/>
  <c r="BM46" i="40"/>
  <c r="BN46" i="40"/>
  <c r="BO46" i="40"/>
  <c r="BP46" i="40"/>
  <c r="BQ46" i="40"/>
  <c r="BR46" i="40"/>
  <c r="BS46" i="40"/>
  <c r="BT46" i="40"/>
  <c r="BU46" i="40"/>
  <c r="BV46" i="40"/>
  <c r="BW46" i="40"/>
  <c r="BX46" i="40"/>
  <c r="BY46" i="40"/>
  <c r="BZ46" i="40"/>
  <c r="CA46" i="40"/>
  <c r="CB46" i="40"/>
  <c r="CC46" i="40"/>
  <c r="CD46" i="40"/>
  <c r="CE46" i="40"/>
  <c r="CF46" i="40"/>
  <c r="CG46" i="40"/>
  <c r="CH46" i="40"/>
  <c r="CI46" i="40"/>
  <c r="CJ46" i="40"/>
  <c r="CK46" i="40"/>
  <c r="CL46" i="40"/>
  <c r="CM46" i="40"/>
  <c r="CN46" i="40"/>
  <c r="CO46" i="40"/>
  <c r="CP46" i="40"/>
  <c r="CQ46" i="40"/>
  <c r="CR46" i="40"/>
  <c r="CS46" i="40"/>
  <c r="CT46" i="40"/>
  <c r="CU46" i="40"/>
  <c r="CV46" i="40"/>
  <c r="CW46" i="40"/>
  <c r="CX46" i="40"/>
  <c r="CY46" i="40"/>
  <c r="CZ46" i="40"/>
  <c r="DA46" i="40"/>
  <c r="DB46" i="40"/>
  <c r="DC46" i="40"/>
  <c r="D47" i="40"/>
  <c r="D167" i="40" s="1"/>
  <c r="E47" i="40"/>
  <c r="F47" i="40"/>
  <c r="G47" i="40"/>
  <c r="H47" i="40"/>
  <c r="I47" i="40"/>
  <c r="J47" i="40"/>
  <c r="K47" i="40"/>
  <c r="L47" i="40"/>
  <c r="M47" i="40"/>
  <c r="N47" i="40"/>
  <c r="O47" i="40"/>
  <c r="P47" i="40"/>
  <c r="Q47" i="40"/>
  <c r="R47" i="40"/>
  <c r="S47" i="40"/>
  <c r="T47" i="40"/>
  <c r="U47" i="40"/>
  <c r="V47" i="40"/>
  <c r="W47" i="40"/>
  <c r="X47" i="40"/>
  <c r="Y47" i="40"/>
  <c r="Z47" i="40"/>
  <c r="AA47" i="40"/>
  <c r="AB47" i="40"/>
  <c r="AC47" i="40"/>
  <c r="AD47" i="40"/>
  <c r="AE47" i="40"/>
  <c r="AF47" i="40"/>
  <c r="AG47" i="40"/>
  <c r="AH47" i="40"/>
  <c r="AI47" i="40"/>
  <c r="AJ47" i="40"/>
  <c r="AK47" i="40"/>
  <c r="AL47" i="40"/>
  <c r="AM47" i="40"/>
  <c r="AN47" i="40"/>
  <c r="AO47" i="40"/>
  <c r="AP47" i="40"/>
  <c r="AQ47" i="40"/>
  <c r="AR47" i="40"/>
  <c r="AS47" i="40"/>
  <c r="AT47" i="40"/>
  <c r="AU47" i="40"/>
  <c r="AV47" i="40"/>
  <c r="AW47" i="40"/>
  <c r="AX47" i="40"/>
  <c r="AY47" i="40"/>
  <c r="AZ47" i="40"/>
  <c r="BA47" i="40"/>
  <c r="BB47" i="40"/>
  <c r="BC47" i="40"/>
  <c r="BD47" i="40"/>
  <c r="BE47" i="40"/>
  <c r="BF47" i="40"/>
  <c r="BG47" i="40"/>
  <c r="BH47" i="40"/>
  <c r="BI47" i="40"/>
  <c r="BJ47" i="40"/>
  <c r="BK47" i="40"/>
  <c r="BL47" i="40"/>
  <c r="BM47" i="40"/>
  <c r="BN47" i="40"/>
  <c r="BO47" i="40"/>
  <c r="BP47" i="40"/>
  <c r="BQ47" i="40"/>
  <c r="BR47" i="40"/>
  <c r="BS47" i="40"/>
  <c r="BT47" i="40"/>
  <c r="BU47" i="40"/>
  <c r="BV47" i="40"/>
  <c r="BW47" i="40"/>
  <c r="BX47" i="40"/>
  <c r="BY47" i="40"/>
  <c r="BZ47" i="40"/>
  <c r="CA47" i="40"/>
  <c r="CB47" i="40"/>
  <c r="CC47" i="40"/>
  <c r="CD47" i="40"/>
  <c r="CE47" i="40"/>
  <c r="CF47" i="40"/>
  <c r="CG47" i="40"/>
  <c r="CH47" i="40"/>
  <c r="CI47" i="40"/>
  <c r="CJ47" i="40"/>
  <c r="CK47" i="40"/>
  <c r="CL47" i="40"/>
  <c r="CM47" i="40"/>
  <c r="CN47" i="40"/>
  <c r="CO47" i="40"/>
  <c r="CP47" i="40"/>
  <c r="CQ47" i="40"/>
  <c r="CR47" i="40"/>
  <c r="CS47" i="40"/>
  <c r="CT47" i="40"/>
  <c r="CU47" i="40"/>
  <c r="CV47" i="40"/>
  <c r="CW47" i="40"/>
  <c r="CX47" i="40"/>
  <c r="CY47" i="40"/>
  <c r="CZ47" i="40"/>
  <c r="DA47" i="40"/>
  <c r="DB47" i="40"/>
  <c r="DC47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P48" i="40"/>
  <c r="Q48" i="40"/>
  <c r="R48" i="40"/>
  <c r="S48" i="40"/>
  <c r="T48" i="40"/>
  <c r="U48" i="40"/>
  <c r="V48" i="40"/>
  <c r="W48" i="40"/>
  <c r="X48" i="40"/>
  <c r="Y48" i="40"/>
  <c r="Z48" i="40"/>
  <c r="AA48" i="40"/>
  <c r="AB48" i="40"/>
  <c r="AC48" i="40"/>
  <c r="AD48" i="40"/>
  <c r="AE48" i="40"/>
  <c r="AF48" i="40"/>
  <c r="AG48" i="40"/>
  <c r="AH48" i="40"/>
  <c r="AI48" i="40"/>
  <c r="AJ48" i="40"/>
  <c r="AK48" i="40"/>
  <c r="AL48" i="40"/>
  <c r="AM48" i="40"/>
  <c r="AN48" i="40"/>
  <c r="AO48" i="40"/>
  <c r="AP48" i="40"/>
  <c r="AQ48" i="40"/>
  <c r="AR48" i="40"/>
  <c r="AS48" i="40"/>
  <c r="AT48" i="40"/>
  <c r="AU48" i="40"/>
  <c r="AV48" i="40"/>
  <c r="AW48" i="40"/>
  <c r="AX48" i="40"/>
  <c r="AY48" i="40"/>
  <c r="AZ48" i="40"/>
  <c r="BA48" i="40"/>
  <c r="BB48" i="40"/>
  <c r="BC48" i="40"/>
  <c r="BD48" i="40"/>
  <c r="BE48" i="40"/>
  <c r="BF48" i="40"/>
  <c r="BG48" i="40"/>
  <c r="BH48" i="40"/>
  <c r="BI48" i="40"/>
  <c r="BJ48" i="40"/>
  <c r="BK48" i="40"/>
  <c r="BL48" i="40"/>
  <c r="BM48" i="40"/>
  <c r="BN48" i="40"/>
  <c r="BO48" i="40"/>
  <c r="BP48" i="40"/>
  <c r="BQ48" i="40"/>
  <c r="BR48" i="40"/>
  <c r="BS48" i="40"/>
  <c r="BT48" i="40"/>
  <c r="BU48" i="40"/>
  <c r="BV48" i="40"/>
  <c r="BW48" i="40"/>
  <c r="BX48" i="40"/>
  <c r="BY48" i="40"/>
  <c r="BZ48" i="40"/>
  <c r="CA48" i="40"/>
  <c r="CB48" i="40"/>
  <c r="CC48" i="40"/>
  <c r="CD48" i="40"/>
  <c r="CE48" i="40"/>
  <c r="CF48" i="40"/>
  <c r="CG48" i="40"/>
  <c r="CH48" i="40"/>
  <c r="CI48" i="40"/>
  <c r="CJ48" i="40"/>
  <c r="CK48" i="40"/>
  <c r="CL48" i="40"/>
  <c r="CM48" i="40"/>
  <c r="CN48" i="40"/>
  <c r="CO48" i="40"/>
  <c r="CP48" i="40"/>
  <c r="CQ48" i="40"/>
  <c r="CR48" i="40"/>
  <c r="CS48" i="40"/>
  <c r="CT48" i="40"/>
  <c r="CU48" i="40"/>
  <c r="CV48" i="40"/>
  <c r="CW48" i="40"/>
  <c r="CX48" i="40"/>
  <c r="CY48" i="40"/>
  <c r="CZ48" i="40"/>
  <c r="DA48" i="40"/>
  <c r="DB48" i="40"/>
  <c r="DC48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P49" i="40"/>
  <c r="Q49" i="40"/>
  <c r="R49" i="40"/>
  <c r="S49" i="40"/>
  <c r="T49" i="40"/>
  <c r="U49" i="40"/>
  <c r="V49" i="40"/>
  <c r="W49" i="40"/>
  <c r="X49" i="40"/>
  <c r="Y49" i="40"/>
  <c r="Z49" i="40"/>
  <c r="AA49" i="40"/>
  <c r="AB49" i="40"/>
  <c r="AC49" i="40"/>
  <c r="AD49" i="40"/>
  <c r="AE49" i="40"/>
  <c r="AF49" i="40"/>
  <c r="AG49" i="40"/>
  <c r="AH49" i="40"/>
  <c r="AI49" i="40"/>
  <c r="AJ49" i="40"/>
  <c r="AK49" i="40"/>
  <c r="AL49" i="40"/>
  <c r="AM49" i="40"/>
  <c r="AN49" i="40"/>
  <c r="AO49" i="40"/>
  <c r="AP49" i="40"/>
  <c r="AQ49" i="40"/>
  <c r="AR49" i="40"/>
  <c r="AS49" i="40"/>
  <c r="AT49" i="40"/>
  <c r="AU49" i="40"/>
  <c r="AV49" i="40"/>
  <c r="AW49" i="40"/>
  <c r="AX49" i="40"/>
  <c r="AY49" i="40"/>
  <c r="AZ49" i="40"/>
  <c r="BA49" i="40"/>
  <c r="BB49" i="40"/>
  <c r="BC49" i="40"/>
  <c r="BD49" i="40"/>
  <c r="BE49" i="40"/>
  <c r="BF49" i="40"/>
  <c r="BG49" i="40"/>
  <c r="BH49" i="40"/>
  <c r="BI49" i="40"/>
  <c r="BJ49" i="40"/>
  <c r="BK49" i="40"/>
  <c r="BL49" i="40"/>
  <c r="BM49" i="40"/>
  <c r="BN49" i="40"/>
  <c r="BO49" i="40"/>
  <c r="BP49" i="40"/>
  <c r="BQ49" i="40"/>
  <c r="BR49" i="40"/>
  <c r="BS49" i="40"/>
  <c r="BT49" i="40"/>
  <c r="BU49" i="40"/>
  <c r="BV49" i="40"/>
  <c r="BW49" i="40"/>
  <c r="BX49" i="40"/>
  <c r="BY49" i="40"/>
  <c r="BZ49" i="40"/>
  <c r="CA49" i="40"/>
  <c r="CB49" i="40"/>
  <c r="CC49" i="40"/>
  <c r="CD49" i="40"/>
  <c r="CE49" i="40"/>
  <c r="CF49" i="40"/>
  <c r="CG49" i="40"/>
  <c r="CH49" i="40"/>
  <c r="CI49" i="40"/>
  <c r="CJ49" i="40"/>
  <c r="CK49" i="40"/>
  <c r="CL49" i="40"/>
  <c r="CM49" i="40"/>
  <c r="CN49" i="40"/>
  <c r="CO49" i="40"/>
  <c r="CP49" i="40"/>
  <c r="CQ49" i="40"/>
  <c r="CR49" i="40"/>
  <c r="CS49" i="40"/>
  <c r="CT49" i="40"/>
  <c r="CU49" i="40"/>
  <c r="CV49" i="40"/>
  <c r="CW49" i="40"/>
  <c r="CX49" i="40"/>
  <c r="CY49" i="40"/>
  <c r="CZ49" i="40"/>
  <c r="DA49" i="40"/>
  <c r="DB49" i="40"/>
  <c r="DC49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P50" i="40"/>
  <c r="Q50" i="40"/>
  <c r="R50" i="40"/>
  <c r="S50" i="40"/>
  <c r="T50" i="40"/>
  <c r="U50" i="40"/>
  <c r="V50" i="40"/>
  <c r="W50" i="40"/>
  <c r="X50" i="40"/>
  <c r="Y50" i="40"/>
  <c r="Z50" i="40"/>
  <c r="AA50" i="40"/>
  <c r="AB50" i="40"/>
  <c r="AC50" i="40"/>
  <c r="AD50" i="40"/>
  <c r="AE50" i="40"/>
  <c r="AF50" i="40"/>
  <c r="AG50" i="40"/>
  <c r="AH50" i="40"/>
  <c r="AI50" i="40"/>
  <c r="AJ50" i="40"/>
  <c r="AK50" i="40"/>
  <c r="AL50" i="40"/>
  <c r="AM50" i="40"/>
  <c r="AN50" i="40"/>
  <c r="AO50" i="40"/>
  <c r="AP50" i="40"/>
  <c r="AQ50" i="40"/>
  <c r="AR50" i="40"/>
  <c r="AS50" i="40"/>
  <c r="AT50" i="40"/>
  <c r="AU50" i="40"/>
  <c r="AV50" i="40"/>
  <c r="AW50" i="40"/>
  <c r="AX50" i="40"/>
  <c r="AY50" i="40"/>
  <c r="AZ50" i="40"/>
  <c r="BA50" i="40"/>
  <c r="BB50" i="40"/>
  <c r="BC50" i="40"/>
  <c r="BD50" i="40"/>
  <c r="BE50" i="40"/>
  <c r="BF50" i="40"/>
  <c r="BG50" i="40"/>
  <c r="BH50" i="40"/>
  <c r="BI50" i="40"/>
  <c r="BJ50" i="40"/>
  <c r="BK50" i="40"/>
  <c r="BL50" i="40"/>
  <c r="BM50" i="40"/>
  <c r="BN50" i="40"/>
  <c r="BO50" i="40"/>
  <c r="BP50" i="40"/>
  <c r="BQ50" i="40"/>
  <c r="BR50" i="40"/>
  <c r="BS50" i="40"/>
  <c r="BT50" i="40"/>
  <c r="BU50" i="40"/>
  <c r="BV50" i="40"/>
  <c r="BW50" i="40"/>
  <c r="BX50" i="40"/>
  <c r="BY50" i="40"/>
  <c r="BZ50" i="40"/>
  <c r="CA50" i="40"/>
  <c r="CB50" i="40"/>
  <c r="CC50" i="40"/>
  <c r="CD50" i="40"/>
  <c r="CE50" i="40"/>
  <c r="CF50" i="40"/>
  <c r="CG50" i="40"/>
  <c r="CH50" i="40"/>
  <c r="CI50" i="40"/>
  <c r="CJ50" i="40"/>
  <c r="CK50" i="40"/>
  <c r="CL50" i="40"/>
  <c r="CM50" i="40"/>
  <c r="CN50" i="40"/>
  <c r="CO50" i="40"/>
  <c r="CP50" i="40"/>
  <c r="CQ50" i="40"/>
  <c r="CR50" i="40"/>
  <c r="CS50" i="40"/>
  <c r="CT50" i="40"/>
  <c r="CU50" i="40"/>
  <c r="CV50" i="40"/>
  <c r="CW50" i="40"/>
  <c r="CX50" i="40"/>
  <c r="CY50" i="40"/>
  <c r="CZ50" i="40"/>
  <c r="DA50" i="40"/>
  <c r="DB50" i="40"/>
  <c r="DC50" i="40"/>
  <c r="D51" i="40"/>
  <c r="D171" i="40" s="1"/>
  <c r="E51" i="40"/>
  <c r="F51" i="40"/>
  <c r="G51" i="40"/>
  <c r="H51" i="40"/>
  <c r="I51" i="40"/>
  <c r="J51" i="40"/>
  <c r="K51" i="40"/>
  <c r="L51" i="40"/>
  <c r="M51" i="40"/>
  <c r="N51" i="40"/>
  <c r="O51" i="40"/>
  <c r="P51" i="40"/>
  <c r="Q51" i="40"/>
  <c r="R51" i="40"/>
  <c r="S51" i="40"/>
  <c r="T51" i="40"/>
  <c r="U51" i="40"/>
  <c r="V51" i="40"/>
  <c r="W51" i="40"/>
  <c r="X51" i="40"/>
  <c r="Y51" i="40"/>
  <c r="Z51" i="40"/>
  <c r="AA51" i="40"/>
  <c r="AB51" i="40"/>
  <c r="AC51" i="40"/>
  <c r="AD51" i="40"/>
  <c r="AE51" i="40"/>
  <c r="AF51" i="40"/>
  <c r="AG51" i="40"/>
  <c r="AH51" i="40"/>
  <c r="AI51" i="40"/>
  <c r="AJ51" i="40"/>
  <c r="AK51" i="40"/>
  <c r="AL51" i="40"/>
  <c r="AM51" i="40"/>
  <c r="AN51" i="40"/>
  <c r="AO51" i="40"/>
  <c r="AP51" i="40"/>
  <c r="AQ51" i="40"/>
  <c r="AR51" i="40"/>
  <c r="AS51" i="40"/>
  <c r="AT51" i="40"/>
  <c r="AU51" i="40"/>
  <c r="AV51" i="40"/>
  <c r="AW51" i="40"/>
  <c r="AX51" i="40"/>
  <c r="AY51" i="40"/>
  <c r="AZ51" i="40"/>
  <c r="BA51" i="40"/>
  <c r="BB51" i="40"/>
  <c r="BC51" i="40"/>
  <c r="BD51" i="40"/>
  <c r="BE51" i="40"/>
  <c r="BF51" i="40"/>
  <c r="BG51" i="40"/>
  <c r="BH51" i="40"/>
  <c r="BI51" i="40"/>
  <c r="BJ51" i="40"/>
  <c r="BK51" i="40"/>
  <c r="BL51" i="40"/>
  <c r="BM51" i="40"/>
  <c r="BN51" i="40"/>
  <c r="BO51" i="40"/>
  <c r="BP51" i="40"/>
  <c r="BQ51" i="40"/>
  <c r="BR51" i="40"/>
  <c r="BS51" i="40"/>
  <c r="BT51" i="40"/>
  <c r="BU51" i="40"/>
  <c r="BV51" i="40"/>
  <c r="BW51" i="40"/>
  <c r="BX51" i="40"/>
  <c r="BY51" i="40"/>
  <c r="BZ51" i="40"/>
  <c r="CA51" i="40"/>
  <c r="CB51" i="40"/>
  <c r="CC51" i="40"/>
  <c r="CD51" i="40"/>
  <c r="CE51" i="40"/>
  <c r="CF51" i="40"/>
  <c r="CG51" i="40"/>
  <c r="CH51" i="40"/>
  <c r="CI51" i="40"/>
  <c r="CJ51" i="40"/>
  <c r="CK51" i="40"/>
  <c r="CL51" i="40"/>
  <c r="CM51" i="40"/>
  <c r="CN51" i="40"/>
  <c r="CO51" i="40"/>
  <c r="CP51" i="40"/>
  <c r="CQ51" i="40"/>
  <c r="CR51" i="40"/>
  <c r="CS51" i="40"/>
  <c r="CT51" i="40"/>
  <c r="CU51" i="40"/>
  <c r="CV51" i="40"/>
  <c r="CW51" i="40"/>
  <c r="CX51" i="40"/>
  <c r="CY51" i="40"/>
  <c r="CZ51" i="40"/>
  <c r="DA51" i="40"/>
  <c r="DB51" i="40"/>
  <c r="DC51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P52" i="40"/>
  <c r="Q52" i="40"/>
  <c r="R52" i="40"/>
  <c r="S52" i="40"/>
  <c r="T52" i="40"/>
  <c r="U52" i="40"/>
  <c r="V52" i="40"/>
  <c r="W52" i="40"/>
  <c r="X52" i="40"/>
  <c r="Y52" i="40"/>
  <c r="Z52" i="40"/>
  <c r="AA52" i="40"/>
  <c r="AB52" i="40"/>
  <c r="AC52" i="40"/>
  <c r="AD52" i="40"/>
  <c r="AE52" i="40"/>
  <c r="AF52" i="40"/>
  <c r="AG52" i="40"/>
  <c r="AH52" i="40"/>
  <c r="AI52" i="40"/>
  <c r="AJ52" i="40"/>
  <c r="AK52" i="40"/>
  <c r="AL52" i="40"/>
  <c r="AM52" i="40"/>
  <c r="AN52" i="40"/>
  <c r="AO52" i="40"/>
  <c r="AP52" i="40"/>
  <c r="AQ52" i="40"/>
  <c r="AR52" i="40"/>
  <c r="AS52" i="40"/>
  <c r="AT52" i="40"/>
  <c r="AU52" i="40"/>
  <c r="AV52" i="40"/>
  <c r="AW52" i="40"/>
  <c r="AX52" i="40"/>
  <c r="AY52" i="40"/>
  <c r="AZ52" i="40"/>
  <c r="BA52" i="40"/>
  <c r="BB52" i="40"/>
  <c r="BC52" i="40"/>
  <c r="BD52" i="40"/>
  <c r="BE52" i="40"/>
  <c r="BF52" i="40"/>
  <c r="BG52" i="40"/>
  <c r="BH52" i="40"/>
  <c r="BI52" i="40"/>
  <c r="BJ52" i="40"/>
  <c r="BK52" i="40"/>
  <c r="BL52" i="40"/>
  <c r="BM52" i="40"/>
  <c r="BN52" i="40"/>
  <c r="BO52" i="40"/>
  <c r="BP52" i="40"/>
  <c r="BQ52" i="40"/>
  <c r="BR52" i="40"/>
  <c r="BS52" i="40"/>
  <c r="BT52" i="40"/>
  <c r="BU52" i="40"/>
  <c r="BV52" i="40"/>
  <c r="BW52" i="40"/>
  <c r="BX52" i="40"/>
  <c r="BY52" i="40"/>
  <c r="BZ52" i="40"/>
  <c r="CA52" i="40"/>
  <c r="CB52" i="40"/>
  <c r="CC52" i="40"/>
  <c r="CD52" i="40"/>
  <c r="CE52" i="40"/>
  <c r="CF52" i="40"/>
  <c r="CG52" i="40"/>
  <c r="CH52" i="40"/>
  <c r="CI52" i="40"/>
  <c r="CJ52" i="40"/>
  <c r="CK52" i="40"/>
  <c r="CL52" i="40"/>
  <c r="CM52" i="40"/>
  <c r="CN52" i="40"/>
  <c r="CO52" i="40"/>
  <c r="CP52" i="40"/>
  <c r="CQ52" i="40"/>
  <c r="CR52" i="40"/>
  <c r="CS52" i="40"/>
  <c r="CT52" i="40"/>
  <c r="CU52" i="40"/>
  <c r="CV52" i="40"/>
  <c r="CW52" i="40"/>
  <c r="CX52" i="40"/>
  <c r="CY52" i="40"/>
  <c r="CZ52" i="40"/>
  <c r="DA52" i="40"/>
  <c r="DB52" i="40"/>
  <c r="DC52" i="40"/>
  <c r="D53" i="40"/>
  <c r="E53" i="40"/>
  <c r="F53" i="40"/>
  <c r="G53" i="40"/>
  <c r="H53" i="40"/>
  <c r="I53" i="40"/>
  <c r="J53" i="40"/>
  <c r="K53" i="40"/>
  <c r="L53" i="40"/>
  <c r="M53" i="40"/>
  <c r="N53" i="40"/>
  <c r="O53" i="40"/>
  <c r="P53" i="40"/>
  <c r="Q53" i="40"/>
  <c r="R53" i="40"/>
  <c r="S53" i="40"/>
  <c r="T53" i="40"/>
  <c r="U53" i="40"/>
  <c r="V53" i="40"/>
  <c r="W53" i="40"/>
  <c r="X53" i="40"/>
  <c r="Y53" i="40"/>
  <c r="Z53" i="40"/>
  <c r="AA53" i="40"/>
  <c r="AB53" i="40"/>
  <c r="AC53" i="40"/>
  <c r="AD53" i="40"/>
  <c r="AE53" i="40"/>
  <c r="AF53" i="40"/>
  <c r="AG53" i="40"/>
  <c r="AH53" i="40"/>
  <c r="AI53" i="40"/>
  <c r="AJ53" i="40"/>
  <c r="AK53" i="40"/>
  <c r="AL53" i="40"/>
  <c r="AM53" i="40"/>
  <c r="AN53" i="40"/>
  <c r="AO53" i="40"/>
  <c r="AP53" i="40"/>
  <c r="AQ53" i="40"/>
  <c r="AR53" i="40"/>
  <c r="AS53" i="40"/>
  <c r="AT53" i="40"/>
  <c r="AU53" i="40"/>
  <c r="AV53" i="40"/>
  <c r="AW53" i="40"/>
  <c r="AX53" i="40"/>
  <c r="AY53" i="40"/>
  <c r="AZ53" i="40"/>
  <c r="BA53" i="40"/>
  <c r="BB53" i="40"/>
  <c r="BC53" i="40"/>
  <c r="BD53" i="40"/>
  <c r="BE53" i="40"/>
  <c r="BF53" i="40"/>
  <c r="BG53" i="40"/>
  <c r="BH53" i="40"/>
  <c r="BI53" i="40"/>
  <c r="BJ53" i="40"/>
  <c r="BK53" i="40"/>
  <c r="BL53" i="40"/>
  <c r="BM53" i="40"/>
  <c r="BN53" i="40"/>
  <c r="BO53" i="40"/>
  <c r="BP53" i="40"/>
  <c r="BQ53" i="40"/>
  <c r="BR53" i="40"/>
  <c r="BS53" i="40"/>
  <c r="BT53" i="40"/>
  <c r="BU53" i="40"/>
  <c r="BV53" i="40"/>
  <c r="BW53" i="40"/>
  <c r="BX53" i="40"/>
  <c r="BY53" i="40"/>
  <c r="BZ53" i="40"/>
  <c r="CA53" i="40"/>
  <c r="CB53" i="40"/>
  <c r="CC53" i="40"/>
  <c r="CD53" i="40"/>
  <c r="CE53" i="40"/>
  <c r="CF53" i="40"/>
  <c r="CG53" i="40"/>
  <c r="CH53" i="40"/>
  <c r="CI53" i="40"/>
  <c r="CJ53" i="40"/>
  <c r="CK53" i="40"/>
  <c r="CL53" i="40"/>
  <c r="CM53" i="40"/>
  <c r="CN53" i="40"/>
  <c r="CO53" i="40"/>
  <c r="CP53" i="40"/>
  <c r="CQ53" i="40"/>
  <c r="CR53" i="40"/>
  <c r="CS53" i="40"/>
  <c r="CT53" i="40"/>
  <c r="CU53" i="40"/>
  <c r="CV53" i="40"/>
  <c r="CW53" i="40"/>
  <c r="CX53" i="40"/>
  <c r="CY53" i="40"/>
  <c r="CZ53" i="40"/>
  <c r="DA53" i="40"/>
  <c r="DB53" i="40"/>
  <c r="DC53" i="40"/>
  <c r="D54" i="40"/>
  <c r="E54" i="40"/>
  <c r="F54" i="40"/>
  <c r="G54" i="40"/>
  <c r="H54" i="40"/>
  <c r="I54" i="40"/>
  <c r="J54" i="40"/>
  <c r="K54" i="40"/>
  <c r="L54" i="40"/>
  <c r="M54" i="40"/>
  <c r="N54" i="40"/>
  <c r="O54" i="40"/>
  <c r="P54" i="40"/>
  <c r="Q54" i="40"/>
  <c r="R54" i="40"/>
  <c r="S54" i="40"/>
  <c r="T54" i="40"/>
  <c r="U54" i="40"/>
  <c r="V54" i="40"/>
  <c r="W54" i="40"/>
  <c r="X54" i="40"/>
  <c r="Y54" i="40"/>
  <c r="Z54" i="40"/>
  <c r="AA54" i="40"/>
  <c r="AB54" i="40"/>
  <c r="AC54" i="40"/>
  <c r="AD54" i="40"/>
  <c r="AE54" i="40"/>
  <c r="AF54" i="40"/>
  <c r="AG54" i="40"/>
  <c r="AH54" i="40"/>
  <c r="AI54" i="40"/>
  <c r="AJ54" i="40"/>
  <c r="AK54" i="40"/>
  <c r="AL54" i="40"/>
  <c r="AM54" i="40"/>
  <c r="AN54" i="40"/>
  <c r="AO54" i="40"/>
  <c r="AP54" i="40"/>
  <c r="AQ54" i="40"/>
  <c r="AR54" i="40"/>
  <c r="AS54" i="40"/>
  <c r="AT54" i="40"/>
  <c r="AU54" i="40"/>
  <c r="AV54" i="40"/>
  <c r="AW54" i="40"/>
  <c r="AX54" i="40"/>
  <c r="AY54" i="40"/>
  <c r="AZ54" i="40"/>
  <c r="BA54" i="40"/>
  <c r="BB54" i="40"/>
  <c r="BC54" i="40"/>
  <c r="BD54" i="40"/>
  <c r="BE54" i="40"/>
  <c r="BF54" i="40"/>
  <c r="BG54" i="40"/>
  <c r="BH54" i="40"/>
  <c r="BI54" i="40"/>
  <c r="BJ54" i="40"/>
  <c r="BK54" i="40"/>
  <c r="BL54" i="40"/>
  <c r="BM54" i="40"/>
  <c r="BN54" i="40"/>
  <c r="BO54" i="40"/>
  <c r="BP54" i="40"/>
  <c r="BQ54" i="40"/>
  <c r="BR54" i="40"/>
  <c r="BS54" i="40"/>
  <c r="BT54" i="40"/>
  <c r="BU54" i="40"/>
  <c r="BV54" i="40"/>
  <c r="BW54" i="40"/>
  <c r="BX54" i="40"/>
  <c r="BY54" i="40"/>
  <c r="BZ54" i="40"/>
  <c r="CA54" i="40"/>
  <c r="CB54" i="40"/>
  <c r="CC54" i="40"/>
  <c r="CD54" i="40"/>
  <c r="CE54" i="40"/>
  <c r="CF54" i="40"/>
  <c r="CG54" i="40"/>
  <c r="CH54" i="40"/>
  <c r="CI54" i="40"/>
  <c r="CJ54" i="40"/>
  <c r="CK54" i="40"/>
  <c r="CL54" i="40"/>
  <c r="CM54" i="40"/>
  <c r="CN54" i="40"/>
  <c r="CO54" i="40"/>
  <c r="CP54" i="40"/>
  <c r="CQ54" i="40"/>
  <c r="CR54" i="40"/>
  <c r="CS54" i="40"/>
  <c r="CT54" i="40"/>
  <c r="CU54" i="40"/>
  <c r="CV54" i="40"/>
  <c r="CW54" i="40"/>
  <c r="CX54" i="40"/>
  <c r="CY54" i="40"/>
  <c r="CZ54" i="40"/>
  <c r="DA54" i="40"/>
  <c r="DB54" i="40"/>
  <c r="DC54" i="40"/>
  <c r="D55" i="40"/>
  <c r="D175" i="40" s="1"/>
  <c r="E55" i="40"/>
  <c r="F55" i="40"/>
  <c r="G55" i="40"/>
  <c r="H55" i="40"/>
  <c r="I55" i="40"/>
  <c r="J55" i="40"/>
  <c r="K55" i="40"/>
  <c r="L55" i="40"/>
  <c r="M55" i="40"/>
  <c r="N55" i="40"/>
  <c r="O55" i="40"/>
  <c r="P55" i="40"/>
  <c r="Q55" i="40"/>
  <c r="R55" i="40"/>
  <c r="S55" i="40"/>
  <c r="T55" i="40"/>
  <c r="U55" i="40"/>
  <c r="V55" i="40"/>
  <c r="W55" i="40"/>
  <c r="X55" i="40"/>
  <c r="Y55" i="40"/>
  <c r="Z55" i="40"/>
  <c r="AA55" i="40"/>
  <c r="AB55" i="40"/>
  <c r="AC55" i="40"/>
  <c r="AD55" i="40"/>
  <c r="AE55" i="40"/>
  <c r="AF55" i="40"/>
  <c r="AG55" i="40"/>
  <c r="AH55" i="40"/>
  <c r="AI55" i="40"/>
  <c r="AJ55" i="40"/>
  <c r="AK55" i="40"/>
  <c r="AL55" i="40"/>
  <c r="AM55" i="40"/>
  <c r="AN55" i="40"/>
  <c r="AO55" i="40"/>
  <c r="AP55" i="40"/>
  <c r="AQ55" i="40"/>
  <c r="AR55" i="40"/>
  <c r="AS55" i="40"/>
  <c r="AT55" i="40"/>
  <c r="AU55" i="40"/>
  <c r="AV55" i="40"/>
  <c r="AW55" i="40"/>
  <c r="AX55" i="40"/>
  <c r="AY55" i="40"/>
  <c r="AZ55" i="40"/>
  <c r="BA55" i="40"/>
  <c r="BB55" i="40"/>
  <c r="BC55" i="40"/>
  <c r="BD55" i="40"/>
  <c r="BE55" i="40"/>
  <c r="BF55" i="40"/>
  <c r="BG55" i="40"/>
  <c r="BH55" i="40"/>
  <c r="BI55" i="40"/>
  <c r="BJ55" i="40"/>
  <c r="BK55" i="40"/>
  <c r="BL55" i="40"/>
  <c r="BM55" i="40"/>
  <c r="BN55" i="40"/>
  <c r="BO55" i="40"/>
  <c r="BP55" i="40"/>
  <c r="BQ55" i="40"/>
  <c r="BR55" i="40"/>
  <c r="BS55" i="40"/>
  <c r="BT55" i="40"/>
  <c r="BU55" i="40"/>
  <c r="BV55" i="40"/>
  <c r="BW55" i="40"/>
  <c r="BX55" i="40"/>
  <c r="BY55" i="40"/>
  <c r="BZ55" i="40"/>
  <c r="CA55" i="40"/>
  <c r="CB55" i="40"/>
  <c r="CC55" i="40"/>
  <c r="CD55" i="40"/>
  <c r="CE55" i="40"/>
  <c r="CF55" i="40"/>
  <c r="CG55" i="40"/>
  <c r="CH55" i="40"/>
  <c r="CI55" i="40"/>
  <c r="CJ55" i="40"/>
  <c r="CK55" i="40"/>
  <c r="CL55" i="40"/>
  <c r="CM55" i="40"/>
  <c r="CN55" i="40"/>
  <c r="CO55" i="40"/>
  <c r="CP55" i="40"/>
  <c r="CQ55" i="40"/>
  <c r="CR55" i="40"/>
  <c r="CS55" i="40"/>
  <c r="CT55" i="40"/>
  <c r="CU55" i="40"/>
  <c r="CV55" i="40"/>
  <c r="CW55" i="40"/>
  <c r="CX55" i="40"/>
  <c r="CY55" i="40"/>
  <c r="CZ55" i="40"/>
  <c r="DA55" i="40"/>
  <c r="DB55" i="40"/>
  <c r="DC55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P56" i="40"/>
  <c r="Q56" i="40"/>
  <c r="R56" i="40"/>
  <c r="S56" i="40"/>
  <c r="T56" i="40"/>
  <c r="U56" i="40"/>
  <c r="V56" i="40"/>
  <c r="W56" i="40"/>
  <c r="X56" i="40"/>
  <c r="Y56" i="40"/>
  <c r="Z56" i="40"/>
  <c r="AA56" i="40"/>
  <c r="AB56" i="40"/>
  <c r="AC56" i="40"/>
  <c r="AD56" i="40"/>
  <c r="AE56" i="40"/>
  <c r="AF56" i="40"/>
  <c r="AG56" i="40"/>
  <c r="AH56" i="40"/>
  <c r="AI56" i="40"/>
  <c r="AJ56" i="40"/>
  <c r="AK56" i="40"/>
  <c r="AL56" i="40"/>
  <c r="AM56" i="40"/>
  <c r="AN56" i="40"/>
  <c r="AO56" i="40"/>
  <c r="AP56" i="40"/>
  <c r="AQ56" i="40"/>
  <c r="AR56" i="40"/>
  <c r="AS56" i="40"/>
  <c r="AT56" i="40"/>
  <c r="AU56" i="40"/>
  <c r="AV56" i="40"/>
  <c r="AW56" i="40"/>
  <c r="AX56" i="40"/>
  <c r="AY56" i="40"/>
  <c r="AZ56" i="40"/>
  <c r="BA56" i="40"/>
  <c r="BB56" i="40"/>
  <c r="BC56" i="40"/>
  <c r="BD56" i="40"/>
  <c r="BE56" i="40"/>
  <c r="BF56" i="40"/>
  <c r="BG56" i="40"/>
  <c r="BH56" i="40"/>
  <c r="BI56" i="40"/>
  <c r="BJ56" i="40"/>
  <c r="BK56" i="40"/>
  <c r="BL56" i="40"/>
  <c r="BM56" i="40"/>
  <c r="BN56" i="40"/>
  <c r="BO56" i="40"/>
  <c r="BP56" i="40"/>
  <c r="BQ56" i="40"/>
  <c r="BR56" i="40"/>
  <c r="BS56" i="40"/>
  <c r="BT56" i="40"/>
  <c r="BU56" i="40"/>
  <c r="BV56" i="40"/>
  <c r="BW56" i="40"/>
  <c r="BX56" i="40"/>
  <c r="BY56" i="40"/>
  <c r="BZ56" i="40"/>
  <c r="CA56" i="40"/>
  <c r="CB56" i="40"/>
  <c r="CC56" i="40"/>
  <c r="CD56" i="40"/>
  <c r="CE56" i="40"/>
  <c r="CF56" i="40"/>
  <c r="CG56" i="40"/>
  <c r="CH56" i="40"/>
  <c r="CI56" i="40"/>
  <c r="CJ56" i="40"/>
  <c r="CK56" i="40"/>
  <c r="CL56" i="40"/>
  <c r="CM56" i="40"/>
  <c r="CN56" i="40"/>
  <c r="CO56" i="40"/>
  <c r="CP56" i="40"/>
  <c r="CQ56" i="40"/>
  <c r="CR56" i="40"/>
  <c r="CS56" i="40"/>
  <c r="CT56" i="40"/>
  <c r="CU56" i="40"/>
  <c r="CV56" i="40"/>
  <c r="CW56" i="40"/>
  <c r="CX56" i="40"/>
  <c r="CY56" i="40"/>
  <c r="CZ56" i="40"/>
  <c r="DA56" i="40"/>
  <c r="DB56" i="40"/>
  <c r="DC56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P57" i="40"/>
  <c r="Q57" i="40"/>
  <c r="R57" i="40"/>
  <c r="S57" i="40"/>
  <c r="T57" i="40"/>
  <c r="U57" i="40"/>
  <c r="V57" i="40"/>
  <c r="W57" i="40"/>
  <c r="X57" i="40"/>
  <c r="Y57" i="40"/>
  <c r="Z57" i="40"/>
  <c r="AA57" i="40"/>
  <c r="AB57" i="40"/>
  <c r="AC57" i="40"/>
  <c r="AD57" i="40"/>
  <c r="AE57" i="40"/>
  <c r="AF57" i="40"/>
  <c r="AG57" i="40"/>
  <c r="AH57" i="40"/>
  <c r="AI57" i="40"/>
  <c r="AJ57" i="40"/>
  <c r="AK57" i="40"/>
  <c r="AL57" i="40"/>
  <c r="AM57" i="40"/>
  <c r="AN57" i="40"/>
  <c r="AO57" i="40"/>
  <c r="AP57" i="40"/>
  <c r="AQ57" i="40"/>
  <c r="AR57" i="40"/>
  <c r="AS57" i="40"/>
  <c r="AT57" i="40"/>
  <c r="AU57" i="40"/>
  <c r="AV57" i="40"/>
  <c r="AW57" i="40"/>
  <c r="AX57" i="40"/>
  <c r="AY57" i="40"/>
  <c r="AZ57" i="40"/>
  <c r="BA57" i="40"/>
  <c r="BB57" i="40"/>
  <c r="BC57" i="40"/>
  <c r="BD57" i="40"/>
  <c r="BE57" i="40"/>
  <c r="BF57" i="40"/>
  <c r="BG57" i="40"/>
  <c r="BH57" i="40"/>
  <c r="BI57" i="40"/>
  <c r="BJ57" i="40"/>
  <c r="BK57" i="40"/>
  <c r="BL57" i="40"/>
  <c r="BM57" i="40"/>
  <c r="BN57" i="40"/>
  <c r="BO57" i="40"/>
  <c r="BP57" i="40"/>
  <c r="BQ57" i="40"/>
  <c r="BR57" i="40"/>
  <c r="BS57" i="40"/>
  <c r="BT57" i="40"/>
  <c r="BU57" i="40"/>
  <c r="BV57" i="40"/>
  <c r="BW57" i="40"/>
  <c r="BX57" i="40"/>
  <c r="BY57" i="40"/>
  <c r="BZ57" i="40"/>
  <c r="CA57" i="40"/>
  <c r="CB57" i="40"/>
  <c r="CC57" i="40"/>
  <c r="CD57" i="40"/>
  <c r="CE57" i="40"/>
  <c r="CF57" i="40"/>
  <c r="CG57" i="40"/>
  <c r="CH57" i="40"/>
  <c r="CI57" i="40"/>
  <c r="CJ57" i="40"/>
  <c r="CK57" i="40"/>
  <c r="CL57" i="40"/>
  <c r="CM57" i="40"/>
  <c r="CN57" i="40"/>
  <c r="CO57" i="40"/>
  <c r="CP57" i="40"/>
  <c r="CQ57" i="40"/>
  <c r="CR57" i="40"/>
  <c r="CS57" i="40"/>
  <c r="CT57" i="40"/>
  <c r="CU57" i="40"/>
  <c r="CV57" i="40"/>
  <c r="CW57" i="40"/>
  <c r="CX57" i="40"/>
  <c r="CY57" i="40"/>
  <c r="CZ57" i="40"/>
  <c r="DA57" i="40"/>
  <c r="DB57" i="40"/>
  <c r="DC57" i="40"/>
  <c r="D58" i="40"/>
  <c r="D178" i="40" s="1"/>
  <c r="E58" i="40"/>
  <c r="F58" i="40"/>
  <c r="G58" i="40"/>
  <c r="H58" i="40"/>
  <c r="I58" i="40"/>
  <c r="J58" i="40"/>
  <c r="K58" i="40"/>
  <c r="L58" i="40"/>
  <c r="M58" i="40"/>
  <c r="N58" i="40"/>
  <c r="O58" i="40"/>
  <c r="P58" i="40"/>
  <c r="Q58" i="40"/>
  <c r="R58" i="40"/>
  <c r="S58" i="40"/>
  <c r="T58" i="40"/>
  <c r="U58" i="40"/>
  <c r="V58" i="40"/>
  <c r="W58" i="40"/>
  <c r="X58" i="40"/>
  <c r="Y58" i="40"/>
  <c r="Z58" i="40"/>
  <c r="AA58" i="40"/>
  <c r="AB58" i="40"/>
  <c r="AC58" i="40"/>
  <c r="AD58" i="40"/>
  <c r="AE58" i="40"/>
  <c r="AF58" i="40"/>
  <c r="AG58" i="40"/>
  <c r="AH58" i="40"/>
  <c r="AI58" i="40"/>
  <c r="AJ58" i="40"/>
  <c r="AK58" i="40"/>
  <c r="AL58" i="40"/>
  <c r="AM58" i="40"/>
  <c r="AN58" i="40"/>
  <c r="AO58" i="40"/>
  <c r="AP58" i="40"/>
  <c r="AQ58" i="40"/>
  <c r="AR58" i="40"/>
  <c r="AS58" i="40"/>
  <c r="AT58" i="40"/>
  <c r="AU58" i="40"/>
  <c r="AV58" i="40"/>
  <c r="AW58" i="40"/>
  <c r="AX58" i="40"/>
  <c r="AY58" i="40"/>
  <c r="AZ58" i="40"/>
  <c r="BA58" i="40"/>
  <c r="BB58" i="40"/>
  <c r="BC58" i="40"/>
  <c r="BD58" i="40"/>
  <c r="BE58" i="40"/>
  <c r="BF58" i="40"/>
  <c r="BG58" i="40"/>
  <c r="BH58" i="40"/>
  <c r="BI58" i="40"/>
  <c r="BJ58" i="40"/>
  <c r="BK58" i="40"/>
  <c r="BL58" i="40"/>
  <c r="BM58" i="40"/>
  <c r="BN58" i="40"/>
  <c r="BO58" i="40"/>
  <c r="BP58" i="40"/>
  <c r="BQ58" i="40"/>
  <c r="BR58" i="40"/>
  <c r="BS58" i="40"/>
  <c r="BT58" i="40"/>
  <c r="BU58" i="40"/>
  <c r="BV58" i="40"/>
  <c r="BW58" i="40"/>
  <c r="BX58" i="40"/>
  <c r="BY58" i="40"/>
  <c r="BZ58" i="40"/>
  <c r="CA58" i="40"/>
  <c r="CB58" i="40"/>
  <c r="CC58" i="40"/>
  <c r="CD58" i="40"/>
  <c r="CE58" i="40"/>
  <c r="CF58" i="40"/>
  <c r="CG58" i="40"/>
  <c r="CH58" i="40"/>
  <c r="CI58" i="40"/>
  <c r="CJ58" i="40"/>
  <c r="CK58" i="40"/>
  <c r="CL58" i="40"/>
  <c r="CM58" i="40"/>
  <c r="CN58" i="40"/>
  <c r="CO58" i="40"/>
  <c r="CP58" i="40"/>
  <c r="CQ58" i="40"/>
  <c r="CR58" i="40"/>
  <c r="CS58" i="40"/>
  <c r="CT58" i="40"/>
  <c r="CU58" i="40"/>
  <c r="CV58" i="40"/>
  <c r="CW58" i="40"/>
  <c r="CX58" i="40"/>
  <c r="CY58" i="40"/>
  <c r="CZ58" i="40"/>
  <c r="DA58" i="40"/>
  <c r="DB58" i="40"/>
  <c r="DC58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P59" i="40"/>
  <c r="Q59" i="40"/>
  <c r="R59" i="40"/>
  <c r="S59" i="40"/>
  <c r="T59" i="40"/>
  <c r="U59" i="40"/>
  <c r="V59" i="40"/>
  <c r="W59" i="40"/>
  <c r="X59" i="40"/>
  <c r="Y59" i="40"/>
  <c r="Z59" i="40"/>
  <c r="AA59" i="40"/>
  <c r="AB59" i="40"/>
  <c r="AC59" i="40"/>
  <c r="AD59" i="40"/>
  <c r="AE59" i="40"/>
  <c r="AF59" i="40"/>
  <c r="AG59" i="40"/>
  <c r="AH59" i="40"/>
  <c r="AI59" i="40"/>
  <c r="AJ59" i="40"/>
  <c r="AK59" i="40"/>
  <c r="AL59" i="40"/>
  <c r="AM59" i="40"/>
  <c r="AN59" i="40"/>
  <c r="AO59" i="40"/>
  <c r="AP59" i="40"/>
  <c r="AQ59" i="40"/>
  <c r="AR59" i="40"/>
  <c r="AS59" i="40"/>
  <c r="AT59" i="40"/>
  <c r="AU59" i="40"/>
  <c r="AV59" i="40"/>
  <c r="AW59" i="40"/>
  <c r="AX59" i="40"/>
  <c r="AY59" i="40"/>
  <c r="AZ59" i="40"/>
  <c r="BA59" i="40"/>
  <c r="BB59" i="40"/>
  <c r="BC59" i="40"/>
  <c r="BD59" i="40"/>
  <c r="BE59" i="40"/>
  <c r="BF59" i="40"/>
  <c r="BG59" i="40"/>
  <c r="BH59" i="40"/>
  <c r="BI59" i="40"/>
  <c r="BJ59" i="40"/>
  <c r="BK59" i="40"/>
  <c r="BL59" i="40"/>
  <c r="BM59" i="40"/>
  <c r="BN59" i="40"/>
  <c r="BO59" i="40"/>
  <c r="BP59" i="40"/>
  <c r="BQ59" i="40"/>
  <c r="BR59" i="40"/>
  <c r="BS59" i="40"/>
  <c r="BT59" i="40"/>
  <c r="BU59" i="40"/>
  <c r="BV59" i="40"/>
  <c r="BW59" i="40"/>
  <c r="BX59" i="40"/>
  <c r="BY59" i="40"/>
  <c r="BZ59" i="40"/>
  <c r="CA59" i="40"/>
  <c r="CB59" i="40"/>
  <c r="CC59" i="40"/>
  <c r="CD59" i="40"/>
  <c r="CE59" i="40"/>
  <c r="CF59" i="40"/>
  <c r="CG59" i="40"/>
  <c r="CH59" i="40"/>
  <c r="CI59" i="40"/>
  <c r="CJ59" i="40"/>
  <c r="CK59" i="40"/>
  <c r="CL59" i="40"/>
  <c r="CM59" i="40"/>
  <c r="CN59" i="40"/>
  <c r="CO59" i="40"/>
  <c r="CP59" i="40"/>
  <c r="CQ59" i="40"/>
  <c r="CR59" i="40"/>
  <c r="CS59" i="40"/>
  <c r="CT59" i="40"/>
  <c r="CU59" i="40"/>
  <c r="CV59" i="40"/>
  <c r="CW59" i="40"/>
  <c r="CX59" i="40"/>
  <c r="CY59" i="40"/>
  <c r="CZ59" i="40"/>
  <c r="DA59" i="40"/>
  <c r="DB59" i="40"/>
  <c r="DC59" i="40"/>
  <c r="D60" i="40"/>
  <c r="D180" i="40" s="1"/>
  <c r="E60" i="40"/>
  <c r="F60" i="40"/>
  <c r="G60" i="40"/>
  <c r="H60" i="40"/>
  <c r="I60" i="40"/>
  <c r="J60" i="40"/>
  <c r="K60" i="40"/>
  <c r="L60" i="40"/>
  <c r="M60" i="40"/>
  <c r="N60" i="40"/>
  <c r="O60" i="40"/>
  <c r="P60" i="40"/>
  <c r="Q60" i="40"/>
  <c r="R60" i="40"/>
  <c r="S60" i="40"/>
  <c r="T60" i="40"/>
  <c r="U60" i="40"/>
  <c r="V60" i="40"/>
  <c r="W60" i="40"/>
  <c r="X60" i="40"/>
  <c r="Y60" i="40"/>
  <c r="Z60" i="40"/>
  <c r="AA60" i="40"/>
  <c r="AB60" i="40"/>
  <c r="AC60" i="40"/>
  <c r="AD60" i="40"/>
  <c r="AE60" i="40"/>
  <c r="AF60" i="40"/>
  <c r="AG60" i="40"/>
  <c r="AH60" i="40"/>
  <c r="AI60" i="40"/>
  <c r="AJ60" i="40"/>
  <c r="AK60" i="40"/>
  <c r="AL60" i="40"/>
  <c r="AM60" i="40"/>
  <c r="AN60" i="40"/>
  <c r="AO60" i="40"/>
  <c r="AP60" i="40"/>
  <c r="AQ60" i="40"/>
  <c r="AR60" i="40"/>
  <c r="AS60" i="40"/>
  <c r="AT60" i="40"/>
  <c r="AU60" i="40"/>
  <c r="AV60" i="40"/>
  <c r="AW60" i="40"/>
  <c r="AX60" i="40"/>
  <c r="AY60" i="40"/>
  <c r="AZ60" i="40"/>
  <c r="BA60" i="40"/>
  <c r="BB60" i="40"/>
  <c r="BC60" i="40"/>
  <c r="BD60" i="40"/>
  <c r="BE60" i="40"/>
  <c r="BF60" i="40"/>
  <c r="BG60" i="40"/>
  <c r="BH60" i="40"/>
  <c r="BI60" i="40"/>
  <c r="BJ60" i="40"/>
  <c r="BK60" i="40"/>
  <c r="BL60" i="40"/>
  <c r="BM60" i="40"/>
  <c r="BN60" i="40"/>
  <c r="BO60" i="40"/>
  <c r="BP60" i="40"/>
  <c r="BQ60" i="40"/>
  <c r="BR60" i="40"/>
  <c r="BS60" i="40"/>
  <c r="BT60" i="40"/>
  <c r="BU60" i="40"/>
  <c r="BV60" i="40"/>
  <c r="BW60" i="40"/>
  <c r="BX60" i="40"/>
  <c r="BY60" i="40"/>
  <c r="BZ60" i="40"/>
  <c r="CA60" i="40"/>
  <c r="CB60" i="40"/>
  <c r="CC60" i="40"/>
  <c r="CD60" i="40"/>
  <c r="CE60" i="40"/>
  <c r="CF60" i="40"/>
  <c r="CG60" i="40"/>
  <c r="CH60" i="40"/>
  <c r="CI60" i="40"/>
  <c r="CJ60" i="40"/>
  <c r="CK60" i="40"/>
  <c r="CL60" i="40"/>
  <c r="CM60" i="40"/>
  <c r="CN60" i="40"/>
  <c r="CO60" i="40"/>
  <c r="CP60" i="40"/>
  <c r="CQ60" i="40"/>
  <c r="CR60" i="40"/>
  <c r="CS60" i="40"/>
  <c r="CT60" i="40"/>
  <c r="CU60" i="40"/>
  <c r="CV60" i="40"/>
  <c r="CW60" i="40"/>
  <c r="CX60" i="40"/>
  <c r="CY60" i="40"/>
  <c r="CZ60" i="40"/>
  <c r="DA60" i="40"/>
  <c r="DB60" i="40"/>
  <c r="DC60" i="40"/>
  <c r="D61" i="40"/>
  <c r="D181" i="40" s="1"/>
  <c r="E61" i="40"/>
  <c r="F61" i="40"/>
  <c r="G61" i="40"/>
  <c r="H61" i="40"/>
  <c r="I61" i="40"/>
  <c r="J61" i="40"/>
  <c r="K61" i="40"/>
  <c r="L61" i="40"/>
  <c r="M61" i="40"/>
  <c r="N61" i="40"/>
  <c r="O61" i="40"/>
  <c r="P61" i="40"/>
  <c r="Q61" i="40"/>
  <c r="R61" i="40"/>
  <c r="S61" i="40"/>
  <c r="T61" i="40"/>
  <c r="U61" i="40"/>
  <c r="V61" i="40"/>
  <c r="W61" i="40"/>
  <c r="X61" i="40"/>
  <c r="Y61" i="40"/>
  <c r="Z61" i="40"/>
  <c r="AA61" i="40"/>
  <c r="AB61" i="40"/>
  <c r="AC61" i="40"/>
  <c r="AD61" i="40"/>
  <c r="AE61" i="40"/>
  <c r="AF61" i="40"/>
  <c r="AG61" i="40"/>
  <c r="AH61" i="40"/>
  <c r="AI61" i="40"/>
  <c r="AJ61" i="40"/>
  <c r="AK61" i="40"/>
  <c r="AL61" i="40"/>
  <c r="AM61" i="40"/>
  <c r="AN61" i="40"/>
  <c r="AO61" i="40"/>
  <c r="AP61" i="40"/>
  <c r="AQ61" i="40"/>
  <c r="AR61" i="40"/>
  <c r="AS61" i="40"/>
  <c r="AT61" i="40"/>
  <c r="AU61" i="40"/>
  <c r="AV61" i="40"/>
  <c r="AW61" i="40"/>
  <c r="AX61" i="40"/>
  <c r="AY61" i="40"/>
  <c r="AZ61" i="40"/>
  <c r="BA61" i="40"/>
  <c r="BB61" i="40"/>
  <c r="BC61" i="40"/>
  <c r="BD61" i="40"/>
  <c r="BE61" i="40"/>
  <c r="BF61" i="40"/>
  <c r="BG61" i="40"/>
  <c r="BH61" i="40"/>
  <c r="BI61" i="40"/>
  <c r="BJ61" i="40"/>
  <c r="BK61" i="40"/>
  <c r="BL61" i="40"/>
  <c r="BM61" i="40"/>
  <c r="BN61" i="40"/>
  <c r="BO61" i="40"/>
  <c r="BP61" i="40"/>
  <c r="BQ61" i="40"/>
  <c r="BR61" i="40"/>
  <c r="BS61" i="40"/>
  <c r="BT61" i="40"/>
  <c r="BU61" i="40"/>
  <c r="BV61" i="40"/>
  <c r="BW61" i="40"/>
  <c r="BX61" i="40"/>
  <c r="BY61" i="40"/>
  <c r="BZ61" i="40"/>
  <c r="CA61" i="40"/>
  <c r="CB61" i="40"/>
  <c r="CC61" i="40"/>
  <c r="CD61" i="40"/>
  <c r="CE61" i="40"/>
  <c r="CF61" i="40"/>
  <c r="CG61" i="40"/>
  <c r="CH61" i="40"/>
  <c r="CI61" i="40"/>
  <c r="CJ61" i="40"/>
  <c r="CK61" i="40"/>
  <c r="CL61" i="40"/>
  <c r="CM61" i="40"/>
  <c r="CN61" i="40"/>
  <c r="CO61" i="40"/>
  <c r="CP61" i="40"/>
  <c r="CQ61" i="40"/>
  <c r="CR61" i="40"/>
  <c r="CS61" i="40"/>
  <c r="CT61" i="40"/>
  <c r="CU61" i="40"/>
  <c r="CV61" i="40"/>
  <c r="CW61" i="40"/>
  <c r="CX61" i="40"/>
  <c r="CY61" i="40"/>
  <c r="CZ61" i="40"/>
  <c r="DA61" i="40"/>
  <c r="DB61" i="40"/>
  <c r="DC61" i="40"/>
  <c r="D62" i="40"/>
  <c r="D182" i="40" s="1"/>
  <c r="E62" i="40"/>
  <c r="F62" i="40"/>
  <c r="G62" i="40"/>
  <c r="H62" i="40"/>
  <c r="I62" i="40"/>
  <c r="J62" i="40"/>
  <c r="K62" i="40"/>
  <c r="L62" i="40"/>
  <c r="M62" i="40"/>
  <c r="N62" i="40"/>
  <c r="O62" i="40"/>
  <c r="P62" i="40"/>
  <c r="Q62" i="40"/>
  <c r="R62" i="40"/>
  <c r="S62" i="40"/>
  <c r="T62" i="40"/>
  <c r="U62" i="40"/>
  <c r="V62" i="40"/>
  <c r="W62" i="40"/>
  <c r="X62" i="40"/>
  <c r="Y62" i="40"/>
  <c r="Z62" i="40"/>
  <c r="AA62" i="40"/>
  <c r="AB62" i="40"/>
  <c r="AC62" i="40"/>
  <c r="AD62" i="40"/>
  <c r="AE62" i="40"/>
  <c r="AF62" i="40"/>
  <c r="AG62" i="40"/>
  <c r="AH62" i="40"/>
  <c r="AI62" i="40"/>
  <c r="AJ62" i="40"/>
  <c r="AK62" i="40"/>
  <c r="AL62" i="40"/>
  <c r="AM62" i="40"/>
  <c r="AN62" i="40"/>
  <c r="AO62" i="40"/>
  <c r="AP62" i="40"/>
  <c r="AQ62" i="40"/>
  <c r="AR62" i="40"/>
  <c r="AS62" i="40"/>
  <c r="AT62" i="40"/>
  <c r="AU62" i="40"/>
  <c r="AV62" i="40"/>
  <c r="AW62" i="40"/>
  <c r="AX62" i="40"/>
  <c r="AY62" i="40"/>
  <c r="AZ62" i="40"/>
  <c r="BA62" i="40"/>
  <c r="BB62" i="40"/>
  <c r="BC62" i="40"/>
  <c r="BD62" i="40"/>
  <c r="BE62" i="40"/>
  <c r="BF62" i="40"/>
  <c r="BG62" i="40"/>
  <c r="BH62" i="40"/>
  <c r="BI62" i="40"/>
  <c r="BJ62" i="40"/>
  <c r="BK62" i="40"/>
  <c r="BL62" i="40"/>
  <c r="BM62" i="40"/>
  <c r="BN62" i="40"/>
  <c r="BO62" i="40"/>
  <c r="BP62" i="40"/>
  <c r="BQ62" i="40"/>
  <c r="BR62" i="40"/>
  <c r="BS62" i="40"/>
  <c r="BT62" i="40"/>
  <c r="BU62" i="40"/>
  <c r="BV62" i="40"/>
  <c r="BW62" i="40"/>
  <c r="BX62" i="40"/>
  <c r="BY62" i="40"/>
  <c r="BZ62" i="40"/>
  <c r="CA62" i="40"/>
  <c r="CB62" i="40"/>
  <c r="CC62" i="40"/>
  <c r="CD62" i="40"/>
  <c r="CE62" i="40"/>
  <c r="CF62" i="40"/>
  <c r="CG62" i="40"/>
  <c r="CH62" i="40"/>
  <c r="CI62" i="40"/>
  <c r="CJ62" i="40"/>
  <c r="CK62" i="40"/>
  <c r="CL62" i="40"/>
  <c r="CM62" i="40"/>
  <c r="CN62" i="40"/>
  <c r="CO62" i="40"/>
  <c r="CP62" i="40"/>
  <c r="CQ62" i="40"/>
  <c r="CR62" i="40"/>
  <c r="CS62" i="40"/>
  <c r="CT62" i="40"/>
  <c r="CU62" i="40"/>
  <c r="CV62" i="40"/>
  <c r="CW62" i="40"/>
  <c r="CX62" i="40"/>
  <c r="CY62" i="40"/>
  <c r="CZ62" i="40"/>
  <c r="DA62" i="40"/>
  <c r="DB62" i="40"/>
  <c r="DC62" i="40"/>
  <c r="D63" i="40"/>
  <c r="D183" i="40" s="1"/>
  <c r="E63" i="40"/>
  <c r="F63" i="40"/>
  <c r="G63" i="40"/>
  <c r="H63" i="40"/>
  <c r="I63" i="40"/>
  <c r="J63" i="40"/>
  <c r="K63" i="40"/>
  <c r="L63" i="40"/>
  <c r="M63" i="40"/>
  <c r="N63" i="40"/>
  <c r="O63" i="40"/>
  <c r="P63" i="40"/>
  <c r="Q63" i="40"/>
  <c r="R63" i="40"/>
  <c r="S63" i="40"/>
  <c r="T63" i="40"/>
  <c r="U63" i="40"/>
  <c r="V63" i="40"/>
  <c r="W63" i="40"/>
  <c r="X63" i="40"/>
  <c r="Y63" i="40"/>
  <c r="Z63" i="40"/>
  <c r="AA63" i="40"/>
  <c r="AB63" i="40"/>
  <c r="AC63" i="40"/>
  <c r="AD63" i="40"/>
  <c r="AE63" i="40"/>
  <c r="AF63" i="40"/>
  <c r="AG63" i="40"/>
  <c r="AH63" i="40"/>
  <c r="AI63" i="40"/>
  <c r="AJ63" i="40"/>
  <c r="AK63" i="40"/>
  <c r="AL63" i="40"/>
  <c r="AM63" i="40"/>
  <c r="AN63" i="40"/>
  <c r="AO63" i="40"/>
  <c r="AP63" i="40"/>
  <c r="AQ63" i="40"/>
  <c r="AR63" i="40"/>
  <c r="AS63" i="40"/>
  <c r="AT63" i="40"/>
  <c r="AU63" i="40"/>
  <c r="AV63" i="40"/>
  <c r="AW63" i="40"/>
  <c r="AX63" i="40"/>
  <c r="AY63" i="40"/>
  <c r="AZ63" i="40"/>
  <c r="BA63" i="40"/>
  <c r="BB63" i="40"/>
  <c r="BC63" i="40"/>
  <c r="BD63" i="40"/>
  <c r="BE63" i="40"/>
  <c r="BF63" i="40"/>
  <c r="BG63" i="40"/>
  <c r="BH63" i="40"/>
  <c r="BI63" i="40"/>
  <c r="BJ63" i="40"/>
  <c r="BK63" i="40"/>
  <c r="BL63" i="40"/>
  <c r="BM63" i="40"/>
  <c r="BN63" i="40"/>
  <c r="BO63" i="40"/>
  <c r="BP63" i="40"/>
  <c r="BQ63" i="40"/>
  <c r="BR63" i="40"/>
  <c r="BS63" i="40"/>
  <c r="BT63" i="40"/>
  <c r="BU63" i="40"/>
  <c r="BV63" i="40"/>
  <c r="BW63" i="40"/>
  <c r="BX63" i="40"/>
  <c r="BY63" i="40"/>
  <c r="BZ63" i="40"/>
  <c r="CA63" i="40"/>
  <c r="CB63" i="40"/>
  <c r="CC63" i="40"/>
  <c r="CD63" i="40"/>
  <c r="CE63" i="40"/>
  <c r="CF63" i="40"/>
  <c r="CG63" i="40"/>
  <c r="CH63" i="40"/>
  <c r="CI63" i="40"/>
  <c r="CJ63" i="40"/>
  <c r="CK63" i="40"/>
  <c r="CL63" i="40"/>
  <c r="CM63" i="40"/>
  <c r="CN63" i="40"/>
  <c r="CO63" i="40"/>
  <c r="CP63" i="40"/>
  <c r="CQ63" i="40"/>
  <c r="CR63" i="40"/>
  <c r="CS63" i="40"/>
  <c r="CT63" i="40"/>
  <c r="CU63" i="40"/>
  <c r="CV63" i="40"/>
  <c r="CW63" i="40"/>
  <c r="CX63" i="40"/>
  <c r="CY63" i="40"/>
  <c r="CZ63" i="40"/>
  <c r="DA63" i="40"/>
  <c r="DB63" i="40"/>
  <c r="DC63" i="40"/>
  <c r="D64" i="40"/>
  <c r="D184" i="40" s="1"/>
  <c r="E64" i="40"/>
  <c r="F64" i="40"/>
  <c r="G64" i="40"/>
  <c r="H64" i="40"/>
  <c r="I64" i="40"/>
  <c r="J64" i="40"/>
  <c r="K64" i="40"/>
  <c r="L64" i="40"/>
  <c r="M64" i="40"/>
  <c r="N64" i="40"/>
  <c r="O64" i="40"/>
  <c r="P64" i="40"/>
  <c r="Q64" i="40"/>
  <c r="R64" i="40"/>
  <c r="S64" i="40"/>
  <c r="T64" i="40"/>
  <c r="U64" i="40"/>
  <c r="V64" i="40"/>
  <c r="W64" i="40"/>
  <c r="X64" i="40"/>
  <c r="Y64" i="40"/>
  <c r="Z64" i="40"/>
  <c r="AA64" i="40"/>
  <c r="AB64" i="40"/>
  <c r="AC64" i="40"/>
  <c r="AD64" i="40"/>
  <c r="AE64" i="40"/>
  <c r="AF64" i="40"/>
  <c r="AG64" i="40"/>
  <c r="AH64" i="40"/>
  <c r="AI64" i="40"/>
  <c r="AJ64" i="40"/>
  <c r="AK64" i="40"/>
  <c r="AL64" i="40"/>
  <c r="AM64" i="40"/>
  <c r="AN64" i="40"/>
  <c r="AO64" i="40"/>
  <c r="AP64" i="40"/>
  <c r="AQ64" i="40"/>
  <c r="AR64" i="40"/>
  <c r="AS64" i="40"/>
  <c r="AT64" i="40"/>
  <c r="AU64" i="40"/>
  <c r="AV64" i="40"/>
  <c r="AW64" i="40"/>
  <c r="AX64" i="40"/>
  <c r="AY64" i="40"/>
  <c r="AZ64" i="40"/>
  <c r="BA64" i="40"/>
  <c r="BB64" i="40"/>
  <c r="BC64" i="40"/>
  <c r="BD64" i="40"/>
  <c r="BE64" i="40"/>
  <c r="BF64" i="40"/>
  <c r="BG64" i="40"/>
  <c r="BH64" i="40"/>
  <c r="BI64" i="40"/>
  <c r="BJ64" i="40"/>
  <c r="BK64" i="40"/>
  <c r="BL64" i="40"/>
  <c r="BM64" i="40"/>
  <c r="BN64" i="40"/>
  <c r="BO64" i="40"/>
  <c r="BP64" i="40"/>
  <c r="BQ64" i="40"/>
  <c r="BR64" i="40"/>
  <c r="BS64" i="40"/>
  <c r="BT64" i="40"/>
  <c r="BU64" i="40"/>
  <c r="BV64" i="40"/>
  <c r="BW64" i="40"/>
  <c r="BX64" i="40"/>
  <c r="BY64" i="40"/>
  <c r="BZ64" i="40"/>
  <c r="CA64" i="40"/>
  <c r="CB64" i="40"/>
  <c r="CC64" i="40"/>
  <c r="CD64" i="40"/>
  <c r="CE64" i="40"/>
  <c r="CF64" i="40"/>
  <c r="CG64" i="40"/>
  <c r="CH64" i="40"/>
  <c r="CI64" i="40"/>
  <c r="CJ64" i="40"/>
  <c r="CK64" i="40"/>
  <c r="CL64" i="40"/>
  <c r="CM64" i="40"/>
  <c r="CN64" i="40"/>
  <c r="CO64" i="40"/>
  <c r="CP64" i="40"/>
  <c r="CQ64" i="40"/>
  <c r="CR64" i="40"/>
  <c r="CS64" i="40"/>
  <c r="CT64" i="40"/>
  <c r="CU64" i="40"/>
  <c r="CV64" i="40"/>
  <c r="CW64" i="40"/>
  <c r="CX64" i="40"/>
  <c r="CY64" i="40"/>
  <c r="CZ64" i="40"/>
  <c r="DA64" i="40"/>
  <c r="DB64" i="40"/>
  <c r="DC64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P65" i="40"/>
  <c r="Q65" i="40"/>
  <c r="R65" i="40"/>
  <c r="S65" i="40"/>
  <c r="T65" i="40"/>
  <c r="U65" i="40"/>
  <c r="V65" i="40"/>
  <c r="W65" i="40"/>
  <c r="X65" i="40"/>
  <c r="Y65" i="40"/>
  <c r="Z65" i="40"/>
  <c r="AA65" i="40"/>
  <c r="AB65" i="40"/>
  <c r="AC65" i="40"/>
  <c r="AD65" i="40"/>
  <c r="AE65" i="40"/>
  <c r="AF65" i="40"/>
  <c r="AG65" i="40"/>
  <c r="AH65" i="40"/>
  <c r="AI65" i="40"/>
  <c r="AJ65" i="40"/>
  <c r="AK65" i="40"/>
  <c r="AL65" i="40"/>
  <c r="AM65" i="40"/>
  <c r="AN65" i="40"/>
  <c r="AO65" i="40"/>
  <c r="AP65" i="40"/>
  <c r="AQ65" i="40"/>
  <c r="AR65" i="40"/>
  <c r="AS65" i="40"/>
  <c r="AT65" i="40"/>
  <c r="AU65" i="40"/>
  <c r="AV65" i="40"/>
  <c r="AW65" i="40"/>
  <c r="AX65" i="40"/>
  <c r="AY65" i="40"/>
  <c r="AZ65" i="40"/>
  <c r="BA65" i="40"/>
  <c r="BB65" i="40"/>
  <c r="BC65" i="40"/>
  <c r="BD65" i="40"/>
  <c r="BE65" i="40"/>
  <c r="BF65" i="40"/>
  <c r="BG65" i="40"/>
  <c r="BH65" i="40"/>
  <c r="BI65" i="40"/>
  <c r="BJ65" i="40"/>
  <c r="BK65" i="40"/>
  <c r="BL65" i="40"/>
  <c r="BM65" i="40"/>
  <c r="BN65" i="40"/>
  <c r="BO65" i="40"/>
  <c r="BP65" i="40"/>
  <c r="BQ65" i="40"/>
  <c r="BR65" i="40"/>
  <c r="BS65" i="40"/>
  <c r="BT65" i="40"/>
  <c r="BU65" i="40"/>
  <c r="BV65" i="40"/>
  <c r="BW65" i="40"/>
  <c r="BX65" i="40"/>
  <c r="BY65" i="40"/>
  <c r="BZ65" i="40"/>
  <c r="CA65" i="40"/>
  <c r="CB65" i="40"/>
  <c r="CC65" i="40"/>
  <c r="CD65" i="40"/>
  <c r="CE65" i="40"/>
  <c r="CF65" i="40"/>
  <c r="CG65" i="40"/>
  <c r="CH65" i="40"/>
  <c r="CI65" i="40"/>
  <c r="CJ65" i="40"/>
  <c r="CK65" i="40"/>
  <c r="CL65" i="40"/>
  <c r="CM65" i="40"/>
  <c r="CN65" i="40"/>
  <c r="CO65" i="40"/>
  <c r="CP65" i="40"/>
  <c r="CQ65" i="40"/>
  <c r="CR65" i="40"/>
  <c r="CS65" i="40"/>
  <c r="CT65" i="40"/>
  <c r="CU65" i="40"/>
  <c r="CV65" i="40"/>
  <c r="CW65" i="40"/>
  <c r="CX65" i="40"/>
  <c r="CY65" i="40"/>
  <c r="CZ65" i="40"/>
  <c r="DA65" i="40"/>
  <c r="DB65" i="40"/>
  <c r="DC65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P66" i="40"/>
  <c r="Q66" i="40"/>
  <c r="R66" i="40"/>
  <c r="S66" i="40"/>
  <c r="T66" i="40"/>
  <c r="U66" i="40"/>
  <c r="V66" i="40"/>
  <c r="W66" i="40"/>
  <c r="X66" i="40"/>
  <c r="Y66" i="40"/>
  <c r="Z66" i="40"/>
  <c r="AA66" i="40"/>
  <c r="AB66" i="40"/>
  <c r="AC66" i="40"/>
  <c r="AD66" i="40"/>
  <c r="AE66" i="40"/>
  <c r="AF66" i="40"/>
  <c r="AG66" i="40"/>
  <c r="AH66" i="40"/>
  <c r="AI66" i="40"/>
  <c r="AJ66" i="40"/>
  <c r="AK66" i="40"/>
  <c r="AL66" i="40"/>
  <c r="AM66" i="40"/>
  <c r="AN66" i="40"/>
  <c r="AO66" i="40"/>
  <c r="AP66" i="40"/>
  <c r="AQ66" i="40"/>
  <c r="AR66" i="40"/>
  <c r="AS66" i="40"/>
  <c r="AT66" i="40"/>
  <c r="AU66" i="40"/>
  <c r="AV66" i="40"/>
  <c r="AW66" i="40"/>
  <c r="AX66" i="40"/>
  <c r="AY66" i="40"/>
  <c r="AZ66" i="40"/>
  <c r="BA66" i="40"/>
  <c r="BB66" i="40"/>
  <c r="BC66" i="40"/>
  <c r="BD66" i="40"/>
  <c r="BE66" i="40"/>
  <c r="BF66" i="40"/>
  <c r="BG66" i="40"/>
  <c r="BH66" i="40"/>
  <c r="BI66" i="40"/>
  <c r="BJ66" i="40"/>
  <c r="BK66" i="40"/>
  <c r="BL66" i="40"/>
  <c r="BM66" i="40"/>
  <c r="BN66" i="40"/>
  <c r="BO66" i="40"/>
  <c r="BP66" i="40"/>
  <c r="BQ66" i="40"/>
  <c r="BR66" i="40"/>
  <c r="BS66" i="40"/>
  <c r="BT66" i="40"/>
  <c r="BU66" i="40"/>
  <c r="BV66" i="40"/>
  <c r="BW66" i="40"/>
  <c r="BX66" i="40"/>
  <c r="BY66" i="40"/>
  <c r="BZ66" i="40"/>
  <c r="CA66" i="40"/>
  <c r="CB66" i="40"/>
  <c r="CC66" i="40"/>
  <c r="CD66" i="40"/>
  <c r="CE66" i="40"/>
  <c r="CF66" i="40"/>
  <c r="CG66" i="40"/>
  <c r="CH66" i="40"/>
  <c r="CI66" i="40"/>
  <c r="CJ66" i="40"/>
  <c r="CK66" i="40"/>
  <c r="CL66" i="40"/>
  <c r="CM66" i="40"/>
  <c r="CN66" i="40"/>
  <c r="CO66" i="40"/>
  <c r="CP66" i="40"/>
  <c r="CQ66" i="40"/>
  <c r="CR66" i="40"/>
  <c r="CS66" i="40"/>
  <c r="CT66" i="40"/>
  <c r="CU66" i="40"/>
  <c r="CV66" i="40"/>
  <c r="CW66" i="40"/>
  <c r="CX66" i="40"/>
  <c r="CY66" i="40"/>
  <c r="CZ66" i="40"/>
  <c r="DA66" i="40"/>
  <c r="DB66" i="40"/>
  <c r="DC66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P67" i="40"/>
  <c r="Q67" i="40"/>
  <c r="R67" i="40"/>
  <c r="S67" i="40"/>
  <c r="T67" i="40"/>
  <c r="U67" i="40"/>
  <c r="V67" i="40"/>
  <c r="W67" i="40"/>
  <c r="X67" i="40"/>
  <c r="Y67" i="40"/>
  <c r="Z67" i="40"/>
  <c r="AA67" i="40"/>
  <c r="AB67" i="40"/>
  <c r="AC67" i="40"/>
  <c r="AD67" i="40"/>
  <c r="AE67" i="40"/>
  <c r="AF67" i="40"/>
  <c r="AG67" i="40"/>
  <c r="AH67" i="40"/>
  <c r="AI67" i="40"/>
  <c r="AJ67" i="40"/>
  <c r="AK67" i="40"/>
  <c r="AL67" i="40"/>
  <c r="AM67" i="40"/>
  <c r="AN67" i="40"/>
  <c r="AO67" i="40"/>
  <c r="AP67" i="40"/>
  <c r="AQ67" i="40"/>
  <c r="AR67" i="40"/>
  <c r="AS67" i="40"/>
  <c r="AT67" i="40"/>
  <c r="AU67" i="40"/>
  <c r="AV67" i="40"/>
  <c r="AW67" i="40"/>
  <c r="AX67" i="40"/>
  <c r="AY67" i="40"/>
  <c r="AZ67" i="40"/>
  <c r="BA67" i="40"/>
  <c r="BB67" i="40"/>
  <c r="BC67" i="40"/>
  <c r="BD67" i="40"/>
  <c r="BE67" i="40"/>
  <c r="BF67" i="40"/>
  <c r="BG67" i="40"/>
  <c r="BH67" i="40"/>
  <c r="BI67" i="40"/>
  <c r="BJ67" i="40"/>
  <c r="BK67" i="40"/>
  <c r="BL67" i="40"/>
  <c r="BM67" i="40"/>
  <c r="BN67" i="40"/>
  <c r="BO67" i="40"/>
  <c r="BP67" i="40"/>
  <c r="BQ67" i="40"/>
  <c r="BR67" i="40"/>
  <c r="BS67" i="40"/>
  <c r="BT67" i="40"/>
  <c r="BU67" i="40"/>
  <c r="BV67" i="40"/>
  <c r="BW67" i="40"/>
  <c r="BX67" i="40"/>
  <c r="BY67" i="40"/>
  <c r="BZ67" i="40"/>
  <c r="CA67" i="40"/>
  <c r="CB67" i="40"/>
  <c r="CC67" i="40"/>
  <c r="CD67" i="40"/>
  <c r="CE67" i="40"/>
  <c r="CF67" i="40"/>
  <c r="CG67" i="40"/>
  <c r="CH67" i="40"/>
  <c r="CI67" i="40"/>
  <c r="CJ67" i="40"/>
  <c r="CK67" i="40"/>
  <c r="CL67" i="40"/>
  <c r="CM67" i="40"/>
  <c r="CN67" i="40"/>
  <c r="CO67" i="40"/>
  <c r="CP67" i="40"/>
  <c r="CQ67" i="40"/>
  <c r="CR67" i="40"/>
  <c r="CS67" i="40"/>
  <c r="CT67" i="40"/>
  <c r="CU67" i="40"/>
  <c r="CV67" i="40"/>
  <c r="CW67" i="40"/>
  <c r="CX67" i="40"/>
  <c r="CY67" i="40"/>
  <c r="CZ67" i="40"/>
  <c r="DA67" i="40"/>
  <c r="DB67" i="40"/>
  <c r="DC67" i="40"/>
  <c r="D68" i="40"/>
  <c r="E68" i="40"/>
  <c r="F68" i="40"/>
  <c r="G68" i="40"/>
  <c r="H68" i="40"/>
  <c r="I68" i="40"/>
  <c r="J68" i="40"/>
  <c r="K68" i="40"/>
  <c r="L68" i="40"/>
  <c r="M68" i="40"/>
  <c r="N68" i="40"/>
  <c r="O68" i="40"/>
  <c r="P68" i="40"/>
  <c r="Q68" i="40"/>
  <c r="R68" i="40"/>
  <c r="S68" i="40"/>
  <c r="T68" i="40"/>
  <c r="U68" i="40"/>
  <c r="V68" i="40"/>
  <c r="W68" i="40"/>
  <c r="X68" i="40"/>
  <c r="Y68" i="40"/>
  <c r="Z68" i="40"/>
  <c r="AA68" i="40"/>
  <c r="AB68" i="40"/>
  <c r="AC68" i="40"/>
  <c r="AD68" i="40"/>
  <c r="AE68" i="40"/>
  <c r="AF68" i="40"/>
  <c r="AG68" i="40"/>
  <c r="AH68" i="40"/>
  <c r="AI68" i="40"/>
  <c r="AJ68" i="40"/>
  <c r="AK68" i="40"/>
  <c r="AL68" i="40"/>
  <c r="AM68" i="40"/>
  <c r="AN68" i="40"/>
  <c r="AO68" i="40"/>
  <c r="AP68" i="40"/>
  <c r="AQ68" i="40"/>
  <c r="AR68" i="40"/>
  <c r="AS68" i="40"/>
  <c r="AT68" i="40"/>
  <c r="AU68" i="40"/>
  <c r="AV68" i="40"/>
  <c r="AW68" i="40"/>
  <c r="AX68" i="40"/>
  <c r="AY68" i="40"/>
  <c r="AZ68" i="40"/>
  <c r="BA68" i="40"/>
  <c r="BB68" i="40"/>
  <c r="BC68" i="40"/>
  <c r="BD68" i="40"/>
  <c r="BE68" i="40"/>
  <c r="BF68" i="40"/>
  <c r="BG68" i="40"/>
  <c r="BH68" i="40"/>
  <c r="BI68" i="40"/>
  <c r="BJ68" i="40"/>
  <c r="BK68" i="40"/>
  <c r="BL68" i="40"/>
  <c r="BM68" i="40"/>
  <c r="BN68" i="40"/>
  <c r="BO68" i="40"/>
  <c r="BP68" i="40"/>
  <c r="BQ68" i="40"/>
  <c r="BR68" i="40"/>
  <c r="BS68" i="40"/>
  <c r="BT68" i="40"/>
  <c r="BU68" i="40"/>
  <c r="BV68" i="40"/>
  <c r="BW68" i="40"/>
  <c r="BX68" i="40"/>
  <c r="BY68" i="40"/>
  <c r="BZ68" i="40"/>
  <c r="CA68" i="40"/>
  <c r="CB68" i="40"/>
  <c r="CC68" i="40"/>
  <c r="CD68" i="40"/>
  <c r="CE68" i="40"/>
  <c r="CF68" i="40"/>
  <c r="CG68" i="40"/>
  <c r="CH68" i="40"/>
  <c r="CI68" i="40"/>
  <c r="CJ68" i="40"/>
  <c r="CK68" i="40"/>
  <c r="CL68" i="40"/>
  <c r="CM68" i="40"/>
  <c r="CN68" i="40"/>
  <c r="CO68" i="40"/>
  <c r="CP68" i="40"/>
  <c r="CQ68" i="40"/>
  <c r="CR68" i="40"/>
  <c r="CS68" i="40"/>
  <c r="CT68" i="40"/>
  <c r="CU68" i="40"/>
  <c r="CV68" i="40"/>
  <c r="CW68" i="40"/>
  <c r="CX68" i="40"/>
  <c r="CY68" i="40"/>
  <c r="CZ68" i="40"/>
  <c r="DA68" i="40"/>
  <c r="DB68" i="40"/>
  <c r="DC68" i="40"/>
  <c r="D69" i="40"/>
  <c r="D189" i="40" s="1"/>
  <c r="E69" i="40"/>
  <c r="F69" i="40"/>
  <c r="G69" i="40"/>
  <c r="H69" i="40"/>
  <c r="I69" i="40"/>
  <c r="J69" i="40"/>
  <c r="K69" i="40"/>
  <c r="L69" i="40"/>
  <c r="M69" i="40"/>
  <c r="N69" i="40"/>
  <c r="O69" i="40"/>
  <c r="P69" i="40"/>
  <c r="Q69" i="40"/>
  <c r="R69" i="40"/>
  <c r="S69" i="40"/>
  <c r="T69" i="40"/>
  <c r="U69" i="40"/>
  <c r="V69" i="40"/>
  <c r="W69" i="40"/>
  <c r="X69" i="40"/>
  <c r="Y69" i="40"/>
  <c r="Z69" i="40"/>
  <c r="AA69" i="40"/>
  <c r="AB69" i="40"/>
  <c r="AC69" i="40"/>
  <c r="AD69" i="40"/>
  <c r="AE69" i="40"/>
  <c r="AF69" i="40"/>
  <c r="AG69" i="40"/>
  <c r="AH69" i="40"/>
  <c r="AI69" i="40"/>
  <c r="AJ69" i="40"/>
  <c r="AK69" i="40"/>
  <c r="AL69" i="40"/>
  <c r="AM69" i="40"/>
  <c r="AN69" i="40"/>
  <c r="AO69" i="40"/>
  <c r="AP69" i="40"/>
  <c r="AQ69" i="40"/>
  <c r="AR69" i="40"/>
  <c r="AS69" i="40"/>
  <c r="AT69" i="40"/>
  <c r="AU69" i="40"/>
  <c r="AV69" i="40"/>
  <c r="AW69" i="40"/>
  <c r="AX69" i="40"/>
  <c r="AY69" i="40"/>
  <c r="AZ69" i="40"/>
  <c r="BA69" i="40"/>
  <c r="BB69" i="40"/>
  <c r="BC69" i="40"/>
  <c r="BD69" i="40"/>
  <c r="BE69" i="40"/>
  <c r="BF69" i="40"/>
  <c r="BG69" i="40"/>
  <c r="BH69" i="40"/>
  <c r="BI69" i="40"/>
  <c r="BJ69" i="40"/>
  <c r="BK69" i="40"/>
  <c r="BL69" i="40"/>
  <c r="BM69" i="40"/>
  <c r="BN69" i="40"/>
  <c r="BO69" i="40"/>
  <c r="BP69" i="40"/>
  <c r="BQ69" i="40"/>
  <c r="BR69" i="40"/>
  <c r="BS69" i="40"/>
  <c r="BT69" i="40"/>
  <c r="BU69" i="40"/>
  <c r="BV69" i="40"/>
  <c r="BW69" i="40"/>
  <c r="BX69" i="40"/>
  <c r="BY69" i="40"/>
  <c r="BZ69" i="40"/>
  <c r="CA69" i="40"/>
  <c r="CB69" i="40"/>
  <c r="CC69" i="40"/>
  <c r="CD69" i="40"/>
  <c r="CE69" i="40"/>
  <c r="CF69" i="40"/>
  <c r="CG69" i="40"/>
  <c r="CH69" i="40"/>
  <c r="CI69" i="40"/>
  <c r="CJ69" i="40"/>
  <c r="CK69" i="40"/>
  <c r="CL69" i="40"/>
  <c r="CM69" i="40"/>
  <c r="CN69" i="40"/>
  <c r="CO69" i="40"/>
  <c r="CP69" i="40"/>
  <c r="CQ69" i="40"/>
  <c r="CR69" i="40"/>
  <c r="CS69" i="40"/>
  <c r="CT69" i="40"/>
  <c r="CU69" i="40"/>
  <c r="CV69" i="40"/>
  <c r="CW69" i="40"/>
  <c r="CX69" i="40"/>
  <c r="CY69" i="40"/>
  <c r="CZ69" i="40"/>
  <c r="DA69" i="40"/>
  <c r="DB69" i="40"/>
  <c r="DC69" i="40"/>
  <c r="D70" i="40"/>
  <c r="E70" i="40"/>
  <c r="F70" i="40"/>
  <c r="G70" i="40"/>
  <c r="H70" i="40"/>
  <c r="I70" i="40"/>
  <c r="J70" i="40"/>
  <c r="K70" i="40"/>
  <c r="L70" i="40"/>
  <c r="M70" i="40"/>
  <c r="N70" i="40"/>
  <c r="O70" i="40"/>
  <c r="P70" i="40"/>
  <c r="Q70" i="40"/>
  <c r="R70" i="40"/>
  <c r="S70" i="40"/>
  <c r="T70" i="40"/>
  <c r="U70" i="40"/>
  <c r="V70" i="40"/>
  <c r="W70" i="40"/>
  <c r="X70" i="40"/>
  <c r="Y70" i="40"/>
  <c r="Z70" i="40"/>
  <c r="AA70" i="40"/>
  <c r="AB70" i="40"/>
  <c r="AC70" i="40"/>
  <c r="AD70" i="40"/>
  <c r="AE70" i="40"/>
  <c r="AF70" i="40"/>
  <c r="AG70" i="40"/>
  <c r="AH70" i="40"/>
  <c r="AI70" i="40"/>
  <c r="AJ70" i="40"/>
  <c r="AK70" i="40"/>
  <c r="AL70" i="40"/>
  <c r="AM70" i="40"/>
  <c r="AN70" i="40"/>
  <c r="AO70" i="40"/>
  <c r="AP70" i="40"/>
  <c r="AQ70" i="40"/>
  <c r="AR70" i="40"/>
  <c r="AS70" i="40"/>
  <c r="AT70" i="40"/>
  <c r="AU70" i="40"/>
  <c r="AV70" i="40"/>
  <c r="AW70" i="40"/>
  <c r="AX70" i="40"/>
  <c r="AY70" i="40"/>
  <c r="AZ70" i="40"/>
  <c r="BA70" i="40"/>
  <c r="BB70" i="40"/>
  <c r="BC70" i="40"/>
  <c r="BD70" i="40"/>
  <c r="BE70" i="40"/>
  <c r="BF70" i="40"/>
  <c r="BG70" i="40"/>
  <c r="BH70" i="40"/>
  <c r="BI70" i="40"/>
  <c r="BJ70" i="40"/>
  <c r="BK70" i="40"/>
  <c r="BL70" i="40"/>
  <c r="BM70" i="40"/>
  <c r="BN70" i="40"/>
  <c r="BO70" i="40"/>
  <c r="BP70" i="40"/>
  <c r="BQ70" i="40"/>
  <c r="BR70" i="40"/>
  <c r="BS70" i="40"/>
  <c r="BT70" i="40"/>
  <c r="BU70" i="40"/>
  <c r="BV70" i="40"/>
  <c r="BW70" i="40"/>
  <c r="BX70" i="40"/>
  <c r="BY70" i="40"/>
  <c r="BZ70" i="40"/>
  <c r="CA70" i="40"/>
  <c r="CB70" i="40"/>
  <c r="CC70" i="40"/>
  <c r="CD70" i="40"/>
  <c r="CE70" i="40"/>
  <c r="CF70" i="40"/>
  <c r="CG70" i="40"/>
  <c r="CH70" i="40"/>
  <c r="CI70" i="40"/>
  <c r="CJ70" i="40"/>
  <c r="CK70" i="40"/>
  <c r="CL70" i="40"/>
  <c r="CM70" i="40"/>
  <c r="CN70" i="40"/>
  <c r="CO70" i="40"/>
  <c r="CP70" i="40"/>
  <c r="CQ70" i="40"/>
  <c r="CR70" i="40"/>
  <c r="CS70" i="40"/>
  <c r="CT70" i="40"/>
  <c r="CU70" i="40"/>
  <c r="CV70" i="40"/>
  <c r="CW70" i="40"/>
  <c r="CX70" i="40"/>
  <c r="CY70" i="40"/>
  <c r="CZ70" i="40"/>
  <c r="DA70" i="40"/>
  <c r="DB70" i="40"/>
  <c r="DC70" i="40"/>
  <c r="D71" i="40"/>
  <c r="D191" i="40" s="1"/>
  <c r="E71" i="40"/>
  <c r="F71" i="40"/>
  <c r="G71" i="40"/>
  <c r="H71" i="40"/>
  <c r="I71" i="40"/>
  <c r="J71" i="40"/>
  <c r="K71" i="40"/>
  <c r="L71" i="40"/>
  <c r="M71" i="40"/>
  <c r="N71" i="40"/>
  <c r="O71" i="40"/>
  <c r="P71" i="40"/>
  <c r="Q71" i="40"/>
  <c r="R71" i="40"/>
  <c r="S71" i="40"/>
  <c r="T71" i="40"/>
  <c r="U71" i="40"/>
  <c r="V71" i="40"/>
  <c r="W71" i="40"/>
  <c r="X71" i="40"/>
  <c r="Y71" i="40"/>
  <c r="Z71" i="40"/>
  <c r="AA71" i="40"/>
  <c r="AB71" i="40"/>
  <c r="AC71" i="40"/>
  <c r="AD71" i="40"/>
  <c r="AE71" i="40"/>
  <c r="AF71" i="40"/>
  <c r="AG71" i="40"/>
  <c r="AH71" i="40"/>
  <c r="AI71" i="40"/>
  <c r="AJ71" i="40"/>
  <c r="AK71" i="40"/>
  <c r="AL71" i="40"/>
  <c r="AM71" i="40"/>
  <c r="AN71" i="40"/>
  <c r="AO71" i="40"/>
  <c r="AP71" i="40"/>
  <c r="AQ71" i="40"/>
  <c r="AR71" i="40"/>
  <c r="AS71" i="40"/>
  <c r="AT71" i="40"/>
  <c r="AU71" i="40"/>
  <c r="AV71" i="40"/>
  <c r="AW71" i="40"/>
  <c r="AX71" i="40"/>
  <c r="AY71" i="40"/>
  <c r="AZ71" i="40"/>
  <c r="BA71" i="40"/>
  <c r="BB71" i="40"/>
  <c r="BC71" i="40"/>
  <c r="BD71" i="40"/>
  <c r="BE71" i="40"/>
  <c r="BF71" i="40"/>
  <c r="BG71" i="40"/>
  <c r="BH71" i="40"/>
  <c r="BI71" i="40"/>
  <c r="BJ71" i="40"/>
  <c r="BK71" i="40"/>
  <c r="BL71" i="40"/>
  <c r="BM71" i="40"/>
  <c r="BN71" i="40"/>
  <c r="BO71" i="40"/>
  <c r="BP71" i="40"/>
  <c r="BQ71" i="40"/>
  <c r="BR71" i="40"/>
  <c r="BS71" i="40"/>
  <c r="BT71" i="40"/>
  <c r="BU71" i="40"/>
  <c r="BV71" i="40"/>
  <c r="BW71" i="40"/>
  <c r="BX71" i="40"/>
  <c r="BY71" i="40"/>
  <c r="BZ71" i="40"/>
  <c r="CA71" i="40"/>
  <c r="CB71" i="40"/>
  <c r="CC71" i="40"/>
  <c r="CD71" i="40"/>
  <c r="CE71" i="40"/>
  <c r="CF71" i="40"/>
  <c r="CG71" i="40"/>
  <c r="CH71" i="40"/>
  <c r="CI71" i="40"/>
  <c r="CJ71" i="40"/>
  <c r="CK71" i="40"/>
  <c r="CL71" i="40"/>
  <c r="CM71" i="40"/>
  <c r="CN71" i="40"/>
  <c r="CO71" i="40"/>
  <c r="CP71" i="40"/>
  <c r="CQ71" i="40"/>
  <c r="CR71" i="40"/>
  <c r="CS71" i="40"/>
  <c r="CT71" i="40"/>
  <c r="CU71" i="40"/>
  <c r="CV71" i="40"/>
  <c r="CW71" i="40"/>
  <c r="CX71" i="40"/>
  <c r="CY71" i="40"/>
  <c r="CZ71" i="40"/>
  <c r="DA71" i="40"/>
  <c r="DB71" i="40"/>
  <c r="DC71" i="40"/>
  <c r="D72" i="40"/>
  <c r="E72" i="40"/>
  <c r="F72" i="40"/>
  <c r="G72" i="40"/>
  <c r="H72" i="40"/>
  <c r="I72" i="40"/>
  <c r="J72" i="40"/>
  <c r="K72" i="40"/>
  <c r="L72" i="40"/>
  <c r="M72" i="40"/>
  <c r="N72" i="40"/>
  <c r="O72" i="40"/>
  <c r="P72" i="40"/>
  <c r="Q72" i="40"/>
  <c r="R72" i="40"/>
  <c r="S72" i="40"/>
  <c r="T72" i="40"/>
  <c r="U72" i="40"/>
  <c r="V72" i="40"/>
  <c r="W72" i="40"/>
  <c r="X72" i="40"/>
  <c r="Y72" i="40"/>
  <c r="Z72" i="40"/>
  <c r="AA72" i="40"/>
  <c r="AB72" i="40"/>
  <c r="AC72" i="40"/>
  <c r="AD72" i="40"/>
  <c r="AE72" i="40"/>
  <c r="AF72" i="40"/>
  <c r="AG72" i="40"/>
  <c r="AH72" i="40"/>
  <c r="AI72" i="40"/>
  <c r="AJ72" i="40"/>
  <c r="AK72" i="40"/>
  <c r="AL72" i="40"/>
  <c r="AM72" i="40"/>
  <c r="AN72" i="40"/>
  <c r="AO72" i="40"/>
  <c r="AP72" i="40"/>
  <c r="AQ72" i="40"/>
  <c r="AR72" i="40"/>
  <c r="AS72" i="40"/>
  <c r="AT72" i="40"/>
  <c r="AU72" i="40"/>
  <c r="AV72" i="40"/>
  <c r="AW72" i="40"/>
  <c r="AX72" i="40"/>
  <c r="AY72" i="40"/>
  <c r="AZ72" i="40"/>
  <c r="BA72" i="40"/>
  <c r="BB72" i="40"/>
  <c r="BC72" i="40"/>
  <c r="BD72" i="40"/>
  <c r="BE72" i="40"/>
  <c r="BF72" i="40"/>
  <c r="BG72" i="40"/>
  <c r="BH72" i="40"/>
  <c r="BI72" i="40"/>
  <c r="BJ72" i="40"/>
  <c r="BK72" i="40"/>
  <c r="BL72" i="40"/>
  <c r="BM72" i="40"/>
  <c r="BN72" i="40"/>
  <c r="BO72" i="40"/>
  <c r="BP72" i="40"/>
  <c r="BQ72" i="40"/>
  <c r="BR72" i="40"/>
  <c r="BS72" i="40"/>
  <c r="BT72" i="40"/>
  <c r="BU72" i="40"/>
  <c r="BV72" i="40"/>
  <c r="BW72" i="40"/>
  <c r="BX72" i="40"/>
  <c r="BY72" i="40"/>
  <c r="BZ72" i="40"/>
  <c r="CA72" i="40"/>
  <c r="CB72" i="40"/>
  <c r="CC72" i="40"/>
  <c r="CD72" i="40"/>
  <c r="CE72" i="40"/>
  <c r="CF72" i="40"/>
  <c r="CG72" i="40"/>
  <c r="CH72" i="40"/>
  <c r="CI72" i="40"/>
  <c r="CJ72" i="40"/>
  <c r="CK72" i="40"/>
  <c r="CL72" i="40"/>
  <c r="CM72" i="40"/>
  <c r="CN72" i="40"/>
  <c r="CO72" i="40"/>
  <c r="CP72" i="40"/>
  <c r="CQ72" i="40"/>
  <c r="CR72" i="40"/>
  <c r="CS72" i="40"/>
  <c r="CT72" i="40"/>
  <c r="CU72" i="40"/>
  <c r="CV72" i="40"/>
  <c r="CW72" i="40"/>
  <c r="CX72" i="40"/>
  <c r="CY72" i="40"/>
  <c r="CZ72" i="40"/>
  <c r="DA72" i="40"/>
  <c r="DB72" i="40"/>
  <c r="DC72" i="40"/>
  <c r="D73" i="40"/>
  <c r="D193" i="40" s="1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74" i="40"/>
  <c r="E74" i="40"/>
  <c r="F74" i="40"/>
  <c r="G74" i="40"/>
  <c r="H74" i="40"/>
  <c r="I74" i="40"/>
  <c r="J74" i="40"/>
  <c r="K74" i="40"/>
  <c r="L74" i="40"/>
  <c r="M74" i="40"/>
  <c r="N74" i="40"/>
  <c r="O74" i="40"/>
  <c r="P74" i="40"/>
  <c r="Q74" i="40"/>
  <c r="R74" i="40"/>
  <c r="S74" i="40"/>
  <c r="T74" i="40"/>
  <c r="U74" i="40"/>
  <c r="V74" i="40"/>
  <c r="W74" i="40"/>
  <c r="X74" i="40"/>
  <c r="Y74" i="40"/>
  <c r="Z74" i="40"/>
  <c r="AA74" i="40"/>
  <c r="AB74" i="40"/>
  <c r="AC74" i="40"/>
  <c r="AD74" i="40"/>
  <c r="AE74" i="40"/>
  <c r="AF74" i="40"/>
  <c r="AG74" i="40"/>
  <c r="AH74" i="40"/>
  <c r="AI74" i="40"/>
  <c r="AJ74" i="40"/>
  <c r="AK74" i="40"/>
  <c r="AL74" i="40"/>
  <c r="AM74" i="40"/>
  <c r="AN74" i="40"/>
  <c r="AO74" i="40"/>
  <c r="AP74" i="40"/>
  <c r="AQ74" i="40"/>
  <c r="AR74" i="40"/>
  <c r="AS74" i="40"/>
  <c r="AT74" i="40"/>
  <c r="AU74" i="40"/>
  <c r="AV74" i="40"/>
  <c r="AW74" i="40"/>
  <c r="AX74" i="40"/>
  <c r="AY74" i="40"/>
  <c r="AZ74" i="40"/>
  <c r="BA74" i="40"/>
  <c r="BB74" i="40"/>
  <c r="BC74" i="40"/>
  <c r="BD74" i="40"/>
  <c r="BE74" i="40"/>
  <c r="BF74" i="40"/>
  <c r="BG74" i="40"/>
  <c r="BH74" i="40"/>
  <c r="BI74" i="40"/>
  <c r="BJ74" i="40"/>
  <c r="BK74" i="40"/>
  <c r="BL74" i="40"/>
  <c r="BM74" i="40"/>
  <c r="BN74" i="40"/>
  <c r="BO74" i="40"/>
  <c r="BP74" i="40"/>
  <c r="BQ74" i="40"/>
  <c r="BR74" i="40"/>
  <c r="BS74" i="40"/>
  <c r="BT74" i="40"/>
  <c r="BU74" i="40"/>
  <c r="BV74" i="40"/>
  <c r="BW74" i="40"/>
  <c r="BX74" i="40"/>
  <c r="BY74" i="40"/>
  <c r="BZ74" i="40"/>
  <c r="CA74" i="40"/>
  <c r="CB74" i="40"/>
  <c r="CC74" i="40"/>
  <c r="CD74" i="40"/>
  <c r="CE74" i="40"/>
  <c r="CF74" i="40"/>
  <c r="CG74" i="40"/>
  <c r="CH74" i="40"/>
  <c r="CI74" i="40"/>
  <c r="CJ74" i="40"/>
  <c r="CK74" i="40"/>
  <c r="CL74" i="40"/>
  <c r="CM74" i="40"/>
  <c r="CN74" i="40"/>
  <c r="CO74" i="40"/>
  <c r="CP74" i="40"/>
  <c r="CQ74" i="40"/>
  <c r="CR74" i="40"/>
  <c r="CS74" i="40"/>
  <c r="CT74" i="40"/>
  <c r="CU74" i="40"/>
  <c r="CV74" i="40"/>
  <c r="CW74" i="40"/>
  <c r="CX74" i="40"/>
  <c r="CY74" i="40"/>
  <c r="CZ74" i="40"/>
  <c r="DA74" i="40"/>
  <c r="DB74" i="40"/>
  <c r="DC74" i="40"/>
  <c r="D75" i="40"/>
  <c r="E75" i="40"/>
  <c r="F75" i="40"/>
  <c r="G75" i="40"/>
  <c r="H75" i="40"/>
  <c r="I75" i="40"/>
  <c r="J75" i="40"/>
  <c r="K75" i="40"/>
  <c r="L75" i="40"/>
  <c r="M75" i="40"/>
  <c r="N75" i="40"/>
  <c r="O75" i="40"/>
  <c r="P75" i="40"/>
  <c r="Q75" i="40"/>
  <c r="R75" i="40"/>
  <c r="S75" i="40"/>
  <c r="T75" i="40"/>
  <c r="U75" i="40"/>
  <c r="V75" i="40"/>
  <c r="W75" i="40"/>
  <c r="X75" i="40"/>
  <c r="Y75" i="40"/>
  <c r="Z75" i="40"/>
  <c r="AA75" i="40"/>
  <c r="AB75" i="40"/>
  <c r="AC75" i="40"/>
  <c r="AD75" i="40"/>
  <c r="AE75" i="40"/>
  <c r="AF75" i="40"/>
  <c r="AG75" i="40"/>
  <c r="AH75" i="40"/>
  <c r="AI75" i="40"/>
  <c r="AJ75" i="40"/>
  <c r="AK75" i="40"/>
  <c r="AL75" i="40"/>
  <c r="AM75" i="40"/>
  <c r="AN75" i="40"/>
  <c r="AO75" i="40"/>
  <c r="AP75" i="40"/>
  <c r="AQ75" i="40"/>
  <c r="AR75" i="40"/>
  <c r="AS75" i="40"/>
  <c r="AT75" i="40"/>
  <c r="AU75" i="40"/>
  <c r="AV75" i="40"/>
  <c r="AW75" i="40"/>
  <c r="AX75" i="40"/>
  <c r="AY75" i="40"/>
  <c r="AZ75" i="40"/>
  <c r="BA75" i="40"/>
  <c r="BB75" i="40"/>
  <c r="BC75" i="40"/>
  <c r="BD75" i="40"/>
  <c r="BE75" i="40"/>
  <c r="BF75" i="40"/>
  <c r="BG75" i="40"/>
  <c r="BH75" i="40"/>
  <c r="BI75" i="40"/>
  <c r="BJ75" i="40"/>
  <c r="BK75" i="40"/>
  <c r="BL75" i="40"/>
  <c r="BM75" i="40"/>
  <c r="BN75" i="40"/>
  <c r="BO75" i="40"/>
  <c r="BP75" i="40"/>
  <c r="BQ75" i="40"/>
  <c r="BR75" i="40"/>
  <c r="BS75" i="40"/>
  <c r="BT75" i="40"/>
  <c r="BU75" i="40"/>
  <c r="BV75" i="40"/>
  <c r="BW75" i="40"/>
  <c r="BX75" i="40"/>
  <c r="BY75" i="40"/>
  <c r="BZ75" i="40"/>
  <c r="CA75" i="40"/>
  <c r="CB75" i="40"/>
  <c r="CC75" i="40"/>
  <c r="CD75" i="40"/>
  <c r="CE75" i="40"/>
  <c r="CF75" i="40"/>
  <c r="CG75" i="40"/>
  <c r="CH75" i="40"/>
  <c r="CI75" i="40"/>
  <c r="CJ75" i="40"/>
  <c r="CK75" i="40"/>
  <c r="CL75" i="40"/>
  <c r="CM75" i="40"/>
  <c r="CN75" i="40"/>
  <c r="CO75" i="40"/>
  <c r="CP75" i="40"/>
  <c r="CQ75" i="40"/>
  <c r="CR75" i="40"/>
  <c r="CS75" i="40"/>
  <c r="CT75" i="40"/>
  <c r="CU75" i="40"/>
  <c r="CV75" i="40"/>
  <c r="CW75" i="40"/>
  <c r="CX75" i="40"/>
  <c r="CY75" i="40"/>
  <c r="CZ75" i="40"/>
  <c r="DA75" i="40"/>
  <c r="DB75" i="40"/>
  <c r="DC75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T76" i="40"/>
  <c r="U76" i="40"/>
  <c r="V76" i="40"/>
  <c r="W76" i="40"/>
  <c r="X76" i="40"/>
  <c r="Y76" i="40"/>
  <c r="Z76" i="40"/>
  <c r="AA76" i="40"/>
  <c r="AB76" i="40"/>
  <c r="AC76" i="40"/>
  <c r="AD76" i="40"/>
  <c r="AE76" i="40"/>
  <c r="AF76" i="40"/>
  <c r="AG76" i="40"/>
  <c r="AH76" i="40"/>
  <c r="AI76" i="40"/>
  <c r="AJ76" i="40"/>
  <c r="AK76" i="40"/>
  <c r="AL76" i="40"/>
  <c r="AM76" i="40"/>
  <c r="AN76" i="40"/>
  <c r="AO76" i="40"/>
  <c r="AP76" i="40"/>
  <c r="AQ76" i="40"/>
  <c r="AR76" i="40"/>
  <c r="AS76" i="40"/>
  <c r="AT76" i="40"/>
  <c r="AU76" i="40"/>
  <c r="AV76" i="40"/>
  <c r="AW76" i="40"/>
  <c r="AX76" i="40"/>
  <c r="AY76" i="40"/>
  <c r="AZ76" i="40"/>
  <c r="BA76" i="40"/>
  <c r="BB76" i="40"/>
  <c r="BC76" i="40"/>
  <c r="BD76" i="40"/>
  <c r="BE76" i="40"/>
  <c r="BF76" i="40"/>
  <c r="BG76" i="40"/>
  <c r="BH76" i="40"/>
  <c r="BI76" i="40"/>
  <c r="BJ76" i="40"/>
  <c r="BK76" i="40"/>
  <c r="BL76" i="40"/>
  <c r="BM76" i="40"/>
  <c r="BN76" i="40"/>
  <c r="BO76" i="40"/>
  <c r="BP76" i="40"/>
  <c r="BQ76" i="40"/>
  <c r="BR76" i="40"/>
  <c r="BS76" i="40"/>
  <c r="BT76" i="40"/>
  <c r="BU76" i="40"/>
  <c r="BV76" i="40"/>
  <c r="BW76" i="40"/>
  <c r="BX76" i="40"/>
  <c r="BY76" i="40"/>
  <c r="BZ76" i="40"/>
  <c r="CA76" i="40"/>
  <c r="CB76" i="40"/>
  <c r="CC76" i="40"/>
  <c r="CD76" i="40"/>
  <c r="CE76" i="40"/>
  <c r="CF76" i="40"/>
  <c r="CG76" i="40"/>
  <c r="CH76" i="40"/>
  <c r="CI76" i="40"/>
  <c r="CJ76" i="40"/>
  <c r="CK76" i="40"/>
  <c r="CL76" i="40"/>
  <c r="CM76" i="40"/>
  <c r="CN76" i="40"/>
  <c r="CO76" i="40"/>
  <c r="CP76" i="40"/>
  <c r="CQ76" i="40"/>
  <c r="CR76" i="40"/>
  <c r="CS76" i="40"/>
  <c r="CT76" i="40"/>
  <c r="CU76" i="40"/>
  <c r="CV76" i="40"/>
  <c r="CW76" i="40"/>
  <c r="CX76" i="40"/>
  <c r="CY76" i="40"/>
  <c r="CZ76" i="40"/>
  <c r="DA76" i="40"/>
  <c r="DB76" i="40"/>
  <c r="DC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T77" i="40"/>
  <c r="U77" i="40"/>
  <c r="V77" i="40"/>
  <c r="W77" i="40"/>
  <c r="X77" i="40"/>
  <c r="Y77" i="40"/>
  <c r="Z77" i="40"/>
  <c r="AA77" i="40"/>
  <c r="AB77" i="40"/>
  <c r="AC77" i="40"/>
  <c r="AD77" i="40"/>
  <c r="AE77" i="40"/>
  <c r="AF77" i="40"/>
  <c r="AG77" i="40"/>
  <c r="AH77" i="40"/>
  <c r="AI77" i="40"/>
  <c r="AJ77" i="40"/>
  <c r="AK77" i="40"/>
  <c r="AL77" i="40"/>
  <c r="AM77" i="40"/>
  <c r="AN77" i="40"/>
  <c r="AO77" i="40"/>
  <c r="AP77" i="40"/>
  <c r="AQ77" i="40"/>
  <c r="AR77" i="40"/>
  <c r="AS77" i="40"/>
  <c r="AT77" i="40"/>
  <c r="AU77" i="40"/>
  <c r="AV77" i="40"/>
  <c r="AW77" i="40"/>
  <c r="AX77" i="40"/>
  <c r="AY77" i="40"/>
  <c r="AZ77" i="40"/>
  <c r="BA77" i="40"/>
  <c r="BB77" i="40"/>
  <c r="BC77" i="40"/>
  <c r="BD77" i="40"/>
  <c r="BE77" i="40"/>
  <c r="BF77" i="40"/>
  <c r="BG77" i="40"/>
  <c r="BH77" i="40"/>
  <c r="BI77" i="40"/>
  <c r="BJ77" i="40"/>
  <c r="BK77" i="40"/>
  <c r="BL77" i="40"/>
  <c r="BM77" i="40"/>
  <c r="BN77" i="40"/>
  <c r="BO77" i="40"/>
  <c r="BP77" i="40"/>
  <c r="BQ77" i="40"/>
  <c r="BR77" i="40"/>
  <c r="BS77" i="40"/>
  <c r="BT77" i="40"/>
  <c r="BU77" i="40"/>
  <c r="BV77" i="40"/>
  <c r="BW77" i="40"/>
  <c r="BX77" i="40"/>
  <c r="BY77" i="40"/>
  <c r="BZ77" i="40"/>
  <c r="CA77" i="40"/>
  <c r="CB77" i="40"/>
  <c r="CC77" i="40"/>
  <c r="CD77" i="40"/>
  <c r="CE77" i="40"/>
  <c r="CF77" i="40"/>
  <c r="CG77" i="40"/>
  <c r="CH77" i="40"/>
  <c r="CI77" i="40"/>
  <c r="CJ77" i="40"/>
  <c r="CK77" i="40"/>
  <c r="CL77" i="40"/>
  <c r="CM77" i="40"/>
  <c r="CN77" i="40"/>
  <c r="CO77" i="40"/>
  <c r="CP77" i="40"/>
  <c r="CQ77" i="40"/>
  <c r="CR77" i="40"/>
  <c r="CS77" i="40"/>
  <c r="CT77" i="40"/>
  <c r="CU77" i="40"/>
  <c r="CV77" i="40"/>
  <c r="CW77" i="40"/>
  <c r="CX77" i="40"/>
  <c r="CY77" i="40"/>
  <c r="CZ77" i="40"/>
  <c r="DA77" i="40"/>
  <c r="DB77" i="40"/>
  <c r="DC77" i="40"/>
  <c r="D78" i="40"/>
  <c r="D198" i="40" s="1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T78" i="40"/>
  <c r="U78" i="40"/>
  <c r="V78" i="40"/>
  <c r="W78" i="40"/>
  <c r="X78" i="40"/>
  <c r="Y78" i="40"/>
  <c r="Z78" i="40"/>
  <c r="AA78" i="40"/>
  <c r="AB78" i="40"/>
  <c r="AC78" i="40"/>
  <c r="AD78" i="40"/>
  <c r="AE78" i="40"/>
  <c r="AF78" i="40"/>
  <c r="AG78" i="40"/>
  <c r="AH78" i="40"/>
  <c r="AI78" i="40"/>
  <c r="AJ78" i="40"/>
  <c r="AK78" i="40"/>
  <c r="AL78" i="40"/>
  <c r="AM78" i="40"/>
  <c r="AN78" i="40"/>
  <c r="AO78" i="40"/>
  <c r="AP78" i="40"/>
  <c r="AQ78" i="40"/>
  <c r="AR78" i="40"/>
  <c r="AS78" i="40"/>
  <c r="AT78" i="40"/>
  <c r="AU78" i="40"/>
  <c r="AV78" i="40"/>
  <c r="AW78" i="40"/>
  <c r="AX78" i="40"/>
  <c r="AY78" i="40"/>
  <c r="AZ78" i="40"/>
  <c r="BA78" i="40"/>
  <c r="BB78" i="40"/>
  <c r="BC78" i="40"/>
  <c r="BD78" i="40"/>
  <c r="BE78" i="40"/>
  <c r="BF78" i="40"/>
  <c r="BG78" i="40"/>
  <c r="BH78" i="40"/>
  <c r="BI78" i="40"/>
  <c r="BJ78" i="40"/>
  <c r="BK78" i="40"/>
  <c r="BL78" i="40"/>
  <c r="BM78" i="40"/>
  <c r="BN78" i="40"/>
  <c r="BO78" i="40"/>
  <c r="BP78" i="40"/>
  <c r="BQ78" i="40"/>
  <c r="BR78" i="40"/>
  <c r="BS78" i="40"/>
  <c r="BT78" i="40"/>
  <c r="BU78" i="40"/>
  <c r="BV78" i="40"/>
  <c r="BW78" i="40"/>
  <c r="BX78" i="40"/>
  <c r="BY78" i="40"/>
  <c r="BZ78" i="40"/>
  <c r="CA78" i="40"/>
  <c r="CB78" i="40"/>
  <c r="CC78" i="40"/>
  <c r="CD78" i="40"/>
  <c r="CE78" i="40"/>
  <c r="CF78" i="40"/>
  <c r="CG78" i="40"/>
  <c r="CH78" i="40"/>
  <c r="CI78" i="40"/>
  <c r="CJ78" i="40"/>
  <c r="CK78" i="40"/>
  <c r="CL78" i="40"/>
  <c r="CM78" i="40"/>
  <c r="CN78" i="40"/>
  <c r="CO78" i="40"/>
  <c r="CP78" i="40"/>
  <c r="CQ78" i="40"/>
  <c r="CR78" i="40"/>
  <c r="CS78" i="40"/>
  <c r="CT78" i="40"/>
  <c r="CU78" i="40"/>
  <c r="CV78" i="40"/>
  <c r="CW78" i="40"/>
  <c r="CX78" i="40"/>
  <c r="CY78" i="40"/>
  <c r="CZ78" i="40"/>
  <c r="DA78" i="40"/>
  <c r="DB78" i="40"/>
  <c r="DC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T79" i="40"/>
  <c r="U79" i="40"/>
  <c r="V79" i="40"/>
  <c r="W79" i="40"/>
  <c r="X79" i="40"/>
  <c r="Y79" i="40"/>
  <c r="Z79" i="40"/>
  <c r="AA79" i="40"/>
  <c r="AB79" i="40"/>
  <c r="AC79" i="40"/>
  <c r="AD79" i="40"/>
  <c r="AE79" i="40"/>
  <c r="AF79" i="40"/>
  <c r="AG79" i="40"/>
  <c r="AH79" i="40"/>
  <c r="AI79" i="40"/>
  <c r="AJ79" i="40"/>
  <c r="AK79" i="40"/>
  <c r="AL79" i="40"/>
  <c r="AM79" i="40"/>
  <c r="AN79" i="40"/>
  <c r="AO79" i="40"/>
  <c r="AP79" i="40"/>
  <c r="AQ79" i="40"/>
  <c r="AR79" i="40"/>
  <c r="AS79" i="40"/>
  <c r="AT79" i="40"/>
  <c r="AU79" i="40"/>
  <c r="AV79" i="40"/>
  <c r="AW79" i="40"/>
  <c r="AX79" i="40"/>
  <c r="AY79" i="40"/>
  <c r="AZ79" i="40"/>
  <c r="BA79" i="40"/>
  <c r="BB79" i="40"/>
  <c r="BC79" i="40"/>
  <c r="BD79" i="40"/>
  <c r="BE79" i="40"/>
  <c r="BF79" i="40"/>
  <c r="BG79" i="40"/>
  <c r="BH79" i="40"/>
  <c r="BI79" i="40"/>
  <c r="BJ79" i="40"/>
  <c r="BK79" i="40"/>
  <c r="BL79" i="40"/>
  <c r="BM79" i="40"/>
  <c r="BN79" i="40"/>
  <c r="BO79" i="40"/>
  <c r="BP79" i="40"/>
  <c r="BQ79" i="40"/>
  <c r="BR79" i="40"/>
  <c r="BS79" i="40"/>
  <c r="BT79" i="40"/>
  <c r="BU79" i="40"/>
  <c r="BV79" i="40"/>
  <c r="BW79" i="40"/>
  <c r="BX79" i="40"/>
  <c r="BY79" i="40"/>
  <c r="BZ79" i="40"/>
  <c r="CA79" i="40"/>
  <c r="CB79" i="40"/>
  <c r="CC79" i="40"/>
  <c r="CD79" i="40"/>
  <c r="CE79" i="40"/>
  <c r="CF79" i="40"/>
  <c r="CG79" i="40"/>
  <c r="CH79" i="40"/>
  <c r="CI79" i="40"/>
  <c r="CJ79" i="40"/>
  <c r="CK79" i="40"/>
  <c r="CL79" i="40"/>
  <c r="CM79" i="40"/>
  <c r="CN79" i="40"/>
  <c r="CO79" i="40"/>
  <c r="CP79" i="40"/>
  <c r="CQ79" i="40"/>
  <c r="CR79" i="40"/>
  <c r="CS79" i="40"/>
  <c r="CT79" i="40"/>
  <c r="CU79" i="40"/>
  <c r="CV79" i="40"/>
  <c r="CW79" i="40"/>
  <c r="CX79" i="40"/>
  <c r="CY79" i="40"/>
  <c r="CZ79" i="40"/>
  <c r="DA79" i="40"/>
  <c r="DB79" i="40"/>
  <c r="DC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R80" i="40"/>
  <c r="S80" i="40"/>
  <c r="T80" i="40"/>
  <c r="U80" i="40"/>
  <c r="V80" i="40"/>
  <c r="W80" i="40"/>
  <c r="X80" i="40"/>
  <c r="Y80" i="40"/>
  <c r="Z80" i="40"/>
  <c r="AA80" i="40"/>
  <c r="AB80" i="40"/>
  <c r="AC80" i="40"/>
  <c r="AD80" i="40"/>
  <c r="AE80" i="40"/>
  <c r="AF80" i="40"/>
  <c r="AG80" i="40"/>
  <c r="AH80" i="40"/>
  <c r="AI80" i="40"/>
  <c r="AJ80" i="40"/>
  <c r="AK80" i="40"/>
  <c r="AL80" i="40"/>
  <c r="AM80" i="40"/>
  <c r="AN80" i="40"/>
  <c r="AO80" i="40"/>
  <c r="AP80" i="40"/>
  <c r="AQ80" i="40"/>
  <c r="AR80" i="40"/>
  <c r="AS80" i="40"/>
  <c r="AT80" i="40"/>
  <c r="AU80" i="40"/>
  <c r="AV80" i="40"/>
  <c r="AW80" i="40"/>
  <c r="AX80" i="40"/>
  <c r="AY80" i="40"/>
  <c r="AZ80" i="40"/>
  <c r="BA80" i="40"/>
  <c r="BB80" i="40"/>
  <c r="BC80" i="40"/>
  <c r="BD80" i="40"/>
  <c r="BE80" i="40"/>
  <c r="BF80" i="40"/>
  <c r="BG80" i="40"/>
  <c r="BH80" i="40"/>
  <c r="BI80" i="40"/>
  <c r="BJ80" i="40"/>
  <c r="BK80" i="40"/>
  <c r="BL80" i="40"/>
  <c r="BM80" i="40"/>
  <c r="BN80" i="40"/>
  <c r="BO80" i="40"/>
  <c r="BP80" i="40"/>
  <c r="BQ80" i="40"/>
  <c r="BR80" i="40"/>
  <c r="BS80" i="40"/>
  <c r="BT80" i="40"/>
  <c r="BU80" i="40"/>
  <c r="BV80" i="40"/>
  <c r="BW80" i="40"/>
  <c r="BX80" i="40"/>
  <c r="BY80" i="40"/>
  <c r="BZ80" i="40"/>
  <c r="CA80" i="40"/>
  <c r="CB80" i="40"/>
  <c r="CC80" i="40"/>
  <c r="CD80" i="40"/>
  <c r="CE80" i="40"/>
  <c r="CF80" i="40"/>
  <c r="CG80" i="40"/>
  <c r="CH80" i="40"/>
  <c r="CI80" i="40"/>
  <c r="CJ80" i="40"/>
  <c r="CK80" i="40"/>
  <c r="CL80" i="40"/>
  <c r="CM80" i="40"/>
  <c r="CN80" i="40"/>
  <c r="CO80" i="40"/>
  <c r="CP80" i="40"/>
  <c r="CQ80" i="40"/>
  <c r="CR80" i="40"/>
  <c r="CS80" i="40"/>
  <c r="CT80" i="40"/>
  <c r="CU80" i="40"/>
  <c r="CV80" i="40"/>
  <c r="CW80" i="40"/>
  <c r="CX80" i="40"/>
  <c r="CY80" i="40"/>
  <c r="CZ80" i="40"/>
  <c r="DA80" i="40"/>
  <c r="DB80" i="40"/>
  <c r="DC80" i="40"/>
  <c r="D81" i="40"/>
  <c r="D201" i="40" s="1"/>
  <c r="E81" i="40"/>
  <c r="F81" i="40"/>
  <c r="G81" i="40"/>
  <c r="H81" i="40"/>
  <c r="I81" i="40"/>
  <c r="J81" i="40"/>
  <c r="K81" i="40"/>
  <c r="L81" i="40"/>
  <c r="M81" i="40"/>
  <c r="N81" i="40"/>
  <c r="O81" i="40"/>
  <c r="P81" i="40"/>
  <c r="Q81" i="40"/>
  <c r="R81" i="40"/>
  <c r="S81" i="40"/>
  <c r="T81" i="40"/>
  <c r="U81" i="40"/>
  <c r="V81" i="40"/>
  <c r="W81" i="40"/>
  <c r="X81" i="40"/>
  <c r="Y81" i="40"/>
  <c r="Z81" i="40"/>
  <c r="AA81" i="40"/>
  <c r="AB81" i="40"/>
  <c r="AC81" i="40"/>
  <c r="AD81" i="40"/>
  <c r="AE81" i="40"/>
  <c r="AF81" i="40"/>
  <c r="AG81" i="40"/>
  <c r="AH81" i="40"/>
  <c r="AI81" i="40"/>
  <c r="AJ81" i="40"/>
  <c r="AK81" i="40"/>
  <c r="AL81" i="40"/>
  <c r="AM81" i="40"/>
  <c r="AN81" i="40"/>
  <c r="AO81" i="40"/>
  <c r="AP81" i="40"/>
  <c r="AQ81" i="40"/>
  <c r="AR81" i="40"/>
  <c r="AS81" i="40"/>
  <c r="AT81" i="40"/>
  <c r="AU81" i="40"/>
  <c r="AV81" i="40"/>
  <c r="AW81" i="40"/>
  <c r="AX81" i="40"/>
  <c r="AY81" i="40"/>
  <c r="AZ81" i="40"/>
  <c r="BA81" i="40"/>
  <c r="BB81" i="40"/>
  <c r="BC81" i="40"/>
  <c r="BD81" i="40"/>
  <c r="BE81" i="40"/>
  <c r="BF81" i="40"/>
  <c r="BG81" i="40"/>
  <c r="BH81" i="40"/>
  <c r="BI81" i="40"/>
  <c r="BJ81" i="40"/>
  <c r="BK81" i="40"/>
  <c r="BL81" i="40"/>
  <c r="BM81" i="40"/>
  <c r="BN81" i="40"/>
  <c r="BO81" i="40"/>
  <c r="BP81" i="40"/>
  <c r="BQ81" i="40"/>
  <c r="BR81" i="40"/>
  <c r="BS81" i="40"/>
  <c r="BT81" i="40"/>
  <c r="BU81" i="40"/>
  <c r="BV81" i="40"/>
  <c r="BW81" i="40"/>
  <c r="BX81" i="40"/>
  <c r="BY81" i="40"/>
  <c r="BZ81" i="40"/>
  <c r="CA81" i="40"/>
  <c r="CB81" i="40"/>
  <c r="CC81" i="40"/>
  <c r="CD81" i="40"/>
  <c r="CE81" i="40"/>
  <c r="CF81" i="40"/>
  <c r="CG81" i="40"/>
  <c r="CH81" i="40"/>
  <c r="CI81" i="40"/>
  <c r="CJ81" i="40"/>
  <c r="CK81" i="40"/>
  <c r="CL81" i="40"/>
  <c r="CM81" i="40"/>
  <c r="CN81" i="40"/>
  <c r="CO81" i="40"/>
  <c r="CP81" i="40"/>
  <c r="CQ81" i="40"/>
  <c r="CR81" i="40"/>
  <c r="CS81" i="40"/>
  <c r="CT81" i="40"/>
  <c r="CU81" i="40"/>
  <c r="CV81" i="40"/>
  <c r="CW81" i="40"/>
  <c r="CX81" i="40"/>
  <c r="CY81" i="40"/>
  <c r="CZ81" i="40"/>
  <c r="DA81" i="40"/>
  <c r="DB81" i="40"/>
  <c r="DC81" i="40"/>
  <c r="D82" i="40"/>
  <c r="E82" i="40"/>
  <c r="F82" i="40"/>
  <c r="G82" i="40"/>
  <c r="H82" i="40"/>
  <c r="I82" i="40"/>
  <c r="J82" i="40"/>
  <c r="K82" i="40"/>
  <c r="L82" i="40"/>
  <c r="M82" i="40"/>
  <c r="N82" i="40"/>
  <c r="O82" i="40"/>
  <c r="P82" i="40"/>
  <c r="Q82" i="40"/>
  <c r="R82" i="40"/>
  <c r="S82" i="40"/>
  <c r="T82" i="40"/>
  <c r="U82" i="40"/>
  <c r="V82" i="40"/>
  <c r="W82" i="40"/>
  <c r="X82" i="40"/>
  <c r="Y82" i="40"/>
  <c r="Z82" i="40"/>
  <c r="AA82" i="40"/>
  <c r="AB82" i="40"/>
  <c r="AC82" i="40"/>
  <c r="AD82" i="40"/>
  <c r="AE82" i="40"/>
  <c r="AF82" i="40"/>
  <c r="AG82" i="40"/>
  <c r="AH82" i="40"/>
  <c r="AI82" i="40"/>
  <c r="AJ82" i="40"/>
  <c r="AK82" i="40"/>
  <c r="AL82" i="40"/>
  <c r="AM82" i="40"/>
  <c r="AN82" i="40"/>
  <c r="AO82" i="40"/>
  <c r="AP82" i="40"/>
  <c r="AQ82" i="40"/>
  <c r="AR82" i="40"/>
  <c r="AS82" i="40"/>
  <c r="AT82" i="40"/>
  <c r="AU82" i="40"/>
  <c r="AV82" i="40"/>
  <c r="AW82" i="40"/>
  <c r="AX82" i="40"/>
  <c r="AY82" i="40"/>
  <c r="AZ82" i="40"/>
  <c r="BA82" i="40"/>
  <c r="BB82" i="40"/>
  <c r="BC82" i="40"/>
  <c r="BD82" i="40"/>
  <c r="BE82" i="40"/>
  <c r="BF82" i="40"/>
  <c r="BG82" i="40"/>
  <c r="BH82" i="40"/>
  <c r="BI82" i="40"/>
  <c r="BJ82" i="40"/>
  <c r="BK82" i="40"/>
  <c r="BL82" i="40"/>
  <c r="BM82" i="40"/>
  <c r="BN82" i="40"/>
  <c r="BO82" i="40"/>
  <c r="BP82" i="40"/>
  <c r="BQ82" i="40"/>
  <c r="BR82" i="40"/>
  <c r="BS82" i="40"/>
  <c r="BT82" i="40"/>
  <c r="BU82" i="40"/>
  <c r="BV82" i="40"/>
  <c r="BW82" i="40"/>
  <c r="BX82" i="40"/>
  <c r="BY82" i="40"/>
  <c r="BZ82" i="40"/>
  <c r="CA82" i="40"/>
  <c r="CB82" i="40"/>
  <c r="CC82" i="40"/>
  <c r="CD82" i="40"/>
  <c r="CE82" i="40"/>
  <c r="CF82" i="40"/>
  <c r="CG82" i="40"/>
  <c r="CH82" i="40"/>
  <c r="CI82" i="40"/>
  <c r="CJ82" i="40"/>
  <c r="CK82" i="40"/>
  <c r="CL82" i="40"/>
  <c r="CM82" i="40"/>
  <c r="CN82" i="40"/>
  <c r="CO82" i="40"/>
  <c r="CP82" i="40"/>
  <c r="CQ82" i="40"/>
  <c r="CR82" i="40"/>
  <c r="CS82" i="40"/>
  <c r="CT82" i="40"/>
  <c r="CU82" i="40"/>
  <c r="CV82" i="40"/>
  <c r="CW82" i="40"/>
  <c r="CX82" i="40"/>
  <c r="CY82" i="40"/>
  <c r="CZ82" i="40"/>
  <c r="DA82" i="40"/>
  <c r="DB82" i="40"/>
  <c r="DC82" i="40"/>
  <c r="D83" i="40"/>
  <c r="E83" i="40"/>
  <c r="F83" i="40"/>
  <c r="G83" i="40"/>
  <c r="H83" i="40"/>
  <c r="I83" i="40"/>
  <c r="J83" i="40"/>
  <c r="K83" i="40"/>
  <c r="L83" i="40"/>
  <c r="M83" i="40"/>
  <c r="N83" i="40"/>
  <c r="O83" i="40"/>
  <c r="P83" i="40"/>
  <c r="Q83" i="40"/>
  <c r="R83" i="40"/>
  <c r="S83" i="40"/>
  <c r="T83" i="40"/>
  <c r="U83" i="40"/>
  <c r="V83" i="40"/>
  <c r="W83" i="40"/>
  <c r="X83" i="40"/>
  <c r="Y83" i="40"/>
  <c r="Z83" i="40"/>
  <c r="AA83" i="40"/>
  <c r="AB83" i="40"/>
  <c r="AC83" i="40"/>
  <c r="AD83" i="40"/>
  <c r="AE83" i="40"/>
  <c r="AF83" i="40"/>
  <c r="AG83" i="40"/>
  <c r="AH83" i="40"/>
  <c r="AI83" i="40"/>
  <c r="AJ83" i="40"/>
  <c r="AK83" i="40"/>
  <c r="AL83" i="40"/>
  <c r="AM83" i="40"/>
  <c r="AN83" i="40"/>
  <c r="AO83" i="40"/>
  <c r="AP83" i="40"/>
  <c r="AQ83" i="40"/>
  <c r="AR83" i="40"/>
  <c r="AS83" i="40"/>
  <c r="AT83" i="40"/>
  <c r="AU83" i="40"/>
  <c r="AV83" i="40"/>
  <c r="AW83" i="40"/>
  <c r="AX83" i="40"/>
  <c r="AY83" i="40"/>
  <c r="AZ83" i="40"/>
  <c r="BA83" i="40"/>
  <c r="BB83" i="40"/>
  <c r="BC83" i="40"/>
  <c r="BD83" i="40"/>
  <c r="BE83" i="40"/>
  <c r="BF83" i="40"/>
  <c r="BG83" i="40"/>
  <c r="BH83" i="40"/>
  <c r="BI83" i="40"/>
  <c r="BJ83" i="40"/>
  <c r="BK83" i="40"/>
  <c r="BL83" i="40"/>
  <c r="BM83" i="40"/>
  <c r="BN83" i="40"/>
  <c r="BO83" i="40"/>
  <c r="BP83" i="40"/>
  <c r="BQ83" i="40"/>
  <c r="BR83" i="40"/>
  <c r="BS83" i="40"/>
  <c r="BT83" i="40"/>
  <c r="BU83" i="40"/>
  <c r="BV83" i="40"/>
  <c r="BW83" i="40"/>
  <c r="BX83" i="40"/>
  <c r="BY83" i="40"/>
  <c r="BZ83" i="40"/>
  <c r="CA83" i="40"/>
  <c r="CB83" i="40"/>
  <c r="CC83" i="40"/>
  <c r="CD83" i="40"/>
  <c r="CE83" i="40"/>
  <c r="CF83" i="40"/>
  <c r="CG83" i="40"/>
  <c r="CH83" i="40"/>
  <c r="CI83" i="40"/>
  <c r="CJ83" i="40"/>
  <c r="CK83" i="40"/>
  <c r="CL83" i="40"/>
  <c r="CM83" i="40"/>
  <c r="CN83" i="40"/>
  <c r="CO83" i="40"/>
  <c r="CP83" i="40"/>
  <c r="CQ83" i="40"/>
  <c r="CR83" i="40"/>
  <c r="CS83" i="40"/>
  <c r="CT83" i="40"/>
  <c r="CU83" i="40"/>
  <c r="CV83" i="40"/>
  <c r="CW83" i="40"/>
  <c r="CX83" i="40"/>
  <c r="CY83" i="40"/>
  <c r="CZ83" i="40"/>
  <c r="DA83" i="40"/>
  <c r="DB83" i="40"/>
  <c r="DC83" i="40"/>
  <c r="D84" i="40"/>
  <c r="E84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R84" i="40"/>
  <c r="S84" i="40"/>
  <c r="T84" i="40"/>
  <c r="U84" i="40"/>
  <c r="V84" i="40"/>
  <c r="W84" i="40"/>
  <c r="X84" i="40"/>
  <c r="Y84" i="40"/>
  <c r="Z84" i="40"/>
  <c r="AA84" i="40"/>
  <c r="AB84" i="40"/>
  <c r="AC84" i="40"/>
  <c r="AD84" i="40"/>
  <c r="AE84" i="40"/>
  <c r="AF84" i="40"/>
  <c r="AG84" i="40"/>
  <c r="AH84" i="40"/>
  <c r="AI84" i="40"/>
  <c r="AJ84" i="40"/>
  <c r="AK84" i="40"/>
  <c r="AL84" i="40"/>
  <c r="AM84" i="40"/>
  <c r="AN84" i="40"/>
  <c r="AO84" i="40"/>
  <c r="AP84" i="40"/>
  <c r="AQ84" i="40"/>
  <c r="AR84" i="40"/>
  <c r="AS84" i="40"/>
  <c r="AT84" i="40"/>
  <c r="AU84" i="40"/>
  <c r="AV84" i="40"/>
  <c r="AW84" i="40"/>
  <c r="AX84" i="40"/>
  <c r="AY84" i="40"/>
  <c r="AZ84" i="40"/>
  <c r="BA84" i="40"/>
  <c r="BB84" i="40"/>
  <c r="BC84" i="40"/>
  <c r="BD84" i="40"/>
  <c r="BE84" i="40"/>
  <c r="BF84" i="40"/>
  <c r="BG84" i="40"/>
  <c r="BH84" i="40"/>
  <c r="BI84" i="40"/>
  <c r="BJ84" i="40"/>
  <c r="BK84" i="40"/>
  <c r="BL84" i="40"/>
  <c r="BM84" i="40"/>
  <c r="BN84" i="40"/>
  <c r="BO84" i="40"/>
  <c r="BP84" i="40"/>
  <c r="BQ84" i="40"/>
  <c r="BR84" i="40"/>
  <c r="BS84" i="40"/>
  <c r="BT84" i="40"/>
  <c r="BU84" i="40"/>
  <c r="BV84" i="40"/>
  <c r="BW84" i="40"/>
  <c r="BX84" i="40"/>
  <c r="BY84" i="40"/>
  <c r="BZ84" i="40"/>
  <c r="CA84" i="40"/>
  <c r="CB84" i="40"/>
  <c r="CC84" i="40"/>
  <c r="CD84" i="40"/>
  <c r="CE84" i="40"/>
  <c r="CF84" i="40"/>
  <c r="CG84" i="40"/>
  <c r="CH84" i="40"/>
  <c r="CI84" i="40"/>
  <c r="CJ84" i="40"/>
  <c r="CK84" i="40"/>
  <c r="CL84" i="40"/>
  <c r="CM84" i="40"/>
  <c r="CN84" i="40"/>
  <c r="CO84" i="40"/>
  <c r="CP84" i="40"/>
  <c r="CQ84" i="40"/>
  <c r="CR84" i="40"/>
  <c r="CS84" i="40"/>
  <c r="CT84" i="40"/>
  <c r="CU84" i="40"/>
  <c r="CV84" i="40"/>
  <c r="CW84" i="40"/>
  <c r="CX84" i="40"/>
  <c r="CY84" i="40"/>
  <c r="CZ84" i="40"/>
  <c r="DA84" i="40"/>
  <c r="DB84" i="40"/>
  <c r="DC84" i="40"/>
  <c r="D85" i="40"/>
  <c r="D205" i="40" s="1"/>
  <c r="E85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R85" i="40"/>
  <c r="S85" i="40"/>
  <c r="T85" i="40"/>
  <c r="U85" i="40"/>
  <c r="V85" i="40"/>
  <c r="W85" i="40"/>
  <c r="X85" i="40"/>
  <c r="Y85" i="40"/>
  <c r="Z85" i="40"/>
  <c r="AA85" i="40"/>
  <c r="AB85" i="40"/>
  <c r="AC85" i="40"/>
  <c r="AD85" i="40"/>
  <c r="AE85" i="40"/>
  <c r="AF85" i="40"/>
  <c r="AG85" i="40"/>
  <c r="AH85" i="40"/>
  <c r="AI85" i="40"/>
  <c r="AJ85" i="40"/>
  <c r="AK85" i="40"/>
  <c r="AL85" i="40"/>
  <c r="AM85" i="40"/>
  <c r="AN85" i="40"/>
  <c r="AO85" i="40"/>
  <c r="AP85" i="40"/>
  <c r="AQ85" i="40"/>
  <c r="AR85" i="40"/>
  <c r="AS85" i="40"/>
  <c r="AT85" i="40"/>
  <c r="AU85" i="40"/>
  <c r="AV85" i="40"/>
  <c r="AW85" i="40"/>
  <c r="AX85" i="40"/>
  <c r="AY85" i="40"/>
  <c r="AZ85" i="40"/>
  <c r="BA85" i="40"/>
  <c r="BB85" i="40"/>
  <c r="BC85" i="40"/>
  <c r="BD85" i="40"/>
  <c r="BE85" i="40"/>
  <c r="BF85" i="40"/>
  <c r="BG85" i="40"/>
  <c r="BH85" i="40"/>
  <c r="BI85" i="40"/>
  <c r="BJ85" i="40"/>
  <c r="BK85" i="40"/>
  <c r="BL85" i="40"/>
  <c r="BM85" i="40"/>
  <c r="BN85" i="40"/>
  <c r="BO85" i="40"/>
  <c r="BP85" i="40"/>
  <c r="BQ85" i="40"/>
  <c r="BR85" i="40"/>
  <c r="BS85" i="40"/>
  <c r="BT85" i="40"/>
  <c r="BU85" i="40"/>
  <c r="BV85" i="40"/>
  <c r="BW85" i="40"/>
  <c r="BX85" i="40"/>
  <c r="BY85" i="40"/>
  <c r="BZ85" i="40"/>
  <c r="CA85" i="40"/>
  <c r="CB85" i="40"/>
  <c r="CC85" i="40"/>
  <c r="CD85" i="40"/>
  <c r="CE85" i="40"/>
  <c r="CF85" i="40"/>
  <c r="CG85" i="40"/>
  <c r="CH85" i="40"/>
  <c r="CI85" i="40"/>
  <c r="CJ85" i="40"/>
  <c r="CK85" i="40"/>
  <c r="CL85" i="40"/>
  <c r="CM85" i="40"/>
  <c r="CN85" i="40"/>
  <c r="CO85" i="40"/>
  <c r="CP85" i="40"/>
  <c r="CQ85" i="40"/>
  <c r="CR85" i="40"/>
  <c r="CS85" i="40"/>
  <c r="CT85" i="40"/>
  <c r="CU85" i="40"/>
  <c r="CV85" i="40"/>
  <c r="CW85" i="40"/>
  <c r="CX85" i="40"/>
  <c r="CY85" i="40"/>
  <c r="CZ85" i="40"/>
  <c r="DA85" i="40"/>
  <c r="DB85" i="40"/>
  <c r="DC85" i="40"/>
  <c r="D86" i="40"/>
  <c r="D206" i="40" s="1"/>
  <c r="E86" i="40"/>
  <c r="F86" i="40"/>
  <c r="G86" i="40"/>
  <c r="H86" i="40"/>
  <c r="I86" i="40"/>
  <c r="J86" i="40"/>
  <c r="K86" i="40"/>
  <c r="L86" i="40"/>
  <c r="M86" i="40"/>
  <c r="N86" i="40"/>
  <c r="O86" i="40"/>
  <c r="P86" i="40"/>
  <c r="Q86" i="40"/>
  <c r="R86" i="40"/>
  <c r="S86" i="40"/>
  <c r="T86" i="40"/>
  <c r="U86" i="40"/>
  <c r="V86" i="40"/>
  <c r="W86" i="40"/>
  <c r="X86" i="40"/>
  <c r="Y86" i="40"/>
  <c r="Z86" i="40"/>
  <c r="AA86" i="40"/>
  <c r="AB86" i="40"/>
  <c r="AC86" i="40"/>
  <c r="AD86" i="40"/>
  <c r="AE86" i="40"/>
  <c r="AF86" i="40"/>
  <c r="AG86" i="40"/>
  <c r="AH86" i="40"/>
  <c r="AI86" i="40"/>
  <c r="AJ86" i="40"/>
  <c r="AK86" i="40"/>
  <c r="AL86" i="40"/>
  <c r="AM86" i="40"/>
  <c r="AN86" i="40"/>
  <c r="AO86" i="40"/>
  <c r="AP86" i="40"/>
  <c r="AQ86" i="40"/>
  <c r="AR86" i="40"/>
  <c r="AS86" i="40"/>
  <c r="AT86" i="40"/>
  <c r="AU86" i="40"/>
  <c r="AV86" i="40"/>
  <c r="AW86" i="40"/>
  <c r="AX86" i="40"/>
  <c r="AY86" i="40"/>
  <c r="AZ86" i="40"/>
  <c r="BA86" i="40"/>
  <c r="BB86" i="40"/>
  <c r="BC86" i="40"/>
  <c r="BD86" i="40"/>
  <c r="BE86" i="40"/>
  <c r="BF86" i="40"/>
  <c r="BG86" i="40"/>
  <c r="BH86" i="40"/>
  <c r="BI86" i="40"/>
  <c r="BJ86" i="40"/>
  <c r="BK86" i="40"/>
  <c r="BL86" i="40"/>
  <c r="BM86" i="40"/>
  <c r="BN86" i="40"/>
  <c r="BO86" i="40"/>
  <c r="BP86" i="40"/>
  <c r="BQ86" i="40"/>
  <c r="BR86" i="40"/>
  <c r="BS86" i="40"/>
  <c r="BT86" i="40"/>
  <c r="BU86" i="40"/>
  <c r="BV86" i="40"/>
  <c r="BW86" i="40"/>
  <c r="BX86" i="40"/>
  <c r="BY86" i="40"/>
  <c r="BZ86" i="40"/>
  <c r="CA86" i="40"/>
  <c r="CB86" i="40"/>
  <c r="CC86" i="40"/>
  <c r="CD86" i="40"/>
  <c r="CE86" i="40"/>
  <c r="CF86" i="40"/>
  <c r="CG86" i="40"/>
  <c r="CH86" i="40"/>
  <c r="CI86" i="40"/>
  <c r="CJ86" i="40"/>
  <c r="CK86" i="40"/>
  <c r="CL86" i="40"/>
  <c r="CM86" i="40"/>
  <c r="CN86" i="40"/>
  <c r="CO86" i="40"/>
  <c r="CP86" i="40"/>
  <c r="CQ86" i="40"/>
  <c r="CR86" i="40"/>
  <c r="CS86" i="40"/>
  <c r="CT86" i="40"/>
  <c r="CU86" i="40"/>
  <c r="CV86" i="40"/>
  <c r="CW86" i="40"/>
  <c r="CX86" i="40"/>
  <c r="CY86" i="40"/>
  <c r="CZ86" i="40"/>
  <c r="DA86" i="40"/>
  <c r="DB86" i="40"/>
  <c r="DC86" i="40"/>
  <c r="D87" i="40"/>
  <c r="D207" i="40" s="1"/>
  <c r="E87" i="40"/>
  <c r="F87" i="40"/>
  <c r="G87" i="40"/>
  <c r="H87" i="40"/>
  <c r="I87" i="40"/>
  <c r="J87" i="40"/>
  <c r="K87" i="40"/>
  <c r="L87" i="40"/>
  <c r="M87" i="40"/>
  <c r="N87" i="40"/>
  <c r="O87" i="40"/>
  <c r="P87" i="40"/>
  <c r="Q87" i="40"/>
  <c r="R87" i="40"/>
  <c r="S87" i="40"/>
  <c r="T87" i="40"/>
  <c r="U87" i="40"/>
  <c r="V87" i="40"/>
  <c r="W87" i="40"/>
  <c r="X87" i="40"/>
  <c r="Y87" i="40"/>
  <c r="Z87" i="40"/>
  <c r="AA87" i="40"/>
  <c r="AB87" i="40"/>
  <c r="AC87" i="40"/>
  <c r="AD87" i="40"/>
  <c r="AE87" i="40"/>
  <c r="AF87" i="40"/>
  <c r="AG87" i="40"/>
  <c r="AH87" i="40"/>
  <c r="AI87" i="40"/>
  <c r="AJ87" i="40"/>
  <c r="AK87" i="40"/>
  <c r="AL87" i="40"/>
  <c r="AM87" i="40"/>
  <c r="AN87" i="40"/>
  <c r="AO87" i="40"/>
  <c r="AP87" i="40"/>
  <c r="AQ87" i="40"/>
  <c r="AR87" i="40"/>
  <c r="AS87" i="40"/>
  <c r="AT87" i="40"/>
  <c r="AU87" i="40"/>
  <c r="AV87" i="40"/>
  <c r="AW87" i="40"/>
  <c r="AX87" i="40"/>
  <c r="AY87" i="40"/>
  <c r="AZ87" i="40"/>
  <c r="BA87" i="40"/>
  <c r="BB87" i="40"/>
  <c r="BC87" i="40"/>
  <c r="BD87" i="40"/>
  <c r="BE87" i="40"/>
  <c r="BF87" i="40"/>
  <c r="BG87" i="40"/>
  <c r="BH87" i="40"/>
  <c r="BI87" i="40"/>
  <c r="BJ87" i="40"/>
  <c r="BK87" i="40"/>
  <c r="BL87" i="40"/>
  <c r="BM87" i="40"/>
  <c r="BN87" i="40"/>
  <c r="BO87" i="40"/>
  <c r="BP87" i="40"/>
  <c r="BQ87" i="40"/>
  <c r="BR87" i="40"/>
  <c r="BS87" i="40"/>
  <c r="BT87" i="40"/>
  <c r="BU87" i="40"/>
  <c r="BV87" i="40"/>
  <c r="BW87" i="40"/>
  <c r="BX87" i="40"/>
  <c r="BY87" i="40"/>
  <c r="BZ87" i="40"/>
  <c r="CA87" i="40"/>
  <c r="CB87" i="40"/>
  <c r="CC87" i="40"/>
  <c r="CD87" i="40"/>
  <c r="CE87" i="40"/>
  <c r="CF87" i="40"/>
  <c r="CG87" i="40"/>
  <c r="CH87" i="40"/>
  <c r="CI87" i="40"/>
  <c r="CJ87" i="40"/>
  <c r="CK87" i="40"/>
  <c r="CL87" i="40"/>
  <c r="CM87" i="40"/>
  <c r="CN87" i="40"/>
  <c r="CO87" i="40"/>
  <c r="CP87" i="40"/>
  <c r="CQ87" i="40"/>
  <c r="CR87" i="40"/>
  <c r="CS87" i="40"/>
  <c r="CT87" i="40"/>
  <c r="CU87" i="40"/>
  <c r="CV87" i="40"/>
  <c r="CW87" i="40"/>
  <c r="CX87" i="40"/>
  <c r="CY87" i="40"/>
  <c r="CZ87" i="40"/>
  <c r="DA87" i="40"/>
  <c r="DB87" i="40"/>
  <c r="DC87" i="40"/>
  <c r="D88" i="40"/>
  <c r="E88" i="40"/>
  <c r="F88" i="40"/>
  <c r="G88" i="40"/>
  <c r="H88" i="40"/>
  <c r="I88" i="40"/>
  <c r="J88" i="40"/>
  <c r="K88" i="40"/>
  <c r="L88" i="40"/>
  <c r="M88" i="40"/>
  <c r="N88" i="40"/>
  <c r="O88" i="40"/>
  <c r="P88" i="40"/>
  <c r="Q88" i="40"/>
  <c r="R88" i="40"/>
  <c r="S88" i="40"/>
  <c r="T88" i="40"/>
  <c r="U88" i="40"/>
  <c r="V88" i="40"/>
  <c r="W88" i="40"/>
  <c r="X88" i="40"/>
  <c r="Y88" i="40"/>
  <c r="Z88" i="40"/>
  <c r="AA88" i="40"/>
  <c r="AB88" i="40"/>
  <c r="AC88" i="40"/>
  <c r="AD88" i="40"/>
  <c r="AE88" i="40"/>
  <c r="AF88" i="40"/>
  <c r="AG88" i="40"/>
  <c r="AH88" i="40"/>
  <c r="AI88" i="40"/>
  <c r="AJ88" i="40"/>
  <c r="AK88" i="40"/>
  <c r="AL88" i="40"/>
  <c r="AM88" i="40"/>
  <c r="AN88" i="40"/>
  <c r="AO88" i="40"/>
  <c r="AP88" i="40"/>
  <c r="AQ88" i="40"/>
  <c r="AR88" i="40"/>
  <c r="AS88" i="40"/>
  <c r="AT88" i="40"/>
  <c r="AU88" i="40"/>
  <c r="AV88" i="40"/>
  <c r="AW88" i="40"/>
  <c r="AX88" i="40"/>
  <c r="AY88" i="40"/>
  <c r="AZ88" i="40"/>
  <c r="BA88" i="40"/>
  <c r="BB88" i="40"/>
  <c r="BC88" i="40"/>
  <c r="BD88" i="40"/>
  <c r="BE88" i="40"/>
  <c r="BF88" i="40"/>
  <c r="BG88" i="40"/>
  <c r="BH88" i="40"/>
  <c r="BI88" i="40"/>
  <c r="BJ88" i="40"/>
  <c r="BK88" i="40"/>
  <c r="BL88" i="40"/>
  <c r="BM88" i="40"/>
  <c r="BN88" i="40"/>
  <c r="BO88" i="40"/>
  <c r="BP88" i="40"/>
  <c r="BQ88" i="40"/>
  <c r="BR88" i="40"/>
  <c r="BS88" i="40"/>
  <c r="BT88" i="40"/>
  <c r="BU88" i="40"/>
  <c r="BV88" i="40"/>
  <c r="BW88" i="40"/>
  <c r="BX88" i="40"/>
  <c r="BY88" i="40"/>
  <c r="BZ88" i="40"/>
  <c r="CA88" i="40"/>
  <c r="CB88" i="40"/>
  <c r="CC88" i="40"/>
  <c r="CD88" i="40"/>
  <c r="CE88" i="40"/>
  <c r="CF88" i="40"/>
  <c r="CG88" i="40"/>
  <c r="CH88" i="40"/>
  <c r="CI88" i="40"/>
  <c r="CJ88" i="40"/>
  <c r="CK88" i="40"/>
  <c r="CL88" i="40"/>
  <c r="CM88" i="40"/>
  <c r="CN88" i="40"/>
  <c r="CO88" i="40"/>
  <c r="CP88" i="40"/>
  <c r="CQ88" i="40"/>
  <c r="CR88" i="40"/>
  <c r="CS88" i="40"/>
  <c r="CT88" i="40"/>
  <c r="CU88" i="40"/>
  <c r="CV88" i="40"/>
  <c r="CW88" i="40"/>
  <c r="CX88" i="40"/>
  <c r="CY88" i="40"/>
  <c r="CZ88" i="40"/>
  <c r="DA88" i="40"/>
  <c r="DB88" i="40"/>
  <c r="DC88" i="40"/>
  <c r="D89" i="40"/>
  <c r="E89" i="40"/>
  <c r="F89" i="40"/>
  <c r="G89" i="40"/>
  <c r="H89" i="40"/>
  <c r="I89" i="40"/>
  <c r="J89" i="40"/>
  <c r="K89" i="40"/>
  <c r="L89" i="40"/>
  <c r="M89" i="40"/>
  <c r="N89" i="40"/>
  <c r="O89" i="40"/>
  <c r="P89" i="40"/>
  <c r="Q89" i="40"/>
  <c r="R89" i="40"/>
  <c r="S89" i="40"/>
  <c r="T89" i="40"/>
  <c r="U89" i="40"/>
  <c r="V89" i="40"/>
  <c r="W89" i="40"/>
  <c r="X89" i="40"/>
  <c r="Y89" i="40"/>
  <c r="Z89" i="40"/>
  <c r="AA89" i="40"/>
  <c r="AB89" i="40"/>
  <c r="AC89" i="40"/>
  <c r="AD89" i="40"/>
  <c r="AE89" i="40"/>
  <c r="AF89" i="40"/>
  <c r="AG89" i="40"/>
  <c r="AH89" i="40"/>
  <c r="AI89" i="40"/>
  <c r="AJ89" i="40"/>
  <c r="AK89" i="40"/>
  <c r="AL89" i="40"/>
  <c r="AM89" i="40"/>
  <c r="AN89" i="40"/>
  <c r="AO89" i="40"/>
  <c r="AP89" i="40"/>
  <c r="AQ89" i="40"/>
  <c r="AR89" i="40"/>
  <c r="AS89" i="40"/>
  <c r="AT89" i="40"/>
  <c r="AU89" i="40"/>
  <c r="AV89" i="40"/>
  <c r="AW89" i="40"/>
  <c r="AX89" i="40"/>
  <c r="AY89" i="40"/>
  <c r="AZ89" i="40"/>
  <c r="BA89" i="40"/>
  <c r="BB89" i="40"/>
  <c r="BC89" i="40"/>
  <c r="BD89" i="40"/>
  <c r="BE89" i="40"/>
  <c r="BF89" i="40"/>
  <c r="BG89" i="40"/>
  <c r="BH89" i="40"/>
  <c r="BI89" i="40"/>
  <c r="BJ89" i="40"/>
  <c r="BK89" i="40"/>
  <c r="BL89" i="40"/>
  <c r="BM89" i="40"/>
  <c r="BN89" i="40"/>
  <c r="BO89" i="40"/>
  <c r="BP89" i="40"/>
  <c r="BQ89" i="40"/>
  <c r="BR89" i="40"/>
  <c r="BS89" i="40"/>
  <c r="BT89" i="40"/>
  <c r="BU89" i="40"/>
  <c r="BV89" i="40"/>
  <c r="BW89" i="40"/>
  <c r="BX89" i="40"/>
  <c r="BY89" i="40"/>
  <c r="BZ89" i="40"/>
  <c r="CA89" i="40"/>
  <c r="CB89" i="40"/>
  <c r="CC89" i="40"/>
  <c r="CD89" i="40"/>
  <c r="CE89" i="40"/>
  <c r="CF89" i="40"/>
  <c r="CG89" i="40"/>
  <c r="CH89" i="40"/>
  <c r="CI89" i="40"/>
  <c r="CJ89" i="40"/>
  <c r="CK89" i="40"/>
  <c r="CL89" i="40"/>
  <c r="CM89" i="40"/>
  <c r="CN89" i="40"/>
  <c r="CO89" i="40"/>
  <c r="CP89" i="40"/>
  <c r="CQ89" i="40"/>
  <c r="CR89" i="40"/>
  <c r="CS89" i="40"/>
  <c r="CT89" i="40"/>
  <c r="CU89" i="40"/>
  <c r="CV89" i="40"/>
  <c r="CW89" i="40"/>
  <c r="CX89" i="40"/>
  <c r="CY89" i="40"/>
  <c r="CZ89" i="40"/>
  <c r="DA89" i="40"/>
  <c r="DB89" i="40"/>
  <c r="DC89" i="40"/>
  <c r="D90" i="40"/>
  <c r="E90" i="40"/>
  <c r="F90" i="40"/>
  <c r="G90" i="40"/>
  <c r="H90" i="40"/>
  <c r="I90" i="40"/>
  <c r="J90" i="40"/>
  <c r="K90" i="40"/>
  <c r="L90" i="40"/>
  <c r="M90" i="40"/>
  <c r="N90" i="40"/>
  <c r="O90" i="40"/>
  <c r="P90" i="40"/>
  <c r="Q90" i="40"/>
  <c r="R90" i="40"/>
  <c r="S90" i="40"/>
  <c r="T90" i="40"/>
  <c r="U90" i="40"/>
  <c r="V90" i="40"/>
  <c r="W90" i="40"/>
  <c r="X90" i="40"/>
  <c r="Y90" i="40"/>
  <c r="Z90" i="40"/>
  <c r="AA90" i="40"/>
  <c r="AB90" i="40"/>
  <c r="AC90" i="40"/>
  <c r="AD90" i="40"/>
  <c r="AE90" i="40"/>
  <c r="AF90" i="40"/>
  <c r="AG90" i="40"/>
  <c r="AH90" i="40"/>
  <c r="AI90" i="40"/>
  <c r="AJ90" i="40"/>
  <c r="AK90" i="40"/>
  <c r="AL90" i="40"/>
  <c r="AM90" i="40"/>
  <c r="AN90" i="40"/>
  <c r="AO90" i="40"/>
  <c r="AP90" i="40"/>
  <c r="AQ90" i="40"/>
  <c r="AR90" i="40"/>
  <c r="AS90" i="40"/>
  <c r="AT90" i="40"/>
  <c r="AU90" i="40"/>
  <c r="AV90" i="40"/>
  <c r="AW90" i="40"/>
  <c r="AX90" i="40"/>
  <c r="AY90" i="40"/>
  <c r="AZ90" i="40"/>
  <c r="BA90" i="40"/>
  <c r="BB90" i="40"/>
  <c r="BC90" i="40"/>
  <c r="BD90" i="40"/>
  <c r="BE90" i="40"/>
  <c r="BF90" i="40"/>
  <c r="BG90" i="40"/>
  <c r="BH90" i="40"/>
  <c r="BI90" i="40"/>
  <c r="BJ90" i="40"/>
  <c r="BK90" i="40"/>
  <c r="BL90" i="40"/>
  <c r="BM90" i="40"/>
  <c r="BN90" i="40"/>
  <c r="BO90" i="40"/>
  <c r="BP90" i="40"/>
  <c r="BQ90" i="40"/>
  <c r="BR90" i="40"/>
  <c r="BS90" i="40"/>
  <c r="BT90" i="40"/>
  <c r="BU90" i="40"/>
  <c r="BV90" i="40"/>
  <c r="BW90" i="40"/>
  <c r="BX90" i="40"/>
  <c r="BY90" i="40"/>
  <c r="BZ90" i="40"/>
  <c r="CA90" i="40"/>
  <c r="CB90" i="40"/>
  <c r="CC90" i="40"/>
  <c r="CD90" i="40"/>
  <c r="CE90" i="40"/>
  <c r="CF90" i="40"/>
  <c r="CG90" i="40"/>
  <c r="CH90" i="40"/>
  <c r="CI90" i="40"/>
  <c r="CJ90" i="40"/>
  <c r="CK90" i="40"/>
  <c r="CL90" i="40"/>
  <c r="CM90" i="40"/>
  <c r="CN90" i="40"/>
  <c r="CO90" i="40"/>
  <c r="CP90" i="40"/>
  <c r="CQ90" i="40"/>
  <c r="CR90" i="40"/>
  <c r="CS90" i="40"/>
  <c r="CT90" i="40"/>
  <c r="CU90" i="40"/>
  <c r="CV90" i="40"/>
  <c r="CW90" i="40"/>
  <c r="CX90" i="40"/>
  <c r="CY90" i="40"/>
  <c r="CZ90" i="40"/>
  <c r="DA90" i="40"/>
  <c r="DB90" i="40"/>
  <c r="DC90" i="40"/>
  <c r="D91" i="40"/>
  <c r="E91" i="40"/>
  <c r="H211" i="40" s="1"/>
  <c r="F91" i="40"/>
  <c r="G91" i="40"/>
  <c r="H91" i="40"/>
  <c r="I91" i="40"/>
  <c r="J91" i="40"/>
  <c r="K91" i="40"/>
  <c r="L91" i="40"/>
  <c r="M91" i="40"/>
  <c r="N91" i="40"/>
  <c r="O91" i="40"/>
  <c r="P91" i="40"/>
  <c r="Q91" i="40"/>
  <c r="R91" i="40"/>
  <c r="S91" i="40"/>
  <c r="T91" i="40"/>
  <c r="U91" i="40"/>
  <c r="V91" i="40"/>
  <c r="W91" i="40"/>
  <c r="X91" i="40"/>
  <c r="Y91" i="40"/>
  <c r="Z91" i="40"/>
  <c r="AA91" i="40"/>
  <c r="AB91" i="40"/>
  <c r="AC91" i="40"/>
  <c r="AD91" i="40"/>
  <c r="AE91" i="40"/>
  <c r="AF91" i="40"/>
  <c r="AG91" i="40"/>
  <c r="AH91" i="40"/>
  <c r="AI91" i="40"/>
  <c r="AJ91" i="40"/>
  <c r="AK91" i="40"/>
  <c r="AL91" i="40"/>
  <c r="AM91" i="40"/>
  <c r="AN91" i="40"/>
  <c r="AO91" i="40"/>
  <c r="AP91" i="40"/>
  <c r="AQ91" i="40"/>
  <c r="AR91" i="40"/>
  <c r="AS91" i="40"/>
  <c r="AT91" i="40"/>
  <c r="AU91" i="40"/>
  <c r="AV91" i="40"/>
  <c r="AW91" i="40"/>
  <c r="AX91" i="40"/>
  <c r="AY91" i="40"/>
  <c r="AZ91" i="40"/>
  <c r="BA91" i="40"/>
  <c r="BB91" i="40"/>
  <c r="BC91" i="40"/>
  <c r="BD91" i="40"/>
  <c r="BE91" i="40"/>
  <c r="BF91" i="40"/>
  <c r="BG91" i="40"/>
  <c r="BH91" i="40"/>
  <c r="BI91" i="40"/>
  <c r="BJ91" i="40"/>
  <c r="BK91" i="40"/>
  <c r="BL91" i="40"/>
  <c r="BM91" i="40"/>
  <c r="BN91" i="40"/>
  <c r="BO91" i="40"/>
  <c r="BP91" i="40"/>
  <c r="BQ91" i="40"/>
  <c r="BR91" i="40"/>
  <c r="BS91" i="40"/>
  <c r="BT91" i="40"/>
  <c r="BU91" i="40"/>
  <c r="BV91" i="40"/>
  <c r="BW91" i="40"/>
  <c r="BX91" i="40"/>
  <c r="BY91" i="40"/>
  <c r="BZ91" i="40"/>
  <c r="CA91" i="40"/>
  <c r="CB91" i="40"/>
  <c r="CC91" i="40"/>
  <c r="CD91" i="40"/>
  <c r="CE91" i="40"/>
  <c r="CF91" i="40"/>
  <c r="CG91" i="40"/>
  <c r="CH91" i="40"/>
  <c r="CI91" i="40"/>
  <c r="CJ91" i="40"/>
  <c r="CK91" i="40"/>
  <c r="CL91" i="40"/>
  <c r="CM91" i="40"/>
  <c r="CN91" i="40"/>
  <c r="CO91" i="40"/>
  <c r="CP91" i="40"/>
  <c r="CQ91" i="40"/>
  <c r="CR91" i="40"/>
  <c r="CS91" i="40"/>
  <c r="CT91" i="40"/>
  <c r="CU91" i="40"/>
  <c r="CV91" i="40"/>
  <c r="CW91" i="40"/>
  <c r="CX91" i="40"/>
  <c r="CY91" i="40"/>
  <c r="CZ91" i="40"/>
  <c r="DA91" i="40"/>
  <c r="DB91" i="40"/>
  <c r="DC91" i="40"/>
  <c r="D92" i="40"/>
  <c r="E92" i="40"/>
  <c r="F92" i="40"/>
  <c r="G92" i="40"/>
  <c r="H92" i="40"/>
  <c r="I92" i="40"/>
  <c r="J92" i="40"/>
  <c r="K92" i="40"/>
  <c r="L92" i="40"/>
  <c r="M92" i="40"/>
  <c r="N92" i="40"/>
  <c r="O92" i="40"/>
  <c r="P92" i="40"/>
  <c r="Q92" i="40"/>
  <c r="R92" i="40"/>
  <c r="S92" i="40"/>
  <c r="T92" i="40"/>
  <c r="U92" i="40"/>
  <c r="V92" i="40"/>
  <c r="W92" i="40"/>
  <c r="X92" i="40"/>
  <c r="Y92" i="40"/>
  <c r="Z92" i="40"/>
  <c r="AA92" i="40"/>
  <c r="AB92" i="40"/>
  <c r="AC92" i="40"/>
  <c r="AD92" i="40"/>
  <c r="AE92" i="40"/>
  <c r="AF92" i="40"/>
  <c r="AG92" i="40"/>
  <c r="AH92" i="40"/>
  <c r="AI92" i="40"/>
  <c r="AJ92" i="40"/>
  <c r="AK92" i="40"/>
  <c r="AL92" i="40"/>
  <c r="AM92" i="40"/>
  <c r="AN92" i="40"/>
  <c r="AO92" i="40"/>
  <c r="AP92" i="40"/>
  <c r="AQ92" i="40"/>
  <c r="AR92" i="40"/>
  <c r="AS92" i="40"/>
  <c r="AT92" i="40"/>
  <c r="AU92" i="40"/>
  <c r="AV92" i="40"/>
  <c r="AW92" i="40"/>
  <c r="AX92" i="40"/>
  <c r="AY92" i="40"/>
  <c r="AZ92" i="40"/>
  <c r="BA92" i="40"/>
  <c r="BB92" i="40"/>
  <c r="BC92" i="40"/>
  <c r="BD92" i="40"/>
  <c r="BE92" i="40"/>
  <c r="BF92" i="40"/>
  <c r="BG92" i="40"/>
  <c r="BH92" i="40"/>
  <c r="BI92" i="40"/>
  <c r="BJ92" i="40"/>
  <c r="BK92" i="40"/>
  <c r="BL92" i="40"/>
  <c r="BM92" i="40"/>
  <c r="BN92" i="40"/>
  <c r="BO92" i="40"/>
  <c r="BP92" i="40"/>
  <c r="BQ92" i="40"/>
  <c r="BR92" i="40"/>
  <c r="BS92" i="40"/>
  <c r="BT92" i="40"/>
  <c r="BU92" i="40"/>
  <c r="BV92" i="40"/>
  <c r="BW92" i="40"/>
  <c r="BX92" i="40"/>
  <c r="BY92" i="40"/>
  <c r="BZ92" i="40"/>
  <c r="CA92" i="40"/>
  <c r="CB92" i="40"/>
  <c r="CC92" i="40"/>
  <c r="CD92" i="40"/>
  <c r="CE92" i="40"/>
  <c r="CF92" i="40"/>
  <c r="CG92" i="40"/>
  <c r="CH92" i="40"/>
  <c r="CI92" i="40"/>
  <c r="CJ92" i="40"/>
  <c r="CK92" i="40"/>
  <c r="CL92" i="40"/>
  <c r="CM92" i="40"/>
  <c r="CN92" i="40"/>
  <c r="CO92" i="40"/>
  <c r="CP92" i="40"/>
  <c r="CQ92" i="40"/>
  <c r="CR92" i="40"/>
  <c r="CS92" i="40"/>
  <c r="CT92" i="40"/>
  <c r="CU92" i="40"/>
  <c r="CV92" i="40"/>
  <c r="CW92" i="40"/>
  <c r="CX92" i="40"/>
  <c r="CY92" i="40"/>
  <c r="CZ92" i="40"/>
  <c r="DA92" i="40"/>
  <c r="DB92" i="40"/>
  <c r="DC92" i="40"/>
  <c r="D93" i="40"/>
  <c r="E93" i="40"/>
  <c r="F93" i="40"/>
  <c r="G93" i="40"/>
  <c r="H93" i="40"/>
  <c r="I93" i="40"/>
  <c r="J93" i="40"/>
  <c r="K93" i="40"/>
  <c r="L93" i="40"/>
  <c r="M93" i="40"/>
  <c r="N93" i="40"/>
  <c r="O93" i="40"/>
  <c r="P93" i="40"/>
  <c r="Q93" i="40"/>
  <c r="R93" i="40"/>
  <c r="S93" i="40"/>
  <c r="T93" i="40"/>
  <c r="U93" i="40"/>
  <c r="V93" i="40"/>
  <c r="W93" i="40"/>
  <c r="X93" i="40"/>
  <c r="Y93" i="40"/>
  <c r="Z93" i="40"/>
  <c r="AA93" i="40"/>
  <c r="AB93" i="40"/>
  <c r="AC93" i="40"/>
  <c r="AD93" i="40"/>
  <c r="AE93" i="40"/>
  <c r="AF93" i="40"/>
  <c r="AG93" i="40"/>
  <c r="AH93" i="40"/>
  <c r="AI93" i="40"/>
  <c r="AJ93" i="40"/>
  <c r="AK93" i="40"/>
  <c r="AL93" i="40"/>
  <c r="AM93" i="40"/>
  <c r="AN93" i="40"/>
  <c r="AO93" i="40"/>
  <c r="AP93" i="40"/>
  <c r="AQ93" i="40"/>
  <c r="AR93" i="40"/>
  <c r="AS93" i="40"/>
  <c r="AT93" i="40"/>
  <c r="AU93" i="40"/>
  <c r="AV93" i="40"/>
  <c r="AW93" i="40"/>
  <c r="AX93" i="40"/>
  <c r="AY93" i="40"/>
  <c r="AZ93" i="40"/>
  <c r="BA93" i="40"/>
  <c r="BB93" i="40"/>
  <c r="BC93" i="40"/>
  <c r="BD93" i="40"/>
  <c r="BE93" i="40"/>
  <c r="BF93" i="40"/>
  <c r="BG93" i="40"/>
  <c r="BH93" i="40"/>
  <c r="BI93" i="40"/>
  <c r="BJ93" i="40"/>
  <c r="BK93" i="40"/>
  <c r="BL93" i="40"/>
  <c r="BM93" i="40"/>
  <c r="BN93" i="40"/>
  <c r="BO93" i="40"/>
  <c r="BP93" i="40"/>
  <c r="BQ93" i="40"/>
  <c r="BR93" i="40"/>
  <c r="BS93" i="40"/>
  <c r="BT93" i="40"/>
  <c r="BU93" i="40"/>
  <c r="BV93" i="40"/>
  <c r="BW93" i="40"/>
  <c r="BX93" i="40"/>
  <c r="BY93" i="40"/>
  <c r="BZ93" i="40"/>
  <c r="CA93" i="40"/>
  <c r="CB93" i="40"/>
  <c r="CC93" i="40"/>
  <c r="CD93" i="40"/>
  <c r="CE93" i="40"/>
  <c r="CF93" i="40"/>
  <c r="CG93" i="40"/>
  <c r="CH93" i="40"/>
  <c r="CI93" i="40"/>
  <c r="CJ93" i="40"/>
  <c r="CK93" i="40"/>
  <c r="CL93" i="40"/>
  <c r="CM93" i="40"/>
  <c r="CN93" i="40"/>
  <c r="CO93" i="40"/>
  <c r="CP93" i="40"/>
  <c r="CQ93" i="40"/>
  <c r="CR93" i="40"/>
  <c r="CS93" i="40"/>
  <c r="CT93" i="40"/>
  <c r="CU93" i="40"/>
  <c r="CV93" i="40"/>
  <c r="CW93" i="40"/>
  <c r="CX93" i="40"/>
  <c r="CY93" i="40"/>
  <c r="CZ93" i="40"/>
  <c r="DA93" i="40"/>
  <c r="DB93" i="40"/>
  <c r="DC93" i="40"/>
  <c r="D94" i="40"/>
  <c r="F214" i="40" s="1"/>
  <c r="E94" i="40"/>
  <c r="F94" i="40"/>
  <c r="G94" i="40"/>
  <c r="H94" i="40"/>
  <c r="I94" i="40"/>
  <c r="J94" i="40"/>
  <c r="K94" i="40"/>
  <c r="L94" i="40"/>
  <c r="M94" i="40"/>
  <c r="N94" i="40"/>
  <c r="O94" i="40"/>
  <c r="P94" i="40"/>
  <c r="Q94" i="40"/>
  <c r="R94" i="40"/>
  <c r="S94" i="40"/>
  <c r="T94" i="40"/>
  <c r="U94" i="40"/>
  <c r="V94" i="40"/>
  <c r="W94" i="40"/>
  <c r="X94" i="40"/>
  <c r="Y94" i="40"/>
  <c r="Z94" i="40"/>
  <c r="AA94" i="40"/>
  <c r="AB94" i="40"/>
  <c r="AC94" i="40"/>
  <c r="AD94" i="40"/>
  <c r="AE94" i="40"/>
  <c r="AF94" i="40"/>
  <c r="AG94" i="40"/>
  <c r="AH94" i="40"/>
  <c r="AI94" i="40"/>
  <c r="AJ94" i="40"/>
  <c r="AK94" i="40"/>
  <c r="AL94" i="40"/>
  <c r="AM94" i="40"/>
  <c r="AN94" i="40"/>
  <c r="AO94" i="40"/>
  <c r="AP94" i="40"/>
  <c r="AQ94" i="40"/>
  <c r="AR94" i="40"/>
  <c r="AS94" i="40"/>
  <c r="AT94" i="40"/>
  <c r="AU94" i="40"/>
  <c r="AV94" i="40"/>
  <c r="AW94" i="40"/>
  <c r="AX94" i="40"/>
  <c r="AY94" i="40"/>
  <c r="AZ94" i="40"/>
  <c r="BA94" i="40"/>
  <c r="BB94" i="40"/>
  <c r="BC94" i="40"/>
  <c r="BD94" i="40"/>
  <c r="BE94" i="40"/>
  <c r="BF94" i="40"/>
  <c r="BG94" i="40"/>
  <c r="BH94" i="40"/>
  <c r="BI94" i="40"/>
  <c r="BJ94" i="40"/>
  <c r="BK94" i="40"/>
  <c r="BL94" i="40"/>
  <c r="BM94" i="40"/>
  <c r="BN94" i="40"/>
  <c r="BO94" i="40"/>
  <c r="BP94" i="40"/>
  <c r="BQ94" i="40"/>
  <c r="BR94" i="40"/>
  <c r="BS94" i="40"/>
  <c r="BT94" i="40"/>
  <c r="BU94" i="40"/>
  <c r="BV94" i="40"/>
  <c r="BW94" i="40"/>
  <c r="BX94" i="40"/>
  <c r="BY94" i="40"/>
  <c r="BZ94" i="40"/>
  <c r="CA94" i="40"/>
  <c r="CB94" i="40"/>
  <c r="CC94" i="40"/>
  <c r="CD94" i="40"/>
  <c r="CE94" i="40"/>
  <c r="CF94" i="40"/>
  <c r="CG94" i="40"/>
  <c r="CH94" i="40"/>
  <c r="CI94" i="40"/>
  <c r="CJ94" i="40"/>
  <c r="CK94" i="40"/>
  <c r="CL94" i="40"/>
  <c r="CM94" i="40"/>
  <c r="CN94" i="40"/>
  <c r="CO94" i="40"/>
  <c r="CP94" i="40"/>
  <c r="CQ94" i="40"/>
  <c r="CR94" i="40"/>
  <c r="CS94" i="40"/>
  <c r="CT94" i="40"/>
  <c r="CU94" i="40"/>
  <c r="CV94" i="40"/>
  <c r="CW94" i="40"/>
  <c r="CX94" i="40"/>
  <c r="CY94" i="40"/>
  <c r="CZ94" i="40"/>
  <c r="DA94" i="40"/>
  <c r="DB94" i="40"/>
  <c r="DC94" i="40"/>
  <c r="D95" i="40"/>
  <c r="E95" i="40"/>
  <c r="F95" i="40"/>
  <c r="G95" i="40"/>
  <c r="H95" i="40"/>
  <c r="I95" i="40"/>
  <c r="J95" i="40"/>
  <c r="K95" i="40"/>
  <c r="L95" i="40"/>
  <c r="M95" i="40"/>
  <c r="N95" i="40"/>
  <c r="O95" i="40"/>
  <c r="P95" i="40"/>
  <c r="Q95" i="40"/>
  <c r="R95" i="40"/>
  <c r="S95" i="40"/>
  <c r="T95" i="40"/>
  <c r="U95" i="40"/>
  <c r="V95" i="40"/>
  <c r="W95" i="40"/>
  <c r="X95" i="40"/>
  <c r="Y95" i="40"/>
  <c r="Z95" i="40"/>
  <c r="AA95" i="40"/>
  <c r="AB95" i="40"/>
  <c r="AC95" i="40"/>
  <c r="AD95" i="40"/>
  <c r="AE95" i="40"/>
  <c r="AF95" i="40"/>
  <c r="AG95" i="40"/>
  <c r="AH95" i="40"/>
  <c r="AI95" i="40"/>
  <c r="AJ95" i="40"/>
  <c r="AK95" i="40"/>
  <c r="AL95" i="40"/>
  <c r="AM95" i="40"/>
  <c r="AN95" i="40"/>
  <c r="AO95" i="40"/>
  <c r="AP95" i="40"/>
  <c r="AQ95" i="40"/>
  <c r="AR95" i="40"/>
  <c r="AS95" i="40"/>
  <c r="AT95" i="40"/>
  <c r="AU95" i="40"/>
  <c r="AV95" i="40"/>
  <c r="AW95" i="40"/>
  <c r="AX95" i="40"/>
  <c r="AY95" i="40"/>
  <c r="AZ95" i="40"/>
  <c r="BA95" i="40"/>
  <c r="BB95" i="40"/>
  <c r="BC95" i="40"/>
  <c r="BD95" i="40"/>
  <c r="BE95" i="40"/>
  <c r="BF95" i="40"/>
  <c r="BG95" i="40"/>
  <c r="BH95" i="40"/>
  <c r="BI95" i="40"/>
  <c r="BJ95" i="40"/>
  <c r="BK95" i="40"/>
  <c r="BL95" i="40"/>
  <c r="BM95" i="40"/>
  <c r="BN95" i="40"/>
  <c r="BO95" i="40"/>
  <c r="BP95" i="40"/>
  <c r="BQ95" i="40"/>
  <c r="BR95" i="40"/>
  <c r="BS95" i="40"/>
  <c r="BT95" i="40"/>
  <c r="BU95" i="40"/>
  <c r="BV95" i="40"/>
  <c r="BW95" i="40"/>
  <c r="BX95" i="40"/>
  <c r="BY95" i="40"/>
  <c r="BZ95" i="40"/>
  <c r="CA95" i="40"/>
  <c r="CB95" i="40"/>
  <c r="CC95" i="40"/>
  <c r="CD95" i="40"/>
  <c r="CE95" i="40"/>
  <c r="CF95" i="40"/>
  <c r="CG95" i="40"/>
  <c r="CH95" i="40"/>
  <c r="CI95" i="40"/>
  <c r="CJ95" i="40"/>
  <c r="CK95" i="40"/>
  <c r="CL95" i="40"/>
  <c r="CM95" i="40"/>
  <c r="CN95" i="40"/>
  <c r="CO95" i="40"/>
  <c r="CP95" i="40"/>
  <c r="CQ95" i="40"/>
  <c r="CR95" i="40"/>
  <c r="CS95" i="40"/>
  <c r="CT95" i="40"/>
  <c r="CU95" i="40"/>
  <c r="CV95" i="40"/>
  <c r="CW95" i="40"/>
  <c r="CX95" i="40"/>
  <c r="CY95" i="40"/>
  <c r="CZ95" i="40"/>
  <c r="DA95" i="40"/>
  <c r="DB95" i="40"/>
  <c r="DC95" i="40"/>
  <c r="D96" i="40"/>
  <c r="E96" i="40"/>
  <c r="F96" i="40"/>
  <c r="G96" i="40"/>
  <c r="H96" i="40"/>
  <c r="I96" i="40"/>
  <c r="J96" i="40"/>
  <c r="K96" i="40"/>
  <c r="L96" i="40"/>
  <c r="M96" i="40"/>
  <c r="N96" i="40"/>
  <c r="O96" i="40"/>
  <c r="P96" i="40"/>
  <c r="Q96" i="40"/>
  <c r="R96" i="40"/>
  <c r="S96" i="40"/>
  <c r="T96" i="40"/>
  <c r="U96" i="40"/>
  <c r="V96" i="40"/>
  <c r="W96" i="40"/>
  <c r="X96" i="40"/>
  <c r="Y96" i="40"/>
  <c r="Z96" i="40"/>
  <c r="AA96" i="40"/>
  <c r="AB96" i="40"/>
  <c r="AC96" i="40"/>
  <c r="AD96" i="40"/>
  <c r="AE96" i="40"/>
  <c r="AF96" i="40"/>
  <c r="AG96" i="40"/>
  <c r="AH96" i="40"/>
  <c r="AI96" i="40"/>
  <c r="AJ96" i="40"/>
  <c r="AK96" i="40"/>
  <c r="AL96" i="40"/>
  <c r="AM96" i="40"/>
  <c r="AN96" i="40"/>
  <c r="AO96" i="40"/>
  <c r="AP96" i="40"/>
  <c r="AQ96" i="40"/>
  <c r="AR96" i="40"/>
  <c r="AS96" i="40"/>
  <c r="AT96" i="40"/>
  <c r="AU96" i="40"/>
  <c r="AV96" i="40"/>
  <c r="AW96" i="40"/>
  <c r="AX96" i="40"/>
  <c r="AY96" i="40"/>
  <c r="AZ96" i="40"/>
  <c r="BA96" i="40"/>
  <c r="BB96" i="40"/>
  <c r="BC96" i="40"/>
  <c r="BD96" i="40"/>
  <c r="BE96" i="40"/>
  <c r="BF96" i="40"/>
  <c r="BG96" i="40"/>
  <c r="BH96" i="40"/>
  <c r="BI96" i="40"/>
  <c r="BJ96" i="40"/>
  <c r="BK96" i="40"/>
  <c r="BL96" i="40"/>
  <c r="BM96" i="40"/>
  <c r="BN96" i="40"/>
  <c r="BO96" i="40"/>
  <c r="BP96" i="40"/>
  <c r="BQ96" i="40"/>
  <c r="BR96" i="40"/>
  <c r="BS96" i="40"/>
  <c r="BT96" i="40"/>
  <c r="BU96" i="40"/>
  <c r="BV96" i="40"/>
  <c r="BW96" i="40"/>
  <c r="BX96" i="40"/>
  <c r="BY96" i="40"/>
  <c r="BZ96" i="40"/>
  <c r="CA96" i="40"/>
  <c r="CB96" i="40"/>
  <c r="CC96" i="40"/>
  <c r="CD96" i="40"/>
  <c r="CE96" i="40"/>
  <c r="CF96" i="40"/>
  <c r="CG96" i="40"/>
  <c r="CH96" i="40"/>
  <c r="CI96" i="40"/>
  <c r="CJ96" i="40"/>
  <c r="CK96" i="40"/>
  <c r="CL96" i="40"/>
  <c r="CM96" i="40"/>
  <c r="CN96" i="40"/>
  <c r="CO96" i="40"/>
  <c r="CP96" i="40"/>
  <c r="CQ96" i="40"/>
  <c r="CR96" i="40"/>
  <c r="CS96" i="40"/>
  <c r="CT96" i="40"/>
  <c r="CU96" i="40"/>
  <c r="CV96" i="40"/>
  <c r="CW96" i="40"/>
  <c r="CX96" i="40"/>
  <c r="CY96" i="40"/>
  <c r="CZ96" i="40"/>
  <c r="DA96" i="40"/>
  <c r="DB96" i="40"/>
  <c r="DC96" i="40"/>
  <c r="D97" i="40"/>
  <c r="E97" i="40"/>
  <c r="F97" i="40"/>
  <c r="G97" i="40"/>
  <c r="H97" i="40"/>
  <c r="I97" i="40"/>
  <c r="J97" i="40"/>
  <c r="K97" i="40"/>
  <c r="L97" i="40"/>
  <c r="M97" i="40"/>
  <c r="N97" i="40"/>
  <c r="O97" i="40"/>
  <c r="P97" i="40"/>
  <c r="Q97" i="40"/>
  <c r="R97" i="40"/>
  <c r="S97" i="40"/>
  <c r="T97" i="40"/>
  <c r="U97" i="40"/>
  <c r="V97" i="40"/>
  <c r="W97" i="40"/>
  <c r="X97" i="40"/>
  <c r="Y97" i="40"/>
  <c r="Z97" i="40"/>
  <c r="AA97" i="40"/>
  <c r="AB97" i="40"/>
  <c r="AC97" i="40"/>
  <c r="AD97" i="40"/>
  <c r="AE97" i="40"/>
  <c r="AF97" i="40"/>
  <c r="AG97" i="40"/>
  <c r="AH97" i="40"/>
  <c r="AI97" i="40"/>
  <c r="AJ97" i="40"/>
  <c r="AK97" i="40"/>
  <c r="AL97" i="40"/>
  <c r="AM97" i="40"/>
  <c r="AN97" i="40"/>
  <c r="AO97" i="40"/>
  <c r="AP97" i="40"/>
  <c r="AQ97" i="40"/>
  <c r="AR97" i="40"/>
  <c r="AS97" i="40"/>
  <c r="AT97" i="40"/>
  <c r="AU97" i="40"/>
  <c r="AV97" i="40"/>
  <c r="AW97" i="40"/>
  <c r="AX97" i="40"/>
  <c r="AY97" i="40"/>
  <c r="AZ97" i="40"/>
  <c r="BA97" i="40"/>
  <c r="BB97" i="40"/>
  <c r="BC97" i="40"/>
  <c r="BD97" i="40"/>
  <c r="BE97" i="40"/>
  <c r="BF97" i="40"/>
  <c r="BG97" i="40"/>
  <c r="BH97" i="40"/>
  <c r="BI97" i="40"/>
  <c r="BJ97" i="40"/>
  <c r="BK97" i="40"/>
  <c r="BL97" i="40"/>
  <c r="BM97" i="40"/>
  <c r="BN97" i="40"/>
  <c r="BO97" i="40"/>
  <c r="BP97" i="40"/>
  <c r="BQ97" i="40"/>
  <c r="BR97" i="40"/>
  <c r="BS97" i="40"/>
  <c r="BT97" i="40"/>
  <c r="BU97" i="40"/>
  <c r="BV97" i="40"/>
  <c r="BW97" i="40"/>
  <c r="BX97" i="40"/>
  <c r="BY97" i="40"/>
  <c r="BZ97" i="40"/>
  <c r="CA97" i="40"/>
  <c r="CB97" i="40"/>
  <c r="CC97" i="40"/>
  <c r="CD97" i="40"/>
  <c r="CE97" i="40"/>
  <c r="CF97" i="40"/>
  <c r="CG97" i="40"/>
  <c r="CH97" i="40"/>
  <c r="CI97" i="40"/>
  <c r="CJ97" i="40"/>
  <c r="CK97" i="40"/>
  <c r="CL97" i="40"/>
  <c r="CM97" i="40"/>
  <c r="CN97" i="40"/>
  <c r="CO97" i="40"/>
  <c r="CP97" i="40"/>
  <c r="CQ97" i="40"/>
  <c r="CR97" i="40"/>
  <c r="CS97" i="40"/>
  <c r="CT97" i="40"/>
  <c r="CU97" i="40"/>
  <c r="CV97" i="40"/>
  <c r="CW97" i="40"/>
  <c r="CX97" i="40"/>
  <c r="CY97" i="40"/>
  <c r="CZ97" i="40"/>
  <c r="DA97" i="40"/>
  <c r="DB97" i="40"/>
  <c r="DC97" i="40"/>
  <c r="D98" i="40"/>
  <c r="D218" i="40" s="1"/>
  <c r="E98" i="40"/>
  <c r="F98" i="40"/>
  <c r="G98" i="40"/>
  <c r="H98" i="40"/>
  <c r="I98" i="40"/>
  <c r="J98" i="40"/>
  <c r="K98" i="40"/>
  <c r="L98" i="40"/>
  <c r="M98" i="40"/>
  <c r="N98" i="40"/>
  <c r="O98" i="40"/>
  <c r="P98" i="40"/>
  <c r="Q98" i="40"/>
  <c r="R98" i="40"/>
  <c r="S98" i="40"/>
  <c r="T98" i="40"/>
  <c r="U98" i="40"/>
  <c r="V98" i="40"/>
  <c r="W98" i="40"/>
  <c r="X98" i="40"/>
  <c r="Y98" i="40"/>
  <c r="Z98" i="40"/>
  <c r="AA98" i="40"/>
  <c r="AB98" i="40"/>
  <c r="AC98" i="40"/>
  <c r="AD98" i="40"/>
  <c r="AE98" i="40"/>
  <c r="AF98" i="40"/>
  <c r="AG98" i="40"/>
  <c r="AH98" i="40"/>
  <c r="AI98" i="40"/>
  <c r="AJ98" i="40"/>
  <c r="AK98" i="40"/>
  <c r="AL98" i="40"/>
  <c r="AM98" i="40"/>
  <c r="AN98" i="40"/>
  <c r="AO98" i="40"/>
  <c r="AP98" i="40"/>
  <c r="AQ98" i="40"/>
  <c r="AR98" i="40"/>
  <c r="AS98" i="40"/>
  <c r="AT98" i="40"/>
  <c r="AU98" i="40"/>
  <c r="AV98" i="40"/>
  <c r="AW98" i="40"/>
  <c r="AX98" i="40"/>
  <c r="AY98" i="40"/>
  <c r="AZ98" i="40"/>
  <c r="BA98" i="40"/>
  <c r="BB98" i="40"/>
  <c r="BC98" i="40"/>
  <c r="BD98" i="40"/>
  <c r="BE98" i="40"/>
  <c r="BF98" i="40"/>
  <c r="BG98" i="40"/>
  <c r="BH98" i="40"/>
  <c r="BI98" i="40"/>
  <c r="BJ98" i="40"/>
  <c r="BK98" i="40"/>
  <c r="BL98" i="40"/>
  <c r="BM98" i="40"/>
  <c r="BN98" i="40"/>
  <c r="BO98" i="40"/>
  <c r="BP98" i="40"/>
  <c r="BQ98" i="40"/>
  <c r="BR98" i="40"/>
  <c r="BS98" i="40"/>
  <c r="BT98" i="40"/>
  <c r="BU98" i="40"/>
  <c r="BV98" i="40"/>
  <c r="BW98" i="40"/>
  <c r="BX98" i="40"/>
  <c r="BY98" i="40"/>
  <c r="BZ98" i="40"/>
  <c r="CA98" i="40"/>
  <c r="CB98" i="40"/>
  <c r="CC98" i="40"/>
  <c r="CD98" i="40"/>
  <c r="CE98" i="40"/>
  <c r="CF98" i="40"/>
  <c r="CG98" i="40"/>
  <c r="CH98" i="40"/>
  <c r="CI98" i="40"/>
  <c r="CJ98" i="40"/>
  <c r="CK98" i="40"/>
  <c r="CL98" i="40"/>
  <c r="CM98" i="40"/>
  <c r="CN98" i="40"/>
  <c r="CO98" i="40"/>
  <c r="CP98" i="40"/>
  <c r="CQ98" i="40"/>
  <c r="CR98" i="40"/>
  <c r="CS98" i="40"/>
  <c r="CT98" i="40"/>
  <c r="CU98" i="40"/>
  <c r="CV98" i="40"/>
  <c r="CW98" i="40"/>
  <c r="CX98" i="40"/>
  <c r="CY98" i="40"/>
  <c r="CZ98" i="40"/>
  <c r="DA98" i="40"/>
  <c r="DB98" i="40"/>
  <c r="DC98" i="40"/>
  <c r="D99" i="40"/>
  <c r="E99" i="40"/>
  <c r="F99" i="40"/>
  <c r="G99" i="40"/>
  <c r="H99" i="40"/>
  <c r="I99" i="40"/>
  <c r="J99" i="40"/>
  <c r="K99" i="40"/>
  <c r="L99" i="40"/>
  <c r="M99" i="40"/>
  <c r="N99" i="40"/>
  <c r="O99" i="40"/>
  <c r="P99" i="40"/>
  <c r="Q99" i="40"/>
  <c r="R99" i="40"/>
  <c r="S99" i="40"/>
  <c r="T99" i="40"/>
  <c r="U99" i="40"/>
  <c r="V99" i="40"/>
  <c r="W99" i="40"/>
  <c r="X99" i="40"/>
  <c r="Y99" i="40"/>
  <c r="Z99" i="40"/>
  <c r="AA99" i="40"/>
  <c r="AB99" i="40"/>
  <c r="AC99" i="40"/>
  <c r="AD99" i="40"/>
  <c r="AE99" i="40"/>
  <c r="AF99" i="40"/>
  <c r="AG99" i="40"/>
  <c r="AH99" i="40"/>
  <c r="AI99" i="40"/>
  <c r="AJ99" i="40"/>
  <c r="AK99" i="40"/>
  <c r="AL99" i="40"/>
  <c r="AM99" i="40"/>
  <c r="AN99" i="40"/>
  <c r="AO99" i="40"/>
  <c r="AP99" i="40"/>
  <c r="AQ99" i="40"/>
  <c r="AR99" i="40"/>
  <c r="AS99" i="40"/>
  <c r="AT99" i="40"/>
  <c r="AU99" i="40"/>
  <c r="AV99" i="40"/>
  <c r="AW99" i="40"/>
  <c r="AX99" i="40"/>
  <c r="AY99" i="40"/>
  <c r="AZ99" i="40"/>
  <c r="BA99" i="40"/>
  <c r="BB99" i="40"/>
  <c r="BC99" i="40"/>
  <c r="BD99" i="40"/>
  <c r="BE99" i="40"/>
  <c r="BF99" i="40"/>
  <c r="BG99" i="40"/>
  <c r="BH99" i="40"/>
  <c r="BI99" i="40"/>
  <c r="BJ99" i="40"/>
  <c r="BK99" i="40"/>
  <c r="BL99" i="40"/>
  <c r="BM99" i="40"/>
  <c r="BN99" i="40"/>
  <c r="BO99" i="40"/>
  <c r="BP99" i="40"/>
  <c r="BQ99" i="40"/>
  <c r="BR99" i="40"/>
  <c r="BS99" i="40"/>
  <c r="BT99" i="40"/>
  <c r="BU99" i="40"/>
  <c r="BV99" i="40"/>
  <c r="BW99" i="40"/>
  <c r="BX99" i="40"/>
  <c r="BY99" i="40"/>
  <c r="BZ99" i="40"/>
  <c r="CA99" i="40"/>
  <c r="CB99" i="40"/>
  <c r="CC99" i="40"/>
  <c r="CD99" i="40"/>
  <c r="CE99" i="40"/>
  <c r="CF99" i="40"/>
  <c r="CG99" i="40"/>
  <c r="CH99" i="40"/>
  <c r="CI99" i="40"/>
  <c r="CJ99" i="40"/>
  <c r="CK99" i="40"/>
  <c r="CL99" i="40"/>
  <c r="CM99" i="40"/>
  <c r="CN99" i="40"/>
  <c r="CO99" i="40"/>
  <c r="CP99" i="40"/>
  <c r="CQ99" i="40"/>
  <c r="CR99" i="40"/>
  <c r="CS99" i="40"/>
  <c r="CT99" i="40"/>
  <c r="CU99" i="40"/>
  <c r="CV99" i="40"/>
  <c r="CW99" i="40"/>
  <c r="CX99" i="40"/>
  <c r="CY99" i="40"/>
  <c r="CZ99" i="40"/>
  <c r="DA99" i="40"/>
  <c r="DB99" i="40"/>
  <c r="DC99" i="40"/>
  <c r="D100" i="40"/>
  <c r="E100" i="40"/>
  <c r="F100" i="40"/>
  <c r="G100" i="40"/>
  <c r="H100" i="40"/>
  <c r="I100" i="40"/>
  <c r="J100" i="40"/>
  <c r="K100" i="40"/>
  <c r="L100" i="40"/>
  <c r="M100" i="40"/>
  <c r="N100" i="40"/>
  <c r="O100" i="40"/>
  <c r="P100" i="40"/>
  <c r="Q100" i="40"/>
  <c r="R100" i="40"/>
  <c r="S100" i="40"/>
  <c r="T100" i="40"/>
  <c r="U100" i="40"/>
  <c r="V100" i="40"/>
  <c r="W100" i="40"/>
  <c r="X100" i="40"/>
  <c r="Y100" i="40"/>
  <c r="Z100" i="40"/>
  <c r="AA100" i="40"/>
  <c r="AB100" i="40"/>
  <c r="AC100" i="40"/>
  <c r="AD100" i="40"/>
  <c r="AE100" i="40"/>
  <c r="AF100" i="40"/>
  <c r="AG100" i="40"/>
  <c r="AH100" i="40"/>
  <c r="AI100" i="40"/>
  <c r="AJ100" i="40"/>
  <c r="AK100" i="40"/>
  <c r="AL100" i="40"/>
  <c r="AM100" i="40"/>
  <c r="AN100" i="40"/>
  <c r="AO100" i="40"/>
  <c r="AP100" i="40"/>
  <c r="AQ100" i="40"/>
  <c r="AR100" i="40"/>
  <c r="AS100" i="40"/>
  <c r="AT100" i="40"/>
  <c r="AU100" i="40"/>
  <c r="AV100" i="40"/>
  <c r="AW100" i="40"/>
  <c r="AX100" i="40"/>
  <c r="AY100" i="40"/>
  <c r="AZ100" i="40"/>
  <c r="BA100" i="40"/>
  <c r="BB100" i="40"/>
  <c r="BC100" i="40"/>
  <c r="BD100" i="40"/>
  <c r="BE100" i="40"/>
  <c r="BF100" i="40"/>
  <c r="BG100" i="40"/>
  <c r="BH100" i="40"/>
  <c r="BI100" i="40"/>
  <c r="BJ100" i="40"/>
  <c r="BK100" i="40"/>
  <c r="BL100" i="40"/>
  <c r="BM100" i="40"/>
  <c r="BN100" i="40"/>
  <c r="BO100" i="40"/>
  <c r="BP100" i="40"/>
  <c r="BQ100" i="40"/>
  <c r="BR100" i="40"/>
  <c r="BS100" i="40"/>
  <c r="BT100" i="40"/>
  <c r="BU100" i="40"/>
  <c r="BV100" i="40"/>
  <c r="BW100" i="40"/>
  <c r="BX100" i="40"/>
  <c r="BY100" i="40"/>
  <c r="BZ100" i="40"/>
  <c r="CA100" i="40"/>
  <c r="CB100" i="40"/>
  <c r="CC100" i="40"/>
  <c r="CD100" i="40"/>
  <c r="CE100" i="40"/>
  <c r="CF100" i="40"/>
  <c r="CG100" i="40"/>
  <c r="CH100" i="40"/>
  <c r="CI100" i="40"/>
  <c r="CJ100" i="40"/>
  <c r="CK100" i="40"/>
  <c r="CL100" i="40"/>
  <c r="CM100" i="40"/>
  <c r="CN100" i="40"/>
  <c r="CO100" i="40"/>
  <c r="CP100" i="40"/>
  <c r="CQ100" i="40"/>
  <c r="CR100" i="40"/>
  <c r="CS100" i="40"/>
  <c r="CT100" i="40"/>
  <c r="CU100" i="40"/>
  <c r="CV100" i="40"/>
  <c r="CW100" i="40"/>
  <c r="CX100" i="40"/>
  <c r="CY100" i="40"/>
  <c r="CZ100" i="40"/>
  <c r="DA100" i="40"/>
  <c r="DB100" i="40"/>
  <c r="DC100" i="40"/>
  <c r="D101" i="40"/>
  <c r="E101" i="40"/>
  <c r="F101" i="40"/>
  <c r="G101" i="40"/>
  <c r="H101" i="40"/>
  <c r="I101" i="40"/>
  <c r="J101" i="40"/>
  <c r="K101" i="40"/>
  <c r="L101" i="40"/>
  <c r="M101" i="40"/>
  <c r="N101" i="40"/>
  <c r="O101" i="40"/>
  <c r="P101" i="40"/>
  <c r="Q101" i="40"/>
  <c r="R101" i="40"/>
  <c r="S101" i="40"/>
  <c r="T101" i="40"/>
  <c r="U101" i="40"/>
  <c r="V101" i="40"/>
  <c r="W101" i="40"/>
  <c r="X101" i="40"/>
  <c r="Y101" i="40"/>
  <c r="Z101" i="40"/>
  <c r="AA101" i="40"/>
  <c r="AB101" i="40"/>
  <c r="AC101" i="40"/>
  <c r="AD101" i="40"/>
  <c r="AE101" i="40"/>
  <c r="AF101" i="40"/>
  <c r="AG101" i="40"/>
  <c r="AH101" i="40"/>
  <c r="AI101" i="40"/>
  <c r="AJ101" i="40"/>
  <c r="AK101" i="40"/>
  <c r="AL101" i="40"/>
  <c r="AM101" i="40"/>
  <c r="AN101" i="40"/>
  <c r="AO101" i="40"/>
  <c r="AP101" i="40"/>
  <c r="AQ101" i="40"/>
  <c r="AR101" i="40"/>
  <c r="AS101" i="40"/>
  <c r="AT101" i="40"/>
  <c r="AU101" i="40"/>
  <c r="AV101" i="40"/>
  <c r="AW101" i="40"/>
  <c r="AX101" i="40"/>
  <c r="AY101" i="40"/>
  <c r="AZ101" i="40"/>
  <c r="BA101" i="40"/>
  <c r="BB101" i="40"/>
  <c r="BC101" i="40"/>
  <c r="BD101" i="40"/>
  <c r="BE101" i="40"/>
  <c r="BF101" i="40"/>
  <c r="BG101" i="40"/>
  <c r="BH101" i="40"/>
  <c r="BI101" i="40"/>
  <c r="BJ101" i="40"/>
  <c r="BK101" i="40"/>
  <c r="BL101" i="40"/>
  <c r="BM101" i="40"/>
  <c r="BN101" i="40"/>
  <c r="BO101" i="40"/>
  <c r="BP101" i="40"/>
  <c r="BQ101" i="40"/>
  <c r="BR101" i="40"/>
  <c r="BS101" i="40"/>
  <c r="BT101" i="40"/>
  <c r="BU101" i="40"/>
  <c r="BV101" i="40"/>
  <c r="BW101" i="40"/>
  <c r="BX101" i="40"/>
  <c r="BY101" i="40"/>
  <c r="BZ101" i="40"/>
  <c r="CA101" i="40"/>
  <c r="CB101" i="40"/>
  <c r="CC101" i="40"/>
  <c r="CD101" i="40"/>
  <c r="CE101" i="40"/>
  <c r="CF101" i="40"/>
  <c r="CG101" i="40"/>
  <c r="CH101" i="40"/>
  <c r="CI101" i="40"/>
  <c r="CJ101" i="40"/>
  <c r="CK101" i="40"/>
  <c r="CL101" i="40"/>
  <c r="CM101" i="40"/>
  <c r="CN101" i="40"/>
  <c r="CO101" i="40"/>
  <c r="CP101" i="40"/>
  <c r="CQ101" i="40"/>
  <c r="CR101" i="40"/>
  <c r="CS101" i="40"/>
  <c r="CT101" i="40"/>
  <c r="CU101" i="40"/>
  <c r="CV101" i="40"/>
  <c r="CW101" i="40"/>
  <c r="CX101" i="40"/>
  <c r="CY101" i="40"/>
  <c r="CZ101" i="40"/>
  <c r="DA101" i="40"/>
  <c r="DB101" i="40"/>
  <c r="DC101" i="40"/>
  <c r="D102" i="40"/>
  <c r="D222" i="40" s="1"/>
  <c r="E102" i="40"/>
  <c r="F102" i="40"/>
  <c r="G102" i="40"/>
  <c r="H102" i="40"/>
  <c r="I102" i="40"/>
  <c r="J102" i="40"/>
  <c r="K102" i="40"/>
  <c r="L102" i="40"/>
  <c r="M102" i="40"/>
  <c r="N102" i="40"/>
  <c r="O102" i="40"/>
  <c r="P102" i="40"/>
  <c r="Q102" i="40"/>
  <c r="R102" i="40"/>
  <c r="S102" i="40"/>
  <c r="T102" i="40"/>
  <c r="U102" i="40"/>
  <c r="V102" i="40"/>
  <c r="W102" i="40"/>
  <c r="X102" i="40"/>
  <c r="Y102" i="40"/>
  <c r="Z102" i="40"/>
  <c r="AA102" i="40"/>
  <c r="AB102" i="40"/>
  <c r="AC102" i="40"/>
  <c r="AD102" i="40"/>
  <c r="AE102" i="40"/>
  <c r="AF102" i="40"/>
  <c r="AG102" i="40"/>
  <c r="AH102" i="40"/>
  <c r="AI102" i="40"/>
  <c r="AJ102" i="40"/>
  <c r="AK102" i="40"/>
  <c r="AL102" i="40"/>
  <c r="AM102" i="40"/>
  <c r="AN102" i="40"/>
  <c r="AO102" i="40"/>
  <c r="AP102" i="40"/>
  <c r="AQ102" i="40"/>
  <c r="AR102" i="40"/>
  <c r="AS102" i="40"/>
  <c r="AT102" i="40"/>
  <c r="AU102" i="40"/>
  <c r="AV102" i="40"/>
  <c r="AW102" i="40"/>
  <c r="AX102" i="40"/>
  <c r="AY102" i="40"/>
  <c r="AZ102" i="40"/>
  <c r="BA102" i="40"/>
  <c r="BB102" i="40"/>
  <c r="BC102" i="40"/>
  <c r="BD102" i="40"/>
  <c r="BE102" i="40"/>
  <c r="BF102" i="40"/>
  <c r="BG102" i="40"/>
  <c r="BH102" i="40"/>
  <c r="BI102" i="40"/>
  <c r="BJ102" i="40"/>
  <c r="BK102" i="40"/>
  <c r="BL102" i="40"/>
  <c r="BM102" i="40"/>
  <c r="BN102" i="40"/>
  <c r="BO102" i="40"/>
  <c r="BP102" i="40"/>
  <c r="BQ102" i="40"/>
  <c r="BR102" i="40"/>
  <c r="BS102" i="40"/>
  <c r="BT102" i="40"/>
  <c r="BU102" i="40"/>
  <c r="BV102" i="40"/>
  <c r="BW102" i="40"/>
  <c r="BX102" i="40"/>
  <c r="BY102" i="40"/>
  <c r="BZ102" i="40"/>
  <c r="CA102" i="40"/>
  <c r="CB102" i="40"/>
  <c r="CC102" i="40"/>
  <c r="CD102" i="40"/>
  <c r="CE102" i="40"/>
  <c r="CF102" i="40"/>
  <c r="CG102" i="40"/>
  <c r="CH102" i="40"/>
  <c r="CI102" i="40"/>
  <c r="CJ102" i="40"/>
  <c r="CK102" i="40"/>
  <c r="CL102" i="40"/>
  <c r="CM102" i="40"/>
  <c r="CN102" i="40"/>
  <c r="CO102" i="40"/>
  <c r="CP102" i="40"/>
  <c r="CQ102" i="40"/>
  <c r="CR102" i="40"/>
  <c r="CS102" i="40"/>
  <c r="CT102" i="40"/>
  <c r="CU102" i="40"/>
  <c r="CV102" i="40"/>
  <c r="CW102" i="40"/>
  <c r="CX102" i="40"/>
  <c r="CY102" i="40"/>
  <c r="CZ102" i="40"/>
  <c r="DA102" i="40"/>
  <c r="DB102" i="40"/>
  <c r="DC102" i="40"/>
  <c r="D103" i="40"/>
  <c r="E103" i="40"/>
  <c r="F103" i="40"/>
  <c r="G103" i="40"/>
  <c r="H103" i="40"/>
  <c r="I103" i="40"/>
  <c r="J103" i="40"/>
  <c r="K103" i="40"/>
  <c r="L103" i="40"/>
  <c r="M103" i="40"/>
  <c r="N103" i="40"/>
  <c r="O103" i="40"/>
  <c r="P103" i="40"/>
  <c r="Q103" i="40"/>
  <c r="R103" i="40"/>
  <c r="S103" i="40"/>
  <c r="T103" i="40"/>
  <c r="U103" i="40"/>
  <c r="V103" i="40"/>
  <c r="W103" i="40"/>
  <c r="X103" i="40"/>
  <c r="Y103" i="40"/>
  <c r="Z103" i="40"/>
  <c r="AA103" i="40"/>
  <c r="AB103" i="40"/>
  <c r="AC103" i="40"/>
  <c r="AD103" i="40"/>
  <c r="AE103" i="40"/>
  <c r="AF103" i="40"/>
  <c r="AG103" i="40"/>
  <c r="AH103" i="40"/>
  <c r="AI103" i="40"/>
  <c r="AJ103" i="40"/>
  <c r="AK103" i="40"/>
  <c r="AL103" i="40"/>
  <c r="AM103" i="40"/>
  <c r="AN103" i="40"/>
  <c r="AO103" i="40"/>
  <c r="AP103" i="40"/>
  <c r="AQ103" i="40"/>
  <c r="AR103" i="40"/>
  <c r="AS103" i="40"/>
  <c r="AT103" i="40"/>
  <c r="AU103" i="40"/>
  <c r="AV103" i="40"/>
  <c r="AW103" i="40"/>
  <c r="AX103" i="40"/>
  <c r="AY103" i="40"/>
  <c r="AZ103" i="40"/>
  <c r="BA103" i="40"/>
  <c r="BB103" i="40"/>
  <c r="BC103" i="40"/>
  <c r="BD103" i="40"/>
  <c r="BE103" i="40"/>
  <c r="BF103" i="40"/>
  <c r="BG103" i="40"/>
  <c r="BH103" i="40"/>
  <c r="BI103" i="40"/>
  <c r="BJ103" i="40"/>
  <c r="BK103" i="40"/>
  <c r="BL103" i="40"/>
  <c r="BM103" i="40"/>
  <c r="BN103" i="40"/>
  <c r="BO103" i="40"/>
  <c r="BP103" i="40"/>
  <c r="BQ103" i="40"/>
  <c r="BR103" i="40"/>
  <c r="BS103" i="40"/>
  <c r="BT103" i="40"/>
  <c r="BU103" i="40"/>
  <c r="BV103" i="40"/>
  <c r="BW103" i="40"/>
  <c r="BX103" i="40"/>
  <c r="BY103" i="40"/>
  <c r="BZ103" i="40"/>
  <c r="CA103" i="40"/>
  <c r="CB103" i="40"/>
  <c r="CC103" i="40"/>
  <c r="CD103" i="40"/>
  <c r="CE103" i="40"/>
  <c r="CF103" i="40"/>
  <c r="CG103" i="40"/>
  <c r="CH103" i="40"/>
  <c r="CI103" i="40"/>
  <c r="CJ103" i="40"/>
  <c r="CK103" i="40"/>
  <c r="CL103" i="40"/>
  <c r="CM103" i="40"/>
  <c r="CN103" i="40"/>
  <c r="CO103" i="40"/>
  <c r="CP103" i="40"/>
  <c r="CQ103" i="40"/>
  <c r="CR103" i="40"/>
  <c r="CS103" i="40"/>
  <c r="CT103" i="40"/>
  <c r="CU103" i="40"/>
  <c r="CV103" i="40"/>
  <c r="CW103" i="40"/>
  <c r="CX103" i="40"/>
  <c r="CY103" i="40"/>
  <c r="CZ103" i="40"/>
  <c r="DA103" i="40"/>
  <c r="DB103" i="40"/>
  <c r="DC103" i="40"/>
  <c r="D104" i="40"/>
  <c r="E104" i="40"/>
  <c r="F104" i="40"/>
  <c r="G104" i="40"/>
  <c r="H104" i="40"/>
  <c r="I104" i="40"/>
  <c r="J104" i="40"/>
  <c r="K104" i="40"/>
  <c r="L104" i="40"/>
  <c r="M104" i="40"/>
  <c r="N104" i="40"/>
  <c r="O104" i="40"/>
  <c r="P104" i="40"/>
  <c r="Q104" i="40"/>
  <c r="R104" i="40"/>
  <c r="S104" i="40"/>
  <c r="T104" i="40"/>
  <c r="U104" i="40"/>
  <c r="V104" i="40"/>
  <c r="W104" i="40"/>
  <c r="X104" i="40"/>
  <c r="Y104" i="40"/>
  <c r="Z104" i="40"/>
  <c r="AA104" i="40"/>
  <c r="AB104" i="40"/>
  <c r="AC104" i="40"/>
  <c r="AD104" i="40"/>
  <c r="AE104" i="40"/>
  <c r="AF104" i="40"/>
  <c r="AG104" i="40"/>
  <c r="AH104" i="40"/>
  <c r="AI104" i="40"/>
  <c r="AJ104" i="40"/>
  <c r="AK104" i="40"/>
  <c r="AL104" i="40"/>
  <c r="AM104" i="40"/>
  <c r="AN104" i="40"/>
  <c r="AO104" i="40"/>
  <c r="AP104" i="40"/>
  <c r="AQ104" i="40"/>
  <c r="AR104" i="40"/>
  <c r="AS104" i="40"/>
  <c r="AT104" i="40"/>
  <c r="AU104" i="40"/>
  <c r="AV104" i="40"/>
  <c r="AW104" i="40"/>
  <c r="AX104" i="40"/>
  <c r="AY104" i="40"/>
  <c r="AZ104" i="40"/>
  <c r="BA104" i="40"/>
  <c r="BB104" i="40"/>
  <c r="BC104" i="40"/>
  <c r="BD104" i="40"/>
  <c r="BE104" i="40"/>
  <c r="BF104" i="40"/>
  <c r="BG104" i="40"/>
  <c r="BH104" i="40"/>
  <c r="BI104" i="40"/>
  <c r="BJ104" i="40"/>
  <c r="BK104" i="40"/>
  <c r="BL104" i="40"/>
  <c r="BM104" i="40"/>
  <c r="BN104" i="40"/>
  <c r="BO104" i="40"/>
  <c r="BP104" i="40"/>
  <c r="BQ104" i="40"/>
  <c r="BR104" i="40"/>
  <c r="BS104" i="40"/>
  <c r="BT104" i="40"/>
  <c r="BU104" i="40"/>
  <c r="BV104" i="40"/>
  <c r="BW104" i="40"/>
  <c r="BX104" i="40"/>
  <c r="BY104" i="40"/>
  <c r="BZ104" i="40"/>
  <c r="CA104" i="40"/>
  <c r="CB104" i="40"/>
  <c r="CC104" i="40"/>
  <c r="CD104" i="40"/>
  <c r="CE104" i="40"/>
  <c r="CF104" i="40"/>
  <c r="CG104" i="40"/>
  <c r="CH104" i="40"/>
  <c r="CI104" i="40"/>
  <c r="CJ104" i="40"/>
  <c r="CK104" i="40"/>
  <c r="CL104" i="40"/>
  <c r="CM104" i="40"/>
  <c r="CN104" i="40"/>
  <c r="CO104" i="40"/>
  <c r="CP104" i="40"/>
  <c r="CQ104" i="40"/>
  <c r="CR104" i="40"/>
  <c r="CS104" i="40"/>
  <c r="CT104" i="40"/>
  <c r="CU104" i="40"/>
  <c r="CV104" i="40"/>
  <c r="CW104" i="40"/>
  <c r="CX104" i="40"/>
  <c r="CY104" i="40"/>
  <c r="CZ104" i="40"/>
  <c r="DA104" i="40"/>
  <c r="DB104" i="40"/>
  <c r="DC104" i="40"/>
  <c r="D105" i="40"/>
  <c r="D225" i="40" s="1"/>
  <c r="E105" i="40"/>
  <c r="F105" i="40"/>
  <c r="G105" i="40"/>
  <c r="H105" i="40"/>
  <c r="I105" i="40"/>
  <c r="J105" i="40"/>
  <c r="K105" i="40"/>
  <c r="L105" i="40"/>
  <c r="M105" i="40"/>
  <c r="N105" i="40"/>
  <c r="O105" i="40"/>
  <c r="P105" i="40"/>
  <c r="Q105" i="40"/>
  <c r="R105" i="40"/>
  <c r="S105" i="40"/>
  <c r="T105" i="40"/>
  <c r="U105" i="40"/>
  <c r="V105" i="40"/>
  <c r="W105" i="40"/>
  <c r="X105" i="40"/>
  <c r="Y105" i="40"/>
  <c r="Z105" i="40"/>
  <c r="AA105" i="40"/>
  <c r="AB105" i="40"/>
  <c r="AC105" i="40"/>
  <c r="AD105" i="40"/>
  <c r="AE105" i="40"/>
  <c r="AF105" i="40"/>
  <c r="AG105" i="40"/>
  <c r="AH105" i="40"/>
  <c r="AI105" i="40"/>
  <c r="AJ105" i="40"/>
  <c r="AK105" i="40"/>
  <c r="AL105" i="40"/>
  <c r="AM105" i="40"/>
  <c r="AN105" i="40"/>
  <c r="AO105" i="40"/>
  <c r="AP105" i="40"/>
  <c r="AQ105" i="40"/>
  <c r="AR105" i="40"/>
  <c r="AS105" i="40"/>
  <c r="AT105" i="40"/>
  <c r="AU105" i="40"/>
  <c r="AV105" i="40"/>
  <c r="AW105" i="40"/>
  <c r="AX105" i="40"/>
  <c r="AY105" i="40"/>
  <c r="AZ105" i="40"/>
  <c r="BA105" i="40"/>
  <c r="BB105" i="40"/>
  <c r="BC105" i="40"/>
  <c r="BD105" i="40"/>
  <c r="BE105" i="40"/>
  <c r="BF105" i="40"/>
  <c r="BG105" i="40"/>
  <c r="BH105" i="40"/>
  <c r="BI105" i="40"/>
  <c r="BJ105" i="40"/>
  <c r="BK105" i="40"/>
  <c r="BL105" i="40"/>
  <c r="BM105" i="40"/>
  <c r="BN105" i="40"/>
  <c r="BO105" i="40"/>
  <c r="BP105" i="40"/>
  <c r="BQ105" i="40"/>
  <c r="BR105" i="40"/>
  <c r="BS105" i="40"/>
  <c r="BT105" i="40"/>
  <c r="BU105" i="40"/>
  <c r="BV105" i="40"/>
  <c r="BW105" i="40"/>
  <c r="BX105" i="40"/>
  <c r="BY105" i="40"/>
  <c r="BZ105" i="40"/>
  <c r="CA105" i="40"/>
  <c r="CB105" i="40"/>
  <c r="CC105" i="40"/>
  <c r="CD105" i="40"/>
  <c r="CE105" i="40"/>
  <c r="CF105" i="40"/>
  <c r="CG105" i="40"/>
  <c r="CH105" i="40"/>
  <c r="CI105" i="40"/>
  <c r="CJ105" i="40"/>
  <c r="CK105" i="40"/>
  <c r="CL105" i="40"/>
  <c r="CM105" i="40"/>
  <c r="CN105" i="40"/>
  <c r="CO105" i="40"/>
  <c r="CP105" i="40"/>
  <c r="CQ105" i="40"/>
  <c r="CR105" i="40"/>
  <c r="CS105" i="40"/>
  <c r="CT105" i="40"/>
  <c r="CU105" i="40"/>
  <c r="CV105" i="40"/>
  <c r="CW105" i="40"/>
  <c r="CX105" i="40"/>
  <c r="CY105" i="40"/>
  <c r="CZ105" i="40"/>
  <c r="DA105" i="40"/>
  <c r="DB105" i="40"/>
  <c r="DC105" i="40"/>
  <c r="D106" i="40"/>
  <c r="D226" i="40" s="1"/>
  <c r="E106" i="40"/>
  <c r="F106" i="40"/>
  <c r="G106" i="40"/>
  <c r="H106" i="40"/>
  <c r="I106" i="40"/>
  <c r="J106" i="40"/>
  <c r="K106" i="40"/>
  <c r="L106" i="40"/>
  <c r="M106" i="40"/>
  <c r="N106" i="40"/>
  <c r="O106" i="40"/>
  <c r="P106" i="40"/>
  <c r="Q106" i="40"/>
  <c r="R106" i="40"/>
  <c r="S106" i="40"/>
  <c r="T106" i="40"/>
  <c r="U106" i="40"/>
  <c r="V106" i="40"/>
  <c r="W106" i="40"/>
  <c r="X106" i="40"/>
  <c r="Y106" i="40"/>
  <c r="Z106" i="40"/>
  <c r="AA106" i="40"/>
  <c r="AB106" i="40"/>
  <c r="AC106" i="40"/>
  <c r="AD106" i="40"/>
  <c r="AE106" i="40"/>
  <c r="AF106" i="40"/>
  <c r="AG106" i="40"/>
  <c r="AH106" i="40"/>
  <c r="AI106" i="40"/>
  <c r="AJ106" i="40"/>
  <c r="AK106" i="40"/>
  <c r="AL106" i="40"/>
  <c r="AM106" i="40"/>
  <c r="AN106" i="40"/>
  <c r="AO106" i="40"/>
  <c r="AP106" i="40"/>
  <c r="AQ106" i="40"/>
  <c r="AR106" i="40"/>
  <c r="AS106" i="40"/>
  <c r="AT106" i="40"/>
  <c r="AU106" i="40"/>
  <c r="AV106" i="40"/>
  <c r="AW106" i="40"/>
  <c r="AX106" i="40"/>
  <c r="AY106" i="40"/>
  <c r="AZ106" i="40"/>
  <c r="BA106" i="40"/>
  <c r="BB106" i="40"/>
  <c r="BC106" i="40"/>
  <c r="BD106" i="40"/>
  <c r="BE106" i="40"/>
  <c r="BF106" i="40"/>
  <c r="BG106" i="40"/>
  <c r="BH106" i="40"/>
  <c r="BI106" i="40"/>
  <c r="BJ106" i="40"/>
  <c r="BK106" i="40"/>
  <c r="BL106" i="40"/>
  <c r="BM106" i="40"/>
  <c r="BN106" i="40"/>
  <c r="BO106" i="40"/>
  <c r="BP106" i="40"/>
  <c r="BQ106" i="40"/>
  <c r="BR106" i="40"/>
  <c r="BS106" i="40"/>
  <c r="BT106" i="40"/>
  <c r="BU106" i="40"/>
  <c r="BV106" i="40"/>
  <c r="BW106" i="40"/>
  <c r="BX106" i="40"/>
  <c r="BY106" i="40"/>
  <c r="BZ106" i="40"/>
  <c r="CA106" i="40"/>
  <c r="CB106" i="40"/>
  <c r="CC106" i="40"/>
  <c r="CD106" i="40"/>
  <c r="CE106" i="40"/>
  <c r="CF106" i="40"/>
  <c r="CG106" i="40"/>
  <c r="CH106" i="40"/>
  <c r="CI106" i="40"/>
  <c r="CJ106" i="40"/>
  <c r="CK106" i="40"/>
  <c r="CL106" i="40"/>
  <c r="CM106" i="40"/>
  <c r="CN106" i="40"/>
  <c r="CO106" i="40"/>
  <c r="CP106" i="40"/>
  <c r="CQ106" i="40"/>
  <c r="CR106" i="40"/>
  <c r="CS106" i="40"/>
  <c r="CT106" i="40"/>
  <c r="CU106" i="40"/>
  <c r="CV106" i="40"/>
  <c r="CW106" i="40"/>
  <c r="CX106" i="40"/>
  <c r="CY106" i="40"/>
  <c r="CZ106" i="40"/>
  <c r="DA106" i="40"/>
  <c r="DB106" i="40"/>
  <c r="DC106" i="40"/>
  <c r="D107" i="40"/>
  <c r="E107" i="40"/>
  <c r="F107" i="40"/>
  <c r="G107" i="40"/>
  <c r="H107" i="40"/>
  <c r="I107" i="40"/>
  <c r="J107" i="40"/>
  <c r="K107" i="40"/>
  <c r="L107" i="40"/>
  <c r="M107" i="40"/>
  <c r="N107" i="40"/>
  <c r="O107" i="40"/>
  <c r="P107" i="40"/>
  <c r="Q107" i="40"/>
  <c r="R107" i="40"/>
  <c r="S107" i="40"/>
  <c r="T107" i="40"/>
  <c r="U107" i="40"/>
  <c r="V107" i="40"/>
  <c r="W107" i="40"/>
  <c r="X107" i="40"/>
  <c r="Y107" i="40"/>
  <c r="Z107" i="40"/>
  <c r="AA107" i="40"/>
  <c r="AB107" i="40"/>
  <c r="AC107" i="40"/>
  <c r="AD107" i="40"/>
  <c r="AE107" i="40"/>
  <c r="AF107" i="40"/>
  <c r="AG107" i="40"/>
  <c r="AH107" i="40"/>
  <c r="AI107" i="40"/>
  <c r="AJ107" i="40"/>
  <c r="AK107" i="40"/>
  <c r="AL107" i="40"/>
  <c r="AM107" i="40"/>
  <c r="AN107" i="40"/>
  <c r="AO107" i="40"/>
  <c r="AP107" i="40"/>
  <c r="AQ107" i="40"/>
  <c r="AR107" i="40"/>
  <c r="AS107" i="40"/>
  <c r="AT107" i="40"/>
  <c r="AU107" i="40"/>
  <c r="AV107" i="40"/>
  <c r="AW107" i="40"/>
  <c r="AX107" i="40"/>
  <c r="AY107" i="40"/>
  <c r="AZ107" i="40"/>
  <c r="BA107" i="40"/>
  <c r="BB107" i="40"/>
  <c r="BC107" i="40"/>
  <c r="BD107" i="40"/>
  <c r="BE107" i="40"/>
  <c r="BF107" i="40"/>
  <c r="BG107" i="40"/>
  <c r="BH107" i="40"/>
  <c r="BI107" i="40"/>
  <c r="BJ107" i="40"/>
  <c r="BK107" i="40"/>
  <c r="BL107" i="40"/>
  <c r="BM107" i="40"/>
  <c r="BN107" i="40"/>
  <c r="BO107" i="40"/>
  <c r="BP107" i="40"/>
  <c r="BQ107" i="40"/>
  <c r="BR107" i="40"/>
  <c r="BS107" i="40"/>
  <c r="BT107" i="40"/>
  <c r="BU107" i="40"/>
  <c r="BV107" i="40"/>
  <c r="BW107" i="40"/>
  <c r="BX107" i="40"/>
  <c r="BY107" i="40"/>
  <c r="BZ107" i="40"/>
  <c r="CA107" i="40"/>
  <c r="CB107" i="40"/>
  <c r="CC107" i="40"/>
  <c r="CD107" i="40"/>
  <c r="CE107" i="40"/>
  <c r="CF107" i="40"/>
  <c r="CG107" i="40"/>
  <c r="CH107" i="40"/>
  <c r="CI107" i="40"/>
  <c r="CJ107" i="40"/>
  <c r="CK107" i="40"/>
  <c r="CL107" i="40"/>
  <c r="CM107" i="40"/>
  <c r="CN107" i="40"/>
  <c r="CO107" i="40"/>
  <c r="CP107" i="40"/>
  <c r="CQ107" i="40"/>
  <c r="CR107" i="40"/>
  <c r="CS107" i="40"/>
  <c r="CT107" i="40"/>
  <c r="CU107" i="40"/>
  <c r="CV107" i="40"/>
  <c r="CW107" i="40"/>
  <c r="CX107" i="40"/>
  <c r="CY107" i="40"/>
  <c r="CZ107" i="40"/>
  <c r="DA107" i="40"/>
  <c r="DB107" i="40"/>
  <c r="DC107" i="40"/>
  <c r="D108" i="40"/>
  <c r="D228" i="40" s="1"/>
  <c r="E108" i="40"/>
  <c r="F108" i="40"/>
  <c r="G108" i="40"/>
  <c r="H108" i="40"/>
  <c r="I108" i="40"/>
  <c r="J108" i="40"/>
  <c r="K108" i="40"/>
  <c r="L108" i="40"/>
  <c r="M108" i="40"/>
  <c r="N108" i="40"/>
  <c r="O108" i="40"/>
  <c r="P108" i="40"/>
  <c r="Q108" i="40"/>
  <c r="R108" i="40"/>
  <c r="S108" i="40"/>
  <c r="T108" i="40"/>
  <c r="U108" i="40"/>
  <c r="V108" i="40"/>
  <c r="W108" i="40"/>
  <c r="X108" i="40"/>
  <c r="Y108" i="40"/>
  <c r="Z108" i="40"/>
  <c r="AA108" i="40"/>
  <c r="AB108" i="40"/>
  <c r="AC108" i="40"/>
  <c r="AD108" i="40"/>
  <c r="AE108" i="40"/>
  <c r="AF108" i="40"/>
  <c r="AG108" i="40"/>
  <c r="AH108" i="40"/>
  <c r="AI108" i="40"/>
  <c r="AJ108" i="40"/>
  <c r="AK108" i="40"/>
  <c r="AL108" i="40"/>
  <c r="AM108" i="40"/>
  <c r="AN108" i="40"/>
  <c r="AO108" i="40"/>
  <c r="AP108" i="40"/>
  <c r="AQ108" i="40"/>
  <c r="AR108" i="40"/>
  <c r="AS108" i="40"/>
  <c r="AT108" i="40"/>
  <c r="AU108" i="40"/>
  <c r="AV108" i="40"/>
  <c r="AW108" i="40"/>
  <c r="AX108" i="40"/>
  <c r="AY108" i="40"/>
  <c r="AZ108" i="40"/>
  <c r="BA108" i="40"/>
  <c r="BB108" i="40"/>
  <c r="BC108" i="40"/>
  <c r="BD108" i="40"/>
  <c r="BE108" i="40"/>
  <c r="BF108" i="40"/>
  <c r="BG108" i="40"/>
  <c r="BH108" i="40"/>
  <c r="BI108" i="40"/>
  <c r="BJ108" i="40"/>
  <c r="BK108" i="40"/>
  <c r="BL108" i="40"/>
  <c r="BM108" i="40"/>
  <c r="BN108" i="40"/>
  <c r="BO108" i="40"/>
  <c r="BP108" i="40"/>
  <c r="BQ108" i="40"/>
  <c r="BR108" i="40"/>
  <c r="BS108" i="40"/>
  <c r="BT108" i="40"/>
  <c r="BU108" i="40"/>
  <c r="BV108" i="40"/>
  <c r="BW108" i="40"/>
  <c r="BX108" i="40"/>
  <c r="BY108" i="40"/>
  <c r="BZ108" i="40"/>
  <c r="CA108" i="40"/>
  <c r="CB108" i="40"/>
  <c r="CC108" i="40"/>
  <c r="CD108" i="40"/>
  <c r="CE108" i="40"/>
  <c r="CF108" i="40"/>
  <c r="CG108" i="40"/>
  <c r="CH108" i="40"/>
  <c r="CI108" i="40"/>
  <c r="CJ108" i="40"/>
  <c r="CK108" i="40"/>
  <c r="CL108" i="40"/>
  <c r="CM108" i="40"/>
  <c r="CN108" i="40"/>
  <c r="CO108" i="40"/>
  <c r="CP108" i="40"/>
  <c r="CQ108" i="40"/>
  <c r="CR108" i="40"/>
  <c r="CS108" i="40"/>
  <c r="CT108" i="40"/>
  <c r="CU108" i="40"/>
  <c r="CV108" i="40"/>
  <c r="CW108" i="40"/>
  <c r="CX108" i="40"/>
  <c r="CY108" i="40"/>
  <c r="CZ108" i="40"/>
  <c r="DA108" i="40"/>
  <c r="DB108" i="40"/>
  <c r="DC108" i="40"/>
  <c r="D109" i="40"/>
  <c r="E109" i="40"/>
  <c r="F109" i="40"/>
  <c r="G109" i="40"/>
  <c r="H109" i="40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X109" i="40"/>
  <c r="Y109" i="40"/>
  <c r="Z109" i="40"/>
  <c r="AA109" i="40"/>
  <c r="AB109" i="40"/>
  <c r="AC109" i="40"/>
  <c r="AD109" i="40"/>
  <c r="AE109" i="40"/>
  <c r="AF109" i="40"/>
  <c r="AG109" i="40"/>
  <c r="AH109" i="40"/>
  <c r="AI109" i="40"/>
  <c r="AJ109" i="40"/>
  <c r="AK109" i="40"/>
  <c r="AL109" i="40"/>
  <c r="AM109" i="40"/>
  <c r="AN109" i="40"/>
  <c r="AO109" i="40"/>
  <c r="AP109" i="40"/>
  <c r="AQ109" i="40"/>
  <c r="AR109" i="40"/>
  <c r="AS109" i="40"/>
  <c r="AT109" i="40"/>
  <c r="AU109" i="40"/>
  <c r="AV109" i="40"/>
  <c r="AW109" i="40"/>
  <c r="AX109" i="40"/>
  <c r="AY109" i="40"/>
  <c r="AZ109" i="40"/>
  <c r="BA109" i="40"/>
  <c r="BB109" i="40"/>
  <c r="BC109" i="40"/>
  <c r="BD109" i="40"/>
  <c r="BE109" i="40"/>
  <c r="BF109" i="40"/>
  <c r="BG109" i="40"/>
  <c r="BH109" i="40"/>
  <c r="BI109" i="40"/>
  <c r="BJ109" i="40"/>
  <c r="BK109" i="40"/>
  <c r="BL109" i="40"/>
  <c r="BM109" i="40"/>
  <c r="BN109" i="40"/>
  <c r="BO109" i="40"/>
  <c r="BP109" i="40"/>
  <c r="BQ109" i="40"/>
  <c r="BR109" i="40"/>
  <c r="BS109" i="40"/>
  <c r="BT109" i="40"/>
  <c r="BU109" i="40"/>
  <c r="BV109" i="40"/>
  <c r="BW109" i="40"/>
  <c r="BX109" i="40"/>
  <c r="BY109" i="40"/>
  <c r="BZ109" i="40"/>
  <c r="CA109" i="40"/>
  <c r="CB109" i="40"/>
  <c r="CC109" i="40"/>
  <c r="CD109" i="40"/>
  <c r="CE109" i="40"/>
  <c r="CF109" i="40"/>
  <c r="CG109" i="40"/>
  <c r="CH109" i="40"/>
  <c r="CI109" i="40"/>
  <c r="CJ109" i="40"/>
  <c r="CK109" i="40"/>
  <c r="CL109" i="40"/>
  <c r="CM109" i="40"/>
  <c r="CN109" i="40"/>
  <c r="CO109" i="40"/>
  <c r="CP109" i="40"/>
  <c r="CQ109" i="40"/>
  <c r="CR109" i="40"/>
  <c r="CS109" i="40"/>
  <c r="CT109" i="40"/>
  <c r="CU109" i="40"/>
  <c r="CV109" i="40"/>
  <c r="CW109" i="40"/>
  <c r="CX109" i="40"/>
  <c r="CY109" i="40"/>
  <c r="CZ109" i="40"/>
  <c r="DA109" i="40"/>
  <c r="DB109" i="40"/>
  <c r="DC109" i="40"/>
  <c r="D110" i="40"/>
  <c r="E110" i="40"/>
  <c r="F110" i="40"/>
  <c r="G110" i="40"/>
  <c r="H110" i="40"/>
  <c r="I110" i="40"/>
  <c r="J110" i="40"/>
  <c r="K110" i="40"/>
  <c r="L110" i="40"/>
  <c r="M110" i="40"/>
  <c r="N110" i="40"/>
  <c r="O110" i="40"/>
  <c r="P110" i="40"/>
  <c r="Q110" i="40"/>
  <c r="R110" i="40"/>
  <c r="S110" i="40"/>
  <c r="T110" i="40"/>
  <c r="U110" i="40"/>
  <c r="V110" i="40"/>
  <c r="W110" i="40"/>
  <c r="X110" i="40"/>
  <c r="Y110" i="40"/>
  <c r="Z110" i="40"/>
  <c r="AA110" i="40"/>
  <c r="AB110" i="40"/>
  <c r="AC110" i="40"/>
  <c r="AD110" i="40"/>
  <c r="AE110" i="40"/>
  <c r="AF110" i="40"/>
  <c r="AG110" i="40"/>
  <c r="AH110" i="40"/>
  <c r="AI110" i="40"/>
  <c r="AJ110" i="40"/>
  <c r="AK110" i="40"/>
  <c r="AL110" i="40"/>
  <c r="AM110" i="40"/>
  <c r="AN110" i="40"/>
  <c r="AO110" i="40"/>
  <c r="AP110" i="40"/>
  <c r="AQ110" i="40"/>
  <c r="AR110" i="40"/>
  <c r="AS110" i="40"/>
  <c r="AT110" i="40"/>
  <c r="AU110" i="40"/>
  <c r="AV110" i="40"/>
  <c r="AW110" i="40"/>
  <c r="AX110" i="40"/>
  <c r="AY110" i="40"/>
  <c r="AZ110" i="40"/>
  <c r="BA110" i="40"/>
  <c r="BB110" i="40"/>
  <c r="BC110" i="40"/>
  <c r="BD110" i="40"/>
  <c r="BE110" i="40"/>
  <c r="BF110" i="40"/>
  <c r="BG110" i="40"/>
  <c r="BH110" i="40"/>
  <c r="BI110" i="40"/>
  <c r="BJ110" i="40"/>
  <c r="BK110" i="40"/>
  <c r="BL110" i="40"/>
  <c r="BM110" i="40"/>
  <c r="BN110" i="40"/>
  <c r="BO110" i="40"/>
  <c r="BP110" i="40"/>
  <c r="BQ110" i="40"/>
  <c r="BR110" i="40"/>
  <c r="BS110" i="40"/>
  <c r="BT110" i="40"/>
  <c r="BU110" i="40"/>
  <c r="BV110" i="40"/>
  <c r="BW110" i="40"/>
  <c r="BX110" i="40"/>
  <c r="BY110" i="40"/>
  <c r="BZ110" i="40"/>
  <c r="CA110" i="40"/>
  <c r="CB110" i="40"/>
  <c r="CC110" i="40"/>
  <c r="CD110" i="40"/>
  <c r="CE110" i="40"/>
  <c r="CF110" i="40"/>
  <c r="CG110" i="40"/>
  <c r="CH110" i="40"/>
  <c r="CI110" i="40"/>
  <c r="CJ110" i="40"/>
  <c r="CK110" i="40"/>
  <c r="CL110" i="40"/>
  <c r="CM110" i="40"/>
  <c r="CN110" i="40"/>
  <c r="CO110" i="40"/>
  <c r="CP110" i="40"/>
  <c r="CQ110" i="40"/>
  <c r="CR110" i="40"/>
  <c r="CS110" i="40"/>
  <c r="CT110" i="40"/>
  <c r="CU110" i="40"/>
  <c r="CV110" i="40"/>
  <c r="CW110" i="40"/>
  <c r="CX110" i="40"/>
  <c r="CY110" i="40"/>
  <c r="CZ110" i="40"/>
  <c r="DA110" i="40"/>
  <c r="DB110" i="40"/>
  <c r="DC110" i="40"/>
  <c r="D111" i="40"/>
  <c r="E111" i="40"/>
  <c r="F111" i="40"/>
  <c r="G111" i="40"/>
  <c r="H111" i="40"/>
  <c r="I111" i="40"/>
  <c r="J111" i="40"/>
  <c r="K111" i="40"/>
  <c r="L111" i="40"/>
  <c r="M111" i="40"/>
  <c r="N111" i="40"/>
  <c r="O111" i="40"/>
  <c r="P111" i="40"/>
  <c r="Q111" i="40"/>
  <c r="R111" i="40"/>
  <c r="S111" i="40"/>
  <c r="T111" i="40"/>
  <c r="U111" i="40"/>
  <c r="V111" i="40"/>
  <c r="W111" i="40"/>
  <c r="X111" i="40"/>
  <c r="Y111" i="40"/>
  <c r="Z111" i="40"/>
  <c r="AA111" i="40"/>
  <c r="AB111" i="40"/>
  <c r="AC111" i="40"/>
  <c r="AD111" i="40"/>
  <c r="AE111" i="40"/>
  <c r="AF111" i="40"/>
  <c r="AG111" i="40"/>
  <c r="AH111" i="40"/>
  <c r="AI111" i="40"/>
  <c r="AJ111" i="40"/>
  <c r="AK111" i="40"/>
  <c r="AL111" i="40"/>
  <c r="AM111" i="40"/>
  <c r="AN111" i="40"/>
  <c r="AO111" i="40"/>
  <c r="AP111" i="40"/>
  <c r="AQ111" i="40"/>
  <c r="AR111" i="40"/>
  <c r="AS111" i="40"/>
  <c r="AT111" i="40"/>
  <c r="AU111" i="40"/>
  <c r="AV111" i="40"/>
  <c r="AW111" i="40"/>
  <c r="AX111" i="40"/>
  <c r="AY111" i="40"/>
  <c r="AZ111" i="40"/>
  <c r="BA111" i="40"/>
  <c r="BB111" i="40"/>
  <c r="BC111" i="40"/>
  <c r="BD111" i="40"/>
  <c r="BE111" i="40"/>
  <c r="BF111" i="40"/>
  <c r="BG111" i="40"/>
  <c r="BH111" i="40"/>
  <c r="BI111" i="40"/>
  <c r="BJ111" i="40"/>
  <c r="BK111" i="40"/>
  <c r="BL111" i="40"/>
  <c r="BM111" i="40"/>
  <c r="BN111" i="40"/>
  <c r="BO111" i="40"/>
  <c r="BP111" i="40"/>
  <c r="BQ111" i="40"/>
  <c r="BR111" i="40"/>
  <c r="BS111" i="40"/>
  <c r="BT111" i="40"/>
  <c r="BU111" i="40"/>
  <c r="BV111" i="40"/>
  <c r="BW111" i="40"/>
  <c r="BX111" i="40"/>
  <c r="BY111" i="40"/>
  <c r="BZ111" i="40"/>
  <c r="CA111" i="40"/>
  <c r="CB111" i="40"/>
  <c r="CC111" i="40"/>
  <c r="CD111" i="40"/>
  <c r="CE111" i="40"/>
  <c r="CF111" i="40"/>
  <c r="CG111" i="40"/>
  <c r="CH111" i="40"/>
  <c r="CI111" i="40"/>
  <c r="CJ111" i="40"/>
  <c r="CK111" i="40"/>
  <c r="CL111" i="40"/>
  <c r="CM111" i="40"/>
  <c r="CN111" i="40"/>
  <c r="CO111" i="40"/>
  <c r="CP111" i="40"/>
  <c r="CQ111" i="40"/>
  <c r="CR111" i="40"/>
  <c r="CS111" i="40"/>
  <c r="CT111" i="40"/>
  <c r="CU111" i="40"/>
  <c r="CV111" i="40"/>
  <c r="CW111" i="40"/>
  <c r="CX111" i="40"/>
  <c r="CY111" i="40"/>
  <c r="CZ111" i="40"/>
  <c r="DA111" i="40"/>
  <c r="DB111" i="40"/>
  <c r="DC111" i="40"/>
  <c r="D112" i="40"/>
  <c r="E112" i="40"/>
  <c r="F112" i="40"/>
  <c r="G112" i="40"/>
  <c r="H112" i="40"/>
  <c r="I112" i="40"/>
  <c r="J112" i="40"/>
  <c r="K112" i="40"/>
  <c r="L112" i="40"/>
  <c r="M112" i="40"/>
  <c r="N112" i="40"/>
  <c r="O112" i="40"/>
  <c r="P112" i="40"/>
  <c r="Q112" i="40"/>
  <c r="R112" i="40"/>
  <c r="S112" i="40"/>
  <c r="T112" i="40"/>
  <c r="U112" i="40"/>
  <c r="V112" i="40"/>
  <c r="W112" i="40"/>
  <c r="X112" i="40"/>
  <c r="Y112" i="40"/>
  <c r="Z112" i="40"/>
  <c r="AA112" i="40"/>
  <c r="AB112" i="40"/>
  <c r="AC112" i="40"/>
  <c r="AD112" i="40"/>
  <c r="AE112" i="40"/>
  <c r="AF112" i="40"/>
  <c r="AG112" i="40"/>
  <c r="AH112" i="40"/>
  <c r="AI112" i="40"/>
  <c r="AJ112" i="40"/>
  <c r="AK112" i="40"/>
  <c r="AL112" i="40"/>
  <c r="AM112" i="40"/>
  <c r="AN112" i="40"/>
  <c r="AO112" i="40"/>
  <c r="AP112" i="40"/>
  <c r="AQ112" i="40"/>
  <c r="AR112" i="40"/>
  <c r="AS112" i="40"/>
  <c r="AT112" i="40"/>
  <c r="AU112" i="40"/>
  <c r="AV112" i="40"/>
  <c r="AW112" i="40"/>
  <c r="AX112" i="40"/>
  <c r="AY112" i="40"/>
  <c r="AZ112" i="40"/>
  <c r="BA112" i="40"/>
  <c r="BB112" i="40"/>
  <c r="BC112" i="40"/>
  <c r="BD112" i="40"/>
  <c r="BE112" i="40"/>
  <c r="BF112" i="40"/>
  <c r="BG112" i="40"/>
  <c r="BH112" i="40"/>
  <c r="BI112" i="40"/>
  <c r="BJ112" i="40"/>
  <c r="BK112" i="40"/>
  <c r="BL112" i="40"/>
  <c r="BM112" i="40"/>
  <c r="BN112" i="40"/>
  <c r="BO112" i="40"/>
  <c r="BP112" i="40"/>
  <c r="BQ112" i="40"/>
  <c r="BR112" i="40"/>
  <c r="BS112" i="40"/>
  <c r="BT112" i="40"/>
  <c r="BU112" i="40"/>
  <c r="BV112" i="40"/>
  <c r="BW112" i="40"/>
  <c r="BX112" i="40"/>
  <c r="BY112" i="40"/>
  <c r="BZ112" i="40"/>
  <c r="CA112" i="40"/>
  <c r="CB112" i="40"/>
  <c r="CC112" i="40"/>
  <c r="CD112" i="40"/>
  <c r="CE112" i="40"/>
  <c r="CF112" i="40"/>
  <c r="CG112" i="40"/>
  <c r="CH112" i="40"/>
  <c r="CI112" i="40"/>
  <c r="CJ112" i="40"/>
  <c r="CK112" i="40"/>
  <c r="CL112" i="40"/>
  <c r="CM112" i="40"/>
  <c r="CN112" i="40"/>
  <c r="CO112" i="40"/>
  <c r="CP112" i="40"/>
  <c r="CQ112" i="40"/>
  <c r="CR112" i="40"/>
  <c r="CS112" i="40"/>
  <c r="CT112" i="40"/>
  <c r="CU112" i="40"/>
  <c r="CV112" i="40"/>
  <c r="CW112" i="40"/>
  <c r="CX112" i="40"/>
  <c r="CY112" i="40"/>
  <c r="CZ112" i="40"/>
  <c r="DA112" i="40"/>
  <c r="DB112" i="40"/>
  <c r="DC112" i="40"/>
  <c r="D113" i="40"/>
  <c r="E113" i="40"/>
  <c r="F113" i="40"/>
  <c r="G113" i="40"/>
  <c r="H113" i="40"/>
  <c r="I113" i="40"/>
  <c r="J113" i="40"/>
  <c r="K113" i="40"/>
  <c r="L113" i="40"/>
  <c r="M113" i="40"/>
  <c r="N113" i="40"/>
  <c r="O113" i="40"/>
  <c r="P113" i="40"/>
  <c r="Q113" i="40"/>
  <c r="R113" i="40"/>
  <c r="S113" i="40"/>
  <c r="T113" i="40"/>
  <c r="U113" i="40"/>
  <c r="V113" i="40"/>
  <c r="W113" i="40"/>
  <c r="X113" i="40"/>
  <c r="Y113" i="40"/>
  <c r="Z113" i="40"/>
  <c r="AA113" i="40"/>
  <c r="AB113" i="40"/>
  <c r="AC113" i="40"/>
  <c r="AD113" i="40"/>
  <c r="AE113" i="40"/>
  <c r="AF113" i="40"/>
  <c r="AG113" i="40"/>
  <c r="AH113" i="40"/>
  <c r="AI113" i="40"/>
  <c r="AJ113" i="40"/>
  <c r="AK113" i="40"/>
  <c r="AL113" i="40"/>
  <c r="AM113" i="40"/>
  <c r="AN113" i="40"/>
  <c r="AO113" i="40"/>
  <c r="AP113" i="40"/>
  <c r="AQ113" i="40"/>
  <c r="AR113" i="40"/>
  <c r="AS113" i="40"/>
  <c r="AT113" i="40"/>
  <c r="AU113" i="40"/>
  <c r="AV113" i="40"/>
  <c r="AW113" i="40"/>
  <c r="AX113" i="40"/>
  <c r="AY113" i="40"/>
  <c r="AZ113" i="40"/>
  <c r="BA113" i="40"/>
  <c r="BB113" i="40"/>
  <c r="BC113" i="40"/>
  <c r="BD113" i="40"/>
  <c r="BE113" i="40"/>
  <c r="BF113" i="40"/>
  <c r="BG113" i="40"/>
  <c r="BH113" i="40"/>
  <c r="BI113" i="40"/>
  <c r="BJ113" i="40"/>
  <c r="BK113" i="40"/>
  <c r="BL113" i="40"/>
  <c r="BM113" i="40"/>
  <c r="BN113" i="40"/>
  <c r="BO113" i="40"/>
  <c r="BP113" i="40"/>
  <c r="BQ113" i="40"/>
  <c r="BR113" i="40"/>
  <c r="BS113" i="40"/>
  <c r="BT113" i="40"/>
  <c r="BU113" i="40"/>
  <c r="BV113" i="40"/>
  <c r="BW113" i="40"/>
  <c r="BX113" i="40"/>
  <c r="BY113" i="40"/>
  <c r="BZ113" i="40"/>
  <c r="CA113" i="40"/>
  <c r="CB113" i="40"/>
  <c r="CC113" i="40"/>
  <c r="CD113" i="40"/>
  <c r="CE113" i="40"/>
  <c r="CF113" i="40"/>
  <c r="CG113" i="40"/>
  <c r="CH113" i="40"/>
  <c r="CI113" i="40"/>
  <c r="CJ113" i="40"/>
  <c r="CK113" i="40"/>
  <c r="CL113" i="40"/>
  <c r="CM113" i="40"/>
  <c r="CN113" i="40"/>
  <c r="CO113" i="40"/>
  <c r="CP113" i="40"/>
  <c r="CQ113" i="40"/>
  <c r="CR113" i="40"/>
  <c r="CS113" i="40"/>
  <c r="CT113" i="40"/>
  <c r="CU113" i="40"/>
  <c r="CV113" i="40"/>
  <c r="CW113" i="40"/>
  <c r="CX113" i="40"/>
  <c r="CY113" i="40"/>
  <c r="CZ113" i="40"/>
  <c r="DA113" i="40"/>
  <c r="DB113" i="40"/>
  <c r="DC113" i="40"/>
  <c r="D114" i="40"/>
  <c r="E114" i="40"/>
  <c r="F114" i="40"/>
  <c r="G114" i="40"/>
  <c r="H114" i="40"/>
  <c r="I114" i="40"/>
  <c r="J114" i="40"/>
  <c r="K114" i="40"/>
  <c r="L114" i="40"/>
  <c r="M114" i="40"/>
  <c r="N114" i="40"/>
  <c r="O114" i="40"/>
  <c r="P114" i="40"/>
  <c r="Q114" i="40"/>
  <c r="R114" i="40"/>
  <c r="S114" i="40"/>
  <c r="T114" i="40"/>
  <c r="U114" i="40"/>
  <c r="V114" i="40"/>
  <c r="W114" i="40"/>
  <c r="X114" i="40"/>
  <c r="Y114" i="40"/>
  <c r="Z114" i="40"/>
  <c r="AA114" i="40"/>
  <c r="AB114" i="40"/>
  <c r="AC114" i="40"/>
  <c r="AD114" i="40"/>
  <c r="AE114" i="40"/>
  <c r="AF114" i="40"/>
  <c r="AG114" i="40"/>
  <c r="AH114" i="40"/>
  <c r="AI114" i="40"/>
  <c r="AJ114" i="40"/>
  <c r="AK114" i="40"/>
  <c r="AL114" i="40"/>
  <c r="AM114" i="40"/>
  <c r="AN114" i="40"/>
  <c r="AO114" i="40"/>
  <c r="AP114" i="40"/>
  <c r="AQ114" i="40"/>
  <c r="AR114" i="40"/>
  <c r="AS114" i="40"/>
  <c r="AT114" i="40"/>
  <c r="AU114" i="40"/>
  <c r="AV114" i="40"/>
  <c r="AW114" i="40"/>
  <c r="AX114" i="40"/>
  <c r="AY114" i="40"/>
  <c r="AZ114" i="40"/>
  <c r="BA114" i="40"/>
  <c r="BB114" i="40"/>
  <c r="BC114" i="40"/>
  <c r="BD114" i="40"/>
  <c r="BE114" i="40"/>
  <c r="BF114" i="40"/>
  <c r="BG114" i="40"/>
  <c r="BH114" i="40"/>
  <c r="BI114" i="40"/>
  <c r="BJ114" i="40"/>
  <c r="BK114" i="40"/>
  <c r="BL114" i="40"/>
  <c r="BM114" i="40"/>
  <c r="BN114" i="40"/>
  <c r="BO114" i="40"/>
  <c r="BP114" i="40"/>
  <c r="BQ114" i="40"/>
  <c r="BR114" i="40"/>
  <c r="BS114" i="40"/>
  <c r="BT114" i="40"/>
  <c r="BU114" i="40"/>
  <c r="BV114" i="40"/>
  <c r="BW114" i="40"/>
  <c r="BX114" i="40"/>
  <c r="BY114" i="40"/>
  <c r="BZ114" i="40"/>
  <c r="CA114" i="40"/>
  <c r="CB114" i="40"/>
  <c r="CC114" i="40"/>
  <c r="CD114" i="40"/>
  <c r="CE114" i="40"/>
  <c r="CF114" i="40"/>
  <c r="CG114" i="40"/>
  <c r="CH114" i="40"/>
  <c r="CI114" i="40"/>
  <c r="CJ114" i="40"/>
  <c r="CK114" i="40"/>
  <c r="CL114" i="40"/>
  <c r="CM114" i="40"/>
  <c r="CN114" i="40"/>
  <c r="CO114" i="40"/>
  <c r="CP114" i="40"/>
  <c r="CQ114" i="40"/>
  <c r="CR114" i="40"/>
  <c r="CS114" i="40"/>
  <c r="CT114" i="40"/>
  <c r="CU114" i="40"/>
  <c r="CV114" i="40"/>
  <c r="CW114" i="40"/>
  <c r="CX114" i="40"/>
  <c r="CY114" i="40"/>
  <c r="CZ114" i="40"/>
  <c r="DA114" i="40"/>
  <c r="DB114" i="40"/>
  <c r="DC114" i="40"/>
  <c r="D115" i="40"/>
  <c r="E115" i="40"/>
  <c r="F115" i="40"/>
  <c r="G115" i="40"/>
  <c r="H115" i="40"/>
  <c r="I115" i="40"/>
  <c r="J115" i="40"/>
  <c r="K115" i="40"/>
  <c r="L115" i="40"/>
  <c r="M115" i="40"/>
  <c r="N115" i="40"/>
  <c r="O115" i="40"/>
  <c r="P115" i="40"/>
  <c r="Q115" i="40"/>
  <c r="R115" i="40"/>
  <c r="S115" i="40"/>
  <c r="T115" i="40"/>
  <c r="U115" i="40"/>
  <c r="V115" i="40"/>
  <c r="W115" i="40"/>
  <c r="X115" i="40"/>
  <c r="Y115" i="40"/>
  <c r="Z115" i="40"/>
  <c r="AA115" i="40"/>
  <c r="AB115" i="40"/>
  <c r="AC115" i="40"/>
  <c r="AD115" i="40"/>
  <c r="AE115" i="40"/>
  <c r="AF115" i="40"/>
  <c r="AG115" i="40"/>
  <c r="AH115" i="40"/>
  <c r="AI115" i="40"/>
  <c r="AJ115" i="40"/>
  <c r="AK115" i="40"/>
  <c r="AL115" i="40"/>
  <c r="AM115" i="40"/>
  <c r="AN115" i="40"/>
  <c r="AO115" i="40"/>
  <c r="AP115" i="40"/>
  <c r="AQ115" i="40"/>
  <c r="AR115" i="40"/>
  <c r="AS115" i="40"/>
  <c r="AT115" i="40"/>
  <c r="AU115" i="40"/>
  <c r="AV115" i="40"/>
  <c r="AW115" i="40"/>
  <c r="AX115" i="40"/>
  <c r="AY115" i="40"/>
  <c r="AZ115" i="40"/>
  <c r="BA115" i="40"/>
  <c r="BB115" i="40"/>
  <c r="BC115" i="40"/>
  <c r="BD115" i="40"/>
  <c r="BE115" i="40"/>
  <c r="BF115" i="40"/>
  <c r="BG115" i="40"/>
  <c r="BH115" i="40"/>
  <c r="BI115" i="40"/>
  <c r="BJ115" i="40"/>
  <c r="BK115" i="40"/>
  <c r="BL115" i="40"/>
  <c r="BM115" i="40"/>
  <c r="BN115" i="40"/>
  <c r="BO115" i="40"/>
  <c r="BP115" i="40"/>
  <c r="BQ115" i="40"/>
  <c r="BR115" i="40"/>
  <c r="BS115" i="40"/>
  <c r="BT115" i="40"/>
  <c r="BU115" i="40"/>
  <c r="BV115" i="40"/>
  <c r="BW115" i="40"/>
  <c r="BX115" i="40"/>
  <c r="BY115" i="40"/>
  <c r="BZ115" i="40"/>
  <c r="CA115" i="40"/>
  <c r="CB115" i="40"/>
  <c r="CC115" i="40"/>
  <c r="CD115" i="40"/>
  <c r="CE115" i="40"/>
  <c r="CF115" i="40"/>
  <c r="CG115" i="40"/>
  <c r="CH115" i="40"/>
  <c r="CI115" i="40"/>
  <c r="CJ115" i="40"/>
  <c r="CK115" i="40"/>
  <c r="CL115" i="40"/>
  <c r="CM115" i="40"/>
  <c r="CN115" i="40"/>
  <c r="CO115" i="40"/>
  <c r="CP115" i="40"/>
  <c r="CQ115" i="40"/>
  <c r="CR115" i="40"/>
  <c r="CS115" i="40"/>
  <c r="CT115" i="40"/>
  <c r="CU115" i="40"/>
  <c r="CV115" i="40"/>
  <c r="CW115" i="40"/>
  <c r="CX115" i="40"/>
  <c r="CY115" i="40"/>
  <c r="CZ115" i="40"/>
  <c r="DA115" i="40"/>
  <c r="DB115" i="40"/>
  <c r="DC115" i="40"/>
  <c r="D116" i="40"/>
  <c r="E236" i="40" s="1"/>
  <c r="E116" i="40"/>
  <c r="F116" i="40"/>
  <c r="G116" i="40"/>
  <c r="H116" i="40"/>
  <c r="I116" i="40"/>
  <c r="J116" i="40"/>
  <c r="K116" i="40"/>
  <c r="L116" i="40"/>
  <c r="M116" i="40"/>
  <c r="N116" i="40"/>
  <c r="O116" i="40"/>
  <c r="P116" i="40"/>
  <c r="Q116" i="40"/>
  <c r="R116" i="40"/>
  <c r="S116" i="40"/>
  <c r="T116" i="40"/>
  <c r="U116" i="40"/>
  <c r="V116" i="40"/>
  <c r="W116" i="40"/>
  <c r="X116" i="40"/>
  <c r="Y116" i="40"/>
  <c r="Z116" i="40"/>
  <c r="AA116" i="40"/>
  <c r="AB116" i="40"/>
  <c r="AC116" i="40"/>
  <c r="AD116" i="40"/>
  <c r="AE116" i="40"/>
  <c r="AF116" i="40"/>
  <c r="AG116" i="40"/>
  <c r="AH116" i="40"/>
  <c r="AI116" i="40"/>
  <c r="AJ116" i="40"/>
  <c r="AK116" i="40"/>
  <c r="AL116" i="40"/>
  <c r="AM116" i="40"/>
  <c r="AN116" i="40"/>
  <c r="AO116" i="40"/>
  <c r="AP116" i="40"/>
  <c r="AQ116" i="40"/>
  <c r="AR116" i="40"/>
  <c r="AS116" i="40"/>
  <c r="AT116" i="40"/>
  <c r="AU116" i="40"/>
  <c r="AV116" i="40"/>
  <c r="AW116" i="40"/>
  <c r="AX116" i="40"/>
  <c r="AY116" i="40"/>
  <c r="AZ116" i="40"/>
  <c r="BA116" i="40"/>
  <c r="BB116" i="40"/>
  <c r="BC116" i="40"/>
  <c r="BD116" i="40"/>
  <c r="BE116" i="40"/>
  <c r="BF116" i="40"/>
  <c r="BG116" i="40"/>
  <c r="BH116" i="40"/>
  <c r="BI116" i="40"/>
  <c r="BJ116" i="40"/>
  <c r="BK116" i="40"/>
  <c r="BL116" i="40"/>
  <c r="BM116" i="40"/>
  <c r="BN116" i="40"/>
  <c r="BO116" i="40"/>
  <c r="BP116" i="40"/>
  <c r="BQ116" i="40"/>
  <c r="BR116" i="40"/>
  <c r="BS116" i="40"/>
  <c r="BT116" i="40"/>
  <c r="BU116" i="40"/>
  <c r="BV116" i="40"/>
  <c r="BW116" i="40"/>
  <c r="BX116" i="40"/>
  <c r="BY116" i="40"/>
  <c r="BZ116" i="40"/>
  <c r="CA116" i="40"/>
  <c r="CB116" i="40"/>
  <c r="CC116" i="40"/>
  <c r="CD116" i="40"/>
  <c r="CE116" i="40"/>
  <c r="CF116" i="40"/>
  <c r="CG116" i="40"/>
  <c r="CH116" i="40"/>
  <c r="CI116" i="40"/>
  <c r="CJ116" i="40"/>
  <c r="CK116" i="40"/>
  <c r="CL116" i="40"/>
  <c r="CM116" i="40"/>
  <c r="CN116" i="40"/>
  <c r="CO116" i="40"/>
  <c r="CP116" i="40"/>
  <c r="CQ116" i="40"/>
  <c r="CR116" i="40"/>
  <c r="CS116" i="40"/>
  <c r="CT116" i="40"/>
  <c r="CU116" i="40"/>
  <c r="CV116" i="40"/>
  <c r="CW116" i="40"/>
  <c r="CX116" i="40"/>
  <c r="CY116" i="40"/>
  <c r="CZ116" i="40"/>
  <c r="DA116" i="40"/>
  <c r="DB116" i="40"/>
  <c r="DC116" i="40"/>
  <c r="D117" i="40"/>
  <c r="E117" i="40"/>
  <c r="F117" i="40"/>
  <c r="G117" i="40"/>
  <c r="H117" i="40"/>
  <c r="I117" i="40"/>
  <c r="J117" i="40"/>
  <c r="K117" i="40"/>
  <c r="L117" i="40"/>
  <c r="M117" i="40"/>
  <c r="N117" i="40"/>
  <c r="O117" i="40"/>
  <c r="P117" i="40"/>
  <c r="Q117" i="40"/>
  <c r="R117" i="40"/>
  <c r="S117" i="40"/>
  <c r="T117" i="40"/>
  <c r="U117" i="40"/>
  <c r="V117" i="40"/>
  <c r="W117" i="40"/>
  <c r="X117" i="40"/>
  <c r="Y117" i="40"/>
  <c r="Z117" i="40"/>
  <c r="AA117" i="40"/>
  <c r="AB117" i="40"/>
  <c r="AC117" i="40"/>
  <c r="AD117" i="40"/>
  <c r="AE117" i="40"/>
  <c r="AF117" i="40"/>
  <c r="AG117" i="40"/>
  <c r="AH117" i="40"/>
  <c r="AI117" i="40"/>
  <c r="AJ117" i="40"/>
  <c r="AK117" i="40"/>
  <c r="AL117" i="40"/>
  <c r="AM117" i="40"/>
  <c r="AN117" i="40"/>
  <c r="AO117" i="40"/>
  <c r="AP117" i="40"/>
  <c r="AQ117" i="40"/>
  <c r="AR117" i="40"/>
  <c r="AS117" i="40"/>
  <c r="AT117" i="40"/>
  <c r="AU117" i="40"/>
  <c r="AV117" i="40"/>
  <c r="AW117" i="40"/>
  <c r="AX117" i="40"/>
  <c r="AY117" i="40"/>
  <c r="AZ117" i="40"/>
  <c r="BA117" i="40"/>
  <c r="BB117" i="40"/>
  <c r="BC117" i="40"/>
  <c r="BD117" i="40"/>
  <c r="BE117" i="40"/>
  <c r="BF117" i="40"/>
  <c r="BG117" i="40"/>
  <c r="BH117" i="40"/>
  <c r="BI117" i="40"/>
  <c r="BJ117" i="40"/>
  <c r="BK117" i="40"/>
  <c r="BL117" i="40"/>
  <c r="BM117" i="40"/>
  <c r="BN117" i="40"/>
  <c r="BO117" i="40"/>
  <c r="BP117" i="40"/>
  <c r="BQ117" i="40"/>
  <c r="BR117" i="40"/>
  <c r="BS117" i="40"/>
  <c r="BT117" i="40"/>
  <c r="BU117" i="40"/>
  <c r="BV117" i="40"/>
  <c r="BW117" i="40"/>
  <c r="BX117" i="40"/>
  <c r="BY117" i="40"/>
  <c r="BZ117" i="40"/>
  <c r="CA117" i="40"/>
  <c r="CB117" i="40"/>
  <c r="CC117" i="40"/>
  <c r="CD117" i="40"/>
  <c r="CE117" i="40"/>
  <c r="CF117" i="40"/>
  <c r="CG117" i="40"/>
  <c r="CH117" i="40"/>
  <c r="CI117" i="40"/>
  <c r="CJ117" i="40"/>
  <c r="CK117" i="40"/>
  <c r="CL117" i="40"/>
  <c r="CM117" i="40"/>
  <c r="CN117" i="40"/>
  <c r="CO117" i="40"/>
  <c r="CP117" i="40"/>
  <c r="CQ117" i="40"/>
  <c r="CR117" i="40"/>
  <c r="CS117" i="40"/>
  <c r="CT117" i="40"/>
  <c r="CU117" i="40"/>
  <c r="CV117" i="40"/>
  <c r="CW117" i="40"/>
  <c r="CX117" i="40"/>
  <c r="CY117" i="40"/>
  <c r="CZ117" i="40"/>
  <c r="DA117" i="40"/>
  <c r="DB117" i="40"/>
  <c r="DC117" i="40"/>
  <c r="D118" i="40"/>
  <c r="E238" i="40" s="1"/>
  <c r="E118" i="40"/>
  <c r="F118" i="40"/>
  <c r="G118" i="40"/>
  <c r="H118" i="40"/>
  <c r="I118" i="40"/>
  <c r="J118" i="40"/>
  <c r="K118" i="40"/>
  <c r="L118" i="40"/>
  <c r="M118" i="40"/>
  <c r="N118" i="40"/>
  <c r="O118" i="40"/>
  <c r="P118" i="40"/>
  <c r="Q118" i="40"/>
  <c r="R118" i="40"/>
  <c r="S118" i="40"/>
  <c r="T118" i="40"/>
  <c r="U118" i="40"/>
  <c r="V118" i="40"/>
  <c r="W118" i="40"/>
  <c r="X118" i="40"/>
  <c r="Y118" i="40"/>
  <c r="Z118" i="40"/>
  <c r="AA118" i="40"/>
  <c r="AB118" i="40"/>
  <c r="AC118" i="40"/>
  <c r="AD118" i="40"/>
  <c r="AE118" i="40"/>
  <c r="AF118" i="40"/>
  <c r="AG118" i="40"/>
  <c r="AH118" i="40"/>
  <c r="AI118" i="40"/>
  <c r="AJ118" i="40"/>
  <c r="AK118" i="40"/>
  <c r="AL118" i="40"/>
  <c r="AM118" i="40"/>
  <c r="AN118" i="40"/>
  <c r="AO118" i="40"/>
  <c r="AP118" i="40"/>
  <c r="AQ118" i="40"/>
  <c r="AR118" i="40"/>
  <c r="AS118" i="40"/>
  <c r="AT118" i="40"/>
  <c r="AU118" i="40"/>
  <c r="AV118" i="40"/>
  <c r="AW118" i="40"/>
  <c r="AX118" i="40"/>
  <c r="AY118" i="40"/>
  <c r="AZ118" i="40"/>
  <c r="BA118" i="40"/>
  <c r="BB118" i="40"/>
  <c r="BC118" i="40"/>
  <c r="BD118" i="40"/>
  <c r="BE118" i="40"/>
  <c r="BF118" i="40"/>
  <c r="BG118" i="40"/>
  <c r="BH118" i="40"/>
  <c r="BI118" i="40"/>
  <c r="BJ118" i="40"/>
  <c r="BK118" i="40"/>
  <c r="BL118" i="40"/>
  <c r="BM118" i="40"/>
  <c r="BN118" i="40"/>
  <c r="BO118" i="40"/>
  <c r="BP118" i="40"/>
  <c r="BQ118" i="40"/>
  <c r="BR118" i="40"/>
  <c r="BS118" i="40"/>
  <c r="BT118" i="40"/>
  <c r="BU118" i="40"/>
  <c r="BV118" i="40"/>
  <c r="BW118" i="40"/>
  <c r="BX118" i="40"/>
  <c r="BY118" i="40"/>
  <c r="BZ118" i="40"/>
  <c r="CA118" i="40"/>
  <c r="CB118" i="40"/>
  <c r="CC118" i="40"/>
  <c r="CD118" i="40"/>
  <c r="CE118" i="40"/>
  <c r="CF118" i="40"/>
  <c r="CG118" i="40"/>
  <c r="CH118" i="40"/>
  <c r="CI118" i="40"/>
  <c r="CJ118" i="40"/>
  <c r="CK118" i="40"/>
  <c r="CL118" i="40"/>
  <c r="CM118" i="40"/>
  <c r="CN118" i="40"/>
  <c r="CO118" i="40"/>
  <c r="CP118" i="40"/>
  <c r="CQ118" i="40"/>
  <c r="CR118" i="40"/>
  <c r="CS118" i="40"/>
  <c r="CT118" i="40"/>
  <c r="CU118" i="40"/>
  <c r="CV118" i="40"/>
  <c r="CW118" i="40"/>
  <c r="CX118" i="40"/>
  <c r="CY118" i="40"/>
  <c r="CZ118" i="40"/>
  <c r="DA118" i="40"/>
  <c r="DB118" i="40"/>
  <c r="DC118" i="40"/>
  <c r="D119" i="40"/>
  <c r="E119" i="40"/>
  <c r="F119" i="40"/>
  <c r="G119" i="40"/>
  <c r="H119" i="40"/>
  <c r="I119" i="40"/>
  <c r="J119" i="40"/>
  <c r="K119" i="40"/>
  <c r="L119" i="40"/>
  <c r="M119" i="40"/>
  <c r="N119" i="40"/>
  <c r="O119" i="40"/>
  <c r="P119" i="40"/>
  <c r="Q119" i="40"/>
  <c r="R119" i="40"/>
  <c r="S119" i="40"/>
  <c r="T119" i="40"/>
  <c r="U119" i="40"/>
  <c r="V119" i="40"/>
  <c r="W119" i="40"/>
  <c r="X119" i="40"/>
  <c r="Y119" i="40"/>
  <c r="Z119" i="40"/>
  <c r="AA119" i="40"/>
  <c r="AB119" i="40"/>
  <c r="AC119" i="40"/>
  <c r="AD119" i="40"/>
  <c r="AE119" i="40"/>
  <c r="AF119" i="40"/>
  <c r="AG119" i="40"/>
  <c r="AH119" i="40"/>
  <c r="AI119" i="40"/>
  <c r="AJ119" i="40"/>
  <c r="AK119" i="40"/>
  <c r="AL119" i="40"/>
  <c r="AM119" i="40"/>
  <c r="AN119" i="40"/>
  <c r="AO119" i="40"/>
  <c r="AP119" i="40"/>
  <c r="AQ119" i="40"/>
  <c r="AR119" i="40"/>
  <c r="AS119" i="40"/>
  <c r="AT119" i="40"/>
  <c r="AU119" i="40"/>
  <c r="AV119" i="40"/>
  <c r="AW119" i="40"/>
  <c r="AX119" i="40"/>
  <c r="AY119" i="40"/>
  <c r="AZ119" i="40"/>
  <c r="BA119" i="40"/>
  <c r="BB119" i="40"/>
  <c r="BC119" i="40"/>
  <c r="BD119" i="40"/>
  <c r="BE119" i="40"/>
  <c r="BF119" i="40"/>
  <c r="BG119" i="40"/>
  <c r="BH119" i="40"/>
  <c r="BI119" i="40"/>
  <c r="BJ119" i="40"/>
  <c r="BK119" i="40"/>
  <c r="BL119" i="40"/>
  <c r="BM119" i="40"/>
  <c r="BN119" i="40"/>
  <c r="BO119" i="40"/>
  <c r="BP119" i="40"/>
  <c r="BQ119" i="40"/>
  <c r="BR119" i="40"/>
  <c r="BS119" i="40"/>
  <c r="BT119" i="40"/>
  <c r="BU119" i="40"/>
  <c r="BV119" i="40"/>
  <c r="BW119" i="40"/>
  <c r="BX119" i="40"/>
  <c r="BY119" i="40"/>
  <c r="BZ119" i="40"/>
  <c r="CA119" i="40"/>
  <c r="CB119" i="40"/>
  <c r="CC119" i="40"/>
  <c r="CD119" i="40"/>
  <c r="CE119" i="40"/>
  <c r="CF119" i="40"/>
  <c r="CG119" i="40"/>
  <c r="CH119" i="40"/>
  <c r="CI119" i="40"/>
  <c r="CJ119" i="40"/>
  <c r="CK119" i="40"/>
  <c r="CL119" i="40"/>
  <c r="CM119" i="40"/>
  <c r="CN119" i="40"/>
  <c r="CO119" i="40"/>
  <c r="CP119" i="40"/>
  <c r="CQ119" i="40"/>
  <c r="CR119" i="40"/>
  <c r="CS119" i="40"/>
  <c r="CT119" i="40"/>
  <c r="CU119" i="40"/>
  <c r="CV119" i="40"/>
  <c r="CW119" i="40"/>
  <c r="CX119" i="40"/>
  <c r="CY119" i="40"/>
  <c r="CZ119" i="40"/>
  <c r="DA119" i="40"/>
  <c r="DB119" i="40"/>
  <c r="DC119" i="40"/>
  <c r="D120" i="40"/>
  <c r="E120" i="40"/>
  <c r="F120" i="40"/>
  <c r="G120" i="40"/>
  <c r="H120" i="40"/>
  <c r="I120" i="40"/>
  <c r="J120" i="40"/>
  <c r="K120" i="40"/>
  <c r="L120" i="40"/>
  <c r="M120" i="40"/>
  <c r="N120" i="40"/>
  <c r="O120" i="40"/>
  <c r="P120" i="40"/>
  <c r="Q120" i="40"/>
  <c r="R120" i="40"/>
  <c r="S120" i="40"/>
  <c r="T120" i="40"/>
  <c r="U120" i="40"/>
  <c r="V120" i="40"/>
  <c r="W120" i="40"/>
  <c r="X120" i="40"/>
  <c r="Y120" i="40"/>
  <c r="Z120" i="40"/>
  <c r="AA120" i="40"/>
  <c r="AB120" i="40"/>
  <c r="AC120" i="40"/>
  <c r="AD120" i="40"/>
  <c r="AE120" i="40"/>
  <c r="AF120" i="40"/>
  <c r="AG120" i="40"/>
  <c r="AH120" i="40"/>
  <c r="AI120" i="40"/>
  <c r="AJ120" i="40"/>
  <c r="AK120" i="40"/>
  <c r="AL120" i="40"/>
  <c r="AM120" i="40"/>
  <c r="AN120" i="40"/>
  <c r="AO120" i="40"/>
  <c r="AP120" i="40"/>
  <c r="AQ120" i="40"/>
  <c r="AR120" i="40"/>
  <c r="AS120" i="40"/>
  <c r="AT120" i="40"/>
  <c r="AU120" i="40"/>
  <c r="AV120" i="40"/>
  <c r="AW120" i="40"/>
  <c r="AX120" i="40"/>
  <c r="AY120" i="40"/>
  <c r="AZ120" i="40"/>
  <c r="BA120" i="40"/>
  <c r="BB120" i="40"/>
  <c r="BC120" i="40"/>
  <c r="BD120" i="40"/>
  <c r="BE120" i="40"/>
  <c r="BF120" i="40"/>
  <c r="BG120" i="40"/>
  <c r="BH120" i="40"/>
  <c r="BI120" i="40"/>
  <c r="BJ120" i="40"/>
  <c r="BK120" i="40"/>
  <c r="BL120" i="40"/>
  <c r="BM120" i="40"/>
  <c r="BN120" i="40"/>
  <c r="BO120" i="40"/>
  <c r="BP120" i="40"/>
  <c r="BQ120" i="40"/>
  <c r="BR120" i="40"/>
  <c r="BS120" i="40"/>
  <c r="BT120" i="40"/>
  <c r="BU120" i="40"/>
  <c r="BV120" i="40"/>
  <c r="BW120" i="40"/>
  <c r="BX120" i="40"/>
  <c r="BY120" i="40"/>
  <c r="BZ120" i="40"/>
  <c r="CA120" i="40"/>
  <c r="CB120" i="40"/>
  <c r="CC120" i="40"/>
  <c r="CD120" i="40"/>
  <c r="CE120" i="40"/>
  <c r="CF120" i="40"/>
  <c r="CG120" i="40"/>
  <c r="CH120" i="40"/>
  <c r="CI120" i="40"/>
  <c r="CJ120" i="40"/>
  <c r="CK120" i="40"/>
  <c r="CL120" i="40"/>
  <c r="CM120" i="40"/>
  <c r="CN120" i="40"/>
  <c r="CO120" i="40"/>
  <c r="CP120" i="40"/>
  <c r="CQ120" i="40"/>
  <c r="CR120" i="40"/>
  <c r="CS120" i="40"/>
  <c r="CT120" i="40"/>
  <c r="CU120" i="40"/>
  <c r="CV120" i="40"/>
  <c r="CW120" i="40"/>
  <c r="CX120" i="40"/>
  <c r="CY120" i="40"/>
  <c r="CZ120" i="40"/>
  <c r="DA120" i="40"/>
  <c r="DB120" i="40"/>
  <c r="DC120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9" i="40"/>
  <c r="C110" i="40"/>
  <c r="C111" i="40"/>
  <c r="C112" i="40"/>
  <c r="C113" i="40"/>
  <c r="C114" i="40"/>
  <c r="C115" i="40"/>
  <c r="C116" i="40"/>
  <c r="C117" i="40"/>
  <c r="C118" i="40"/>
  <c r="C119" i="40"/>
  <c r="C120" i="40"/>
  <c r="C21" i="40"/>
  <c r="A2" i="40"/>
  <c r="N126" i="8"/>
  <c r="I227" i="40" l="1"/>
  <c r="CR209" i="40"/>
  <c r="CD228" i="40"/>
  <c r="BY202" i="40"/>
  <c r="Q232" i="40"/>
  <c r="O224" i="40"/>
  <c r="BE230" i="40"/>
  <c r="G214" i="40"/>
  <c r="AI214" i="40"/>
  <c r="BB238" i="40"/>
  <c r="K215" i="40"/>
  <c r="E240" i="40"/>
  <c r="BB234" i="40"/>
  <c r="BA238" i="40"/>
  <c r="CC237" i="40"/>
  <c r="CY236" i="40"/>
  <c r="BF230" i="40"/>
  <c r="CX236" i="40"/>
  <c r="CF228" i="40"/>
  <c r="Z239" i="40"/>
  <c r="M237" i="40"/>
  <c r="AO235" i="40"/>
  <c r="J233" i="40"/>
  <c r="J231" i="40"/>
  <c r="AR229" i="40"/>
  <c r="AF227" i="40"/>
  <c r="G225" i="40"/>
  <c r="BC223" i="40"/>
  <c r="U221" i="40"/>
  <c r="BR219" i="40"/>
  <c r="AI217" i="40"/>
  <c r="AX215" i="40"/>
  <c r="T213" i="40"/>
  <c r="BV211" i="40"/>
  <c r="I209" i="40"/>
  <c r="AA207" i="40"/>
  <c r="AE205" i="40"/>
  <c r="AI203" i="40"/>
  <c r="AD201" i="40"/>
  <c r="AZ199" i="40"/>
  <c r="AK197" i="40"/>
  <c r="M195" i="40"/>
  <c r="AQ187" i="40"/>
  <c r="CB185" i="40"/>
  <c r="K179" i="40"/>
  <c r="DA177" i="40"/>
  <c r="DA173" i="40"/>
  <c r="AX165" i="40"/>
  <c r="BF155" i="40"/>
  <c r="CB237" i="40"/>
  <c r="J227" i="40"/>
  <c r="K211" i="40"/>
  <c r="AY238" i="40"/>
  <c r="BR235" i="40"/>
  <c r="P230" i="40"/>
  <c r="D199" i="40"/>
  <c r="BS226" i="40"/>
  <c r="CN209" i="40"/>
  <c r="CB231" i="40"/>
  <c r="K224" i="40"/>
  <c r="CJ239" i="40"/>
  <c r="CV236" i="40"/>
  <c r="BS235" i="40"/>
  <c r="BA234" i="40"/>
  <c r="AL233" i="40"/>
  <c r="CC231" i="40"/>
  <c r="Q230" i="40"/>
  <c r="AH228" i="40"/>
  <c r="BQ226" i="40"/>
  <c r="L224" i="40"/>
  <c r="DC220" i="40"/>
  <c r="CE217" i="40"/>
  <c r="CM209" i="40"/>
  <c r="BT202" i="40"/>
  <c r="AH193" i="40"/>
  <c r="BW189" i="40"/>
  <c r="DB235" i="40"/>
  <c r="Z224" i="40"/>
  <c r="L203" i="40"/>
  <c r="BL240" i="40"/>
  <c r="CX235" i="40"/>
  <c r="BE208" i="40"/>
  <c r="BM240" i="40"/>
  <c r="Y228" i="40"/>
  <c r="DA213" i="40"/>
  <c r="AQ211" i="40"/>
  <c r="O208" i="40"/>
  <c r="CI206" i="40"/>
  <c r="CB204" i="40"/>
  <c r="O203" i="40"/>
  <c r="N201" i="40"/>
  <c r="CQ200" i="40"/>
  <c r="CZ198" i="40"/>
  <c r="U197" i="40"/>
  <c r="BB196" i="40"/>
  <c r="CO193" i="40"/>
  <c r="AR189" i="40"/>
  <c r="AT184" i="40"/>
  <c r="W182" i="40"/>
  <c r="CB173" i="40"/>
  <c r="BH172" i="40"/>
  <c r="AZ171" i="40"/>
  <c r="BK240" i="40"/>
  <c r="CG234" i="40"/>
  <c r="H221" i="40"/>
  <c r="O201" i="40"/>
  <c r="CZ236" i="40"/>
  <c r="BM212" i="40"/>
  <c r="E234" i="40"/>
  <c r="E221" i="40"/>
  <c r="J199" i="40"/>
  <c r="DA239" i="40"/>
  <c r="AN233" i="40"/>
  <c r="CW217" i="40"/>
  <c r="F199" i="40"/>
  <c r="CB236" i="40"/>
  <c r="AK233" i="40"/>
  <c r="AF228" i="40"/>
  <c r="BK226" i="40"/>
  <c r="AE231" i="40"/>
  <c r="BY229" i="40"/>
  <c r="O226" i="40"/>
  <c r="BE222" i="40"/>
  <c r="M220" i="40"/>
  <c r="BX218" i="40"/>
  <c r="P217" i="40"/>
  <c r="D179" i="40"/>
  <c r="CU239" i="40"/>
  <c r="AM233" i="40"/>
  <c r="CV217" i="40"/>
  <c r="CD193" i="40"/>
  <c r="AS240" i="40"/>
  <c r="V239" i="40"/>
  <c r="BY237" i="40"/>
  <c r="CL220" i="40"/>
  <c r="CD217" i="40"/>
  <c r="CF189" i="40"/>
  <c r="BW226" i="40"/>
  <c r="BS238" i="40"/>
  <c r="DC235" i="40"/>
  <c r="CN234" i="40"/>
  <c r="BS233" i="40"/>
  <c r="P227" i="40"/>
  <c r="AA223" i="40"/>
  <c r="W216" i="40"/>
  <c r="D227" i="40"/>
  <c r="AM239" i="40"/>
  <c r="F217" i="40"/>
  <c r="CA193" i="40"/>
  <c r="AZ234" i="40"/>
  <c r="CA237" i="40"/>
  <c r="AO239" i="40"/>
  <c r="CJ237" i="40"/>
  <c r="BK232" i="40"/>
  <c r="M230" i="40"/>
  <c r="DA225" i="40"/>
  <c r="AI215" i="40"/>
  <c r="X239" i="40"/>
  <c r="CD231" i="40"/>
  <c r="E217" i="40"/>
  <c r="J167" i="40"/>
  <c r="BH240" i="40"/>
  <c r="W239" i="40"/>
  <c r="AZ238" i="40"/>
  <c r="AR240" i="40"/>
  <c r="CD239" i="40"/>
  <c r="T239" i="40"/>
  <c r="AW238" i="40"/>
  <c r="BH237" i="40"/>
  <c r="CA236" i="40"/>
  <c r="BQ235" i="40"/>
  <c r="AY234" i="40"/>
  <c r="AD233" i="40"/>
  <c r="CA231" i="40"/>
  <c r="O230" i="40"/>
  <c r="AC228" i="40"/>
  <c r="S226" i="40"/>
  <c r="AW223" i="40"/>
  <c r="AF220" i="40"/>
  <c r="Q217" i="40"/>
  <c r="AV208" i="40"/>
  <c r="CI239" i="40"/>
  <c r="AQ240" i="40"/>
  <c r="CC239" i="40"/>
  <c r="R239" i="40"/>
  <c r="AF238" i="40"/>
  <c r="BG237" i="40"/>
  <c r="BZ236" i="40"/>
  <c r="BP235" i="40"/>
  <c r="AU234" i="40"/>
  <c r="DA232" i="40"/>
  <c r="AP231" i="40"/>
  <c r="P226" i="40"/>
  <c r="AM223" i="40"/>
  <c r="X220" i="40"/>
  <c r="CN212" i="40"/>
  <c r="P208" i="40"/>
  <c r="CT200" i="40"/>
  <c r="AS189" i="40"/>
  <c r="DC240" i="40"/>
  <c r="AP240" i="40"/>
  <c r="CA239" i="40"/>
  <c r="CZ238" i="40"/>
  <c r="AE238" i="40"/>
  <c r="BF237" i="40"/>
  <c r="BY236" i="40"/>
  <c r="BI235" i="40"/>
  <c r="P234" i="40"/>
  <c r="CW232" i="40"/>
  <c r="AO231" i="40"/>
  <c r="CA229" i="40"/>
  <c r="CA227" i="40"/>
  <c r="AB223" i="40"/>
  <c r="W220" i="40"/>
  <c r="CD212" i="40"/>
  <c r="AZ226" i="40"/>
  <c r="CD224" i="40"/>
  <c r="AH219" i="40"/>
  <c r="CB217" i="40"/>
  <c r="BJ181" i="40"/>
  <c r="AP168" i="40"/>
  <c r="DB240" i="40"/>
  <c r="AN240" i="40"/>
  <c r="BL239" i="40"/>
  <c r="CY238" i="40"/>
  <c r="AA238" i="40"/>
  <c r="BE237" i="40"/>
  <c r="BN236" i="40"/>
  <c r="AD235" i="40"/>
  <c r="O234" i="40"/>
  <c r="CV232" i="40"/>
  <c r="AN231" i="40"/>
  <c r="BZ229" i="40"/>
  <c r="BZ227" i="40"/>
  <c r="CC212" i="40"/>
  <c r="BT184" i="40"/>
  <c r="CY225" i="40"/>
  <c r="AS225" i="40"/>
  <c r="CJ213" i="40"/>
  <c r="BM209" i="40"/>
  <c r="X206" i="40"/>
  <c r="BB237" i="40"/>
  <c r="BE221" i="40"/>
  <c r="DA215" i="40"/>
  <c r="CA213" i="40"/>
  <c r="AN209" i="40"/>
  <c r="CS207" i="40"/>
  <c r="O206" i="40"/>
  <c r="Q204" i="40"/>
  <c r="AV202" i="40"/>
  <c r="AW200" i="40"/>
  <c r="AC198" i="40"/>
  <c r="F196" i="40"/>
  <c r="AW192" i="40"/>
  <c r="CC187" i="40"/>
  <c r="AM181" i="40"/>
  <c r="CZ240" i="40"/>
  <c r="Y240" i="40"/>
  <c r="BK239" i="40"/>
  <c r="CX238" i="40"/>
  <c r="Z238" i="40"/>
  <c r="BC237" i="40"/>
  <c r="AS236" i="40"/>
  <c r="AC235" i="40"/>
  <c r="N234" i="40"/>
  <c r="CU232" i="40"/>
  <c r="AI231" i="40"/>
  <c r="BS227" i="40"/>
  <c r="BP225" i="40"/>
  <c r="BH222" i="40"/>
  <c r="AZ219" i="40"/>
  <c r="AN216" i="40"/>
  <c r="CH206" i="40"/>
  <c r="BP229" i="40"/>
  <c r="W229" i="40"/>
  <c r="CR223" i="40"/>
  <c r="S223" i="40"/>
  <c r="BI202" i="40"/>
  <c r="DC188" i="40"/>
  <c r="S240" i="40"/>
  <c r="BM236" i="40"/>
  <c r="BV231" i="40"/>
  <c r="AW230" i="40"/>
  <c r="BH227" i="40"/>
  <c r="AP225" i="40"/>
  <c r="BN224" i="40"/>
  <c r="BY217" i="40"/>
  <c r="AC212" i="40"/>
  <c r="U240" i="40"/>
  <c r="Y238" i="40"/>
  <c r="AK236" i="40"/>
  <c r="L234" i="40"/>
  <c r="O232" i="40"/>
  <c r="L230" i="40"/>
  <c r="O228" i="40"/>
  <c r="BJ226" i="40"/>
  <c r="CE224" i="40"/>
  <c r="AY222" i="40"/>
  <c r="L220" i="40"/>
  <c r="BC218" i="40"/>
  <c r="U216" i="40"/>
  <c r="BI212" i="40"/>
  <c r="K208" i="40"/>
  <c r="AC206" i="40"/>
  <c r="BJ204" i="40"/>
  <c r="BP202" i="40"/>
  <c r="BA200" i="40"/>
  <c r="CG198" i="40"/>
  <c r="AR196" i="40"/>
  <c r="BP192" i="40"/>
  <c r="V182" i="40"/>
  <c r="BJ168" i="40"/>
  <c r="CK240" i="40"/>
  <c r="X240" i="40"/>
  <c r="BJ239" i="40"/>
  <c r="CT238" i="40"/>
  <c r="X238" i="40"/>
  <c r="AL237" i="40"/>
  <c r="AO236" i="40"/>
  <c r="AB235" i="40"/>
  <c r="M234" i="40"/>
  <c r="BX229" i="40"/>
  <c r="BR227" i="40"/>
  <c r="BF225" i="40"/>
  <c r="BG222" i="40"/>
  <c r="AY219" i="40"/>
  <c r="AM216" i="40"/>
  <c r="BK211" i="40"/>
  <c r="BP206" i="40"/>
  <c r="DB198" i="40"/>
  <c r="CR182" i="40"/>
  <c r="L232" i="40"/>
  <c r="BD232" i="40"/>
  <c r="CQ232" i="40"/>
  <c r="CO230" i="40"/>
  <c r="I230" i="40"/>
  <c r="AX230" i="40"/>
  <c r="N228" i="40"/>
  <c r="BT228" i="40"/>
  <c r="CJ240" i="40"/>
  <c r="W240" i="40"/>
  <c r="BI239" i="40"/>
  <c r="CR238" i="40"/>
  <c r="G238" i="40"/>
  <c r="AH237" i="40"/>
  <c r="AN236" i="40"/>
  <c r="AA235" i="40"/>
  <c r="F234" i="40"/>
  <c r="BJ232" i="40"/>
  <c r="CW230" i="40"/>
  <c r="AD229" i="40"/>
  <c r="U227" i="40"/>
  <c r="BE225" i="40"/>
  <c r="BF222" i="40"/>
  <c r="AX219" i="40"/>
  <c r="AI216" i="40"/>
  <c r="AU211" i="40"/>
  <c r="BL206" i="40"/>
  <c r="BJ221" i="40"/>
  <c r="CI240" i="40"/>
  <c r="V240" i="40"/>
  <c r="BG239" i="40"/>
  <c r="CA238" i="40"/>
  <c r="F238" i="40"/>
  <c r="AG237" i="40"/>
  <c r="AM236" i="40"/>
  <c r="W235" i="40"/>
  <c r="BZ233" i="40"/>
  <c r="BI232" i="40"/>
  <c r="CV230" i="40"/>
  <c r="AC229" i="40"/>
  <c r="T227" i="40"/>
  <c r="AY225" i="40"/>
  <c r="AU219" i="40"/>
  <c r="AR211" i="40"/>
  <c r="CP204" i="40"/>
  <c r="CG173" i="40"/>
  <c r="AP222" i="40"/>
  <c r="CY216" i="40"/>
  <c r="CH240" i="40"/>
  <c r="T240" i="40"/>
  <c r="AR239" i="40"/>
  <c r="BW238" i="40"/>
  <c r="AF237" i="40"/>
  <c r="AJ236" i="40"/>
  <c r="CQ234" i="40"/>
  <c r="BY233" i="40"/>
  <c r="BH232" i="40"/>
  <c r="CU230" i="40"/>
  <c r="AB229" i="40"/>
  <c r="CO224" i="40"/>
  <c r="CH221" i="40"/>
  <c r="BZ218" i="40"/>
  <c r="AU215" i="40"/>
  <c r="CO204" i="40"/>
  <c r="CV196" i="40"/>
  <c r="BW231" i="40"/>
  <c r="BP227" i="40"/>
  <c r="CC240" i="40"/>
  <c r="AQ239" i="40"/>
  <c r="BV238" i="40"/>
  <c r="DC237" i="40"/>
  <c r="AC237" i="40"/>
  <c r="F236" i="40"/>
  <c r="CP234" i="40"/>
  <c r="BX233" i="40"/>
  <c r="W232" i="40"/>
  <c r="CT230" i="40"/>
  <c r="AA229" i="40"/>
  <c r="O227" i="40"/>
  <c r="CN224" i="40"/>
  <c r="CG221" i="40"/>
  <c r="AJ215" i="40"/>
  <c r="CC204" i="40"/>
  <c r="BC196" i="40"/>
  <c r="BA218" i="40"/>
  <c r="BQ240" i="40"/>
  <c r="DC239" i="40"/>
  <c r="AP239" i="40"/>
  <c r="BU238" i="40"/>
  <c r="CX237" i="40"/>
  <c r="DA236" i="40"/>
  <c r="CO234" i="40"/>
  <c r="BW233" i="40"/>
  <c r="V232" i="40"/>
  <c r="BH230" i="40"/>
  <c r="CH228" i="40"/>
  <c r="CM224" i="40"/>
  <c r="CE221" i="40"/>
  <c r="BT218" i="40"/>
  <c r="J220" i="40"/>
  <c r="CJ220" i="40"/>
  <c r="DB215" i="40"/>
  <c r="BH212" i="40"/>
  <c r="J208" i="40"/>
  <c r="BF204" i="40"/>
  <c r="AZ200" i="40"/>
  <c r="BR198" i="40"/>
  <c r="AE196" i="40"/>
  <c r="BH192" i="40"/>
  <c r="N239" i="40"/>
  <c r="AV238" i="40"/>
  <c r="V235" i="40"/>
  <c r="AC233" i="40"/>
  <c r="K232" i="40"/>
  <c r="V229" i="40"/>
  <c r="M228" i="40"/>
  <c r="AY226" i="40"/>
  <c r="Q223" i="40"/>
  <c r="AO222" i="40"/>
  <c r="G220" i="40"/>
  <c r="Q219" i="40"/>
  <c r="AZ218" i="40"/>
  <c r="CV216" i="40"/>
  <c r="CW214" i="40"/>
  <c r="DB239" i="40"/>
  <c r="R232" i="40"/>
  <c r="BG230" i="40"/>
  <c r="CG228" i="40"/>
  <c r="CK224" i="40"/>
  <c r="CA221" i="40"/>
  <c r="BS218" i="40"/>
  <c r="O215" i="40"/>
  <c r="CS209" i="40"/>
  <c r="D223" i="40"/>
  <c r="D200" i="40"/>
  <c r="DA240" i="40"/>
  <c r="CD240" i="40"/>
  <c r="BI240" i="40"/>
  <c r="AO240" i="40"/>
  <c r="CZ239" i="40"/>
  <c r="CB239" i="40"/>
  <c r="BH239" i="40"/>
  <c r="AN239" i="40"/>
  <c r="S239" i="40"/>
  <c r="CS238" i="40"/>
  <c r="BT238" i="40"/>
  <c r="AX238" i="40"/>
  <c r="CY237" i="40"/>
  <c r="BZ237" i="40"/>
  <c r="BD237" i="40"/>
  <c r="AE237" i="40"/>
  <c r="CW236" i="40"/>
  <c r="BO236" i="40"/>
  <c r="DA235" i="40"/>
  <c r="BL235" i="40"/>
  <c r="Z235" i="40"/>
  <c r="CM234" i="40"/>
  <c r="AX234" i="40"/>
  <c r="BV233" i="40"/>
  <c r="AJ233" i="40"/>
  <c r="CT232" i="40"/>
  <c r="BG232" i="40"/>
  <c r="BZ231" i="40"/>
  <c r="AH231" i="40"/>
  <c r="CS230" i="40"/>
  <c r="BA230" i="40"/>
  <c r="BW229" i="40"/>
  <c r="Z229" i="40"/>
  <c r="BU228" i="40"/>
  <c r="BQ227" i="40"/>
  <c r="M227" i="40"/>
  <c r="CZ225" i="40"/>
  <c r="AX225" i="40"/>
  <c r="CS223" i="40"/>
  <c r="T223" i="40"/>
  <c r="BZ221" i="40"/>
  <c r="CK220" i="40"/>
  <c r="AI219" i="40"/>
  <c r="CC217" i="40"/>
  <c r="DB216" i="40"/>
  <c r="L215" i="40"/>
  <c r="CT213" i="40"/>
  <c r="L211" i="40"/>
  <c r="BW209" i="40"/>
  <c r="AC189" i="40"/>
  <c r="AM240" i="40"/>
  <c r="DD240" i="40"/>
  <c r="DE240" i="40"/>
  <c r="DF240" i="40"/>
  <c r="N240" i="40"/>
  <c r="AD240" i="40"/>
  <c r="AT240" i="40"/>
  <c r="BJ240" i="40"/>
  <c r="BZ240" i="40"/>
  <c r="CP240" i="40"/>
  <c r="D240" i="40"/>
  <c r="O240" i="40"/>
  <c r="AF240" i="40"/>
  <c r="AW240" i="40"/>
  <c r="BN240" i="40"/>
  <c r="CE240" i="40"/>
  <c r="CV240" i="40"/>
  <c r="P240" i="40"/>
  <c r="AG240" i="40"/>
  <c r="AX240" i="40"/>
  <c r="BO240" i="40"/>
  <c r="CF240" i="40"/>
  <c r="CW240" i="40"/>
  <c r="Q240" i="40"/>
  <c r="AH240" i="40"/>
  <c r="AY240" i="40"/>
  <c r="BP240" i="40"/>
  <c r="CG240" i="40"/>
  <c r="CX240" i="40"/>
  <c r="DD238" i="40"/>
  <c r="DE238" i="40"/>
  <c r="DF238" i="40"/>
  <c r="L238" i="40"/>
  <c r="AB238" i="40"/>
  <c r="AR238" i="40"/>
  <c r="BH238" i="40"/>
  <c r="BX238" i="40"/>
  <c r="CN238" i="40"/>
  <c r="M238" i="40"/>
  <c r="AC238" i="40"/>
  <c r="AS238" i="40"/>
  <c r="BI238" i="40"/>
  <c r="BY238" i="40"/>
  <c r="CO238" i="40"/>
  <c r="N238" i="40"/>
  <c r="AD238" i="40"/>
  <c r="AT238" i="40"/>
  <c r="BJ238" i="40"/>
  <c r="BZ238" i="40"/>
  <c r="CP238" i="40"/>
  <c r="T238" i="40"/>
  <c r="AM238" i="40"/>
  <c r="BF238" i="40"/>
  <c r="CB238" i="40"/>
  <c r="CU238" i="40"/>
  <c r="U238" i="40"/>
  <c r="AN238" i="40"/>
  <c r="BG238" i="40"/>
  <c r="CC238" i="40"/>
  <c r="CV238" i="40"/>
  <c r="V238" i="40"/>
  <c r="AO238" i="40"/>
  <c r="BK238" i="40"/>
  <c r="CD238" i="40"/>
  <c r="CW238" i="40"/>
  <c r="D238" i="40"/>
  <c r="DE236" i="40"/>
  <c r="DF236" i="40"/>
  <c r="DD236" i="40"/>
  <c r="J236" i="40"/>
  <c r="Z236" i="40"/>
  <c r="AP236" i="40"/>
  <c r="BF236" i="40"/>
  <c r="BV236" i="40"/>
  <c r="CL236" i="40"/>
  <c r="DB236" i="40"/>
  <c r="K236" i="40"/>
  <c r="AA236" i="40"/>
  <c r="AQ236" i="40"/>
  <c r="BG236" i="40"/>
  <c r="BW236" i="40"/>
  <c r="CM236" i="40"/>
  <c r="DC236" i="40"/>
  <c r="L236" i="40"/>
  <c r="AB236" i="40"/>
  <c r="AR236" i="40"/>
  <c r="BH236" i="40"/>
  <c r="BX236" i="40"/>
  <c r="CN236" i="40"/>
  <c r="H236" i="40"/>
  <c r="AD236" i="40"/>
  <c r="AW236" i="40"/>
  <c r="BP236" i="40"/>
  <c r="CI236" i="40"/>
  <c r="D236" i="40"/>
  <c r="I236" i="40"/>
  <c r="AE236" i="40"/>
  <c r="AX236" i="40"/>
  <c r="BQ236" i="40"/>
  <c r="CJ236" i="40"/>
  <c r="M236" i="40"/>
  <c r="AF236" i="40"/>
  <c r="AY236" i="40"/>
  <c r="BR236" i="40"/>
  <c r="CK236" i="40"/>
  <c r="N236" i="40"/>
  <c r="AG236" i="40"/>
  <c r="AZ236" i="40"/>
  <c r="BS236" i="40"/>
  <c r="CO236" i="40"/>
  <c r="O236" i="40"/>
  <c r="AH236" i="40"/>
  <c r="BA236" i="40"/>
  <c r="BT236" i="40"/>
  <c r="CP236" i="40"/>
  <c r="P236" i="40"/>
  <c r="AI236" i="40"/>
  <c r="BB236" i="40"/>
  <c r="BU236" i="40"/>
  <c r="CQ236" i="40"/>
  <c r="S236" i="40"/>
  <c r="AL236" i="40"/>
  <c r="BE236" i="40"/>
  <c r="DD234" i="40"/>
  <c r="DE234" i="40"/>
  <c r="DF234" i="40"/>
  <c r="H234" i="40"/>
  <c r="X234" i="40"/>
  <c r="AN234" i="40"/>
  <c r="BD234" i="40"/>
  <c r="BT234" i="40"/>
  <c r="CJ234" i="40"/>
  <c r="CZ234" i="40"/>
  <c r="I234" i="40"/>
  <c r="Y234" i="40"/>
  <c r="AO234" i="40"/>
  <c r="BE234" i="40"/>
  <c r="BU234" i="40"/>
  <c r="CK234" i="40"/>
  <c r="DA234" i="40"/>
  <c r="J234" i="40"/>
  <c r="Z234" i="40"/>
  <c r="AP234" i="40"/>
  <c r="BF234" i="40"/>
  <c r="BV234" i="40"/>
  <c r="CL234" i="40"/>
  <c r="DB234" i="40"/>
  <c r="R234" i="40"/>
  <c r="AK234" i="40"/>
  <c r="BG234" i="40"/>
  <c r="BZ234" i="40"/>
  <c r="CS234" i="40"/>
  <c r="S234" i="40"/>
  <c r="AL234" i="40"/>
  <c r="BH234" i="40"/>
  <c r="CA234" i="40"/>
  <c r="CT234" i="40"/>
  <c r="T234" i="40"/>
  <c r="AM234" i="40"/>
  <c r="BI234" i="40"/>
  <c r="CB234" i="40"/>
  <c r="CU234" i="40"/>
  <c r="U234" i="40"/>
  <c r="AQ234" i="40"/>
  <c r="BJ234" i="40"/>
  <c r="CC234" i="40"/>
  <c r="CV234" i="40"/>
  <c r="V234" i="40"/>
  <c r="AR234" i="40"/>
  <c r="BK234" i="40"/>
  <c r="CD234" i="40"/>
  <c r="CW234" i="40"/>
  <c r="W234" i="40"/>
  <c r="AS234" i="40"/>
  <c r="BL234" i="40"/>
  <c r="CE234" i="40"/>
  <c r="CX234" i="40"/>
  <c r="G234" i="40"/>
  <c r="AC234" i="40"/>
  <c r="AV234" i="40"/>
  <c r="BO234" i="40"/>
  <c r="CH234" i="40"/>
  <c r="K234" i="40"/>
  <c r="AD234" i="40"/>
  <c r="AW234" i="40"/>
  <c r="BP234" i="40"/>
  <c r="CI234" i="40"/>
  <c r="DD232" i="40"/>
  <c r="DF232" i="40"/>
  <c r="DE232" i="40"/>
  <c r="P232" i="40"/>
  <c r="AF232" i="40"/>
  <c r="AV232" i="40"/>
  <c r="BL232" i="40"/>
  <c r="S232" i="40"/>
  <c r="AJ232" i="40"/>
  <c r="BA232" i="40"/>
  <c r="BR232" i="40"/>
  <c r="CH232" i="40"/>
  <c r="CX232" i="40"/>
  <c r="T232" i="40"/>
  <c r="AK232" i="40"/>
  <c r="BB232" i="40"/>
  <c r="BS232" i="40"/>
  <c r="CI232" i="40"/>
  <c r="CY232" i="40"/>
  <c r="U232" i="40"/>
  <c r="AL232" i="40"/>
  <c r="BC232" i="40"/>
  <c r="BT232" i="40"/>
  <c r="CJ232" i="40"/>
  <c r="CZ232" i="40"/>
  <c r="E232" i="40"/>
  <c r="Y232" i="40"/>
  <c r="AS232" i="40"/>
  <c r="BN232" i="40"/>
  <c r="CG232" i="40"/>
  <c r="DC232" i="40"/>
  <c r="F232" i="40"/>
  <c r="Z232" i="40"/>
  <c r="AT232" i="40"/>
  <c r="BO232" i="40"/>
  <c r="CK232" i="40"/>
  <c r="G232" i="40"/>
  <c r="AA232" i="40"/>
  <c r="AU232" i="40"/>
  <c r="BP232" i="40"/>
  <c r="CL232" i="40"/>
  <c r="H232" i="40"/>
  <c r="AB232" i="40"/>
  <c r="AW232" i="40"/>
  <c r="BQ232" i="40"/>
  <c r="CM232" i="40"/>
  <c r="I232" i="40"/>
  <c r="AC232" i="40"/>
  <c r="AX232" i="40"/>
  <c r="BU232" i="40"/>
  <c r="CN232" i="40"/>
  <c r="J232" i="40"/>
  <c r="AD232" i="40"/>
  <c r="AY232" i="40"/>
  <c r="BV232" i="40"/>
  <c r="CO232" i="40"/>
  <c r="M232" i="40"/>
  <c r="AH232" i="40"/>
  <c r="BE232" i="40"/>
  <c r="BY232" i="40"/>
  <c r="CR232" i="40"/>
  <c r="N232" i="40"/>
  <c r="AI232" i="40"/>
  <c r="BF232" i="40"/>
  <c r="BZ232" i="40"/>
  <c r="CS232" i="40"/>
  <c r="DD230" i="40"/>
  <c r="DE230" i="40"/>
  <c r="DF230" i="40"/>
  <c r="N230" i="40"/>
  <c r="AD230" i="40"/>
  <c r="AT230" i="40"/>
  <c r="BJ230" i="40"/>
  <c r="BZ230" i="40"/>
  <c r="CP230" i="40"/>
  <c r="T230" i="40"/>
  <c r="AK230" i="40"/>
  <c r="BB230" i="40"/>
  <c r="BS230" i="40"/>
  <c r="CJ230" i="40"/>
  <c r="DA230" i="40"/>
  <c r="U230" i="40"/>
  <c r="AL230" i="40"/>
  <c r="BC230" i="40"/>
  <c r="BT230" i="40"/>
  <c r="CK230" i="40"/>
  <c r="DB230" i="40"/>
  <c r="E230" i="40"/>
  <c r="V230" i="40"/>
  <c r="AM230" i="40"/>
  <c r="BD230" i="40"/>
  <c r="BU230" i="40"/>
  <c r="CL230" i="40"/>
  <c r="DC230" i="40"/>
  <c r="S230" i="40"/>
  <c r="AP230" i="40"/>
  <c r="BK230" i="40"/>
  <c r="CE230" i="40"/>
  <c r="CY230" i="40"/>
  <c r="W230" i="40"/>
  <c r="AQ230" i="40"/>
  <c r="BL230" i="40"/>
  <c r="CF230" i="40"/>
  <c r="CZ230" i="40"/>
  <c r="X230" i="40"/>
  <c r="AR230" i="40"/>
  <c r="BM230" i="40"/>
  <c r="CG230" i="40"/>
  <c r="Y230" i="40"/>
  <c r="AS230" i="40"/>
  <c r="BN230" i="40"/>
  <c r="CH230" i="40"/>
  <c r="F230" i="40"/>
  <c r="Z230" i="40"/>
  <c r="AU230" i="40"/>
  <c r="BO230" i="40"/>
  <c r="CI230" i="40"/>
  <c r="G230" i="40"/>
  <c r="AA230" i="40"/>
  <c r="AV230" i="40"/>
  <c r="BP230" i="40"/>
  <c r="CM230" i="40"/>
  <c r="J230" i="40"/>
  <c r="AE230" i="40"/>
  <c r="AY230" i="40"/>
  <c r="BV230" i="40"/>
  <c r="CQ230" i="40"/>
  <c r="K230" i="40"/>
  <c r="AF230" i="40"/>
  <c r="AZ230" i="40"/>
  <c r="BW230" i="40"/>
  <c r="CR230" i="40"/>
  <c r="DD228" i="40"/>
  <c r="DE228" i="40"/>
  <c r="DF228" i="40"/>
  <c r="J228" i="40"/>
  <c r="Z228" i="40"/>
  <c r="AP228" i="40"/>
  <c r="BF228" i="40"/>
  <c r="BV228" i="40"/>
  <c r="CL228" i="40"/>
  <c r="DB228" i="40"/>
  <c r="K228" i="40"/>
  <c r="AA228" i="40"/>
  <c r="AQ228" i="40"/>
  <c r="BG228" i="40"/>
  <c r="BW228" i="40"/>
  <c r="CM228" i="40"/>
  <c r="DC228" i="40"/>
  <c r="L228" i="40"/>
  <c r="AB228" i="40"/>
  <c r="AR228" i="40"/>
  <c r="BH228" i="40"/>
  <c r="BX228" i="40"/>
  <c r="CN228" i="40"/>
  <c r="R228" i="40"/>
  <c r="AK228" i="40"/>
  <c r="BD228" i="40"/>
  <c r="BZ228" i="40"/>
  <c r="CS228" i="40"/>
  <c r="S228" i="40"/>
  <c r="AL228" i="40"/>
  <c r="BE228" i="40"/>
  <c r="CA228" i="40"/>
  <c r="CT228" i="40"/>
  <c r="T228" i="40"/>
  <c r="AM228" i="40"/>
  <c r="BI228" i="40"/>
  <c r="CB228" i="40"/>
  <c r="CU228" i="40"/>
  <c r="P228" i="40"/>
  <c r="AO228" i="40"/>
  <c r="BN228" i="40"/>
  <c r="CJ228" i="40"/>
  <c r="Q228" i="40"/>
  <c r="AS228" i="40"/>
  <c r="BO228" i="40"/>
  <c r="CK228" i="40"/>
  <c r="U228" i="40"/>
  <c r="AT228" i="40"/>
  <c r="BP228" i="40"/>
  <c r="CO228" i="40"/>
  <c r="V228" i="40"/>
  <c r="AU228" i="40"/>
  <c r="BQ228" i="40"/>
  <c r="CP228" i="40"/>
  <c r="W228" i="40"/>
  <c r="AV228" i="40"/>
  <c r="BR228" i="40"/>
  <c r="CQ228" i="40"/>
  <c r="X228" i="40"/>
  <c r="AW228" i="40"/>
  <c r="BS228" i="40"/>
  <c r="CR228" i="40"/>
  <c r="E228" i="40"/>
  <c r="AD228" i="40"/>
  <c r="AZ228" i="40"/>
  <c r="BY228" i="40"/>
  <c r="CX228" i="40"/>
  <c r="F228" i="40"/>
  <c r="AE228" i="40"/>
  <c r="BA228" i="40"/>
  <c r="CC228" i="40"/>
  <c r="CY228" i="40"/>
  <c r="H228" i="40"/>
  <c r="AG228" i="40"/>
  <c r="BC228" i="40"/>
  <c r="CE228" i="40"/>
  <c r="DE226" i="40"/>
  <c r="DF226" i="40"/>
  <c r="DD226" i="40"/>
  <c r="H226" i="40"/>
  <c r="X226" i="40"/>
  <c r="AN226" i="40"/>
  <c r="BD226" i="40"/>
  <c r="BT226" i="40"/>
  <c r="CJ226" i="40"/>
  <c r="CZ226" i="40"/>
  <c r="I226" i="40"/>
  <c r="Y226" i="40"/>
  <c r="AO226" i="40"/>
  <c r="BE226" i="40"/>
  <c r="BU226" i="40"/>
  <c r="CK226" i="40"/>
  <c r="DA226" i="40"/>
  <c r="J226" i="40"/>
  <c r="Z226" i="40"/>
  <c r="AP226" i="40"/>
  <c r="BF226" i="40"/>
  <c r="BV226" i="40"/>
  <c r="CL226" i="40"/>
  <c r="DB226" i="40"/>
  <c r="F226" i="40"/>
  <c r="AB226" i="40"/>
  <c r="AU226" i="40"/>
  <c r="BN226" i="40"/>
  <c r="CG226" i="40"/>
  <c r="DC226" i="40"/>
  <c r="G226" i="40"/>
  <c r="AC226" i="40"/>
  <c r="AV226" i="40"/>
  <c r="BO226" i="40"/>
  <c r="CH226" i="40"/>
  <c r="K226" i="40"/>
  <c r="AD226" i="40"/>
  <c r="AW226" i="40"/>
  <c r="BP226" i="40"/>
  <c r="CI226" i="40"/>
  <c r="AE226" i="40"/>
  <c r="BA226" i="40"/>
  <c r="BZ226" i="40"/>
  <c r="CV226" i="40"/>
  <c r="AF226" i="40"/>
  <c r="BB226" i="40"/>
  <c r="CA226" i="40"/>
  <c r="CW226" i="40"/>
  <c r="E226" i="40"/>
  <c r="AG226" i="40"/>
  <c r="BC226" i="40"/>
  <c r="CB226" i="40"/>
  <c r="CX226" i="40"/>
  <c r="L226" i="40"/>
  <c r="AH226" i="40"/>
  <c r="BG226" i="40"/>
  <c r="CC226" i="40"/>
  <c r="CY226" i="40"/>
  <c r="M226" i="40"/>
  <c r="AI226" i="40"/>
  <c r="BH226" i="40"/>
  <c r="CD226" i="40"/>
  <c r="N226" i="40"/>
  <c r="AJ226" i="40"/>
  <c r="BI226" i="40"/>
  <c r="CE226" i="40"/>
  <c r="Q226" i="40"/>
  <c r="AM226" i="40"/>
  <c r="BL226" i="40"/>
  <c r="CN226" i="40"/>
  <c r="R226" i="40"/>
  <c r="AQ226" i="40"/>
  <c r="BM226" i="40"/>
  <c r="CO226" i="40"/>
  <c r="T226" i="40"/>
  <c r="AS226" i="40"/>
  <c r="BR226" i="40"/>
  <c r="CQ226" i="40"/>
  <c r="DD224" i="40"/>
  <c r="DE224" i="40"/>
  <c r="DF224" i="40"/>
  <c r="F224" i="40"/>
  <c r="V224" i="40"/>
  <c r="AL224" i="40"/>
  <c r="BB224" i="40"/>
  <c r="BR224" i="40"/>
  <c r="CH224" i="40"/>
  <c r="CX224" i="40"/>
  <c r="G224" i="40"/>
  <c r="W224" i="40"/>
  <c r="AM224" i="40"/>
  <c r="BC224" i="40"/>
  <c r="BS224" i="40"/>
  <c r="CI224" i="40"/>
  <c r="CY224" i="40"/>
  <c r="H224" i="40"/>
  <c r="X224" i="40"/>
  <c r="AN224" i="40"/>
  <c r="BD224" i="40"/>
  <c r="BT224" i="40"/>
  <c r="CJ224" i="40"/>
  <c r="CZ224" i="40"/>
  <c r="P224" i="40"/>
  <c r="AI224" i="40"/>
  <c r="BE224" i="40"/>
  <c r="BX224" i="40"/>
  <c r="CQ224" i="40"/>
  <c r="D224" i="40"/>
  <c r="Q224" i="40"/>
  <c r="AJ224" i="40"/>
  <c r="BF224" i="40"/>
  <c r="BY224" i="40"/>
  <c r="CR224" i="40"/>
  <c r="R224" i="40"/>
  <c r="AK224" i="40"/>
  <c r="BG224" i="40"/>
  <c r="BZ224" i="40"/>
  <c r="CS224" i="40"/>
  <c r="S224" i="40"/>
  <c r="AO224" i="40"/>
  <c r="BH224" i="40"/>
  <c r="CA224" i="40"/>
  <c r="CT224" i="40"/>
  <c r="T224" i="40"/>
  <c r="AP224" i="40"/>
  <c r="BI224" i="40"/>
  <c r="CB224" i="40"/>
  <c r="CU224" i="40"/>
  <c r="U224" i="40"/>
  <c r="AQ224" i="40"/>
  <c r="BJ224" i="40"/>
  <c r="CC224" i="40"/>
  <c r="CV224" i="40"/>
  <c r="E224" i="40"/>
  <c r="AA224" i="40"/>
  <c r="AT224" i="40"/>
  <c r="BM224" i="40"/>
  <c r="AE224" i="40"/>
  <c r="BO224" i="40"/>
  <c r="CW224" i="40"/>
  <c r="AF224" i="40"/>
  <c r="BP224" i="40"/>
  <c r="DA224" i="40"/>
  <c r="AG224" i="40"/>
  <c r="BQ224" i="40"/>
  <c r="DB224" i="40"/>
  <c r="AH224" i="40"/>
  <c r="BU224" i="40"/>
  <c r="DC224" i="40"/>
  <c r="I224" i="40"/>
  <c r="AR224" i="40"/>
  <c r="BV224" i="40"/>
  <c r="J224" i="40"/>
  <c r="AS224" i="40"/>
  <c r="BW224" i="40"/>
  <c r="M224" i="40"/>
  <c r="AW224" i="40"/>
  <c r="CF224" i="40"/>
  <c r="N224" i="40"/>
  <c r="AX224" i="40"/>
  <c r="CG224" i="40"/>
  <c r="Y224" i="40"/>
  <c r="AZ224" i="40"/>
  <c r="CL224" i="40"/>
  <c r="DD222" i="40"/>
  <c r="DE222" i="40"/>
  <c r="DF222" i="40"/>
  <c r="T222" i="40"/>
  <c r="AJ222" i="40"/>
  <c r="AZ222" i="40"/>
  <c r="BP222" i="40"/>
  <c r="CF222" i="40"/>
  <c r="CV222" i="40"/>
  <c r="E222" i="40"/>
  <c r="U222" i="40"/>
  <c r="AK222" i="40"/>
  <c r="BA222" i="40"/>
  <c r="BQ222" i="40"/>
  <c r="CG222" i="40"/>
  <c r="CW222" i="40"/>
  <c r="F222" i="40"/>
  <c r="V222" i="40"/>
  <c r="AL222" i="40"/>
  <c r="BB222" i="40"/>
  <c r="BR222" i="40"/>
  <c r="CH222" i="40"/>
  <c r="CX222" i="40"/>
  <c r="G222" i="40"/>
  <c r="Z222" i="40"/>
  <c r="AS222" i="40"/>
  <c r="BL222" i="40"/>
  <c r="CE222" i="40"/>
  <c r="DA222" i="40"/>
  <c r="H222" i="40"/>
  <c r="AA222" i="40"/>
  <c r="AT222" i="40"/>
  <c r="BM222" i="40"/>
  <c r="CI222" i="40"/>
  <c r="DB222" i="40"/>
  <c r="I222" i="40"/>
  <c r="AB222" i="40"/>
  <c r="AU222" i="40"/>
  <c r="BN222" i="40"/>
  <c r="CJ222" i="40"/>
  <c r="DC222" i="40"/>
  <c r="J222" i="40"/>
  <c r="AC222" i="40"/>
  <c r="AV222" i="40"/>
  <c r="BO222" i="40"/>
  <c r="CK222" i="40"/>
  <c r="K222" i="40"/>
  <c r="AD222" i="40"/>
  <c r="AW222" i="40"/>
  <c r="BS222" i="40"/>
  <c r="CL222" i="40"/>
  <c r="L222" i="40"/>
  <c r="AE222" i="40"/>
  <c r="AX222" i="40"/>
  <c r="BT222" i="40"/>
  <c r="CM222" i="40"/>
  <c r="O222" i="40"/>
  <c r="AH222" i="40"/>
  <c r="BD222" i="40"/>
  <c r="BW222" i="40"/>
  <c r="CP222" i="40"/>
  <c r="Y222" i="40"/>
  <c r="BI222" i="40"/>
  <c r="CS222" i="40"/>
  <c r="AF222" i="40"/>
  <c r="BJ222" i="40"/>
  <c r="CT222" i="40"/>
  <c r="AG222" i="40"/>
  <c r="BK222" i="40"/>
  <c r="CU222" i="40"/>
  <c r="AI222" i="40"/>
  <c r="BU222" i="40"/>
  <c r="CY222" i="40"/>
  <c r="AM222" i="40"/>
  <c r="BV222" i="40"/>
  <c r="CZ222" i="40"/>
  <c r="AN222" i="40"/>
  <c r="BX222" i="40"/>
  <c r="M222" i="40"/>
  <c r="AQ222" i="40"/>
  <c r="CA222" i="40"/>
  <c r="N222" i="40"/>
  <c r="AR222" i="40"/>
  <c r="CB222" i="40"/>
  <c r="Q222" i="40"/>
  <c r="BC222" i="40"/>
  <c r="CD222" i="40"/>
  <c r="DE220" i="40"/>
  <c r="DF220" i="40"/>
  <c r="DD220" i="40"/>
  <c r="R220" i="40"/>
  <c r="AH220" i="40"/>
  <c r="AX220" i="40"/>
  <c r="BN220" i="40"/>
  <c r="CD220" i="40"/>
  <c r="CT220" i="40"/>
  <c r="S220" i="40"/>
  <c r="AI220" i="40"/>
  <c r="AY220" i="40"/>
  <c r="BO220" i="40"/>
  <c r="CE220" i="40"/>
  <c r="CU220" i="40"/>
  <c r="T220" i="40"/>
  <c r="AJ220" i="40"/>
  <c r="AZ220" i="40"/>
  <c r="BP220" i="40"/>
  <c r="CF220" i="40"/>
  <c r="CV220" i="40"/>
  <c r="N220" i="40"/>
  <c r="AG220" i="40"/>
  <c r="BC220" i="40"/>
  <c r="BV220" i="40"/>
  <c r="CO220" i="40"/>
  <c r="O220" i="40"/>
  <c r="AK220" i="40"/>
  <c r="BD220" i="40"/>
  <c r="BW220" i="40"/>
  <c r="CP220" i="40"/>
  <c r="P220" i="40"/>
  <c r="AL220" i="40"/>
  <c r="BE220" i="40"/>
  <c r="BX220" i="40"/>
  <c r="CQ220" i="40"/>
  <c r="Q220" i="40"/>
  <c r="AM220" i="40"/>
  <c r="BF220" i="40"/>
  <c r="BY220" i="40"/>
  <c r="CR220" i="40"/>
  <c r="U220" i="40"/>
  <c r="AN220" i="40"/>
  <c r="BG220" i="40"/>
  <c r="BZ220" i="40"/>
  <c r="CS220" i="40"/>
  <c r="V220" i="40"/>
  <c r="AO220" i="40"/>
  <c r="BH220" i="40"/>
  <c r="CA220" i="40"/>
  <c r="CW220" i="40"/>
  <c r="F220" i="40"/>
  <c r="Y220" i="40"/>
  <c r="AR220" i="40"/>
  <c r="BK220" i="40"/>
  <c r="CG220" i="40"/>
  <c r="CZ220" i="40"/>
  <c r="Z220" i="40"/>
  <c r="BI220" i="40"/>
  <c r="CM220" i="40"/>
  <c r="AA220" i="40"/>
  <c r="BJ220" i="40"/>
  <c r="CN220" i="40"/>
  <c r="D220" i="40"/>
  <c r="AB220" i="40"/>
  <c r="BL220" i="40"/>
  <c r="CX220" i="40"/>
  <c r="AC220" i="40"/>
  <c r="BM220" i="40"/>
  <c r="CY220" i="40"/>
  <c r="AD220" i="40"/>
  <c r="BQ220" i="40"/>
  <c r="DA220" i="40"/>
  <c r="AE220" i="40"/>
  <c r="BR220" i="40"/>
  <c r="DB220" i="40"/>
  <c r="H220" i="40"/>
  <c r="AQ220" i="40"/>
  <c r="BU220" i="40"/>
  <c r="I220" i="40"/>
  <c r="AS220" i="40"/>
  <c r="CB220" i="40"/>
  <c r="K220" i="40"/>
  <c r="AU220" i="40"/>
  <c r="CH220" i="40"/>
  <c r="DD218" i="40"/>
  <c r="DE218" i="40"/>
  <c r="DF218" i="40"/>
  <c r="P218" i="40"/>
  <c r="AF218" i="40"/>
  <c r="AV218" i="40"/>
  <c r="BL218" i="40"/>
  <c r="CB218" i="40"/>
  <c r="CR218" i="40"/>
  <c r="Q218" i="40"/>
  <c r="AG218" i="40"/>
  <c r="AW218" i="40"/>
  <c r="BM218" i="40"/>
  <c r="CC218" i="40"/>
  <c r="CS218" i="40"/>
  <c r="R218" i="40"/>
  <c r="AH218" i="40"/>
  <c r="AX218" i="40"/>
  <c r="BN218" i="40"/>
  <c r="CD218" i="40"/>
  <c r="CT218" i="40"/>
  <c r="E218" i="40"/>
  <c r="X218" i="40"/>
  <c r="AQ218" i="40"/>
  <c r="BJ218" i="40"/>
  <c r="CF218" i="40"/>
  <c r="CY218" i="40"/>
  <c r="F218" i="40"/>
  <c r="Y218" i="40"/>
  <c r="AR218" i="40"/>
  <c r="BK218" i="40"/>
  <c r="CG218" i="40"/>
  <c r="CZ218" i="40"/>
  <c r="G218" i="40"/>
  <c r="Z218" i="40"/>
  <c r="AS218" i="40"/>
  <c r="BO218" i="40"/>
  <c r="CH218" i="40"/>
  <c r="DA218" i="40"/>
  <c r="H218" i="40"/>
  <c r="AA218" i="40"/>
  <c r="AT218" i="40"/>
  <c r="BP218" i="40"/>
  <c r="CI218" i="40"/>
  <c r="DB218" i="40"/>
  <c r="I218" i="40"/>
  <c r="AB218" i="40"/>
  <c r="AU218" i="40"/>
  <c r="BQ218" i="40"/>
  <c r="CJ218" i="40"/>
  <c r="DC218" i="40"/>
  <c r="J218" i="40"/>
  <c r="AC218" i="40"/>
  <c r="AY218" i="40"/>
  <c r="BR218" i="40"/>
  <c r="CK218" i="40"/>
  <c r="M218" i="40"/>
  <c r="AI218" i="40"/>
  <c r="BB218" i="40"/>
  <c r="BU218" i="40"/>
  <c r="CN218" i="40"/>
  <c r="T218" i="40"/>
  <c r="BD218" i="40"/>
  <c r="CM218" i="40"/>
  <c r="U218" i="40"/>
  <c r="BE218" i="40"/>
  <c r="CO218" i="40"/>
  <c r="V218" i="40"/>
  <c r="BF218" i="40"/>
  <c r="CP218" i="40"/>
  <c r="W218" i="40"/>
  <c r="BG218" i="40"/>
  <c r="CQ218" i="40"/>
  <c r="AD218" i="40"/>
  <c r="BH218" i="40"/>
  <c r="CU218" i="40"/>
  <c r="AE218" i="40"/>
  <c r="BI218" i="40"/>
  <c r="CV218" i="40"/>
  <c r="AL218" i="40"/>
  <c r="BV218" i="40"/>
  <c r="AM218" i="40"/>
  <c r="BW218" i="40"/>
  <c r="K218" i="40"/>
  <c r="AO218" i="40"/>
  <c r="BY218" i="40"/>
  <c r="DD216" i="40"/>
  <c r="DF216" i="40"/>
  <c r="DE216" i="40"/>
  <c r="N216" i="40"/>
  <c r="AD216" i="40"/>
  <c r="AT216" i="40"/>
  <c r="BJ216" i="40"/>
  <c r="BZ216" i="40"/>
  <c r="CP216" i="40"/>
  <c r="O216" i="40"/>
  <c r="AE216" i="40"/>
  <c r="AU216" i="40"/>
  <c r="BK216" i="40"/>
  <c r="CA216" i="40"/>
  <c r="CQ216" i="40"/>
  <c r="P216" i="40"/>
  <c r="AF216" i="40"/>
  <c r="AV216" i="40"/>
  <c r="BL216" i="40"/>
  <c r="CB216" i="40"/>
  <c r="CR216" i="40"/>
  <c r="F216" i="40"/>
  <c r="V216" i="40"/>
  <c r="AL216" i="40"/>
  <c r="BB216" i="40"/>
  <c r="BR216" i="40"/>
  <c r="CH216" i="40"/>
  <c r="CX216" i="40"/>
  <c r="E216" i="40"/>
  <c r="Z216" i="40"/>
  <c r="AW216" i="40"/>
  <c r="BQ216" i="40"/>
  <c r="CL216" i="40"/>
  <c r="G216" i="40"/>
  <c r="AA216" i="40"/>
  <c r="AX216" i="40"/>
  <c r="BS216" i="40"/>
  <c r="CM216" i="40"/>
  <c r="H216" i="40"/>
  <c r="AB216" i="40"/>
  <c r="AY216" i="40"/>
  <c r="BT216" i="40"/>
  <c r="CN216" i="40"/>
  <c r="I216" i="40"/>
  <c r="AC216" i="40"/>
  <c r="AZ216" i="40"/>
  <c r="BU216" i="40"/>
  <c r="CO216" i="40"/>
  <c r="J216" i="40"/>
  <c r="AG216" i="40"/>
  <c r="BA216" i="40"/>
  <c r="BV216" i="40"/>
  <c r="CS216" i="40"/>
  <c r="K216" i="40"/>
  <c r="AH216" i="40"/>
  <c r="BC216" i="40"/>
  <c r="BW216" i="40"/>
  <c r="CT216" i="40"/>
  <c r="Q216" i="40"/>
  <c r="AK216" i="40"/>
  <c r="BF216" i="40"/>
  <c r="CC216" i="40"/>
  <c r="CW216" i="40"/>
  <c r="AQ216" i="40"/>
  <c r="CF216" i="40"/>
  <c r="L216" i="40"/>
  <c r="AR216" i="40"/>
  <c r="CG216" i="40"/>
  <c r="M216" i="40"/>
  <c r="AS216" i="40"/>
  <c r="CI216" i="40"/>
  <c r="R216" i="40"/>
  <c r="BD216" i="40"/>
  <c r="CJ216" i="40"/>
  <c r="S216" i="40"/>
  <c r="BE216" i="40"/>
  <c r="CK216" i="40"/>
  <c r="T216" i="40"/>
  <c r="BG216" i="40"/>
  <c r="CU216" i="40"/>
  <c r="X216" i="40"/>
  <c r="BM216" i="40"/>
  <c r="CZ216" i="40"/>
  <c r="Y216" i="40"/>
  <c r="BN216" i="40"/>
  <c r="DA216" i="40"/>
  <c r="AJ216" i="40"/>
  <c r="BP216" i="40"/>
  <c r="DC216" i="40"/>
  <c r="DD214" i="40"/>
  <c r="DE214" i="40"/>
  <c r="DF214" i="40"/>
  <c r="L214" i="40"/>
  <c r="AB214" i="40"/>
  <c r="AR214" i="40"/>
  <c r="BH214" i="40"/>
  <c r="BX214" i="40"/>
  <c r="CN214" i="40"/>
  <c r="M214" i="40"/>
  <c r="AC214" i="40"/>
  <c r="AS214" i="40"/>
  <c r="BI214" i="40"/>
  <c r="BY214" i="40"/>
  <c r="CO214" i="40"/>
  <c r="N214" i="40"/>
  <c r="AD214" i="40"/>
  <c r="AT214" i="40"/>
  <c r="BJ214" i="40"/>
  <c r="BZ214" i="40"/>
  <c r="CP214" i="40"/>
  <c r="O214" i="40"/>
  <c r="AE214" i="40"/>
  <c r="AU214" i="40"/>
  <c r="BK214" i="40"/>
  <c r="CA214" i="40"/>
  <c r="CQ214" i="40"/>
  <c r="P214" i="40"/>
  <c r="AF214" i="40"/>
  <c r="AV214" i="40"/>
  <c r="BL214" i="40"/>
  <c r="CB214" i="40"/>
  <c r="CR214" i="40"/>
  <c r="Q214" i="40"/>
  <c r="AG214" i="40"/>
  <c r="AW214" i="40"/>
  <c r="BM214" i="40"/>
  <c r="CC214" i="40"/>
  <c r="CS214" i="40"/>
  <c r="T214" i="40"/>
  <c r="AJ214" i="40"/>
  <c r="AZ214" i="40"/>
  <c r="BP214" i="40"/>
  <c r="CF214" i="40"/>
  <c r="CV214" i="40"/>
  <c r="R214" i="40"/>
  <c r="AP214" i="40"/>
  <c r="BT214" i="40"/>
  <c r="CX214" i="40"/>
  <c r="S214" i="40"/>
  <c r="AQ214" i="40"/>
  <c r="BU214" i="40"/>
  <c r="CY214" i="40"/>
  <c r="U214" i="40"/>
  <c r="AX214" i="40"/>
  <c r="BV214" i="40"/>
  <c r="CZ214" i="40"/>
  <c r="V214" i="40"/>
  <c r="AY214" i="40"/>
  <c r="BW214" i="40"/>
  <c r="DA214" i="40"/>
  <c r="W214" i="40"/>
  <c r="BA214" i="40"/>
  <c r="CD214" i="40"/>
  <c r="DB214" i="40"/>
  <c r="X214" i="40"/>
  <c r="BB214" i="40"/>
  <c r="CE214" i="40"/>
  <c r="DC214" i="40"/>
  <c r="AA214" i="40"/>
  <c r="BE214" i="40"/>
  <c r="CI214" i="40"/>
  <c r="E214" i="40"/>
  <c r="AH214" i="40"/>
  <c r="BF214" i="40"/>
  <c r="H214" i="40"/>
  <c r="BO214" i="40"/>
  <c r="I214" i="40"/>
  <c r="BQ214" i="40"/>
  <c r="J214" i="40"/>
  <c r="BR214" i="40"/>
  <c r="K214" i="40"/>
  <c r="BS214" i="40"/>
  <c r="Y214" i="40"/>
  <c r="CG214" i="40"/>
  <c r="Z214" i="40"/>
  <c r="CH214" i="40"/>
  <c r="AL214" i="40"/>
  <c r="CL214" i="40"/>
  <c r="AM214" i="40"/>
  <c r="CM214" i="40"/>
  <c r="AO214" i="40"/>
  <c r="CU214" i="40"/>
  <c r="DD212" i="40"/>
  <c r="DE212" i="40"/>
  <c r="DF212" i="40"/>
  <c r="P212" i="40"/>
  <c r="AF212" i="40"/>
  <c r="AV212" i="40"/>
  <c r="BL212" i="40"/>
  <c r="CB212" i="40"/>
  <c r="CR212" i="40"/>
  <c r="N212" i="40"/>
  <c r="AE212" i="40"/>
  <c r="AW212" i="40"/>
  <c r="BN212" i="40"/>
  <c r="CE212" i="40"/>
  <c r="CV212" i="40"/>
  <c r="O212" i="40"/>
  <c r="AG212" i="40"/>
  <c r="AX212" i="40"/>
  <c r="BO212" i="40"/>
  <c r="CF212" i="40"/>
  <c r="CW212" i="40"/>
  <c r="Q212" i="40"/>
  <c r="AH212" i="40"/>
  <c r="AY212" i="40"/>
  <c r="BP212" i="40"/>
  <c r="CG212" i="40"/>
  <c r="CX212" i="40"/>
  <c r="R212" i="40"/>
  <c r="AI212" i="40"/>
  <c r="AZ212" i="40"/>
  <c r="BQ212" i="40"/>
  <c r="CH212" i="40"/>
  <c r="CY212" i="40"/>
  <c r="S212" i="40"/>
  <c r="AJ212" i="40"/>
  <c r="BA212" i="40"/>
  <c r="BR212" i="40"/>
  <c r="CI212" i="40"/>
  <c r="CZ212" i="40"/>
  <c r="T212" i="40"/>
  <c r="AK212" i="40"/>
  <c r="BB212" i="40"/>
  <c r="BS212" i="40"/>
  <c r="CJ212" i="40"/>
  <c r="DA212" i="40"/>
  <c r="F212" i="40"/>
  <c r="W212" i="40"/>
  <c r="AN212" i="40"/>
  <c r="BE212" i="40"/>
  <c r="BV212" i="40"/>
  <c r="CM212" i="40"/>
  <c r="J212" i="40"/>
  <c r="AP212" i="40"/>
  <c r="BU212" i="40"/>
  <c r="CU212" i="40"/>
  <c r="K212" i="40"/>
  <c r="AQ212" i="40"/>
  <c r="BW212" i="40"/>
  <c r="DB212" i="40"/>
  <c r="L212" i="40"/>
  <c r="AR212" i="40"/>
  <c r="BX212" i="40"/>
  <c r="DC212" i="40"/>
  <c r="M212" i="40"/>
  <c r="AS212" i="40"/>
  <c r="BY212" i="40"/>
  <c r="U212" i="40"/>
  <c r="AT212" i="40"/>
  <c r="BZ212" i="40"/>
  <c r="V212" i="40"/>
  <c r="AU212" i="40"/>
  <c r="CA212" i="40"/>
  <c r="Z212" i="40"/>
  <c r="BF212" i="40"/>
  <c r="CK212" i="40"/>
  <c r="AA212" i="40"/>
  <c r="BG212" i="40"/>
  <c r="CL212" i="40"/>
  <c r="AD212" i="40"/>
  <c r="CP212" i="40"/>
  <c r="AL212" i="40"/>
  <c r="CQ212" i="40"/>
  <c r="AM212" i="40"/>
  <c r="CS212" i="40"/>
  <c r="AO212" i="40"/>
  <c r="CT212" i="40"/>
  <c r="BC212" i="40"/>
  <c r="BD212" i="40"/>
  <c r="E212" i="40"/>
  <c r="BJ212" i="40"/>
  <c r="G212" i="40"/>
  <c r="BK212" i="40"/>
  <c r="I212" i="40"/>
  <c r="BT212" i="40"/>
  <c r="DE210" i="40"/>
  <c r="DF210" i="40"/>
  <c r="DD210" i="40"/>
  <c r="N210" i="40"/>
  <c r="AD210" i="40"/>
  <c r="AT210" i="40"/>
  <c r="BJ210" i="40"/>
  <c r="BZ210" i="40"/>
  <c r="CP210" i="40"/>
  <c r="P210" i="40"/>
  <c r="AG210" i="40"/>
  <c r="AX210" i="40"/>
  <c r="BO210" i="40"/>
  <c r="CF210" i="40"/>
  <c r="CW210" i="40"/>
  <c r="Q210" i="40"/>
  <c r="AH210" i="40"/>
  <c r="AY210" i="40"/>
  <c r="BP210" i="40"/>
  <c r="CG210" i="40"/>
  <c r="CX210" i="40"/>
  <c r="R210" i="40"/>
  <c r="AI210" i="40"/>
  <c r="AZ210" i="40"/>
  <c r="BQ210" i="40"/>
  <c r="CH210" i="40"/>
  <c r="CY210" i="40"/>
  <c r="S210" i="40"/>
  <c r="AJ210" i="40"/>
  <c r="BA210" i="40"/>
  <c r="BR210" i="40"/>
  <c r="CI210" i="40"/>
  <c r="CZ210" i="40"/>
  <c r="T210" i="40"/>
  <c r="AK210" i="40"/>
  <c r="BB210" i="40"/>
  <c r="BS210" i="40"/>
  <c r="CJ210" i="40"/>
  <c r="DA210" i="40"/>
  <c r="U210" i="40"/>
  <c r="AL210" i="40"/>
  <c r="BC210" i="40"/>
  <c r="BT210" i="40"/>
  <c r="CK210" i="40"/>
  <c r="DB210" i="40"/>
  <c r="G210" i="40"/>
  <c r="X210" i="40"/>
  <c r="AO210" i="40"/>
  <c r="BF210" i="40"/>
  <c r="BW210" i="40"/>
  <c r="CN210" i="40"/>
  <c r="F210" i="40"/>
  <c r="AF210" i="40"/>
  <c r="BL210" i="40"/>
  <c r="CR210" i="40"/>
  <c r="H210" i="40"/>
  <c r="AM210" i="40"/>
  <c r="BM210" i="40"/>
  <c r="CS210" i="40"/>
  <c r="I210" i="40"/>
  <c r="AN210" i="40"/>
  <c r="BN210" i="40"/>
  <c r="CT210" i="40"/>
  <c r="J210" i="40"/>
  <c r="AP210" i="40"/>
  <c r="BU210" i="40"/>
  <c r="CU210" i="40"/>
  <c r="K210" i="40"/>
  <c r="AQ210" i="40"/>
  <c r="BV210" i="40"/>
  <c r="CV210" i="40"/>
  <c r="L210" i="40"/>
  <c r="AR210" i="40"/>
  <c r="BX210" i="40"/>
  <c r="DC210" i="40"/>
  <c r="V210" i="40"/>
  <c r="AV210" i="40"/>
  <c r="CB210" i="40"/>
  <c r="W210" i="40"/>
  <c r="AW210" i="40"/>
  <c r="CC210" i="40"/>
  <c r="BG210" i="40"/>
  <c r="BH210" i="40"/>
  <c r="BI210" i="40"/>
  <c r="E210" i="40"/>
  <c r="BK210" i="40"/>
  <c r="M210" i="40"/>
  <c r="BY210" i="40"/>
  <c r="O210" i="40"/>
  <c r="CA210" i="40"/>
  <c r="Y210" i="40"/>
  <c r="CD210" i="40"/>
  <c r="AA210" i="40"/>
  <c r="CL210" i="40"/>
  <c r="AB210" i="40"/>
  <c r="CM210" i="40"/>
  <c r="AE210" i="40"/>
  <c r="CQ210" i="40"/>
  <c r="DD208" i="40"/>
  <c r="DE208" i="40"/>
  <c r="DF208" i="40"/>
  <c r="L208" i="40"/>
  <c r="AB208" i="40"/>
  <c r="AR208" i="40"/>
  <c r="BH208" i="40"/>
  <c r="BX208" i="40"/>
  <c r="CN208" i="40"/>
  <c r="Q208" i="40"/>
  <c r="AH208" i="40"/>
  <c r="AY208" i="40"/>
  <c r="BP208" i="40"/>
  <c r="CG208" i="40"/>
  <c r="CX208" i="40"/>
  <c r="R208" i="40"/>
  <c r="AI208" i="40"/>
  <c r="AZ208" i="40"/>
  <c r="BQ208" i="40"/>
  <c r="CH208" i="40"/>
  <c r="CY208" i="40"/>
  <c r="S208" i="40"/>
  <c r="AJ208" i="40"/>
  <c r="BA208" i="40"/>
  <c r="BR208" i="40"/>
  <c r="CI208" i="40"/>
  <c r="CZ208" i="40"/>
  <c r="T208" i="40"/>
  <c r="AK208" i="40"/>
  <c r="BB208" i="40"/>
  <c r="BS208" i="40"/>
  <c r="CJ208" i="40"/>
  <c r="DA208" i="40"/>
  <c r="U208" i="40"/>
  <c r="AL208" i="40"/>
  <c r="BC208" i="40"/>
  <c r="BT208" i="40"/>
  <c r="CK208" i="40"/>
  <c r="DB208" i="40"/>
  <c r="E208" i="40"/>
  <c r="V208" i="40"/>
  <c r="AM208" i="40"/>
  <c r="BD208" i="40"/>
  <c r="BU208" i="40"/>
  <c r="CL208" i="40"/>
  <c r="DC208" i="40"/>
  <c r="H208" i="40"/>
  <c r="Y208" i="40"/>
  <c r="AP208" i="40"/>
  <c r="BG208" i="40"/>
  <c r="BY208" i="40"/>
  <c r="CP208" i="40"/>
  <c r="AC208" i="40"/>
  <c r="BI208" i="40"/>
  <c r="CM208" i="40"/>
  <c r="D208" i="40"/>
  <c r="AD208" i="40"/>
  <c r="BJ208" i="40"/>
  <c r="CO208" i="40"/>
  <c r="AE208" i="40"/>
  <c r="BK208" i="40"/>
  <c r="CQ208" i="40"/>
  <c r="F208" i="40"/>
  <c r="AF208" i="40"/>
  <c r="BL208" i="40"/>
  <c r="CR208" i="40"/>
  <c r="G208" i="40"/>
  <c r="AG208" i="40"/>
  <c r="BM208" i="40"/>
  <c r="CS208" i="40"/>
  <c r="I208" i="40"/>
  <c r="AN208" i="40"/>
  <c r="BN208" i="40"/>
  <c r="CT208" i="40"/>
  <c r="M208" i="40"/>
  <c r="AS208" i="40"/>
  <c r="BW208" i="40"/>
  <c r="CW208" i="40"/>
  <c r="N208" i="40"/>
  <c r="AT208" i="40"/>
  <c r="BZ208" i="40"/>
  <c r="W208" i="40"/>
  <c r="CC208" i="40"/>
  <c r="X208" i="40"/>
  <c r="CD208" i="40"/>
  <c r="Z208" i="40"/>
  <c r="CE208" i="40"/>
  <c r="AA208" i="40"/>
  <c r="CF208" i="40"/>
  <c r="AO208" i="40"/>
  <c r="CU208" i="40"/>
  <c r="AQ208" i="40"/>
  <c r="CV208" i="40"/>
  <c r="AU208" i="40"/>
  <c r="AW208" i="40"/>
  <c r="AX208" i="40"/>
  <c r="BF208" i="40"/>
  <c r="DD206" i="40"/>
  <c r="DE206" i="40"/>
  <c r="DF206" i="40"/>
  <c r="J206" i="40"/>
  <c r="Z206" i="40"/>
  <c r="AP206" i="40"/>
  <c r="BF206" i="40"/>
  <c r="BV206" i="40"/>
  <c r="CL206" i="40"/>
  <c r="DB206" i="40"/>
  <c r="K206" i="40"/>
  <c r="AA206" i="40"/>
  <c r="AQ206" i="40"/>
  <c r="BG206" i="40"/>
  <c r="BW206" i="40"/>
  <c r="CM206" i="40"/>
  <c r="DC206" i="40"/>
  <c r="L206" i="40"/>
  <c r="AB206" i="40"/>
  <c r="AR206" i="40"/>
  <c r="BH206" i="40"/>
  <c r="BX206" i="40"/>
  <c r="CN206" i="40"/>
  <c r="Q206" i="40"/>
  <c r="AJ206" i="40"/>
  <c r="BC206" i="40"/>
  <c r="BY206" i="40"/>
  <c r="CR206" i="40"/>
  <c r="R206" i="40"/>
  <c r="AK206" i="40"/>
  <c r="BD206" i="40"/>
  <c r="BZ206" i="40"/>
  <c r="CS206" i="40"/>
  <c r="S206" i="40"/>
  <c r="AL206" i="40"/>
  <c r="BE206" i="40"/>
  <c r="CA206" i="40"/>
  <c r="CT206" i="40"/>
  <c r="T206" i="40"/>
  <c r="AM206" i="40"/>
  <c r="BI206" i="40"/>
  <c r="CB206" i="40"/>
  <c r="CU206" i="40"/>
  <c r="U206" i="40"/>
  <c r="AN206" i="40"/>
  <c r="BJ206" i="40"/>
  <c r="CC206" i="40"/>
  <c r="CV206" i="40"/>
  <c r="V206" i="40"/>
  <c r="AO206" i="40"/>
  <c r="BK206" i="40"/>
  <c r="CD206" i="40"/>
  <c r="CW206" i="40"/>
  <c r="F206" i="40"/>
  <c r="Y206" i="40"/>
  <c r="AU206" i="40"/>
  <c r="BN206" i="40"/>
  <c r="CG206" i="40"/>
  <c r="CZ206" i="40"/>
  <c r="AH206" i="40"/>
  <c r="BR206" i="40"/>
  <c r="E206" i="40"/>
  <c r="AI206" i="40"/>
  <c r="BS206" i="40"/>
  <c r="G206" i="40"/>
  <c r="AS206" i="40"/>
  <c r="BT206" i="40"/>
  <c r="H206" i="40"/>
  <c r="AT206" i="40"/>
  <c r="BU206" i="40"/>
  <c r="I206" i="40"/>
  <c r="AV206" i="40"/>
  <c r="CE206" i="40"/>
  <c r="M206" i="40"/>
  <c r="AW206" i="40"/>
  <c r="CF206" i="40"/>
  <c r="P206" i="40"/>
  <c r="AZ206" i="40"/>
  <c r="CJ206" i="40"/>
  <c r="W206" i="40"/>
  <c r="BA206" i="40"/>
  <c r="CK206" i="40"/>
  <c r="AD206" i="40"/>
  <c r="CQ206" i="40"/>
  <c r="AE206" i="40"/>
  <c r="CX206" i="40"/>
  <c r="AF206" i="40"/>
  <c r="CY206" i="40"/>
  <c r="AG206" i="40"/>
  <c r="DA206" i="40"/>
  <c r="AX206" i="40"/>
  <c r="AY206" i="40"/>
  <c r="BB206" i="40"/>
  <c r="BM206" i="40"/>
  <c r="BO206" i="40"/>
  <c r="BQ206" i="40"/>
  <c r="DE204" i="40"/>
  <c r="DF204" i="40"/>
  <c r="DD204" i="40"/>
  <c r="M204" i="40"/>
  <c r="AC204" i="40"/>
  <c r="AS204" i="40"/>
  <c r="BI204" i="40"/>
  <c r="U204" i="40"/>
  <c r="AL204" i="40"/>
  <c r="BC204" i="40"/>
  <c r="BT204" i="40"/>
  <c r="CJ204" i="40"/>
  <c r="CZ204" i="40"/>
  <c r="E204" i="40"/>
  <c r="V204" i="40"/>
  <c r="AM204" i="40"/>
  <c r="BD204" i="40"/>
  <c r="BU204" i="40"/>
  <c r="CK204" i="40"/>
  <c r="DA204" i="40"/>
  <c r="F204" i="40"/>
  <c r="W204" i="40"/>
  <c r="AN204" i="40"/>
  <c r="BE204" i="40"/>
  <c r="BV204" i="40"/>
  <c r="CL204" i="40"/>
  <c r="DB204" i="40"/>
  <c r="X204" i="40"/>
  <c r="AR204" i="40"/>
  <c r="BM204" i="40"/>
  <c r="CF204" i="40"/>
  <c r="CY204" i="40"/>
  <c r="Y204" i="40"/>
  <c r="AT204" i="40"/>
  <c r="BN204" i="40"/>
  <c r="CG204" i="40"/>
  <c r="DC204" i="40"/>
  <c r="Z204" i="40"/>
  <c r="AU204" i="40"/>
  <c r="BO204" i="40"/>
  <c r="CH204" i="40"/>
  <c r="G204" i="40"/>
  <c r="AA204" i="40"/>
  <c r="AV204" i="40"/>
  <c r="BP204" i="40"/>
  <c r="CI204" i="40"/>
  <c r="H204" i="40"/>
  <c r="AB204" i="40"/>
  <c r="AW204" i="40"/>
  <c r="BQ204" i="40"/>
  <c r="CM204" i="40"/>
  <c r="I204" i="40"/>
  <c r="AD204" i="40"/>
  <c r="AX204" i="40"/>
  <c r="BR204" i="40"/>
  <c r="CN204" i="40"/>
  <c r="L204" i="40"/>
  <c r="AG204" i="40"/>
  <c r="BA204" i="40"/>
  <c r="BX204" i="40"/>
  <c r="CQ204" i="40"/>
  <c r="AF204" i="40"/>
  <c r="BL204" i="40"/>
  <c r="CV204" i="40"/>
  <c r="AH204" i="40"/>
  <c r="BS204" i="40"/>
  <c r="CW204" i="40"/>
  <c r="AI204" i="40"/>
  <c r="BW204" i="40"/>
  <c r="CX204" i="40"/>
  <c r="AJ204" i="40"/>
  <c r="BY204" i="40"/>
  <c r="AK204" i="40"/>
  <c r="BZ204" i="40"/>
  <c r="AO204" i="40"/>
  <c r="CA204" i="40"/>
  <c r="N204" i="40"/>
  <c r="AY204" i="40"/>
  <c r="CD204" i="40"/>
  <c r="O204" i="40"/>
  <c r="AZ204" i="40"/>
  <c r="CE204" i="40"/>
  <c r="R204" i="40"/>
  <c r="CR204" i="40"/>
  <c r="S204" i="40"/>
  <c r="CS204" i="40"/>
  <c r="T204" i="40"/>
  <c r="CT204" i="40"/>
  <c r="D204" i="40"/>
  <c r="AE204" i="40"/>
  <c r="CU204" i="40"/>
  <c r="AP204" i="40"/>
  <c r="AQ204" i="40"/>
  <c r="BB204" i="40"/>
  <c r="BG204" i="40"/>
  <c r="BH204" i="40"/>
  <c r="BK204" i="40"/>
  <c r="DD202" i="40"/>
  <c r="DE202" i="40"/>
  <c r="DF202" i="40"/>
  <c r="K202" i="40"/>
  <c r="AA202" i="40"/>
  <c r="AQ202" i="40"/>
  <c r="BG202" i="40"/>
  <c r="BW202" i="40"/>
  <c r="CM202" i="40"/>
  <c r="DC202" i="40"/>
  <c r="E202" i="40"/>
  <c r="V202" i="40"/>
  <c r="AM202" i="40"/>
  <c r="BD202" i="40"/>
  <c r="BU202" i="40"/>
  <c r="CL202" i="40"/>
  <c r="F202" i="40"/>
  <c r="W202" i="40"/>
  <c r="AN202" i="40"/>
  <c r="BE202" i="40"/>
  <c r="BV202" i="40"/>
  <c r="CN202" i="40"/>
  <c r="G202" i="40"/>
  <c r="X202" i="40"/>
  <c r="AO202" i="40"/>
  <c r="BF202" i="40"/>
  <c r="BX202" i="40"/>
  <c r="CO202" i="40"/>
  <c r="R202" i="40"/>
  <c r="AL202" i="40"/>
  <c r="BJ202" i="40"/>
  <c r="CD202" i="40"/>
  <c r="CX202" i="40"/>
  <c r="S202" i="40"/>
  <c r="AP202" i="40"/>
  <c r="BK202" i="40"/>
  <c r="CE202" i="40"/>
  <c r="CY202" i="40"/>
  <c r="T202" i="40"/>
  <c r="AR202" i="40"/>
  <c r="BL202" i="40"/>
  <c r="CF202" i="40"/>
  <c r="CZ202" i="40"/>
  <c r="U202" i="40"/>
  <c r="AS202" i="40"/>
  <c r="BM202" i="40"/>
  <c r="CG202" i="40"/>
  <c r="DA202" i="40"/>
  <c r="Y202" i="40"/>
  <c r="AT202" i="40"/>
  <c r="BN202" i="40"/>
  <c r="CH202" i="40"/>
  <c r="DB202" i="40"/>
  <c r="Z202" i="40"/>
  <c r="AU202" i="40"/>
  <c r="BO202" i="40"/>
  <c r="CI202" i="40"/>
  <c r="I202" i="40"/>
  <c r="AD202" i="40"/>
  <c r="AX202" i="40"/>
  <c r="BR202" i="40"/>
  <c r="CP202" i="40"/>
  <c r="M202" i="40"/>
  <c r="AY202" i="40"/>
  <c r="CJ202" i="40"/>
  <c r="N202" i="40"/>
  <c r="AZ202" i="40"/>
  <c r="CK202" i="40"/>
  <c r="O202" i="40"/>
  <c r="BA202" i="40"/>
  <c r="CQ202" i="40"/>
  <c r="P202" i="40"/>
  <c r="BB202" i="40"/>
  <c r="CR202" i="40"/>
  <c r="Q202" i="40"/>
  <c r="BC202" i="40"/>
  <c r="CS202" i="40"/>
  <c r="AB202" i="40"/>
  <c r="BH202" i="40"/>
  <c r="CT202" i="40"/>
  <c r="AF202" i="40"/>
  <c r="BQ202" i="40"/>
  <c r="CW202" i="40"/>
  <c r="AG202" i="40"/>
  <c r="BS202" i="40"/>
  <c r="BZ202" i="40"/>
  <c r="D202" i="40"/>
  <c r="H202" i="40"/>
  <c r="CA202" i="40"/>
  <c r="J202" i="40"/>
  <c r="CB202" i="40"/>
  <c r="L202" i="40"/>
  <c r="CC202" i="40"/>
  <c r="AC202" i="40"/>
  <c r="CU202" i="40"/>
  <c r="AE202" i="40"/>
  <c r="CV202" i="40"/>
  <c r="AH202" i="40"/>
  <c r="AJ202" i="40"/>
  <c r="AK202" i="40"/>
  <c r="AW202" i="40"/>
  <c r="DD200" i="40"/>
  <c r="DF200" i="40"/>
  <c r="DE200" i="40"/>
  <c r="I200" i="40"/>
  <c r="Y200" i="40"/>
  <c r="AO200" i="40"/>
  <c r="BE200" i="40"/>
  <c r="BU200" i="40"/>
  <c r="CK200" i="40"/>
  <c r="DA200" i="40"/>
  <c r="F200" i="40"/>
  <c r="W200" i="40"/>
  <c r="AN200" i="40"/>
  <c r="BF200" i="40"/>
  <c r="BW200" i="40"/>
  <c r="CN200" i="40"/>
  <c r="G200" i="40"/>
  <c r="X200" i="40"/>
  <c r="AP200" i="40"/>
  <c r="BG200" i="40"/>
  <c r="BX200" i="40"/>
  <c r="CO200" i="40"/>
  <c r="H200" i="40"/>
  <c r="Z200" i="40"/>
  <c r="AQ200" i="40"/>
  <c r="BH200" i="40"/>
  <c r="BY200" i="40"/>
  <c r="CP200" i="40"/>
  <c r="O200" i="40"/>
  <c r="AI200" i="40"/>
  <c r="BC200" i="40"/>
  <c r="CA200" i="40"/>
  <c r="CU200" i="40"/>
  <c r="P200" i="40"/>
  <c r="AJ200" i="40"/>
  <c r="BD200" i="40"/>
  <c r="CB200" i="40"/>
  <c r="CV200" i="40"/>
  <c r="Q200" i="40"/>
  <c r="AK200" i="40"/>
  <c r="BI200" i="40"/>
  <c r="CC200" i="40"/>
  <c r="CW200" i="40"/>
  <c r="R200" i="40"/>
  <c r="AL200" i="40"/>
  <c r="BJ200" i="40"/>
  <c r="CD200" i="40"/>
  <c r="CX200" i="40"/>
  <c r="S200" i="40"/>
  <c r="AM200" i="40"/>
  <c r="BK200" i="40"/>
  <c r="CE200" i="40"/>
  <c r="CY200" i="40"/>
  <c r="T200" i="40"/>
  <c r="AR200" i="40"/>
  <c r="BL200" i="40"/>
  <c r="CF200" i="40"/>
  <c r="CZ200" i="40"/>
  <c r="AA200" i="40"/>
  <c r="AU200" i="40"/>
  <c r="BO200" i="40"/>
  <c r="CI200" i="40"/>
  <c r="AE200" i="40"/>
  <c r="BQ200" i="40"/>
  <c r="DC200" i="40"/>
  <c r="AF200" i="40"/>
  <c r="BR200" i="40"/>
  <c r="AG200" i="40"/>
  <c r="BS200" i="40"/>
  <c r="AH200" i="40"/>
  <c r="BT200" i="40"/>
  <c r="AS200" i="40"/>
  <c r="BV200" i="40"/>
  <c r="E200" i="40"/>
  <c r="AT200" i="40"/>
  <c r="BZ200" i="40"/>
  <c r="L200" i="40"/>
  <c r="AX200" i="40"/>
  <c r="CJ200" i="40"/>
  <c r="M200" i="40"/>
  <c r="AY200" i="40"/>
  <c r="CL200" i="40"/>
  <c r="BB200" i="40"/>
  <c r="BM200" i="40"/>
  <c r="BN200" i="40"/>
  <c r="BP200" i="40"/>
  <c r="J200" i="40"/>
  <c r="CG200" i="40"/>
  <c r="K200" i="40"/>
  <c r="CH200" i="40"/>
  <c r="N200" i="40"/>
  <c r="CM200" i="40"/>
  <c r="V200" i="40"/>
  <c r="CR200" i="40"/>
  <c r="AB200" i="40"/>
  <c r="CS200" i="40"/>
  <c r="AD200" i="40"/>
  <c r="DB200" i="40"/>
  <c r="DD198" i="40"/>
  <c r="DE198" i="40"/>
  <c r="DF198" i="40"/>
  <c r="G198" i="40"/>
  <c r="W198" i="40"/>
  <c r="AM198" i="40"/>
  <c r="BC198" i="40"/>
  <c r="BS198" i="40"/>
  <c r="CI198" i="40"/>
  <c r="CY198" i="40"/>
  <c r="H198" i="40"/>
  <c r="Y198" i="40"/>
  <c r="AP198" i="40"/>
  <c r="BG198" i="40"/>
  <c r="BX198" i="40"/>
  <c r="CO198" i="40"/>
  <c r="I198" i="40"/>
  <c r="Z198" i="40"/>
  <c r="AQ198" i="40"/>
  <c r="BH198" i="40"/>
  <c r="BY198" i="40"/>
  <c r="CP198" i="40"/>
  <c r="J198" i="40"/>
  <c r="AA198" i="40"/>
  <c r="AR198" i="40"/>
  <c r="BI198" i="40"/>
  <c r="BZ198" i="40"/>
  <c r="CQ198" i="40"/>
  <c r="L198" i="40"/>
  <c r="AF198" i="40"/>
  <c r="AZ198" i="40"/>
  <c r="BU198" i="40"/>
  <c r="CR198" i="40"/>
  <c r="M198" i="40"/>
  <c r="AG198" i="40"/>
  <c r="BA198" i="40"/>
  <c r="BV198" i="40"/>
  <c r="CS198" i="40"/>
  <c r="N198" i="40"/>
  <c r="AH198" i="40"/>
  <c r="BB198" i="40"/>
  <c r="BW198" i="40"/>
  <c r="CT198" i="40"/>
  <c r="O198" i="40"/>
  <c r="AI198" i="40"/>
  <c r="BD198" i="40"/>
  <c r="CA198" i="40"/>
  <c r="CU198" i="40"/>
  <c r="P198" i="40"/>
  <c r="AJ198" i="40"/>
  <c r="BE198" i="40"/>
  <c r="CB198" i="40"/>
  <c r="CV198" i="40"/>
  <c r="Q198" i="40"/>
  <c r="AK198" i="40"/>
  <c r="BF198" i="40"/>
  <c r="CC198" i="40"/>
  <c r="CW198" i="40"/>
  <c r="T198" i="40"/>
  <c r="AO198" i="40"/>
  <c r="BL198" i="40"/>
  <c r="CF198" i="40"/>
  <c r="DA198" i="40"/>
  <c r="K198" i="40"/>
  <c r="AW198" i="40"/>
  <c r="CJ198" i="40"/>
  <c r="R198" i="40"/>
  <c r="AX198" i="40"/>
  <c r="CK198" i="40"/>
  <c r="S198" i="40"/>
  <c r="AY198" i="40"/>
  <c r="CL198" i="40"/>
  <c r="U198" i="40"/>
  <c r="BJ198" i="40"/>
  <c r="CM198" i="40"/>
  <c r="V198" i="40"/>
  <c r="BK198" i="40"/>
  <c r="CN198" i="40"/>
  <c r="X198" i="40"/>
  <c r="BM198" i="40"/>
  <c r="CX198" i="40"/>
  <c r="AD198" i="40"/>
  <c r="BP198" i="40"/>
  <c r="DC198" i="40"/>
  <c r="AE198" i="40"/>
  <c r="BQ198" i="40"/>
  <c r="AN198" i="40"/>
  <c r="BT198" i="40"/>
  <c r="AL198" i="40"/>
  <c r="AS198" i="40"/>
  <c r="AT198" i="40"/>
  <c r="AU198" i="40"/>
  <c r="AV198" i="40"/>
  <c r="BN198" i="40"/>
  <c r="BO198" i="40"/>
  <c r="CD198" i="40"/>
  <c r="CE198" i="40"/>
  <c r="CH198" i="40"/>
  <c r="DD196" i="40"/>
  <c r="DE196" i="40"/>
  <c r="DF196" i="40"/>
  <c r="R196" i="40"/>
  <c r="AH196" i="40"/>
  <c r="AX196" i="40"/>
  <c r="BN196" i="40"/>
  <c r="CD196" i="40"/>
  <c r="P196" i="40"/>
  <c r="AG196" i="40"/>
  <c r="AY196" i="40"/>
  <c r="BP196" i="40"/>
  <c r="CG196" i="40"/>
  <c r="CW196" i="40"/>
  <c r="Q196" i="40"/>
  <c r="AI196" i="40"/>
  <c r="AZ196" i="40"/>
  <c r="BQ196" i="40"/>
  <c r="CH196" i="40"/>
  <c r="CX196" i="40"/>
  <c r="S196" i="40"/>
  <c r="AJ196" i="40"/>
  <c r="BA196" i="40"/>
  <c r="BR196" i="40"/>
  <c r="CI196" i="40"/>
  <c r="CY196" i="40"/>
  <c r="G196" i="40"/>
  <c r="AA196" i="40"/>
  <c r="AU196" i="40"/>
  <c r="BS196" i="40"/>
  <c r="CM196" i="40"/>
  <c r="H196" i="40"/>
  <c r="AB196" i="40"/>
  <c r="AV196" i="40"/>
  <c r="BT196" i="40"/>
  <c r="CN196" i="40"/>
  <c r="I196" i="40"/>
  <c r="AC196" i="40"/>
  <c r="AW196" i="40"/>
  <c r="BU196" i="40"/>
  <c r="CO196" i="40"/>
  <c r="J196" i="40"/>
  <c r="AK196" i="40"/>
  <c r="BH196" i="40"/>
  <c r="CF196" i="40"/>
  <c r="K196" i="40"/>
  <c r="AL196" i="40"/>
  <c r="BI196" i="40"/>
  <c r="CJ196" i="40"/>
  <c r="L196" i="40"/>
  <c r="AM196" i="40"/>
  <c r="BJ196" i="40"/>
  <c r="CK196" i="40"/>
  <c r="M196" i="40"/>
  <c r="AN196" i="40"/>
  <c r="BK196" i="40"/>
  <c r="CL196" i="40"/>
  <c r="N196" i="40"/>
  <c r="AO196" i="40"/>
  <c r="BL196" i="40"/>
  <c r="CP196" i="40"/>
  <c r="O196" i="40"/>
  <c r="AP196" i="40"/>
  <c r="BM196" i="40"/>
  <c r="CQ196" i="40"/>
  <c r="V196" i="40"/>
  <c r="AS196" i="40"/>
  <c r="BW196" i="40"/>
  <c r="CT196" i="40"/>
  <c r="T196" i="40"/>
  <c r="BF196" i="40"/>
  <c r="DA196" i="40"/>
  <c r="U196" i="40"/>
  <c r="BG196" i="40"/>
  <c r="DB196" i="40"/>
  <c r="W196" i="40"/>
  <c r="BO196" i="40"/>
  <c r="DC196" i="40"/>
  <c r="X196" i="40"/>
  <c r="BV196" i="40"/>
  <c r="Y196" i="40"/>
  <c r="BX196" i="40"/>
  <c r="Z196" i="40"/>
  <c r="BY196" i="40"/>
  <c r="AF196" i="40"/>
  <c r="CB196" i="40"/>
  <c r="AQ196" i="40"/>
  <c r="CC196" i="40"/>
  <c r="AT196" i="40"/>
  <c r="CR196" i="40"/>
  <c r="BD196" i="40"/>
  <c r="BE196" i="40"/>
  <c r="BZ196" i="40"/>
  <c r="CA196" i="40"/>
  <c r="CE196" i="40"/>
  <c r="CS196" i="40"/>
  <c r="CU196" i="40"/>
  <c r="CZ196" i="40"/>
  <c r="E196" i="40"/>
  <c r="AD196" i="40"/>
  <c r="DE194" i="40"/>
  <c r="DF194" i="40"/>
  <c r="DD194" i="40"/>
  <c r="P194" i="40"/>
  <c r="AF194" i="40"/>
  <c r="AV194" i="40"/>
  <c r="BL194" i="40"/>
  <c r="CB194" i="40"/>
  <c r="CR194" i="40"/>
  <c r="R194" i="40"/>
  <c r="AI194" i="40"/>
  <c r="AZ194" i="40"/>
  <c r="BQ194" i="40"/>
  <c r="CH194" i="40"/>
  <c r="CY194" i="40"/>
  <c r="S194" i="40"/>
  <c r="AJ194" i="40"/>
  <c r="BA194" i="40"/>
  <c r="BR194" i="40"/>
  <c r="CI194" i="40"/>
  <c r="CZ194" i="40"/>
  <c r="T194" i="40"/>
  <c r="AK194" i="40"/>
  <c r="BB194" i="40"/>
  <c r="BS194" i="40"/>
  <c r="CJ194" i="40"/>
  <c r="DA194" i="40"/>
  <c r="X194" i="40"/>
  <c r="AR194" i="40"/>
  <c r="BM194" i="40"/>
  <c r="CG194" i="40"/>
  <c r="E194" i="40"/>
  <c r="Y194" i="40"/>
  <c r="AS194" i="40"/>
  <c r="BN194" i="40"/>
  <c r="CK194" i="40"/>
  <c r="F194" i="40"/>
  <c r="Z194" i="40"/>
  <c r="AT194" i="40"/>
  <c r="BO194" i="40"/>
  <c r="CL194" i="40"/>
  <c r="G194" i="40"/>
  <c r="AA194" i="40"/>
  <c r="AU194" i="40"/>
  <c r="BP194" i="40"/>
  <c r="CM194" i="40"/>
  <c r="H194" i="40"/>
  <c r="AB194" i="40"/>
  <c r="AW194" i="40"/>
  <c r="BT194" i="40"/>
  <c r="CN194" i="40"/>
  <c r="I194" i="40"/>
  <c r="AC194" i="40"/>
  <c r="AX194" i="40"/>
  <c r="BU194" i="40"/>
  <c r="CO194" i="40"/>
  <c r="W194" i="40"/>
  <c r="BG194" i="40"/>
  <c r="CQ194" i="40"/>
  <c r="AD194" i="40"/>
  <c r="BH194" i="40"/>
  <c r="CS194" i="40"/>
  <c r="AE194" i="40"/>
  <c r="BI194" i="40"/>
  <c r="CT194" i="40"/>
  <c r="AG194" i="40"/>
  <c r="BJ194" i="40"/>
  <c r="CU194" i="40"/>
  <c r="AH194" i="40"/>
  <c r="BK194" i="40"/>
  <c r="CV194" i="40"/>
  <c r="AL194" i="40"/>
  <c r="BV194" i="40"/>
  <c r="CW194" i="40"/>
  <c r="K194" i="40"/>
  <c r="AO194" i="40"/>
  <c r="BY194" i="40"/>
  <c r="DC194" i="40"/>
  <c r="BD194" i="40"/>
  <c r="BE194" i="40"/>
  <c r="J194" i="40"/>
  <c r="BF194" i="40"/>
  <c r="L194" i="40"/>
  <c r="BW194" i="40"/>
  <c r="M194" i="40"/>
  <c r="BX194" i="40"/>
  <c r="N194" i="40"/>
  <c r="BZ194" i="40"/>
  <c r="U194" i="40"/>
  <c r="CD194" i="40"/>
  <c r="V194" i="40"/>
  <c r="CE194" i="40"/>
  <c r="AN194" i="40"/>
  <c r="CP194" i="40"/>
  <c r="Q194" i="40"/>
  <c r="AM194" i="40"/>
  <c r="AP194" i="40"/>
  <c r="AQ194" i="40"/>
  <c r="AY194" i="40"/>
  <c r="BC194" i="40"/>
  <c r="CA194" i="40"/>
  <c r="CF194" i="40"/>
  <c r="CX194" i="40"/>
  <c r="DD192" i="40"/>
  <c r="DE192" i="40"/>
  <c r="DF192" i="40"/>
  <c r="N192" i="40"/>
  <c r="AD192" i="40"/>
  <c r="AT192" i="40"/>
  <c r="BJ192" i="40"/>
  <c r="BZ192" i="40"/>
  <c r="CP192" i="40"/>
  <c r="S192" i="40"/>
  <c r="AJ192" i="40"/>
  <c r="BA192" i="40"/>
  <c r="BR192" i="40"/>
  <c r="CI192" i="40"/>
  <c r="CZ192" i="40"/>
  <c r="T192" i="40"/>
  <c r="AK192" i="40"/>
  <c r="BB192" i="40"/>
  <c r="BS192" i="40"/>
  <c r="CJ192" i="40"/>
  <c r="DA192" i="40"/>
  <c r="U192" i="40"/>
  <c r="AL192" i="40"/>
  <c r="BC192" i="40"/>
  <c r="BT192" i="40"/>
  <c r="CK192" i="40"/>
  <c r="DB192" i="40"/>
  <c r="R192" i="40"/>
  <c r="AO192" i="40"/>
  <c r="BI192" i="40"/>
  <c r="CD192" i="40"/>
  <c r="CX192" i="40"/>
  <c r="V192" i="40"/>
  <c r="AP192" i="40"/>
  <c r="BK192" i="40"/>
  <c r="CE192" i="40"/>
  <c r="CY192" i="40"/>
  <c r="W192" i="40"/>
  <c r="AQ192" i="40"/>
  <c r="BL192" i="40"/>
  <c r="CF192" i="40"/>
  <c r="DC192" i="40"/>
  <c r="X192" i="40"/>
  <c r="AR192" i="40"/>
  <c r="BM192" i="40"/>
  <c r="CG192" i="40"/>
  <c r="E192" i="40"/>
  <c r="Y192" i="40"/>
  <c r="AS192" i="40"/>
  <c r="BN192" i="40"/>
  <c r="CH192" i="40"/>
  <c r="F192" i="40"/>
  <c r="Z192" i="40"/>
  <c r="AU192" i="40"/>
  <c r="BO192" i="40"/>
  <c r="CL192" i="40"/>
  <c r="I192" i="40"/>
  <c r="AC192" i="40"/>
  <c r="AX192" i="40"/>
  <c r="BU192" i="40"/>
  <c r="CO192" i="40"/>
  <c r="L192" i="40"/>
  <c r="AY192" i="40"/>
  <c r="CM192" i="40"/>
  <c r="M192" i="40"/>
  <c r="AZ192" i="40"/>
  <c r="CN192" i="40"/>
  <c r="O192" i="40"/>
  <c r="BD192" i="40"/>
  <c r="CQ192" i="40"/>
  <c r="P192" i="40"/>
  <c r="BE192" i="40"/>
  <c r="CR192" i="40"/>
  <c r="Q192" i="40"/>
  <c r="BF192" i="40"/>
  <c r="CS192" i="40"/>
  <c r="AA192" i="40"/>
  <c r="BG192" i="40"/>
  <c r="CT192" i="40"/>
  <c r="AF192" i="40"/>
  <c r="BQ192" i="40"/>
  <c r="CW192" i="40"/>
  <c r="G192" i="40"/>
  <c r="BW192" i="40"/>
  <c r="D192" i="40"/>
  <c r="H192" i="40"/>
  <c r="BX192" i="40"/>
  <c r="J192" i="40"/>
  <c r="BY192" i="40"/>
  <c r="K192" i="40"/>
  <c r="CA192" i="40"/>
  <c r="AB192" i="40"/>
  <c r="CB192" i="40"/>
  <c r="AE192" i="40"/>
  <c r="CC192" i="40"/>
  <c r="AI192" i="40"/>
  <c r="AM192" i="40"/>
  <c r="AV192" i="40"/>
  <c r="BV192" i="40"/>
  <c r="CU192" i="40"/>
  <c r="CV192" i="40"/>
  <c r="AH192" i="40"/>
  <c r="DD190" i="40"/>
  <c r="DE190" i="40"/>
  <c r="DF190" i="40"/>
  <c r="L190" i="40"/>
  <c r="AB190" i="40"/>
  <c r="AR190" i="40"/>
  <c r="BH190" i="40"/>
  <c r="BX190" i="40"/>
  <c r="CN190" i="40"/>
  <c r="T190" i="40"/>
  <c r="AK190" i="40"/>
  <c r="BB190" i="40"/>
  <c r="BS190" i="40"/>
  <c r="CJ190" i="40"/>
  <c r="DA190" i="40"/>
  <c r="U190" i="40"/>
  <c r="AL190" i="40"/>
  <c r="BC190" i="40"/>
  <c r="BT190" i="40"/>
  <c r="CK190" i="40"/>
  <c r="DB190" i="40"/>
  <c r="E190" i="40"/>
  <c r="V190" i="40"/>
  <c r="AM190" i="40"/>
  <c r="BD190" i="40"/>
  <c r="BU190" i="40"/>
  <c r="CL190" i="40"/>
  <c r="DC190" i="40"/>
  <c r="O190" i="40"/>
  <c r="AI190" i="40"/>
  <c r="BF190" i="40"/>
  <c r="CA190" i="40"/>
  <c r="CU190" i="40"/>
  <c r="P190" i="40"/>
  <c r="AJ190" i="40"/>
  <c r="BG190" i="40"/>
  <c r="CB190" i="40"/>
  <c r="CV190" i="40"/>
  <c r="Q190" i="40"/>
  <c r="AN190" i="40"/>
  <c r="BI190" i="40"/>
  <c r="CC190" i="40"/>
  <c r="CW190" i="40"/>
  <c r="R190" i="40"/>
  <c r="AO190" i="40"/>
  <c r="BJ190" i="40"/>
  <c r="CD190" i="40"/>
  <c r="CX190" i="40"/>
  <c r="S190" i="40"/>
  <c r="AP190" i="40"/>
  <c r="BK190" i="40"/>
  <c r="CE190" i="40"/>
  <c r="CY190" i="40"/>
  <c r="W190" i="40"/>
  <c r="AQ190" i="40"/>
  <c r="BL190" i="40"/>
  <c r="CF190" i="40"/>
  <c r="CZ190" i="40"/>
  <c r="F190" i="40"/>
  <c r="Z190" i="40"/>
  <c r="AU190" i="40"/>
  <c r="BO190" i="40"/>
  <c r="CI190" i="40"/>
  <c r="AE190" i="40"/>
  <c r="BQ190" i="40"/>
  <c r="AF190" i="40"/>
  <c r="BR190" i="40"/>
  <c r="AG190" i="40"/>
  <c r="BV190" i="40"/>
  <c r="AH190" i="40"/>
  <c r="BW190" i="40"/>
  <c r="G190" i="40"/>
  <c r="AS190" i="40"/>
  <c r="BY190" i="40"/>
  <c r="H190" i="40"/>
  <c r="AT190" i="40"/>
  <c r="BZ190" i="40"/>
  <c r="K190" i="40"/>
  <c r="AX190" i="40"/>
  <c r="CM190" i="40"/>
  <c r="M190" i="40"/>
  <c r="CG190" i="40"/>
  <c r="N190" i="40"/>
  <c r="CH190" i="40"/>
  <c r="X190" i="40"/>
  <c r="CO190" i="40"/>
  <c r="Y190" i="40"/>
  <c r="CP190" i="40"/>
  <c r="AA190" i="40"/>
  <c r="CQ190" i="40"/>
  <c r="AC190" i="40"/>
  <c r="CR190" i="40"/>
  <c r="AW190" i="40"/>
  <c r="AY190" i="40"/>
  <c r="BA190" i="40"/>
  <c r="I190" i="40"/>
  <c r="J190" i="40"/>
  <c r="AD190" i="40"/>
  <c r="AV190" i="40"/>
  <c r="BE190" i="40"/>
  <c r="BM190" i="40"/>
  <c r="BP190" i="40"/>
  <c r="DE188" i="40"/>
  <c r="DF188" i="40"/>
  <c r="DD188" i="40"/>
  <c r="H188" i="40"/>
  <c r="X188" i="40"/>
  <c r="AN188" i="40"/>
  <c r="BD188" i="40"/>
  <c r="BT188" i="40"/>
  <c r="CJ188" i="40"/>
  <c r="CZ188" i="40"/>
  <c r="P188" i="40"/>
  <c r="AG188" i="40"/>
  <c r="AX188" i="40"/>
  <c r="BO188" i="40"/>
  <c r="CF188" i="40"/>
  <c r="CW188" i="40"/>
  <c r="Q188" i="40"/>
  <c r="AH188" i="40"/>
  <c r="AY188" i="40"/>
  <c r="BP188" i="40"/>
  <c r="CG188" i="40"/>
  <c r="CX188" i="40"/>
  <c r="R188" i="40"/>
  <c r="AI188" i="40"/>
  <c r="AZ188" i="40"/>
  <c r="BQ188" i="40"/>
  <c r="CH188" i="40"/>
  <c r="CY188" i="40"/>
  <c r="N188" i="40"/>
  <c r="AK188" i="40"/>
  <c r="BF188" i="40"/>
  <c r="BZ188" i="40"/>
  <c r="CT188" i="40"/>
  <c r="O188" i="40"/>
  <c r="AL188" i="40"/>
  <c r="BG188" i="40"/>
  <c r="CA188" i="40"/>
  <c r="CU188" i="40"/>
  <c r="S188" i="40"/>
  <c r="AM188" i="40"/>
  <c r="BH188" i="40"/>
  <c r="CB188" i="40"/>
  <c r="CV188" i="40"/>
  <c r="G188" i="40"/>
  <c r="AE188" i="40"/>
  <c r="BI188" i="40"/>
  <c r="CI188" i="40"/>
  <c r="I188" i="40"/>
  <c r="AF188" i="40"/>
  <c r="BJ188" i="40"/>
  <c r="CK188" i="40"/>
  <c r="J188" i="40"/>
  <c r="AJ188" i="40"/>
  <c r="BK188" i="40"/>
  <c r="CL188" i="40"/>
  <c r="K188" i="40"/>
  <c r="AO188" i="40"/>
  <c r="BL188" i="40"/>
  <c r="CM188" i="40"/>
  <c r="L188" i="40"/>
  <c r="AP188" i="40"/>
  <c r="BM188" i="40"/>
  <c r="CN188" i="40"/>
  <c r="M188" i="40"/>
  <c r="AQ188" i="40"/>
  <c r="BN188" i="40"/>
  <c r="CO188" i="40"/>
  <c r="V188" i="40"/>
  <c r="AT188" i="40"/>
  <c r="BU188" i="40"/>
  <c r="CR188" i="40"/>
  <c r="AB188" i="40"/>
  <c r="BX188" i="40"/>
  <c r="AC188" i="40"/>
  <c r="BY188" i="40"/>
  <c r="AD188" i="40"/>
  <c r="CC188" i="40"/>
  <c r="AR188" i="40"/>
  <c r="CD188" i="40"/>
  <c r="AS188" i="40"/>
  <c r="CE188" i="40"/>
  <c r="AU188" i="40"/>
  <c r="CP188" i="40"/>
  <c r="E188" i="40"/>
  <c r="BA188" i="40"/>
  <c r="DA188" i="40"/>
  <c r="BS188" i="40"/>
  <c r="BV188" i="40"/>
  <c r="BW188" i="40"/>
  <c r="F188" i="40"/>
  <c r="CQ188" i="40"/>
  <c r="T188" i="40"/>
  <c r="CS188" i="40"/>
  <c r="U188" i="40"/>
  <c r="DB188" i="40"/>
  <c r="Z188" i="40"/>
  <c r="AA188" i="40"/>
  <c r="AW188" i="40"/>
  <c r="W188" i="40"/>
  <c r="Y188" i="40"/>
  <c r="AV188" i="40"/>
  <c r="BB188" i="40"/>
  <c r="BC188" i="40"/>
  <c r="BE188" i="40"/>
  <c r="BR188" i="40"/>
  <c r="DD186" i="40"/>
  <c r="DE186" i="40"/>
  <c r="DF186" i="40"/>
  <c r="F186" i="40"/>
  <c r="V186" i="40"/>
  <c r="AL186" i="40"/>
  <c r="BB186" i="40"/>
  <c r="BR186" i="40"/>
  <c r="CH186" i="40"/>
  <c r="CX186" i="40"/>
  <c r="Q186" i="40"/>
  <c r="AH186" i="40"/>
  <c r="AY186" i="40"/>
  <c r="BP186" i="40"/>
  <c r="CG186" i="40"/>
  <c r="CY186" i="40"/>
  <c r="R186" i="40"/>
  <c r="AI186" i="40"/>
  <c r="AZ186" i="40"/>
  <c r="BQ186" i="40"/>
  <c r="CI186" i="40"/>
  <c r="CZ186" i="40"/>
  <c r="S186" i="40"/>
  <c r="AJ186" i="40"/>
  <c r="BA186" i="40"/>
  <c r="BS186" i="40"/>
  <c r="CJ186" i="40"/>
  <c r="DA186" i="40"/>
  <c r="K186" i="40"/>
  <c r="AE186" i="40"/>
  <c r="BC186" i="40"/>
  <c r="BW186" i="40"/>
  <c r="CQ186" i="40"/>
  <c r="L186" i="40"/>
  <c r="AF186" i="40"/>
  <c r="BD186" i="40"/>
  <c r="BX186" i="40"/>
  <c r="CR186" i="40"/>
  <c r="M186" i="40"/>
  <c r="AG186" i="40"/>
  <c r="BE186" i="40"/>
  <c r="BY186" i="40"/>
  <c r="CS186" i="40"/>
  <c r="N186" i="40"/>
  <c r="AK186" i="40"/>
  <c r="BF186" i="40"/>
  <c r="BZ186" i="40"/>
  <c r="CT186" i="40"/>
  <c r="P186" i="40"/>
  <c r="AN186" i="40"/>
  <c r="X186" i="40"/>
  <c r="AW186" i="40"/>
  <c r="CC186" i="40"/>
  <c r="Y186" i="40"/>
  <c r="AX186" i="40"/>
  <c r="CD186" i="40"/>
  <c r="Z186" i="40"/>
  <c r="BG186" i="40"/>
  <c r="CE186" i="40"/>
  <c r="AA186" i="40"/>
  <c r="BH186" i="40"/>
  <c r="CF186" i="40"/>
  <c r="AB186" i="40"/>
  <c r="BI186" i="40"/>
  <c r="CK186" i="40"/>
  <c r="AC186" i="40"/>
  <c r="BJ186" i="40"/>
  <c r="CL186" i="40"/>
  <c r="G186" i="40"/>
  <c r="AO186" i="40"/>
  <c r="BM186" i="40"/>
  <c r="CO186" i="40"/>
  <c r="AS186" i="40"/>
  <c r="CU186" i="40"/>
  <c r="AT186" i="40"/>
  <c r="CV186" i="40"/>
  <c r="AU186" i="40"/>
  <c r="CW186" i="40"/>
  <c r="E186" i="40"/>
  <c r="AV186" i="40"/>
  <c r="DB186" i="40"/>
  <c r="H186" i="40"/>
  <c r="BK186" i="40"/>
  <c r="DC186" i="40"/>
  <c r="I186" i="40"/>
  <c r="BL186" i="40"/>
  <c r="O186" i="40"/>
  <c r="BO186" i="40"/>
  <c r="T186" i="40"/>
  <c r="BT186" i="40"/>
  <c r="J186" i="40"/>
  <c r="U186" i="40"/>
  <c r="W186" i="40"/>
  <c r="AD186" i="40"/>
  <c r="AM186" i="40"/>
  <c r="AP186" i="40"/>
  <c r="BN186" i="40"/>
  <c r="BU186" i="40"/>
  <c r="CA186" i="40"/>
  <c r="D186" i="40"/>
  <c r="AQ186" i="40"/>
  <c r="AR186" i="40"/>
  <c r="BV186" i="40"/>
  <c r="CB186" i="40"/>
  <c r="CM186" i="40"/>
  <c r="CP186" i="40"/>
  <c r="DD184" i="40"/>
  <c r="DF184" i="40"/>
  <c r="DE184" i="40"/>
  <c r="E184" i="40"/>
  <c r="U184" i="40"/>
  <c r="AK184" i="40"/>
  <c r="BA184" i="40"/>
  <c r="BQ184" i="40"/>
  <c r="CG184" i="40"/>
  <c r="O184" i="40"/>
  <c r="AF184" i="40"/>
  <c r="AW184" i="40"/>
  <c r="BN184" i="40"/>
  <c r="CE184" i="40"/>
  <c r="CV184" i="40"/>
  <c r="P184" i="40"/>
  <c r="AG184" i="40"/>
  <c r="AX184" i="40"/>
  <c r="BO184" i="40"/>
  <c r="CF184" i="40"/>
  <c r="CW184" i="40"/>
  <c r="Q184" i="40"/>
  <c r="AH184" i="40"/>
  <c r="AY184" i="40"/>
  <c r="BP184" i="40"/>
  <c r="CH184" i="40"/>
  <c r="CX184" i="40"/>
  <c r="K184" i="40"/>
  <c r="AE184" i="40"/>
  <c r="BC184" i="40"/>
  <c r="BW184" i="40"/>
  <c r="CQ184" i="40"/>
  <c r="L184" i="40"/>
  <c r="AI184" i="40"/>
  <c r="BD184" i="40"/>
  <c r="BX184" i="40"/>
  <c r="CR184" i="40"/>
  <c r="M184" i="40"/>
  <c r="AJ184" i="40"/>
  <c r="BE184" i="40"/>
  <c r="BY184" i="40"/>
  <c r="CS184" i="40"/>
  <c r="AA184" i="40"/>
  <c r="BB184" i="40"/>
  <c r="CB184" i="40"/>
  <c r="DB184" i="40"/>
  <c r="AB184" i="40"/>
  <c r="BF184" i="40"/>
  <c r="CC184" i="40"/>
  <c r="DC184" i="40"/>
  <c r="F184" i="40"/>
  <c r="AC184" i="40"/>
  <c r="BG184" i="40"/>
  <c r="CD184" i="40"/>
  <c r="G184" i="40"/>
  <c r="AD184" i="40"/>
  <c r="BH184" i="40"/>
  <c r="CI184" i="40"/>
  <c r="H184" i="40"/>
  <c r="AL184" i="40"/>
  <c r="BI184" i="40"/>
  <c r="CJ184" i="40"/>
  <c r="I184" i="40"/>
  <c r="AM184" i="40"/>
  <c r="BJ184" i="40"/>
  <c r="CK184" i="40"/>
  <c r="R184" i="40"/>
  <c r="AP184" i="40"/>
  <c r="J184" i="40"/>
  <c r="AV184" i="40"/>
  <c r="CP184" i="40"/>
  <c r="N184" i="40"/>
  <c r="AZ184" i="40"/>
  <c r="CT184" i="40"/>
  <c r="S184" i="40"/>
  <c r="BK184" i="40"/>
  <c r="CU184" i="40"/>
  <c r="T184" i="40"/>
  <c r="BL184" i="40"/>
  <c r="CY184" i="40"/>
  <c r="V184" i="40"/>
  <c r="BM184" i="40"/>
  <c r="CZ184" i="40"/>
  <c r="W184" i="40"/>
  <c r="BR184" i="40"/>
  <c r="DA184" i="40"/>
  <c r="Z184" i="40"/>
  <c r="BU184" i="40"/>
  <c r="BV184" i="40"/>
  <c r="BZ184" i="40"/>
  <c r="CA184" i="40"/>
  <c r="CL184" i="40"/>
  <c r="CM184" i="40"/>
  <c r="X184" i="40"/>
  <c r="CN184" i="40"/>
  <c r="AN184" i="40"/>
  <c r="AO184" i="40"/>
  <c r="CO184" i="40"/>
  <c r="Y184" i="40"/>
  <c r="AQ184" i="40"/>
  <c r="AS184" i="40"/>
  <c r="AR184" i="40"/>
  <c r="AU184" i="40"/>
  <c r="BS184" i="40"/>
  <c r="DD182" i="40"/>
  <c r="DE182" i="40"/>
  <c r="DF182" i="40"/>
  <c r="S182" i="40"/>
  <c r="AI182" i="40"/>
  <c r="AY182" i="40"/>
  <c r="BO182" i="40"/>
  <c r="CE182" i="40"/>
  <c r="CU182" i="40"/>
  <c r="P182" i="40"/>
  <c r="AG182" i="40"/>
  <c r="AX182" i="40"/>
  <c r="BP182" i="40"/>
  <c r="CG182" i="40"/>
  <c r="CX182" i="40"/>
  <c r="Q182" i="40"/>
  <c r="AH182" i="40"/>
  <c r="AZ182" i="40"/>
  <c r="BQ182" i="40"/>
  <c r="CH182" i="40"/>
  <c r="CY182" i="40"/>
  <c r="R182" i="40"/>
  <c r="AJ182" i="40"/>
  <c r="BA182" i="40"/>
  <c r="BR182" i="40"/>
  <c r="CI182" i="40"/>
  <c r="CZ182" i="40"/>
  <c r="H182" i="40"/>
  <c r="AB182" i="40"/>
  <c r="AV182" i="40"/>
  <c r="BT182" i="40"/>
  <c r="CN182" i="40"/>
  <c r="I182" i="40"/>
  <c r="AC182" i="40"/>
  <c r="AW182" i="40"/>
  <c r="BU182" i="40"/>
  <c r="CO182" i="40"/>
  <c r="J182" i="40"/>
  <c r="AD182" i="40"/>
  <c r="BB182" i="40"/>
  <c r="BV182" i="40"/>
  <c r="CP182" i="40"/>
  <c r="Z182" i="40"/>
  <c r="BD182" i="40"/>
  <c r="CA182" i="40"/>
  <c r="DB182" i="40"/>
  <c r="AA182" i="40"/>
  <c r="BE182" i="40"/>
  <c r="CB182" i="40"/>
  <c r="DC182" i="40"/>
  <c r="E182" i="40"/>
  <c r="AE182" i="40"/>
  <c r="BF182" i="40"/>
  <c r="CC182" i="40"/>
  <c r="F182" i="40"/>
  <c r="AF182" i="40"/>
  <c r="BG182" i="40"/>
  <c r="CD182" i="40"/>
  <c r="G182" i="40"/>
  <c r="AK182" i="40"/>
  <c r="BH182" i="40"/>
  <c r="CF182" i="40"/>
  <c r="K182" i="40"/>
  <c r="AL182" i="40"/>
  <c r="BI182" i="40"/>
  <c r="CJ182" i="40"/>
  <c r="N182" i="40"/>
  <c r="AO182" i="40"/>
  <c r="BL182" i="40"/>
  <c r="CM182" i="40"/>
  <c r="Y182" i="40"/>
  <c r="BX182" i="40"/>
  <c r="AM182" i="40"/>
  <c r="BY182" i="40"/>
  <c r="AN182" i="40"/>
  <c r="BZ182" i="40"/>
  <c r="AP182" i="40"/>
  <c r="CK182" i="40"/>
  <c r="AQ182" i="40"/>
  <c r="CL182" i="40"/>
  <c r="AR182" i="40"/>
  <c r="CQ182" i="40"/>
  <c r="L182" i="40"/>
  <c r="AU182" i="40"/>
  <c r="CT182" i="40"/>
  <c r="X182" i="40"/>
  <c r="AS182" i="40"/>
  <c r="AT182" i="40"/>
  <c r="BC182" i="40"/>
  <c r="BJ182" i="40"/>
  <c r="BK182" i="40"/>
  <c r="BN182" i="40"/>
  <c r="BS182" i="40"/>
  <c r="M182" i="40"/>
  <c r="O182" i="40"/>
  <c r="T182" i="40"/>
  <c r="U182" i="40"/>
  <c r="BM182" i="40"/>
  <c r="BW182" i="40"/>
  <c r="CS182" i="40"/>
  <c r="CV182" i="40"/>
  <c r="CW182" i="40"/>
  <c r="DA182" i="40"/>
  <c r="DD180" i="40"/>
  <c r="DE180" i="40"/>
  <c r="DF180" i="40"/>
  <c r="Q180" i="40"/>
  <c r="AG180" i="40"/>
  <c r="AW180" i="40"/>
  <c r="BM180" i="40"/>
  <c r="CC180" i="40"/>
  <c r="CS180" i="40"/>
  <c r="R180" i="40"/>
  <c r="AI180" i="40"/>
  <c r="AZ180" i="40"/>
  <c r="BQ180" i="40"/>
  <c r="CH180" i="40"/>
  <c r="CY180" i="40"/>
  <c r="S180" i="40"/>
  <c r="AJ180" i="40"/>
  <c r="BA180" i="40"/>
  <c r="BR180" i="40"/>
  <c r="CI180" i="40"/>
  <c r="CZ180" i="40"/>
  <c r="T180" i="40"/>
  <c r="AK180" i="40"/>
  <c r="BB180" i="40"/>
  <c r="BS180" i="40"/>
  <c r="CJ180" i="40"/>
  <c r="DA180" i="40"/>
  <c r="E180" i="40"/>
  <c r="Y180" i="40"/>
  <c r="AS180" i="40"/>
  <c r="BN180" i="40"/>
  <c r="CK180" i="40"/>
  <c r="F180" i="40"/>
  <c r="Z180" i="40"/>
  <c r="AT180" i="40"/>
  <c r="BO180" i="40"/>
  <c r="CL180" i="40"/>
  <c r="G180" i="40"/>
  <c r="AA180" i="40"/>
  <c r="AU180" i="40"/>
  <c r="BP180" i="40"/>
  <c r="CM180" i="40"/>
  <c r="AB180" i="40"/>
  <c r="BC180" i="40"/>
  <c r="BZ180" i="40"/>
  <c r="CX180" i="40"/>
  <c r="AC180" i="40"/>
  <c r="BD180" i="40"/>
  <c r="CA180" i="40"/>
  <c r="DB180" i="40"/>
  <c r="AD180" i="40"/>
  <c r="BE180" i="40"/>
  <c r="CB180" i="40"/>
  <c r="DC180" i="40"/>
  <c r="H180" i="40"/>
  <c r="AE180" i="40"/>
  <c r="BF180" i="40"/>
  <c r="CD180" i="40"/>
  <c r="I180" i="40"/>
  <c r="AF180" i="40"/>
  <c r="BG180" i="40"/>
  <c r="CE180" i="40"/>
  <c r="J180" i="40"/>
  <c r="AH180" i="40"/>
  <c r="BH180" i="40"/>
  <c r="CF180" i="40"/>
  <c r="M180" i="40"/>
  <c r="AN180" i="40"/>
  <c r="BK180" i="40"/>
  <c r="CO180" i="40"/>
  <c r="K180" i="40"/>
  <c r="AX180" i="40"/>
  <c r="CT180" i="40"/>
  <c r="L180" i="40"/>
  <c r="AY180" i="40"/>
  <c r="CU180" i="40"/>
  <c r="N180" i="40"/>
  <c r="BI180" i="40"/>
  <c r="CV180" i="40"/>
  <c r="O180" i="40"/>
  <c r="BJ180" i="40"/>
  <c r="CW180" i="40"/>
  <c r="P180" i="40"/>
  <c r="BL180" i="40"/>
  <c r="U180" i="40"/>
  <c r="BT180" i="40"/>
  <c r="X180" i="40"/>
  <c r="BW180" i="40"/>
  <c r="BY180" i="40"/>
  <c r="CG180" i="40"/>
  <c r="CN180" i="40"/>
  <c r="CP180" i="40"/>
  <c r="V180" i="40"/>
  <c r="CQ180" i="40"/>
  <c r="W180" i="40"/>
  <c r="CR180" i="40"/>
  <c r="AM180" i="40"/>
  <c r="AO180" i="40"/>
  <c r="AL180" i="40"/>
  <c r="AP180" i="40"/>
  <c r="AQ180" i="40"/>
  <c r="AR180" i="40"/>
  <c r="AV180" i="40"/>
  <c r="BU180" i="40"/>
  <c r="BV180" i="40"/>
  <c r="DE178" i="40"/>
  <c r="DF178" i="40"/>
  <c r="DD178" i="40"/>
  <c r="O178" i="40"/>
  <c r="AE178" i="40"/>
  <c r="AU178" i="40"/>
  <c r="BK178" i="40"/>
  <c r="CA178" i="40"/>
  <c r="CQ178" i="40"/>
  <c r="P178" i="40"/>
  <c r="AF178" i="40"/>
  <c r="AV178" i="40"/>
  <c r="BL178" i="40"/>
  <c r="CB178" i="40"/>
  <c r="CR178" i="40"/>
  <c r="Q178" i="40"/>
  <c r="AG178" i="40"/>
  <c r="AW178" i="40"/>
  <c r="BM178" i="40"/>
  <c r="CC178" i="40"/>
  <c r="G178" i="40"/>
  <c r="Z178" i="40"/>
  <c r="AS178" i="40"/>
  <c r="BO178" i="40"/>
  <c r="CH178" i="40"/>
  <c r="CZ178" i="40"/>
  <c r="H178" i="40"/>
  <c r="AA178" i="40"/>
  <c r="AT178" i="40"/>
  <c r="BP178" i="40"/>
  <c r="CI178" i="40"/>
  <c r="DA178" i="40"/>
  <c r="I178" i="40"/>
  <c r="AB178" i="40"/>
  <c r="AX178" i="40"/>
  <c r="BQ178" i="40"/>
  <c r="CJ178" i="40"/>
  <c r="DB178" i="40"/>
  <c r="J178" i="40"/>
  <c r="AI178" i="40"/>
  <c r="BE178" i="40"/>
  <c r="CD178" i="40"/>
  <c r="CY178" i="40"/>
  <c r="K178" i="40"/>
  <c r="AJ178" i="40"/>
  <c r="BF178" i="40"/>
  <c r="CE178" i="40"/>
  <c r="DC178" i="40"/>
  <c r="L178" i="40"/>
  <c r="AK178" i="40"/>
  <c r="BG178" i="40"/>
  <c r="CF178" i="40"/>
  <c r="R178" i="40"/>
  <c r="AQ178" i="40"/>
  <c r="BV178" i="40"/>
  <c r="CW178" i="40"/>
  <c r="S178" i="40"/>
  <c r="AR178" i="40"/>
  <c r="BW178" i="40"/>
  <c r="CX178" i="40"/>
  <c r="T178" i="40"/>
  <c r="AY178" i="40"/>
  <c r="BX178" i="40"/>
  <c r="U178" i="40"/>
  <c r="AZ178" i="40"/>
  <c r="BY178" i="40"/>
  <c r="V178" i="40"/>
  <c r="BA178" i="40"/>
  <c r="BZ178" i="40"/>
  <c r="W178" i="40"/>
  <c r="BB178" i="40"/>
  <c r="CG178" i="40"/>
  <c r="AC178" i="40"/>
  <c r="BH178" i="40"/>
  <c r="CM178" i="40"/>
  <c r="N178" i="40"/>
  <c r="BS178" i="40"/>
  <c r="X178" i="40"/>
  <c r="BT178" i="40"/>
  <c r="Y178" i="40"/>
  <c r="BU178" i="40"/>
  <c r="AD178" i="40"/>
  <c r="CK178" i="40"/>
  <c r="AH178" i="40"/>
  <c r="CL178" i="40"/>
  <c r="AL178" i="40"/>
  <c r="CN178" i="40"/>
  <c r="AO178" i="40"/>
  <c r="CS178" i="40"/>
  <c r="AM178" i="40"/>
  <c r="AN178" i="40"/>
  <c r="AP178" i="40"/>
  <c r="BC178" i="40"/>
  <c r="BD178" i="40"/>
  <c r="BI178" i="40"/>
  <c r="BN178" i="40"/>
  <c r="BR178" i="40"/>
  <c r="BJ178" i="40"/>
  <c r="CO178" i="40"/>
  <c r="CP178" i="40"/>
  <c r="CT178" i="40"/>
  <c r="CU178" i="40"/>
  <c r="CV178" i="40"/>
  <c r="DD176" i="40"/>
  <c r="DE176" i="40"/>
  <c r="DF176" i="40"/>
  <c r="M176" i="40"/>
  <c r="AC176" i="40"/>
  <c r="AS176" i="40"/>
  <c r="BI176" i="40"/>
  <c r="BY176" i="40"/>
  <c r="CO176" i="40"/>
  <c r="N176" i="40"/>
  <c r="AD176" i="40"/>
  <c r="AT176" i="40"/>
  <c r="BJ176" i="40"/>
  <c r="BZ176" i="40"/>
  <c r="CP176" i="40"/>
  <c r="O176" i="40"/>
  <c r="AE176" i="40"/>
  <c r="AU176" i="40"/>
  <c r="BK176" i="40"/>
  <c r="CA176" i="40"/>
  <c r="CQ176" i="40"/>
  <c r="Q176" i="40"/>
  <c r="AJ176" i="40"/>
  <c r="BC176" i="40"/>
  <c r="BV176" i="40"/>
  <c r="CR176" i="40"/>
  <c r="R176" i="40"/>
  <c r="AK176" i="40"/>
  <c r="BD176" i="40"/>
  <c r="BW176" i="40"/>
  <c r="CS176" i="40"/>
  <c r="S176" i="40"/>
  <c r="AL176" i="40"/>
  <c r="BE176" i="40"/>
  <c r="BX176" i="40"/>
  <c r="CT176" i="40"/>
  <c r="V176" i="40"/>
  <c r="AR176" i="40"/>
  <c r="BQ176" i="40"/>
  <c r="CM176" i="40"/>
  <c r="W176" i="40"/>
  <c r="AV176" i="40"/>
  <c r="BR176" i="40"/>
  <c r="CN176" i="40"/>
  <c r="X176" i="40"/>
  <c r="AW176" i="40"/>
  <c r="BS176" i="40"/>
  <c r="CU176" i="40"/>
  <c r="Y176" i="40"/>
  <c r="AX176" i="40"/>
  <c r="BT176" i="40"/>
  <c r="CV176" i="40"/>
  <c r="E176" i="40"/>
  <c r="AH176" i="40"/>
  <c r="BN176" i="40"/>
  <c r="CX176" i="40"/>
  <c r="F176" i="40"/>
  <c r="AI176" i="40"/>
  <c r="BO176" i="40"/>
  <c r="CY176" i="40"/>
  <c r="G176" i="40"/>
  <c r="AM176" i="40"/>
  <c r="BP176" i="40"/>
  <c r="CZ176" i="40"/>
  <c r="H176" i="40"/>
  <c r="AN176" i="40"/>
  <c r="BU176" i="40"/>
  <c r="DA176" i="40"/>
  <c r="I176" i="40"/>
  <c r="AO176" i="40"/>
  <c r="CB176" i="40"/>
  <c r="DB176" i="40"/>
  <c r="J176" i="40"/>
  <c r="AP176" i="40"/>
  <c r="CC176" i="40"/>
  <c r="DC176" i="40"/>
  <c r="P176" i="40"/>
  <c r="AZ176" i="40"/>
  <c r="CF176" i="40"/>
  <c r="BG176" i="40"/>
  <c r="BH176" i="40"/>
  <c r="K176" i="40"/>
  <c r="BL176" i="40"/>
  <c r="L176" i="40"/>
  <c r="BM176" i="40"/>
  <c r="T176" i="40"/>
  <c r="CD176" i="40"/>
  <c r="U176" i="40"/>
  <c r="CE176" i="40"/>
  <c r="AB176" i="40"/>
  <c r="CI176" i="40"/>
  <c r="AQ176" i="40"/>
  <c r="AY176" i="40"/>
  <c r="BA176" i="40"/>
  <c r="BB176" i="40"/>
  <c r="BF176" i="40"/>
  <c r="CG176" i="40"/>
  <c r="CJ176" i="40"/>
  <c r="CK176" i="40"/>
  <c r="CH176" i="40"/>
  <c r="D176" i="40"/>
  <c r="CL176" i="40"/>
  <c r="CW176" i="40"/>
  <c r="Z176" i="40"/>
  <c r="AA176" i="40"/>
  <c r="AF176" i="40"/>
  <c r="DD174" i="40"/>
  <c r="DE174" i="40"/>
  <c r="DF174" i="40"/>
  <c r="K174" i="40"/>
  <c r="AA174" i="40"/>
  <c r="AQ174" i="40"/>
  <c r="BG174" i="40"/>
  <c r="BW174" i="40"/>
  <c r="CM174" i="40"/>
  <c r="DC174" i="40"/>
  <c r="L174" i="40"/>
  <c r="AB174" i="40"/>
  <c r="AR174" i="40"/>
  <c r="BH174" i="40"/>
  <c r="BX174" i="40"/>
  <c r="CN174" i="40"/>
  <c r="M174" i="40"/>
  <c r="AC174" i="40"/>
  <c r="AS174" i="40"/>
  <c r="BI174" i="40"/>
  <c r="BY174" i="40"/>
  <c r="CO174" i="40"/>
  <c r="E174" i="40"/>
  <c r="X174" i="40"/>
  <c r="AT174" i="40"/>
  <c r="BM174" i="40"/>
  <c r="CF174" i="40"/>
  <c r="CY174" i="40"/>
  <c r="F174" i="40"/>
  <c r="Y174" i="40"/>
  <c r="AU174" i="40"/>
  <c r="BN174" i="40"/>
  <c r="CG174" i="40"/>
  <c r="CZ174" i="40"/>
  <c r="G174" i="40"/>
  <c r="Z174" i="40"/>
  <c r="AV174" i="40"/>
  <c r="BO174" i="40"/>
  <c r="CH174" i="40"/>
  <c r="DA174" i="40"/>
  <c r="I174" i="40"/>
  <c r="AH174" i="40"/>
  <c r="BD174" i="40"/>
  <c r="CC174" i="40"/>
  <c r="DB174" i="40"/>
  <c r="J174" i="40"/>
  <c r="AI174" i="40"/>
  <c r="BE174" i="40"/>
  <c r="CD174" i="40"/>
  <c r="N174" i="40"/>
  <c r="AJ174" i="40"/>
  <c r="BF174" i="40"/>
  <c r="CE174" i="40"/>
  <c r="O174" i="40"/>
  <c r="AK174" i="40"/>
  <c r="BJ174" i="40"/>
  <c r="CI174" i="40"/>
  <c r="P174" i="40"/>
  <c r="AL174" i="40"/>
  <c r="BK174" i="40"/>
  <c r="Q174" i="40"/>
  <c r="AM174" i="40"/>
  <c r="BL174" i="40"/>
  <c r="CK174" i="40"/>
  <c r="W174" i="40"/>
  <c r="BQ174" i="40"/>
  <c r="CU174" i="40"/>
  <c r="AD174" i="40"/>
  <c r="BR174" i="40"/>
  <c r="CV174" i="40"/>
  <c r="AE174" i="40"/>
  <c r="BS174" i="40"/>
  <c r="CW174" i="40"/>
  <c r="AF174" i="40"/>
  <c r="BT174" i="40"/>
  <c r="CX174" i="40"/>
  <c r="AG174" i="40"/>
  <c r="BU174" i="40"/>
  <c r="AN174" i="40"/>
  <c r="BV174" i="40"/>
  <c r="AW174" i="40"/>
  <c r="CB174" i="40"/>
  <c r="R174" i="40"/>
  <c r="CJ174" i="40"/>
  <c r="S174" i="40"/>
  <c r="CL174" i="40"/>
  <c r="T174" i="40"/>
  <c r="CP174" i="40"/>
  <c r="U174" i="40"/>
  <c r="CQ174" i="40"/>
  <c r="V174" i="40"/>
  <c r="CR174" i="40"/>
  <c r="AO174" i="40"/>
  <c r="CS174" i="40"/>
  <c r="AY174" i="40"/>
  <c r="H174" i="40"/>
  <c r="AP174" i="40"/>
  <c r="AX174" i="40"/>
  <c r="AZ174" i="40"/>
  <c r="BA174" i="40"/>
  <c r="BB174" i="40"/>
  <c r="BP174" i="40"/>
  <c r="BZ174" i="40"/>
  <c r="BC174" i="40"/>
  <c r="CA174" i="40"/>
  <c r="CT174" i="40"/>
  <c r="DE172" i="40"/>
  <c r="DF172" i="40"/>
  <c r="DD172" i="40"/>
  <c r="N172" i="40"/>
  <c r="AD172" i="40"/>
  <c r="AT172" i="40"/>
  <c r="BJ172" i="40"/>
  <c r="BZ172" i="40"/>
  <c r="CP172" i="40"/>
  <c r="P172" i="40"/>
  <c r="AF172" i="40"/>
  <c r="AV172" i="40"/>
  <c r="BL172" i="40"/>
  <c r="CB172" i="40"/>
  <c r="CR172" i="40"/>
  <c r="L172" i="40"/>
  <c r="AE172" i="40"/>
  <c r="AX172" i="40"/>
  <c r="BP172" i="40"/>
  <c r="CH172" i="40"/>
  <c r="CZ172" i="40"/>
  <c r="M172" i="40"/>
  <c r="AG172" i="40"/>
  <c r="AY172" i="40"/>
  <c r="BQ172" i="40"/>
  <c r="CI172" i="40"/>
  <c r="DA172" i="40"/>
  <c r="O172" i="40"/>
  <c r="AH172" i="40"/>
  <c r="AZ172" i="40"/>
  <c r="BR172" i="40"/>
  <c r="CJ172" i="40"/>
  <c r="DB172" i="40"/>
  <c r="W172" i="40"/>
  <c r="AR172" i="40"/>
  <c r="BO172" i="40"/>
  <c r="CM172" i="40"/>
  <c r="X172" i="40"/>
  <c r="AS172" i="40"/>
  <c r="BS172" i="40"/>
  <c r="CN172" i="40"/>
  <c r="Y172" i="40"/>
  <c r="AU172" i="40"/>
  <c r="BT172" i="40"/>
  <c r="CO172" i="40"/>
  <c r="H172" i="40"/>
  <c r="AK172" i="40"/>
  <c r="BI172" i="40"/>
  <c r="CL172" i="40"/>
  <c r="I172" i="40"/>
  <c r="AL172" i="40"/>
  <c r="BK172" i="40"/>
  <c r="CQ172" i="40"/>
  <c r="J172" i="40"/>
  <c r="AM172" i="40"/>
  <c r="BM172" i="40"/>
  <c r="CS172" i="40"/>
  <c r="K172" i="40"/>
  <c r="AN172" i="40"/>
  <c r="BN172" i="40"/>
  <c r="CT172" i="40"/>
  <c r="Q172" i="40"/>
  <c r="AO172" i="40"/>
  <c r="BU172" i="40"/>
  <c r="CU172" i="40"/>
  <c r="R172" i="40"/>
  <c r="AP172" i="40"/>
  <c r="BV172" i="40"/>
  <c r="CV172" i="40"/>
  <c r="AA172" i="40"/>
  <c r="BX172" i="40"/>
  <c r="AB172" i="40"/>
  <c r="BY172" i="40"/>
  <c r="AC172" i="40"/>
  <c r="CA172" i="40"/>
  <c r="AI172" i="40"/>
  <c r="CC172" i="40"/>
  <c r="AJ172" i="40"/>
  <c r="CD172" i="40"/>
  <c r="AQ172" i="40"/>
  <c r="CE172" i="40"/>
  <c r="E172" i="40"/>
  <c r="BB172" i="40"/>
  <c r="CK172" i="40"/>
  <c r="BW172" i="40"/>
  <c r="F172" i="40"/>
  <c r="CF172" i="40"/>
  <c r="G172" i="40"/>
  <c r="CG172" i="40"/>
  <c r="S172" i="40"/>
  <c r="CW172" i="40"/>
  <c r="T172" i="40"/>
  <c r="CX172" i="40"/>
  <c r="U172" i="40"/>
  <c r="CY172" i="40"/>
  <c r="AW172" i="40"/>
  <c r="Z172" i="40"/>
  <c r="BA172" i="40"/>
  <c r="V172" i="40"/>
  <c r="BC172" i="40"/>
  <c r="BD172" i="40"/>
  <c r="BE172" i="40"/>
  <c r="BF172" i="40"/>
  <c r="BG172" i="40"/>
  <c r="DC172" i="40"/>
  <c r="DD170" i="40"/>
  <c r="DE170" i="40"/>
  <c r="DF170" i="40"/>
  <c r="L170" i="40"/>
  <c r="AB170" i="40"/>
  <c r="AR170" i="40"/>
  <c r="BH170" i="40"/>
  <c r="BX170" i="40"/>
  <c r="CN170" i="40"/>
  <c r="N170" i="40"/>
  <c r="AD170" i="40"/>
  <c r="AT170" i="40"/>
  <c r="BJ170" i="40"/>
  <c r="BZ170" i="40"/>
  <c r="CP170" i="40"/>
  <c r="R170" i="40"/>
  <c r="AJ170" i="40"/>
  <c r="BB170" i="40"/>
  <c r="BT170" i="40"/>
  <c r="CL170" i="40"/>
  <c r="S170" i="40"/>
  <c r="AK170" i="40"/>
  <c r="BC170" i="40"/>
  <c r="BU170" i="40"/>
  <c r="CM170" i="40"/>
  <c r="T170" i="40"/>
  <c r="AL170" i="40"/>
  <c r="BD170" i="40"/>
  <c r="BV170" i="40"/>
  <c r="CO170" i="40"/>
  <c r="E170" i="40"/>
  <c r="Z170" i="40"/>
  <c r="AW170" i="40"/>
  <c r="BR170" i="40"/>
  <c r="CR170" i="40"/>
  <c r="F170" i="40"/>
  <c r="AA170" i="40"/>
  <c r="AX170" i="40"/>
  <c r="BS170" i="40"/>
  <c r="CS170" i="40"/>
  <c r="G170" i="40"/>
  <c r="AC170" i="40"/>
  <c r="AY170" i="40"/>
  <c r="BW170" i="40"/>
  <c r="CT170" i="40"/>
  <c r="U170" i="40"/>
  <c r="AU170" i="40"/>
  <c r="CA170" i="40"/>
  <c r="CY170" i="40"/>
  <c r="V170" i="40"/>
  <c r="AV170" i="40"/>
  <c r="CB170" i="40"/>
  <c r="CZ170" i="40"/>
  <c r="W170" i="40"/>
  <c r="AZ170" i="40"/>
  <c r="CC170" i="40"/>
  <c r="DA170" i="40"/>
  <c r="X170" i="40"/>
  <c r="BA170" i="40"/>
  <c r="CD170" i="40"/>
  <c r="DB170" i="40"/>
  <c r="Y170" i="40"/>
  <c r="BE170" i="40"/>
  <c r="CE170" i="40"/>
  <c r="DC170" i="40"/>
  <c r="AE170" i="40"/>
  <c r="BF170" i="40"/>
  <c r="CF170" i="40"/>
  <c r="K170" i="40"/>
  <c r="BI170" i="40"/>
  <c r="CV170" i="40"/>
  <c r="M170" i="40"/>
  <c r="BK170" i="40"/>
  <c r="CW170" i="40"/>
  <c r="O170" i="40"/>
  <c r="BL170" i="40"/>
  <c r="CX170" i="40"/>
  <c r="P170" i="40"/>
  <c r="BM170" i="40"/>
  <c r="Q170" i="40"/>
  <c r="BN170" i="40"/>
  <c r="AF170" i="40"/>
  <c r="BO170" i="40"/>
  <c r="AI170" i="40"/>
  <c r="BY170" i="40"/>
  <c r="AP170" i="40"/>
  <c r="AQ170" i="40"/>
  <c r="AS170" i="40"/>
  <c r="BG170" i="40"/>
  <c r="BP170" i="40"/>
  <c r="BQ170" i="40"/>
  <c r="H170" i="40"/>
  <c r="CI170" i="40"/>
  <c r="AH170" i="40"/>
  <c r="AM170" i="40"/>
  <c r="AN170" i="40"/>
  <c r="AO170" i="40"/>
  <c r="CG170" i="40"/>
  <c r="CH170" i="40"/>
  <c r="CK170" i="40"/>
  <c r="CQ170" i="40"/>
  <c r="I170" i="40"/>
  <c r="CJ170" i="40"/>
  <c r="CU170" i="40"/>
  <c r="D170" i="40"/>
  <c r="J170" i="40"/>
  <c r="AG170" i="40"/>
  <c r="DD168" i="40"/>
  <c r="DF168" i="40"/>
  <c r="DE168" i="40"/>
  <c r="G168" i="40"/>
  <c r="W168" i="40"/>
  <c r="AM168" i="40"/>
  <c r="BC168" i="40"/>
  <c r="BS168" i="40"/>
  <c r="CI168" i="40"/>
  <c r="CY168" i="40"/>
  <c r="O168" i="40"/>
  <c r="AF168" i="40"/>
  <c r="AW168" i="40"/>
  <c r="BN168" i="40"/>
  <c r="CE168" i="40"/>
  <c r="CV168" i="40"/>
  <c r="Q168" i="40"/>
  <c r="AH168" i="40"/>
  <c r="AY168" i="40"/>
  <c r="BP168" i="40"/>
  <c r="CG168" i="40"/>
  <c r="CX168" i="40"/>
  <c r="K168" i="40"/>
  <c r="AD168" i="40"/>
  <c r="AX168" i="40"/>
  <c r="BR168" i="40"/>
  <c r="CL168" i="40"/>
  <c r="L168" i="40"/>
  <c r="AE168" i="40"/>
  <c r="AZ168" i="40"/>
  <c r="BT168" i="40"/>
  <c r="CM168" i="40"/>
  <c r="M168" i="40"/>
  <c r="AG168" i="40"/>
  <c r="BA168" i="40"/>
  <c r="BU168" i="40"/>
  <c r="CN168" i="40"/>
  <c r="T168" i="40"/>
  <c r="AQ168" i="40"/>
  <c r="BM168" i="40"/>
  <c r="CO168" i="40"/>
  <c r="U168" i="40"/>
  <c r="AR168" i="40"/>
  <c r="BO168" i="40"/>
  <c r="CP168" i="40"/>
  <c r="V168" i="40"/>
  <c r="AS168" i="40"/>
  <c r="BQ168" i="40"/>
  <c r="CQ168" i="40"/>
  <c r="X168" i="40"/>
  <c r="AT168" i="40"/>
  <c r="R168" i="40"/>
  <c r="BB168" i="40"/>
  <c r="CB168" i="40"/>
  <c r="S168" i="40"/>
  <c r="BD168" i="40"/>
  <c r="CC168" i="40"/>
  <c r="Y168" i="40"/>
  <c r="BE168" i="40"/>
  <c r="CD168" i="40"/>
  <c r="Z168" i="40"/>
  <c r="BF168" i="40"/>
  <c r="CF168" i="40"/>
  <c r="AA168" i="40"/>
  <c r="BG168" i="40"/>
  <c r="CH168" i="40"/>
  <c r="AB168" i="40"/>
  <c r="BH168" i="40"/>
  <c r="CJ168" i="40"/>
  <c r="AI168" i="40"/>
  <c r="BY168" i="40"/>
  <c r="AJ168" i="40"/>
  <c r="BZ168" i="40"/>
  <c r="AK168" i="40"/>
  <c r="CA168" i="40"/>
  <c r="AL168" i="40"/>
  <c r="CK168" i="40"/>
  <c r="AN168" i="40"/>
  <c r="CR168" i="40"/>
  <c r="AO168" i="40"/>
  <c r="CS168" i="40"/>
  <c r="E168" i="40"/>
  <c r="AV168" i="40"/>
  <c r="CW168" i="40"/>
  <c r="F168" i="40"/>
  <c r="CT168" i="40"/>
  <c r="H168" i="40"/>
  <c r="CU168" i="40"/>
  <c r="I168" i="40"/>
  <c r="CZ168" i="40"/>
  <c r="J168" i="40"/>
  <c r="DA168" i="40"/>
  <c r="N168" i="40"/>
  <c r="DB168" i="40"/>
  <c r="P168" i="40"/>
  <c r="DC168" i="40"/>
  <c r="AU168" i="40"/>
  <c r="BW168" i="40"/>
  <c r="BX168" i="40"/>
  <c r="AC168" i="40"/>
  <c r="BI168" i="40"/>
  <c r="BK168" i="40"/>
  <c r="D168" i="40"/>
  <c r="BL168" i="40"/>
  <c r="BV168" i="40"/>
  <c r="DD166" i="40"/>
  <c r="DE166" i="40"/>
  <c r="DF166" i="40"/>
  <c r="E166" i="40"/>
  <c r="U166" i="40"/>
  <c r="AK166" i="40"/>
  <c r="BA166" i="40"/>
  <c r="BQ166" i="40"/>
  <c r="CG166" i="40"/>
  <c r="CW166" i="40"/>
  <c r="G166" i="40"/>
  <c r="W166" i="40"/>
  <c r="AM166" i="40"/>
  <c r="BC166" i="40"/>
  <c r="BS166" i="40"/>
  <c r="CI166" i="40"/>
  <c r="CY166" i="40"/>
  <c r="I166" i="40"/>
  <c r="AA166" i="40"/>
  <c r="AS166" i="40"/>
  <c r="BK166" i="40"/>
  <c r="CC166" i="40"/>
  <c r="CU166" i="40"/>
  <c r="K166" i="40"/>
  <c r="AC166" i="40"/>
  <c r="AU166" i="40"/>
  <c r="BM166" i="40"/>
  <c r="CE166" i="40"/>
  <c r="CX166" i="40"/>
  <c r="O166" i="40"/>
  <c r="AI166" i="40"/>
  <c r="BE166" i="40"/>
  <c r="BY166" i="40"/>
  <c r="CS166" i="40"/>
  <c r="P166" i="40"/>
  <c r="AJ166" i="40"/>
  <c r="BF166" i="40"/>
  <c r="BZ166" i="40"/>
  <c r="CT166" i="40"/>
  <c r="Q166" i="40"/>
  <c r="AL166" i="40"/>
  <c r="BG166" i="40"/>
  <c r="CA166" i="40"/>
  <c r="CV166" i="40"/>
  <c r="Z166" i="40"/>
  <c r="AY166" i="40"/>
  <c r="BX166" i="40"/>
  <c r="DB166" i="40"/>
  <c r="AB166" i="40"/>
  <c r="AZ166" i="40"/>
  <c r="CB166" i="40"/>
  <c r="DC166" i="40"/>
  <c r="AD166" i="40"/>
  <c r="BB166" i="40"/>
  <c r="CD166" i="40"/>
  <c r="AE166" i="40"/>
  <c r="BD166" i="40"/>
  <c r="CF166" i="40"/>
  <c r="X166" i="40"/>
  <c r="BJ166" i="40"/>
  <c r="CO166" i="40"/>
  <c r="Y166" i="40"/>
  <c r="BL166" i="40"/>
  <c r="CP166" i="40"/>
  <c r="AF166" i="40"/>
  <c r="BN166" i="40"/>
  <c r="CQ166" i="40"/>
  <c r="AG166" i="40"/>
  <c r="BO166" i="40"/>
  <c r="CR166" i="40"/>
  <c r="AH166" i="40"/>
  <c r="BP166" i="40"/>
  <c r="CZ166" i="40"/>
  <c r="AN166" i="40"/>
  <c r="BR166" i="40"/>
  <c r="DA166" i="40"/>
  <c r="S166" i="40"/>
  <c r="BW166" i="40"/>
  <c r="T166" i="40"/>
  <c r="CH166" i="40"/>
  <c r="V166" i="40"/>
  <c r="CJ166" i="40"/>
  <c r="AO166" i="40"/>
  <c r="CK166" i="40"/>
  <c r="AP166" i="40"/>
  <c r="CL166" i="40"/>
  <c r="AQ166" i="40"/>
  <c r="CM166" i="40"/>
  <c r="AV166" i="40"/>
  <c r="M166" i="40"/>
  <c r="N166" i="40"/>
  <c r="R166" i="40"/>
  <c r="AR166" i="40"/>
  <c r="AT166" i="40"/>
  <c r="AW166" i="40"/>
  <c r="BI166" i="40"/>
  <c r="F166" i="40"/>
  <c r="H166" i="40"/>
  <c r="J166" i="40"/>
  <c r="AX166" i="40"/>
  <c r="BH166" i="40"/>
  <c r="L166" i="40"/>
  <c r="BT166" i="40"/>
  <c r="BU166" i="40"/>
  <c r="BV166" i="40"/>
  <c r="CN166" i="40"/>
  <c r="DD164" i="40"/>
  <c r="DE164" i="40"/>
  <c r="DF164" i="40"/>
  <c r="S164" i="40"/>
  <c r="AI164" i="40"/>
  <c r="AY164" i="40"/>
  <c r="BO164" i="40"/>
  <c r="CE164" i="40"/>
  <c r="CU164" i="40"/>
  <c r="E164" i="40"/>
  <c r="U164" i="40"/>
  <c r="AK164" i="40"/>
  <c r="BA164" i="40"/>
  <c r="BQ164" i="40"/>
  <c r="CG164" i="40"/>
  <c r="CW164" i="40"/>
  <c r="M164" i="40"/>
  <c r="AE164" i="40"/>
  <c r="AW164" i="40"/>
  <c r="BP164" i="40"/>
  <c r="CI164" i="40"/>
  <c r="DA164" i="40"/>
  <c r="O164" i="40"/>
  <c r="AG164" i="40"/>
  <c r="AZ164" i="40"/>
  <c r="BS164" i="40"/>
  <c r="CK164" i="40"/>
  <c r="DC164" i="40"/>
  <c r="K164" i="40"/>
  <c r="AF164" i="40"/>
  <c r="BC164" i="40"/>
  <c r="BW164" i="40"/>
  <c r="CQ164" i="40"/>
  <c r="L164" i="40"/>
  <c r="AH164" i="40"/>
  <c r="BD164" i="40"/>
  <c r="BX164" i="40"/>
  <c r="CR164" i="40"/>
  <c r="N164" i="40"/>
  <c r="AJ164" i="40"/>
  <c r="BE164" i="40"/>
  <c r="BY164" i="40"/>
  <c r="CS164" i="40"/>
  <c r="P164" i="40"/>
  <c r="AL164" i="40"/>
  <c r="BF164" i="40"/>
  <c r="BZ164" i="40"/>
  <c r="W164" i="40"/>
  <c r="AU164" i="40"/>
  <c r="CA164" i="40"/>
  <c r="CZ164" i="40"/>
  <c r="X164" i="40"/>
  <c r="AV164" i="40"/>
  <c r="CB164" i="40"/>
  <c r="DB164" i="40"/>
  <c r="Y164" i="40"/>
  <c r="AX164" i="40"/>
  <c r="CC164" i="40"/>
  <c r="Z164" i="40"/>
  <c r="BB164" i="40"/>
  <c r="CD164" i="40"/>
  <c r="T164" i="40"/>
  <c r="BI164" i="40"/>
  <c r="CO164" i="40"/>
  <c r="V164" i="40"/>
  <c r="BJ164" i="40"/>
  <c r="CP164" i="40"/>
  <c r="AA164" i="40"/>
  <c r="BK164" i="40"/>
  <c r="CT164" i="40"/>
  <c r="AB164" i="40"/>
  <c r="BL164" i="40"/>
  <c r="CV164" i="40"/>
  <c r="AC164" i="40"/>
  <c r="BM164" i="40"/>
  <c r="CX164" i="40"/>
  <c r="AD164" i="40"/>
  <c r="BN164" i="40"/>
  <c r="CY164" i="40"/>
  <c r="AO164" i="40"/>
  <c r="BU164" i="40"/>
  <c r="AT164" i="40"/>
  <c r="BG164" i="40"/>
  <c r="BH164" i="40"/>
  <c r="F164" i="40"/>
  <c r="BR164" i="40"/>
  <c r="G164" i="40"/>
  <c r="BT164" i="40"/>
  <c r="H164" i="40"/>
  <c r="BV164" i="40"/>
  <c r="Q164" i="40"/>
  <c r="CJ164" i="40"/>
  <c r="J164" i="40"/>
  <c r="R164" i="40"/>
  <c r="AM164" i="40"/>
  <c r="AN164" i="40"/>
  <c r="AP164" i="40"/>
  <c r="AQ164" i="40"/>
  <c r="CF164" i="40"/>
  <c r="I164" i="40"/>
  <c r="AR164" i="40"/>
  <c r="CH164" i="40"/>
  <c r="CL164" i="40"/>
  <c r="AS164" i="40"/>
  <c r="CM164" i="40"/>
  <c r="DE162" i="40"/>
  <c r="DF162" i="40"/>
  <c r="DD162" i="40"/>
  <c r="Q162" i="40"/>
  <c r="AG162" i="40"/>
  <c r="AW162" i="40"/>
  <c r="BM162" i="40"/>
  <c r="CC162" i="40"/>
  <c r="CS162" i="40"/>
  <c r="S162" i="40"/>
  <c r="AI162" i="40"/>
  <c r="AY162" i="40"/>
  <c r="BO162" i="40"/>
  <c r="CE162" i="40"/>
  <c r="CU162" i="40"/>
  <c r="R162" i="40"/>
  <c r="AK162" i="40"/>
  <c r="BC162" i="40"/>
  <c r="BU162" i="40"/>
  <c r="CM162" i="40"/>
  <c r="U162" i="40"/>
  <c r="AM162" i="40"/>
  <c r="BE162" i="40"/>
  <c r="BW162" i="40"/>
  <c r="CO162" i="40"/>
  <c r="W162" i="40"/>
  <c r="AQ162" i="40"/>
  <c r="BK162" i="40"/>
  <c r="CG162" i="40"/>
  <c r="DA162" i="40"/>
  <c r="P162" i="40"/>
  <c r="AO162" i="40"/>
  <c r="BJ162" i="40"/>
  <c r="CH162" i="40"/>
  <c r="DC162" i="40"/>
  <c r="T162" i="40"/>
  <c r="AP162" i="40"/>
  <c r="BL162" i="40"/>
  <c r="CI162" i="40"/>
  <c r="V162" i="40"/>
  <c r="AR162" i="40"/>
  <c r="BN162" i="40"/>
  <c r="CJ162" i="40"/>
  <c r="X162" i="40"/>
  <c r="AS162" i="40"/>
  <c r="BP162" i="40"/>
  <c r="CK162" i="40"/>
  <c r="Y162" i="40"/>
  <c r="AZ162" i="40"/>
  <c r="CA162" i="40"/>
  <c r="Z162" i="40"/>
  <c r="BA162" i="40"/>
  <c r="CB162" i="40"/>
  <c r="AA162" i="40"/>
  <c r="BB162" i="40"/>
  <c r="CD162" i="40"/>
  <c r="AB162" i="40"/>
  <c r="BD162" i="40"/>
  <c r="CF162" i="40"/>
  <c r="AE162" i="40"/>
  <c r="BS162" i="40"/>
  <c r="CZ162" i="40"/>
  <c r="AF162" i="40"/>
  <c r="BT162" i="40"/>
  <c r="DB162" i="40"/>
  <c r="AH162" i="40"/>
  <c r="BV162" i="40"/>
  <c r="E162" i="40"/>
  <c r="AJ162" i="40"/>
  <c r="BX162" i="40"/>
  <c r="F162" i="40"/>
  <c r="AL162" i="40"/>
  <c r="BY162" i="40"/>
  <c r="G162" i="40"/>
  <c r="AN162" i="40"/>
  <c r="BZ162" i="40"/>
  <c r="J162" i="40"/>
  <c r="AV162" i="40"/>
  <c r="CP162" i="40"/>
  <c r="BF162" i="40"/>
  <c r="BG162" i="40"/>
  <c r="BH162" i="40"/>
  <c r="BI162" i="40"/>
  <c r="H162" i="40"/>
  <c r="BQ162" i="40"/>
  <c r="I162" i="40"/>
  <c r="BR162" i="40"/>
  <c r="M162" i="40"/>
  <c r="CQ162" i="40"/>
  <c r="CT162" i="40"/>
  <c r="CV162" i="40"/>
  <c r="CW162" i="40"/>
  <c r="CX162" i="40"/>
  <c r="K162" i="40"/>
  <c r="CY162" i="40"/>
  <c r="L162" i="40"/>
  <c r="AC162" i="40"/>
  <c r="N162" i="40"/>
  <c r="O162" i="40"/>
  <c r="AD162" i="40"/>
  <c r="AU162" i="40"/>
  <c r="AX162" i="40"/>
  <c r="AT162" i="40"/>
  <c r="CL162" i="40"/>
  <c r="CN162" i="40"/>
  <c r="CR162" i="40"/>
  <c r="DD160" i="40"/>
  <c r="DE160" i="40"/>
  <c r="DF160" i="40"/>
  <c r="O160" i="40"/>
  <c r="AE160" i="40"/>
  <c r="AU160" i="40"/>
  <c r="BK160" i="40"/>
  <c r="CA160" i="40"/>
  <c r="CQ160" i="40"/>
  <c r="Q160" i="40"/>
  <c r="AG160" i="40"/>
  <c r="AW160" i="40"/>
  <c r="BM160" i="40"/>
  <c r="CC160" i="40"/>
  <c r="CS160" i="40"/>
  <c r="E160" i="40"/>
  <c r="W160" i="40"/>
  <c r="AO160" i="40"/>
  <c r="BG160" i="40"/>
  <c r="BY160" i="40"/>
  <c r="CR160" i="40"/>
  <c r="G160" i="40"/>
  <c r="Y160" i="40"/>
  <c r="AQ160" i="40"/>
  <c r="BI160" i="40"/>
  <c r="CB160" i="40"/>
  <c r="CU160" i="40"/>
  <c r="S160" i="40"/>
  <c r="AM160" i="40"/>
  <c r="BH160" i="40"/>
  <c r="CE160" i="40"/>
  <c r="CY160" i="40"/>
  <c r="T160" i="40"/>
  <c r="AN160" i="40"/>
  <c r="BJ160" i="40"/>
  <c r="CF160" i="40"/>
  <c r="CZ160" i="40"/>
  <c r="U160" i="40"/>
  <c r="AP160" i="40"/>
  <c r="BL160" i="40"/>
  <c r="CG160" i="40"/>
  <c r="DA160" i="40"/>
  <c r="I160" i="40"/>
  <c r="AH160" i="40"/>
  <c r="BE160" i="40"/>
  <c r="CI160" i="40"/>
  <c r="J160" i="40"/>
  <c r="AI160" i="40"/>
  <c r="BF160" i="40"/>
  <c r="CJ160" i="40"/>
  <c r="K160" i="40"/>
  <c r="AJ160" i="40"/>
  <c r="BN160" i="40"/>
  <c r="CK160" i="40"/>
  <c r="L160" i="40"/>
  <c r="AK160" i="40"/>
  <c r="BO160" i="40"/>
  <c r="CL160" i="40"/>
  <c r="AL160" i="40"/>
  <c r="BT160" i="40"/>
  <c r="DB160" i="40"/>
  <c r="AR160" i="40"/>
  <c r="BU160" i="40"/>
  <c r="DC160" i="40"/>
  <c r="F160" i="40"/>
  <c r="AS160" i="40"/>
  <c r="BV160" i="40"/>
  <c r="H160" i="40"/>
  <c r="AT160" i="40"/>
  <c r="BW160" i="40"/>
  <c r="M160" i="40"/>
  <c r="AV160" i="40"/>
  <c r="X160" i="40"/>
  <c r="BR160" i="40"/>
  <c r="Z160" i="40"/>
  <c r="BS160" i="40"/>
  <c r="AA160" i="40"/>
  <c r="BX160" i="40"/>
  <c r="AB160" i="40"/>
  <c r="BZ160" i="40"/>
  <c r="AC160" i="40"/>
  <c r="CD160" i="40"/>
  <c r="AD160" i="40"/>
  <c r="CH160" i="40"/>
  <c r="AY160" i="40"/>
  <c r="CO160" i="40"/>
  <c r="AF160" i="40"/>
  <c r="AX160" i="40"/>
  <c r="AZ160" i="40"/>
  <c r="BA160" i="40"/>
  <c r="BB160" i="40"/>
  <c r="BC160" i="40"/>
  <c r="BQ160" i="40"/>
  <c r="R160" i="40"/>
  <c r="V160" i="40"/>
  <c r="BD160" i="40"/>
  <c r="BP160" i="40"/>
  <c r="CM160" i="40"/>
  <c r="CN160" i="40"/>
  <c r="CV160" i="40"/>
  <c r="N160" i="40"/>
  <c r="D160" i="40"/>
  <c r="P160" i="40"/>
  <c r="CT160" i="40"/>
  <c r="CP160" i="40"/>
  <c r="CW160" i="40"/>
  <c r="CX160" i="40"/>
  <c r="DD158" i="40"/>
  <c r="DE158" i="40"/>
  <c r="DF158" i="40"/>
  <c r="M158" i="40"/>
  <c r="AC158" i="40"/>
  <c r="AS158" i="40"/>
  <c r="BI158" i="40"/>
  <c r="BY158" i="40"/>
  <c r="CO158" i="40"/>
  <c r="O158" i="40"/>
  <c r="AE158" i="40"/>
  <c r="AU158" i="40"/>
  <c r="BK158" i="40"/>
  <c r="CA158" i="40"/>
  <c r="CQ158" i="40"/>
  <c r="I158" i="40"/>
  <c r="AA158" i="40"/>
  <c r="AT158" i="40"/>
  <c r="BM158" i="40"/>
  <c r="CE158" i="40"/>
  <c r="CW158" i="40"/>
  <c r="K158" i="40"/>
  <c r="AD158" i="40"/>
  <c r="AW158" i="40"/>
  <c r="BO158" i="40"/>
  <c r="CG158" i="40"/>
  <c r="CY158" i="40"/>
  <c r="Q158" i="40"/>
  <c r="AK158" i="40"/>
  <c r="BE158" i="40"/>
  <c r="BZ158" i="40"/>
  <c r="CU158" i="40"/>
  <c r="R158" i="40"/>
  <c r="AL158" i="40"/>
  <c r="BF158" i="40"/>
  <c r="CB158" i="40"/>
  <c r="CV158" i="40"/>
  <c r="S158" i="40"/>
  <c r="AM158" i="40"/>
  <c r="BG158" i="40"/>
  <c r="CC158" i="40"/>
  <c r="CX158" i="40"/>
  <c r="G158" i="40"/>
  <c r="AH158" i="40"/>
  <c r="BH158" i="40"/>
  <c r="CI158" i="40"/>
  <c r="H158" i="40"/>
  <c r="AI158" i="40"/>
  <c r="BJ158" i="40"/>
  <c r="CJ158" i="40"/>
  <c r="J158" i="40"/>
  <c r="AJ158" i="40"/>
  <c r="BL158" i="40"/>
  <c r="CK158" i="40"/>
  <c r="L158" i="40"/>
  <c r="AN158" i="40"/>
  <c r="BN158" i="40"/>
  <c r="CL158" i="40"/>
  <c r="AO158" i="40"/>
  <c r="BT158" i="40"/>
  <c r="DB158" i="40"/>
  <c r="AP158" i="40"/>
  <c r="BU158" i="40"/>
  <c r="DC158" i="40"/>
  <c r="E158" i="40"/>
  <c r="AQ158" i="40"/>
  <c r="BV158" i="40"/>
  <c r="F158" i="40"/>
  <c r="AR158" i="40"/>
  <c r="BW158" i="40"/>
  <c r="N158" i="40"/>
  <c r="AV158" i="40"/>
  <c r="BX158" i="40"/>
  <c r="Y158" i="40"/>
  <c r="CD158" i="40"/>
  <c r="Z158" i="40"/>
  <c r="CF158" i="40"/>
  <c r="AB158" i="40"/>
  <c r="CH158" i="40"/>
  <c r="AF158" i="40"/>
  <c r="CM158" i="40"/>
  <c r="AG158" i="40"/>
  <c r="CN158" i="40"/>
  <c r="AX158" i="40"/>
  <c r="CP158" i="40"/>
  <c r="BA158" i="40"/>
  <c r="CT158" i="40"/>
  <c r="BD158" i="40"/>
  <c r="BP158" i="40"/>
  <c r="BQ158" i="40"/>
  <c r="BR158" i="40"/>
  <c r="BS158" i="40"/>
  <c r="CR158" i="40"/>
  <c r="U158" i="40"/>
  <c r="DA158" i="40"/>
  <c r="CS158" i="40"/>
  <c r="CZ158" i="40"/>
  <c r="T158" i="40"/>
  <c r="BC158" i="40"/>
  <c r="P158" i="40"/>
  <c r="V158" i="40"/>
  <c r="W158" i="40"/>
  <c r="X158" i="40"/>
  <c r="AY158" i="40"/>
  <c r="DE156" i="40"/>
  <c r="DF156" i="40"/>
  <c r="DD156" i="40"/>
  <c r="K156" i="40"/>
  <c r="AA156" i="40"/>
  <c r="AQ156" i="40"/>
  <c r="BG156" i="40"/>
  <c r="BW156" i="40"/>
  <c r="CM156" i="40"/>
  <c r="DC156" i="40"/>
  <c r="M156" i="40"/>
  <c r="AC156" i="40"/>
  <c r="AS156" i="40"/>
  <c r="BI156" i="40"/>
  <c r="BY156" i="40"/>
  <c r="CO156" i="40"/>
  <c r="O156" i="40"/>
  <c r="AG156" i="40"/>
  <c r="AY156" i="40"/>
  <c r="BQ156" i="40"/>
  <c r="CI156" i="40"/>
  <c r="DA156" i="40"/>
  <c r="Q156" i="40"/>
  <c r="AI156" i="40"/>
  <c r="BA156" i="40"/>
  <c r="BS156" i="40"/>
  <c r="CK156" i="40"/>
  <c r="L156" i="40"/>
  <c r="AH156" i="40"/>
  <c r="BC156" i="40"/>
  <c r="BX156" i="40"/>
  <c r="CS156" i="40"/>
  <c r="N156" i="40"/>
  <c r="AJ156" i="40"/>
  <c r="BD156" i="40"/>
  <c r="BZ156" i="40"/>
  <c r="CT156" i="40"/>
  <c r="P156" i="40"/>
  <c r="AK156" i="40"/>
  <c r="BE156" i="40"/>
  <c r="CA156" i="40"/>
  <c r="CU156" i="40"/>
  <c r="G156" i="40"/>
  <c r="AF156" i="40"/>
  <c r="BJ156" i="40"/>
  <c r="CG156" i="40"/>
  <c r="H156" i="40"/>
  <c r="AL156" i="40"/>
  <c r="BK156" i="40"/>
  <c r="CH156" i="40"/>
  <c r="I156" i="40"/>
  <c r="AM156" i="40"/>
  <c r="BL156" i="40"/>
  <c r="CJ156" i="40"/>
  <c r="J156" i="40"/>
  <c r="AN156" i="40"/>
  <c r="BM156" i="40"/>
  <c r="CL156" i="40"/>
  <c r="AO156" i="40"/>
  <c r="BT156" i="40"/>
  <c r="CZ156" i="40"/>
  <c r="AP156" i="40"/>
  <c r="BU156" i="40"/>
  <c r="DB156" i="40"/>
  <c r="E156" i="40"/>
  <c r="AR156" i="40"/>
  <c r="BV156" i="40"/>
  <c r="F156" i="40"/>
  <c r="AT156" i="40"/>
  <c r="CB156" i="40"/>
  <c r="R156" i="40"/>
  <c r="AU156" i="40"/>
  <c r="CC156" i="40"/>
  <c r="AB156" i="40"/>
  <c r="CF156" i="40"/>
  <c r="AD156" i="40"/>
  <c r="CN156" i="40"/>
  <c r="AE156" i="40"/>
  <c r="CP156" i="40"/>
  <c r="AV156" i="40"/>
  <c r="CQ156" i="40"/>
  <c r="AW156" i="40"/>
  <c r="CR156" i="40"/>
  <c r="AX156" i="40"/>
  <c r="CV156" i="40"/>
  <c r="S156" i="40"/>
  <c r="BF156" i="40"/>
  <c r="CY156" i="40"/>
  <c r="CE156" i="40"/>
  <c r="T156" i="40"/>
  <c r="CW156" i="40"/>
  <c r="U156" i="40"/>
  <c r="CX156" i="40"/>
  <c r="V156" i="40"/>
  <c r="W156" i="40"/>
  <c r="X156" i="40"/>
  <c r="AZ156" i="40"/>
  <c r="Y156" i="40"/>
  <c r="BH156" i="40"/>
  <c r="BB156" i="40"/>
  <c r="BN156" i="40"/>
  <c r="BO156" i="40"/>
  <c r="BP156" i="40"/>
  <c r="BR156" i="40"/>
  <c r="CD156" i="40"/>
  <c r="DD154" i="40"/>
  <c r="DE154" i="40"/>
  <c r="DF154" i="40"/>
  <c r="J154" i="40"/>
  <c r="L154" i="40"/>
  <c r="Q154" i="40"/>
  <c r="F154" i="40"/>
  <c r="Y154" i="40"/>
  <c r="AO154" i="40"/>
  <c r="BE154" i="40"/>
  <c r="BU154" i="40"/>
  <c r="CK154" i="40"/>
  <c r="DA154" i="40"/>
  <c r="H154" i="40"/>
  <c r="AA154" i="40"/>
  <c r="AQ154" i="40"/>
  <c r="BG154" i="40"/>
  <c r="BW154" i="40"/>
  <c r="CM154" i="40"/>
  <c r="DC154" i="40"/>
  <c r="S154" i="40"/>
  <c r="AK154" i="40"/>
  <c r="BC154" i="40"/>
  <c r="BV154" i="40"/>
  <c r="CO154" i="40"/>
  <c r="U154" i="40"/>
  <c r="AM154" i="40"/>
  <c r="BF154" i="40"/>
  <c r="BY154" i="40"/>
  <c r="CQ154" i="40"/>
  <c r="G154" i="40"/>
  <c r="AE154" i="40"/>
  <c r="AY154" i="40"/>
  <c r="BS154" i="40"/>
  <c r="CP154" i="40"/>
  <c r="I154" i="40"/>
  <c r="AF154" i="40"/>
  <c r="AZ154" i="40"/>
  <c r="BT154" i="40"/>
  <c r="CR154" i="40"/>
  <c r="K154" i="40"/>
  <c r="AG154" i="40"/>
  <c r="BA154" i="40"/>
  <c r="BX154" i="40"/>
  <c r="CS154" i="40"/>
  <c r="AI154" i="40"/>
  <c r="BJ154" i="40"/>
  <c r="CG154" i="40"/>
  <c r="E154" i="40"/>
  <c r="AJ154" i="40"/>
  <c r="BK154" i="40"/>
  <c r="CH154" i="40"/>
  <c r="M154" i="40"/>
  <c r="AL154" i="40"/>
  <c r="BL154" i="40"/>
  <c r="CI154" i="40"/>
  <c r="N154" i="40"/>
  <c r="AN154" i="40"/>
  <c r="BM154" i="40"/>
  <c r="CJ154" i="40"/>
  <c r="AP154" i="40"/>
  <c r="BR154" i="40"/>
  <c r="CZ154" i="40"/>
  <c r="AR154" i="40"/>
  <c r="BZ154" i="40"/>
  <c r="DB154" i="40"/>
  <c r="AS154" i="40"/>
  <c r="CA154" i="40"/>
  <c r="AT154" i="40"/>
  <c r="CB154" i="40"/>
  <c r="O154" i="40"/>
  <c r="AU154" i="40"/>
  <c r="CC154" i="40"/>
  <c r="AH154" i="40"/>
  <c r="CN154" i="40"/>
  <c r="AV154" i="40"/>
  <c r="CT154" i="40"/>
  <c r="AW154" i="40"/>
  <c r="CU154" i="40"/>
  <c r="AX154" i="40"/>
  <c r="CV154" i="40"/>
  <c r="BB154" i="40"/>
  <c r="CW154" i="40"/>
  <c r="BD154" i="40"/>
  <c r="CX154" i="40"/>
  <c r="T154" i="40"/>
  <c r="BN154" i="40"/>
  <c r="Z154" i="40"/>
  <c r="AB154" i="40"/>
  <c r="AC154" i="40"/>
  <c r="AD154" i="40"/>
  <c r="BH154" i="40"/>
  <c r="BI154" i="40"/>
  <c r="BQ154" i="40"/>
  <c r="V154" i="40"/>
  <c r="W154" i="40"/>
  <c r="X154" i="40"/>
  <c r="BO154" i="40"/>
  <c r="BP154" i="40"/>
  <c r="CD154" i="40"/>
  <c r="CL154" i="40"/>
  <c r="P154" i="40"/>
  <c r="R154" i="40"/>
  <c r="CF154" i="40"/>
  <c r="CY154" i="40"/>
  <c r="CE154" i="40"/>
  <c r="DD152" i="40"/>
  <c r="DF152" i="40"/>
  <c r="DE152" i="40"/>
  <c r="H152" i="40"/>
  <c r="X152" i="40"/>
  <c r="AN152" i="40"/>
  <c r="BD152" i="40"/>
  <c r="BT152" i="40"/>
  <c r="CJ152" i="40"/>
  <c r="CZ152" i="40"/>
  <c r="J152" i="40"/>
  <c r="Z152" i="40"/>
  <c r="AP152" i="40"/>
  <c r="BF152" i="40"/>
  <c r="BV152" i="40"/>
  <c r="CL152" i="40"/>
  <c r="DB152" i="40"/>
  <c r="O152" i="40"/>
  <c r="AE152" i="40"/>
  <c r="AU152" i="40"/>
  <c r="BK152" i="40"/>
  <c r="CA152" i="40"/>
  <c r="CQ152" i="40"/>
  <c r="P152" i="40"/>
  <c r="AI152" i="40"/>
  <c r="BB152" i="40"/>
  <c r="BW152" i="40"/>
  <c r="CP152" i="40"/>
  <c r="R152" i="40"/>
  <c r="AK152" i="40"/>
  <c r="BE152" i="40"/>
  <c r="BY152" i="40"/>
  <c r="CS152" i="40"/>
  <c r="V152" i="40"/>
  <c r="AS152" i="40"/>
  <c r="BO152" i="40"/>
  <c r="CK152" i="40"/>
  <c r="Y152" i="40"/>
  <c r="AV152" i="40"/>
  <c r="BQ152" i="40"/>
  <c r="CN152" i="40"/>
  <c r="G152" i="40"/>
  <c r="AG152" i="40"/>
  <c r="BH152" i="40"/>
  <c r="CF152" i="40"/>
  <c r="I152" i="40"/>
  <c r="AH152" i="40"/>
  <c r="BI152" i="40"/>
  <c r="CG152" i="40"/>
  <c r="K152" i="40"/>
  <c r="AJ152" i="40"/>
  <c r="BJ152" i="40"/>
  <c r="CH152" i="40"/>
  <c r="U152" i="40"/>
  <c r="AZ152" i="40"/>
  <c r="CE152" i="40"/>
  <c r="W152" i="40"/>
  <c r="BA152" i="40"/>
  <c r="CI152" i="40"/>
  <c r="AA152" i="40"/>
  <c r="BC152" i="40"/>
  <c r="CM152" i="40"/>
  <c r="AB152" i="40"/>
  <c r="BG152" i="40"/>
  <c r="CO152" i="40"/>
  <c r="AM152" i="40"/>
  <c r="BZ152" i="40"/>
  <c r="AO152" i="40"/>
  <c r="CB152" i="40"/>
  <c r="AQ152" i="40"/>
  <c r="CC152" i="40"/>
  <c r="AR152" i="40"/>
  <c r="CD152" i="40"/>
  <c r="E152" i="40"/>
  <c r="AT152" i="40"/>
  <c r="CR152" i="40"/>
  <c r="L152" i="40"/>
  <c r="BP152" i="40"/>
  <c r="M152" i="40"/>
  <c r="BR152" i="40"/>
  <c r="N152" i="40"/>
  <c r="BS152" i="40"/>
  <c r="Q152" i="40"/>
  <c r="BU152" i="40"/>
  <c r="S152" i="40"/>
  <c r="BX152" i="40"/>
  <c r="T152" i="40"/>
  <c r="CT152" i="40"/>
  <c r="AF152" i="40"/>
  <c r="CW152" i="40"/>
  <c r="AC152" i="40"/>
  <c r="AD152" i="40"/>
  <c r="AL152" i="40"/>
  <c r="AW152" i="40"/>
  <c r="AX152" i="40"/>
  <c r="AY152" i="40"/>
  <c r="BN152" i="40"/>
  <c r="F152" i="40"/>
  <c r="BL152" i="40"/>
  <c r="BM152" i="40"/>
  <c r="CU152" i="40"/>
  <c r="CV152" i="40"/>
  <c r="CX152" i="40"/>
  <c r="DC152" i="40"/>
  <c r="CY152" i="40"/>
  <c r="D152" i="40"/>
  <c r="DD150" i="40"/>
  <c r="DE150" i="40"/>
  <c r="DF150" i="40"/>
  <c r="F150" i="40"/>
  <c r="V150" i="40"/>
  <c r="AL150" i="40"/>
  <c r="BB150" i="40"/>
  <c r="BR150" i="40"/>
  <c r="CH150" i="40"/>
  <c r="CX150" i="40"/>
  <c r="H150" i="40"/>
  <c r="X150" i="40"/>
  <c r="AN150" i="40"/>
  <c r="BD150" i="40"/>
  <c r="BT150" i="40"/>
  <c r="CJ150" i="40"/>
  <c r="CZ150" i="40"/>
  <c r="M150" i="40"/>
  <c r="AC150" i="40"/>
  <c r="AS150" i="40"/>
  <c r="BI150" i="40"/>
  <c r="BY150" i="40"/>
  <c r="CO150" i="40"/>
  <c r="Y150" i="40"/>
  <c r="AR150" i="40"/>
  <c r="BL150" i="40"/>
  <c r="CE150" i="40"/>
  <c r="CY150" i="40"/>
  <c r="G150" i="40"/>
  <c r="AA150" i="40"/>
  <c r="AU150" i="40"/>
  <c r="BN150" i="40"/>
  <c r="CG150" i="40"/>
  <c r="DB150" i="40"/>
  <c r="Z150" i="40"/>
  <c r="AW150" i="40"/>
  <c r="BS150" i="40"/>
  <c r="CP150" i="40"/>
  <c r="E150" i="40"/>
  <c r="AD150" i="40"/>
  <c r="AY150" i="40"/>
  <c r="BV150" i="40"/>
  <c r="CR150" i="40"/>
  <c r="I150" i="40"/>
  <c r="AE150" i="40"/>
  <c r="AZ150" i="40"/>
  <c r="AG150" i="40"/>
  <c r="BG150" i="40"/>
  <c r="CF150" i="40"/>
  <c r="AH150" i="40"/>
  <c r="BH150" i="40"/>
  <c r="CI150" i="40"/>
  <c r="J150" i="40"/>
  <c r="AI150" i="40"/>
  <c r="BJ150" i="40"/>
  <c r="CK150" i="40"/>
  <c r="AK150" i="40"/>
  <c r="BQ150" i="40"/>
  <c r="CV150" i="40"/>
  <c r="AM150" i="40"/>
  <c r="BU150" i="40"/>
  <c r="CW150" i="40"/>
  <c r="K150" i="40"/>
  <c r="AO150" i="40"/>
  <c r="BW150" i="40"/>
  <c r="DA150" i="40"/>
  <c r="L150" i="40"/>
  <c r="AP150" i="40"/>
  <c r="BX150" i="40"/>
  <c r="DC150" i="40"/>
  <c r="W150" i="40"/>
  <c r="BZ150" i="40"/>
  <c r="AB150" i="40"/>
  <c r="CA150" i="40"/>
  <c r="AF150" i="40"/>
  <c r="CB150" i="40"/>
  <c r="AJ150" i="40"/>
  <c r="CC150" i="40"/>
  <c r="AQ150" i="40"/>
  <c r="CD150" i="40"/>
  <c r="S150" i="40"/>
  <c r="CN150" i="40"/>
  <c r="T150" i="40"/>
  <c r="CQ150" i="40"/>
  <c r="U150" i="40"/>
  <c r="CS150" i="40"/>
  <c r="AT150" i="40"/>
  <c r="CT150" i="40"/>
  <c r="AV150" i="40"/>
  <c r="CU150" i="40"/>
  <c r="AX150" i="40"/>
  <c r="BE150" i="40"/>
  <c r="N150" i="40"/>
  <c r="O150" i="40"/>
  <c r="P150" i="40"/>
  <c r="Q150" i="40"/>
  <c r="R150" i="40"/>
  <c r="BA150" i="40"/>
  <c r="BK150" i="40"/>
  <c r="BF150" i="40"/>
  <c r="BM150" i="40"/>
  <c r="BO150" i="40"/>
  <c r="BP150" i="40"/>
  <c r="CL150" i="40"/>
  <c r="CM150" i="40"/>
  <c r="BC150" i="40"/>
  <c r="DD148" i="40"/>
  <c r="DE148" i="40"/>
  <c r="DF148" i="40"/>
  <c r="T148" i="40"/>
  <c r="AJ148" i="40"/>
  <c r="AZ148" i="40"/>
  <c r="BP148" i="40"/>
  <c r="CF148" i="40"/>
  <c r="CV148" i="40"/>
  <c r="F148" i="40"/>
  <c r="V148" i="40"/>
  <c r="AL148" i="40"/>
  <c r="BB148" i="40"/>
  <c r="BR148" i="40"/>
  <c r="CH148" i="40"/>
  <c r="CX148" i="40"/>
  <c r="K148" i="40"/>
  <c r="AA148" i="40"/>
  <c r="AQ148" i="40"/>
  <c r="BG148" i="40"/>
  <c r="BW148" i="40"/>
  <c r="CM148" i="40"/>
  <c r="DC148" i="40"/>
  <c r="N148" i="40"/>
  <c r="AG148" i="40"/>
  <c r="BA148" i="40"/>
  <c r="BU148" i="40"/>
  <c r="CO148" i="40"/>
  <c r="P148" i="40"/>
  <c r="AI148" i="40"/>
  <c r="BD148" i="40"/>
  <c r="BX148" i="40"/>
  <c r="CQ148" i="40"/>
  <c r="G148" i="40"/>
  <c r="AC148" i="40"/>
  <c r="AX148" i="40"/>
  <c r="BV148" i="40"/>
  <c r="CS148" i="40"/>
  <c r="I148" i="40"/>
  <c r="AE148" i="40"/>
  <c r="BC148" i="40"/>
  <c r="BZ148" i="40"/>
  <c r="CU148" i="40"/>
  <c r="J148" i="40"/>
  <c r="AF148" i="40"/>
  <c r="BE148" i="40"/>
  <c r="CA148" i="40"/>
  <c r="CW148" i="40"/>
  <c r="Q148" i="40"/>
  <c r="AR148" i="40"/>
  <c r="BQ148" i="40"/>
  <c r="CT148" i="40"/>
  <c r="R148" i="40"/>
  <c r="AS148" i="40"/>
  <c r="BS148" i="40"/>
  <c r="CY148" i="40"/>
  <c r="S148" i="40"/>
  <c r="AT148" i="40"/>
  <c r="BT148" i="40"/>
  <c r="CZ148" i="40"/>
  <c r="AM148" i="40"/>
  <c r="BO148" i="40"/>
  <c r="AN148" i="40"/>
  <c r="BY148" i="40"/>
  <c r="E148" i="40"/>
  <c r="AO148" i="40"/>
  <c r="CB148" i="40"/>
  <c r="H148" i="40"/>
  <c r="AP148" i="40"/>
  <c r="CC148" i="40"/>
  <c r="L148" i="40"/>
  <c r="BF148" i="40"/>
  <c r="CP148" i="40"/>
  <c r="M148" i="40"/>
  <c r="BH148" i="40"/>
  <c r="CR148" i="40"/>
  <c r="O148" i="40"/>
  <c r="BI148" i="40"/>
  <c r="DA148" i="40"/>
  <c r="U148" i="40"/>
  <c r="BJ148" i="40"/>
  <c r="DB148" i="40"/>
  <c r="W148" i="40"/>
  <c r="BK148" i="40"/>
  <c r="AD148" i="40"/>
  <c r="CL148" i="40"/>
  <c r="AH148" i="40"/>
  <c r="CN148" i="40"/>
  <c r="AK148" i="40"/>
  <c r="AU148" i="40"/>
  <c r="AV148" i="40"/>
  <c r="AW148" i="40"/>
  <c r="BM148" i="40"/>
  <c r="CI148" i="40"/>
  <c r="CJ148" i="40"/>
  <c r="CK148" i="40"/>
  <c r="Z148" i="40"/>
  <c r="AY148" i="40"/>
  <c r="BL148" i="40"/>
  <c r="BN148" i="40"/>
  <c r="CD148" i="40"/>
  <c r="CE148" i="40"/>
  <c r="CG148" i="40"/>
  <c r="X148" i="40"/>
  <c r="Y148" i="40"/>
  <c r="AB148" i="40"/>
  <c r="DD146" i="40"/>
  <c r="DE146" i="40"/>
  <c r="DF146" i="40"/>
  <c r="R146" i="40"/>
  <c r="AH146" i="40"/>
  <c r="AX146" i="40"/>
  <c r="BN146" i="40"/>
  <c r="CD146" i="40"/>
  <c r="CT146" i="40"/>
  <c r="T146" i="40"/>
  <c r="AJ146" i="40"/>
  <c r="AZ146" i="40"/>
  <c r="BP146" i="40"/>
  <c r="CF146" i="40"/>
  <c r="CV146" i="40"/>
  <c r="I146" i="40"/>
  <c r="Y146" i="40"/>
  <c r="AO146" i="40"/>
  <c r="BE146" i="40"/>
  <c r="BU146" i="40"/>
  <c r="CK146" i="40"/>
  <c r="DA146" i="40"/>
  <c r="W146" i="40"/>
  <c r="AQ146" i="40"/>
  <c r="BJ146" i="40"/>
  <c r="CC146" i="40"/>
  <c r="CX146" i="40"/>
  <c r="F146" i="40"/>
  <c r="Z146" i="40"/>
  <c r="AS146" i="40"/>
  <c r="BL146" i="40"/>
  <c r="CG146" i="40"/>
  <c r="CZ146" i="40"/>
  <c r="K146" i="40"/>
  <c r="AF146" i="40"/>
  <c r="BC146" i="40"/>
  <c r="BY146" i="40"/>
  <c r="CU146" i="40"/>
  <c r="M146" i="40"/>
  <c r="AI146" i="40"/>
  <c r="BF146" i="40"/>
  <c r="CA146" i="40"/>
  <c r="CY146" i="40"/>
  <c r="N146" i="40"/>
  <c r="AK146" i="40"/>
  <c r="BG146" i="40"/>
  <c r="CB146" i="40"/>
  <c r="DB146" i="40"/>
  <c r="AB146" i="40"/>
  <c r="BB146" i="40"/>
  <c r="CH146" i="40"/>
  <c r="AC146" i="40"/>
  <c r="BD146" i="40"/>
  <c r="CI146" i="40"/>
  <c r="AD146" i="40"/>
  <c r="BH146" i="40"/>
  <c r="CJ146" i="40"/>
  <c r="G146" i="40"/>
  <c r="AN146" i="40"/>
  <c r="BT146" i="40"/>
  <c r="H146" i="40"/>
  <c r="AP146" i="40"/>
  <c r="BV146" i="40"/>
  <c r="J146" i="40"/>
  <c r="AR146" i="40"/>
  <c r="BW146" i="40"/>
  <c r="L146" i="40"/>
  <c r="AT146" i="40"/>
  <c r="BX146" i="40"/>
  <c r="AE146" i="40"/>
  <c r="BZ146" i="40"/>
  <c r="AG146" i="40"/>
  <c r="CE146" i="40"/>
  <c r="AL146" i="40"/>
  <c r="CL146" i="40"/>
  <c r="AM146" i="40"/>
  <c r="CM146" i="40"/>
  <c r="AU146" i="40"/>
  <c r="CN146" i="40"/>
  <c r="AV146" i="40"/>
  <c r="CW146" i="40"/>
  <c r="AW146" i="40"/>
  <c r="DC146" i="40"/>
  <c r="AY146" i="40"/>
  <c r="BA146" i="40"/>
  <c r="BI146" i="40"/>
  <c r="BK146" i="40"/>
  <c r="O146" i="40"/>
  <c r="BQ146" i="40"/>
  <c r="BO146" i="40"/>
  <c r="BR146" i="40"/>
  <c r="BS146" i="40"/>
  <c r="CO146" i="40"/>
  <c r="CP146" i="40"/>
  <c r="CQ146" i="40"/>
  <c r="P146" i="40"/>
  <c r="V146" i="40"/>
  <c r="X146" i="40"/>
  <c r="AA146" i="40"/>
  <c r="BM146" i="40"/>
  <c r="CR146" i="40"/>
  <c r="CS146" i="40"/>
  <c r="S146" i="40"/>
  <c r="U146" i="40"/>
  <c r="E146" i="40"/>
  <c r="Q146" i="40"/>
  <c r="DD144" i="40"/>
  <c r="DE144" i="40"/>
  <c r="DF144" i="40"/>
  <c r="P144" i="40"/>
  <c r="AF144" i="40"/>
  <c r="AV144" i="40"/>
  <c r="BL144" i="40"/>
  <c r="CB144" i="40"/>
  <c r="CR144" i="40"/>
  <c r="R144" i="40"/>
  <c r="AH144" i="40"/>
  <c r="AX144" i="40"/>
  <c r="BN144" i="40"/>
  <c r="CD144" i="40"/>
  <c r="CT144" i="40"/>
  <c r="G144" i="40"/>
  <c r="W144" i="40"/>
  <c r="AM144" i="40"/>
  <c r="BC144" i="40"/>
  <c r="BS144" i="40"/>
  <c r="CI144" i="40"/>
  <c r="CY144" i="40"/>
  <c r="L144" i="40"/>
  <c r="AE144" i="40"/>
  <c r="AZ144" i="40"/>
  <c r="BT144" i="40"/>
  <c r="CM144" i="40"/>
  <c r="N144" i="40"/>
  <c r="AI144" i="40"/>
  <c r="BB144" i="40"/>
  <c r="BV144" i="40"/>
  <c r="CO144" i="40"/>
  <c r="M144" i="40"/>
  <c r="AK144" i="40"/>
  <c r="BG144" i="40"/>
  <c r="CC144" i="40"/>
  <c r="CZ144" i="40"/>
  <c r="Q144" i="40"/>
  <c r="AN144" i="40"/>
  <c r="BI144" i="40"/>
  <c r="CF144" i="40"/>
  <c r="DB144" i="40"/>
  <c r="S144" i="40"/>
  <c r="AO144" i="40"/>
  <c r="BJ144" i="40"/>
  <c r="CG144" i="40"/>
  <c r="DC144" i="40"/>
  <c r="J144" i="40"/>
  <c r="AP144" i="40"/>
  <c r="BP144" i="40"/>
  <c r="CQ144" i="40"/>
  <c r="K144" i="40"/>
  <c r="AQ144" i="40"/>
  <c r="BQ144" i="40"/>
  <c r="CS144" i="40"/>
  <c r="O144" i="40"/>
  <c r="AR144" i="40"/>
  <c r="BR144" i="40"/>
  <c r="CU144" i="40"/>
  <c r="E144" i="40"/>
  <c r="AL144" i="40"/>
  <c r="BX144" i="40"/>
  <c r="F144" i="40"/>
  <c r="AS144" i="40"/>
  <c r="BY144" i="40"/>
  <c r="H144" i="40"/>
  <c r="AT144" i="40"/>
  <c r="BZ144" i="40"/>
  <c r="I144" i="40"/>
  <c r="AU144" i="40"/>
  <c r="CA144" i="40"/>
  <c r="T144" i="40"/>
  <c r="BE144" i="40"/>
  <c r="CW144" i="40"/>
  <c r="U144" i="40"/>
  <c r="BF144" i="40"/>
  <c r="CX144" i="40"/>
  <c r="V144" i="40"/>
  <c r="BH144" i="40"/>
  <c r="DA144" i="40"/>
  <c r="X144" i="40"/>
  <c r="BK144" i="40"/>
  <c r="Y144" i="40"/>
  <c r="BM144" i="40"/>
  <c r="Z144" i="40"/>
  <c r="BO144" i="40"/>
  <c r="AG144" i="40"/>
  <c r="AJ144" i="40"/>
  <c r="AW144" i="40"/>
  <c r="AY144" i="40"/>
  <c r="BA144" i="40"/>
  <c r="BD144" i="40"/>
  <c r="CE144" i="40"/>
  <c r="AA144" i="40"/>
  <c r="AB144" i="40"/>
  <c r="AC144" i="40"/>
  <c r="AD144" i="40"/>
  <c r="BU144" i="40"/>
  <c r="BW144" i="40"/>
  <c r="CK144" i="40"/>
  <c r="CH144" i="40"/>
  <c r="CJ144" i="40"/>
  <c r="CL144" i="40"/>
  <c r="CN144" i="40"/>
  <c r="D144" i="40"/>
  <c r="CP144" i="40"/>
  <c r="CV144" i="40"/>
  <c r="DD142" i="40"/>
  <c r="DE142" i="40"/>
  <c r="DF142" i="40"/>
  <c r="N142" i="40"/>
  <c r="AD142" i="40"/>
  <c r="AT142" i="40"/>
  <c r="BJ142" i="40"/>
  <c r="BZ142" i="40"/>
  <c r="CP142" i="40"/>
  <c r="P142" i="40"/>
  <c r="AF142" i="40"/>
  <c r="AV142" i="40"/>
  <c r="BL142" i="40"/>
  <c r="CB142" i="40"/>
  <c r="CR142" i="40"/>
  <c r="E142" i="40"/>
  <c r="U142" i="40"/>
  <c r="AK142" i="40"/>
  <c r="BA142" i="40"/>
  <c r="BQ142" i="40"/>
  <c r="CG142" i="40"/>
  <c r="CW142" i="40"/>
  <c r="V142" i="40"/>
  <c r="AO142" i="40"/>
  <c r="BH142" i="40"/>
  <c r="CC142" i="40"/>
  <c r="CV142" i="40"/>
  <c r="X142" i="40"/>
  <c r="AQ142" i="40"/>
  <c r="BK142" i="40"/>
  <c r="CE142" i="40"/>
  <c r="CY142" i="40"/>
  <c r="Q142" i="40"/>
  <c r="AM142" i="40"/>
  <c r="BI142" i="40"/>
  <c r="CH142" i="40"/>
  <c r="DC142" i="40"/>
  <c r="S142" i="40"/>
  <c r="AP142" i="40"/>
  <c r="BN142" i="40"/>
  <c r="CJ142" i="40"/>
  <c r="T142" i="40"/>
  <c r="AR142" i="40"/>
  <c r="BO142" i="40"/>
  <c r="CK142" i="40"/>
  <c r="Z142" i="40"/>
  <c r="AZ142" i="40"/>
  <c r="BY142" i="40"/>
  <c r="DB142" i="40"/>
  <c r="AA142" i="40"/>
  <c r="BB142" i="40"/>
  <c r="CA142" i="40"/>
  <c r="AB142" i="40"/>
  <c r="BC142" i="40"/>
  <c r="CD142" i="40"/>
  <c r="AC142" i="40"/>
  <c r="BD142" i="40"/>
  <c r="CF142" i="40"/>
  <c r="AE142" i="40"/>
  <c r="BP142" i="40"/>
  <c r="CU142" i="40"/>
  <c r="AG142" i="40"/>
  <c r="BR142" i="40"/>
  <c r="CX142" i="40"/>
  <c r="AH142" i="40"/>
  <c r="BS142" i="40"/>
  <c r="CZ142" i="40"/>
  <c r="AI142" i="40"/>
  <c r="BT142" i="40"/>
  <c r="DA142" i="40"/>
  <c r="O142" i="40"/>
  <c r="BU142" i="40"/>
  <c r="R142" i="40"/>
  <c r="BV142" i="40"/>
  <c r="W142" i="40"/>
  <c r="BW142" i="40"/>
  <c r="Y142" i="40"/>
  <c r="BX142" i="40"/>
  <c r="AJ142" i="40"/>
  <c r="CI142" i="40"/>
  <c r="AL142" i="40"/>
  <c r="CL142" i="40"/>
  <c r="J142" i="40"/>
  <c r="CO142" i="40"/>
  <c r="K142" i="40"/>
  <c r="CQ142" i="40"/>
  <c r="L142" i="40"/>
  <c r="CS142" i="40"/>
  <c r="M142" i="40"/>
  <c r="CT142" i="40"/>
  <c r="AN142" i="40"/>
  <c r="AS142" i="40"/>
  <c r="AX142" i="40"/>
  <c r="CM142" i="40"/>
  <c r="CN142" i="40"/>
  <c r="F142" i="40"/>
  <c r="I142" i="40"/>
  <c r="G142" i="40"/>
  <c r="H142" i="40"/>
  <c r="AU142" i="40"/>
  <c r="AW142" i="40"/>
  <c r="AY142" i="40"/>
  <c r="BE142" i="40"/>
  <c r="BM142" i="40"/>
  <c r="BF142" i="40"/>
  <c r="BG142" i="40"/>
  <c r="D217" i="40"/>
  <c r="D197" i="40"/>
  <c r="D177" i="40"/>
  <c r="D156" i="40"/>
  <c r="CU240" i="40"/>
  <c r="CA240" i="40"/>
  <c r="BF240" i="40"/>
  <c r="AL240" i="40"/>
  <c r="R240" i="40"/>
  <c r="CS239" i="40"/>
  <c r="BY239" i="40"/>
  <c r="BE239" i="40"/>
  <c r="AJ239" i="40"/>
  <c r="M239" i="40"/>
  <c r="CM238" i="40"/>
  <c r="BQ238" i="40"/>
  <c r="AU238" i="40"/>
  <c r="S238" i="40"/>
  <c r="CS237" i="40"/>
  <c r="BW237" i="40"/>
  <c r="AX237" i="40"/>
  <c r="W237" i="40"/>
  <c r="CT236" i="40"/>
  <c r="BL236" i="40"/>
  <c r="Y236" i="40"/>
  <c r="CM235" i="40"/>
  <c r="BA235" i="40"/>
  <c r="L235" i="40"/>
  <c r="BY234" i="40"/>
  <c r="AJ234" i="40"/>
  <c r="CW233" i="40"/>
  <c r="BH233" i="40"/>
  <c r="V233" i="40"/>
  <c r="CF232" i="40"/>
  <c r="AR232" i="40"/>
  <c r="CZ231" i="40"/>
  <c r="BK231" i="40"/>
  <c r="V231" i="40"/>
  <c r="CD230" i="40"/>
  <c r="AO230" i="40"/>
  <c r="CV229" i="40"/>
  <c r="BG229" i="40"/>
  <c r="I229" i="40"/>
  <c r="BL228" i="40"/>
  <c r="I228" i="40"/>
  <c r="BE227" i="40"/>
  <c r="CU226" i="40"/>
  <c r="AX226" i="40"/>
  <c r="CV225" i="40"/>
  <c r="AO225" i="40"/>
  <c r="BL224" i="40"/>
  <c r="CM223" i="40"/>
  <c r="K223" i="40"/>
  <c r="X222" i="40"/>
  <c r="BD221" i="40"/>
  <c r="CC220" i="40"/>
  <c r="E220" i="40"/>
  <c r="P219" i="40"/>
  <c r="AP218" i="40"/>
  <c r="BM217" i="40"/>
  <c r="CE216" i="40"/>
  <c r="CZ215" i="40"/>
  <c r="CT214" i="40"/>
  <c r="BZ213" i="40"/>
  <c r="AB212" i="40"/>
  <c r="E211" i="40"/>
  <c r="AF209" i="40"/>
  <c r="CO207" i="40"/>
  <c r="N206" i="40"/>
  <c r="P204" i="40"/>
  <c r="AI202" i="40"/>
  <c r="AV200" i="40"/>
  <c r="AB198" i="40"/>
  <c r="DB195" i="40"/>
  <c r="AN192" i="40"/>
  <c r="CB187" i="40"/>
  <c r="BX180" i="40"/>
  <c r="I167" i="40"/>
  <c r="CT239" i="40"/>
  <c r="D239" i="40"/>
  <c r="D216" i="40"/>
  <c r="D196" i="40"/>
  <c r="CT240" i="40"/>
  <c r="BY240" i="40"/>
  <c r="BE240" i="40"/>
  <c r="AK240" i="40"/>
  <c r="M240" i="40"/>
  <c r="CR239" i="40"/>
  <c r="BX239" i="40"/>
  <c r="BD239" i="40"/>
  <c r="AI239" i="40"/>
  <c r="L239" i="40"/>
  <c r="CL238" i="40"/>
  <c r="BP238" i="40"/>
  <c r="AQ238" i="40"/>
  <c r="R238" i="40"/>
  <c r="CR237" i="40"/>
  <c r="BV237" i="40"/>
  <c r="AW237" i="40"/>
  <c r="V237" i="40"/>
  <c r="CS236" i="40"/>
  <c r="BK236" i="40"/>
  <c r="X236" i="40"/>
  <c r="CL235" i="40"/>
  <c r="AZ235" i="40"/>
  <c r="K235" i="40"/>
  <c r="BX234" i="40"/>
  <c r="AI234" i="40"/>
  <c r="CV233" i="40"/>
  <c r="BG233" i="40"/>
  <c r="U233" i="40"/>
  <c r="CE232" i="40"/>
  <c r="AQ232" i="40"/>
  <c r="CX231" i="40"/>
  <c r="BJ231" i="40"/>
  <c r="R231" i="40"/>
  <c r="CC230" i="40"/>
  <c r="AN230" i="40"/>
  <c r="CU229" i="40"/>
  <c r="BF229" i="40"/>
  <c r="H229" i="40"/>
  <c r="BK228" i="40"/>
  <c r="G228" i="40"/>
  <c r="BD227" i="40"/>
  <c r="CT226" i="40"/>
  <c r="AT226" i="40"/>
  <c r="CP225" i="40"/>
  <c r="Y225" i="40"/>
  <c r="BK224" i="40"/>
  <c r="CJ223" i="40"/>
  <c r="I223" i="40"/>
  <c r="W222" i="40"/>
  <c r="AW221" i="40"/>
  <c r="BT220" i="40"/>
  <c r="CN219" i="40"/>
  <c r="O219" i="40"/>
  <c r="AN218" i="40"/>
  <c r="BL217" i="40"/>
  <c r="CD216" i="40"/>
  <c r="CV215" i="40"/>
  <c r="CK214" i="40"/>
  <c r="AU213" i="40"/>
  <c r="Y212" i="40"/>
  <c r="CO210" i="40"/>
  <c r="AC209" i="40"/>
  <c r="BJ207" i="40"/>
  <c r="CR205" i="40"/>
  <c r="K204" i="40"/>
  <c r="CV201" i="40"/>
  <c r="AC200" i="40"/>
  <c r="F198" i="40"/>
  <c r="AS195" i="40"/>
  <c r="AG192" i="40"/>
  <c r="BW187" i="40"/>
  <c r="D235" i="40"/>
  <c r="D215" i="40"/>
  <c r="D195" i="40"/>
  <c r="D174" i="40"/>
  <c r="D154" i="40"/>
  <c r="CS240" i="40"/>
  <c r="BX240" i="40"/>
  <c r="BD240" i="40"/>
  <c r="AJ240" i="40"/>
  <c r="L240" i="40"/>
  <c r="CQ239" i="40"/>
  <c r="BW239" i="40"/>
  <c r="BC239" i="40"/>
  <c r="AE239" i="40"/>
  <c r="K239" i="40"/>
  <c r="CK238" i="40"/>
  <c r="BO238" i="40"/>
  <c r="AP238" i="40"/>
  <c r="Q238" i="40"/>
  <c r="CQ237" i="40"/>
  <c r="BU237" i="40"/>
  <c r="AV237" i="40"/>
  <c r="R237" i="40"/>
  <c r="CR236" i="40"/>
  <c r="BJ236" i="40"/>
  <c r="W236" i="40"/>
  <c r="CK235" i="40"/>
  <c r="AV235" i="40"/>
  <c r="J235" i="40"/>
  <c r="BW234" i="40"/>
  <c r="AH234" i="40"/>
  <c r="CU233" i="40"/>
  <c r="BF233" i="40"/>
  <c r="T233" i="40"/>
  <c r="CD232" i="40"/>
  <c r="AP232" i="40"/>
  <c r="CW231" i="40"/>
  <c r="BI231" i="40"/>
  <c r="Q231" i="40"/>
  <c r="CB230" i="40"/>
  <c r="AJ230" i="40"/>
  <c r="CT229" i="40"/>
  <c r="BE229" i="40"/>
  <c r="G229" i="40"/>
  <c r="BJ228" i="40"/>
  <c r="DC227" i="40"/>
  <c r="AT227" i="40"/>
  <c r="CS226" i="40"/>
  <c r="AR226" i="40"/>
  <c r="CO225" i="40"/>
  <c r="X225" i="40"/>
  <c r="BA224" i="40"/>
  <c r="BX223" i="40"/>
  <c r="CR222" i="40"/>
  <c r="S222" i="40"/>
  <c r="AU221" i="40"/>
  <c r="BS220" i="40"/>
  <c r="CJ219" i="40"/>
  <c r="N219" i="40"/>
  <c r="AK218" i="40"/>
  <c r="AU217" i="40"/>
  <c r="BY216" i="40"/>
  <c r="CT215" i="40"/>
  <c r="CJ214" i="40"/>
  <c r="AT213" i="40"/>
  <c r="X212" i="40"/>
  <c r="CE210" i="40"/>
  <c r="AB209" i="40"/>
  <c r="BI207" i="40"/>
  <c r="CO205" i="40"/>
  <c r="J204" i="40"/>
  <c r="CU201" i="40"/>
  <c r="U200" i="40"/>
  <c r="E198" i="40"/>
  <c r="AP195" i="40"/>
  <c r="CS191" i="40"/>
  <c r="BV187" i="40"/>
  <c r="M178" i="40"/>
  <c r="CN164" i="40"/>
  <c r="CY240" i="40"/>
  <c r="D234" i="40"/>
  <c r="D214" i="40"/>
  <c r="D194" i="40"/>
  <c r="D173" i="40"/>
  <c r="D150" i="40"/>
  <c r="CR240" i="40"/>
  <c r="BW240" i="40"/>
  <c r="BC240" i="40"/>
  <c r="AI240" i="40"/>
  <c r="K240" i="40"/>
  <c r="CP239" i="40"/>
  <c r="BV239" i="40"/>
  <c r="BB239" i="40"/>
  <c r="AD239" i="40"/>
  <c r="J239" i="40"/>
  <c r="CJ238" i="40"/>
  <c r="BN238" i="40"/>
  <c r="AL238" i="40"/>
  <c r="P238" i="40"/>
  <c r="CP237" i="40"/>
  <c r="BT237" i="40"/>
  <c r="AU237" i="40"/>
  <c r="Q237" i="40"/>
  <c r="CH236" i="40"/>
  <c r="BI236" i="40"/>
  <c r="V236" i="40"/>
  <c r="CJ235" i="40"/>
  <c r="AU235" i="40"/>
  <c r="I235" i="40"/>
  <c r="BS234" i="40"/>
  <c r="AG234" i="40"/>
  <c r="CT233" i="40"/>
  <c r="BE233" i="40"/>
  <c r="S233" i="40"/>
  <c r="CC232" i="40"/>
  <c r="AO232" i="40"/>
  <c r="CV231" i="40"/>
  <c r="BH231" i="40"/>
  <c r="P231" i="40"/>
  <c r="CA230" i="40"/>
  <c r="AI230" i="40"/>
  <c r="CS229" i="40"/>
  <c r="AX229" i="40"/>
  <c r="F229" i="40"/>
  <c r="BB228" i="40"/>
  <c r="DB227" i="40"/>
  <c r="AS227" i="40"/>
  <c r="CR226" i="40"/>
  <c r="AL226" i="40"/>
  <c r="CE225" i="40"/>
  <c r="W225" i="40"/>
  <c r="AY224" i="40"/>
  <c r="BW223" i="40"/>
  <c r="CQ222" i="40"/>
  <c r="R222" i="40"/>
  <c r="AO221" i="40"/>
  <c r="BB220" i="40"/>
  <c r="CH219" i="40"/>
  <c r="L219" i="40"/>
  <c r="AJ218" i="40"/>
  <c r="AT217" i="40"/>
  <c r="BX216" i="40"/>
  <c r="CC215" i="40"/>
  <c r="BN214" i="40"/>
  <c r="AQ213" i="40"/>
  <c r="H212" i="40"/>
  <c r="BE210" i="40"/>
  <c r="L209" i="40"/>
  <c r="AW207" i="40"/>
  <c r="BE205" i="40"/>
  <c r="CP203" i="40"/>
  <c r="CQ201" i="40"/>
  <c r="CI199" i="40"/>
  <c r="DB197" i="40"/>
  <c r="AM195" i="40"/>
  <c r="AC191" i="40"/>
  <c r="F178" i="40"/>
  <c r="BB158" i="40"/>
  <c r="D233" i="40"/>
  <c r="D213" i="40"/>
  <c r="D172" i="40"/>
  <c r="CQ240" i="40"/>
  <c r="BV240" i="40"/>
  <c r="BB240" i="40"/>
  <c r="AE240" i="40"/>
  <c r="J240" i="40"/>
  <c r="CO239" i="40"/>
  <c r="BU239" i="40"/>
  <c r="AZ239" i="40"/>
  <c r="AC239" i="40"/>
  <c r="I239" i="40"/>
  <c r="CI238" i="40"/>
  <c r="BM238" i="40"/>
  <c r="AK238" i="40"/>
  <c r="O238" i="40"/>
  <c r="CO237" i="40"/>
  <c r="BS237" i="40"/>
  <c r="AQ237" i="40"/>
  <c r="P237" i="40"/>
  <c r="CG236" i="40"/>
  <c r="BD236" i="40"/>
  <c r="U236" i="40"/>
  <c r="CI235" i="40"/>
  <c r="AT235" i="40"/>
  <c r="H235" i="40"/>
  <c r="BR234" i="40"/>
  <c r="AF234" i="40"/>
  <c r="CP233" i="40"/>
  <c r="BD233" i="40"/>
  <c r="R233" i="40"/>
  <c r="CB232" i="40"/>
  <c r="AN232" i="40"/>
  <c r="CU231" i="40"/>
  <c r="BG231" i="40"/>
  <c r="O231" i="40"/>
  <c r="BY230" i="40"/>
  <c r="AH230" i="40"/>
  <c r="CR229" i="40"/>
  <c r="AW229" i="40"/>
  <c r="DA228" i="40"/>
  <c r="AY228" i="40"/>
  <c r="CO227" i="40"/>
  <c r="AO227" i="40"/>
  <c r="CP226" i="40"/>
  <c r="AK226" i="40"/>
  <c r="CD225" i="40"/>
  <c r="V225" i="40"/>
  <c r="AV224" i="40"/>
  <c r="BF223" i="40"/>
  <c r="CO222" i="40"/>
  <c r="P222" i="40"/>
  <c r="AN221" i="40"/>
  <c r="BA220" i="40"/>
  <c r="CG219" i="40"/>
  <c r="CX218" i="40"/>
  <c r="S218" i="40"/>
  <c r="AS217" i="40"/>
  <c r="BO216" i="40"/>
  <c r="CB215" i="40"/>
  <c r="BG214" i="40"/>
  <c r="AP213" i="40"/>
  <c r="DC211" i="40"/>
  <c r="BD210" i="40"/>
  <c r="AV207" i="40"/>
  <c r="BD205" i="40"/>
  <c r="CC203" i="40"/>
  <c r="CP201" i="40"/>
  <c r="CG199" i="40"/>
  <c r="CK197" i="40"/>
  <c r="O191" i="40"/>
  <c r="CN186" i="40"/>
  <c r="E178" i="40"/>
  <c r="AZ158" i="40"/>
  <c r="BG240" i="40"/>
  <c r="D232" i="40"/>
  <c r="D212" i="40"/>
  <c r="D148" i="40"/>
  <c r="CO240" i="40"/>
  <c r="BU240" i="40"/>
  <c r="BA240" i="40"/>
  <c r="AC240" i="40"/>
  <c r="I240" i="40"/>
  <c r="CN239" i="40"/>
  <c r="BT239" i="40"/>
  <c r="AV239" i="40"/>
  <c r="AB239" i="40"/>
  <c r="H239" i="40"/>
  <c r="CH238" i="40"/>
  <c r="BL238" i="40"/>
  <c r="AJ238" i="40"/>
  <c r="K238" i="40"/>
  <c r="CN237" i="40"/>
  <c r="BR237" i="40"/>
  <c r="AP237" i="40"/>
  <c r="O237" i="40"/>
  <c r="CF236" i="40"/>
  <c r="BC236" i="40"/>
  <c r="T236" i="40"/>
  <c r="CH235" i="40"/>
  <c r="AS235" i="40"/>
  <c r="G235" i="40"/>
  <c r="BQ234" i="40"/>
  <c r="AE234" i="40"/>
  <c r="CO233" i="40"/>
  <c r="BC233" i="40"/>
  <c r="N233" i="40"/>
  <c r="CA232" i="40"/>
  <c r="AM232" i="40"/>
  <c r="CT231" i="40"/>
  <c r="BF231" i="40"/>
  <c r="N231" i="40"/>
  <c r="BX230" i="40"/>
  <c r="AG230" i="40"/>
  <c r="CQ229" i="40"/>
  <c r="AV229" i="40"/>
  <c r="CZ228" i="40"/>
  <c r="AX228" i="40"/>
  <c r="CN227" i="40"/>
  <c r="AN227" i="40"/>
  <c r="CM226" i="40"/>
  <c r="AA226" i="40"/>
  <c r="BZ225" i="40"/>
  <c r="T225" i="40"/>
  <c r="AU224" i="40"/>
  <c r="BE223" i="40"/>
  <c r="CN222" i="40"/>
  <c r="DB221" i="40"/>
  <c r="W221" i="40"/>
  <c r="AW220" i="40"/>
  <c r="BY219" i="40"/>
  <c r="CW218" i="40"/>
  <c r="O218" i="40"/>
  <c r="AR217" i="40"/>
  <c r="BI216" i="40"/>
  <c r="BM215" i="40"/>
  <c r="BD214" i="40"/>
  <c r="Z213" i="40"/>
  <c r="CU211" i="40"/>
  <c r="AU210" i="40"/>
  <c r="CB208" i="40"/>
  <c r="AD207" i="40"/>
  <c r="BA205" i="40"/>
  <c r="AW203" i="40"/>
  <c r="BT201" i="40"/>
  <c r="BT199" i="40"/>
  <c r="AN197" i="40"/>
  <c r="DB194" i="40"/>
  <c r="CT190" i="40"/>
  <c r="CF185" i="40"/>
  <c r="Z156" i="40"/>
  <c r="BF239" i="40"/>
  <c r="W238" i="40"/>
  <c r="X237" i="40"/>
  <c r="CW235" i="40"/>
  <c r="AT234" i="40"/>
  <c r="CP232" i="40"/>
  <c r="AD231" i="40"/>
  <c r="H230" i="40"/>
  <c r="BM228" i="40"/>
  <c r="CX225" i="40"/>
  <c r="CN223" i="40"/>
  <c r="CI220" i="40"/>
  <c r="D231" i="40"/>
  <c r="D211" i="40"/>
  <c r="D190" i="40"/>
  <c r="CN240" i="40"/>
  <c r="BT240" i="40"/>
  <c r="AZ240" i="40"/>
  <c r="AB240" i="40"/>
  <c r="H240" i="40"/>
  <c r="CM239" i="40"/>
  <c r="BS239" i="40"/>
  <c r="AU239" i="40"/>
  <c r="AA239" i="40"/>
  <c r="DC238" i="40"/>
  <c r="CG238" i="40"/>
  <c r="BE238" i="40"/>
  <c r="AI238" i="40"/>
  <c r="J238" i="40"/>
  <c r="CM237" i="40"/>
  <c r="BN237" i="40"/>
  <c r="AO237" i="40"/>
  <c r="N237" i="40"/>
  <c r="CE236" i="40"/>
  <c r="AV236" i="40"/>
  <c r="R236" i="40"/>
  <c r="CB235" i="40"/>
  <c r="AP235" i="40"/>
  <c r="DC234" i="40"/>
  <c r="BN234" i="40"/>
  <c r="AB234" i="40"/>
  <c r="CL233" i="40"/>
  <c r="AZ233" i="40"/>
  <c r="K233" i="40"/>
  <c r="BX232" i="40"/>
  <c r="AG232" i="40"/>
  <c r="CQ231" i="40"/>
  <c r="AY231" i="40"/>
  <c r="K231" i="40"/>
  <c r="BR230" i="40"/>
  <c r="AC230" i="40"/>
  <c r="CN229" i="40"/>
  <c r="AS229" i="40"/>
  <c r="CW228" i="40"/>
  <c r="AN228" i="40"/>
  <c r="CM227" i="40"/>
  <c r="AL227" i="40"/>
  <c r="CF226" i="40"/>
  <c r="W226" i="40"/>
  <c r="BY225" i="40"/>
  <c r="H225" i="40"/>
  <c r="AD224" i="40"/>
  <c r="BD223" i="40"/>
  <c r="CC222" i="40"/>
  <c r="DA221" i="40"/>
  <c r="V221" i="40"/>
  <c r="AV220" i="40"/>
  <c r="BS219" i="40"/>
  <c r="CL218" i="40"/>
  <c r="N218" i="40"/>
  <c r="AP217" i="40"/>
  <c r="BH216" i="40"/>
  <c r="AY215" i="40"/>
  <c r="BC214" i="40"/>
  <c r="U213" i="40"/>
  <c r="BX211" i="40"/>
  <c r="AS210" i="40"/>
  <c r="CA208" i="40"/>
  <c r="AV205" i="40"/>
  <c r="AP203" i="40"/>
  <c r="BP201" i="40"/>
  <c r="BS199" i="40"/>
  <c r="AL197" i="40"/>
  <c r="CC194" i="40"/>
  <c r="CS190" i="40"/>
  <c r="CE185" i="40"/>
  <c r="AG176" i="40"/>
  <c r="BR155" i="40"/>
  <c r="CB240" i="40"/>
  <c r="BZ239" i="40"/>
  <c r="AL239" i="40"/>
  <c r="CQ238" i="40"/>
  <c r="BR238" i="40"/>
  <c r="CT237" i="40"/>
  <c r="BX237" i="40"/>
  <c r="CU236" i="40"/>
  <c r="AC236" i="40"/>
  <c r="BH235" i="40"/>
  <c r="CF234" i="40"/>
  <c r="BR233" i="40"/>
  <c r="AZ232" i="40"/>
  <c r="CN230" i="40"/>
  <c r="BN229" i="40"/>
  <c r="D230" i="40"/>
  <c r="D210" i="40"/>
  <c r="D166" i="40"/>
  <c r="D146" i="40"/>
  <c r="CM240" i="40"/>
  <c r="BS240" i="40"/>
  <c r="AV240" i="40"/>
  <c r="AA240" i="40"/>
  <c r="G240" i="40"/>
  <c r="CL239" i="40"/>
  <c r="BR239" i="40"/>
  <c r="AT239" i="40"/>
  <c r="DB238" i="40"/>
  <c r="CF238" i="40"/>
  <c r="BD238" i="40"/>
  <c r="AH238" i="40"/>
  <c r="I238" i="40"/>
  <c r="CL237" i="40"/>
  <c r="BJ237" i="40"/>
  <c r="AN237" i="40"/>
  <c r="CD236" i="40"/>
  <c r="AU236" i="40"/>
  <c r="Q236" i="40"/>
  <c r="CA235" i="40"/>
  <c r="CY234" i="40"/>
  <c r="BM234" i="40"/>
  <c r="AA234" i="40"/>
  <c r="CK233" i="40"/>
  <c r="AY233" i="40"/>
  <c r="BW232" i="40"/>
  <c r="AE232" i="40"/>
  <c r="CP231" i="40"/>
  <c r="AX231" i="40"/>
  <c r="BQ230" i="40"/>
  <c r="AB230" i="40"/>
  <c r="CJ229" i="40"/>
  <c r="CV228" i="40"/>
  <c r="AJ228" i="40"/>
  <c r="CL227" i="40"/>
  <c r="BY226" i="40"/>
  <c r="V226" i="40"/>
  <c r="BW225" i="40"/>
  <c r="AC224" i="40"/>
  <c r="BZ222" i="40"/>
  <c r="CS221" i="40"/>
  <c r="AT220" i="40"/>
  <c r="CE218" i="40"/>
  <c r="L218" i="40"/>
  <c r="AP216" i="40"/>
  <c r="AN214" i="40"/>
  <c r="AC210" i="40"/>
  <c r="BV208" i="40"/>
  <c r="CP206" i="40"/>
  <c r="O194" i="40"/>
  <c r="BN190" i="40"/>
  <c r="DD239" i="40"/>
  <c r="DE239" i="40"/>
  <c r="DF239" i="40"/>
  <c r="E239" i="40"/>
  <c r="U239" i="40"/>
  <c r="AK239" i="40"/>
  <c r="BA239" i="40"/>
  <c r="BQ239" i="40"/>
  <c r="CG239" i="40"/>
  <c r="CW239" i="40"/>
  <c r="F239" i="40"/>
  <c r="G239" i="40"/>
  <c r="O239" i="40"/>
  <c r="AF239" i="40"/>
  <c r="AW239" i="40"/>
  <c r="BN239" i="40"/>
  <c r="CE239" i="40"/>
  <c r="CV239" i="40"/>
  <c r="P239" i="40"/>
  <c r="AG239" i="40"/>
  <c r="AX239" i="40"/>
  <c r="BO239" i="40"/>
  <c r="CF239" i="40"/>
  <c r="CX239" i="40"/>
  <c r="Q239" i="40"/>
  <c r="AH239" i="40"/>
  <c r="AY239" i="40"/>
  <c r="BP239" i="40"/>
  <c r="CH239" i="40"/>
  <c r="CY239" i="40"/>
  <c r="DD237" i="40"/>
  <c r="DE237" i="40"/>
  <c r="DF237" i="40"/>
  <c r="S237" i="40"/>
  <c r="AI237" i="40"/>
  <c r="AY237" i="40"/>
  <c r="BO237" i="40"/>
  <c r="CE237" i="40"/>
  <c r="CU237" i="40"/>
  <c r="T237" i="40"/>
  <c r="AJ237" i="40"/>
  <c r="AZ237" i="40"/>
  <c r="BP237" i="40"/>
  <c r="CF237" i="40"/>
  <c r="CV237" i="40"/>
  <c r="E237" i="40"/>
  <c r="U237" i="40"/>
  <c r="AK237" i="40"/>
  <c r="BA237" i="40"/>
  <c r="BQ237" i="40"/>
  <c r="CG237" i="40"/>
  <c r="CW237" i="40"/>
  <c r="F237" i="40"/>
  <c r="Y237" i="40"/>
  <c r="AR237" i="40"/>
  <c r="BK237" i="40"/>
  <c r="CD237" i="40"/>
  <c r="CZ237" i="40"/>
  <c r="G237" i="40"/>
  <c r="Z237" i="40"/>
  <c r="AS237" i="40"/>
  <c r="BL237" i="40"/>
  <c r="CH237" i="40"/>
  <c r="DA237" i="40"/>
  <c r="D237" i="40"/>
  <c r="H237" i="40"/>
  <c r="AA237" i="40"/>
  <c r="AT237" i="40"/>
  <c r="BM237" i="40"/>
  <c r="CI237" i="40"/>
  <c r="DB237" i="40"/>
  <c r="I237" i="40"/>
  <c r="AB237" i="40"/>
  <c r="J237" i="40"/>
  <c r="K237" i="40"/>
  <c r="AD237" i="40"/>
  <c r="DD235" i="40"/>
  <c r="DE235" i="40"/>
  <c r="DF235" i="40"/>
  <c r="Q235" i="40"/>
  <c r="AG235" i="40"/>
  <c r="AW235" i="40"/>
  <c r="BM235" i="40"/>
  <c r="CC235" i="40"/>
  <c r="CS235" i="40"/>
  <c r="R235" i="40"/>
  <c r="AH235" i="40"/>
  <c r="AX235" i="40"/>
  <c r="BN235" i="40"/>
  <c r="CD235" i="40"/>
  <c r="CT235" i="40"/>
  <c r="S235" i="40"/>
  <c r="AI235" i="40"/>
  <c r="AY235" i="40"/>
  <c r="BO235" i="40"/>
  <c r="CE235" i="40"/>
  <c r="CU235" i="40"/>
  <c r="M235" i="40"/>
  <c r="AF235" i="40"/>
  <c r="BB235" i="40"/>
  <c r="BU235" i="40"/>
  <c r="CN235" i="40"/>
  <c r="N235" i="40"/>
  <c r="AJ235" i="40"/>
  <c r="BC235" i="40"/>
  <c r="BV235" i="40"/>
  <c r="CO235" i="40"/>
  <c r="O235" i="40"/>
  <c r="AK235" i="40"/>
  <c r="BD235" i="40"/>
  <c r="BW235" i="40"/>
  <c r="CP235" i="40"/>
  <c r="P235" i="40"/>
  <c r="AL235" i="40"/>
  <c r="BE235" i="40"/>
  <c r="BX235" i="40"/>
  <c r="CQ235" i="40"/>
  <c r="T235" i="40"/>
  <c r="AM235" i="40"/>
  <c r="BF235" i="40"/>
  <c r="BY235" i="40"/>
  <c r="CR235" i="40"/>
  <c r="U235" i="40"/>
  <c r="AN235" i="40"/>
  <c r="BG235" i="40"/>
  <c r="BZ235" i="40"/>
  <c r="CV235" i="40"/>
  <c r="E235" i="40"/>
  <c r="X235" i="40"/>
  <c r="AQ235" i="40"/>
  <c r="BJ235" i="40"/>
  <c r="CF235" i="40"/>
  <c r="CY235" i="40"/>
  <c r="F235" i="40"/>
  <c r="Y235" i="40"/>
  <c r="AR235" i="40"/>
  <c r="BK235" i="40"/>
  <c r="CG235" i="40"/>
  <c r="CZ235" i="40"/>
  <c r="DD233" i="40"/>
  <c r="DE233" i="40"/>
  <c r="DF233" i="40"/>
  <c r="O233" i="40"/>
  <c r="AE233" i="40"/>
  <c r="AU233" i="40"/>
  <c r="BK233" i="40"/>
  <c r="CA233" i="40"/>
  <c r="CQ233" i="40"/>
  <c r="P233" i="40"/>
  <c r="AF233" i="40"/>
  <c r="AV233" i="40"/>
  <c r="BL233" i="40"/>
  <c r="CB233" i="40"/>
  <c r="CR233" i="40"/>
  <c r="Q233" i="40"/>
  <c r="AG233" i="40"/>
  <c r="AW233" i="40"/>
  <c r="BM233" i="40"/>
  <c r="CC233" i="40"/>
  <c r="CS233" i="40"/>
  <c r="W233" i="40"/>
  <c r="AP233" i="40"/>
  <c r="BI233" i="40"/>
  <c r="CE233" i="40"/>
  <c r="CX233" i="40"/>
  <c r="E233" i="40"/>
  <c r="X233" i="40"/>
  <c r="AQ233" i="40"/>
  <c r="BJ233" i="40"/>
  <c r="CF233" i="40"/>
  <c r="CY233" i="40"/>
  <c r="F233" i="40"/>
  <c r="Y233" i="40"/>
  <c r="AR233" i="40"/>
  <c r="BN233" i="40"/>
  <c r="CG233" i="40"/>
  <c r="CZ233" i="40"/>
  <c r="G233" i="40"/>
  <c r="Z233" i="40"/>
  <c r="AS233" i="40"/>
  <c r="BO233" i="40"/>
  <c r="CH233" i="40"/>
  <c r="DA233" i="40"/>
  <c r="H233" i="40"/>
  <c r="AA233" i="40"/>
  <c r="AT233" i="40"/>
  <c r="BP233" i="40"/>
  <c r="CI233" i="40"/>
  <c r="DB233" i="40"/>
  <c r="I233" i="40"/>
  <c r="AB233" i="40"/>
  <c r="AX233" i="40"/>
  <c r="BQ233" i="40"/>
  <c r="CJ233" i="40"/>
  <c r="DC233" i="40"/>
  <c r="L233" i="40"/>
  <c r="AH233" i="40"/>
  <c r="BA233" i="40"/>
  <c r="BT233" i="40"/>
  <c r="CM233" i="40"/>
  <c r="M233" i="40"/>
  <c r="AI233" i="40"/>
  <c r="BB233" i="40"/>
  <c r="BU233" i="40"/>
  <c r="CN233" i="40"/>
  <c r="DD231" i="40"/>
  <c r="DF231" i="40"/>
  <c r="DE231" i="40"/>
  <c r="G231" i="40"/>
  <c r="W231" i="40"/>
  <c r="AM231" i="40"/>
  <c r="BC231" i="40"/>
  <c r="BS231" i="40"/>
  <c r="CI231" i="40"/>
  <c r="CY231" i="40"/>
  <c r="S231" i="40"/>
  <c r="AJ231" i="40"/>
  <c r="BA231" i="40"/>
  <c r="BR231" i="40"/>
  <c r="CJ231" i="40"/>
  <c r="DA231" i="40"/>
  <c r="T231" i="40"/>
  <c r="AK231" i="40"/>
  <c r="BB231" i="40"/>
  <c r="BT231" i="40"/>
  <c r="CK231" i="40"/>
  <c r="DB231" i="40"/>
  <c r="U231" i="40"/>
  <c r="AL231" i="40"/>
  <c r="BD231" i="40"/>
  <c r="BU231" i="40"/>
  <c r="CL231" i="40"/>
  <c r="DC231" i="40"/>
  <c r="X231" i="40"/>
  <c r="AR231" i="40"/>
  <c r="BL231" i="40"/>
  <c r="CF231" i="40"/>
  <c r="Y231" i="40"/>
  <c r="AS231" i="40"/>
  <c r="BM231" i="40"/>
  <c r="CG231" i="40"/>
  <c r="E231" i="40"/>
  <c r="Z231" i="40"/>
  <c r="AT231" i="40"/>
  <c r="BN231" i="40"/>
  <c r="CH231" i="40"/>
  <c r="F231" i="40"/>
  <c r="AA231" i="40"/>
  <c r="AU231" i="40"/>
  <c r="BO231" i="40"/>
  <c r="CM231" i="40"/>
  <c r="H231" i="40"/>
  <c r="AB231" i="40"/>
  <c r="AV231" i="40"/>
  <c r="BP231" i="40"/>
  <c r="CN231" i="40"/>
  <c r="I231" i="40"/>
  <c r="AC231" i="40"/>
  <c r="AW231" i="40"/>
  <c r="BQ231" i="40"/>
  <c r="CO231" i="40"/>
  <c r="L231" i="40"/>
  <c r="AF231" i="40"/>
  <c r="AZ231" i="40"/>
  <c r="BX231" i="40"/>
  <c r="CR231" i="40"/>
  <c r="M231" i="40"/>
  <c r="AG231" i="40"/>
  <c r="BE231" i="40"/>
  <c r="BY231" i="40"/>
  <c r="CS231" i="40"/>
  <c r="DD229" i="40"/>
  <c r="DE229" i="40"/>
  <c r="DF229" i="40"/>
  <c r="S229" i="40"/>
  <c r="AI229" i="40"/>
  <c r="AY229" i="40"/>
  <c r="BO229" i="40"/>
  <c r="T229" i="40"/>
  <c r="AJ229" i="40"/>
  <c r="AZ229" i="40"/>
  <c r="E229" i="40"/>
  <c r="U229" i="40"/>
  <c r="AK229" i="40"/>
  <c r="BA229" i="40"/>
  <c r="BQ229" i="40"/>
  <c r="CG229" i="40"/>
  <c r="CW229" i="40"/>
  <c r="M229" i="40"/>
  <c r="AF229" i="40"/>
  <c r="BB229" i="40"/>
  <c r="BT229" i="40"/>
  <c r="CK229" i="40"/>
  <c r="DB229" i="40"/>
  <c r="N229" i="40"/>
  <c r="AG229" i="40"/>
  <c r="BC229" i="40"/>
  <c r="BU229" i="40"/>
  <c r="CL229" i="40"/>
  <c r="DC229" i="40"/>
  <c r="O229" i="40"/>
  <c r="AH229" i="40"/>
  <c r="BD229" i="40"/>
  <c r="BV229" i="40"/>
  <c r="CM229" i="40"/>
  <c r="J229" i="40"/>
  <c r="AL229" i="40"/>
  <c r="BH229" i="40"/>
  <c r="CC229" i="40"/>
  <c r="CX229" i="40"/>
  <c r="K229" i="40"/>
  <c r="AM229" i="40"/>
  <c r="BI229" i="40"/>
  <c r="CD229" i="40"/>
  <c r="CY229" i="40"/>
  <c r="L229" i="40"/>
  <c r="AN229" i="40"/>
  <c r="BJ229" i="40"/>
  <c r="CE229" i="40"/>
  <c r="CZ229" i="40"/>
  <c r="P229" i="40"/>
  <c r="AO229" i="40"/>
  <c r="BK229" i="40"/>
  <c r="CF229" i="40"/>
  <c r="DA229" i="40"/>
  <c r="Q229" i="40"/>
  <c r="AP229" i="40"/>
  <c r="BL229" i="40"/>
  <c r="CH229" i="40"/>
  <c r="R229" i="40"/>
  <c r="AQ229" i="40"/>
  <c r="BM229" i="40"/>
  <c r="CI229" i="40"/>
  <c r="X229" i="40"/>
  <c r="AT229" i="40"/>
  <c r="BR229" i="40"/>
  <c r="CO229" i="40"/>
  <c r="Y229" i="40"/>
  <c r="AU229" i="40"/>
  <c r="BS229" i="40"/>
  <c r="CP229" i="40"/>
  <c r="DD227" i="40"/>
  <c r="DE227" i="40"/>
  <c r="DF227" i="40"/>
  <c r="Q227" i="40"/>
  <c r="AG227" i="40"/>
  <c r="AW227" i="40"/>
  <c r="BM227" i="40"/>
  <c r="CC227" i="40"/>
  <c r="CS227" i="40"/>
  <c r="R227" i="40"/>
  <c r="AH227" i="40"/>
  <c r="AX227" i="40"/>
  <c r="BN227" i="40"/>
  <c r="CD227" i="40"/>
  <c r="CT227" i="40"/>
  <c r="S227" i="40"/>
  <c r="AI227" i="40"/>
  <c r="AY227" i="40"/>
  <c r="BO227" i="40"/>
  <c r="CE227" i="40"/>
  <c r="CU227" i="40"/>
  <c r="W227" i="40"/>
  <c r="AP227" i="40"/>
  <c r="BI227" i="40"/>
  <c r="CB227" i="40"/>
  <c r="CX227" i="40"/>
  <c r="E227" i="40"/>
  <c r="X227" i="40"/>
  <c r="AQ227" i="40"/>
  <c r="BJ227" i="40"/>
  <c r="CF227" i="40"/>
  <c r="CY227" i="40"/>
  <c r="F227" i="40"/>
  <c r="Y227" i="40"/>
  <c r="AR227" i="40"/>
  <c r="BK227" i="40"/>
  <c r="CG227" i="40"/>
  <c r="CZ227" i="40"/>
  <c r="V227" i="40"/>
  <c r="AU227" i="40"/>
  <c r="BT227" i="40"/>
  <c r="CP227" i="40"/>
  <c r="Z227" i="40"/>
  <c r="AV227" i="40"/>
  <c r="BU227" i="40"/>
  <c r="CQ227" i="40"/>
  <c r="AA227" i="40"/>
  <c r="AZ227" i="40"/>
  <c r="BV227" i="40"/>
  <c r="CR227" i="40"/>
  <c r="AB227" i="40"/>
  <c r="BA227" i="40"/>
  <c r="BW227" i="40"/>
  <c r="CV227" i="40"/>
  <c r="G227" i="40"/>
  <c r="AC227" i="40"/>
  <c r="BB227" i="40"/>
  <c r="BX227" i="40"/>
  <c r="CW227" i="40"/>
  <c r="H227" i="40"/>
  <c r="AD227" i="40"/>
  <c r="BC227" i="40"/>
  <c r="BY227" i="40"/>
  <c r="DA227" i="40"/>
  <c r="K227" i="40"/>
  <c r="AJ227" i="40"/>
  <c r="BF227" i="40"/>
  <c r="CH227" i="40"/>
  <c r="L227" i="40"/>
  <c r="AK227" i="40"/>
  <c r="BG227" i="40"/>
  <c r="CI227" i="40"/>
  <c r="N227" i="40"/>
  <c r="AM227" i="40"/>
  <c r="BL227" i="40"/>
  <c r="CK227" i="40"/>
  <c r="DF225" i="40"/>
  <c r="DD225" i="40"/>
  <c r="DE225" i="40"/>
  <c r="O225" i="40"/>
  <c r="AE225" i="40"/>
  <c r="AU225" i="40"/>
  <c r="BK225" i="40"/>
  <c r="CA225" i="40"/>
  <c r="CQ225" i="40"/>
  <c r="P225" i="40"/>
  <c r="AF225" i="40"/>
  <c r="AV225" i="40"/>
  <c r="BL225" i="40"/>
  <c r="CB225" i="40"/>
  <c r="CR225" i="40"/>
  <c r="Q225" i="40"/>
  <c r="AG225" i="40"/>
  <c r="AW225" i="40"/>
  <c r="BM225" i="40"/>
  <c r="CC225" i="40"/>
  <c r="CS225" i="40"/>
  <c r="K225" i="40"/>
  <c r="AD225" i="40"/>
  <c r="AZ225" i="40"/>
  <c r="BS225" i="40"/>
  <c r="CL225" i="40"/>
  <c r="L225" i="40"/>
  <c r="AH225" i="40"/>
  <c r="BA225" i="40"/>
  <c r="BT225" i="40"/>
  <c r="CM225" i="40"/>
  <c r="M225" i="40"/>
  <c r="AI225" i="40"/>
  <c r="BB225" i="40"/>
  <c r="BU225" i="40"/>
  <c r="CN225" i="40"/>
  <c r="N225" i="40"/>
  <c r="AJ225" i="40"/>
  <c r="BC225" i="40"/>
  <c r="R225" i="40"/>
  <c r="AK225" i="40"/>
  <c r="BD225" i="40"/>
  <c r="S225" i="40"/>
  <c r="AL225" i="40"/>
  <c r="Z225" i="40"/>
  <c r="BG225" i="40"/>
  <c r="CF225" i="40"/>
  <c r="DB225" i="40"/>
  <c r="AA225" i="40"/>
  <c r="BH225" i="40"/>
  <c r="CG225" i="40"/>
  <c r="DC225" i="40"/>
  <c r="AB225" i="40"/>
  <c r="BI225" i="40"/>
  <c r="CH225" i="40"/>
  <c r="AC225" i="40"/>
  <c r="BJ225" i="40"/>
  <c r="CI225" i="40"/>
  <c r="E225" i="40"/>
  <c r="AM225" i="40"/>
  <c r="BN225" i="40"/>
  <c r="CJ225" i="40"/>
  <c r="F225" i="40"/>
  <c r="AN225" i="40"/>
  <c r="BO225" i="40"/>
  <c r="CK225" i="40"/>
  <c r="I225" i="40"/>
  <c r="AQ225" i="40"/>
  <c r="BR225" i="40"/>
  <c r="CT225" i="40"/>
  <c r="J225" i="40"/>
  <c r="AR225" i="40"/>
  <c r="BV225" i="40"/>
  <c r="CU225" i="40"/>
  <c r="U225" i="40"/>
  <c r="AT225" i="40"/>
  <c r="BX225" i="40"/>
  <c r="CW225" i="40"/>
  <c r="DD223" i="40"/>
  <c r="DE223" i="40"/>
  <c r="DF223" i="40"/>
  <c r="M223" i="40"/>
  <c r="AC223" i="40"/>
  <c r="AS223" i="40"/>
  <c r="BI223" i="40"/>
  <c r="BY223" i="40"/>
  <c r="CO223" i="40"/>
  <c r="N223" i="40"/>
  <c r="AD223" i="40"/>
  <c r="AT223" i="40"/>
  <c r="BJ223" i="40"/>
  <c r="BZ223" i="40"/>
  <c r="CP223" i="40"/>
  <c r="O223" i="40"/>
  <c r="AE223" i="40"/>
  <c r="AU223" i="40"/>
  <c r="BK223" i="40"/>
  <c r="CA223" i="40"/>
  <c r="CQ223" i="40"/>
  <c r="U223" i="40"/>
  <c r="AN223" i="40"/>
  <c r="BG223" i="40"/>
  <c r="CC223" i="40"/>
  <c r="CV223" i="40"/>
  <c r="V223" i="40"/>
  <c r="AO223" i="40"/>
  <c r="BH223" i="40"/>
  <c r="CD223" i="40"/>
  <c r="CW223" i="40"/>
  <c r="W223" i="40"/>
  <c r="AP223" i="40"/>
  <c r="BL223" i="40"/>
  <c r="CE223" i="40"/>
  <c r="CX223" i="40"/>
  <c r="E223" i="40"/>
  <c r="X223" i="40"/>
  <c r="AQ223" i="40"/>
  <c r="BM223" i="40"/>
  <c r="CF223" i="40"/>
  <c r="CY223" i="40"/>
  <c r="F223" i="40"/>
  <c r="Y223" i="40"/>
  <c r="AR223" i="40"/>
  <c r="BN223" i="40"/>
  <c r="CG223" i="40"/>
  <c r="CZ223" i="40"/>
  <c r="G223" i="40"/>
  <c r="Z223" i="40"/>
  <c r="AV223" i="40"/>
  <c r="BO223" i="40"/>
  <c r="CH223" i="40"/>
  <c r="DA223" i="40"/>
  <c r="J223" i="40"/>
  <c r="AF223" i="40"/>
  <c r="AY223" i="40"/>
  <c r="BR223" i="40"/>
  <c r="CK223" i="40"/>
  <c r="AG223" i="40"/>
  <c r="BP223" i="40"/>
  <c r="CT223" i="40"/>
  <c r="AH223" i="40"/>
  <c r="BQ223" i="40"/>
  <c r="CU223" i="40"/>
  <c r="AI223" i="40"/>
  <c r="BS223" i="40"/>
  <c r="DB223" i="40"/>
  <c r="AJ223" i="40"/>
  <c r="BT223" i="40"/>
  <c r="DC223" i="40"/>
  <c r="AK223" i="40"/>
  <c r="BU223" i="40"/>
  <c r="H223" i="40"/>
  <c r="AL223" i="40"/>
  <c r="BV223" i="40"/>
  <c r="L223" i="40"/>
  <c r="AX223" i="40"/>
  <c r="CB223" i="40"/>
  <c r="P223" i="40"/>
  <c r="AZ223" i="40"/>
  <c r="CI223" i="40"/>
  <c r="R223" i="40"/>
  <c r="BB223" i="40"/>
  <c r="CL223" i="40"/>
  <c r="DD221" i="40"/>
  <c r="DE221" i="40"/>
  <c r="DF221" i="40"/>
  <c r="K221" i="40"/>
  <c r="AA221" i="40"/>
  <c r="AQ221" i="40"/>
  <c r="BG221" i="40"/>
  <c r="BW221" i="40"/>
  <c r="CM221" i="40"/>
  <c r="DC221" i="40"/>
  <c r="L221" i="40"/>
  <c r="AB221" i="40"/>
  <c r="AR221" i="40"/>
  <c r="BH221" i="40"/>
  <c r="BX221" i="40"/>
  <c r="CN221" i="40"/>
  <c r="M221" i="40"/>
  <c r="AC221" i="40"/>
  <c r="AS221" i="40"/>
  <c r="BI221" i="40"/>
  <c r="BY221" i="40"/>
  <c r="CO221" i="40"/>
  <c r="I221" i="40"/>
  <c r="AE221" i="40"/>
  <c r="AX221" i="40"/>
  <c r="BQ221" i="40"/>
  <c r="CJ221" i="40"/>
  <c r="J221" i="40"/>
  <c r="AF221" i="40"/>
  <c r="AY221" i="40"/>
  <c r="BR221" i="40"/>
  <c r="CK221" i="40"/>
  <c r="N221" i="40"/>
  <c r="AG221" i="40"/>
  <c r="AZ221" i="40"/>
  <c r="BS221" i="40"/>
  <c r="CL221" i="40"/>
  <c r="O221" i="40"/>
  <c r="AH221" i="40"/>
  <c r="BA221" i="40"/>
  <c r="BT221" i="40"/>
  <c r="CP221" i="40"/>
  <c r="P221" i="40"/>
  <c r="AI221" i="40"/>
  <c r="BB221" i="40"/>
  <c r="BU221" i="40"/>
  <c r="CQ221" i="40"/>
  <c r="Q221" i="40"/>
  <c r="AJ221" i="40"/>
  <c r="BC221" i="40"/>
  <c r="BV221" i="40"/>
  <c r="CR221" i="40"/>
  <c r="T221" i="40"/>
  <c r="AM221" i="40"/>
  <c r="BF221" i="40"/>
  <c r="CB221" i="40"/>
  <c r="CU221" i="40"/>
  <c r="X221" i="40"/>
  <c r="BK221" i="40"/>
  <c r="CT221" i="40"/>
  <c r="Y221" i="40"/>
  <c r="BL221" i="40"/>
  <c r="CV221" i="40"/>
  <c r="Z221" i="40"/>
  <c r="BM221" i="40"/>
  <c r="CW221" i="40"/>
  <c r="D221" i="40"/>
  <c r="AD221" i="40"/>
  <c r="BN221" i="40"/>
  <c r="CX221" i="40"/>
  <c r="AK221" i="40"/>
  <c r="BO221" i="40"/>
  <c r="CY221" i="40"/>
  <c r="AL221" i="40"/>
  <c r="BP221" i="40"/>
  <c r="CZ221" i="40"/>
  <c r="F221" i="40"/>
  <c r="AP221" i="40"/>
  <c r="CC221" i="40"/>
  <c r="G221" i="40"/>
  <c r="AT221" i="40"/>
  <c r="CD221" i="40"/>
  <c r="R221" i="40"/>
  <c r="AV221" i="40"/>
  <c r="CF221" i="40"/>
  <c r="DD219" i="40"/>
  <c r="DE219" i="40"/>
  <c r="DF219" i="40"/>
  <c r="I219" i="40"/>
  <c r="Y219" i="40"/>
  <c r="AO219" i="40"/>
  <c r="BE219" i="40"/>
  <c r="BU219" i="40"/>
  <c r="CK219" i="40"/>
  <c r="DA219" i="40"/>
  <c r="J219" i="40"/>
  <c r="Z219" i="40"/>
  <c r="AP219" i="40"/>
  <c r="BF219" i="40"/>
  <c r="BV219" i="40"/>
  <c r="CL219" i="40"/>
  <c r="DB219" i="40"/>
  <c r="K219" i="40"/>
  <c r="AA219" i="40"/>
  <c r="AQ219" i="40"/>
  <c r="BG219" i="40"/>
  <c r="BW219" i="40"/>
  <c r="CM219" i="40"/>
  <c r="DC219" i="40"/>
  <c r="S219" i="40"/>
  <c r="AL219" i="40"/>
  <c r="BH219" i="40"/>
  <c r="CA219" i="40"/>
  <c r="CT219" i="40"/>
  <c r="T219" i="40"/>
  <c r="AM219" i="40"/>
  <c r="BI219" i="40"/>
  <c r="CB219" i="40"/>
  <c r="CU219" i="40"/>
  <c r="U219" i="40"/>
  <c r="AN219" i="40"/>
  <c r="BJ219" i="40"/>
  <c r="CC219" i="40"/>
  <c r="CV219" i="40"/>
  <c r="V219" i="40"/>
  <c r="AR219" i="40"/>
  <c r="BK219" i="40"/>
  <c r="CD219" i="40"/>
  <c r="CW219" i="40"/>
  <c r="W219" i="40"/>
  <c r="AS219" i="40"/>
  <c r="BL219" i="40"/>
  <c r="CE219" i="40"/>
  <c r="CX219" i="40"/>
  <c r="E219" i="40"/>
  <c r="X219" i="40"/>
  <c r="AT219" i="40"/>
  <c r="BM219" i="40"/>
  <c r="CF219" i="40"/>
  <c r="CY219" i="40"/>
  <c r="H219" i="40"/>
  <c r="AD219" i="40"/>
  <c r="AW219" i="40"/>
  <c r="BP219" i="40"/>
  <c r="CI219" i="40"/>
  <c r="R219" i="40"/>
  <c r="BB219" i="40"/>
  <c r="CO219" i="40"/>
  <c r="D219" i="40"/>
  <c r="AB219" i="40"/>
  <c r="BC219" i="40"/>
  <c r="CP219" i="40"/>
  <c r="AC219" i="40"/>
  <c r="BD219" i="40"/>
  <c r="CQ219" i="40"/>
  <c r="AE219" i="40"/>
  <c r="BN219" i="40"/>
  <c r="CR219" i="40"/>
  <c r="AF219" i="40"/>
  <c r="BO219" i="40"/>
  <c r="CS219" i="40"/>
  <c r="AG219" i="40"/>
  <c r="BQ219" i="40"/>
  <c r="CZ219" i="40"/>
  <c r="F219" i="40"/>
  <c r="AJ219" i="40"/>
  <c r="BT219" i="40"/>
  <c r="G219" i="40"/>
  <c r="AK219" i="40"/>
  <c r="BX219" i="40"/>
  <c r="M219" i="40"/>
  <c r="AV219" i="40"/>
  <c r="BZ219" i="40"/>
  <c r="DD217" i="40"/>
  <c r="DE217" i="40"/>
  <c r="DF217" i="40"/>
  <c r="G217" i="40"/>
  <c r="W217" i="40"/>
  <c r="AM217" i="40"/>
  <c r="BC217" i="40"/>
  <c r="BS217" i="40"/>
  <c r="CI217" i="40"/>
  <c r="CY217" i="40"/>
  <c r="H217" i="40"/>
  <c r="X217" i="40"/>
  <c r="AN217" i="40"/>
  <c r="BD217" i="40"/>
  <c r="BT217" i="40"/>
  <c r="CJ217" i="40"/>
  <c r="CZ217" i="40"/>
  <c r="I217" i="40"/>
  <c r="Y217" i="40"/>
  <c r="AO217" i="40"/>
  <c r="BE217" i="40"/>
  <c r="BU217" i="40"/>
  <c r="CK217" i="40"/>
  <c r="DA217" i="40"/>
  <c r="J217" i="40"/>
  <c r="AC217" i="40"/>
  <c r="AV217" i="40"/>
  <c r="BO217" i="40"/>
  <c r="CH217" i="40"/>
  <c r="K217" i="40"/>
  <c r="AD217" i="40"/>
  <c r="AW217" i="40"/>
  <c r="BP217" i="40"/>
  <c r="CL217" i="40"/>
  <c r="L217" i="40"/>
  <c r="AE217" i="40"/>
  <c r="AX217" i="40"/>
  <c r="BQ217" i="40"/>
  <c r="CM217" i="40"/>
  <c r="M217" i="40"/>
  <c r="AF217" i="40"/>
  <c r="AY217" i="40"/>
  <c r="BR217" i="40"/>
  <c r="CN217" i="40"/>
  <c r="N217" i="40"/>
  <c r="AG217" i="40"/>
  <c r="AZ217" i="40"/>
  <c r="BV217" i="40"/>
  <c r="CO217" i="40"/>
  <c r="O217" i="40"/>
  <c r="AH217" i="40"/>
  <c r="BA217" i="40"/>
  <c r="BW217" i="40"/>
  <c r="CP217" i="40"/>
  <c r="R217" i="40"/>
  <c r="AK217" i="40"/>
  <c r="BG217" i="40"/>
  <c r="BZ217" i="40"/>
  <c r="CS217" i="40"/>
  <c r="S217" i="40"/>
  <c r="BB217" i="40"/>
  <c r="CF217" i="40"/>
  <c r="T217" i="40"/>
  <c r="BF217" i="40"/>
  <c r="CG217" i="40"/>
  <c r="U217" i="40"/>
  <c r="BH217" i="40"/>
  <c r="CQ217" i="40"/>
  <c r="V217" i="40"/>
  <c r="BI217" i="40"/>
  <c r="CR217" i="40"/>
  <c r="Z217" i="40"/>
  <c r="BJ217" i="40"/>
  <c r="CT217" i="40"/>
  <c r="AA217" i="40"/>
  <c r="BK217" i="40"/>
  <c r="CU217" i="40"/>
  <c r="AJ217" i="40"/>
  <c r="BN217" i="40"/>
  <c r="CX217" i="40"/>
  <c r="AL217" i="40"/>
  <c r="BX217" i="40"/>
  <c r="DB217" i="40"/>
  <c r="AQ217" i="40"/>
  <c r="CA217" i="40"/>
  <c r="DD215" i="40"/>
  <c r="DF215" i="40"/>
  <c r="DE215" i="40"/>
  <c r="E215" i="40"/>
  <c r="U215" i="40"/>
  <c r="AK215" i="40"/>
  <c r="BA215" i="40"/>
  <c r="BQ215" i="40"/>
  <c r="CG215" i="40"/>
  <c r="CW215" i="40"/>
  <c r="F215" i="40"/>
  <c r="V215" i="40"/>
  <c r="AL215" i="40"/>
  <c r="BB215" i="40"/>
  <c r="BR215" i="40"/>
  <c r="CH215" i="40"/>
  <c r="CX215" i="40"/>
  <c r="G215" i="40"/>
  <c r="W215" i="40"/>
  <c r="AM215" i="40"/>
  <c r="BC215" i="40"/>
  <c r="BS215" i="40"/>
  <c r="CI215" i="40"/>
  <c r="CY215" i="40"/>
  <c r="H215" i="40"/>
  <c r="X215" i="40"/>
  <c r="AN215" i="40"/>
  <c r="BD215" i="40"/>
  <c r="BT215" i="40"/>
  <c r="CJ215" i="40"/>
  <c r="I215" i="40"/>
  <c r="Y215" i="40"/>
  <c r="AO215" i="40"/>
  <c r="BE215" i="40"/>
  <c r="BU215" i="40"/>
  <c r="CK215" i="40"/>
  <c r="J215" i="40"/>
  <c r="Z215" i="40"/>
  <c r="AP215" i="40"/>
  <c r="BF215" i="40"/>
  <c r="BV215" i="40"/>
  <c r="CL215" i="40"/>
  <c r="M215" i="40"/>
  <c r="AC215" i="40"/>
  <c r="AS215" i="40"/>
  <c r="BI215" i="40"/>
  <c r="BY215" i="40"/>
  <c r="CO215" i="40"/>
  <c r="AB215" i="40"/>
  <c r="AZ215" i="40"/>
  <c r="CD215" i="40"/>
  <c r="AD215" i="40"/>
  <c r="BG215" i="40"/>
  <c r="CE215" i="40"/>
  <c r="AE215" i="40"/>
  <c r="BH215" i="40"/>
  <c r="CF215" i="40"/>
  <c r="AF215" i="40"/>
  <c r="BJ215" i="40"/>
  <c r="CM215" i="40"/>
  <c r="AG215" i="40"/>
  <c r="BK215" i="40"/>
  <c r="CN215" i="40"/>
  <c r="AH215" i="40"/>
  <c r="BL215" i="40"/>
  <c r="CP215" i="40"/>
  <c r="N215" i="40"/>
  <c r="AQ215" i="40"/>
  <c r="BO215" i="40"/>
  <c r="CS215" i="40"/>
  <c r="P215" i="40"/>
  <c r="BN215" i="40"/>
  <c r="DC215" i="40"/>
  <c r="Q215" i="40"/>
  <c r="BP215" i="40"/>
  <c r="R215" i="40"/>
  <c r="BW215" i="40"/>
  <c r="S215" i="40"/>
  <c r="BX215" i="40"/>
  <c r="T215" i="40"/>
  <c r="BZ215" i="40"/>
  <c r="AA215" i="40"/>
  <c r="CA215" i="40"/>
  <c r="AR215" i="40"/>
  <c r="CQ215" i="40"/>
  <c r="AT215" i="40"/>
  <c r="CR215" i="40"/>
  <c r="AV215" i="40"/>
  <c r="CU215" i="40"/>
  <c r="DD213" i="40"/>
  <c r="DE213" i="40"/>
  <c r="DF213" i="40"/>
  <c r="I213" i="40"/>
  <c r="Y213" i="40"/>
  <c r="AO213" i="40"/>
  <c r="BE213" i="40"/>
  <c r="BU213" i="40"/>
  <c r="CK213" i="40"/>
  <c r="N213" i="40"/>
  <c r="AE213" i="40"/>
  <c r="AV213" i="40"/>
  <c r="BM213" i="40"/>
  <c r="CD213" i="40"/>
  <c r="CU213" i="40"/>
  <c r="O213" i="40"/>
  <c r="AF213" i="40"/>
  <c r="AW213" i="40"/>
  <c r="BN213" i="40"/>
  <c r="CE213" i="40"/>
  <c r="CV213" i="40"/>
  <c r="P213" i="40"/>
  <c r="AG213" i="40"/>
  <c r="AX213" i="40"/>
  <c r="BO213" i="40"/>
  <c r="CF213" i="40"/>
  <c r="CW213" i="40"/>
  <c r="Q213" i="40"/>
  <c r="AH213" i="40"/>
  <c r="AY213" i="40"/>
  <c r="BP213" i="40"/>
  <c r="CG213" i="40"/>
  <c r="CX213" i="40"/>
  <c r="R213" i="40"/>
  <c r="AI213" i="40"/>
  <c r="AZ213" i="40"/>
  <c r="BQ213" i="40"/>
  <c r="CH213" i="40"/>
  <c r="CY213" i="40"/>
  <c r="S213" i="40"/>
  <c r="AJ213" i="40"/>
  <c r="BA213" i="40"/>
  <c r="BR213" i="40"/>
  <c r="CI213" i="40"/>
  <c r="CZ213" i="40"/>
  <c r="E213" i="40"/>
  <c r="V213" i="40"/>
  <c r="AM213" i="40"/>
  <c r="BD213" i="40"/>
  <c r="BV213" i="40"/>
  <c r="CM213" i="40"/>
  <c r="DC213" i="40"/>
  <c r="AB213" i="40"/>
  <c r="BH213" i="40"/>
  <c r="CN213" i="40"/>
  <c r="AC213" i="40"/>
  <c r="BI213" i="40"/>
  <c r="CO213" i="40"/>
  <c r="AD213" i="40"/>
  <c r="BJ213" i="40"/>
  <c r="CP213" i="40"/>
  <c r="F213" i="40"/>
  <c r="AK213" i="40"/>
  <c r="BK213" i="40"/>
  <c r="CQ213" i="40"/>
  <c r="G213" i="40"/>
  <c r="AL213" i="40"/>
  <c r="BL213" i="40"/>
  <c r="CR213" i="40"/>
  <c r="H213" i="40"/>
  <c r="AN213" i="40"/>
  <c r="BS213" i="40"/>
  <c r="CS213" i="40"/>
  <c r="L213" i="40"/>
  <c r="AR213" i="40"/>
  <c r="BX213" i="40"/>
  <c r="DB213" i="40"/>
  <c r="M213" i="40"/>
  <c r="AS213" i="40"/>
  <c r="BY213" i="40"/>
  <c r="BB213" i="40"/>
  <c r="BC213" i="40"/>
  <c r="BF213" i="40"/>
  <c r="BG213" i="40"/>
  <c r="J213" i="40"/>
  <c r="BT213" i="40"/>
  <c r="K213" i="40"/>
  <c r="BW213" i="40"/>
  <c r="W213" i="40"/>
  <c r="CB213" i="40"/>
  <c r="X213" i="40"/>
  <c r="CC213" i="40"/>
  <c r="AA213" i="40"/>
  <c r="CL213" i="40"/>
  <c r="DD211" i="40"/>
  <c r="DE211" i="40"/>
  <c r="DF211" i="40"/>
  <c r="G211" i="40"/>
  <c r="W211" i="40"/>
  <c r="AM211" i="40"/>
  <c r="BC211" i="40"/>
  <c r="BS211" i="40"/>
  <c r="CI211" i="40"/>
  <c r="CY211" i="40"/>
  <c r="O211" i="40"/>
  <c r="AF211" i="40"/>
  <c r="AW211" i="40"/>
  <c r="BN211" i="40"/>
  <c r="CE211" i="40"/>
  <c r="CV211" i="40"/>
  <c r="P211" i="40"/>
  <c r="AG211" i="40"/>
  <c r="AX211" i="40"/>
  <c r="BO211" i="40"/>
  <c r="CF211" i="40"/>
  <c r="CW211" i="40"/>
  <c r="Q211" i="40"/>
  <c r="AH211" i="40"/>
  <c r="AY211" i="40"/>
  <c r="BP211" i="40"/>
  <c r="CG211" i="40"/>
  <c r="CX211" i="40"/>
  <c r="R211" i="40"/>
  <c r="AI211" i="40"/>
  <c r="AZ211" i="40"/>
  <c r="BQ211" i="40"/>
  <c r="CH211" i="40"/>
  <c r="CZ211" i="40"/>
  <c r="S211" i="40"/>
  <c r="AJ211" i="40"/>
  <c r="BA211" i="40"/>
  <c r="BR211" i="40"/>
  <c r="CJ211" i="40"/>
  <c r="DA211" i="40"/>
  <c r="T211" i="40"/>
  <c r="AK211" i="40"/>
  <c r="BB211" i="40"/>
  <c r="BT211" i="40"/>
  <c r="CK211" i="40"/>
  <c r="DB211" i="40"/>
  <c r="F211" i="40"/>
  <c r="X211" i="40"/>
  <c r="AO211" i="40"/>
  <c r="BF211" i="40"/>
  <c r="BW211" i="40"/>
  <c r="CN211" i="40"/>
  <c r="Y211" i="40"/>
  <c r="BD211" i="40"/>
  <c r="CC211" i="40"/>
  <c r="Z211" i="40"/>
  <c r="BE211" i="40"/>
  <c r="CD211" i="40"/>
  <c r="AA211" i="40"/>
  <c r="BG211" i="40"/>
  <c r="CL211" i="40"/>
  <c r="AB211" i="40"/>
  <c r="BH211" i="40"/>
  <c r="CM211" i="40"/>
  <c r="AC211" i="40"/>
  <c r="BI211" i="40"/>
  <c r="CO211" i="40"/>
  <c r="AD211" i="40"/>
  <c r="BJ211" i="40"/>
  <c r="CP211" i="40"/>
  <c r="I211" i="40"/>
  <c r="AN211" i="40"/>
  <c r="BM211" i="40"/>
  <c r="CS211" i="40"/>
  <c r="J211" i="40"/>
  <c r="AP211" i="40"/>
  <c r="BU211" i="40"/>
  <c r="CT211" i="40"/>
  <c r="M211" i="40"/>
  <c r="BY211" i="40"/>
  <c r="N211" i="40"/>
  <c r="BZ211" i="40"/>
  <c r="U211" i="40"/>
  <c r="CA211" i="40"/>
  <c r="V211" i="40"/>
  <c r="CB211" i="40"/>
  <c r="AE211" i="40"/>
  <c r="CQ211" i="40"/>
  <c r="AL211" i="40"/>
  <c r="CR211" i="40"/>
  <c r="AS211" i="40"/>
  <c r="AT211" i="40"/>
  <c r="AV211" i="40"/>
  <c r="DF209" i="40"/>
  <c r="DD209" i="40"/>
  <c r="DE209" i="40"/>
  <c r="E209" i="40"/>
  <c r="U209" i="40"/>
  <c r="AK209" i="40"/>
  <c r="BA209" i="40"/>
  <c r="BQ209" i="40"/>
  <c r="CG209" i="40"/>
  <c r="CW209" i="40"/>
  <c r="P209" i="40"/>
  <c r="AG209" i="40"/>
  <c r="AX209" i="40"/>
  <c r="BO209" i="40"/>
  <c r="CF209" i="40"/>
  <c r="CX209" i="40"/>
  <c r="Q209" i="40"/>
  <c r="AH209" i="40"/>
  <c r="AY209" i="40"/>
  <c r="BP209" i="40"/>
  <c r="CH209" i="40"/>
  <c r="CY209" i="40"/>
  <c r="R209" i="40"/>
  <c r="AI209" i="40"/>
  <c r="AZ209" i="40"/>
  <c r="BR209" i="40"/>
  <c r="CI209" i="40"/>
  <c r="CZ209" i="40"/>
  <c r="S209" i="40"/>
  <c r="AJ209" i="40"/>
  <c r="BB209" i="40"/>
  <c r="BS209" i="40"/>
  <c r="CJ209" i="40"/>
  <c r="DA209" i="40"/>
  <c r="T209" i="40"/>
  <c r="AL209" i="40"/>
  <c r="BC209" i="40"/>
  <c r="BT209" i="40"/>
  <c r="CK209" i="40"/>
  <c r="DB209" i="40"/>
  <c r="V209" i="40"/>
  <c r="AM209" i="40"/>
  <c r="BD209" i="40"/>
  <c r="BU209" i="40"/>
  <c r="CL209" i="40"/>
  <c r="DC209" i="40"/>
  <c r="H209" i="40"/>
  <c r="Y209" i="40"/>
  <c r="AP209" i="40"/>
  <c r="BG209" i="40"/>
  <c r="BX209" i="40"/>
  <c r="CO209" i="40"/>
  <c r="N209" i="40"/>
  <c r="AT209" i="40"/>
  <c r="BZ209" i="40"/>
  <c r="O209" i="40"/>
  <c r="AU209" i="40"/>
  <c r="CA209" i="40"/>
  <c r="W209" i="40"/>
  <c r="AV209" i="40"/>
  <c r="CB209" i="40"/>
  <c r="X209" i="40"/>
  <c r="AW209" i="40"/>
  <c r="CC209" i="40"/>
  <c r="Z209" i="40"/>
  <c r="BE209" i="40"/>
  <c r="CD209" i="40"/>
  <c r="AA209" i="40"/>
  <c r="BF209" i="40"/>
  <c r="CE209" i="40"/>
  <c r="AD209" i="40"/>
  <c r="BJ209" i="40"/>
  <c r="CP209" i="40"/>
  <c r="F209" i="40"/>
  <c r="AE209" i="40"/>
  <c r="BK209" i="40"/>
  <c r="CQ209" i="40"/>
  <c r="AO209" i="40"/>
  <c r="CT209" i="40"/>
  <c r="AQ209" i="40"/>
  <c r="CU209" i="40"/>
  <c r="AR209" i="40"/>
  <c r="CV209" i="40"/>
  <c r="AS209" i="40"/>
  <c r="BH209" i="40"/>
  <c r="BI209" i="40"/>
  <c r="G209" i="40"/>
  <c r="BL209" i="40"/>
  <c r="J209" i="40"/>
  <c r="BN209" i="40"/>
  <c r="K209" i="40"/>
  <c r="BV209" i="40"/>
  <c r="M209" i="40"/>
  <c r="BY209" i="40"/>
  <c r="DD207" i="40"/>
  <c r="DE207" i="40"/>
  <c r="DF207" i="40"/>
  <c r="S207" i="40"/>
  <c r="AI207" i="40"/>
  <c r="AY207" i="40"/>
  <c r="BO207" i="40"/>
  <c r="CE207" i="40"/>
  <c r="CU207" i="40"/>
  <c r="T207" i="40"/>
  <c r="AJ207" i="40"/>
  <c r="E207" i="40"/>
  <c r="U207" i="40"/>
  <c r="AK207" i="40"/>
  <c r="BA207" i="40"/>
  <c r="L207" i="40"/>
  <c r="AE207" i="40"/>
  <c r="AX207" i="40"/>
  <c r="BQ207" i="40"/>
  <c r="CH207" i="40"/>
  <c r="CY207" i="40"/>
  <c r="M207" i="40"/>
  <c r="AF207" i="40"/>
  <c r="AZ207" i="40"/>
  <c r="BR207" i="40"/>
  <c r="CI207" i="40"/>
  <c r="CZ207" i="40"/>
  <c r="N207" i="40"/>
  <c r="AG207" i="40"/>
  <c r="BB207" i="40"/>
  <c r="BS207" i="40"/>
  <c r="CJ207" i="40"/>
  <c r="DA207" i="40"/>
  <c r="O207" i="40"/>
  <c r="AH207" i="40"/>
  <c r="BC207" i="40"/>
  <c r="BT207" i="40"/>
  <c r="CK207" i="40"/>
  <c r="DB207" i="40"/>
  <c r="P207" i="40"/>
  <c r="AL207" i="40"/>
  <c r="BD207" i="40"/>
  <c r="BU207" i="40"/>
  <c r="CL207" i="40"/>
  <c r="DC207" i="40"/>
  <c r="Q207" i="40"/>
  <c r="AM207" i="40"/>
  <c r="BE207" i="40"/>
  <c r="BV207" i="40"/>
  <c r="CM207" i="40"/>
  <c r="W207" i="40"/>
  <c r="AP207" i="40"/>
  <c r="BH207" i="40"/>
  <c r="BY207" i="40"/>
  <c r="CP207" i="40"/>
  <c r="F207" i="40"/>
  <c r="AO207" i="40"/>
  <c r="BP207" i="40"/>
  <c r="CV207" i="40"/>
  <c r="G207" i="40"/>
  <c r="AQ207" i="40"/>
  <c r="BW207" i="40"/>
  <c r="CW207" i="40"/>
  <c r="H207" i="40"/>
  <c r="AR207" i="40"/>
  <c r="BX207" i="40"/>
  <c r="CX207" i="40"/>
  <c r="I207" i="40"/>
  <c r="AS207" i="40"/>
  <c r="BZ207" i="40"/>
  <c r="J207" i="40"/>
  <c r="AT207" i="40"/>
  <c r="CA207" i="40"/>
  <c r="K207" i="40"/>
  <c r="AU207" i="40"/>
  <c r="CB207" i="40"/>
  <c r="X207" i="40"/>
  <c r="BF207" i="40"/>
  <c r="CF207" i="40"/>
  <c r="Y207" i="40"/>
  <c r="BG207" i="40"/>
  <c r="CG207" i="40"/>
  <c r="BK207" i="40"/>
  <c r="BL207" i="40"/>
  <c r="BM207" i="40"/>
  <c r="BN207" i="40"/>
  <c r="R207" i="40"/>
  <c r="CC207" i="40"/>
  <c r="V207" i="40"/>
  <c r="CD207" i="40"/>
  <c r="Z207" i="40"/>
  <c r="CN207" i="40"/>
  <c r="AB207" i="40"/>
  <c r="CQ207" i="40"/>
  <c r="AC207" i="40"/>
  <c r="CR207" i="40"/>
  <c r="AN207" i="40"/>
  <c r="CT207" i="40"/>
  <c r="DD205" i="40"/>
  <c r="DE205" i="40"/>
  <c r="DF205" i="40"/>
  <c r="Q205" i="40"/>
  <c r="AG205" i="40"/>
  <c r="AW205" i="40"/>
  <c r="BM205" i="40"/>
  <c r="CC205" i="40"/>
  <c r="CS205" i="40"/>
  <c r="R205" i="40"/>
  <c r="AH205" i="40"/>
  <c r="AX205" i="40"/>
  <c r="BN205" i="40"/>
  <c r="CD205" i="40"/>
  <c r="CT205" i="40"/>
  <c r="S205" i="40"/>
  <c r="AI205" i="40"/>
  <c r="AY205" i="40"/>
  <c r="BO205" i="40"/>
  <c r="CE205" i="40"/>
  <c r="CU205" i="40"/>
  <c r="V205" i="40"/>
  <c r="AO205" i="40"/>
  <c r="BH205" i="40"/>
  <c r="CA205" i="40"/>
  <c r="CW205" i="40"/>
  <c r="W205" i="40"/>
  <c r="AP205" i="40"/>
  <c r="BI205" i="40"/>
  <c r="CB205" i="40"/>
  <c r="CX205" i="40"/>
  <c r="E205" i="40"/>
  <c r="X205" i="40"/>
  <c r="AQ205" i="40"/>
  <c r="BJ205" i="40"/>
  <c r="CF205" i="40"/>
  <c r="CY205" i="40"/>
  <c r="F205" i="40"/>
  <c r="Y205" i="40"/>
  <c r="AR205" i="40"/>
  <c r="BK205" i="40"/>
  <c r="CG205" i="40"/>
  <c r="CZ205" i="40"/>
  <c r="G205" i="40"/>
  <c r="Z205" i="40"/>
  <c r="AS205" i="40"/>
  <c r="BL205" i="40"/>
  <c r="CH205" i="40"/>
  <c r="DA205" i="40"/>
  <c r="H205" i="40"/>
  <c r="AA205" i="40"/>
  <c r="AT205" i="40"/>
  <c r="BP205" i="40"/>
  <c r="CI205" i="40"/>
  <c r="DB205" i="40"/>
  <c r="K205" i="40"/>
  <c r="AD205" i="40"/>
  <c r="AZ205" i="40"/>
  <c r="BS205" i="40"/>
  <c r="CL205" i="40"/>
  <c r="AJ205" i="40"/>
  <c r="BT205" i="40"/>
  <c r="DC205" i="40"/>
  <c r="AK205" i="40"/>
  <c r="BU205" i="40"/>
  <c r="AL205" i="40"/>
  <c r="BV205" i="40"/>
  <c r="I205" i="40"/>
  <c r="AM205" i="40"/>
  <c r="BW205" i="40"/>
  <c r="J205" i="40"/>
  <c r="AN205" i="40"/>
  <c r="BX205" i="40"/>
  <c r="L205" i="40"/>
  <c r="AU205" i="40"/>
  <c r="BY205" i="40"/>
  <c r="O205" i="40"/>
  <c r="BB205" i="40"/>
  <c r="CK205" i="40"/>
  <c r="P205" i="40"/>
  <c r="BC205" i="40"/>
  <c r="CM205" i="40"/>
  <c r="BF205" i="40"/>
  <c r="BG205" i="40"/>
  <c r="BQ205" i="40"/>
  <c r="BR205" i="40"/>
  <c r="M205" i="40"/>
  <c r="BZ205" i="40"/>
  <c r="N205" i="40"/>
  <c r="CJ205" i="40"/>
  <c r="T205" i="40"/>
  <c r="CN205" i="40"/>
  <c r="AB205" i="40"/>
  <c r="CP205" i="40"/>
  <c r="AC205" i="40"/>
  <c r="CQ205" i="40"/>
  <c r="AF205" i="40"/>
  <c r="CV205" i="40"/>
  <c r="DD203" i="40"/>
  <c r="DE203" i="40"/>
  <c r="DF203" i="40"/>
  <c r="T203" i="40"/>
  <c r="AJ203" i="40"/>
  <c r="AZ203" i="40"/>
  <c r="BP203" i="40"/>
  <c r="CF203" i="40"/>
  <c r="CV203" i="40"/>
  <c r="E203" i="40"/>
  <c r="V203" i="40"/>
  <c r="AM203" i="40"/>
  <c r="BD203" i="40"/>
  <c r="BU203" i="40"/>
  <c r="CL203" i="40"/>
  <c r="DC203" i="40"/>
  <c r="F203" i="40"/>
  <c r="W203" i="40"/>
  <c r="AN203" i="40"/>
  <c r="BE203" i="40"/>
  <c r="BV203" i="40"/>
  <c r="CM203" i="40"/>
  <c r="G203" i="40"/>
  <c r="X203" i="40"/>
  <c r="AO203" i="40"/>
  <c r="BF203" i="40"/>
  <c r="BW203" i="40"/>
  <c r="CN203" i="40"/>
  <c r="S203" i="40"/>
  <c r="AQ203" i="40"/>
  <c r="BK203" i="40"/>
  <c r="CE203" i="40"/>
  <c r="CZ203" i="40"/>
  <c r="U203" i="40"/>
  <c r="AR203" i="40"/>
  <c r="BL203" i="40"/>
  <c r="CG203" i="40"/>
  <c r="DA203" i="40"/>
  <c r="Y203" i="40"/>
  <c r="AS203" i="40"/>
  <c r="BM203" i="40"/>
  <c r="CH203" i="40"/>
  <c r="DB203" i="40"/>
  <c r="Z203" i="40"/>
  <c r="AT203" i="40"/>
  <c r="BN203" i="40"/>
  <c r="CI203" i="40"/>
  <c r="AA203" i="40"/>
  <c r="AU203" i="40"/>
  <c r="BO203" i="40"/>
  <c r="CJ203" i="40"/>
  <c r="H203" i="40"/>
  <c r="AB203" i="40"/>
  <c r="AV203" i="40"/>
  <c r="BQ203" i="40"/>
  <c r="CK203" i="40"/>
  <c r="K203" i="40"/>
  <c r="AE203" i="40"/>
  <c r="AY203" i="40"/>
  <c r="BT203" i="40"/>
  <c r="CQ203" i="40"/>
  <c r="Q203" i="40"/>
  <c r="BG203" i="40"/>
  <c r="CS203" i="40"/>
  <c r="R203" i="40"/>
  <c r="BH203" i="40"/>
  <c r="CT203" i="40"/>
  <c r="AC203" i="40"/>
  <c r="BI203" i="40"/>
  <c r="CU203" i="40"/>
  <c r="AD203" i="40"/>
  <c r="BJ203" i="40"/>
  <c r="CW203" i="40"/>
  <c r="AF203" i="40"/>
  <c r="BR203" i="40"/>
  <c r="CX203" i="40"/>
  <c r="AG203" i="40"/>
  <c r="BS203" i="40"/>
  <c r="CY203" i="40"/>
  <c r="AK203" i="40"/>
  <c r="BZ203" i="40"/>
  <c r="I203" i="40"/>
  <c r="AL203" i="40"/>
  <c r="CA203" i="40"/>
  <c r="AX203" i="40"/>
  <c r="BA203" i="40"/>
  <c r="D203" i="40"/>
  <c r="BB203" i="40"/>
  <c r="BC203" i="40"/>
  <c r="BX203" i="40"/>
  <c r="BY203" i="40"/>
  <c r="J203" i="40"/>
  <c r="CB203" i="40"/>
  <c r="M203" i="40"/>
  <c r="CD203" i="40"/>
  <c r="N203" i="40"/>
  <c r="CO203" i="40"/>
  <c r="P203" i="40"/>
  <c r="CR203" i="40"/>
  <c r="DD201" i="40"/>
  <c r="DE201" i="40"/>
  <c r="DF201" i="40"/>
  <c r="R201" i="40"/>
  <c r="AH201" i="40"/>
  <c r="AX201" i="40"/>
  <c r="BN201" i="40"/>
  <c r="CD201" i="40"/>
  <c r="CT201" i="40"/>
  <c r="F201" i="40"/>
  <c r="W201" i="40"/>
  <c r="AN201" i="40"/>
  <c r="BE201" i="40"/>
  <c r="BV201" i="40"/>
  <c r="CM201" i="40"/>
  <c r="G201" i="40"/>
  <c r="X201" i="40"/>
  <c r="AO201" i="40"/>
  <c r="BF201" i="40"/>
  <c r="BW201" i="40"/>
  <c r="CN201" i="40"/>
  <c r="H201" i="40"/>
  <c r="Y201" i="40"/>
  <c r="AP201" i="40"/>
  <c r="BG201" i="40"/>
  <c r="BX201" i="40"/>
  <c r="CO201" i="40"/>
  <c r="P201" i="40"/>
  <c r="AK201" i="40"/>
  <c r="BH201" i="40"/>
  <c r="CB201" i="40"/>
  <c r="CW201" i="40"/>
  <c r="Q201" i="40"/>
  <c r="AL201" i="40"/>
  <c r="BI201" i="40"/>
  <c r="CC201" i="40"/>
  <c r="CX201" i="40"/>
  <c r="S201" i="40"/>
  <c r="AM201" i="40"/>
  <c r="BJ201" i="40"/>
  <c r="CE201" i="40"/>
  <c r="CY201" i="40"/>
  <c r="T201" i="40"/>
  <c r="AQ201" i="40"/>
  <c r="BK201" i="40"/>
  <c r="CF201" i="40"/>
  <c r="CZ201" i="40"/>
  <c r="U201" i="40"/>
  <c r="AR201" i="40"/>
  <c r="BL201" i="40"/>
  <c r="CG201" i="40"/>
  <c r="DA201" i="40"/>
  <c r="V201" i="40"/>
  <c r="AS201" i="40"/>
  <c r="BM201" i="40"/>
  <c r="CH201" i="40"/>
  <c r="DB201" i="40"/>
  <c r="E201" i="40"/>
  <c r="AB201" i="40"/>
  <c r="AV201" i="40"/>
  <c r="BQ201" i="40"/>
  <c r="CK201" i="40"/>
  <c r="AJ201" i="40"/>
  <c r="BY201" i="40"/>
  <c r="I201" i="40"/>
  <c r="AT201" i="40"/>
  <c r="BZ201" i="40"/>
  <c r="J201" i="40"/>
  <c r="AU201" i="40"/>
  <c r="CA201" i="40"/>
  <c r="K201" i="40"/>
  <c r="AW201" i="40"/>
  <c r="CI201" i="40"/>
  <c r="L201" i="40"/>
  <c r="AY201" i="40"/>
  <c r="CJ201" i="40"/>
  <c r="M201" i="40"/>
  <c r="AZ201" i="40"/>
  <c r="CL201" i="40"/>
  <c r="Z201" i="40"/>
  <c r="BC201" i="40"/>
  <c r="CR201" i="40"/>
  <c r="AA201" i="40"/>
  <c r="BD201" i="40"/>
  <c r="CS201" i="40"/>
  <c r="AE201" i="40"/>
  <c r="DC201" i="40"/>
  <c r="AF201" i="40"/>
  <c r="AG201" i="40"/>
  <c r="AI201" i="40"/>
  <c r="BA201" i="40"/>
  <c r="BB201" i="40"/>
  <c r="BO201" i="40"/>
  <c r="BR201" i="40"/>
  <c r="BS201" i="40"/>
  <c r="BU201" i="40"/>
  <c r="DD199" i="40"/>
  <c r="DF199" i="40"/>
  <c r="DE199" i="40"/>
  <c r="P199" i="40"/>
  <c r="AF199" i="40"/>
  <c r="AV199" i="40"/>
  <c r="BL199" i="40"/>
  <c r="CB199" i="40"/>
  <c r="CR199" i="40"/>
  <c r="G199" i="40"/>
  <c r="X199" i="40"/>
  <c r="AO199" i="40"/>
  <c r="BF199" i="40"/>
  <c r="BW199" i="40"/>
  <c r="CN199" i="40"/>
  <c r="H199" i="40"/>
  <c r="Y199" i="40"/>
  <c r="AP199" i="40"/>
  <c r="BG199" i="40"/>
  <c r="BX199" i="40"/>
  <c r="CO199" i="40"/>
  <c r="I199" i="40"/>
  <c r="Z199" i="40"/>
  <c r="AQ199" i="40"/>
  <c r="BH199" i="40"/>
  <c r="BY199" i="40"/>
  <c r="CP199" i="40"/>
  <c r="M199" i="40"/>
  <c r="AH199" i="40"/>
  <c r="BB199" i="40"/>
  <c r="BV199" i="40"/>
  <c r="CT199" i="40"/>
  <c r="N199" i="40"/>
  <c r="AI199" i="40"/>
  <c r="BC199" i="40"/>
  <c r="BZ199" i="40"/>
  <c r="CU199" i="40"/>
  <c r="O199" i="40"/>
  <c r="AJ199" i="40"/>
  <c r="BD199" i="40"/>
  <c r="CA199" i="40"/>
  <c r="CV199" i="40"/>
  <c r="Q199" i="40"/>
  <c r="AK199" i="40"/>
  <c r="BE199" i="40"/>
  <c r="CC199" i="40"/>
  <c r="CW199" i="40"/>
  <c r="R199" i="40"/>
  <c r="AL199" i="40"/>
  <c r="BI199" i="40"/>
  <c r="CD199" i="40"/>
  <c r="CX199" i="40"/>
  <c r="S199" i="40"/>
  <c r="AM199" i="40"/>
  <c r="BJ199" i="40"/>
  <c r="CE199" i="40"/>
  <c r="CY199" i="40"/>
  <c r="V199" i="40"/>
  <c r="AS199" i="40"/>
  <c r="BN199" i="40"/>
  <c r="CH199" i="40"/>
  <c r="DB199" i="40"/>
  <c r="W199" i="40"/>
  <c r="BK199" i="40"/>
  <c r="CQ199" i="40"/>
  <c r="AA199" i="40"/>
  <c r="BM199" i="40"/>
  <c r="CS199" i="40"/>
  <c r="AB199" i="40"/>
  <c r="BO199" i="40"/>
  <c r="CZ199" i="40"/>
  <c r="AC199" i="40"/>
  <c r="BP199" i="40"/>
  <c r="DA199" i="40"/>
  <c r="AD199" i="40"/>
  <c r="BQ199" i="40"/>
  <c r="DC199" i="40"/>
  <c r="AE199" i="40"/>
  <c r="BR199" i="40"/>
  <c r="AR199" i="40"/>
  <c r="BU199" i="40"/>
  <c r="E199" i="40"/>
  <c r="AT199" i="40"/>
  <c r="CF199" i="40"/>
  <c r="K199" i="40"/>
  <c r="CJ199" i="40"/>
  <c r="L199" i="40"/>
  <c r="CK199" i="40"/>
  <c r="T199" i="40"/>
  <c r="CL199" i="40"/>
  <c r="U199" i="40"/>
  <c r="CM199" i="40"/>
  <c r="AG199" i="40"/>
  <c r="AN199" i="40"/>
  <c r="AU199" i="40"/>
  <c r="AX199" i="40"/>
  <c r="AY199" i="40"/>
  <c r="BA199" i="40"/>
  <c r="DD197" i="40"/>
  <c r="DE197" i="40"/>
  <c r="DF197" i="40"/>
  <c r="N197" i="40"/>
  <c r="AD197" i="40"/>
  <c r="AT197" i="40"/>
  <c r="BJ197" i="40"/>
  <c r="BZ197" i="40"/>
  <c r="CP197" i="40"/>
  <c r="O197" i="40"/>
  <c r="G197" i="40"/>
  <c r="Y197" i="40"/>
  <c r="AP197" i="40"/>
  <c r="BG197" i="40"/>
  <c r="BX197" i="40"/>
  <c r="CO197" i="40"/>
  <c r="H197" i="40"/>
  <c r="Z197" i="40"/>
  <c r="AQ197" i="40"/>
  <c r="BH197" i="40"/>
  <c r="BY197" i="40"/>
  <c r="CQ197" i="40"/>
  <c r="I197" i="40"/>
  <c r="AA197" i="40"/>
  <c r="AR197" i="40"/>
  <c r="BI197" i="40"/>
  <c r="CA197" i="40"/>
  <c r="CR197" i="40"/>
  <c r="F197" i="40"/>
  <c r="AE197" i="40"/>
  <c r="AY197" i="40"/>
  <c r="BS197" i="40"/>
  <c r="CM197" i="40"/>
  <c r="J197" i="40"/>
  <c r="AF197" i="40"/>
  <c r="AZ197" i="40"/>
  <c r="BT197" i="40"/>
  <c r="CN197" i="40"/>
  <c r="K197" i="40"/>
  <c r="AG197" i="40"/>
  <c r="BA197" i="40"/>
  <c r="BU197" i="40"/>
  <c r="CS197" i="40"/>
  <c r="L197" i="40"/>
  <c r="AH197" i="40"/>
  <c r="BB197" i="40"/>
  <c r="BV197" i="40"/>
  <c r="CT197" i="40"/>
  <c r="M197" i="40"/>
  <c r="AI197" i="40"/>
  <c r="BC197" i="40"/>
  <c r="BW197" i="40"/>
  <c r="CU197" i="40"/>
  <c r="P197" i="40"/>
  <c r="AJ197" i="40"/>
  <c r="BD197" i="40"/>
  <c r="CB197" i="40"/>
  <c r="CV197" i="40"/>
  <c r="S197" i="40"/>
  <c r="AM197" i="40"/>
  <c r="BK197" i="40"/>
  <c r="CE197" i="40"/>
  <c r="CY197" i="40"/>
  <c r="AO197" i="40"/>
  <c r="CD197" i="40"/>
  <c r="AS197" i="40"/>
  <c r="CF197" i="40"/>
  <c r="AU197" i="40"/>
  <c r="CG197" i="40"/>
  <c r="E197" i="40"/>
  <c r="AV197" i="40"/>
  <c r="CH197" i="40"/>
  <c r="Q197" i="40"/>
  <c r="AW197" i="40"/>
  <c r="CI197" i="40"/>
  <c r="R197" i="40"/>
  <c r="AX197" i="40"/>
  <c r="CJ197" i="40"/>
  <c r="V197" i="40"/>
  <c r="BL197" i="40"/>
  <c r="CW197" i="40"/>
  <c r="W197" i="40"/>
  <c r="BM197" i="40"/>
  <c r="CX197" i="40"/>
  <c r="AB197" i="40"/>
  <c r="BO197" i="40"/>
  <c r="DA197" i="40"/>
  <c r="BE197" i="40"/>
  <c r="BF197" i="40"/>
  <c r="BN197" i="40"/>
  <c r="BP197" i="40"/>
  <c r="BQ197" i="40"/>
  <c r="BR197" i="40"/>
  <c r="CC197" i="40"/>
  <c r="CL197" i="40"/>
  <c r="T197" i="40"/>
  <c r="CZ197" i="40"/>
  <c r="X197" i="40"/>
  <c r="DC197" i="40"/>
  <c r="DD195" i="40"/>
  <c r="DE195" i="40"/>
  <c r="DF195" i="40"/>
  <c r="I195" i="40"/>
  <c r="Y195" i="40"/>
  <c r="AO195" i="40"/>
  <c r="BE195" i="40"/>
  <c r="BU195" i="40"/>
  <c r="CK195" i="40"/>
  <c r="DA195" i="40"/>
  <c r="Q195" i="40"/>
  <c r="AH195" i="40"/>
  <c r="AY195" i="40"/>
  <c r="BP195" i="40"/>
  <c r="CG195" i="40"/>
  <c r="CX195" i="40"/>
  <c r="R195" i="40"/>
  <c r="AI195" i="40"/>
  <c r="AZ195" i="40"/>
  <c r="BQ195" i="40"/>
  <c r="CH195" i="40"/>
  <c r="CY195" i="40"/>
  <c r="S195" i="40"/>
  <c r="AJ195" i="40"/>
  <c r="BA195" i="40"/>
  <c r="BR195" i="40"/>
  <c r="CI195" i="40"/>
  <c r="CZ195" i="40"/>
  <c r="E195" i="40"/>
  <c r="Z195" i="40"/>
  <c r="AT195" i="40"/>
  <c r="BN195" i="40"/>
  <c r="CL195" i="40"/>
  <c r="F195" i="40"/>
  <c r="AA195" i="40"/>
  <c r="AU195" i="40"/>
  <c r="BO195" i="40"/>
  <c r="CM195" i="40"/>
  <c r="G195" i="40"/>
  <c r="AB195" i="40"/>
  <c r="AV195" i="40"/>
  <c r="BS195" i="40"/>
  <c r="CN195" i="40"/>
  <c r="H195" i="40"/>
  <c r="AC195" i="40"/>
  <c r="AW195" i="40"/>
  <c r="BT195" i="40"/>
  <c r="J195" i="40"/>
  <c r="AD195" i="40"/>
  <c r="K195" i="40"/>
  <c r="AE195" i="40"/>
  <c r="BB195" i="40"/>
  <c r="BW195" i="40"/>
  <c r="V195" i="40"/>
  <c r="BF195" i="40"/>
  <c r="CE195" i="40"/>
  <c r="W195" i="40"/>
  <c r="BG195" i="40"/>
  <c r="CF195" i="40"/>
  <c r="X195" i="40"/>
  <c r="BH195" i="40"/>
  <c r="CJ195" i="40"/>
  <c r="AF195" i="40"/>
  <c r="BI195" i="40"/>
  <c r="CO195" i="40"/>
  <c r="AG195" i="40"/>
  <c r="BJ195" i="40"/>
  <c r="CP195" i="40"/>
  <c r="AK195" i="40"/>
  <c r="BK195" i="40"/>
  <c r="CQ195" i="40"/>
  <c r="AN195" i="40"/>
  <c r="BV195" i="40"/>
  <c r="CT195" i="40"/>
  <c r="N195" i="40"/>
  <c r="BX195" i="40"/>
  <c r="O195" i="40"/>
  <c r="BY195" i="40"/>
  <c r="P195" i="40"/>
  <c r="BZ195" i="40"/>
  <c r="T195" i="40"/>
  <c r="CA195" i="40"/>
  <c r="U195" i="40"/>
  <c r="CB195" i="40"/>
  <c r="AL195" i="40"/>
  <c r="CC195" i="40"/>
  <c r="AQ195" i="40"/>
  <c r="CS195" i="40"/>
  <c r="AR195" i="40"/>
  <c r="CU195" i="40"/>
  <c r="AX195" i="40"/>
  <c r="CW195" i="40"/>
  <c r="BC195" i="40"/>
  <c r="BD195" i="40"/>
  <c r="BL195" i="40"/>
  <c r="BM195" i="40"/>
  <c r="CD195" i="40"/>
  <c r="CR195" i="40"/>
  <c r="CV195" i="40"/>
  <c r="DC195" i="40"/>
  <c r="L195" i="40"/>
  <c r="DF193" i="40"/>
  <c r="DD193" i="40"/>
  <c r="DE193" i="40"/>
  <c r="G193" i="40"/>
  <c r="W193" i="40"/>
  <c r="AM193" i="40"/>
  <c r="BC193" i="40"/>
  <c r="BS193" i="40"/>
  <c r="CI193" i="40"/>
  <c r="CY193" i="40"/>
  <c r="R193" i="40"/>
  <c r="AI193" i="40"/>
  <c r="AZ193" i="40"/>
  <c r="BQ193" i="40"/>
  <c r="CH193" i="40"/>
  <c r="CZ193" i="40"/>
  <c r="S193" i="40"/>
  <c r="AJ193" i="40"/>
  <c r="BA193" i="40"/>
  <c r="BR193" i="40"/>
  <c r="CJ193" i="40"/>
  <c r="DA193" i="40"/>
  <c r="T193" i="40"/>
  <c r="AK193" i="40"/>
  <c r="BB193" i="40"/>
  <c r="BT193" i="40"/>
  <c r="CK193" i="40"/>
  <c r="DB193" i="40"/>
  <c r="V193" i="40"/>
  <c r="AQ193" i="40"/>
  <c r="BK193" i="40"/>
  <c r="CE193" i="40"/>
  <c r="DC193" i="40"/>
  <c r="X193" i="40"/>
  <c r="AR193" i="40"/>
  <c r="BL193" i="40"/>
  <c r="CF193" i="40"/>
  <c r="Y193" i="40"/>
  <c r="AS193" i="40"/>
  <c r="BM193" i="40"/>
  <c r="CG193" i="40"/>
  <c r="E193" i="40"/>
  <c r="Z193" i="40"/>
  <c r="AT193" i="40"/>
  <c r="BN193" i="40"/>
  <c r="CL193" i="40"/>
  <c r="F193" i="40"/>
  <c r="AA193" i="40"/>
  <c r="AU193" i="40"/>
  <c r="BO193" i="40"/>
  <c r="CM193" i="40"/>
  <c r="H193" i="40"/>
  <c r="AB193" i="40"/>
  <c r="AV193" i="40"/>
  <c r="BP193" i="40"/>
  <c r="CN193" i="40"/>
  <c r="K193" i="40"/>
  <c r="AE193" i="40"/>
  <c r="AY193" i="40"/>
  <c r="BW193" i="40"/>
  <c r="Q193" i="40"/>
  <c r="BG193" i="40"/>
  <c r="CR193" i="40"/>
  <c r="U193" i="40"/>
  <c r="BH193" i="40"/>
  <c r="CS193" i="40"/>
  <c r="AC193" i="40"/>
  <c r="BI193" i="40"/>
  <c r="CT193" i="40"/>
  <c r="AD193" i="40"/>
  <c r="BJ193" i="40"/>
  <c r="CU193" i="40"/>
  <c r="AF193" i="40"/>
  <c r="BU193" i="40"/>
  <c r="CV193" i="40"/>
  <c r="AG193" i="40"/>
  <c r="BV193" i="40"/>
  <c r="CW193" i="40"/>
  <c r="AN193" i="40"/>
  <c r="BZ193" i="40"/>
  <c r="AL193" i="40"/>
  <c r="CQ193" i="40"/>
  <c r="AO193" i="40"/>
  <c r="CX193" i="40"/>
  <c r="AP193" i="40"/>
  <c r="AW193" i="40"/>
  <c r="AX193" i="40"/>
  <c r="BD193" i="40"/>
  <c r="I193" i="40"/>
  <c r="BX193" i="40"/>
  <c r="J193" i="40"/>
  <c r="BY193" i="40"/>
  <c r="M193" i="40"/>
  <c r="CB193" i="40"/>
  <c r="L193" i="40"/>
  <c r="N193" i="40"/>
  <c r="O193" i="40"/>
  <c r="P193" i="40"/>
  <c r="BE193" i="40"/>
  <c r="BF193" i="40"/>
  <c r="CC193" i="40"/>
  <c r="DD191" i="40"/>
  <c r="DE191" i="40"/>
  <c r="DF191" i="40"/>
  <c r="E191" i="40"/>
  <c r="U191" i="40"/>
  <c r="AK191" i="40"/>
  <c r="BA191" i="40"/>
  <c r="BQ191" i="40"/>
  <c r="CG191" i="40"/>
  <c r="CW191" i="40"/>
  <c r="S191" i="40"/>
  <c r="AJ191" i="40"/>
  <c r="BB191" i="40"/>
  <c r="BS191" i="40"/>
  <c r="CJ191" i="40"/>
  <c r="DA191" i="40"/>
  <c r="T191" i="40"/>
  <c r="AL191" i="40"/>
  <c r="BC191" i="40"/>
  <c r="BT191" i="40"/>
  <c r="CK191" i="40"/>
  <c r="DB191" i="40"/>
  <c r="V191" i="40"/>
  <c r="AM191" i="40"/>
  <c r="BD191" i="40"/>
  <c r="BU191" i="40"/>
  <c r="CL191" i="40"/>
  <c r="DC191" i="40"/>
  <c r="P191" i="40"/>
  <c r="AN191" i="40"/>
  <c r="BH191" i="40"/>
  <c r="CB191" i="40"/>
  <c r="CV191" i="40"/>
  <c r="Q191" i="40"/>
  <c r="AO191" i="40"/>
  <c r="BI191" i="40"/>
  <c r="CC191" i="40"/>
  <c r="CX191" i="40"/>
  <c r="R191" i="40"/>
  <c r="AP191" i="40"/>
  <c r="BJ191" i="40"/>
  <c r="CD191" i="40"/>
  <c r="CY191" i="40"/>
  <c r="W191" i="40"/>
  <c r="AQ191" i="40"/>
  <c r="BK191" i="40"/>
  <c r="CE191" i="40"/>
  <c r="CZ191" i="40"/>
  <c r="X191" i="40"/>
  <c r="AR191" i="40"/>
  <c r="BL191" i="40"/>
  <c r="CF191" i="40"/>
  <c r="Y191" i="40"/>
  <c r="AS191" i="40"/>
  <c r="BM191" i="40"/>
  <c r="CH191" i="40"/>
  <c r="H191" i="40"/>
  <c r="AB191" i="40"/>
  <c r="AV191" i="40"/>
  <c r="BP191" i="40"/>
  <c r="CN191" i="40"/>
  <c r="G191" i="40"/>
  <c r="AI191" i="40"/>
  <c r="BY191" i="40"/>
  <c r="I191" i="40"/>
  <c r="AT191" i="40"/>
  <c r="BZ191" i="40"/>
  <c r="J191" i="40"/>
  <c r="AU191" i="40"/>
  <c r="CA191" i="40"/>
  <c r="K191" i="40"/>
  <c r="AW191" i="40"/>
  <c r="CI191" i="40"/>
  <c r="L191" i="40"/>
  <c r="AX191" i="40"/>
  <c r="CM191" i="40"/>
  <c r="M191" i="40"/>
  <c r="AY191" i="40"/>
  <c r="CO191" i="40"/>
  <c r="Z191" i="40"/>
  <c r="BF191" i="40"/>
  <c r="CR191" i="40"/>
  <c r="AG191" i="40"/>
  <c r="AH191" i="40"/>
  <c r="AZ191" i="40"/>
  <c r="BE191" i="40"/>
  <c r="BG191" i="40"/>
  <c r="BN191" i="40"/>
  <c r="F191" i="40"/>
  <c r="BV191" i="40"/>
  <c r="N191" i="40"/>
  <c r="BW191" i="40"/>
  <c r="AA191" i="40"/>
  <c r="CP191" i="40"/>
  <c r="AD191" i="40"/>
  <c r="AE191" i="40"/>
  <c r="AF191" i="40"/>
  <c r="BO191" i="40"/>
  <c r="BR191" i="40"/>
  <c r="BX191" i="40"/>
  <c r="CQ191" i="40"/>
  <c r="CT191" i="40"/>
  <c r="CU191" i="40"/>
  <c r="DD189" i="40"/>
  <c r="DE189" i="40"/>
  <c r="DF189" i="40"/>
  <c r="Q189" i="40"/>
  <c r="AG189" i="40"/>
  <c r="AW189" i="40"/>
  <c r="BM189" i="40"/>
  <c r="O189" i="40"/>
  <c r="AF189" i="40"/>
  <c r="AX189" i="40"/>
  <c r="BO189" i="40"/>
  <c r="CE189" i="40"/>
  <c r="CU189" i="40"/>
  <c r="P189" i="40"/>
  <c r="R189" i="40"/>
  <c r="AJ189" i="40"/>
  <c r="BB189" i="40"/>
  <c r="BT189" i="40"/>
  <c r="CK189" i="40"/>
  <c r="DB189" i="40"/>
  <c r="S189" i="40"/>
  <c r="AK189" i="40"/>
  <c r="BC189" i="40"/>
  <c r="BU189" i="40"/>
  <c r="CL189" i="40"/>
  <c r="DC189" i="40"/>
  <c r="T189" i="40"/>
  <c r="AL189" i="40"/>
  <c r="BD189" i="40"/>
  <c r="BV189" i="40"/>
  <c r="CM189" i="40"/>
  <c r="H189" i="40"/>
  <c r="AD189" i="40"/>
  <c r="BA189" i="40"/>
  <c r="BY189" i="40"/>
  <c r="CS189" i="40"/>
  <c r="I189" i="40"/>
  <c r="AE189" i="40"/>
  <c r="BE189" i="40"/>
  <c r="BZ189" i="40"/>
  <c r="CT189" i="40"/>
  <c r="J189" i="40"/>
  <c r="AH189" i="40"/>
  <c r="BF189" i="40"/>
  <c r="CA189" i="40"/>
  <c r="CV189" i="40"/>
  <c r="K189" i="40"/>
  <c r="AI189" i="40"/>
  <c r="BG189" i="40"/>
  <c r="CB189" i="40"/>
  <c r="CW189" i="40"/>
  <c r="L189" i="40"/>
  <c r="AM189" i="40"/>
  <c r="BH189" i="40"/>
  <c r="CC189" i="40"/>
  <c r="CX189" i="40"/>
  <c r="M189" i="40"/>
  <c r="AN189" i="40"/>
  <c r="BI189" i="40"/>
  <c r="CD189" i="40"/>
  <c r="CY189" i="40"/>
  <c r="V189" i="40"/>
  <c r="AQ189" i="40"/>
  <c r="BL189" i="40"/>
  <c r="CH189" i="40"/>
  <c r="W189" i="40"/>
  <c r="BJ189" i="40"/>
  <c r="CQ189" i="40"/>
  <c r="X189" i="40"/>
  <c r="BK189" i="40"/>
  <c r="CR189" i="40"/>
  <c r="Y189" i="40"/>
  <c r="BN189" i="40"/>
  <c r="CZ189" i="40"/>
  <c r="Z189" i="40"/>
  <c r="BP189" i="40"/>
  <c r="DA189" i="40"/>
  <c r="AA189" i="40"/>
  <c r="BQ189" i="40"/>
  <c r="AB189" i="40"/>
  <c r="BR189" i="40"/>
  <c r="AP189" i="40"/>
  <c r="BX189" i="40"/>
  <c r="AT189" i="40"/>
  <c r="AU189" i="40"/>
  <c r="AV189" i="40"/>
  <c r="AY189" i="40"/>
  <c r="AZ189" i="40"/>
  <c r="BS189" i="40"/>
  <c r="F189" i="40"/>
  <c r="CG189" i="40"/>
  <c r="G189" i="40"/>
  <c r="CI189" i="40"/>
  <c r="U189" i="40"/>
  <c r="CN189" i="40"/>
  <c r="CJ189" i="40"/>
  <c r="CO189" i="40"/>
  <c r="CP189" i="40"/>
  <c r="E189" i="40"/>
  <c r="N189" i="40"/>
  <c r="AO189" i="40"/>
  <c r="DD187" i="40"/>
  <c r="DE187" i="40"/>
  <c r="DF187" i="40"/>
  <c r="O187" i="40"/>
  <c r="AE187" i="40"/>
  <c r="AU187" i="40"/>
  <c r="BK187" i="40"/>
  <c r="CA187" i="40"/>
  <c r="CQ187" i="40"/>
  <c r="Q187" i="40"/>
  <c r="AH187" i="40"/>
  <c r="AY187" i="40"/>
  <c r="BP187" i="40"/>
  <c r="CG187" i="40"/>
  <c r="CX187" i="40"/>
  <c r="R187" i="40"/>
  <c r="AI187" i="40"/>
  <c r="AZ187" i="40"/>
  <c r="BQ187" i="40"/>
  <c r="CH187" i="40"/>
  <c r="CY187" i="40"/>
  <c r="S187" i="40"/>
  <c r="AJ187" i="40"/>
  <c r="BA187" i="40"/>
  <c r="BR187" i="40"/>
  <c r="CI187" i="40"/>
  <c r="CZ187" i="40"/>
  <c r="L187" i="40"/>
  <c r="AG187" i="40"/>
  <c r="BD187" i="40"/>
  <c r="BX187" i="40"/>
  <c r="CS187" i="40"/>
  <c r="M187" i="40"/>
  <c r="AK187" i="40"/>
  <c r="BE187" i="40"/>
  <c r="BY187" i="40"/>
  <c r="CT187" i="40"/>
  <c r="N187" i="40"/>
  <c r="AL187" i="40"/>
  <c r="BF187" i="40"/>
  <c r="BZ187" i="40"/>
  <c r="CU187" i="40"/>
  <c r="P187" i="40"/>
  <c r="F187" i="40"/>
  <c r="AD187" i="40"/>
  <c r="BH187" i="40"/>
  <c r="CF187" i="40"/>
  <c r="G187" i="40"/>
  <c r="AF187" i="40"/>
  <c r="BI187" i="40"/>
  <c r="CJ187" i="40"/>
  <c r="H187" i="40"/>
  <c r="AM187" i="40"/>
  <c r="BJ187" i="40"/>
  <c r="CK187" i="40"/>
  <c r="I187" i="40"/>
  <c r="AN187" i="40"/>
  <c r="BL187" i="40"/>
  <c r="CL187" i="40"/>
  <c r="J187" i="40"/>
  <c r="AO187" i="40"/>
  <c r="BM187" i="40"/>
  <c r="CM187" i="40"/>
  <c r="K187" i="40"/>
  <c r="AP187" i="40"/>
  <c r="BN187" i="40"/>
  <c r="CN187" i="40"/>
  <c r="V187" i="40"/>
  <c r="AS187" i="40"/>
  <c r="BT187" i="40"/>
  <c r="CR187" i="40"/>
  <c r="AR187" i="40"/>
  <c r="CE187" i="40"/>
  <c r="AT187" i="40"/>
  <c r="CO187" i="40"/>
  <c r="AV187" i="40"/>
  <c r="CP187" i="40"/>
  <c r="AW187" i="40"/>
  <c r="CV187" i="40"/>
  <c r="AX187" i="40"/>
  <c r="CW187" i="40"/>
  <c r="E187" i="40"/>
  <c r="BB187" i="40"/>
  <c r="DA187" i="40"/>
  <c r="U187" i="40"/>
  <c r="W187" i="40"/>
  <c r="BO187" i="40"/>
  <c r="T187" i="40"/>
  <c r="CD187" i="40"/>
  <c r="X187" i="40"/>
  <c r="DB187" i="40"/>
  <c r="Y187" i="40"/>
  <c r="DC187" i="40"/>
  <c r="Z187" i="40"/>
  <c r="AA187" i="40"/>
  <c r="AB187" i="40"/>
  <c r="BC187" i="40"/>
  <c r="BG187" i="40"/>
  <c r="BU187" i="40"/>
  <c r="D187" i="40"/>
  <c r="AC187" i="40"/>
  <c r="BS187" i="40"/>
  <c r="DD185" i="40"/>
  <c r="DE185" i="40"/>
  <c r="DF185" i="40"/>
  <c r="M185" i="40"/>
  <c r="AC185" i="40"/>
  <c r="AS185" i="40"/>
  <c r="BI185" i="40"/>
  <c r="BY185" i="40"/>
  <c r="CO185" i="40"/>
  <c r="N185" i="40"/>
  <c r="AD185" i="40"/>
  <c r="AT185" i="40"/>
  <c r="O185" i="40"/>
  <c r="AE185" i="40"/>
  <c r="AU185" i="40"/>
  <c r="K185" i="40"/>
  <c r="AG185" i="40"/>
  <c r="AZ185" i="40"/>
  <c r="BQ185" i="40"/>
  <c r="CH185" i="40"/>
  <c r="CY185" i="40"/>
  <c r="L185" i="40"/>
  <c r="AH185" i="40"/>
  <c r="BA185" i="40"/>
  <c r="BR185" i="40"/>
  <c r="CI185" i="40"/>
  <c r="CZ185" i="40"/>
  <c r="P185" i="40"/>
  <c r="AI185" i="40"/>
  <c r="BB185" i="40"/>
  <c r="BS185" i="40"/>
  <c r="CJ185" i="40"/>
  <c r="DA185" i="40"/>
  <c r="Y185" i="40"/>
  <c r="AX185" i="40"/>
  <c r="BU185" i="40"/>
  <c r="CP185" i="40"/>
  <c r="Z185" i="40"/>
  <c r="AY185" i="40"/>
  <c r="BV185" i="40"/>
  <c r="CQ185" i="40"/>
  <c r="E185" i="40"/>
  <c r="AA185" i="40"/>
  <c r="BC185" i="40"/>
  <c r="BW185" i="40"/>
  <c r="CR185" i="40"/>
  <c r="F185" i="40"/>
  <c r="AB185" i="40"/>
  <c r="BD185" i="40"/>
  <c r="BX185" i="40"/>
  <c r="CS185" i="40"/>
  <c r="G185" i="40"/>
  <c r="H185" i="40"/>
  <c r="AJ185" i="40"/>
  <c r="BF185" i="40"/>
  <c r="CA185" i="40"/>
  <c r="CU185" i="40"/>
  <c r="AF185" i="40"/>
  <c r="BL185" i="40"/>
  <c r="CN185" i="40"/>
  <c r="AK185" i="40"/>
  <c r="BM185" i="40"/>
  <c r="CT185" i="40"/>
  <c r="AL185" i="40"/>
  <c r="BN185" i="40"/>
  <c r="CV185" i="40"/>
  <c r="AM185" i="40"/>
  <c r="BO185" i="40"/>
  <c r="CW185" i="40"/>
  <c r="AN185" i="40"/>
  <c r="BP185" i="40"/>
  <c r="CX185" i="40"/>
  <c r="AO185" i="40"/>
  <c r="BT185" i="40"/>
  <c r="DB185" i="40"/>
  <c r="Q185" i="40"/>
  <c r="AR185" i="40"/>
  <c r="CC185" i="40"/>
  <c r="AP185" i="40"/>
  <c r="CL185" i="40"/>
  <c r="AQ185" i="40"/>
  <c r="CM185" i="40"/>
  <c r="AV185" i="40"/>
  <c r="DC185" i="40"/>
  <c r="AW185" i="40"/>
  <c r="BE185" i="40"/>
  <c r="BG185" i="40"/>
  <c r="I185" i="40"/>
  <c r="BJ185" i="40"/>
  <c r="J185" i="40"/>
  <c r="BK185" i="40"/>
  <c r="R185" i="40"/>
  <c r="S185" i="40"/>
  <c r="T185" i="40"/>
  <c r="U185" i="40"/>
  <c r="V185" i="40"/>
  <c r="BH185" i="40"/>
  <c r="BZ185" i="40"/>
  <c r="CD185" i="40"/>
  <c r="CG185" i="40"/>
  <c r="D185" i="40"/>
  <c r="CK185" i="40"/>
  <c r="W185" i="40"/>
  <c r="DD183" i="40"/>
  <c r="DF183" i="40"/>
  <c r="DE183" i="40"/>
  <c r="L183" i="40"/>
  <c r="AB183" i="40"/>
  <c r="AR183" i="40"/>
  <c r="BH183" i="40"/>
  <c r="BX183" i="40"/>
  <c r="CN183" i="40"/>
  <c r="P183" i="40"/>
  <c r="AG183" i="40"/>
  <c r="AX183" i="40"/>
  <c r="BO183" i="40"/>
  <c r="CF183" i="40"/>
  <c r="CW183" i="40"/>
  <c r="Q183" i="40"/>
  <c r="AH183" i="40"/>
  <c r="AY183" i="40"/>
  <c r="BP183" i="40"/>
  <c r="CG183" i="40"/>
  <c r="CX183" i="40"/>
  <c r="R183" i="40"/>
  <c r="AI183" i="40"/>
  <c r="AZ183" i="40"/>
  <c r="BQ183" i="40"/>
  <c r="CH183" i="40"/>
  <c r="CY183" i="40"/>
  <c r="I183" i="40"/>
  <c r="AD183" i="40"/>
  <c r="BA183" i="40"/>
  <c r="BU183" i="40"/>
  <c r="CP183" i="40"/>
  <c r="J183" i="40"/>
  <c r="AE183" i="40"/>
  <c r="BB183" i="40"/>
  <c r="BV183" i="40"/>
  <c r="CQ183" i="40"/>
  <c r="K183" i="40"/>
  <c r="AF183" i="40"/>
  <c r="BC183" i="40"/>
  <c r="BW183" i="40"/>
  <c r="CR183" i="40"/>
  <c r="Z183" i="40"/>
  <c r="BD183" i="40"/>
  <c r="CB183" i="40"/>
  <c r="DB183" i="40"/>
  <c r="AA183" i="40"/>
  <c r="BE183" i="40"/>
  <c r="CC183" i="40"/>
  <c r="DC183" i="40"/>
  <c r="E183" i="40"/>
  <c r="AC183" i="40"/>
  <c r="BF183" i="40"/>
  <c r="CD183" i="40"/>
  <c r="F183" i="40"/>
  <c r="AJ183" i="40"/>
  <c r="BG183" i="40"/>
  <c r="CE183" i="40"/>
  <c r="G183" i="40"/>
  <c r="AK183" i="40"/>
  <c r="BI183" i="40"/>
  <c r="CI183" i="40"/>
  <c r="H183" i="40"/>
  <c r="AL183" i="40"/>
  <c r="BJ183" i="40"/>
  <c r="CJ183" i="40"/>
  <c r="O183" i="40"/>
  <c r="AO183" i="40"/>
  <c r="BM183" i="40"/>
  <c r="CM183" i="40"/>
  <c r="U183" i="40"/>
  <c r="BN183" i="40"/>
  <c r="V183" i="40"/>
  <c r="BR183" i="40"/>
  <c r="W183" i="40"/>
  <c r="BS183" i="40"/>
  <c r="X183" i="40"/>
  <c r="BT183" i="40"/>
  <c r="Y183" i="40"/>
  <c r="BY183" i="40"/>
  <c r="AM183" i="40"/>
  <c r="BZ183" i="40"/>
  <c r="AQ183" i="40"/>
  <c r="CL183" i="40"/>
  <c r="N183" i="40"/>
  <c r="CT183" i="40"/>
  <c r="S183" i="40"/>
  <c r="CU183" i="40"/>
  <c r="T183" i="40"/>
  <c r="CV183" i="40"/>
  <c r="AN183" i="40"/>
  <c r="CZ183" i="40"/>
  <c r="AP183" i="40"/>
  <c r="DA183" i="40"/>
  <c r="AS183" i="40"/>
  <c r="AU183" i="40"/>
  <c r="AV183" i="40"/>
  <c r="AT183" i="40"/>
  <c r="AW183" i="40"/>
  <c r="BK183" i="40"/>
  <c r="BL183" i="40"/>
  <c r="CA183" i="40"/>
  <c r="CK183" i="40"/>
  <c r="M183" i="40"/>
  <c r="CO183" i="40"/>
  <c r="CS183" i="40"/>
  <c r="DD181" i="40"/>
  <c r="DE181" i="40"/>
  <c r="DF181" i="40"/>
  <c r="J181" i="40"/>
  <c r="Z181" i="40"/>
  <c r="AP181" i="40"/>
  <c r="BF181" i="40"/>
  <c r="BV181" i="40"/>
  <c r="CL181" i="40"/>
  <c r="DB181" i="40"/>
  <c r="Q181" i="40"/>
  <c r="AH181" i="40"/>
  <c r="AY181" i="40"/>
  <c r="BP181" i="40"/>
  <c r="CG181" i="40"/>
  <c r="CX181" i="40"/>
  <c r="R181" i="40"/>
  <c r="AI181" i="40"/>
  <c r="AZ181" i="40"/>
  <c r="BQ181" i="40"/>
  <c r="CH181" i="40"/>
  <c r="CY181" i="40"/>
  <c r="S181" i="40"/>
  <c r="AJ181" i="40"/>
  <c r="BA181" i="40"/>
  <c r="BR181" i="40"/>
  <c r="CI181" i="40"/>
  <c r="CZ181" i="40"/>
  <c r="F181" i="40"/>
  <c r="AA181" i="40"/>
  <c r="AU181" i="40"/>
  <c r="BO181" i="40"/>
  <c r="CM181" i="40"/>
  <c r="G181" i="40"/>
  <c r="AB181" i="40"/>
  <c r="AV181" i="40"/>
  <c r="BS181" i="40"/>
  <c r="CN181" i="40"/>
  <c r="H181" i="40"/>
  <c r="AC181" i="40"/>
  <c r="AW181" i="40"/>
  <c r="BT181" i="40"/>
  <c r="CO181" i="40"/>
  <c r="Y181" i="40"/>
  <c r="BC181" i="40"/>
  <c r="CA181" i="40"/>
  <c r="DA181" i="40"/>
  <c r="AD181" i="40"/>
  <c r="BD181" i="40"/>
  <c r="CB181" i="40"/>
  <c r="DC181" i="40"/>
  <c r="AE181" i="40"/>
  <c r="BE181" i="40"/>
  <c r="CC181" i="40"/>
  <c r="E181" i="40"/>
  <c r="AF181" i="40"/>
  <c r="BG181" i="40"/>
  <c r="CD181" i="40"/>
  <c r="I181" i="40"/>
  <c r="AG181" i="40"/>
  <c r="BH181" i="40"/>
  <c r="CE181" i="40"/>
  <c r="K181" i="40"/>
  <c r="AK181" i="40"/>
  <c r="BI181" i="40"/>
  <c r="CF181" i="40"/>
  <c r="N181" i="40"/>
  <c r="AN181" i="40"/>
  <c r="BL181" i="40"/>
  <c r="CP181" i="40"/>
  <c r="AQ181" i="40"/>
  <c r="CK181" i="40"/>
  <c r="AR181" i="40"/>
  <c r="CQ181" i="40"/>
  <c r="AS181" i="40"/>
  <c r="CR181" i="40"/>
  <c r="AT181" i="40"/>
  <c r="CS181" i="40"/>
  <c r="L181" i="40"/>
  <c r="AX181" i="40"/>
  <c r="CT181" i="40"/>
  <c r="M181" i="40"/>
  <c r="BB181" i="40"/>
  <c r="CU181" i="40"/>
  <c r="T181" i="40"/>
  <c r="BM181" i="40"/>
  <c r="BK181" i="40"/>
  <c r="BN181" i="40"/>
  <c r="BU181" i="40"/>
  <c r="BW181" i="40"/>
  <c r="BX181" i="40"/>
  <c r="BY181" i="40"/>
  <c r="P181" i="40"/>
  <c r="CJ181" i="40"/>
  <c r="U181" i="40"/>
  <c r="CV181" i="40"/>
  <c r="BZ181" i="40"/>
  <c r="CW181" i="40"/>
  <c r="O181" i="40"/>
  <c r="V181" i="40"/>
  <c r="X181" i="40"/>
  <c r="W181" i="40"/>
  <c r="AL181" i="40"/>
  <c r="AO181" i="40"/>
  <c r="DE179" i="40"/>
  <c r="DF179" i="40"/>
  <c r="DD179" i="40"/>
  <c r="H179" i="40"/>
  <c r="X179" i="40"/>
  <c r="AN179" i="40"/>
  <c r="BD179" i="40"/>
  <c r="BT179" i="40"/>
  <c r="CJ179" i="40"/>
  <c r="CZ179" i="40"/>
  <c r="R179" i="40"/>
  <c r="AI179" i="40"/>
  <c r="AZ179" i="40"/>
  <c r="BQ179" i="40"/>
  <c r="CH179" i="40"/>
  <c r="CY179" i="40"/>
  <c r="S179" i="40"/>
  <c r="AJ179" i="40"/>
  <c r="BA179" i="40"/>
  <c r="BR179" i="40"/>
  <c r="CI179" i="40"/>
  <c r="DA179" i="40"/>
  <c r="T179" i="40"/>
  <c r="AK179" i="40"/>
  <c r="BB179" i="40"/>
  <c r="BS179" i="40"/>
  <c r="CK179" i="40"/>
  <c r="DB179" i="40"/>
  <c r="W179" i="40"/>
  <c r="AR179" i="40"/>
  <c r="BL179" i="40"/>
  <c r="CF179" i="40"/>
  <c r="Y179" i="40"/>
  <c r="AS179" i="40"/>
  <c r="BM179" i="40"/>
  <c r="CG179" i="40"/>
  <c r="E179" i="40"/>
  <c r="Z179" i="40"/>
  <c r="AT179" i="40"/>
  <c r="BN179" i="40"/>
  <c r="CL179" i="40"/>
  <c r="AB179" i="40"/>
  <c r="AY179" i="40"/>
  <c r="BZ179" i="40"/>
  <c r="CW179" i="40"/>
  <c r="AC179" i="40"/>
  <c r="BC179" i="40"/>
  <c r="CA179" i="40"/>
  <c r="CX179" i="40"/>
  <c r="F179" i="40"/>
  <c r="AD179" i="40"/>
  <c r="BE179" i="40"/>
  <c r="CB179" i="40"/>
  <c r="DC179" i="40"/>
  <c r="G179" i="40"/>
  <c r="AE179" i="40"/>
  <c r="BF179" i="40"/>
  <c r="CC179" i="40"/>
  <c r="I179" i="40"/>
  <c r="AF179" i="40"/>
  <c r="BG179" i="40"/>
  <c r="CD179" i="40"/>
  <c r="J179" i="40"/>
  <c r="AG179" i="40"/>
  <c r="BH179" i="40"/>
  <c r="CE179" i="40"/>
  <c r="M179" i="40"/>
  <c r="AM179" i="40"/>
  <c r="BK179" i="40"/>
  <c r="CO179" i="40"/>
  <c r="P179" i="40"/>
  <c r="BO179" i="40"/>
  <c r="Q179" i="40"/>
  <c r="BP179" i="40"/>
  <c r="U179" i="40"/>
  <c r="BU179" i="40"/>
  <c r="V179" i="40"/>
  <c r="BV179" i="40"/>
  <c r="AA179" i="40"/>
  <c r="BW179" i="40"/>
  <c r="AH179" i="40"/>
  <c r="BX179" i="40"/>
  <c r="AP179" i="40"/>
  <c r="CN179" i="40"/>
  <c r="N179" i="40"/>
  <c r="CS179" i="40"/>
  <c r="O179" i="40"/>
  <c r="CT179" i="40"/>
  <c r="AL179" i="40"/>
  <c r="CU179" i="40"/>
  <c r="AO179" i="40"/>
  <c r="CV179" i="40"/>
  <c r="AQ179" i="40"/>
  <c r="AU179" i="40"/>
  <c r="AW179" i="40"/>
  <c r="AX179" i="40"/>
  <c r="AV179" i="40"/>
  <c r="BI179" i="40"/>
  <c r="BY179" i="40"/>
  <c r="L179" i="40"/>
  <c r="BJ179" i="40"/>
  <c r="CM179" i="40"/>
  <c r="CP179" i="40"/>
  <c r="CQ179" i="40"/>
  <c r="CR179" i="40"/>
  <c r="DF177" i="40"/>
  <c r="DD177" i="40"/>
  <c r="DE177" i="40"/>
  <c r="F177" i="40"/>
  <c r="V177" i="40"/>
  <c r="AL177" i="40"/>
  <c r="BB177" i="40"/>
  <c r="BR177" i="40"/>
  <c r="CH177" i="40"/>
  <c r="CX177" i="40"/>
  <c r="G177" i="40"/>
  <c r="W177" i="40"/>
  <c r="AM177" i="40"/>
  <c r="BC177" i="40"/>
  <c r="BS177" i="40"/>
  <c r="CI177" i="40"/>
  <c r="CY177" i="40"/>
  <c r="H177" i="40"/>
  <c r="X177" i="40"/>
  <c r="AN177" i="40"/>
  <c r="BD177" i="40"/>
  <c r="BT177" i="40"/>
  <c r="CJ177" i="40"/>
  <c r="CZ177" i="40"/>
  <c r="L177" i="40"/>
  <c r="AE177" i="40"/>
  <c r="AX177" i="40"/>
  <c r="BQ177" i="40"/>
  <c r="CM177" i="40"/>
  <c r="M177" i="40"/>
  <c r="AF177" i="40"/>
  <c r="AY177" i="40"/>
  <c r="BU177" i="40"/>
  <c r="CN177" i="40"/>
  <c r="N177" i="40"/>
  <c r="AG177" i="40"/>
  <c r="AZ177" i="40"/>
  <c r="BV177" i="40"/>
  <c r="CO177" i="40"/>
  <c r="P177" i="40"/>
  <c r="AO177" i="40"/>
  <c r="BK177" i="40"/>
  <c r="CG177" i="40"/>
  <c r="Q177" i="40"/>
  <c r="AP177" i="40"/>
  <c r="BL177" i="40"/>
  <c r="CK177" i="40"/>
  <c r="R177" i="40"/>
  <c r="AQ177" i="40"/>
  <c r="BM177" i="40"/>
  <c r="CL177" i="40"/>
  <c r="S177" i="40"/>
  <c r="AB177" i="40"/>
  <c r="BG177" i="40"/>
  <c r="CF177" i="40"/>
  <c r="AC177" i="40"/>
  <c r="BH177" i="40"/>
  <c r="CP177" i="40"/>
  <c r="AD177" i="40"/>
  <c r="BI177" i="40"/>
  <c r="CQ177" i="40"/>
  <c r="AH177" i="40"/>
  <c r="BJ177" i="40"/>
  <c r="CR177" i="40"/>
  <c r="AI177" i="40"/>
  <c r="BN177" i="40"/>
  <c r="CS177" i="40"/>
  <c r="AJ177" i="40"/>
  <c r="BO177" i="40"/>
  <c r="CT177" i="40"/>
  <c r="J177" i="40"/>
  <c r="AS177" i="40"/>
  <c r="BX177" i="40"/>
  <c r="CW177" i="40"/>
  <c r="O177" i="40"/>
  <c r="BW177" i="40"/>
  <c r="T177" i="40"/>
  <c r="BY177" i="40"/>
  <c r="U177" i="40"/>
  <c r="BZ177" i="40"/>
  <c r="Y177" i="40"/>
  <c r="CA177" i="40"/>
  <c r="Z177" i="40"/>
  <c r="CB177" i="40"/>
  <c r="AA177" i="40"/>
  <c r="CC177" i="40"/>
  <c r="AT177" i="40"/>
  <c r="CU177" i="40"/>
  <c r="AU177" i="40"/>
  <c r="AV177" i="40"/>
  <c r="AW177" i="40"/>
  <c r="BA177" i="40"/>
  <c r="BE177" i="40"/>
  <c r="BF177" i="40"/>
  <c r="CD177" i="40"/>
  <c r="CE177" i="40"/>
  <c r="E177" i="40"/>
  <c r="I177" i="40"/>
  <c r="K177" i="40"/>
  <c r="BP177" i="40"/>
  <c r="CV177" i="40"/>
  <c r="DB177" i="40"/>
  <c r="AK177" i="40"/>
  <c r="AR177" i="40"/>
  <c r="DC177" i="40"/>
  <c r="DD175" i="40"/>
  <c r="DE175" i="40"/>
  <c r="DF175" i="40"/>
  <c r="T175" i="40"/>
  <c r="AJ175" i="40"/>
  <c r="AZ175" i="40"/>
  <c r="BP175" i="40"/>
  <c r="CF175" i="40"/>
  <c r="CV175" i="40"/>
  <c r="E175" i="40"/>
  <c r="U175" i="40"/>
  <c r="AK175" i="40"/>
  <c r="BA175" i="40"/>
  <c r="BQ175" i="40"/>
  <c r="CG175" i="40"/>
  <c r="CW175" i="40"/>
  <c r="F175" i="40"/>
  <c r="V175" i="40"/>
  <c r="AL175" i="40"/>
  <c r="BB175" i="40"/>
  <c r="BR175" i="40"/>
  <c r="CH175" i="40"/>
  <c r="CX175" i="40"/>
  <c r="S175" i="40"/>
  <c r="AO175" i="40"/>
  <c r="BH175" i="40"/>
  <c r="CA175" i="40"/>
  <c r="CT175" i="40"/>
  <c r="W175" i="40"/>
  <c r="AP175" i="40"/>
  <c r="BI175" i="40"/>
  <c r="CB175" i="40"/>
  <c r="CU175" i="40"/>
  <c r="X175" i="40"/>
  <c r="AQ175" i="40"/>
  <c r="BJ175" i="40"/>
  <c r="CC175" i="40"/>
  <c r="CY175" i="40"/>
  <c r="AB175" i="40"/>
  <c r="AX175" i="40"/>
  <c r="BW175" i="40"/>
  <c r="CS175" i="40"/>
  <c r="G175" i="40"/>
  <c r="AC175" i="40"/>
  <c r="AY175" i="40"/>
  <c r="BX175" i="40"/>
  <c r="CZ175" i="40"/>
  <c r="H175" i="40"/>
  <c r="AD175" i="40"/>
  <c r="BC175" i="40"/>
  <c r="BY175" i="40"/>
  <c r="DA175" i="40"/>
  <c r="I175" i="40"/>
  <c r="AE175" i="40"/>
  <c r="BD175" i="40"/>
  <c r="BZ175" i="40"/>
  <c r="DB175" i="40"/>
  <c r="K175" i="40"/>
  <c r="AG175" i="40"/>
  <c r="BF175" i="40"/>
  <c r="CE175" i="40"/>
  <c r="AH175" i="40"/>
  <c r="BO175" i="40"/>
  <c r="DC175" i="40"/>
  <c r="AI175" i="40"/>
  <c r="BS175" i="40"/>
  <c r="AM175" i="40"/>
  <c r="BT175" i="40"/>
  <c r="AN175" i="40"/>
  <c r="BU175" i="40"/>
  <c r="J175" i="40"/>
  <c r="AR175" i="40"/>
  <c r="BV175" i="40"/>
  <c r="L175" i="40"/>
  <c r="AS175" i="40"/>
  <c r="CD175" i="40"/>
  <c r="O175" i="40"/>
  <c r="AV175" i="40"/>
  <c r="CK175" i="40"/>
  <c r="AT175" i="40"/>
  <c r="CQ175" i="40"/>
  <c r="AU175" i="40"/>
  <c r="CR175" i="40"/>
  <c r="AW175" i="40"/>
  <c r="BE175" i="40"/>
  <c r="BG175" i="40"/>
  <c r="BK175" i="40"/>
  <c r="N175" i="40"/>
  <c r="BN175" i="40"/>
  <c r="Z175" i="40"/>
  <c r="AA175" i="40"/>
  <c r="AF175" i="40"/>
  <c r="BL175" i="40"/>
  <c r="BM175" i="40"/>
  <c r="CI175" i="40"/>
  <c r="CL175" i="40"/>
  <c r="CM175" i="40"/>
  <c r="M175" i="40"/>
  <c r="P175" i="40"/>
  <c r="Q175" i="40"/>
  <c r="CJ175" i="40"/>
  <c r="CN175" i="40"/>
  <c r="CP175" i="40"/>
  <c r="R175" i="40"/>
  <c r="Y175" i="40"/>
  <c r="CO175" i="40"/>
  <c r="DD173" i="40"/>
  <c r="DE173" i="40"/>
  <c r="DF173" i="40"/>
  <c r="G173" i="40"/>
  <c r="R173" i="40"/>
  <c r="AH173" i="40"/>
  <c r="AX173" i="40"/>
  <c r="BN173" i="40"/>
  <c r="CD173" i="40"/>
  <c r="CT173" i="40"/>
  <c r="S173" i="40"/>
  <c r="AI173" i="40"/>
  <c r="AY173" i="40"/>
  <c r="BO173" i="40"/>
  <c r="CE173" i="40"/>
  <c r="CU173" i="40"/>
  <c r="T173" i="40"/>
  <c r="AJ173" i="40"/>
  <c r="AZ173" i="40"/>
  <c r="BP173" i="40"/>
  <c r="CF173" i="40"/>
  <c r="CV173" i="40"/>
  <c r="J173" i="40"/>
  <c r="AC173" i="40"/>
  <c r="AV173" i="40"/>
  <c r="BR173" i="40"/>
  <c r="CK173" i="40"/>
  <c r="K173" i="40"/>
  <c r="AD173" i="40"/>
  <c r="AW173" i="40"/>
  <c r="BS173" i="40"/>
  <c r="CL173" i="40"/>
  <c r="L173" i="40"/>
  <c r="AE173" i="40"/>
  <c r="BA173" i="40"/>
  <c r="BT173" i="40"/>
  <c r="CM173" i="40"/>
  <c r="O173" i="40"/>
  <c r="AN173" i="40"/>
  <c r="BJ173" i="40"/>
  <c r="CI173" i="40"/>
  <c r="P173" i="40"/>
  <c r="AO173" i="40"/>
  <c r="BK173" i="40"/>
  <c r="CJ173" i="40"/>
  <c r="Q173" i="40"/>
  <c r="AP173" i="40"/>
  <c r="BL173" i="40"/>
  <c r="CN173" i="40"/>
  <c r="U173" i="40"/>
  <c r="AQ173" i="40"/>
  <c r="BM173" i="40"/>
  <c r="CO173" i="40"/>
  <c r="V173" i="40"/>
  <c r="AR173" i="40"/>
  <c r="BQ173" i="40"/>
  <c r="CP173" i="40"/>
  <c r="W173" i="40"/>
  <c r="AS173" i="40"/>
  <c r="BU173" i="40"/>
  <c r="CQ173" i="40"/>
  <c r="I173" i="40"/>
  <c r="BC173" i="40"/>
  <c r="CH173" i="40"/>
  <c r="M173" i="40"/>
  <c r="BD173" i="40"/>
  <c r="CR173" i="40"/>
  <c r="N173" i="40"/>
  <c r="BE173" i="40"/>
  <c r="CS173" i="40"/>
  <c r="X173" i="40"/>
  <c r="BF173" i="40"/>
  <c r="CW173" i="40"/>
  <c r="Y173" i="40"/>
  <c r="BG173" i="40"/>
  <c r="CX173" i="40"/>
  <c r="Z173" i="40"/>
  <c r="BH173" i="40"/>
  <c r="CY173" i="40"/>
  <c r="AF173" i="40"/>
  <c r="BW173" i="40"/>
  <c r="DB173" i="40"/>
  <c r="AT173" i="40"/>
  <c r="AU173" i="40"/>
  <c r="BB173" i="40"/>
  <c r="BI173" i="40"/>
  <c r="BV173" i="40"/>
  <c r="BX173" i="40"/>
  <c r="F173" i="40"/>
  <c r="CA173" i="40"/>
  <c r="E173" i="40"/>
  <c r="H173" i="40"/>
  <c r="AA173" i="40"/>
  <c r="AB173" i="40"/>
  <c r="AG173" i="40"/>
  <c r="AK173" i="40"/>
  <c r="AM173" i="40"/>
  <c r="BY173" i="40"/>
  <c r="AL173" i="40"/>
  <c r="BZ173" i="40"/>
  <c r="CC173" i="40"/>
  <c r="DC173" i="40"/>
  <c r="DD171" i="40"/>
  <c r="DE171" i="40"/>
  <c r="DF171" i="40"/>
  <c r="E171" i="40"/>
  <c r="U171" i="40"/>
  <c r="AK171" i="40"/>
  <c r="BA171" i="40"/>
  <c r="BQ171" i="40"/>
  <c r="CG171" i="40"/>
  <c r="CW171" i="40"/>
  <c r="G171" i="40"/>
  <c r="W171" i="40"/>
  <c r="AM171" i="40"/>
  <c r="BC171" i="40"/>
  <c r="BS171" i="40"/>
  <c r="CI171" i="40"/>
  <c r="CY171" i="40"/>
  <c r="F171" i="40"/>
  <c r="Y171" i="40"/>
  <c r="AQ171" i="40"/>
  <c r="BI171" i="40"/>
  <c r="CA171" i="40"/>
  <c r="CS171" i="40"/>
  <c r="H171" i="40"/>
  <c r="Z171" i="40"/>
  <c r="AR171" i="40"/>
  <c r="BJ171" i="40"/>
  <c r="CB171" i="40"/>
  <c r="CT171" i="40"/>
  <c r="I171" i="40"/>
  <c r="AA171" i="40"/>
  <c r="AS171" i="40"/>
  <c r="BK171" i="40"/>
  <c r="CC171" i="40"/>
  <c r="CU171" i="40"/>
  <c r="N171" i="40"/>
  <c r="AI171" i="40"/>
  <c r="BF171" i="40"/>
  <c r="CD171" i="40"/>
  <c r="DA171" i="40"/>
  <c r="O171" i="40"/>
  <c r="AJ171" i="40"/>
  <c r="BG171" i="40"/>
  <c r="CE171" i="40"/>
  <c r="DB171" i="40"/>
  <c r="P171" i="40"/>
  <c r="AL171" i="40"/>
  <c r="BH171" i="40"/>
  <c r="CF171" i="40"/>
  <c r="DC171" i="40"/>
  <c r="AC171" i="40"/>
  <c r="BB171" i="40"/>
  <c r="CH171" i="40"/>
  <c r="AD171" i="40"/>
  <c r="BD171" i="40"/>
  <c r="CJ171" i="40"/>
  <c r="AE171" i="40"/>
  <c r="BE171" i="40"/>
  <c r="CK171" i="40"/>
  <c r="AF171" i="40"/>
  <c r="BL171" i="40"/>
  <c r="CL171" i="40"/>
  <c r="AG171" i="40"/>
  <c r="BM171" i="40"/>
  <c r="CM171" i="40"/>
  <c r="J171" i="40"/>
  <c r="AH171" i="40"/>
  <c r="BN171" i="40"/>
  <c r="CN171" i="40"/>
  <c r="AT171" i="40"/>
  <c r="BZ171" i="40"/>
  <c r="AU171" i="40"/>
  <c r="CO171" i="40"/>
  <c r="AV171" i="40"/>
  <c r="CP171" i="40"/>
  <c r="K171" i="40"/>
  <c r="AW171" i="40"/>
  <c r="CQ171" i="40"/>
  <c r="L171" i="40"/>
  <c r="AX171" i="40"/>
  <c r="CR171" i="40"/>
  <c r="M171" i="40"/>
  <c r="AY171" i="40"/>
  <c r="CV171" i="40"/>
  <c r="S171" i="40"/>
  <c r="BP171" i="40"/>
  <c r="V171" i="40"/>
  <c r="CZ171" i="40"/>
  <c r="X171" i="40"/>
  <c r="AB171" i="40"/>
  <c r="AN171" i="40"/>
  <c r="AO171" i="40"/>
  <c r="AP171" i="40"/>
  <c r="BR171" i="40"/>
  <c r="BU171" i="40"/>
  <c r="BV171" i="40"/>
  <c r="BW171" i="40"/>
  <c r="BX171" i="40"/>
  <c r="BY171" i="40"/>
  <c r="CX171" i="40"/>
  <c r="R171" i="40"/>
  <c r="Q171" i="40"/>
  <c r="T171" i="40"/>
  <c r="BO171" i="40"/>
  <c r="BT171" i="40"/>
  <c r="DD169" i="40"/>
  <c r="DE169" i="40"/>
  <c r="DF169" i="40"/>
  <c r="P169" i="40"/>
  <c r="AF169" i="40"/>
  <c r="AV169" i="40"/>
  <c r="BL169" i="40"/>
  <c r="CB169" i="40"/>
  <c r="N169" i="40"/>
  <c r="AE169" i="40"/>
  <c r="AW169" i="40"/>
  <c r="BN169" i="40"/>
  <c r="CE169" i="40"/>
  <c r="CU169" i="40"/>
  <c r="Q169" i="40"/>
  <c r="AH169" i="40"/>
  <c r="AY169" i="40"/>
  <c r="BP169" i="40"/>
  <c r="CG169" i="40"/>
  <c r="CW169" i="40"/>
  <c r="F169" i="40"/>
  <c r="Y169" i="40"/>
  <c r="AR169" i="40"/>
  <c r="BK169" i="40"/>
  <c r="CF169" i="40"/>
  <c r="CY169" i="40"/>
  <c r="G169" i="40"/>
  <c r="Z169" i="40"/>
  <c r="AS169" i="40"/>
  <c r="BM169" i="40"/>
  <c r="CH169" i="40"/>
  <c r="CZ169" i="40"/>
  <c r="H169" i="40"/>
  <c r="AA169" i="40"/>
  <c r="AT169" i="40"/>
  <c r="BO169" i="40"/>
  <c r="CI169" i="40"/>
  <c r="DA169" i="40"/>
  <c r="L169" i="40"/>
  <c r="AK169" i="40"/>
  <c r="BG169" i="40"/>
  <c r="CD169" i="40"/>
  <c r="M169" i="40"/>
  <c r="AL169" i="40"/>
  <c r="BH169" i="40"/>
  <c r="CJ169" i="40"/>
  <c r="O169" i="40"/>
  <c r="AM169" i="40"/>
  <c r="BI169" i="40"/>
  <c r="CK169" i="40"/>
  <c r="E169" i="40"/>
  <c r="AJ169" i="40"/>
  <c r="BR169" i="40"/>
  <c r="CQ169" i="40"/>
  <c r="I169" i="40"/>
  <c r="AN169" i="40"/>
  <c r="BS169" i="40"/>
  <c r="CR169" i="40"/>
  <c r="J169" i="40"/>
  <c r="AO169" i="40"/>
  <c r="BT169" i="40"/>
  <c r="CS169" i="40"/>
  <c r="K169" i="40"/>
  <c r="AP169" i="40"/>
  <c r="BU169" i="40"/>
  <c r="CT169" i="40"/>
  <c r="R169" i="40"/>
  <c r="AQ169" i="40"/>
  <c r="BV169" i="40"/>
  <c r="CV169" i="40"/>
  <c r="S169" i="40"/>
  <c r="AU169" i="40"/>
  <c r="BW169" i="40"/>
  <c r="CX169" i="40"/>
  <c r="W169" i="40"/>
  <c r="BQ169" i="40"/>
  <c r="X169" i="40"/>
  <c r="BX169" i="40"/>
  <c r="AB169" i="40"/>
  <c r="BY169" i="40"/>
  <c r="AC169" i="40"/>
  <c r="BZ169" i="40"/>
  <c r="AD169" i="40"/>
  <c r="CA169" i="40"/>
  <c r="AG169" i="40"/>
  <c r="CC169" i="40"/>
  <c r="AZ169" i="40"/>
  <c r="CN169" i="40"/>
  <c r="BF169" i="40"/>
  <c r="BJ169" i="40"/>
  <c r="CL169" i="40"/>
  <c r="CM169" i="40"/>
  <c r="CO169" i="40"/>
  <c r="CP169" i="40"/>
  <c r="V169" i="40"/>
  <c r="T169" i="40"/>
  <c r="U169" i="40"/>
  <c r="AI169" i="40"/>
  <c r="AX169" i="40"/>
  <c r="BB169" i="40"/>
  <c r="BC169" i="40"/>
  <c r="BA169" i="40"/>
  <c r="BD169" i="40"/>
  <c r="BE169" i="40"/>
  <c r="DB169" i="40"/>
  <c r="DC169" i="40"/>
  <c r="D169" i="40"/>
  <c r="DD167" i="40"/>
  <c r="DF167" i="40"/>
  <c r="DE167" i="40"/>
  <c r="N167" i="40"/>
  <c r="AD167" i="40"/>
  <c r="AT167" i="40"/>
  <c r="BJ167" i="40"/>
  <c r="BZ167" i="40"/>
  <c r="CP167" i="40"/>
  <c r="P167" i="40"/>
  <c r="O167" i="40"/>
  <c r="AG167" i="40"/>
  <c r="AX167" i="40"/>
  <c r="BO167" i="40"/>
  <c r="CF167" i="40"/>
  <c r="CW167" i="40"/>
  <c r="R167" i="40"/>
  <c r="AI167" i="40"/>
  <c r="AZ167" i="40"/>
  <c r="BQ167" i="40"/>
  <c r="CH167" i="40"/>
  <c r="CY167" i="40"/>
  <c r="Q167" i="40"/>
  <c r="AK167" i="40"/>
  <c r="BD167" i="40"/>
  <c r="BW167" i="40"/>
  <c r="CQ167" i="40"/>
  <c r="S167" i="40"/>
  <c r="AL167" i="40"/>
  <c r="BE167" i="40"/>
  <c r="BX167" i="40"/>
  <c r="CR167" i="40"/>
  <c r="T167" i="40"/>
  <c r="AM167" i="40"/>
  <c r="BF167" i="40"/>
  <c r="BY167" i="40"/>
  <c r="CS167" i="40"/>
  <c r="Z167" i="40"/>
  <c r="AW167" i="40"/>
  <c r="BU167" i="40"/>
  <c r="CU167" i="40"/>
  <c r="AA167" i="40"/>
  <c r="AY167" i="40"/>
  <c r="BV167" i="40"/>
  <c r="CV167" i="40"/>
  <c r="E167" i="40"/>
  <c r="AB167" i="40"/>
  <c r="BA167" i="40"/>
  <c r="CA167" i="40"/>
  <c r="CX167" i="40"/>
  <c r="F167" i="40"/>
  <c r="AC167" i="40"/>
  <c r="BB167" i="40"/>
  <c r="CB167" i="40"/>
  <c r="CZ167" i="40"/>
  <c r="X167" i="40"/>
  <c r="BH167" i="40"/>
  <c r="CK167" i="40"/>
  <c r="Y167" i="40"/>
  <c r="BI167" i="40"/>
  <c r="CL167" i="40"/>
  <c r="AE167" i="40"/>
  <c r="BK167" i="40"/>
  <c r="CM167" i="40"/>
  <c r="AF167" i="40"/>
  <c r="BL167" i="40"/>
  <c r="CN167" i="40"/>
  <c r="AH167" i="40"/>
  <c r="BM167" i="40"/>
  <c r="CO167" i="40"/>
  <c r="AJ167" i="40"/>
  <c r="BN167" i="40"/>
  <c r="CT167" i="40"/>
  <c r="W167" i="40"/>
  <c r="CD167" i="40"/>
  <c r="AN167" i="40"/>
  <c r="CE167" i="40"/>
  <c r="AO167" i="40"/>
  <c r="CG167" i="40"/>
  <c r="AP167" i="40"/>
  <c r="CI167" i="40"/>
  <c r="AQ167" i="40"/>
  <c r="CJ167" i="40"/>
  <c r="AR167" i="40"/>
  <c r="DA167" i="40"/>
  <c r="H167" i="40"/>
  <c r="AV167" i="40"/>
  <c r="K167" i="40"/>
  <c r="L167" i="40"/>
  <c r="M167" i="40"/>
  <c r="U167" i="40"/>
  <c r="V167" i="40"/>
  <c r="AS167" i="40"/>
  <c r="BG167" i="40"/>
  <c r="AU167" i="40"/>
  <c r="BC167" i="40"/>
  <c r="BP167" i="40"/>
  <c r="BR167" i="40"/>
  <c r="BS167" i="40"/>
  <c r="BT167" i="40"/>
  <c r="DB167" i="40"/>
  <c r="DC167" i="40"/>
  <c r="G167" i="40"/>
  <c r="CC167" i="40"/>
  <c r="DD165" i="40"/>
  <c r="DE165" i="40"/>
  <c r="DF165" i="40"/>
  <c r="L165" i="40"/>
  <c r="AB165" i="40"/>
  <c r="AR165" i="40"/>
  <c r="BH165" i="40"/>
  <c r="BX165" i="40"/>
  <c r="CN165" i="40"/>
  <c r="N165" i="40"/>
  <c r="AD165" i="40"/>
  <c r="AT165" i="40"/>
  <c r="BJ165" i="40"/>
  <c r="BZ165" i="40"/>
  <c r="CP165" i="40"/>
  <c r="T165" i="40"/>
  <c r="AL165" i="40"/>
  <c r="BD165" i="40"/>
  <c r="BV165" i="40"/>
  <c r="CO165" i="40"/>
  <c r="V165" i="40"/>
  <c r="AN165" i="40"/>
  <c r="BF165" i="40"/>
  <c r="BY165" i="40"/>
  <c r="CR165" i="40"/>
  <c r="M165" i="40"/>
  <c r="AH165" i="40"/>
  <c r="BB165" i="40"/>
  <c r="BW165" i="40"/>
  <c r="CT165" i="40"/>
  <c r="O165" i="40"/>
  <c r="AI165" i="40"/>
  <c r="BC165" i="40"/>
  <c r="CA165" i="40"/>
  <c r="CU165" i="40"/>
  <c r="P165" i="40"/>
  <c r="AJ165" i="40"/>
  <c r="BE165" i="40"/>
  <c r="CB165" i="40"/>
  <c r="CV165" i="40"/>
  <c r="Z165" i="40"/>
  <c r="AY165" i="40"/>
  <c r="CC165" i="40"/>
  <c r="CZ165" i="40"/>
  <c r="AA165" i="40"/>
  <c r="AZ165" i="40"/>
  <c r="CD165" i="40"/>
  <c r="DA165" i="40"/>
  <c r="E165" i="40"/>
  <c r="AC165" i="40"/>
  <c r="BA165" i="40"/>
  <c r="CE165" i="40"/>
  <c r="DB165" i="40"/>
  <c r="F165" i="40"/>
  <c r="AE165" i="40"/>
  <c r="BG165" i="40"/>
  <c r="CF165" i="40"/>
  <c r="DC165" i="40"/>
  <c r="X165" i="40"/>
  <c r="BL165" i="40"/>
  <c r="CM165" i="40"/>
  <c r="Y165" i="40"/>
  <c r="BM165" i="40"/>
  <c r="CQ165" i="40"/>
  <c r="AF165" i="40"/>
  <c r="BN165" i="40"/>
  <c r="CS165" i="40"/>
  <c r="AG165" i="40"/>
  <c r="BO165" i="40"/>
  <c r="CW165" i="40"/>
  <c r="AK165" i="40"/>
  <c r="BP165" i="40"/>
  <c r="CX165" i="40"/>
  <c r="AM165" i="40"/>
  <c r="BQ165" i="40"/>
  <c r="CY165" i="40"/>
  <c r="I165" i="40"/>
  <c r="Q165" i="40"/>
  <c r="BS165" i="40"/>
  <c r="R165" i="40"/>
  <c r="BT165" i="40"/>
  <c r="S165" i="40"/>
  <c r="BU165" i="40"/>
  <c r="U165" i="40"/>
  <c r="CG165" i="40"/>
  <c r="W165" i="40"/>
  <c r="CH165" i="40"/>
  <c r="AO165" i="40"/>
  <c r="CI165" i="40"/>
  <c r="AS165" i="40"/>
  <c r="CL165" i="40"/>
  <c r="K165" i="40"/>
  <c r="AP165" i="40"/>
  <c r="AQ165" i="40"/>
  <c r="AU165" i="40"/>
  <c r="AV165" i="40"/>
  <c r="AW165" i="40"/>
  <c r="BK165" i="40"/>
  <c r="BR165" i="40"/>
  <c r="CJ165" i="40"/>
  <c r="CK165" i="40"/>
  <c r="G165" i="40"/>
  <c r="H165" i="40"/>
  <c r="J165" i="40"/>
  <c r="BI165" i="40"/>
  <c r="DD163" i="40"/>
  <c r="DE163" i="40"/>
  <c r="DF163" i="40"/>
  <c r="J163" i="40"/>
  <c r="Z163" i="40"/>
  <c r="AP163" i="40"/>
  <c r="BF163" i="40"/>
  <c r="BV163" i="40"/>
  <c r="CL163" i="40"/>
  <c r="DB163" i="40"/>
  <c r="L163" i="40"/>
  <c r="AB163" i="40"/>
  <c r="AR163" i="40"/>
  <c r="BH163" i="40"/>
  <c r="BX163" i="40"/>
  <c r="CN163" i="40"/>
  <c r="F163" i="40"/>
  <c r="X163" i="40"/>
  <c r="AQ163" i="40"/>
  <c r="BJ163" i="40"/>
  <c r="CB163" i="40"/>
  <c r="CT163" i="40"/>
  <c r="H163" i="40"/>
  <c r="AA163" i="40"/>
  <c r="AT163" i="40"/>
  <c r="BL163" i="40"/>
  <c r="CD163" i="40"/>
  <c r="CV163" i="40"/>
  <c r="V163" i="40"/>
  <c r="AS163" i="40"/>
  <c r="BN163" i="40"/>
  <c r="CH163" i="40"/>
  <c r="AC163" i="40"/>
  <c r="AX163" i="40"/>
  <c r="BS163" i="40"/>
  <c r="CP163" i="40"/>
  <c r="E163" i="40"/>
  <c r="AD163" i="40"/>
  <c r="AY163" i="40"/>
  <c r="BT163" i="40"/>
  <c r="CQ163" i="40"/>
  <c r="G163" i="40"/>
  <c r="AE163" i="40"/>
  <c r="AZ163" i="40"/>
  <c r="BU163" i="40"/>
  <c r="CR163" i="40"/>
  <c r="I163" i="40"/>
  <c r="AF163" i="40"/>
  <c r="BA163" i="40"/>
  <c r="BW163" i="40"/>
  <c r="CS163" i="40"/>
  <c r="K163" i="40"/>
  <c r="AK163" i="40"/>
  <c r="BO163" i="40"/>
  <c r="CU163" i="40"/>
  <c r="M163" i="40"/>
  <c r="AL163" i="40"/>
  <c r="BP163" i="40"/>
  <c r="CW163" i="40"/>
  <c r="N163" i="40"/>
  <c r="AM163" i="40"/>
  <c r="BQ163" i="40"/>
  <c r="CX163" i="40"/>
  <c r="O163" i="40"/>
  <c r="AN163" i="40"/>
  <c r="BR163" i="40"/>
  <c r="CY163" i="40"/>
  <c r="AV163" i="40"/>
  <c r="CG163" i="40"/>
  <c r="AW163" i="40"/>
  <c r="CI163" i="40"/>
  <c r="P163" i="40"/>
  <c r="BB163" i="40"/>
  <c r="CJ163" i="40"/>
  <c r="Q163" i="40"/>
  <c r="BC163" i="40"/>
  <c r="CK163" i="40"/>
  <c r="R163" i="40"/>
  <c r="BD163" i="40"/>
  <c r="CM163" i="40"/>
  <c r="S163" i="40"/>
  <c r="BE163" i="40"/>
  <c r="CO163" i="40"/>
  <c r="W163" i="40"/>
  <c r="BK163" i="40"/>
  <c r="DC163" i="40"/>
  <c r="U163" i="40"/>
  <c r="CF163" i="40"/>
  <c r="Y163" i="40"/>
  <c r="CZ163" i="40"/>
  <c r="AG163" i="40"/>
  <c r="DA163" i="40"/>
  <c r="AH163" i="40"/>
  <c r="AI163" i="40"/>
  <c r="AJ163" i="40"/>
  <c r="BG163" i="40"/>
  <c r="T163" i="40"/>
  <c r="BI163" i="40"/>
  <c r="BZ163" i="40"/>
  <c r="CA163" i="40"/>
  <c r="CC163" i="40"/>
  <c r="CE163" i="40"/>
  <c r="AO163" i="40"/>
  <c r="AU163" i="40"/>
  <c r="BM163" i="40"/>
  <c r="BY163" i="40"/>
  <c r="DF161" i="40"/>
  <c r="DD161" i="40"/>
  <c r="DE161" i="40"/>
  <c r="H161" i="40"/>
  <c r="X161" i="40"/>
  <c r="AN161" i="40"/>
  <c r="BD161" i="40"/>
  <c r="BT161" i="40"/>
  <c r="CJ161" i="40"/>
  <c r="CZ161" i="40"/>
  <c r="J161" i="40"/>
  <c r="Z161" i="40"/>
  <c r="AP161" i="40"/>
  <c r="BF161" i="40"/>
  <c r="BV161" i="40"/>
  <c r="CL161" i="40"/>
  <c r="DB161" i="40"/>
  <c r="L161" i="40"/>
  <c r="AD161" i="40"/>
  <c r="AV161" i="40"/>
  <c r="BN161" i="40"/>
  <c r="CF161" i="40"/>
  <c r="CX161" i="40"/>
  <c r="N161" i="40"/>
  <c r="AF161" i="40"/>
  <c r="AX161" i="40"/>
  <c r="BP161" i="40"/>
  <c r="CH161" i="40"/>
  <c r="DA161" i="40"/>
  <c r="T161" i="40"/>
  <c r="AO161" i="40"/>
  <c r="BJ161" i="40"/>
  <c r="CD161" i="40"/>
  <c r="CY161" i="40"/>
  <c r="U161" i="40"/>
  <c r="G161" i="40"/>
  <c r="AG161" i="40"/>
  <c r="BB161" i="40"/>
  <c r="BY161" i="40"/>
  <c r="CT161" i="40"/>
  <c r="I161" i="40"/>
  <c r="AH161" i="40"/>
  <c r="BC161" i="40"/>
  <c r="BZ161" i="40"/>
  <c r="CU161" i="40"/>
  <c r="K161" i="40"/>
  <c r="AI161" i="40"/>
  <c r="BE161" i="40"/>
  <c r="CA161" i="40"/>
  <c r="CV161" i="40"/>
  <c r="M161" i="40"/>
  <c r="AJ161" i="40"/>
  <c r="BG161" i="40"/>
  <c r="CB161" i="40"/>
  <c r="CW161" i="40"/>
  <c r="AK161" i="40"/>
  <c r="BM161" i="40"/>
  <c r="CP161" i="40"/>
  <c r="AL161" i="40"/>
  <c r="BO161" i="40"/>
  <c r="CQ161" i="40"/>
  <c r="E161" i="40"/>
  <c r="AM161" i="40"/>
  <c r="BQ161" i="40"/>
  <c r="CR161" i="40"/>
  <c r="F161" i="40"/>
  <c r="AQ161" i="40"/>
  <c r="BR161" i="40"/>
  <c r="CS161" i="40"/>
  <c r="Q161" i="40"/>
  <c r="AZ161" i="40"/>
  <c r="CN161" i="40"/>
  <c r="R161" i="40"/>
  <c r="BA161" i="40"/>
  <c r="CO161" i="40"/>
  <c r="S161" i="40"/>
  <c r="BH161" i="40"/>
  <c r="DC161" i="40"/>
  <c r="V161" i="40"/>
  <c r="BI161" i="40"/>
  <c r="W161" i="40"/>
  <c r="BK161" i="40"/>
  <c r="Y161" i="40"/>
  <c r="BL161" i="40"/>
  <c r="AC161" i="40"/>
  <c r="BW161" i="40"/>
  <c r="O161" i="40"/>
  <c r="CG161" i="40"/>
  <c r="P161" i="40"/>
  <c r="CI161" i="40"/>
  <c r="AA161" i="40"/>
  <c r="CK161" i="40"/>
  <c r="AB161" i="40"/>
  <c r="CM161" i="40"/>
  <c r="AE161" i="40"/>
  <c r="AR161" i="40"/>
  <c r="AU161" i="40"/>
  <c r="BU161" i="40"/>
  <c r="BX161" i="40"/>
  <c r="CC161" i="40"/>
  <c r="CE161" i="40"/>
  <c r="AW161" i="40"/>
  <c r="AY161" i="40"/>
  <c r="BS161" i="40"/>
  <c r="AS161" i="40"/>
  <c r="AT161" i="40"/>
  <c r="DD159" i="40"/>
  <c r="DE159" i="40"/>
  <c r="DF159" i="40"/>
  <c r="F159" i="40"/>
  <c r="V159" i="40"/>
  <c r="AL159" i="40"/>
  <c r="BB159" i="40"/>
  <c r="BR159" i="40"/>
  <c r="CH159" i="40"/>
  <c r="CX159" i="40"/>
  <c r="H159" i="40"/>
  <c r="X159" i="40"/>
  <c r="AN159" i="40"/>
  <c r="BD159" i="40"/>
  <c r="BT159" i="40"/>
  <c r="CJ159" i="40"/>
  <c r="CZ159" i="40"/>
  <c r="P159" i="40"/>
  <c r="AH159" i="40"/>
  <c r="AZ159" i="40"/>
  <c r="BS159" i="40"/>
  <c r="CL159" i="40"/>
  <c r="R159" i="40"/>
  <c r="AJ159" i="40"/>
  <c r="BC159" i="40"/>
  <c r="BV159" i="40"/>
  <c r="CN159" i="40"/>
  <c r="Q159" i="40"/>
  <c r="AM159" i="40"/>
  <c r="BH159" i="40"/>
  <c r="CB159" i="40"/>
  <c r="CV159" i="40"/>
  <c r="S159" i="40"/>
  <c r="AO159" i="40"/>
  <c r="BI159" i="40"/>
  <c r="CC159" i="40"/>
  <c r="CW159" i="40"/>
  <c r="T159" i="40"/>
  <c r="AP159" i="40"/>
  <c r="BJ159" i="40"/>
  <c r="CD159" i="40"/>
  <c r="CY159" i="40"/>
  <c r="I159" i="40"/>
  <c r="AF159" i="40"/>
  <c r="BG159" i="40"/>
  <c r="CG159" i="40"/>
  <c r="J159" i="40"/>
  <c r="AG159" i="40"/>
  <c r="BK159" i="40"/>
  <c r="CI159" i="40"/>
  <c r="K159" i="40"/>
  <c r="AI159" i="40"/>
  <c r="BL159" i="40"/>
  <c r="CK159" i="40"/>
  <c r="L159" i="40"/>
  <c r="AK159" i="40"/>
  <c r="BM159" i="40"/>
  <c r="CM159" i="40"/>
  <c r="AQ159" i="40"/>
  <c r="BU159" i="40"/>
  <c r="DB159" i="40"/>
  <c r="AR159" i="40"/>
  <c r="BW159" i="40"/>
  <c r="DC159" i="40"/>
  <c r="E159" i="40"/>
  <c r="AS159" i="40"/>
  <c r="BX159" i="40"/>
  <c r="G159" i="40"/>
  <c r="AT159" i="40"/>
  <c r="BY159" i="40"/>
  <c r="M159" i="40"/>
  <c r="AU159" i="40"/>
  <c r="BZ159" i="40"/>
  <c r="Z159" i="40"/>
  <c r="BQ159" i="40"/>
  <c r="AA159" i="40"/>
  <c r="CA159" i="40"/>
  <c r="AB159" i="40"/>
  <c r="CE159" i="40"/>
  <c r="AC159" i="40"/>
  <c r="CF159" i="40"/>
  <c r="AD159" i="40"/>
  <c r="CO159" i="40"/>
  <c r="AE159" i="40"/>
  <c r="CP159" i="40"/>
  <c r="AX159" i="40"/>
  <c r="CS159" i="40"/>
  <c r="AY159" i="40"/>
  <c r="BA159" i="40"/>
  <c r="BE159" i="40"/>
  <c r="BF159" i="40"/>
  <c r="BN159" i="40"/>
  <c r="BO159" i="40"/>
  <c r="CR159" i="40"/>
  <c r="N159" i="40"/>
  <c r="O159" i="40"/>
  <c r="U159" i="40"/>
  <c r="W159" i="40"/>
  <c r="AW159" i="40"/>
  <c r="Y159" i="40"/>
  <c r="AV159" i="40"/>
  <c r="BP159" i="40"/>
  <c r="CQ159" i="40"/>
  <c r="CT159" i="40"/>
  <c r="DA159" i="40"/>
  <c r="CU159" i="40"/>
  <c r="DD157" i="40"/>
  <c r="DE157" i="40"/>
  <c r="DF157" i="40"/>
  <c r="T157" i="40"/>
  <c r="AJ157" i="40"/>
  <c r="AZ157" i="40"/>
  <c r="BP157" i="40"/>
  <c r="CF157" i="40"/>
  <c r="CV157" i="40"/>
  <c r="F157" i="40"/>
  <c r="V157" i="40"/>
  <c r="AL157" i="40"/>
  <c r="BB157" i="40"/>
  <c r="BR157" i="40"/>
  <c r="CH157" i="40"/>
  <c r="CX157" i="40"/>
  <c r="U157" i="40"/>
  <c r="AN157" i="40"/>
  <c r="BF157" i="40"/>
  <c r="BX157" i="40"/>
  <c r="CP157" i="40"/>
  <c r="E157" i="40"/>
  <c r="X157" i="40"/>
  <c r="AP157" i="40"/>
  <c r="BH157" i="40"/>
  <c r="BZ157" i="40"/>
  <c r="CR157" i="40"/>
  <c r="N157" i="40"/>
  <c r="AH157" i="40"/>
  <c r="BD157" i="40"/>
  <c r="BY157" i="40"/>
  <c r="CT157" i="40"/>
  <c r="O157" i="40"/>
  <c r="AI157" i="40"/>
  <c r="BE157" i="40"/>
  <c r="CA157" i="40"/>
  <c r="CU157" i="40"/>
  <c r="P157" i="40"/>
  <c r="AK157" i="40"/>
  <c r="BG157" i="40"/>
  <c r="CB157" i="40"/>
  <c r="CW157" i="40"/>
  <c r="I157" i="40"/>
  <c r="AF157" i="40"/>
  <c r="BJ157" i="40"/>
  <c r="CI157" i="40"/>
  <c r="J157" i="40"/>
  <c r="AG157" i="40"/>
  <c r="BK157" i="40"/>
  <c r="CJ157" i="40"/>
  <c r="K157" i="40"/>
  <c r="AM157" i="40"/>
  <c r="BL157" i="40"/>
  <c r="CK157" i="40"/>
  <c r="L157" i="40"/>
  <c r="AO157" i="40"/>
  <c r="BM157" i="40"/>
  <c r="CL157" i="40"/>
  <c r="AQ157" i="40"/>
  <c r="BT157" i="40"/>
  <c r="DB157" i="40"/>
  <c r="AR157" i="40"/>
  <c r="BU157" i="40"/>
  <c r="DC157" i="40"/>
  <c r="G157" i="40"/>
  <c r="AS157" i="40"/>
  <c r="BV157" i="40"/>
  <c r="H157" i="40"/>
  <c r="AT157" i="40"/>
  <c r="BW157" i="40"/>
  <c r="M157" i="40"/>
  <c r="AU157" i="40"/>
  <c r="CC157" i="40"/>
  <c r="AB157" i="40"/>
  <c r="CE157" i="40"/>
  <c r="AC157" i="40"/>
  <c r="CG157" i="40"/>
  <c r="AD157" i="40"/>
  <c r="CM157" i="40"/>
  <c r="AE157" i="40"/>
  <c r="CN157" i="40"/>
  <c r="AV157" i="40"/>
  <c r="CO157" i="40"/>
  <c r="AW157" i="40"/>
  <c r="CQ157" i="40"/>
  <c r="BA157" i="40"/>
  <c r="CZ157" i="40"/>
  <c r="BQ157" i="40"/>
  <c r="BS157" i="40"/>
  <c r="CD157" i="40"/>
  <c r="Q157" i="40"/>
  <c r="CS157" i="40"/>
  <c r="R157" i="40"/>
  <c r="CY157" i="40"/>
  <c r="S157" i="40"/>
  <c r="DA157" i="40"/>
  <c r="Z157" i="40"/>
  <c r="AA157" i="40"/>
  <c r="AX157" i="40"/>
  <c r="AY157" i="40"/>
  <c r="BC157" i="40"/>
  <c r="BI157" i="40"/>
  <c r="BN157" i="40"/>
  <c r="Y157" i="40"/>
  <c r="BO157" i="40"/>
  <c r="W157" i="40"/>
  <c r="DD155" i="40"/>
  <c r="DE155" i="40"/>
  <c r="DF155" i="40"/>
  <c r="R155" i="40"/>
  <c r="AH155" i="40"/>
  <c r="AX155" i="40"/>
  <c r="BN155" i="40"/>
  <c r="CD155" i="40"/>
  <c r="CT155" i="40"/>
  <c r="T155" i="40"/>
  <c r="AJ155" i="40"/>
  <c r="AZ155" i="40"/>
  <c r="BP155" i="40"/>
  <c r="CF155" i="40"/>
  <c r="CV155" i="40"/>
  <c r="H155" i="40"/>
  <c r="Z155" i="40"/>
  <c r="AR155" i="40"/>
  <c r="BJ155" i="40"/>
  <c r="CB155" i="40"/>
  <c r="CU155" i="40"/>
  <c r="J155" i="40"/>
  <c r="AB155" i="40"/>
  <c r="AT155" i="40"/>
  <c r="BL155" i="40"/>
  <c r="CE155" i="40"/>
  <c r="CX155" i="40"/>
  <c r="L155" i="40"/>
  <c r="AF155" i="40"/>
  <c r="BB155" i="40"/>
  <c r="BV155" i="40"/>
  <c r="CP155" i="40"/>
  <c r="M155" i="40"/>
  <c r="AG155" i="40"/>
  <c r="BC155" i="40"/>
  <c r="BW155" i="40"/>
  <c r="CQ155" i="40"/>
  <c r="N155" i="40"/>
  <c r="AI155" i="40"/>
  <c r="BD155" i="40"/>
  <c r="BX155" i="40"/>
  <c r="CR155" i="40"/>
  <c r="G155" i="40"/>
  <c r="AK155" i="40"/>
  <c r="BH155" i="40"/>
  <c r="CI155" i="40"/>
  <c r="I155" i="40"/>
  <c r="AL155" i="40"/>
  <c r="BI155" i="40"/>
  <c r="CJ155" i="40"/>
  <c r="K155" i="40"/>
  <c r="AM155" i="40"/>
  <c r="BK155" i="40"/>
  <c r="CK155" i="40"/>
  <c r="O155" i="40"/>
  <c r="AN155" i="40"/>
  <c r="BM155" i="40"/>
  <c r="CL155" i="40"/>
  <c r="AO155" i="40"/>
  <c r="BT155" i="40"/>
  <c r="DB155" i="40"/>
  <c r="AP155" i="40"/>
  <c r="BU155" i="40"/>
  <c r="DC155" i="40"/>
  <c r="E155" i="40"/>
  <c r="AQ155" i="40"/>
  <c r="BY155" i="40"/>
  <c r="F155" i="40"/>
  <c r="AS155" i="40"/>
  <c r="BZ155" i="40"/>
  <c r="P155" i="40"/>
  <c r="AU155" i="40"/>
  <c r="CA155" i="40"/>
  <c r="AD155" i="40"/>
  <c r="CM155" i="40"/>
  <c r="AE155" i="40"/>
  <c r="CN155" i="40"/>
  <c r="AV155" i="40"/>
  <c r="CO155" i="40"/>
  <c r="AW155" i="40"/>
  <c r="CS155" i="40"/>
  <c r="AY155" i="40"/>
  <c r="CW155" i="40"/>
  <c r="BA155" i="40"/>
  <c r="CY155" i="40"/>
  <c r="S155" i="40"/>
  <c r="BG155" i="40"/>
  <c r="V155" i="40"/>
  <c r="DA155" i="40"/>
  <c r="W155" i="40"/>
  <c r="X155" i="40"/>
  <c r="Y155" i="40"/>
  <c r="AA155" i="40"/>
  <c r="AC155" i="40"/>
  <c r="BO155" i="40"/>
  <c r="BS155" i="40"/>
  <c r="CC155" i="40"/>
  <c r="CG155" i="40"/>
  <c r="CH155" i="40"/>
  <c r="CZ155" i="40"/>
  <c r="Q155" i="40"/>
  <c r="BE155" i="40"/>
  <c r="U155" i="40"/>
  <c r="BQ155" i="40"/>
  <c r="DD153" i="40"/>
  <c r="DE153" i="40"/>
  <c r="DF153" i="40"/>
  <c r="Q153" i="40"/>
  <c r="AG153" i="40"/>
  <c r="AW153" i="40"/>
  <c r="BM153" i="40"/>
  <c r="CC153" i="40"/>
  <c r="CS153" i="40"/>
  <c r="S153" i="40"/>
  <c r="AI153" i="40"/>
  <c r="AY153" i="40"/>
  <c r="BO153" i="40"/>
  <c r="CE153" i="40"/>
  <c r="CU153" i="40"/>
  <c r="H153" i="40"/>
  <c r="X153" i="40"/>
  <c r="AN153" i="40"/>
  <c r="BD153" i="40"/>
  <c r="BT153" i="40"/>
  <c r="CJ153" i="40"/>
  <c r="CZ153" i="40"/>
  <c r="K153" i="40"/>
  <c r="AD153" i="40"/>
  <c r="AX153" i="40"/>
  <c r="BR153" i="40"/>
  <c r="CL153" i="40"/>
  <c r="M153" i="40"/>
  <c r="AF153" i="40"/>
  <c r="BA153" i="40"/>
  <c r="BU153" i="40"/>
  <c r="CN153" i="40"/>
  <c r="I153" i="40"/>
  <c r="AE153" i="40"/>
  <c r="BC153" i="40"/>
  <c r="BY153" i="40"/>
  <c r="CV153" i="40"/>
  <c r="L153" i="40"/>
  <c r="AJ153" i="40"/>
  <c r="BF153" i="40"/>
  <c r="CA153" i="40"/>
  <c r="CX153" i="40"/>
  <c r="F153" i="40"/>
  <c r="AH153" i="40"/>
  <c r="BH153" i="40"/>
  <c r="CG153" i="40"/>
  <c r="G153" i="40"/>
  <c r="AK153" i="40"/>
  <c r="BI153" i="40"/>
  <c r="CH153" i="40"/>
  <c r="J153" i="40"/>
  <c r="AL153" i="40"/>
  <c r="BJ153" i="40"/>
  <c r="CI153" i="40"/>
  <c r="P153" i="40"/>
  <c r="AS153" i="40"/>
  <c r="BX153" i="40"/>
  <c r="DC153" i="40"/>
  <c r="R153" i="40"/>
  <c r="AT153" i="40"/>
  <c r="BZ153" i="40"/>
  <c r="T153" i="40"/>
  <c r="AU153" i="40"/>
  <c r="CB153" i="40"/>
  <c r="U153" i="40"/>
  <c r="AV153" i="40"/>
  <c r="CD153" i="40"/>
  <c r="V153" i="40"/>
  <c r="BK153" i="40"/>
  <c r="CW153" i="40"/>
  <c r="W153" i="40"/>
  <c r="BL153" i="40"/>
  <c r="CY153" i="40"/>
  <c r="Y153" i="40"/>
  <c r="BN153" i="40"/>
  <c r="DA153" i="40"/>
  <c r="Z153" i="40"/>
  <c r="BP153" i="40"/>
  <c r="DB153" i="40"/>
  <c r="AA153" i="40"/>
  <c r="BQ153" i="40"/>
  <c r="AB153" i="40"/>
  <c r="CM153" i="40"/>
  <c r="AC153" i="40"/>
  <c r="CO153" i="40"/>
  <c r="AM153" i="40"/>
  <c r="CP153" i="40"/>
  <c r="AO153" i="40"/>
  <c r="CQ153" i="40"/>
  <c r="AP153" i="40"/>
  <c r="CR153" i="40"/>
  <c r="AQ153" i="40"/>
  <c r="CT153" i="40"/>
  <c r="BB153" i="40"/>
  <c r="N153" i="40"/>
  <c r="O153" i="40"/>
  <c r="AR153" i="40"/>
  <c r="AZ153" i="40"/>
  <c r="BE153" i="40"/>
  <c r="BG153" i="40"/>
  <c r="BW153" i="40"/>
  <c r="BS153" i="40"/>
  <c r="BV153" i="40"/>
  <c r="CF153" i="40"/>
  <c r="CK153" i="40"/>
  <c r="D153" i="40"/>
  <c r="E153" i="40"/>
  <c r="DD151" i="40"/>
  <c r="DF151" i="40"/>
  <c r="DE151" i="40"/>
  <c r="O151" i="40"/>
  <c r="AE151" i="40"/>
  <c r="AU151" i="40"/>
  <c r="BK151" i="40"/>
  <c r="CA151" i="40"/>
  <c r="CQ151" i="40"/>
  <c r="Q151" i="40"/>
  <c r="AG151" i="40"/>
  <c r="AW151" i="40"/>
  <c r="BM151" i="40"/>
  <c r="CC151" i="40"/>
  <c r="CS151" i="40"/>
  <c r="F151" i="40"/>
  <c r="V151" i="40"/>
  <c r="AL151" i="40"/>
  <c r="BB151" i="40"/>
  <c r="BR151" i="40"/>
  <c r="CH151" i="40"/>
  <c r="CX151" i="40"/>
  <c r="T151" i="40"/>
  <c r="AN151" i="40"/>
  <c r="BG151" i="40"/>
  <c r="BZ151" i="40"/>
  <c r="CU151" i="40"/>
  <c r="W151" i="40"/>
  <c r="AP151" i="40"/>
  <c r="BI151" i="40"/>
  <c r="CD151" i="40"/>
  <c r="CW151" i="40"/>
  <c r="L151" i="40"/>
  <c r="AI151" i="40"/>
  <c r="BE151" i="40"/>
  <c r="CB151" i="40"/>
  <c r="CZ151" i="40"/>
  <c r="N151" i="40"/>
  <c r="AK151" i="40"/>
  <c r="BH151" i="40"/>
  <c r="CF151" i="40"/>
  <c r="DB151" i="40"/>
  <c r="H151" i="40"/>
  <c r="AF151" i="40"/>
  <c r="BF151" i="40"/>
  <c r="CI151" i="40"/>
  <c r="I151" i="40"/>
  <c r="AH151" i="40"/>
  <c r="BJ151" i="40"/>
  <c r="CJ151" i="40"/>
  <c r="J151" i="40"/>
  <c r="AJ151" i="40"/>
  <c r="BL151" i="40"/>
  <c r="CK151" i="40"/>
  <c r="AB151" i="40"/>
  <c r="BN151" i="40"/>
  <c r="CO151" i="40"/>
  <c r="AC151" i="40"/>
  <c r="BO151" i="40"/>
  <c r="CP151" i="40"/>
  <c r="AD151" i="40"/>
  <c r="BP151" i="40"/>
  <c r="CR151" i="40"/>
  <c r="AM151" i="40"/>
  <c r="BQ151" i="40"/>
  <c r="CT151" i="40"/>
  <c r="P151" i="40"/>
  <c r="AZ151" i="40"/>
  <c r="CV151" i="40"/>
  <c r="R151" i="40"/>
  <c r="BA151" i="40"/>
  <c r="CY151" i="40"/>
  <c r="S151" i="40"/>
  <c r="BC151" i="40"/>
  <c r="DA151" i="40"/>
  <c r="U151" i="40"/>
  <c r="BD151" i="40"/>
  <c r="DC151" i="40"/>
  <c r="X151" i="40"/>
  <c r="BS151" i="40"/>
  <c r="AT151" i="40"/>
  <c r="AV151" i="40"/>
  <c r="AX151" i="40"/>
  <c r="AY151" i="40"/>
  <c r="BT151" i="40"/>
  <c r="E151" i="40"/>
  <c r="BU151" i="40"/>
  <c r="M151" i="40"/>
  <c r="BX151" i="40"/>
  <c r="Y151" i="40"/>
  <c r="Z151" i="40"/>
  <c r="AA151" i="40"/>
  <c r="AO151" i="40"/>
  <c r="AQ151" i="40"/>
  <c r="AR151" i="40"/>
  <c r="BW151" i="40"/>
  <c r="AS151" i="40"/>
  <c r="G151" i="40"/>
  <c r="K151" i="40"/>
  <c r="BY151" i="40"/>
  <c r="CE151" i="40"/>
  <c r="BV151" i="40"/>
  <c r="CG151" i="40"/>
  <c r="CL151" i="40"/>
  <c r="CM151" i="40"/>
  <c r="CN151" i="40"/>
  <c r="D151" i="40"/>
  <c r="DD149" i="40"/>
  <c r="DE149" i="40"/>
  <c r="DF149" i="40"/>
  <c r="M149" i="40"/>
  <c r="AC149" i="40"/>
  <c r="AS149" i="40"/>
  <c r="BI149" i="40"/>
  <c r="BY149" i="40"/>
  <c r="CO149" i="40"/>
  <c r="O149" i="40"/>
  <c r="AE149" i="40"/>
  <c r="AU149" i="40"/>
  <c r="BK149" i="40"/>
  <c r="CA149" i="40"/>
  <c r="CQ149" i="40"/>
  <c r="T149" i="40"/>
  <c r="AJ149" i="40"/>
  <c r="AZ149" i="40"/>
  <c r="BP149" i="40"/>
  <c r="CF149" i="40"/>
  <c r="CV149" i="40"/>
  <c r="I149" i="40"/>
  <c r="AB149" i="40"/>
  <c r="AW149" i="40"/>
  <c r="BQ149" i="40"/>
  <c r="CJ149" i="40"/>
  <c r="DC149" i="40"/>
  <c r="K149" i="40"/>
  <c r="AF149" i="40"/>
  <c r="AY149" i="40"/>
  <c r="BS149" i="40"/>
  <c r="CL149" i="40"/>
  <c r="Q149" i="40"/>
  <c r="AM149" i="40"/>
  <c r="BH149" i="40"/>
  <c r="CE149" i="40"/>
  <c r="DA149" i="40"/>
  <c r="S149" i="40"/>
  <c r="AO149" i="40"/>
  <c r="BL149" i="40"/>
  <c r="CH149" i="40"/>
  <c r="U149" i="40"/>
  <c r="AP149" i="40"/>
  <c r="BM149" i="40"/>
  <c r="CI149" i="40"/>
  <c r="X149" i="40"/>
  <c r="BA149" i="40"/>
  <c r="BZ149" i="40"/>
  <c r="CZ149" i="40"/>
  <c r="Y149" i="40"/>
  <c r="BB149" i="40"/>
  <c r="CB149" i="40"/>
  <c r="DB149" i="40"/>
  <c r="Z149" i="40"/>
  <c r="BC149" i="40"/>
  <c r="CC149" i="40"/>
  <c r="E149" i="40"/>
  <c r="AK149" i="40"/>
  <c r="BT149" i="40"/>
  <c r="CX149" i="40"/>
  <c r="F149" i="40"/>
  <c r="AL149" i="40"/>
  <c r="BU149" i="40"/>
  <c r="CY149" i="40"/>
  <c r="G149" i="40"/>
  <c r="AN149" i="40"/>
  <c r="BV149" i="40"/>
  <c r="H149" i="40"/>
  <c r="AQ149" i="40"/>
  <c r="BW149" i="40"/>
  <c r="AR149" i="40"/>
  <c r="CM149" i="40"/>
  <c r="AT149" i="40"/>
  <c r="CN149" i="40"/>
  <c r="AV149" i="40"/>
  <c r="CP149" i="40"/>
  <c r="AX149" i="40"/>
  <c r="CR149" i="40"/>
  <c r="J149" i="40"/>
  <c r="BD149" i="40"/>
  <c r="CS149" i="40"/>
  <c r="BJ149" i="40"/>
  <c r="BN149" i="40"/>
  <c r="L149" i="40"/>
  <c r="BO149" i="40"/>
  <c r="N149" i="40"/>
  <c r="BR149" i="40"/>
  <c r="P149" i="40"/>
  <c r="BX149" i="40"/>
  <c r="R149" i="40"/>
  <c r="CD149" i="40"/>
  <c r="AA149" i="40"/>
  <c r="CT149" i="40"/>
  <c r="V149" i="40"/>
  <c r="W149" i="40"/>
  <c r="AD149" i="40"/>
  <c r="AI149" i="40"/>
  <c r="BE149" i="40"/>
  <c r="CK149" i="40"/>
  <c r="CU149" i="40"/>
  <c r="CW149" i="40"/>
  <c r="AG149" i="40"/>
  <c r="AH149" i="40"/>
  <c r="BF149" i="40"/>
  <c r="BG149" i="40"/>
  <c r="CG149" i="40"/>
  <c r="DD147" i="40"/>
  <c r="DE147" i="40"/>
  <c r="DF147" i="40"/>
  <c r="K147" i="40"/>
  <c r="AA147" i="40"/>
  <c r="AQ147" i="40"/>
  <c r="BG147" i="40"/>
  <c r="BW147" i="40"/>
  <c r="CM147" i="40"/>
  <c r="DC147" i="40"/>
  <c r="M147" i="40"/>
  <c r="AC147" i="40"/>
  <c r="AS147" i="40"/>
  <c r="BI147" i="40"/>
  <c r="BY147" i="40"/>
  <c r="CO147" i="40"/>
  <c r="R147" i="40"/>
  <c r="AH147" i="40"/>
  <c r="AX147" i="40"/>
  <c r="BN147" i="40"/>
  <c r="CD147" i="40"/>
  <c r="CT147" i="40"/>
  <c r="S147" i="40"/>
  <c r="AL147" i="40"/>
  <c r="BE147" i="40"/>
  <c r="BZ147" i="40"/>
  <c r="CS147" i="40"/>
  <c r="U147" i="40"/>
  <c r="AN147" i="40"/>
  <c r="BH147" i="40"/>
  <c r="CB147" i="40"/>
  <c r="CV147" i="40"/>
  <c r="T147" i="40"/>
  <c r="AP147" i="40"/>
  <c r="BM147" i="40"/>
  <c r="CI147" i="40"/>
  <c r="W147" i="40"/>
  <c r="AT147" i="40"/>
  <c r="BP147" i="40"/>
  <c r="CK147" i="40"/>
  <c r="X147" i="40"/>
  <c r="AU147" i="40"/>
  <c r="BQ147" i="40"/>
  <c r="CL147" i="40"/>
  <c r="H147" i="40"/>
  <c r="AI147" i="40"/>
  <c r="BK147" i="40"/>
  <c r="CN147" i="40"/>
  <c r="I147" i="40"/>
  <c r="AJ147" i="40"/>
  <c r="BL147" i="40"/>
  <c r="CP147" i="40"/>
  <c r="J147" i="40"/>
  <c r="AK147" i="40"/>
  <c r="BO147" i="40"/>
  <c r="CQ147" i="40"/>
  <c r="E147" i="40"/>
  <c r="AM147" i="40"/>
  <c r="BU147" i="40"/>
  <c r="DA147" i="40"/>
  <c r="F147" i="40"/>
  <c r="AO147" i="40"/>
  <c r="BV147" i="40"/>
  <c r="DB147" i="40"/>
  <c r="G147" i="40"/>
  <c r="AR147" i="40"/>
  <c r="BX147" i="40"/>
  <c r="L147" i="40"/>
  <c r="AV147" i="40"/>
  <c r="CA147" i="40"/>
  <c r="V147" i="40"/>
  <c r="BJ147" i="40"/>
  <c r="Y147" i="40"/>
  <c r="BR147" i="40"/>
  <c r="Z147" i="40"/>
  <c r="BS147" i="40"/>
  <c r="AB147" i="40"/>
  <c r="BT147" i="40"/>
  <c r="AD147" i="40"/>
  <c r="CC147" i="40"/>
  <c r="BF147" i="40"/>
  <c r="CE147" i="40"/>
  <c r="N147" i="40"/>
  <c r="CF147" i="40"/>
  <c r="O147" i="40"/>
  <c r="CG147" i="40"/>
  <c r="P147" i="40"/>
  <c r="CH147" i="40"/>
  <c r="Q147" i="40"/>
  <c r="CJ147" i="40"/>
  <c r="AG147" i="40"/>
  <c r="CW147" i="40"/>
  <c r="BD147" i="40"/>
  <c r="CR147" i="40"/>
  <c r="CU147" i="40"/>
  <c r="CX147" i="40"/>
  <c r="CY147" i="40"/>
  <c r="CZ147" i="40"/>
  <c r="AE147" i="40"/>
  <c r="AY147" i="40"/>
  <c r="AF147" i="40"/>
  <c r="AW147" i="40"/>
  <c r="AZ147" i="40"/>
  <c r="BA147" i="40"/>
  <c r="BC147" i="40"/>
  <c r="BB147" i="40"/>
  <c r="DF145" i="40"/>
  <c r="DD145" i="40"/>
  <c r="DE145" i="40"/>
  <c r="I145" i="40"/>
  <c r="Y145" i="40"/>
  <c r="AO145" i="40"/>
  <c r="BE145" i="40"/>
  <c r="BU145" i="40"/>
  <c r="CK145" i="40"/>
  <c r="DA145" i="40"/>
  <c r="K145" i="40"/>
  <c r="AA145" i="40"/>
  <c r="AQ145" i="40"/>
  <c r="BG145" i="40"/>
  <c r="BW145" i="40"/>
  <c r="CM145" i="40"/>
  <c r="DC145" i="40"/>
  <c r="P145" i="40"/>
  <c r="AF145" i="40"/>
  <c r="AV145" i="40"/>
  <c r="BL145" i="40"/>
  <c r="CB145" i="40"/>
  <c r="CR145" i="40"/>
  <c r="G145" i="40"/>
  <c r="AB145" i="40"/>
  <c r="AU145" i="40"/>
  <c r="BO145" i="40"/>
  <c r="CH145" i="40"/>
  <c r="DB145" i="40"/>
  <c r="J145" i="40"/>
  <c r="AD145" i="40"/>
  <c r="AX145" i="40"/>
  <c r="BQ145" i="40"/>
  <c r="CJ145" i="40"/>
  <c r="V145" i="40"/>
  <c r="AS145" i="40"/>
  <c r="BP145" i="40"/>
  <c r="CN145" i="40"/>
  <c r="X145" i="40"/>
  <c r="AW145" i="40"/>
  <c r="BS145" i="40"/>
  <c r="CP145" i="40"/>
  <c r="Z145" i="40"/>
  <c r="AY145" i="40"/>
  <c r="BT145" i="40"/>
  <c r="CQ145" i="40"/>
  <c r="S145" i="40"/>
  <c r="AT145" i="40"/>
  <c r="BY145" i="40"/>
  <c r="CX145" i="40"/>
  <c r="T145" i="40"/>
  <c r="AZ145" i="40"/>
  <c r="BZ145" i="40"/>
  <c r="CY145" i="40"/>
  <c r="U145" i="40"/>
  <c r="BA145" i="40"/>
  <c r="CA145" i="40"/>
  <c r="CZ145" i="40"/>
  <c r="F145" i="40"/>
  <c r="AL145" i="40"/>
  <c r="BV145" i="40"/>
  <c r="H145" i="40"/>
  <c r="AM145" i="40"/>
  <c r="BX145" i="40"/>
  <c r="L145" i="40"/>
  <c r="AN145" i="40"/>
  <c r="CC145" i="40"/>
  <c r="M145" i="40"/>
  <c r="AP145" i="40"/>
  <c r="CD145" i="40"/>
  <c r="AR145" i="40"/>
  <c r="CL145" i="40"/>
  <c r="BB145" i="40"/>
  <c r="CO145" i="40"/>
  <c r="BC145" i="40"/>
  <c r="CS145" i="40"/>
  <c r="E145" i="40"/>
  <c r="BD145" i="40"/>
  <c r="CT145" i="40"/>
  <c r="N145" i="40"/>
  <c r="BF145" i="40"/>
  <c r="CU145" i="40"/>
  <c r="O145" i="40"/>
  <c r="Q145" i="40"/>
  <c r="BR145" i="40"/>
  <c r="R145" i="40"/>
  <c r="CE145" i="40"/>
  <c r="W145" i="40"/>
  <c r="CF145" i="40"/>
  <c r="AC145" i="40"/>
  <c r="CG145" i="40"/>
  <c r="AE145" i="40"/>
  <c r="CI145" i="40"/>
  <c r="AG145" i="40"/>
  <c r="CV145" i="40"/>
  <c r="AJ145" i="40"/>
  <c r="BH145" i="40"/>
  <c r="BI145" i="40"/>
  <c r="BJ145" i="40"/>
  <c r="BK145" i="40"/>
  <c r="BM145" i="40"/>
  <c r="BN145" i="40"/>
  <c r="AH145" i="40"/>
  <c r="AI145" i="40"/>
  <c r="AK145" i="40"/>
  <c r="CW145" i="40"/>
  <c r="DD143" i="40"/>
  <c r="DE143" i="40"/>
  <c r="DF143" i="40"/>
  <c r="G143" i="40"/>
  <c r="W143" i="40"/>
  <c r="AM143" i="40"/>
  <c r="BC143" i="40"/>
  <c r="BS143" i="40"/>
  <c r="CI143" i="40"/>
  <c r="CY143" i="40"/>
  <c r="I143" i="40"/>
  <c r="Y143" i="40"/>
  <c r="AO143" i="40"/>
  <c r="BE143" i="40"/>
  <c r="BU143" i="40"/>
  <c r="CK143" i="40"/>
  <c r="DA143" i="40"/>
  <c r="N143" i="40"/>
  <c r="AD143" i="40"/>
  <c r="AT143" i="40"/>
  <c r="BJ143" i="40"/>
  <c r="BZ143" i="40"/>
  <c r="CP143" i="40"/>
  <c r="Q143" i="40"/>
  <c r="AJ143" i="40"/>
  <c r="BD143" i="40"/>
  <c r="BX143" i="40"/>
  <c r="CR143" i="40"/>
  <c r="S143" i="40"/>
  <c r="AL143" i="40"/>
  <c r="BG143" i="40"/>
  <c r="CA143" i="40"/>
  <c r="CT143" i="40"/>
  <c r="AA143" i="40"/>
  <c r="AW143" i="40"/>
  <c r="BR143" i="40"/>
  <c r="CO143" i="40"/>
  <c r="F143" i="40"/>
  <c r="AC143" i="40"/>
  <c r="AY143" i="40"/>
  <c r="BV143" i="40"/>
  <c r="CS143" i="40"/>
  <c r="H143" i="40"/>
  <c r="AE143" i="40"/>
  <c r="AZ143" i="40"/>
  <c r="BW143" i="40"/>
  <c r="CU143" i="40"/>
  <c r="AG143" i="40"/>
  <c r="BI143" i="40"/>
  <c r="CH143" i="40"/>
  <c r="E143" i="40"/>
  <c r="AH143" i="40"/>
  <c r="BK143" i="40"/>
  <c r="CJ143" i="40"/>
  <c r="J143" i="40"/>
  <c r="AI143" i="40"/>
  <c r="BL143" i="40"/>
  <c r="CL143" i="40"/>
  <c r="K143" i="40"/>
  <c r="AK143" i="40"/>
  <c r="BM143" i="40"/>
  <c r="CM143" i="40"/>
  <c r="AN143" i="40"/>
  <c r="BT143" i="40"/>
  <c r="AP143" i="40"/>
  <c r="BY143" i="40"/>
  <c r="AQ143" i="40"/>
  <c r="CB143" i="40"/>
  <c r="AR143" i="40"/>
  <c r="CC143" i="40"/>
  <c r="R143" i="40"/>
  <c r="BN143" i="40"/>
  <c r="T143" i="40"/>
  <c r="BO143" i="40"/>
  <c r="U143" i="40"/>
  <c r="BP143" i="40"/>
  <c r="V143" i="40"/>
  <c r="BQ143" i="40"/>
  <c r="X143" i="40"/>
  <c r="CD143" i="40"/>
  <c r="Z143" i="40"/>
  <c r="CE143" i="40"/>
  <c r="BF143" i="40"/>
  <c r="BH143" i="40"/>
  <c r="CF143" i="40"/>
  <c r="CG143" i="40"/>
  <c r="L143" i="40"/>
  <c r="CN143" i="40"/>
  <c r="M143" i="40"/>
  <c r="CQ143" i="40"/>
  <c r="AB143" i="40"/>
  <c r="CX143" i="40"/>
  <c r="O143" i="40"/>
  <c r="P143" i="40"/>
  <c r="AF143" i="40"/>
  <c r="AS143" i="40"/>
  <c r="AX143" i="40"/>
  <c r="DB143" i="40"/>
  <c r="DC143" i="40"/>
  <c r="AU143" i="40"/>
  <c r="AV143" i="40"/>
  <c r="BA143" i="40"/>
  <c r="BB143" i="40"/>
  <c r="CW143" i="40"/>
  <c r="CZ143" i="40"/>
  <c r="CV143" i="40"/>
  <c r="DD141" i="40"/>
  <c r="DD140" i="40" s="1"/>
  <c r="DD139" i="40" s="1"/>
  <c r="DD138" i="40" s="1"/>
  <c r="DD137" i="40" s="1"/>
  <c r="DD136" i="40" s="1"/>
  <c r="DD135" i="40" s="1"/>
  <c r="DD134" i="40" s="1"/>
  <c r="DD133" i="40" s="1"/>
  <c r="DD132" i="40" s="1"/>
  <c r="DD131" i="40" s="1"/>
  <c r="DD130" i="40" s="1"/>
  <c r="DD129" i="40" s="1"/>
  <c r="DD128" i="40" s="1"/>
  <c r="DD127" i="40" s="1"/>
  <c r="DD126" i="40" s="1"/>
  <c r="DD125" i="40" s="1"/>
  <c r="DE141" i="40"/>
  <c r="DE140" i="40" s="1"/>
  <c r="DE139" i="40" s="1"/>
  <c r="DE138" i="40" s="1"/>
  <c r="DE137" i="40" s="1"/>
  <c r="DE136" i="40" s="1"/>
  <c r="DE135" i="40" s="1"/>
  <c r="DE134" i="40" s="1"/>
  <c r="DE133" i="40" s="1"/>
  <c r="DE132" i="40" s="1"/>
  <c r="DE131" i="40" s="1"/>
  <c r="DE130" i="40" s="1"/>
  <c r="DE129" i="40" s="1"/>
  <c r="DE128" i="40" s="1"/>
  <c r="DE127" i="40" s="1"/>
  <c r="DE126" i="40" s="1"/>
  <c r="DE125" i="40" s="1"/>
  <c r="DF141" i="40"/>
  <c r="DF140" i="40" s="1"/>
  <c r="DF139" i="40" s="1"/>
  <c r="DF138" i="40" s="1"/>
  <c r="DF137" i="40" s="1"/>
  <c r="DF136" i="40" s="1"/>
  <c r="DF135" i="40" s="1"/>
  <c r="DF134" i="40" s="1"/>
  <c r="DF133" i="40" s="1"/>
  <c r="DF132" i="40" s="1"/>
  <c r="DF131" i="40" s="1"/>
  <c r="DF130" i="40" s="1"/>
  <c r="DF129" i="40" s="1"/>
  <c r="DF128" i="40" s="1"/>
  <c r="DF127" i="40" s="1"/>
  <c r="DF126" i="40" s="1"/>
  <c r="DF125" i="40" s="1"/>
  <c r="E141" i="40"/>
  <c r="U141" i="40"/>
  <c r="AK141" i="40"/>
  <c r="BA141" i="40"/>
  <c r="BQ141" i="40"/>
  <c r="CG141" i="40"/>
  <c r="CW141" i="40"/>
  <c r="G141" i="40"/>
  <c r="W141" i="40"/>
  <c r="AM141" i="40"/>
  <c r="BC141" i="40"/>
  <c r="BS141" i="40"/>
  <c r="CI141" i="40"/>
  <c r="CY141" i="40"/>
  <c r="L141" i="40"/>
  <c r="AB141" i="40"/>
  <c r="AR141" i="40"/>
  <c r="BH141" i="40"/>
  <c r="BX141" i="40"/>
  <c r="CN141" i="40"/>
  <c r="F141" i="40"/>
  <c r="Z141" i="40"/>
  <c r="AT141" i="40"/>
  <c r="BM141" i="40"/>
  <c r="CF141" i="40"/>
  <c r="DA141" i="40"/>
  <c r="I141" i="40"/>
  <c r="AC141" i="40"/>
  <c r="AV141" i="40"/>
  <c r="BO141" i="40"/>
  <c r="CJ141" i="40"/>
  <c r="DC141" i="40"/>
  <c r="H141" i="40"/>
  <c r="AE141" i="40"/>
  <c r="AZ141" i="40"/>
  <c r="BW141" i="40"/>
  <c r="CS141" i="40"/>
  <c r="J141" i="40"/>
  <c r="AF141" i="40"/>
  <c r="BB141" i="40"/>
  <c r="BY141" i="40"/>
  <c r="K141" i="40"/>
  <c r="AG141" i="40"/>
  <c r="BD141" i="40"/>
  <c r="BZ141" i="40"/>
  <c r="CU141" i="40"/>
  <c r="M141" i="40"/>
  <c r="AH141" i="40"/>
  <c r="BE141" i="40"/>
  <c r="CA141" i="40"/>
  <c r="CV141" i="40"/>
  <c r="N141" i="40"/>
  <c r="AO141" i="40"/>
  <c r="BR141" i="40"/>
  <c r="CT141" i="40"/>
  <c r="O141" i="40"/>
  <c r="AP141" i="40"/>
  <c r="BT141" i="40"/>
  <c r="CX141" i="40"/>
  <c r="P141" i="40"/>
  <c r="AQ141" i="40"/>
  <c r="BU141" i="40"/>
  <c r="CZ141" i="40"/>
  <c r="Q141" i="40"/>
  <c r="AS141" i="40"/>
  <c r="BV141" i="40"/>
  <c r="DB141" i="40"/>
  <c r="R141" i="40"/>
  <c r="BF141" i="40"/>
  <c r="CO141" i="40"/>
  <c r="S141" i="40"/>
  <c r="BG141" i="40"/>
  <c r="CP141" i="40"/>
  <c r="T141" i="40"/>
  <c r="BI141" i="40"/>
  <c r="CQ141" i="40"/>
  <c r="V141" i="40"/>
  <c r="BJ141" i="40"/>
  <c r="CR141" i="40"/>
  <c r="X141" i="40"/>
  <c r="CB141" i="40"/>
  <c r="Y141" i="40"/>
  <c r="CC141" i="40"/>
  <c r="AA141" i="40"/>
  <c r="CD141" i="40"/>
  <c r="AD141" i="40"/>
  <c r="CE141" i="40"/>
  <c r="AI141" i="40"/>
  <c r="CH141" i="40"/>
  <c r="AJ141" i="40"/>
  <c r="CK141" i="40"/>
  <c r="AL141" i="40"/>
  <c r="AN141" i="40"/>
  <c r="AU141" i="40"/>
  <c r="AW141" i="40"/>
  <c r="AX141" i="40"/>
  <c r="AY141" i="40"/>
  <c r="BN141" i="40"/>
  <c r="BK141" i="40"/>
  <c r="BL141" i="40"/>
  <c r="BP141" i="40"/>
  <c r="CL141" i="40"/>
  <c r="CM141" i="40"/>
  <c r="D229" i="40"/>
  <c r="D209" i="40"/>
  <c r="D188" i="40"/>
  <c r="D165" i="40"/>
  <c r="D145" i="40"/>
  <c r="CL240" i="40"/>
  <c r="BR240" i="40"/>
  <c r="AU240" i="40"/>
  <c r="Z240" i="40"/>
  <c r="F240" i="40"/>
  <c r="CK239" i="40"/>
  <c r="BM239" i="40"/>
  <c r="AS239" i="40"/>
  <c r="Y239" i="40"/>
  <c r="DA238" i="40"/>
  <c r="CE238" i="40"/>
  <c r="BC238" i="40"/>
  <c r="AG238" i="40"/>
  <c r="H238" i="40"/>
  <c r="CK237" i="40"/>
  <c r="BI237" i="40"/>
  <c r="AM237" i="40"/>
  <c r="L237" i="40"/>
  <c r="CC236" i="40"/>
  <c r="AT236" i="40"/>
  <c r="G236" i="40"/>
  <c r="BT235" i="40"/>
  <c r="AE235" i="40"/>
  <c r="CR234" i="40"/>
  <c r="BC234" i="40"/>
  <c r="Q234" i="40"/>
  <c r="CD233" i="40"/>
  <c r="AO233" i="40"/>
  <c r="DB232" i="40"/>
  <c r="BM232" i="40"/>
  <c r="X232" i="40"/>
  <c r="CE231" i="40"/>
  <c r="AQ231" i="40"/>
  <c r="CX230" i="40"/>
  <c r="BI230" i="40"/>
  <c r="R230" i="40"/>
  <c r="CB229" i="40"/>
  <c r="AE229" i="40"/>
  <c r="CI228" i="40"/>
  <c r="AI228" i="40"/>
  <c r="CJ227" i="40"/>
  <c r="AE227" i="40"/>
  <c r="BX226" i="40"/>
  <c r="U226" i="40"/>
  <c r="BQ225" i="40"/>
  <c r="CP224" i="40"/>
  <c r="AB224" i="40"/>
  <c r="BA223" i="40"/>
  <c r="BY222" i="40"/>
  <c r="CI221" i="40"/>
  <c r="S221" i="40"/>
  <c r="AP220" i="40"/>
  <c r="BA219" i="40"/>
  <c r="CA218" i="40"/>
  <c r="DC217" i="40"/>
  <c r="AB217" i="40"/>
  <c r="AO216" i="40"/>
  <c r="AW215" i="40"/>
  <c r="AK214" i="40"/>
  <c r="CO212" i="40"/>
  <c r="BL211" i="40"/>
  <c r="Z210" i="40"/>
  <c r="BO208" i="40"/>
  <c r="CO206" i="40"/>
  <c r="U205" i="40"/>
  <c r="AH203" i="40"/>
  <c r="AC201" i="40"/>
  <c r="AW199" i="40"/>
  <c r="AC197" i="40"/>
  <c r="CP193" i="40"/>
  <c r="AZ190" i="40"/>
  <c r="X185" i="40"/>
  <c r="CZ173" i="40"/>
  <c r="DA152" i="40"/>
  <c r="B265" i="40"/>
  <c r="C243" i="40"/>
  <c r="C140" i="40"/>
  <c r="C139" i="40"/>
  <c r="C138" i="40" s="1"/>
  <c r="C137" i="40" s="1"/>
  <c r="C136" i="40" s="1"/>
  <c r="C135" i="40" s="1"/>
  <c r="C134" i="40" s="1"/>
  <c r="C133" i="40" s="1"/>
  <c r="C132" i="40" s="1"/>
  <c r="C131" i="40" s="1"/>
  <c r="C130" i="40" s="1"/>
  <c r="C129" i="40" s="1"/>
  <c r="C128" i="40" s="1"/>
  <c r="C127" i="40" s="1"/>
  <c r="C126" i="40" s="1"/>
  <c r="C125" i="40" s="1"/>
  <c r="C123" i="40"/>
  <c r="J128" i="8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G7" i="8"/>
  <c r="F7" i="8"/>
  <c r="E7" i="8"/>
  <c r="D7" i="8"/>
  <c r="C7" i="8"/>
  <c r="B7" i="8"/>
  <c r="B128" i="8" l="1"/>
  <c r="C128" i="8"/>
  <c r="D128" i="8"/>
  <c r="E128" i="8"/>
  <c r="G128" i="8"/>
  <c r="F128" i="8"/>
  <c r="CK20" i="40"/>
  <c r="CK19" i="40" s="1"/>
  <c r="CK18" i="40" s="1"/>
  <c r="CK17" i="40" s="1"/>
  <c r="CK16" i="40" s="1"/>
  <c r="CK15" i="40" s="1"/>
  <c r="CK14" i="40" s="1"/>
  <c r="CK13" i="40" s="1"/>
  <c r="CK12" i="40" s="1"/>
  <c r="CK11" i="40" s="1"/>
  <c r="CK10" i="40" s="1"/>
  <c r="CK9" i="40" s="1"/>
  <c r="CK8" i="40" s="1"/>
  <c r="CK7" i="40" s="1"/>
  <c r="CK6" i="40" s="1"/>
  <c r="CK5" i="40" s="1"/>
  <c r="CW20" i="40"/>
  <c r="CW19" i="40" s="1"/>
  <c r="CW18" i="40" s="1"/>
  <c r="CW17" i="40" s="1"/>
  <c r="CW16" i="40" s="1"/>
  <c r="CW15" i="40" s="1"/>
  <c r="CW14" i="40" s="1"/>
  <c r="CW13" i="40" s="1"/>
  <c r="CW12" i="40" s="1"/>
  <c r="CW11" i="40" s="1"/>
  <c r="CW10" i="40" s="1"/>
  <c r="CW9" i="40" s="1"/>
  <c r="CW8" i="40" s="1"/>
  <c r="CW7" i="40" s="1"/>
  <c r="CW6" i="40" s="1"/>
  <c r="CW5" i="40" s="1"/>
  <c r="CL20" i="40"/>
  <c r="CL19" i="40" s="1"/>
  <c r="CL18" i="40" s="1"/>
  <c r="CL17" i="40" s="1"/>
  <c r="CL16" i="40" s="1"/>
  <c r="CL15" i="40" s="1"/>
  <c r="CL14" i="40" s="1"/>
  <c r="CL13" i="40" s="1"/>
  <c r="CL12" i="40" s="1"/>
  <c r="CL11" i="40" s="1"/>
  <c r="CL10" i="40" s="1"/>
  <c r="CL9" i="40" s="1"/>
  <c r="CL8" i="40" s="1"/>
  <c r="CL7" i="40" s="1"/>
  <c r="CL6" i="40" s="1"/>
  <c r="CL5" i="40" s="1"/>
  <c r="CX20" i="40"/>
  <c r="CX19" i="40" s="1"/>
  <c r="CX18" i="40" s="1"/>
  <c r="CX17" i="40" s="1"/>
  <c r="CX16" i="40" s="1"/>
  <c r="CX15" i="40" s="1"/>
  <c r="CX14" i="40" s="1"/>
  <c r="CX13" i="40" s="1"/>
  <c r="CX12" i="40" s="1"/>
  <c r="CX11" i="40" s="1"/>
  <c r="CX10" i="40" s="1"/>
  <c r="CX9" i="40" s="1"/>
  <c r="CX8" i="40" s="1"/>
  <c r="CX7" i="40" s="1"/>
  <c r="CX6" i="40" s="1"/>
  <c r="CX5" i="40" s="1"/>
  <c r="CM20" i="40"/>
  <c r="CM19" i="40" s="1"/>
  <c r="CM18" i="40" s="1"/>
  <c r="CM17" i="40" s="1"/>
  <c r="CM16" i="40" s="1"/>
  <c r="CM15" i="40" s="1"/>
  <c r="CM14" i="40" s="1"/>
  <c r="CM13" i="40" s="1"/>
  <c r="CM12" i="40" s="1"/>
  <c r="CM11" i="40" s="1"/>
  <c r="CM10" i="40" s="1"/>
  <c r="CM9" i="40" s="1"/>
  <c r="CM8" i="40" s="1"/>
  <c r="CM7" i="40" s="1"/>
  <c r="CM6" i="40" s="1"/>
  <c r="CM5" i="40" s="1"/>
  <c r="CY20" i="40"/>
  <c r="CY19" i="40" s="1"/>
  <c r="CY18" i="40" s="1"/>
  <c r="CY17" i="40" s="1"/>
  <c r="CY16" i="40" s="1"/>
  <c r="CY15" i="40" s="1"/>
  <c r="CY14" i="40" s="1"/>
  <c r="CY13" i="40" s="1"/>
  <c r="CY12" i="40" s="1"/>
  <c r="CY11" i="40" s="1"/>
  <c r="CY10" i="40" s="1"/>
  <c r="CY9" i="40" s="1"/>
  <c r="CY8" i="40" s="1"/>
  <c r="CY7" i="40" s="1"/>
  <c r="CY6" i="40" s="1"/>
  <c r="CY5" i="40" s="1"/>
  <c r="CB20" i="40"/>
  <c r="CB19" i="40" s="1"/>
  <c r="CB18" i="40" s="1"/>
  <c r="CB17" i="40" s="1"/>
  <c r="CB16" i="40" s="1"/>
  <c r="CB15" i="40" s="1"/>
  <c r="CB14" i="40" s="1"/>
  <c r="CB13" i="40" s="1"/>
  <c r="CB12" i="40" s="1"/>
  <c r="CB11" i="40" s="1"/>
  <c r="CB10" i="40" s="1"/>
  <c r="CB9" i="40" s="1"/>
  <c r="CB8" i="40" s="1"/>
  <c r="CB7" i="40" s="1"/>
  <c r="CB6" i="40" s="1"/>
  <c r="CB5" i="40" s="1"/>
  <c r="CN20" i="40"/>
  <c r="CN19" i="40" s="1"/>
  <c r="CN18" i="40" s="1"/>
  <c r="CN17" i="40" s="1"/>
  <c r="CN16" i="40" s="1"/>
  <c r="CN15" i="40" s="1"/>
  <c r="CN14" i="40" s="1"/>
  <c r="CN13" i="40" s="1"/>
  <c r="CN12" i="40" s="1"/>
  <c r="CN11" i="40" s="1"/>
  <c r="CN10" i="40" s="1"/>
  <c r="CN9" i="40" s="1"/>
  <c r="CN8" i="40" s="1"/>
  <c r="CN7" i="40" s="1"/>
  <c r="CN6" i="40" s="1"/>
  <c r="CN5" i="40" s="1"/>
  <c r="CZ20" i="40"/>
  <c r="CZ19" i="40" s="1"/>
  <c r="CZ18" i="40" s="1"/>
  <c r="CZ17" i="40" s="1"/>
  <c r="CZ16" i="40" s="1"/>
  <c r="CZ15" i="40" s="1"/>
  <c r="CZ14" i="40" s="1"/>
  <c r="CZ13" i="40" s="1"/>
  <c r="CZ12" i="40" s="1"/>
  <c r="CZ11" i="40" s="1"/>
  <c r="CZ10" i="40" s="1"/>
  <c r="CZ9" i="40" s="1"/>
  <c r="CZ8" i="40" s="1"/>
  <c r="CZ7" i="40" s="1"/>
  <c r="CZ6" i="40" s="1"/>
  <c r="CZ5" i="40" s="1"/>
  <c r="CC20" i="40"/>
  <c r="CC19" i="40" s="1"/>
  <c r="CC18" i="40" s="1"/>
  <c r="CC17" i="40" s="1"/>
  <c r="CC16" i="40" s="1"/>
  <c r="CC15" i="40" s="1"/>
  <c r="CC14" i="40" s="1"/>
  <c r="CC13" i="40" s="1"/>
  <c r="CC12" i="40" s="1"/>
  <c r="CC11" i="40" s="1"/>
  <c r="CC10" i="40" s="1"/>
  <c r="CC9" i="40" s="1"/>
  <c r="CC8" i="40" s="1"/>
  <c r="CC7" i="40" s="1"/>
  <c r="CC6" i="40" s="1"/>
  <c r="CC5" i="40" s="1"/>
  <c r="CO20" i="40"/>
  <c r="CO19" i="40" s="1"/>
  <c r="CO18" i="40" s="1"/>
  <c r="CO17" i="40" s="1"/>
  <c r="CO16" i="40" s="1"/>
  <c r="CO15" i="40" s="1"/>
  <c r="CO14" i="40" s="1"/>
  <c r="CO13" i="40" s="1"/>
  <c r="CO12" i="40" s="1"/>
  <c r="CO11" i="40" s="1"/>
  <c r="CO10" i="40" s="1"/>
  <c r="CO9" i="40" s="1"/>
  <c r="CO8" i="40" s="1"/>
  <c r="CO7" i="40" s="1"/>
  <c r="CO6" i="40" s="1"/>
  <c r="CO5" i="40" s="1"/>
  <c r="DA20" i="40"/>
  <c r="DA19" i="40" s="1"/>
  <c r="DA18" i="40" s="1"/>
  <c r="DA17" i="40" s="1"/>
  <c r="DA16" i="40" s="1"/>
  <c r="DA15" i="40" s="1"/>
  <c r="DA14" i="40" s="1"/>
  <c r="DA13" i="40" s="1"/>
  <c r="DA12" i="40" s="1"/>
  <c r="DA11" i="40" s="1"/>
  <c r="DA10" i="40" s="1"/>
  <c r="DA9" i="40" s="1"/>
  <c r="DA8" i="40" s="1"/>
  <c r="DA7" i="40" s="1"/>
  <c r="DA6" i="40" s="1"/>
  <c r="DA5" i="40" s="1"/>
  <c r="CP20" i="40"/>
  <c r="CP19" i="40" s="1"/>
  <c r="CP18" i="40" s="1"/>
  <c r="CP17" i="40" s="1"/>
  <c r="CP16" i="40" s="1"/>
  <c r="CP15" i="40" s="1"/>
  <c r="CP14" i="40" s="1"/>
  <c r="CP13" i="40" s="1"/>
  <c r="CP12" i="40" s="1"/>
  <c r="CP11" i="40" s="1"/>
  <c r="CP10" i="40" s="1"/>
  <c r="CP9" i="40" s="1"/>
  <c r="CP8" i="40" s="1"/>
  <c r="CP7" i="40" s="1"/>
  <c r="CP6" i="40" s="1"/>
  <c r="CP5" i="40" s="1"/>
  <c r="DB20" i="40"/>
  <c r="DB19" i="40" s="1"/>
  <c r="DB18" i="40" s="1"/>
  <c r="DB17" i="40" s="1"/>
  <c r="DB16" i="40" s="1"/>
  <c r="DB15" i="40" s="1"/>
  <c r="DB14" i="40" s="1"/>
  <c r="DB13" i="40" s="1"/>
  <c r="DB12" i="40" s="1"/>
  <c r="DB11" i="40" s="1"/>
  <c r="DB10" i="40" s="1"/>
  <c r="DB9" i="40" s="1"/>
  <c r="DB8" i="40" s="1"/>
  <c r="DB7" i="40" s="1"/>
  <c r="DB6" i="40" s="1"/>
  <c r="DB5" i="40" s="1"/>
  <c r="CE20" i="40"/>
  <c r="CE19" i="40" s="1"/>
  <c r="CE18" i="40" s="1"/>
  <c r="CE17" i="40" s="1"/>
  <c r="CE16" i="40" s="1"/>
  <c r="CE15" i="40" s="1"/>
  <c r="CE14" i="40" s="1"/>
  <c r="CE13" i="40" s="1"/>
  <c r="CE12" i="40" s="1"/>
  <c r="CE11" i="40" s="1"/>
  <c r="CE10" i="40" s="1"/>
  <c r="CE9" i="40" s="1"/>
  <c r="CE8" i="40" s="1"/>
  <c r="CE7" i="40" s="1"/>
  <c r="CE6" i="40" s="1"/>
  <c r="CE5" i="40" s="1"/>
  <c r="CQ20" i="40"/>
  <c r="CQ19" i="40" s="1"/>
  <c r="CQ18" i="40" s="1"/>
  <c r="CQ17" i="40" s="1"/>
  <c r="CQ16" i="40" s="1"/>
  <c r="CQ15" i="40" s="1"/>
  <c r="CQ14" i="40" s="1"/>
  <c r="CQ13" i="40" s="1"/>
  <c r="CQ12" i="40" s="1"/>
  <c r="CQ11" i="40" s="1"/>
  <c r="CQ10" i="40" s="1"/>
  <c r="CQ9" i="40" s="1"/>
  <c r="CQ8" i="40" s="1"/>
  <c r="CQ7" i="40" s="1"/>
  <c r="CQ6" i="40" s="1"/>
  <c r="CQ5" i="40" s="1"/>
  <c r="DC20" i="40"/>
  <c r="DC19" i="40" s="1"/>
  <c r="DC18" i="40" s="1"/>
  <c r="DC17" i="40" s="1"/>
  <c r="DC16" i="40" s="1"/>
  <c r="DC15" i="40" s="1"/>
  <c r="DC14" i="40" s="1"/>
  <c r="DC13" i="40" s="1"/>
  <c r="DC12" i="40" s="1"/>
  <c r="DC11" i="40" s="1"/>
  <c r="DC10" i="40" s="1"/>
  <c r="DC9" i="40" s="1"/>
  <c r="DC8" i="40" s="1"/>
  <c r="DC7" i="40" s="1"/>
  <c r="DC6" i="40" s="1"/>
  <c r="DC5" i="40" s="1"/>
  <c r="CF20" i="40"/>
  <c r="CF19" i="40" s="1"/>
  <c r="CF18" i="40" s="1"/>
  <c r="CF17" i="40" s="1"/>
  <c r="CF16" i="40" s="1"/>
  <c r="CF15" i="40" s="1"/>
  <c r="CF14" i="40" s="1"/>
  <c r="CF13" i="40" s="1"/>
  <c r="CF12" i="40" s="1"/>
  <c r="CF11" i="40" s="1"/>
  <c r="CF10" i="40" s="1"/>
  <c r="CF9" i="40" s="1"/>
  <c r="CF8" i="40" s="1"/>
  <c r="CF7" i="40" s="1"/>
  <c r="CF6" i="40" s="1"/>
  <c r="CF5" i="40" s="1"/>
  <c r="CR20" i="40"/>
  <c r="CR19" i="40" s="1"/>
  <c r="CR18" i="40" s="1"/>
  <c r="CR17" i="40" s="1"/>
  <c r="CR16" i="40" s="1"/>
  <c r="CR15" i="40" s="1"/>
  <c r="CR14" i="40" s="1"/>
  <c r="CR13" i="40" s="1"/>
  <c r="CR12" i="40" s="1"/>
  <c r="CR11" i="40" s="1"/>
  <c r="CR10" i="40" s="1"/>
  <c r="CR9" i="40" s="1"/>
  <c r="CR8" i="40" s="1"/>
  <c r="CR7" i="40" s="1"/>
  <c r="CR6" i="40" s="1"/>
  <c r="CR5" i="40" s="1"/>
  <c r="CG20" i="40"/>
  <c r="CG19" i="40" s="1"/>
  <c r="CG18" i="40" s="1"/>
  <c r="CG17" i="40" s="1"/>
  <c r="CG16" i="40" s="1"/>
  <c r="CG15" i="40" s="1"/>
  <c r="CG14" i="40" s="1"/>
  <c r="CG13" i="40" s="1"/>
  <c r="CG12" i="40" s="1"/>
  <c r="CG11" i="40" s="1"/>
  <c r="CG10" i="40" s="1"/>
  <c r="CG9" i="40" s="1"/>
  <c r="CG8" i="40" s="1"/>
  <c r="CG7" i="40" s="1"/>
  <c r="CG6" i="40" s="1"/>
  <c r="CG5" i="40" s="1"/>
  <c r="CS20" i="40"/>
  <c r="CS19" i="40" s="1"/>
  <c r="CS18" i="40" s="1"/>
  <c r="CS17" i="40" s="1"/>
  <c r="CS16" i="40" s="1"/>
  <c r="CS15" i="40" s="1"/>
  <c r="CS14" i="40" s="1"/>
  <c r="CS13" i="40" s="1"/>
  <c r="CS12" i="40" s="1"/>
  <c r="CS11" i="40" s="1"/>
  <c r="CS10" i="40" s="1"/>
  <c r="CS9" i="40" s="1"/>
  <c r="CS8" i="40" s="1"/>
  <c r="CS7" i="40" s="1"/>
  <c r="CS6" i="40" s="1"/>
  <c r="CS5" i="40" s="1"/>
  <c r="CH20" i="40"/>
  <c r="CH19" i="40" s="1"/>
  <c r="CH18" i="40" s="1"/>
  <c r="CH17" i="40" s="1"/>
  <c r="CH16" i="40" s="1"/>
  <c r="CH15" i="40" s="1"/>
  <c r="CH14" i="40" s="1"/>
  <c r="CH13" i="40" s="1"/>
  <c r="CH12" i="40" s="1"/>
  <c r="CH11" i="40" s="1"/>
  <c r="CH10" i="40" s="1"/>
  <c r="CH9" i="40" s="1"/>
  <c r="CH8" i="40" s="1"/>
  <c r="CH7" i="40" s="1"/>
  <c r="CH6" i="40" s="1"/>
  <c r="CH5" i="40" s="1"/>
  <c r="CT20" i="40"/>
  <c r="CT19" i="40" s="1"/>
  <c r="CT18" i="40" s="1"/>
  <c r="CT17" i="40" s="1"/>
  <c r="CT16" i="40" s="1"/>
  <c r="CT15" i="40" s="1"/>
  <c r="CT14" i="40" s="1"/>
  <c r="CT13" i="40" s="1"/>
  <c r="CT12" i="40" s="1"/>
  <c r="CT11" i="40" s="1"/>
  <c r="CT10" i="40" s="1"/>
  <c r="CT9" i="40" s="1"/>
  <c r="CT8" i="40" s="1"/>
  <c r="CT7" i="40" s="1"/>
  <c r="CT6" i="40" s="1"/>
  <c r="CT5" i="40" s="1"/>
  <c r="CU20" i="40"/>
  <c r="CU19" i="40" s="1"/>
  <c r="CU18" i="40" s="1"/>
  <c r="CU17" i="40" s="1"/>
  <c r="CU16" i="40" s="1"/>
  <c r="CU15" i="40" s="1"/>
  <c r="CU14" i="40" s="1"/>
  <c r="CU13" i="40" s="1"/>
  <c r="CU12" i="40" s="1"/>
  <c r="CU11" i="40" s="1"/>
  <c r="CU10" i="40" s="1"/>
  <c r="CU9" i="40" s="1"/>
  <c r="CU8" i="40" s="1"/>
  <c r="CU7" i="40" s="1"/>
  <c r="CU6" i="40" s="1"/>
  <c r="CU5" i="40" s="1"/>
  <c r="CJ20" i="40"/>
  <c r="CJ19" i="40" s="1"/>
  <c r="CJ18" i="40" s="1"/>
  <c r="CJ17" i="40" s="1"/>
  <c r="CJ16" i="40" s="1"/>
  <c r="CJ15" i="40" s="1"/>
  <c r="CJ14" i="40" s="1"/>
  <c r="CJ13" i="40" s="1"/>
  <c r="CJ12" i="40" s="1"/>
  <c r="CJ11" i="40" s="1"/>
  <c r="CJ10" i="40" s="1"/>
  <c r="CJ9" i="40" s="1"/>
  <c r="CJ8" i="40" s="1"/>
  <c r="CJ7" i="40" s="1"/>
  <c r="CJ6" i="40" s="1"/>
  <c r="CJ5" i="40" s="1"/>
  <c r="CV20" i="40"/>
  <c r="CV19" i="40" s="1"/>
  <c r="CV18" i="40" s="1"/>
  <c r="CV17" i="40" s="1"/>
  <c r="CV16" i="40" s="1"/>
  <c r="CV15" i="40" s="1"/>
  <c r="CV14" i="40" s="1"/>
  <c r="CV13" i="40" s="1"/>
  <c r="CV12" i="40" s="1"/>
  <c r="CV11" i="40" s="1"/>
  <c r="CV10" i="40" s="1"/>
  <c r="CV9" i="40" s="1"/>
  <c r="CV8" i="40" s="1"/>
  <c r="CV7" i="40" s="1"/>
  <c r="CV6" i="40" s="1"/>
  <c r="CV5" i="40" s="1"/>
  <c r="CD20" i="40"/>
  <c r="CD19" i="40" s="1"/>
  <c r="CD18" i="40" s="1"/>
  <c r="CD17" i="40" s="1"/>
  <c r="CD16" i="40" s="1"/>
  <c r="CD15" i="40" s="1"/>
  <c r="CD14" i="40" s="1"/>
  <c r="CD13" i="40" s="1"/>
  <c r="CD12" i="40" s="1"/>
  <c r="CD11" i="40" s="1"/>
  <c r="CD10" i="40" s="1"/>
  <c r="CD9" i="40" s="1"/>
  <c r="CD8" i="40" s="1"/>
  <c r="CD7" i="40" s="1"/>
  <c r="CD6" i="40" s="1"/>
  <c r="CD5" i="40" s="1"/>
  <c r="CI20" i="40"/>
  <c r="CI19" i="40" s="1"/>
  <c r="CI18" i="40" s="1"/>
  <c r="CI17" i="40" s="1"/>
  <c r="CI16" i="40" s="1"/>
  <c r="CI15" i="40" s="1"/>
  <c r="CI14" i="40" s="1"/>
  <c r="CI13" i="40" s="1"/>
  <c r="CI12" i="40" s="1"/>
  <c r="CI11" i="40" s="1"/>
  <c r="CI10" i="40" s="1"/>
  <c r="CI9" i="40" s="1"/>
  <c r="CI8" i="40" s="1"/>
  <c r="CI7" i="40" s="1"/>
  <c r="CI6" i="40" s="1"/>
  <c r="CI5" i="40" s="1"/>
  <c r="K20" i="40"/>
  <c r="K19" i="40" s="1"/>
  <c r="K18" i="40" s="1"/>
  <c r="K17" i="40" s="1"/>
  <c r="K16" i="40" s="1"/>
  <c r="K15" i="40" s="1"/>
  <c r="K14" i="40" s="1"/>
  <c r="K13" i="40" s="1"/>
  <c r="K12" i="40" s="1"/>
  <c r="K11" i="40" s="1"/>
  <c r="K10" i="40" s="1"/>
  <c r="K9" i="40" s="1"/>
  <c r="K8" i="40" s="1"/>
  <c r="K7" i="40" s="1"/>
  <c r="K6" i="40" s="1"/>
  <c r="K5" i="40" s="1"/>
  <c r="BS20" i="40"/>
  <c r="BS19" i="40" s="1"/>
  <c r="BS18" i="40" s="1"/>
  <c r="BS17" i="40" s="1"/>
  <c r="BS16" i="40" s="1"/>
  <c r="BS15" i="40" s="1"/>
  <c r="BS14" i="40" s="1"/>
  <c r="BS13" i="40" s="1"/>
  <c r="BS12" i="40" s="1"/>
  <c r="BS11" i="40" s="1"/>
  <c r="BS10" i="40" s="1"/>
  <c r="BS9" i="40" s="1"/>
  <c r="BS8" i="40" s="1"/>
  <c r="BS7" i="40" s="1"/>
  <c r="BS6" i="40" s="1"/>
  <c r="BS5" i="40" s="1"/>
  <c r="L20" i="40"/>
  <c r="L19" i="40" s="1"/>
  <c r="L18" i="40" s="1"/>
  <c r="L17" i="40" s="1"/>
  <c r="L16" i="40" s="1"/>
  <c r="L15" i="40" s="1"/>
  <c r="L14" i="40" s="1"/>
  <c r="L13" i="40" s="1"/>
  <c r="L12" i="40" s="1"/>
  <c r="L11" i="40" s="1"/>
  <c r="L10" i="40" s="1"/>
  <c r="L9" i="40" s="1"/>
  <c r="L8" i="40" s="1"/>
  <c r="L7" i="40" s="1"/>
  <c r="L6" i="40" s="1"/>
  <c r="L5" i="40" s="1"/>
  <c r="X20" i="40"/>
  <c r="X19" i="40" s="1"/>
  <c r="X18" i="40" s="1"/>
  <c r="X17" i="40" s="1"/>
  <c r="X16" i="40" s="1"/>
  <c r="X15" i="40" s="1"/>
  <c r="X14" i="40" s="1"/>
  <c r="X13" i="40" s="1"/>
  <c r="X12" i="40" s="1"/>
  <c r="X11" i="40" s="1"/>
  <c r="X10" i="40" s="1"/>
  <c r="X9" i="40" s="1"/>
  <c r="X8" i="40" s="1"/>
  <c r="X7" i="40" s="1"/>
  <c r="X6" i="40" s="1"/>
  <c r="X5" i="40" s="1"/>
  <c r="W20" i="40"/>
  <c r="W19" i="40" s="1"/>
  <c r="W18" i="40" s="1"/>
  <c r="W17" i="40" s="1"/>
  <c r="W16" i="40" s="1"/>
  <c r="W15" i="40" s="1"/>
  <c r="W14" i="40" s="1"/>
  <c r="W13" i="40" s="1"/>
  <c r="W12" i="40" s="1"/>
  <c r="W11" i="40" s="1"/>
  <c r="W10" i="40" s="1"/>
  <c r="W9" i="40" s="1"/>
  <c r="W8" i="40" s="1"/>
  <c r="W7" i="40" s="1"/>
  <c r="W6" i="40" s="1"/>
  <c r="W5" i="40" s="1"/>
  <c r="M20" i="40"/>
  <c r="M19" i="40" s="1"/>
  <c r="M18" i="40" s="1"/>
  <c r="M17" i="40" s="1"/>
  <c r="M16" i="40" s="1"/>
  <c r="M15" i="40" s="1"/>
  <c r="M14" i="40" s="1"/>
  <c r="M13" i="40" s="1"/>
  <c r="M12" i="40" s="1"/>
  <c r="M11" i="40" s="1"/>
  <c r="M10" i="40" s="1"/>
  <c r="M9" i="40" s="1"/>
  <c r="M8" i="40" s="1"/>
  <c r="M7" i="40" s="1"/>
  <c r="M6" i="40" s="1"/>
  <c r="M5" i="40" s="1"/>
  <c r="Z20" i="40"/>
  <c r="Z19" i="40" s="1"/>
  <c r="Z18" i="40" s="1"/>
  <c r="Z17" i="40" s="1"/>
  <c r="Z16" i="40" s="1"/>
  <c r="Z15" i="40" s="1"/>
  <c r="Z14" i="40" s="1"/>
  <c r="Z13" i="40" s="1"/>
  <c r="Z12" i="40" s="1"/>
  <c r="Z11" i="40" s="1"/>
  <c r="Z10" i="40" s="1"/>
  <c r="Z9" i="40" s="1"/>
  <c r="Z8" i="40" s="1"/>
  <c r="Z7" i="40" s="1"/>
  <c r="Z6" i="40" s="1"/>
  <c r="Z5" i="40" s="1"/>
  <c r="AX20" i="40"/>
  <c r="AX19" i="40" s="1"/>
  <c r="AX18" i="40" s="1"/>
  <c r="AX17" i="40" s="1"/>
  <c r="AX16" i="40" s="1"/>
  <c r="AX15" i="40" s="1"/>
  <c r="AX14" i="40" s="1"/>
  <c r="AX13" i="40" s="1"/>
  <c r="AX12" i="40" s="1"/>
  <c r="AX11" i="40" s="1"/>
  <c r="AX10" i="40" s="1"/>
  <c r="AX9" i="40" s="1"/>
  <c r="AX8" i="40" s="1"/>
  <c r="AX7" i="40" s="1"/>
  <c r="AX6" i="40" s="1"/>
  <c r="AX5" i="40" s="1"/>
  <c r="N20" i="40"/>
  <c r="N19" i="40" s="1"/>
  <c r="N18" i="40" s="1"/>
  <c r="N17" i="40" s="1"/>
  <c r="N16" i="40" s="1"/>
  <c r="N15" i="40" s="1"/>
  <c r="N14" i="40" s="1"/>
  <c r="N13" i="40" s="1"/>
  <c r="N12" i="40" s="1"/>
  <c r="N11" i="40" s="1"/>
  <c r="N10" i="40" s="1"/>
  <c r="N9" i="40" s="1"/>
  <c r="N8" i="40" s="1"/>
  <c r="N7" i="40" s="1"/>
  <c r="N6" i="40" s="1"/>
  <c r="N5" i="40" s="1"/>
  <c r="O20" i="40"/>
  <c r="O19" i="40" s="1"/>
  <c r="O18" i="40" s="1"/>
  <c r="O17" i="40" s="1"/>
  <c r="O16" i="40" s="1"/>
  <c r="O15" i="40" s="1"/>
  <c r="O14" i="40" s="1"/>
  <c r="O13" i="40" s="1"/>
  <c r="O12" i="40" s="1"/>
  <c r="O11" i="40" s="1"/>
  <c r="O10" i="40" s="1"/>
  <c r="O9" i="40" s="1"/>
  <c r="O8" i="40" s="1"/>
  <c r="O7" i="40" s="1"/>
  <c r="O6" i="40" s="1"/>
  <c r="O5" i="40" s="1"/>
  <c r="BK20" i="40"/>
  <c r="BK19" i="40" s="1"/>
  <c r="BK18" i="40" s="1"/>
  <c r="BK17" i="40" s="1"/>
  <c r="BK16" i="40" s="1"/>
  <c r="BK15" i="40" s="1"/>
  <c r="BK14" i="40" s="1"/>
  <c r="BK13" i="40" s="1"/>
  <c r="BK12" i="40" s="1"/>
  <c r="BK11" i="40" s="1"/>
  <c r="BK10" i="40" s="1"/>
  <c r="BK9" i="40" s="1"/>
  <c r="BK8" i="40" s="1"/>
  <c r="BK7" i="40" s="1"/>
  <c r="BK6" i="40" s="1"/>
  <c r="BK5" i="40" s="1"/>
  <c r="BW20" i="40"/>
  <c r="BW19" i="40" s="1"/>
  <c r="BW18" i="40" s="1"/>
  <c r="BW17" i="40" s="1"/>
  <c r="BW16" i="40" s="1"/>
  <c r="BW15" i="40" s="1"/>
  <c r="BW14" i="40" s="1"/>
  <c r="BW13" i="40" s="1"/>
  <c r="BW12" i="40" s="1"/>
  <c r="BW11" i="40" s="1"/>
  <c r="BW10" i="40" s="1"/>
  <c r="BW9" i="40" s="1"/>
  <c r="BW8" i="40" s="1"/>
  <c r="BW7" i="40" s="1"/>
  <c r="BW6" i="40" s="1"/>
  <c r="BW5" i="40" s="1"/>
  <c r="BZ20" i="40"/>
  <c r="BZ19" i="40" s="1"/>
  <c r="BZ18" i="40" s="1"/>
  <c r="BZ17" i="40" s="1"/>
  <c r="BZ16" i="40" s="1"/>
  <c r="BZ15" i="40" s="1"/>
  <c r="BZ14" i="40" s="1"/>
  <c r="BZ13" i="40" s="1"/>
  <c r="BZ12" i="40" s="1"/>
  <c r="BZ11" i="40" s="1"/>
  <c r="BZ10" i="40" s="1"/>
  <c r="BZ9" i="40" s="1"/>
  <c r="BZ8" i="40" s="1"/>
  <c r="BZ7" i="40" s="1"/>
  <c r="BZ6" i="40" s="1"/>
  <c r="BZ5" i="40" s="1"/>
  <c r="P20" i="40"/>
  <c r="P19" i="40" s="1"/>
  <c r="P18" i="40" s="1"/>
  <c r="P17" i="40" s="1"/>
  <c r="P16" i="40" s="1"/>
  <c r="P15" i="40" s="1"/>
  <c r="P14" i="40" s="1"/>
  <c r="P13" i="40" s="1"/>
  <c r="P12" i="40" s="1"/>
  <c r="P11" i="40" s="1"/>
  <c r="P10" i="40" s="1"/>
  <c r="P9" i="40" s="1"/>
  <c r="P8" i="40" s="1"/>
  <c r="P7" i="40" s="1"/>
  <c r="P6" i="40" s="1"/>
  <c r="P5" i="40" s="1"/>
  <c r="AB20" i="40"/>
  <c r="AB19" i="40" s="1"/>
  <c r="AB18" i="40" s="1"/>
  <c r="AB17" i="40" s="1"/>
  <c r="AB16" i="40" s="1"/>
  <c r="AB15" i="40" s="1"/>
  <c r="AB14" i="40" s="1"/>
  <c r="AB13" i="40" s="1"/>
  <c r="AB12" i="40" s="1"/>
  <c r="AB11" i="40" s="1"/>
  <c r="AB10" i="40" s="1"/>
  <c r="AB9" i="40" s="1"/>
  <c r="AB8" i="40" s="1"/>
  <c r="AB7" i="40" s="1"/>
  <c r="AB6" i="40" s="1"/>
  <c r="AB5" i="40" s="1"/>
  <c r="AN20" i="40"/>
  <c r="AN19" i="40" s="1"/>
  <c r="AN18" i="40" s="1"/>
  <c r="AN17" i="40" s="1"/>
  <c r="AN16" i="40" s="1"/>
  <c r="AN15" i="40" s="1"/>
  <c r="AN14" i="40" s="1"/>
  <c r="AN13" i="40" s="1"/>
  <c r="AN12" i="40" s="1"/>
  <c r="AN11" i="40" s="1"/>
  <c r="AN10" i="40" s="1"/>
  <c r="AN9" i="40" s="1"/>
  <c r="AN8" i="40" s="1"/>
  <c r="AN7" i="40" s="1"/>
  <c r="AN6" i="40" s="1"/>
  <c r="AN5" i="40" s="1"/>
  <c r="AZ20" i="40"/>
  <c r="AZ19" i="40" s="1"/>
  <c r="AZ18" i="40" s="1"/>
  <c r="AZ17" i="40" s="1"/>
  <c r="AZ16" i="40" s="1"/>
  <c r="AZ15" i="40" s="1"/>
  <c r="AZ14" i="40" s="1"/>
  <c r="AZ13" i="40" s="1"/>
  <c r="AZ12" i="40" s="1"/>
  <c r="AZ11" i="40" s="1"/>
  <c r="AZ10" i="40" s="1"/>
  <c r="AZ9" i="40" s="1"/>
  <c r="AZ8" i="40" s="1"/>
  <c r="AZ7" i="40" s="1"/>
  <c r="AZ6" i="40" s="1"/>
  <c r="AZ5" i="40" s="1"/>
  <c r="BL20" i="40"/>
  <c r="BL19" i="40" s="1"/>
  <c r="BL18" i="40" s="1"/>
  <c r="BL17" i="40" s="1"/>
  <c r="BL16" i="40" s="1"/>
  <c r="BL15" i="40" s="1"/>
  <c r="BL14" i="40" s="1"/>
  <c r="BL13" i="40" s="1"/>
  <c r="BL12" i="40" s="1"/>
  <c r="BL11" i="40" s="1"/>
  <c r="BL10" i="40" s="1"/>
  <c r="BL9" i="40" s="1"/>
  <c r="BL8" i="40" s="1"/>
  <c r="BL7" i="40" s="1"/>
  <c r="BL6" i="40" s="1"/>
  <c r="BL5" i="40" s="1"/>
  <c r="BX20" i="40"/>
  <c r="BX19" i="40" s="1"/>
  <c r="BX18" i="40" s="1"/>
  <c r="BX17" i="40" s="1"/>
  <c r="BX16" i="40" s="1"/>
  <c r="BX15" i="40" s="1"/>
  <c r="BX14" i="40" s="1"/>
  <c r="BX13" i="40" s="1"/>
  <c r="BX12" i="40" s="1"/>
  <c r="BX11" i="40" s="1"/>
  <c r="BX10" i="40" s="1"/>
  <c r="BX9" i="40" s="1"/>
  <c r="BX8" i="40" s="1"/>
  <c r="BX7" i="40" s="1"/>
  <c r="BX6" i="40" s="1"/>
  <c r="BX5" i="40" s="1"/>
  <c r="E20" i="40"/>
  <c r="E19" i="40" s="1"/>
  <c r="E18" i="40" s="1"/>
  <c r="E17" i="40" s="1"/>
  <c r="E16" i="40" s="1"/>
  <c r="E15" i="40" s="1"/>
  <c r="E14" i="40" s="1"/>
  <c r="E13" i="40" s="1"/>
  <c r="E12" i="40" s="1"/>
  <c r="E11" i="40" s="1"/>
  <c r="E10" i="40" s="1"/>
  <c r="E9" i="40" s="1"/>
  <c r="E8" i="40" s="1"/>
  <c r="E7" i="40" s="1"/>
  <c r="E6" i="40" s="1"/>
  <c r="E5" i="40" s="1"/>
  <c r="Q20" i="40"/>
  <c r="Q19" i="40" s="1"/>
  <c r="Q18" i="40" s="1"/>
  <c r="Q17" i="40" s="1"/>
  <c r="Q16" i="40" s="1"/>
  <c r="Q15" i="40" s="1"/>
  <c r="Q14" i="40" s="1"/>
  <c r="Q13" i="40" s="1"/>
  <c r="Q12" i="40" s="1"/>
  <c r="Q11" i="40" s="1"/>
  <c r="Q10" i="40" s="1"/>
  <c r="Q9" i="40" s="1"/>
  <c r="Q8" i="40" s="1"/>
  <c r="Q7" i="40" s="1"/>
  <c r="Q6" i="40" s="1"/>
  <c r="Q5" i="40" s="1"/>
  <c r="AC20" i="40"/>
  <c r="AC19" i="40" s="1"/>
  <c r="AC18" i="40" s="1"/>
  <c r="AC17" i="40" s="1"/>
  <c r="AC16" i="40" s="1"/>
  <c r="AC15" i="40" s="1"/>
  <c r="AC14" i="40" s="1"/>
  <c r="AC13" i="40" s="1"/>
  <c r="AC12" i="40" s="1"/>
  <c r="AC11" i="40" s="1"/>
  <c r="AC10" i="40" s="1"/>
  <c r="AC9" i="40" s="1"/>
  <c r="AC8" i="40" s="1"/>
  <c r="AC7" i="40" s="1"/>
  <c r="AC6" i="40" s="1"/>
  <c r="AC5" i="40" s="1"/>
  <c r="AO20" i="40"/>
  <c r="AO19" i="40" s="1"/>
  <c r="AO18" i="40" s="1"/>
  <c r="AO17" i="40" s="1"/>
  <c r="AO16" i="40" s="1"/>
  <c r="AO15" i="40" s="1"/>
  <c r="AO14" i="40" s="1"/>
  <c r="AO13" i="40" s="1"/>
  <c r="AO12" i="40" s="1"/>
  <c r="AO11" i="40" s="1"/>
  <c r="AO10" i="40" s="1"/>
  <c r="AO9" i="40" s="1"/>
  <c r="AO8" i="40" s="1"/>
  <c r="AO7" i="40" s="1"/>
  <c r="AO6" i="40" s="1"/>
  <c r="AO5" i="40" s="1"/>
  <c r="BA20" i="40"/>
  <c r="BA19" i="40" s="1"/>
  <c r="BA18" i="40" s="1"/>
  <c r="BA17" i="40" s="1"/>
  <c r="BA16" i="40" s="1"/>
  <c r="BA15" i="40" s="1"/>
  <c r="BA14" i="40" s="1"/>
  <c r="BA13" i="40" s="1"/>
  <c r="BA12" i="40" s="1"/>
  <c r="BA11" i="40" s="1"/>
  <c r="BA10" i="40" s="1"/>
  <c r="BA9" i="40" s="1"/>
  <c r="BA8" i="40" s="1"/>
  <c r="BA7" i="40" s="1"/>
  <c r="BA6" i="40" s="1"/>
  <c r="BA5" i="40" s="1"/>
  <c r="BM20" i="40"/>
  <c r="BM19" i="40" s="1"/>
  <c r="BM18" i="40" s="1"/>
  <c r="BM17" i="40" s="1"/>
  <c r="BM16" i="40" s="1"/>
  <c r="BM15" i="40" s="1"/>
  <c r="BM14" i="40" s="1"/>
  <c r="BM13" i="40" s="1"/>
  <c r="BM12" i="40" s="1"/>
  <c r="BM11" i="40" s="1"/>
  <c r="BM10" i="40" s="1"/>
  <c r="BM9" i="40" s="1"/>
  <c r="BM8" i="40" s="1"/>
  <c r="BM7" i="40" s="1"/>
  <c r="BM6" i="40" s="1"/>
  <c r="BM5" i="40" s="1"/>
  <c r="BY20" i="40"/>
  <c r="BY19" i="40" s="1"/>
  <c r="BY18" i="40" s="1"/>
  <c r="BY17" i="40" s="1"/>
  <c r="BY16" i="40" s="1"/>
  <c r="BY15" i="40" s="1"/>
  <c r="BY14" i="40" s="1"/>
  <c r="BY13" i="40" s="1"/>
  <c r="BY12" i="40" s="1"/>
  <c r="BY11" i="40" s="1"/>
  <c r="BY10" i="40" s="1"/>
  <c r="BY9" i="40" s="1"/>
  <c r="BY8" i="40" s="1"/>
  <c r="BY7" i="40" s="1"/>
  <c r="BY6" i="40" s="1"/>
  <c r="BY5" i="40" s="1"/>
  <c r="AD20" i="40"/>
  <c r="AD19" i="40" s="1"/>
  <c r="AD18" i="40" s="1"/>
  <c r="AD17" i="40" s="1"/>
  <c r="AD16" i="40" s="1"/>
  <c r="AD15" i="40" s="1"/>
  <c r="AD14" i="40" s="1"/>
  <c r="AD13" i="40" s="1"/>
  <c r="AD12" i="40" s="1"/>
  <c r="AD11" i="40" s="1"/>
  <c r="AD10" i="40" s="1"/>
  <c r="AD9" i="40" s="1"/>
  <c r="AD8" i="40" s="1"/>
  <c r="AD7" i="40" s="1"/>
  <c r="AD6" i="40" s="1"/>
  <c r="AD5" i="40" s="1"/>
  <c r="BB20" i="40"/>
  <c r="BB19" i="40" s="1"/>
  <c r="BB18" i="40" s="1"/>
  <c r="BB17" i="40" s="1"/>
  <c r="BB16" i="40" s="1"/>
  <c r="BB15" i="40" s="1"/>
  <c r="BB14" i="40" s="1"/>
  <c r="BB13" i="40" s="1"/>
  <c r="BB12" i="40" s="1"/>
  <c r="BB11" i="40" s="1"/>
  <c r="BB10" i="40" s="1"/>
  <c r="BB9" i="40" s="1"/>
  <c r="BB8" i="40" s="1"/>
  <c r="BB7" i="40" s="1"/>
  <c r="BB6" i="40" s="1"/>
  <c r="BB5" i="40" s="1"/>
  <c r="CA20" i="40"/>
  <c r="CA19" i="40" s="1"/>
  <c r="CA18" i="40" s="1"/>
  <c r="CA17" i="40" s="1"/>
  <c r="CA16" i="40" s="1"/>
  <c r="CA15" i="40" s="1"/>
  <c r="CA14" i="40" s="1"/>
  <c r="CA13" i="40" s="1"/>
  <c r="CA12" i="40" s="1"/>
  <c r="CA11" i="40" s="1"/>
  <c r="CA10" i="40" s="1"/>
  <c r="CA9" i="40" s="1"/>
  <c r="CA8" i="40" s="1"/>
  <c r="CA7" i="40" s="1"/>
  <c r="CA6" i="40" s="1"/>
  <c r="CA5" i="40" s="1"/>
  <c r="S20" i="40"/>
  <c r="S19" i="40" s="1"/>
  <c r="S18" i="40" s="1"/>
  <c r="S17" i="40" s="1"/>
  <c r="S16" i="40" s="1"/>
  <c r="S15" i="40" s="1"/>
  <c r="S14" i="40" s="1"/>
  <c r="S13" i="40" s="1"/>
  <c r="S12" i="40" s="1"/>
  <c r="S11" i="40" s="1"/>
  <c r="S10" i="40" s="1"/>
  <c r="S9" i="40" s="1"/>
  <c r="S8" i="40" s="1"/>
  <c r="S7" i="40" s="1"/>
  <c r="S6" i="40" s="1"/>
  <c r="S5" i="40" s="1"/>
  <c r="AQ20" i="40"/>
  <c r="AQ19" i="40" s="1"/>
  <c r="AQ18" i="40" s="1"/>
  <c r="AQ17" i="40" s="1"/>
  <c r="AQ16" i="40" s="1"/>
  <c r="AQ15" i="40" s="1"/>
  <c r="AQ14" i="40" s="1"/>
  <c r="AQ13" i="40" s="1"/>
  <c r="AQ12" i="40" s="1"/>
  <c r="AQ11" i="40" s="1"/>
  <c r="AQ10" i="40" s="1"/>
  <c r="AQ9" i="40" s="1"/>
  <c r="AQ8" i="40" s="1"/>
  <c r="AQ7" i="40" s="1"/>
  <c r="AQ6" i="40" s="1"/>
  <c r="AQ5" i="40" s="1"/>
  <c r="BO20" i="40"/>
  <c r="BO19" i="40" s="1"/>
  <c r="BO18" i="40" s="1"/>
  <c r="BO17" i="40" s="1"/>
  <c r="BO16" i="40" s="1"/>
  <c r="BO15" i="40" s="1"/>
  <c r="BO14" i="40" s="1"/>
  <c r="BO13" i="40" s="1"/>
  <c r="BO12" i="40" s="1"/>
  <c r="BO11" i="40" s="1"/>
  <c r="BO10" i="40" s="1"/>
  <c r="BO9" i="40" s="1"/>
  <c r="BO8" i="40" s="1"/>
  <c r="BO7" i="40" s="1"/>
  <c r="BO6" i="40" s="1"/>
  <c r="BO5" i="40" s="1"/>
  <c r="F20" i="40"/>
  <c r="F19" i="40" s="1"/>
  <c r="F18" i="40" s="1"/>
  <c r="F17" i="40" s="1"/>
  <c r="F16" i="40" s="1"/>
  <c r="F15" i="40" s="1"/>
  <c r="F14" i="40" s="1"/>
  <c r="F13" i="40" s="1"/>
  <c r="F12" i="40" s="1"/>
  <c r="F11" i="40" s="1"/>
  <c r="F10" i="40" s="1"/>
  <c r="F9" i="40" s="1"/>
  <c r="F8" i="40" s="1"/>
  <c r="F7" i="40" s="1"/>
  <c r="F6" i="40" s="1"/>
  <c r="F5" i="40" s="1"/>
  <c r="R20" i="40"/>
  <c r="R19" i="40" s="1"/>
  <c r="R18" i="40" s="1"/>
  <c r="R17" i="40" s="1"/>
  <c r="R16" i="40" s="1"/>
  <c r="R15" i="40" s="1"/>
  <c r="R14" i="40" s="1"/>
  <c r="R13" i="40" s="1"/>
  <c r="R12" i="40" s="1"/>
  <c r="R11" i="40" s="1"/>
  <c r="R10" i="40" s="1"/>
  <c r="R9" i="40" s="1"/>
  <c r="R8" i="40" s="1"/>
  <c r="R7" i="40" s="1"/>
  <c r="R6" i="40" s="1"/>
  <c r="R5" i="40" s="1"/>
  <c r="AP20" i="40"/>
  <c r="AP19" i="40" s="1"/>
  <c r="AP18" i="40" s="1"/>
  <c r="AP17" i="40" s="1"/>
  <c r="AP16" i="40" s="1"/>
  <c r="AP15" i="40" s="1"/>
  <c r="AP14" i="40" s="1"/>
  <c r="AP13" i="40" s="1"/>
  <c r="AP12" i="40" s="1"/>
  <c r="AP11" i="40" s="1"/>
  <c r="AP10" i="40" s="1"/>
  <c r="AP9" i="40" s="1"/>
  <c r="AP8" i="40" s="1"/>
  <c r="AP7" i="40" s="1"/>
  <c r="AP6" i="40" s="1"/>
  <c r="AP5" i="40" s="1"/>
  <c r="BN20" i="40"/>
  <c r="BN19" i="40" s="1"/>
  <c r="BN18" i="40" s="1"/>
  <c r="BN17" i="40" s="1"/>
  <c r="BN16" i="40" s="1"/>
  <c r="BN15" i="40" s="1"/>
  <c r="BN14" i="40" s="1"/>
  <c r="BN13" i="40" s="1"/>
  <c r="BN12" i="40" s="1"/>
  <c r="BN11" i="40" s="1"/>
  <c r="BN10" i="40" s="1"/>
  <c r="BN9" i="40" s="1"/>
  <c r="BN8" i="40" s="1"/>
  <c r="BN7" i="40" s="1"/>
  <c r="BN6" i="40" s="1"/>
  <c r="BN5" i="40" s="1"/>
  <c r="G20" i="40"/>
  <c r="G19" i="40" s="1"/>
  <c r="G18" i="40" s="1"/>
  <c r="G17" i="40" s="1"/>
  <c r="G16" i="40" s="1"/>
  <c r="G15" i="40" s="1"/>
  <c r="G14" i="40" s="1"/>
  <c r="G13" i="40" s="1"/>
  <c r="G12" i="40" s="1"/>
  <c r="G11" i="40" s="1"/>
  <c r="G10" i="40" s="1"/>
  <c r="G9" i="40" s="1"/>
  <c r="G8" i="40" s="1"/>
  <c r="G7" i="40" s="1"/>
  <c r="G6" i="40" s="1"/>
  <c r="G5" i="40" s="1"/>
  <c r="AE20" i="40"/>
  <c r="AE19" i="40" s="1"/>
  <c r="AE18" i="40" s="1"/>
  <c r="AE17" i="40" s="1"/>
  <c r="AE16" i="40" s="1"/>
  <c r="AE15" i="40" s="1"/>
  <c r="AE14" i="40" s="1"/>
  <c r="AE13" i="40" s="1"/>
  <c r="AE12" i="40" s="1"/>
  <c r="AE11" i="40" s="1"/>
  <c r="AE10" i="40" s="1"/>
  <c r="AE9" i="40" s="1"/>
  <c r="AE8" i="40" s="1"/>
  <c r="AE7" i="40" s="1"/>
  <c r="AE6" i="40" s="1"/>
  <c r="AE5" i="40" s="1"/>
  <c r="BC20" i="40"/>
  <c r="BC19" i="40" s="1"/>
  <c r="BC18" i="40" s="1"/>
  <c r="BC17" i="40" s="1"/>
  <c r="BC16" i="40" s="1"/>
  <c r="BC15" i="40" s="1"/>
  <c r="BC14" i="40" s="1"/>
  <c r="BC13" i="40" s="1"/>
  <c r="BC12" i="40" s="1"/>
  <c r="BC11" i="40" s="1"/>
  <c r="BC10" i="40" s="1"/>
  <c r="BC9" i="40" s="1"/>
  <c r="BC8" i="40" s="1"/>
  <c r="BC7" i="40" s="1"/>
  <c r="BC6" i="40" s="1"/>
  <c r="BC5" i="40" s="1"/>
  <c r="H20" i="40"/>
  <c r="H19" i="40" s="1"/>
  <c r="H18" i="40" s="1"/>
  <c r="H17" i="40" s="1"/>
  <c r="H16" i="40" s="1"/>
  <c r="H15" i="40" s="1"/>
  <c r="H14" i="40" s="1"/>
  <c r="H13" i="40" s="1"/>
  <c r="H12" i="40" s="1"/>
  <c r="H11" i="40" s="1"/>
  <c r="H10" i="40" s="1"/>
  <c r="H9" i="40" s="1"/>
  <c r="H8" i="40" s="1"/>
  <c r="H7" i="40" s="1"/>
  <c r="H6" i="40" s="1"/>
  <c r="H5" i="40" s="1"/>
  <c r="T20" i="40"/>
  <c r="T19" i="40" s="1"/>
  <c r="T18" i="40" s="1"/>
  <c r="T17" i="40" s="1"/>
  <c r="T16" i="40" s="1"/>
  <c r="T15" i="40" s="1"/>
  <c r="T14" i="40" s="1"/>
  <c r="T13" i="40" s="1"/>
  <c r="T12" i="40" s="1"/>
  <c r="T11" i="40" s="1"/>
  <c r="T10" i="40" s="1"/>
  <c r="T9" i="40" s="1"/>
  <c r="T8" i="40" s="1"/>
  <c r="T7" i="40" s="1"/>
  <c r="T6" i="40" s="1"/>
  <c r="T5" i="40" s="1"/>
  <c r="AF20" i="40"/>
  <c r="AF19" i="40" s="1"/>
  <c r="AF18" i="40" s="1"/>
  <c r="AF17" i="40" s="1"/>
  <c r="AF16" i="40" s="1"/>
  <c r="AF15" i="40" s="1"/>
  <c r="AF14" i="40" s="1"/>
  <c r="AF13" i="40" s="1"/>
  <c r="AF12" i="40" s="1"/>
  <c r="AF11" i="40" s="1"/>
  <c r="AF10" i="40" s="1"/>
  <c r="AF9" i="40" s="1"/>
  <c r="AF8" i="40" s="1"/>
  <c r="AF7" i="40" s="1"/>
  <c r="AF6" i="40" s="1"/>
  <c r="AF5" i="40" s="1"/>
  <c r="AR20" i="40"/>
  <c r="AR19" i="40" s="1"/>
  <c r="AR18" i="40" s="1"/>
  <c r="AR17" i="40" s="1"/>
  <c r="AR16" i="40" s="1"/>
  <c r="AR15" i="40" s="1"/>
  <c r="AR14" i="40" s="1"/>
  <c r="AR13" i="40" s="1"/>
  <c r="AR12" i="40" s="1"/>
  <c r="AR11" i="40" s="1"/>
  <c r="AR10" i="40" s="1"/>
  <c r="AR9" i="40" s="1"/>
  <c r="AR8" i="40" s="1"/>
  <c r="AR7" i="40" s="1"/>
  <c r="AR6" i="40" s="1"/>
  <c r="AR5" i="40" s="1"/>
  <c r="BD20" i="40"/>
  <c r="BD19" i="40" s="1"/>
  <c r="BD18" i="40" s="1"/>
  <c r="BD17" i="40" s="1"/>
  <c r="BD16" i="40" s="1"/>
  <c r="BD15" i="40" s="1"/>
  <c r="BD14" i="40" s="1"/>
  <c r="BD13" i="40" s="1"/>
  <c r="BD12" i="40" s="1"/>
  <c r="BD11" i="40" s="1"/>
  <c r="BD10" i="40" s="1"/>
  <c r="BD9" i="40" s="1"/>
  <c r="BD8" i="40" s="1"/>
  <c r="BD7" i="40" s="1"/>
  <c r="BD6" i="40" s="1"/>
  <c r="BD5" i="40" s="1"/>
  <c r="BP20" i="40"/>
  <c r="BP19" i="40" s="1"/>
  <c r="BP18" i="40" s="1"/>
  <c r="BP17" i="40" s="1"/>
  <c r="BP16" i="40" s="1"/>
  <c r="BP15" i="40" s="1"/>
  <c r="BP14" i="40" s="1"/>
  <c r="BP13" i="40" s="1"/>
  <c r="BP12" i="40" s="1"/>
  <c r="BP11" i="40" s="1"/>
  <c r="BP10" i="40" s="1"/>
  <c r="BP9" i="40" s="1"/>
  <c r="BP8" i="40" s="1"/>
  <c r="BP7" i="40" s="1"/>
  <c r="BP6" i="40" s="1"/>
  <c r="BP5" i="40" s="1"/>
  <c r="BQ20" i="40"/>
  <c r="BQ19" i="40" s="1"/>
  <c r="BQ18" i="40" s="1"/>
  <c r="BQ17" i="40" s="1"/>
  <c r="BQ16" i="40" s="1"/>
  <c r="BQ15" i="40" s="1"/>
  <c r="BQ14" i="40" s="1"/>
  <c r="BQ13" i="40" s="1"/>
  <c r="BQ12" i="40" s="1"/>
  <c r="BQ11" i="40" s="1"/>
  <c r="BQ10" i="40" s="1"/>
  <c r="BQ9" i="40" s="1"/>
  <c r="BQ8" i="40" s="1"/>
  <c r="BQ7" i="40" s="1"/>
  <c r="BQ6" i="40" s="1"/>
  <c r="BQ5" i="40" s="1"/>
  <c r="BE20" i="40"/>
  <c r="BE19" i="40" s="1"/>
  <c r="BE18" i="40" s="1"/>
  <c r="BE17" i="40" s="1"/>
  <c r="BE16" i="40" s="1"/>
  <c r="BE15" i="40" s="1"/>
  <c r="BE14" i="40" s="1"/>
  <c r="BE13" i="40" s="1"/>
  <c r="BE12" i="40" s="1"/>
  <c r="BE11" i="40" s="1"/>
  <c r="BE10" i="40" s="1"/>
  <c r="BE9" i="40" s="1"/>
  <c r="BE8" i="40" s="1"/>
  <c r="BE7" i="40" s="1"/>
  <c r="BE6" i="40" s="1"/>
  <c r="BE5" i="40" s="1"/>
  <c r="BR20" i="40"/>
  <c r="BR19" i="40" s="1"/>
  <c r="BR18" i="40" s="1"/>
  <c r="BR17" i="40" s="1"/>
  <c r="BR16" i="40" s="1"/>
  <c r="BR15" i="40" s="1"/>
  <c r="BR14" i="40" s="1"/>
  <c r="BR13" i="40" s="1"/>
  <c r="BR12" i="40" s="1"/>
  <c r="BR11" i="40" s="1"/>
  <c r="BR10" i="40" s="1"/>
  <c r="BR9" i="40" s="1"/>
  <c r="BR8" i="40" s="1"/>
  <c r="BR7" i="40" s="1"/>
  <c r="BR6" i="40" s="1"/>
  <c r="BR5" i="40" s="1"/>
  <c r="AS20" i="40"/>
  <c r="AS19" i="40" s="1"/>
  <c r="AS18" i="40" s="1"/>
  <c r="AS17" i="40" s="1"/>
  <c r="AS16" i="40" s="1"/>
  <c r="AS15" i="40" s="1"/>
  <c r="AS14" i="40" s="1"/>
  <c r="AS13" i="40" s="1"/>
  <c r="AS12" i="40" s="1"/>
  <c r="AS11" i="40" s="1"/>
  <c r="AS10" i="40" s="1"/>
  <c r="AS9" i="40" s="1"/>
  <c r="AS8" i="40" s="1"/>
  <c r="AS7" i="40" s="1"/>
  <c r="AS6" i="40" s="1"/>
  <c r="AS5" i="40" s="1"/>
  <c r="BF20" i="40"/>
  <c r="BF19" i="40" s="1"/>
  <c r="BF18" i="40" s="1"/>
  <c r="BF17" i="40" s="1"/>
  <c r="BF16" i="40" s="1"/>
  <c r="BF15" i="40" s="1"/>
  <c r="BF14" i="40" s="1"/>
  <c r="BF13" i="40" s="1"/>
  <c r="BF12" i="40" s="1"/>
  <c r="BF11" i="40" s="1"/>
  <c r="BF10" i="40" s="1"/>
  <c r="BF9" i="40" s="1"/>
  <c r="BF8" i="40" s="1"/>
  <c r="BF7" i="40" s="1"/>
  <c r="BF6" i="40" s="1"/>
  <c r="BF5" i="40" s="1"/>
  <c r="AG20" i="40"/>
  <c r="AG19" i="40" s="1"/>
  <c r="AG18" i="40" s="1"/>
  <c r="AG17" i="40" s="1"/>
  <c r="AG16" i="40" s="1"/>
  <c r="AG15" i="40" s="1"/>
  <c r="AG14" i="40" s="1"/>
  <c r="AG13" i="40" s="1"/>
  <c r="AG12" i="40" s="1"/>
  <c r="AG11" i="40" s="1"/>
  <c r="AG10" i="40" s="1"/>
  <c r="AG9" i="40" s="1"/>
  <c r="AG8" i="40" s="1"/>
  <c r="AG7" i="40" s="1"/>
  <c r="AG6" i="40" s="1"/>
  <c r="AG5" i="40" s="1"/>
  <c r="AT20" i="40"/>
  <c r="AT19" i="40" s="1"/>
  <c r="AT18" i="40" s="1"/>
  <c r="AT17" i="40" s="1"/>
  <c r="AT16" i="40" s="1"/>
  <c r="AT15" i="40" s="1"/>
  <c r="AT14" i="40" s="1"/>
  <c r="AT13" i="40" s="1"/>
  <c r="AT12" i="40" s="1"/>
  <c r="AT11" i="40" s="1"/>
  <c r="AT10" i="40" s="1"/>
  <c r="AT9" i="40" s="1"/>
  <c r="AT8" i="40" s="1"/>
  <c r="AT7" i="40" s="1"/>
  <c r="AT6" i="40" s="1"/>
  <c r="AT5" i="40" s="1"/>
  <c r="BG20" i="40"/>
  <c r="BG19" i="40" s="1"/>
  <c r="BG18" i="40" s="1"/>
  <c r="BG17" i="40" s="1"/>
  <c r="BG16" i="40" s="1"/>
  <c r="BG15" i="40" s="1"/>
  <c r="BG14" i="40" s="1"/>
  <c r="BG13" i="40" s="1"/>
  <c r="BG12" i="40" s="1"/>
  <c r="BG11" i="40" s="1"/>
  <c r="BG10" i="40" s="1"/>
  <c r="BG9" i="40" s="1"/>
  <c r="BG8" i="40" s="1"/>
  <c r="BG7" i="40" s="1"/>
  <c r="BG6" i="40" s="1"/>
  <c r="BG5" i="40" s="1"/>
  <c r="BT20" i="40"/>
  <c r="BT19" i="40" s="1"/>
  <c r="BT18" i="40" s="1"/>
  <c r="BT17" i="40" s="1"/>
  <c r="BT16" i="40" s="1"/>
  <c r="BT15" i="40" s="1"/>
  <c r="BT14" i="40" s="1"/>
  <c r="BT13" i="40" s="1"/>
  <c r="BT12" i="40" s="1"/>
  <c r="BT11" i="40" s="1"/>
  <c r="BT10" i="40" s="1"/>
  <c r="BT9" i="40" s="1"/>
  <c r="BT8" i="40" s="1"/>
  <c r="BT7" i="40" s="1"/>
  <c r="BT6" i="40" s="1"/>
  <c r="BT5" i="40" s="1"/>
  <c r="U20" i="40"/>
  <c r="U19" i="40" s="1"/>
  <c r="U18" i="40" s="1"/>
  <c r="U17" i="40" s="1"/>
  <c r="U16" i="40" s="1"/>
  <c r="U15" i="40" s="1"/>
  <c r="U14" i="40" s="1"/>
  <c r="U13" i="40" s="1"/>
  <c r="U12" i="40" s="1"/>
  <c r="U11" i="40" s="1"/>
  <c r="U10" i="40" s="1"/>
  <c r="U9" i="40" s="1"/>
  <c r="U8" i="40" s="1"/>
  <c r="U7" i="40" s="1"/>
  <c r="U6" i="40" s="1"/>
  <c r="U5" i="40" s="1"/>
  <c r="AH20" i="40"/>
  <c r="AH19" i="40" s="1"/>
  <c r="AH18" i="40" s="1"/>
  <c r="AH17" i="40" s="1"/>
  <c r="AH16" i="40" s="1"/>
  <c r="AH15" i="40" s="1"/>
  <c r="AH14" i="40" s="1"/>
  <c r="AH13" i="40" s="1"/>
  <c r="AH12" i="40" s="1"/>
  <c r="AH11" i="40" s="1"/>
  <c r="AH10" i="40" s="1"/>
  <c r="AH9" i="40" s="1"/>
  <c r="AH8" i="40" s="1"/>
  <c r="AH7" i="40" s="1"/>
  <c r="AH6" i="40" s="1"/>
  <c r="AH5" i="40" s="1"/>
  <c r="AU20" i="40"/>
  <c r="AU19" i="40" s="1"/>
  <c r="AU18" i="40" s="1"/>
  <c r="AU17" i="40" s="1"/>
  <c r="AU16" i="40" s="1"/>
  <c r="AU15" i="40" s="1"/>
  <c r="AU14" i="40" s="1"/>
  <c r="AU13" i="40" s="1"/>
  <c r="AU12" i="40" s="1"/>
  <c r="AU11" i="40" s="1"/>
  <c r="AU10" i="40" s="1"/>
  <c r="AU9" i="40" s="1"/>
  <c r="AU8" i="40" s="1"/>
  <c r="AU7" i="40" s="1"/>
  <c r="AU6" i="40" s="1"/>
  <c r="AU5" i="40" s="1"/>
  <c r="BH20" i="40"/>
  <c r="BH19" i="40" s="1"/>
  <c r="BH18" i="40" s="1"/>
  <c r="BH17" i="40" s="1"/>
  <c r="BH16" i="40" s="1"/>
  <c r="BH15" i="40" s="1"/>
  <c r="BH14" i="40" s="1"/>
  <c r="BH13" i="40" s="1"/>
  <c r="BH12" i="40" s="1"/>
  <c r="BH11" i="40" s="1"/>
  <c r="BH10" i="40" s="1"/>
  <c r="BH9" i="40" s="1"/>
  <c r="BH8" i="40" s="1"/>
  <c r="BH7" i="40" s="1"/>
  <c r="BH6" i="40" s="1"/>
  <c r="BH5" i="40" s="1"/>
  <c r="BU20" i="40"/>
  <c r="BU19" i="40" s="1"/>
  <c r="BU18" i="40" s="1"/>
  <c r="BU17" i="40" s="1"/>
  <c r="BU16" i="40" s="1"/>
  <c r="BU15" i="40" s="1"/>
  <c r="BU14" i="40" s="1"/>
  <c r="BU13" i="40" s="1"/>
  <c r="BU12" i="40" s="1"/>
  <c r="BU11" i="40" s="1"/>
  <c r="BU10" i="40" s="1"/>
  <c r="BU9" i="40" s="1"/>
  <c r="BU8" i="40" s="1"/>
  <c r="BU7" i="40" s="1"/>
  <c r="BU6" i="40" s="1"/>
  <c r="BU5" i="40" s="1"/>
  <c r="I20" i="40"/>
  <c r="I19" i="40" s="1"/>
  <c r="I18" i="40" s="1"/>
  <c r="I17" i="40" s="1"/>
  <c r="I16" i="40" s="1"/>
  <c r="I15" i="40" s="1"/>
  <c r="I14" i="40" s="1"/>
  <c r="I13" i="40" s="1"/>
  <c r="I12" i="40" s="1"/>
  <c r="I11" i="40" s="1"/>
  <c r="I10" i="40" s="1"/>
  <c r="I9" i="40" s="1"/>
  <c r="I8" i="40" s="1"/>
  <c r="I7" i="40" s="1"/>
  <c r="I6" i="40" s="1"/>
  <c r="I5" i="40" s="1"/>
  <c r="V20" i="40"/>
  <c r="V19" i="40" s="1"/>
  <c r="V18" i="40" s="1"/>
  <c r="V17" i="40" s="1"/>
  <c r="V16" i="40" s="1"/>
  <c r="V15" i="40" s="1"/>
  <c r="V14" i="40" s="1"/>
  <c r="V13" i="40" s="1"/>
  <c r="V12" i="40" s="1"/>
  <c r="V11" i="40" s="1"/>
  <c r="V10" i="40" s="1"/>
  <c r="V9" i="40" s="1"/>
  <c r="V8" i="40" s="1"/>
  <c r="V7" i="40" s="1"/>
  <c r="V6" i="40" s="1"/>
  <c r="V5" i="40" s="1"/>
  <c r="AI20" i="40"/>
  <c r="AI19" i="40" s="1"/>
  <c r="AI18" i="40" s="1"/>
  <c r="AI17" i="40" s="1"/>
  <c r="AI16" i="40" s="1"/>
  <c r="AI15" i="40" s="1"/>
  <c r="AI14" i="40" s="1"/>
  <c r="AI13" i="40" s="1"/>
  <c r="AI12" i="40" s="1"/>
  <c r="AI11" i="40" s="1"/>
  <c r="AI10" i="40" s="1"/>
  <c r="AI9" i="40" s="1"/>
  <c r="AI8" i="40" s="1"/>
  <c r="AI7" i="40" s="1"/>
  <c r="AI6" i="40" s="1"/>
  <c r="AI5" i="40" s="1"/>
  <c r="AV20" i="40"/>
  <c r="AV19" i="40" s="1"/>
  <c r="AV18" i="40" s="1"/>
  <c r="AV17" i="40" s="1"/>
  <c r="AV16" i="40" s="1"/>
  <c r="AV15" i="40" s="1"/>
  <c r="AV14" i="40" s="1"/>
  <c r="AV13" i="40" s="1"/>
  <c r="AV12" i="40" s="1"/>
  <c r="AV11" i="40" s="1"/>
  <c r="AV10" i="40" s="1"/>
  <c r="AV9" i="40" s="1"/>
  <c r="AV8" i="40" s="1"/>
  <c r="AV7" i="40" s="1"/>
  <c r="AV6" i="40" s="1"/>
  <c r="AV5" i="40" s="1"/>
  <c r="BI20" i="40"/>
  <c r="BI19" i="40" s="1"/>
  <c r="BI18" i="40" s="1"/>
  <c r="BI17" i="40" s="1"/>
  <c r="BI16" i="40" s="1"/>
  <c r="BI15" i="40" s="1"/>
  <c r="BI14" i="40" s="1"/>
  <c r="BI13" i="40" s="1"/>
  <c r="BI12" i="40" s="1"/>
  <c r="BI11" i="40" s="1"/>
  <c r="BI10" i="40" s="1"/>
  <c r="BI9" i="40" s="1"/>
  <c r="BI8" i="40" s="1"/>
  <c r="BI7" i="40" s="1"/>
  <c r="BI6" i="40" s="1"/>
  <c r="BI5" i="40" s="1"/>
  <c r="BV20" i="40"/>
  <c r="BV19" i="40" s="1"/>
  <c r="BV18" i="40" s="1"/>
  <c r="BV17" i="40" s="1"/>
  <c r="BV16" i="40" s="1"/>
  <c r="BV15" i="40" s="1"/>
  <c r="BV14" i="40" s="1"/>
  <c r="BV13" i="40" s="1"/>
  <c r="BV12" i="40" s="1"/>
  <c r="BV11" i="40" s="1"/>
  <c r="BV10" i="40" s="1"/>
  <c r="BV9" i="40" s="1"/>
  <c r="BV8" i="40" s="1"/>
  <c r="BV7" i="40" s="1"/>
  <c r="BV6" i="40" s="1"/>
  <c r="BV5" i="40" s="1"/>
  <c r="AY20" i="40"/>
  <c r="AY19" i="40" s="1"/>
  <c r="AY18" i="40" s="1"/>
  <c r="AY17" i="40" s="1"/>
  <c r="AY16" i="40" s="1"/>
  <c r="AY15" i="40" s="1"/>
  <c r="AY14" i="40" s="1"/>
  <c r="AY13" i="40" s="1"/>
  <c r="AY12" i="40" s="1"/>
  <c r="AY11" i="40" s="1"/>
  <c r="AY10" i="40" s="1"/>
  <c r="AY9" i="40" s="1"/>
  <c r="AY8" i="40" s="1"/>
  <c r="AY7" i="40" s="1"/>
  <c r="AY6" i="40" s="1"/>
  <c r="AY5" i="40" s="1"/>
  <c r="AM20" i="40"/>
  <c r="AM19" i="40" s="1"/>
  <c r="AM18" i="40" s="1"/>
  <c r="AM17" i="40" s="1"/>
  <c r="AM16" i="40" s="1"/>
  <c r="AM15" i="40" s="1"/>
  <c r="AM14" i="40" s="1"/>
  <c r="AM13" i="40" s="1"/>
  <c r="AM12" i="40" s="1"/>
  <c r="AM11" i="40" s="1"/>
  <c r="AM10" i="40" s="1"/>
  <c r="AM9" i="40" s="1"/>
  <c r="AM8" i="40" s="1"/>
  <c r="AM7" i="40" s="1"/>
  <c r="AM6" i="40" s="1"/>
  <c r="AM5" i="40" s="1"/>
  <c r="AA20" i="40"/>
  <c r="AA19" i="40" s="1"/>
  <c r="AA18" i="40" s="1"/>
  <c r="AA17" i="40" s="1"/>
  <c r="AA16" i="40" s="1"/>
  <c r="AA15" i="40" s="1"/>
  <c r="AA14" i="40" s="1"/>
  <c r="AA13" i="40" s="1"/>
  <c r="AA12" i="40" s="1"/>
  <c r="AA11" i="40" s="1"/>
  <c r="AA10" i="40" s="1"/>
  <c r="AA9" i="40" s="1"/>
  <c r="AA8" i="40" s="1"/>
  <c r="AA7" i="40" s="1"/>
  <c r="AA6" i="40" s="1"/>
  <c r="AA5" i="40" s="1"/>
  <c r="C20" i="40"/>
  <c r="C19" i="40" s="1"/>
  <c r="C18" i="40" s="1"/>
  <c r="C17" i="40" s="1"/>
  <c r="C16" i="40" s="1"/>
  <c r="C15" i="40" s="1"/>
  <c r="C14" i="40" s="1"/>
  <c r="C13" i="40" s="1"/>
  <c r="C12" i="40" s="1"/>
  <c r="C11" i="40" s="1"/>
  <c r="C10" i="40" s="1"/>
  <c r="C9" i="40" s="1"/>
  <c r="C8" i="40" s="1"/>
  <c r="C7" i="40" s="1"/>
  <c r="C6" i="40" s="1"/>
  <c r="C5" i="40" s="1"/>
  <c r="J20" i="40"/>
  <c r="J19" i="40" s="1"/>
  <c r="J18" i="40" s="1"/>
  <c r="J17" i="40" s="1"/>
  <c r="J16" i="40" s="1"/>
  <c r="J15" i="40" s="1"/>
  <c r="J14" i="40" s="1"/>
  <c r="J13" i="40" s="1"/>
  <c r="J12" i="40" s="1"/>
  <c r="J11" i="40" s="1"/>
  <c r="J10" i="40" s="1"/>
  <c r="J9" i="40" s="1"/>
  <c r="J8" i="40" s="1"/>
  <c r="J7" i="40" s="1"/>
  <c r="J6" i="40" s="1"/>
  <c r="J5" i="40" s="1"/>
  <c r="AJ20" i="40"/>
  <c r="AJ19" i="40" s="1"/>
  <c r="AJ18" i="40" s="1"/>
  <c r="AJ17" i="40" s="1"/>
  <c r="AJ16" i="40" s="1"/>
  <c r="AJ15" i="40" s="1"/>
  <c r="AJ14" i="40" s="1"/>
  <c r="AJ13" i="40" s="1"/>
  <c r="AJ12" i="40" s="1"/>
  <c r="AJ11" i="40" s="1"/>
  <c r="AJ10" i="40" s="1"/>
  <c r="AJ9" i="40" s="1"/>
  <c r="AJ8" i="40" s="1"/>
  <c r="AJ7" i="40" s="1"/>
  <c r="AJ6" i="40" s="1"/>
  <c r="AJ5" i="40" s="1"/>
  <c r="AW20" i="40"/>
  <c r="AW19" i="40" s="1"/>
  <c r="AW18" i="40" s="1"/>
  <c r="AW17" i="40" s="1"/>
  <c r="AW16" i="40" s="1"/>
  <c r="AW15" i="40" s="1"/>
  <c r="AW14" i="40" s="1"/>
  <c r="AW13" i="40" s="1"/>
  <c r="AW12" i="40" s="1"/>
  <c r="AW11" i="40" s="1"/>
  <c r="AW10" i="40" s="1"/>
  <c r="AW9" i="40" s="1"/>
  <c r="AW8" i="40" s="1"/>
  <c r="AW7" i="40" s="1"/>
  <c r="AW6" i="40" s="1"/>
  <c r="AW5" i="40" s="1"/>
  <c r="BJ20" i="40"/>
  <c r="BJ19" i="40" s="1"/>
  <c r="BJ18" i="40" s="1"/>
  <c r="BJ17" i="40" s="1"/>
  <c r="BJ16" i="40" s="1"/>
  <c r="BJ15" i="40" s="1"/>
  <c r="BJ14" i="40" s="1"/>
  <c r="BJ13" i="40" s="1"/>
  <c r="BJ12" i="40" s="1"/>
  <c r="BJ11" i="40" s="1"/>
  <c r="BJ10" i="40" s="1"/>
  <c r="BJ9" i="40" s="1"/>
  <c r="BJ8" i="40" s="1"/>
  <c r="BJ7" i="40" s="1"/>
  <c r="BJ6" i="40" s="1"/>
  <c r="BJ5" i="40" s="1"/>
  <c r="AK20" i="40"/>
  <c r="AK19" i="40" s="1"/>
  <c r="AK18" i="40" s="1"/>
  <c r="AK17" i="40" s="1"/>
  <c r="AK16" i="40" s="1"/>
  <c r="AK15" i="40" s="1"/>
  <c r="AK14" i="40" s="1"/>
  <c r="AK13" i="40" s="1"/>
  <c r="AK12" i="40" s="1"/>
  <c r="AK11" i="40" s="1"/>
  <c r="AK10" i="40" s="1"/>
  <c r="AK9" i="40" s="1"/>
  <c r="AK8" i="40" s="1"/>
  <c r="AK7" i="40" s="1"/>
  <c r="AK6" i="40" s="1"/>
  <c r="AK5" i="40" s="1"/>
  <c r="Y20" i="40"/>
  <c r="Y19" i="40" s="1"/>
  <c r="Y18" i="40" s="1"/>
  <c r="Y17" i="40" s="1"/>
  <c r="Y16" i="40" s="1"/>
  <c r="Y15" i="40" s="1"/>
  <c r="Y14" i="40" s="1"/>
  <c r="Y13" i="40" s="1"/>
  <c r="Y12" i="40" s="1"/>
  <c r="Y11" i="40" s="1"/>
  <c r="Y10" i="40" s="1"/>
  <c r="Y9" i="40" s="1"/>
  <c r="Y8" i="40" s="1"/>
  <c r="Y7" i="40" s="1"/>
  <c r="Y6" i="40" s="1"/>
  <c r="Y5" i="40" s="1"/>
  <c r="AL20" i="40"/>
  <c r="AL19" i="40" s="1"/>
  <c r="AL18" i="40" s="1"/>
  <c r="AL17" i="40" s="1"/>
  <c r="AL16" i="40" s="1"/>
  <c r="AL15" i="40" s="1"/>
  <c r="AL14" i="40" s="1"/>
  <c r="AL13" i="40" s="1"/>
  <c r="AL12" i="40" s="1"/>
  <c r="AL11" i="40" s="1"/>
  <c r="AL10" i="40" s="1"/>
  <c r="AL9" i="40" s="1"/>
  <c r="AL8" i="40" s="1"/>
  <c r="AL7" i="40" s="1"/>
  <c r="AL6" i="40" s="1"/>
  <c r="AL5" i="40" s="1"/>
  <c r="CL140" i="40" l="1"/>
  <c r="CL139" i="40" s="1"/>
  <c r="CL138" i="40" s="1"/>
  <c r="CL137" i="40" s="1"/>
  <c r="CL136" i="40" s="1"/>
  <c r="CL135" i="40" s="1"/>
  <c r="CL134" i="40" s="1"/>
  <c r="CL133" i="40" s="1"/>
  <c r="CL132" i="40" s="1"/>
  <c r="CL131" i="40" s="1"/>
  <c r="CL130" i="40" s="1"/>
  <c r="CL129" i="40" s="1"/>
  <c r="CL128" i="40" s="1"/>
  <c r="CL127" i="40" s="1"/>
  <c r="CL126" i="40" s="1"/>
  <c r="CL125" i="40" s="1"/>
  <c r="CY140" i="40"/>
  <c r="CY139" i="40" s="1"/>
  <c r="CY138" i="40" s="1"/>
  <c r="CY137" i="40" s="1"/>
  <c r="CY136" i="40" s="1"/>
  <c r="CY135" i="40" s="1"/>
  <c r="CY134" i="40" s="1"/>
  <c r="CY133" i="40" s="1"/>
  <c r="CY132" i="40" s="1"/>
  <c r="CY131" i="40" s="1"/>
  <c r="CY130" i="40" s="1"/>
  <c r="CY129" i="40" s="1"/>
  <c r="CY128" i="40" s="1"/>
  <c r="CY127" i="40" s="1"/>
  <c r="CY126" i="40" s="1"/>
  <c r="CY125" i="40" s="1"/>
  <c r="CV140" i="40"/>
  <c r="CV139" i="40" s="1"/>
  <c r="CV138" i="40" s="1"/>
  <c r="CV137" i="40" s="1"/>
  <c r="CV136" i="40" s="1"/>
  <c r="CV135" i="40" s="1"/>
  <c r="CV134" i="40" s="1"/>
  <c r="CV133" i="40" s="1"/>
  <c r="CV132" i="40" s="1"/>
  <c r="CV131" i="40" s="1"/>
  <c r="CV130" i="40" s="1"/>
  <c r="CV129" i="40" s="1"/>
  <c r="CV128" i="40" s="1"/>
  <c r="CV127" i="40" s="1"/>
  <c r="CV126" i="40" s="1"/>
  <c r="CV125" i="40" s="1"/>
  <c r="CB140" i="40"/>
  <c r="CB139" i="40" s="1"/>
  <c r="CB138" i="40" s="1"/>
  <c r="CB137" i="40" s="1"/>
  <c r="CB136" i="40" s="1"/>
  <c r="CB135" i="40" s="1"/>
  <c r="CB134" i="40" s="1"/>
  <c r="CB133" i="40" s="1"/>
  <c r="CB132" i="40" s="1"/>
  <c r="CB131" i="40" s="1"/>
  <c r="CB130" i="40" s="1"/>
  <c r="CB129" i="40" s="1"/>
  <c r="CB128" i="40" s="1"/>
  <c r="CB127" i="40" s="1"/>
  <c r="CB126" i="40" s="1"/>
  <c r="CB125" i="40" s="1"/>
  <c r="CC140" i="40"/>
  <c r="CC139" i="40" s="1"/>
  <c r="CC138" i="40" s="1"/>
  <c r="CC137" i="40" s="1"/>
  <c r="CC136" i="40" s="1"/>
  <c r="CC135" i="40" s="1"/>
  <c r="CC134" i="40" s="1"/>
  <c r="CC133" i="40" s="1"/>
  <c r="CC132" i="40" s="1"/>
  <c r="CC131" i="40" s="1"/>
  <c r="CC130" i="40" s="1"/>
  <c r="CC129" i="40" s="1"/>
  <c r="CC128" i="40" s="1"/>
  <c r="CC127" i="40" s="1"/>
  <c r="CC126" i="40" s="1"/>
  <c r="CC125" i="40" s="1"/>
  <c r="CH140" i="40"/>
  <c r="CH139" i="40" s="1"/>
  <c r="CH138" i="40" s="1"/>
  <c r="CH137" i="40" s="1"/>
  <c r="CH136" i="40" s="1"/>
  <c r="CH135" i="40" s="1"/>
  <c r="CH134" i="40" s="1"/>
  <c r="CH133" i="40" s="1"/>
  <c r="CH132" i="40" s="1"/>
  <c r="CH131" i="40" s="1"/>
  <c r="CH130" i="40" s="1"/>
  <c r="CH129" i="40" s="1"/>
  <c r="CH128" i="40" s="1"/>
  <c r="CH127" i="40" s="1"/>
  <c r="CH126" i="40" s="1"/>
  <c r="CH125" i="40" s="1"/>
  <c r="CJ140" i="40"/>
  <c r="CJ139" i="40" s="1"/>
  <c r="CJ138" i="40" s="1"/>
  <c r="CJ137" i="40" s="1"/>
  <c r="CJ136" i="40" s="1"/>
  <c r="CJ135" i="40" s="1"/>
  <c r="CJ134" i="40" s="1"/>
  <c r="CJ133" i="40" s="1"/>
  <c r="CJ132" i="40" s="1"/>
  <c r="CJ131" i="40" s="1"/>
  <c r="CJ130" i="40" s="1"/>
  <c r="CJ129" i="40" s="1"/>
  <c r="CJ128" i="40" s="1"/>
  <c r="CJ127" i="40" s="1"/>
  <c r="CJ126" i="40" s="1"/>
  <c r="CJ125" i="40" s="1"/>
  <c r="CQ140" i="40"/>
  <c r="CQ139" i="40" s="1"/>
  <c r="CQ138" i="40" s="1"/>
  <c r="CQ137" i="40" s="1"/>
  <c r="CQ136" i="40" s="1"/>
  <c r="CQ135" i="40" s="1"/>
  <c r="CQ134" i="40" s="1"/>
  <c r="CQ133" i="40" s="1"/>
  <c r="CQ132" i="40" s="1"/>
  <c r="CQ131" i="40" s="1"/>
  <c r="CQ130" i="40" s="1"/>
  <c r="CQ129" i="40" s="1"/>
  <c r="CQ128" i="40" s="1"/>
  <c r="CQ127" i="40" s="1"/>
  <c r="CQ126" i="40" s="1"/>
  <c r="CQ125" i="40" s="1"/>
  <c r="CI140" i="40"/>
  <c r="CI139" i="40" s="1"/>
  <c r="CI138" i="40" s="1"/>
  <c r="CI137" i="40" s="1"/>
  <c r="CI136" i="40" s="1"/>
  <c r="CI135" i="40" s="1"/>
  <c r="CI134" i="40" s="1"/>
  <c r="CI133" i="40" s="1"/>
  <c r="CI132" i="40" s="1"/>
  <c r="CI131" i="40" s="1"/>
  <c r="CI130" i="40" s="1"/>
  <c r="CI129" i="40" s="1"/>
  <c r="CI128" i="40" s="1"/>
  <c r="CI127" i="40" s="1"/>
  <c r="CI126" i="40" s="1"/>
  <c r="CI125" i="40" s="1"/>
  <c r="CX140" i="40"/>
  <c r="CX139" i="40" s="1"/>
  <c r="CX138" i="40" s="1"/>
  <c r="CX137" i="40" s="1"/>
  <c r="CX136" i="40" s="1"/>
  <c r="CX135" i="40" s="1"/>
  <c r="CX134" i="40" s="1"/>
  <c r="CX133" i="40" s="1"/>
  <c r="CX132" i="40" s="1"/>
  <c r="CX131" i="40" s="1"/>
  <c r="CX130" i="40" s="1"/>
  <c r="CX129" i="40" s="1"/>
  <c r="CX128" i="40" s="1"/>
  <c r="CX127" i="40" s="1"/>
  <c r="CX126" i="40" s="1"/>
  <c r="CX125" i="40" s="1"/>
  <c r="CT140" i="40"/>
  <c r="CT139" i="40" s="1"/>
  <c r="CT138" i="40" s="1"/>
  <c r="CT137" i="40" s="1"/>
  <c r="CT136" i="40" s="1"/>
  <c r="CT135" i="40" s="1"/>
  <c r="CT134" i="40" s="1"/>
  <c r="CT133" i="40" s="1"/>
  <c r="CT132" i="40" s="1"/>
  <c r="CT131" i="40" s="1"/>
  <c r="CT130" i="40" s="1"/>
  <c r="CT129" i="40" s="1"/>
  <c r="CT128" i="40" s="1"/>
  <c r="CT127" i="40" s="1"/>
  <c r="CT126" i="40" s="1"/>
  <c r="CT125" i="40" s="1"/>
  <c r="CK140" i="40"/>
  <c r="CK139" i="40" s="1"/>
  <c r="CK138" i="40" s="1"/>
  <c r="CK137" i="40" s="1"/>
  <c r="CK136" i="40" s="1"/>
  <c r="CK135" i="40" s="1"/>
  <c r="CK134" i="40" s="1"/>
  <c r="CK133" i="40" s="1"/>
  <c r="CK132" i="40" s="1"/>
  <c r="CK131" i="40" s="1"/>
  <c r="CK130" i="40" s="1"/>
  <c r="CK129" i="40" s="1"/>
  <c r="CK128" i="40" s="1"/>
  <c r="CK127" i="40" s="1"/>
  <c r="CK126" i="40" s="1"/>
  <c r="CK125" i="40" s="1"/>
  <c r="CS140" i="40"/>
  <c r="CS139" i="40" s="1"/>
  <c r="CS138" i="40" s="1"/>
  <c r="CS137" i="40" s="1"/>
  <c r="CS136" i="40" s="1"/>
  <c r="CS135" i="40" s="1"/>
  <c r="CS134" i="40" s="1"/>
  <c r="CS133" i="40" s="1"/>
  <c r="CS132" i="40" s="1"/>
  <c r="CS131" i="40" s="1"/>
  <c r="CS130" i="40" s="1"/>
  <c r="CS129" i="40" s="1"/>
  <c r="CS128" i="40" s="1"/>
  <c r="CS127" i="40" s="1"/>
  <c r="CS126" i="40" s="1"/>
  <c r="CS125" i="40" s="1"/>
  <c r="CW140" i="40"/>
  <c r="CW139" i="40" s="1"/>
  <c r="CW138" i="40" s="1"/>
  <c r="CW137" i="40" s="1"/>
  <c r="CW136" i="40" s="1"/>
  <c r="CW135" i="40" s="1"/>
  <c r="CW134" i="40" s="1"/>
  <c r="CW133" i="40" s="1"/>
  <c r="CW132" i="40" s="1"/>
  <c r="CW131" i="40" s="1"/>
  <c r="CW130" i="40" s="1"/>
  <c r="CW129" i="40" s="1"/>
  <c r="CW128" i="40" s="1"/>
  <c r="CW127" i="40" s="1"/>
  <c r="CW126" i="40" s="1"/>
  <c r="CW125" i="40" s="1"/>
  <c r="CR140" i="40"/>
  <c r="CR139" i="40" s="1"/>
  <c r="CR138" i="40" s="1"/>
  <c r="CR137" i="40" s="1"/>
  <c r="CR136" i="40" s="1"/>
  <c r="CR135" i="40" s="1"/>
  <c r="CR134" i="40" s="1"/>
  <c r="CR133" i="40" s="1"/>
  <c r="CR132" i="40" s="1"/>
  <c r="CR131" i="40" s="1"/>
  <c r="CR130" i="40" s="1"/>
  <c r="CR129" i="40" s="1"/>
  <c r="CR128" i="40" s="1"/>
  <c r="CR127" i="40" s="1"/>
  <c r="CR126" i="40" s="1"/>
  <c r="CR125" i="40" s="1"/>
  <c r="CU140" i="40"/>
  <c r="CU139" i="40" s="1"/>
  <c r="CU138" i="40" s="1"/>
  <c r="CU137" i="40" s="1"/>
  <c r="CU136" i="40" s="1"/>
  <c r="CU135" i="40" s="1"/>
  <c r="CU134" i="40" s="1"/>
  <c r="CU133" i="40" s="1"/>
  <c r="CU132" i="40" s="1"/>
  <c r="CU131" i="40" s="1"/>
  <c r="CU130" i="40" s="1"/>
  <c r="CU129" i="40" s="1"/>
  <c r="CU128" i="40" s="1"/>
  <c r="CU127" i="40" s="1"/>
  <c r="CU126" i="40" s="1"/>
  <c r="CU125" i="40" s="1"/>
  <c r="DC140" i="40"/>
  <c r="DC139" i="40" s="1"/>
  <c r="DC138" i="40" s="1"/>
  <c r="DC137" i="40" s="1"/>
  <c r="DC136" i="40" s="1"/>
  <c r="DC135" i="40" s="1"/>
  <c r="DC134" i="40" s="1"/>
  <c r="DC133" i="40" s="1"/>
  <c r="DC132" i="40" s="1"/>
  <c r="DC131" i="40" s="1"/>
  <c r="DC130" i="40" s="1"/>
  <c r="DC129" i="40" s="1"/>
  <c r="DC128" i="40" s="1"/>
  <c r="DC127" i="40" s="1"/>
  <c r="DC126" i="40" s="1"/>
  <c r="DC125" i="40" s="1"/>
  <c r="DA140" i="40"/>
  <c r="DA139" i="40" s="1"/>
  <c r="DA138" i="40" s="1"/>
  <c r="DA137" i="40" s="1"/>
  <c r="DA136" i="40" s="1"/>
  <c r="DA135" i="40" s="1"/>
  <c r="DA134" i="40" s="1"/>
  <c r="DA133" i="40" s="1"/>
  <c r="DA132" i="40" s="1"/>
  <c r="DA131" i="40" s="1"/>
  <c r="DA130" i="40" s="1"/>
  <c r="DA129" i="40" s="1"/>
  <c r="DA128" i="40" s="1"/>
  <c r="DA127" i="40" s="1"/>
  <c r="DA126" i="40" s="1"/>
  <c r="DA125" i="40" s="1"/>
  <c r="CG140" i="40"/>
  <c r="CG139" i="40" s="1"/>
  <c r="CG138" i="40" s="1"/>
  <c r="CG137" i="40" s="1"/>
  <c r="CG136" i="40" s="1"/>
  <c r="CG135" i="40" s="1"/>
  <c r="CG134" i="40" s="1"/>
  <c r="CG133" i="40" s="1"/>
  <c r="CG132" i="40" s="1"/>
  <c r="CG131" i="40" s="1"/>
  <c r="CG130" i="40" s="1"/>
  <c r="CG129" i="40" s="1"/>
  <c r="CG128" i="40" s="1"/>
  <c r="CG127" i="40" s="1"/>
  <c r="CG126" i="40" s="1"/>
  <c r="CG125" i="40" s="1"/>
  <c r="CP140" i="40"/>
  <c r="CP139" i="40" s="1"/>
  <c r="CP138" i="40" s="1"/>
  <c r="CP137" i="40" s="1"/>
  <c r="CP136" i="40" s="1"/>
  <c r="CP135" i="40" s="1"/>
  <c r="CP134" i="40" s="1"/>
  <c r="CP133" i="40" s="1"/>
  <c r="CP132" i="40" s="1"/>
  <c r="CP131" i="40" s="1"/>
  <c r="CP130" i="40" s="1"/>
  <c r="CP129" i="40" s="1"/>
  <c r="CP128" i="40" s="1"/>
  <c r="CP127" i="40" s="1"/>
  <c r="CP126" i="40" s="1"/>
  <c r="CP125" i="40" s="1"/>
  <c r="CO140" i="40"/>
  <c r="CO139" i="40" s="1"/>
  <c r="CO138" i="40" s="1"/>
  <c r="CO137" i="40" s="1"/>
  <c r="CO136" i="40" s="1"/>
  <c r="CO135" i="40" s="1"/>
  <c r="CO134" i="40" s="1"/>
  <c r="CO133" i="40" s="1"/>
  <c r="CO132" i="40" s="1"/>
  <c r="CO131" i="40" s="1"/>
  <c r="CO130" i="40" s="1"/>
  <c r="CO129" i="40" s="1"/>
  <c r="CO128" i="40" s="1"/>
  <c r="CO127" i="40" s="1"/>
  <c r="CO126" i="40" s="1"/>
  <c r="CO125" i="40" s="1"/>
  <c r="CF140" i="40"/>
  <c r="CF139" i="40" s="1"/>
  <c r="CF138" i="40" s="1"/>
  <c r="CF137" i="40" s="1"/>
  <c r="CF136" i="40" s="1"/>
  <c r="CF135" i="40" s="1"/>
  <c r="CF134" i="40" s="1"/>
  <c r="CF133" i="40" s="1"/>
  <c r="CF132" i="40" s="1"/>
  <c r="CF131" i="40" s="1"/>
  <c r="CF130" i="40" s="1"/>
  <c r="CF129" i="40" s="1"/>
  <c r="CF128" i="40" s="1"/>
  <c r="CF127" i="40" s="1"/>
  <c r="CF126" i="40" s="1"/>
  <c r="CF125" i="40" s="1"/>
  <c r="DB140" i="40"/>
  <c r="DB139" i="40" s="1"/>
  <c r="DB138" i="40" s="1"/>
  <c r="DB137" i="40" s="1"/>
  <c r="DB136" i="40" s="1"/>
  <c r="DB135" i="40" s="1"/>
  <c r="DB134" i="40" s="1"/>
  <c r="DB133" i="40" s="1"/>
  <c r="DB132" i="40" s="1"/>
  <c r="DB131" i="40" s="1"/>
  <c r="DB130" i="40" s="1"/>
  <c r="DB129" i="40" s="1"/>
  <c r="DB128" i="40" s="1"/>
  <c r="DB127" i="40" s="1"/>
  <c r="DB126" i="40" s="1"/>
  <c r="DB125" i="40" s="1"/>
  <c r="CE140" i="40"/>
  <c r="CE139" i="40" s="1"/>
  <c r="CE138" i="40" s="1"/>
  <c r="CE137" i="40" s="1"/>
  <c r="CE136" i="40" s="1"/>
  <c r="CE135" i="40" s="1"/>
  <c r="CE134" i="40" s="1"/>
  <c r="CE133" i="40" s="1"/>
  <c r="CE132" i="40" s="1"/>
  <c r="CE131" i="40" s="1"/>
  <c r="CE130" i="40" s="1"/>
  <c r="CE129" i="40" s="1"/>
  <c r="CE128" i="40" s="1"/>
  <c r="CE127" i="40" s="1"/>
  <c r="CE126" i="40" s="1"/>
  <c r="CE125" i="40" s="1"/>
  <c r="CN140" i="40"/>
  <c r="CN139" i="40" s="1"/>
  <c r="CN138" i="40" s="1"/>
  <c r="CN137" i="40" s="1"/>
  <c r="CN136" i="40" s="1"/>
  <c r="CN135" i="40" s="1"/>
  <c r="CN134" i="40" s="1"/>
  <c r="CN133" i="40" s="1"/>
  <c r="CN132" i="40" s="1"/>
  <c r="CN131" i="40" s="1"/>
  <c r="CN130" i="40" s="1"/>
  <c r="CN129" i="40" s="1"/>
  <c r="CN128" i="40" s="1"/>
  <c r="CN127" i="40" s="1"/>
  <c r="CN126" i="40" s="1"/>
  <c r="CN125" i="40" s="1"/>
  <c r="CD140" i="40"/>
  <c r="CD139" i="40" s="1"/>
  <c r="CD138" i="40" s="1"/>
  <c r="CD137" i="40" s="1"/>
  <c r="CD136" i="40" s="1"/>
  <c r="CD135" i="40" s="1"/>
  <c r="CD134" i="40" s="1"/>
  <c r="CD133" i="40" s="1"/>
  <c r="CD132" i="40" s="1"/>
  <c r="CD131" i="40" s="1"/>
  <c r="CD130" i="40" s="1"/>
  <c r="CD129" i="40" s="1"/>
  <c r="CD128" i="40" s="1"/>
  <c r="CD127" i="40" s="1"/>
  <c r="CD126" i="40" s="1"/>
  <c r="CD125" i="40" s="1"/>
  <c r="CZ140" i="40"/>
  <c r="CZ139" i="40" s="1"/>
  <c r="CZ138" i="40" s="1"/>
  <c r="CZ137" i="40" s="1"/>
  <c r="CZ136" i="40" s="1"/>
  <c r="CZ135" i="40" s="1"/>
  <c r="CZ134" i="40" s="1"/>
  <c r="CZ133" i="40" s="1"/>
  <c r="CZ132" i="40" s="1"/>
  <c r="CZ131" i="40" s="1"/>
  <c r="CZ130" i="40" s="1"/>
  <c r="CZ129" i="40" s="1"/>
  <c r="CZ128" i="40" s="1"/>
  <c r="CZ127" i="40" s="1"/>
  <c r="CZ126" i="40" s="1"/>
  <c r="CZ125" i="40" s="1"/>
  <c r="CM140" i="40"/>
  <c r="CM139" i="40" s="1"/>
  <c r="CM138" i="40" s="1"/>
  <c r="CM137" i="40" s="1"/>
  <c r="CM136" i="40" s="1"/>
  <c r="CM135" i="40" s="1"/>
  <c r="CM134" i="40" s="1"/>
  <c r="CM133" i="40" s="1"/>
  <c r="CM132" i="40" s="1"/>
  <c r="CM131" i="40" s="1"/>
  <c r="CM130" i="40" s="1"/>
  <c r="CM129" i="40" s="1"/>
  <c r="CM128" i="40" s="1"/>
  <c r="CM127" i="40" s="1"/>
  <c r="CM126" i="40" s="1"/>
  <c r="CM125" i="40" s="1"/>
  <c r="BX140" i="40"/>
  <c r="BX139" i="40" s="1"/>
  <c r="BX138" i="40" s="1"/>
  <c r="BX137" i="40" s="1"/>
  <c r="BX136" i="40" s="1"/>
  <c r="BX135" i="40" s="1"/>
  <c r="BX134" i="40" s="1"/>
  <c r="BX133" i="40" s="1"/>
  <c r="BX132" i="40" s="1"/>
  <c r="BX131" i="40" s="1"/>
  <c r="BX130" i="40" s="1"/>
  <c r="BX129" i="40" s="1"/>
  <c r="BX128" i="40" s="1"/>
  <c r="BX127" i="40" s="1"/>
  <c r="BX126" i="40" s="1"/>
  <c r="BX125" i="40" s="1"/>
  <c r="BL140" i="40"/>
  <c r="BL139" i="40" s="1"/>
  <c r="BL138" i="40" s="1"/>
  <c r="BL137" i="40" s="1"/>
  <c r="BL136" i="40" s="1"/>
  <c r="BL135" i="40" s="1"/>
  <c r="BL134" i="40" s="1"/>
  <c r="BL133" i="40" s="1"/>
  <c r="BL132" i="40" s="1"/>
  <c r="BL131" i="40" s="1"/>
  <c r="BL130" i="40" s="1"/>
  <c r="BL129" i="40" s="1"/>
  <c r="BL128" i="40" s="1"/>
  <c r="BL127" i="40" s="1"/>
  <c r="BL126" i="40" s="1"/>
  <c r="BL125" i="40" s="1"/>
  <c r="AZ140" i="40"/>
  <c r="AZ139" i="40" s="1"/>
  <c r="AZ138" i="40" s="1"/>
  <c r="AZ137" i="40" s="1"/>
  <c r="AZ136" i="40" s="1"/>
  <c r="AZ135" i="40" s="1"/>
  <c r="AZ134" i="40" s="1"/>
  <c r="AZ133" i="40" s="1"/>
  <c r="AZ132" i="40" s="1"/>
  <c r="AZ131" i="40" s="1"/>
  <c r="AZ130" i="40" s="1"/>
  <c r="AZ129" i="40" s="1"/>
  <c r="AZ128" i="40" s="1"/>
  <c r="AZ127" i="40" s="1"/>
  <c r="AZ126" i="40" s="1"/>
  <c r="AZ125" i="40" s="1"/>
  <c r="AN140" i="40"/>
  <c r="AN139" i="40" s="1"/>
  <c r="AN138" i="40" s="1"/>
  <c r="AN137" i="40" s="1"/>
  <c r="AN136" i="40" s="1"/>
  <c r="AN135" i="40" s="1"/>
  <c r="AN134" i="40" s="1"/>
  <c r="AN133" i="40" s="1"/>
  <c r="AN132" i="40" s="1"/>
  <c r="AN131" i="40" s="1"/>
  <c r="AN130" i="40" s="1"/>
  <c r="AN129" i="40" s="1"/>
  <c r="AN128" i="40" s="1"/>
  <c r="AN127" i="40" s="1"/>
  <c r="AN126" i="40" s="1"/>
  <c r="AN125" i="40" s="1"/>
  <c r="AB140" i="40"/>
  <c r="AB139" i="40" s="1"/>
  <c r="AB138" i="40" s="1"/>
  <c r="AB137" i="40" s="1"/>
  <c r="AB136" i="40" s="1"/>
  <c r="AB135" i="40" s="1"/>
  <c r="AB134" i="40" s="1"/>
  <c r="AB133" i="40" s="1"/>
  <c r="AB132" i="40" s="1"/>
  <c r="AB131" i="40" s="1"/>
  <c r="AB130" i="40" s="1"/>
  <c r="AB129" i="40" s="1"/>
  <c r="AB128" i="40" s="1"/>
  <c r="AB127" i="40" s="1"/>
  <c r="AB126" i="40" s="1"/>
  <c r="AB125" i="40" s="1"/>
  <c r="P140" i="40"/>
  <c r="P139" i="40" s="1"/>
  <c r="P138" i="40" s="1"/>
  <c r="P137" i="40" s="1"/>
  <c r="P136" i="40" s="1"/>
  <c r="P135" i="40" s="1"/>
  <c r="P134" i="40" s="1"/>
  <c r="P133" i="40" s="1"/>
  <c r="P132" i="40" s="1"/>
  <c r="P131" i="40" s="1"/>
  <c r="P130" i="40" s="1"/>
  <c r="P129" i="40" s="1"/>
  <c r="P128" i="40" s="1"/>
  <c r="P127" i="40" s="1"/>
  <c r="P126" i="40" s="1"/>
  <c r="P125" i="40" s="1"/>
  <c r="D140" i="40"/>
  <c r="D139" i="40" s="1"/>
  <c r="D138" i="40" s="1"/>
  <c r="D137" i="40" s="1"/>
  <c r="D136" i="40" s="1"/>
  <c r="D135" i="40" s="1"/>
  <c r="D134" i="40" s="1"/>
  <c r="D133" i="40" s="1"/>
  <c r="D132" i="40" s="1"/>
  <c r="D131" i="40" s="1"/>
  <c r="D130" i="40" s="1"/>
  <c r="D129" i="40" s="1"/>
  <c r="D128" i="40" s="1"/>
  <c r="D127" i="40" s="1"/>
  <c r="D126" i="40" s="1"/>
  <c r="D125" i="40" s="1"/>
  <c r="BU140" i="40"/>
  <c r="BU139" i="40" s="1"/>
  <c r="BU138" i="40" s="1"/>
  <c r="BU137" i="40" s="1"/>
  <c r="BU136" i="40" s="1"/>
  <c r="BU135" i="40" s="1"/>
  <c r="BU134" i="40" s="1"/>
  <c r="BU133" i="40" s="1"/>
  <c r="BU132" i="40" s="1"/>
  <c r="BU131" i="40" s="1"/>
  <c r="BU130" i="40" s="1"/>
  <c r="BU129" i="40" s="1"/>
  <c r="BU128" i="40" s="1"/>
  <c r="BU127" i="40" s="1"/>
  <c r="BU126" i="40" s="1"/>
  <c r="BU125" i="40" s="1"/>
  <c r="BI140" i="40"/>
  <c r="BI139" i="40" s="1"/>
  <c r="BI138" i="40" s="1"/>
  <c r="BI137" i="40" s="1"/>
  <c r="BI136" i="40" s="1"/>
  <c r="BI135" i="40" s="1"/>
  <c r="BI134" i="40" s="1"/>
  <c r="BI133" i="40" s="1"/>
  <c r="BI132" i="40" s="1"/>
  <c r="BI131" i="40" s="1"/>
  <c r="BI130" i="40" s="1"/>
  <c r="BI129" i="40" s="1"/>
  <c r="BI128" i="40" s="1"/>
  <c r="BI127" i="40" s="1"/>
  <c r="BI126" i="40" s="1"/>
  <c r="BI125" i="40" s="1"/>
  <c r="AW140" i="40"/>
  <c r="AW139" i="40" s="1"/>
  <c r="AW138" i="40" s="1"/>
  <c r="AW137" i="40" s="1"/>
  <c r="AW136" i="40" s="1"/>
  <c r="AW135" i="40" s="1"/>
  <c r="AW134" i="40" s="1"/>
  <c r="AW133" i="40" s="1"/>
  <c r="AW132" i="40" s="1"/>
  <c r="AW131" i="40" s="1"/>
  <c r="AW130" i="40" s="1"/>
  <c r="AW129" i="40" s="1"/>
  <c r="AW128" i="40" s="1"/>
  <c r="AW127" i="40" s="1"/>
  <c r="AW126" i="40" s="1"/>
  <c r="AW125" i="40" s="1"/>
  <c r="AK140" i="40"/>
  <c r="AK139" i="40" s="1"/>
  <c r="AK138" i="40" s="1"/>
  <c r="AK137" i="40" s="1"/>
  <c r="AK136" i="40" s="1"/>
  <c r="AK135" i="40" s="1"/>
  <c r="AK134" i="40" s="1"/>
  <c r="AK133" i="40" s="1"/>
  <c r="AK132" i="40" s="1"/>
  <c r="AK131" i="40" s="1"/>
  <c r="AK130" i="40" s="1"/>
  <c r="AK129" i="40" s="1"/>
  <c r="AK128" i="40" s="1"/>
  <c r="AK127" i="40" s="1"/>
  <c r="AK126" i="40" s="1"/>
  <c r="AK125" i="40" s="1"/>
  <c r="Y140" i="40"/>
  <c r="Y139" i="40" s="1"/>
  <c r="Y138" i="40" s="1"/>
  <c r="Y137" i="40" s="1"/>
  <c r="Y136" i="40" s="1"/>
  <c r="Y135" i="40" s="1"/>
  <c r="Y134" i="40" s="1"/>
  <c r="Y133" i="40" s="1"/>
  <c r="Y132" i="40" s="1"/>
  <c r="Y131" i="40" s="1"/>
  <c r="Y130" i="40" s="1"/>
  <c r="Y129" i="40" s="1"/>
  <c r="Y128" i="40" s="1"/>
  <c r="Y127" i="40" s="1"/>
  <c r="Y126" i="40" s="1"/>
  <c r="Y125" i="40" s="1"/>
  <c r="M140" i="40"/>
  <c r="M139" i="40" s="1"/>
  <c r="M138" i="40" s="1"/>
  <c r="M137" i="40" s="1"/>
  <c r="M136" i="40" s="1"/>
  <c r="M135" i="40" s="1"/>
  <c r="M134" i="40" s="1"/>
  <c r="M133" i="40" s="1"/>
  <c r="M132" i="40" s="1"/>
  <c r="M131" i="40" s="1"/>
  <c r="M130" i="40" s="1"/>
  <c r="M129" i="40" s="1"/>
  <c r="M128" i="40" s="1"/>
  <c r="M127" i="40" s="1"/>
  <c r="M126" i="40" s="1"/>
  <c r="M125" i="40" s="1"/>
  <c r="BT140" i="40"/>
  <c r="BT139" i="40" s="1"/>
  <c r="BT138" i="40" s="1"/>
  <c r="BT137" i="40" s="1"/>
  <c r="BT136" i="40" s="1"/>
  <c r="BT135" i="40" s="1"/>
  <c r="BT134" i="40" s="1"/>
  <c r="BT133" i="40" s="1"/>
  <c r="BT132" i="40" s="1"/>
  <c r="BT131" i="40" s="1"/>
  <c r="BT130" i="40" s="1"/>
  <c r="BT129" i="40" s="1"/>
  <c r="BT128" i="40" s="1"/>
  <c r="BT127" i="40" s="1"/>
  <c r="BT126" i="40" s="1"/>
  <c r="BT125" i="40" s="1"/>
  <c r="BH140" i="40"/>
  <c r="BH139" i="40" s="1"/>
  <c r="BH138" i="40" s="1"/>
  <c r="BH137" i="40" s="1"/>
  <c r="BH136" i="40" s="1"/>
  <c r="BH135" i="40" s="1"/>
  <c r="BH134" i="40" s="1"/>
  <c r="BH133" i="40" s="1"/>
  <c r="BH132" i="40" s="1"/>
  <c r="BH131" i="40" s="1"/>
  <c r="BH130" i="40" s="1"/>
  <c r="BH129" i="40" s="1"/>
  <c r="BH128" i="40" s="1"/>
  <c r="BH127" i="40" s="1"/>
  <c r="BH126" i="40" s="1"/>
  <c r="BH125" i="40" s="1"/>
  <c r="AV140" i="40"/>
  <c r="AV139" i="40" s="1"/>
  <c r="AV138" i="40" s="1"/>
  <c r="AV137" i="40" s="1"/>
  <c r="AV136" i="40" s="1"/>
  <c r="AV135" i="40" s="1"/>
  <c r="AV134" i="40" s="1"/>
  <c r="AV133" i="40" s="1"/>
  <c r="AV132" i="40" s="1"/>
  <c r="AV131" i="40" s="1"/>
  <c r="AV130" i="40" s="1"/>
  <c r="AV129" i="40" s="1"/>
  <c r="AV128" i="40" s="1"/>
  <c r="AV127" i="40" s="1"/>
  <c r="AV126" i="40" s="1"/>
  <c r="AV125" i="40" s="1"/>
  <c r="AJ140" i="40"/>
  <c r="AJ139" i="40" s="1"/>
  <c r="AJ138" i="40" s="1"/>
  <c r="AJ137" i="40" s="1"/>
  <c r="AJ136" i="40" s="1"/>
  <c r="AJ135" i="40" s="1"/>
  <c r="AJ134" i="40" s="1"/>
  <c r="AJ133" i="40" s="1"/>
  <c r="AJ132" i="40" s="1"/>
  <c r="AJ131" i="40" s="1"/>
  <c r="AJ130" i="40" s="1"/>
  <c r="AJ129" i="40" s="1"/>
  <c r="AJ128" i="40" s="1"/>
  <c r="AJ127" i="40" s="1"/>
  <c r="AJ126" i="40" s="1"/>
  <c r="AJ125" i="40" s="1"/>
  <c r="X140" i="40"/>
  <c r="X139" i="40" s="1"/>
  <c r="X138" i="40" s="1"/>
  <c r="X137" i="40" s="1"/>
  <c r="X136" i="40" s="1"/>
  <c r="X135" i="40" s="1"/>
  <c r="X134" i="40" s="1"/>
  <c r="X133" i="40" s="1"/>
  <c r="X132" i="40" s="1"/>
  <c r="X131" i="40" s="1"/>
  <c r="X130" i="40" s="1"/>
  <c r="X129" i="40" s="1"/>
  <c r="X128" i="40" s="1"/>
  <c r="X127" i="40" s="1"/>
  <c r="X126" i="40" s="1"/>
  <c r="X125" i="40" s="1"/>
  <c r="L140" i="40"/>
  <c r="L139" i="40" s="1"/>
  <c r="L138" i="40" s="1"/>
  <c r="L137" i="40" s="1"/>
  <c r="L136" i="40" s="1"/>
  <c r="L135" i="40" s="1"/>
  <c r="L134" i="40" s="1"/>
  <c r="L133" i="40" s="1"/>
  <c r="L132" i="40" s="1"/>
  <c r="L131" i="40" s="1"/>
  <c r="L130" i="40" s="1"/>
  <c r="L129" i="40" s="1"/>
  <c r="L128" i="40" s="1"/>
  <c r="L127" i="40" s="1"/>
  <c r="L126" i="40" s="1"/>
  <c r="L125" i="40" s="1"/>
  <c r="BS140" i="40"/>
  <c r="BS139" i="40" s="1"/>
  <c r="BS138" i="40" s="1"/>
  <c r="BS137" i="40" s="1"/>
  <c r="BS136" i="40" s="1"/>
  <c r="BS135" i="40" s="1"/>
  <c r="BS134" i="40" s="1"/>
  <c r="BS133" i="40" s="1"/>
  <c r="BS132" i="40" s="1"/>
  <c r="BS131" i="40" s="1"/>
  <c r="BS130" i="40" s="1"/>
  <c r="BS129" i="40" s="1"/>
  <c r="BS128" i="40" s="1"/>
  <c r="BS127" i="40" s="1"/>
  <c r="BS126" i="40" s="1"/>
  <c r="BS125" i="40" s="1"/>
  <c r="BG140" i="40"/>
  <c r="BG139" i="40" s="1"/>
  <c r="BG138" i="40" s="1"/>
  <c r="BG137" i="40" s="1"/>
  <c r="BG136" i="40" s="1"/>
  <c r="BG135" i="40" s="1"/>
  <c r="BG134" i="40" s="1"/>
  <c r="BG133" i="40" s="1"/>
  <c r="BG132" i="40" s="1"/>
  <c r="BG131" i="40" s="1"/>
  <c r="BG130" i="40" s="1"/>
  <c r="BG129" i="40" s="1"/>
  <c r="BG128" i="40" s="1"/>
  <c r="BG127" i="40" s="1"/>
  <c r="BG126" i="40" s="1"/>
  <c r="BG125" i="40" s="1"/>
  <c r="AU140" i="40"/>
  <c r="AU139" i="40" s="1"/>
  <c r="AU138" i="40" s="1"/>
  <c r="AU137" i="40" s="1"/>
  <c r="AU136" i="40" s="1"/>
  <c r="AU135" i="40" s="1"/>
  <c r="AU134" i="40" s="1"/>
  <c r="AU133" i="40" s="1"/>
  <c r="AU132" i="40" s="1"/>
  <c r="AU131" i="40" s="1"/>
  <c r="AU130" i="40" s="1"/>
  <c r="AU129" i="40" s="1"/>
  <c r="AU128" i="40" s="1"/>
  <c r="AU127" i="40" s="1"/>
  <c r="AU126" i="40" s="1"/>
  <c r="AU125" i="40" s="1"/>
  <c r="AI140" i="40"/>
  <c r="AI139" i="40" s="1"/>
  <c r="AI138" i="40" s="1"/>
  <c r="AI137" i="40" s="1"/>
  <c r="AI136" i="40" s="1"/>
  <c r="AI135" i="40" s="1"/>
  <c r="AI134" i="40" s="1"/>
  <c r="AI133" i="40" s="1"/>
  <c r="AI132" i="40" s="1"/>
  <c r="AI131" i="40" s="1"/>
  <c r="AI130" i="40" s="1"/>
  <c r="AI129" i="40" s="1"/>
  <c r="AI128" i="40" s="1"/>
  <c r="AI127" i="40" s="1"/>
  <c r="AI126" i="40" s="1"/>
  <c r="AI125" i="40" s="1"/>
  <c r="W140" i="40"/>
  <c r="W139" i="40" s="1"/>
  <c r="W138" i="40" s="1"/>
  <c r="W137" i="40" s="1"/>
  <c r="W136" i="40" s="1"/>
  <c r="W135" i="40" s="1"/>
  <c r="W134" i="40" s="1"/>
  <c r="W133" i="40" s="1"/>
  <c r="W132" i="40" s="1"/>
  <c r="W131" i="40" s="1"/>
  <c r="W130" i="40" s="1"/>
  <c r="W129" i="40" s="1"/>
  <c r="W128" i="40" s="1"/>
  <c r="W127" i="40" s="1"/>
  <c r="W126" i="40" s="1"/>
  <c r="W125" i="40" s="1"/>
  <c r="K140" i="40"/>
  <c r="K139" i="40" s="1"/>
  <c r="K138" i="40" s="1"/>
  <c r="K137" i="40" s="1"/>
  <c r="K136" i="40" s="1"/>
  <c r="K135" i="40" s="1"/>
  <c r="K134" i="40" s="1"/>
  <c r="K133" i="40" s="1"/>
  <c r="K132" i="40" s="1"/>
  <c r="K131" i="40" s="1"/>
  <c r="K130" i="40" s="1"/>
  <c r="K129" i="40" s="1"/>
  <c r="K128" i="40" s="1"/>
  <c r="K127" i="40" s="1"/>
  <c r="K126" i="40" s="1"/>
  <c r="K125" i="40" s="1"/>
  <c r="CA140" i="40"/>
  <c r="CA139" i="40" s="1"/>
  <c r="CA138" i="40" s="1"/>
  <c r="CA137" i="40" s="1"/>
  <c r="CA136" i="40" s="1"/>
  <c r="CA135" i="40" s="1"/>
  <c r="CA134" i="40" s="1"/>
  <c r="CA133" i="40" s="1"/>
  <c r="CA132" i="40" s="1"/>
  <c r="CA131" i="40" s="1"/>
  <c r="CA130" i="40" s="1"/>
  <c r="CA129" i="40" s="1"/>
  <c r="CA128" i="40" s="1"/>
  <c r="CA127" i="40" s="1"/>
  <c r="CA126" i="40" s="1"/>
  <c r="CA125" i="40" s="1"/>
  <c r="BJ140" i="40"/>
  <c r="BJ139" i="40" s="1"/>
  <c r="BJ138" i="40" s="1"/>
  <c r="BJ137" i="40" s="1"/>
  <c r="BJ136" i="40" s="1"/>
  <c r="BJ135" i="40" s="1"/>
  <c r="BJ134" i="40" s="1"/>
  <c r="BJ133" i="40" s="1"/>
  <c r="BJ132" i="40" s="1"/>
  <c r="BJ131" i="40" s="1"/>
  <c r="BJ130" i="40" s="1"/>
  <c r="BJ129" i="40" s="1"/>
  <c r="BJ128" i="40" s="1"/>
  <c r="BJ127" i="40" s="1"/>
  <c r="BJ126" i="40" s="1"/>
  <c r="BJ125" i="40" s="1"/>
  <c r="AQ140" i="40"/>
  <c r="AQ139" i="40" s="1"/>
  <c r="AQ138" i="40" s="1"/>
  <c r="AQ137" i="40" s="1"/>
  <c r="AQ136" i="40" s="1"/>
  <c r="AQ135" i="40" s="1"/>
  <c r="AQ134" i="40" s="1"/>
  <c r="AQ133" i="40" s="1"/>
  <c r="AQ132" i="40" s="1"/>
  <c r="AQ131" i="40" s="1"/>
  <c r="AQ130" i="40" s="1"/>
  <c r="AQ129" i="40" s="1"/>
  <c r="AQ128" i="40" s="1"/>
  <c r="AQ127" i="40" s="1"/>
  <c r="AQ126" i="40" s="1"/>
  <c r="AQ125" i="40" s="1"/>
  <c r="Z140" i="40"/>
  <c r="Z139" i="40" s="1"/>
  <c r="Z138" i="40" s="1"/>
  <c r="Z137" i="40" s="1"/>
  <c r="Z136" i="40" s="1"/>
  <c r="Z135" i="40" s="1"/>
  <c r="Z134" i="40" s="1"/>
  <c r="Z133" i="40" s="1"/>
  <c r="Z132" i="40" s="1"/>
  <c r="Z131" i="40" s="1"/>
  <c r="Z130" i="40" s="1"/>
  <c r="Z129" i="40" s="1"/>
  <c r="Z128" i="40" s="1"/>
  <c r="Z127" i="40" s="1"/>
  <c r="Z126" i="40" s="1"/>
  <c r="Z125" i="40" s="1"/>
  <c r="G140" i="40"/>
  <c r="G139" i="40" s="1"/>
  <c r="G138" i="40" s="1"/>
  <c r="G137" i="40" s="1"/>
  <c r="G136" i="40" s="1"/>
  <c r="G135" i="40" s="1"/>
  <c r="G134" i="40" s="1"/>
  <c r="G133" i="40" s="1"/>
  <c r="G132" i="40" s="1"/>
  <c r="G131" i="40" s="1"/>
  <c r="G130" i="40" s="1"/>
  <c r="G129" i="40" s="1"/>
  <c r="G128" i="40" s="1"/>
  <c r="G127" i="40" s="1"/>
  <c r="G126" i="40" s="1"/>
  <c r="G125" i="40" s="1"/>
  <c r="BZ140" i="40"/>
  <c r="BZ139" i="40" s="1"/>
  <c r="BZ138" i="40" s="1"/>
  <c r="BZ137" i="40" s="1"/>
  <c r="BZ136" i="40" s="1"/>
  <c r="BZ135" i="40" s="1"/>
  <c r="BZ134" i="40" s="1"/>
  <c r="BZ133" i="40" s="1"/>
  <c r="BZ132" i="40" s="1"/>
  <c r="BZ131" i="40" s="1"/>
  <c r="BZ130" i="40" s="1"/>
  <c r="BZ129" i="40" s="1"/>
  <c r="BZ128" i="40" s="1"/>
  <c r="BZ127" i="40" s="1"/>
  <c r="BZ126" i="40" s="1"/>
  <c r="BZ125" i="40" s="1"/>
  <c r="BF140" i="40"/>
  <c r="BF139" i="40" s="1"/>
  <c r="BF138" i="40" s="1"/>
  <c r="BF137" i="40" s="1"/>
  <c r="BF136" i="40" s="1"/>
  <c r="BF135" i="40" s="1"/>
  <c r="BF134" i="40" s="1"/>
  <c r="BF133" i="40" s="1"/>
  <c r="BF132" i="40" s="1"/>
  <c r="BF131" i="40" s="1"/>
  <c r="BF130" i="40" s="1"/>
  <c r="BF129" i="40" s="1"/>
  <c r="BF128" i="40" s="1"/>
  <c r="BF127" i="40" s="1"/>
  <c r="BF126" i="40" s="1"/>
  <c r="BF125" i="40" s="1"/>
  <c r="AP140" i="40"/>
  <c r="AP139" i="40" s="1"/>
  <c r="AP138" i="40" s="1"/>
  <c r="AP137" i="40" s="1"/>
  <c r="AP136" i="40" s="1"/>
  <c r="AP135" i="40" s="1"/>
  <c r="AP134" i="40" s="1"/>
  <c r="AP133" i="40" s="1"/>
  <c r="AP132" i="40" s="1"/>
  <c r="AP131" i="40" s="1"/>
  <c r="AP130" i="40" s="1"/>
  <c r="AP129" i="40" s="1"/>
  <c r="AP128" i="40" s="1"/>
  <c r="AP127" i="40" s="1"/>
  <c r="AP126" i="40" s="1"/>
  <c r="AP125" i="40" s="1"/>
  <c r="V140" i="40"/>
  <c r="V139" i="40" s="1"/>
  <c r="V138" i="40" s="1"/>
  <c r="V137" i="40" s="1"/>
  <c r="V136" i="40" s="1"/>
  <c r="V135" i="40" s="1"/>
  <c r="V134" i="40" s="1"/>
  <c r="V133" i="40" s="1"/>
  <c r="V132" i="40" s="1"/>
  <c r="V131" i="40" s="1"/>
  <c r="V130" i="40" s="1"/>
  <c r="V129" i="40" s="1"/>
  <c r="V128" i="40" s="1"/>
  <c r="V127" i="40" s="1"/>
  <c r="V126" i="40" s="1"/>
  <c r="V125" i="40" s="1"/>
  <c r="F140" i="40"/>
  <c r="F139" i="40" s="1"/>
  <c r="F138" i="40" s="1"/>
  <c r="F137" i="40" s="1"/>
  <c r="F136" i="40" s="1"/>
  <c r="F135" i="40" s="1"/>
  <c r="F134" i="40" s="1"/>
  <c r="F133" i="40" s="1"/>
  <c r="F132" i="40" s="1"/>
  <c r="F131" i="40" s="1"/>
  <c r="F130" i="40" s="1"/>
  <c r="F129" i="40" s="1"/>
  <c r="F128" i="40" s="1"/>
  <c r="F127" i="40" s="1"/>
  <c r="F126" i="40" s="1"/>
  <c r="F125" i="40" s="1"/>
  <c r="BY140" i="40"/>
  <c r="BY139" i="40" s="1"/>
  <c r="BY138" i="40" s="1"/>
  <c r="BY137" i="40" s="1"/>
  <c r="BY136" i="40" s="1"/>
  <c r="BY135" i="40" s="1"/>
  <c r="BY134" i="40" s="1"/>
  <c r="BY133" i="40" s="1"/>
  <c r="BY132" i="40" s="1"/>
  <c r="BY131" i="40" s="1"/>
  <c r="BY130" i="40" s="1"/>
  <c r="BY129" i="40" s="1"/>
  <c r="BY128" i="40" s="1"/>
  <c r="BY127" i="40" s="1"/>
  <c r="BY126" i="40" s="1"/>
  <c r="BY125" i="40" s="1"/>
  <c r="BE140" i="40"/>
  <c r="BE139" i="40" s="1"/>
  <c r="BE138" i="40" s="1"/>
  <c r="BE137" i="40" s="1"/>
  <c r="BE136" i="40" s="1"/>
  <c r="BE135" i="40" s="1"/>
  <c r="BE134" i="40" s="1"/>
  <c r="BE133" i="40" s="1"/>
  <c r="BE132" i="40" s="1"/>
  <c r="BE131" i="40" s="1"/>
  <c r="BE130" i="40" s="1"/>
  <c r="BE129" i="40" s="1"/>
  <c r="BE128" i="40" s="1"/>
  <c r="BE127" i="40" s="1"/>
  <c r="BE126" i="40" s="1"/>
  <c r="BE125" i="40" s="1"/>
  <c r="AO140" i="40"/>
  <c r="AO139" i="40" s="1"/>
  <c r="AO138" i="40" s="1"/>
  <c r="AO137" i="40" s="1"/>
  <c r="AO136" i="40" s="1"/>
  <c r="AO135" i="40" s="1"/>
  <c r="AO134" i="40" s="1"/>
  <c r="AO133" i="40" s="1"/>
  <c r="AO132" i="40" s="1"/>
  <c r="AO131" i="40" s="1"/>
  <c r="AO130" i="40" s="1"/>
  <c r="AO129" i="40" s="1"/>
  <c r="AO128" i="40" s="1"/>
  <c r="AO127" i="40" s="1"/>
  <c r="AO126" i="40" s="1"/>
  <c r="AO125" i="40" s="1"/>
  <c r="U140" i="40"/>
  <c r="U139" i="40" s="1"/>
  <c r="U138" i="40" s="1"/>
  <c r="U137" i="40" s="1"/>
  <c r="U136" i="40" s="1"/>
  <c r="U135" i="40" s="1"/>
  <c r="U134" i="40" s="1"/>
  <c r="U133" i="40" s="1"/>
  <c r="U132" i="40" s="1"/>
  <c r="U131" i="40" s="1"/>
  <c r="U130" i="40" s="1"/>
  <c r="U129" i="40" s="1"/>
  <c r="U128" i="40" s="1"/>
  <c r="U127" i="40" s="1"/>
  <c r="U126" i="40" s="1"/>
  <c r="U125" i="40" s="1"/>
  <c r="E140" i="40"/>
  <c r="E139" i="40" s="1"/>
  <c r="E138" i="40" s="1"/>
  <c r="E137" i="40" s="1"/>
  <c r="E136" i="40" s="1"/>
  <c r="E135" i="40" s="1"/>
  <c r="E134" i="40" s="1"/>
  <c r="E133" i="40" s="1"/>
  <c r="E132" i="40" s="1"/>
  <c r="E131" i="40" s="1"/>
  <c r="E130" i="40" s="1"/>
  <c r="E129" i="40" s="1"/>
  <c r="E128" i="40" s="1"/>
  <c r="E127" i="40" s="1"/>
  <c r="E126" i="40" s="1"/>
  <c r="E125" i="40" s="1"/>
  <c r="BW140" i="40"/>
  <c r="BW139" i="40" s="1"/>
  <c r="BW138" i="40" s="1"/>
  <c r="BW137" i="40" s="1"/>
  <c r="BW136" i="40" s="1"/>
  <c r="BW135" i="40" s="1"/>
  <c r="BW134" i="40" s="1"/>
  <c r="BW133" i="40" s="1"/>
  <c r="BW132" i="40" s="1"/>
  <c r="BW131" i="40" s="1"/>
  <c r="BW130" i="40" s="1"/>
  <c r="BW129" i="40" s="1"/>
  <c r="BW128" i="40" s="1"/>
  <c r="BW127" i="40" s="1"/>
  <c r="BW126" i="40" s="1"/>
  <c r="BW125" i="40" s="1"/>
  <c r="BD140" i="40"/>
  <c r="BD139" i="40" s="1"/>
  <c r="BD138" i="40" s="1"/>
  <c r="BD137" i="40" s="1"/>
  <c r="BD136" i="40" s="1"/>
  <c r="BD135" i="40" s="1"/>
  <c r="BD134" i="40" s="1"/>
  <c r="BD133" i="40" s="1"/>
  <c r="BD132" i="40" s="1"/>
  <c r="BD131" i="40" s="1"/>
  <c r="BD130" i="40" s="1"/>
  <c r="BD129" i="40" s="1"/>
  <c r="BD128" i="40" s="1"/>
  <c r="BD127" i="40" s="1"/>
  <c r="BD126" i="40" s="1"/>
  <c r="BD125" i="40" s="1"/>
  <c r="AM140" i="40"/>
  <c r="AM139" i="40" s="1"/>
  <c r="AM138" i="40" s="1"/>
  <c r="AM137" i="40" s="1"/>
  <c r="AM136" i="40" s="1"/>
  <c r="AM135" i="40" s="1"/>
  <c r="AM134" i="40" s="1"/>
  <c r="AM133" i="40" s="1"/>
  <c r="AM132" i="40" s="1"/>
  <c r="AM131" i="40" s="1"/>
  <c r="AM130" i="40" s="1"/>
  <c r="AM129" i="40" s="1"/>
  <c r="AM128" i="40" s="1"/>
  <c r="AM127" i="40" s="1"/>
  <c r="AM126" i="40" s="1"/>
  <c r="AM125" i="40" s="1"/>
  <c r="T140" i="40"/>
  <c r="T139" i="40" s="1"/>
  <c r="T138" i="40" s="1"/>
  <c r="T137" i="40" s="1"/>
  <c r="T136" i="40" s="1"/>
  <c r="T135" i="40" s="1"/>
  <c r="T134" i="40" s="1"/>
  <c r="T133" i="40" s="1"/>
  <c r="T132" i="40" s="1"/>
  <c r="T131" i="40" s="1"/>
  <c r="T130" i="40" s="1"/>
  <c r="T129" i="40" s="1"/>
  <c r="T128" i="40" s="1"/>
  <c r="T127" i="40" s="1"/>
  <c r="T126" i="40" s="1"/>
  <c r="T125" i="40" s="1"/>
  <c r="BV140" i="40"/>
  <c r="BV139" i="40" s="1"/>
  <c r="BV138" i="40" s="1"/>
  <c r="BV137" i="40" s="1"/>
  <c r="BV136" i="40" s="1"/>
  <c r="BV135" i="40" s="1"/>
  <c r="BV134" i="40" s="1"/>
  <c r="BV133" i="40" s="1"/>
  <c r="BV132" i="40" s="1"/>
  <c r="BV131" i="40" s="1"/>
  <c r="BV130" i="40" s="1"/>
  <c r="BV129" i="40" s="1"/>
  <c r="BV128" i="40" s="1"/>
  <c r="BV127" i="40" s="1"/>
  <c r="BV126" i="40" s="1"/>
  <c r="BV125" i="40" s="1"/>
  <c r="BC140" i="40"/>
  <c r="BC139" i="40" s="1"/>
  <c r="BC138" i="40" s="1"/>
  <c r="BC137" i="40" s="1"/>
  <c r="BC136" i="40" s="1"/>
  <c r="BC135" i="40" s="1"/>
  <c r="BC134" i="40" s="1"/>
  <c r="BC133" i="40" s="1"/>
  <c r="BC132" i="40" s="1"/>
  <c r="BC131" i="40" s="1"/>
  <c r="BC130" i="40" s="1"/>
  <c r="BC129" i="40" s="1"/>
  <c r="BC128" i="40" s="1"/>
  <c r="BC127" i="40" s="1"/>
  <c r="BC126" i="40" s="1"/>
  <c r="BC125" i="40" s="1"/>
  <c r="AL140" i="40"/>
  <c r="AL139" i="40" s="1"/>
  <c r="AL138" i="40" s="1"/>
  <c r="AL137" i="40" s="1"/>
  <c r="AL136" i="40" s="1"/>
  <c r="AL135" i="40" s="1"/>
  <c r="AL134" i="40" s="1"/>
  <c r="AL133" i="40" s="1"/>
  <c r="AL132" i="40" s="1"/>
  <c r="AL131" i="40" s="1"/>
  <c r="AL130" i="40" s="1"/>
  <c r="AL129" i="40" s="1"/>
  <c r="AL128" i="40" s="1"/>
  <c r="AL127" i="40" s="1"/>
  <c r="AL126" i="40" s="1"/>
  <c r="AL125" i="40" s="1"/>
  <c r="S140" i="40"/>
  <c r="S139" i="40" s="1"/>
  <c r="S138" i="40" s="1"/>
  <c r="S137" i="40" s="1"/>
  <c r="S136" i="40" s="1"/>
  <c r="S135" i="40" s="1"/>
  <c r="S134" i="40" s="1"/>
  <c r="S133" i="40" s="1"/>
  <c r="S132" i="40" s="1"/>
  <c r="S131" i="40" s="1"/>
  <c r="S130" i="40" s="1"/>
  <c r="S129" i="40" s="1"/>
  <c r="S128" i="40" s="1"/>
  <c r="S127" i="40" s="1"/>
  <c r="S126" i="40" s="1"/>
  <c r="S125" i="40" s="1"/>
  <c r="BR140" i="40"/>
  <c r="BR139" i="40" s="1"/>
  <c r="BR138" i="40" s="1"/>
  <c r="BR137" i="40" s="1"/>
  <c r="BR136" i="40" s="1"/>
  <c r="BR135" i="40" s="1"/>
  <c r="BR134" i="40" s="1"/>
  <c r="BR133" i="40" s="1"/>
  <c r="BR132" i="40" s="1"/>
  <c r="BR131" i="40" s="1"/>
  <c r="BR130" i="40" s="1"/>
  <c r="BR129" i="40" s="1"/>
  <c r="BR128" i="40" s="1"/>
  <c r="BR127" i="40" s="1"/>
  <c r="BR126" i="40" s="1"/>
  <c r="BR125" i="40" s="1"/>
  <c r="BB140" i="40"/>
  <c r="BB139" i="40" s="1"/>
  <c r="BB138" i="40" s="1"/>
  <c r="BB137" i="40" s="1"/>
  <c r="BB136" i="40" s="1"/>
  <c r="BB135" i="40" s="1"/>
  <c r="BB134" i="40" s="1"/>
  <c r="BB133" i="40" s="1"/>
  <c r="BB132" i="40" s="1"/>
  <c r="BB131" i="40" s="1"/>
  <c r="BB130" i="40" s="1"/>
  <c r="BB129" i="40" s="1"/>
  <c r="BB128" i="40" s="1"/>
  <c r="BB127" i="40" s="1"/>
  <c r="BB126" i="40" s="1"/>
  <c r="BB125" i="40" s="1"/>
  <c r="AH140" i="40"/>
  <c r="AH139" i="40" s="1"/>
  <c r="AH138" i="40" s="1"/>
  <c r="AH137" i="40" s="1"/>
  <c r="AH136" i="40" s="1"/>
  <c r="AH135" i="40" s="1"/>
  <c r="AH134" i="40" s="1"/>
  <c r="AH133" i="40" s="1"/>
  <c r="AH132" i="40" s="1"/>
  <c r="AH131" i="40" s="1"/>
  <c r="AH130" i="40" s="1"/>
  <c r="AH129" i="40" s="1"/>
  <c r="AH128" i="40" s="1"/>
  <c r="AH127" i="40" s="1"/>
  <c r="AH126" i="40" s="1"/>
  <c r="AH125" i="40" s="1"/>
  <c r="R140" i="40"/>
  <c r="R139" i="40" s="1"/>
  <c r="R138" i="40" s="1"/>
  <c r="R137" i="40" s="1"/>
  <c r="R136" i="40" s="1"/>
  <c r="R135" i="40" s="1"/>
  <c r="R134" i="40" s="1"/>
  <c r="R133" i="40" s="1"/>
  <c r="R132" i="40" s="1"/>
  <c r="R131" i="40" s="1"/>
  <c r="R130" i="40" s="1"/>
  <c r="R129" i="40" s="1"/>
  <c r="R128" i="40" s="1"/>
  <c r="R127" i="40" s="1"/>
  <c r="R126" i="40" s="1"/>
  <c r="R125" i="40" s="1"/>
  <c r="BQ140" i="40"/>
  <c r="BQ139" i="40" s="1"/>
  <c r="BQ138" i="40" s="1"/>
  <c r="BQ137" i="40" s="1"/>
  <c r="BQ136" i="40" s="1"/>
  <c r="BQ135" i="40" s="1"/>
  <c r="BQ134" i="40" s="1"/>
  <c r="BQ133" i="40" s="1"/>
  <c r="BQ132" i="40" s="1"/>
  <c r="BQ131" i="40" s="1"/>
  <c r="BQ130" i="40" s="1"/>
  <c r="BQ129" i="40" s="1"/>
  <c r="BQ128" i="40" s="1"/>
  <c r="BQ127" i="40" s="1"/>
  <c r="BQ126" i="40" s="1"/>
  <c r="BQ125" i="40" s="1"/>
  <c r="BA140" i="40"/>
  <c r="BA139" i="40" s="1"/>
  <c r="BA138" i="40" s="1"/>
  <c r="BA137" i="40" s="1"/>
  <c r="BA136" i="40" s="1"/>
  <c r="BA135" i="40" s="1"/>
  <c r="BA134" i="40" s="1"/>
  <c r="BA133" i="40" s="1"/>
  <c r="BA132" i="40" s="1"/>
  <c r="BA131" i="40" s="1"/>
  <c r="BA130" i="40" s="1"/>
  <c r="BA129" i="40" s="1"/>
  <c r="BA128" i="40" s="1"/>
  <c r="BA127" i="40" s="1"/>
  <c r="BA126" i="40" s="1"/>
  <c r="BA125" i="40" s="1"/>
  <c r="AG140" i="40"/>
  <c r="AG139" i="40" s="1"/>
  <c r="AG138" i="40" s="1"/>
  <c r="AG137" i="40" s="1"/>
  <c r="AG136" i="40" s="1"/>
  <c r="AG135" i="40" s="1"/>
  <c r="AG134" i="40" s="1"/>
  <c r="AG133" i="40" s="1"/>
  <c r="AG132" i="40" s="1"/>
  <c r="AG131" i="40" s="1"/>
  <c r="AG130" i="40" s="1"/>
  <c r="AG129" i="40" s="1"/>
  <c r="AG128" i="40" s="1"/>
  <c r="AG127" i="40" s="1"/>
  <c r="AG126" i="40" s="1"/>
  <c r="AG125" i="40" s="1"/>
  <c r="Q140" i="40"/>
  <c r="Q139" i="40" s="1"/>
  <c r="Q138" i="40" s="1"/>
  <c r="Q137" i="40" s="1"/>
  <c r="Q136" i="40" s="1"/>
  <c r="Q135" i="40" s="1"/>
  <c r="Q134" i="40" s="1"/>
  <c r="Q133" i="40" s="1"/>
  <c r="Q132" i="40" s="1"/>
  <c r="Q131" i="40" s="1"/>
  <c r="Q130" i="40" s="1"/>
  <c r="Q129" i="40" s="1"/>
  <c r="Q128" i="40" s="1"/>
  <c r="Q127" i="40" s="1"/>
  <c r="Q126" i="40" s="1"/>
  <c r="Q125" i="40" s="1"/>
  <c r="BP140" i="40"/>
  <c r="BP139" i="40" s="1"/>
  <c r="BP138" i="40" s="1"/>
  <c r="BP137" i="40" s="1"/>
  <c r="BP136" i="40" s="1"/>
  <c r="BP135" i="40" s="1"/>
  <c r="BP134" i="40" s="1"/>
  <c r="BP133" i="40" s="1"/>
  <c r="BP132" i="40" s="1"/>
  <c r="BP131" i="40" s="1"/>
  <c r="BP130" i="40" s="1"/>
  <c r="BP129" i="40" s="1"/>
  <c r="BP128" i="40" s="1"/>
  <c r="BP127" i="40" s="1"/>
  <c r="BP126" i="40" s="1"/>
  <c r="BP125" i="40" s="1"/>
  <c r="AY140" i="40"/>
  <c r="AY139" i="40" s="1"/>
  <c r="AY138" i="40" s="1"/>
  <c r="AY137" i="40" s="1"/>
  <c r="AY136" i="40" s="1"/>
  <c r="AY135" i="40" s="1"/>
  <c r="AY134" i="40" s="1"/>
  <c r="AY133" i="40" s="1"/>
  <c r="AY132" i="40" s="1"/>
  <c r="AY131" i="40" s="1"/>
  <c r="AY130" i="40" s="1"/>
  <c r="AY129" i="40" s="1"/>
  <c r="AY128" i="40" s="1"/>
  <c r="AY127" i="40" s="1"/>
  <c r="AY126" i="40" s="1"/>
  <c r="AY125" i="40" s="1"/>
  <c r="AF140" i="40"/>
  <c r="AF139" i="40" s="1"/>
  <c r="AF138" i="40" s="1"/>
  <c r="AF137" i="40" s="1"/>
  <c r="AF136" i="40" s="1"/>
  <c r="AF135" i="40" s="1"/>
  <c r="AF134" i="40" s="1"/>
  <c r="AF133" i="40" s="1"/>
  <c r="AF132" i="40" s="1"/>
  <c r="AF131" i="40" s="1"/>
  <c r="AF130" i="40" s="1"/>
  <c r="AF129" i="40" s="1"/>
  <c r="AF128" i="40" s="1"/>
  <c r="AF127" i="40" s="1"/>
  <c r="AF126" i="40" s="1"/>
  <c r="AF125" i="40" s="1"/>
  <c r="O140" i="40"/>
  <c r="O139" i="40" s="1"/>
  <c r="O138" i="40" s="1"/>
  <c r="O137" i="40" s="1"/>
  <c r="O136" i="40" s="1"/>
  <c r="O135" i="40" s="1"/>
  <c r="O134" i="40" s="1"/>
  <c r="O133" i="40" s="1"/>
  <c r="O132" i="40" s="1"/>
  <c r="O131" i="40" s="1"/>
  <c r="O130" i="40" s="1"/>
  <c r="O129" i="40" s="1"/>
  <c r="O128" i="40" s="1"/>
  <c r="O127" i="40" s="1"/>
  <c r="O126" i="40" s="1"/>
  <c r="O125" i="40" s="1"/>
  <c r="BO140" i="40"/>
  <c r="BO139" i="40" s="1"/>
  <c r="BO138" i="40" s="1"/>
  <c r="BO137" i="40" s="1"/>
  <c r="BO136" i="40" s="1"/>
  <c r="BO135" i="40" s="1"/>
  <c r="BO134" i="40" s="1"/>
  <c r="BO133" i="40" s="1"/>
  <c r="BO132" i="40" s="1"/>
  <c r="BO131" i="40" s="1"/>
  <c r="BO130" i="40" s="1"/>
  <c r="BO129" i="40" s="1"/>
  <c r="BO128" i="40" s="1"/>
  <c r="BO127" i="40" s="1"/>
  <c r="BO126" i="40" s="1"/>
  <c r="BO125" i="40" s="1"/>
  <c r="AX140" i="40"/>
  <c r="AX139" i="40" s="1"/>
  <c r="AX138" i="40" s="1"/>
  <c r="AX137" i="40" s="1"/>
  <c r="AX136" i="40" s="1"/>
  <c r="AX135" i="40" s="1"/>
  <c r="AX134" i="40" s="1"/>
  <c r="AX133" i="40" s="1"/>
  <c r="AX132" i="40" s="1"/>
  <c r="AX131" i="40" s="1"/>
  <c r="AX130" i="40" s="1"/>
  <c r="AX129" i="40" s="1"/>
  <c r="AX128" i="40" s="1"/>
  <c r="AX127" i="40" s="1"/>
  <c r="AX126" i="40" s="1"/>
  <c r="AX125" i="40" s="1"/>
  <c r="AE140" i="40"/>
  <c r="AE139" i="40" s="1"/>
  <c r="AE138" i="40" s="1"/>
  <c r="AE137" i="40" s="1"/>
  <c r="AE136" i="40" s="1"/>
  <c r="AE135" i="40" s="1"/>
  <c r="AE134" i="40" s="1"/>
  <c r="AE133" i="40" s="1"/>
  <c r="AE132" i="40" s="1"/>
  <c r="AE131" i="40" s="1"/>
  <c r="AE130" i="40" s="1"/>
  <c r="AE129" i="40" s="1"/>
  <c r="AE128" i="40" s="1"/>
  <c r="AE127" i="40" s="1"/>
  <c r="AE126" i="40" s="1"/>
  <c r="AE125" i="40" s="1"/>
  <c r="N140" i="40"/>
  <c r="N139" i="40" s="1"/>
  <c r="N138" i="40" s="1"/>
  <c r="N137" i="40" s="1"/>
  <c r="N136" i="40" s="1"/>
  <c r="N135" i="40" s="1"/>
  <c r="N134" i="40" s="1"/>
  <c r="N133" i="40" s="1"/>
  <c r="N132" i="40" s="1"/>
  <c r="N131" i="40" s="1"/>
  <c r="N130" i="40" s="1"/>
  <c r="N129" i="40" s="1"/>
  <c r="N128" i="40" s="1"/>
  <c r="N127" i="40" s="1"/>
  <c r="N126" i="40" s="1"/>
  <c r="N125" i="40" s="1"/>
  <c r="BN140" i="40"/>
  <c r="BN139" i="40" s="1"/>
  <c r="BN138" i="40" s="1"/>
  <c r="BN137" i="40" s="1"/>
  <c r="BN136" i="40" s="1"/>
  <c r="BN135" i="40" s="1"/>
  <c r="BN134" i="40" s="1"/>
  <c r="BN133" i="40" s="1"/>
  <c r="BN132" i="40" s="1"/>
  <c r="BN131" i="40" s="1"/>
  <c r="BN130" i="40" s="1"/>
  <c r="BN129" i="40" s="1"/>
  <c r="BN128" i="40" s="1"/>
  <c r="BN127" i="40" s="1"/>
  <c r="BN126" i="40" s="1"/>
  <c r="BN125" i="40" s="1"/>
  <c r="AT140" i="40"/>
  <c r="AT139" i="40" s="1"/>
  <c r="AT138" i="40" s="1"/>
  <c r="AT137" i="40" s="1"/>
  <c r="AT136" i="40" s="1"/>
  <c r="AT135" i="40" s="1"/>
  <c r="AT134" i="40" s="1"/>
  <c r="AT133" i="40" s="1"/>
  <c r="AT132" i="40" s="1"/>
  <c r="AT131" i="40" s="1"/>
  <c r="AT130" i="40" s="1"/>
  <c r="AT129" i="40" s="1"/>
  <c r="AT128" i="40" s="1"/>
  <c r="AT127" i="40" s="1"/>
  <c r="AT126" i="40" s="1"/>
  <c r="AT125" i="40" s="1"/>
  <c r="AD140" i="40"/>
  <c r="AD139" i="40" s="1"/>
  <c r="AD138" i="40" s="1"/>
  <c r="AD137" i="40" s="1"/>
  <c r="AD136" i="40" s="1"/>
  <c r="AD135" i="40" s="1"/>
  <c r="AD134" i="40" s="1"/>
  <c r="AD133" i="40" s="1"/>
  <c r="AD132" i="40" s="1"/>
  <c r="AD131" i="40" s="1"/>
  <c r="AD130" i="40" s="1"/>
  <c r="AD129" i="40" s="1"/>
  <c r="AD128" i="40" s="1"/>
  <c r="AD127" i="40" s="1"/>
  <c r="AD126" i="40" s="1"/>
  <c r="AD125" i="40" s="1"/>
  <c r="J140" i="40"/>
  <c r="J139" i="40" s="1"/>
  <c r="J138" i="40" s="1"/>
  <c r="J137" i="40" s="1"/>
  <c r="J136" i="40" s="1"/>
  <c r="J135" i="40" s="1"/>
  <c r="J134" i="40" s="1"/>
  <c r="J133" i="40" s="1"/>
  <c r="J132" i="40" s="1"/>
  <c r="J131" i="40" s="1"/>
  <c r="J130" i="40" s="1"/>
  <c r="J129" i="40" s="1"/>
  <c r="J128" i="40" s="1"/>
  <c r="J127" i="40" s="1"/>
  <c r="J126" i="40" s="1"/>
  <c r="J125" i="40" s="1"/>
  <c r="BK140" i="40"/>
  <c r="BK139" i="40" s="1"/>
  <c r="BK138" i="40" s="1"/>
  <c r="BK137" i="40" s="1"/>
  <c r="BK136" i="40" s="1"/>
  <c r="BK135" i="40" s="1"/>
  <c r="BK134" i="40" s="1"/>
  <c r="BK133" i="40" s="1"/>
  <c r="BK132" i="40" s="1"/>
  <c r="BK131" i="40" s="1"/>
  <c r="BK130" i="40" s="1"/>
  <c r="BK129" i="40" s="1"/>
  <c r="BK128" i="40" s="1"/>
  <c r="BK127" i="40" s="1"/>
  <c r="BK126" i="40" s="1"/>
  <c r="BK125" i="40" s="1"/>
  <c r="AS140" i="40"/>
  <c r="AS139" i="40" s="1"/>
  <c r="AS138" i="40" s="1"/>
  <c r="AS137" i="40" s="1"/>
  <c r="AS136" i="40" s="1"/>
  <c r="AS135" i="40" s="1"/>
  <c r="AS134" i="40" s="1"/>
  <c r="AS133" i="40" s="1"/>
  <c r="AS132" i="40" s="1"/>
  <c r="AS131" i="40" s="1"/>
  <c r="AS130" i="40" s="1"/>
  <c r="AS129" i="40" s="1"/>
  <c r="AS128" i="40" s="1"/>
  <c r="AS127" i="40" s="1"/>
  <c r="AS126" i="40" s="1"/>
  <c r="AS125" i="40" s="1"/>
  <c r="AR140" i="40"/>
  <c r="AR139" i="40" s="1"/>
  <c r="AR138" i="40" s="1"/>
  <c r="AR137" i="40" s="1"/>
  <c r="AR136" i="40" s="1"/>
  <c r="AR135" i="40" s="1"/>
  <c r="AR134" i="40" s="1"/>
  <c r="AR133" i="40" s="1"/>
  <c r="AR132" i="40" s="1"/>
  <c r="AR131" i="40" s="1"/>
  <c r="AR130" i="40" s="1"/>
  <c r="AR129" i="40" s="1"/>
  <c r="AR128" i="40" s="1"/>
  <c r="AR127" i="40" s="1"/>
  <c r="AR126" i="40" s="1"/>
  <c r="AR125" i="40" s="1"/>
  <c r="AC140" i="40"/>
  <c r="AC139" i="40" s="1"/>
  <c r="AC138" i="40" s="1"/>
  <c r="AC137" i="40" s="1"/>
  <c r="AC136" i="40" s="1"/>
  <c r="AC135" i="40" s="1"/>
  <c r="AC134" i="40" s="1"/>
  <c r="AC133" i="40" s="1"/>
  <c r="AC132" i="40" s="1"/>
  <c r="AC131" i="40" s="1"/>
  <c r="AC130" i="40" s="1"/>
  <c r="AC129" i="40" s="1"/>
  <c r="AC128" i="40" s="1"/>
  <c r="AC127" i="40" s="1"/>
  <c r="AC126" i="40" s="1"/>
  <c r="AC125" i="40" s="1"/>
  <c r="AA140" i="40"/>
  <c r="AA139" i="40" s="1"/>
  <c r="AA138" i="40" s="1"/>
  <c r="AA137" i="40" s="1"/>
  <c r="AA136" i="40" s="1"/>
  <c r="AA135" i="40" s="1"/>
  <c r="AA134" i="40" s="1"/>
  <c r="AA133" i="40" s="1"/>
  <c r="AA132" i="40" s="1"/>
  <c r="AA131" i="40" s="1"/>
  <c r="AA130" i="40" s="1"/>
  <c r="AA129" i="40" s="1"/>
  <c r="AA128" i="40" s="1"/>
  <c r="AA127" i="40" s="1"/>
  <c r="AA126" i="40" s="1"/>
  <c r="AA125" i="40" s="1"/>
  <c r="I140" i="40"/>
  <c r="I139" i="40" s="1"/>
  <c r="I138" i="40" s="1"/>
  <c r="I137" i="40" s="1"/>
  <c r="I136" i="40" s="1"/>
  <c r="I135" i="40" s="1"/>
  <c r="I134" i="40" s="1"/>
  <c r="I133" i="40" s="1"/>
  <c r="I132" i="40" s="1"/>
  <c r="I131" i="40" s="1"/>
  <c r="I130" i="40" s="1"/>
  <c r="I129" i="40" s="1"/>
  <c r="I128" i="40" s="1"/>
  <c r="I127" i="40" s="1"/>
  <c r="I126" i="40" s="1"/>
  <c r="I125" i="40" s="1"/>
  <c r="H140" i="40"/>
  <c r="H139" i="40" s="1"/>
  <c r="H138" i="40" s="1"/>
  <c r="H137" i="40" s="1"/>
  <c r="H136" i="40" s="1"/>
  <c r="H135" i="40" s="1"/>
  <c r="H134" i="40" s="1"/>
  <c r="H133" i="40" s="1"/>
  <c r="H132" i="40" s="1"/>
  <c r="H131" i="40" s="1"/>
  <c r="H130" i="40" s="1"/>
  <c r="H129" i="40" s="1"/>
  <c r="H128" i="40" s="1"/>
  <c r="H127" i="40" s="1"/>
  <c r="H126" i="40" s="1"/>
  <c r="H125" i="40" s="1"/>
  <c r="BM140" i="40"/>
  <c r="BM139" i="40" s="1"/>
  <c r="BM138" i="40" s="1"/>
  <c r="BM137" i="40" s="1"/>
  <c r="BM136" i="40" s="1"/>
  <c r="BM135" i="40" s="1"/>
  <c r="BM134" i="40" s="1"/>
  <c r="BM133" i="40" s="1"/>
  <c r="BM132" i="40" s="1"/>
  <c r="BM131" i="40" s="1"/>
  <c r="BM130" i="40" s="1"/>
  <c r="BM129" i="40" s="1"/>
  <c r="BM128" i="40" s="1"/>
  <c r="BM127" i="40" s="1"/>
  <c r="BM126" i="40" s="1"/>
  <c r="BM125" i="40" s="1"/>
  <c r="D20" i="40"/>
  <c r="D19" i="40" s="1"/>
  <c r="D18" i="40" s="1"/>
  <c r="D17" i="40" s="1"/>
  <c r="D16" i="40" s="1"/>
  <c r="D15" i="40" s="1"/>
  <c r="D14" i="40" s="1"/>
  <c r="D13" i="40" s="1"/>
  <c r="D12" i="40" s="1"/>
  <c r="D11" i="40" s="1"/>
  <c r="D10" i="40" s="1"/>
  <c r="D9" i="40" s="1"/>
  <c r="D8" i="40" s="1"/>
  <c r="D7" i="40" s="1"/>
  <c r="D6" i="40" s="1"/>
  <c r="D5" i="40" s="1"/>
  <c r="Y2" i="8" l="1"/>
  <c r="Y1" i="8"/>
  <c r="L7" i="8" l="1"/>
  <c r="L8" i="8" l="1"/>
  <c r="L9" i="8" l="1"/>
  <c r="L10" i="8" l="1"/>
  <c r="L11" i="8" l="1"/>
  <c r="L12" i="8" l="1"/>
  <c r="E14" i="25"/>
  <c r="E12" i="25" s="1"/>
  <c r="B14" i="25"/>
  <c r="B12" i="25"/>
  <c r="L13" i="8" l="1"/>
  <c r="E10" i="25"/>
  <c r="E11" i="25"/>
  <c r="F7" i="25"/>
  <c r="H8" i="19"/>
  <c r="L14" i="8" l="1"/>
  <c r="L15" i="8" l="1"/>
  <c r="L16" i="8" l="1"/>
  <c r="L17" i="8" l="1"/>
  <c r="M9" i="7"/>
  <c r="M8" i="7"/>
  <c r="L9" i="7"/>
  <c r="L8" i="7"/>
  <c r="K9" i="7"/>
  <c r="K8" i="7"/>
  <c r="L18" i="8" l="1"/>
  <c r="K10" i="7"/>
  <c r="K17" i="7" s="1"/>
  <c r="I22" i="7"/>
  <c r="I23" i="7" s="1"/>
  <c r="K20" i="7" l="1"/>
  <c r="L19" i="8"/>
  <c r="K21" i="7"/>
  <c r="K23" i="7"/>
  <c r="K22" i="7"/>
  <c r="L10" i="7"/>
  <c r="L12" i="7" s="1"/>
  <c r="M10" i="7"/>
  <c r="M12" i="7" s="1"/>
  <c r="I24" i="7"/>
  <c r="K24" i="7" s="1"/>
  <c r="M20" i="7" l="1"/>
  <c r="F4" i="17" s="1"/>
  <c r="L20" i="7"/>
  <c r="E4" i="17" s="1"/>
  <c r="L20" i="8"/>
  <c r="M22" i="7"/>
  <c r="F6" i="17" s="1"/>
  <c r="L22" i="7"/>
  <c r="E6" i="17" s="1"/>
  <c r="M23" i="7"/>
  <c r="F7" i="17" s="1"/>
  <c r="L23" i="7"/>
  <c r="E7" i="17" s="1"/>
  <c r="M21" i="7"/>
  <c r="F5" i="17" s="1"/>
  <c r="L21" i="7"/>
  <c r="E5" i="17" s="1"/>
  <c r="M24" i="7"/>
  <c r="F8" i="17" s="1"/>
  <c r="L24" i="7"/>
  <c r="E8" i="17" s="1"/>
  <c r="I25" i="7"/>
  <c r="K25" i="7" s="1"/>
  <c r="P50" i="7"/>
  <c r="M17" i="7" s="1"/>
  <c r="O50" i="7"/>
  <c r="L17" i="7" s="1"/>
  <c r="K16" i="7"/>
  <c r="P47" i="7"/>
  <c r="O47" i="7"/>
  <c r="L21" i="8" l="1"/>
  <c r="M25" i="7"/>
  <c r="F9" i="17" s="1"/>
  <c r="L25" i="7"/>
  <c r="E9" i="17" s="1"/>
  <c r="P49" i="7"/>
  <c r="O49" i="7"/>
  <c r="P46" i="7"/>
  <c r="O46" i="7"/>
  <c r="I26" i="7"/>
  <c r="K26" i="7" s="1"/>
  <c r="M16" i="7" l="1"/>
  <c r="P23" i="7" s="1"/>
  <c r="F19" i="17" s="1"/>
  <c r="L22" i="8"/>
  <c r="M26" i="7"/>
  <c r="F10" i="17" s="1"/>
  <c r="L26" i="7"/>
  <c r="E10" i="17" s="1"/>
  <c r="L16" i="7"/>
  <c r="O21" i="7" s="1"/>
  <c r="E17" i="17" s="1"/>
  <c r="I27" i="7"/>
  <c r="K27" i="7" s="1"/>
  <c r="P21" i="7" l="1"/>
  <c r="F17" i="17" s="1"/>
  <c r="F29" i="17" s="1"/>
  <c r="P25" i="7"/>
  <c r="F21" i="17" s="1"/>
  <c r="F33" i="17" s="1"/>
  <c r="F31" i="17"/>
  <c r="F43" i="17" s="1"/>
  <c r="P22" i="7"/>
  <c r="F18" i="17" s="1"/>
  <c r="P20" i="7"/>
  <c r="P24" i="7"/>
  <c r="F20" i="17" s="1"/>
  <c r="L23" i="8"/>
  <c r="E29" i="17"/>
  <c r="M27" i="7"/>
  <c r="F11" i="17" s="1"/>
  <c r="L27" i="7"/>
  <c r="E11" i="17" s="1"/>
  <c r="O20" i="7"/>
  <c r="O23" i="7"/>
  <c r="E19" i="17" s="1"/>
  <c r="O25" i="7"/>
  <c r="E21" i="17" s="1"/>
  <c r="O22" i="7"/>
  <c r="E18" i="17" s="1"/>
  <c r="O24" i="7"/>
  <c r="E20" i="17" s="1"/>
  <c r="P26" i="7"/>
  <c r="F22" i="17" s="1"/>
  <c r="O26" i="7"/>
  <c r="E22" i="17" s="1"/>
  <c r="I28" i="7"/>
  <c r="K28" i="7" s="1"/>
  <c r="F30" i="17" l="1"/>
  <c r="F42" i="17" s="1"/>
  <c r="F32" i="17"/>
  <c r="L24" i="8"/>
  <c r="E34" i="17"/>
  <c r="E41" i="17"/>
  <c r="F34" i="17"/>
  <c r="F45" i="17"/>
  <c r="E32" i="17"/>
  <c r="E31" i="17"/>
  <c r="E30" i="17"/>
  <c r="F55" i="17"/>
  <c r="F44" i="17"/>
  <c r="E33" i="17"/>
  <c r="F41" i="17"/>
  <c r="M28" i="7"/>
  <c r="F12" i="17" s="1"/>
  <c r="L28" i="7"/>
  <c r="E12" i="17" s="1"/>
  <c r="I29" i="7"/>
  <c r="K29" i="7" s="1"/>
  <c r="O27" i="7"/>
  <c r="E23" i="17" s="1"/>
  <c r="P27" i="7"/>
  <c r="F23" i="17" s="1"/>
  <c r="L25" i="8" l="1"/>
  <c r="F67" i="17"/>
  <c r="E44" i="17"/>
  <c r="E45" i="17"/>
  <c r="E53" i="17"/>
  <c r="E42" i="17"/>
  <c r="F53" i="17"/>
  <c r="F57" i="17"/>
  <c r="F35" i="17"/>
  <c r="F56" i="17"/>
  <c r="E35" i="17"/>
  <c r="E43" i="17"/>
  <c r="F54" i="17"/>
  <c r="F46" i="17"/>
  <c r="E46" i="17"/>
  <c r="M29" i="7"/>
  <c r="F13" i="17" s="1"/>
  <c r="L29" i="7"/>
  <c r="E13" i="17" s="1"/>
  <c r="P28" i="7"/>
  <c r="F24" i="17" s="1"/>
  <c r="O28" i="7"/>
  <c r="E24" i="17" s="1"/>
  <c r="I30" i="7"/>
  <c r="K30" i="7" s="1"/>
  <c r="L26" i="8" l="1"/>
  <c r="F69" i="17"/>
  <c r="E54" i="17"/>
  <c r="F68" i="17"/>
  <c r="E65" i="17"/>
  <c r="E58" i="17"/>
  <c r="F65" i="17"/>
  <c r="E36" i="17"/>
  <c r="E55" i="17"/>
  <c r="E57" i="17"/>
  <c r="F36" i="17"/>
  <c r="F47" i="17"/>
  <c r="F58" i="17"/>
  <c r="E56" i="17"/>
  <c r="E47" i="17"/>
  <c r="F66" i="17"/>
  <c r="F79" i="17"/>
  <c r="M30" i="7"/>
  <c r="F14" i="17" s="1"/>
  <c r="L30" i="7"/>
  <c r="E14" i="17" s="1"/>
  <c r="O29" i="7"/>
  <c r="E25" i="17" s="1"/>
  <c r="P29" i="7"/>
  <c r="F25" i="17" s="1"/>
  <c r="I31" i="7"/>
  <c r="K31" i="7" s="1"/>
  <c r="L27" i="8" l="1"/>
  <c r="F78" i="17"/>
  <c r="F70" i="17"/>
  <c r="F48" i="17"/>
  <c r="F80" i="17"/>
  <c r="E68" i="17"/>
  <c r="F59" i="17"/>
  <c r="E59" i="17"/>
  <c r="E69" i="17"/>
  <c r="F77" i="17"/>
  <c r="E37" i="17"/>
  <c r="E48" i="17"/>
  <c r="E66" i="17"/>
  <c r="F91" i="17"/>
  <c r="E67" i="17"/>
  <c r="E70" i="17"/>
  <c r="F37" i="17"/>
  <c r="E77" i="17"/>
  <c r="F81" i="17"/>
  <c r="M31" i="7"/>
  <c r="F15" i="17" s="1"/>
  <c r="L31" i="7"/>
  <c r="E15" i="17" s="1"/>
  <c r="P30" i="7"/>
  <c r="F26" i="17" s="1"/>
  <c r="O30" i="7"/>
  <c r="E26" i="17" s="1"/>
  <c r="I32" i="7"/>
  <c r="K32" i="7" s="1"/>
  <c r="L28" i="8" l="1"/>
  <c r="E38" i="17"/>
  <c r="F82" i="17"/>
  <c r="F93" i="17"/>
  <c r="E60" i="17"/>
  <c r="E81" i="17"/>
  <c r="E79" i="17"/>
  <c r="E80" i="17"/>
  <c r="E49" i="17"/>
  <c r="F103" i="17"/>
  <c r="F92" i="17"/>
  <c r="E89" i="17"/>
  <c r="F49" i="17"/>
  <c r="F38" i="17"/>
  <c r="F89" i="17"/>
  <c r="E71" i="17"/>
  <c r="E78" i="17"/>
  <c r="E82" i="17"/>
  <c r="F71" i="17"/>
  <c r="F60" i="17"/>
  <c r="F90" i="17"/>
  <c r="M32" i="7"/>
  <c r="F16" i="17" s="1"/>
  <c r="L32" i="7"/>
  <c r="E16" i="17" s="1"/>
  <c r="I33" i="7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O31" i="7"/>
  <c r="E27" i="17" s="1"/>
  <c r="P31" i="7"/>
  <c r="F27" i="17" s="1"/>
  <c r="L29" i="8" l="1"/>
  <c r="F61" i="17"/>
  <c r="E92" i="17"/>
  <c r="F83" i="17"/>
  <c r="F104" i="17"/>
  <c r="F105" i="17"/>
  <c r="F72" i="17"/>
  <c r="E101" i="17"/>
  <c r="E61" i="17"/>
  <c r="E72" i="17"/>
  <c r="F101" i="17"/>
  <c r="E91" i="17"/>
  <c r="F102" i="17"/>
  <c r="E94" i="17"/>
  <c r="F39" i="17"/>
  <c r="F115" i="17"/>
  <c r="E93" i="17"/>
  <c r="F94" i="17"/>
  <c r="E39" i="17"/>
  <c r="E90" i="17"/>
  <c r="F50" i="17"/>
  <c r="E83" i="17"/>
  <c r="E50" i="17"/>
  <c r="P32" i="7"/>
  <c r="F28" i="17" s="1"/>
  <c r="O32" i="7"/>
  <c r="E28" i="17" s="1"/>
  <c r="L30" i="8" l="1"/>
  <c r="E51" i="17"/>
  <c r="F127" i="17"/>
  <c r="F114" i="17"/>
  <c r="E73" i="17"/>
  <c r="F117" i="17"/>
  <c r="E104" i="17"/>
  <c r="E84" i="17"/>
  <c r="F95" i="17"/>
  <c r="E103" i="17"/>
  <c r="F106" i="17"/>
  <c r="F51" i="17"/>
  <c r="E113" i="17"/>
  <c r="F40" i="17"/>
  <c r="F62" i="17"/>
  <c r="E62" i="17"/>
  <c r="F116" i="17"/>
  <c r="F73" i="17"/>
  <c r="E105" i="17"/>
  <c r="E106" i="17"/>
  <c r="F113" i="17"/>
  <c r="E40" i="17"/>
  <c r="E102" i="17"/>
  <c r="E95" i="17"/>
  <c r="F84" i="17"/>
  <c r="F30" i="7"/>
  <c r="C6" i="26"/>
  <c r="C5" i="26"/>
  <c r="C4" i="26"/>
  <c r="E15" i="25"/>
  <c r="H15" i="25" s="1"/>
  <c r="B9" i="25"/>
  <c r="B8" i="25"/>
  <c r="B3" i="25"/>
  <c r="B27" i="25"/>
  <c r="E25" i="25"/>
  <c r="B24" i="25"/>
  <c r="E22" i="25"/>
  <c r="B21" i="25"/>
  <c r="A13" i="7"/>
  <c r="A14" i="7"/>
  <c r="C22" i="7"/>
  <c r="C4" i="17"/>
  <c r="A1" i="7"/>
  <c r="C8" i="7"/>
  <c r="C9" i="7"/>
  <c r="N24" i="20"/>
  <c r="N21" i="20"/>
  <c r="N18" i="20"/>
  <c r="N15" i="20"/>
  <c r="B22" i="7"/>
  <c r="B4" i="7"/>
  <c r="B2" i="7" s="1"/>
  <c r="D1" i="7" s="1"/>
  <c r="D4" i="7" s="1"/>
  <c r="C13" i="7"/>
  <c r="C14" i="7"/>
  <c r="B13" i="7"/>
  <c r="B14" i="7"/>
  <c r="A31" i="7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C27" i="7"/>
  <c r="D27" i="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H14" i="2"/>
  <c r="C2" i="6"/>
  <c r="C41" i="6"/>
  <c r="C3" i="18"/>
  <c r="G12" i="18"/>
  <c r="B27" i="7"/>
  <c r="E9" i="25"/>
  <c r="A1025" i="17" l="1"/>
  <c r="A15" i="7"/>
  <c r="E13" i="7" s="1"/>
  <c r="L31" i="8"/>
  <c r="E96" i="17"/>
  <c r="E117" i="17"/>
  <c r="E74" i="17"/>
  <c r="E125" i="17"/>
  <c r="E115" i="17"/>
  <c r="F128" i="17"/>
  <c r="F118" i="17"/>
  <c r="E116" i="17"/>
  <c r="F126" i="17"/>
  <c r="E52" i="17"/>
  <c r="E114" i="17"/>
  <c r="E118" i="17"/>
  <c r="F52" i="17"/>
  <c r="F96" i="17"/>
  <c r="F129" i="17"/>
  <c r="F139" i="17"/>
  <c r="F85" i="17"/>
  <c r="F74" i="17"/>
  <c r="F63" i="17"/>
  <c r="F107" i="17"/>
  <c r="E107" i="17"/>
  <c r="F125" i="17"/>
  <c r="E85" i="17"/>
  <c r="E63" i="17"/>
  <c r="D30" i="7"/>
  <c r="D35" i="7"/>
  <c r="C35" i="7" s="1"/>
  <c r="D31" i="7"/>
  <c r="D32" i="7"/>
  <c r="D33" i="7"/>
  <c r="E33" i="7" s="1"/>
  <c r="D34" i="7"/>
  <c r="D36" i="7"/>
  <c r="E36" i="7" s="1"/>
  <c r="X4" i="17"/>
  <c r="B15" i="7"/>
  <c r="C15" i="7"/>
  <c r="H10" i="25"/>
  <c r="G9" i="25"/>
  <c r="H9" i="25"/>
  <c r="E8" i="25"/>
  <c r="H8" i="25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G7" i="25"/>
  <c r="G15" i="25"/>
  <c r="D40" i="7"/>
  <c r="C40" i="7" s="1"/>
  <c r="G14" i="25"/>
  <c r="H14" i="25"/>
  <c r="C36" i="7"/>
  <c r="D41" i="7"/>
  <c r="D39" i="7"/>
  <c r="D37" i="7"/>
  <c r="D38" i="7"/>
  <c r="C10" i="7"/>
  <c r="B8" i="7" s="1"/>
  <c r="A1026" i="17" l="1"/>
  <c r="C17" i="7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6" i="7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7" i="7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4" i="17"/>
  <c r="B16" i="17" s="1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D4" i="17"/>
  <c r="D16" i="17" s="1"/>
  <c r="D28" i="17" s="1"/>
  <c r="D40" i="17" s="1"/>
  <c r="D52" i="17" s="1"/>
  <c r="D64" i="17" s="1"/>
  <c r="D76" i="17" s="1"/>
  <c r="D88" i="17" s="1"/>
  <c r="D100" i="17" s="1"/>
  <c r="D112" i="17" s="1"/>
  <c r="D124" i="17" s="1"/>
  <c r="D136" i="17" s="1"/>
  <c r="D148" i="17" s="1"/>
  <c r="D160" i="17" s="1"/>
  <c r="D172" i="17" s="1"/>
  <c r="D184" i="17" s="1"/>
  <c r="D196" i="17" s="1"/>
  <c r="D208" i="17" s="1"/>
  <c r="D220" i="17" s="1"/>
  <c r="D232" i="17" s="1"/>
  <c r="D244" i="17" s="1"/>
  <c r="D256" i="17" s="1"/>
  <c r="D268" i="17" s="1"/>
  <c r="D280" i="17" s="1"/>
  <c r="D292" i="17" s="1"/>
  <c r="D304" i="17" s="1"/>
  <c r="D316" i="17" s="1"/>
  <c r="D328" i="17" s="1"/>
  <c r="D340" i="17" s="1"/>
  <c r="D352" i="17" s="1"/>
  <c r="D364" i="17" s="1"/>
  <c r="D376" i="17" s="1"/>
  <c r="D388" i="17" s="1"/>
  <c r="D400" i="17" s="1"/>
  <c r="D412" i="17" s="1"/>
  <c r="D424" i="17" s="1"/>
  <c r="D436" i="17" s="1"/>
  <c r="D448" i="17" s="1"/>
  <c r="D460" i="17" s="1"/>
  <c r="D472" i="17" s="1"/>
  <c r="D484" i="17" s="1"/>
  <c r="D496" i="17" s="1"/>
  <c r="D508" i="17" s="1"/>
  <c r="D520" i="17" s="1"/>
  <c r="D532" i="17" s="1"/>
  <c r="D544" i="17" s="1"/>
  <c r="D556" i="17" s="1"/>
  <c r="D568" i="17" s="1"/>
  <c r="D580" i="17" s="1"/>
  <c r="D592" i="17" s="1"/>
  <c r="D604" i="17" s="1"/>
  <c r="D616" i="17" s="1"/>
  <c r="D628" i="17" s="1"/>
  <c r="D640" i="17" s="1"/>
  <c r="D652" i="17" s="1"/>
  <c r="D664" i="17" s="1"/>
  <c r="D676" i="17" s="1"/>
  <c r="D688" i="17" s="1"/>
  <c r="D700" i="17" s="1"/>
  <c r="D712" i="17" s="1"/>
  <c r="D724" i="17" s="1"/>
  <c r="D736" i="17" s="1"/>
  <c r="D748" i="17" s="1"/>
  <c r="D760" i="17" s="1"/>
  <c r="D772" i="17" s="1"/>
  <c r="D784" i="17" s="1"/>
  <c r="D796" i="17" s="1"/>
  <c r="D808" i="17" s="1"/>
  <c r="D820" i="17" s="1"/>
  <c r="D832" i="17" s="1"/>
  <c r="D844" i="17" s="1"/>
  <c r="D856" i="17" s="1"/>
  <c r="D868" i="17" s="1"/>
  <c r="D880" i="17" s="1"/>
  <c r="D892" i="17" s="1"/>
  <c r="D904" i="17" s="1"/>
  <c r="D916" i="17" s="1"/>
  <c r="D928" i="17" s="1"/>
  <c r="D940" i="17" s="1"/>
  <c r="D952" i="17" s="1"/>
  <c r="D964" i="17" s="1"/>
  <c r="D976" i="17" s="1"/>
  <c r="D988" i="17" s="1"/>
  <c r="D1000" i="17" s="1"/>
  <c r="D1012" i="17" s="1"/>
  <c r="D1024" i="17" s="1"/>
  <c r="D1036" i="17" s="1"/>
  <c r="D1048" i="17" s="1"/>
  <c r="D1060" i="17" s="1"/>
  <c r="D1072" i="17" s="1"/>
  <c r="D1084" i="17" s="1"/>
  <c r="D1096" i="17" s="1"/>
  <c r="D1108" i="17" s="1"/>
  <c r="D1120" i="17" s="1"/>
  <c r="D1132" i="17" s="1"/>
  <c r="D1144" i="17" s="1"/>
  <c r="D1156" i="17" s="1"/>
  <c r="D1168" i="17" s="1"/>
  <c r="D1180" i="17" s="1"/>
  <c r="D1192" i="17" s="1"/>
  <c r="D1204" i="17" s="1"/>
  <c r="D1216" i="17" s="1"/>
  <c r="D1228" i="17" s="1"/>
  <c r="D1240" i="17" s="1"/>
  <c r="C33" i="7"/>
  <c r="L32" i="8"/>
  <c r="F151" i="17"/>
  <c r="E119" i="17"/>
  <c r="F64" i="17"/>
  <c r="E137" i="17"/>
  <c r="F130" i="17"/>
  <c r="E75" i="17"/>
  <c r="F86" i="17"/>
  <c r="F141" i="17"/>
  <c r="E130" i="17"/>
  <c r="E86" i="17"/>
  <c r="E97" i="17"/>
  <c r="F119" i="17"/>
  <c r="F97" i="17"/>
  <c r="E126" i="17"/>
  <c r="F138" i="17"/>
  <c r="F140" i="17"/>
  <c r="E129" i="17"/>
  <c r="F108" i="17"/>
  <c r="F137" i="17"/>
  <c r="F75" i="17"/>
  <c r="E64" i="17"/>
  <c r="E128" i="17"/>
  <c r="E127" i="17"/>
  <c r="E108" i="17"/>
  <c r="I9" i="25"/>
  <c r="F9" i="25" s="1"/>
  <c r="I15" i="25"/>
  <c r="I13" i="25"/>
  <c r="F13" i="25" s="1"/>
  <c r="I14" i="25"/>
  <c r="F14" i="25" s="1"/>
  <c r="G10" i="25"/>
  <c r="I10" i="25" s="1"/>
  <c r="F10" i="25" s="1"/>
  <c r="G8" i="25"/>
  <c r="I8" i="25" s="1"/>
  <c r="F8" i="25" s="1"/>
  <c r="E40" i="7"/>
  <c r="C31" i="7"/>
  <c r="E31" i="7"/>
  <c r="G11" i="25"/>
  <c r="H11" i="25"/>
  <c r="E35" i="7"/>
  <c r="G12" i="25"/>
  <c r="H12" i="25"/>
  <c r="C39" i="7"/>
  <c r="E39" i="7"/>
  <c r="E32" i="7"/>
  <c r="C32" i="7"/>
  <c r="F20" i="7"/>
  <c r="B21" i="7"/>
  <c r="E41" i="7"/>
  <c r="C41" i="7"/>
  <c r="C30" i="7"/>
  <c r="E30" i="7"/>
  <c r="F13" i="7"/>
  <c r="C38" i="7"/>
  <c r="E38" i="7"/>
  <c r="C34" i="7"/>
  <c r="E34" i="7"/>
  <c r="E37" i="7"/>
  <c r="C37" i="7"/>
  <c r="C5" i="17" l="1"/>
  <c r="C6" i="17" s="1"/>
  <c r="A1027" i="17"/>
  <c r="F15" i="25"/>
  <c r="L5" i="17"/>
  <c r="H5" i="17"/>
  <c r="I5" i="17" s="1"/>
  <c r="J5" i="17" s="1"/>
  <c r="M5" i="17"/>
  <c r="N5" i="17" s="1"/>
  <c r="AC5" i="17" s="1"/>
  <c r="AD5" i="17" s="1"/>
  <c r="G5" i="17"/>
  <c r="G6" i="17" s="1"/>
  <c r="G7" i="17" s="1"/>
  <c r="G8" i="17" s="1"/>
  <c r="G9" i="17" s="1"/>
  <c r="L6" i="17"/>
  <c r="L7" i="17" s="1"/>
  <c r="L8" i="17" s="1"/>
  <c r="L9" i="17" s="1"/>
  <c r="L33" i="8"/>
  <c r="C21" i="7"/>
  <c r="E139" i="17"/>
  <c r="E142" i="17"/>
  <c r="E87" i="17"/>
  <c r="F76" i="17"/>
  <c r="F120" i="17"/>
  <c r="F150" i="17"/>
  <c r="F131" i="17"/>
  <c r="E120" i="17"/>
  <c r="F153" i="17"/>
  <c r="F142" i="17"/>
  <c r="E131" i="17"/>
  <c r="E76" i="17"/>
  <c r="F87" i="17"/>
  <c r="E141" i="17"/>
  <c r="E138" i="17"/>
  <c r="E109" i="17"/>
  <c r="E149" i="17"/>
  <c r="E98" i="17"/>
  <c r="F98" i="17"/>
  <c r="E140" i="17"/>
  <c r="F149" i="17"/>
  <c r="F152" i="17"/>
  <c r="F109" i="17"/>
  <c r="F163" i="17"/>
  <c r="I12" i="25"/>
  <c r="F12" i="25" s="1"/>
  <c r="Q5" i="17"/>
  <c r="I11" i="25"/>
  <c r="F11" i="25" s="1"/>
  <c r="D19" i="19"/>
  <c r="H13" i="19"/>
  <c r="R5" i="17"/>
  <c r="S5" i="17" s="1"/>
  <c r="H20" i="7"/>
  <c r="C39" i="6"/>
  <c r="G20" i="7"/>
  <c r="C24" i="7"/>
  <c r="D5" i="17" l="1"/>
  <c r="D17" i="17" s="1"/>
  <c r="D29" i="17" s="1"/>
  <c r="D41" i="17" s="1"/>
  <c r="D53" i="17" s="1"/>
  <c r="D65" i="17" s="1"/>
  <c r="D77" i="17" s="1"/>
  <c r="D89" i="17" s="1"/>
  <c r="D101" i="17" s="1"/>
  <c r="D113" i="17" s="1"/>
  <c r="D125" i="17" s="1"/>
  <c r="D137" i="17" s="1"/>
  <c r="D149" i="17" s="1"/>
  <c r="D161" i="17" s="1"/>
  <c r="D173" i="17" s="1"/>
  <c r="D185" i="17" s="1"/>
  <c r="D197" i="17" s="1"/>
  <c r="D209" i="17" s="1"/>
  <c r="D221" i="17" s="1"/>
  <c r="D233" i="17" s="1"/>
  <c r="D245" i="17" s="1"/>
  <c r="D257" i="17" s="1"/>
  <c r="D269" i="17" s="1"/>
  <c r="D281" i="17" s="1"/>
  <c r="D293" i="17" s="1"/>
  <c r="D305" i="17" s="1"/>
  <c r="D317" i="17" s="1"/>
  <c r="D329" i="17" s="1"/>
  <c r="D341" i="17" s="1"/>
  <c r="D353" i="17" s="1"/>
  <c r="D365" i="17" s="1"/>
  <c r="D377" i="17" s="1"/>
  <c r="D389" i="17" s="1"/>
  <c r="D401" i="17" s="1"/>
  <c r="D413" i="17" s="1"/>
  <c r="D425" i="17" s="1"/>
  <c r="D437" i="17" s="1"/>
  <c r="D449" i="17" s="1"/>
  <c r="D461" i="17" s="1"/>
  <c r="D473" i="17" s="1"/>
  <c r="D485" i="17" s="1"/>
  <c r="D497" i="17" s="1"/>
  <c r="D509" i="17" s="1"/>
  <c r="D521" i="17" s="1"/>
  <c r="D533" i="17" s="1"/>
  <c r="D545" i="17" s="1"/>
  <c r="D557" i="17" s="1"/>
  <c r="D569" i="17" s="1"/>
  <c r="D581" i="17" s="1"/>
  <c r="D593" i="17" s="1"/>
  <c r="D605" i="17" s="1"/>
  <c r="D617" i="17" s="1"/>
  <c r="D629" i="17" s="1"/>
  <c r="D641" i="17" s="1"/>
  <c r="D653" i="17" s="1"/>
  <c r="D665" i="17" s="1"/>
  <c r="D677" i="17" s="1"/>
  <c r="D689" i="17" s="1"/>
  <c r="D701" i="17" s="1"/>
  <c r="D713" i="17" s="1"/>
  <c r="D725" i="17" s="1"/>
  <c r="D737" i="17" s="1"/>
  <c r="D749" i="17" s="1"/>
  <c r="D761" i="17" s="1"/>
  <c r="D773" i="17" s="1"/>
  <c r="D785" i="17" s="1"/>
  <c r="D797" i="17" s="1"/>
  <c r="D809" i="17" s="1"/>
  <c r="D821" i="17" s="1"/>
  <c r="D833" i="17" s="1"/>
  <c r="D845" i="17" s="1"/>
  <c r="D857" i="17" s="1"/>
  <c r="D869" i="17" s="1"/>
  <c r="D881" i="17" s="1"/>
  <c r="D893" i="17" s="1"/>
  <c r="D905" i="17" s="1"/>
  <c r="D917" i="17" s="1"/>
  <c r="D929" i="17" s="1"/>
  <c r="D941" i="17" s="1"/>
  <c r="D953" i="17" s="1"/>
  <c r="D965" i="17" s="1"/>
  <c r="D977" i="17" s="1"/>
  <c r="D989" i="17" s="1"/>
  <c r="D1001" i="17" s="1"/>
  <c r="D1013" i="17" s="1"/>
  <c r="D1025" i="17" s="1"/>
  <c r="D1037" i="17" s="1"/>
  <c r="D1049" i="17" s="1"/>
  <c r="D1061" i="17" s="1"/>
  <c r="D1073" i="17" s="1"/>
  <c r="D1085" i="17" s="1"/>
  <c r="D1097" i="17" s="1"/>
  <c r="D1109" i="17" s="1"/>
  <c r="D1121" i="17" s="1"/>
  <c r="D1133" i="17" s="1"/>
  <c r="D1145" i="17" s="1"/>
  <c r="D1157" i="17" s="1"/>
  <c r="D1169" i="17" s="1"/>
  <c r="D1181" i="17" s="1"/>
  <c r="D1193" i="17" s="1"/>
  <c r="D1205" i="17" s="1"/>
  <c r="D1217" i="17" s="1"/>
  <c r="D1229" i="17" s="1"/>
  <c r="X5" i="17"/>
  <c r="A1028" i="17"/>
  <c r="AA5" i="17"/>
  <c r="AC4" i="17"/>
  <c r="AD4" i="17" s="1"/>
  <c r="L34" i="8"/>
  <c r="F164" i="17"/>
  <c r="F110" i="17"/>
  <c r="E150" i="17"/>
  <c r="E143" i="17"/>
  <c r="E132" i="17"/>
  <c r="E154" i="17"/>
  <c r="F175" i="17"/>
  <c r="E110" i="17"/>
  <c r="F161" i="17"/>
  <c r="E161" i="17"/>
  <c r="F154" i="17"/>
  <c r="F143" i="17"/>
  <c r="E153" i="17"/>
  <c r="F132" i="17"/>
  <c r="F121" i="17"/>
  <c r="E152" i="17"/>
  <c r="F99" i="17"/>
  <c r="F88" i="17"/>
  <c r="E121" i="17"/>
  <c r="E88" i="17"/>
  <c r="F165" i="17"/>
  <c r="F162" i="17"/>
  <c r="E99" i="17"/>
  <c r="E151" i="17"/>
  <c r="AB5" i="17"/>
  <c r="AA4" i="17"/>
  <c r="T5" i="17"/>
  <c r="X6" i="17"/>
  <c r="D6" i="17"/>
  <c r="D18" i="17" s="1"/>
  <c r="D30" i="17" s="1"/>
  <c r="D42" i="17" s="1"/>
  <c r="D54" i="17" s="1"/>
  <c r="D66" i="17" s="1"/>
  <c r="D78" i="17" s="1"/>
  <c r="D90" i="17" s="1"/>
  <c r="D102" i="17" s="1"/>
  <c r="D114" i="17" s="1"/>
  <c r="D126" i="17" s="1"/>
  <c r="D138" i="17" s="1"/>
  <c r="D150" i="17" s="1"/>
  <c r="D162" i="17" s="1"/>
  <c r="D174" i="17" s="1"/>
  <c r="D186" i="17" s="1"/>
  <c r="D198" i="17" s="1"/>
  <c r="D210" i="17" s="1"/>
  <c r="D222" i="17" s="1"/>
  <c r="D234" i="17" s="1"/>
  <c r="D246" i="17" s="1"/>
  <c r="D258" i="17" s="1"/>
  <c r="D270" i="17" s="1"/>
  <c r="D282" i="17" s="1"/>
  <c r="D294" i="17" s="1"/>
  <c r="D306" i="17" s="1"/>
  <c r="D318" i="17" s="1"/>
  <c r="D330" i="17" s="1"/>
  <c r="D342" i="17" s="1"/>
  <c r="D354" i="17" s="1"/>
  <c r="D366" i="17" s="1"/>
  <c r="D378" i="17" s="1"/>
  <c r="D390" i="17" s="1"/>
  <c r="D402" i="17" s="1"/>
  <c r="D414" i="17" s="1"/>
  <c r="D426" i="17" s="1"/>
  <c r="D438" i="17" s="1"/>
  <c r="D450" i="17" s="1"/>
  <c r="D462" i="17" s="1"/>
  <c r="D474" i="17" s="1"/>
  <c r="D486" i="17" s="1"/>
  <c r="D498" i="17" s="1"/>
  <c r="D510" i="17" s="1"/>
  <c r="D522" i="17" s="1"/>
  <c r="D534" i="17" s="1"/>
  <c r="D546" i="17" s="1"/>
  <c r="D558" i="17" s="1"/>
  <c r="D570" i="17" s="1"/>
  <c r="D582" i="17" s="1"/>
  <c r="D594" i="17" s="1"/>
  <c r="D606" i="17" s="1"/>
  <c r="D618" i="17" s="1"/>
  <c r="D630" i="17" s="1"/>
  <c r="D642" i="17" s="1"/>
  <c r="D654" i="17" s="1"/>
  <c r="D666" i="17" s="1"/>
  <c r="D678" i="17" s="1"/>
  <c r="D690" i="17" s="1"/>
  <c r="D702" i="17" s="1"/>
  <c r="D714" i="17" s="1"/>
  <c r="D726" i="17" s="1"/>
  <c r="D738" i="17" s="1"/>
  <c r="D750" i="17" s="1"/>
  <c r="D762" i="17" s="1"/>
  <c r="D774" i="17" s="1"/>
  <c r="D786" i="17" s="1"/>
  <c r="D798" i="17" s="1"/>
  <c r="D810" i="17" s="1"/>
  <c r="D822" i="17" s="1"/>
  <c r="D834" i="17" s="1"/>
  <c r="D846" i="17" s="1"/>
  <c r="D858" i="17" s="1"/>
  <c r="D870" i="17" s="1"/>
  <c r="D882" i="17" s="1"/>
  <c r="D894" i="17" s="1"/>
  <c r="D906" i="17" s="1"/>
  <c r="D918" i="17" s="1"/>
  <c r="D930" i="17" s="1"/>
  <c r="D942" i="17" s="1"/>
  <c r="D954" i="17" s="1"/>
  <c r="D966" i="17" s="1"/>
  <c r="D978" i="17" s="1"/>
  <c r="D990" i="17" s="1"/>
  <c r="D1002" i="17" s="1"/>
  <c r="D1014" i="17" s="1"/>
  <c r="D1026" i="17" s="1"/>
  <c r="D1038" i="17" s="1"/>
  <c r="D1050" i="17" s="1"/>
  <c r="D1062" i="17" s="1"/>
  <c r="D1074" i="17" s="1"/>
  <c r="D1086" i="17" s="1"/>
  <c r="D1098" i="17" s="1"/>
  <c r="D1110" i="17" s="1"/>
  <c r="D1122" i="17" s="1"/>
  <c r="D1134" i="17" s="1"/>
  <c r="D1146" i="17" s="1"/>
  <c r="D1158" i="17" s="1"/>
  <c r="D1170" i="17" s="1"/>
  <c r="D1182" i="17" s="1"/>
  <c r="D1194" i="17" s="1"/>
  <c r="D1206" i="17" s="1"/>
  <c r="D1218" i="17" s="1"/>
  <c r="D1230" i="17" s="1"/>
  <c r="C7" i="17"/>
  <c r="F22" i="7"/>
  <c r="AE4" i="17" l="1"/>
  <c r="A1029" i="17"/>
  <c r="L35" i="8"/>
  <c r="F100" i="17"/>
  <c r="F133" i="17"/>
  <c r="F155" i="17"/>
  <c r="F173" i="17"/>
  <c r="E162" i="17"/>
  <c r="E122" i="17"/>
  <c r="F177" i="17"/>
  <c r="E111" i="17"/>
  <c r="E100" i="17"/>
  <c r="F111" i="17"/>
  <c r="F144" i="17"/>
  <c r="F166" i="17"/>
  <c r="E166" i="17"/>
  <c r="E163" i="17"/>
  <c r="F122" i="17"/>
  <c r="E133" i="17"/>
  <c r="E164" i="17"/>
  <c r="E165" i="17"/>
  <c r="E173" i="17"/>
  <c r="F187" i="17"/>
  <c r="E144" i="17"/>
  <c r="F174" i="17"/>
  <c r="E155" i="17"/>
  <c r="F176" i="17"/>
  <c r="C8" i="17"/>
  <c r="X7" i="17"/>
  <c r="D7" i="17"/>
  <c r="D19" i="17" s="1"/>
  <c r="D31" i="17" s="1"/>
  <c r="D43" i="17" s="1"/>
  <c r="D55" i="17" s="1"/>
  <c r="D67" i="17" s="1"/>
  <c r="D79" i="17" s="1"/>
  <c r="D91" i="17" s="1"/>
  <c r="D103" i="17" s="1"/>
  <c r="D115" i="17" s="1"/>
  <c r="D127" i="17" s="1"/>
  <c r="D139" i="17" s="1"/>
  <c r="D151" i="17" s="1"/>
  <c r="D163" i="17" s="1"/>
  <c r="D175" i="17" s="1"/>
  <c r="D187" i="17" s="1"/>
  <c r="D199" i="17" s="1"/>
  <c r="D211" i="17" s="1"/>
  <c r="D223" i="17" s="1"/>
  <c r="D235" i="17" s="1"/>
  <c r="D247" i="17" s="1"/>
  <c r="D259" i="17" s="1"/>
  <c r="D271" i="17" s="1"/>
  <c r="D283" i="17" s="1"/>
  <c r="D295" i="17" s="1"/>
  <c r="D307" i="17" s="1"/>
  <c r="D319" i="17" s="1"/>
  <c r="D331" i="17" s="1"/>
  <c r="D343" i="17" s="1"/>
  <c r="D355" i="17" s="1"/>
  <c r="D367" i="17" s="1"/>
  <c r="D379" i="17" s="1"/>
  <c r="D391" i="17" s="1"/>
  <c r="D403" i="17" s="1"/>
  <c r="D415" i="17" s="1"/>
  <c r="D427" i="17" s="1"/>
  <c r="D439" i="17" s="1"/>
  <c r="D451" i="17" s="1"/>
  <c r="D463" i="17" s="1"/>
  <c r="D475" i="17" s="1"/>
  <c r="D487" i="17" s="1"/>
  <c r="D499" i="17" s="1"/>
  <c r="D511" i="17" s="1"/>
  <c r="D523" i="17" s="1"/>
  <c r="D535" i="17" s="1"/>
  <c r="D547" i="17" s="1"/>
  <c r="D559" i="17" s="1"/>
  <c r="D571" i="17" s="1"/>
  <c r="D583" i="17" s="1"/>
  <c r="D595" i="17" s="1"/>
  <c r="D607" i="17" s="1"/>
  <c r="D619" i="17" s="1"/>
  <c r="D631" i="17" s="1"/>
  <c r="D643" i="17" s="1"/>
  <c r="D655" i="17" s="1"/>
  <c r="D667" i="17" s="1"/>
  <c r="D679" i="17" s="1"/>
  <c r="D691" i="17" s="1"/>
  <c r="D703" i="17" s="1"/>
  <c r="D715" i="17" s="1"/>
  <c r="D727" i="17" s="1"/>
  <c r="D739" i="17" s="1"/>
  <c r="D751" i="17" s="1"/>
  <c r="D763" i="17" s="1"/>
  <c r="D775" i="17" s="1"/>
  <c r="D787" i="17" s="1"/>
  <c r="D799" i="17" s="1"/>
  <c r="D811" i="17" s="1"/>
  <c r="D823" i="17" s="1"/>
  <c r="D835" i="17" s="1"/>
  <c r="D847" i="17" s="1"/>
  <c r="D859" i="17" s="1"/>
  <c r="D871" i="17" s="1"/>
  <c r="D883" i="17" s="1"/>
  <c r="D895" i="17" s="1"/>
  <c r="D907" i="17" s="1"/>
  <c r="D919" i="17" s="1"/>
  <c r="D931" i="17" s="1"/>
  <c r="D943" i="17" s="1"/>
  <c r="D955" i="17" s="1"/>
  <c r="D967" i="17" s="1"/>
  <c r="D979" i="17" s="1"/>
  <c r="D991" i="17" s="1"/>
  <c r="D1003" i="17" s="1"/>
  <c r="D1015" i="17" s="1"/>
  <c r="D1027" i="17" s="1"/>
  <c r="D1039" i="17" s="1"/>
  <c r="D1051" i="17" s="1"/>
  <c r="D1063" i="17" s="1"/>
  <c r="D1075" i="17" s="1"/>
  <c r="D1087" i="17" s="1"/>
  <c r="D1099" i="17" s="1"/>
  <c r="D1111" i="17" s="1"/>
  <c r="D1123" i="17" s="1"/>
  <c r="D1135" i="17" s="1"/>
  <c r="D1147" i="17" s="1"/>
  <c r="D1159" i="17" s="1"/>
  <c r="D1171" i="17" s="1"/>
  <c r="D1183" i="17" s="1"/>
  <c r="D1195" i="17" s="1"/>
  <c r="D1207" i="17" s="1"/>
  <c r="D1219" i="17" s="1"/>
  <c r="D1231" i="17" s="1"/>
  <c r="G22" i="7"/>
  <c r="A1030" i="17" l="1"/>
  <c r="L36" i="8"/>
  <c r="E177" i="17"/>
  <c r="E123" i="17"/>
  <c r="E156" i="17"/>
  <c r="E175" i="17"/>
  <c r="F156" i="17"/>
  <c r="E134" i="17"/>
  <c r="F167" i="17"/>
  <c r="E176" i="17"/>
  <c r="E178" i="17"/>
  <c r="F189" i="17"/>
  <c r="E174" i="17"/>
  <c r="F188" i="17"/>
  <c r="E167" i="17"/>
  <c r="F199" i="17"/>
  <c r="E145" i="17"/>
  <c r="F123" i="17"/>
  <c r="F145" i="17"/>
  <c r="E112" i="17"/>
  <c r="E185" i="17"/>
  <c r="F178" i="17"/>
  <c r="F185" i="17"/>
  <c r="F186" i="17"/>
  <c r="F134" i="17"/>
  <c r="F112" i="17"/>
  <c r="X8" i="17"/>
  <c r="C9" i="17"/>
  <c r="D8" i="17"/>
  <c r="D20" i="17" s="1"/>
  <c r="D32" i="17" s="1"/>
  <c r="D44" i="17" s="1"/>
  <c r="D56" i="17" s="1"/>
  <c r="D68" i="17" s="1"/>
  <c r="D80" i="17" s="1"/>
  <c r="D92" i="17" s="1"/>
  <c r="D104" i="17" s="1"/>
  <c r="D116" i="17" s="1"/>
  <c r="D128" i="17" s="1"/>
  <c r="D140" i="17" s="1"/>
  <c r="D152" i="17" s="1"/>
  <c r="D164" i="17" s="1"/>
  <c r="D176" i="17" s="1"/>
  <c r="D188" i="17" s="1"/>
  <c r="D200" i="17" s="1"/>
  <c r="D212" i="17" s="1"/>
  <c r="D224" i="17" s="1"/>
  <c r="D236" i="17" s="1"/>
  <c r="D248" i="17" s="1"/>
  <c r="D260" i="17" s="1"/>
  <c r="D272" i="17" s="1"/>
  <c r="D284" i="17" s="1"/>
  <c r="D296" i="17" s="1"/>
  <c r="D308" i="17" s="1"/>
  <c r="D320" i="17" s="1"/>
  <c r="D332" i="17" s="1"/>
  <c r="D344" i="17" s="1"/>
  <c r="D356" i="17" s="1"/>
  <c r="D368" i="17" s="1"/>
  <c r="D380" i="17" s="1"/>
  <c r="D392" i="17" s="1"/>
  <c r="D404" i="17" s="1"/>
  <c r="D416" i="17" s="1"/>
  <c r="D428" i="17" s="1"/>
  <c r="D440" i="17" s="1"/>
  <c r="D452" i="17" s="1"/>
  <c r="D464" i="17" s="1"/>
  <c r="D476" i="17" s="1"/>
  <c r="D488" i="17" s="1"/>
  <c r="D500" i="17" s="1"/>
  <c r="D512" i="17" s="1"/>
  <c r="D524" i="17" s="1"/>
  <c r="D536" i="17" s="1"/>
  <c r="D548" i="17" s="1"/>
  <c r="D560" i="17" s="1"/>
  <c r="D572" i="17" s="1"/>
  <c r="D584" i="17" s="1"/>
  <c r="D596" i="17" s="1"/>
  <c r="D608" i="17" s="1"/>
  <c r="D620" i="17" s="1"/>
  <c r="D632" i="17" s="1"/>
  <c r="D644" i="17" s="1"/>
  <c r="D656" i="17" s="1"/>
  <c r="D668" i="17" s="1"/>
  <c r="D680" i="17" s="1"/>
  <c r="D692" i="17" s="1"/>
  <c r="D704" i="17" s="1"/>
  <c r="D716" i="17" s="1"/>
  <c r="D728" i="17" s="1"/>
  <c r="D740" i="17" s="1"/>
  <c r="D752" i="17" s="1"/>
  <c r="D764" i="17" s="1"/>
  <c r="D776" i="17" s="1"/>
  <c r="D788" i="17" s="1"/>
  <c r="D800" i="17" s="1"/>
  <c r="D812" i="17" s="1"/>
  <c r="D824" i="17" s="1"/>
  <c r="D836" i="17" s="1"/>
  <c r="D848" i="17" s="1"/>
  <c r="D860" i="17" s="1"/>
  <c r="D872" i="17" s="1"/>
  <c r="D884" i="17" s="1"/>
  <c r="D896" i="17" s="1"/>
  <c r="D908" i="17" s="1"/>
  <c r="D920" i="17" s="1"/>
  <c r="D932" i="17" s="1"/>
  <c r="D944" i="17" s="1"/>
  <c r="D956" i="17" s="1"/>
  <c r="D968" i="17" s="1"/>
  <c r="D980" i="17" s="1"/>
  <c r="D992" i="17" s="1"/>
  <c r="D1004" i="17" s="1"/>
  <c r="D1016" i="17" s="1"/>
  <c r="D1028" i="17" s="1"/>
  <c r="D1040" i="17" s="1"/>
  <c r="D1052" i="17" s="1"/>
  <c r="D1064" i="17" s="1"/>
  <c r="D1076" i="17" s="1"/>
  <c r="D1088" i="17" s="1"/>
  <c r="D1100" i="17" s="1"/>
  <c r="D1112" i="17" s="1"/>
  <c r="D1124" i="17" s="1"/>
  <c r="D1136" i="17" s="1"/>
  <c r="D1148" i="17" s="1"/>
  <c r="D1160" i="17" s="1"/>
  <c r="D1172" i="17" s="1"/>
  <c r="D1184" i="17" s="1"/>
  <c r="D1196" i="17" s="1"/>
  <c r="D1208" i="17" s="1"/>
  <c r="D1220" i="17" s="1"/>
  <c r="D1232" i="17" s="1"/>
  <c r="H22" i="7"/>
  <c r="G36" i="7" s="1"/>
  <c r="A1031" i="17" l="1"/>
  <c r="L37" i="8"/>
  <c r="F198" i="17"/>
  <c r="E186" i="17"/>
  <c r="F157" i="17"/>
  <c r="F211" i="17"/>
  <c r="E187" i="17"/>
  <c r="F179" i="17"/>
  <c r="E179" i="17"/>
  <c r="F201" i="17"/>
  <c r="E168" i="17"/>
  <c r="F124" i="17"/>
  <c r="F190" i="17"/>
  <c r="E197" i="17"/>
  <c r="F135" i="17"/>
  <c r="E146" i="17"/>
  <c r="F146" i="17"/>
  <c r="E190" i="17"/>
  <c r="E135" i="17"/>
  <c r="E124" i="17"/>
  <c r="E157" i="17"/>
  <c r="F200" i="17"/>
  <c r="F197" i="17"/>
  <c r="E188" i="17"/>
  <c r="F168" i="17"/>
  <c r="E189" i="17"/>
  <c r="X9" i="17"/>
  <c r="C10" i="17"/>
  <c r="D9" i="17"/>
  <c r="D21" i="17" s="1"/>
  <c r="D33" i="17" s="1"/>
  <c r="D45" i="17" s="1"/>
  <c r="D57" i="17" s="1"/>
  <c r="D69" i="17" s="1"/>
  <c r="D81" i="17" s="1"/>
  <c r="D93" i="17" s="1"/>
  <c r="D105" i="17" s="1"/>
  <c r="D117" i="17" s="1"/>
  <c r="D129" i="17" s="1"/>
  <c r="D141" i="17" s="1"/>
  <c r="D153" i="17" s="1"/>
  <c r="D165" i="17" s="1"/>
  <c r="D177" i="17" s="1"/>
  <c r="D189" i="17" s="1"/>
  <c r="D201" i="17" s="1"/>
  <c r="D213" i="17" s="1"/>
  <c r="D225" i="17" s="1"/>
  <c r="D237" i="17" s="1"/>
  <c r="D249" i="17" s="1"/>
  <c r="D261" i="17" s="1"/>
  <c r="D273" i="17" s="1"/>
  <c r="D285" i="17" s="1"/>
  <c r="D297" i="17" s="1"/>
  <c r="D309" i="17" s="1"/>
  <c r="D321" i="17" s="1"/>
  <c r="D333" i="17" s="1"/>
  <c r="D345" i="17" s="1"/>
  <c r="D357" i="17" s="1"/>
  <c r="D369" i="17" s="1"/>
  <c r="D381" i="17" s="1"/>
  <c r="D393" i="17" s="1"/>
  <c r="D405" i="17" s="1"/>
  <c r="D417" i="17" s="1"/>
  <c r="D429" i="17" s="1"/>
  <c r="D441" i="17" s="1"/>
  <c r="D453" i="17" s="1"/>
  <c r="D465" i="17" s="1"/>
  <c r="D477" i="17" s="1"/>
  <c r="D489" i="17" s="1"/>
  <c r="D501" i="17" s="1"/>
  <c r="D513" i="17" s="1"/>
  <c r="D525" i="17" s="1"/>
  <c r="D537" i="17" s="1"/>
  <c r="D549" i="17" s="1"/>
  <c r="D561" i="17" s="1"/>
  <c r="D573" i="17" s="1"/>
  <c r="D585" i="17" s="1"/>
  <c r="D597" i="17" s="1"/>
  <c r="D609" i="17" s="1"/>
  <c r="D621" i="17" s="1"/>
  <c r="D633" i="17" s="1"/>
  <c r="D645" i="17" s="1"/>
  <c r="D657" i="17" s="1"/>
  <c r="D669" i="17" s="1"/>
  <c r="D681" i="17" s="1"/>
  <c r="D693" i="17" s="1"/>
  <c r="D705" i="17" s="1"/>
  <c r="D717" i="17" s="1"/>
  <c r="D729" i="17" s="1"/>
  <c r="D741" i="17" s="1"/>
  <c r="D753" i="17" s="1"/>
  <c r="D765" i="17" s="1"/>
  <c r="D777" i="17" s="1"/>
  <c r="D789" i="17" s="1"/>
  <c r="D801" i="17" s="1"/>
  <c r="D813" i="17" s="1"/>
  <c r="D825" i="17" s="1"/>
  <c r="D837" i="17" s="1"/>
  <c r="D849" i="17" s="1"/>
  <c r="D861" i="17" s="1"/>
  <c r="D873" i="17" s="1"/>
  <c r="D885" i="17" s="1"/>
  <c r="D897" i="17" s="1"/>
  <c r="D909" i="17" s="1"/>
  <c r="D921" i="17" s="1"/>
  <c r="D933" i="17" s="1"/>
  <c r="D945" i="17" s="1"/>
  <c r="D957" i="17" s="1"/>
  <c r="D969" i="17" s="1"/>
  <c r="D981" i="17" s="1"/>
  <c r="D993" i="17" s="1"/>
  <c r="D1005" i="17" s="1"/>
  <c r="D1017" i="17" s="1"/>
  <c r="D1029" i="17" s="1"/>
  <c r="D1041" i="17" s="1"/>
  <c r="D1053" i="17" s="1"/>
  <c r="D1065" i="17" s="1"/>
  <c r="D1077" i="17" s="1"/>
  <c r="D1089" i="17" s="1"/>
  <c r="D1101" i="17" s="1"/>
  <c r="D1113" i="17" s="1"/>
  <c r="D1125" i="17" s="1"/>
  <c r="D1137" i="17" s="1"/>
  <c r="D1149" i="17" s="1"/>
  <c r="D1161" i="17" s="1"/>
  <c r="D1173" i="17" s="1"/>
  <c r="D1185" i="17" s="1"/>
  <c r="D1197" i="17" s="1"/>
  <c r="D1209" i="17" s="1"/>
  <c r="D1221" i="17" s="1"/>
  <c r="D1233" i="17" s="1"/>
  <c r="C40" i="6"/>
  <c r="A1032" i="17" l="1"/>
  <c r="G10" i="17"/>
  <c r="L10" i="17"/>
  <c r="L38" i="8"/>
  <c r="E136" i="17"/>
  <c r="E202" i="17"/>
  <c r="F147" i="17"/>
  <c r="F136" i="17"/>
  <c r="E209" i="17"/>
  <c r="E180" i="17"/>
  <c r="F191" i="17"/>
  <c r="F169" i="17"/>
  <c r="F158" i="17"/>
  <c r="F180" i="17"/>
  <c r="F212" i="17"/>
  <c r="E199" i="17"/>
  <c r="E198" i="17"/>
  <c r="E158" i="17"/>
  <c r="F202" i="17"/>
  <c r="F213" i="17"/>
  <c r="E201" i="17"/>
  <c r="F209" i="17"/>
  <c r="E200" i="17"/>
  <c r="E169" i="17"/>
  <c r="E147" i="17"/>
  <c r="E191" i="17"/>
  <c r="F223" i="17"/>
  <c r="F210" i="17"/>
  <c r="X10" i="17"/>
  <c r="C11" i="17"/>
  <c r="D10" i="17"/>
  <c r="D22" i="17" s="1"/>
  <c r="D34" i="17" s="1"/>
  <c r="D46" i="17" s="1"/>
  <c r="D58" i="17" s="1"/>
  <c r="D70" i="17" s="1"/>
  <c r="D82" i="17" s="1"/>
  <c r="D94" i="17" s="1"/>
  <c r="D106" i="17" s="1"/>
  <c r="D118" i="17" s="1"/>
  <c r="D130" i="17" s="1"/>
  <c r="D142" i="17" s="1"/>
  <c r="D154" i="17" s="1"/>
  <c r="D166" i="17" s="1"/>
  <c r="D178" i="17" s="1"/>
  <c r="D190" i="17" s="1"/>
  <c r="D202" i="17" s="1"/>
  <c r="D214" i="17" s="1"/>
  <c r="D226" i="17" s="1"/>
  <c r="D238" i="17" s="1"/>
  <c r="D250" i="17" s="1"/>
  <c r="D262" i="17" s="1"/>
  <c r="D274" i="17" s="1"/>
  <c r="D286" i="17" s="1"/>
  <c r="D298" i="17" s="1"/>
  <c r="D310" i="17" s="1"/>
  <c r="D322" i="17" s="1"/>
  <c r="D334" i="17" s="1"/>
  <c r="D346" i="17" s="1"/>
  <c r="D358" i="17" s="1"/>
  <c r="D370" i="17" s="1"/>
  <c r="D382" i="17" s="1"/>
  <c r="D394" i="17" s="1"/>
  <c r="D406" i="17" s="1"/>
  <c r="D418" i="17" s="1"/>
  <c r="D430" i="17" s="1"/>
  <c r="D442" i="17" s="1"/>
  <c r="D454" i="17" s="1"/>
  <c r="D466" i="17" s="1"/>
  <c r="D478" i="17" s="1"/>
  <c r="D490" i="17" s="1"/>
  <c r="D502" i="17" s="1"/>
  <c r="D514" i="17" s="1"/>
  <c r="D526" i="17" s="1"/>
  <c r="D538" i="17" s="1"/>
  <c r="D550" i="17" s="1"/>
  <c r="D562" i="17" s="1"/>
  <c r="D574" i="17" s="1"/>
  <c r="D586" i="17" s="1"/>
  <c r="D598" i="17" s="1"/>
  <c r="D610" i="17" s="1"/>
  <c r="D622" i="17" s="1"/>
  <c r="D634" i="17" s="1"/>
  <c r="D646" i="17" s="1"/>
  <c r="D658" i="17" s="1"/>
  <c r="D670" i="17" s="1"/>
  <c r="D682" i="17" s="1"/>
  <c r="D694" i="17" s="1"/>
  <c r="D706" i="17" s="1"/>
  <c r="D718" i="17" s="1"/>
  <c r="D730" i="17" s="1"/>
  <c r="D742" i="17" s="1"/>
  <c r="D754" i="17" s="1"/>
  <c r="D766" i="17" s="1"/>
  <c r="D778" i="17" s="1"/>
  <c r="D790" i="17" s="1"/>
  <c r="D802" i="17" s="1"/>
  <c r="D814" i="17" s="1"/>
  <c r="D826" i="17" s="1"/>
  <c r="D838" i="17" s="1"/>
  <c r="D850" i="17" s="1"/>
  <c r="D862" i="17" s="1"/>
  <c r="D874" i="17" s="1"/>
  <c r="D886" i="17" s="1"/>
  <c r="D898" i="17" s="1"/>
  <c r="D910" i="17" s="1"/>
  <c r="D922" i="17" s="1"/>
  <c r="D934" i="17" s="1"/>
  <c r="D946" i="17" s="1"/>
  <c r="D958" i="17" s="1"/>
  <c r="D970" i="17" s="1"/>
  <c r="D982" i="17" s="1"/>
  <c r="D994" i="17" s="1"/>
  <c r="D1006" i="17" s="1"/>
  <c r="D1018" i="17" s="1"/>
  <c r="D1030" i="17" s="1"/>
  <c r="D1042" i="17" s="1"/>
  <c r="D1054" i="17" s="1"/>
  <c r="D1066" i="17" s="1"/>
  <c r="D1078" i="17" s="1"/>
  <c r="D1090" i="17" s="1"/>
  <c r="D1102" i="17" s="1"/>
  <c r="D1114" i="17" s="1"/>
  <c r="D1126" i="17" s="1"/>
  <c r="D1138" i="17" s="1"/>
  <c r="D1150" i="17" s="1"/>
  <c r="D1162" i="17" s="1"/>
  <c r="D1174" i="17" s="1"/>
  <c r="D1186" i="17" s="1"/>
  <c r="D1198" i="17" s="1"/>
  <c r="D1210" i="17" s="1"/>
  <c r="D1222" i="17" s="1"/>
  <c r="D1234" i="17" s="1"/>
  <c r="A1033" i="17" l="1"/>
  <c r="L11" i="17"/>
  <c r="G11" i="17"/>
  <c r="L39" i="8"/>
  <c r="E210" i="17"/>
  <c r="F192" i="17"/>
  <c r="F148" i="17"/>
  <c r="F225" i="17"/>
  <c r="F203" i="17"/>
  <c r="E159" i="17"/>
  <c r="F222" i="17"/>
  <c r="E211" i="17"/>
  <c r="F170" i="17"/>
  <c r="F221" i="17"/>
  <c r="F214" i="17"/>
  <c r="F235" i="17"/>
  <c r="E212" i="17"/>
  <c r="F224" i="17"/>
  <c r="E221" i="17"/>
  <c r="E214" i="17"/>
  <c r="E181" i="17"/>
  <c r="E192" i="17"/>
  <c r="F159" i="17"/>
  <c r="E213" i="17"/>
  <c r="E170" i="17"/>
  <c r="F181" i="17"/>
  <c r="E203" i="17"/>
  <c r="E148" i="17"/>
  <c r="D11" i="17"/>
  <c r="D23" i="17" s="1"/>
  <c r="D35" i="17" s="1"/>
  <c r="D47" i="17" s="1"/>
  <c r="D59" i="17" s="1"/>
  <c r="D71" i="17" s="1"/>
  <c r="D83" i="17" s="1"/>
  <c r="D95" i="17" s="1"/>
  <c r="D107" i="17" s="1"/>
  <c r="D119" i="17" s="1"/>
  <c r="D131" i="17" s="1"/>
  <c r="D143" i="17" s="1"/>
  <c r="D155" i="17" s="1"/>
  <c r="D167" i="17" s="1"/>
  <c r="D179" i="17" s="1"/>
  <c r="D191" i="17" s="1"/>
  <c r="D203" i="17" s="1"/>
  <c r="D215" i="17" s="1"/>
  <c r="D227" i="17" s="1"/>
  <c r="D239" i="17" s="1"/>
  <c r="D251" i="17" s="1"/>
  <c r="D263" i="17" s="1"/>
  <c r="D275" i="17" s="1"/>
  <c r="D287" i="17" s="1"/>
  <c r="D299" i="17" s="1"/>
  <c r="D311" i="17" s="1"/>
  <c r="D323" i="17" s="1"/>
  <c r="D335" i="17" s="1"/>
  <c r="D347" i="17" s="1"/>
  <c r="D359" i="17" s="1"/>
  <c r="D371" i="17" s="1"/>
  <c r="D383" i="17" s="1"/>
  <c r="D395" i="17" s="1"/>
  <c r="D407" i="17" s="1"/>
  <c r="D419" i="17" s="1"/>
  <c r="D431" i="17" s="1"/>
  <c r="D443" i="17" s="1"/>
  <c r="D455" i="17" s="1"/>
  <c r="D467" i="17" s="1"/>
  <c r="D479" i="17" s="1"/>
  <c r="D491" i="17" s="1"/>
  <c r="D503" i="17" s="1"/>
  <c r="D515" i="17" s="1"/>
  <c r="D527" i="17" s="1"/>
  <c r="D539" i="17" s="1"/>
  <c r="D551" i="17" s="1"/>
  <c r="D563" i="17" s="1"/>
  <c r="D575" i="17" s="1"/>
  <c r="D587" i="17" s="1"/>
  <c r="D599" i="17" s="1"/>
  <c r="D611" i="17" s="1"/>
  <c r="D623" i="17" s="1"/>
  <c r="D635" i="17" s="1"/>
  <c r="D647" i="17" s="1"/>
  <c r="D659" i="17" s="1"/>
  <c r="D671" i="17" s="1"/>
  <c r="D683" i="17" s="1"/>
  <c r="D695" i="17" s="1"/>
  <c r="D707" i="17" s="1"/>
  <c r="D719" i="17" s="1"/>
  <c r="D731" i="17" s="1"/>
  <c r="D743" i="17" s="1"/>
  <c r="D755" i="17" s="1"/>
  <c r="D767" i="17" s="1"/>
  <c r="D779" i="17" s="1"/>
  <c r="D791" i="17" s="1"/>
  <c r="D803" i="17" s="1"/>
  <c r="D815" i="17" s="1"/>
  <c r="D827" i="17" s="1"/>
  <c r="D839" i="17" s="1"/>
  <c r="D851" i="17" s="1"/>
  <c r="D863" i="17" s="1"/>
  <c r="D875" i="17" s="1"/>
  <c r="D887" i="17" s="1"/>
  <c r="D899" i="17" s="1"/>
  <c r="D911" i="17" s="1"/>
  <c r="D923" i="17" s="1"/>
  <c r="D935" i="17" s="1"/>
  <c r="D947" i="17" s="1"/>
  <c r="D959" i="17" s="1"/>
  <c r="D971" i="17" s="1"/>
  <c r="D983" i="17" s="1"/>
  <c r="D995" i="17" s="1"/>
  <c r="D1007" i="17" s="1"/>
  <c r="D1019" i="17" s="1"/>
  <c r="D1031" i="17" s="1"/>
  <c r="D1043" i="17" s="1"/>
  <c r="D1055" i="17" s="1"/>
  <c r="D1067" i="17" s="1"/>
  <c r="D1079" i="17" s="1"/>
  <c r="D1091" i="17" s="1"/>
  <c r="D1103" i="17" s="1"/>
  <c r="D1115" i="17" s="1"/>
  <c r="D1127" i="17" s="1"/>
  <c r="D1139" i="17" s="1"/>
  <c r="D1151" i="17" s="1"/>
  <c r="D1163" i="17" s="1"/>
  <c r="D1175" i="17" s="1"/>
  <c r="D1187" i="17" s="1"/>
  <c r="D1199" i="17" s="1"/>
  <c r="D1211" i="17" s="1"/>
  <c r="D1223" i="17" s="1"/>
  <c r="D1235" i="17" s="1"/>
  <c r="C12" i="17"/>
  <c r="X11" i="17"/>
  <c r="A1034" i="17" l="1"/>
  <c r="L40" i="8"/>
  <c r="E182" i="17"/>
  <c r="E160" i="17"/>
  <c r="F171" i="17"/>
  <c r="E233" i="17"/>
  <c r="F247" i="17"/>
  <c r="E171" i="17"/>
  <c r="F182" i="17"/>
  <c r="F160" i="17"/>
  <c r="E204" i="17"/>
  <c r="E225" i="17"/>
  <c r="F236" i="17"/>
  <c r="F226" i="17"/>
  <c r="E223" i="17"/>
  <c r="F215" i="17"/>
  <c r="E215" i="17"/>
  <c r="E193" i="17"/>
  <c r="F204" i="17"/>
  <c r="F193" i="17"/>
  <c r="E224" i="17"/>
  <c r="E226" i="17"/>
  <c r="F233" i="17"/>
  <c r="F234" i="17"/>
  <c r="F237" i="17"/>
  <c r="E222" i="17"/>
  <c r="L12" i="17"/>
  <c r="L13" i="17" s="1"/>
  <c r="L14" i="17" s="1"/>
  <c r="G12" i="17"/>
  <c r="G13" i="17" s="1"/>
  <c r="G14" i="17" s="1"/>
  <c r="C13" i="17"/>
  <c r="D12" i="17"/>
  <c r="D24" i="17" s="1"/>
  <c r="D36" i="17" s="1"/>
  <c r="D48" i="17" s="1"/>
  <c r="D60" i="17" s="1"/>
  <c r="D72" i="17" s="1"/>
  <c r="D84" i="17" s="1"/>
  <c r="D96" i="17" s="1"/>
  <c r="D108" i="17" s="1"/>
  <c r="D120" i="17" s="1"/>
  <c r="D132" i="17" s="1"/>
  <c r="D144" i="17" s="1"/>
  <c r="D156" i="17" s="1"/>
  <c r="D168" i="17" s="1"/>
  <c r="D180" i="17" s="1"/>
  <c r="D192" i="17" s="1"/>
  <c r="D204" i="17" s="1"/>
  <c r="D216" i="17" s="1"/>
  <c r="D228" i="17" s="1"/>
  <c r="D240" i="17" s="1"/>
  <c r="D252" i="17" s="1"/>
  <c r="D264" i="17" s="1"/>
  <c r="D276" i="17" s="1"/>
  <c r="D288" i="17" s="1"/>
  <c r="D300" i="17" s="1"/>
  <c r="D312" i="17" s="1"/>
  <c r="D324" i="17" s="1"/>
  <c r="D336" i="17" s="1"/>
  <c r="D348" i="17" s="1"/>
  <c r="D360" i="17" s="1"/>
  <c r="D372" i="17" s="1"/>
  <c r="D384" i="17" s="1"/>
  <c r="D396" i="17" s="1"/>
  <c r="D408" i="17" s="1"/>
  <c r="D420" i="17" s="1"/>
  <c r="D432" i="17" s="1"/>
  <c r="D444" i="17" s="1"/>
  <c r="D456" i="17" s="1"/>
  <c r="D468" i="17" s="1"/>
  <c r="D480" i="17" s="1"/>
  <c r="D492" i="17" s="1"/>
  <c r="D504" i="17" s="1"/>
  <c r="D516" i="17" s="1"/>
  <c r="D528" i="17" s="1"/>
  <c r="D540" i="17" s="1"/>
  <c r="D552" i="17" s="1"/>
  <c r="D564" i="17" s="1"/>
  <c r="D576" i="17" s="1"/>
  <c r="D588" i="17" s="1"/>
  <c r="D600" i="17" s="1"/>
  <c r="D612" i="17" s="1"/>
  <c r="D624" i="17" s="1"/>
  <c r="D636" i="17" s="1"/>
  <c r="D648" i="17" s="1"/>
  <c r="D660" i="17" s="1"/>
  <c r="D672" i="17" s="1"/>
  <c r="D684" i="17" s="1"/>
  <c r="D696" i="17" s="1"/>
  <c r="D708" i="17" s="1"/>
  <c r="D720" i="17" s="1"/>
  <c r="D732" i="17" s="1"/>
  <c r="D744" i="17" s="1"/>
  <c r="D756" i="17" s="1"/>
  <c r="D768" i="17" s="1"/>
  <c r="D780" i="17" s="1"/>
  <c r="D792" i="17" s="1"/>
  <c r="D804" i="17" s="1"/>
  <c r="D816" i="17" s="1"/>
  <c r="D828" i="17" s="1"/>
  <c r="D840" i="17" s="1"/>
  <c r="D852" i="17" s="1"/>
  <c r="D864" i="17" s="1"/>
  <c r="D876" i="17" s="1"/>
  <c r="D888" i="17" s="1"/>
  <c r="D900" i="17" s="1"/>
  <c r="D912" i="17" s="1"/>
  <c r="D924" i="17" s="1"/>
  <c r="D936" i="17" s="1"/>
  <c r="D948" i="17" s="1"/>
  <c r="D960" i="17" s="1"/>
  <c r="D972" i="17" s="1"/>
  <c r="D984" i="17" s="1"/>
  <c r="D996" i="17" s="1"/>
  <c r="D1008" i="17" s="1"/>
  <c r="D1020" i="17" s="1"/>
  <c r="D1032" i="17" s="1"/>
  <c r="D1044" i="17" s="1"/>
  <c r="D1056" i="17" s="1"/>
  <c r="D1068" i="17" s="1"/>
  <c r="D1080" i="17" s="1"/>
  <c r="D1092" i="17" s="1"/>
  <c r="D1104" i="17" s="1"/>
  <c r="D1116" i="17" s="1"/>
  <c r="D1128" i="17" s="1"/>
  <c r="D1140" i="17" s="1"/>
  <c r="D1152" i="17" s="1"/>
  <c r="D1164" i="17" s="1"/>
  <c r="D1176" i="17" s="1"/>
  <c r="D1188" i="17" s="1"/>
  <c r="D1200" i="17" s="1"/>
  <c r="D1212" i="17" s="1"/>
  <c r="D1224" i="17" s="1"/>
  <c r="D1236" i="17" s="1"/>
  <c r="X12" i="17"/>
  <c r="A1035" i="17" l="1"/>
  <c r="L41" i="8"/>
  <c r="E227" i="17"/>
  <c r="F238" i="17"/>
  <c r="E245" i="17"/>
  <c r="F194" i="17"/>
  <c r="E234" i="17"/>
  <c r="F205" i="17"/>
  <c r="F227" i="17"/>
  <c r="F248" i="17"/>
  <c r="E183" i="17"/>
  <c r="F183" i="17"/>
  <c r="E238" i="17"/>
  <c r="E235" i="17"/>
  <c r="E237" i="17"/>
  <c r="E172" i="17"/>
  <c r="F216" i="17"/>
  <c r="E236" i="17"/>
  <c r="E205" i="17"/>
  <c r="F172" i="17"/>
  <c r="F259" i="17"/>
  <c r="F245" i="17"/>
  <c r="F249" i="17"/>
  <c r="F246" i="17"/>
  <c r="E216" i="17"/>
  <c r="E194" i="17"/>
  <c r="X13" i="17"/>
  <c r="C14" i="17"/>
  <c r="D13" i="17"/>
  <c r="D25" i="17" s="1"/>
  <c r="D37" i="17" s="1"/>
  <c r="D49" i="17" s="1"/>
  <c r="D61" i="17" s="1"/>
  <c r="D73" i="17" s="1"/>
  <c r="D85" i="17" s="1"/>
  <c r="D97" i="17" s="1"/>
  <c r="D109" i="17" s="1"/>
  <c r="D121" i="17" s="1"/>
  <c r="D133" i="17" s="1"/>
  <c r="D145" i="17" s="1"/>
  <c r="D157" i="17" s="1"/>
  <c r="D169" i="17" s="1"/>
  <c r="D181" i="17" s="1"/>
  <c r="D193" i="17" s="1"/>
  <c r="D205" i="17" s="1"/>
  <c r="D217" i="17" s="1"/>
  <c r="D229" i="17" s="1"/>
  <c r="D241" i="17" s="1"/>
  <c r="D253" i="17" s="1"/>
  <c r="D265" i="17" s="1"/>
  <c r="D277" i="17" s="1"/>
  <c r="D289" i="17" s="1"/>
  <c r="D301" i="17" s="1"/>
  <c r="D313" i="17" s="1"/>
  <c r="D325" i="17" s="1"/>
  <c r="D337" i="17" s="1"/>
  <c r="D349" i="17" s="1"/>
  <c r="D361" i="17" s="1"/>
  <c r="D373" i="17" s="1"/>
  <c r="D385" i="17" s="1"/>
  <c r="D397" i="17" s="1"/>
  <c r="D409" i="17" s="1"/>
  <c r="D421" i="17" s="1"/>
  <c r="D433" i="17" s="1"/>
  <c r="D445" i="17" s="1"/>
  <c r="D457" i="17" s="1"/>
  <c r="D469" i="17" s="1"/>
  <c r="D481" i="17" s="1"/>
  <c r="D493" i="17" s="1"/>
  <c r="D505" i="17" s="1"/>
  <c r="D517" i="17" s="1"/>
  <c r="D529" i="17" s="1"/>
  <c r="D541" i="17" s="1"/>
  <c r="D553" i="17" s="1"/>
  <c r="D565" i="17" s="1"/>
  <c r="D577" i="17" s="1"/>
  <c r="D589" i="17" s="1"/>
  <c r="D601" i="17" s="1"/>
  <c r="D613" i="17" s="1"/>
  <c r="D625" i="17" s="1"/>
  <c r="D637" i="17" s="1"/>
  <c r="D649" i="17" s="1"/>
  <c r="D661" i="17" s="1"/>
  <c r="D673" i="17" s="1"/>
  <c r="D685" i="17" s="1"/>
  <c r="D697" i="17" s="1"/>
  <c r="D709" i="17" s="1"/>
  <c r="D721" i="17" s="1"/>
  <c r="D733" i="17" s="1"/>
  <c r="D745" i="17" s="1"/>
  <c r="D757" i="17" s="1"/>
  <c r="D769" i="17" s="1"/>
  <c r="D781" i="17" s="1"/>
  <c r="D793" i="17" s="1"/>
  <c r="D805" i="17" s="1"/>
  <c r="D817" i="17" s="1"/>
  <c r="D829" i="17" s="1"/>
  <c r="D841" i="17" s="1"/>
  <c r="D853" i="17" s="1"/>
  <c r="D865" i="17" s="1"/>
  <c r="D877" i="17" s="1"/>
  <c r="D889" i="17" s="1"/>
  <c r="D901" i="17" s="1"/>
  <c r="D913" i="17" s="1"/>
  <c r="D925" i="17" s="1"/>
  <c r="D937" i="17" s="1"/>
  <c r="D949" i="17" s="1"/>
  <c r="D961" i="17" s="1"/>
  <c r="D973" i="17" s="1"/>
  <c r="D985" i="17" s="1"/>
  <c r="D997" i="17" s="1"/>
  <c r="D1009" i="17" s="1"/>
  <c r="D1021" i="17" s="1"/>
  <c r="D1033" i="17" s="1"/>
  <c r="D1045" i="17" s="1"/>
  <c r="D1057" i="17" s="1"/>
  <c r="D1069" i="17" s="1"/>
  <c r="D1081" i="17" s="1"/>
  <c r="D1093" i="17" s="1"/>
  <c r="D1105" i="17" s="1"/>
  <c r="D1117" i="17" s="1"/>
  <c r="D1129" i="17" s="1"/>
  <c r="D1141" i="17" s="1"/>
  <c r="D1153" i="17" s="1"/>
  <c r="D1165" i="17" s="1"/>
  <c r="D1177" i="17" s="1"/>
  <c r="D1189" i="17" s="1"/>
  <c r="D1201" i="17" s="1"/>
  <c r="D1213" i="17" s="1"/>
  <c r="D1225" i="17" s="1"/>
  <c r="D1237" i="17" s="1"/>
  <c r="A1036" i="17" l="1"/>
  <c r="L42" i="8"/>
  <c r="F195" i="17"/>
  <c r="F239" i="17"/>
  <c r="F206" i="17"/>
  <c r="F184" i="17"/>
  <c r="E195" i="17"/>
  <c r="E257" i="17"/>
  <c r="E206" i="17"/>
  <c r="F261" i="17"/>
  <c r="F228" i="17"/>
  <c r="E228" i="17"/>
  <c r="E184" i="17"/>
  <c r="F217" i="17"/>
  <c r="F257" i="17"/>
  <c r="E249" i="17"/>
  <c r="E250" i="17"/>
  <c r="F260" i="17"/>
  <c r="E246" i="17"/>
  <c r="F250" i="17"/>
  <c r="E217" i="17"/>
  <c r="F258" i="17"/>
  <c r="E248" i="17"/>
  <c r="F271" i="17"/>
  <c r="E247" i="17"/>
  <c r="E239" i="17"/>
  <c r="X14" i="17"/>
  <c r="D14" i="17"/>
  <c r="D26" i="17" s="1"/>
  <c r="D38" i="17" s="1"/>
  <c r="D50" i="17" s="1"/>
  <c r="D62" i="17" s="1"/>
  <c r="D74" i="17" s="1"/>
  <c r="D86" i="17" s="1"/>
  <c r="D98" i="17" s="1"/>
  <c r="D110" i="17" s="1"/>
  <c r="D122" i="17" s="1"/>
  <c r="D134" i="17" s="1"/>
  <c r="D146" i="17" s="1"/>
  <c r="D158" i="17" s="1"/>
  <c r="D170" i="17" s="1"/>
  <c r="D182" i="17" s="1"/>
  <c r="D194" i="17" s="1"/>
  <c r="D206" i="17" s="1"/>
  <c r="D218" i="17" s="1"/>
  <c r="D230" i="17" s="1"/>
  <c r="D242" i="17" s="1"/>
  <c r="D254" i="17" s="1"/>
  <c r="D266" i="17" s="1"/>
  <c r="D278" i="17" s="1"/>
  <c r="D290" i="17" s="1"/>
  <c r="D302" i="17" s="1"/>
  <c r="D314" i="17" s="1"/>
  <c r="D326" i="17" s="1"/>
  <c r="D338" i="17" s="1"/>
  <c r="D350" i="17" s="1"/>
  <c r="D362" i="17" s="1"/>
  <c r="D374" i="17" s="1"/>
  <c r="D386" i="17" s="1"/>
  <c r="D398" i="17" s="1"/>
  <c r="D410" i="17" s="1"/>
  <c r="D422" i="17" s="1"/>
  <c r="D434" i="17" s="1"/>
  <c r="D446" i="17" s="1"/>
  <c r="D458" i="17" s="1"/>
  <c r="D470" i="17" s="1"/>
  <c r="D482" i="17" s="1"/>
  <c r="D494" i="17" s="1"/>
  <c r="D506" i="17" s="1"/>
  <c r="D518" i="17" s="1"/>
  <c r="D530" i="17" s="1"/>
  <c r="D542" i="17" s="1"/>
  <c r="D554" i="17" s="1"/>
  <c r="D566" i="17" s="1"/>
  <c r="D578" i="17" s="1"/>
  <c r="D590" i="17" s="1"/>
  <c r="D602" i="17" s="1"/>
  <c r="D614" i="17" s="1"/>
  <c r="D626" i="17" s="1"/>
  <c r="D638" i="17" s="1"/>
  <c r="D650" i="17" s="1"/>
  <c r="D662" i="17" s="1"/>
  <c r="D674" i="17" s="1"/>
  <c r="D686" i="17" s="1"/>
  <c r="D698" i="17" s="1"/>
  <c r="D710" i="17" s="1"/>
  <c r="D722" i="17" s="1"/>
  <c r="D734" i="17" s="1"/>
  <c r="D746" i="17" s="1"/>
  <c r="D758" i="17" s="1"/>
  <c r="D770" i="17" s="1"/>
  <c r="D782" i="17" s="1"/>
  <c r="D794" i="17" s="1"/>
  <c r="D806" i="17" s="1"/>
  <c r="D818" i="17" s="1"/>
  <c r="D830" i="17" s="1"/>
  <c r="D842" i="17" s="1"/>
  <c r="D854" i="17" s="1"/>
  <c r="D866" i="17" s="1"/>
  <c r="D878" i="17" s="1"/>
  <c r="D890" i="17" s="1"/>
  <c r="D902" i="17" s="1"/>
  <c r="D914" i="17" s="1"/>
  <c r="D926" i="17" s="1"/>
  <c r="D938" i="17" s="1"/>
  <c r="D950" i="17" s="1"/>
  <c r="D962" i="17" s="1"/>
  <c r="D974" i="17" s="1"/>
  <c r="D986" i="17" s="1"/>
  <c r="D998" i="17" s="1"/>
  <c r="D1010" i="17" s="1"/>
  <c r="D1022" i="17" s="1"/>
  <c r="D1034" i="17" s="1"/>
  <c r="D1046" i="17" s="1"/>
  <c r="D1058" i="17" s="1"/>
  <c r="D1070" i="17" s="1"/>
  <c r="D1082" i="17" s="1"/>
  <c r="D1094" i="17" s="1"/>
  <c r="D1106" i="17" s="1"/>
  <c r="D1118" i="17" s="1"/>
  <c r="D1130" i="17" s="1"/>
  <c r="D1142" i="17" s="1"/>
  <c r="D1154" i="17" s="1"/>
  <c r="D1166" i="17" s="1"/>
  <c r="D1178" i="17" s="1"/>
  <c r="D1190" i="17" s="1"/>
  <c r="D1202" i="17" s="1"/>
  <c r="D1214" i="17" s="1"/>
  <c r="D1226" i="17" s="1"/>
  <c r="D1238" i="17" s="1"/>
  <c r="C15" i="17"/>
  <c r="A1037" i="17" l="1"/>
  <c r="G15" i="17"/>
  <c r="L15" i="17"/>
  <c r="L43" i="8"/>
  <c r="F269" i="17"/>
  <c r="E251" i="17"/>
  <c r="E229" i="17"/>
  <c r="F272" i="17"/>
  <c r="E269" i="17"/>
  <c r="F218" i="17"/>
  <c r="F240" i="17"/>
  <c r="E259" i="17"/>
  <c r="F270" i="17"/>
  <c r="E262" i="17"/>
  <c r="F229" i="17"/>
  <c r="E207" i="17"/>
  <c r="F262" i="17"/>
  <c r="F251" i="17"/>
  <c r="E261" i="17"/>
  <c r="E196" i="17"/>
  <c r="F273" i="17"/>
  <c r="E260" i="17"/>
  <c r="E258" i="17"/>
  <c r="F196" i="17"/>
  <c r="F283" i="17"/>
  <c r="E240" i="17"/>
  <c r="E218" i="17"/>
  <c r="F207" i="17"/>
  <c r="D15" i="17"/>
  <c r="D27" i="17" s="1"/>
  <c r="D39" i="17" s="1"/>
  <c r="D51" i="17" s="1"/>
  <c r="D63" i="17" s="1"/>
  <c r="D75" i="17" s="1"/>
  <c r="D87" i="17" s="1"/>
  <c r="D99" i="17" s="1"/>
  <c r="D111" i="17" s="1"/>
  <c r="D123" i="17" s="1"/>
  <c r="D135" i="17" s="1"/>
  <c r="D147" i="17" s="1"/>
  <c r="D159" i="17" s="1"/>
  <c r="D171" i="17" s="1"/>
  <c r="D183" i="17" s="1"/>
  <c r="D195" i="17" s="1"/>
  <c r="D207" i="17" s="1"/>
  <c r="D219" i="17" s="1"/>
  <c r="D231" i="17" s="1"/>
  <c r="D243" i="17" s="1"/>
  <c r="D255" i="17" s="1"/>
  <c r="D267" i="17" s="1"/>
  <c r="D279" i="17" s="1"/>
  <c r="D291" i="17" s="1"/>
  <c r="D303" i="17" s="1"/>
  <c r="D315" i="17" s="1"/>
  <c r="D327" i="17" s="1"/>
  <c r="D339" i="17" s="1"/>
  <c r="D351" i="17" s="1"/>
  <c r="D363" i="17" s="1"/>
  <c r="D375" i="17" s="1"/>
  <c r="D387" i="17" s="1"/>
  <c r="D399" i="17" s="1"/>
  <c r="D411" i="17" s="1"/>
  <c r="D423" i="17" s="1"/>
  <c r="D435" i="17" s="1"/>
  <c r="D447" i="17" s="1"/>
  <c r="D459" i="17" s="1"/>
  <c r="D471" i="17" s="1"/>
  <c r="D483" i="17" s="1"/>
  <c r="D495" i="17" s="1"/>
  <c r="D507" i="17" s="1"/>
  <c r="D519" i="17" s="1"/>
  <c r="D531" i="17" s="1"/>
  <c r="D543" i="17" s="1"/>
  <c r="D555" i="17" s="1"/>
  <c r="D567" i="17" s="1"/>
  <c r="D579" i="17" s="1"/>
  <c r="D591" i="17" s="1"/>
  <c r="D603" i="17" s="1"/>
  <c r="D615" i="17" s="1"/>
  <c r="D627" i="17" s="1"/>
  <c r="D639" i="17" s="1"/>
  <c r="D651" i="17" s="1"/>
  <c r="D663" i="17" s="1"/>
  <c r="D675" i="17" s="1"/>
  <c r="D687" i="17" s="1"/>
  <c r="D699" i="17" s="1"/>
  <c r="D711" i="17" s="1"/>
  <c r="D723" i="17" s="1"/>
  <c r="D735" i="17" s="1"/>
  <c r="D747" i="17" s="1"/>
  <c r="D759" i="17" s="1"/>
  <c r="D771" i="17" s="1"/>
  <c r="D783" i="17" s="1"/>
  <c r="D795" i="17" s="1"/>
  <c r="D807" i="17" s="1"/>
  <c r="D819" i="17" s="1"/>
  <c r="D831" i="17" s="1"/>
  <c r="D843" i="17" s="1"/>
  <c r="D855" i="17" s="1"/>
  <c r="D867" i="17" s="1"/>
  <c r="D879" i="17" s="1"/>
  <c r="D891" i="17" s="1"/>
  <c r="D903" i="17" s="1"/>
  <c r="D915" i="17" s="1"/>
  <c r="D927" i="17" s="1"/>
  <c r="D939" i="17" s="1"/>
  <c r="D951" i="17" s="1"/>
  <c r="D963" i="17" s="1"/>
  <c r="D975" i="17" s="1"/>
  <c r="D987" i="17" s="1"/>
  <c r="D999" i="17" s="1"/>
  <c r="D1011" i="17" s="1"/>
  <c r="D1023" i="17" s="1"/>
  <c r="D1035" i="17" s="1"/>
  <c r="D1047" i="17" s="1"/>
  <c r="D1059" i="17" s="1"/>
  <c r="D1071" i="17" s="1"/>
  <c r="D1083" i="17" s="1"/>
  <c r="D1095" i="17" s="1"/>
  <c r="D1107" i="17" s="1"/>
  <c r="D1119" i="17" s="1"/>
  <c r="D1131" i="17" s="1"/>
  <c r="D1143" i="17" s="1"/>
  <c r="D1155" i="17" s="1"/>
  <c r="D1167" i="17" s="1"/>
  <c r="D1179" i="17" s="1"/>
  <c r="D1191" i="17" s="1"/>
  <c r="D1203" i="17" s="1"/>
  <c r="D1215" i="17" s="1"/>
  <c r="D1227" i="17" s="1"/>
  <c r="D1239" i="17" s="1"/>
  <c r="X15" i="17"/>
  <c r="C16" i="17"/>
  <c r="A1038" i="17" l="1"/>
  <c r="L44" i="8"/>
  <c r="E272" i="17"/>
  <c r="E274" i="17"/>
  <c r="F252" i="17"/>
  <c r="F284" i="17"/>
  <c r="F274" i="17"/>
  <c r="E241" i="17"/>
  <c r="F295" i="17"/>
  <c r="F285" i="17"/>
  <c r="E219" i="17"/>
  <c r="F282" i="17"/>
  <c r="F230" i="17"/>
  <c r="F219" i="17"/>
  <c r="E263" i="17"/>
  <c r="E230" i="17"/>
  <c r="F208" i="17"/>
  <c r="E208" i="17"/>
  <c r="E271" i="17"/>
  <c r="E281" i="17"/>
  <c r="E252" i="17"/>
  <c r="E270" i="17"/>
  <c r="F263" i="17"/>
  <c r="F241" i="17"/>
  <c r="E273" i="17"/>
  <c r="F281" i="17"/>
  <c r="X16" i="17"/>
  <c r="C17" i="17"/>
  <c r="L16" i="17"/>
  <c r="L17" i="17" s="1"/>
  <c r="L18" i="17" s="1"/>
  <c r="L19" i="17" s="1"/>
  <c r="L20" i="17" s="1"/>
  <c r="L21" i="17" s="1"/>
  <c r="G16" i="17"/>
  <c r="G17" i="17" s="1"/>
  <c r="G18" i="17" s="1"/>
  <c r="G19" i="17" s="1"/>
  <c r="G20" i="17" s="1"/>
  <c r="G21" i="17" s="1"/>
  <c r="A1039" i="17" l="1"/>
  <c r="L45" i="8"/>
  <c r="E220" i="17"/>
  <c r="F294" i="17"/>
  <c r="F307" i="17"/>
  <c r="F296" i="17"/>
  <c r="F231" i="17"/>
  <c r="E231" i="17"/>
  <c r="E253" i="17"/>
  <c r="F220" i="17"/>
  <c r="F264" i="17"/>
  <c r="F293" i="17"/>
  <c r="E242" i="17"/>
  <c r="F242" i="17"/>
  <c r="F297" i="17"/>
  <c r="F286" i="17"/>
  <c r="E286" i="17"/>
  <c r="F275" i="17"/>
  <c r="E282" i="17"/>
  <c r="E264" i="17"/>
  <c r="E283" i="17"/>
  <c r="E285" i="17"/>
  <c r="E293" i="17"/>
  <c r="F253" i="17"/>
  <c r="E275" i="17"/>
  <c r="E284" i="17"/>
  <c r="X17" i="17"/>
  <c r="C18" i="17"/>
  <c r="A1040" i="17" l="1"/>
  <c r="L46" i="8"/>
  <c r="E305" i="17"/>
  <c r="E243" i="17"/>
  <c r="F254" i="17"/>
  <c r="F276" i="17"/>
  <c r="F319" i="17"/>
  <c r="E297" i="17"/>
  <c r="E287" i="17"/>
  <c r="E294" i="17"/>
  <c r="F298" i="17"/>
  <c r="E254" i="17"/>
  <c r="F243" i="17"/>
  <c r="E296" i="17"/>
  <c r="E295" i="17"/>
  <c r="F232" i="17"/>
  <c r="F306" i="17"/>
  <c r="E298" i="17"/>
  <c r="F265" i="17"/>
  <c r="E276" i="17"/>
  <c r="F287" i="17"/>
  <c r="F309" i="17"/>
  <c r="F305" i="17"/>
  <c r="E265" i="17"/>
  <c r="F308" i="17"/>
  <c r="E232" i="17"/>
  <c r="C19" i="17"/>
  <c r="X18" i="17"/>
  <c r="A1041" i="17" l="1"/>
  <c r="L47" i="8"/>
  <c r="F277" i="17"/>
  <c r="F244" i="17"/>
  <c r="E299" i="17"/>
  <c r="F288" i="17"/>
  <c r="E266" i="17"/>
  <c r="E310" i="17"/>
  <c r="E307" i="17"/>
  <c r="E309" i="17"/>
  <c r="F266" i="17"/>
  <c r="E244" i="17"/>
  <c r="F320" i="17"/>
  <c r="E308" i="17"/>
  <c r="F310" i="17"/>
  <c r="F317" i="17"/>
  <c r="F321" i="17"/>
  <c r="E288" i="17"/>
  <c r="F318" i="17"/>
  <c r="F331" i="17"/>
  <c r="E255" i="17"/>
  <c r="E306" i="17"/>
  <c r="E277" i="17"/>
  <c r="F299" i="17"/>
  <c r="F255" i="17"/>
  <c r="E317" i="17"/>
  <c r="C20" i="17"/>
  <c r="X19" i="17"/>
  <c r="A1042" i="17" l="1"/>
  <c r="L48" i="8"/>
  <c r="E319" i="17"/>
  <c r="E267" i="17"/>
  <c r="E300" i="17"/>
  <c r="E256" i="17"/>
  <c r="E311" i="17"/>
  <c r="F322" i="17"/>
  <c r="E322" i="17"/>
  <c r="F343" i="17"/>
  <c r="F333" i="17"/>
  <c r="E320" i="17"/>
  <c r="F278" i="17"/>
  <c r="E278" i="17"/>
  <c r="F256" i="17"/>
  <c r="E329" i="17"/>
  <c r="F267" i="17"/>
  <c r="E321" i="17"/>
  <c r="E289" i="17"/>
  <c r="F311" i="17"/>
  <c r="E318" i="17"/>
  <c r="F330" i="17"/>
  <c r="F329" i="17"/>
  <c r="F332" i="17"/>
  <c r="F300" i="17"/>
  <c r="F289" i="17"/>
  <c r="X20" i="17"/>
  <c r="C21" i="17"/>
  <c r="A1043" i="17" l="1"/>
  <c r="L49" i="8"/>
  <c r="F344" i="17"/>
  <c r="E330" i="17"/>
  <c r="E341" i="17"/>
  <c r="F290" i="17"/>
  <c r="F355" i="17"/>
  <c r="E301" i="17"/>
  <c r="E268" i="17"/>
  <c r="E332" i="17"/>
  <c r="E334" i="17"/>
  <c r="F301" i="17"/>
  <c r="F341" i="17"/>
  <c r="F323" i="17"/>
  <c r="E333" i="17"/>
  <c r="F268" i="17"/>
  <c r="E312" i="17"/>
  <c r="F312" i="17"/>
  <c r="E290" i="17"/>
  <c r="F345" i="17"/>
  <c r="F334" i="17"/>
  <c r="E279" i="17"/>
  <c r="F342" i="17"/>
  <c r="F279" i="17"/>
  <c r="E323" i="17"/>
  <c r="E331" i="17"/>
  <c r="C22" i="17"/>
  <c r="X21" i="17"/>
  <c r="A1044" i="17" l="1"/>
  <c r="L22" i="17"/>
  <c r="G22" i="17"/>
  <c r="L50" i="8"/>
  <c r="E280" i="17"/>
  <c r="F302" i="17"/>
  <c r="E345" i="17"/>
  <c r="F291" i="17"/>
  <c r="F346" i="17"/>
  <c r="F324" i="17"/>
  <c r="F313" i="17"/>
  <c r="E313" i="17"/>
  <c r="E353" i="17"/>
  <c r="E343" i="17"/>
  <c r="E335" i="17"/>
  <c r="E324" i="17"/>
  <c r="F335" i="17"/>
  <c r="E346" i="17"/>
  <c r="E342" i="17"/>
  <c r="F354" i="17"/>
  <c r="F357" i="17"/>
  <c r="F367" i="17"/>
  <c r="E344" i="17"/>
  <c r="E291" i="17"/>
  <c r="E302" i="17"/>
  <c r="F280" i="17"/>
  <c r="F353" i="17"/>
  <c r="F356" i="17"/>
  <c r="C23" i="17"/>
  <c r="X22" i="17"/>
  <c r="A1045" i="17" l="1"/>
  <c r="G23" i="17"/>
  <c r="L23" i="17"/>
  <c r="L51" i="8"/>
  <c r="F369" i="17"/>
  <c r="E355" i="17"/>
  <c r="F303" i="17"/>
  <c r="F368" i="17"/>
  <c r="E314" i="17"/>
  <c r="E356" i="17"/>
  <c r="F347" i="17"/>
  <c r="E365" i="17"/>
  <c r="F336" i="17"/>
  <c r="E357" i="17"/>
  <c r="F366" i="17"/>
  <c r="E336" i="17"/>
  <c r="E325" i="17"/>
  <c r="E303" i="17"/>
  <c r="F365" i="17"/>
  <c r="F379" i="17"/>
  <c r="E354" i="17"/>
  <c r="F358" i="17"/>
  <c r="F314" i="17"/>
  <c r="E347" i="17"/>
  <c r="F292" i="17"/>
  <c r="E358" i="17"/>
  <c r="F325" i="17"/>
  <c r="E292" i="17"/>
  <c r="C24" i="17"/>
  <c r="X23" i="17"/>
  <c r="A1046" i="17" l="1"/>
  <c r="L52" i="8"/>
  <c r="E369" i="17"/>
  <c r="F359" i="17"/>
  <c r="E337" i="17"/>
  <c r="F326" i="17"/>
  <c r="F391" i="17"/>
  <c r="E368" i="17"/>
  <c r="F315" i="17"/>
  <c r="E326" i="17"/>
  <c r="E367" i="17"/>
  <c r="E304" i="17"/>
  <c r="F348" i="17"/>
  <c r="F304" i="17"/>
  <c r="F370" i="17"/>
  <c r="F377" i="17"/>
  <c r="E377" i="17"/>
  <c r="F337" i="17"/>
  <c r="F378" i="17"/>
  <c r="E348" i="17"/>
  <c r="E370" i="17"/>
  <c r="E359" i="17"/>
  <c r="E366" i="17"/>
  <c r="E315" i="17"/>
  <c r="F380" i="17"/>
  <c r="F381" i="17"/>
  <c r="L24" i="17"/>
  <c r="L25" i="17" s="1"/>
  <c r="L26" i="17" s="1"/>
  <c r="G24" i="17"/>
  <c r="G25" i="17" s="1"/>
  <c r="G26" i="17" s="1"/>
  <c r="X24" i="17"/>
  <c r="C25" i="17"/>
  <c r="A1047" i="17" l="1"/>
  <c r="L53" i="8"/>
  <c r="F327" i="17"/>
  <c r="F338" i="17"/>
  <c r="E378" i="17"/>
  <c r="E382" i="17"/>
  <c r="F349" i="17"/>
  <c r="F382" i="17"/>
  <c r="E316" i="17"/>
  <c r="E380" i="17"/>
  <c r="E349" i="17"/>
  <c r="F393" i="17"/>
  <c r="E371" i="17"/>
  <c r="E360" i="17"/>
  <c r="E389" i="17"/>
  <c r="E379" i="17"/>
  <c r="F316" i="17"/>
  <c r="E338" i="17"/>
  <c r="F403" i="17"/>
  <c r="F371" i="17"/>
  <c r="F392" i="17"/>
  <c r="F390" i="17"/>
  <c r="F389" i="17"/>
  <c r="E327" i="17"/>
  <c r="F360" i="17"/>
  <c r="E381" i="17"/>
  <c r="C26" i="17"/>
  <c r="X25" i="17"/>
  <c r="A1048" i="17" l="1"/>
  <c r="L54" i="8"/>
  <c r="F415" i="17"/>
  <c r="F405" i="17"/>
  <c r="E390" i="17"/>
  <c r="E391" i="17"/>
  <c r="E401" i="17"/>
  <c r="F394" i="17"/>
  <c r="E350" i="17"/>
  <c r="E361" i="17"/>
  <c r="E393" i="17"/>
  <c r="E372" i="17"/>
  <c r="F350" i="17"/>
  <c r="F401" i="17"/>
  <c r="F372" i="17"/>
  <c r="E392" i="17"/>
  <c r="F361" i="17"/>
  <c r="E339" i="17"/>
  <c r="F383" i="17"/>
  <c r="F328" i="17"/>
  <c r="E383" i="17"/>
  <c r="F402" i="17"/>
  <c r="F404" i="17"/>
  <c r="E328" i="17"/>
  <c r="E394" i="17"/>
  <c r="F339" i="17"/>
  <c r="X26" i="17"/>
  <c r="C27" i="17"/>
  <c r="A1049" i="17" l="1"/>
  <c r="L27" i="17"/>
  <c r="G27" i="17"/>
  <c r="L55" i="8"/>
  <c r="E395" i="17"/>
  <c r="E351" i="17"/>
  <c r="F384" i="17"/>
  <c r="E384" i="17"/>
  <c r="F416" i="17"/>
  <c r="F406" i="17"/>
  <c r="F351" i="17"/>
  <c r="E406" i="17"/>
  <c r="E405" i="17"/>
  <c r="F417" i="17"/>
  <c r="F414" i="17"/>
  <c r="E362" i="17"/>
  <c r="E402" i="17"/>
  <c r="F340" i="17"/>
  <c r="F373" i="17"/>
  <c r="F413" i="17"/>
  <c r="E413" i="17"/>
  <c r="F395" i="17"/>
  <c r="E373" i="17"/>
  <c r="F362" i="17"/>
  <c r="E340" i="17"/>
  <c r="E404" i="17"/>
  <c r="E403" i="17"/>
  <c r="F427" i="17"/>
  <c r="C28" i="17"/>
  <c r="X27" i="17"/>
  <c r="A1050" i="17" l="1"/>
  <c r="L56" i="8"/>
  <c r="F363" i="17"/>
  <c r="E352" i="17"/>
  <c r="F425" i="17"/>
  <c r="F429" i="17"/>
  <c r="E374" i="17"/>
  <c r="E417" i="17"/>
  <c r="F418" i="17"/>
  <c r="F396" i="17"/>
  <c r="F439" i="17"/>
  <c r="F385" i="17"/>
  <c r="F407" i="17"/>
  <c r="E418" i="17"/>
  <c r="E363" i="17"/>
  <c r="E396" i="17"/>
  <c r="E416" i="17"/>
  <c r="E425" i="17"/>
  <c r="F426" i="17"/>
  <c r="F428" i="17"/>
  <c r="E385" i="17"/>
  <c r="E414" i="17"/>
  <c r="E415" i="17"/>
  <c r="F374" i="17"/>
  <c r="F352" i="17"/>
  <c r="E407" i="17"/>
  <c r="X28" i="17"/>
  <c r="G28" i="17"/>
  <c r="C29" i="17"/>
  <c r="L28" i="17"/>
  <c r="L29" i="17" s="1"/>
  <c r="L30" i="17" s="1"/>
  <c r="L31" i="17" s="1"/>
  <c r="L32" i="17" s="1"/>
  <c r="L33" i="17" s="1"/>
  <c r="G29" i="17" l="1"/>
  <c r="G30" i="17" s="1"/>
  <c r="G31" i="17" s="1"/>
  <c r="G32" i="17" s="1"/>
  <c r="G33" i="17" s="1"/>
  <c r="A1051" i="17"/>
  <c r="L57" i="8"/>
  <c r="E430" i="17"/>
  <c r="F451" i="17"/>
  <c r="E429" i="17"/>
  <c r="F437" i="17"/>
  <c r="E397" i="17"/>
  <c r="E428" i="17"/>
  <c r="F440" i="17"/>
  <c r="F419" i="17"/>
  <c r="E386" i="17"/>
  <c r="E364" i="17"/>
  <c r="E437" i="17"/>
  <c r="E427" i="17"/>
  <c r="E408" i="17"/>
  <c r="F408" i="17"/>
  <c r="F364" i="17"/>
  <c r="F430" i="17"/>
  <c r="E419" i="17"/>
  <c r="F386" i="17"/>
  <c r="E426" i="17"/>
  <c r="F438" i="17"/>
  <c r="E375" i="17"/>
  <c r="F397" i="17"/>
  <c r="F441" i="17"/>
  <c r="F375" i="17"/>
  <c r="C30" i="17"/>
  <c r="X29" i="17"/>
  <c r="A1052" i="17" l="1"/>
  <c r="L58" i="8"/>
  <c r="E441" i="17"/>
  <c r="F409" i="17"/>
  <c r="E420" i="17"/>
  <c r="E398" i="17"/>
  <c r="E440" i="17"/>
  <c r="F420" i="17"/>
  <c r="F387" i="17"/>
  <c r="E376" i="17"/>
  <c r="E387" i="17"/>
  <c r="F450" i="17"/>
  <c r="E439" i="17"/>
  <c r="E409" i="17"/>
  <c r="F463" i="17"/>
  <c r="F452" i="17"/>
  <c r="F398" i="17"/>
  <c r="F376" i="17"/>
  <c r="F431" i="17"/>
  <c r="F449" i="17"/>
  <c r="E431" i="17"/>
  <c r="F453" i="17"/>
  <c r="E438" i="17"/>
  <c r="F442" i="17"/>
  <c r="E449" i="17"/>
  <c r="E442" i="17"/>
  <c r="C31" i="17"/>
  <c r="X30" i="17"/>
  <c r="A1053" i="17" l="1"/>
  <c r="L59" i="8"/>
  <c r="F399" i="17"/>
  <c r="E454" i="17"/>
  <c r="E443" i="17"/>
  <c r="F388" i="17"/>
  <c r="F462" i="17"/>
  <c r="E432" i="17"/>
  <c r="E450" i="17"/>
  <c r="F464" i="17"/>
  <c r="E410" i="17"/>
  <c r="F461" i="17"/>
  <c r="E399" i="17"/>
  <c r="F432" i="17"/>
  <c r="F410" i="17"/>
  <c r="E421" i="17"/>
  <c r="F421" i="17"/>
  <c r="E388" i="17"/>
  <c r="E452" i="17"/>
  <c r="E461" i="17"/>
  <c r="F475" i="17"/>
  <c r="F454" i="17"/>
  <c r="F465" i="17"/>
  <c r="F443" i="17"/>
  <c r="E451" i="17"/>
  <c r="E453" i="17"/>
  <c r="X31" i="17"/>
  <c r="C32" i="17"/>
  <c r="A1054" i="17" l="1"/>
  <c r="L60" i="8"/>
  <c r="F477" i="17"/>
  <c r="E400" i="17"/>
  <c r="F422" i="17"/>
  <c r="F473" i="17"/>
  <c r="F400" i="17"/>
  <c r="E444" i="17"/>
  <c r="E455" i="17"/>
  <c r="E465" i="17"/>
  <c r="F487" i="17"/>
  <c r="E422" i="17"/>
  <c r="F466" i="17"/>
  <c r="E462" i="17"/>
  <c r="F433" i="17"/>
  <c r="F444" i="17"/>
  <c r="E466" i="17"/>
  <c r="E463" i="17"/>
  <c r="F474" i="17"/>
  <c r="E473" i="17"/>
  <c r="F455" i="17"/>
  <c r="E433" i="17"/>
  <c r="E411" i="17"/>
  <c r="F476" i="17"/>
  <c r="E464" i="17"/>
  <c r="F411" i="17"/>
  <c r="C33" i="17"/>
  <c r="X32" i="17"/>
  <c r="A1055" i="17" l="1"/>
  <c r="L61" i="8"/>
  <c r="E475" i="17"/>
  <c r="F445" i="17"/>
  <c r="E456" i="17"/>
  <c r="F434" i="17"/>
  <c r="E434" i="17"/>
  <c r="E478" i="17"/>
  <c r="E474" i="17"/>
  <c r="F499" i="17"/>
  <c r="E445" i="17"/>
  <c r="E485" i="17"/>
  <c r="F412" i="17"/>
  <c r="E412" i="17"/>
  <c r="F488" i="17"/>
  <c r="E476" i="17"/>
  <c r="E477" i="17"/>
  <c r="F456" i="17"/>
  <c r="F478" i="17"/>
  <c r="E423" i="17"/>
  <c r="F423" i="17"/>
  <c r="F467" i="17"/>
  <c r="F486" i="17"/>
  <c r="E467" i="17"/>
  <c r="F485" i="17"/>
  <c r="F489" i="17"/>
  <c r="C34" i="17"/>
  <c r="X33" i="17"/>
  <c r="A1056" i="17" l="1"/>
  <c r="L34" i="17"/>
  <c r="G34" i="17"/>
  <c r="L62" i="8"/>
  <c r="F435" i="17"/>
  <c r="F468" i="17"/>
  <c r="E457" i="17"/>
  <c r="E424" i="17"/>
  <c r="E446" i="17"/>
  <c r="F457" i="17"/>
  <c r="F511" i="17"/>
  <c r="E487" i="17"/>
  <c r="F500" i="17"/>
  <c r="E490" i="17"/>
  <c r="E488" i="17"/>
  <c r="F424" i="17"/>
  <c r="F446" i="17"/>
  <c r="F501" i="17"/>
  <c r="E435" i="17"/>
  <c r="F497" i="17"/>
  <c r="F479" i="17"/>
  <c r="F490" i="17"/>
  <c r="E486" i="17"/>
  <c r="E479" i="17"/>
  <c r="F498" i="17"/>
  <c r="E489" i="17"/>
  <c r="E497" i="17"/>
  <c r="E468" i="17"/>
  <c r="X34" i="17"/>
  <c r="C35" i="17"/>
  <c r="A1057" i="17" l="1"/>
  <c r="G35" i="17"/>
  <c r="L35" i="17"/>
  <c r="L63" i="8"/>
  <c r="F502" i="17"/>
  <c r="F436" i="17"/>
  <c r="E469" i="17"/>
  <c r="E499" i="17"/>
  <c r="F512" i="17"/>
  <c r="E491" i="17"/>
  <c r="F491" i="17"/>
  <c r="F513" i="17"/>
  <c r="E500" i="17"/>
  <c r="F469" i="17"/>
  <c r="E509" i="17"/>
  <c r="F480" i="17"/>
  <c r="E447" i="17"/>
  <c r="E498" i="17"/>
  <c r="E502" i="17"/>
  <c r="F523" i="17"/>
  <c r="E458" i="17"/>
  <c r="F510" i="17"/>
  <c r="E501" i="17"/>
  <c r="F509" i="17"/>
  <c r="F458" i="17"/>
  <c r="E480" i="17"/>
  <c r="E436" i="17"/>
  <c r="F447" i="17"/>
  <c r="C36" i="17"/>
  <c r="X35" i="17"/>
  <c r="A1058" i="17" l="1"/>
  <c r="L64" i="8"/>
  <c r="E481" i="17"/>
  <c r="E459" i="17"/>
  <c r="F503" i="17"/>
  <c r="E492" i="17"/>
  <c r="E513" i="17"/>
  <c r="F535" i="17"/>
  <c r="E512" i="17"/>
  <c r="E503" i="17"/>
  <c r="F521" i="17"/>
  <c r="F459" i="17"/>
  <c r="E514" i="17"/>
  <c r="F448" i="17"/>
  <c r="F481" i="17"/>
  <c r="E448" i="17"/>
  <c r="F470" i="17"/>
  <c r="F522" i="17"/>
  <c r="E521" i="17"/>
  <c r="F525" i="17"/>
  <c r="F524" i="17"/>
  <c r="E510" i="17"/>
  <c r="F492" i="17"/>
  <c r="E470" i="17"/>
  <c r="E511" i="17"/>
  <c r="F514" i="17"/>
  <c r="L36" i="17"/>
  <c r="L37" i="17" s="1"/>
  <c r="L38" i="17" s="1"/>
  <c r="G36" i="17"/>
  <c r="G37" i="17" s="1"/>
  <c r="G38" i="17" s="1"/>
  <c r="X36" i="17"/>
  <c r="C37" i="17"/>
  <c r="A1059" i="17" l="1"/>
  <c r="L65" i="8"/>
  <c r="E524" i="17"/>
  <c r="E504" i="17"/>
  <c r="F504" i="17"/>
  <c r="F515" i="17"/>
  <c r="E522" i="17"/>
  <c r="E533" i="17"/>
  <c r="E460" i="17"/>
  <c r="E526" i="17"/>
  <c r="F547" i="17"/>
  <c r="F482" i="17"/>
  <c r="F533" i="17"/>
  <c r="E471" i="17"/>
  <c r="F537" i="17"/>
  <c r="F460" i="17"/>
  <c r="F526" i="17"/>
  <c r="E523" i="17"/>
  <c r="E525" i="17"/>
  <c r="E482" i="17"/>
  <c r="F536" i="17"/>
  <c r="F534" i="17"/>
  <c r="F493" i="17"/>
  <c r="F471" i="17"/>
  <c r="E515" i="17"/>
  <c r="E493" i="17"/>
  <c r="C38" i="17"/>
  <c r="X37" i="17"/>
  <c r="A1060" i="17" l="1"/>
  <c r="L66" i="8"/>
  <c r="N66" i="8"/>
  <c r="Q66" i="8" s="1"/>
  <c r="T66" i="8" s="1"/>
  <c r="O66" i="8"/>
  <c r="R66" i="8" s="1"/>
  <c r="U66" i="8" s="1"/>
  <c r="F538" i="17"/>
  <c r="E483" i="17"/>
  <c r="E472" i="17"/>
  <c r="F494" i="17"/>
  <c r="F548" i="17"/>
  <c r="F527" i="17"/>
  <c r="E545" i="17"/>
  <c r="F516" i="17"/>
  <c r="E527" i="17"/>
  <c r="E537" i="17"/>
  <c r="F472" i="17"/>
  <c r="F545" i="17"/>
  <c r="F505" i="17"/>
  <c r="E494" i="17"/>
  <c r="F546" i="17"/>
  <c r="F559" i="17"/>
  <c r="E534" i="17"/>
  <c r="E516" i="17"/>
  <c r="E505" i="17"/>
  <c r="E535" i="17"/>
  <c r="F483" i="17"/>
  <c r="F549" i="17"/>
  <c r="E538" i="17"/>
  <c r="E536" i="17"/>
  <c r="C39" i="17"/>
  <c r="X38" i="17"/>
  <c r="A1061" i="17" l="1"/>
  <c r="G39" i="17"/>
  <c r="L39" i="17"/>
  <c r="L67" i="8"/>
  <c r="N7" i="8"/>
  <c r="O8" i="8"/>
  <c r="R8" i="8" s="1"/>
  <c r="U8" i="8" s="1"/>
  <c r="O7" i="8"/>
  <c r="N8" i="8"/>
  <c r="Q8" i="8" s="1"/>
  <c r="T8" i="8" s="1"/>
  <c r="N9" i="8"/>
  <c r="Q9" i="8" s="1"/>
  <c r="T9" i="8" s="1"/>
  <c r="O9" i="8"/>
  <c r="R9" i="8" s="1"/>
  <c r="U9" i="8" s="1"/>
  <c r="O10" i="8"/>
  <c r="R10" i="8" s="1"/>
  <c r="U10" i="8" s="1"/>
  <c r="N10" i="8"/>
  <c r="Q10" i="8" s="1"/>
  <c r="T10" i="8" s="1"/>
  <c r="O11" i="8"/>
  <c r="R11" i="8" s="1"/>
  <c r="U11" i="8" s="1"/>
  <c r="N11" i="8"/>
  <c r="Q11" i="8" s="1"/>
  <c r="T11" i="8" s="1"/>
  <c r="O12" i="8"/>
  <c r="R12" i="8" s="1"/>
  <c r="U12" i="8" s="1"/>
  <c r="N12" i="8"/>
  <c r="Q12" i="8" s="1"/>
  <c r="T12" i="8" s="1"/>
  <c r="N13" i="8"/>
  <c r="Q13" i="8" s="1"/>
  <c r="T13" i="8" s="1"/>
  <c r="O13" i="8"/>
  <c r="R13" i="8" s="1"/>
  <c r="U13" i="8" s="1"/>
  <c r="O14" i="8"/>
  <c r="R14" i="8" s="1"/>
  <c r="U14" i="8" s="1"/>
  <c r="N14" i="8"/>
  <c r="Q14" i="8" s="1"/>
  <c r="T14" i="8" s="1"/>
  <c r="O15" i="8"/>
  <c r="R15" i="8" s="1"/>
  <c r="U15" i="8" s="1"/>
  <c r="N15" i="8"/>
  <c r="Q15" i="8" s="1"/>
  <c r="T15" i="8" s="1"/>
  <c r="O16" i="8"/>
  <c r="R16" i="8" s="1"/>
  <c r="U16" i="8" s="1"/>
  <c r="N16" i="8"/>
  <c r="Q16" i="8" s="1"/>
  <c r="T16" i="8" s="1"/>
  <c r="O17" i="8"/>
  <c r="R17" i="8" s="1"/>
  <c r="U17" i="8" s="1"/>
  <c r="N17" i="8"/>
  <c r="Q17" i="8" s="1"/>
  <c r="T17" i="8" s="1"/>
  <c r="N18" i="8"/>
  <c r="Q18" i="8" s="1"/>
  <c r="T18" i="8" s="1"/>
  <c r="O18" i="8"/>
  <c r="R18" i="8" s="1"/>
  <c r="U18" i="8" s="1"/>
  <c r="N19" i="8"/>
  <c r="Q19" i="8" s="1"/>
  <c r="T19" i="8" s="1"/>
  <c r="O19" i="8"/>
  <c r="R19" i="8" s="1"/>
  <c r="U19" i="8" s="1"/>
  <c r="O20" i="8"/>
  <c r="R20" i="8" s="1"/>
  <c r="U20" i="8" s="1"/>
  <c r="N20" i="8"/>
  <c r="Q20" i="8" s="1"/>
  <c r="T20" i="8" s="1"/>
  <c r="O21" i="8"/>
  <c r="R21" i="8" s="1"/>
  <c r="U21" i="8" s="1"/>
  <c r="N21" i="8"/>
  <c r="Q21" i="8" s="1"/>
  <c r="T21" i="8" s="1"/>
  <c r="O22" i="8"/>
  <c r="R22" i="8" s="1"/>
  <c r="U22" i="8" s="1"/>
  <c r="N22" i="8"/>
  <c r="Q22" i="8" s="1"/>
  <c r="T22" i="8" s="1"/>
  <c r="N23" i="8"/>
  <c r="Q23" i="8" s="1"/>
  <c r="T23" i="8" s="1"/>
  <c r="O23" i="8"/>
  <c r="R23" i="8" s="1"/>
  <c r="U23" i="8" s="1"/>
  <c r="O24" i="8"/>
  <c r="R24" i="8" s="1"/>
  <c r="U24" i="8" s="1"/>
  <c r="N24" i="8"/>
  <c r="Q24" i="8" s="1"/>
  <c r="T24" i="8" s="1"/>
  <c r="O25" i="8"/>
  <c r="R25" i="8" s="1"/>
  <c r="U25" i="8" s="1"/>
  <c r="N25" i="8"/>
  <c r="Q25" i="8" s="1"/>
  <c r="T25" i="8" s="1"/>
  <c r="N26" i="8"/>
  <c r="Q26" i="8" s="1"/>
  <c r="T26" i="8" s="1"/>
  <c r="O26" i="8"/>
  <c r="R26" i="8" s="1"/>
  <c r="U26" i="8" s="1"/>
  <c r="N27" i="8"/>
  <c r="Q27" i="8" s="1"/>
  <c r="T27" i="8" s="1"/>
  <c r="O27" i="8"/>
  <c r="R27" i="8" s="1"/>
  <c r="U27" i="8" s="1"/>
  <c r="O28" i="8"/>
  <c r="R28" i="8" s="1"/>
  <c r="U28" i="8" s="1"/>
  <c r="N28" i="8"/>
  <c r="Q28" i="8" s="1"/>
  <c r="T28" i="8" s="1"/>
  <c r="N29" i="8"/>
  <c r="Q29" i="8" s="1"/>
  <c r="T29" i="8" s="1"/>
  <c r="O29" i="8"/>
  <c r="R29" i="8" s="1"/>
  <c r="U29" i="8" s="1"/>
  <c r="O30" i="8"/>
  <c r="R30" i="8" s="1"/>
  <c r="U30" i="8" s="1"/>
  <c r="N30" i="8"/>
  <c r="Q30" i="8" s="1"/>
  <c r="T30" i="8" s="1"/>
  <c r="O31" i="8"/>
  <c r="R31" i="8" s="1"/>
  <c r="U31" i="8" s="1"/>
  <c r="N31" i="8"/>
  <c r="Q31" i="8" s="1"/>
  <c r="T31" i="8" s="1"/>
  <c r="O32" i="8"/>
  <c r="R32" i="8" s="1"/>
  <c r="U32" i="8" s="1"/>
  <c r="N32" i="8"/>
  <c r="Q32" i="8" s="1"/>
  <c r="T32" i="8" s="1"/>
  <c r="O33" i="8"/>
  <c r="R33" i="8" s="1"/>
  <c r="U33" i="8" s="1"/>
  <c r="N33" i="8"/>
  <c r="Q33" i="8" s="1"/>
  <c r="T33" i="8" s="1"/>
  <c r="N34" i="8"/>
  <c r="Q34" i="8" s="1"/>
  <c r="T34" i="8" s="1"/>
  <c r="O34" i="8"/>
  <c r="R34" i="8" s="1"/>
  <c r="U34" i="8" s="1"/>
  <c r="N35" i="8"/>
  <c r="Q35" i="8" s="1"/>
  <c r="T35" i="8" s="1"/>
  <c r="O35" i="8"/>
  <c r="R35" i="8" s="1"/>
  <c r="U35" i="8" s="1"/>
  <c r="O36" i="8"/>
  <c r="R36" i="8" s="1"/>
  <c r="U36" i="8" s="1"/>
  <c r="N36" i="8"/>
  <c r="Q36" i="8" s="1"/>
  <c r="T36" i="8" s="1"/>
  <c r="O37" i="8"/>
  <c r="R37" i="8" s="1"/>
  <c r="U37" i="8" s="1"/>
  <c r="N37" i="8"/>
  <c r="Q37" i="8" s="1"/>
  <c r="T37" i="8" s="1"/>
  <c r="N38" i="8"/>
  <c r="Q38" i="8" s="1"/>
  <c r="T38" i="8" s="1"/>
  <c r="O38" i="8"/>
  <c r="R38" i="8" s="1"/>
  <c r="U38" i="8" s="1"/>
  <c r="N39" i="8"/>
  <c r="Q39" i="8" s="1"/>
  <c r="T39" i="8" s="1"/>
  <c r="O39" i="8"/>
  <c r="R39" i="8" s="1"/>
  <c r="U39" i="8" s="1"/>
  <c r="O40" i="8"/>
  <c r="R40" i="8" s="1"/>
  <c r="U40" i="8" s="1"/>
  <c r="N40" i="8"/>
  <c r="Q40" i="8" s="1"/>
  <c r="T40" i="8" s="1"/>
  <c r="N41" i="8"/>
  <c r="Q41" i="8" s="1"/>
  <c r="T41" i="8" s="1"/>
  <c r="O41" i="8"/>
  <c r="R41" i="8" s="1"/>
  <c r="U41" i="8" s="1"/>
  <c r="N42" i="8"/>
  <c r="Q42" i="8" s="1"/>
  <c r="T42" i="8" s="1"/>
  <c r="O42" i="8"/>
  <c r="R42" i="8" s="1"/>
  <c r="U42" i="8" s="1"/>
  <c r="O43" i="8"/>
  <c r="R43" i="8" s="1"/>
  <c r="U43" i="8" s="1"/>
  <c r="N43" i="8"/>
  <c r="Q43" i="8" s="1"/>
  <c r="T43" i="8" s="1"/>
  <c r="N44" i="8"/>
  <c r="Q44" i="8" s="1"/>
  <c r="T44" i="8" s="1"/>
  <c r="O44" i="8"/>
  <c r="R44" i="8" s="1"/>
  <c r="U44" i="8" s="1"/>
  <c r="N45" i="8"/>
  <c r="Q45" i="8" s="1"/>
  <c r="T45" i="8" s="1"/>
  <c r="O45" i="8"/>
  <c r="R45" i="8" s="1"/>
  <c r="U45" i="8" s="1"/>
  <c r="N46" i="8"/>
  <c r="Q46" i="8" s="1"/>
  <c r="T46" i="8" s="1"/>
  <c r="O46" i="8"/>
  <c r="R46" i="8" s="1"/>
  <c r="U46" i="8" s="1"/>
  <c r="N47" i="8"/>
  <c r="Q47" i="8" s="1"/>
  <c r="O47" i="8"/>
  <c r="R47" i="8" s="1"/>
  <c r="O48" i="8"/>
  <c r="R48" i="8" s="1"/>
  <c r="N48" i="8"/>
  <c r="Q48" i="8" s="1"/>
  <c r="N49" i="8"/>
  <c r="Q49" i="8" s="1"/>
  <c r="O49" i="8"/>
  <c r="R49" i="8" s="1"/>
  <c r="N50" i="8"/>
  <c r="Q50" i="8" s="1"/>
  <c r="O50" i="8"/>
  <c r="R50" i="8" s="1"/>
  <c r="O51" i="8"/>
  <c r="R51" i="8" s="1"/>
  <c r="N51" i="8"/>
  <c r="Q51" i="8" s="1"/>
  <c r="N52" i="8"/>
  <c r="Q52" i="8" s="1"/>
  <c r="O52" i="8"/>
  <c r="R52" i="8" s="1"/>
  <c r="N53" i="8"/>
  <c r="Q53" i="8" s="1"/>
  <c r="T53" i="8" s="1"/>
  <c r="O53" i="8"/>
  <c r="R53" i="8" s="1"/>
  <c r="U53" i="8" s="1"/>
  <c r="O54" i="8"/>
  <c r="R54" i="8" s="1"/>
  <c r="U54" i="8" s="1"/>
  <c r="N54" i="8"/>
  <c r="Q54" i="8" s="1"/>
  <c r="T54" i="8" s="1"/>
  <c r="N55" i="8"/>
  <c r="Q55" i="8" s="1"/>
  <c r="T55" i="8" s="1"/>
  <c r="O55" i="8"/>
  <c r="R55" i="8" s="1"/>
  <c r="U55" i="8" s="1"/>
  <c r="N56" i="8"/>
  <c r="Q56" i="8" s="1"/>
  <c r="T56" i="8" s="1"/>
  <c r="O56" i="8"/>
  <c r="R56" i="8" s="1"/>
  <c r="U56" i="8" s="1"/>
  <c r="N57" i="8"/>
  <c r="Q57" i="8" s="1"/>
  <c r="T57" i="8" s="1"/>
  <c r="O57" i="8"/>
  <c r="R57" i="8" s="1"/>
  <c r="U57" i="8" s="1"/>
  <c r="O58" i="8"/>
  <c r="R58" i="8" s="1"/>
  <c r="U58" i="8" s="1"/>
  <c r="N58" i="8"/>
  <c r="Q58" i="8" s="1"/>
  <c r="T58" i="8" s="1"/>
  <c r="N59" i="8"/>
  <c r="Q59" i="8" s="1"/>
  <c r="T59" i="8" s="1"/>
  <c r="O59" i="8"/>
  <c r="R59" i="8" s="1"/>
  <c r="U59" i="8" s="1"/>
  <c r="O60" i="8"/>
  <c r="R60" i="8" s="1"/>
  <c r="U60" i="8" s="1"/>
  <c r="N60" i="8"/>
  <c r="Q60" i="8" s="1"/>
  <c r="T60" i="8" s="1"/>
  <c r="O61" i="8"/>
  <c r="R61" i="8" s="1"/>
  <c r="U61" i="8" s="1"/>
  <c r="N61" i="8"/>
  <c r="Q61" i="8" s="1"/>
  <c r="T61" i="8" s="1"/>
  <c r="O62" i="8"/>
  <c r="R62" i="8" s="1"/>
  <c r="U62" i="8" s="1"/>
  <c r="N62" i="8"/>
  <c r="Q62" i="8" s="1"/>
  <c r="T62" i="8" s="1"/>
  <c r="N63" i="8"/>
  <c r="Q63" i="8" s="1"/>
  <c r="T63" i="8" s="1"/>
  <c r="O63" i="8"/>
  <c r="R63" i="8" s="1"/>
  <c r="U63" i="8" s="1"/>
  <c r="O64" i="8"/>
  <c r="R64" i="8" s="1"/>
  <c r="U64" i="8" s="1"/>
  <c r="N64" i="8"/>
  <c r="Q64" i="8" s="1"/>
  <c r="T64" i="8" s="1"/>
  <c r="O65" i="8"/>
  <c r="R65" i="8" s="1"/>
  <c r="U65" i="8" s="1"/>
  <c r="N65" i="8"/>
  <c r="Q65" i="8" s="1"/>
  <c r="T65" i="8" s="1"/>
  <c r="E528" i="17"/>
  <c r="E495" i="17"/>
  <c r="E548" i="17"/>
  <c r="F495" i="17"/>
  <c r="E546" i="17"/>
  <c r="E506" i="17"/>
  <c r="F528" i="17"/>
  <c r="F560" i="17"/>
  <c r="F484" i="17"/>
  <c r="E550" i="17"/>
  <c r="E547" i="17"/>
  <c r="E557" i="17"/>
  <c r="F550" i="17"/>
  <c r="F558" i="17"/>
  <c r="F571" i="17"/>
  <c r="F517" i="17"/>
  <c r="E549" i="17"/>
  <c r="F506" i="17"/>
  <c r="E517" i="17"/>
  <c r="F557" i="17"/>
  <c r="F561" i="17"/>
  <c r="E539" i="17"/>
  <c r="F539" i="17"/>
  <c r="E484" i="17"/>
  <c r="C40" i="17"/>
  <c r="X39" i="17"/>
  <c r="A1062" i="17" l="1"/>
  <c r="T51" i="8"/>
  <c r="AJ16" i="17"/>
  <c r="AK16" i="17" s="1"/>
  <c r="AJ17" i="17"/>
  <c r="AK17" i="17" s="1"/>
  <c r="AJ18" i="17"/>
  <c r="AK18" i="17" s="1"/>
  <c r="AJ19" i="17"/>
  <c r="AK19" i="17" s="1"/>
  <c r="AJ20" i="17"/>
  <c r="AK20" i="17" s="1"/>
  <c r="AJ21" i="17"/>
  <c r="AK21" i="17" s="1"/>
  <c r="AJ22" i="17"/>
  <c r="AK22" i="17" s="1"/>
  <c r="AJ23" i="17"/>
  <c r="AK23" i="17" s="1"/>
  <c r="AJ24" i="17"/>
  <c r="AK24" i="17" s="1"/>
  <c r="AJ25" i="17"/>
  <c r="AK25" i="17" s="1"/>
  <c r="AJ26" i="17"/>
  <c r="AK26" i="17" s="1"/>
  <c r="AJ27" i="17"/>
  <c r="AK27" i="17" s="1"/>
  <c r="U51" i="8"/>
  <c r="AL16" i="17"/>
  <c r="AM16" i="17" s="1"/>
  <c r="AL17" i="17"/>
  <c r="AM17" i="17" s="1"/>
  <c r="AL18" i="17"/>
  <c r="AM18" i="17" s="1"/>
  <c r="AL19" i="17"/>
  <c r="AM19" i="17" s="1"/>
  <c r="AL20" i="17"/>
  <c r="AM20" i="17" s="1"/>
  <c r="AL21" i="17"/>
  <c r="AM21" i="17" s="1"/>
  <c r="AL22" i="17"/>
  <c r="AM22" i="17" s="1"/>
  <c r="AL23" i="17"/>
  <c r="AM23" i="17" s="1"/>
  <c r="AL24" i="17"/>
  <c r="AM24" i="17" s="1"/>
  <c r="AL25" i="17"/>
  <c r="AM25" i="17" s="1"/>
  <c r="AL26" i="17"/>
  <c r="AM26" i="17" s="1"/>
  <c r="AL27" i="17"/>
  <c r="AM27" i="17" s="1"/>
  <c r="U50" i="8"/>
  <c r="AL5" i="17"/>
  <c r="AM5" i="17" s="1"/>
  <c r="AL4" i="17"/>
  <c r="AM4" i="17" s="1"/>
  <c r="AL6" i="17"/>
  <c r="AM6" i="17" s="1"/>
  <c r="AL7" i="17"/>
  <c r="AM7" i="17" s="1"/>
  <c r="AL8" i="17"/>
  <c r="AM8" i="17" s="1"/>
  <c r="AL9" i="17"/>
  <c r="AM9" i="17" s="1"/>
  <c r="AL10" i="17"/>
  <c r="AM10" i="17" s="1"/>
  <c r="AL11" i="17"/>
  <c r="AM11" i="17" s="1"/>
  <c r="AL12" i="17"/>
  <c r="AM12" i="17" s="1"/>
  <c r="AL13" i="17"/>
  <c r="AM13" i="17" s="1"/>
  <c r="AL14" i="17"/>
  <c r="AM14" i="17" s="1"/>
  <c r="AL15" i="17"/>
  <c r="AM15" i="17" s="1"/>
  <c r="T50" i="8"/>
  <c r="AJ4" i="17"/>
  <c r="AK4" i="17" s="1"/>
  <c r="AJ5" i="17"/>
  <c r="AK5" i="17" s="1"/>
  <c r="AJ6" i="17"/>
  <c r="AK6" i="17" s="1"/>
  <c r="AJ7" i="17"/>
  <c r="AK7" i="17" s="1"/>
  <c r="AJ8" i="17"/>
  <c r="AK8" i="17" s="1"/>
  <c r="AJ9" i="17"/>
  <c r="AK9" i="17" s="1"/>
  <c r="AJ10" i="17"/>
  <c r="AK10" i="17" s="1"/>
  <c r="AJ11" i="17"/>
  <c r="AK11" i="17" s="1"/>
  <c r="AJ12" i="17"/>
  <c r="AK12" i="17" s="1"/>
  <c r="AJ13" i="17"/>
  <c r="AK13" i="17" s="1"/>
  <c r="AJ14" i="17"/>
  <c r="AK14" i="17" s="1"/>
  <c r="AJ15" i="17"/>
  <c r="AK15" i="17" s="1"/>
  <c r="T52" i="8"/>
  <c r="AJ28" i="17"/>
  <c r="AK28" i="17" s="1"/>
  <c r="AJ29" i="17"/>
  <c r="AK29" i="17" s="1"/>
  <c r="AJ30" i="17"/>
  <c r="AK30" i="17" s="1"/>
  <c r="AJ31" i="17"/>
  <c r="AK31" i="17" s="1"/>
  <c r="AJ32" i="17"/>
  <c r="AK32" i="17" s="1"/>
  <c r="AJ33" i="17"/>
  <c r="AK33" i="17" s="1"/>
  <c r="AJ34" i="17"/>
  <c r="AK34" i="17" s="1"/>
  <c r="AJ35" i="17"/>
  <c r="AK35" i="17" s="1"/>
  <c r="AJ36" i="17"/>
  <c r="AK36" i="17" s="1"/>
  <c r="AJ37" i="17"/>
  <c r="AK37" i="17" s="1"/>
  <c r="AJ38" i="17"/>
  <c r="AK38" i="17" s="1"/>
  <c r="AJ39" i="17"/>
  <c r="AK39" i="17" s="1"/>
  <c r="U52" i="8"/>
  <c r="AL28" i="17"/>
  <c r="AM28" i="17" s="1"/>
  <c r="AL29" i="17"/>
  <c r="AM29" i="17" s="1"/>
  <c r="AL30" i="17"/>
  <c r="AM30" i="17" s="1"/>
  <c r="AL31" i="17"/>
  <c r="AM31" i="17" s="1"/>
  <c r="AL32" i="17"/>
  <c r="AM32" i="17" s="1"/>
  <c r="AL33" i="17"/>
  <c r="AM33" i="17" s="1"/>
  <c r="AL34" i="17"/>
  <c r="AM34" i="17" s="1"/>
  <c r="AL35" i="17"/>
  <c r="AM35" i="17" s="1"/>
  <c r="AL36" i="17"/>
  <c r="AM36" i="17" s="1"/>
  <c r="AL37" i="17"/>
  <c r="AM37" i="17" s="1"/>
  <c r="AL38" i="17"/>
  <c r="AM38" i="17" s="1"/>
  <c r="AL39" i="17"/>
  <c r="AM39" i="17" s="1"/>
  <c r="AL40" i="17"/>
  <c r="AM40" i="17" s="1"/>
  <c r="AJ40" i="17"/>
  <c r="AK40" i="17" s="1"/>
  <c r="T48" i="8"/>
  <c r="U47" i="8"/>
  <c r="U48" i="8"/>
  <c r="T47" i="8"/>
  <c r="U49" i="8"/>
  <c r="T49" i="8"/>
  <c r="T7" i="8"/>
  <c r="Q7" i="8"/>
  <c r="U7" i="8"/>
  <c r="R7" i="8"/>
  <c r="L68" i="8"/>
  <c r="N67" i="8"/>
  <c r="Q67" i="8" s="1"/>
  <c r="T67" i="8" s="1"/>
  <c r="O67" i="8"/>
  <c r="R67" i="8" s="1"/>
  <c r="U67" i="8" s="1"/>
  <c r="F570" i="17"/>
  <c r="E562" i="17"/>
  <c r="F507" i="17"/>
  <c r="F573" i="17"/>
  <c r="F529" i="17"/>
  <c r="F540" i="17"/>
  <c r="F562" i="17"/>
  <c r="E560" i="17"/>
  <c r="F496" i="17"/>
  <c r="E518" i="17"/>
  <c r="E496" i="17"/>
  <c r="E529" i="17"/>
  <c r="F551" i="17"/>
  <c r="F569" i="17"/>
  <c r="F518" i="17"/>
  <c r="F583" i="17"/>
  <c r="E569" i="17"/>
  <c r="E507" i="17"/>
  <c r="E558" i="17"/>
  <c r="E551" i="17"/>
  <c r="E561" i="17"/>
  <c r="E559" i="17"/>
  <c r="F572" i="17"/>
  <c r="E540" i="17"/>
  <c r="G40" i="17"/>
  <c r="C41" i="17"/>
  <c r="X40" i="17"/>
  <c r="L40" i="17"/>
  <c r="L41" i="17" s="1"/>
  <c r="L42" i="17" s="1"/>
  <c r="L43" i="17" s="1"/>
  <c r="L44" i="17" s="1"/>
  <c r="L45" i="17" s="1"/>
  <c r="G41" i="17" l="1"/>
  <c r="G42" i="17" s="1"/>
  <c r="G43" i="17" s="1"/>
  <c r="G44" i="17" s="1"/>
  <c r="G45" i="17" s="1"/>
  <c r="A1063" i="17"/>
  <c r="AJ41" i="17"/>
  <c r="AK41" i="17" s="1"/>
  <c r="AL41" i="17"/>
  <c r="AM41" i="17" s="1"/>
  <c r="L69" i="8"/>
  <c r="E508" i="17"/>
  <c r="F541" i="17"/>
  <c r="F581" i="17"/>
  <c r="E563" i="17"/>
  <c r="E530" i="17"/>
  <c r="F574" i="17"/>
  <c r="E573" i="17"/>
  <c r="E552" i="17"/>
  <c r="F519" i="17"/>
  <c r="F595" i="17"/>
  <c r="F585" i="17"/>
  <c r="E574" i="17"/>
  <c r="E572" i="17"/>
  <c r="F584" i="17"/>
  <c r="E570" i="17"/>
  <c r="F508" i="17"/>
  <c r="F552" i="17"/>
  <c r="E581" i="17"/>
  <c r="F563" i="17"/>
  <c r="E571" i="17"/>
  <c r="E519" i="17"/>
  <c r="F530" i="17"/>
  <c r="E541" i="17"/>
  <c r="F582" i="17"/>
  <c r="X41" i="17"/>
  <c r="C42" i="17"/>
  <c r="A1064" i="17" l="1"/>
  <c r="AL42" i="17"/>
  <c r="AM42" i="17" s="1"/>
  <c r="AJ42" i="17"/>
  <c r="AK42" i="17" s="1"/>
  <c r="L70" i="8"/>
  <c r="E585" i="17"/>
  <c r="E531" i="17"/>
  <c r="F575" i="17"/>
  <c r="F520" i="17"/>
  <c r="F593" i="17"/>
  <c r="F594" i="17"/>
  <c r="E586" i="17"/>
  <c r="F586" i="17"/>
  <c r="E583" i="17"/>
  <c r="E593" i="17"/>
  <c r="E582" i="17"/>
  <c r="F531" i="17"/>
  <c r="E584" i="17"/>
  <c r="F607" i="17"/>
  <c r="E553" i="17"/>
  <c r="E542" i="17"/>
  <c r="F553" i="17"/>
  <c r="F597" i="17"/>
  <c r="E564" i="17"/>
  <c r="F542" i="17"/>
  <c r="F564" i="17"/>
  <c r="F596" i="17"/>
  <c r="E575" i="17"/>
  <c r="E520" i="17"/>
  <c r="C43" i="17"/>
  <c r="X42" i="17"/>
  <c r="A1065" i="17" l="1"/>
  <c r="AL43" i="17"/>
  <c r="AM43" i="17" s="1"/>
  <c r="AJ43" i="17"/>
  <c r="AK43" i="17" s="1"/>
  <c r="L71" i="8"/>
  <c r="E532" i="17"/>
  <c r="F576" i="17"/>
  <c r="E576" i="17"/>
  <c r="E554" i="17"/>
  <c r="E595" i="17"/>
  <c r="F606" i="17"/>
  <c r="F587" i="17"/>
  <c r="F554" i="17"/>
  <c r="E605" i="17"/>
  <c r="F532" i="17"/>
  <c r="E565" i="17"/>
  <c r="F543" i="17"/>
  <c r="E596" i="17"/>
  <c r="F609" i="17"/>
  <c r="F598" i="17"/>
  <c r="F605" i="17"/>
  <c r="E543" i="17"/>
  <c r="F565" i="17"/>
  <c r="E594" i="17"/>
  <c r="E587" i="17"/>
  <c r="F608" i="17"/>
  <c r="F619" i="17"/>
  <c r="E598" i="17"/>
  <c r="E597" i="17"/>
  <c r="X43" i="17"/>
  <c r="C44" i="17"/>
  <c r="A1066" i="17" l="1"/>
  <c r="AL44" i="17"/>
  <c r="AM44" i="17" s="1"/>
  <c r="AJ44" i="17"/>
  <c r="AK44" i="17" s="1"/>
  <c r="L72" i="8"/>
  <c r="F588" i="17"/>
  <c r="E617" i="17"/>
  <c r="F620" i="17"/>
  <c r="E555" i="17"/>
  <c r="E577" i="17"/>
  <c r="F566" i="17"/>
  <c r="E607" i="17"/>
  <c r="F610" i="17"/>
  <c r="F618" i="17"/>
  <c r="E609" i="17"/>
  <c r="E610" i="17"/>
  <c r="E599" i="17"/>
  <c r="F621" i="17"/>
  <c r="E544" i="17"/>
  <c r="F577" i="17"/>
  <c r="E566" i="17"/>
  <c r="F555" i="17"/>
  <c r="E606" i="17"/>
  <c r="F617" i="17"/>
  <c r="E608" i="17"/>
  <c r="F544" i="17"/>
  <c r="F599" i="17"/>
  <c r="F631" i="17"/>
  <c r="E588" i="17"/>
  <c r="C45" i="17"/>
  <c r="X44" i="17"/>
  <c r="A1067" i="17" l="1"/>
  <c r="AL45" i="17"/>
  <c r="AM45" i="17" s="1"/>
  <c r="AJ45" i="17"/>
  <c r="AK45" i="17" s="1"/>
  <c r="L73" i="8"/>
  <c r="E578" i="17"/>
  <c r="F633" i="17"/>
  <c r="F632" i="17"/>
  <c r="F611" i="17"/>
  <c r="F630" i="17"/>
  <c r="F578" i="17"/>
  <c r="E600" i="17"/>
  <c r="E611" i="17"/>
  <c r="E629" i="17"/>
  <c r="E618" i="17"/>
  <c r="F589" i="17"/>
  <c r="E589" i="17"/>
  <c r="E620" i="17"/>
  <c r="E622" i="17"/>
  <c r="F622" i="17"/>
  <c r="F567" i="17"/>
  <c r="E621" i="17"/>
  <c r="E619" i="17"/>
  <c r="F629" i="17"/>
  <c r="F643" i="17"/>
  <c r="F556" i="17"/>
  <c r="E556" i="17"/>
  <c r="E567" i="17"/>
  <c r="F600" i="17"/>
  <c r="X45" i="17"/>
  <c r="C46" i="17"/>
  <c r="A1068" i="17" l="1"/>
  <c r="AL46" i="17"/>
  <c r="AM46" i="17" s="1"/>
  <c r="AJ46" i="17"/>
  <c r="AK46" i="17" s="1"/>
  <c r="L46" i="17"/>
  <c r="G46" i="17"/>
  <c r="L74" i="8"/>
  <c r="E601" i="17"/>
  <c r="F590" i="17"/>
  <c r="F568" i="17"/>
  <c r="E631" i="17"/>
  <c r="F634" i="17"/>
  <c r="E641" i="17"/>
  <c r="F644" i="17"/>
  <c r="F601" i="17"/>
  <c r="E633" i="17"/>
  <c r="E634" i="17"/>
  <c r="E623" i="17"/>
  <c r="F642" i="17"/>
  <c r="F641" i="17"/>
  <c r="E579" i="17"/>
  <c r="F655" i="17"/>
  <c r="E630" i="17"/>
  <c r="F645" i="17"/>
  <c r="F612" i="17"/>
  <c r="E632" i="17"/>
  <c r="E612" i="17"/>
  <c r="E568" i="17"/>
  <c r="F579" i="17"/>
  <c r="F623" i="17"/>
  <c r="E590" i="17"/>
  <c r="X46" i="17"/>
  <c r="C47" i="17"/>
  <c r="A1069" i="17" l="1"/>
  <c r="AL47" i="17"/>
  <c r="AM47" i="17" s="1"/>
  <c r="AJ47" i="17"/>
  <c r="AK47" i="17" s="1"/>
  <c r="G47" i="17"/>
  <c r="L47" i="17"/>
  <c r="L75" i="8"/>
  <c r="E646" i="17"/>
  <c r="F656" i="17"/>
  <c r="F653" i="17"/>
  <c r="F591" i="17"/>
  <c r="E644" i="17"/>
  <c r="E602" i="17"/>
  <c r="E645" i="17"/>
  <c r="E653" i="17"/>
  <c r="F580" i="17"/>
  <c r="F667" i="17"/>
  <c r="F654" i="17"/>
  <c r="F613" i="17"/>
  <c r="F646" i="17"/>
  <c r="F602" i="17"/>
  <c r="F635" i="17"/>
  <c r="E591" i="17"/>
  <c r="E635" i="17"/>
  <c r="E642" i="17"/>
  <c r="E580" i="17"/>
  <c r="F624" i="17"/>
  <c r="E624" i="17"/>
  <c r="F657" i="17"/>
  <c r="E643" i="17"/>
  <c r="E613" i="17"/>
  <c r="X47" i="17"/>
  <c r="C48" i="17"/>
  <c r="A1070" i="17" l="1"/>
  <c r="AL48" i="17"/>
  <c r="AM48" i="17" s="1"/>
  <c r="AJ48" i="17"/>
  <c r="AK48" i="17" s="1"/>
  <c r="L76" i="8"/>
  <c r="F658" i="17"/>
  <c r="E657" i="17"/>
  <c r="E636" i="17"/>
  <c r="F679" i="17"/>
  <c r="E592" i="17"/>
  <c r="F647" i="17"/>
  <c r="E614" i="17"/>
  <c r="F665" i="17"/>
  <c r="E654" i="17"/>
  <c r="F625" i="17"/>
  <c r="E655" i="17"/>
  <c r="F592" i="17"/>
  <c r="E656" i="17"/>
  <c r="E647" i="17"/>
  <c r="F614" i="17"/>
  <c r="F668" i="17"/>
  <c r="F666" i="17"/>
  <c r="E665" i="17"/>
  <c r="E625" i="17"/>
  <c r="F669" i="17"/>
  <c r="F636" i="17"/>
  <c r="E603" i="17"/>
  <c r="F603" i="17"/>
  <c r="E658" i="17"/>
  <c r="L48" i="17"/>
  <c r="L49" i="17" s="1"/>
  <c r="L50" i="17" s="1"/>
  <c r="G48" i="17"/>
  <c r="C49" i="17"/>
  <c r="X48" i="17"/>
  <c r="A1071" i="17" l="1"/>
  <c r="AL49" i="17"/>
  <c r="AM49" i="17" s="1"/>
  <c r="AJ49" i="17"/>
  <c r="AK49" i="17" s="1"/>
  <c r="L77" i="8"/>
  <c r="G49" i="17"/>
  <c r="G50" i="17" s="1"/>
  <c r="E626" i="17"/>
  <c r="F691" i="17"/>
  <c r="E668" i="17"/>
  <c r="F637" i="17"/>
  <c r="E670" i="17"/>
  <c r="F648" i="17"/>
  <c r="E637" i="17"/>
  <c r="F680" i="17"/>
  <c r="E648" i="17"/>
  <c r="E666" i="17"/>
  <c r="F659" i="17"/>
  <c r="E677" i="17"/>
  <c r="F604" i="17"/>
  <c r="E669" i="17"/>
  <c r="F615" i="17"/>
  <c r="F681" i="17"/>
  <c r="F626" i="17"/>
  <c r="E604" i="17"/>
  <c r="E667" i="17"/>
  <c r="F677" i="17"/>
  <c r="E615" i="17"/>
  <c r="F678" i="17"/>
  <c r="E659" i="17"/>
  <c r="F670" i="17"/>
  <c r="X49" i="17"/>
  <c r="C50" i="17"/>
  <c r="A1072" i="17" l="1"/>
  <c r="AJ50" i="17"/>
  <c r="AK50" i="17" s="1"/>
  <c r="AL50" i="17"/>
  <c r="AM50" i="17" s="1"/>
  <c r="L78" i="8"/>
  <c r="E678" i="17"/>
  <c r="F649" i="17"/>
  <c r="E680" i="17"/>
  <c r="E660" i="17"/>
  <c r="F660" i="17"/>
  <c r="E616" i="17"/>
  <c r="E689" i="17"/>
  <c r="E627" i="17"/>
  <c r="F693" i="17"/>
  <c r="F616" i="17"/>
  <c r="F682" i="17"/>
  <c r="E671" i="17"/>
  <c r="F689" i="17"/>
  <c r="F627" i="17"/>
  <c r="E682" i="17"/>
  <c r="F703" i="17"/>
  <c r="F692" i="17"/>
  <c r="F690" i="17"/>
  <c r="E649" i="17"/>
  <c r="E679" i="17"/>
  <c r="F638" i="17"/>
  <c r="E681" i="17"/>
  <c r="F671" i="17"/>
  <c r="E638" i="17"/>
  <c r="X50" i="17"/>
  <c r="C51" i="17"/>
  <c r="A1073" i="17" l="1"/>
  <c r="L51" i="17"/>
  <c r="AL51" i="17"/>
  <c r="AM51" i="17" s="1"/>
  <c r="AJ51" i="17"/>
  <c r="AK51" i="17" s="1"/>
  <c r="G51" i="17"/>
  <c r="L79" i="8"/>
  <c r="E701" i="17"/>
  <c r="F701" i="17"/>
  <c r="F628" i="17"/>
  <c r="E692" i="17"/>
  <c r="E650" i="17"/>
  <c r="F715" i="17"/>
  <c r="E628" i="17"/>
  <c r="F650" i="17"/>
  <c r="E691" i="17"/>
  <c r="F702" i="17"/>
  <c r="E694" i="17"/>
  <c r="E683" i="17"/>
  <c r="E672" i="17"/>
  <c r="F705" i="17"/>
  <c r="F661" i="17"/>
  <c r="E661" i="17"/>
  <c r="F683" i="17"/>
  <c r="F672" i="17"/>
  <c r="E693" i="17"/>
  <c r="F704" i="17"/>
  <c r="F639" i="17"/>
  <c r="F694" i="17"/>
  <c r="E639" i="17"/>
  <c r="E690" i="17"/>
  <c r="X51" i="17"/>
  <c r="C52" i="17"/>
  <c r="A1074" i="17" l="1"/>
  <c r="AL52" i="17"/>
  <c r="AM52" i="17" s="1"/>
  <c r="AJ52" i="17"/>
  <c r="AK52" i="17" s="1"/>
  <c r="L80" i="8"/>
  <c r="G52" i="17"/>
  <c r="F717" i="17"/>
  <c r="F714" i="17"/>
  <c r="F695" i="17"/>
  <c r="E673" i="17"/>
  <c r="E684" i="17"/>
  <c r="F640" i="17"/>
  <c r="E703" i="17"/>
  <c r="F727" i="17"/>
  <c r="E695" i="17"/>
  <c r="F716" i="17"/>
  <c r="F684" i="17"/>
  <c r="F673" i="17"/>
  <c r="E662" i="17"/>
  <c r="F713" i="17"/>
  <c r="E640" i="17"/>
  <c r="E702" i="17"/>
  <c r="E706" i="17"/>
  <c r="F662" i="17"/>
  <c r="F651" i="17"/>
  <c r="E651" i="17"/>
  <c r="F706" i="17"/>
  <c r="E705" i="17"/>
  <c r="E704" i="17"/>
  <c r="E713" i="17"/>
  <c r="C53" i="17"/>
  <c r="X52" i="17"/>
  <c r="L52" i="17"/>
  <c r="L53" i="17" s="1"/>
  <c r="L54" i="17" s="1"/>
  <c r="L55" i="17" s="1"/>
  <c r="L56" i="17" s="1"/>
  <c r="L57" i="17" s="1"/>
  <c r="G53" i="17" l="1"/>
  <c r="G54" i="17" s="1"/>
  <c r="G55" i="17" s="1"/>
  <c r="G56" i="17" s="1"/>
  <c r="G57" i="17" s="1"/>
  <c r="A1075" i="17"/>
  <c r="AJ53" i="17"/>
  <c r="AK53" i="17" s="1"/>
  <c r="AL53" i="17"/>
  <c r="AM53" i="17" s="1"/>
  <c r="L81" i="8"/>
  <c r="F718" i="17"/>
  <c r="E652" i="17"/>
  <c r="F685" i="17"/>
  <c r="E707" i="17"/>
  <c r="F652" i="17"/>
  <c r="F707" i="17"/>
  <c r="F663" i="17"/>
  <c r="E725" i="17"/>
  <c r="F674" i="17"/>
  <c r="E696" i="17"/>
  <c r="F726" i="17"/>
  <c r="E714" i="17"/>
  <c r="F728" i="17"/>
  <c r="F725" i="17"/>
  <c r="F696" i="17"/>
  <c r="F739" i="17"/>
  <c r="E717" i="17"/>
  <c r="E663" i="17"/>
  <c r="E718" i="17"/>
  <c r="E685" i="17"/>
  <c r="E716" i="17"/>
  <c r="E674" i="17"/>
  <c r="E715" i="17"/>
  <c r="F729" i="17"/>
  <c r="X53" i="17"/>
  <c r="C54" i="17"/>
  <c r="A1076" i="17" l="1"/>
  <c r="AJ54" i="17"/>
  <c r="AK54" i="17" s="1"/>
  <c r="AL54" i="17"/>
  <c r="AM54" i="17" s="1"/>
  <c r="L82" i="8"/>
  <c r="E728" i="17"/>
  <c r="E729" i="17"/>
  <c r="E737" i="17"/>
  <c r="F737" i="17"/>
  <c r="F738" i="17"/>
  <c r="F719" i="17"/>
  <c r="F697" i="17"/>
  <c r="E697" i="17"/>
  <c r="F751" i="17"/>
  <c r="E708" i="17"/>
  <c r="F675" i="17"/>
  <c r="E664" i="17"/>
  <c r="F740" i="17"/>
  <c r="F664" i="17"/>
  <c r="F741" i="17"/>
  <c r="E730" i="17"/>
  <c r="E727" i="17"/>
  <c r="E686" i="17"/>
  <c r="E675" i="17"/>
  <c r="F708" i="17"/>
  <c r="E726" i="17"/>
  <c r="F686" i="17"/>
  <c r="E719" i="17"/>
  <c r="F730" i="17"/>
  <c r="C55" i="17"/>
  <c r="X54" i="17"/>
  <c r="A1077" i="17" l="1"/>
  <c r="AL55" i="17"/>
  <c r="AM55" i="17" s="1"/>
  <c r="AJ55" i="17"/>
  <c r="AK55" i="17" s="1"/>
  <c r="L83" i="8"/>
  <c r="E720" i="17"/>
  <c r="F709" i="17"/>
  <c r="E698" i="17"/>
  <c r="F752" i="17"/>
  <c r="F749" i="17"/>
  <c r="F698" i="17"/>
  <c r="F742" i="17"/>
  <c r="F753" i="17"/>
  <c r="E676" i="17"/>
  <c r="F763" i="17"/>
  <c r="F731" i="17"/>
  <c r="E749" i="17"/>
  <c r="E709" i="17"/>
  <c r="E741" i="17"/>
  <c r="E742" i="17"/>
  <c r="E738" i="17"/>
  <c r="E731" i="17"/>
  <c r="F720" i="17"/>
  <c r="E739" i="17"/>
  <c r="F676" i="17"/>
  <c r="F687" i="17"/>
  <c r="F750" i="17"/>
  <c r="E687" i="17"/>
  <c r="E740" i="17"/>
  <c r="X55" i="17"/>
  <c r="C56" i="17"/>
  <c r="A1078" i="17" l="1"/>
  <c r="AL56" i="17"/>
  <c r="AM56" i="17" s="1"/>
  <c r="AJ56" i="17"/>
  <c r="AK56" i="17" s="1"/>
  <c r="L84" i="8"/>
  <c r="F743" i="17"/>
  <c r="F765" i="17"/>
  <c r="E754" i="17"/>
  <c r="F761" i="17"/>
  <c r="E699" i="17"/>
  <c r="E743" i="17"/>
  <c r="E721" i="17"/>
  <c r="F775" i="17"/>
  <c r="F754" i="17"/>
  <c r="E732" i="17"/>
  <c r="F732" i="17"/>
  <c r="F764" i="17"/>
  <c r="F721" i="17"/>
  <c r="F688" i="17"/>
  <c r="E750" i="17"/>
  <c r="E761" i="17"/>
  <c r="E688" i="17"/>
  <c r="E752" i="17"/>
  <c r="F699" i="17"/>
  <c r="E753" i="17"/>
  <c r="F762" i="17"/>
  <c r="E751" i="17"/>
  <c r="F710" i="17"/>
  <c r="E710" i="17"/>
  <c r="C57" i="17"/>
  <c r="X56" i="17"/>
  <c r="A1079" i="17" l="1"/>
  <c r="AL57" i="17"/>
  <c r="AM57" i="17" s="1"/>
  <c r="AJ57" i="17"/>
  <c r="AK57" i="17" s="1"/>
  <c r="L85" i="8"/>
  <c r="E773" i="17"/>
  <c r="F733" i="17"/>
  <c r="E744" i="17"/>
  <c r="E733" i="17"/>
  <c r="E766" i="17"/>
  <c r="E722" i="17"/>
  <c r="F774" i="17"/>
  <c r="F711" i="17"/>
  <c r="E762" i="17"/>
  <c r="E755" i="17"/>
  <c r="F776" i="17"/>
  <c r="F766" i="17"/>
  <c r="E711" i="17"/>
  <c r="F777" i="17"/>
  <c r="F722" i="17"/>
  <c r="F700" i="17"/>
  <c r="E764" i="17"/>
  <c r="E700" i="17"/>
  <c r="F744" i="17"/>
  <c r="F787" i="17"/>
  <c r="E763" i="17"/>
  <c r="E765" i="17"/>
  <c r="F773" i="17"/>
  <c r="F755" i="17"/>
  <c r="C58" i="17"/>
  <c r="X57" i="17"/>
  <c r="A1080" i="17" l="1"/>
  <c r="AL58" i="17"/>
  <c r="AM58" i="17" s="1"/>
  <c r="AJ58" i="17"/>
  <c r="AK58" i="17" s="1"/>
  <c r="G58" i="17"/>
  <c r="L58" i="17"/>
  <c r="L86" i="8"/>
  <c r="F756" i="17"/>
  <c r="E774" i="17"/>
  <c r="E734" i="17"/>
  <c r="E775" i="17"/>
  <c r="E712" i="17"/>
  <c r="F734" i="17"/>
  <c r="F778" i="17"/>
  <c r="F745" i="17"/>
  <c r="E778" i="17"/>
  <c r="E777" i="17"/>
  <c r="E776" i="17"/>
  <c r="F723" i="17"/>
  <c r="E785" i="17"/>
  <c r="F767" i="17"/>
  <c r="F799" i="17"/>
  <c r="F789" i="17"/>
  <c r="F788" i="17"/>
  <c r="E745" i="17"/>
  <c r="F785" i="17"/>
  <c r="F712" i="17"/>
  <c r="E723" i="17"/>
  <c r="E767" i="17"/>
  <c r="F786" i="17"/>
  <c r="E756" i="17"/>
  <c r="C59" i="17"/>
  <c r="X58" i="17"/>
  <c r="A1081" i="17" l="1"/>
  <c r="AL59" i="17"/>
  <c r="AM59" i="17" s="1"/>
  <c r="AJ59" i="17"/>
  <c r="AK59" i="17" s="1"/>
  <c r="L59" i="17"/>
  <c r="G59" i="17"/>
  <c r="G60" i="17" s="1"/>
  <c r="G61" i="17" s="1"/>
  <c r="G62" i="17" s="1"/>
  <c r="L87" i="8"/>
  <c r="E790" i="17"/>
  <c r="E787" i="17"/>
  <c r="F790" i="17"/>
  <c r="E735" i="17"/>
  <c r="F811" i="17"/>
  <c r="F735" i="17"/>
  <c r="E746" i="17"/>
  <c r="F724" i="17"/>
  <c r="F800" i="17"/>
  <c r="E788" i="17"/>
  <c r="F746" i="17"/>
  <c r="E786" i="17"/>
  <c r="F798" i="17"/>
  <c r="F779" i="17"/>
  <c r="E789" i="17"/>
  <c r="F757" i="17"/>
  <c r="E724" i="17"/>
  <c r="E757" i="17"/>
  <c r="E768" i="17"/>
  <c r="E779" i="17"/>
  <c r="F797" i="17"/>
  <c r="F801" i="17"/>
  <c r="E797" i="17"/>
  <c r="F768" i="17"/>
  <c r="C60" i="17"/>
  <c r="X59" i="17"/>
  <c r="A1082" i="17" l="1"/>
  <c r="AL60" i="17"/>
  <c r="AM60" i="17" s="1"/>
  <c r="AJ60" i="17"/>
  <c r="AK60" i="17" s="1"/>
  <c r="L88" i="8"/>
  <c r="L60" i="17"/>
  <c r="L61" i="17" s="1"/>
  <c r="L62" i="17" s="1"/>
  <c r="F813" i="17"/>
  <c r="E801" i="17"/>
  <c r="E798" i="17"/>
  <c r="F812" i="17"/>
  <c r="F747" i="17"/>
  <c r="F802" i="17"/>
  <c r="E799" i="17"/>
  <c r="F780" i="17"/>
  <c r="F809" i="17"/>
  <c r="E736" i="17"/>
  <c r="F791" i="17"/>
  <c r="F758" i="17"/>
  <c r="F736" i="17"/>
  <c r="F823" i="17"/>
  <c r="E769" i="17"/>
  <c r="E802" i="17"/>
  <c r="E809" i="17"/>
  <c r="E791" i="17"/>
  <c r="E800" i="17"/>
  <c r="E758" i="17"/>
  <c r="E747" i="17"/>
  <c r="F769" i="17"/>
  <c r="F810" i="17"/>
  <c r="E780" i="17"/>
  <c r="X60" i="17"/>
  <c r="C61" i="17"/>
  <c r="A1083" i="17" l="1"/>
  <c r="AL61" i="17"/>
  <c r="AM61" i="17" s="1"/>
  <c r="AJ61" i="17"/>
  <c r="AK61" i="17" s="1"/>
  <c r="L89" i="8"/>
  <c r="E813" i="17"/>
  <c r="F835" i="17"/>
  <c r="E792" i="17"/>
  <c r="E759" i="17"/>
  <c r="E821" i="17"/>
  <c r="F803" i="17"/>
  <c r="F792" i="17"/>
  <c r="F759" i="17"/>
  <c r="E770" i="17"/>
  <c r="E814" i="17"/>
  <c r="F748" i="17"/>
  <c r="E748" i="17"/>
  <c r="E811" i="17"/>
  <c r="F825" i="17"/>
  <c r="F822" i="17"/>
  <c r="F824" i="17"/>
  <c r="E812" i="17"/>
  <c r="E781" i="17"/>
  <c r="F770" i="17"/>
  <c r="F821" i="17"/>
  <c r="F814" i="17"/>
  <c r="E810" i="17"/>
  <c r="F781" i="17"/>
  <c r="E803" i="17"/>
  <c r="X61" i="17"/>
  <c r="C62" i="17"/>
  <c r="A1084" i="17" l="1"/>
  <c r="AL62" i="17"/>
  <c r="AM62" i="17" s="1"/>
  <c r="AJ62" i="17"/>
  <c r="AK62" i="17" s="1"/>
  <c r="L90" i="8"/>
  <c r="F782" i="17"/>
  <c r="F837" i="17"/>
  <c r="E771" i="17"/>
  <c r="E826" i="17"/>
  <c r="F804" i="17"/>
  <c r="E815" i="17"/>
  <c r="F826" i="17"/>
  <c r="F836" i="17"/>
  <c r="E823" i="17"/>
  <c r="E804" i="17"/>
  <c r="E782" i="17"/>
  <c r="E760" i="17"/>
  <c r="F815" i="17"/>
  <c r="F793" i="17"/>
  <c r="F833" i="17"/>
  <c r="E793" i="17"/>
  <c r="F834" i="17"/>
  <c r="F847" i="17"/>
  <c r="F771" i="17"/>
  <c r="E833" i="17"/>
  <c r="E822" i="17"/>
  <c r="E824" i="17"/>
  <c r="F760" i="17"/>
  <c r="E825" i="17"/>
  <c r="C63" i="17"/>
  <c r="X62" i="17"/>
  <c r="A1085" i="17" l="1"/>
  <c r="AL63" i="17"/>
  <c r="AM63" i="17" s="1"/>
  <c r="AJ63" i="17"/>
  <c r="AK63" i="17" s="1"/>
  <c r="G63" i="17"/>
  <c r="L63" i="17"/>
  <c r="L91" i="8"/>
  <c r="E816" i="17"/>
  <c r="F838" i="17"/>
  <c r="E834" i="17"/>
  <c r="F783" i="17"/>
  <c r="E805" i="17"/>
  <c r="E783" i="17"/>
  <c r="E837" i="17"/>
  <c r="F827" i="17"/>
  <c r="E835" i="17"/>
  <c r="E827" i="17"/>
  <c r="F859" i="17"/>
  <c r="F845" i="17"/>
  <c r="E772" i="17"/>
  <c r="F849" i="17"/>
  <c r="F772" i="17"/>
  <c r="F848" i="17"/>
  <c r="F816" i="17"/>
  <c r="E845" i="17"/>
  <c r="E794" i="17"/>
  <c r="E836" i="17"/>
  <c r="F846" i="17"/>
  <c r="F805" i="17"/>
  <c r="E838" i="17"/>
  <c r="F794" i="17"/>
  <c r="C64" i="17"/>
  <c r="X63" i="17"/>
  <c r="A1086" i="17" l="1"/>
  <c r="AJ64" i="17"/>
  <c r="AK64" i="17" s="1"/>
  <c r="AL64" i="17"/>
  <c r="AM64" i="17" s="1"/>
  <c r="L92" i="8"/>
  <c r="G64" i="17"/>
  <c r="E795" i="17"/>
  <c r="E857" i="17"/>
  <c r="F857" i="17"/>
  <c r="E817" i="17"/>
  <c r="F817" i="17"/>
  <c r="F806" i="17"/>
  <c r="F839" i="17"/>
  <c r="E850" i="17"/>
  <c r="E848" i="17"/>
  <c r="F861" i="17"/>
  <c r="F871" i="17"/>
  <c r="F795" i="17"/>
  <c r="F850" i="17"/>
  <c r="E847" i="17"/>
  <c r="F858" i="17"/>
  <c r="F828" i="17"/>
  <c r="E849" i="17"/>
  <c r="F784" i="17"/>
  <c r="E806" i="17"/>
  <c r="F860" i="17"/>
  <c r="E784" i="17"/>
  <c r="E839" i="17"/>
  <c r="E846" i="17"/>
  <c r="E828" i="17"/>
  <c r="X64" i="17"/>
  <c r="L64" i="17"/>
  <c r="C65" i="17"/>
  <c r="L65" i="17" l="1"/>
  <c r="L66" i="17" s="1"/>
  <c r="L67" i="17" s="1"/>
  <c r="L68" i="17" s="1"/>
  <c r="L69" i="17" s="1"/>
  <c r="G65" i="17"/>
  <c r="G66" i="17" s="1"/>
  <c r="G67" i="17" s="1"/>
  <c r="G68" i="17" s="1"/>
  <c r="G69" i="17" s="1"/>
  <c r="A1087" i="17"/>
  <c r="AL65" i="17"/>
  <c r="AM65" i="17" s="1"/>
  <c r="AJ65" i="17"/>
  <c r="AK65" i="17" s="1"/>
  <c r="L93" i="8"/>
  <c r="E796" i="17"/>
  <c r="F796" i="17"/>
  <c r="F870" i="17"/>
  <c r="F807" i="17"/>
  <c r="E860" i="17"/>
  <c r="F818" i="17"/>
  <c r="F869" i="17"/>
  <c r="E840" i="17"/>
  <c r="E861" i="17"/>
  <c r="E862" i="17"/>
  <c r="F883" i="17"/>
  <c r="F829" i="17"/>
  <c r="E818" i="17"/>
  <c r="F840" i="17"/>
  <c r="F862" i="17"/>
  <c r="F851" i="17"/>
  <c r="E829" i="17"/>
  <c r="E869" i="17"/>
  <c r="E858" i="17"/>
  <c r="E851" i="17"/>
  <c r="F873" i="17"/>
  <c r="E859" i="17"/>
  <c r="F872" i="17"/>
  <c r="E807" i="17"/>
  <c r="X65" i="17"/>
  <c r="C66" i="17"/>
  <c r="A1088" i="17" l="1"/>
  <c r="AL66" i="17"/>
  <c r="AM66" i="17" s="1"/>
  <c r="AJ66" i="17"/>
  <c r="AK66" i="17" s="1"/>
  <c r="L94" i="8"/>
  <c r="F863" i="17"/>
  <c r="E830" i="17"/>
  <c r="E874" i="17"/>
  <c r="E819" i="17"/>
  <c r="F885" i="17"/>
  <c r="E873" i="17"/>
  <c r="F830" i="17"/>
  <c r="F882" i="17"/>
  <c r="E881" i="17"/>
  <c r="F874" i="17"/>
  <c r="F841" i="17"/>
  <c r="E870" i="17"/>
  <c r="E863" i="17"/>
  <c r="E852" i="17"/>
  <c r="E872" i="17"/>
  <c r="E841" i="17"/>
  <c r="F808" i="17"/>
  <c r="F884" i="17"/>
  <c r="F852" i="17"/>
  <c r="F895" i="17"/>
  <c r="F907" i="17" s="1"/>
  <c r="E871" i="17"/>
  <c r="F881" i="17"/>
  <c r="F819" i="17"/>
  <c r="E808" i="17"/>
  <c r="X66" i="17"/>
  <c r="C67" i="17"/>
  <c r="A1089" i="17" l="1"/>
  <c r="F919" i="17"/>
  <c r="Z907" i="17"/>
  <c r="AJ67" i="17"/>
  <c r="AK67" i="17" s="1"/>
  <c r="AL67" i="17"/>
  <c r="AM67" i="17" s="1"/>
  <c r="L95" i="8"/>
  <c r="E831" i="17"/>
  <c r="F820" i="17"/>
  <c r="E875" i="17"/>
  <c r="F886" i="17"/>
  <c r="F842" i="17"/>
  <c r="E883" i="17"/>
  <c r="E886" i="17"/>
  <c r="F864" i="17"/>
  <c r="E853" i="17"/>
  <c r="E882" i="17"/>
  <c r="E893" i="17"/>
  <c r="E905" i="17" s="1"/>
  <c r="E885" i="17"/>
  <c r="E842" i="17"/>
  <c r="E884" i="17"/>
  <c r="F893" i="17"/>
  <c r="F905" i="17" s="1"/>
  <c r="E820" i="17"/>
  <c r="F831" i="17"/>
  <c r="F896" i="17"/>
  <c r="F908" i="17" s="1"/>
  <c r="F853" i="17"/>
  <c r="F894" i="17"/>
  <c r="F906" i="17" s="1"/>
  <c r="F897" i="17"/>
  <c r="F909" i="17" s="1"/>
  <c r="E864" i="17"/>
  <c r="F875" i="17"/>
  <c r="X67" i="17"/>
  <c r="C68" i="17"/>
  <c r="A1090" i="17" l="1"/>
  <c r="Z905" i="17"/>
  <c r="F917" i="17"/>
  <c r="F920" i="17"/>
  <c r="Z908" i="17"/>
  <c r="F921" i="17"/>
  <c r="Z909" i="17"/>
  <c r="Z906" i="17"/>
  <c r="F918" i="17"/>
  <c r="Z919" i="17"/>
  <c r="F931" i="17"/>
  <c r="Y905" i="17"/>
  <c r="E917" i="17"/>
  <c r="R905" i="17"/>
  <c r="S905" i="17" s="1"/>
  <c r="Q905" i="17"/>
  <c r="AJ68" i="17"/>
  <c r="AK68" i="17" s="1"/>
  <c r="AL68" i="17"/>
  <c r="AM68" i="17" s="1"/>
  <c r="L96" i="8"/>
  <c r="E854" i="17"/>
  <c r="E865" i="17"/>
  <c r="F898" i="17"/>
  <c r="F910" i="17" s="1"/>
  <c r="E897" i="17"/>
  <c r="E909" i="17" s="1"/>
  <c r="E887" i="17"/>
  <c r="F876" i="17"/>
  <c r="F865" i="17"/>
  <c r="E876" i="17"/>
  <c r="E898" i="17"/>
  <c r="E910" i="17" s="1"/>
  <c r="F854" i="17"/>
  <c r="F832" i="17"/>
  <c r="F887" i="17"/>
  <c r="E896" i="17"/>
  <c r="E908" i="17" s="1"/>
  <c r="E894" i="17"/>
  <c r="E906" i="17" s="1"/>
  <c r="E832" i="17"/>
  <c r="F843" i="17"/>
  <c r="E895" i="17"/>
  <c r="E907" i="17" s="1"/>
  <c r="E843" i="17"/>
  <c r="X68" i="17"/>
  <c r="C69" i="17"/>
  <c r="A1091" i="17" l="1"/>
  <c r="F930" i="17"/>
  <c r="Z918" i="17"/>
  <c r="F933" i="17"/>
  <c r="Z921" i="17"/>
  <c r="Z931" i="17"/>
  <c r="F943" i="17"/>
  <c r="F932" i="17"/>
  <c r="Z920" i="17"/>
  <c r="F922" i="17"/>
  <c r="Z910" i="17"/>
  <c r="Z917" i="17"/>
  <c r="F929" i="17"/>
  <c r="E919" i="17"/>
  <c r="Y907" i="17"/>
  <c r="Q907" i="17"/>
  <c r="R907" i="17"/>
  <c r="S907" i="17" s="1"/>
  <c r="E918" i="17"/>
  <c r="Y906" i="17"/>
  <c r="Q906" i="17"/>
  <c r="R906" i="17"/>
  <c r="S906" i="17" s="1"/>
  <c r="E920" i="17"/>
  <c r="Y908" i="17"/>
  <c r="Q908" i="17"/>
  <c r="R908" i="17"/>
  <c r="S908" i="17" s="1"/>
  <c r="E921" i="17"/>
  <c r="Y909" i="17"/>
  <c r="R909" i="17"/>
  <c r="S909" i="17" s="1"/>
  <c r="Q909" i="17"/>
  <c r="E922" i="17"/>
  <c r="Y910" i="17"/>
  <c r="Q910" i="17"/>
  <c r="R910" i="17"/>
  <c r="S910" i="17" s="1"/>
  <c r="Y917" i="17"/>
  <c r="E929" i="17"/>
  <c r="Q917" i="17"/>
  <c r="R917" i="17"/>
  <c r="S917" i="17" s="1"/>
  <c r="T905" i="17"/>
  <c r="AA905" i="17"/>
  <c r="AL69" i="17"/>
  <c r="AM69" i="17" s="1"/>
  <c r="AJ69" i="17"/>
  <c r="AK69" i="17" s="1"/>
  <c r="N97" i="8"/>
  <c r="Q97" i="8" s="1"/>
  <c r="T97" i="8" s="1"/>
  <c r="L97" i="8"/>
  <c r="F899" i="17"/>
  <c r="F911" i="17" s="1"/>
  <c r="F888" i="17"/>
  <c r="E855" i="17"/>
  <c r="E888" i="17"/>
  <c r="E899" i="17"/>
  <c r="E911" i="17" s="1"/>
  <c r="F844" i="17"/>
  <c r="E877" i="17"/>
  <c r="F877" i="17"/>
  <c r="F855" i="17"/>
  <c r="E844" i="17"/>
  <c r="F866" i="17"/>
  <c r="E866" i="17"/>
  <c r="X69" i="17"/>
  <c r="C70" i="17"/>
  <c r="A1092" i="17" l="1"/>
  <c r="F944" i="17"/>
  <c r="Z932" i="17"/>
  <c r="Z943" i="17"/>
  <c r="F955" i="17"/>
  <c r="Z929" i="17"/>
  <c r="F941" i="17"/>
  <c r="F923" i="17"/>
  <c r="Z911" i="17"/>
  <c r="F945" i="17"/>
  <c r="Z933" i="17"/>
  <c r="F934" i="17"/>
  <c r="Z922" i="17"/>
  <c r="Z930" i="17"/>
  <c r="F942" i="17"/>
  <c r="T906" i="17"/>
  <c r="AA906" i="17"/>
  <c r="T908" i="17"/>
  <c r="AA908" i="17"/>
  <c r="T917" i="17"/>
  <c r="AA917" i="17"/>
  <c r="E932" i="17"/>
  <c r="Y920" i="17"/>
  <c r="Q920" i="17"/>
  <c r="R920" i="17"/>
  <c r="S920" i="17" s="1"/>
  <c r="E930" i="17"/>
  <c r="Y918" i="17"/>
  <c r="Q918" i="17"/>
  <c r="R918" i="17"/>
  <c r="S918" i="17" s="1"/>
  <c r="T907" i="17"/>
  <c r="AA907" i="17"/>
  <c r="E923" i="17"/>
  <c r="Y911" i="17"/>
  <c r="Q911" i="17"/>
  <c r="R911" i="17"/>
  <c r="S911" i="17" s="1"/>
  <c r="E941" i="17"/>
  <c r="Y929" i="17"/>
  <c r="Q929" i="17"/>
  <c r="R929" i="17"/>
  <c r="S929" i="17" s="1"/>
  <c r="T910" i="17"/>
  <c r="AA910" i="17"/>
  <c r="E934" i="17"/>
  <c r="Y922" i="17"/>
  <c r="Q922" i="17"/>
  <c r="R922" i="17"/>
  <c r="S922" i="17" s="1"/>
  <c r="T909" i="17"/>
  <c r="AA909" i="17"/>
  <c r="E933" i="17"/>
  <c r="Y921" i="17"/>
  <c r="Q921" i="17"/>
  <c r="R921" i="17"/>
  <c r="S921" i="17" s="1"/>
  <c r="E931" i="17"/>
  <c r="Y919" i="17"/>
  <c r="Q919" i="17"/>
  <c r="R919" i="17"/>
  <c r="S919" i="17" s="1"/>
  <c r="AL70" i="17"/>
  <c r="AM70" i="17" s="1"/>
  <c r="AJ70" i="17"/>
  <c r="AK70" i="17" s="1"/>
  <c r="L70" i="17"/>
  <c r="G70" i="17"/>
  <c r="N98" i="8"/>
  <c r="Q98" i="8" s="1"/>
  <c r="T98" i="8" s="1"/>
  <c r="L98" i="8"/>
  <c r="O98" i="8"/>
  <c r="R98" i="8" s="1"/>
  <c r="U98" i="8" s="1"/>
  <c r="N68" i="8"/>
  <c r="Q68" i="8" s="1"/>
  <c r="T68" i="8" s="1"/>
  <c r="O68" i="8"/>
  <c r="R68" i="8" s="1"/>
  <c r="U68" i="8" s="1"/>
  <c r="N69" i="8"/>
  <c r="Q69" i="8" s="1"/>
  <c r="T69" i="8" s="1"/>
  <c r="O69" i="8"/>
  <c r="R69" i="8" s="1"/>
  <c r="U69" i="8" s="1"/>
  <c r="O70" i="8"/>
  <c r="R70" i="8" s="1"/>
  <c r="U70" i="8" s="1"/>
  <c r="N70" i="8"/>
  <c r="Q70" i="8" s="1"/>
  <c r="T70" i="8" s="1"/>
  <c r="N71" i="8"/>
  <c r="Q71" i="8" s="1"/>
  <c r="T71" i="8" s="1"/>
  <c r="O71" i="8"/>
  <c r="R71" i="8" s="1"/>
  <c r="U71" i="8" s="1"/>
  <c r="O72" i="8"/>
  <c r="R72" i="8" s="1"/>
  <c r="U72" i="8" s="1"/>
  <c r="N72" i="8"/>
  <c r="Q72" i="8" s="1"/>
  <c r="T72" i="8" s="1"/>
  <c r="N73" i="8"/>
  <c r="Q73" i="8" s="1"/>
  <c r="T73" i="8" s="1"/>
  <c r="O73" i="8"/>
  <c r="R73" i="8" s="1"/>
  <c r="U73" i="8" s="1"/>
  <c r="O74" i="8"/>
  <c r="R74" i="8" s="1"/>
  <c r="U74" i="8" s="1"/>
  <c r="N74" i="8"/>
  <c r="Q74" i="8" s="1"/>
  <c r="T74" i="8" s="1"/>
  <c r="O75" i="8"/>
  <c r="R75" i="8" s="1"/>
  <c r="U75" i="8" s="1"/>
  <c r="N75" i="8"/>
  <c r="Q75" i="8" s="1"/>
  <c r="T75" i="8" s="1"/>
  <c r="N76" i="8"/>
  <c r="Q76" i="8" s="1"/>
  <c r="T76" i="8" s="1"/>
  <c r="O76" i="8"/>
  <c r="R76" i="8" s="1"/>
  <c r="U76" i="8" s="1"/>
  <c r="N77" i="8"/>
  <c r="Q77" i="8" s="1"/>
  <c r="T77" i="8" s="1"/>
  <c r="O77" i="8"/>
  <c r="R77" i="8" s="1"/>
  <c r="U77" i="8" s="1"/>
  <c r="O78" i="8"/>
  <c r="R78" i="8" s="1"/>
  <c r="U78" i="8" s="1"/>
  <c r="N78" i="8"/>
  <c r="Q78" i="8" s="1"/>
  <c r="T78" i="8" s="1"/>
  <c r="O79" i="8"/>
  <c r="R79" i="8" s="1"/>
  <c r="U79" i="8" s="1"/>
  <c r="N79" i="8"/>
  <c r="Q79" i="8" s="1"/>
  <c r="T79" i="8" s="1"/>
  <c r="O80" i="8"/>
  <c r="R80" i="8" s="1"/>
  <c r="U80" i="8" s="1"/>
  <c r="N80" i="8"/>
  <c r="Q80" i="8" s="1"/>
  <c r="T80" i="8" s="1"/>
  <c r="O81" i="8"/>
  <c r="R81" i="8" s="1"/>
  <c r="U81" i="8" s="1"/>
  <c r="N81" i="8"/>
  <c r="Q81" i="8" s="1"/>
  <c r="T81" i="8" s="1"/>
  <c r="O82" i="8"/>
  <c r="R82" i="8" s="1"/>
  <c r="U82" i="8" s="1"/>
  <c r="N82" i="8"/>
  <c r="Q82" i="8" s="1"/>
  <c r="T82" i="8" s="1"/>
  <c r="O83" i="8"/>
  <c r="R83" i="8" s="1"/>
  <c r="U83" i="8" s="1"/>
  <c r="N83" i="8"/>
  <c r="Q83" i="8" s="1"/>
  <c r="T83" i="8" s="1"/>
  <c r="N84" i="8"/>
  <c r="Q84" i="8" s="1"/>
  <c r="T84" i="8" s="1"/>
  <c r="O84" i="8"/>
  <c r="R84" i="8" s="1"/>
  <c r="U84" i="8" s="1"/>
  <c r="N85" i="8"/>
  <c r="Q85" i="8" s="1"/>
  <c r="T85" i="8" s="1"/>
  <c r="O85" i="8"/>
  <c r="R85" i="8" s="1"/>
  <c r="U85" i="8" s="1"/>
  <c r="O86" i="8"/>
  <c r="R86" i="8" s="1"/>
  <c r="U86" i="8" s="1"/>
  <c r="N86" i="8"/>
  <c r="Q86" i="8" s="1"/>
  <c r="T86" i="8" s="1"/>
  <c r="O87" i="8"/>
  <c r="R87" i="8" s="1"/>
  <c r="U87" i="8" s="1"/>
  <c r="N87" i="8"/>
  <c r="Q87" i="8" s="1"/>
  <c r="T87" i="8" s="1"/>
  <c r="N88" i="8"/>
  <c r="Q88" i="8" s="1"/>
  <c r="T88" i="8" s="1"/>
  <c r="O88" i="8"/>
  <c r="R88" i="8" s="1"/>
  <c r="U88" i="8" s="1"/>
  <c r="O89" i="8"/>
  <c r="R89" i="8" s="1"/>
  <c r="U89" i="8" s="1"/>
  <c r="N89" i="8"/>
  <c r="Q89" i="8" s="1"/>
  <c r="T89" i="8" s="1"/>
  <c r="N90" i="8"/>
  <c r="Q90" i="8" s="1"/>
  <c r="T90" i="8" s="1"/>
  <c r="O90" i="8"/>
  <c r="R90" i="8" s="1"/>
  <c r="U90" i="8" s="1"/>
  <c r="O91" i="8"/>
  <c r="R91" i="8" s="1"/>
  <c r="U91" i="8" s="1"/>
  <c r="N91" i="8"/>
  <c r="Q91" i="8" s="1"/>
  <c r="T91" i="8" s="1"/>
  <c r="N92" i="8"/>
  <c r="Q92" i="8" s="1"/>
  <c r="T92" i="8" s="1"/>
  <c r="O92" i="8"/>
  <c r="R92" i="8" s="1"/>
  <c r="U92" i="8" s="1"/>
  <c r="N93" i="8"/>
  <c r="Q93" i="8" s="1"/>
  <c r="T93" i="8" s="1"/>
  <c r="O93" i="8"/>
  <c r="R93" i="8" s="1"/>
  <c r="U93" i="8" s="1"/>
  <c r="O94" i="8"/>
  <c r="R94" i="8" s="1"/>
  <c r="U94" i="8" s="1"/>
  <c r="N94" i="8"/>
  <c r="Q94" i="8" s="1"/>
  <c r="T94" i="8" s="1"/>
  <c r="O95" i="8"/>
  <c r="R95" i="8" s="1"/>
  <c r="U95" i="8" s="1"/>
  <c r="N95" i="8"/>
  <c r="Q95" i="8" s="1"/>
  <c r="T95" i="8" s="1"/>
  <c r="O96" i="8"/>
  <c r="R96" i="8" s="1"/>
  <c r="U96" i="8" s="1"/>
  <c r="N96" i="8"/>
  <c r="Q96" i="8" s="1"/>
  <c r="T96" i="8" s="1"/>
  <c r="O97" i="8"/>
  <c r="R97" i="8" s="1"/>
  <c r="U97" i="8" s="1"/>
  <c r="E889" i="17"/>
  <c r="F889" i="17"/>
  <c r="E867" i="17"/>
  <c r="F867" i="17"/>
  <c r="F900" i="17"/>
  <c r="F912" i="17" s="1"/>
  <c r="E878" i="17"/>
  <c r="F856" i="17"/>
  <c r="F878" i="17"/>
  <c r="E900" i="17"/>
  <c r="E912" i="17" s="1"/>
  <c r="E856" i="17"/>
  <c r="X70" i="17"/>
  <c r="C71" i="17"/>
  <c r="A1093" i="17" l="1"/>
  <c r="Z942" i="17"/>
  <c r="F954" i="17"/>
  <c r="Z941" i="17"/>
  <c r="F953" i="17"/>
  <c r="Z934" i="17"/>
  <c r="F946" i="17"/>
  <c r="Z955" i="17"/>
  <c r="F967" i="17"/>
  <c r="Z945" i="17"/>
  <c r="F957" i="17"/>
  <c r="F924" i="17"/>
  <c r="Z912" i="17"/>
  <c r="F935" i="17"/>
  <c r="Z923" i="17"/>
  <c r="F956" i="17"/>
  <c r="Z944" i="17"/>
  <c r="T929" i="17"/>
  <c r="AA929" i="17"/>
  <c r="Y930" i="17"/>
  <c r="E942" i="17"/>
  <c r="Q930" i="17"/>
  <c r="R930" i="17"/>
  <c r="S930" i="17" s="1"/>
  <c r="T920" i="17"/>
  <c r="AA920" i="17"/>
  <c r="E953" i="17"/>
  <c r="Y941" i="17"/>
  <c r="Q941" i="17"/>
  <c r="R941" i="17"/>
  <c r="S941" i="17" s="1"/>
  <c r="T911" i="17"/>
  <c r="AA911" i="17"/>
  <c r="Y912" i="17"/>
  <c r="E924" i="17"/>
  <c r="R912" i="17"/>
  <c r="S912" i="17" s="1"/>
  <c r="Q912" i="17"/>
  <c r="E944" i="17"/>
  <c r="Y932" i="17"/>
  <c r="Q932" i="17"/>
  <c r="R932" i="17"/>
  <c r="S932" i="17" s="1"/>
  <c r="T922" i="17"/>
  <c r="AA922" i="17"/>
  <c r="E935" i="17"/>
  <c r="Y923" i="17"/>
  <c r="Q923" i="17"/>
  <c r="R923" i="17"/>
  <c r="S923" i="17" s="1"/>
  <c r="T919" i="17"/>
  <c r="AA919" i="17"/>
  <c r="E946" i="17"/>
  <c r="Y934" i="17"/>
  <c r="R934" i="17"/>
  <c r="S934" i="17" s="1"/>
  <c r="Q934" i="17"/>
  <c r="T921" i="17"/>
  <c r="AA921" i="17"/>
  <c r="T918" i="17"/>
  <c r="AA918" i="17"/>
  <c r="Y933" i="17"/>
  <c r="E945" i="17"/>
  <c r="Q933" i="17"/>
  <c r="R933" i="17"/>
  <c r="S933" i="17" s="1"/>
  <c r="E943" i="17"/>
  <c r="Y931" i="17"/>
  <c r="Q931" i="17"/>
  <c r="R931" i="17"/>
  <c r="S931" i="17" s="1"/>
  <c r="AL71" i="17"/>
  <c r="AM71" i="17" s="1"/>
  <c r="AJ71" i="17"/>
  <c r="AK71" i="17" s="1"/>
  <c r="G71" i="17"/>
  <c r="G72" i="17" s="1"/>
  <c r="G73" i="17" s="1"/>
  <c r="G74" i="17" s="1"/>
  <c r="L71" i="17"/>
  <c r="L99" i="8"/>
  <c r="F879" i="17"/>
  <c r="F901" i="17"/>
  <c r="F913" i="17" s="1"/>
  <c r="E901" i="17"/>
  <c r="E913" i="17" s="1"/>
  <c r="F890" i="17"/>
  <c r="F868" i="17"/>
  <c r="E879" i="17"/>
  <c r="E868" i="17"/>
  <c r="E890" i="17"/>
  <c r="X71" i="17"/>
  <c r="C72" i="17"/>
  <c r="A1094" i="17" l="1"/>
  <c r="F947" i="17"/>
  <c r="Z935" i="17"/>
  <c r="F936" i="17"/>
  <c r="Z924" i="17"/>
  <c r="Z946" i="17"/>
  <c r="F958" i="17"/>
  <c r="Z957" i="17"/>
  <c r="F969" i="17"/>
  <c r="Z953" i="17"/>
  <c r="F965" i="17"/>
  <c r="F925" i="17"/>
  <c r="Z913" i="17"/>
  <c r="F979" i="17"/>
  <c r="Z967" i="17"/>
  <c r="Z956" i="17"/>
  <c r="F968" i="17"/>
  <c r="F966" i="17"/>
  <c r="Z954" i="17"/>
  <c r="T941" i="17"/>
  <c r="AA941" i="17"/>
  <c r="T932" i="17"/>
  <c r="AA932" i="17"/>
  <c r="T931" i="17"/>
  <c r="AA931" i="17"/>
  <c r="E958" i="17"/>
  <c r="Y946" i="17"/>
  <c r="R946" i="17"/>
  <c r="S946" i="17" s="1"/>
  <c r="Q946" i="17"/>
  <c r="E956" i="17"/>
  <c r="Y944" i="17"/>
  <c r="Q944" i="17"/>
  <c r="R944" i="17"/>
  <c r="S944" i="17" s="1"/>
  <c r="Y913" i="17"/>
  <c r="E925" i="17"/>
  <c r="R913" i="17"/>
  <c r="S913" i="17" s="1"/>
  <c r="Q913" i="17"/>
  <c r="T930" i="17"/>
  <c r="AA930" i="17"/>
  <c r="Y953" i="17"/>
  <c r="E965" i="17"/>
  <c r="Q953" i="17"/>
  <c r="R953" i="17"/>
  <c r="S953" i="17" s="1"/>
  <c r="T923" i="17"/>
  <c r="AA923" i="17"/>
  <c r="E936" i="17"/>
  <c r="Y924" i="17"/>
  <c r="Q924" i="17"/>
  <c r="R924" i="17"/>
  <c r="S924" i="17" s="1"/>
  <c r="Y942" i="17"/>
  <c r="E954" i="17"/>
  <c r="R942" i="17"/>
  <c r="S942" i="17" s="1"/>
  <c r="Q942" i="17"/>
  <c r="Y943" i="17"/>
  <c r="E955" i="17"/>
  <c r="Q943" i="17"/>
  <c r="R943" i="17"/>
  <c r="S943" i="17" s="1"/>
  <c r="E957" i="17"/>
  <c r="Y945" i="17"/>
  <c r="Q945" i="17"/>
  <c r="R945" i="17"/>
  <c r="S945" i="17" s="1"/>
  <c r="T934" i="17"/>
  <c r="AA934" i="17"/>
  <c r="T933" i="17"/>
  <c r="AA933" i="17"/>
  <c r="T912" i="17"/>
  <c r="AA912" i="17"/>
  <c r="E947" i="17"/>
  <c r="Y935" i="17"/>
  <c r="Q935" i="17"/>
  <c r="R935" i="17"/>
  <c r="S935" i="17" s="1"/>
  <c r="AJ72" i="17"/>
  <c r="AK72" i="17" s="1"/>
  <c r="AL72" i="17"/>
  <c r="AM72" i="17" s="1"/>
  <c r="L100" i="8"/>
  <c r="E891" i="17"/>
  <c r="E880" i="17"/>
  <c r="F902" i="17"/>
  <c r="F914" i="17" s="1"/>
  <c r="F891" i="17"/>
  <c r="F880" i="17"/>
  <c r="E902" i="17"/>
  <c r="E914" i="17" s="1"/>
  <c r="L72" i="17"/>
  <c r="L73" i="17" s="1"/>
  <c r="L74" i="17" s="1"/>
  <c r="X72" i="17"/>
  <c r="C73" i="17"/>
  <c r="A1095" i="17" l="1"/>
  <c r="F970" i="17"/>
  <c r="Z958" i="17"/>
  <c r="Z979" i="17"/>
  <c r="F991" i="17"/>
  <c r="F937" i="17"/>
  <c r="Z925" i="17"/>
  <c r="F948" i="17"/>
  <c r="Z936" i="17"/>
  <c r="F977" i="17"/>
  <c r="Z965" i="17"/>
  <c r="Z914" i="17"/>
  <c r="F926" i="17"/>
  <c r="F978" i="17"/>
  <c r="Z966" i="17"/>
  <c r="F980" i="17"/>
  <c r="Z968" i="17"/>
  <c r="F981" i="17"/>
  <c r="Z969" i="17"/>
  <c r="Z947" i="17"/>
  <c r="F959" i="17"/>
  <c r="T953" i="17"/>
  <c r="AA953" i="17"/>
  <c r="T946" i="17"/>
  <c r="AA946" i="17"/>
  <c r="E966" i="17"/>
  <c r="Y954" i="17"/>
  <c r="R954" i="17"/>
  <c r="S954" i="17" s="1"/>
  <c r="Q954" i="17"/>
  <c r="Y958" i="17"/>
  <c r="E970" i="17"/>
  <c r="Q958" i="17"/>
  <c r="R958" i="17"/>
  <c r="S958" i="17" s="1"/>
  <c r="T942" i="17"/>
  <c r="AA942" i="17"/>
  <c r="T924" i="17"/>
  <c r="AA924" i="17"/>
  <c r="Y955" i="17"/>
  <c r="E967" i="17"/>
  <c r="Q955" i="17"/>
  <c r="R955" i="17"/>
  <c r="S955" i="17" s="1"/>
  <c r="T913" i="17"/>
  <c r="AA913" i="17"/>
  <c r="Y925" i="17"/>
  <c r="E937" i="17"/>
  <c r="Q925" i="17"/>
  <c r="R925" i="17"/>
  <c r="S925" i="17" s="1"/>
  <c r="E968" i="17"/>
  <c r="Y956" i="17"/>
  <c r="Q956" i="17"/>
  <c r="R956" i="17"/>
  <c r="S956" i="17" s="1"/>
  <c r="T945" i="17"/>
  <c r="AA945" i="17"/>
  <c r="Y957" i="17"/>
  <c r="E969" i="17"/>
  <c r="Q957" i="17"/>
  <c r="R957" i="17"/>
  <c r="S957" i="17" s="1"/>
  <c r="Y936" i="17"/>
  <c r="E948" i="17"/>
  <c r="Q936" i="17"/>
  <c r="R936" i="17"/>
  <c r="S936" i="17" s="1"/>
  <c r="E977" i="17"/>
  <c r="Y965" i="17"/>
  <c r="R965" i="17"/>
  <c r="S965" i="17" s="1"/>
  <c r="Q965" i="17"/>
  <c r="T943" i="17"/>
  <c r="AA943" i="17"/>
  <c r="T944" i="17"/>
  <c r="AA944" i="17"/>
  <c r="T935" i="17"/>
  <c r="AA935" i="17"/>
  <c r="E926" i="17"/>
  <c r="Y914" i="17"/>
  <c r="Q914" i="17"/>
  <c r="R914" i="17"/>
  <c r="S914" i="17" s="1"/>
  <c r="E959" i="17"/>
  <c r="Y947" i="17"/>
  <c r="Q947" i="17"/>
  <c r="R947" i="17"/>
  <c r="S947" i="17" s="1"/>
  <c r="AL73" i="17"/>
  <c r="AM73" i="17" s="1"/>
  <c r="AJ73" i="17"/>
  <c r="AK73" i="17" s="1"/>
  <c r="L101" i="8"/>
  <c r="F903" i="17"/>
  <c r="F915" i="17" s="1"/>
  <c r="F892" i="17"/>
  <c r="F904" i="17" s="1"/>
  <c r="E892" i="17"/>
  <c r="E904" i="17" s="1"/>
  <c r="E903" i="17"/>
  <c r="E915" i="17" s="1"/>
  <c r="C74" i="17"/>
  <c r="X73" i="17"/>
  <c r="A1096" i="17" l="1"/>
  <c r="Z978" i="17"/>
  <c r="F990" i="17"/>
  <c r="Z948" i="17"/>
  <c r="F960" i="17"/>
  <c r="Z959" i="17"/>
  <c r="F971" i="17"/>
  <c r="Z926" i="17"/>
  <c r="F938" i="17"/>
  <c r="F927" i="17"/>
  <c r="Z915" i="17"/>
  <c r="F949" i="17"/>
  <c r="Z937" i="17"/>
  <c r="Z991" i="17"/>
  <c r="F1003" i="17"/>
  <c r="F993" i="17"/>
  <c r="Z981" i="17"/>
  <c r="F916" i="17"/>
  <c r="Z904" i="17"/>
  <c r="Z980" i="17"/>
  <c r="F992" i="17"/>
  <c r="F989" i="17"/>
  <c r="Z977" i="17"/>
  <c r="F982" i="17"/>
  <c r="Z970" i="17"/>
  <c r="T958" i="17"/>
  <c r="AA958" i="17"/>
  <c r="T957" i="17"/>
  <c r="AA957" i="17"/>
  <c r="E982" i="17"/>
  <c r="Y970" i="17"/>
  <c r="Q970" i="17"/>
  <c r="R970" i="17"/>
  <c r="S970" i="17" s="1"/>
  <c r="T955" i="17"/>
  <c r="AA955" i="17"/>
  <c r="T954" i="17"/>
  <c r="AA954" i="17"/>
  <c r="T956" i="17"/>
  <c r="AA956" i="17"/>
  <c r="Y967" i="17"/>
  <c r="E979" i="17"/>
  <c r="R967" i="17"/>
  <c r="S967" i="17" s="1"/>
  <c r="Q967" i="17"/>
  <c r="Y977" i="17"/>
  <c r="E989" i="17"/>
  <c r="Q977" i="17"/>
  <c r="R977" i="17"/>
  <c r="S977" i="17" s="1"/>
  <c r="E978" i="17"/>
  <c r="Y966" i="17"/>
  <c r="Q966" i="17"/>
  <c r="R966" i="17"/>
  <c r="S966" i="17" s="1"/>
  <c r="E949" i="17"/>
  <c r="Y937" i="17"/>
  <c r="Q937" i="17"/>
  <c r="R937" i="17"/>
  <c r="S937" i="17" s="1"/>
  <c r="Y959" i="17"/>
  <c r="E971" i="17"/>
  <c r="Q959" i="17"/>
  <c r="R959" i="17"/>
  <c r="S959" i="17" s="1"/>
  <c r="Y968" i="17"/>
  <c r="E980" i="17"/>
  <c r="Q968" i="17"/>
  <c r="R968" i="17"/>
  <c r="S968" i="17" s="1"/>
  <c r="E981" i="17"/>
  <c r="Y969" i="17"/>
  <c r="Q969" i="17"/>
  <c r="R969" i="17"/>
  <c r="S969" i="17" s="1"/>
  <c r="T965" i="17"/>
  <c r="AA965" i="17"/>
  <c r="T936" i="17"/>
  <c r="AA936" i="17"/>
  <c r="Y948" i="17"/>
  <c r="E960" i="17"/>
  <c r="Q948" i="17"/>
  <c r="R948" i="17"/>
  <c r="S948" i="17" s="1"/>
  <c r="T925" i="17"/>
  <c r="AA925" i="17"/>
  <c r="T947" i="17"/>
  <c r="AA947" i="17"/>
  <c r="T914" i="17"/>
  <c r="AA914" i="17"/>
  <c r="Y915" i="17"/>
  <c r="E927" i="17"/>
  <c r="Q915" i="17"/>
  <c r="R915" i="17"/>
  <c r="S915" i="17" s="1"/>
  <c r="Q904" i="17"/>
  <c r="R904" i="17"/>
  <c r="S904" i="17" s="1"/>
  <c r="E916" i="17"/>
  <c r="Y904" i="17"/>
  <c r="E938" i="17"/>
  <c r="Y926" i="17"/>
  <c r="Q926" i="17"/>
  <c r="R926" i="17"/>
  <c r="S926" i="17" s="1"/>
  <c r="AL74" i="17"/>
  <c r="AM74" i="17" s="1"/>
  <c r="AJ74" i="17"/>
  <c r="AK74" i="17" s="1"/>
  <c r="L102" i="8"/>
  <c r="X74" i="17"/>
  <c r="C75" i="17"/>
  <c r="A1097" i="17" l="1"/>
  <c r="F1004" i="17"/>
  <c r="Z992" i="17"/>
  <c r="F950" i="17"/>
  <c r="Z938" i="17"/>
  <c r="Z971" i="17"/>
  <c r="F983" i="17"/>
  <c r="Z916" i="17"/>
  <c r="F928" i="17"/>
  <c r="Z960" i="17"/>
  <c r="F972" i="17"/>
  <c r="F994" i="17"/>
  <c r="Z982" i="17"/>
  <c r="Z949" i="17"/>
  <c r="F961" i="17"/>
  <c r="F1005" i="17"/>
  <c r="Z993" i="17"/>
  <c r="F1002" i="17"/>
  <c r="Z990" i="17"/>
  <c r="F1015" i="17"/>
  <c r="F1027" i="17" s="1"/>
  <c r="Z1003" i="17"/>
  <c r="Z989" i="17"/>
  <c r="F1001" i="17"/>
  <c r="Z927" i="17"/>
  <c r="F939" i="17"/>
  <c r="T977" i="17"/>
  <c r="AA977" i="17"/>
  <c r="Y971" i="17"/>
  <c r="E983" i="17"/>
  <c r="Q971" i="17"/>
  <c r="R971" i="17"/>
  <c r="S971" i="17" s="1"/>
  <c r="E1001" i="17"/>
  <c r="Y989" i="17"/>
  <c r="Q989" i="17"/>
  <c r="R989" i="17"/>
  <c r="S989" i="17" s="1"/>
  <c r="T970" i="17"/>
  <c r="AA970" i="17"/>
  <c r="Y960" i="17"/>
  <c r="E972" i="17"/>
  <c r="R960" i="17"/>
  <c r="S960" i="17" s="1"/>
  <c r="Q960" i="17"/>
  <c r="T937" i="17"/>
  <c r="AA937" i="17"/>
  <c r="T959" i="17"/>
  <c r="AA959" i="17"/>
  <c r="Y938" i="17"/>
  <c r="E950" i="17"/>
  <c r="Q938" i="17"/>
  <c r="R938" i="17"/>
  <c r="S938" i="17" s="1"/>
  <c r="T967" i="17"/>
  <c r="AA967" i="17"/>
  <c r="Y982" i="17"/>
  <c r="E994" i="17"/>
  <c r="Q982" i="17"/>
  <c r="R982" i="17"/>
  <c r="S982" i="17" s="1"/>
  <c r="T915" i="17"/>
  <c r="AA915" i="17"/>
  <c r="E939" i="17"/>
  <c r="Y927" i="17"/>
  <c r="R927" i="17"/>
  <c r="S927" i="17" s="1"/>
  <c r="Q927" i="17"/>
  <c r="Y979" i="17"/>
  <c r="E991" i="17"/>
  <c r="Q979" i="17"/>
  <c r="R979" i="17"/>
  <c r="S979" i="17" s="1"/>
  <c r="T926" i="17"/>
  <c r="AA926" i="17"/>
  <c r="Y981" i="17"/>
  <c r="E993" i="17"/>
  <c r="Q981" i="17"/>
  <c r="R981" i="17"/>
  <c r="S981" i="17" s="1"/>
  <c r="E961" i="17"/>
  <c r="Y949" i="17"/>
  <c r="Q949" i="17"/>
  <c r="R949" i="17"/>
  <c r="S949" i="17" s="1"/>
  <c r="Y980" i="17"/>
  <c r="E992" i="17"/>
  <c r="Q980" i="17"/>
  <c r="R980" i="17"/>
  <c r="S980" i="17" s="1"/>
  <c r="T969" i="17"/>
  <c r="AA969" i="17"/>
  <c r="T948" i="17"/>
  <c r="AA948" i="17"/>
  <c r="T968" i="17"/>
  <c r="AA968" i="17"/>
  <c r="T966" i="17"/>
  <c r="AA966" i="17"/>
  <c r="E990" i="17"/>
  <c r="Y978" i="17"/>
  <c r="Q978" i="17"/>
  <c r="R978" i="17"/>
  <c r="S978" i="17" s="1"/>
  <c r="E928" i="17"/>
  <c r="Y916" i="17"/>
  <c r="Q916" i="17"/>
  <c r="R916" i="17"/>
  <c r="S916" i="17" s="1"/>
  <c r="T904" i="17"/>
  <c r="AA904" i="17"/>
  <c r="AJ75" i="17"/>
  <c r="AK75" i="17" s="1"/>
  <c r="AL75" i="17"/>
  <c r="AM75" i="17" s="1"/>
  <c r="G75" i="17"/>
  <c r="L75" i="17"/>
  <c r="L103" i="8"/>
  <c r="X75" i="17"/>
  <c r="C76" i="17"/>
  <c r="F1039" i="17" l="1"/>
  <c r="Z1027" i="17"/>
  <c r="A1098" i="17"/>
  <c r="F995" i="17"/>
  <c r="Z983" i="17"/>
  <c r="Z1015" i="17"/>
  <c r="Z994" i="17"/>
  <c r="F1006" i="17"/>
  <c r="Z972" i="17"/>
  <c r="F984" i="17"/>
  <c r="F1014" i="17"/>
  <c r="F1026" i="17" s="1"/>
  <c r="Z1002" i="17"/>
  <c r="Z939" i="17"/>
  <c r="F951" i="17"/>
  <c r="Z950" i="17"/>
  <c r="F962" i="17"/>
  <c r="F1017" i="17"/>
  <c r="F1029" i="17" s="1"/>
  <c r="Z1005" i="17"/>
  <c r="Z928" i="17"/>
  <c r="F940" i="17"/>
  <c r="Z1001" i="17"/>
  <c r="F1013" i="17"/>
  <c r="F1025" i="17" s="1"/>
  <c r="Z961" i="17"/>
  <c r="F973" i="17"/>
  <c r="Z1004" i="17"/>
  <c r="F1016" i="17"/>
  <c r="F1028" i="17" s="1"/>
  <c r="T938" i="17"/>
  <c r="AA938" i="17"/>
  <c r="T989" i="17"/>
  <c r="AA989" i="17"/>
  <c r="T927" i="17"/>
  <c r="AA927" i="17"/>
  <c r="Y993" i="17"/>
  <c r="E1005" i="17"/>
  <c r="Q993" i="17"/>
  <c r="R993" i="17"/>
  <c r="S993" i="17" s="1"/>
  <c r="E973" i="17"/>
  <c r="Y961" i="17"/>
  <c r="Q961" i="17"/>
  <c r="R961" i="17"/>
  <c r="S961" i="17" s="1"/>
  <c r="E1013" i="17"/>
  <c r="E1025" i="17" s="1"/>
  <c r="Y1001" i="17"/>
  <c r="Q1001" i="17"/>
  <c r="R1001" i="17"/>
  <c r="S1001" i="17" s="1"/>
  <c r="T981" i="17"/>
  <c r="AA981" i="17"/>
  <c r="T982" i="17"/>
  <c r="AA982" i="17"/>
  <c r="T971" i="17"/>
  <c r="AA971" i="17"/>
  <c r="E962" i="17"/>
  <c r="Y950" i="17"/>
  <c r="R950" i="17"/>
  <c r="S950" i="17" s="1"/>
  <c r="Q950" i="17"/>
  <c r="Y928" i="17"/>
  <c r="E940" i="17"/>
  <c r="Q928" i="17"/>
  <c r="R928" i="17"/>
  <c r="S928" i="17" s="1"/>
  <c r="T916" i="17"/>
  <c r="AA916" i="17"/>
  <c r="E1006" i="17"/>
  <c r="Y994" i="17"/>
  <c r="Q994" i="17"/>
  <c r="R994" i="17"/>
  <c r="S994" i="17" s="1"/>
  <c r="Y983" i="17"/>
  <c r="E995" i="17"/>
  <c r="R983" i="17"/>
  <c r="S983" i="17" s="1"/>
  <c r="Q983" i="17"/>
  <c r="Y990" i="17"/>
  <c r="E1002" i="17"/>
  <c r="R990" i="17"/>
  <c r="S990" i="17" s="1"/>
  <c r="Q990" i="17"/>
  <c r="T960" i="17"/>
  <c r="AA960" i="17"/>
  <c r="E951" i="17"/>
  <c r="Y939" i="17"/>
  <c r="Q939" i="17"/>
  <c r="R939" i="17"/>
  <c r="S939" i="17" s="1"/>
  <c r="T980" i="17"/>
  <c r="AA980" i="17"/>
  <c r="E1004" i="17"/>
  <c r="Y992" i="17"/>
  <c r="Q992" i="17"/>
  <c r="R992" i="17"/>
  <c r="S992" i="17" s="1"/>
  <c r="T949" i="17"/>
  <c r="AA949" i="17"/>
  <c r="E1003" i="17"/>
  <c r="Y991" i="17"/>
  <c r="Q991" i="17"/>
  <c r="R991" i="17"/>
  <c r="S991" i="17" s="1"/>
  <c r="Y972" i="17"/>
  <c r="E984" i="17"/>
  <c r="R972" i="17"/>
  <c r="S972" i="17" s="1"/>
  <c r="Q972" i="17"/>
  <c r="T978" i="17"/>
  <c r="AA978" i="17"/>
  <c r="T979" i="17"/>
  <c r="AA979" i="17"/>
  <c r="AL76" i="17"/>
  <c r="AM76" i="17" s="1"/>
  <c r="AJ76" i="17"/>
  <c r="AK76" i="17" s="1"/>
  <c r="L104" i="8"/>
  <c r="G76" i="17"/>
  <c r="X76" i="17"/>
  <c r="L76" i="17"/>
  <c r="C77" i="17"/>
  <c r="L77" i="17" l="1"/>
  <c r="L78" i="17" s="1"/>
  <c r="L79" i="17" s="1"/>
  <c r="L80" i="17" s="1"/>
  <c r="L81" i="17" s="1"/>
  <c r="G77" i="17"/>
  <c r="G78" i="17" s="1"/>
  <c r="G79" i="17" s="1"/>
  <c r="G80" i="17" s="1"/>
  <c r="G81" i="17" s="1"/>
  <c r="A1099" i="17"/>
  <c r="Z1028" i="17"/>
  <c r="F1040" i="17"/>
  <c r="F1041" i="17"/>
  <c r="Z1029" i="17"/>
  <c r="Y1025" i="17"/>
  <c r="E1037" i="17"/>
  <c r="Q1025" i="17"/>
  <c r="R1025" i="17"/>
  <c r="S1025" i="17" s="1"/>
  <c r="F1038" i="17"/>
  <c r="Z1026" i="17"/>
  <c r="Z1025" i="17"/>
  <c r="F1037" i="17"/>
  <c r="F1051" i="17"/>
  <c r="Z1039" i="17"/>
  <c r="Z962" i="17"/>
  <c r="F974" i="17"/>
  <c r="Z1013" i="17"/>
  <c r="Z951" i="17"/>
  <c r="F963" i="17"/>
  <c r="Z1006" i="17"/>
  <c r="F1018" i="17"/>
  <c r="F1030" i="17" s="1"/>
  <c r="Z940" i="17"/>
  <c r="F952" i="17"/>
  <c r="Z1016" i="17"/>
  <c r="Z1014" i="17"/>
  <c r="F996" i="17"/>
  <c r="Z984" i="17"/>
  <c r="F985" i="17"/>
  <c r="Z973" i="17"/>
  <c r="Z1017" i="17"/>
  <c r="F1007" i="17"/>
  <c r="Z995" i="17"/>
  <c r="Y973" i="17"/>
  <c r="E985" i="17"/>
  <c r="Q973" i="17"/>
  <c r="R973" i="17"/>
  <c r="S973" i="17" s="1"/>
  <c r="T993" i="17"/>
  <c r="AA993" i="17"/>
  <c r="E1018" i="17"/>
  <c r="E1030" i="17" s="1"/>
  <c r="Y1006" i="17"/>
  <c r="R1006" i="17"/>
  <c r="S1006" i="17" s="1"/>
  <c r="Q1006" i="17"/>
  <c r="E1014" i="17"/>
  <c r="E1026" i="17" s="1"/>
  <c r="Y1002" i="17"/>
  <c r="Q1002" i="17"/>
  <c r="R1002" i="17"/>
  <c r="S1002" i="17" s="1"/>
  <c r="T928" i="17"/>
  <c r="AA928" i="17"/>
  <c r="Y1005" i="17"/>
  <c r="E1017" i="17"/>
  <c r="E1029" i="17" s="1"/>
  <c r="Q1005" i="17"/>
  <c r="R1005" i="17"/>
  <c r="S1005" i="17" s="1"/>
  <c r="T992" i="17"/>
  <c r="AA992" i="17"/>
  <c r="T972" i="17"/>
  <c r="AA972" i="17"/>
  <c r="Y1004" i="17"/>
  <c r="E1016" i="17"/>
  <c r="E1028" i="17" s="1"/>
  <c r="Q1004" i="17"/>
  <c r="R1004" i="17"/>
  <c r="S1004" i="17" s="1"/>
  <c r="Y940" i="17"/>
  <c r="E952" i="17"/>
  <c r="Q940" i="17"/>
  <c r="R940" i="17"/>
  <c r="S940" i="17" s="1"/>
  <c r="T1001" i="17"/>
  <c r="AA1001" i="17"/>
  <c r="T990" i="17"/>
  <c r="AA990" i="17"/>
  <c r="T983" i="17"/>
  <c r="AA983" i="17"/>
  <c r="E996" i="17"/>
  <c r="Y984" i="17"/>
  <c r="Q984" i="17"/>
  <c r="R984" i="17"/>
  <c r="S984" i="17" s="1"/>
  <c r="T939" i="17"/>
  <c r="AA939" i="17"/>
  <c r="E1007" i="17"/>
  <c r="Y995" i="17"/>
  <c r="Q995" i="17"/>
  <c r="R995" i="17"/>
  <c r="S995" i="17" s="1"/>
  <c r="T950" i="17"/>
  <c r="AA950" i="17"/>
  <c r="Y1013" i="17"/>
  <c r="R1013" i="17"/>
  <c r="S1013" i="17" s="1"/>
  <c r="Q1013" i="17"/>
  <c r="T961" i="17"/>
  <c r="AA961" i="17"/>
  <c r="T991" i="17"/>
  <c r="AA991" i="17"/>
  <c r="T994" i="17"/>
  <c r="AA994" i="17"/>
  <c r="E1015" i="17"/>
  <c r="E1027" i="17" s="1"/>
  <c r="Y1003" i="17"/>
  <c r="Q1003" i="17"/>
  <c r="R1003" i="17"/>
  <c r="S1003" i="17" s="1"/>
  <c r="Y951" i="17"/>
  <c r="E963" i="17"/>
  <c r="Q951" i="17"/>
  <c r="R951" i="17"/>
  <c r="S951" i="17" s="1"/>
  <c r="Y962" i="17"/>
  <c r="E974" i="17"/>
  <c r="Q962" i="17"/>
  <c r="R962" i="17"/>
  <c r="S962" i="17" s="1"/>
  <c r="AL77" i="17"/>
  <c r="AM77" i="17" s="1"/>
  <c r="AJ77" i="17"/>
  <c r="AK77" i="17" s="1"/>
  <c r="L105" i="8"/>
  <c r="C78" i="17"/>
  <c r="X77" i="17"/>
  <c r="AA1025" i="17" l="1"/>
  <c r="T1025" i="17"/>
  <c r="F1053" i="17"/>
  <c r="Z1041" i="17"/>
  <c r="F1063" i="17"/>
  <c r="Z1051" i="17"/>
  <c r="F1052" i="17"/>
  <c r="Z1040" i="17"/>
  <c r="F1042" i="17"/>
  <c r="Z1030" i="17"/>
  <c r="F1049" i="17"/>
  <c r="Z1037" i="17"/>
  <c r="E1041" i="17"/>
  <c r="Y1029" i="17"/>
  <c r="R1029" i="17"/>
  <c r="S1029" i="17" s="1"/>
  <c r="Q1029" i="17"/>
  <c r="Y1027" i="17"/>
  <c r="E1039" i="17"/>
  <c r="R1027" i="17"/>
  <c r="S1027" i="17" s="1"/>
  <c r="Q1027" i="17"/>
  <c r="E1038" i="17"/>
  <c r="Y1026" i="17"/>
  <c r="R1026" i="17"/>
  <c r="S1026" i="17" s="1"/>
  <c r="Q1026" i="17"/>
  <c r="Y1037" i="17"/>
  <c r="E1049" i="17"/>
  <c r="R1037" i="17"/>
  <c r="S1037" i="17" s="1"/>
  <c r="Q1037" i="17"/>
  <c r="E1040" i="17"/>
  <c r="Y1028" i="17"/>
  <c r="Q1028" i="17"/>
  <c r="R1028" i="17"/>
  <c r="S1028" i="17" s="1"/>
  <c r="A1100" i="17"/>
  <c r="F1050" i="17"/>
  <c r="Z1038" i="17"/>
  <c r="Y1030" i="17"/>
  <c r="E1042" i="17"/>
  <c r="R1030" i="17"/>
  <c r="S1030" i="17" s="1"/>
  <c r="Q1030" i="17"/>
  <c r="F975" i="17"/>
  <c r="Z963" i="17"/>
  <c r="F997" i="17"/>
  <c r="Z985" i="17"/>
  <c r="F1008" i="17"/>
  <c r="Z996" i="17"/>
  <c r="Z952" i="17"/>
  <c r="F964" i="17"/>
  <c r="F1019" i="17"/>
  <c r="F1031" i="17" s="1"/>
  <c r="Z1007" i="17"/>
  <c r="Z1018" i="17"/>
  <c r="Z974" i="17"/>
  <c r="F986" i="17"/>
  <c r="Y1014" i="17"/>
  <c r="Q1014" i="17"/>
  <c r="R1014" i="17"/>
  <c r="S1014" i="17" s="1"/>
  <c r="T995" i="17"/>
  <c r="AA995" i="17"/>
  <c r="Y974" i="17"/>
  <c r="E986" i="17"/>
  <c r="Q974" i="17"/>
  <c r="R974" i="17"/>
  <c r="S974" i="17" s="1"/>
  <c r="T1006" i="17"/>
  <c r="AA1006" i="17"/>
  <c r="T940" i="17"/>
  <c r="AA940" i="17"/>
  <c r="T1005" i="17"/>
  <c r="AA1005" i="17"/>
  <c r="Y1018" i="17"/>
  <c r="Q1018" i="17"/>
  <c r="R1018" i="17"/>
  <c r="S1018" i="17" s="1"/>
  <c r="Y1007" i="17"/>
  <c r="E1019" i="17"/>
  <c r="E1031" i="17" s="1"/>
  <c r="Q1007" i="17"/>
  <c r="R1007" i="17"/>
  <c r="S1007" i="17" s="1"/>
  <c r="T984" i="17"/>
  <c r="AA984" i="17"/>
  <c r="E964" i="17"/>
  <c r="Y952" i="17"/>
  <c r="Q952" i="17"/>
  <c r="R952" i="17"/>
  <c r="S952" i="17" s="1"/>
  <c r="Y1017" i="17"/>
  <c r="Q1017" i="17"/>
  <c r="R1017" i="17"/>
  <c r="S1017" i="17" s="1"/>
  <c r="T951" i="17"/>
  <c r="AA951" i="17"/>
  <c r="T1004" i="17"/>
  <c r="AA1004" i="17"/>
  <c r="T973" i="17"/>
  <c r="AA973" i="17"/>
  <c r="T962" i="17"/>
  <c r="AA962" i="17"/>
  <c r="Y963" i="17"/>
  <c r="E975" i="17"/>
  <c r="Q963" i="17"/>
  <c r="R963" i="17"/>
  <c r="S963" i="17" s="1"/>
  <c r="T1013" i="17"/>
  <c r="AA1013" i="17"/>
  <c r="E1008" i="17"/>
  <c r="Y996" i="17"/>
  <c r="Q996" i="17"/>
  <c r="R996" i="17"/>
  <c r="S996" i="17" s="1"/>
  <c r="Y1016" i="17"/>
  <c r="R1016" i="17"/>
  <c r="S1016" i="17" s="1"/>
  <c r="Q1016" i="17"/>
  <c r="T1002" i="17"/>
  <c r="AA1002" i="17"/>
  <c r="E997" i="17"/>
  <c r="Y985" i="17"/>
  <c r="Q985" i="17"/>
  <c r="R985" i="17"/>
  <c r="S985" i="17" s="1"/>
  <c r="T1003" i="17"/>
  <c r="AA1003" i="17"/>
  <c r="Y1015" i="17"/>
  <c r="Q1015" i="17"/>
  <c r="R1015" i="17"/>
  <c r="S1015" i="17" s="1"/>
  <c r="AJ78" i="17"/>
  <c r="AK78" i="17" s="1"/>
  <c r="AL78" i="17"/>
  <c r="AM78" i="17" s="1"/>
  <c r="L106" i="8"/>
  <c r="C79" i="17"/>
  <c r="X78" i="17"/>
  <c r="AA1026" i="17" l="1"/>
  <c r="T1026" i="17"/>
  <c r="Z1049" i="17"/>
  <c r="F1061" i="17"/>
  <c r="T1029" i="17"/>
  <c r="AA1029" i="17"/>
  <c r="E1052" i="17"/>
  <c r="Y1040" i="17"/>
  <c r="R1040" i="17"/>
  <c r="S1040" i="17" s="1"/>
  <c r="Q1040" i="17"/>
  <c r="Z1063" i="17"/>
  <c r="F1075" i="17"/>
  <c r="E1054" i="17"/>
  <c r="Y1042" i="17"/>
  <c r="R1042" i="17"/>
  <c r="S1042" i="17" s="1"/>
  <c r="Q1042" i="17"/>
  <c r="F1062" i="17"/>
  <c r="Z1050" i="17"/>
  <c r="AA1037" i="17"/>
  <c r="T1037" i="17"/>
  <c r="E1050" i="17"/>
  <c r="Y1038" i="17"/>
  <c r="Q1038" i="17"/>
  <c r="R1038" i="17"/>
  <c r="S1038" i="17" s="1"/>
  <c r="F1054" i="17"/>
  <c r="Z1042" i="17"/>
  <c r="T1030" i="17"/>
  <c r="AA1030" i="17"/>
  <c r="A1101" i="17"/>
  <c r="Y1049" i="17"/>
  <c r="E1061" i="17"/>
  <c r="R1049" i="17"/>
  <c r="S1049" i="17" s="1"/>
  <c r="Q1049" i="17"/>
  <c r="AA1027" i="17"/>
  <c r="T1027" i="17"/>
  <c r="E1053" i="17"/>
  <c r="Y1041" i="17"/>
  <c r="Q1041" i="17"/>
  <c r="R1041" i="17"/>
  <c r="S1041" i="17" s="1"/>
  <c r="F1065" i="17"/>
  <c r="Z1053" i="17"/>
  <c r="E1043" i="17"/>
  <c r="Y1031" i="17"/>
  <c r="R1031" i="17"/>
  <c r="S1031" i="17" s="1"/>
  <c r="Q1031" i="17"/>
  <c r="F1043" i="17"/>
  <c r="Z1031" i="17"/>
  <c r="T1028" i="17"/>
  <c r="AA1028" i="17"/>
  <c r="E1051" i="17"/>
  <c r="Y1039" i="17"/>
  <c r="R1039" i="17"/>
  <c r="S1039" i="17" s="1"/>
  <c r="Q1039" i="17"/>
  <c r="F1064" i="17"/>
  <c r="Z1052" i="17"/>
  <c r="F976" i="17"/>
  <c r="Z964" i="17"/>
  <c r="Z997" i="17"/>
  <c r="F1009" i="17"/>
  <c r="Z1019" i="17"/>
  <c r="Z986" i="17"/>
  <c r="F998" i="17"/>
  <c r="F1020" i="17"/>
  <c r="F1032" i="17" s="1"/>
  <c r="Z1008" i="17"/>
  <c r="F987" i="17"/>
  <c r="Z975" i="17"/>
  <c r="T1007" i="17"/>
  <c r="AA1007" i="17"/>
  <c r="T974" i="17"/>
  <c r="AA974" i="17"/>
  <c r="T963" i="17"/>
  <c r="AA963" i="17"/>
  <c r="T1018" i="17"/>
  <c r="AA1018" i="17"/>
  <c r="Y986" i="17"/>
  <c r="E998" i="17"/>
  <c r="Q986" i="17"/>
  <c r="R986" i="17"/>
  <c r="S986" i="17" s="1"/>
  <c r="T1016" i="17"/>
  <c r="AA1016" i="17"/>
  <c r="T952" i="17"/>
  <c r="AA952" i="17"/>
  <c r="Y997" i="17"/>
  <c r="E1009" i="17"/>
  <c r="Q997" i="17"/>
  <c r="R997" i="17"/>
  <c r="S997" i="17" s="1"/>
  <c r="Y1019" i="17"/>
  <c r="R1019" i="17"/>
  <c r="S1019" i="17" s="1"/>
  <c r="Q1019" i="17"/>
  <c r="Y975" i="17"/>
  <c r="E987" i="17"/>
  <c r="Q975" i="17"/>
  <c r="R975" i="17"/>
  <c r="S975" i="17" s="1"/>
  <c r="T1014" i="17"/>
  <c r="AA1014" i="17"/>
  <c r="T1017" i="17"/>
  <c r="AA1017" i="17"/>
  <c r="T1015" i="17"/>
  <c r="AA1015" i="17"/>
  <c r="Y964" i="17"/>
  <c r="E976" i="17"/>
  <c r="Q964" i="17"/>
  <c r="R964" i="17"/>
  <c r="S964" i="17" s="1"/>
  <c r="T985" i="17"/>
  <c r="AA985" i="17"/>
  <c r="T996" i="17"/>
  <c r="AA996" i="17"/>
  <c r="Y1008" i="17"/>
  <c r="E1020" i="17"/>
  <c r="E1032" i="17" s="1"/>
  <c r="Q1008" i="17"/>
  <c r="R1008" i="17"/>
  <c r="S1008" i="17" s="1"/>
  <c r="AL79" i="17"/>
  <c r="AM79" i="17" s="1"/>
  <c r="AJ79" i="17"/>
  <c r="AK79" i="17" s="1"/>
  <c r="L107" i="8"/>
  <c r="C80" i="17"/>
  <c r="X79" i="17"/>
  <c r="T1049" i="17" l="1"/>
  <c r="AA1049" i="17"/>
  <c r="E1066" i="17"/>
  <c r="Y1054" i="17"/>
  <c r="R1054" i="17"/>
  <c r="S1054" i="17" s="1"/>
  <c r="Q1054" i="17"/>
  <c r="Y1032" i="17"/>
  <c r="E1044" i="17"/>
  <c r="Q1032" i="17"/>
  <c r="R1032" i="17"/>
  <c r="S1032" i="17" s="1"/>
  <c r="F1077" i="17"/>
  <c r="Z1065" i="17"/>
  <c r="T1041" i="17"/>
  <c r="AA1041" i="17"/>
  <c r="F1076" i="17"/>
  <c r="Z1064" i="17"/>
  <c r="T1031" i="17"/>
  <c r="AA1031" i="17"/>
  <c r="F1044" i="17"/>
  <c r="Z1032" i="17"/>
  <c r="T1038" i="17"/>
  <c r="AA1038" i="17"/>
  <c r="F1066" i="17"/>
  <c r="Z1054" i="17"/>
  <c r="Z1062" i="17"/>
  <c r="F1074" i="17"/>
  <c r="F1073" i="17"/>
  <c r="Z1061" i="17"/>
  <c r="E1063" i="17"/>
  <c r="Y1051" i="17"/>
  <c r="R1051" i="17"/>
  <c r="S1051" i="17" s="1"/>
  <c r="Q1051" i="17"/>
  <c r="E1065" i="17"/>
  <c r="Y1053" i="17"/>
  <c r="Q1053" i="17"/>
  <c r="R1053" i="17"/>
  <c r="S1053" i="17" s="1"/>
  <c r="Z1075" i="17"/>
  <c r="F1087" i="17"/>
  <c r="T1042" i="17"/>
  <c r="AA1042" i="17"/>
  <c r="AA1040" i="17"/>
  <c r="T1040" i="17"/>
  <c r="E1073" i="17"/>
  <c r="Y1061" i="17"/>
  <c r="Q1061" i="17"/>
  <c r="R1061" i="17"/>
  <c r="S1061" i="17" s="1"/>
  <c r="E1055" i="17"/>
  <c r="Y1043" i="17"/>
  <c r="Q1043" i="17"/>
  <c r="R1043" i="17"/>
  <c r="S1043" i="17" s="1"/>
  <c r="A1102" i="17"/>
  <c r="F1055" i="17"/>
  <c r="Z1043" i="17"/>
  <c r="AA1039" i="17"/>
  <c r="T1039" i="17"/>
  <c r="E1062" i="17"/>
  <c r="Y1050" i="17"/>
  <c r="Q1050" i="17"/>
  <c r="R1050" i="17"/>
  <c r="S1050" i="17" s="1"/>
  <c r="E1064" i="17"/>
  <c r="Y1052" i="17"/>
  <c r="R1052" i="17"/>
  <c r="S1052" i="17" s="1"/>
  <c r="Q1052" i="17"/>
  <c r="Z998" i="17"/>
  <c r="F1010" i="17"/>
  <c r="F1021" i="17"/>
  <c r="F1033" i="17" s="1"/>
  <c r="Z1009" i="17"/>
  <c r="F988" i="17"/>
  <c r="Z976" i="17"/>
  <c r="Z987" i="17"/>
  <c r="F999" i="17"/>
  <c r="Z1020" i="17"/>
  <c r="T997" i="17"/>
  <c r="AA997" i="17"/>
  <c r="T1008" i="17"/>
  <c r="AA1008" i="17"/>
  <c r="Y1020" i="17"/>
  <c r="Q1020" i="17"/>
  <c r="R1020" i="17"/>
  <c r="S1020" i="17" s="1"/>
  <c r="E988" i="17"/>
  <c r="Y976" i="17"/>
  <c r="Q976" i="17"/>
  <c r="R976" i="17"/>
  <c r="S976" i="17" s="1"/>
  <c r="T975" i="17"/>
  <c r="AA975" i="17"/>
  <c r="Y1009" i="17"/>
  <c r="E1021" i="17"/>
  <c r="E1033" i="17" s="1"/>
  <c r="Q1009" i="17"/>
  <c r="R1009" i="17"/>
  <c r="S1009" i="17" s="1"/>
  <c r="E999" i="17"/>
  <c r="Y987" i="17"/>
  <c r="Q987" i="17"/>
  <c r="R987" i="17"/>
  <c r="S987" i="17" s="1"/>
  <c r="T986" i="17"/>
  <c r="AA986" i="17"/>
  <c r="T964" i="17"/>
  <c r="AA964" i="17"/>
  <c r="E1010" i="17"/>
  <c r="Y998" i="17"/>
  <c r="R998" i="17"/>
  <c r="S998" i="17" s="1"/>
  <c r="Q998" i="17"/>
  <c r="T1019" i="17"/>
  <c r="AA1019" i="17"/>
  <c r="AL80" i="17"/>
  <c r="AM80" i="17" s="1"/>
  <c r="AJ80" i="17"/>
  <c r="AK80" i="17" s="1"/>
  <c r="L108" i="8"/>
  <c r="C81" i="17"/>
  <c r="X80" i="17"/>
  <c r="AA1050" i="17" l="1"/>
  <c r="T1050" i="17"/>
  <c r="AA1054" i="17"/>
  <c r="T1054" i="17"/>
  <c r="F1088" i="17"/>
  <c r="Z1076" i="17"/>
  <c r="E1076" i="17"/>
  <c r="Y1064" i="17"/>
  <c r="Q1064" i="17"/>
  <c r="R1064" i="17"/>
  <c r="S1064" i="17" s="1"/>
  <c r="T1051" i="17"/>
  <c r="AA1051" i="17"/>
  <c r="Z1033" i="17"/>
  <c r="F1045" i="17"/>
  <c r="E1075" i="17"/>
  <c r="Y1063" i="17"/>
  <c r="R1063" i="17"/>
  <c r="S1063" i="17" s="1"/>
  <c r="Q1063" i="17"/>
  <c r="F1056" i="17"/>
  <c r="Z1044" i="17"/>
  <c r="Y1065" i="17"/>
  <c r="E1077" i="17"/>
  <c r="R1065" i="17"/>
  <c r="S1065" i="17" s="1"/>
  <c r="Q1065" i="17"/>
  <c r="F1099" i="17"/>
  <c r="Z1087" i="17"/>
  <c r="A1103" i="17"/>
  <c r="T1053" i="17"/>
  <c r="AA1053" i="17"/>
  <c r="F1067" i="17"/>
  <c r="Z1055" i="17"/>
  <c r="Y1073" i="17"/>
  <c r="E1085" i="17"/>
  <c r="R1073" i="17"/>
  <c r="S1073" i="17" s="1"/>
  <c r="Q1073" i="17"/>
  <c r="Y1033" i="17"/>
  <c r="E1045" i="17"/>
  <c r="R1033" i="17"/>
  <c r="S1033" i="17" s="1"/>
  <c r="Q1033" i="17"/>
  <c r="AA1043" i="17"/>
  <c r="T1043" i="17"/>
  <c r="F1089" i="17"/>
  <c r="Z1077" i="17"/>
  <c r="F1086" i="17"/>
  <c r="Z1074" i="17"/>
  <c r="AA1052" i="17"/>
  <c r="T1052" i="17"/>
  <c r="Y1062" i="17"/>
  <c r="E1074" i="17"/>
  <c r="Q1062" i="17"/>
  <c r="R1062" i="17"/>
  <c r="S1062" i="17" s="1"/>
  <c r="T1032" i="17"/>
  <c r="AA1032" i="17"/>
  <c r="E1078" i="17"/>
  <c r="Y1066" i="17"/>
  <c r="R1066" i="17"/>
  <c r="S1066" i="17" s="1"/>
  <c r="Q1066" i="17"/>
  <c r="E1067" i="17"/>
  <c r="Y1055" i="17"/>
  <c r="Q1055" i="17"/>
  <c r="R1055" i="17"/>
  <c r="S1055" i="17" s="1"/>
  <c r="F1085" i="17"/>
  <c r="Z1073" i="17"/>
  <c r="Z1066" i="17"/>
  <c r="F1078" i="17"/>
  <c r="T1061" i="17"/>
  <c r="AA1061" i="17"/>
  <c r="E1056" i="17"/>
  <c r="Y1044" i="17"/>
  <c r="R1044" i="17"/>
  <c r="S1044" i="17" s="1"/>
  <c r="Q1044" i="17"/>
  <c r="F1011" i="17"/>
  <c r="Z999" i="17"/>
  <c r="Z1021" i="17"/>
  <c r="Z1010" i="17"/>
  <c r="F1022" i="17"/>
  <c r="F1034" i="17" s="1"/>
  <c r="Z988" i="17"/>
  <c r="F1000" i="17"/>
  <c r="Y1021" i="17"/>
  <c r="Q1021" i="17"/>
  <c r="R1021" i="17"/>
  <c r="S1021" i="17" s="1"/>
  <c r="T976" i="17"/>
  <c r="AA976" i="17"/>
  <c r="T998" i="17"/>
  <c r="AA998" i="17"/>
  <c r="Y1010" i="17"/>
  <c r="E1022" i="17"/>
  <c r="E1034" i="17" s="1"/>
  <c r="Q1010" i="17"/>
  <c r="R1010" i="17"/>
  <c r="S1010" i="17" s="1"/>
  <c r="E1011" i="17"/>
  <c r="Y999" i="17"/>
  <c r="Q999" i="17"/>
  <c r="R999" i="17"/>
  <c r="S999" i="17" s="1"/>
  <c r="T1009" i="17"/>
  <c r="AA1009" i="17"/>
  <c r="Y988" i="17"/>
  <c r="E1000" i="17"/>
  <c r="Q988" i="17"/>
  <c r="R988" i="17"/>
  <c r="S988" i="17" s="1"/>
  <c r="T987" i="17"/>
  <c r="AA987" i="17"/>
  <c r="T1020" i="17"/>
  <c r="AA1020" i="17"/>
  <c r="AL81" i="17"/>
  <c r="AM81" i="17" s="1"/>
  <c r="AJ81" i="17"/>
  <c r="AK81" i="17" s="1"/>
  <c r="L109" i="8"/>
  <c r="C82" i="17"/>
  <c r="X81" i="17"/>
  <c r="E1046" i="17" l="1"/>
  <c r="Y1034" i="17"/>
  <c r="Q1034" i="17"/>
  <c r="R1034" i="17"/>
  <c r="S1034" i="17" s="1"/>
  <c r="E1097" i="17"/>
  <c r="Y1085" i="17"/>
  <c r="R1085" i="17"/>
  <c r="S1085" i="17" s="1"/>
  <c r="Q1085" i="17"/>
  <c r="AA1062" i="17"/>
  <c r="T1062" i="17"/>
  <c r="E1088" i="17"/>
  <c r="Y1076" i="17"/>
  <c r="R1076" i="17"/>
  <c r="S1076" i="17" s="1"/>
  <c r="Q1076" i="17"/>
  <c r="Z1086" i="17"/>
  <c r="F1098" i="17"/>
  <c r="F1111" i="17"/>
  <c r="Z1099" i="17"/>
  <c r="F1068" i="17"/>
  <c r="Z1056" i="17"/>
  <c r="E1090" i="17"/>
  <c r="Y1078" i="17"/>
  <c r="Q1078" i="17"/>
  <c r="R1078" i="17"/>
  <c r="S1078" i="17" s="1"/>
  <c r="F1090" i="17"/>
  <c r="Z1078" i="17"/>
  <c r="F1079" i="17"/>
  <c r="Z1067" i="17"/>
  <c r="AA1065" i="17"/>
  <c r="T1065" i="17"/>
  <c r="AA1063" i="17"/>
  <c r="T1063" i="17"/>
  <c r="F1100" i="17"/>
  <c r="Z1088" i="17"/>
  <c r="E1068" i="17"/>
  <c r="Y1056" i="17"/>
  <c r="R1056" i="17"/>
  <c r="S1056" i="17" s="1"/>
  <c r="Q1056" i="17"/>
  <c r="AA1066" i="17"/>
  <c r="T1066" i="17"/>
  <c r="AA1064" i="17"/>
  <c r="T1064" i="17"/>
  <c r="F1057" i="17"/>
  <c r="Z1045" i="17"/>
  <c r="Y1045" i="17"/>
  <c r="E1057" i="17"/>
  <c r="Q1045" i="17"/>
  <c r="R1045" i="17"/>
  <c r="S1045" i="17" s="1"/>
  <c r="E1086" i="17"/>
  <c r="Y1074" i="17"/>
  <c r="R1074" i="17"/>
  <c r="S1074" i="17" s="1"/>
  <c r="Q1074" i="17"/>
  <c r="AA1073" i="17"/>
  <c r="T1073" i="17"/>
  <c r="T1033" i="17"/>
  <c r="AA1033" i="17"/>
  <c r="T1044" i="17"/>
  <c r="AA1044" i="17"/>
  <c r="F1101" i="17"/>
  <c r="Z1089" i="17"/>
  <c r="E1089" i="17"/>
  <c r="Y1077" i="17"/>
  <c r="R1077" i="17"/>
  <c r="S1077" i="17" s="1"/>
  <c r="Q1077" i="17"/>
  <c r="E1079" i="17"/>
  <c r="Y1067" i="17"/>
  <c r="Q1067" i="17"/>
  <c r="R1067" i="17"/>
  <c r="S1067" i="17" s="1"/>
  <c r="Z1085" i="17"/>
  <c r="F1097" i="17"/>
  <c r="A1104" i="17"/>
  <c r="Z1034" i="17"/>
  <c r="F1046" i="17"/>
  <c r="T1055" i="17"/>
  <c r="AA1055" i="17"/>
  <c r="Y1075" i="17"/>
  <c r="E1087" i="17"/>
  <c r="Q1075" i="17"/>
  <c r="R1075" i="17"/>
  <c r="S1075" i="17" s="1"/>
  <c r="F1012" i="17"/>
  <c r="F1024" i="17" s="1"/>
  <c r="Z1000" i="17"/>
  <c r="F1023" i="17"/>
  <c r="F1035" i="17" s="1"/>
  <c r="Z1011" i="17"/>
  <c r="Z1022" i="17"/>
  <c r="Y1022" i="17"/>
  <c r="Q1022" i="17"/>
  <c r="R1022" i="17"/>
  <c r="S1022" i="17" s="1"/>
  <c r="T988" i="17"/>
  <c r="AA988" i="17"/>
  <c r="E1012" i="17"/>
  <c r="E1024" i="17" s="1"/>
  <c r="Y1000" i="17"/>
  <c r="R1000" i="17"/>
  <c r="S1000" i="17" s="1"/>
  <c r="Q1000" i="17"/>
  <c r="Y1011" i="17"/>
  <c r="E1023" i="17"/>
  <c r="E1035" i="17" s="1"/>
  <c r="Q1011" i="17"/>
  <c r="R1011" i="17"/>
  <c r="S1011" i="17" s="1"/>
  <c r="T999" i="17"/>
  <c r="AA999" i="17"/>
  <c r="T1010" i="17"/>
  <c r="AA1010" i="17"/>
  <c r="T1021" i="17"/>
  <c r="AA1021" i="17"/>
  <c r="AL82" i="17"/>
  <c r="AM82" i="17" s="1"/>
  <c r="AJ82" i="17"/>
  <c r="AK82" i="17" s="1"/>
  <c r="L82" i="17"/>
  <c r="G82" i="17"/>
  <c r="L110" i="8"/>
  <c r="C83" i="17"/>
  <c r="X82" i="17"/>
  <c r="AA1067" i="17" l="1"/>
  <c r="T1067" i="17"/>
  <c r="E1047" i="17"/>
  <c r="Y1035" i="17"/>
  <c r="R1035" i="17"/>
  <c r="S1035" i="17" s="1"/>
  <c r="Q1035" i="17"/>
  <c r="T1085" i="17"/>
  <c r="AA1085" i="17"/>
  <c r="F1058" i="17"/>
  <c r="Z1046" i="17"/>
  <c r="AA1074" i="17"/>
  <c r="T1074" i="17"/>
  <c r="T1078" i="17"/>
  <c r="AA1078" i="17"/>
  <c r="E1101" i="17"/>
  <c r="Y1089" i="17"/>
  <c r="R1089" i="17"/>
  <c r="S1089" i="17" s="1"/>
  <c r="Q1089" i="17"/>
  <c r="F1102" i="17"/>
  <c r="Z1090" i="17"/>
  <c r="E1109" i="17"/>
  <c r="Y1097" i="17"/>
  <c r="R1097" i="17"/>
  <c r="S1097" i="17" s="1"/>
  <c r="Q1097" i="17"/>
  <c r="F1047" i="17"/>
  <c r="Z1035" i="17"/>
  <c r="Z1024" i="17"/>
  <c r="F1036" i="17"/>
  <c r="F1080" i="17"/>
  <c r="Z1068" i="17"/>
  <c r="A1105" i="17"/>
  <c r="AA1034" i="17"/>
  <c r="T1034" i="17"/>
  <c r="T1056" i="17"/>
  <c r="AA1056" i="17"/>
  <c r="F1123" i="17"/>
  <c r="Z1111" i="17"/>
  <c r="Y1046" i="17"/>
  <c r="E1058" i="17"/>
  <c r="Q1046" i="17"/>
  <c r="R1046" i="17"/>
  <c r="S1046" i="17" s="1"/>
  <c r="Z1100" i="17"/>
  <c r="F1112" i="17"/>
  <c r="AA1075" i="17"/>
  <c r="T1075" i="17"/>
  <c r="E1099" i="17"/>
  <c r="Y1087" i="17"/>
  <c r="Q1087" i="17"/>
  <c r="R1087" i="17"/>
  <c r="S1087" i="17" s="1"/>
  <c r="E1091" i="17"/>
  <c r="Y1079" i="17"/>
  <c r="R1079" i="17"/>
  <c r="S1079" i="17" s="1"/>
  <c r="Q1079" i="17"/>
  <c r="F1113" i="17"/>
  <c r="Z1101" i="17"/>
  <c r="F1069" i="17"/>
  <c r="Z1057" i="17"/>
  <c r="E1080" i="17"/>
  <c r="Y1068" i="17"/>
  <c r="R1068" i="17"/>
  <c r="S1068" i="17" s="1"/>
  <c r="Q1068" i="17"/>
  <c r="E1100" i="17"/>
  <c r="Y1088" i="17"/>
  <c r="R1088" i="17"/>
  <c r="S1088" i="17" s="1"/>
  <c r="Q1088" i="17"/>
  <c r="Y1024" i="17"/>
  <c r="E1036" i="17"/>
  <c r="R1024" i="17"/>
  <c r="S1024" i="17" s="1"/>
  <c r="Q1024" i="17"/>
  <c r="E1098" i="17"/>
  <c r="Y1086" i="17"/>
  <c r="R1086" i="17"/>
  <c r="S1086" i="17" s="1"/>
  <c r="Q1086" i="17"/>
  <c r="AA1076" i="17"/>
  <c r="T1076" i="17"/>
  <c r="T1077" i="17"/>
  <c r="AA1077" i="17"/>
  <c r="AA1045" i="17"/>
  <c r="T1045" i="17"/>
  <c r="F1091" i="17"/>
  <c r="Z1079" i="17"/>
  <c r="E1102" i="17"/>
  <c r="Y1090" i="17"/>
  <c r="Q1090" i="17"/>
  <c r="R1090" i="17"/>
  <c r="S1090" i="17" s="1"/>
  <c r="E1069" i="17"/>
  <c r="Y1057" i="17"/>
  <c r="Q1057" i="17"/>
  <c r="R1057" i="17"/>
  <c r="S1057" i="17" s="1"/>
  <c r="F1109" i="17"/>
  <c r="Z1097" i="17"/>
  <c r="F1110" i="17"/>
  <c r="Z1098" i="17"/>
  <c r="Z1012" i="17"/>
  <c r="Z1023" i="17"/>
  <c r="Y1023" i="17"/>
  <c r="Q1023" i="17"/>
  <c r="R1023" i="17"/>
  <c r="S1023" i="17" s="1"/>
  <c r="Y1012" i="17"/>
  <c r="R1012" i="17"/>
  <c r="S1012" i="17" s="1"/>
  <c r="Q1012" i="17"/>
  <c r="T1011" i="17"/>
  <c r="AA1011" i="17"/>
  <c r="T1022" i="17"/>
  <c r="AA1022" i="17"/>
  <c r="T1000" i="17"/>
  <c r="AA1000" i="17"/>
  <c r="AL83" i="17"/>
  <c r="AM83" i="17" s="1"/>
  <c r="AJ83" i="17"/>
  <c r="AK83" i="17" s="1"/>
  <c r="G83" i="17"/>
  <c r="G84" i="17" s="1"/>
  <c r="G85" i="17" s="1"/>
  <c r="G86" i="17" s="1"/>
  <c r="L83" i="17"/>
  <c r="L111" i="8"/>
  <c r="X83" i="17"/>
  <c r="C84" i="17"/>
  <c r="F1070" i="17" l="1"/>
  <c r="Z1058" i="17"/>
  <c r="Z1110" i="17"/>
  <c r="F1122" i="17"/>
  <c r="E1081" i="17"/>
  <c r="Y1069" i="17"/>
  <c r="R1069" i="17"/>
  <c r="S1069" i="17" s="1"/>
  <c r="Q1069" i="17"/>
  <c r="F1103" i="17"/>
  <c r="Z1091" i="17"/>
  <c r="AA1088" i="17"/>
  <c r="T1088" i="17"/>
  <c r="Y1080" i="17"/>
  <c r="E1092" i="17"/>
  <c r="R1080" i="17"/>
  <c r="S1080" i="17" s="1"/>
  <c r="Q1080" i="17"/>
  <c r="T1079" i="17"/>
  <c r="AA1079" i="17"/>
  <c r="E1070" i="17"/>
  <c r="Y1058" i="17"/>
  <c r="R1058" i="17"/>
  <c r="S1058" i="17" s="1"/>
  <c r="Q1058" i="17"/>
  <c r="A1106" i="17"/>
  <c r="E1121" i="17"/>
  <c r="Y1109" i="17"/>
  <c r="E1113" i="17"/>
  <c r="Y1101" i="17"/>
  <c r="R1101" i="17"/>
  <c r="S1101" i="17" s="1"/>
  <c r="Q1101" i="17"/>
  <c r="AA1035" i="17"/>
  <c r="T1035" i="17"/>
  <c r="Z1109" i="17"/>
  <c r="F1121" i="17"/>
  <c r="T1024" i="17"/>
  <c r="AA1024" i="17"/>
  <c r="Y1100" i="17"/>
  <c r="E1112" i="17"/>
  <c r="R1100" i="17"/>
  <c r="S1100" i="17" s="1"/>
  <c r="Q1100" i="17"/>
  <c r="Z1069" i="17"/>
  <c r="F1081" i="17"/>
  <c r="E1103" i="17"/>
  <c r="Y1091" i="17"/>
  <c r="R1091" i="17"/>
  <c r="S1091" i="17" s="1"/>
  <c r="Q1091" i="17"/>
  <c r="F1114" i="17"/>
  <c r="Z1102" i="17"/>
  <c r="E1111" i="17"/>
  <c r="Y1099" i="17"/>
  <c r="R1099" i="17"/>
  <c r="S1099" i="17" s="1"/>
  <c r="Q1099" i="17"/>
  <c r="E1114" i="17"/>
  <c r="Y1102" i="17"/>
  <c r="Q1102" i="17"/>
  <c r="R1102" i="17"/>
  <c r="S1102" i="17" s="1"/>
  <c r="T1057" i="17"/>
  <c r="AA1057" i="17"/>
  <c r="AA1087" i="17"/>
  <c r="T1087" i="17"/>
  <c r="Z1112" i="17"/>
  <c r="F1124" i="17"/>
  <c r="E1110" i="17"/>
  <c r="Y1098" i="17"/>
  <c r="Q1098" i="17"/>
  <c r="R1098" i="17"/>
  <c r="S1098" i="17" s="1"/>
  <c r="T1068" i="17"/>
  <c r="AA1068" i="17"/>
  <c r="F1135" i="17"/>
  <c r="Z1123" i="17"/>
  <c r="F1092" i="17"/>
  <c r="Z1080" i="17"/>
  <c r="F1059" i="17"/>
  <c r="Z1047" i="17"/>
  <c r="E1059" i="17"/>
  <c r="Y1047" i="17"/>
  <c r="R1047" i="17"/>
  <c r="S1047" i="17" s="1"/>
  <c r="Q1047" i="17"/>
  <c r="T1086" i="17"/>
  <c r="AA1086" i="17"/>
  <c r="E1048" i="17"/>
  <c r="Y1036" i="17"/>
  <c r="R1036" i="17"/>
  <c r="S1036" i="17" s="1"/>
  <c r="Q1036" i="17"/>
  <c r="T1046" i="17"/>
  <c r="AA1046" i="17"/>
  <c r="AA1090" i="17"/>
  <c r="T1090" i="17"/>
  <c r="F1048" i="17"/>
  <c r="Z1036" i="17"/>
  <c r="F1125" i="17"/>
  <c r="Z1113" i="17"/>
  <c r="AA1097" i="17"/>
  <c r="T1097" i="17"/>
  <c r="AA1089" i="17"/>
  <c r="T1089" i="17"/>
  <c r="T1012" i="17"/>
  <c r="AA1012" i="17"/>
  <c r="T1023" i="17"/>
  <c r="AA1023" i="17"/>
  <c r="AL84" i="17"/>
  <c r="AM84" i="17" s="1"/>
  <c r="AJ84" i="17"/>
  <c r="AK84" i="17" s="1"/>
  <c r="L112" i="8"/>
  <c r="O112" i="8"/>
  <c r="R112" i="8" s="1"/>
  <c r="U112" i="8" s="1"/>
  <c r="L84" i="17"/>
  <c r="L85" i="17" s="1"/>
  <c r="L86" i="17" s="1"/>
  <c r="X84" i="17"/>
  <c r="C85" i="17"/>
  <c r="F1071" i="17" l="1"/>
  <c r="Z1059" i="17"/>
  <c r="F1133" i="17"/>
  <c r="Z1121" i="17"/>
  <c r="E1093" i="17"/>
  <c r="Y1081" i="17"/>
  <c r="R1081" i="17"/>
  <c r="S1081" i="17" s="1"/>
  <c r="Q1081" i="17"/>
  <c r="T1100" i="17"/>
  <c r="AA1100" i="17"/>
  <c r="Z1125" i="17"/>
  <c r="F1137" i="17"/>
  <c r="AA1047" i="17"/>
  <c r="T1047" i="17"/>
  <c r="E1133" i="17"/>
  <c r="Y1121" i="17"/>
  <c r="Z1122" i="17"/>
  <c r="F1134" i="17"/>
  <c r="E1082" i="17"/>
  <c r="Y1070" i="17"/>
  <c r="R1070" i="17"/>
  <c r="S1070" i="17" s="1"/>
  <c r="Q1070" i="17"/>
  <c r="E1124" i="17"/>
  <c r="Y1112" i="17"/>
  <c r="Z1103" i="17"/>
  <c r="F1115" i="17"/>
  <c r="AA1099" i="17"/>
  <c r="T1099" i="17"/>
  <c r="T1036" i="17"/>
  <c r="AA1036" i="17"/>
  <c r="F1104" i="17"/>
  <c r="Z1092" i="17"/>
  <c r="AA1102" i="17"/>
  <c r="T1102" i="17"/>
  <c r="E1123" i="17"/>
  <c r="Y1111" i="17"/>
  <c r="T1101" i="17"/>
  <c r="AA1101" i="17"/>
  <c r="T1080" i="17"/>
  <c r="AA1080" i="17"/>
  <c r="F1126" i="17"/>
  <c r="Z1114" i="17"/>
  <c r="F1060" i="17"/>
  <c r="Z1048" i="17"/>
  <c r="E1071" i="17"/>
  <c r="Y1059" i="17"/>
  <c r="R1059" i="17"/>
  <c r="S1059" i="17" s="1"/>
  <c r="Q1059" i="17"/>
  <c r="E1115" i="17"/>
  <c r="Y1103" i="17"/>
  <c r="Q1103" i="17"/>
  <c r="R1103" i="17"/>
  <c r="S1103" i="17" s="1"/>
  <c r="A1107" i="17"/>
  <c r="E1122" i="17"/>
  <c r="Y1110" i="17"/>
  <c r="AA1069" i="17"/>
  <c r="T1069" i="17"/>
  <c r="F1136" i="17"/>
  <c r="Z1124" i="17"/>
  <c r="T1098" i="17"/>
  <c r="AA1098" i="17"/>
  <c r="T1058" i="17"/>
  <c r="AA1058" i="17"/>
  <c r="F1147" i="17"/>
  <c r="Z1135" i="17"/>
  <c r="E1126" i="17"/>
  <c r="Y1114" i="17"/>
  <c r="F1093" i="17"/>
  <c r="Z1081" i="17"/>
  <c r="E1104" i="17"/>
  <c r="Y1092" i="17"/>
  <c r="R1092" i="17"/>
  <c r="S1092" i="17" s="1"/>
  <c r="Q1092" i="17"/>
  <c r="AA1091" i="17"/>
  <c r="T1091" i="17"/>
  <c r="E1060" i="17"/>
  <c r="Y1048" i="17"/>
  <c r="Q1048" i="17"/>
  <c r="R1048" i="17"/>
  <c r="S1048" i="17" s="1"/>
  <c r="E1125" i="17"/>
  <c r="Y1113" i="17"/>
  <c r="F1082" i="17"/>
  <c r="Z1070" i="17"/>
  <c r="AL85" i="17"/>
  <c r="AM85" i="17" s="1"/>
  <c r="AJ85" i="17"/>
  <c r="AK85" i="17" s="1"/>
  <c r="N113" i="8"/>
  <c r="Q113" i="8" s="1"/>
  <c r="T113" i="8" s="1"/>
  <c r="L113" i="8"/>
  <c r="O99" i="8"/>
  <c r="R99" i="8" s="1"/>
  <c r="U99" i="8" s="1"/>
  <c r="N99" i="8"/>
  <c r="Q99" i="8" s="1"/>
  <c r="T99" i="8" s="1"/>
  <c r="O100" i="8"/>
  <c r="R100" i="8" s="1"/>
  <c r="U100" i="8" s="1"/>
  <c r="N100" i="8"/>
  <c r="Q100" i="8" s="1"/>
  <c r="T100" i="8" s="1"/>
  <c r="N101" i="8"/>
  <c r="Q101" i="8" s="1"/>
  <c r="T101" i="8" s="1"/>
  <c r="O101" i="8"/>
  <c r="R101" i="8" s="1"/>
  <c r="U101" i="8" s="1"/>
  <c r="O102" i="8"/>
  <c r="R102" i="8" s="1"/>
  <c r="U102" i="8" s="1"/>
  <c r="N102" i="8"/>
  <c r="Q102" i="8" s="1"/>
  <c r="T102" i="8" s="1"/>
  <c r="O103" i="8"/>
  <c r="R103" i="8" s="1"/>
  <c r="U103" i="8" s="1"/>
  <c r="N103" i="8"/>
  <c r="Q103" i="8" s="1"/>
  <c r="T103" i="8" s="1"/>
  <c r="O104" i="8"/>
  <c r="R104" i="8" s="1"/>
  <c r="U104" i="8" s="1"/>
  <c r="N104" i="8"/>
  <c r="Q104" i="8" s="1"/>
  <c r="T104" i="8" s="1"/>
  <c r="O105" i="8"/>
  <c r="R105" i="8" s="1"/>
  <c r="U105" i="8" s="1"/>
  <c r="N105" i="8"/>
  <c r="Q105" i="8" s="1"/>
  <c r="T105" i="8" s="1"/>
  <c r="N106" i="8"/>
  <c r="Q106" i="8" s="1"/>
  <c r="T106" i="8" s="1"/>
  <c r="O106" i="8"/>
  <c r="R106" i="8" s="1"/>
  <c r="U106" i="8" s="1"/>
  <c r="O107" i="8"/>
  <c r="R107" i="8" s="1"/>
  <c r="U107" i="8" s="1"/>
  <c r="N107" i="8"/>
  <c r="Q107" i="8" s="1"/>
  <c r="T107" i="8" s="1"/>
  <c r="O108" i="8"/>
  <c r="R108" i="8" s="1"/>
  <c r="U108" i="8" s="1"/>
  <c r="N108" i="8"/>
  <c r="Q108" i="8" s="1"/>
  <c r="T108" i="8" s="1"/>
  <c r="N109" i="8"/>
  <c r="Q109" i="8" s="1"/>
  <c r="T109" i="8" s="1"/>
  <c r="O109" i="8"/>
  <c r="R109" i="8" s="1"/>
  <c r="U109" i="8" s="1"/>
  <c r="O110" i="8"/>
  <c r="R110" i="8" s="1"/>
  <c r="U110" i="8" s="1"/>
  <c r="N110" i="8"/>
  <c r="Q110" i="8" s="1"/>
  <c r="T110" i="8" s="1"/>
  <c r="O111" i="8"/>
  <c r="R111" i="8" s="1"/>
  <c r="U111" i="8" s="1"/>
  <c r="N111" i="8"/>
  <c r="Q111" i="8" s="1"/>
  <c r="T111" i="8" s="1"/>
  <c r="N112" i="8"/>
  <c r="Q112" i="8" s="1"/>
  <c r="T112" i="8" s="1"/>
  <c r="X85" i="17"/>
  <c r="C86" i="17"/>
  <c r="F1105" i="17" l="1"/>
  <c r="Z1093" i="17"/>
  <c r="E1127" i="17"/>
  <c r="Y1115" i="17"/>
  <c r="F1149" i="17"/>
  <c r="Z1137" i="17"/>
  <c r="Y1124" i="17"/>
  <c r="E1136" i="17"/>
  <c r="F1146" i="17"/>
  <c r="Z1134" i="17"/>
  <c r="E1134" i="17"/>
  <c r="Y1122" i="17"/>
  <c r="T1059" i="17"/>
  <c r="AA1059" i="17"/>
  <c r="F1072" i="17"/>
  <c r="Z1060" i="17"/>
  <c r="Z1133" i="17"/>
  <c r="F1145" i="17"/>
  <c r="F1116" i="17"/>
  <c r="Z1104" i="17"/>
  <c r="A1108" i="17"/>
  <c r="T1070" i="17"/>
  <c r="AA1070" i="17"/>
  <c r="E1072" i="17"/>
  <c r="Y1060" i="17"/>
  <c r="R1060" i="17"/>
  <c r="S1060" i="17" s="1"/>
  <c r="Q1060" i="17"/>
  <c r="AA1048" i="17"/>
  <c r="T1048" i="17"/>
  <c r="Y1126" i="17"/>
  <c r="E1138" i="17"/>
  <c r="E1135" i="17"/>
  <c r="Y1123" i="17"/>
  <c r="Y1071" i="17"/>
  <c r="E1083" i="17"/>
  <c r="R1071" i="17"/>
  <c r="S1071" i="17" s="1"/>
  <c r="Q1071" i="17"/>
  <c r="F1127" i="17"/>
  <c r="Z1115" i="17"/>
  <c r="T1081" i="17"/>
  <c r="AA1081" i="17"/>
  <c r="E1137" i="17"/>
  <c r="Y1125" i="17"/>
  <c r="AA1092" i="17"/>
  <c r="T1092" i="17"/>
  <c r="Z1136" i="17"/>
  <c r="F1148" i="17"/>
  <c r="AA1103" i="17"/>
  <c r="T1103" i="17"/>
  <c r="E1145" i="17"/>
  <c r="Y1133" i="17"/>
  <c r="F1138" i="17"/>
  <c r="Z1126" i="17"/>
  <c r="Y1093" i="17"/>
  <c r="E1105" i="17"/>
  <c r="R1093" i="17"/>
  <c r="S1093" i="17" s="1"/>
  <c r="Q1093" i="17"/>
  <c r="E1116" i="17"/>
  <c r="Y1104" i="17"/>
  <c r="Q1104" i="17"/>
  <c r="R1104" i="17"/>
  <c r="S1104" i="17" s="1"/>
  <c r="F1094" i="17"/>
  <c r="Z1082" i="17"/>
  <c r="F1159" i="17"/>
  <c r="Z1147" i="17"/>
  <c r="E1094" i="17"/>
  <c r="Y1082" i="17"/>
  <c r="R1082" i="17"/>
  <c r="S1082" i="17" s="1"/>
  <c r="Q1082" i="17"/>
  <c r="F1083" i="17"/>
  <c r="Z1071" i="17"/>
  <c r="AL86" i="17"/>
  <c r="AM86" i="17" s="1"/>
  <c r="AJ86" i="17"/>
  <c r="AK86" i="17" s="1"/>
  <c r="L114" i="8"/>
  <c r="O113" i="8"/>
  <c r="R113" i="8" s="1"/>
  <c r="U113" i="8" s="1"/>
  <c r="C87" i="17"/>
  <c r="X86" i="17"/>
  <c r="T1082" i="17" l="1"/>
  <c r="AA1082" i="17"/>
  <c r="AA1093" i="17"/>
  <c r="T1093" i="17"/>
  <c r="F1139" i="17"/>
  <c r="Z1127" i="17"/>
  <c r="Y1135" i="17"/>
  <c r="E1147" i="17"/>
  <c r="F1084" i="17"/>
  <c r="Z1072" i="17"/>
  <c r="F1158" i="17"/>
  <c r="Z1146" i="17"/>
  <c r="F1161" i="17"/>
  <c r="Z1149" i="17"/>
  <c r="E1117" i="17"/>
  <c r="Y1105" i="17"/>
  <c r="R1105" i="17"/>
  <c r="S1105" i="17" s="1"/>
  <c r="Q1105" i="17"/>
  <c r="AA1071" i="17"/>
  <c r="T1071" i="17"/>
  <c r="E1084" i="17"/>
  <c r="Y1072" i="17"/>
  <c r="Q1072" i="17"/>
  <c r="R1072" i="17"/>
  <c r="S1072" i="17" s="1"/>
  <c r="F1128" i="17"/>
  <c r="Z1116" i="17"/>
  <c r="Z1145" i="17"/>
  <c r="F1157" i="17"/>
  <c r="AA1104" i="17"/>
  <c r="T1104" i="17"/>
  <c r="Y1145" i="17"/>
  <c r="E1157" i="17"/>
  <c r="Y1136" i="17"/>
  <c r="E1148" i="17"/>
  <c r="E1139" i="17"/>
  <c r="Y1127" i="17"/>
  <c r="E1095" i="17"/>
  <c r="Y1083" i="17"/>
  <c r="Q1083" i="17"/>
  <c r="R1083" i="17"/>
  <c r="S1083" i="17" s="1"/>
  <c r="T1060" i="17"/>
  <c r="AA1060" i="17"/>
  <c r="E1150" i="17"/>
  <c r="Y1138" i="17"/>
  <c r="E1106" i="17"/>
  <c r="Y1094" i="17"/>
  <c r="R1094" i="17"/>
  <c r="S1094" i="17" s="1"/>
  <c r="Q1094" i="17"/>
  <c r="F1160" i="17"/>
  <c r="Z1148" i="17"/>
  <c r="A1109" i="17"/>
  <c r="E1146" i="17"/>
  <c r="Y1134" i="17"/>
  <c r="F1117" i="17"/>
  <c r="Z1105" i="17"/>
  <c r="Z1094" i="17"/>
  <c r="F1106" i="17"/>
  <c r="E1149" i="17"/>
  <c r="Y1137" i="17"/>
  <c r="F1095" i="17"/>
  <c r="Z1083" i="17"/>
  <c r="Z1159" i="17"/>
  <c r="F1171" i="17"/>
  <c r="F1183" i="17" s="1"/>
  <c r="E1128" i="17"/>
  <c r="Y1116" i="17"/>
  <c r="F1150" i="17"/>
  <c r="Z1138" i="17"/>
  <c r="AL87" i="17"/>
  <c r="AM87" i="17" s="1"/>
  <c r="AJ87" i="17"/>
  <c r="AK87" i="17" s="1"/>
  <c r="G87" i="17"/>
  <c r="L87" i="17"/>
  <c r="L115" i="8"/>
  <c r="C88" i="17"/>
  <c r="X87" i="17"/>
  <c r="Z1183" i="17" l="1"/>
  <c r="F1195" i="17"/>
  <c r="AA1083" i="17"/>
  <c r="T1083" i="17"/>
  <c r="AA1072" i="17"/>
  <c r="T1072" i="17"/>
  <c r="E1159" i="17"/>
  <c r="Y1147" i="17"/>
  <c r="Z1150" i="17"/>
  <c r="F1162" i="17"/>
  <c r="F1118" i="17"/>
  <c r="Z1106" i="17"/>
  <c r="E1160" i="17"/>
  <c r="Y1148" i="17"/>
  <c r="Y1106" i="17"/>
  <c r="E1118" i="17"/>
  <c r="Q1106" i="17"/>
  <c r="R1106" i="17"/>
  <c r="S1106" i="17" s="1"/>
  <c r="F1169" i="17"/>
  <c r="F1181" i="17" s="1"/>
  <c r="Z1157" i="17"/>
  <c r="E1129" i="17"/>
  <c r="Y1117" i="17"/>
  <c r="Z1171" i="17"/>
  <c r="R1109" i="17"/>
  <c r="S1109" i="17" s="1"/>
  <c r="A1110" i="17"/>
  <c r="Q1109" i="17"/>
  <c r="Z1161" i="17"/>
  <c r="F1173" i="17"/>
  <c r="F1185" i="17" s="1"/>
  <c r="E1140" i="17"/>
  <c r="Y1128" i="17"/>
  <c r="Y1095" i="17"/>
  <c r="E1107" i="17"/>
  <c r="Q1095" i="17"/>
  <c r="R1095" i="17"/>
  <c r="S1095" i="17" s="1"/>
  <c r="E1096" i="17"/>
  <c r="Y1084" i="17"/>
  <c r="R1084" i="17"/>
  <c r="S1084" i="17" s="1"/>
  <c r="Q1084" i="17"/>
  <c r="Z1139" i="17"/>
  <c r="F1151" i="17"/>
  <c r="Z1158" i="17"/>
  <c r="F1170" i="17"/>
  <c r="F1182" i="17" s="1"/>
  <c r="F1107" i="17"/>
  <c r="Z1095" i="17"/>
  <c r="Y1157" i="17"/>
  <c r="E1169" i="17"/>
  <c r="E1181" i="17" s="1"/>
  <c r="F1129" i="17"/>
  <c r="Z1117" i="17"/>
  <c r="F1096" i="17"/>
  <c r="Z1084" i="17"/>
  <c r="T1094" i="17"/>
  <c r="AA1094" i="17"/>
  <c r="E1158" i="17"/>
  <c r="Y1146" i="17"/>
  <c r="F1172" i="17"/>
  <c r="F1184" i="17" s="1"/>
  <c r="Z1160" i="17"/>
  <c r="E1162" i="17"/>
  <c r="Y1150" i="17"/>
  <c r="F1140" i="17"/>
  <c r="Z1128" i="17"/>
  <c r="Y1149" i="17"/>
  <c r="E1161" i="17"/>
  <c r="Y1139" i="17"/>
  <c r="E1151" i="17"/>
  <c r="T1105" i="17"/>
  <c r="AA1105" i="17"/>
  <c r="AL88" i="17"/>
  <c r="AM88" i="17" s="1"/>
  <c r="AJ88" i="17"/>
  <c r="AK88" i="17" s="1"/>
  <c r="L116" i="8"/>
  <c r="G88" i="17"/>
  <c r="C89" i="17"/>
  <c r="L88" i="17"/>
  <c r="X88" i="17"/>
  <c r="L89" i="17" l="1"/>
  <c r="L90" i="17" s="1"/>
  <c r="L91" i="17" s="1"/>
  <c r="L92" i="17" s="1"/>
  <c r="L93" i="17" s="1"/>
  <c r="G89" i="17"/>
  <c r="G90" i="17" s="1"/>
  <c r="G91" i="17" s="1"/>
  <c r="G92" i="17" s="1"/>
  <c r="G93" i="17" s="1"/>
  <c r="F1193" i="17"/>
  <c r="Z1181" i="17"/>
  <c r="F1197" i="17"/>
  <c r="Z1185" i="17"/>
  <c r="F1194" i="17"/>
  <c r="Z1182" i="17"/>
  <c r="F1207" i="17"/>
  <c r="Z1195" i="17"/>
  <c r="F1196" i="17"/>
  <c r="Z1184" i="17"/>
  <c r="E1193" i="17"/>
  <c r="Y1181" i="17"/>
  <c r="Y1169" i="17"/>
  <c r="R1110" i="17"/>
  <c r="S1110" i="17" s="1"/>
  <c r="Q1110" i="17"/>
  <c r="A1111" i="17"/>
  <c r="Z1169" i="17"/>
  <c r="Y1160" i="17"/>
  <c r="E1172" i="17"/>
  <c r="E1184" i="17" s="1"/>
  <c r="Z1170" i="17"/>
  <c r="Z1172" i="17"/>
  <c r="Y1096" i="17"/>
  <c r="E1108" i="17"/>
  <c r="R1096" i="17"/>
  <c r="S1096" i="17" s="1"/>
  <c r="Q1096" i="17"/>
  <c r="E1152" i="17"/>
  <c r="Y1140" i="17"/>
  <c r="T1106" i="17"/>
  <c r="AA1106" i="17"/>
  <c r="Z1140" i="17"/>
  <c r="F1152" i="17"/>
  <c r="F1163" i="17"/>
  <c r="Z1151" i="17"/>
  <c r="AA1095" i="17"/>
  <c r="T1095" i="17"/>
  <c r="E1173" i="17"/>
  <c r="E1185" i="17" s="1"/>
  <c r="Y1161" i="17"/>
  <c r="F1174" i="17"/>
  <c r="F1186" i="17" s="1"/>
  <c r="Z1162" i="17"/>
  <c r="E1163" i="17"/>
  <c r="Y1151" i="17"/>
  <c r="Z1096" i="17"/>
  <c r="F1108" i="17"/>
  <c r="E1130" i="17"/>
  <c r="Y1118" i="17"/>
  <c r="E1171" i="17"/>
  <c r="E1183" i="17" s="1"/>
  <c r="Y1159" i="17"/>
  <c r="AA1084" i="17"/>
  <c r="T1084" i="17"/>
  <c r="Y1158" i="17"/>
  <c r="E1170" i="17"/>
  <c r="E1182" i="17" s="1"/>
  <c r="E1119" i="17"/>
  <c r="Y1107" i="17"/>
  <c r="R1107" i="17"/>
  <c r="S1107" i="17" s="1"/>
  <c r="Q1107" i="17"/>
  <c r="Z1173" i="17"/>
  <c r="F1130" i="17"/>
  <c r="Z1118" i="17"/>
  <c r="F1141" i="17"/>
  <c r="Z1129" i="17"/>
  <c r="AA1109" i="17"/>
  <c r="T1109" i="17"/>
  <c r="F1119" i="17"/>
  <c r="Z1107" i="17"/>
  <c r="E1174" i="17"/>
  <c r="E1186" i="17" s="1"/>
  <c r="Y1162" i="17"/>
  <c r="E1141" i="17"/>
  <c r="Y1129" i="17"/>
  <c r="AJ89" i="17"/>
  <c r="AK89" i="17" s="1"/>
  <c r="AL89" i="17"/>
  <c r="AM89" i="17" s="1"/>
  <c r="L117" i="8"/>
  <c r="X89" i="17"/>
  <c r="C90" i="17"/>
  <c r="F1206" i="17" l="1"/>
  <c r="Z1194" i="17"/>
  <c r="F1208" i="17"/>
  <c r="Z1196" i="17"/>
  <c r="F1198" i="17"/>
  <c r="Z1186" i="17"/>
  <c r="Z1197" i="17"/>
  <c r="F1209" i="17"/>
  <c r="E1194" i="17"/>
  <c r="Y1182" i="17"/>
  <c r="E1195" i="17"/>
  <c r="Y1183" i="17"/>
  <c r="F1219" i="17"/>
  <c r="Z1207" i="17"/>
  <c r="E1198" i="17"/>
  <c r="Y1186" i="17"/>
  <c r="E1205" i="17"/>
  <c r="Y1193" i="17"/>
  <c r="E1197" i="17"/>
  <c r="Y1185" i="17"/>
  <c r="E1196" i="17"/>
  <c r="Y1184" i="17"/>
  <c r="F1205" i="17"/>
  <c r="Z1193" i="17"/>
  <c r="F1120" i="17"/>
  <c r="Z1108" i="17"/>
  <c r="Z1174" i="17"/>
  <c r="F1175" i="17"/>
  <c r="F1187" i="17" s="1"/>
  <c r="Z1163" i="17"/>
  <c r="E1164" i="17"/>
  <c r="Y1152" i="17"/>
  <c r="F1131" i="17"/>
  <c r="Z1119" i="17"/>
  <c r="E1131" i="17"/>
  <c r="Y1119" i="17"/>
  <c r="Y1171" i="17"/>
  <c r="F1164" i="17"/>
  <c r="Z1152" i="17"/>
  <c r="T1096" i="17"/>
  <c r="AA1096" i="17"/>
  <c r="A1112" i="17"/>
  <c r="R1111" i="17"/>
  <c r="S1111" i="17" s="1"/>
  <c r="Q1111" i="17"/>
  <c r="E1153" i="17"/>
  <c r="Y1141" i="17"/>
  <c r="Y1170" i="17"/>
  <c r="Y1173" i="17"/>
  <c r="E1120" i="17"/>
  <c r="Y1108" i="17"/>
  <c r="R1108" i="17"/>
  <c r="S1108" i="17" s="1"/>
  <c r="Q1108" i="17"/>
  <c r="AA1110" i="17"/>
  <c r="T1110" i="17"/>
  <c r="F1142" i="17"/>
  <c r="Z1130" i="17"/>
  <c r="E1142" i="17"/>
  <c r="Y1130" i="17"/>
  <c r="E1175" i="17"/>
  <c r="E1187" i="17" s="1"/>
  <c r="Y1163" i="17"/>
  <c r="Y1172" i="17"/>
  <c r="AA1107" i="17"/>
  <c r="T1107" i="17"/>
  <c r="Y1174" i="17"/>
  <c r="F1153" i="17"/>
  <c r="Z1141" i="17"/>
  <c r="AL90" i="17"/>
  <c r="AM90" i="17" s="1"/>
  <c r="AJ90" i="17"/>
  <c r="AK90" i="17" s="1"/>
  <c r="L118" i="8"/>
  <c r="C91" i="17"/>
  <c r="X90" i="17"/>
  <c r="Z1198" i="17" l="1"/>
  <c r="F1210" i="17"/>
  <c r="E1209" i="17"/>
  <c r="Y1197" i="17"/>
  <c r="E1206" i="17"/>
  <c r="Y1194" i="17"/>
  <c r="F1217" i="17"/>
  <c r="Z1205" i="17"/>
  <c r="Z1219" i="17"/>
  <c r="F1231" i="17"/>
  <c r="F1220" i="17"/>
  <c r="Z1208" i="17"/>
  <c r="E1199" i="17"/>
  <c r="Y1187" i="17"/>
  <c r="E1217" i="17"/>
  <c r="Y1205" i="17"/>
  <c r="Z1209" i="17"/>
  <c r="F1221" i="17"/>
  <c r="F1199" i="17"/>
  <c r="Z1187" i="17"/>
  <c r="E1210" i="17"/>
  <c r="Y1198" i="17"/>
  <c r="Y1196" i="17"/>
  <c r="E1208" i="17"/>
  <c r="E1207" i="17"/>
  <c r="Y1195" i="17"/>
  <c r="F1218" i="17"/>
  <c r="Z1206" i="17"/>
  <c r="Z1175" i="17"/>
  <c r="Y1175" i="17"/>
  <c r="F1143" i="17"/>
  <c r="Z1131" i="17"/>
  <c r="F1176" i="17"/>
  <c r="F1188" i="17" s="1"/>
  <c r="Z1164" i="17"/>
  <c r="T1111" i="17"/>
  <c r="AA1111" i="17"/>
  <c r="Q1112" i="17"/>
  <c r="A1113" i="17"/>
  <c r="R1112" i="17"/>
  <c r="S1112" i="17" s="1"/>
  <c r="Z1153" i="17"/>
  <c r="F1165" i="17"/>
  <c r="E1176" i="17"/>
  <c r="E1188" i="17" s="1"/>
  <c r="Y1164" i="17"/>
  <c r="E1132" i="17"/>
  <c r="Y1120" i="17"/>
  <c r="E1154" i="17"/>
  <c r="Y1142" i="17"/>
  <c r="T1108" i="17"/>
  <c r="AA1108" i="17"/>
  <c r="F1132" i="17"/>
  <c r="Z1120" i="17"/>
  <c r="F1154" i="17"/>
  <c r="Z1142" i="17"/>
  <c r="E1143" i="17"/>
  <c r="Y1131" i="17"/>
  <c r="E1165" i="17"/>
  <c r="Y1153" i="17"/>
  <c r="AL91" i="17"/>
  <c r="AM91" i="17" s="1"/>
  <c r="AJ91" i="17"/>
  <c r="AK91" i="17" s="1"/>
  <c r="L119" i="8"/>
  <c r="X91" i="17"/>
  <c r="C92" i="17"/>
  <c r="Z1231" i="17" l="1"/>
  <c r="E1218" i="17"/>
  <c r="Y1206" i="17"/>
  <c r="E1200" i="17"/>
  <c r="Y1188" i="17"/>
  <c r="Y1209" i="17"/>
  <c r="E1221" i="17"/>
  <c r="E1211" i="17"/>
  <c r="Y1199" i="17"/>
  <c r="F1233" i="17"/>
  <c r="Z1221" i="17"/>
  <c r="F1211" i="17"/>
  <c r="Z1199" i="17"/>
  <c r="Z1217" i="17"/>
  <c r="F1229" i="17"/>
  <c r="F1230" i="17"/>
  <c r="Z1218" i="17"/>
  <c r="Y1210" i="17"/>
  <c r="E1222" i="17"/>
  <c r="F1222" i="17"/>
  <c r="Z1210" i="17"/>
  <c r="Y1208" i="17"/>
  <c r="E1220" i="17"/>
  <c r="F1232" i="17"/>
  <c r="Z1220" i="17"/>
  <c r="E1229" i="17"/>
  <c r="Y1217" i="17"/>
  <c r="Z1188" i="17"/>
  <c r="F1200" i="17"/>
  <c r="E1219" i="17"/>
  <c r="Y1207" i="17"/>
  <c r="E1155" i="17"/>
  <c r="Y1143" i="17"/>
  <c r="F1155" i="17"/>
  <c r="Z1143" i="17"/>
  <c r="AA1112" i="17"/>
  <c r="T1112" i="17"/>
  <c r="E1144" i="17"/>
  <c r="Y1132" i="17"/>
  <c r="Q1113" i="17"/>
  <c r="A1114" i="17"/>
  <c r="R1113" i="17"/>
  <c r="S1113" i="17" s="1"/>
  <c r="F1166" i="17"/>
  <c r="Z1154" i="17"/>
  <c r="F1177" i="17"/>
  <c r="F1189" i="17" s="1"/>
  <c r="Z1165" i="17"/>
  <c r="E1166" i="17"/>
  <c r="Y1154" i="17"/>
  <c r="E1177" i="17"/>
  <c r="E1189" i="17" s="1"/>
  <c r="Y1165" i="17"/>
  <c r="F1144" i="17"/>
  <c r="Z1132" i="17"/>
  <c r="Y1176" i="17"/>
  <c r="Z1176" i="17"/>
  <c r="AJ92" i="17"/>
  <c r="AK92" i="17" s="1"/>
  <c r="AL92" i="17"/>
  <c r="AM92" i="17" s="1"/>
  <c r="L120" i="8"/>
  <c r="O120" i="8"/>
  <c r="R120" i="8" s="1"/>
  <c r="U120" i="8" s="1"/>
  <c r="N120" i="8"/>
  <c r="Q120" i="8" s="1"/>
  <c r="T120" i="8" s="1"/>
  <c r="X92" i="17"/>
  <c r="C93" i="17"/>
  <c r="Y1200" i="17" l="1"/>
  <c r="E1212" i="17"/>
  <c r="E1230" i="17"/>
  <c r="Y1218" i="17"/>
  <c r="E1234" i="17"/>
  <c r="Y1222" i="17"/>
  <c r="F1201" i="17"/>
  <c r="Z1189" i="17"/>
  <c r="Z1211" i="17"/>
  <c r="F1223" i="17"/>
  <c r="Y1229" i="17"/>
  <c r="Y1221" i="17"/>
  <c r="E1233" i="17"/>
  <c r="E1223" i="17"/>
  <c r="Y1211" i="17"/>
  <c r="Z1230" i="17"/>
  <c r="E1231" i="17"/>
  <c r="Y1219" i="17"/>
  <c r="E1232" i="17"/>
  <c r="Y1220" i="17"/>
  <c r="Z1233" i="17"/>
  <c r="F1212" i="17"/>
  <c r="Z1200" i="17"/>
  <c r="Z1229" i="17"/>
  <c r="Z1222" i="17"/>
  <c r="F1234" i="17"/>
  <c r="E1201" i="17"/>
  <c r="Y1189" i="17"/>
  <c r="Z1232" i="17"/>
  <c r="R1114" i="17"/>
  <c r="S1114" i="17" s="1"/>
  <c r="A1115" i="17"/>
  <c r="Q1114" i="17"/>
  <c r="F1167" i="17"/>
  <c r="Z1155" i="17"/>
  <c r="AA1113" i="17"/>
  <c r="T1113" i="17"/>
  <c r="Y1177" i="17"/>
  <c r="Z1177" i="17"/>
  <c r="F1178" i="17"/>
  <c r="F1190" i="17" s="1"/>
  <c r="Z1166" i="17"/>
  <c r="E1178" i="17"/>
  <c r="E1190" i="17" s="1"/>
  <c r="Y1166" i="17"/>
  <c r="F1156" i="17"/>
  <c r="Z1144" i="17"/>
  <c r="Y1144" i="17"/>
  <c r="E1156" i="17"/>
  <c r="E1167" i="17"/>
  <c r="Y1155" i="17"/>
  <c r="AJ93" i="17"/>
  <c r="AK93" i="17" s="1"/>
  <c r="AL93" i="17"/>
  <c r="AM93" i="17" s="1"/>
  <c r="N121" i="8"/>
  <c r="Q121" i="8" s="1"/>
  <c r="T121" i="8" s="1"/>
  <c r="L121" i="8"/>
  <c r="N114" i="8"/>
  <c r="Q114" i="8" s="1"/>
  <c r="T114" i="8" s="1"/>
  <c r="O114" i="8"/>
  <c r="R114" i="8" s="1"/>
  <c r="U114" i="8" s="1"/>
  <c r="O115" i="8"/>
  <c r="R115" i="8" s="1"/>
  <c r="U115" i="8" s="1"/>
  <c r="N115" i="8"/>
  <c r="Q115" i="8" s="1"/>
  <c r="T115" i="8" s="1"/>
  <c r="O116" i="8"/>
  <c r="R116" i="8" s="1"/>
  <c r="U116" i="8" s="1"/>
  <c r="N116" i="8"/>
  <c r="Q116" i="8" s="1"/>
  <c r="T116" i="8" s="1"/>
  <c r="N117" i="8"/>
  <c r="Q117" i="8" s="1"/>
  <c r="T117" i="8" s="1"/>
  <c r="O117" i="8"/>
  <c r="R117" i="8" s="1"/>
  <c r="U117" i="8" s="1"/>
  <c r="O118" i="8"/>
  <c r="R118" i="8" s="1"/>
  <c r="U118" i="8" s="1"/>
  <c r="N118" i="8"/>
  <c r="Q118" i="8" s="1"/>
  <c r="T118" i="8" s="1"/>
  <c r="O119" i="8"/>
  <c r="R119" i="8" s="1"/>
  <c r="U119" i="8" s="1"/>
  <c r="N119" i="8"/>
  <c r="Q119" i="8" s="1"/>
  <c r="T119" i="8" s="1"/>
  <c r="C94" i="17"/>
  <c r="X93" i="17"/>
  <c r="F1235" i="17" l="1"/>
  <c r="Z1223" i="17"/>
  <c r="Y1234" i="17"/>
  <c r="Y1231" i="17"/>
  <c r="Y1233" i="17"/>
  <c r="E1202" i="17"/>
  <c r="Y1190" i="17"/>
  <c r="Y1230" i="17"/>
  <c r="E1235" i="17"/>
  <c r="Y1223" i="17"/>
  <c r="E1213" i="17"/>
  <c r="Y1201" i="17"/>
  <c r="F1213" i="17"/>
  <c r="Z1201" i="17"/>
  <c r="Y1232" i="17"/>
  <c r="E1224" i="17"/>
  <c r="Y1212" i="17"/>
  <c r="F1202" i="17"/>
  <c r="Z1190" i="17"/>
  <c r="Z1234" i="17"/>
  <c r="F1224" i="17"/>
  <c r="Z1212" i="17"/>
  <c r="F1168" i="17"/>
  <c r="F1180" i="17" s="1"/>
  <c r="Z1156" i="17"/>
  <c r="E1179" i="17"/>
  <c r="E1191" i="17" s="1"/>
  <c r="Y1167" i="17"/>
  <c r="E1168" i="17"/>
  <c r="E1180" i="17" s="1"/>
  <c r="Y1156" i="17"/>
  <c r="Z1178" i="17"/>
  <c r="F1179" i="17"/>
  <c r="F1191" i="17" s="1"/>
  <c r="Z1167" i="17"/>
  <c r="Q1115" i="17"/>
  <c r="R1115" i="17"/>
  <c r="S1115" i="17" s="1"/>
  <c r="A1116" i="17"/>
  <c r="Y1178" i="17"/>
  <c r="AA1114" i="17"/>
  <c r="T1114" i="17"/>
  <c r="AL94" i="17"/>
  <c r="AM94" i="17" s="1"/>
  <c r="AJ94" i="17"/>
  <c r="AK94" i="17" s="1"/>
  <c r="G94" i="17"/>
  <c r="L94" i="17"/>
  <c r="L95" i="17" s="1"/>
  <c r="L122" i="8"/>
  <c r="O121" i="8"/>
  <c r="R121" i="8" s="1"/>
  <c r="U121" i="8" s="1"/>
  <c r="C95" i="17"/>
  <c r="X94" i="17"/>
  <c r="F1203" i="17" l="1"/>
  <c r="Z1191" i="17"/>
  <c r="F1236" i="17"/>
  <c r="Z1224" i="17"/>
  <c r="Y1235" i="17"/>
  <c r="E1192" i="17"/>
  <c r="Y1180" i="17"/>
  <c r="F1214" i="17"/>
  <c r="Z1202" i="17"/>
  <c r="F1225" i="17"/>
  <c r="Z1213" i="17"/>
  <c r="E1214" i="17"/>
  <c r="Y1202" i="17"/>
  <c r="Z1180" i="17"/>
  <c r="F1192" i="17"/>
  <c r="E1236" i="17"/>
  <c r="Y1224" i="17"/>
  <c r="E1225" i="17"/>
  <c r="Y1213" i="17"/>
  <c r="E1203" i="17"/>
  <c r="Y1191" i="17"/>
  <c r="Z1235" i="17"/>
  <c r="Y1179" i="17"/>
  <c r="R1116" i="17"/>
  <c r="S1116" i="17" s="1"/>
  <c r="Q1116" i="17"/>
  <c r="A1117" i="17"/>
  <c r="Z1179" i="17"/>
  <c r="AA1115" i="17"/>
  <c r="T1115" i="17"/>
  <c r="Y1168" i="17"/>
  <c r="Z1168" i="17"/>
  <c r="AL95" i="17"/>
  <c r="AM95" i="17" s="1"/>
  <c r="AJ95" i="17"/>
  <c r="AK95" i="17" s="1"/>
  <c r="G95" i="17"/>
  <c r="G96" i="17" s="1"/>
  <c r="G97" i="17" s="1"/>
  <c r="G98" i="17" s="1"/>
  <c r="L123" i="8"/>
  <c r="C96" i="17"/>
  <c r="X95" i="17"/>
  <c r="Y1236" i="17" l="1"/>
  <c r="E1226" i="17"/>
  <c r="Y1214" i="17"/>
  <c r="F1204" i="17"/>
  <c r="Z1192" i="17"/>
  <c r="F1226" i="17"/>
  <c r="Z1214" i="17"/>
  <c r="Z1236" i="17"/>
  <c r="F1237" i="17"/>
  <c r="Z1225" i="17"/>
  <c r="E1204" i="17"/>
  <c r="Y1192" i="17"/>
  <c r="E1215" i="17"/>
  <c r="Y1203" i="17"/>
  <c r="E1237" i="17"/>
  <c r="Y1225" i="17"/>
  <c r="F1215" i="17"/>
  <c r="Z1203" i="17"/>
  <c r="Q1117" i="17"/>
  <c r="R1117" i="17"/>
  <c r="S1117" i="17" s="1"/>
  <c r="A1118" i="17"/>
  <c r="T1116" i="17"/>
  <c r="AA1116" i="17"/>
  <c r="AL96" i="17"/>
  <c r="AM96" i="17" s="1"/>
  <c r="AJ96" i="17"/>
  <c r="AK96" i="17" s="1"/>
  <c r="N124" i="8"/>
  <c r="Q124" i="8" s="1"/>
  <c r="T124" i="8" s="1"/>
  <c r="L124" i="8"/>
  <c r="L96" i="17"/>
  <c r="L97" i="17" s="1"/>
  <c r="L98" i="17" s="1"/>
  <c r="X96" i="17"/>
  <c r="C97" i="17"/>
  <c r="E1227" i="17" l="1"/>
  <c r="Y1215" i="17"/>
  <c r="Z1237" i="17"/>
  <c r="F1238" i="17"/>
  <c r="Z1226" i="17"/>
  <c r="F1227" i="17"/>
  <c r="Z1215" i="17"/>
  <c r="Y1226" i="17"/>
  <c r="E1238" i="17"/>
  <c r="F1216" i="17"/>
  <c r="Z1204" i="17"/>
  <c r="Y1237" i="17"/>
  <c r="E1216" i="17"/>
  <c r="Y1204" i="17"/>
  <c r="R1118" i="17"/>
  <c r="S1118" i="17" s="1"/>
  <c r="Q1118" i="17"/>
  <c r="A1119" i="17"/>
  <c r="T1117" i="17"/>
  <c r="AA1117" i="17"/>
  <c r="AL97" i="17"/>
  <c r="AM97" i="17" s="1"/>
  <c r="AJ97" i="17"/>
  <c r="AK97" i="17" s="1"/>
  <c r="L125" i="8"/>
  <c r="N125" i="8"/>
  <c r="Q125" i="8" s="1"/>
  <c r="O125" i="8"/>
  <c r="R125" i="8" s="1"/>
  <c r="N122" i="8"/>
  <c r="Q122" i="8" s="1"/>
  <c r="T122" i="8" s="1"/>
  <c r="O122" i="8"/>
  <c r="R122" i="8" s="1"/>
  <c r="U122" i="8" s="1"/>
  <c r="O123" i="8"/>
  <c r="R123" i="8" s="1"/>
  <c r="U123" i="8" s="1"/>
  <c r="N123" i="8"/>
  <c r="Q123" i="8" s="1"/>
  <c r="T123" i="8" s="1"/>
  <c r="O124" i="8"/>
  <c r="R124" i="8" s="1"/>
  <c r="U124" i="8" s="1"/>
  <c r="C98" i="17"/>
  <c r="X97" i="17"/>
  <c r="F1228" i="17" l="1"/>
  <c r="Z1216" i="17"/>
  <c r="Z1238" i="17"/>
  <c r="E1228" i="17"/>
  <c r="Y1216" i="17"/>
  <c r="Z1227" i="17"/>
  <c r="F1239" i="17"/>
  <c r="Y1238" i="17"/>
  <c r="E1239" i="17"/>
  <c r="Y1227" i="17"/>
  <c r="A1120" i="17"/>
  <c r="R1119" i="17"/>
  <c r="S1119" i="17" s="1"/>
  <c r="Q1119" i="17"/>
  <c r="T1118" i="17"/>
  <c r="AA1118" i="17"/>
  <c r="T125" i="8"/>
  <c r="U125" i="8"/>
  <c r="AL98" i="17"/>
  <c r="AM98" i="17" s="1"/>
  <c r="AJ98" i="17"/>
  <c r="AK98" i="17" s="1"/>
  <c r="Q126" i="8"/>
  <c r="L126" i="8"/>
  <c r="X98" i="17"/>
  <c r="C99" i="17"/>
  <c r="Y1239" i="17" l="1"/>
  <c r="E1240" i="17"/>
  <c r="Y1228" i="17"/>
  <c r="F1240" i="17"/>
  <c r="Z1228" i="17"/>
  <c r="Z1239" i="17"/>
  <c r="T1119" i="17"/>
  <c r="AA1119" i="17"/>
  <c r="R1120" i="17"/>
  <c r="S1120" i="17" s="1"/>
  <c r="Q1120" i="17"/>
  <c r="A1121" i="17"/>
  <c r="T126" i="8"/>
  <c r="AJ99" i="17"/>
  <c r="AK99" i="17" s="1"/>
  <c r="AL99" i="17"/>
  <c r="AM99" i="17" s="1"/>
  <c r="G99" i="17"/>
  <c r="L99" i="17"/>
  <c r="N127" i="8"/>
  <c r="Q127" i="8" s="1"/>
  <c r="L127" i="8"/>
  <c r="O126" i="8"/>
  <c r="R126" i="8" s="1"/>
  <c r="C100" i="17"/>
  <c r="X99" i="17"/>
  <c r="Y1240" i="17" l="1"/>
  <c r="Z1240" i="17"/>
  <c r="A1122" i="17"/>
  <c r="R1121" i="17"/>
  <c r="S1121" i="17" s="1"/>
  <c r="Q1121" i="17"/>
  <c r="T1120" i="17"/>
  <c r="AA1120" i="17"/>
  <c r="U126" i="8"/>
  <c r="T127" i="8"/>
  <c r="AL100" i="17"/>
  <c r="AM100" i="17" s="1"/>
  <c r="AJ100" i="17"/>
  <c r="AK100" i="17" s="1"/>
  <c r="Z1" i="8"/>
  <c r="M7" i="8" s="1"/>
  <c r="Z2" i="8"/>
  <c r="O127" i="8"/>
  <c r="R127" i="8" s="1"/>
  <c r="G100" i="17"/>
  <c r="C101" i="17"/>
  <c r="L100" i="17"/>
  <c r="X100" i="17"/>
  <c r="G101" i="17" l="1"/>
  <c r="G102" i="17" s="1"/>
  <c r="G103" i="17" s="1"/>
  <c r="G104" i="17" s="1"/>
  <c r="G105" i="17" s="1"/>
  <c r="L101" i="17"/>
  <c r="L102" i="17" s="1"/>
  <c r="L103" i="17" s="1"/>
  <c r="L104" i="17" s="1"/>
  <c r="L105" i="17" s="1"/>
  <c r="AA1121" i="17"/>
  <c r="T1121" i="17"/>
  <c r="R1122" i="17"/>
  <c r="S1122" i="17" s="1"/>
  <c r="A1123" i="17"/>
  <c r="Q1122" i="17"/>
  <c r="U127" i="8"/>
  <c r="AL101" i="17"/>
  <c r="AM101" i="17" s="1"/>
  <c r="AJ101" i="17"/>
  <c r="AK101" i="17" s="1"/>
  <c r="M8" i="8"/>
  <c r="P8" i="8" s="1"/>
  <c r="S8" i="8" s="1"/>
  <c r="M81" i="8"/>
  <c r="P81" i="8" s="1"/>
  <c r="S81" i="8" s="1"/>
  <c r="M41" i="8"/>
  <c r="P41" i="8" s="1"/>
  <c r="S41" i="8" s="1"/>
  <c r="M89" i="8"/>
  <c r="P89" i="8" s="1"/>
  <c r="S89" i="8" s="1"/>
  <c r="M49" i="8"/>
  <c r="P49" i="8" s="1"/>
  <c r="M9" i="8"/>
  <c r="P9" i="8" s="1"/>
  <c r="S9" i="8" s="1"/>
  <c r="M105" i="8"/>
  <c r="P105" i="8" s="1"/>
  <c r="S105" i="8" s="1"/>
  <c r="M65" i="8"/>
  <c r="P65" i="8" s="1"/>
  <c r="S65" i="8" s="1"/>
  <c r="M113" i="8"/>
  <c r="P113" i="8" s="1"/>
  <c r="S113" i="8" s="1"/>
  <c r="M33" i="8"/>
  <c r="P33" i="8" s="1"/>
  <c r="S33" i="8" s="1"/>
  <c r="M97" i="8"/>
  <c r="M25" i="8"/>
  <c r="P25" i="8" s="1"/>
  <c r="S25" i="8" s="1"/>
  <c r="M11" i="8"/>
  <c r="P11" i="8" s="1"/>
  <c r="S11" i="8" s="1"/>
  <c r="M73" i="8"/>
  <c r="P73" i="8" s="1"/>
  <c r="S73" i="8" s="1"/>
  <c r="M17" i="8"/>
  <c r="P17" i="8" s="1"/>
  <c r="S17" i="8" s="1"/>
  <c r="M10" i="8"/>
  <c r="P10" i="8" s="1"/>
  <c r="S10" i="8" s="1"/>
  <c r="M121" i="8"/>
  <c r="P121" i="8" s="1"/>
  <c r="S121" i="8" s="1"/>
  <c r="M57" i="8"/>
  <c r="P57" i="8" s="1"/>
  <c r="M120" i="8"/>
  <c r="P120" i="8" s="1"/>
  <c r="S120" i="8" s="1"/>
  <c r="M74" i="8"/>
  <c r="P74" i="8" s="1"/>
  <c r="S74" i="8" s="1"/>
  <c r="M27" i="8"/>
  <c r="P27" i="8" s="1"/>
  <c r="S27" i="8" s="1"/>
  <c r="M91" i="8"/>
  <c r="P91" i="8" s="1"/>
  <c r="S91" i="8" s="1"/>
  <c r="M36" i="8"/>
  <c r="P36" i="8" s="1"/>
  <c r="S36" i="8" s="1"/>
  <c r="M100" i="8"/>
  <c r="P100" i="8" s="1"/>
  <c r="S100" i="8" s="1"/>
  <c r="M45" i="8"/>
  <c r="M109" i="8"/>
  <c r="P109" i="8" s="1"/>
  <c r="S109" i="8" s="1"/>
  <c r="M54" i="8"/>
  <c r="P54" i="8" s="1"/>
  <c r="M118" i="8"/>
  <c r="P118" i="8" s="1"/>
  <c r="S118" i="8" s="1"/>
  <c r="M63" i="8"/>
  <c r="P63" i="8" s="1"/>
  <c r="S63" i="8" s="1"/>
  <c r="M127" i="8"/>
  <c r="P127" i="8" s="1"/>
  <c r="M72" i="8"/>
  <c r="P72" i="8" s="1"/>
  <c r="S72" i="8" s="1"/>
  <c r="M101" i="8"/>
  <c r="P101" i="8" s="1"/>
  <c r="S101" i="8" s="1"/>
  <c r="M18" i="8"/>
  <c r="P18" i="8" s="1"/>
  <c r="S18" i="8" s="1"/>
  <c r="M82" i="8"/>
  <c r="P82" i="8" s="1"/>
  <c r="S82" i="8" s="1"/>
  <c r="M35" i="8"/>
  <c r="P35" i="8" s="1"/>
  <c r="S35" i="8" s="1"/>
  <c r="M99" i="8"/>
  <c r="P99" i="8" s="1"/>
  <c r="S99" i="8" s="1"/>
  <c r="M44" i="8"/>
  <c r="P44" i="8" s="1"/>
  <c r="S44" i="8" s="1"/>
  <c r="M108" i="8"/>
  <c r="P108" i="8" s="1"/>
  <c r="S108" i="8" s="1"/>
  <c r="M53" i="8"/>
  <c r="P53" i="8" s="1"/>
  <c r="M117" i="8"/>
  <c r="P117" i="8" s="1"/>
  <c r="S117" i="8" s="1"/>
  <c r="M62" i="8"/>
  <c r="P62" i="8" s="1"/>
  <c r="S62" i="8" s="1"/>
  <c r="M126" i="8"/>
  <c r="P126" i="8" s="1"/>
  <c r="M71" i="8"/>
  <c r="P71" i="8" s="1"/>
  <c r="S71" i="8" s="1"/>
  <c r="M16" i="8"/>
  <c r="P16" i="8" s="1"/>
  <c r="S16" i="8" s="1"/>
  <c r="M80" i="8"/>
  <c r="P80" i="8" s="1"/>
  <c r="S80" i="8" s="1"/>
  <c r="M92" i="8"/>
  <c r="P92" i="8" s="1"/>
  <c r="S92" i="8" s="1"/>
  <c r="M26" i="8"/>
  <c r="P26" i="8" s="1"/>
  <c r="S26" i="8" s="1"/>
  <c r="M90" i="8"/>
  <c r="P90" i="8" s="1"/>
  <c r="S90" i="8" s="1"/>
  <c r="M43" i="8"/>
  <c r="P43" i="8" s="1"/>
  <c r="S43" i="8" s="1"/>
  <c r="M107" i="8"/>
  <c r="P107" i="8" s="1"/>
  <c r="S107" i="8" s="1"/>
  <c r="M52" i="8"/>
  <c r="P52" i="8" s="1"/>
  <c r="M116" i="8"/>
  <c r="P116" i="8" s="1"/>
  <c r="S116" i="8" s="1"/>
  <c r="M61" i="8"/>
  <c r="P61" i="8" s="1"/>
  <c r="S61" i="8" s="1"/>
  <c r="M125" i="8"/>
  <c r="P125" i="8" s="1"/>
  <c r="M70" i="8"/>
  <c r="P70" i="8" s="1"/>
  <c r="S70" i="8" s="1"/>
  <c r="M15" i="8"/>
  <c r="P15" i="8" s="1"/>
  <c r="S15" i="8" s="1"/>
  <c r="M79" i="8"/>
  <c r="P79" i="8" s="1"/>
  <c r="S79" i="8" s="1"/>
  <c r="M24" i="8"/>
  <c r="P24" i="8" s="1"/>
  <c r="S24" i="8" s="1"/>
  <c r="M88" i="8"/>
  <c r="P88" i="8" s="1"/>
  <c r="S88" i="8" s="1"/>
  <c r="M28" i="8"/>
  <c r="P28" i="8" s="1"/>
  <c r="S28" i="8" s="1"/>
  <c r="M34" i="8"/>
  <c r="P34" i="8" s="1"/>
  <c r="S34" i="8" s="1"/>
  <c r="M98" i="8"/>
  <c r="P98" i="8" s="1"/>
  <c r="S98" i="8" s="1"/>
  <c r="M51" i="8"/>
  <c r="P51" i="8" s="1"/>
  <c r="M115" i="8"/>
  <c r="P115" i="8" s="1"/>
  <c r="S115" i="8" s="1"/>
  <c r="M60" i="8"/>
  <c r="P60" i="8" s="1"/>
  <c r="S60" i="8" s="1"/>
  <c r="M124" i="8"/>
  <c r="P124" i="8" s="1"/>
  <c r="S124" i="8" s="1"/>
  <c r="M69" i="8"/>
  <c r="P69" i="8" s="1"/>
  <c r="S69" i="8" s="1"/>
  <c r="M14" i="8"/>
  <c r="P14" i="8" s="1"/>
  <c r="S14" i="8" s="1"/>
  <c r="M78" i="8"/>
  <c r="P78" i="8" s="1"/>
  <c r="S78" i="8" s="1"/>
  <c r="M23" i="8"/>
  <c r="P23" i="8" s="1"/>
  <c r="S23" i="8" s="1"/>
  <c r="M87" i="8"/>
  <c r="P87" i="8" s="1"/>
  <c r="S87" i="8" s="1"/>
  <c r="M32" i="8"/>
  <c r="P32" i="8" s="1"/>
  <c r="S32" i="8" s="1"/>
  <c r="M96" i="8"/>
  <c r="P96" i="8" s="1"/>
  <c r="S96" i="8" s="1"/>
  <c r="M83" i="8"/>
  <c r="P83" i="8" s="1"/>
  <c r="S83" i="8" s="1"/>
  <c r="M42" i="8"/>
  <c r="P42" i="8" s="1"/>
  <c r="S42" i="8" s="1"/>
  <c r="M106" i="8"/>
  <c r="P106" i="8" s="1"/>
  <c r="S106" i="8" s="1"/>
  <c r="M59" i="8"/>
  <c r="P59" i="8" s="1"/>
  <c r="S59" i="8" s="1"/>
  <c r="M123" i="8"/>
  <c r="P123" i="8" s="1"/>
  <c r="S123" i="8" s="1"/>
  <c r="M68" i="8"/>
  <c r="P68" i="8" s="1"/>
  <c r="S68" i="8" s="1"/>
  <c r="M13" i="8"/>
  <c r="P13" i="8" s="1"/>
  <c r="S13" i="8" s="1"/>
  <c r="M77" i="8"/>
  <c r="P77" i="8" s="1"/>
  <c r="S77" i="8" s="1"/>
  <c r="M22" i="8"/>
  <c r="P22" i="8" s="1"/>
  <c r="S22" i="8" s="1"/>
  <c r="M86" i="8"/>
  <c r="P86" i="8" s="1"/>
  <c r="S86" i="8" s="1"/>
  <c r="M31" i="8"/>
  <c r="P31" i="8" s="1"/>
  <c r="S31" i="8" s="1"/>
  <c r="M95" i="8"/>
  <c r="P95" i="8" s="1"/>
  <c r="S95" i="8" s="1"/>
  <c r="M40" i="8"/>
  <c r="P40" i="8" s="1"/>
  <c r="S40" i="8" s="1"/>
  <c r="M104" i="8"/>
  <c r="P104" i="8" s="1"/>
  <c r="S104" i="8" s="1"/>
  <c r="M19" i="8"/>
  <c r="P19" i="8" s="1"/>
  <c r="S19" i="8" s="1"/>
  <c r="M50" i="8"/>
  <c r="P50" i="8" s="1"/>
  <c r="M114" i="8"/>
  <c r="P114" i="8" s="1"/>
  <c r="S114" i="8" s="1"/>
  <c r="M67" i="8"/>
  <c r="P67" i="8" s="1"/>
  <c r="S67" i="8" s="1"/>
  <c r="M12" i="8"/>
  <c r="P12" i="8" s="1"/>
  <c r="S12" i="8" s="1"/>
  <c r="M76" i="8"/>
  <c r="P76" i="8" s="1"/>
  <c r="S76" i="8" s="1"/>
  <c r="M21" i="8"/>
  <c r="P21" i="8" s="1"/>
  <c r="S21" i="8" s="1"/>
  <c r="M85" i="8"/>
  <c r="P85" i="8" s="1"/>
  <c r="S85" i="8" s="1"/>
  <c r="M30" i="8"/>
  <c r="P30" i="8" s="1"/>
  <c r="S30" i="8" s="1"/>
  <c r="M94" i="8"/>
  <c r="P94" i="8" s="1"/>
  <c r="S94" i="8" s="1"/>
  <c r="M39" i="8"/>
  <c r="P39" i="8" s="1"/>
  <c r="S39" i="8" s="1"/>
  <c r="M103" i="8"/>
  <c r="P103" i="8" s="1"/>
  <c r="S103" i="8" s="1"/>
  <c r="M48" i="8"/>
  <c r="P48" i="8" s="1"/>
  <c r="S48" i="8" s="1"/>
  <c r="M112" i="8"/>
  <c r="P112" i="8" s="1"/>
  <c r="S112" i="8" s="1"/>
  <c r="M37" i="8"/>
  <c r="P37" i="8" s="1"/>
  <c r="S37" i="8" s="1"/>
  <c r="M58" i="8"/>
  <c r="P58" i="8" s="1"/>
  <c r="M122" i="8"/>
  <c r="P122" i="8" s="1"/>
  <c r="S122" i="8" s="1"/>
  <c r="M75" i="8"/>
  <c r="P75" i="8" s="1"/>
  <c r="S75" i="8" s="1"/>
  <c r="M20" i="8"/>
  <c r="P20" i="8" s="1"/>
  <c r="S20" i="8" s="1"/>
  <c r="M84" i="8"/>
  <c r="P84" i="8" s="1"/>
  <c r="S84" i="8" s="1"/>
  <c r="M29" i="8"/>
  <c r="P29" i="8" s="1"/>
  <c r="S29" i="8" s="1"/>
  <c r="M93" i="8"/>
  <c r="P93" i="8" s="1"/>
  <c r="S93" i="8" s="1"/>
  <c r="M38" i="8"/>
  <c r="P38" i="8" s="1"/>
  <c r="S38" i="8" s="1"/>
  <c r="M102" i="8"/>
  <c r="P102" i="8" s="1"/>
  <c r="S102" i="8" s="1"/>
  <c r="M47" i="8"/>
  <c r="P47" i="8" s="1"/>
  <c r="S47" i="8" s="1"/>
  <c r="M111" i="8"/>
  <c r="P111" i="8" s="1"/>
  <c r="S111" i="8" s="1"/>
  <c r="M56" i="8"/>
  <c r="P56" i="8" s="1"/>
  <c r="M66" i="8"/>
  <c r="P66" i="8" s="1"/>
  <c r="S66" i="8" s="1"/>
  <c r="M46" i="8"/>
  <c r="P46" i="8" s="1"/>
  <c r="S46" i="8" s="1"/>
  <c r="M110" i="8"/>
  <c r="P110" i="8" s="1"/>
  <c r="S110" i="8" s="1"/>
  <c r="M55" i="8"/>
  <c r="P55" i="8" s="1"/>
  <c r="M119" i="8"/>
  <c r="P119" i="8" s="1"/>
  <c r="S119" i="8" s="1"/>
  <c r="M64" i="8"/>
  <c r="P64" i="8" s="1"/>
  <c r="S64" i="8" s="1"/>
  <c r="P45" i="8"/>
  <c r="S45" i="8" s="1"/>
  <c r="P97" i="8"/>
  <c r="S97" i="8" s="1"/>
  <c r="C102" i="17"/>
  <c r="X101" i="17"/>
  <c r="A1124" i="17" l="1"/>
  <c r="Q1123" i="17"/>
  <c r="R1123" i="17"/>
  <c r="S1123" i="17" s="1"/>
  <c r="AA1122" i="17"/>
  <c r="T1122" i="17"/>
  <c r="S125" i="8"/>
  <c r="S126" i="8"/>
  <c r="S127" i="8"/>
  <c r="S58" i="8"/>
  <c r="AH100" i="17"/>
  <c r="AI100" i="17" s="1"/>
  <c r="AH88" i="17"/>
  <c r="AI88" i="17" s="1"/>
  <c r="AH89" i="17"/>
  <c r="AI89" i="17" s="1"/>
  <c r="AH90" i="17"/>
  <c r="AI90" i="17" s="1"/>
  <c r="AH91" i="17"/>
  <c r="AI91" i="17" s="1"/>
  <c r="AH92" i="17"/>
  <c r="AI92" i="17" s="1"/>
  <c r="AH93" i="17"/>
  <c r="AI93" i="17" s="1"/>
  <c r="AH94" i="17"/>
  <c r="AI94" i="17" s="1"/>
  <c r="AH95" i="17"/>
  <c r="AI95" i="17" s="1"/>
  <c r="AH96" i="17"/>
  <c r="AI96" i="17" s="1"/>
  <c r="AH97" i="17"/>
  <c r="AI97" i="17" s="1"/>
  <c r="AH98" i="17"/>
  <c r="AI98" i="17" s="1"/>
  <c r="AH99" i="17"/>
  <c r="AI99" i="17" s="1"/>
  <c r="AH4" i="17"/>
  <c r="AI4" i="17" s="1"/>
  <c r="AH5" i="17"/>
  <c r="AI5" i="17" s="1"/>
  <c r="AH6" i="17"/>
  <c r="AI6" i="17" s="1"/>
  <c r="AH7" i="17"/>
  <c r="AI7" i="17" s="1"/>
  <c r="AH8" i="17"/>
  <c r="AI8" i="17" s="1"/>
  <c r="AH9" i="17"/>
  <c r="AI9" i="17" s="1"/>
  <c r="AH10" i="17"/>
  <c r="AI10" i="17" s="1"/>
  <c r="AH11" i="17"/>
  <c r="AI11" i="17" s="1"/>
  <c r="AH12" i="17"/>
  <c r="AI12" i="17" s="1"/>
  <c r="AH13" i="17"/>
  <c r="AI13" i="17" s="1"/>
  <c r="AH14" i="17"/>
  <c r="AI14" i="17" s="1"/>
  <c r="AH15" i="17"/>
  <c r="AI15" i="17" s="1"/>
  <c r="AH16" i="17"/>
  <c r="AI16" i="17" s="1"/>
  <c r="AH17" i="17"/>
  <c r="AI17" i="17" s="1"/>
  <c r="AH18" i="17"/>
  <c r="AH19" i="17"/>
  <c r="AI19" i="17" s="1"/>
  <c r="AH20" i="17"/>
  <c r="AI20" i="17" s="1"/>
  <c r="AH21" i="17"/>
  <c r="AI21" i="17" s="1"/>
  <c r="AH22" i="17"/>
  <c r="AI22" i="17" s="1"/>
  <c r="AH23" i="17"/>
  <c r="AI23" i="17" s="1"/>
  <c r="AH24" i="17"/>
  <c r="AI24" i="17" s="1"/>
  <c r="AH25" i="17"/>
  <c r="AI25" i="17" s="1"/>
  <c r="AH26" i="17"/>
  <c r="AI26" i="17" s="1"/>
  <c r="AH27" i="17"/>
  <c r="AI27" i="17" s="1"/>
  <c r="AH40" i="17"/>
  <c r="AI40" i="17" s="1"/>
  <c r="AH41" i="17"/>
  <c r="AI41" i="17" s="1"/>
  <c r="AH42" i="17"/>
  <c r="AI42" i="17" s="1"/>
  <c r="AH43" i="17"/>
  <c r="AI43" i="17" s="1"/>
  <c r="AH44" i="17"/>
  <c r="AI44" i="17" s="1"/>
  <c r="AH45" i="17"/>
  <c r="AI45" i="17" s="1"/>
  <c r="AH46" i="17"/>
  <c r="AI46" i="17" s="1"/>
  <c r="AH47" i="17"/>
  <c r="AI47" i="17" s="1"/>
  <c r="AH48" i="17"/>
  <c r="AI48" i="17" s="1"/>
  <c r="AH49" i="17"/>
  <c r="AI49" i="17" s="1"/>
  <c r="AH50" i="17"/>
  <c r="AI50" i="17" s="1"/>
  <c r="AH51" i="17"/>
  <c r="AI51" i="17" s="1"/>
  <c r="AH52" i="17"/>
  <c r="AI52" i="17" s="1"/>
  <c r="AH53" i="17"/>
  <c r="AI53" i="17" s="1"/>
  <c r="AH54" i="17"/>
  <c r="AI54" i="17" s="1"/>
  <c r="AH55" i="17"/>
  <c r="AI55" i="17" s="1"/>
  <c r="AH56" i="17"/>
  <c r="AI56" i="17" s="1"/>
  <c r="AH57" i="17"/>
  <c r="AI57" i="17" s="1"/>
  <c r="AH58" i="17"/>
  <c r="AI58" i="17" s="1"/>
  <c r="AH59" i="17"/>
  <c r="AI59" i="17" s="1"/>
  <c r="AH60" i="17"/>
  <c r="AI60" i="17" s="1"/>
  <c r="AH61" i="17"/>
  <c r="AI61" i="17" s="1"/>
  <c r="AH62" i="17"/>
  <c r="AI62" i="17" s="1"/>
  <c r="AH63" i="17"/>
  <c r="AI63" i="17" s="1"/>
  <c r="AH76" i="17"/>
  <c r="AI76" i="17" s="1"/>
  <c r="AH77" i="17"/>
  <c r="AI77" i="17" s="1"/>
  <c r="AH78" i="17"/>
  <c r="AI78" i="17" s="1"/>
  <c r="AH79" i="17"/>
  <c r="AI79" i="17" s="1"/>
  <c r="AH80" i="17"/>
  <c r="AI80" i="17" s="1"/>
  <c r="AH81" i="17"/>
  <c r="AI81" i="17" s="1"/>
  <c r="AH82" i="17"/>
  <c r="AI82" i="17" s="1"/>
  <c r="AH83" i="17"/>
  <c r="AI83" i="17" s="1"/>
  <c r="AH84" i="17"/>
  <c r="AI84" i="17" s="1"/>
  <c r="AH85" i="17"/>
  <c r="AI85" i="17" s="1"/>
  <c r="AH86" i="17"/>
  <c r="AI86" i="17" s="1"/>
  <c r="AH87" i="17"/>
  <c r="AI87" i="17" s="1"/>
  <c r="AH28" i="17"/>
  <c r="AI28" i="17" s="1"/>
  <c r="AH29" i="17"/>
  <c r="AI29" i="17" s="1"/>
  <c r="AH30" i="17"/>
  <c r="AI30" i="17" s="1"/>
  <c r="AH31" i="17"/>
  <c r="AI31" i="17" s="1"/>
  <c r="AH32" i="17"/>
  <c r="AI32" i="17" s="1"/>
  <c r="AH33" i="17"/>
  <c r="AI33" i="17" s="1"/>
  <c r="AH34" i="17"/>
  <c r="AI34" i="17" s="1"/>
  <c r="AH35" i="17"/>
  <c r="AI35" i="17" s="1"/>
  <c r="AH36" i="17"/>
  <c r="AI36" i="17" s="1"/>
  <c r="AH37" i="17"/>
  <c r="AI37" i="17" s="1"/>
  <c r="AH38" i="17"/>
  <c r="AI38" i="17" s="1"/>
  <c r="AH39" i="17"/>
  <c r="AI39" i="17" s="1"/>
  <c r="AH101" i="17"/>
  <c r="AI101" i="17" s="1"/>
  <c r="AH64" i="17"/>
  <c r="AI64" i="17" s="1"/>
  <c r="AH65" i="17"/>
  <c r="AI65" i="17" s="1"/>
  <c r="AH66" i="17"/>
  <c r="AI66" i="17" s="1"/>
  <c r="AH67" i="17"/>
  <c r="AI67" i="17" s="1"/>
  <c r="AH68" i="17"/>
  <c r="AI68" i="17" s="1"/>
  <c r="AH69" i="17"/>
  <c r="AI69" i="17" s="1"/>
  <c r="AH70" i="17"/>
  <c r="AI70" i="17" s="1"/>
  <c r="AH71" i="17"/>
  <c r="AI71" i="17" s="1"/>
  <c r="AH72" i="17"/>
  <c r="AI72" i="17" s="1"/>
  <c r="AH73" i="17"/>
  <c r="AI73" i="17" s="1"/>
  <c r="AH74" i="17"/>
  <c r="AI74" i="17" s="1"/>
  <c r="AH75" i="17"/>
  <c r="AI75" i="17" s="1"/>
  <c r="AJ102" i="17"/>
  <c r="AK102" i="17" s="1"/>
  <c r="AL102" i="17"/>
  <c r="AM102" i="17" s="1"/>
  <c r="AH102" i="17"/>
  <c r="AI102" i="17" s="1"/>
  <c r="S54" i="8"/>
  <c r="S49" i="8"/>
  <c r="S52" i="8"/>
  <c r="S57" i="8"/>
  <c r="S51" i="8"/>
  <c r="S53" i="8"/>
  <c r="S56" i="8"/>
  <c r="S50" i="8"/>
  <c r="AI18" i="17"/>
  <c r="S55" i="8"/>
  <c r="S7" i="8"/>
  <c r="P7" i="8"/>
  <c r="C103" i="17"/>
  <c r="X102" i="17"/>
  <c r="AA1123" i="17" l="1"/>
  <c r="T1123" i="17"/>
  <c r="A1125" i="17"/>
  <c r="R1124" i="17"/>
  <c r="S1124" i="17" s="1"/>
  <c r="Q1124" i="17"/>
  <c r="AJ103" i="17"/>
  <c r="AK103" i="17" s="1"/>
  <c r="AL103" i="17"/>
  <c r="AM103" i="17" s="1"/>
  <c r="AH103" i="17"/>
  <c r="AI103" i="17" s="1"/>
  <c r="C104" i="17"/>
  <c r="X103" i="17"/>
  <c r="AA1124" i="17" l="1"/>
  <c r="T1124" i="17"/>
  <c r="Q1125" i="17"/>
  <c r="R1125" i="17"/>
  <c r="S1125" i="17" s="1"/>
  <c r="A1126" i="17"/>
  <c r="AL104" i="17"/>
  <c r="AM104" i="17" s="1"/>
  <c r="AJ104" i="17"/>
  <c r="AK104" i="17" s="1"/>
  <c r="AH104" i="17"/>
  <c r="AI104" i="17" s="1"/>
  <c r="X104" i="17"/>
  <c r="C105" i="17"/>
  <c r="AA1125" i="17" l="1"/>
  <c r="T1125" i="17"/>
  <c r="A1127" i="17"/>
  <c r="R1126" i="17"/>
  <c r="S1126" i="17" s="1"/>
  <c r="Q1126" i="17"/>
  <c r="AL105" i="17"/>
  <c r="AM105" i="17" s="1"/>
  <c r="AJ105" i="17"/>
  <c r="AK105" i="17" s="1"/>
  <c r="AH105" i="17"/>
  <c r="AI105" i="17" s="1"/>
  <c r="X105" i="17"/>
  <c r="C106" i="17"/>
  <c r="AA1126" i="17" l="1"/>
  <c r="T1126" i="17"/>
  <c r="Q1127" i="17"/>
  <c r="R1127" i="17"/>
  <c r="S1127" i="17" s="1"/>
  <c r="A1128" i="17"/>
  <c r="AL106" i="17"/>
  <c r="AM106" i="17" s="1"/>
  <c r="AH106" i="17"/>
  <c r="AI106" i="17" s="1"/>
  <c r="AJ106" i="17"/>
  <c r="AK106" i="17" s="1"/>
  <c r="G106" i="17"/>
  <c r="L106" i="17"/>
  <c r="X106" i="17"/>
  <c r="C107" i="17"/>
  <c r="T1127" i="17" l="1"/>
  <c r="AA1127" i="17"/>
  <c r="A1129" i="17"/>
  <c r="Q1128" i="17"/>
  <c r="R1128" i="17"/>
  <c r="S1128" i="17" s="1"/>
  <c r="AH107" i="17"/>
  <c r="AI107" i="17" s="1"/>
  <c r="AL107" i="17"/>
  <c r="AM107" i="17" s="1"/>
  <c r="AJ107" i="17"/>
  <c r="AK107" i="17" s="1"/>
  <c r="L107" i="17"/>
  <c r="G107" i="17"/>
  <c r="G108" i="17" s="1"/>
  <c r="G109" i="17" s="1"/>
  <c r="G110" i="17" s="1"/>
  <c r="C108" i="17"/>
  <c r="X107" i="17"/>
  <c r="AA1128" i="17" l="1"/>
  <c r="T1128" i="17"/>
  <c r="Q1129" i="17"/>
  <c r="A1130" i="17"/>
  <c r="R1129" i="17"/>
  <c r="S1129" i="17" s="1"/>
  <c r="AL108" i="17"/>
  <c r="AM108" i="17" s="1"/>
  <c r="AJ108" i="17"/>
  <c r="AK108" i="17" s="1"/>
  <c r="AH108" i="17"/>
  <c r="AI108" i="17" s="1"/>
  <c r="L108" i="17"/>
  <c r="L109" i="17" s="1"/>
  <c r="L110" i="17" s="1"/>
  <c r="C109" i="17"/>
  <c r="X108" i="17"/>
  <c r="AA1129" i="17" l="1"/>
  <c r="T1129" i="17"/>
  <c r="R1130" i="17"/>
  <c r="S1130" i="17" s="1"/>
  <c r="A1131" i="17"/>
  <c r="Q1130" i="17"/>
  <c r="AH109" i="17"/>
  <c r="AI109" i="17" s="1"/>
  <c r="AL109" i="17"/>
  <c r="AM109" i="17" s="1"/>
  <c r="AJ109" i="17"/>
  <c r="AK109" i="17" s="1"/>
  <c r="C110" i="17"/>
  <c r="X109" i="17"/>
  <c r="A1132" i="17" l="1"/>
  <c r="Q1131" i="17"/>
  <c r="R1131" i="17"/>
  <c r="S1131" i="17" s="1"/>
  <c r="T1130" i="17"/>
  <c r="AA1130" i="17"/>
  <c r="AH110" i="17"/>
  <c r="AI110" i="17" s="1"/>
  <c r="AL110" i="17"/>
  <c r="AM110" i="17" s="1"/>
  <c r="AJ110" i="17"/>
  <c r="AK110" i="17" s="1"/>
  <c r="X110" i="17"/>
  <c r="C111" i="17"/>
  <c r="AA1131" i="17" l="1"/>
  <c r="T1131" i="17"/>
  <c r="A1133" i="17"/>
  <c r="R1132" i="17"/>
  <c r="S1132" i="17" s="1"/>
  <c r="Q1132" i="17"/>
  <c r="AH111" i="17"/>
  <c r="AI111" i="17" s="1"/>
  <c r="AL111" i="17"/>
  <c r="AM111" i="17" s="1"/>
  <c r="AJ111" i="17"/>
  <c r="AK111" i="17" s="1"/>
  <c r="G111" i="17"/>
  <c r="L111" i="17"/>
  <c r="X111" i="17"/>
  <c r="C112" i="17"/>
  <c r="T1132" i="17" l="1"/>
  <c r="AA1132" i="17"/>
  <c r="A1134" i="17"/>
  <c r="R1133" i="17"/>
  <c r="S1133" i="17" s="1"/>
  <c r="Q1133" i="17"/>
  <c r="AH112" i="17"/>
  <c r="AI112" i="17" s="1"/>
  <c r="AJ112" i="17"/>
  <c r="AK112" i="17" s="1"/>
  <c r="AL112" i="17"/>
  <c r="AM112" i="17" s="1"/>
  <c r="G112" i="17"/>
  <c r="C113" i="17"/>
  <c r="L112" i="17"/>
  <c r="L113" i="17" s="1"/>
  <c r="L114" i="17" s="1"/>
  <c r="L115" i="17" s="1"/>
  <c r="L116" i="17" s="1"/>
  <c r="L117" i="17" s="1"/>
  <c r="X112" i="17"/>
  <c r="G113" i="17" l="1"/>
  <c r="G114" i="17" s="1"/>
  <c r="G115" i="17" s="1"/>
  <c r="G116" i="17" s="1"/>
  <c r="G117" i="17" s="1"/>
  <c r="T1133" i="17"/>
  <c r="AA1133" i="17"/>
  <c r="R1134" i="17"/>
  <c r="S1134" i="17" s="1"/>
  <c r="A1135" i="17"/>
  <c r="Q1134" i="17"/>
  <c r="AH113" i="17"/>
  <c r="AI113" i="17" s="1"/>
  <c r="AJ113" i="17"/>
  <c r="AK113" i="17" s="1"/>
  <c r="AL113" i="17"/>
  <c r="AM113" i="17" s="1"/>
  <c r="C114" i="17"/>
  <c r="X113" i="17"/>
  <c r="A1136" i="17" l="1"/>
  <c r="R1135" i="17"/>
  <c r="S1135" i="17" s="1"/>
  <c r="Q1135" i="17"/>
  <c r="T1134" i="17"/>
  <c r="AA1134" i="17"/>
  <c r="AL114" i="17"/>
  <c r="AM114" i="17" s="1"/>
  <c r="AJ114" i="17"/>
  <c r="AK114" i="17" s="1"/>
  <c r="AH114" i="17"/>
  <c r="AI114" i="17" s="1"/>
  <c r="X114" i="17"/>
  <c r="C115" i="17"/>
  <c r="T1135" i="17" l="1"/>
  <c r="AA1135" i="17"/>
  <c r="A1137" i="17"/>
  <c r="R1136" i="17"/>
  <c r="S1136" i="17" s="1"/>
  <c r="Q1136" i="17"/>
  <c r="AL115" i="17"/>
  <c r="AM115" i="17" s="1"/>
  <c r="AJ115" i="17"/>
  <c r="AK115" i="17" s="1"/>
  <c r="AH115" i="17"/>
  <c r="AI115" i="17" s="1"/>
  <c r="X115" i="17"/>
  <c r="C116" i="17"/>
  <c r="T1136" i="17" l="1"/>
  <c r="AA1136" i="17"/>
  <c r="A1138" i="17"/>
  <c r="Q1137" i="17"/>
  <c r="R1137" i="17"/>
  <c r="S1137" i="17" s="1"/>
  <c r="AL116" i="17"/>
  <c r="AM116" i="17" s="1"/>
  <c r="AJ116" i="17"/>
  <c r="AK116" i="17" s="1"/>
  <c r="AH116" i="17"/>
  <c r="AI116" i="17" s="1"/>
  <c r="C117" i="17"/>
  <c r="X116" i="17"/>
  <c r="AA1137" i="17" l="1"/>
  <c r="T1137" i="17"/>
  <c r="A1139" i="17"/>
  <c r="Q1138" i="17"/>
  <c r="R1138" i="17"/>
  <c r="S1138" i="17" s="1"/>
  <c r="AL117" i="17"/>
  <c r="AM117" i="17" s="1"/>
  <c r="AJ117" i="17"/>
  <c r="AK117" i="17" s="1"/>
  <c r="AH117" i="17"/>
  <c r="AI117" i="17" s="1"/>
  <c r="C118" i="17"/>
  <c r="X117" i="17"/>
  <c r="AA1138" i="17" l="1"/>
  <c r="T1138" i="17"/>
  <c r="A1140" i="17"/>
  <c r="R1139" i="17"/>
  <c r="S1139" i="17" s="1"/>
  <c r="Q1139" i="17"/>
  <c r="AL118" i="17"/>
  <c r="AM118" i="17" s="1"/>
  <c r="AJ118" i="17"/>
  <c r="AK118" i="17" s="1"/>
  <c r="AH118" i="17"/>
  <c r="AI118" i="17" s="1"/>
  <c r="L118" i="17"/>
  <c r="G118" i="17"/>
  <c r="C119" i="17"/>
  <c r="X118" i="17"/>
  <c r="AA1139" i="17" l="1"/>
  <c r="T1139" i="17"/>
  <c r="Q1140" i="17"/>
  <c r="A1141" i="17"/>
  <c r="R1140" i="17"/>
  <c r="S1140" i="17" s="1"/>
  <c r="AH119" i="17"/>
  <c r="AI119" i="17" s="1"/>
  <c r="AL119" i="17"/>
  <c r="AM119" i="17" s="1"/>
  <c r="AJ119" i="17"/>
  <c r="AK119" i="17" s="1"/>
  <c r="G119" i="17"/>
  <c r="G120" i="17" s="1"/>
  <c r="G121" i="17" s="1"/>
  <c r="G122" i="17" s="1"/>
  <c r="L119" i="17"/>
  <c r="X119" i="17"/>
  <c r="C120" i="17"/>
  <c r="AA1140" i="17" l="1"/>
  <c r="T1140" i="17"/>
  <c r="R1141" i="17"/>
  <c r="S1141" i="17" s="1"/>
  <c r="Q1141" i="17"/>
  <c r="A1142" i="17"/>
  <c r="AH120" i="17"/>
  <c r="AI120" i="17" s="1"/>
  <c r="AL120" i="17"/>
  <c r="AM120" i="17" s="1"/>
  <c r="AJ120" i="17"/>
  <c r="AK120" i="17" s="1"/>
  <c r="L120" i="17"/>
  <c r="L121" i="17" s="1"/>
  <c r="L122" i="17" s="1"/>
  <c r="C121" i="17"/>
  <c r="X120" i="17"/>
  <c r="AA1141" i="17" l="1"/>
  <c r="T1141" i="17"/>
  <c r="R1142" i="17"/>
  <c r="S1142" i="17" s="1"/>
  <c r="Q1142" i="17"/>
  <c r="A1143" i="17"/>
  <c r="AL121" i="17"/>
  <c r="AM121" i="17" s="1"/>
  <c r="AJ121" i="17"/>
  <c r="AK121" i="17" s="1"/>
  <c r="AH121" i="17"/>
  <c r="AI121" i="17" s="1"/>
  <c r="X121" i="17"/>
  <c r="C122" i="17"/>
  <c r="R1143" i="17" l="1"/>
  <c r="S1143" i="17" s="1"/>
  <c r="Q1143" i="17"/>
  <c r="A1144" i="17"/>
  <c r="AA1142" i="17"/>
  <c r="T1142" i="17"/>
  <c r="AH122" i="17"/>
  <c r="AI122" i="17" s="1"/>
  <c r="AL122" i="17"/>
  <c r="AM122" i="17" s="1"/>
  <c r="AJ122" i="17"/>
  <c r="AK122" i="17" s="1"/>
  <c r="X122" i="17"/>
  <c r="C123" i="17"/>
  <c r="A1145" i="17" l="1"/>
  <c r="R1144" i="17"/>
  <c r="S1144" i="17" s="1"/>
  <c r="Q1144" i="17"/>
  <c r="T1143" i="17"/>
  <c r="AA1143" i="17"/>
  <c r="AH123" i="17"/>
  <c r="AI123" i="17" s="1"/>
  <c r="AL123" i="17"/>
  <c r="AM123" i="17" s="1"/>
  <c r="AJ123" i="17"/>
  <c r="AK123" i="17" s="1"/>
  <c r="G123" i="17"/>
  <c r="L123" i="17"/>
  <c r="C124" i="17"/>
  <c r="X123" i="17"/>
  <c r="T1144" i="17" l="1"/>
  <c r="AA1144" i="17"/>
  <c r="A1146" i="17"/>
  <c r="R1145" i="17"/>
  <c r="S1145" i="17" s="1"/>
  <c r="Q1145" i="17"/>
  <c r="AL124" i="17"/>
  <c r="AM124" i="17" s="1"/>
  <c r="AJ124" i="17"/>
  <c r="AK124" i="17" s="1"/>
  <c r="AH124" i="17"/>
  <c r="AI124" i="17" s="1"/>
  <c r="G124" i="17"/>
  <c r="C125" i="17"/>
  <c r="X124" i="17"/>
  <c r="L124" i="17"/>
  <c r="L125" i="17" l="1"/>
  <c r="L126" i="17" s="1"/>
  <c r="L127" i="17" s="1"/>
  <c r="L128" i="17" s="1"/>
  <c r="L129" i="17" s="1"/>
  <c r="G125" i="17"/>
  <c r="G126" i="17" s="1"/>
  <c r="G127" i="17" s="1"/>
  <c r="G128" i="17" s="1"/>
  <c r="G129" i="17" s="1"/>
  <c r="AA1145" i="17"/>
  <c r="T1145" i="17"/>
  <c r="R1146" i="17"/>
  <c r="S1146" i="17" s="1"/>
  <c r="Q1146" i="17"/>
  <c r="A1147" i="17"/>
  <c r="AL125" i="17"/>
  <c r="AM125" i="17" s="1"/>
  <c r="AJ125" i="17"/>
  <c r="AK125" i="17" s="1"/>
  <c r="AH125" i="17"/>
  <c r="AI125" i="17" s="1"/>
  <c r="X125" i="17"/>
  <c r="C126" i="17"/>
  <c r="A1148" i="17" l="1"/>
  <c r="R1147" i="17"/>
  <c r="S1147" i="17" s="1"/>
  <c r="Q1147" i="17"/>
  <c r="AA1146" i="17"/>
  <c r="T1146" i="17"/>
  <c r="AL126" i="17"/>
  <c r="AM126" i="17" s="1"/>
  <c r="AJ126" i="17"/>
  <c r="AK126" i="17" s="1"/>
  <c r="AH126" i="17"/>
  <c r="AI126" i="17" s="1"/>
  <c r="X126" i="17"/>
  <c r="C127" i="17"/>
  <c r="AA1147" i="17" l="1"/>
  <c r="T1147" i="17"/>
  <c r="A1149" i="17"/>
  <c r="R1148" i="17"/>
  <c r="S1148" i="17" s="1"/>
  <c r="Q1148" i="17"/>
  <c r="AL127" i="17"/>
  <c r="AM127" i="17" s="1"/>
  <c r="AJ127" i="17"/>
  <c r="AK127" i="17" s="1"/>
  <c r="AH127" i="17"/>
  <c r="AI127" i="17" s="1"/>
  <c r="C128" i="17"/>
  <c r="X127" i="17"/>
  <c r="T1148" i="17" l="1"/>
  <c r="AA1148" i="17"/>
  <c r="Q1149" i="17"/>
  <c r="A1150" i="17"/>
  <c r="R1149" i="17"/>
  <c r="S1149" i="17" s="1"/>
  <c r="AL128" i="17"/>
  <c r="AM128" i="17" s="1"/>
  <c r="AJ128" i="17"/>
  <c r="AK128" i="17" s="1"/>
  <c r="AH128" i="17"/>
  <c r="AI128" i="17" s="1"/>
  <c r="C129" i="17"/>
  <c r="X128" i="17"/>
  <c r="T1149" i="17" l="1"/>
  <c r="AA1149" i="17"/>
  <c r="R1150" i="17"/>
  <c r="S1150" i="17" s="1"/>
  <c r="A1151" i="17"/>
  <c r="Q1150" i="17"/>
  <c r="AL129" i="17"/>
  <c r="AM129" i="17" s="1"/>
  <c r="AJ129" i="17"/>
  <c r="AK129" i="17" s="1"/>
  <c r="AH129" i="17"/>
  <c r="AI129" i="17" s="1"/>
  <c r="C130" i="17"/>
  <c r="X129" i="17"/>
  <c r="A1152" i="17" l="1"/>
  <c r="R1151" i="17"/>
  <c r="S1151" i="17" s="1"/>
  <c r="Q1151" i="17"/>
  <c r="AA1150" i="17"/>
  <c r="T1150" i="17"/>
  <c r="AL130" i="17"/>
  <c r="AM130" i="17" s="1"/>
  <c r="AJ130" i="17"/>
  <c r="AK130" i="17" s="1"/>
  <c r="AH130" i="17"/>
  <c r="AI130" i="17" s="1"/>
  <c r="L130" i="17"/>
  <c r="G130" i="17"/>
  <c r="X130" i="17"/>
  <c r="C131" i="17"/>
  <c r="AA1151" i="17" l="1"/>
  <c r="T1151" i="17"/>
  <c r="Q1152" i="17"/>
  <c r="A1153" i="17"/>
  <c r="R1152" i="17"/>
  <c r="S1152" i="17" s="1"/>
  <c r="AJ131" i="17"/>
  <c r="AK131" i="17" s="1"/>
  <c r="AL131" i="17"/>
  <c r="AM131" i="17" s="1"/>
  <c r="AH131" i="17"/>
  <c r="AI131" i="17" s="1"/>
  <c r="G131" i="17"/>
  <c r="G132" i="17" s="1"/>
  <c r="G133" i="17" s="1"/>
  <c r="G134" i="17" s="1"/>
  <c r="L131" i="17"/>
  <c r="X131" i="17"/>
  <c r="C132" i="17"/>
  <c r="T1152" i="17" l="1"/>
  <c r="AA1152" i="17"/>
  <c r="R1153" i="17"/>
  <c r="S1153" i="17" s="1"/>
  <c r="Q1153" i="17"/>
  <c r="A1154" i="17"/>
  <c r="AH132" i="17"/>
  <c r="AI132" i="17" s="1"/>
  <c r="AL132" i="17"/>
  <c r="AM132" i="17" s="1"/>
  <c r="AJ132" i="17"/>
  <c r="AK132" i="17" s="1"/>
  <c r="L132" i="17"/>
  <c r="L133" i="17" s="1"/>
  <c r="L134" i="17" s="1"/>
  <c r="X132" i="17"/>
  <c r="C133" i="17"/>
  <c r="AA1153" i="17" l="1"/>
  <c r="T1153" i="17"/>
  <c r="R1154" i="17"/>
  <c r="S1154" i="17" s="1"/>
  <c r="Q1154" i="17"/>
  <c r="A1155" i="17"/>
  <c r="AH133" i="17"/>
  <c r="AI133" i="17" s="1"/>
  <c r="AL133" i="17"/>
  <c r="AM133" i="17" s="1"/>
  <c r="AJ133" i="17"/>
  <c r="AK133" i="17" s="1"/>
  <c r="C134" i="17"/>
  <c r="X133" i="17"/>
  <c r="R1155" i="17" l="1"/>
  <c r="S1155" i="17" s="1"/>
  <c r="Q1155" i="17"/>
  <c r="A1156" i="17"/>
  <c r="AA1154" i="17"/>
  <c r="T1154" i="17"/>
  <c r="AL134" i="17"/>
  <c r="AM134" i="17" s="1"/>
  <c r="AH134" i="17"/>
  <c r="AI134" i="17" s="1"/>
  <c r="AJ134" i="17"/>
  <c r="AK134" i="17" s="1"/>
  <c r="C135" i="17"/>
  <c r="X134" i="17"/>
  <c r="A1157" i="17" l="1"/>
  <c r="R1156" i="17"/>
  <c r="S1156" i="17" s="1"/>
  <c r="Q1156" i="17"/>
  <c r="T1155" i="17"/>
  <c r="AA1155" i="17"/>
  <c r="AL135" i="17"/>
  <c r="AM135" i="17" s="1"/>
  <c r="AJ135" i="17"/>
  <c r="AK135" i="17" s="1"/>
  <c r="AH135" i="17"/>
  <c r="AI135" i="17" s="1"/>
  <c r="G135" i="17"/>
  <c r="L135" i="17"/>
  <c r="X135" i="17"/>
  <c r="C136" i="17"/>
  <c r="T1156" i="17" l="1"/>
  <c r="AA1156" i="17"/>
  <c r="A1158" i="17"/>
  <c r="R1157" i="17"/>
  <c r="S1157" i="17" s="1"/>
  <c r="Q1157" i="17"/>
  <c r="AH136" i="17"/>
  <c r="AI136" i="17" s="1"/>
  <c r="AJ136" i="17"/>
  <c r="AK136" i="17" s="1"/>
  <c r="AL136" i="17"/>
  <c r="AM136" i="17" s="1"/>
  <c r="G136" i="17"/>
  <c r="X136" i="17"/>
  <c r="L136" i="17"/>
  <c r="C137" i="17"/>
  <c r="L137" i="17" l="1"/>
  <c r="L138" i="17" s="1"/>
  <c r="L139" i="17" s="1"/>
  <c r="L140" i="17" s="1"/>
  <c r="L141" i="17" s="1"/>
  <c r="G137" i="17"/>
  <c r="G138" i="17" s="1"/>
  <c r="G139" i="17" s="1"/>
  <c r="G140" i="17" s="1"/>
  <c r="G141" i="17" s="1"/>
  <c r="A1159" i="17"/>
  <c r="R1158" i="17"/>
  <c r="S1158" i="17" s="1"/>
  <c r="Q1158" i="17"/>
  <c r="T1157" i="17"/>
  <c r="AA1157" i="17"/>
  <c r="AJ137" i="17"/>
  <c r="AK137" i="17" s="1"/>
  <c r="AH137" i="17"/>
  <c r="AI137" i="17" s="1"/>
  <c r="AL137" i="17"/>
  <c r="AM137" i="17" s="1"/>
  <c r="X137" i="17"/>
  <c r="C138" i="17"/>
  <c r="AA1158" i="17" l="1"/>
  <c r="T1158" i="17"/>
  <c r="R1159" i="17"/>
  <c r="S1159" i="17" s="1"/>
  <c r="Q1159" i="17"/>
  <c r="A1160" i="17"/>
  <c r="AL138" i="17"/>
  <c r="AM138" i="17" s="1"/>
  <c r="AJ138" i="17"/>
  <c r="AK138" i="17" s="1"/>
  <c r="AH138" i="17"/>
  <c r="AI138" i="17" s="1"/>
  <c r="C139" i="17"/>
  <c r="X138" i="17"/>
  <c r="AA1159" i="17" l="1"/>
  <c r="T1159" i="17"/>
  <c r="A1161" i="17"/>
  <c r="R1160" i="17"/>
  <c r="S1160" i="17" s="1"/>
  <c r="Q1160" i="17"/>
  <c r="AL139" i="17"/>
  <c r="AM139" i="17" s="1"/>
  <c r="AJ139" i="17"/>
  <c r="AK139" i="17" s="1"/>
  <c r="AH139" i="17"/>
  <c r="AI139" i="17" s="1"/>
  <c r="C140" i="17"/>
  <c r="X139" i="17"/>
  <c r="T1160" i="17" l="1"/>
  <c r="AA1160" i="17"/>
  <c r="R1161" i="17"/>
  <c r="S1161" i="17" s="1"/>
  <c r="Q1161" i="17"/>
  <c r="A1162" i="17"/>
  <c r="AJ140" i="17"/>
  <c r="AK140" i="17" s="1"/>
  <c r="AL140" i="17"/>
  <c r="AM140" i="17" s="1"/>
  <c r="AH140" i="17"/>
  <c r="AI140" i="17" s="1"/>
  <c r="X140" i="17"/>
  <c r="C141" i="17"/>
  <c r="Q1162" i="17" l="1"/>
  <c r="A1163" i="17"/>
  <c r="R1162" i="17"/>
  <c r="S1162" i="17" s="1"/>
  <c r="AA1161" i="17"/>
  <c r="T1161" i="17"/>
  <c r="AL141" i="17"/>
  <c r="AM141" i="17" s="1"/>
  <c r="AJ141" i="17"/>
  <c r="AK141" i="17" s="1"/>
  <c r="AH141" i="17"/>
  <c r="AI141" i="17" s="1"/>
  <c r="C142" i="17"/>
  <c r="X141" i="17"/>
  <c r="AA1162" i="17" l="1"/>
  <c r="T1162" i="17"/>
  <c r="R1163" i="17"/>
  <c r="S1163" i="17" s="1"/>
  <c r="A1164" i="17"/>
  <c r="Q1163" i="17"/>
  <c r="AH142" i="17"/>
  <c r="AI142" i="17" s="1"/>
  <c r="AL142" i="17"/>
  <c r="AM142" i="17" s="1"/>
  <c r="AJ142" i="17"/>
  <c r="AK142" i="17" s="1"/>
  <c r="L142" i="17"/>
  <c r="G142" i="17"/>
  <c r="C143" i="17"/>
  <c r="X142" i="17"/>
  <c r="A1165" i="17" l="1"/>
  <c r="R1164" i="17"/>
  <c r="S1164" i="17" s="1"/>
  <c r="Q1164" i="17"/>
  <c r="AA1163" i="17"/>
  <c r="T1163" i="17"/>
  <c r="AL143" i="17"/>
  <c r="AM143" i="17" s="1"/>
  <c r="AJ143" i="17"/>
  <c r="AK143" i="17" s="1"/>
  <c r="AH143" i="17"/>
  <c r="AI143" i="17" s="1"/>
  <c r="G143" i="17"/>
  <c r="G144" i="17" s="1"/>
  <c r="G145" i="17" s="1"/>
  <c r="G146" i="17" s="1"/>
  <c r="L143" i="17"/>
  <c r="X143" i="17"/>
  <c r="C144" i="17"/>
  <c r="AA1164" i="17" l="1"/>
  <c r="T1164" i="17"/>
  <c r="Q1165" i="17"/>
  <c r="R1165" i="17"/>
  <c r="S1165" i="17" s="1"/>
  <c r="A1166" i="17"/>
  <c r="AH144" i="17"/>
  <c r="AI144" i="17" s="1"/>
  <c r="AJ144" i="17"/>
  <c r="AK144" i="17" s="1"/>
  <c r="AL144" i="17"/>
  <c r="AM144" i="17" s="1"/>
  <c r="L144" i="17"/>
  <c r="L145" i="17" s="1"/>
  <c r="L146" i="17" s="1"/>
  <c r="C145" i="17"/>
  <c r="X144" i="17"/>
  <c r="T1165" i="17" l="1"/>
  <c r="AA1165" i="17"/>
  <c r="R1166" i="17"/>
  <c r="S1166" i="17" s="1"/>
  <c r="Q1166" i="17"/>
  <c r="A1167" i="17"/>
  <c r="AH145" i="17"/>
  <c r="AI145" i="17" s="1"/>
  <c r="AL145" i="17"/>
  <c r="AM145" i="17" s="1"/>
  <c r="AJ145" i="17"/>
  <c r="AK145" i="17" s="1"/>
  <c r="X145" i="17"/>
  <c r="C146" i="17"/>
  <c r="Q1167" i="17" l="1"/>
  <c r="R1167" i="17"/>
  <c r="S1167" i="17" s="1"/>
  <c r="A1168" i="17"/>
  <c r="AA1166" i="17"/>
  <c r="T1166" i="17"/>
  <c r="AH146" i="17"/>
  <c r="AI146" i="17" s="1"/>
  <c r="AL146" i="17"/>
  <c r="AM146" i="17" s="1"/>
  <c r="AJ146" i="17"/>
  <c r="AK146" i="17" s="1"/>
  <c r="C147" i="17"/>
  <c r="X146" i="17"/>
  <c r="R1168" i="17" l="1"/>
  <c r="S1168" i="17" s="1"/>
  <c r="Q1168" i="17"/>
  <c r="A1169" i="17"/>
  <c r="AA1167" i="17"/>
  <c r="T1167" i="17"/>
  <c r="AL147" i="17"/>
  <c r="AM147" i="17" s="1"/>
  <c r="AJ147" i="17"/>
  <c r="AK147" i="17" s="1"/>
  <c r="AH147" i="17"/>
  <c r="AI147" i="17" s="1"/>
  <c r="G147" i="17"/>
  <c r="L147" i="17"/>
  <c r="C148" i="17"/>
  <c r="X147" i="17"/>
  <c r="A1170" i="17" l="1"/>
  <c r="R1169" i="17"/>
  <c r="S1169" i="17" s="1"/>
  <c r="Q1169" i="17"/>
  <c r="T1168" i="17"/>
  <c r="AA1168" i="17"/>
  <c r="AH148" i="17"/>
  <c r="AI148" i="17" s="1"/>
  <c r="AL148" i="17"/>
  <c r="AM148" i="17" s="1"/>
  <c r="AJ148" i="17"/>
  <c r="AK148" i="17" s="1"/>
  <c r="G148" i="17"/>
  <c r="X148" i="17"/>
  <c r="C149" i="17"/>
  <c r="L148" i="17"/>
  <c r="L149" i="17" s="1"/>
  <c r="L150" i="17" s="1"/>
  <c r="L151" i="17" s="1"/>
  <c r="L152" i="17" s="1"/>
  <c r="L153" i="17" s="1"/>
  <c r="G149" i="17" l="1"/>
  <c r="G150" i="17" s="1"/>
  <c r="G151" i="17" s="1"/>
  <c r="G152" i="17" s="1"/>
  <c r="G153" i="17" s="1"/>
  <c r="T1169" i="17"/>
  <c r="AA1169" i="17"/>
  <c r="A1171" i="17"/>
  <c r="R1170" i="17"/>
  <c r="S1170" i="17" s="1"/>
  <c r="Q1170" i="17"/>
  <c r="AL149" i="17"/>
  <c r="AM149" i="17" s="1"/>
  <c r="AH149" i="17"/>
  <c r="AI149" i="17" s="1"/>
  <c r="AJ149" i="17"/>
  <c r="AK149" i="17" s="1"/>
  <c r="X149" i="17"/>
  <c r="C150" i="17"/>
  <c r="A1172" i="17" l="1"/>
  <c r="Q1171" i="17"/>
  <c r="R1171" i="17"/>
  <c r="S1171" i="17" s="1"/>
  <c r="T1170" i="17"/>
  <c r="AA1170" i="17"/>
  <c r="AL150" i="17"/>
  <c r="AM150" i="17" s="1"/>
  <c r="AJ150" i="17"/>
  <c r="AK150" i="17" s="1"/>
  <c r="AH150" i="17"/>
  <c r="AI150" i="17" s="1"/>
  <c r="X150" i="17"/>
  <c r="C151" i="17"/>
  <c r="AA1171" i="17" l="1"/>
  <c r="T1171" i="17"/>
  <c r="A1173" i="17"/>
  <c r="R1172" i="17"/>
  <c r="S1172" i="17" s="1"/>
  <c r="Q1172" i="17"/>
  <c r="AL151" i="17"/>
  <c r="AM151" i="17" s="1"/>
  <c r="AJ151" i="17"/>
  <c r="AK151" i="17" s="1"/>
  <c r="AH151" i="17"/>
  <c r="AI151" i="17" s="1"/>
  <c r="C152" i="17"/>
  <c r="X151" i="17"/>
  <c r="AA1172" i="17" l="1"/>
  <c r="T1172" i="17"/>
  <c r="Q1173" i="17"/>
  <c r="A1174" i="17"/>
  <c r="R1173" i="17"/>
  <c r="S1173" i="17" s="1"/>
  <c r="AL152" i="17"/>
  <c r="AM152" i="17" s="1"/>
  <c r="AJ152" i="17"/>
  <c r="AK152" i="17" s="1"/>
  <c r="AH152" i="17"/>
  <c r="AI152" i="17" s="1"/>
  <c r="X152" i="17"/>
  <c r="C153" i="17"/>
  <c r="AA1173" i="17" l="1"/>
  <c r="T1173" i="17"/>
  <c r="R1174" i="17"/>
  <c r="S1174" i="17" s="1"/>
  <c r="Q1174" i="17"/>
  <c r="A1175" i="17"/>
  <c r="AL153" i="17"/>
  <c r="AM153" i="17" s="1"/>
  <c r="AJ153" i="17"/>
  <c r="AK153" i="17" s="1"/>
  <c r="AH153" i="17"/>
  <c r="AI153" i="17" s="1"/>
  <c r="C154" i="17"/>
  <c r="X153" i="17"/>
  <c r="R1175" i="17" l="1"/>
  <c r="S1175" i="17" s="1"/>
  <c r="Q1175" i="17"/>
  <c r="A1176" i="17"/>
  <c r="AA1174" i="17"/>
  <c r="T1174" i="17"/>
  <c r="AL154" i="17"/>
  <c r="AM154" i="17" s="1"/>
  <c r="AH154" i="17"/>
  <c r="AI154" i="17" s="1"/>
  <c r="AJ154" i="17"/>
  <c r="AK154" i="17" s="1"/>
  <c r="L154" i="17"/>
  <c r="G154" i="17"/>
  <c r="X154" i="17"/>
  <c r="C155" i="17"/>
  <c r="R1176" i="17" l="1"/>
  <c r="S1176" i="17" s="1"/>
  <c r="Q1176" i="17"/>
  <c r="A1177" i="17"/>
  <c r="AA1175" i="17"/>
  <c r="T1175" i="17"/>
  <c r="AL155" i="17"/>
  <c r="AM155" i="17" s="1"/>
  <c r="AJ155" i="17"/>
  <c r="AK155" i="17" s="1"/>
  <c r="AH155" i="17"/>
  <c r="AI155" i="17" s="1"/>
  <c r="G155" i="17"/>
  <c r="G156" i="17" s="1"/>
  <c r="G157" i="17" s="1"/>
  <c r="G158" i="17" s="1"/>
  <c r="L155" i="17"/>
  <c r="C156" i="17"/>
  <c r="X155" i="17"/>
  <c r="R1177" i="17" l="1"/>
  <c r="S1177" i="17" s="1"/>
  <c r="Q1177" i="17"/>
  <c r="A1178" i="17"/>
  <c r="T1176" i="17"/>
  <c r="AA1176" i="17"/>
  <c r="AL156" i="17"/>
  <c r="AM156" i="17" s="1"/>
  <c r="AJ156" i="17"/>
  <c r="AK156" i="17" s="1"/>
  <c r="AH156" i="17"/>
  <c r="AI156" i="17" s="1"/>
  <c r="L156" i="17"/>
  <c r="L157" i="17" s="1"/>
  <c r="L158" i="17" s="1"/>
  <c r="X156" i="17"/>
  <c r="C157" i="17"/>
  <c r="R1178" i="17" l="1"/>
  <c r="S1178" i="17" s="1"/>
  <c r="Q1178" i="17"/>
  <c r="A1179" i="17"/>
  <c r="A1180" i="17" s="1"/>
  <c r="T1177" i="17"/>
  <c r="AA1177" i="17"/>
  <c r="AH157" i="17"/>
  <c r="AI157" i="17" s="1"/>
  <c r="AJ157" i="17"/>
  <c r="AK157" i="17" s="1"/>
  <c r="AL157" i="17"/>
  <c r="AM157" i="17" s="1"/>
  <c r="C158" i="17"/>
  <c r="X157" i="17"/>
  <c r="R1180" i="17" l="1"/>
  <c r="S1180" i="17" s="1"/>
  <c r="Q1180" i="17"/>
  <c r="A1181" i="17"/>
  <c r="R1179" i="17"/>
  <c r="S1179" i="17" s="1"/>
  <c r="Q1179" i="17"/>
  <c r="T1178" i="17"/>
  <c r="AA1178" i="17"/>
  <c r="AH158" i="17"/>
  <c r="AI158" i="17" s="1"/>
  <c r="AL158" i="17"/>
  <c r="AM158" i="17" s="1"/>
  <c r="AJ158" i="17"/>
  <c r="AK158" i="17" s="1"/>
  <c r="X158" i="17"/>
  <c r="C159" i="17"/>
  <c r="A1182" i="17" l="1"/>
  <c r="R1181" i="17"/>
  <c r="S1181" i="17" s="1"/>
  <c r="Q1181" i="17"/>
  <c r="T1180" i="17"/>
  <c r="AA1180" i="17"/>
  <c r="T1179" i="17"/>
  <c r="AA1179" i="17"/>
  <c r="AH159" i="17"/>
  <c r="AI159" i="17" s="1"/>
  <c r="AJ159" i="17"/>
  <c r="AK159" i="17" s="1"/>
  <c r="AL159" i="17"/>
  <c r="AM159" i="17" s="1"/>
  <c r="G159" i="17"/>
  <c r="L159" i="17"/>
  <c r="C160" i="17"/>
  <c r="X159" i="17"/>
  <c r="T1181" i="17" l="1"/>
  <c r="AA1181" i="17"/>
  <c r="Q1182" i="17"/>
  <c r="A1183" i="17"/>
  <c r="R1182" i="17"/>
  <c r="S1182" i="17" s="1"/>
  <c r="AL160" i="17"/>
  <c r="AM160" i="17" s="1"/>
  <c r="AH160" i="17"/>
  <c r="AI160" i="17" s="1"/>
  <c r="AJ160" i="17"/>
  <c r="AK160" i="17" s="1"/>
  <c r="G160" i="17"/>
  <c r="G161" i="17" s="1"/>
  <c r="G162" i="17" s="1"/>
  <c r="G163" i="17" s="1"/>
  <c r="G164" i="17" s="1"/>
  <c r="G165" i="17" s="1"/>
  <c r="C161" i="17"/>
  <c r="X160" i="17"/>
  <c r="L160" i="17"/>
  <c r="L161" i="17" s="1"/>
  <c r="L162" i="17" s="1"/>
  <c r="L163" i="17" s="1"/>
  <c r="L164" i="17" s="1"/>
  <c r="L165" i="17" s="1"/>
  <c r="R1183" i="17" l="1"/>
  <c r="S1183" i="17" s="1"/>
  <c r="Q1183" i="17"/>
  <c r="A1184" i="17"/>
  <c r="T1182" i="17"/>
  <c r="AA1182" i="17"/>
  <c r="AL161" i="17"/>
  <c r="AM161" i="17" s="1"/>
  <c r="AJ161" i="17"/>
  <c r="AK161" i="17" s="1"/>
  <c r="AH161" i="17"/>
  <c r="AI161" i="17" s="1"/>
  <c r="X161" i="17"/>
  <c r="C162" i="17"/>
  <c r="R1184" i="17" l="1"/>
  <c r="S1184" i="17" s="1"/>
  <c r="A1185" i="17"/>
  <c r="Q1184" i="17"/>
  <c r="AA1183" i="17"/>
  <c r="T1183" i="17"/>
  <c r="AJ162" i="17"/>
  <c r="AK162" i="17" s="1"/>
  <c r="AL162" i="17"/>
  <c r="AM162" i="17" s="1"/>
  <c r="AH162" i="17"/>
  <c r="AI162" i="17" s="1"/>
  <c r="C163" i="17"/>
  <c r="X162" i="17"/>
  <c r="A1186" i="17" l="1"/>
  <c r="R1185" i="17"/>
  <c r="S1185" i="17" s="1"/>
  <c r="Q1185" i="17"/>
  <c r="AA1184" i="17"/>
  <c r="T1184" i="17"/>
  <c r="AL163" i="17"/>
  <c r="AM163" i="17" s="1"/>
  <c r="AJ163" i="17"/>
  <c r="AK163" i="17" s="1"/>
  <c r="AH163" i="17"/>
  <c r="AI163" i="17" s="1"/>
  <c r="C164" i="17"/>
  <c r="X163" i="17"/>
  <c r="T1185" i="17" l="1"/>
  <c r="AA1185" i="17"/>
  <c r="A1187" i="17"/>
  <c r="R1186" i="17"/>
  <c r="S1186" i="17" s="1"/>
  <c r="Q1186" i="17"/>
  <c r="AJ164" i="17"/>
  <c r="AK164" i="17" s="1"/>
  <c r="AL164" i="17"/>
  <c r="AM164" i="17" s="1"/>
  <c r="AH164" i="17"/>
  <c r="AI164" i="17" s="1"/>
  <c r="C165" i="17"/>
  <c r="X164" i="17"/>
  <c r="AA1186" i="17" l="1"/>
  <c r="T1186" i="17"/>
  <c r="A1188" i="17"/>
  <c r="Q1187" i="17"/>
  <c r="R1187" i="17"/>
  <c r="S1187" i="17" s="1"/>
  <c r="AJ165" i="17"/>
  <c r="AK165" i="17" s="1"/>
  <c r="AL165" i="17"/>
  <c r="AM165" i="17" s="1"/>
  <c r="AH165" i="17"/>
  <c r="AI165" i="17" s="1"/>
  <c r="X165" i="17"/>
  <c r="C166" i="17"/>
  <c r="AA1187" i="17" l="1"/>
  <c r="T1187" i="17"/>
  <c r="A1189" i="17"/>
  <c r="R1188" i="17"/>
  <c r="S1188" i="17" s="1"/>
  <c r="Q1188" i="17"/>
  <c r="AH166" i="17"/>
  <c r="AI166" i="17" s="1"/>
  <c r="AL166" i="17"/>
  <c r="AM166" i="17" s="1"/>
  <c r="AJ166" i="17"/>
  <c r="AK166" i="17" s="1"/>
  <c r="G166" i="17"/>
  <c r="L166" i="17"/>
  <c r="C167" i="17"/>
  <c r="X166" i="17"/>
  <c r="AA1188" i="17" l="1"/>
  <c r="T1188" i="17"/>
  <c r="Q1189" i="17"/>
  <c r="R1189" i="17"/>
  <c r="S1189" i="17" s="1"/>
  <c r="A1190" i="17"/>
  <c r="AL167" i="17"/>
  <c r="AM167" i="17" s="1"/>
  <c r="AJ167" i="17"/>
  <c r="AK167" i="17" s="1"/>
  <c r="AH167" i="17"/>
  <c r="AI167" i="17" s="1"/>
  <c r="L167" i="17"/>
  <c r="G167" i="17"/>
  <c r="G168" i="17" s="1"/>
  <c r="G169" i="17" s="1"/>
  <c r="G170" i="17" s="1"/>
  <c r="X167" i="17"/>
  <c r="C168" i="17"/>
  <c r="R1190" i="17" l="1"/>
  <c r="S1190" i="17" s="1"/>
  <c r="A1191" i="17"/>
  <c r="Q1190" i="17"/>
  <c r="T1189" i="17"/>
  <c r="AA1189" i="17"/>
  <c r="AH168" i="17"/>
  <c r="AI168" i="17" s="1"/>
  <c r="AL168" i="17"/>
  <c r="AM168" i="17" s="1"/>
  <c r="AJ168" i="17"/>
  <c r="AK168" i="17" s="1"/>
  <c r="L168" i="17"/>
  <c r="L169" i="17" s="1"/>
  <c r="L170" i="17" s="1"/>
  <c r="X168" i="17"/>
  <c r="C169" i="17"/>
  <c r="R1191" i="17" l="1"/>
  <c r="S1191" i="17" s="1"/>
  <c r="Q1191" i="17"/>
  <c r="A1192" i="17"/>
  <c r="AA1190" i="17"/>
  <c r="T1190" i="17"/>
  <c r="AH169" i="17"/>
  <c r="AI169" i="17" s="1"/>
  <c r="AL169" i="17"/>
  <c r="AM169" i="17" s="1"/>
  <c r="AJ169" i="17"/>
  <c r="AK169" i="17" s="1"/>
  <c r="C170" i="17"/>
  <c r="X169" i="17"/>
  <c r="R1192" i="17" l="1"/>
  <c r="S1192" i="17" s="1"/>
  <c r="Q1192" i="17"/>
  <c r="A1193" i="17"/>
  <c r="AA1191" i="17"/>
  <c r="T1191" i="17"/>
  <c r="AJ170" i="17"/>
  <c r="AK170" i="17" s="1"/>
  <c r="AL170" i="17"/>
  <c r="AM170" i="17" s="1"/>
  <c r="AH170" i="17"/>
  <c r="AI170" i="17" s="1"/>
  <c r="C171" i="17"/>
  <c r="X170" i="17"/>
  <c r="A1194" i="17" l="1"/>
  <c r="R1193" i="17"/>
  <c r="S1193" i="17" s="1"/>
  <c r="Q1193" i="17"/>
  <c r="T1192" i="17"/>
  <c r="AA1192" i="17"/>
  <c r="AH171" i="17"/>
  <c r="AI171" i="17" s="1"/>
  <c r="AL171" i="17"/>
  <c r="AM171" i="17" s="1"/>
  <c r="AJ171" i="17"/>
  <c r="AK171" i="17" s="1"/>
  <c r="G171" i="17"/>
  <c r="L171" i="17"/>
  <c r="X171" i="17"/>
  <c r="C172" i="17"/>
  <c r="AA1193" i="17" l="1"/>
  <c r="T1193" i="17"/>
  <c r="A1195" i="17"/>
  <c r="R1194" i="17"/>
  <c r="S1194" i="17" s="1"/>
  <c r="Q1194" i="17"/>
  <c r="AH172" i="17"/>
  <c r="AI172" i="17" s="1"/>
  <c r="AL172" i="17"/>
  <c r="AM172" i="17" s="1"/>
  <c r="AJ172" i="17"/>
  <c r="AK172" i="17" s="1"/>
  <c r="G172" i="17"/>
  <c r="C173" i="17"/>
  <c r="X172" i="17"/>
  <c r="L172" i="17"/>
  <c r="L173" i="17" s="1"/>
  <c r="L174" i="17" s="1"/>
  <c r="L175" i="17" s="1"/>
  <c r="L176" i="17" s="1"/>
  <c r="L177" i="17" s="1"/>
  <c r="G173" i="17" l="1"/>
  <c r="G174" i="17" s="1"/>
  <c r="G175" i="17" s="1"/>
  <c r="G176" i="17" s="1"/>
  <c r="G177" i="17" s="1"/>
  <c r="T1194" i="17"/>
  <c r="AA1194" i="17"/>
  <c r="A1196" i="17"/>
  <c r="Q1195" i="17"/>
  <c r="R1195" i="17"/>
  <c r="S1195" i="17" s="1"/>
  <c r="AL173" i="17"/>
  <c r="AM173" i="17" s="1"/>
  <c r="AH173" i="17"/>
  <c r="AI173" i="17" s="1"/>
  <c r="AJ173" i="17"/>
  <c r="AK173" i="17" s="1"/>
  <c r="C174" i="17"/>
  <c r="X173" i="17"/>
  <c r="AA1195" i="17" l="1"/>
  <c r="T1195" i="17"/>
  <c r="A1197" i="17"/>
  <c r="R1196" i="17"/>
  <c r="S1196" i="17" s="1"/>
  <c r="Q1196" i="17"/>
  <c r="AJ174" i="17"/>
  <c r="AK174" i="17" s="1"/>
  <c r="AL174" i="17"/>
  <c r="AM174" i="17" s="1"/>
  <c r="AH174" i="17"/>
  <c r="AI174" i="17" s="1"/>
  <c r="C175" i="17"/>
  <c r="X174" i="17"/>
  <c r="T1196" i="17" l="1"/>
  <c r="AA1196" i="17"/>
  <c r="Q1197" i="17"/>
  <c r="R1197" i="17"/>
  <c r="S1197" i="17" s="1"/>
  <c r="A1198" i="17"/>
  <c r="AL175" i="17"/>
  <c r="AM175" i="17" s="1"/>
  <c r="AJ175" i="17"/>
  <c r="AK175" i="17" s="1"/>
  <c r="AH175" i="17"/>
  <c r="AI175" i="17" s="1"/>
  <c r="C176" i="17"/>
  <c r="X175" i="17"/>
  <c r="AA1197" i="17" l="1"/>
  <c r="T1197" i="17"/>
  <c r="A1199" i="17"/>
  <c r="R1198" i="17"/>
  <c r="S1198" i="17" s="1"/>
  <c r="Q1198" i="17"/>
  <c r="AL176" i="17"/>
  <c r="AM176" i="17" s="1"/>
  <c r="AJ176" i="17"/>
  <c r="AK176" i="17" s="1"/>
  <c r="AH176" i="17"/>
  <c r="AI176" i="17" s="1"/>
  <c r="X176" i="17"/>
  <c r="C177" i="17"/>
  <c r="AA1198" i="17" l="1"/>
  <c r="T1198" i="17"/>
  <c r="Q1199" i="17"/>
  <c r="A1200" i="17"/>
  <c r="R1199" i="17"/>
  <c r="S1199" i="17" s="1"/>
  <c r="AL177" i="17"/>
  <c r="AM177" i="17" s="1"/>
  <c r="AJ177" i="17"/>
  <c r="AK177" i="17" s="1"/>
  <c r="AH177" i="17"/>
  <c r="AI177" i="17" s="1"/>
  <c r="X177" i="17"/>
  <c r="C178" i="17"/>
  <c r="T1199" i="17" l="1"/>
  <c r="AA1199" i="17"/>
  <c r="A1201" i="17"/>
  <c r="R1200" i="17"/>
  <c r="S1200" i="17" s="1"/>
  <c r="Q1200" i="17"/>
  <c r="AH178" i="17"/>
  <c r="AI178" i="17" s="1"/>
  <c r="AL178" i="17"/>
  <c r="AM178" i="17" s="1"/>
  <c r="AJ178" i="17"/>
  <c r="AK178" i="17" s="1"/>
  <c r="L178" i="17"/>
  <c r="G178" i="17"/>
  <c r="X178" i="17"/>
  <c r="C179" i="17"/>
  <c r="Q1201" i="17" l="1"/>
  <c r="A1202" i="17"/>
  <c r="R1201" i="17"/>
  <c r="S1201" i="17" s="1"/>
  <c r="AA1200" i="17"/>
  <c r="T1200" i="17"/>
  <c r="AH179" i="17"/>
  <c r="AI179" i="17" s="1"/>
  <c r="AL179" i="17"/>
  <c r="AM179" i="17" s="1"/>
  <c r="AJ179" i="17"/>
  <c r="AK179" i="17" s="1"/>
  <c r="G179" i="17"/>
  <c r="G180" i="17" s="1"/>
  <c r="G181" i="17" s="1"/>
  <c r="G182" i="17" s="1"/>
  <c r="L179" i="17"/>
  <c r="C180" i="17"/>
  <c r="X179" i="17"/>
  <c r="R1202" i="17" l="1"/>
  <c r="S1202" i="17" s="1"/>
  <c r="A1203" i="17"/>
  <c r="Q1202" i="17"/>
  <c r="T1201" i="17"/>
  <c r="AA1201" i="17"/>
  <c r="AL180" i="17"/>
  <c r="AM180" i="17" s="1"/>
  <c r="AJ180" i="17"/>
  <c r="AK180" i="17" s="1"/>
  <c r="AH180" i="17"/>
  <c r="AI180" i="17" s="1"/>
  <c r="L180" i="17"/>
  <c r="L181" i="17" s="1"/>
  <c r="L182" i="17" s="1"/>
  <c r="X180" i="17"/>
  <c r="C181" i="17"/>
  <c r="A1204" i="17" l="1"/>
  <c r="R1203" i="17"/>
  <c r="S1203" i="17" s="1"/>
  <c r="Q1203" i="17"/>
  <c r="AA1202" i="17"/>
  <c r="T1202" i="17"/>
  <c r="AH181" i="17"/>
  <c r="AI181" i="17" s="1"/>
  <c r="AL181" i="17"/>
  <c r="AM181" i="17" s="1"/>
  <c r="AJ181" i="17"/>
  <c r="AK181" i="17" s="1"/>
  <c r="C182" i="17"/>
  <c r="X181" i="17"/>
  <c r="T1203" i="17" l="1"/>
  <c r="AA1203" i="17"/>
  <c r="R1204" i="17"/>
  <c r="S1204" i="17" s="1"/>
  <c r="Q1204" i="17"/>
  <c r="A1205" i="17"/>
  <c r="AL182" i="17"/>
  <c r="AM182" i="17" s="1"/>
  <c r="AJ182" i="17"/>
  <c r="AK182" i="17" s="1"/>
  <c r="AH182" i="17"/>
  <c r="AI182" i="17" s="1"/>
  <c r="C183" i="17"/>
  <c r="X182" i="17"/>
  <c r="R1205" i="17" l="1"/>
  <c r="S1205" i="17" s="1"/>
  <c r="A1206" i="17"/>
  <c r="Q1205" i="17"/>
  <c r="T1204" i="17"/>
  <c r="AA1204" i="17"/>
  <c r="AH183" i="17"/>
  <c r="AI183" i="17" s="1"/>
  <c r="AL183" i="17"/>
  <c r="AM183" i="17" s="1"/>
  <c r="AJ183" i="17"/>
  <c r="AK183" i="17" s="1"/>
  <c r="G183" i="17"/>
  <c r="L183" i="17"/>
  <c r="C184" i="17"/>
  <c r="X183" i="17"/>
  <c r="A1207" i="17" l="1"/>
  <c r="R1206" i="17"/>
  <c r="S1206" i="17" s="1"/>
  <c r="Q1206" i="17"/>
  <c r="AA1205" i="17"/>
  <c r="T1205" i="17"/>
  <c r="AJ184" i="17"/>
  <c r="AK184" i="17" s="1"/>
  <c r="AL184" i="17"/>
  <c r="AM184" i="17" s="1"/>
  <c r="AH184" i="17"/>
  <c r="AI184" i="17" s="1"/>
  <c r="G184" i="17"/>
  <c r="L184" i="17"/>
  <c r="X184" i="17"/>
  <c r="C185" i="17"/>
  <c r="L185" i="17" l="1"/>
  <c r="L186" i="17" s="1"/>
  <c r="L187" i="17" s="1"/>
  <c r="L188" i="17" s="1"/>
  <c r="L189" i="17" s="1"/>
  <c r="G185" i="17"/>
  <c r="G186" i="17" s="1"/>
  <c r="G187" i="17" s="1"/>
  <c r="G188" i="17" s="1"/>
  <c r="G189" i="17" s="1"/>
  <c r="T1206" i="17"/>
  <c r="AA1206" i="17"/>
  <c r="R1207" i="17"/>
  <c r="S1207" i="17" s="1"/>
  <c r="Q1207" i="17"/>
  <c r="A1208" i="17"/>
  <c r="AL185" i="17"/>
  <c r="AM185" i="17" s="1"/>
  <c r="AH185" i="17"/>
  <c r="AI185" i="17" s="1"/>
  <c r="AJ185" i="17"/>
  <c r="AK185" i="17" s="1"/>
  <c r="C186" i="17"/>
  <c r="X185" i="17"/>
  <c r="A1209" i="17" l="1"/>
  <c r="Q1208" i="17"/>
  <c r="R1208" i="17"/>
  <c r="S1208" i="17" s="1"/>
  <c r="T1207" i="17"/>
  <c r="AA1207" i="17"/>
  <c r="AL186" i="17"/>
  <c r="AM186" i="17" s="1"/>
  <c r="AJ186" i="17"/>
  <c r="AK186" i="17" s="1"/>
  <c r="AH186" i="17"/>
  <c r="AI186" i="17" s="1"/>
  <c r="X186" i="17"/>
  <c r="C187" i="17"/>
  <c r="AA1208" i="17" l="1"/>
  <c r="T1208" i="17"/>
  <c r="A1210" i="17"/>
  <c r="R1209" i="17"/>
  <c r="S1209" i="17" s="1"/>
  <c r="Q1209" i="17"/>
  <c r="AJ187" i="17"/>
  <c r="AK187" i="17" s="1"/>
  <c r="AL187" i="17"/>
  <c r="AM187" i="17" s="1"/>
  <c r="AH187" i="17"/>
  <c r="AI187" i="17" s="1"/>
  <c r="C188" i="17"/>
  <c r="X187" i="17"/>
  <c r="AA1209" i="17" l="1"/>
  <c r="T1209" i="17"/>
  <c r="A1211" i="17"/>
  <c r="Q1210" i="17"/>
  <c r="R1210" i="17"/>
  <c r="S1210" i="17" s="1"/>
  <c r="AL188" i="17"/>
  <c r="AM188" i="17" s="1"/>
  <c r="AJ188" i="17"/>
  <c r="AK188" i="17" s="1"/>
  <c r="AH188" i="17"/>
  <c r="AI188" i="17" s="1"/>
  <c r="X188" i="17"/>
  <c r="C189" i="17"/>
  <c r="AA1210" i="17" l="1"/>
  <c r="T1210" i="17"/>
  <c r="A1212" i="17"/>
  <c r="R1211" i="17"/>
  <c r="S1211" i="17" s="1"/>
  <c r="Q1211" i="17"/>
  <c r="AJ189" i="17"/>
  <c r="AK189" i="17" s="1"/>
  <c r="AL189" i="17"/>
  <c r="AM189" i="17" s="1"/>
  <c r="AH189" i="17"/>
  <c r="AI189" i="17" s="1"/>
  <c r="C190" i="17"/>
  <c r="X189" i="17"/>
  <c r="AA1211" i="17" l="1"/>
  <c r="T1211" i="17"/>
  <c r="A1213" i="17"/>
  <c r="R1212" i="17"/>
  <c r="S1212" i="17" s="1"/>
  <c r="Q1212" i="17"/>
  <c r="AJ190" i="17"/>
  <c r="AK190" i="17" s="1"/>
  <c r="AL190" i="17"/>
  <c r="AM190" i="17" s="1"/>
  <c r="AH190" i="17"/>
  <c r="AI190" i="17" s="1"/>
  <c r="L190" i="17"/>
  <c r="G190" i="17"/>
  <c r="C191" i="17"/>
  <c r="X190" i="17"/>
  <c r="AA1212" i="17" l="1"/>
  <c r="T1212" i="17"/>
  <c r="Q1213" i="17"/>
  <c r="A1214" i="17"/>
  <c r="R1213" i="17"/>
  <c r="S1213" i="17" s="1"/>
  <c r="AL191" i="17"/>
  <c r="AM191" i="17" s="1"/>
  <c r="AH191" i="17"/>
  <c r="AI191" i="17" s="1"/>
  <c r="AJ191" i="17"/>
  <c r="AK191" i="17" s="1"/>
  <c r="G191" i="17"/>
  <c r="G192" i="17" s="1"/>
  <c r="G193" i="17" s="1"/>
  <c r="G194" i="17" s="1"/>
  <c r="L191" i="17"/>
  <c r="X191" i="17"/>
  <c r="C192" i="17"/>
  <c r="R1214" i="17" l="1"/>
  <c r="S1214" i="17" s="1"/>
  <c r="Q1214" i="17"/>
  <c r="A1215" i="17"/>
  <c r="AA1213" i="17"/>
  <c r="T1213" i="17"/>
  <c r="AL192" i="17"/>
  <c r="AM192" i="17" s="1"/>
  <c r="AJ192" i="17"/>
  <c r="AK192" i="17" s="1"/>
  <c r="AH192" i="17"/>
  <c r="AI192" i="17" s="1"/>
  <c r="L192" i="17"/>
  <c r="L193" i="17" s="1"/>
  <c r="L194" i="17" s="1"/>
  <c r="X192" i="17"/>
  <c r="C193" i="17"/>
  <c r="R1215" i="17" l="1"/>
  <c r="S1215" i="17" s="1"/>
  <c r="Q1215" i="17"/>
  <c r="A1216" i="17"/>
  <c r="AA1214" i="17"/>
  <c r="T1214" i="17"/>
  <c r="AL193" i="17"/>
  <c r="AM193" i="17" s="1"/>
  <c r="AJ193" i="17"/>
  <c r="AK193" i="17" s="1"/>
  <c r="AH193" i="17"/>
  <c r="AI193" i="17" s="1"/>
  <c r="C194" i="17"/>
  <c r="X193" i="17"/>
  <c r="A1217" i="17" l="1"/>
  <c r="R1216" i="17"/>
  <c r="S1216" i="17" s="1"/>
  <c r="Q1216" i="17"/>
  <c r="AA1215" i="17"/>
  <c r="T1215" i="17"/>
  <c r="AL194" i="17"/>
  <c r="AM194" i="17" s="1"/>
  <c r="AJ194" i="17"/>
  <c r="AK194" i="17" s="1"/>
  <c r="AH194" i="17"/>
  <c r="AI194" i="17" s="1"/>
  <c r="X194" i="17"/>
  <c r="C195" i="17"/>
  <c r="AA1216" i="17" l="1"/>
  <c r="T1216" i="17"/>
  <c r="A1218" i="17"/>
  <c r="R1217" i="17"/>
  <c r="S1217" i="17" s="1"/>
  <c r="Q1217" i="17"/>
  <c r="AL195" i="17"/>
  <c r="AM195" i="17" s="1"/>
  <c r="AJ195" i="17"/>
  <c r="AK195" i="17" s="1"/>
  <c r="AH195" i="17"/>
  <c r="AI195" i="17" s="1"/>
  <c r="G195" i="17"/>
  <c r="L195" i="17"/>
  <c r="X195" i="17"/>
  <c r="C196" i="17"/>
  <c r="AA1217" i="17" l="1"/>
  <c r="T1217" i="17"/>
  <c r="A1219" i="17"/>
  <c r="R1218" i="17"/>
  <c r="S1218" i="17" s="1"/>
  <c r="Q1218" i="17"/>
  <c r="AL196" i="17"/>
  <c r="AM196" i="17" s="1"/>
  <c r="AJ196" i="17"/>
  <c r="AK196" i="17" s="1"/>
  <c r="AH196" i="17"/>
  <c r="AI196" i="17" s="1"/>
  <c r="G196" i="17"/>
  <c r="G197" i="17" s="1"/>
  <c r="G198" i="17" s="1"/>
  <c r="G199" i="17" s="1"/>
  <c r="G200" i="17" s="1"/>
  <c r="G201" i="17" s="1"/>
  <c r="C197" i="17"/>
  <c r="X196" i="17"/>
  <c r="L196" i="17"/>
  <c r="L197" i="17" s="1"/>
  <c r="L198" i="17" s="1"/>
  <c r="L199" i="17" s="1"/>
  <c r="L200" i="17" s="1"/>
  <c r="L201" i="17" s="1"/>
  <c r="T1218" i="17" l="1"/>
  <c r="AA1218" i="17"/>
  <c r="Q1219" i="17"/>
  <c r="A1220" i="17"/>
  <c r="R1219" i="17"/>
  <c r="S1219" i="17" s="1"/>
  <c r="AJ197" i="17"/>
  <c r="AK197" i="17" s="1"/>
  <c r="AL197" i="17"/>
  <c r="AM197" i="17" s="1"/>
  <c r="AH197" i="17"/>
  <c r="AI197" i="17" s="1"/>
  <c r="C198" i="17"/>
  <c r="X197" i="17"/>
  <c r="T1219" i="17" l="1"/>
  <c r="AA1219" i="17"/>
  <c r="R1220" i="17"/>
  <c r="S1220" i="17" s="1"/>
  <c r="A1221" i="17"/>
  <c r="Q1220" i="17"/>
  <c r="AL198" i="17"/>
  <c r="AM198" i="17" s="1"/>
  <c r="AJ198" i="17"/>
  <c r="AK198" i="17" s="1"/>
  <c r="AH198" i="17"/>
  <c r="AI198" i="17" s="1"/>
  <c r="C199" i="17"/>
  <c r="X198" i="17"/>
  <c r="Q1221" i="17" l="1"/>
  <c r="A1222" i="17"/>
  <c r="R1221" i="17"/>
  <c r="S1221" i="17" s="1"/>
  <c r="AA1220" i="17"/>
  <c r="T1220" i="17"/>
  <c r="AL199" i="17"/>
  <c r="AM199" i="17" s="1"/>
  <c r="AJ199" i="17"/>
  <c r="AK199" i="17" s="1"/>
  <c r="AH199" i="17"/>
  <c r="AI199" i="17" s="1"/>
  <c r="C200" i="17"/>
  <c r="X199" i="17"/>
  <c r="R1222" i="17" l="1"/>
  <c r="S1222" i="17" s="1"/>
  <c r="A1223" i="17"/>
  <c r="Q1222" i="17"/>
  <c r="AA1221" i="17"/>
  <c r="T1221" i="17"/>
  <c r="AL200" i="17"/>
  <c r="AM200" i="17" s="1"/>
  <c r="AJ200" i="17"/>
  <c r="AK200" i="17" s="1"/>
  <c r="AH200" i="17"/>
  <c r="AI200" i="17" s="1"/>
  <c r="C201" i="17"/>
  <c r="X200" i="17"/>
  <c r="Q1223" i="17" l="1"/>
  <c r="A1224" i="17"/>
  <c r="R1223" i="17"/>
  <c r="S1223" i="17" s="1"/>
  <c r="T1222" i="17"/>
  <c r="AA1222" i="17"/>
  <c r="AL201" i="17"/>
  <c r="AM201" i="17" s="1"/>
  <c r="AJ201" i="17"/>
  <c r="AK201" i="17" s="1"/>
  <c r="AH201" i="17"/>
  <c r="AI201" i="17" s="1"/>
  <c r="X201" i="17"/>
  <c r="C202" i="17"/>
  <c r="R1224" i="17" l="1"/>
  <c r="S1224" i="17" s="1"/>
  <c r="Q1224" i="17"/>
  <c r="A1225" i="17"/>
  <c r="AA1223" i="17"/>
  <c r="T1223" i="17"/>
  <c r="AH202" i="17"/>
  <c r="AI202" i="17" s="1"/>
  <c r="AJ202" i="17"/>
  <c r="AK202" i="17" s="1"/>
  <c r="AL202" i="17"/>
  <c r="AM202" i="17" s="1"/>
  <c r="L202" i="17"/>
  <c r="G202" i="17"/>
  <c r="C203" i="17"/>
  <c r="X202" i="17"/>
  <c r="A1226" i="17" l="1"/>
  <c r="R1225" i="17"/>
  <c r="S1225" i="17" s="1"/>
  <c r="Q1225" i="17"/>
  <c r="T1224" i="17"/>
  <c r="AA1224" i="17"/>
  <c r="AL203" i="17"/>
  <c r="AM203" i="17" s="1"/>
  <c r="AH203" i="17"/>
  <c r="AI203" i="17" s="1"/>
  <c r="AJ203" i="17"/>
  <c r="AK203" i="17" s="1"/>
  <c r="G203" i="17"/>
  <c r="G204" i="17" s="1"/>
  <c r="G205" i="17" s="1"/>
  <c r="G206" i="17" s="1"/>
  <c r="L203" i="17"/>
  <c r="X203" i="17"/>
  <c r="C204" i="17"/>
  <c r="AA1225" i="17" l="1"/>
  <c r="T1225" i="17"/>
  <c r="A1227" i="17"/>
  <c r="R1226" i="17"/>
  <c r="S1226" i="17" s="1"/>
  <c r="Q1226" i="17"/>
  <c r="AH204" i="17"/>
  <c r="AI204" i="17" s="1"/>
  <c r="AL204" i="17"/>
  <c r="AM204" i="17" s="1"/>
  <c r="AJ204" i="17"/>
  <c r="AK204" i="17" s="1"/>
  <c r="L204" i="17"/>
  <c r="L205" i="17" s="1"/>
  <c r="L206" i="17" s="1"/>
  <c r="X204" i="17"/>
  <c r="C205" i="17"/>
  <c r="R1227" i="17" l="1"/>
  <c r="S1227" i="17" s="1"/>
  <c r="Q1227" i="17"/>
  <c r="A1228" i="17"/>
  <c r="AA1226" i="17"/>
  <c r="T1226" i="17"/>
  <c r="AL205" i="17"/>
  <c r="AM205" i="17" s="1"/>
  <c r="AH205" i="17"/>
  <c r="AI205" i="17" s="1"/>
  <c r="AJ205" i="17"/>
  <c r="AK205" i="17" s="1"/>
  <c r="X205" i="17"/>
  <c r="C206" i="17"/>
  <c r="A1229" i="17" l="1"/>
  <c r="R1228" i="17"/>
  <c r="S1228" i="17" s="1"/>
  <c r="Q1228" i="17"/>
  <c r="AA1227" i="17"/>
  <c r="T1227" i="17"/>
  <c r="AH206" i="17"/>
  <c r="AI206" i="17" s="1"/>
  <c r="AL206" i="17"/>
  <c r="AM206" i="17" s="1"/>
  <c r="AJ206" i="17"/>
  <c r="AK206" i="17" s="1"/>
  <c r="X206" i="17"/>
  <c r="C207" i="17"/>
  <c r="AA1228" i="17" l="1"/>
  <c r="T1228" i="17"/>
  <c r="A1230" i="17"/>
  <c r="R1229" i="17"/>
  <c r="S1229" i="17" s="1"/>
  <c r="Q1229" i="17"/>
  <c r="AH207" i="17"/>
  <c r="AI207" i="17" s="1"/>
  <c r="AJ207" i="17"/>
  <c r="AK207" i="17" s="1"/>
  <c r="AL207" i="17"/>
  <c r="AM207" i="17" s="1"/>
  <c r="G207" i="17"/>
  <c r="L207" i="17"/>
  <c r="X207" i="17"/>
  <c r="C208" i="17"/>
  <c r="AA1229" i="17" l="1"/>
  <c r="T1229" i="17"/>
  <c r="R1230" i="17"/>
  <c r="S1230" i="17" s="1"/>
  <c r="Q1230" i="17"/>
  <c r="A1231" i="17"/>
  <c r="AL208" i="17"/>
  <c r="AM208" i="17" s="1"/>
  <c r="AJ208" i="17"/>
  <c r="AK208" i="17" s="1"/>
  <c r="AH208" i="17"/>
  <c r="AI208" i="17" s="1"/>
  <c r="G208" i="17"/>
  <c r="L208" i="17"/>
  <c r="C209" i="17"/>
  <c r="X208" i="17"/>
  <c r="G209" i="17" l="1"/>
  <c r="G210" i="17" s="1"/>
  <c r="G211" i="17" s="1"/>
  <c r="G212" i="17" s="1"/>
  <c r="G213" i="17" s="1"/>
  <c r="L209" i="17"/>
  <c r="L210" i="17" s="1"/>
  <c r="L211" i="17" s="1"/>
  <c r="L212" i="17" s="1"/>
  <c r="L213" i="17" s="1"/>
  <c r="Q1231" i="17"/>
  <c r="A1232" i="17"/>
  <c r="R1231" i="17"/>
  <c r="S1231" i="17" s="1"/>
  <c r="T1230" i="17"/>
  <c r="AA1230" i="17"/>
  <c r="AJ209" i="17"/>
  <c r="AK209" i="17" s="1"/>
  <c r="AL209" i="17"/>
  <c r="AM209" i="17" s="1"/>
  <c r="AH209" i="17"/>
  <c r="AI209" i="17" s="1"/>
  <c r="C210" i="17"/>
  <c r="X209" i="17"/>
  <c r="R1232" i="17" l="1"/>
  <c r="S1232" i="17" s="1"/>
  <c r="A1233" i="17"/>
  <c r="Q1232" i="17"/>
  <c r="AA1231" i="17"/>
  <c r="T1231" i="17"/>
  <c r="AL210" i="17"/>
  <c r="AM210" i="17" s="1"/>
  <c r="AJ210" i="17"/>
  <c r="AK210" i="17" s="1"/>
  <c r="AH210" i="17"/>
  <c r="AI210" i="17" s="1"/>
  <c r="C211" i="17"/>
  <c r="X210" i="17"/>
  <c r="A1234" i="17" l="1"/>
  <c r="R1233" i="17"/>
  <c r="S1233" i="17" s="1"/>
  <c r="Q1233" i="17"/>
  <c r="T1232" i="17"/>
  <c r="AA1232" i="17"/>
  <c r="AL211" i="17"/>
  <c r="AM211" i="17" s="1"/>
  <c r="AJ211" i="17"/>
  <c r="AK211" i="17" s="1"/>
  <c r="AH211" i="17"/>
  <c r="AI211" i="17" s="1"/>
  <c r="X211" i="17"/>
  <c r="C212" i="17"/>
  <c r="T1233" i="17" l="1"/>
  <c r="AA1233" i="17"/>
  <c r="R1234" i="17"/>
  <c r="S1234" i="17" s="1"/>
  <c r="A1235" i="17"/>
  <c r="Q1234" i="17"/>
  <c r="AJ212" i="17"/>
  <c r="AK212" i="17" s="1"/>
  <c r="AL212" i="17"/>
  <c r="AM212" i="17" s="1"/>
  <c r="AH212" i="17"/>
  <c r="AI212" i="17" s="1"/>
  <c r="X212" i="17"/>
  <c r="C213" i="17"/>
  <c r="T1234" i="17" l="1"/>
  <c r="AA1234" i="17"/>
  <c r="R1235" i="17"/>
  <c r="S1235" i="17" s="1"/>
  <c r="Q1235" i="17"/>
  <c r="A1236" i="17"/>
  <c r="AJ213" i="17"/>
  <c r="AK213" i="17" s="1"/>
  <c r="AL213" i="17"/>
  <c r="AM213" i="17" s="1"/>
  <c r="AH213" i="17"/>
  <c r="AI213" i="17" s="1"/>
  <c r="X213" i="17"/>
  <c r="C214" i="17"/>
  <c r="R1236" i="17" l="1"/>
  <c r="S1236" i="17" s="1"/>
  <c r="Q1236" i="17"/>
  <c r="A1237" i="17"/>
  <c r="AA1235" i="17"/>
  <c r="T1235" i="17"/>
  <c r="AL214" i="17"/>
  <c r="AM214" i="17" s="1"/>
  <c r="AJ214" i="17"/>
  <c r="AK214" i="17" s="1"/>
  <c r="AH214" i="17"/>
  <c r="AI214" i="17" s="1"/>
  <c r="L214" i="17"/>
  <c r="G214" i="17"/>
  <c r="C215" i="17"/>
  <c r="X214" i="17"/>
  <c r="R1237" i="17" l="1"/>
  <c r="S1237" i="17" s="1"/>
  <c r="Q1237" i="17"/>
  <c r="A1238" i="17"/>
  <c r="T1236" i="17"/>
  <c r="AA1236" i="17"/>
  <c r="AL215" i="17"/>
  <c r="AM215" i="17" s="1"/>
  <c r="AJ215" i="17"/>
  <c r="AK215" i="17" s="1"/>
  <c r="AH215" i="17"/>
  <c r="AI215" i="17" s="1"/>
  <c r="G215" i="17"/>
  <c r="G216" i="17" s="1"/>
  <c r="G217" i="17" s="1"/>
  <c r="G218" i="17" s="1"/>
  <c r="L215" i="17"/>
  <c r="X215" i="17"/>
  <c r="C216" i="17"/>
  <c r="A1239" i="17" l="1"/>
  <c r="R1238" i="17"/>
  <c r="S1238" i="17" s="1"/>
  <c r="Q1238" i="17"/>
  <c r="AA1237" i="17"/>
  <c r="T1237" i="17"/>
  <c r="AL216" i="17"/>
  <c r="AM216" i="17" s="1"/>
  <c r="AJ216" i="17"/>
  <c r="AK216" i="17" s="1"/>
  <c r="AH216" i="17"/>
  <c r="AI216" i="17" s="1"/>
  <c r="L216" i="17"/>
  <c r="L217" i="17" s="1"/>
  <c r="L218" i="17" s="1"/>
  <c r="C217" i="17"/>
  <c r="X216" i="17"/>
  <c r="T1238" i="17" l="1"/>
  <c r="AA1238" i="17"/>
  <c r="A1240" i="17"/>
  <c r="R1239" i="17"/>
  <c r="S1239" i="17" s="1"/>
  <c r="Q1239" i="17"/>
  <c r="AH217" i="17"/>
  <c r="AI217" i="17" s="1"/>
  <c r="AL217" i="17"/>
  <c r="AM217" i="17" s="1"/>
  <c r="AJ217" i="17"/>
  <c r="AK217" i="17" s="1"/>
  <c r="X217" i="17"/>
  <c r="C218" i="17"/>
  <c r="T1239" i="17" l="1"/>
  <c r="AA1239" i="17"/>
  <c r="R1240" i="17"/>
  <c r="S1240" i="17" s="1"/>
  <c r="Q1240" i="17"/>
  <c r="AL218" i="17"/>
  <c r="AM218" i="17" s="1"/>
  <c r="AJ218" i="17"/>
  <c r="AK218" i="17" s="1"/>
  <c r="AH218" i="17"/>
  <c r="AI218" i="17" s="1"/>
  <c r="C219" i="17"/>
  <c r="X218" i="17"/>
  <c r="AA1240" i="17" l="1"/>
  <c r="T1240" i="17"/>
  <c r="AL219" i="17"/>
  <c r="AM219" i="17" s="1"/>
  <c r="AJ219" i="17"/>
  <c r="AK219" i="17" s="1"/>
  <c r="AH219" i="17"/>
  <c r="AI219" i="17" s="1"/>
  <c r="G219" i="17"/>
  <c r="L219" i="17"/>
  <c r="X219" i="17"/>
  <c r="C220" i="17"/>
  <c r="AL220" i="17" l="1"/>
  <c r="AM220" i="17" s="1"/>
  <c r="AJ220" i="17"/>
  <c r="AK220" i="17" s="1"/>
  <c r="AH220" i="17"/>
  <c r="AI220" i="17" s="1"/>
  <c r="G220" i="17"/>
  <c r="X220" i="17"/>
  <c r="C221" i="17"/>
  <c r="L220" i="17"/>
  <c r="L221" i="17" s="1"/>
  <c r="L222" i="17" s="1"/>
  <c r="L223" i="17" s="1"/>
  <c r="L224" i="17" s="1"/>
  <c r="L225" i="17" s="1"/>
  <c r="G221" i="17" l="1"/>
  <c r="G222" i="17" s="1"/>
  <c r="G223" i="17" s="1"/>
  <c r="G224" i="17" s="1"/>
  <c r="G225" i="17" s="1"/>
  <c r="AJ221" i="17"/>
  <c r="AK221" i="17" s="1"/>
  <c r="AL221" i="17"/>
  <c r="AM221" i="17" s="1"/>
  <c r="AH221" i="17"/>
  <c r="AI221" i="17" s="1"/>
  <c r="C222" i="17"/>
  <c r="X221" i="17"/>
  <c r="AL222" i="17" l="1"/>
  <c r="AM222" i="17" s="1"/>
  <c r="AJ222" i="17"/>
  <c r="AK222" i="17" s="1"/>
  <c r="AH222" i="17"/>
  <c r="AI222" i="17" s="1"/>
  <c r="X222" i="17"/>
  <c r="C223" i="17"/>
  <c r="AL223" i="17" l="1"/>
  <c r="AM223" i="17" s="1"/>
  <c r="AJ223" i="17"/>
  <c r="AK223" i="17" s="1"/>
  <c r="AH223" i="17"/>
  <c r="AI223" i="17" s="1"/>
  <c r="C224" i="17"/>
  <c r="X223" i="17"/>
  <c r="AL224" i="17" l="1"/>
  <c r="AM224" i="17" s="1"/>
  <c r="AJ224" i="17"/>
  <c r="AK224" i="17" s="1"/>
  <c r="AH224" i="17"/>
  <c r="AI224" i="17" s="1"/>
  <c r="C225" i="17"/>
  <c r="X224" i="17"/>
  <c r="AL225" i="17" l="1"/>
  <c r="AM225" i="17" s="1"/>
  <c r="AJ225" i="17"/>
  <c r="AK225" i="17" s="1"/>
  <c r="AH225" i="17"/>
  <c r="AI225" i="17" s="1"/>
  <c r="C226" i="17"/>
  <c r="X225" i="17"/>
  <c r="AL226" i="17" l="1"/>
  <c r="AM226" i="17" s="1"/>
  <c r="AH226" i="17"/>
  <c r="AI226" i="17" s="1"/>
  <c r="AJ226" i="17"/>
  <c r="AK226" i="17" s="1"/>
  <c r="L226" i="17"/>
  <c r="G226" i="17"/>
  <c r="X226" i="17"/>
  <c r="C227" i="17"/>
  <c r="AH227" i="17" l="1"/>
  <c r="AI227" i="17" s="1"/>
  <c r="AL227" i="17"/>
  <c r="AM227" i="17" s="1"/>
  <c r="AJ227" i="17"/>
  <c r="AK227" i="17" s="1"/>
  <c r="G227" i="17"/>
  <c r="G228" i="17" s="1"/>
  <c r="G229" i="17" s="1"/>
  <c r="G230" i="17" s="1"/>
  <c r="L227" i="17"/>
  <c r="X227" i="17"/>
  <c r="C228" i="17"/>
  <c r="AL228" i="17" l="1"/>
  <c r="AM228" i="17" s="1"/>
  <c r="AJ228" i="17"/>
  <c r="AK228" i="17" s="1"/>
  <c r="AH228" i="17"/>
  <c r="AI228" i="17" s="1"/>
  <c r="L228" i="17"/>
  <c r="L229" i="17" s="1"/>
  <c r="L230" i="17" s="1"/>
  <c r="C229" i="17"/>
  <c r="X228" i="17"/>
  <c r="AL229" i="17" l="1"/>
  <c r="AM229" i="17" s="1"/>
  <c r="AJ229" i="17"/>
  <c r="AK229" i="17" s="1"/>
  <c r="AH229" i="17"/>
  <c r="AI229" i="17" s="1"/>
  <c r="C230" i="17"/>
  <c r="X229" i="17"/>
  <c r="AH230" i="17" l="1"/>
  <c r="AI230" i="17" s="1"/>
  <c r="AL230" i="17"/>
  <c r="AM230" i="17" s="1"/>
  <c r="AJ230" i="17"/>
  <c r="AK230" i="17" s="1"/>
  <c r="X230" i="17"/>
  <c r="C231" i="17"/>
  <c r="AL231" i="17" l="1"/>
  <c r="AM231" i="17" s="1"/>
  <c r="AJ231" i="17"/>
  <c r="AK231" i="17" s="1"/>
  <c r="AH231" i="17"/>
  <c r="AI231" i="17" s="1"/>
  <c r="G231" i="17"/>
  <c r="L231" i="17"/>
  <c r="C232" i="17"/>
  <c r="X231" i="17"/>
  <c r="AL232" i="17" l="1"/>
  <c r="AM232" i="17" s="1"/>
  <c r="AJ232" i="17"/>
  <c r="AK232" i="17" s="1"/>
  <c r="AH232" i="17"/>
  <c r="AI232" i="17" s="1"/>
  <c r="G232" i="17"/>
  <c r="X232" i="17"/>
  <c r="L232" i="17"/>
  <c r="C233" i="17"/>
  <c r="G233" i="17" l="1"/>
  <c r="G234" i="17" s="1"/>
  <c r="G235" i="17" s="1"/>
  <c r="G236" i="17" s="1"/>
  <c r="G237" i="17" s="1"/>
  <c r="L233" i="17"/>
  <c r="L234" i="17" s="1"/>
  <c r="L235" i="17" s="1"/>
  <c r="L236" i="17" s="1"/>
  <c r="L237" i="17" s="1"/>
  <c r="AH233" i="17"/>
  <c r="AI233" i="17" s="1"/>
  <c r="AJ233" i="17"/>
  <c r="AK233" i="17" s="1"/>
  <c r="AL233" i="17"/>
  <c r="AM233" i="17" s="1"/>
  <c r="C234" i="17"/>
  <c r="X233" i="17"/>
  <c r="AJ234" i="17" l="1"/>
  <c r="AK234" i="17" s="1"/>
  <c r="AL234" i="17"/>
  <c r="AM234" i="17" s="1"/>
  <c r="AH234" i="17"/>
  <c r="AI234" i="17" s="1"/>
  <c r="C235" i="17"/>
  <c r="X234" i="17"/>
  <c r="AL235" i="17" l="1"/>
  <c r="AM235" i="17" s="1"/>
  <c r="AJ235" i="17"/>
  <c r="AK235" i="17" s="1"/>
  <c r="AH235" i="17"/>
  <c r="AI235" i="17" s="1"/>
  <c r="X235" i="17"/>
  <c r="C236" i="17"/>
  <c r="AL236" i="17" l="1"/>
  <c r="AM236" i="17" s="1"/>
  <c r="AJ236" i="17"/>
  <c r="AK236" i="17" s="1"/>
  <c r="AH236" i="17"/>
  <c r="AI236" i="17" s="1"/>
  <c r="C237" i="17"/>
  <c r="X236" i="17"/>
  <c r="AL237" i="17" l="1"/>
  <c r="AM237" i="17" s="1"/>
  <c r="AJ237" i="17"/>
  <c r="AK237" i="17" s="1"/>
  <c r="AH237" i="17"/>
  <c r="AI237" i="17" s="1"/>
  <c r="X237" i="17"/>
  <c r="C238" i="17"/>
  <c r="AL238" i="17" l="1"/>
  <c r="AM238" i="17" s="1"/>
  <c r="AJ238" i="17"/>
  <c r="AK238" i="17" s="1"/>
  <c r="AH238" i="17"/>
  <c r="AI238" i="17" s="1"/>
  <c r="L238" i="17"/>
  <c r="G238" i="17"/>
  <c r="X238" i="17"/>
  <c r="C239" i="17"/>
  <c r="AL239" i="17" l="1"/>
  <c r="AM239" i="17" s="1"/>
  <c r="AH239" i="17"/>
  <c r="AI239" i="17" s="1"/>
  <c r="AJ239" i="17"/>
  <c r="AK239" i="17" s="1"/>
  <c r="G239" i="17"/>
  <c r="G240" i="17" s="1"/>
  <c r="G241" i="17" s="1"/>
  <c r="G242" i="17" s="1"/>
  <c r="L239" i="17"/>
  <c r="X239" i="17"/>
  <c r="C240" i="17"/>
  <c r="AH240" i="17" l="1"/>
  <c r="AI240" i="17" s="1"/>
  <c r="AL240" i="17"/>
  <c r="AM240" i="17" s="1"/>
  <c r="AJ240" i="17"/>
  <c r="AK240" i="17" s="1"/>
  <c r="L240" i="17"/>
  <c r="L241" i="17" s="1"/>
  <c r="L242" i="17" s="1"/>
  <c r="C241" i="17"/>
  <c r="X240" i="17"/>
  <c r="AL241" i="17" l="1"/>
  <c r="AM241" i="17" s="1"/>
  <c r="AJ241" i="17"/>
  <c r="AK241" i="17" s="1"/>
  <c r="AH241" i="17"/>
  <c r="AI241" i="17" s="1"/>
  <c r="X241" i="17"/>
  <c r="C242" i="17"/>
  <c r="AL242" i="17" l="1"/>
  <c r="AM242" i="17" s="1"/>
  <c r="AJ242" i="17"/>
  <c r="AK242" i="17" s="1"/>
  <c r="AH242" i="17"/>
  <c r="AI242" i="17" s="1"/>
  <c r="C243" i="17"/>
  <c r="X242" i="17"/>
  <c r="AL243" i="17" l="1"/>
  <c r="AM243" i="17" s="1"/>
  <c r="AJ243" i="17"/>
  <c r="AK243" i="17" s="1"/>
  <c r="AH243" i="17"/>
  <c r="AI243" i="17" s="1"/>
  <c r="G243" i="17"/>
  <c r="L243" i="17"/>
  <c r="C244" i="17"/>
  <c r="X243" i="17"/>
  <c r="AL244" i="17" l="1"/>
  <c r="AM244" i="17" s="1"/>
  <c r="AJ244" i="17"/>
  <c r="AK244" i="17" s="1"/>
  <c r="AH244" i="17"/>
  <c r="AI244" i="17" s="1"/>
  <c r="G244" i="17"/>
  <c r="C245" i="17"/>
  <c r="X244" i="17"/>
  <c r="L244" i="17"/>
  <c r="L245" i="17" s="1"/>
  <c r="L246" i="17" s="1"/>
  <c r="L247" i="17" s="1"/>
  <c r="L248" i="17" s="1"/>
  <c r="L249" i="17" s="1"/>
  <c r="G245" i="17" l="1"/>
  <c r="G246" i="17" s="1"/>
  <c r="G247" i="17" s="1"/>
  <c r="G248" i="17" s="1"/>
  <c r="G249" i="17" s="1"/>
  <c r="AJ245" i="17"/>
  <c r="AK245" i="17" s="1"/>
  <c r="AL245" i="17"/>
  <c r="AM245" i="17" s="1"/>
  <c r="AH245" i="17"/>
  <c r="AI245" i="17" s="1"/>
  <c r="X245" i="17"/>
  <c r="C246" i="17"/>
  <c r="AJ246" i="17" l="1"/>
  <c r="AK246" i="17" s="1"/>
  <c r="AL246" i="17"/>
  <c r="AM246" i="17" s="1"/>
  <c r="AH246" i="17"/>
  <c r="AI246" i="17" s="1"/>
  <c r="X246" i="17"/>
  <c r="C247" i="17"/>
  <c r="AL247" i="17" l="1"/>
  <c r="AM247" i="17" s="1"/>
  <c r="AJ247" i="17"/>
  <c r="AK247" i="17" s="1"/>
  <c r="AH247" i="17"/>
  <c r="AI247" i="17" s="1"/>
  <c r="X247" i="17"/>
  <c r="C248" i="17"/>
  <c r="AL248" i="17" l="1"/>
  <c r="AM248" i="17" s="1"/>
  <c r="AJ248" i="17"/>
  <c r="AK248" i="17" s="1"/>
  <c r="AH248" i="17"/>
  <c r="AI248" i="17" s="1"/>
  <c r="X248" i="17"/>
  <c r="C249" i="17"/>
  <c r="AL249" i="17" l="1"/>
  <c r="AM249" i="17" s="1"/>
  <c r="AJ249" i="17"/>
  <c r="AK249" i="17" s="1"/>
  <c r="AH249" i="17"/>
  <c r="AI249" i="17" s="1"/>
  <c r="C250" i="17"/>
  <c r="X249" i="17"/>
  <c r="AH250" i="17" l="1"/>
  <c r="AI250" i="17" s="1"/>
  <c r="AJ250" i="17"/>
  <c r="AK250" i="17" s="1"/>
  <c r="AL250" i="17"/>
  <c r="AM250" i="17" s="1"/>
  <c r="L250" i="17"/>
  <c r="G250" i="17"/>
  <c r="C251" i="17"/>
  <c r="X250" i="17"/>
  <c r="AL251" i="17" l="1"/>
  <c r="AM251" i="17" s="1"/>
  <c r="AJ251" i="17"/>
  <c r="AK251" i="17" s="1"/>
  <c r="AH251" i="17"/>
  <c r="AI251" i="17" s="1"/>
  <c r="G251" i="17"/>
  <c r="G252" i="17" s="1"/>
  <c r="G253" i="17" s="1"/>
  <c r="G254" i="17" s="1"/>
  <c r="L251" i="17"/>
  <c r="X251" i="17"/>
  <c r="C252" i="17"/>
  <c r="AL252" i="17" l="1"/>
  <c r="AM252" i="17" s="1"/>
  <c r="AH252" i="17"/>
  <c r="AI252" i="17" s="1"/>
  <c r="AJ252" i="17"/>
  <c r="AK252" i="17" s="1"/>
  <c r="L252" i="17"/>
  <c r="L253" i="17" s="1"/>
  <c r="L254" i="17" s="1"/>
  <c r="C253" i="17"/>
  <c r="X252" i="17"/>
  <c r="AL253" i="17" l="1"/>
  <c r="AM253" i="17" s="1"/>
  <c r="AH253" i="17"/>
  <c r="AI253" i="17" s="1"/>
  <c r="AJ253" i="17"/>
  <c r="AK253" i="17" s="1"/>
  <c r="X253" i="17"/>
  <c r="C254" i="17"/>
  <c r="AL254" i="17" l="1"/>
  <c r="AM254" i="17" s="1"/>
  <c r="AJ254" i="17"/>
  <c r="AK254" i="17" s="1"/>
  <c r="AH254" i="17"/>
  <c r="AI254" i="17" s="1"/>
  <c r="C255" i="17"/>
  <c r="X254" i="17"/>
  <c r="AL255" i="17" l="1"/>
  <c r="AM255" i="17" s="1"/>
  <c r="AJ255" i="17"/>
  <c r="AK255" i="17" s="1"/>
  <c r="AH255" i="17"/>
  <c r="AI255" i="17" s="1"/>
  <c r="G255" i="17"/>
  <c r="L255" i="17"/>
  <c r="C256" i="17"/>
  <c r="X255" i="17"/>
  <c r="AH256" i="17" l="1"/>
  <c r="AI256" i="17" s="1"/>
  <c r="AL256" i="17"/>
  <c r="AM256" i="17" s="1"/>
  <c r="AJ256" i="17"/>
  <c r="AK256" i="17" s="1"/>
  <c r="G256" i="17"/>
  <c r="X256" i="17"/>
  <c r="C257" i="17"/>
  <c r="L256" i="17"/>
  <c r="L257" i="17" s="1"/>
  <c r="L258" i="17" s="1"/>
  <c r="L259" i="17" s="1"/>
  <c r="L260" i="17" s="1"/>
  <c r="L261" i="17" s="1"/>
  <c r="G257" i="17" l="1"/>
  <c r="G258" i="17" s="1"/>
  <c r="G259" i="17" s="1"/>
  <c r="G260" i="17" s="1"/>
  <c r="G261" i="17" s="1"/>
  <c r="AH257" i="17"/>
  <c r="AI257" i="17" s="1"/>
  <c r="AJ257" i="17"/>
  <c r="AK257" i="17" s="1"/>
  <c r="AL257" i="17"/>
  <c r="AM257" i="17" s="1"/>
  <c r="X257" i="17"/>
  <c r="C258" i="17"/>
  <c r="AL258" i="17" l="1"/>
  <c r="AM258" i="17" s="1"/>
  <c r="AJ258" i="17"/>
  <c r="AK258" i="17" s="1"/>
  <c r="AH258" i="17"/>
  <c r="AI258" i="17" s="1"/>
  <c r="C259" i="17"/>
  <c r="X258" i="17"/>
  <c r="AL259" i="17" l="1"/>
  <c r="AM259" i="17" s="1"/>
  <c r="AJ259" i="17"/>
  <c r="AK259" i="17" s="1"/>
  <c r="AH259" i="17"/>
  <c r="AI259" i="17" s="1"/>
  <c r="X259" i="17"/>
  <c r="C260" i="17"/>
  <c r="AJ260" i="17" l="1"/>
  <c r="AK260" i="17" s="1"/>
  <c r="AL260" i="17"/>
  <c r="AM260" i="17" s="1"/>
  <c r="AH260" i="17"/>
  <c r="AI260" i="17" s="1"/>
  <c r="X260" i="17"/>
  <c r="C261" i="17"/>
  <c r="AL261" i="17" l="1"/>
  <c r="AM261" i="17" s="1"/>
  <c r="AJ261" i="17"/>
  <c r="AK261" i="17" s="1"/>
  <c r="AH261" i="17"/>
  <c r="AI261" i="17" s="1"/>
  <c r="C262" i="17"/>
  <c r="X261" i="17"/>
  <c r="AH262" i="17" l="1"/>
  <c r="AI262" i="17" s="1"/>
  <c r="AL262" i="17"/>
  <c r="AM262" i="17" s="1"/>
  <c r="AJ262" i="17"/>
  <c r="AK262" i="17" s="1"/>
  <c r="L262" i="17"/>
  <c r="G262" i="17"/>
  <c r="X262" i="17"/>
  <c r="C263" i="17"/>
  <c r="AL263" i="17" l="1"/>
  <c r="AM263" i="17" s="1"/>
  <c r="AJ263" i="17"/>
  <c r="AK263" i="17" s="1"/>
  <c r="AH263" i="17"/>
  <c r="AI263" i="17" s="1"/>
  <c r="G263" i="17"/>
  <c r="G264" i="17" s="1"/>
  <c r="G265" i="17" s="1"/>
  <c r="G266" i="17" s="1"/>
  <c r="L263" i="17"/>
  <c r="X263" i="17"/>
  <c r="C264" i="17"/>
  <c r="AL264" i="17" l="1"/>
  <c r="AM264" i="17" s="1"/>
  <c r="AJ264" i="17"/>
  <c r="AK264" i="17" s="1"/>
  <c r="AH264" i="17"/>
  <c r="AI264" i="17" s="1"/>
  <c r="L264" i="17"/>
  <c r="L265" i="17" s="1"/>
  <c r="L266" i="17" s="1"/>
  <c r="C265" i="17"/>
  <c r="X264" i="17"/>
  <c r="AH265" i="17" l="1"/>
  <c r="AI265" i="17" s="1"/>
  <c r="AL265" i="17"/>
  <c r="AM265" i="17" s="1"/>
  <c r="AJ265" i="17"/>
  <c r="AK265" i="17" s="1"/>
  <c r="X265" i="17"/>
  <c r="C266" i="17"/>
  <c r="AH266" i="17" l="1"/>
  <c r="AI266" i="17" s="1"/>
  <c r="AL266" i="17"/>
  <c r="AM266" i="17" s="1"/>
  <c r="AJ266" i="17"/>
  <c r="AK266" i="17" s="1"/>
  <c r="C267" i="17"/>
  <c r="X266" i="17"/>
  <c r="AL267" i="17" l="1"/>
  <c r="AM267" i="17" s="1"/>
  <c r="AJ267" i="17"/>
  <c r="AK267" i="17" s="1"/>
  <c r="AH267" i="17"/>
  <c r="AI267" i="17" s="1"/>
  <c r="G267" i="17"/>
  <c r="L267" i="17"/>
  <c r="C268" i="17"/>
  <c r="X267" i="17"/>
  <c r="AJ268" i="17" l="1"/>
  <c r="AK268" i="17" s="1"/>
  <c r="AL268" i="17"/>
  <c r="AM268" i="17" s="1"/>
  <c r="AH268" i="17"/>
  <c r="AI268" i="17" s="1"/>
  <c r="G268" i="17"/>
  <c r="C269" i="17"/>
  <c r="X268" i="17"/>
  <c r="L268" i="17"/>
  <c r="L269" i="17" l="1"/>
  <c r="L270" i="17" s="1"/>
  <c r="L271" i="17" s="1"/>
  <c r="L272" i="17" s="1"/>
  <c r="L273" i="17" s="1"/>
  <c r="G269" i="17"/>
  <c r="G270" i="17" s="1"/>
  <c r="G271" i="17" s="1"/>
  <c r="G272" i="17" s="1"/>
  <c r="G273" i="17" s="1"/>
  <c r="AH269" i="17"/>
  <c r="AI269" i="17" s="1"/>
  <c r="AL269" i="17"/>
  <c r="AM269" i="17" s="1"/>
  <c r="AJ269" i="17"/>
  <c r="AK269" i="17" s="1"/>
  <c r="X269" i="17"/>
  <c r="C270" i="17"/>
  <c r="AL270" i="17" l="1"/>
  <c r="AM270" i="17" s="1"/>
  <c r="AJ270" i="17"/>
  <c r="AK270" i="17" s="1"/>
  <c r="AH270" i="17"/>
  <c r="AI270" i="17" s="1"/>
  <c r="X270" i="17"/>
  <c r="C271" i="17"/>
  <c r="AJ271" i="17" l="1"/>
  <c r="AK271" i="17" s="1"/>
  <c r="AL271" i="17"/>
  <c r="AM271" i="17" s="1"/>
  <c r="AH271" i="17"/>
  <c r="AI271" i="17" s="1"/>
  <c r="C272" i="17"/>
  <c r="X271" i="17"/>
  <c r="AL272" i="17" l="1"/>
  <c r="AM272" i="17" s="1"/>
  <c r="AJ272" i="17"/>
  <c r="AK272" i="17" s="1"/>
  <c r="AH272" i="17"/>
  <c r="AI272" i="17" s="1"/>
  <c r="X272" i="17"/>
  <c r="C273" i="17"/>
  <c r="AL273" i="17" l="1"/>
  <c r="AM273" i="17" s="1"/>
  <c r="AJ273" i="17"/>
  <c r="AK273" i="17" s="1"/>
  <c r="AH273" i="17"/>
  <c r="AI273" i="17" s="1"/>
  <c r="X273" i="17"/>
  <c r="C274" i="17"/>
  <c r="AL274" i="17" l="1"/>
  <c r="AM274" i="17" s="1"/>
  <c r="AJ274" i="17"/>
  <c r="AK274" i="17" s="1"/>
  <c r="AH274" i="17"/>
  <c r="AI274" i="17" s="1"/>
  <c r="L274" i="17"/>
  <c r="G274" i="17"/>
  <c r="X274" i="17"/>
  <c r="C275" i="17"/>
  <c r="AL275" i="17" l="1"/>
  <c r="AM275" i="17" s="1"/>
  <c r="AH275" i="17"/>
  <c r="AI275" i="17" s="1"/>
  <c r="AJ275" i="17"/>
  <c r="AK275" i="17" s="1"/>
  <c r="G275" i="17"/>
  <c r="G276" i="17" s="1"/>
  <c r="G277" i="17" s="1"/>
  <c r="G278" i="17" s="1"/>
  <c r="L275" i="17"/>
  <c r="C276" i="17"/>
  <c r="X275" i="17"/>
  <c r="AJ276" i="17" l="1"/>
  <c r="AK276" i="17" s="1"/>
  <c r="AH276" i="17"/>
  <c r="AI276" i="17" s="1"/>
  <c r="AL276" i="17"/>
  <c r="AM276" i="17" s="1"/>
  <c r="L276" i="17"/>
  <c r="L277" i="17" s="1"/>
  <c r="L278" i="17" s="1"/>
  <c r="C277" i="17"/>
  <c r="X276" i="17"/>
  <c r="AH277" i="17" l="1"/>
  <c r="AI277" i="17" s="1"/>
  <c r="AL277" i="17"/>
  <c r="AM277" i="17" s="1"/>
  <c r="AJ277" i="17"/>
  <c r="AK277" i="17" s="1"/>
  <c r="C278" i="17"/>
  <c r="X277" i="17"/>
  <c r="AL278" i="17" l="1"/>
  <c r="AM278" i="17" s="1"/>
  <c r="AJ278" i="17"/>
  <c r="AK278" i="17" s="1"/>
  <c r="AH278" i="17"/>
  <c r="AI278" i="17" s="1"/>
  <c r="X278" i="17"/>
  <c r="C279" i="17"/>
  <c r="AH279" i="17" l="1"/>
  <c r="AI279" i="17" s="1"/>
  <c r="AL279" i="17"/>
  <c r="AM279" i="17" s="1"/>
  <c r="AJ279" i="17"/>
  <c r="AK279" i="17" s="1"/>
  <c r="G279" i="17"/>
  <c r="L279" i="17"/>
  <c r="X279" i="17"/>
  <c r="C280" i="17"/>
  <c r="AH280" i="17" l="1"/>
  <c r="AI280" i="17" s="1"/>
  <c r="AL280" i="17"/>
  <c r="AM280" i="17" s="1"/>
  <c r="AJ280" i="17"/>
  <c r="AK280" i="17" s="1"/>
  <c r="G280" i="17"/>
  <c r="X280" i="17"/>
  <c r="L280" i="17"/>
  <c r="C281" i="17"/>
  <c r="G281" i="17" l="1"/>
  <c r="G282" i="17" s="1"/>
  <c r="G283" i="17" s="1"/>
  <c r="G284" i="17" s="1"/>
  <c r="G285" i="17" s="1"/>
  <c r="L281" i="17"/>
  <c r="L282" i="17" s="1"/>
  <c r="L283" i="17" s="1"/>
  <c r="L284" i="17" s="1"/>
  <c r="L285" i="17" s="1"/>
  <c r="AH281" i="17"/>
  <c r="AI281" i="17" s="1"/>
  <c r="AL281" i="17"/>
  <c r="AM281" i="17" s="1"/>
  <c r="AJ281" i="17"/>
  <c r="AK281" i="17" s="1"/>
  <c r="X281" i="17"/>
  <c r="C282" i="17"/>
  <c r="AJ282" i="17" l="1"/>
  <c r="AK282" i="17" s="1"/>
  <c r="AL282" i="17"/>
  <c r="AM282" i="17" s="1"/>
  <c r="AH282" i="17"/>
  <c r="AI282" i="17" s="1"/>
  <c r="C283" i="17"/>
  <c r="X282" i="17"/>
  <c r="AL283" i="17" l="1"/>
  <c r="AM283" i="17" s="1"/>
  <c r="AJ283" i="17"/>
  <c r="AK283" i="17" s="1"/>
  <c r="AH283" i="17"/>
  <c r="AI283" i="17" s="1"/>
  <c r="X283" i="17"/>
  <c r="C284" i="17"/>
  <c r="AL284" i="17" l="1"/>
  <c r="AM284" i="17" s="1"/>
  <c r="AJ284" i="17"/>
  <c r="AK284" i="17" s="1"/>
  <c r="AH284" i="17"/>
  <c r="AI284" i="17" s="1"/>
  <c r="C285" i="17"/>
  <c r="X284" i="17"/>
  <c r="AL285" i="17" l="1"/>
  <c r="AM285" i="17" s="1"/>
  <c r="AJ285" i="17"/>
  <c r="AK285" i="17" s="1"/>
  <c r="AH285" i="17"/>
  <c r="AI285" i="17" s="1"/>
  <c r="C286" i="17"/>
  <c r="X285" i="17"/>
  <c r="AH286" i="17" l="1"/>
  <c r="AI286" i="17" s="1"/>
  <c r="AL286" i="17"/>
  <c r="AM286" i="17" s="1"/>
  <c r="AJ286" i="17"/>
  <c r="AK286" i="17" s="1"/>
  <c r="L286" i="17"/>
  <c r="G286" i="17"/>
  <c r="C287" i="17"/>
  <c r="X286" i="17"/>
  <c r="AL287" i="17" l="1"/>
  <c r="AM287" i="17" s="1"/>
  <c r="AJ287" i="17"/>
  <c r="AK287" i="17" s="1"/>
  <c r="AH287" i="17"/>
  <c r="AI287" i="17" s="1"/>
  <c r="G287" i="17"/>
  <c r="G288" i="17" s="1"/>
  <c r="G289" i="17" s="1"/>
  <c r="G290" i="17" s="1"/>
  <c r="L287" i="17"/>
  <c r="C288" i="17"/>
  <c r="X287" i="17"/>
  <c r="AH288" i="17" l="1"/>
  <c r="AI288" i="17" s="1"/>
  <c r="AL288" i="17"/>
  <c r="AM288" i="17" s="1"/>
  <c r="AJ288" i="17"/>
  <c r="AK288" i="17" s="1"/>
  <c r="L288" i="17"/>
  <c r="L289" i="17" s="1"/>
  <c r="L290" i="17" s="1"/>
  <c r="C289" i="17"/>
  <c r="X288" i="17"/>
  <c r="AH289" i="17" l="1"/>
  <c r="AI289" i="17" s="1"/>
  <c r="AL289" i="17"/>
  <c r="AM289" i="17" s="1"/>
  <c r="AJ289" i="17"/>
  <c r="AK289" i="17" s="1"/>
  <c r="X289" i="17"/>
  <c r="C290" i="17"/>
  <c r="AL290" i="17" l="1"/>
  <c r="AM290" i="17" s="1"/>
  <c r="AJ290" i="17"/>
  <c r="AK290" i="17" s="1"/>
  <c r="AH290" i="17"/>
  <c r="AI290" i="17" s="1"/>
  <c r="C291" i="17"/>
  <c r="X290" i="17"/>
  <c r="AL291" i="17" l="1"/>
  <c r="AM291" i="17" s="1"/>
  <c r="AJ291" i="17"/>
  <c r="AK291" i="17" s="1"/>
  <c r="AH291" i="17"/>
  <c r="AI291" i="17" s="1"/>
  <c r="G291" i="17"/>
  <c r="L291" i="17"/>
  <c r="X291" i="17"/>
  <c r="C292" i="17"/>
  <c r="AJ292" i="17" l="1"/>
  <c r="AK292" i="17" s="1"/>
  <c r="AH292" i="17"/>
  <c r="AI292" i="17" s="1"/>
  <c r="AL292" i="17"/>
  <c r="AM292" i="17" s="1"/>
  <c r="G292" i="17"/>
  <c r="L292" i="17"/>
  <c r="X292" i="17"/>
  <c r="C293" i="17"/>
  <c r="G293" i="17" l="1"/>
  <c r="G294" i="17" s="1"/>
  <c r="G295" i="17" s="1"/>
  <c r="G296" i="17" s="1"/>
  <c r="G297" i="17" s="1"/>
  <c r="L293" i="17"/>
  <c r="L294" i="17" s="1"/>
  <c r="L295" i="17" s="1"/>
  <c r="L296" i="17" s="1"/>
  <c r="L297" i="17" s="1"/>
  <c r="AH293" i="17"/>
  <c r="AI293" i="17" s="1"/>
  <c r="AL293" i="17"/>
  <c r="AM293" i="17" s="1"/>
  <c r="AJ293" i="17"/>
  <c r="AK293" i="17" s="1"/>
  <c r="X293" i="17"/>
  <c r="C294" i="17"/>
  <c r="AL294" i="17" l="1"/>
  <c r="AM294" i="17" s="1"/>
  <c r="AJ294" i="17"/>
  <c r="AK294" i="17" s="1"/>
  <c r="AH294" i="17"/>
  <c r="AI294" i="17" s="1"/>
  <c r="X294" i="17"/>
  <c r="C295" i="17"/>
  <c r="AL295" i="17" l="1"/>
  <c r="AM295" i="17" s="1"/>
  <c r="AJ295" i="17"/>
  <c r="AK295" i="17" s="1"/>
  <c r="AH295" i="17"/>
  <c r="AI295" i="17" s="1"/>
  <c r="X295" i="17"/>
  <c r="C296" i="17"/>
  <c r="AL296" i="17" l="1"/>
  <c r="AM296" i="17" s="1"/>
  <c r="AJ296" i="17"/>
  <c r="AK296" i="17" s="1"/>
  <c r="AH296" i="17"/>
  <c r="AI296" i="17" s="1"/>
  <c r="C297" i="17"/>
  <c r="X296" i="17"/>
  <c r="AJ297" i="17" l="1"/>
  <c r="AK297" i="17" s="1"/>
  <c r="AL297" i="17"/>
  <c r="AM297" i="17" s="1"/>
  <c r="AH297" i="17"/>
  <c r="AI297" i="17" s="1"/>
  <c r="C298" i="17"/>
  <c r="X297" i="17"/>
  <c r="AL298" i="17" l="1"/>
  <c r="AM298" i="17" s="1"/>
  <c r="AJ298" i="17"/>
  <c r="AK298" i="17" s="1"/>
  <c r="AH298" i="17"/>
  <c r="AI298" i="17" s="1"/>
  <c r="L298" i="17"/>
  <c r="G298" i="17"/>
  <c r="X298" i="17"/>
  <c r="C299" i="17"/>
  <c r="AH299" i="17" l="1"/>
  <c r="AI299" i="17" s="1"/>
  <c r="AL299" i="17"/>
  <c r="AM299" i="17" s="1"/>
  <c r="AJ299" i="17"/>
  <c r="AK299" i="17" s="1"/>
  <c r="G299" i="17"/>
  <c r="G300" i="17" s="1"/>
  <c r="G301" i="17" s="1"/>
  <c r="G302" i="17" s="1"/>
  <c r="L299" i="17"/>
  <c r="X299" i="17"/>
  <c r="C300" i="17"/>
  <c r="AJ300" i="17" l="1"/>
  <c r="AK300" i="17" s="1"/>
  <c r="AL300" i="17"/>
  <c r="AM300" i="17" s="1"/>
  <c r="AH300" i="17"/>
  <c r="AI300" i="17" s="1"/>
  <c r="L300" i="17"/>
  <c r="L301" i="17" s="1"/>
  <c r="L302" i="17" s="1"/>
  <c r="X300" i="17"/>
  <c r="C301" i="17"/>
  <c r="AH301" i="17" l="1"/>
  <c r="AI301" i="17" s="1"/>
  <c r="AL301" i="17"/>
  <c r="AM301" i="17" s="1"/>
  <c r="AJ301" i="17"/>
  <c r="AK301" i="17" s="1"/>
  <c r="C302" i="17"/>
  <c r="X301" i="17"/>
  <c r="AL302" i="17" l="1"/>
  <c r="AM302" i="17" s="1"/>
  <c r="AJ302" i="17"/>
  <c r="AK302" i="17" s="1"/>
  <c r="AH302" i="17"/>
  <c r="AI302" i="17" s="1"/>
  <c r="X302" i="17"/>
  <c r="C303" i="17"/>
  <c r="AH303" i="17" l="1"/>
  <c r="AI303" i="17" s="1"/>
  <c r="AL303" i="17"/>
  <c r="AM303" i="17" s="1"/>
  <c r="AJ303" i="17"/>
  <c r="AK303" i="17" s="1"/>
  <c r="G303" i="17"/>
  <c r="L303" i="17"/>
  <c r="C304" i="17"/>
  <c r="X303" i="17"/>
  <c r="AL304" i="17" l="1"/>
  <c r="AM304" i="17" s="1"/>
  <c r="AH304" i="17"/>
  <c r="AI304" i="17" s="1"/>
  <c r="AJ304" i="17"/>
  <c r="AK304" i="17" s="1"/>
  <c r="G304" i="17"/>
  <c r="C305" i="17"/>
  <c r="X304" i="17"/>
  <c r="L304" i="17"/>
  <c r="L305" i="17" s="1"/>
  <c r="L306" i="17" s="1"/>
  <c r="L307" i="17" s="1"/>
  <c r="L308" i="17" s="1"/>
  <c r="L309" i="17" s="1"/>
  <c r="G305" i="17" l="1"/>
  <c r="G306" i="17" s="1"/>
  <c r="G307" i="17" s="1"/>
  <c r="G308" i="17" s="1"/>
  <c r="G309" i="17" s="1"/>
  <c r="AH305" i="17"/>
  <c r="AI305" i="17" s="1"/>
  <c r="AJ305" i="17"/>
  <c r="AK305" i="17" s="1"/>
  <c r="AL305" i="17"/>
  <c r="AM305" i="17" s="1"/>
  <c r="C306" i="17"/>
  <c r="X305" i="17"/>
  <c r="AL306" i="17" l="1"/>
  <c r="AM306" i="17" s="1"/>
  <c r="AJ306" i="17"/>
  <c r="AK306" i="17" s="1"/>
  <c r="AH306" i="17"/>
  <c r="AI306" i="17" s="1"/>
  <c r="C307" i="17"/>
  <c r="X306" i="17"/>
  <c r="AL307" i="17" l="1"/>
  <c r="AM307" i="17" s="1"/>
  <c r="AJ307" i="17"/>
  <c r="AK307" i="17" s="1"/>
  <c r="AH307" i="17"/>
  <c r="AI307" i="17" s="1"/>
  <c r="C308" i="17"/>
  <c r="X307" i="17"/>
  <c r="AL308" i="17" l="1"/>
  <c r="AM308" i="17" s="1"/>
  <c r="AJ308" i="17"/>
  <c r="AK308" i="17" s="1"/>
  <c r="AH308" i="17"/>
  <c r="AI308" i="17" s="1"/>
  <c r="X308" i="17"/>
  <c r="C309" i="17"/>
  <c r="AL309" i="17" l="1"/>
  <c r="AM309" i="17" s="1"/>
  <c r="AJ309" i="17"/>
  <c r="AK309" i="17" s="1"/>
  <c r="AH309" i="17"/>
  <c r="AI309" i="17" s="1"/>
  <c r="X309" i="17"/>
  <c r="C310" i="17"/>
  <c r="AL310" i="17" l="1"/>
  <c r="AM310" i="17" s="1"/>
  <c r="AJ310" i="17"/>
  <c r="AK310" i="17" s="1"/>
  <c r="AH310" i="17"/>
  <c r="AI310" i="17" s="1"/>
  <c r="L310" i="17"/>
  <c r="G310" i="17"/>
  <c r="C311" i="17"/>
  <c r="X310" i="17"/>
  <c r="AL311" i="17" l="1"/>
  <c r="AM311" i="17" s="1"/>
  <c r="AJ311" i="17"/>
  <c r="AK311" i="17" s="1"/>
  <c r="AH311" i="17"/>
  <c r="AI311" i="17" s="1"/>
  <c r="G311" i="17"/>
  <c r="G312" i="17" s="1"/>
  <c r="G313" i="17" s="1"/>
  <c r="G314" i="17" s="1"/>
  <c r="L311" i="17"/>
  <c r="X311" i="17"/>
  <c r="C312" i="17"/>
  <c r="AH312" i="17" l="1"/>
  <c r="AI312" i="17" s="1"/>
  <c r="AL312" i="17"/>
  <c r="AM312" i="17" s="1"/>
  <c r="AJ312" i="17"/>
  <c r="AK312" i="17" s="1"/>
  <c r="L312" i="17"/>
  <c r="L313" i="17" s="1"/>
  <c r="L314" i="17" s="1"/>
  <c r="X312" i="17"/>
  <c r="C313" i="17"/>
  <c r="AL313" i="17" l="1"/>
  <c r="AM313" i="17" s="1"/>
  <c r="AH313" i="17"/>
  <c r="AI313" i="17" s="1"/>
  <c r="AJ313" i="17"/>
  <c r="AK313" i="17" s="1"/>
  <c r="X313" i="17"/>
  <c r="C314" i="17"/>
  <c r="AJ314" i="17" l="1"/>
  <c r="AK314" i="17" s="1"/>
  <c r="AL314" i="17"/>
  <c r="AM314" i="17" s="1"/>
  <c r="AH314" i="17"/>
  <c r="AI314" i="17" s="1"/>
  <c r="X314" i="17"/>
  <c r="C315" i="17"/>
  <c r="AL315" i="17" l="1"/>
  <c r="AM315" i="17" s="1"/>
  <c r="AJ315" i="17"/>
  <c r="AK315" i="17" s="1"/>
  <c r="AH315" i="17"/>
  <c r="AI315" i="17" s="1"/>
  <c r="G315" i="17"/>
  <c r="L315" i="17"/>
  <c r="X315" i="17"/>
  <c r="C316" i="17"/>
  <c r="AJ316" i="17" l="1"/>
  <c r="AK316" i="17" s="1"/>
  <c r="AH316" i="17"/>
  <c r="AI316" i="17" s="1"/>
  <c r="AL316" i="17"/>
  <c r="AM316" i="17" s="1"/>
  <c r="G316" i="17"/>
  <c r="X316" i="17"/>
  <c r="C317" i="17"/>
  <c r="L316" i="17"/>
  <c r="L317" i="17" l="1"/>
  <c r="L318" i="17" s="1"/>
  <c r="L319" i="17" s="1"/>
  <c r="L320" i="17" s="1"/>
  <c r="L321" i="17" s="1"/>
  <c r="G317" i="17"/>
  <c r="G318" i="17" s="1"/>
  <c r="G319" i="17" s="1"/>
  <c r="G320" i="17" s="1"/>
  <c r="G321" i="17" s="1"/>
  <c r="AL317" i="17"/>
  <c r="AM317" i="17" s="1"/>
  <c r="AJ317" i="17"/>
  <c r="AK317" i="17" s="1"/>
  <c r="AH317" i="17"/>
  <c r="AI317" i="17" s="1"/>
  <c r="X317" i="17"/>
  <c r="C318" i="17"/>
  <c r="AJ318" i="17" l="1"/>
  <c r="AK318" i="17" s="1"/>
  <c r="AL318" i="17"/>
  <c r="AM318" i="17" s="1"/>
  <c r="AH318" i="17"/>
  <c r="AI318" i="17" s="1"/>
  <c r="C319" i="17"/>
  <c r="X318" i="17"/>
  <c r="AL319" i="17" l="1"/>
  <c r="AM319" i="17" s="1"/>
  <c r="AJ319" i="17"/>
  <c r="AK319" i="17" s="1"/>
  <c r="AH319" i="17"/>
  <c r="AI319" i="17" s="1"/>
  <c r="X319" i="17"/>
  <c r="C320" i="17"/>
  <c r="AL320" i="17" l="1"/>
  <c r="AM320" i="17" s="1"/>
  <c r="AJ320" i="17"/>
  <c r="AK320" i="17" s="1"/>
  <c r="AH320" i="17"/>
  <c r="AI320" i="17" s="1"/>
  <c r="C321" i="17"/>
  <c r="X320" i="17"/>
  <c r="AL321" i="17" l="1"/>
  <c r="AM321" i="17" s="1"/>
  <c r="AJ321" i="17"/>
  <c r="AK321" i="17" s="1"/>
  <c r="AH321" i="17"/>
  <c r="AI321" i="17" s="1"/>
  <c r="X321" i="17"/>
  <c r="C322" i="17"/>
  <c r="AL322" i="17" l="1"/>
  <c r="AM322" i="17" s="1"/>
  <c r="AJ322" i="17"/>
  <c r="AK322" i="17" s="1"/>
  <c r="AH322" i="17"/>
  <c r="AI322" i="17" s="1"/>
  <c r="G322" i="17"/>
  <c r="L322" i="17"/>
  <c r="X322" i="17"/>
  <c r="C323" i="17"/>
  <c r="AL323" i="17" l="1"/>
  <c r="AM323" i="17" s="1"/>
  <c r="AJ323" i="17"/>
  <c r="AK323" i="17" s="1"/>
  <c r="AH323" i="17"/>
  <c r="AI323" i="17" s="1"/>
  <c r="L323" i="17"/>
  <c r="G323" i="17"/>
  <c r="G324" i="17" s="1"/>
  <c r="G325" i="17" s="1"/>
  <c r="G326" i="17" s="1"/>
  <c r="C324" i="17"/>
  <c r="X323" i="17"/>
  <c r="AJ324" i="17" l="1"/>
  <c r="AK324" i="17" s="1"/>
  <c r="AL324" i="17"/>
  <c r="AM324" i="17" s="1"/>
  <c r="AH324" i="17"/>
  <c r="AI324" i="17" s="1"/>
  <c r="L324" i="17"/>
  <c r="L325" i="17" s="1"/>
  <c r="L326" i="17" s="1"/>
  <c r="C325" i="17"/>
  <c r="X324" i="17"/>
  <c r="AH325" i="17" l="1"/>
  <c r="AI325" i="17" s="1"/>
  <c r="AL325" i="17"/>
  <c r="AM325" i="17" s="1"/>
  <c r="AJ325" i="17"/>
  <c r="AK325" i="17" s="1"/>
  <c r="X325" i="17"/>
  <c r="C326" i="17"/>
  <c r="AL326" i="17" l="1"/>
  <c r="AM326" i="17" s="1"/>
  <c r="AH326" i="17"/>
  <c r="AI326" i="17" s="1"/>
  <c r="AJ326" i="17"/>
  <c r="AK326" i="17" s="1"/>
  <c r="C327" i="17"/>
  <c r="X326" i="17"/>
  <c r="AL327" i="17" l="1"/>
  <c r="AM327" i="17" s="1"/>
  <c r="AJ327" i="17"/>
  <c r="AK327" i="17" s="1"/>
  <c r="AH327" i="17"/>
  <c r="AI327" i="17" s="1"/>
  <c r="G327" i="17"/>
  <c r="L327" i="17"/>
  <c r="X327" i="17"/>
  <c r="C328" i="17"/>
  <c r="AL328" i="17" l="1"/>
  <c r="AM328" i="17" s="1"/>
  <c r="AH328" i="17"/>
  <c r="AI328" i="17" s="1"/>
  <c r="AJ328" i="17"/>
  <c r="AK328" i="17" s="1"/>
  <c r="G328" i="17"/>
  <c r="C329" i="17"/>
  <c r="X328" i="17"/>
  <c r="L328" i="17"/>
  <c r="L329" i="17" s="1"/>
  <c r="L330" i="17" s="1"/>
  <c r="L331" i="17" s="1"/>
  <c r="L332" i="17" s="1"/>
  <c r="L333" i="17" s="1"/>
  <c r="G329" i="17" l="1"/>
  <c r="G330" i="17" s="1"/>
  <c r="G331" i="17" s="1"/>
  <c r="G332" i="17" s="1"/>
  <c r="G333" i="17" s="1"/>
  <c r="AJ329" i="17"/>
  <c r="AK329" i="17" s="1"/>
  <c r="AL329" i="17"/>
  <c r="AM329" i="17" s="1"/>
  <c r="AH329" i="17"/>
  <c r="AI329" i="17" s="1"/>
  <c r="C330" i="17"/>
  <c r="X329" i="17"/>
  <c r="AL330" i="17" l="1"/>
  <c r="AM330" i="17" s="1"/>
  <c r="AJ330" i="17"/>
  <c r="AK330" i="17" s="1"/>
  <c r="AH330" i="17"/>
  <c r="AI330" i="17" s="1"/>
  <c r="X330" i="17"/>
  <c r="C331" i="17"/>
  <c r="AL331" i="17" l="1"/>
  <c r="AM331" i="17" s="1"/>
  <c r="AJ331" i="17"/>
  <c r="AK331" i="17" s="1"/>
  <c r="AH331" i="17"/>
  <c r="AI331" i="17" s="1"/>
  <c r="X331" i="17"/>
  <c r="C332" i="17"/>
  <c r="AJ332" i="17" l="1"/>
  <c r="AK332" i="17" s="1"/>
  <c r="AL332" i="17"/>
  <c r="AM332" i="17" s="1"/>
  <c r="AH332" i="17"/>
  <c r="AI332" i="17" s="1"/>
  <c r="C333" i="17"/>
  <c r="X332" i="17"/>
  <c r="AL333" i="17" l="1"/>
  <c r="AM333" i="17" s="1"/>
  <c r="AJ333" i="17"/>
  <c r="AK333" i="17" s="1"/>
  <c r="AH333" i="17"/>
  <c r="AI333" i="17" s="1"/>
  <c r="X333" i="17"/>
  <c r="C334" i="17"/>
  <c r="AL334" i="17" l="1"/>
  <c r="AM334" i="17" s="1"/>
  <c r="AJ334" i="17"/>
  <c r="AK334" i="17" s="1"/>
  <c r="AH334" i="17"/>
  <c r="AI334" i="17" s="1"/>
  <c r="L334" i="17"/>
  <c r="G334" i="17"/>
  <c r="X334" i="17"/>
  <c r="C335" i="17"/>
  <c r="AL335" i="17" l="1"/>
  <c r="AM335" i="17" s="1"/>
  <c r="AJ335" i="17"/>
  <c r="AK335" i="17" s="1"/>
  <c r="AH335" i="17"/>
  <c r="AI335" i="17" s="1"/>
  <c r="G335" i="17"/>
  <c r="G336" i="17" s="1"/>
  <c r="G337" i="17" s="1"/>
  <c r="G338" i="17" s="1"/>
  <c r="L335" i="17"/>
  <c r="X335" i="17"/>
  <c r="C336" i="17"/>
  <c r="AL336" i="17" l="1"/>
  <c r="AM336" i="17" s="1"/>
  <c r="AJ336" i="17"/>
  <c r="AK336" i="17" s="1"/>
  <c r="AH336" i="17"/>
  <c r="AI336" i="17" s="1"/>
  <c r="L336" i="17"/>
  <c r="L337" i="17" s="1"/>
  <c r="L338" i="17" s="1"/>
  <c r="C337" i="17"/>
  <c r="X336" i="17"/>
  <c r="AH337" i="17" l="1"/>
  <c r="AI337" i="17" s="1"/>
  <c r="AL337" i="17"/>
  <c r="AM337" i="17" s="1"/>
  <c r="AJ337" i="17"/>
  <c r="AK337" i="17" s="1"/>
  <c r="X337" i="17"/>
  <c r="C338" i="17"/>
  <c r="AL338" i="17" l="1"/>
  <c r="AM338" i="17" s="1"/>
  <c r="AJ338" i="17"/>
  <c r="AK338" i="17" s="1"/>
  <c r="AH338" i="17"/>
  <c r="AI338" i="17" s="1"/>
  <c r="C339" i="17"/>
  <c r="X338" i="17"/>
  <c r="AL339" i="17" l="1"/>
  <c r="AM339" i="17" s="1"/>
  <c r="AJ339" i="17"/>
  <c r="AK339" i="17" s="1"/>
  <c r="AH339" i="17"/>
  <c r="AI339" i="17" s="1"/>
  <c r="G339" i="17"/>
  <c r="L339" i="17"/>
  <c r="C340" i="17"/>
  <c r="X339" i="17"/>
  <c r="AL340" i="17" l="1"/>
  <c r="AM340" i="17" s="1"/>
  <c r="AJ340" i="17"/>
  <c r="AK340" i="17" s="1"/>
  <c r="AH340" i="17"/>
  <c r="AI340" i="17" s="1"/>
  <c r="G340" i="17"/>
  <c r="X340" i="17"/>
  <c r="C341" i="17"/>
  <c r="L340" i="17"/>
  <c r="L341" i="17" s="1"/>
  <c r="L342" i="17" s="1"/>
  <c r="L343" i="17" s="1"/>
  <c r="L344" i="17" s="1"/>
  <c r="L345" i="17" s="1"/>
  <c r="G341" i="17" l="1"/>
  <c r="G342" i="17" s="1"/>
  <c r="G343" i="17" s="1"/>
  <c r="G344" i="17" s="1"/>
  <c r="G345" i="17" s="1"/>
  <c r="AJ341" i="17"/>
  <c r="AK341" i="17" s="1"/>
  <c r="AL341" i="17"/>
  <c r="AM341" i="17" s="1"/>
  <c r="AH341" i="17"/>
  <c r="AI341" i="17" s="1"/>
  <c r="X341" i="17"/>
  <c r="C342" i="17"/>
  <c r="AL342" i="17" l="1"/>
  <c r="AM342" i="17" s="1"/>
  <c r="AJ342" i="17"/>
  <c r="AK342" i="17" s="1"/>
  <c r="AH342" i="17"/>
  <c r="AI342" i="17" s="1"/>
  <c r="X342" i="17"/>
  <c r="C343" i="17"/>
  <c r="AL343" i="17" l="1"/>
  <c r="AM343" i="17" s="1"/>
  <c r="AJ343" i="17"/>
  <c r="AK343" i="17" s="1"/>
  <c r="AH343" i="17"/>
  <c r="AI343" i="17" s="1"/>
  <c r="X343" i="17"/>
  <c r="C344" i="17"/>
  <c r="AJ344" i="17" l="1"/>
  <c r="AK344" i="17" s="1"/>
  <c r="AL344" i="17"/>
  <c r="AM344" i="17" s="1"/>
  <c r="AH344" i="17"/>
  <c r="AI344" i="17" s="1"/>
  <c r="C345" i="17"/>
  <c r="X344" i="17"/>
  <c r="AL345" i="17" l="1"/>
  <c r="AM345" i="17" s="1"/>
  <c r="AJ345" i="17"/>
  <c r="AK345" i="17" s="1"/>
  <c r="AH345" i="17"/>
  <c r="AI345" i="17" s="1"/>
  <c r="X345" i="17"/>
  <c r="C346" i="17"/>
  <c r="AL346" i="17" l="1"/>
  <c r="AM346" i="17" s="1"/>
  <c r="AJ346" i="17"/>
  <c r="AK346" i="17" s="1"/>
  <c r="AH346" i="17"/>
  <c r="AI346" i="17" s="1"/>
  <c r="L346" i="17"/>
  <c r="G346" i="17"/>
  <c r="C347" i="17"/>
  <c r="X346" i="17"/>
  <c r="AL347" i="17" l="1"/>
  <c r="AM347" i="17" s="1"/>
  <c r="AJ347" i="17"/>
  <c r="AK347" i="17" s="1"/>
  <c r="AH347" i="17"/>
  <c r="AI347" i="17" s="1"/>
  <c r="G347" i="17"/>
  <c r="G348" i="17" s="1"/>
  <c r="G349" i="17" s="1"/>
  <c r="G350" i="17" s="1"/>
  <c r="L347" i="17"/>
  <c r="C348" i="17"/>
  <c r="X347" i="17"/>
  <c r="AL348" i="17" l="1"/>
  <c r="AM348" i="17" s="1"/>
  <c r="AJ348" i="17"/>
  <c r="AK348" i="17" s="1"/>
  <c r="AH348" i="17"/>
  <c r="AI348" i="17" s="1"/>
  <c r="L348" i="17"/>
  <c r="L349" i="17" s="1"/>
  <c r="L350" i="17" s="1"/>
  <c r="C349" i="17"/>
  <c r="X348" i="17"/>
  <c r="AH349" i="17" l="1"/>
  <c r="AI349" i="17" s="1"/>
  <c r="AL349" i="17"/>
  <c r="AM349" i="17" s="1"/>
  <c r="AJ349" i="17"/>
  <c r="AK349" i="17" s="1"/>
  <c r="X349" i="17"/>
  <c r="C350" i="17"/>
  <c r="AH350" i="17" l="1"/>
  <c r="AI350" i="17" s="1"/>
  <c r="AL350" i="17"/>
  <c r="AM350" i="17" s="1"/>
  <c r="AJ350" i="17"/>
  <c r="AK350" i="17" s="1"/>
  <c r="X350" i="17"/>
  <c r="C351" i="17"/>
  <c r="AL351" i="17" l="1"/>
  <c r="AM351" i="17" s="1"/>
  <c r="AJ351" i="17"/>
  <c r="AK351" i="17" s="1"/>
  <c r="AH351" i="17"/>
  <c r="AI351" i="17" s="1"/>
  <c r="G351" i="17"/>
  <c r="L351" i="17"/>
  <c r="C352" i="17"/>
  <c r="X351" i="17"/>
  <c r="AL352" i="17" l="1"/>
  <c r="AM352" i="17" s="1"/>
  <c r="AJ352" i="17"/>
  <c r="AK352" i="17" s="1"/>
  <c r="AH352" i="17"/>
  <c r="AI352" i="17" s="1"/>
  <c r="G352" i="17"/>
  <c r="C353" i="17"/>
  <c r="X352" i="17"/>
  <c r="L352" i="17"/>
  <c r="L353" i="17" s="1"/>
  <c r="L354" i="17" s="1"/>
  <c r="L355" i="17" s="1"/>
  <c r="L356" i="17" s="1"/>
  <c r="L357" i="17" s="1"/>
  <c r="G353" i="17" l="1"/>
  <c r="G354" i="17" s="1"/>
  <c r="G355" i="17" s="1"/>
  <c r="G356" i="17" s="1"/>
  <c r="G357" i="17" s="1"/>
  <c r="AH353" i="17"/>
  <c r="AI353" i="17" s="1"/>
  <c r="AJ353" i="17"/>
  <c r="AK353" i="17" s="1"/>
  <c r="AL353" i="17"/>
  <c r="AM353" i="17" s="1"/>
  <c r="X353" i="17"/>
  <c r="C354" i="17"/>
  <c r="AL354" i="17" l="1"/>
  <c r="AM354" i="17" s="1"/>
  <c r="AJ354" i="17"/>
  <c r="AK354" i="17" s="1"/>
  <c r="AH354" i="17"/>
  <c r="AI354" i="17" s="1"/>
  <c r="C355" i="17"/>
  <c r="X354" i="17"/>
  <c r="AL355" i="17" l="1"/>
  <c r="AM355" i="17" s="1"/>
  <c r="AJ355" i="17"/>
  <c r="AK355" i="17" s="1"/>
  <c r="AH355" i="17"/>
  <c r="AI355" i="17" s="1"/>
  <c r="C356" i="17"/>
  <c r="X355" i="17"/>
  <c r="AL356" i="17" l="1"/>
  <c r="AM356" i="17" s="1"/>
  <c r="AJ356" i="17"/>
  <c r="AK356" i="17" s="1"/>
  <c r="AH356" i="17"/>
  <c r="AI356" i="17" s="1"/>
  <c r="X356" i="17"/>
  <c r="C357" i="17"/>
  <c r="AL357" i="17" l="1"/>
  <c r="AM357" i="17" s="1"/>
  <c r="AJ357" i="17"/>
  <c r="AK357" i="17" s="1"/>
  <c r="AH357" i="17"/>
  <c r="AI357" i="17" s="1"/>
  <c r="X357" i="17"/>
  <c r="C358" i="17"/>
  <c r="AH358" i="17" l="1"/>
  <c r="AI358" i="17" s="1"/>
  <c r="AL358" i="17"/>
  <c r="AM358" i="17" s="1"/>
  <c r="AJ358" i="17"/>
  <c r="AK358" i="17" s="1"/>
  <c r="G358" i="17"/>
  <c r="L358" i="17"/>
  <c r="C359" i="17"/>
  <c r="X358" i="17"/>
  <c r="AH359" i="17" l="1"/>
  <c r="AI359" i="17" s="1"/>
  <c r="AL359" i="17"/>
  <c r="AM359" i="17" s="1"/>
  <c r="AJ359" i="17"/>
  <c r="AK359" i="17" s="1"/>
  <c r="L359" i="17"/>
  <c r="G359" i="17"/>
  <c r="G360" i="17" s="1"/>
  <c r="G361" i="17" s="1"/>
  <c r="G362" i="17" s="1"/>
  <c r="C360" i="17"/>
  <c r="X359" i="17"/>
  <c r="AL360" i="17" l="1"/>
  <c r="AM360" i="17" s="1"/>
  <c r="AJ360" i="17"/>
  <c r="AK360" i="17" s="1"/>
  <c r="AH360" i="17"/>
  <c r="AI360" i="17" s="1"/>
  <c r="L360" i="17"/>
  <c r="L361" i="17" s="1"/>
  <c r="L362" i="17" s="1"/>
  <c r="C361" i="17"/>
  <c r="X360" i="17"/>
  <c r="AJ361" i="17" l="1"/>
  <c r="AK361" i="17" s="1"/>
  <c r="AL361" i="17"/>
  <c r="AM361" i="17" s="1"/>
  <c r="AH361" i="17"/>
  <c r="AI361" i="17" s="1"/>
  <c r="C362" i="17"/>
  <c r="X361" i="17"/>
  <c r="AL362" i="17" l="1"/>
  <c r="AM362" i="17" s="1"/>
  <c r="AH362" i="17"/>
  <c r="AI362" i="17" s="1"/>
  <c r="AJ362" i="17"/>
  <c r="AK362" i="17" s="1"/>
  <c r="X362" i="17"/>
  <c r="C363" i="17"/>
  <c r="AJ363" i="17" l="1"/>
  <c r="AK363" i="17" s="1"/>
  <c r="AL363" i="17"/>
  <c r="AM363" i="17" s="1"/>
  <c r="AH363" i="17"/>
  <c r="AI363" i="17" s="1"/>
  <c r="G363" i="17"/>
  <c r="L363" i="17"/>
  <c r="C364" i="17"/>
  <c r="X363" i="17"/>
  <c r="AH364" i="17" l="1"/>
  <c r="AI364" i="17" s="1"/>
  <c r="AL364" i="17"/>
  <c r="AM364" i="17" s="1"/>
  <c r="AJ364" i="17"/>
  <c r="AK364" i="17" s="1"/>
  <c r="G364" i="17"/>
  <c r="X364" i="17"/>
  <c r="C365" i="17"/>
  <c r="L364" i="17"/>
  <c r="L365" i="17" s="1"/>
  <c r="L366" i="17" s="1"/>
  <c r="L367" i="17" s="1"/>
  <c r="L368" i="17" s="1"/>
  <c r="L369" i="17" s="1"/>
  <c r="G365" i="17" l="1"/>
  <c r="G366" i="17" s="1"/>
  <c r="G367" i="17" s="1"/>
  <c r="G368" i="17" s="1"/>
  <c r="G369" i="17" s="1"/>
  <c r="AJ365" i="17"/>
  <c r="AK365" i="17" s="1"/>
  <c r="AH365" i="17"/>
  <c r="AI365" i="17" s="1"/>
  <c r="AL365" i="17"/>
  <c r="AM365" i="17" s="1"/>
  <c r="C366" i="17"/>
  <c r="X365" i="17"/>
  <c r="AL366" i="17" l="1"/>
  <c r="AM366" i="17" s="1"/>
  <c r="AJ366" i="17"/>
  <c r="AK366" i="17" s="1"/>
  <c r="AH366" i="17"/>
  <c r="AI366" i="17" s="1"/>
  <c r="X366" i="17"/>
  <c r="C367" i="17"/>
  <c r="AL367" i="17" l="1"/>
  <c r="AM367" i="17" s="1"/>
  <c r="AJ367" i="17"/>
  <c r="AK367" i="17" s="1"/>
  <c r="AH367" i="17"/>
  <c r="AI367" i="17" s="1"/>
  <c r="X367" i="17"/>
  <c r="C368" i="17"/>
  <c r="AL368" i="17" l="1"/>
  <c r="AM368" i="17" s="1"/>
  <c r="AJ368" i="17"/>
  <c r="AK368" i="17" s="1"/>
  <c r="AH368" i="17"/>
  <c r="AI368" i="17" s="1"/>
  <c r="C369" i="17"/>
  <c r="X368" i="17"/>
  <c r="AL369" i="17" l="1"/>
  <c r="AM369" i="17" s="1"/>
  <c r="AJ369" i="17"/>
  <c r="AK369" i="17" s="1"/>
  <c r="AH369" i="17"/>
  <c r="AI369" i="17" s="1"/>
  <c r="X369" i="17"/>
  <c r="C370" i="17"/>
  <c r="AH370" i="17" l="1"/>
  <c r="AI370" i="17" s="1"/>
  <c r="AL370" i="17"/>
  <c r="AM370" i="17" s="1"/>
  <c r="AJ370" i="17"/>
  <c r="AK370" i="17" s="1"/>
  <c r="L370" i="17"/>
  <c r="G370" i="17"/>
  <c r="X370" i="17"/>
  <c r="C371" i="17"/>
  <c r="AL371" i="17" l="1"/>
  <c r="AM371" i="17" s="1"/>
  <c r="AJ371" i="17"/>
  <c r="AK371" i="17" s="1"/>
  <c r="AH371" i="17"/>
  <c r="AI371" i="17" s="1"/>
  <c r="G371" i="17"/>
  <c r="G372" i="17" s="1"/>
  <c r="G373" i="17" s="1"/>
  <c r="G374" i="17" s="1"/>
  <c r="L371" i="17"/>
  <c r="X371" i="17"/>
  <c r="C372" i="17"/>
  <c r="AL372" i="17" l="1"/>
  <c r="AM372" i="17" s="1"/>
  <c r="AJ372" i="17"/>
  <c r="AK372" i="17" s="1"/>
  <c r="AH372" i="17"/>
  <c r="AI372" i="17" s="1"/>
  <c r="L372" i="17"/>
  <c r="L373" i="17" s="1"/>
  <c r="L374" i="17" s="1"/>
  <c r="X372" i="17"/>
  <c r="C373" i="17"/>
  <c r="AH373" i="17" l="1"/>
  <c r="AI373" i="17" s="1"/>
  <c r="AL373" i="17"/>
  <c r="AM373" i="17" s="1"/>
  <c r="AJ373" i="17"/>
  <c r="AK373" i="17" s="1"/>
  <c r="X373" i="17"/>
  <c r="C374" i="17"/>
  <c r="AJ374" i="17" l="1"/>
  <c r="AK374" i="17" s="1"/>
  <c r="AL374" i="17"/>
  <c r="AM374" i="17" s="1"/>
  <c r="AH374" i="17"/>
  <c r="AI374" i="17" s="1"/>
  <c r="C375" i="17"/>
  <c r="X374" i="17"/>
  <c r="AH375" i="17" l="1"/>
  <c r="AI375" i="17" s="1"/>
  <c r="AL375" i="17"/>
  <c r="AM375" i="17" s="1"/>
  <c r="AJ375" i="17"/>
  <c r="AK375" i="17" s="1"/>
  <c r="G375" i="17"/>
  <c r="L375" i="17"/>
  <c r="X375" i="17"/>
  <c r="C376" i="17"/>
  <c r="AH376" i="17" l="1"/>
  <c r="AI376" i="17" s="1"/>
  <c r="AL376" i="17"/>
  <c r="AM376" i="17" s="1"/>
  <c r="AJ376" i="17"/>
  <c r="AK376" i="17" s="1"/>
  <c r="G376" i="17"/>
  <c r="C377" i="17"/>
  <c r="L376" i="17"/>
  <c r="X376" i="17"/>
  <c r="L377" i="17" l="1"/>
  <c r="L378" i="17" s="1"/>
  <c r="L379" i="17" s="1"/>
  <c r="L380" i="17" s="1"/>
  <c r="L381" i="17" s="1"/>
  <c r="G377" i="17"/>
  <c r="G378" i="17" s="1"/>
  <c r="G379" i="17" s="1"/>
  <c r="G380" i="17" s="1"/>
  <c r="G381" i="17" s="1"/>
  <c r="AJ377" i="17"/>
  <c r="AK377" i="17" s="1"/>
  <c r="AL377" i="17"/>
  <c r="AM377" i="17" s="1"/>
  <c r="AH377" i="17"/>
  <c r="AI377" i="17" s="1"/>
  <c r="X377" i="17"/>
  <c r="C378" i="17"/>
  <c r="AL378" i="17" l="1"/>
  <c r="AM378" i="17" s="1"/>
  <c r="AJ378" i="17"/>
  <c r="AK378" i="17" s="1"/>
  <c r="AH378" i="17"/>
  <c r="AI378" i="17" s="1"/>
  <c r="X378" i="17"/>
  <c r="C379" i="17"/>
  <c r="AL379" i="17" l="1"/>
  <c r="AM379" i="17" s="1"/>
  <c r="AJ379" i="17"/>
  <c r="AK379" i="17" s="1"/>
  <c r="AH379" i="17"/>
  <c r="AI379" i="17" s="1"/>
  <c r="X379" i="17"/>
  <c r="C380" i="17"/>
  <c r="AJ380" i="17" l="1"/>
  <c r="AK380" i="17" s="1"/>
  <c r="AL380" i="17"/>
  <c r="AM380" i="17" s="1"/>
  <c r="AH380" i="17"/>
  <c r="AI380" i="17" s="1"/>
  <c r="X380" i="17"/>
  <c r="C381" i="17"/>
  <c r="AL381" i="17" l="1"/>
  <c r="AM381" i="17" s="1"/>
  <c r="AJ381" i="17"/>
  <c r="AK381" i="17" s="1"/>
  <c r="AH381" i="17"/>
  <c r="AI381" i="17" s="1"/>
  <c r="X381" i="17"/>
  <c r="C382" i="17"/>
  <c r="AH382" i="17" l="1"/>
  <c r="AI382" i="17" s="1"/>
  <c r="AL382" i="17"/>
  <c r="AM382" i="17" s="1"/>
  <c r="AJ382" i="17"/>
  <c r="AK382" i="17" s="1"/>
  <c r="L382" i="17"/>
  <c r="G382" i="17"/>
  <c r="C383" i="17"/>
  <c r="X382" i="17"/>
  <c r="AH383" i="17" l="1"/>
  <c r="AI383" i="17" s="1"/>
  <c r="AL383" i="17"/>
  <c r="AM383" i="17" s="1"/>
  <c r="AJ383" i="17"/>
  <c r="AK383" i="17" s="1"/>
  <c r="G383" i="17"/>
  <c r="G384" i="17" s="1"/>
  <c r="G385" i="17" s="1"/>
  <c r="G386" i="17" s="1"/>
  <c r="L383" i="17"/>
  <c r="X383" i="17"/>
  <c r="C384" i="17"/>
  <c r="AL384" i="17" l="1"/>
  <c r="AM384" i="17" s="1"/>
  <c r="AJ384" i="17"/>
  <c r="AK384" i="17" s="1"/>
  <c r="AH384" i="17"/>
  <c r="AI384" i="17" s="1"/>
  <c r="L384" i="17"/>
  <c r="L385" i="17" s="1"/>
  <c r="L386" i="17" s="1"/>
  <c r="C385" i="17"/>
  <c r="X384" i="17"/>
  <c r="AH385" i="17" l="1"/>
  <c r="AI385" i="17" s="1"/>
  <c r="AL385" i="17"/>
  <c r="AM385" i="17" s="1"/>
  <c r="AJ385" i="17"/>
  <c r="AK385" i="17" s="1"/>
  <c r="X385" i="17"/>
  <c r="C386" i="17"/>
  <c r="AJ386" i="17" l="1"/>
  <c r="AK386" i="17" s="1"/>
  <c r="AH386" i="17"/>
  <c r="AI386" i="17" s="1"/>
  <c r="AL386" i="17"/>
  <c r="AM386" i="17" s="1"/>
  <c r="X386" i="17"/>
  <c r="C387" i="17"/>
  <c r="AH387" i="17" l="1"/>
  <c r="AI387" i="17" s="1"/>
  <c r="AL387" i="17"/>
  <c r="AM387" i="17" s="1"/>
  <c r="AJ387" i="17"/>
  <c r="AK387" i="17" s="1"/>
  <c r="G387" i="17"/>
  <c r="L387" i="17"/>
  <c r="X387" i="17"/>
  <c r="C388" i="17"/>
  <c r="AL388" i="17" l="1"/>
  <c r="AM388" i="17" s="1"/>
  <c r="AJ388" i="17"/>
  <c r="AK388" i="17" s="1"/>
  <c r="AH388" i="17"/>
  <c r="AI388" i="17" s="1"/>
  <c r="G388" i="17"/>
  <c r="X388" i="17"/>
  <c r="L388" i="17"/>
  <c r="C389" i="17"/>
  <c r="L389" i="17" l="1"/>
  <c r="L390" i="17" s="1"/>
  <c r="L391" i="17" s="1"/>
  <c r="L392" i="17" s="1"/>
  <c r="L393" i="17" s="1"/>
  <c r="G389" i="17"/>
  <c r="G390" i="17" s="1"/>
  <c r="G391" i="17" s="1"/>
  <c r="G392" i="17" s="1"/>
  <c r="G393" i="17" s="1"/>
  <c r="AH389" i="17"/>
  <c r="AI389" i="17" s="1"/>
  <c r="AJ389" i="17"/>
  <c r="AK389" i="17" s="1"/>
  <c r="AL389" i="17"/>
  <c r="AM389" i="17" s="1"/>
  <c r="C390" i="17"/>
  <c r="X389" i="17"/>
  <c r="AL390" i="17" l="1"/>
  <c r="AM390" i="17" s="1"/>
  <c r="AJ390" i="17"/>
  <c r="AK390" i="17" s="1"/>
  <c r="AH390" i="17"/>
  <c r="AI390" i="17" s="1"/>
  <c r="X390" i="17"/>
  <c r="C391" i="17"/>
  <c r="AJ391" i="17" l="1"/>
  <c r="AK391" i="17" s="1"/>
  <c r="AL391" i="17"/>
  <c r="AM391" i="17" s="1"/>
  <c r="AH391" i="17"/>
  <c r="AI391" i="17" s="1"/>
  <c r="X391" i="17"/>
  <c r="C392" i="17"/>
  <c r="AL392" i="17" l="1"/>
  <c r="AM392" i="17" s="1"/>
  <c r="AJ392" i="17"/>
  <c r="AK392" i="17" s="1"/>
  <c r="AH392" i="17"/>
  <c r="AI392" i="17" s="1"/>
  <c r="C393" i="17"/>
  <c r="X392" i="17"/>
  <c r="AJ393" i="17" l="1"/>
  <c r="AK393" i="17" s="1"/>
  <c r="AL393" i="17"/>
  <c r="AM393" i="17" s="1"/>
  <c r="AH393" i="17"/>
  <c r="AI393" i="17" s="1"/>
  <c r="X393" i="17"/>
  <c r="C394" i="17"/>
  <c r="AL394" i="17" l="1"/>
  <c r="AM394" i="17" s="1"/>
  <c r="AJ394" i="17"/>
  <c r="AK394" i="17" s="1"/>
  <c r="AH394" i="17"/>
  <c r="AI394" i="17" s="1"/>
  <c r="L394" i="17"/>
  <c r="G394" i="17"/>
  <c r="X394" i="17"/>
  <c r="C395" i="17"/>
  <c r="AJ395" i="17" l="1"/>
  <c r="AK395" i="17" s="1"/>
  <c r="AL395" i="17"/>
  <c r="AM395" i="17" s="1"/>
  <c r="AH395" i="17"/>
  <c r="AI395" i="17" s="1"/>
  <c r="G395" i="17"/>
  <c r="G396" i="17" s="1"/>
  <c r="G397" i="17" s="1"/>
  <c r="G398" i="17" s="1"/>
  <c r="L395" i="17"/>
  <c r="C396" i="17"/>
  <c r="X395" i="17"/>
  <c r="AL396" i="17" l="1"/>
  <c r="AM396" i="17" s="1"/>
  <c r="AJ396" i="17"/>
  <c r="AK396" i="17" s="1"/>
  <c r="AH396" i="17"/>
  <c r="AI396" i="17" s="1"/>
  <c r="L396" i="17"/>
  <c r="L397" i="17" s="1"/>
  <c r="L398" i="17" s="1"/>
  <c r="X396" i="17"/>
  <c r="C397" i="17"/>
  <c r="AH397" i="17" l="1"/>
  <c r="AI397" i="17" s="1"/>
  <c r="AJ397" i="17"/>
  <c r="AK397" i="17" s="1"/>
  <c r="AL397" i="17"/>
  <c r="AM397" i="17" s="1"/>
  <c r="X397" i="17"/>
  <c r="C398" i="17"/>
  <c r="AJ398" i="17" l="1"/>
  <c r="AK398" i="17" s="1"/>
  <c r="AH398" i="17"/>
  <c r="AI398" i="17" s="1"/>
  <c r="AL398" i="17"/>
  <c r="AM398" i="17" s="1"/>
  <c r="C399" i="17"/>
  <c r="X398" i="17"/>
  <c r="AH399" i="17" l="1"/>
  <c r="AI399" i="17" s="1"/>
  <c r="AL399" i="17"/>
  <c r="AM399" i="17" s="1"/>
  <c r="AJ399" i="17"/>
  <c r="AK399" i="17" s="1"/>
  <c r="G399" i="17"/>
  <c r="L399" i="17"/>
  <c r="X399" i="17"/>
  <c r="C400" i="17"/>
  <c r="AH400" i="17" l="1"/>
  <c r="AI400" i="17" s="1"/>
  <c r="AL400" i="17"/>
  <c r="AM400" i="17" s="1"/>
  <c r="AJ400" i="17"/>
  <c r="AK400" i="17" s="1"/>
  <c r="G400" i="17"/>
  <c r="C401" i="17"/>
  <c r="X400" i="17"/>
  <c r="L400" i="17"/>
  <c r="L401" i="17" s="1"/>
  <c r="L402" i="17" s="1"/>
  <c r="L403" i="17" s="1"/>
  <c r="L404" i="17" s="1"/>
  <c r="L405" i="17" s="1"/>
  <c r="G401" i="17" l="1"/>
  <c r="G402" i="17" s="1"/>
  <c r="G403" i="17" s="1"/>
  <c r="G404" i="17" s="1"/>
  <c r="G405" i="17" s="1"/>
  <c r="AL401" i="17"/>
  <c r="AM401" i="17" s="1"/>
  <c r="AH401" i="17"/>
  <c r="AI401" i="17" s="1"/>
  <c r="AJ401" i="17"/>
  <c r="AK401" i="17" s="1"/>
  <c r="C402" i="17"/>
  <c r="X401" i="17"/>
  <c r="AL402" i="17" l="1"/>
  <c r="AM402" i="17" s="1"/>
  <c r="AJ402" i="17"/>
  <c r="AK402" i="17" s="1"/>
  <c r="AH402" i="17"/>
  <c r="AI402" i="17" s="1"/>
  <c r="C403" i="17"/>
  <c r="X402" i="17"/>
  <c r="AL403" i="17" l="1"/>
  <c r="AM403" i="17" s="1"/>
  <c r="AJ403" i="17"/>
  <c r="AK403" i="17" s="1"/>
  <c r="AH403" i="17"/>
  <c r="AI403" i="17" s="1"/>
  <c r="C404" i="17"/>
  <c r="X403" i="17"/>
  <c r="AL404" i="17" l="1"/>
  <c r="AM404" i="17" s="1"/>
  <c r="AJ404" i="17"/>
  <c r="AK404" i="17" s="1"/>
  <c r="AH404" i="17"/>
  <c r="AI404" i="17" s="1"/>
  <c r="C405" i="17"/>
  <c r="X404" i="17"/>
  <c r="AL405" i="17" l="1"/>
  <c r="AM405" i="17" s="1"/>
  <c r="AJ405" i="17"/>
  <c r="AK405" i="17" s="1"/>
  <c r="AH405" i="17"/>
  <c r="AI405" i="17" s="1"/>
  <c r="C406" i="17"/>
  <c r="X405" i="17"/>
  <c r="AL406" i="17" l="1"/>
  <c r="AM406" i="17" s="1"/>
  <c r="AJ406" i="17"/>
  <c r="AK406" i="17" s="1"/>
  <c r="AH406" i="17"/>
  <c r="AI406" i="17" s="1"/>
  <c r="L406" i="17"/>
  <c r="G406" i="17"/>
  <c r="C407" i="17"/>
  <c r="X406" i="17"/>
  <c r="AL407" i="17" l="1"/>
  <c r="AM407" i="17" s="1"/>
  <c r="AJ407" i="17"/>
  <c r="AK407" i="17" s="1"/>
  <c r="AH407" i="17"/>
  <c r="AI407" i="17" s="1"/>
  <c r="G407" i="17"/>
  <c r="G408" i="17" s="1"/>
  <c r="G409" i="17" s="1"/>
  <c r="G410" i="17" s="1"/>
  <c r="L407" i="17"/>
  <c r="X407" i="17"/>
  <c r="C408" i="17"/>
  <c r="AH408" i="17" l="1"/>
  <c r="AI408" i="17" s="1"/>
  <c r="AL408" i="17"/>
  <c r="AM408" i="17" s="1"/>
  <c r="AJ408" i="17"/>
  <c r="AK408" i="17" s="1"/>
  <c r="L408" i="17"/>
  <c r="L409" i="17" s="1"/>
  <c r="L410" i="17" s="1"/>
  <c r="X408" i="17"/>
  <c r="C409" i="17"/>
  <c r="AH409" i="17" l="1"/>
  <c r="AI409" i="17" s="1"/>
  <c r="AL409" i="17"/>
  <c r="AM409" i="17" s="1"/>
  <c r="AJ409" i="17"/>
  <c r="AK409" i="17" s="1"/>
  <c r="X409" i="17"/>
  <c r="C410" i="17"/>
  <c r="AL410" i="17" l="1"/>
  <c r="AM410" i="17" s="1"/>
  <c r="AJ410" i="17"/>
  <c r="AK410" i="17" s="1"/>
  <c r="AH410" i="17"/>
  <c r="AI410" i="17" s="1"/>
  <c r="X410" i="17"/>
  <c r="C411" i="17"/>
  <c r="AH411" i="17" l="1"/>
  <c r="AI411" i="17" s="1"/>
  <c r="AL411" i="17"/>
  <c r="AM411" i="17" s="1"/>
  <c r="AJ411" i="17"/>
  <c r="AK411" i="17" s="1"/>
  <c r="G411" i="17"/>
  <c r="L411" i="17"/>
  <c r="X411" i="17"/>
  <c r="C412" i="17"/>
  <c r="AJ412" i="17" l="1"/>
  <c r="AK412" i="17" s="1"/>
  <c r="AL412" i="17"/>
  <c r="AM412" i="17" s="1"/>
  <c r="AH412" i="17"/>
  <c r="AI412" i="17" s="1"/>
  <c r="G412" i="17"/>
  <c r="C413" i="17"/>
  <c r="X412" i="17"/>
  <c r="L412" i="17"/>
  <c r="G413" i="17" l="1"/>
  <c r="G414" i="17" s="1"/>
  <c r="G415" i="17" s="1"/>
  <c r="G416" i="17" s="1"/>
  <c r="G417" i="17" s="1"/>
  <c r="L413" i="17"/>
  <c r="L414" i="17" s="1"/>
  <c r="L415" i="17" s="1"/>
  <c r="L416" i="17" s="1"/>
  <c r="L417" i="17" s="1"/>
  <c r="AL413" i="17"/>
  <c r="AM413" i="17" s="1"/>
  <c r="AH413" i="17"/>
  <c r="AI413" i="17" s="1"/>
  <c r="AJ413" i="17"/>
  <c r="AK413" i="17" s="1"/>
  <c r="C414" i="17"/>
  <c r="X413" i="17"/>
  <c r="AL414" i="17" l="1"/>
  <c r="AM414" i="17" s="1"/>
  <c r="AJ414" i="17"/>
  <c r="AK414" i="17" s="1"/>
  <c r="AH414" i="17"/>
  <c r="AI414" i="17" s="1"/>
  <c r="C415" i="17"/>
  <c r="X414" i="17"/>
  <c r="AL415" i="17" l="1"/>
  <c r="AM415" i="17" s="1"/>
  <c r="AJ415" i="17"/>
  <c r="AK415" i="17" s="1"/>
  <c r="AH415" i="17"/>
  <c r="AI415" i="17" s="1"/>
  <c r="C416" i="17"/>
  <c r="X415" i="17"/>
  <c r="AL416" i="17" l="1"/>
  <c r="AM416" i="17" s="1"/>
  <c r="AJ416" i="17"/>
  <c r="AK416" i="17" s="1"/>
  <c r="AH416" i="17"/>
  <c r="AI416" i="17" s="1"/>
  <c r="C417" i="17"/>
  <c r="X416" i="17"/>
  <c r="AL417" i="17" l="1"/>
  <c r="AM417" i="17" s="1"/>
  <c r="AJ417" i="17"/>
  <c r="AK417" i="17" s="1"/>
  <c r="AH417" i="17"/>
  <c r="AI417" i="17" s="1"/>
  <c r="X417" i="17"/>
  <c r="C418" i="17"/>
  <c r="AL418" i="17" l="1"/>
  <c r="AM418" i="17" s="1"/>
  <c r="AJ418" i="17"/>
  <c r="AK418" i="17" s="1"/>
  <c r="AH418" i="17"/>
  <c r="AI418" i="17" s="1"/>
  <c r="L418" i="17"/>
  <c r="G418" i="17"/>
  <c r="C419" i="17"/>
  <c r="X418" i="17"/>
  <c r="AL419" i="17" l="1"/>
  <c r="AM419" i="17" s="1"/>
  <c r="AJ419" i="17"/>
  <c r="AK419" i="17" s="1"/>
  <c r="AH419" i="17"/>
  <c r="AI419" i="17" s="1"/>
  <c r="G419" i="17"/>
  <c r="G420" i="17" s="1"/>
  <c r="G421" i="17" s="1"/>
  <c r="G422" i="17" s="1"/>
  <c r="L419" i="17"/>
  <c r="X419" i="17"/>
  <c r="C420" i="17"/>
  <c r="AJ420" i="17" l="1"/>
  <c r="AK420" i="17" s="1"/>
  <c r="AH420" i="17"/>
  <c r="AI420" i="17" s="1"/>
  <c r="AL420" i="17"/>
  <c r="AM420" i="17" s="1"/>
  <c r="L420" i="17"/>
  <c r="L421" i="17" s="1"/>
  <c r="L422" i="17" s="1"/>
  <c r="X420" i="17"/>
  <c r="C421" i="17"/>
  <c r="AH421" i="17" l="1"/>
  <c r="AI421" i="17" s="1"/>
  <c r="AL421" i="17"/>
  <c r="AM421" i="17" s="1"/>
  <c r="AJ421" i="17"/>
  <c r="AK421" i="17" s="1"/>
  <c r="X421" i="17"/>
  <c r="C422" i="17"/>
  <c r="AH422" i="17" l="1"/>
  <c r="AI422" i="17" s="1"/>
  <c r="AL422" i="17"/>
  <c r="AM422" i="17" s="1"/>
  <c r="AJ422" i="17"/>
  <c r="AK422" i="17" s="1"/>
  <c r="X422" i="17"/>
  <c r="C423" i="17"/>
  <c r="AL423" i="17" l="1"/>
  <c r="AM423" i="17" s="1"/>
  <c r="AJ423" i="17"/>
  <c r="AK423" i="17" s="1"/>
  <c r="AH423" i="17"/>
  <c r="AI423" i="17" s="1"/>
  <c r="G423" i="17"/>
  <c r="L423" i="17"/>
  <c r="C424" i="17"/>
  <c r="X423" i="17"/>
  <c r="AH424" i="17" l="1"/>
  <c r="AI424" i="17" s="1"/>
  <c r="AL424" i="17"/>
  <c r="AM424" i="17" s="1"/>
  <c r="AJ424" i="17"/>
  <c r="AK424" i="17" s="1"/>
  <c r="G424" i="17"/>
  <c r="C425" i="17"/>
  <c r="X424" i="17"/>
  <c r="L424" i="17"/>
  <c r="L425" i="17" s="1"/>
  <c r="L426" i="17" s="1"/>
  <c r="L427" i="17" s="1"/>
  <c r="L428" i="17" s="1"/>
  <c r="L429" i="17" s="1"/>
  <c r="G425" i="17" l="1"/>
  <c r="G426" i="17" s="1"/>
  <c r="G427" i="17" s="1"/>
  <c r="G428" i="17" s="1"/>
  <c r="G429" i="17" s="1"/>
  <c r="AJ425" i="17"/>
  <c r="AK425" i="17" s="1"/>
  <c r="AH425" i="17"/>
  <c r="AI425" i="17" s="1"/>
  <c r="AL425" i="17"/>
  <c r="AM425" i="17" s="1"/>
  <c r="X425" i="17"/>
  <c r="C426" i="17"/>
  <c r="AL426" i="17" l="1"/>
  <c r="AM426" i="17" s="1"/>
  <c r="AJ426" i="17"/>
  <c r="AK426" i="17" s="1"/>
  <c r="AH426" i="17"/>
  <c r="AI426" i="17" s="1"/>
  <c r="C427" i="17"/>
  <c r="X426" i="17"/>
  <c r="AL427" i="17" l="1"/>
  <c r="AM427" i="17" s="1"/>
  <c r="AJ427" i="17"/>
  <c r="AK427" i="17" s="1"/>
  <c r="AH427" i="17"/>
  <c r="AI427" i="17" s="1"/>
  <c r="C428" i="17"/>
  <c r="X427" i="17"/>
  <c r="AL428" i="17" l="1"/>
  <c r="AM428" i="17" s="1"/>
  <c r="AJ428" i="17"/>
  <c r="AK428" i="17" s="1"/>
  <c r="AH428" i="17"/>
  <c r="AI428" i="17" s="1"/>
  <c r="C429" i="17"/>
  <c r="X428" i="17"/>
  <c r="AL429" i="17" l="1"/>
  <c r="AM429" i="17" s="1"/>
  <c r="AJ429" i="17"/>
  <c r="AK429" i="17" s="1"/>
  <c r="AH429" i="17"/>
  <c r="AI429" i="17" s="1"/>
  <c r="C430" i="17"/>
  <c r="X429" i="17"/>
  <c r="AL430" i="17" l="1"/>
  <c r="AM430" i="17" s="1"/>
  <c r="AH430" i="17"/>
  <c r="AI430" i="17" s="1"/>
  <c r="AJ430" i="17"/>
  <c r="AK430" i="17" s="1"/>
  <c r="L430" i="17"/>
  <c r="G430" i="17"/>
  <c r="X430" i="17"/>
  <c r="C431" i="17"/>
  <c r="AH431" i="17" l="1"/>
  <c r="AI431" i="17" s="1"/>
  <c r="AJ431" i="17"/>
  <c r="AK431" i="17" s="1"/>
  <c r="AL431" i="17"/>
  <c r="AM431" i="17" s="1"/>
  <c r="G431" i="17"/>
  <c r="G432" i="17" s="1"/>
  <c r="G433" i="17" s="1"/>
  <c r="G434" i="17" s="1"/>
  <c r="L431" i="17"/>
  <c r="X431" i="17"/>
  <c r="C432" i="17"/>
  <c r="AH432" i="17" l="1"/>
  <c r="AI432" i="17" s="1"/>
  <c r="AL432" i="17"/>
  <c r="AM432" i="17" s="1"/>
  <c r="AJ432" i="17"/>
  <c r="AK432" i="17" s="1"/>
  <c r="L432" i="17"/>
  <c r="L433" i="17" s="1"/>
  <c r="L434" i="17" s="1"/>
  <c r="C433" i="17"/>
  <c r="X432" i="17"/>
  <c r="AL433" i="17" l="1"/>
  <c r="AM433" i="17" s="1"/>
  <c r="AJ433" i="17"/>
  <c r="AK433" i="17" s="1"/>
  <c r="AH433" i="17"/>
  <c r="AI433" i="17" s="1"/>
  <c r="C434" i="17"/>
  <c r="X433" i="17"/>
  <c r="AH434" i="17" l="1"/>
  <c r="AI434" i="17" s="1"/>
  <c r="AL434" i="17"/>
  <c r="AM434" i="17" s="1"/>
  <c r="AJ434" i="17"/>
  <c r="AK434" i="17" s="1"/>
  <c r="X434" i="17"/>
  <c r="C435" i="17"/>
  <c r="AJ435" i="17" l="1"/>
  <c r="AK435" i="17" s="1"/>
  <c r="AH435" i="17"/>
  <c r="AI435" i="17" s="1"/>
  <c r="AL435" i="17"/>
  <c r="AM435" i="17" s="1"/>
  <c r="G435" i="17"/>
  <c r="L435" i="17"/>
  <c r="C436" i="17"/>
  <c r="X435" i="17"/>
  <c r="AJ436" i="17" l="1"/>
  <c r="AK436" i="17" s="1"/>
  <c r="AH436" i="17"/>
  <c r="AI436" i="17" s="1"/>
  <c r="AL436" i="17"/>
  <c r="AM436" i="17" s="1"/>
  <c r="G436" i="17"/>
  <c r="X436" i="17"/>
  <c r="L436" i="17"/>
  <c r="C437" i="17"/>
  <c r="L437" i="17" l="1"/>
  <c r="L438" i="17" s="1"/>
  <c r="L439" i="17" s="1"/>
  <c r="L440" i="17" s="1"/>
  <c r="L441" i="17" s="1"/>
  <c r="G437" i="17"/>
  <c r="G438" i="17" s="1"/>
  <c r="G439" i="17" s="1"/>
  <c r="G440" i="17" s="1"/>
  <c r="G441" i="17" s="1"/>
  <c r="AJ437" i="17"/>
  <c r="AK437" i="17" s="1"/>
  <c r="AH437" i="17"/>
  <c r="AI437" i="17" s="1"/>
  <c r="AL437" i="17"/>
  <c r="AM437" i="17" s="1"/>
  <c r="X437" i="17"/>
  <c r="C438" i="17"/>
  <c r="AL438" i="17" l="1"/>
  <c r="AM438" i="17" s="1"/>
  <c r="AJ438" i="17"/>
  <c r="AK438" i="17" s="1"/>
  <c r="AH438" i="17"/>
  <c r="AI438" i="17" s="1"/>
  <c r="C439" i="17"/>
  <c r="X438" i="17"/>
  <c r="AL439" i="17" l="1"/>
  <c r="AM439" i="17" s="1"/>
  <c r="AJ439" i="17"/>
  <c r="AK439" i="17" s="1"/>
  <c r="AH439" i="17"/>
  <c r="AI439" i="17" s="1"/>
  <c r="X439" i="17"/>
  <c r="C440" i="17"/>
  <c r="AL440" i="17" l="1"/>
  <c r="AM440" i="17" s="1"/>
  <c r="AJ440" i="17"/>
  <c r="AK440" i="17" s="1"/>
  <c r="AH440" i="17"/>
  <c r="AI440" i="17" s="1"/>
  <c r="X440" i="17"/>
  <c r="C441" i="17"/>
  <c r="AL441" i="17" l="1"/>
  <c r="AM441" i="17" s="1"/>
  <c r="AJ441" i="17"/>
  <c r="AK441" i="17" s="1"/>
  <c r="AH441" i="17"/>
  <c r="AI441" i="17" s="1"/>
  <c r="C442" i="17"/>
  <c r="X441" i="17"/>
  <c r="AL442" i="17" l="1"/>
  <c r="AM442" i="17" s="1"/>
  <c r="AJ442" i="17"/>
  <c r="AK442" i="17" s="1"/>
  <c r="AH442" i="17"/>
  <c r="AI442" i="17" s="1"/>
  <c r="L442" i="17"/>
  <c r="G442" i="17"/>
  <c r="C443" i="17"/>
  <c r="X442" i="17"/>
  <c r="AJ443" i="17" l="1"/>
  <c r="AK443" i="17" s="1"/>
  <c r="AH443" i="17"/>
  <c r="AI443" i="17" s="1"/>
  <c r="AL443" i="17"/>
  <c r="AM443" i="17" s="1"/>
  <c r="G443" i="17"/>
  <c r="G444" i="17" s="1"/>
  <c r="G445" i="17" s="1"/>
  <c r="G446" i="17" s="1"/>
  <c r="L443" i="17"/>
  <c r="X443" i="17"/>
  <c r="C444" i="17"/>
  <c r="AJ444" i="17" l="1"/>
  <c r="AK444" i="17" s="1"/>
  <c r="AL444" i="17"/>
  <c r="AM444" i="17" s="1"/>
  <c r="AH444" i="17"/>
  <c r="AI444" i="17" s="1"/>
  <c r="L444" i="17"/>
  <c r="L445" i="17" s="1"/>
  <c r="L446" i="17" s="1"/>
  <c r="C445" i="17"/>
  <c r="X444" i="17"/>
  <c r="AH445" i="17" l="1"/>
  <c r="AI445" i="17" s="1"/>
  <c r="AL445" i="17"/>
  <c r="AM445" i="17" s="1"/>
  <c r="AJ445" i="17"/>
  <c r="AK445" i="17" s="1"/>
  <c r="C446" i="17"/>
  <c r="X445" i="17"/>
  <c r="AJ446" i="17" l="1"/>
  <c r="AK446" i="17" s="1"/>
  <c r="AH446" i="17"/>
  <c r="AI446" i="17" s="1"/>
  <c r="AL446" i="17"/>
  <c r="AM446" i="17" s="1"/>
  <c r="X446" i="17"/>
  <c r="C447" i="17"/>
  <c r="AH447" i="17" l="1"/>
  <c r="AI447" i="17" s="1"/>
  <c r="AL447" i="17"/>
  <c r="AM447" i="17" s="1"/>
  <c r="AJ447" i="17"/>
  <c r="AK447" i="17" s="1"/>
  <c r="G447" i="17"/>
  <c r="L447" i="17"/>
  <c r="X447" i="17"/>
  <c r="C448" i="17"/>
  <c r="AH448" i="17" l="1"/>
  <c r="AI448" i="17" s="1"/>
  <c r="AJ448" i="17"/>
  <c r="AK448" i="17" s="1"/>
  <c r="AL448" i="17"/>
  <c r="AM448" i="17" s="1"/>
  <c r="G448" i="17"/>
  <c r="C449" i="17"/>
  <c r="L448" i="17"/>
  <c r="L449" i="17" s="1"/>
  <c r="L450" i="17" s="1"/>
  <c r="L451" i="17" s="1"/>
  <c r="L452" i="17" s="1"/>
  <c r="L453" i="17" s="1"/>
  <c r="X448" i="17"/>
  <c r="G449" i="17" l="1"/>
  <c r="G450" i="17" s="1"/>
  <c r="G451" i="17" s="1"/>
  <c r="G452" i="17" s="1"/>
  <c r="G453" i="17" s="1"/>
  <c r="AL449" i="17"/>
  <c r="AM449" i="17" s="1"/>
  <c r="AJ449" i="17"/>
  <c r="AK449" i="17" s="1"/>
  <c r="AH449" i="17"/>
  <c r="AI449" i="17" s="1"/>
  <c r="C450" i="17"/>
  <c r="X449" i="17"/>
  <c r="AL450" i="17" l="1"/>
  <c r="AM450" i="17" s="1"/>
  <c r="AJ450" i="17"/>
  <c r="AK450" i="17" s="1"/>
  <c r="AH450" i="17"/>
  <c r="AI450" i="17" s="1"/>
  <c r="X450" i="17"/>
  <c r="C451" i="17"/>
  <c r="AL451" i="17" l="1"/>
  <c r="AM451" i="17" s="1"/>
  <c r="AJ451" i="17"/>
  <c r="AK451" i="17" s="1"/>
  <c r="AH451" i="17"/>
  <c r="AI451" i="17" s="1"/>
  <c r="X451" i="17"/>
  <c r="C452" i="17"/>
  <c r="AL452" i="17" l="1"/>
  <c r="AM452" i="17" s="1"/>
  <c r="AJ452" i="17"/>
  <c r="AK452" i="17" s="1"/>
  <c r="AH452" i="17"/>
  <c r="AI452" i="17" s="1"/>
  <c r="X452" i="17"/>
  <c r="C453" i="17"/>
  <c r="AL453" i="17" l="1"/>
  <c r="AM453" i="17" s="1"/>
  <c r="AJ453" i="17"/>
  <c r="AK453" i="17" s="1"/>
  <c r="AH453" i="17"/>
  <c r="AI453" i="17" s="1"/>
  <c r="X453" i="17"/>
  <c r="C454" i="17"/>
  <c r="AL454" i="17" l="1"/>
  <c r="AM454" i="17" s="1"/>
  <c r="AJ454" i="17"/>
  <c r="AK454" i="17" s="1"/>
  <c r="AH454" i="17"/>
  <c r="AI454" i="17" s="1"/>
  <c r="L454" i="17"/>
  <c r="G454" i="17"/>
  <c r="X454" i="17"/>
  <c r="C455" i="17"/>
  <c r="AH455" i="17" l="1"/>
  <c r="AI455" i="17" s="1"/>
  <c r="AL455" i="17"/>
  <c r="AM455" i="17" s="1"/>
  <c r="AJ455" i="17"/>
  <c r="AK455" i="17" s="1"/>
  <c r="G455" i="17"/>
  <c r="G456" i="17" s="1"/>
  <c r="G457" i="17" s="1"/>
  <c r="G458" i="17" s="1"/>
  <c r="L455" i="17"/>
  <c r="C456" i="17"/>
  <c r="X455" i="17"/>
  <c r="AL456" i="17" l="1"/>
  <c r="AM456" i="17" s="1"/>
  <c r="AJ456" i="17"/>
  <c r="AK456" i="17" s="1"/>
  <c r="AH456" i="17"/>
  <c r="AI456" i="17" s="1"/>
  <c r="L456" i="17"/>
  <c r="L457" i="17" s="1"/>
  <c r="L458" i="17" s="1"/>
  <c r="C457" i="17"/>
  <c r="X456" i="17"/>
  <c r="AH457" i="17" l="1"/>
  <c r="AI457" i="17" s="1"/>
  <c r="AL457" i="17"/>
  <c r="AM457" i="17" s="1"/>
  <c r="AJ457" i="17"/>
  <c r="AK457" i="17" s="1"/>
  <c r="C458" i="17"/>
  <c r="X457" i="17"/>
  <c r="AH458" i="17" l="1"/>
  <c r="AI458" i="17" s="1"/>
  <c r="AJ458" i="17"/>
  <c r="AK458" i="17" s="1"/>
  <c r="AL458" i="17"/>
  <c r="AM458" i="17" s="1"/>
  <c r="X458" i="17"/>
  <c r="C459" i="17"/>
  <c r="AL459" i="17" l="1"/>
  <c r="AM459" i="17" s="1"/>
  <c r="AH459" i="17"/>
  <c r="AI459" i="17" s="1"/>
  <c r="AJ459" i="17"/>
  <c r="AK459" i="17" s="1"/>
  <c r="G459" i="17"/>
  <c r="L459" i="17"/>
  <c r="X459" i="17"/>
  <c r="C460" i="17"/>
  <c r="AH460" i="17" l="1"/>
  <c r="AI460" i="17" s="1"/>
  <c r="AL460" i="17"/>
  <c r="AM460" i="17" s="1"/>
  <c r="AJ460" i="17"/>
  <c r="AK460" i="17" s="1"/>
  <c r="G460" i="17"/>
  <c r="L460" i="17"/>
  <c r="X460" i="17"/>
  <c r="C461" i="17"/>
  <c r="L461" i="17" l="1"/>
  <c r="L462" i="17" s="1"/>
  <c r="L463" i="17" s="1"/>
  <c r="L464" i="17" s="1"/>
  <c r="L465" i="17" s="1"/>
  <c r="G461" i="17"/>
  <c r="G462" i="17" s="1"/>
  <c r="G463" i="17" s="1"/>
  <c r="G464" i="17" s="1"/>
  <c r="G465" i="17" s="1"/>
  <c r="AJ461" i="17"/>
  <c r="AK461" i="17" s="1"/>
  <c r="AL461" i="17"/>
  <c r="AM461" i="17" s="1"/>
  <c r="AH461" i="17"/>
  <c r="AI461" i="17" s="1"/>
  <c r="X461" i="17"/>
  <c r="C462" i="17"/>
  <c r="AL462" i="17" l="1"/>
  <c r="AM462" i="17" s="1"/>
  <c r="AJ462" i="17"/>
  <c r="AK462" i="17" s="1"/>
  <c r="AH462" i="17"/>
  <c r="AI462" i="17" s="1"/>
  <c r="C463" i="17"/>
  <c r="X462" i="17"/>
  <c r="AJ463" i="17" l="1"/>
  <c r="AK463" i="17" s="1"/>
  <c r="AL463" i="17"/>
  <c r="AM463" i="17" s="1"/>
  <c r="AH463" i="17"/>
  <c r="AI463" i="17" s="1"/>
  <c r="C464" i="17"/>
  <c r="X463" i="17"/>
  <c r="AL464" i="17" l="1"/>
  <c r="AM464" i="17" s="1"/>
  <c r="AJ464" i="17"/>
  <c r="AK464" i="17" s="1"/>
  <c r="AH464" i="17"/>
  <c r="AI464" i="17" s="1"/>
  <c r="C465" i="17"/>
  <c r="X464" i="17"/>
  <c r="AL465" i="17" l="1"/>
  <c r="AM465" i="17" s="1"/>
  <c r="AJ465" i="17"/>
  <c r="AK465" i="17" s="1"/>
  <c r="AH465" i="17"/>
  <c r="AI465" i="17" s="1"/>
  <c r="X465" i="17"/>
  <c r="C466" i="17"/>
  <c r="AL466" i="17" l="1"/>
  <c r="AM466" i="17" s="1"/>
  <c r="AJ466" i="17"/>
  <c r="AK466" i="17" s="1"/>
  <c r="AH466" i="17"/>
  <c r="AI466" i="17" s="1"/>
  <c r="L466" i="17"/>
  <c r="G466" i="17"/>
  <c r="C467" i="17"/>
  <c r="X466" i="17"/>
  <c r="AH467" i="17" l="1"/>
  <c r="AI467" i="17" s="1"/>
  <c r="AL467" i="17"/>
  <c r="AM467" i="17" s="1"/>
  <c r="AJ467" i="17"/>
  <c r="AK467" i="17" s="1"/>
  <c r="G467" i="17"/>
  <c r="G468" i="17" s="1"/>
  <c r="G469" i="17" s="1"/>
  <c r="G470" i="17" s="1"/>
  <c r="L467" i="17"/>
  <c r="C468" i="17"/>
  <c r="X467" i="17"/>
  <c r="AJ468" i="17" l="1"/>
  <c r="AK468" i="17" s="1"/>
  <c r="AH468" i="17"/>
  <c r="AI468" i="17" s="1"/>
  <c r="AL468" i="17"/>
  <c r="AM468" i="17" s="1"/>
  <c r="L468" i="17"/>
  <c r="L469" i="17" s="1"/>
  <c r="L470" i="17" s="1"/>
  <c r="C469" i="17"/>
  <c r="X468" i="17"/>
  <c r="AL469" i="17" l="1"/>
  <c r="AM469" i="17" s="1"/>
  <c r="AJ469" i="17"/>
  <c r="AK469" i="17" s="1"/>
  <c r="AH469" i="17"/>
  <c r="AI469" i="17" s="1"/>
  <c r="X469" i="17"/>
  <c r="C470" i="17"/>
  <c r="AJ470" i="17" l="1"/>
  <c r="AK470" i="17" s="1"/>
  <c r="AH470" i="17"/>
  <c r="AI470" i="17" s="1"/>
  <c r="AL470" i="17"/>
  <c r="AM470" i="17" s="1"/>
  <c r="X470" i="17"/>
  <c r="C471" i="17"/>
  <c r="AH471" i="17" l="1"/>
  <c r="AI471" i="17" s="1"/>
  <c r="AL471" i="17"/>
  <c r="AM471" i="17" s="1"/>
  <c r="AJ471" i="17"/>
  <c r="AK471" i="17" s="1"/>
  <c r="G471" i="17"/>
  <c r="L471" i="17"/>
  <c r="X471" i="17"/>
  <c r="C472" i="17"/>
  <c r="AH472" i="17" l="1"/>
  <c r="AI472" i="17" s="1"/>
  <c r="AJ472" i="17"/>
  <c r="AK472" i="17" s="1"/>
  <c r="AL472" i="17"/>
  <c r="AM472" i="17" s="1"/>
  <c r="G472" i="17"/>
  <c r="X472" i="17"/>
  <c r="C473" i="17"/>
  <c r="L472" i="17"/>
  <c r="L473" i="17" l="1"/>
  <c r="L474" i="17" s="1"/>
  <c r="L475" i="17" s="1"/>
  <c r="L476" i="17" s="1"/>
  <c r="L477" i="17" s="1"/>
  <c r="G473" i="17"/>
  <c r="G474" i="17" s="1"/>
  <c r="G475" i="17" s="1"/>
  <c r="G476" i="17" s="1"/>
  <c r="G477" i="17" s="1"/>
  <c r="AH473" i="17"/>
  <c r="AI473" i="17" s="1"/>
  <c r="AL473" i="17"/>
  <c r="AM473" i="17" s="1"/>
  <c r="AJ473" i="17"/>
  <c r="AK473" i="17" s="1"/>
  <c r="X473" i="17"/>
  <c r="C474" i="17"/>
  <c r="AL474" i="17" l="1"/>
  <c r="AM474" i="17" s="1"/>
  <c r="AJ474" i="17"/>
  <c r="AK474" i="17" s="1"/>
  <c r="AH474" i="17"/>
  <c r="AI474" i="17" s="1"/>
  <c r="X474" i="17"/>
  <c r="C475" i="17"/>
  <c r="AJ475" i="17" l="1"/>
  <c r="AK475" i="17" s="1"/>
  <c r="AL475" i="17"/>
  <c r="AM475" i="17" s="1"/>
  <c r="AH475" i="17"/>
  <c r="AI475" i="17" s="1"/>
  <c r="X475" i="17"/>
  <c r="C476" i="17"/>
  <c r="AL476" i="17" l="1"/>
  <c r="AM476" i="17" s="1"/>
  <c r="AJ476" i="17"/>
  <c r="AK476" i="17" s="1"/>
  <c r="AH476" i="17"/>
  <c r="AI476" i="17" s="1"/>
  <c r="C477" i="17"/>
  <c r="X476" i="17"/>
  <c r="AL477" i="17" l="1"/>
  <c r="AM477" i="17" s="1"/>
  <c r="AJ477" i="17"/>
  <c r="AK477" i="17" s="1"/>
  <c r="AH477" i="17"/>
  <c r="AI477" i="17" s="1"/>
  <c r="C478" i="17"/>
  <c r="X477" i="17"/>
  <c r="AH478" i="17" l="1"/>
  <c r="AI478" i="17" s="1"/>
  <c r="AL478" i="17"/>
  <c r="AM478" i="17" s="1"/>
  <c r="AJ478" i="17"/>
  <c r="AK478" i="17" s="1"/>
  <c r="L478" i="17"/>
  <c r="G478" i="17"/>
  <c r="X478" i="17"/>
  <c r="C479" i="17"/>
  <c r="AL479" i="17" l="1"/>
  <c r="AM479" i="17" s="1"/>
  <c r="AJ479" i="17"/>
  <c r="AK479" i="17" s="1"/>
  <c r="AH479" i="17"/>
  <c r="AI479" i="17" s="1"/>
  <c r="G479" i="17"/>
  <c r="G480" i="17" s="1"/>
  <c r="G481" i="17" s="1"/>
  <c r="G482" i="17" s="1"/>
  <c r="L479" i="17"/>
  <c r="X479" i="17"/>
  <c r="C480" i="17"/>
  <c r="AJ480" i="17" l="1"/>
  <c r="AK480" i="17" s="1"/>
  <c r="AH480" i="17"/>
  <c r="AI480" i="17" s="1"/>
  <c r="AL480" i="17"/>
  <c r="AM480" i="17" s="1"/>
  <c r="L480" i="17"/>
  <c r="L481" i="17" s="1"/>
  <c r="L482" i="17" s="1"/>
  <c r="X480" i="17"/>
  <c r="C481" i="17"/>
  <c r="AH481" i="17" l="1"/>
  <c r="AI481" i="17" s="1"/>
  <c r="AL481" i="17"/>
  <c r="AM481" i="17" s="1"/>
  <c r="AJ481" i="17"/>
  <c r="AK481" i="17" s="1"/>
  <c r="C482" i="17"/>
  <c r="X481" i="17"/>
  <c r="AL482" i="17" l="1"/>
  <c r="AM482" i="17" s="1"/>
  <c r="AJ482" i="17"/>
  <c r="AK482" i="17" s="1"/>
  <c r="AH482" i="17"/>
  <c r="AI482" i="17" s="1"/>
  <c r="C483" i="17"/>
  <c r="X482" i="17"/>
  <c r="AH483" i="17" l="1"/>
  <c r="AI483" i="17" s="1"/>
  <c r="AL483" i="17"/>
  <c r="AM483" i="17" s="1"/>
  <c r="AJ483" i="17"/>
  <c r="AK483" i="17" s="1"/>
  <c r="G483" i="17"/>
  <c r="L483" i="17"/>
  <c r="C484" i="17"/>
  <c r="X483" i="17"/>
  <c r="AL484" i="17" l="1"/>
  <c r="AM484" i="17" s="1"/>
  <c r="AJ484" i="17"/>
  <c r="AK484" i="17" s="1"/>
  <c r="AH484" i="17"/>
  <c r="AI484" i="17" s="1"/>
  <c r="G484" i="17"/>
  <c r="L484" i="17"/>
  <c r="L485" i="17" s="1"/>
  <c r="L486" i="17" s="1"/>
  <c r="L487" i="17" s="1"/>
  <c r="L488" i="17" s="1"/>
  <c r="L489" i="17" s="1"/>
  <c r="C485" i="17"/>
  <c r="X484" i="17"/>
  <c r="G485" i="17" l="1"/>
  <c r="G486" i="17" s="1"/>
  <c r="G487" i="17" s="1"/>
  <c r="G488" i="17" s="1"/>
  <c r="G489" i="17" s="1"/>
  <c r="AH485" i="17"/>
  <c r="AI485" i="17" s="1"/>
  <c r="AJ485" i="17"/>
  <c r="AK485" i="17" s="1"/>
  <c r="AL485" i="17"/>
  <c r="AM485" i="17" s="1"/>
  <c r="X485" i="17"/>
  <c r="C486" i="17"/>
  <c r="AL486" i="17" l="1"/>
  <c r="AM486" i="17" s="1"/>
  <c r="AJ486" i="17"/>
  <c r="AK486" i="17" s="1"/>
  <c r="AH486" i="17"/>
  <c r="AI486" i="17" s="1"/>
  <c r="X486" i="17"/>
  <c r="C487" i="17"/>
  <c r="AL487" i="17" l="1"/>
  <c r="AM487" i="17" s="1"/>
  <c r="AJ487" i="17"/>
  <c r="AK487" i="17" s="1"/>
  <c r="AH487" i="17"/>
  <c r="AI487" i="17" s="1"/>
  <c r="X487" i="17"/>
  <c r="C488" i="17"/>
  <c r="AJ488" i="17" l="1"/>
  <c r="AK488" i="17" s="1"/>
  <c r="AL488" i="17"/>
  <c r="AM488" i="17" s="1"/>
  <c r="AH488" i="17"/>
  <c r="AI488" i="17" s="1"/>
  <c r="C489" i="17"/>
  <c r="X488" i="17"/>
  <c r="AL489" i="17" l="1"/>
  <c r="AM489" i="17" s="1"/>
  <c r="AJ489" i="17"/>
  <c r="AK489" i="17" s="1"/>
  <c r="AH489" i="17"/>
  <c r="AI489" i="17" s="1"/>
  <c r="X489" i="17"/>
  <c r="C490" i="17"/>
  <c r="AJ490" i="17" l="1"/>
  <c r="AK490" i="17" s="1"/>
  <c r="AH490" i="17"/>
  <c r="AI490" i="17" s="1"/>
  <c r="AL490" i="17"/>
  <c r="AM490" i="17" s="1"/>
  <c r="L490" i="17"/>
  <c r="G490" i="17"/>
  <c r="C491" i="17"/>
  <c r="X490" i="17"/>
  <c r="AH491" i="17" l="1"/>
  <c r="AI491" i="17" s="1"/>
  <c r="AL491" i="17"/>
  <c r="AM491" i="17" s="1"/>
  <c r="AJ491" i="17"/>
  <c r="AK491" i="17" s="1"/>
  <c r="G491" i="17"/>
  <c r="G492" i="17" s="1"/>
  <c r="G493" i="17" s="1"/>
  <c r="G494" i="17" s="1"/>
  <c r="L491" i="17"/>
  <c r="C492" i="17"/>
  <c r="X491" i="17"/>
  <c r="AJ492" i="17" l="1"/>
  <c r="AK492" i="17" s="1"/>
  <c r="AH492" i="17"/>
  <c r="AI492" i="17" s="1"/>
  <c r="AL492" i="17"/>
  <c r="AM492" i="17" s="1"/>
  <c r="L492" i="17"/>
  <c r="L493" i="17" s="1"/>
  <c r="L494" i="17" s="1"/>
  <c r="X492" i="17"/>
  <c r="C493" i="17"/>
  <c r="AJ493" i="17" l="1"/>
  <c r="AK493" i="17" s="1"/>
  <c r="AL493" i="17"/>
  <c r="AM493" i="17" s="1"/>
  <c r="AH493" i="17"/>
  <c r="AI493" i="17" s="1"/>
  <c r="X493" i="17"/>
  <c r="C494" i="17"/>
  <c r="AH494" i="17" l="1"/>
  <c r="AI494" i="17" s="1"/>
  <c r="AL494" i="17"/>
  <c r="AM494" i="17" s="1"/>
  <c r="AJ494" i="17"/>
  <c r="AK494" i="17" s="1"/>
  <c r="C495" i="17"/>
  <c r="X494" i="17"/>
  <c r="AJ495" i="17" l="1"/>
  <c r="AK495" i="17" s="1"/>
  <c r="AL495" i="17"/>
  <c r="AM495" i="17" s="1"/>
  <c r="AH495" i="17"/>
  <c r="AI495" i="17" s="1"/>
  <c r="G495" i="17"/>
  <c r="L495" i="17"/>
  <c r="C496" i="17"/>
  <c r="X495" i="17"/>
  <c r="AL496" i="17" l="1"/>
  <c r="AM496" i="17" s="1"/>
  <c r="AJ496" i="17"/>
  <c r="AK496" i="17" s="1"/>
  <c r="AH496" i="17"/>
  <c r="AI496" i="17" s="1"/>
  <c r="G496" i="17"/>
  <c r="C497" i="17"/>
  <c r="L496" i="17"/>
  <c r="L497" i="17" s="1"/>
  <c r="L498" i="17" s="1"/>
  <c r="L499" i="17" s="1"/>
  <c r="L500" i="17" s="1"/>
  <c r="L501" i="17" s="1"/>
  <c r="X496" i="17"/>
  <c r="G497" i="17" l="1"/>
  <c r="G498" i="17" s="1"/>
  <c r="G499" i="17" s="1"/>
  <c r="G500" i="17" s="1"/>
  <c r="G501" i="17" s="1"/>
  <c r="AJ497" i="17"/>
  <c r="AK497" i="17" s="1"/>
  <c r="AL497" i="17"/>
  <c r="AM497" i="17" s="1"/>
  <c r="AH497" i="17"/>
  <c r="AI497" i="17" s="1"/>
  <c r="C498" i="17"/>
  <c r="X497" i="17"/>
  <c r="AL498" i="17" l="1"/>
  <c r="AM498" i="17" s="1"/>
  <c r="AJ498" i="17"/>
  <c r="AK498" i="17" s="1"/>
  <c r="AH498" i="17"/>
  <c r="AI498" i="17" s="1"/>
  <c r="X498" i="17"/>
  <c r="C499" i="17"/>
  <c r="AL499" i="17" l="1"/>
  <c r="AM499" i="17" s="1"/>
  <c r="AJ499" i="17"/>
  <c r="AK499" i="17" s="1"/>
  <c r="AH499" i="17"/>
  <c r="AI499" i="17" s="1"/>
  <c r="C500" i="17"/>
  <c r="X499" i="17"/>
  <c r="AL500" i="17" l="1"/>
  <c r="AM500" i="17" s="1"/>
  <c r="AJ500" i="17"/>
  <c r="AK500" i="17" s="1"/>
  <c r="AH500" i="17"/>
  <c r="AI500" i="17" s="1"/>
  <c r="C501" i="17"/>
  <c r="X500" i="17"/>
  <c r="AL501" i="17" l="1"/>
  <c r="AM501" i="17" s="1"/>
  <c r="AJ501" i="17"/>
  <c r="AK501" i="17" s="1"/>
  <c r="AH501" i="17"/>
  <c r="AI501" i="17" s="1"/>
  <c r="C502" i="17"/>
  <c r="X501" i="17"/>
  <c r="AL502" i="17" l="1"/>
  <c r="AM502" i="17" s="1"/>
  <c r="AJ502" i="17"/>
  <c r="AK502" i="17" s="1"/>
  <c r="AH502" i="17"/>
  <c r="AI502" i="17" s="1"/>
  <c r="L502" i="17"/>
  <c r="G502" i="17"/>
  <c r="C503" i="17"/>
  <c r="X502" i="17"/>
  <c r="AH503" i="17" l="1"/>
  <c r="AI503" i="17" s="1"/>
  <c r="AJ503" i="17"/>
  <c r="AK503" i="17" s="1"/>
  <c r="AL503" i="17"/>
  <c r="AM503" i="17" s="1"/>
  <c r="G503" i="17"/>
  <c r="G504" i="17" s="1"/>
  <c r="G505" i="17" s="1"/>
  <c r="G506" i="17" s="1"/>
  <c r="L503" i="17"/>
  <c r="C504" i="17"/>
  <c r="X503" i="17"/>
  <c r="AL504" i="17" l="1"/>
  <c r="AM504" i="17" s="1"/>
  <c r="AJ504" i="17"/>
  <c r="AK504" i="17" s="1"/>
  <c r="AH504" i="17"/>
  <c r="AI504" i="17" s="1"/>
  <c r="L504" i="17"/>
  <c r="L505" i="17" s="1"/>
  <c r="L506" i="17" s="1"/>
  <c r="X504" i="17"/>
  <c r="C505" i="17"/>
  <c r="AJ505" i="17" l="1"/>
  <c r="AK505" i="17" s="1"/>
  <c r="AH505" i="17"/>
  <c r="AI505" i="17" s="1"/>
  <c r="AL505" i="17"/>
  <c r="AM505" i="17" s="1"/>
  <c r="X505" i="17"/>
  <c r="C506" i="17"/>
  <c r="AL506" i="17" l="1"/>
  <c r="AM506" i="17" s="1"/>
  <c r="AJ506" i="17"/>
  <c r="AK506" i="17" s="1"/>
  <c r="AH506" i="17"/>
  <c r="AI506" i="17" s="1"/>
  <c r="C507" i="17"/>
  <c r="X506" i="17"/>
  <c r="AH507" i="17" l="1"/>
  <c r="AI507" i="17" s="1"/>
  <c r="AL507" i="17"/>
  <c r="AM507" i="17" s="1"/>
  <c r="AJ507" i="17"/>
  <c r="AK507" i="17" s="1"/>
  <c r="G507" i="17"/>
  <c r="L507" i="17"/>
  <c r="X507" i="17"/>
  <c r="C508" i="17"/>
  <c r="AH508" i="17" l="1"/>
  <c r="AI508" i="17" s="1"/>
  <c r="AL508" i="17"/>
  <c r="AM508" i="17" s="1"/>
  <c r="AJ508" i="17"/>
  <c r="AK508" i="17" s="1"/>
  <c r="G508" i="17"/>
  <c r="X508" i="17"/>
  <c r="C509" i="17"/>
  <c r="L508" i="17"/>
  <c r="L509" i="17" s="1"/>
  <c r="L510" i="17" s="1"/>
  <c r="L511" i="17" s="1"/>
  <c r="L512" i="17" s="1"/>
  <c r="L513" i="17" s="1"/>
  <c r="G509" i="17" l="1"/>
  <c r="G510" i="17" s="1"/>
  <c r="G511" i="17" s="1"/>
  <c r="G512" i="17" s="1"/>
  <c r="G513" i="17" s="1"/>
  <c r="AH509" i="17"/>
  <c r="AI509" i="17" s="1"/>
  <c r="AJ509" i="17"/>
  <c r="AK509" i="17" s="1"/>
  <c r="AL509" i="17"/>
  <c r="AM509" i="17" s="1"/>
  <c r="X509" i="17"/>
  <c r="C510" i="17"/>
  <c r="AL510" i="17" l="1"/>
  <c r="AM510" i="17" s="1"/>
  <c r="AJ510" i="17"/>
  <c r="AK510" i="17" s="1"/>
  <c r="AH510" i="17"/>
  <c r="AI510" i="17" s="1"/>
  <c r="X510" i="17"/>
  <c r="C511" i="17"/>
  <c r="AL511" i="17" l="1"/>
  <c r="AM511" i="17" s="1"/>
  <c r="AJ511" i="17"/>
  <c r="AK511" i="17" s="1"/>
  <c r="AH511" i="17"/>
  <c r="AI511" i="17" s="1"/>
  <c r="X511" i="17"/>
  <c r="C512" i="17"/>
  <c r="AL512" i="17" l="1"/>
  <c r="AM512" i="17" s="1"/>
  <c r="AJ512" i="17"/>
  <c r="AK512" i="17" s="1"/>
  <c r="AH512" i="17"/>
  <c r="AI512" i="17" s="1"/>
  <c r="X512" i="17"/>
  <c r="C513" i="17"/>
  <c r="AL513" i="17" l="1"/>
  <c r="AM513" i="17" s="1"/>
  <c r="AJ513" i="17"/>
  <c r="AK513" i="17" s="1"/>
  <c r="AH513" i="17"/>
  <c r="AI513" i="17" s="1"/>
  <c r="X513" i="17"/>
  <c r="C514" i="17"/>
  <c r="AH514" i="17" l="1"/>
  <c r="AI514" i="17" s="1"/>
  <c r="AJ514" i="17"/>
  <c r="AK514" i="17" s="1"/>
  <c r="AL514" i="17"/>
  <c r="AM514" i="17" s="1"/>
  <c r="L514" i="17"/>
  <c r="G514" i="17"/>
  <c r="X514" i="17"/>
  <c r="C515" i="17"/>
  <c r="AH515" i="17" l="1"/>
  <c r="AI515" i="17" s="1"/>
  <c r="AJ515" i="17"/>
  <c r="AK515" i="17" s="1"/>
  <c r="AL515" i="17"/>
  <c r="AM515" i="17" s="1"/>
  <c r="G515" i="17"/>
  <c r="G516" i="17" s="1"/>
  <c r="G517" i="17" s="1"/>
  <c r="G518" i="17" s="1"/>
  <c r="L515" i="17"/>
  <c r="C516" i="17"/>
  <c r="X515" i="17"/>
  <c r="AL516" i="17" l="1"/>
  <c r="AM516" i="17" s="1"/>
  <c r="AJ516" i="17"/>
  <c r="AK516" i="17" s="1"/>
  <c r="AH516" i="17"/>
  <c r="AI516" i="17" s="1"/>
  <c r="L516" i="17"/>
  <c r="L517" i="17" s="1"/>
  <c r="L518" i="17" s="1"/>
  <c r="X516" i="17"/>
  <c r="C517" i="17"/>
  <c r="AH517" i="17" l="1"/>
  <c r="AI517" i="17" s="1"/>
  <c r="AL517" i="17"/>
  <c r="AM517" i="17" s="1"/>
  <c r="AJ517" i="17"/>
  <c r="AK517" i="17" s="1"/>
  <c r="X517" i="17"/>
  <c r="C518" i="17"/>
  <c r="AL518" i="17" l="1"/>
  <c r="AM518" i="17" s="1"/>
  <c r="AJ518" i="17"/>
  <c r="AK518" i="17" s="1"/>
  <c r="AH518" i="17"/>
  <c r="AI518" i="17" s="1"/>
  <c r="C519" i="17"/>
  <c r="X518" i="17"/>
  <c r="AH519" i="17" l="1"/>
  <c r="AI519" i="17" s="1"/>
  <c r="AL519" i="17"/>
  <c r="AM519" i="17" s="1"/>
  <c r="AJ519" i="17"/>
  <c r="AK519" i="17" s="1"/>
  <c r="G519" i="17"/>
  <c r="L519" i="17"/>
  <c r="X519" i="17"/>
  <c r="C520" i="17"/>
  <c r="AL520" i="17" l="1"/>
  <c r="AM520" i="17" s="1"/>
  <c r="AH520" i="17"/>
  <c r="AI520" i="17" s="1"/>
  <c r="AJ520" i="17"/>
  <c r="AK520" i="17" s="1"/>
  <c r="G520" i="17"/>
  <c r="X520" i="17"/>
  <c r="C521" i="17"/>
  <c r="L520" i="17"/>
  <c r="L521" i="17" s="1"/>
  <c r="L522" i="17" s="1"/>
  <c r="L523" i="17" s="1"/>
  <c r="L524" i="17" s="1"/>
  <c r="L525" i="17" s="1"/>
  <c r="G521" i="17" l="1"/>
  <c r="G522" i="17" s="1"/>
  <c r="G523" i="17" s="1"/>
  <c r="G524" i="17" s="1"/>
  <c r="G525" i="17" s="1"/>
  <c r="AH521" i="17"/>
  <c r="AI521" i="17" s="1"/>
  <c r="AJ521" i="17"/>
  <c r="AK521" i="17" s="1"/>
  <c r="AL521" i="17"/>
  <c r="AM521" i="17" s="1"/>
  <c r="C522" i="17"/>
  <c r="X521" i="17"/>
  <c r="AL522" i="17" l="1"/>
  <c r="AM522" i="17" s="1"/>
  <c r="AJ522" i="17"/>
  <c r="AK522" i="17" s="1"/>
  <c r="AH522" i="17"/>
  <c r="AI522" i="17" s="1"/>
  <c r="X522" i="17"/>
  <c r="C523" i="17"/>
  <c r="AL523" i="17" l="1"/>
  <c r="AM523" i="17" s="1"/>
  <c r="AJ523" i="17"/>
  <c r="AK523" i="17" s="1"/>
  <c r="AH523" i="17"/>
  <c r="AI523" i="17" s="1"/>
  <c r="C524" i="17"/>
  <c r="X523" i="17"/>
  <c r="AL524" i="17" l="1"/>
  <c r="AM524" i="17" s="1"/>
  <c r="AJ524" i="17"/>
  <c r="AK524" i="17" s="1"/>
  <c r="AH524" i="17"/>
  <c r="AI524" i="17" s="1"/>
  <c r="X524" i="17"/>
  <c r="C525" i="17"/>
  <c r="AL525" i="17" l="1"/>
  <c r="AM525" i="17" s="1"/>
  <c r="AJ525" i="17"/>
  <c r="AK525" i="17" s="1"/>
  <c r="AH525" i="17"/>
  <c r="AI525" i="17" s="1"/>
  <c r="C526" i="17"/>
  <c r="X525" i="17"/>
  <c r="AH526" i="17" l="1"/>
  <c r="AI526" i="17" s="1"/>
  <c r="AL526" i="17"/>
  <c r="AM526" i="17" s="1"/>
  <c r="AJ526" i="17"/>
  <c r="AK526" i="17" s="1"/>
  <c r="L526" i="17"/>
  <c r="G526" i="17"/>
  <c r="X526" i="17"/>
  <c r="C527" i="17"/>
  <c r="AL527" i="17" l="1"/>
  <c r="AM527" i="17" s="1"/>
  <c r="AJ527" i="17"/>
  <c r="AK527" i="17" s="1"/>
  <c r="AH527" i="17"/>
  <c r="AI527" i="17" s="1"/>
  <c r="G527" i="17"/>
  <c r="G528" i="17" s="1"/>
  <c r="G529" i="17" s="1"/>
  <c r="G530" i="17" s="1"/>
  <c r="L527" i="17"/>
  <c r="X527" i="17"/>
  <c r="C528" i="17"/>
  <c r="AL528" i="17" l="1"/>
  <c r="AM528" i="17" s="1"/>
  <c r="AJ528" i="17"/>
  <c r="AK528" i="17" s="1"/>
  <c r="AH528" i="17"/>
  <c r="AI528" i="17" s="1"/>
  <c r="L528" i="17"/>
  <c r="L529" i="17" s="1"/>
  <c r="L530" i="17" s="1"/>
  <c r="C529" i="17"/>
  <c r="X528" i="17"/>
  <c r="AL529" i="17" l="1"/>
  <c r="AM529" i="17" s="1"/>
  <c r="AJ529" i="17"/>
  <c r="AK529" i="17" s="1"/>
  <c r="AH529" i="17"/>
  <c r="AI529" i="17" s="1"/>
  <c r="C530" i="17"/>
  <c r="X529" i="17"/>
  <c r="AH530" i="17" l="1"/>
  <c r="AI530" i="17" s="1"/>
  <c r="AL530" i="17"/>
  <c r="AM530" i="17" s="1"/>
  <c r="AJ530" i="17"/>
  <c r="AK530" i="17" s="1"/>
  <c r="C531" i="17"/>
  <c r="X530" i="17"/>
  <c r="AH531" i="17" l="1"/>
  <c r="AI531" i="17" s="1"/>
  <c r="AL531" i="17"/>
  <c r="AM531" i="17" s="1"/>
  <c r="AJ531" i="17"/>
  <c r="AK531" i="17" s="1"/>
  <c r="G531" i="17"/>
  <c r="L531" i="17"/>
  <c r="C532" i="17"/>
  <c r="X531" i="17"/>
  <c r="AJ532" i="17" l="1"/>
  <c r="AK532" i="17" s="1"/>
  <c r="AH532" i="17"/>
  <c r="AI532" i="17" s="1"/>
  <c r="AL532" i="17"/>
  <c r="AM532" i="17" s="1"/>
  <c r="G532" i="17"/>
  <c r="X532" i="17"/>
  <c r="C533" i="17"/>
  <c r="L532" i="17"/>
  <c r="L533" i="17" s="1"/>
  <c r="L534" i="17" s="1"/>
  <c r="L535" i="17" s="1"/>
  <c r="L536" i="17" s="1"/>
  <c r="L537" i="17" s="1"/>
  <c r="G533" i="17" l="1"/>
  <c r="G534" i="17" s="1"/>
  <c r="G535" i="17" s="1"/>
  <c r="G536" i="17" s="1"/>
  <c r="G537" i="17" s="1"/>
  <c r="AH533" i="17"/>
  <c r="AI533" i="17" s="1"/>
  <c r="AL533" i="17"/>
  <c r="AM533" i="17" s="1"/>
  <c r="AJ533" i="17"/>
  <c r="AK533" i="17" s="1"/>
  <c r="C534" i="17"/>
  <c r="X533" i="17"/>
  <c r="AL534" i="17" l="1"/>
  <c r="AM534" i="17" s="1"/>
  <c r="AJ534" i="17"/>
  <c r="AK534" i="17" s="1"/>
  <c r="AH534" i="17"/>
  <c r="AI534" i="17" s="1"/>
  <c r="X534" i="17"/>
  <c r="C535" i="17"/>
  <c r="AL535" i="17" l="1"/>
  <c r="AM535" i="17" s="1"/>
  <c r="AJ535" i="17"/>
  <c r="AK535" i="17" s="1"/>
  <c r="AH535" i="17"/>
  <c r="AI535" i="17" s="1"/>
  <c r="X535" i="17"/>
  <c r="C536" i="17"/>
  <c r="AL536" i="17" l="1"/>
  <c r="AM536" i="17" s="1"/>
  <c r="AJ536" i="17"/>
  <c r="AK536" i="17" s="1"/>
  <c r="AH536" i="17"/>
  <c r="AI536" i="17" s="1"/>
  <c r="X536" i="17"/>
  <c r="C537" i="17"/>
  <c r="AJ537" i="17" l="1"/>
  <c r="AK537" i="17" s="1"/>
  <c r="AL537" i="17"/>
  <c r="AM537" i="17" s="1"/>
  <c r="AH537" i="17"/>
  <c r="AI537" i="17" s="1"/>
  <c r="X537" i="17"/>
  <c r="C538" i="17"/>
  <c r="AL538" i="17" l="1"/>
  <c r="AM538" i="17" s="1"/>
  <c r="AJ538" i="17"/>
  <c r="AK538" i="17" s="1"/>
  <c r="AH538" i="17"/>
  <c r="AI538" i="17" s="1"/>
  <c r="L538" i="17"/>
  <c r="G538" i="17"/>
  <c r="C539" i="17"/>
  <c r="X538" i="17"/>
  <c r="AL539" i="17" l="1"/>
  <c r="AM539" i="17" s="1"/>
  <c r="AJ539" i="17"/>
  <c r="AK539" i="17" s="1"/>
  <c r="AH539" i="17"/>
  <c r="AI539" i="17" s="1"/>
  <c r="G539" i="17"/>
  <c r="G540" i="17" s="1"/>
  <c r="G541" i="17" s="1"/>
  <c r="G542" i="17" s="1"/>
  <c r="L539" i="17"/>
  <c r="X539" i="17"/>
  <c r="C540" i="17"/>
  <c r="AL540" i="17" l="1"/>
  <c r="AM540" i="17" s="1"/>
  <c r="AJ540" i="17"/>
  <c r="AK540" i="17" s="1"/>
  <c r="AH540" i="17"/>
  <c r="AI540" i="17" s="1"/>
  <c r="L540" i="17"/>
  <c r="L541" i="17" s="1"/>
  <c r="L542" i="17" s="1"/>
  <c r="C541" i="17"/>
  <c r="X540" i="17"/>
  <c r="AH541" i="17" l="1"/>
  <c r="AI541" i="17" s="1"/>
  <c r="AJ541" i="17"/>
  <c r="AK541" i="17" s="1"/>
  <c r="AL541" i="17"/>
  <c r="AM541" i="17" s="1"/>
  <c r="X541" i="17"/>
  <c r="C542" i="17"/>
  <c r="AH542" i="17" l="1"/>
  <c r="AI542" i="17" s="1"/>
  <c r="AJ542" i="17"/>
  <c r="AK542" i="17" s="1"/>
  <c r="AL542" i="17"/>
  <c r="AM542" i="17" s="1"/>
  <c r="C543" i="17"/>
  <c r="X542" i="17"/>
  <c r="AJ543" i="17" l="1"/>
  <c r="AK543" i="17" s="1"/>
  <c r="AL543" i="17"/>
  <c r="AM543" i="17" s="1"/>
  <c r="AH543" i="17"/>
  <c r="AI543" i="17" s="1"/>
  <c r="G543" i="17"/>
  <c r="L543" i="17"/>
  <c r="X543" i="17"/>
  <c r="C544" i="17"/>
  <c r="AH544" i="17" l="1"/>
  <c r="AI544" i="17" s="1"/>
  <c r="AL544" i="17"/>
  <c r="AM544" i="17" s="1"/>
  <c r="AJ544" i="17"/>
  <c r="AK544" i="17" s="1"/>
  <c r="G544" i="17"/>
  <c r="L544" i="17"/>
  <c r="C545" i="17"/>
  <c r="X544" i="17"/>
  <c r="L545" i="17" l="1"/>
  <c r="L546" i="17" s="1"/>
  <c r="L547" i="17" s="1"/>
  <c r="L548" i="17" s="1"/>
  <c r="L549" i="17" s="1"/>
  <c r="G545" i="17"/>
  <c r="G546" i="17" s="1"/>
  <c r="G547" i="17" s="1"/>
  <c r="G548" i="17" s="1"/>
  <c r="G549" i="17" s="1"/>
  <c r="AJ545" i="17"/>
  <c r="AK545" i="17" s="1"/>
  <c r="AL545" i="17"/>
  <c r="AM545" i="17" s="1"/>
  <c r="AH545" i="17"/>
  <c r="AI545" i="17" s="1"/>
  <c r="X545" i="17"/>
  <c r="C546" i="17"/>
  <c r="AL546" i="17" l="1"/>
  <c r="AM546" i="17" s="1"/>
  <c r="AJ546" i="17"/>
  <c r="AK546" i="17" s="1"/>
  <c r="AH546" i="17"/>
  <c r="AI546" i="17" s="1"/>
  <c r="X546" i="17"/>
  <c r="C547" i="17"/>
  <c r="AL547" i="17" l="1"/>
  <c r="AM547" i="17" s="1"/>
  <c r="AJ547" i="17"/>
  <c r="AK547" i="17" s="1"/>
  <c r="AH547" i="17"/>
  <c r="AI547" i="17" s="1"/>
  <c r="X547" i="17"/>
  <c r="C548" i="17"/>
  <c r="AL548" i="17" l="1"/>
  <c r="AM548" i="17" s="1"/>
  <c r="AJ548" i="17"/>
  <c r="AK548" i="17" s="1"/>
  <c r="AH548" i="17"/>
  <c r="AI548" i="17" s="1"/>
  <c r="C549" i="17"/>
  <c r="X548" i="17"/>
  <c r="AL549" i="17" l="1"/>
  <c r="AM549" i="17" s="1"/>
  <c r="AJ549" i="17"/>
  <c r="AK549" i="17" s="1"/>
  <c r="AH549" i="17"/>
  <c r="AI549" i="17" s="1"/>
  <c r="C550" i="17"/>
  <c r="X549" i="17"/>
  <c r="AH550" i="17" l="1"/>
  <c r="AI550" i="17" s="1"/>
  <c r="AL550" i="17"/>
  <c r="AM550" i="17" s="1"/>
  <c r="AJ550" i="17"/>
  <c r="AK550" i="17" s="1"/>
  <c r="L550" i="17"/>
  <c r="G550" i="17"/>
  <c r="X550" i="17"/>
  <c r="C551" i="17"/>
  <c r="AL551" i="17" l="1"/>
  <c r="AM551" i="17" s="1"/>
  <c r="AJ551" i="17"/>
  <c r="AK551" i="17" s="1"/>
  <c r="AH551" i="17"/>
  <c r="AI551" i="17" s="1"/>
  <c r="G551" i="17"/>
  <c r="G552" i="17" s="1"/>
  <c r="G553" i="17" s="1"/>
  <c r="G554" i="17" s="1"/>
  <c r="L551" i="17"/>
  <c r="X551" i="17"/>
  <c r="C552" i="17"/>
  <c r="AL552" i="17" l="1"/>
  <c r="AM552" i="17" s="1"/>
  <c r="AH552" i="17"/>
  <c r="AI552" i="17" s="1"/>
  <c r="AJ552" i="17"/>
  <c r="AK552" i="17" s="1"/>
  <c r="L552" i="17"/>
  <c r="L553" i="17" s="1"/>
  <c r="L554" i="17" s="1"/>
  <c r="X552" i="17"/>
  <c r="C553" i="17"/>
  <c r="AL553" i="17" l="1"/>
  <c r="AM553" i="17" s="1"/>
  <c r="AJ553" i="17"/>
  <c r="AK553" i="17" s="1"/>
  <c r="AH553" i="17"/>
  <c r="AI553" i="17" s="1"/>
  <c r="X553" i="17"/>
  <c r="C554" i="17"/>
  <c r="AH554" i="17" l="1"/>
  <c r="AI554" i="17" s="1"/>
  <c r="AJ554" i="17"/>
  <c r="AK554" i="17" s="1"/>
  <c r="AL554" i="17"/>
  <c r="AM554" i="17" s="1"/>
  <c r="X554" i="17"/>
  <c r="C555" i="17"/>
  <c r="AH555" i="17" l="1"/>
  <c r="AI555" i="17" s="1"/>
  <c r="AL555" i="17"/>
  <c r="AM555" i="17" s="1"/>
  <c r="AJ555" i="17"/>
  <c r="AK555" i="17" s="1"/>
  <c r="G555" i="17"/>
  <c r="L555" i="17"/>
  <c r="C556" i="17"/>
  <c r="X555" i="17"/>
  <c r="AL556" i="17" l="1"/>
  <c r="AM556" i="17" s="1"/>
  <c r="AJ556" i="17"/>
  <c r="AK556" i="17" s="1"/>
  <c r="AH556" i="17"/>
  <c r="AI556" i="17" s="1"/>
  <c r="G556" i="17"/>
  <c r="X556" i="17"/>
  <c r="C557" i="17"/>
  <c r="L556" i="17"/>
  <c r="L557" i="17" s="1"/>
  <c r="L558" i="17" s="1"/>
  <c r="L559" i="17" s="1"/>
  <c r="L560" i="17" s="1"/>
  <c r="L561" i="17" s="1"/>
  <c r="G557" i="17" l="1"/>
  <c r="G558" i="17" s="1"/>
  <c r="G559" i="17" s="1"/>
  <c r="G560" i="17" s="1"/>
  <c r="G561" i="17" s="1"/>
  <c r="AJ557" i="17"/>
  <c r="AK557" i="17" s="1"/>
  <c r="AL557" i="17"/>
  <c r="AM557" i="17" s="1"/>
  <c r="AH557" i="17"/>
  <c r="AI557" i="17" s="1"/>
  <c r="C558" i="17"/>
  <c r="X557" i="17"/>
  <c r="AL558" i="17" l="1"/>
  <c r="AM558" i="17" s="1"/>
  <c r="AJ558" i="17"/>
  <c r="AK558" i="17" s="1"/>
  <c r="AH558" i="17"/>
  <c r="AI558" i="17" s="1"/>
  <c r="X558" i="17"/>
  <c r="C559" i="17"/>
  <c r="AL559" i="17" l="1"/>
  <c r="AM559" i="17" s="1"/>
  <c r="AJ559" i="17"/>
  <c r="AK559" i="17" s="1"/>
  <c r="AH559" i="17"/>
  <c r="AI559" i="17" s="1"/>
  <c r="C560" i="17"/>
  <c r="X559" i="17"/>
  <c r="AL560" i="17" l="1"/>
  <c r="AM560" i="17" s="1"/>
  <c r="AJ560" i="17"/>
  <c r="AK560" i="17" s="1"/>
  <c r="AH560" i="17"/>
  <c r="AI560" i="17" s="1"/>
  <c r="X560" i="17"/>
  <c r="C561" i="17"/>
  <c r="AJ561" i="17" l="1"/>
  <c r="AK561" i="17" s="1"/>
  <c r="AL561" i="17"/>
  <c r="AM561" i="17" s="1"/>
  <c r="AH561" i="17"/>
  <c r="AI561" i="17" s="1"/>
  <c r="X561" i="17"/>
  <c r="C562" i="17"/>
  <c r="AL562" i="17" l="1"/>
  <c r="AM562" i="17" s="1"/>
  <c r="AJ562" i="17"/>
  <c r="AK562" i="17" s="1"/>
  <c r="AH562" i="17"/>
  <c r="AI562" i="17" s="1"/>
  <c r="L562" i="17"/>
  <c r="G562" i="17"/>
  <c r="X562" i="17"/>
  <c r="C563" i="17"/>
  <c r="AH563" i="17" l="1"/>
  <c r="AI563" i="17" s="1"/>
  <c r="AL563" i="17"/>
  <c r="AM563" i="17" s="1"/>
  <c r="AJ563" i="17"/>
  <c r="AK563" i="17" s="1"/>
  <c r="G563" i="17"/>
  <c r="G564" i="17" s="1"/>
  <c r="G565" i="17" s="1"/>
  <c r="G566" i="17" s="1"/>
  <c r="L563" i="17"/>
  <c r="C564" i="17"/>
  <c r="X563" i="17"/>
  <c r="AH564" i="17" l="1"/>
  <c r="AI564" i="17" s="1"/>
  <c r="AL564" i="17"/>
  <c r="AM564" i="17" s="1"/>
  <c r="AJ564" i="17"/>
  <c r="AK564" i="17" s="1"/>
  <c r="L564" i="17"/>
  <c r="L565" i="17" s="1"/>
  <c r="L566" i="17" s="1"/>
  <c r="X564" i="17"/>
  <c r="C565" i="17"/>
  <c r="AL565" i="17" l="1"/>
  <c r="AM565" i="17" s="1"/>
  <c r="AJ565" i="17"/>
  <c r="AK565" i="17" s="1"/>
  <c r="AH565" i="17"/>
  <c r="AI565" i="17" s="1"/>
  <c r="X565" i="17"/>
  <c r="C566" i="17"/>
  <c r="AH566" i="17" l="1"/>
  <c r="AI566" i="17" s="1"/>
  <c r="AL566" i="17"/>
  <c r="AM566" i="17" s="1"/>
  <c r="AJ566" i="17"/>
  <c r="AK566" i="17" s="1"/>
  <c r="X566" i="17"/>
  <c r="C567" i="17"/>
  <c r="AL567" i="17" l="1"/>
  <c r="AM567" i="17" s="1"/>
  <c r="AJ567" i="17"/>
  <c r="AK567" i="17" s="1"/>
  <c r="AH567" i="17"/>
  <c r="AI567" i="17" s="1"/>
  <c r="G567" i="17"/>
  <c r="L567" i="17"/>
  <c r="X567" i="17"/>
  <c r="C568" i="17"/>
  <c r="AL568" i="17" l="1"/>
  <c r="AM568" i="17" s="1"/>
  <c r="AJ568" i="17"/>
  <c r="AK568" i="17" s="1"/>
  <c r="AH568" i="17"/>
  <c r="AI568" i="17" s="1"/>
  <c r="G568" i="17"/>
  <c r="L568" i="17"/>
  <c r="L569" i="17" s="1"/>
  <c r="L570" i="17" s="1"/>
  <c r="L571" i="17" s="1"/>
  <c r="L572" i="17" s="1"/>
  <c r="L573" i="17" s="1"/>
  <c r="C569" i="17"/>
  <c r="X568" i="17"/>
  <c r="G569" i="17" l="1"/>
  <c r="G570" i="17" s="1"/>
  <c r="G571" i="17" s="1"/>
  <c r="G572" i="17" s="1"/>
  <c r="G573" i="17" s="1"/>
  <c r="AH569" i="17"/>
  <c r="AI569" i="17" s="1"/>
  <c r="AJ569" i="17"/>
  <c r="AK569" i="17" s="1"/>
  <c r="AL569" i="17"/>
  <c r="AM569" i="17" s="1"/>
  <c r="C570" i="17"/>
  <c r="X569" i="17"/>
  <c r="AJ570" i="17" l="1"/>
  <c r="AK570" i="17" s="1"/>
  <c r="AL570" i="17"/>
  <c r="AM570" i="17" s="1"/>
  <c r="AH570" i="17"/>
  <c r="AI570" i="17" s="1"/>
  <c r="X570" i="17"/>
  <c r="C571" i="17"/>
  <c r="AL571" i="17" l="1"/>
  <c r="AM571" i="17" s="1"/>
  <c r="AJ571" i="17"/>
  <c r="AK571" i="17" s="1"/>
  <c r="AH571" i="17"/>
  <c r="AI571" i="17" s="1"/>
  <c r="X571" i="17"/>
  <c r="C572" i="17"/>
  <c r="AL572" i="17" l="1"/>
  <c r="AM572" i="17" s="1"/>
  <c r="AJ572" i="17"/>
  <c r="AK572" i="17" s="1"/>
  <c r="AH572" i="17"/>
  <c r="AI572" i="17" s="1"/>
  <c r="X572" i="17"/>
  <c r="C573" i="17"/>
  <c r="AL573" i="17" l="1"/>
  <c r="AM573" i="17" s="1"/>
  <c r="AJ573" i="17"/>
  <c r="AK573" i="17" s="1"/>
  <c r="AH573" i="17"/>
  <c r="AI573" i="17" s="1"/>
  <c r="C574" i="17"/>
  <c r="X573" i="17"/>
  <c r="AJ574" i="17" l="1"/>
  <c r="AK574" i="17" s="1"/>
  <c r="AH574" i="17"/>
  <c r="AI574" i="17" s="1"/>
  <c r="AL574" i="17"/>
  <c r="AM574" i="17" s="1"/>
  <c r="L574" i="17"/>
  <c r="G574" i="17"/>
  <c r="C575" i="17"/>
  <c r="X574" i="17"/>
  <c r="AL575" i="17" l="1"/>
  <c r="AM575" i="17" s="1"/>
  <c r="AH575" i="17"/>
  <c r="AI575" i="17" s="1"/>
  <c r="AJ575" i="17"/>
  <c r="AK575" i="17" s="1"/>
  <c r="G575" i="17"/>
  <c r="G576" i="17" s="1"/>
  <c r="G577" i="17" s="1"/>
  <c r="G578" i="17" s="1"/>
  <c r="L575" i="17"/>
  <c r="C576" i="17"/>
  <c r="X575" i="17"/>
  <c r="AL576" i="17" l="1"/>
  <c r="AM576" i="17" s="1"/>
  <c r="AH576" i="17"/>
  <c r="AI576" i="17" s="1"/>
  <c r="AJ576" i="17"/>
  <c r="AK576" i="17" s="1"/>
  <c r="L576" i="17"/>
  <c r="L577" i="17" s="1"/>
  <c r="L578" i="17" s="1"/>
  <c r="C577" i="17"/>
  <c r="X576" i="17"/>
  <c r="AH577" i="17" l="1"/>
  <c r="AI577" i="17" s="1"/>
  <c r="AL577" i="17"/>
  <c r="AM577" i="17" s="1"/>
  <c r="AJ577" i="17"/>
  <c r="AK577" i="17" s="1"/>
  <c r="X577" i="17"/>
  <c r="C578" i="17"/>
  <c r="AL578" i="17" l="1"/>
  <c r="AM578" i="17" s="1"/>
  <c r="AJ578" i="17"/>
  <c r="AK578" i="17" s="1"/>
  <c r="AH578" i="17"/>
  <c r="AI578" i="17" s="1"/>
  <c r="C579" i="17"/>
  <c r="X578" i="17"/>
  <c r="AL579" i="17" l="1"/>
  <c r="AM579" i="17" s="1"/>
  <c r="AJ579" i="17"/>
  <c r="AK579" i="17" s="1"/>
  <c r="AH579" i="17"/>
  <c r="AI579" i="17" s="1"/>
  <c r="G579" i="17"/>
  <c r="L579" i="17"/>
  <c r="C580" i="17"/>
  <c r="X579" i="17"/>
  <c r="AL580" i="17" l="1"/>
  <c r="AM580" i="17" s="1"/>
  <c r="AH580" i="17"/>
  <c r="AI580" i="17" s="1"/>
  <c r="AJ580" i="17"/>
  <c r="AK580" i="17" s="1"/>
  <c r="G580" i="17"/>
  <c r="L580" i="17"/>
  <c r="C581" i="17"/>
  <c r="X580" i="17"/>
  <c r="L581" i="17" l="1"/>
  <c r="L582" i="17" s="1"/>
  <c r="L583" i="17" s="1"/>
  <c r="L584" i="17" s="1"/>
  <c r="L585" i="17" s="1"/>
  <c r="G581" i="17"/>
  <c r="G582" i="17" s="1"/>
  <c r="G583" i="17" s="1"/>
  <c r="G584" i="17" s="1"/>
  <c r="G585" i="17" s="1"/>
  <c r="AL581" i="17"/>
  <c r="AM581" i="17" s="1"/>
  <c r="AJ581" i="17"/>
  <c r="AK581" i="17" s="1"/>
  <c r="AH581" i="17"/>
  <c r="AI581" i="17" s="1"/>
  <c r="C582" i="17"/>
  <c r="X581" i="17"/>
  <c r="AL582" i="17" l="1"/>
  <c r="AM582" i="17" s="1"/>
  <c r="AJ582" i="17"/>
  <c r="AK582" i="17" s="1"/>
  <c r="AH582" i="17"/>
  <c r="AI582" i="17" s="1"/>
  <c r="C583" i="17"/>
  <c r="X582" i="17"/>
  <c r="AL583" i="17" l="1"/>
  <c r="AM583" i="17" s="1"/>
  <c r="AJ583" i="17"/>
  <c r="AK583" i="17" s="1"/>
  <c r="AH583" i="17"/>
  <c r="AI583" i="17" s="1"/>
  <c r="C584" i="17"/>
  <c r="X583" i="17"/>
  <c r="AL584" i="17" l="1"/>
  <c r="AM584" i="17" s="1"/>
  <c r="AJ584" i="17"/>
  <c r="AK584" i="17" s="1"/>
  <c r="AH584" i="17"/>
  <c r="AI584" i="17" s="1"/>
  <c r="X584" i="17"/>
  <c r="C585" i="17"/>
  <c r="AL585" i="17" l="1"/>
  <c r="AM585" i="17" s="1"/>
  <c r="AJ585" i="17"/>
  <c r="AK585" i="17" s="1"/>
  <c r="AH585" i="17"/>
  <c r="AI585" i="17" s="1"/>
  <c r="X585" i="17"/>
  <c r="C586" i="17"/>
  <c r="AH586" i="17" l="1"/>
  <c r="AI586" i="17" s="1"/>
  <c r="AJ586" i="17"/>
  <c r="AK586" i="17" s="1"/>
  <c r="AL586" i="17"/>
  <c r="AM586" i="17" s="1"/>
  <c r="G586" i="17"/>
  <c r="L586" i="17"/>
  <c r="C587" i="17"/>
  <c r="X586" i="17"/>
  <c r="AL587" i="17" l="1"/>
  <c r="AM587" i="17" s="1"/>
  <c r="AJ587" i="17"/>
  <c r="AK587" i="17" s="1"/>
  <c r="AH587" i="17"/>
  <c r="AI587" i="17" s="1"/>
  <c r="L587" i="17"/>
  <c r="G587" i="17"/>
  <c r="G588" i="17" s="1"/>
  <c r="G589" i="17" s="1"/>
  <c r="G590" i="17" s="1"/>
  <c r="X587" i="17"/>
  <c r="C588" i="17"/>
  <c r="AH588" i="17" l="1"/>
  <c r="AI588" i="17" s="1"/>
  <c r="AL588" i="17"/>
  <c r="AM588" i="17" s="1"/>
  <c r="AJ588" i="17"/>
  <c r="AK588" i="17" s="1"/>
  <c r="L588" i="17"/>
  <c r="L589" i="17" s="1"/>
  <c r="L590" i="17" s="1"/>
  <c r="X588" i="17"/>
  <c r="C589" i="17"/>
  <c r="AL589" i="17" l="1"/>
  <c r="AM589" i="17" s="1"/>
  <c r="AH589" i="17"/>
  <c r="AI589" i="17" s="1"/>
  <c r="AJ589" i="17"/>
  <c r="AK589" i="17" s="1"/>
  <c r="C590" i="17"/>
  <c r="X589" i="17"/>
  <c r="AH590" i="17" l="1"/>
  <c r="AI590" i="17" s="1"/>
  <c r="AL590" i="17"/>
  <c r="AM590" i="17" s="1"/>
  <c r="AJ590" i="17"/>
  <c r="AK590" i="17" s="1"/>
  <c r="C591" i="17"/>
  <c r="X590" i="17"/>
  <c r="AH591" i="17" l="1"/>
  <c r="AI591" i="17" s="1"/>
  <c r="AL591" i="17"/>
  <c r="AM591" i="17" s="1"/>
  <c r="AJ591" i="17"/>
  <c r="AK591" i="17" s="1"/>
  <c r="G591" i="17"/>
  <c r="L591" i="17"/>
  <c r="C592" i="17"/>
  <c r="X591" i="17"/>
  <c r="AL592" i="17" l="1"/>
  <c r="AM592" i="17" s="1"/>
  <c r="AJ592" i="17"/>
  <c r="AK592" i="17" s="1"/>
  <c r="AH592" i="17"/>
  <c r="AI592" i="17" s="1"/>
  <c r="G592" i="17"/>
  <c r="C593" i="17"/>
  <c r="L592" i="17"/>
  <c r="L593" i="17" s="1"/>
  <c r="L594" i="17" s="1"/>
  <c r="L595" i="17" s="1"/>
  <c r="L596" i="17" s="1"/>
  <c r="L597" i="17" s="1"/>
  <c r="X592" i="17"/>
  <c r="G593" i="17" l="1"/>
  <c r="G594" i="17" s="1"/>
  <c r="G595" i="17" s="1"/>
  <c r="G596" i="17" s="1"/>
  <c r="G597" i="17" s="1"/>
  <c r="AJ593" i="17"/>
  <c r="AK593" i="17" s="1"/>
  <c r="AL593" i="17"/>
  <c r="AM593" i="17" s="1"/>
  <c r="AH593" i="17"/>
  <c r="AI593" i="17" s="1"/>
  <c r="X593" i="17"/>
  <c r="C594" i="17"/>
  <c r="AL594" i="17" l="1"/>
  <c r="AM594" i="17" s="1"/>
  <c r="AJ594" i="17"/>
  <c r="AK594" i="17" s="1"/>
  <c r="AH594" i="17"/>
  <c r="AI594" i="17" s="1"/>
  <c r="X594" i="17"/>
  <c r="C595" i="17"/>
  <c r="AJ595" i="17" l="1"/>
  <c r="AK595" i="17" s="1"/>
  <c r="AL595" i="17"/>
  <c r="AM595" i="17" s="1"/>
  <c r="AH595" i="17"/>
  <c r="AI595" i="17" s="1"/>
  <c r="X595" i="17"/>
  <c r="C596" i="17"/>
  <c r="AL596" i="17" l="1"/>
  <c r="AM596" i="17" s="1"/>
  <c r="AJ596" i="17"/>
  <c r="AK596" i="17" s="1"/>
  <c r="AH596" i="17"/>
  <c r="AI596" i="17" s="1"/>
  <c r="C597" i="17"/>
  <c r="X596" i="17"/>
  <c r="AL597" i="17" l="1"/>
  <c r="AM597" i="17" s="1"/>
  <c r="AJ597" i="17"/>
  <c r="AK597" i="17" s="1"/>
  <c r="AH597" i="17"/>
  <c r="AI597" i="17" s="1"/>
  <c r="C598" i="17"/>
  <c r="X597" i="17"/>
  <c r="AL598" i="17" l="1"/>
  <c r="AM598" i="17" s="1"/>
  <c r="AJ598" i="17"/>
  <c r="AK598" i="17" s="1"/>
  <c r="AH598" i="17"/>
  <c r="AI598" i="17" s="1"/>
  <c r="G598" i="17"/>
  <c r="L598" i="17"/>
  <c r="C599" i="17"/>
  <c r="X598" i="17"/>
  <c r="AH599" i="17" l="1"/>
  <c r="AI599" i="17" s="1"/>
  <c r="AL599" i="17"/>
  <c r="AM599" i="17" s="1"/>
  <c r="AJ599" i="17"/>
  <c r="AK599" i="17" s="1"/>
  <c r="L599" i="17"/>
  <c r="G599" i="17"/>
  <c r="G600" i="17" s="1"/>
  <c r="G601" i="17" s="1"/>
  <c r="G602" i="17" s="1"/>
  <c r="X599" i="17"/>
  <c r="C600" i="17"/>
  <c r="AL600" i="17" l="1"/>
  <c r="AM600" i="17" s="1"/>
  <c r="AH600" i="17"/>
  <c r="AI600" i="17" s="1"/>
  <c r="AJ600" i="17"/>
  <c r="AK600" i="17" s="1"/>
  <c r="L600" i="17"/>
  <c r="L601" i="17" s="1"/>
  <c r="L602" i="17" s="1"/>
  <c r="X600" i="17"/>
  <c r="C601" i="17"/>
  <c r="AH601" i="17" l="1"/>
  <c r="AI601" i="17" s="1"/>
  <c r="AL601" i="17"/>
  <c r="AM601" i="17" s="1"/>
  <c r="AJ601" i="17"/>
  <c r="AK601" i="17" s="1"/>
  <c r="X601" i="17"/>
  <c r="C602" i="17"/>
  <c r="AH602" i="17" l="1"/>
  <c r="AI602" i="17" s="1"/>
  <c r="AL602" i="17"/>
  <c r="AM602" i="17" s="1"/>
  <c r="AJ602" i="17"/>
  <c r="AK602" i="17" s="1"/>
  <c r="X602" i="17"/>
  <c r="C603" i="17"/>
  <c r="AL603" i="17" l="1"/>
  <c r="AM603" i="17" s="1"/>
  <c r="AJ603" i="17"/>
  <c r="AK603" i="17" s="1"/>
  <c r="AH603" i="17"/>
  <c r="AI603" i="17" s="1"/>
  <c r="G603" i="17"/>
  <c r="L603" i="17"/>
  <c r="X603" i="17"/>
  <c r="C604" i="17"/>
  <c r="AH604" i="17" l="1"/>
  <c r="AI604" i="17" s="1"/>
  <c r="AL604" i="17"/>
  <c r="AM604" i="17" s="1"/>
  <c r="AJ604" i="17"/>
  <c r="AK604" i="17" s="1"/>
  <c r="G604" i="17"/>
  <c r="C605" i="17"/>
  <c r="L604" i="17"/>
  <c r="X604" i="17"/>
  <c r="L605" i="17" l="1"/>
  <c r="L606" i="17" s="1"/>
  <c r="L607" i="17" s="1"/>
  <c r="L608" i="17" s="1"/>
  <c r="L609" i="17" s="1"/>
  <c r="G605" i="17"/>
  <c r="G606" i="17" s="1"/>
  <c r="G607" i="17" s="1"/>
  <c r="G608" i="17" s="1"/>
  <c r="G609" i="17" s="1"/>
  <c r="AL605" i="17"/>
  <c r="AM605" i="17" s="1"/>
  <c r="AJ605" i="17"/>
  <c r="AK605" i="17" s="1"/>
  <c r="AH605" i="17"/>
  <c r="AI605" i="17" s="1"/>
  <c r="X605" i="17"/>
  <c r="C606" i="17"/>
  <c r="AL606" i="17" l="1"/>
  <c r="AM606" i="17" s="1"/>
  <c r="AJ606" i="17"/>
  <c r="AK606" i="17" s="1"/>
  <c r="AH606" i="17"/>
  <c r="AI606" i="17" s="1"/>
  <c r="C607" i="17"/>
  <c r="X606" i="17"/>
  <c r="AL607" i="17" l="1"/>
  <c r="AM607" i="17" s="1"/>
  <c r="AJ607" i="17"/>
  <c r="AK607" i="17" s="1"/>
  <c r="AH607" i="17"/>
  <c r="AI607" i="17" s="1"/>
  <c r="X607" i="17"/>
  <c r="C608" i="17"/>
  <c r="AL608" i="17" l="1"/>
  <c r="AM608" i="17" s="1"/>
  <c r="AJ608" i="17"/>
  <c r="AK608" i="17" s="1"/>
  <c r="AH608" i="17"/>
  <c r="AI608" i="17" s="1"/>
  <c r="X608" i="17"/>
  <c r="C609" i="17"/>
  <c r="AL609" i="17" l="1"/>
  <c r="AM609" i="17" s="1"/>
  <c r="AJ609" i="17"/>
  <c r="AK609" i="17" s="1"/>
  <c r="AH609" i="17"/>
  <c r="AI609" i="17" s="1"/>
  <c r="C610" i="17"/>
  <c r="X609" i="17"/>
  <c r="AH610" i="17" l="1"/>
  <c r="AI610" i="17" s="1"/>
  <c r="AL610" i="17"/>
  <c r="AM610" i="17" s="1"/>
  <c r="AJ610" i="17"/>
  <c r="AK610" i="17" s="1"/>
  <c r="L610" i="17"/>
  <c r="G610" i="17"/>
  <c r="X610" i="17"/>
  <c r="C611" i="17"/>
  <c r="AH611" i="17" l="1"/>
  <c r="AI611" i="17" s="1"/>
  <c r="AL611" i="17"/>
  <c r="AM611" i="17" s="1"/>
  <c r="AJ611" i="17"/>
  <c r="AK611" i="17" s="1"/>
  <c r="G611" i="17"/>
  <c r="G612" i="17" s="1"/>
  <c r="G613" i="17" s="1"/>
  <c r="G614" i="17" s="1"/>
  <c r="L611" i="17"/>
  <c r="C612" i="17"/>
  <c r="X611" i="17"/>
  <c r="AJ612" i="17" l="1"/>
  <c r="AK612" i="17" s="1"/>
  <c r="AH612" i="17"/>
  <c r="AI612" i="17" s="1"/>
  <c r="AL612" i="17"/>
  <c r="AM612" i="17" s="1"/>
  <c r="L612" i="17"/>
  <c r="L613" i="17" s="1"/>
  <c r="L614" i="17" s="1"/>
  <c r="X612" i="17"/>
  <c r="C613" i="17"/>
  <c r="AH613" i="17" l="1"/>
  <c r="AI613" i="17" s="1"/>
  <c r="AL613" i="17"/>
  <c r="AM613" i="17" s="1"/>
  <c r="AJ613" i="17"/>
  <c r="AK613" i="17" s="1"/>
  <c r="C614" i="17"/>
  <c r="X613" i="17"/>
  <c r="AH614" i="17" l="1"/>
  <c r="AI614" i="17" s="1"/>
  <c r="AL614" i="17"/>
  <c r="AM614" i="17" s="1"/>
  <c r="AJ614" i="17"/>
  <c r="AK614" i="17" s="1"/>
  <c r="C615" i="17"/>
  <c r="X614" i="17"/>
  <c r="AL615" i="17" l="1"/>
  <c r="AM615" i="17" s="1"/>
  <c r="AJ615" i="17"/>
  <c r="AK615" i="17" s="1"/>
  <c r="AH615" i="17"/>
  <c r="AI615" i="17" s="1"/>
  <c r="G615" i="17"/>
  <c r="L615" i="17"/>
  <c r="X615" i="17"/>
  <c r="C616" i="17"/>
  <c r="AL616" i="17" l="1"/>
  <c r="AM616" i="17" s="1"/>
  <c r="AH616" i="17"/>
  <c r="AI616" i="17" s="1"/>
  <c r="AJ616" i="17"/>
  <c r="AK616" i="17" s="1"/>
  <c r="G616" i="17"/>
  <c r="C617" i="17"/>
  <c r="L616" i="17"/>
  <c r="L617" i="17" s="1"/>
  <c r="L618" i="17" s="1"/>
  <c r="L619" i="17" s="1"/>
  <c r="L620" i="17" s="1"/>
  <c r="L621" i="17" s="1"/>
  <c r="X616" i="17"/>
  <c r="G617" i="17" l="1"/>
  <c r="G618" i="17" s="1"/>
  <c r="G619" i="17" s="1"/>
  <c r="G620" i="17" s="1"/>
  <c r="G621" i="17" s="1"/>
  <c r="AL617" i="17"/>
  <c r="AM617" i="17" s="1"/>
  <c r="AJ617" i="17"/>
  <c r="AK617" i="17" s="1"/>
  <c r="AH617" i="17"/>
  <c r="AI617" i="17" s="1"/>
  <c r="X617" i="17"/>
  <c r="C618" i="17"/>
  <c r="AL618" i="17" l="1"/>
  <c r="AM618" i="17" s="1"/>
  <c r="AJ618" i="17"/>
  <c r="AK618" i="17" s="1"/>
  <c r="AH618" i="17"/>
  <c r="AI618" i="17" s="1"/>
  <c r="C619" i="17"/>
  <c r="X618" i="17"/>
  <c r="AJ619" i="17" l="1"/>
  <c r="AK619" i="17" s="1"/>
  <c r="AL619" i="17"/>
  <c r="AM619" i="17" s="1"/>
  <c r="AH619" i="17"/>
  <c r="AI619" i="17" s="1"/>
  <c r="X619" i="17"/>
  <c r="C620" i="17"/>
  <c r="AL620" i="17" l="1"/>
  <c r="AM620" i="17" s="1"/>
  <c r="AJ620" i="17"/>
  <c r="AK620" i="17" s="1"/>
  <c r="AH620" i="17"/>
  <c r="AI620" i="17" s="1"/>
  <c r="C621" i="17"/>
  <c r="X620" i="17"/>
  <c r="AL621" i="17" l="1"/>
  <c r="AM621" i="17" s="1"/>
  <c r="AJ621" i="17"/>
  <c r="AK621" i="17" s="1"/>
  <c r="AH621" i="17"/>
  <c r="AI621" i="17" s="1"/>
  <c r="X621" i="17"/>
  <c r="C622" i="17"/>
  <c r="AL622" i="17" l="1"/>
  <c r="AM622" i="17" s="1"/>
  <c r="AJ622" i="17"/>
  <c r="AK622" i="17" s="1"/>
  <c r="AH622" i="17"/>
  <c r="AI622" i="17" s="1"/>
  <c r="L622" i="17"/>
  <c r="G622" i="17"/>
  <c r="X622" i="17"/>
  <c r="C623" i="17"/>
  <c r="AL623" i="17" l="1"/>
  <c r="AM623" i="17" s="1"/>
  <c r="AJ623" i="17"/>
  <c r="AK623" i="17" s="1"/>
  <c r="AH623" i="17"/>
  <c r="AI623" i="17" s="1"/>
  <c r="G623" i="17"/>
  <c r="G624" i="17" s="1"/>
  <c r="G625" i="17" s="1"/>
  <c r="G626" i="17" s="1"/>
  <c r="L623" i="17"/>
  <c r="C624" i="17"/>
  <c r="X623" i="17"/>
  <c r="AL624" i="17" l="1"/>
  <c r="AM624" i="17" s="1"/>
  <c r="AJ624" i="17"/>
  <c r="AK624" i="17" s="1"/>
  <c r="AH624" i="17"/>
  <c r="AI624" i="17" s="1"/>
  <c r="L624" i="17"/>
  <c r="L625" i="17" s="1"/>
  <c r="L626" i="17" s="1"/>
  <c r="C625" i="17"/>
  <c r="X624" i="17"/>
  <c r="AH625" i="17" l="1"/>
  <c r="AI625" i="17" s="1"/>
  <c r="AL625" i="17"/>
  <c r="AM625" i="17" s="1"/>
  <c r="AJ625" i="17"/>
  <c r="AK625" i="17" s="1"/>
  <c r="C626" i="17"/>
  <c r="X625" i="17"/>
  <c r="AH626" i="17" l="1"/>
  <c r="AI626" i="17" s="1"/>
  <c r="AL626" i="17"/>
  <c r="AM626" i="17" s="1"/>
  <c r="AJ626" i="17"/>
  <c r="AK626" i="17" s="1"/>
  <c r="X626" i="17"/>
  <c r="C627" i="17"/>
  <c r="AL627" i="17" l="1"/>
  <c r="AM627" i="17" s="1"/>
  <c r="AJ627" i="17"/>
  <c r="AK627" i="17" s="1"/>
  <c r="AH627" i="17"/>
  <c r="AI627" i="17" s="1"/>
  <c r="G627" i="17"/>
  <c r="L627" i="17"/>
  <c r="C628" i="17"/>
  <c r="X627" i="17"/>
  <c r="AL628" i="17" l="1"/>
  <c r="AM628" i="17" s="1"/>
  <c r="AJ628" i="17"/>
  <c r="AK628" i="17" s="1"/>
  <c r="AH628" i="17"/>
  <c r="AI628" i="17" s="1"/>
  <c r="G628" i="17"/>
  <c r="L628" i="17"/>
  <c r="X628" i="17"/>
  <c r="C629" i="17"/>
  <c r="L629" i="17" l="1"/>
  <c r="L630" i="17" s="1"/>
  <c r="L631" i="17" s="1"/>
  <c r="L632" i="17" s="1"/>
  <c r="L633" i="17" s="1"/>
  <c r="G629" i="17"/>
  <c r="G630" i="17" s="1"/>
  <c r="G631" i="17" s="1"/>
  <c r="G632" i="17" s="1"/>
  <c r="G633" i="17" s="1"/>
  <c r="AL629" i="17"/>
  <c r="AM629" i="17" s="1"/>
  <c r="AJ629" i="17"/>
  <c r="AK629" i="17" s="1"/>
  <c r="AH629" i="17"/>
  <c r="AI629" i="17" s="1"/>
  <c r="X629" i="17"/>
  <c r="C630" i="17"/>
  <c r="AJ630" i="17" l="1"/>
  <c r="AK630" i="17" s="1"/>
  <c r="AL630" i="17"/>
  <c r="AM630" i="17" s="1"/>
  <c r="AH630" i="17"/>
  <c r="AI630" i="17" s="1"/>
  <c r="X630" i="17"/>
  <c r="C631" i="17"/>
  <c r="AJ631" i="17" l="1"/>
  <c r="AK631" i="17" s="1"/>
  <c r="AL631" i="17"/>
  <c r="AM631" i="17" s="1"/>
  <c r="AH631" i="17"/>
  <c r="AI631" i="17" s="1"/>
  <c r="X631" i="17"/>
  <c r="C632" i="17"/>
  <c r="AL632" i="17" l="1"/>
  <c r="AM632" i="17" s="1"/>
  <c r="AJ632" i="17"/>
  <c r="AK632" i="17" s="1"/>
  <c r="AH632" i="17"/>
  <c r="AI632" i="17" s="1"/>
  <c r="C633" i="17"/>
  <c r="X632" i="17"/>
  <c r="AL633" i="17" l="1"/>
  <c r="AM633" i="17" s="1"/>
  <c r="AJ633" i="17"/>
  <c r="AK633" i="17" s="1"/>
  <c r="AH633" i="17"/>
  <c r="AI633" i="17" s="1"/>
  <c r="X633" i="17"/>
  <c r="C634" i="17"/>
  <c r="AL634" i="17" l="1"/>
  <c r="AM634" i="17" s="1"/>
  <c r="AJ634" i="17"/>
  <c r="AK634" i="17" s="1"/>
  <c r="AH634" i="17"/>
  <c r="AI634" i="17" s="1"/>
  <c r="L634" i="17"/>
  <c r="G634" i="17"/>
  <c r="X634" i="17"/>
  <c r="C635" i="17"/>
  <c r="AH635" i="17" l="1"/>
  <c r="AI635" i="17" s="1"/>
  <c r="AJ635" i="17"/>
  <c r="AK635" i="17" s="1"/>
  <c r="AL635" i="17"/>
  <c r="AM635" i="17" s="1"/>
  <c r="G635" i="17"/>
  <c r="G636" i="17" s="1"/>
  <c r="G637" i="17" s="1"/>
  <c r="G638" i="17" s="1"/>
  <c r="L635" i="17"/>
  <c r="C636" i="17"/>
  <c r="X635" i="17"/>
  <c r="AL636" i="17" l="1"/>
  <c r="AM636" i="17" s="1"/>
  <c r="AJ636" i="17"/>
  <c r="AK636" i="17" s="1"/>
  <c r="AH636" i="17"/>
  <c r="AI636" i="17" s="1"/>
  <c r="L636" i="17"/>
  <c r="L637" i="17" s="1"/>
  <c r="L638" i="17" s="1"/>
  <c r="X636" i="17"/>
  <c r="C637" i="17"/>
  <c r="AL637" i="17" l="1"/>
  <c r="AM637" i="17" s="1"/>
  <c r="AJ637" i="17"/>
  <c r="AK637" i="17" s="1"/>
  <c r="AH637" i="17"/>
  <c r="AI637" i="17" s="1"/>
  <c r="X637" i="17"/>
  <c r="C638" i="17"/>
  <c r="AL638" i="17" l="1"/>
  <c r="AM638" i="17" s="1"/>
  <c r="AJ638" i="17"/>
  <c r="AK638" i="17" s="1"/>
  <c r="AH638" i="17"/>
  <c r="AI638" i="17" s="1"/>
  <c r="X638" i="17"/>
  <c r="C639" i="17"/>
  <c r="AL639" i="17" l="1"/>
  <c r="AM639" i="17" s="1"/>
  <c r="AJ639" i="17"/>
  <c r="AK639" i="17" s="1"/>
  <c r="AH639" i="17"/>
  <c r="AI639" i="17" s="1"/>
  <c r="G639" i="17"/>
  <c r="L639" i="17"/>
  <c r="C640" i="17"/>
  <c r="X639" i="17"/>
  <c r="AH640" i="17" l="1"/>
  <c r="AI640" i="17" s="1"/>
  <c r="AL640" i="17"/>
  <c r="AM640" i="17" s="1"/>
  <c r="AJ640" i="17"/>
  <c r="AK640" i="17" s="1"/>
  <c r="G640" i="17"/>
  <c r="C641" i="17"/>
  <c r="X640" i="17"/>
  <c r="L640" i="17"/>
  <c r="L641" i="17" s="1"/>
  <c r="L642" i="17" s="1"/>
  <c r="L643" i="17" s="1"/>
  <c r="L644" i="17" s="1"/>
  <c r="L645" i="17" s="1"/>
  <c r="G641" i="17" l="1"/>
  <c r="G642" i="17" s="1"/>
  <c r="G643" i="17" s="1"/>
  <c r="G644" i="17" s="1"/>
  <c r="G645" i="17" s="1"/>
  <c r="AH641" i="17"/>
  <c r="AI641" i="17" s="1"/>
  <c r="AL641" i="17"/>
  <c r="AM641" i="17" s="1"/>
  <c r="AJ641" i="17"/>
  <c r="AK641" i="17" s="1"/>
  <c r="X641" i="17"/>
  <c r="C642" i="17"/>
  <c r="AJ642" i="17" l="1"/>
  <c r="AK642" i="17" s="1"/>
  <c r="AL642" i="17"/>
  <c r="AM642" i="17" s="1"/>
  <c r="AH642" i="17"/>
  <c r="AI642" i="17" s="1"/>
  <c r="X642" i="17"/>
  <c r="C643" i="17"/>
  <c r="AL643" i="17" l="1"/>
  <c r="AM643" i="17" s="1"/>
  <c r="AJ643" i="17"/>
  <c r="AK643" i="17" s="1"/>
  <c r="AH643" i="17"/>
  <c r="AI643" i="17" s="1"/>
  <c r="X643" i="17"/>
  <c r="C644" i="17"/>
  <c r="AL644" i="17" l="1"/>
  <c r="AM644" i="17" s="1"/>
  <c r="AJ644" i="17"/>
  <c r="AK644" i="17" s="1"/>
  <c r="AH644" i="17"/>
  <c r="AI644" i="17" s="1"/>
  <c r="X644" i="17"/>
  <c r="C645" i="17"/>
  <c r="AJ645" i="17" l="1"/>
  <c r="AK645" i="17" s="1"/>
  <c r="AL645" i="17"/>
  <c r="AM645" i="17" s="1"/>
  <c r="AH645" i="17"/>
  <c r="AI645" i="17" s="1"/>
  <c r="X645" i="17"/>
  <c r="C646" i="17"/>
  <c r="AL646" i="17" l="1"/>
  <c r="AM646" i="17" s="1"/>
  <c r="AJ646" i="17"/>
  <c r="AK646" i="17" s="1"/>
  <c r="AH646" i="17"/>
  <c r="AI646" i="17" s="1"/>
  <c r="L646" i="17"/>
  <c r="G646" i="17"/>
  <c r="C647" i="17"/>
  <c r="X646" i="17"/>
  <c r="AL647" i="17" l="1"/>
  <c r="AM647" i="17" s="1"/>
  <c r="AH647" i="17"/>
  <c r="AI647" i="17" s="1"/>
  <c r="AJ647" i="17"/>
  <c r="AK647" i="17" s="1"/>
  <c r="G647" i="17"/>
  <c r="G648" i="17" s="1"/>
  <c r="G649" i="17" s="1"/>
  <c r="G650" i="17" s="1"/>
  <c r="L647" i="17"/>
  <c r="C648" i="17"/>
  <c r="X647" i="17"/>
  <c r="AH648" i="17" l="1"/>
  <c r="AI648" i="17" s="1"/>
  <c r="AL648" i="17"/>
  <c r="AM648" i="17" s="1"/>
  <c r="AJ648" i="17"/>
  <c r="AK648" i="17" s="1"/>
  <c r="L648" i="17"/>
  <c r="L649" i="17" s="1"/>
  <c r="L650" i="17" s="1"/>
  <c r="C649" i="17"/>
  <c r="X648" i="17"/>
  <c r="AH649" i="17" l="1"/>
  <c r="AI649" i="17" s="1"/>
  <c r="AL649" i="17"/>
  <c r="AM649" i="17" s="1"/>
  <c r="AJ649" i="17"/>
  <c r="AK649" i="17" s="1"/>
  <c r="X649" i="17"/>
  <c r="C650" i="17"/>
  <c r="AH650" i="17" l="1"/>
  <c r="AI650" i="17" s="1"/>
  <c r="AL650" i="17"/>
  <c r="AM650" i="17" s="1"/>
  <c r="AJ650" i="17"/>
  <c r="AK650" i="17" s="1"/>
  <c r="X650" i="17"/>
  <c r="C651" i="17"/>
  <c r="AL651" i="17" l="1"/>
  <c r="AM651" i="17" s="1"/>
  <c r="AJ651" i="17"/>
  <c r="AK651" i="17" s="1"/>
  <c r="AH651" i="17"/>
  <c r="AI651" i="17" s="1"/>
  <c r="G651" i="17"/>
  <c r="L651" i="17"/>
  <c r="C652" i="17"/>
  <c r="X651" i="17"/>
  <c r="AH652" i="17" l="1"/>
  <c r="AI652" i="17" s="1"/>
  <c r="AL652" i="17"/>
  <c r="AM652" i="17" s="1"/>
  <c r="AJ652" i="17"/>
  <c r="AK652" i="17" s="1"/>
  <c r="G652" i="17"/>
  <c r="L652" i="17"/>
  <c r="L653" i="17" s="1"/>
  <c r="L654" i="17" s="1"/>
  <c r="L655" i="17" s="1"/>
  <c r="L656" i="17" s="1"/>
  <c r="L657" i="17" s="1"/>
  <c r="X652" i="17"/>
  <c r="C653" i="17"/>
  <c r="G653" i="17" l="1"/>
  <c r="G654" i="17" s="1"/>
  <c r="G655" i="17" s="1"/>
  <c r="G656" i="17" s="1"/>
  <c r="G657" i="17" s="1"/>
  <c r="AH653" i="17"/>
  <c r="AI653" i="17" s="1"/>
  <c r="AL653" i="17"/>
  <c r="AM653" i="17" s="1"/>
  <c r="AJ653" i="17"/>
  <c r="AK653" i="17" s="1"/>
  <c r="X653" i="17"/>
  <c r="C654" i="17"/>
  <c r="AJ654" i="17" l="1"/>
  <c r="AK654" i="17" s="1"/>
  <c r="AL654" i="17"/>
  <c r="AM654" i="17" s="1"/>
  <c r="AH654" i="17"/>
  <c r="AI654" i="17" s="1"/>
  <c r="C655" i="17"/>
  <c r="X654" i="17"/>
  <c r="AL655" i="17" l="1"/>
  <c r="AM655" i="17" s="1"/>
  <c r="AJ655" i="17"/>
  <c r="AK655" i="17" s="1"/>
  <c r="AH655" i="17"/>
  <c r="AI655" i="17" s="1"/>
  <c r="C656" i="17"/>
  <c r="X655" i="17"/>
  <c r="AJ656" i="17" l="1"/>
  <c r="AK656" i="17" s="1"/>
  <c r="AL656" i="17"/>
  <c r="AM656" i="17" s="1"/>
  <c r="AH656" i="17"/>
  <c r="AI656" i="17" s="1"/>
  <c r="X656" i="17"/>
  <c r="C657" i="17"/>
  <c r="AL657" i="17" l="1"/>
  <c r="AM657" i="17" s="1"/>
  <c r="AJ657" i="17"/>
  <c r="AK657" i="17" s="1"/>
  <c r="AH657" i="17"/>
  <c r="AI657" i="17" s="1"/>
  <c r="C658" i="17"/>
  <c r="X657" i="17"/>
  <c r="AL658" i="17" l="1"/>
  <c r="AM658" i="17" s="1"/>
  <c r="AH658" i="17"/>
  <c r="AI658" i="17" s="1"/>
  <c r="AJ658" i="17"/>
  <c r="AK658" i="17" s="1"/>
  <c r="L658" i="17"/>
  <c r="G658" i="17"/>
  <c r="X658" i="17"/>
  <c r="C659" i="17"/>
  <c r="AJ659" i="17" l="1"/>
  <c r="AK659" i="17" s="1"/>
  <c r="AH659" i="17"/>
  <c r="AI659" i="17" s="1"/>
  <c r="AL659" i="17"/>
  <c r="AM659" i="17" s="1"/>
  <c r="G659" i="17"/>
  <c r="G660" i="17" s="1"/>
  <c r="G661" i="17" s="1"/>
  <c r="G662" i="17" s="1"/>
  <c r="L659" i="17"/>
  <c r="C660" i="17"/>
  <c r="X659" i="17"/>
  <c r="AH660" i="17" l="1"/>
  <c r="AI660" i="17" s="1"/>
  <c r="AL660" i="17"/>
  <c r="AM660" i="17" s="1"/>
  <c r="AJ660" i="17"/>
  <c r="AK660" i="17" s="1"/>
  <c r="L660" i="17"/>
  <c r="L661" i="17" s="1"/>
  <c r="L662" i="17" s="1"/>
  <c r="X660" i="17"/>
  <c r="C661" i="17"/>
  <c r="AL661" i="17" l="1"/>
  <c r="AM661" i="17" s="1"/>
  <c r="AJ661" i="17"/>
  <c r="AK661" i="17" s="1"/>
  <c r="AH661" i="17"/>
  <c r="AI661" i="17" s="1"/>
  <c r="X661" i="17"/>
  <c r="C662" i="17"/>
  <c r="AJ662" i="17" l="1"/>
  <c r="AK662" i="17" s="1"/>
  <c r="AH662" i="17"/>
  <c r="AI662" i="17" s="1"/>
  <c r="AL662" i="17"/>
  <c r="AM662" i="17" s="1"/>
  <c r="C663" i="17"/>
  <c r="X662" i="17"/>
  <c r="AL663" i="17" l="1"/>
  <c r="AM663" i="17" s="1"/>
  <c r="AJ663" i="17"/>
  <c r="AK663" i="17" s="1"/>
  <c r="AH663" i="17"/>
  <c r="AI663" i="17" s="1"/>
  <c r="G663" i="17"/>
  <c r="L663" i="17"/>
  <c r="X663" i="17"/>
  <c r="C664" i="17"/>
  <c r="AL664" i="17" l="1"/>
  <c r="AM664" i="17" s="1"/>
  <c r="AJ664" i="17"/>
  <c r="AK664" i="17" s="1"/>
  <c r="AH664" i="17"/>
  <c r="AI664" i="17" s="1"/>
  <c r="G664" i="17"/>
  <c r="X664" i="17"/>
  <c r="C665" i="17"/>
  <c r="L664" i="17"/>
  <c r="L665" i="17" s="1"/>
  <c r="L666" i="17" s="1"/>
  <c r="L667" i="17" s="1"/>
  <c r="L668" i="17" s="1"/>
  <c r="L669" i="17" s="1"/>
  <c r="G665" i="17" l="1"/>
  <c r="G666" i="17" s="1"/>
  <c r="G667" i="17" s="1"/>
  <c r="G668" i="17" s="1"/>
  <c r="G669" i="17" s="1"/>
  <c r="AH665" i="17"/>
  <c r="AI665" i="17" s="1"/>
  <c r="AJ665" i="17"/>
  <c r="AK665" i="17" s="1"/>
  <c r="AL665" i="17"/>
  <c r="AM665" i="17" s="1"/>
  <c r="C666" i="17"/>
  <c r="X665" i="17"/>
  <c r="AL666" i="17" l="1"/>
  <c r="AM666" i="17" s="1"/>
  <c r="AJ666" i="17"/>
  <c r="AK666" i="17" s="1"/>
  <c r="AH666" i="17"/>
  <c r="AI666" i="17" s="1"/>
  <c r="X666" i="17"/>
  <c r="C667" i="17"/>
  <c r="AL667" i="17" l="1"/>
  <c r="AM667" i="17" s="1"/>
  <c r="AJ667" i="17"/>
  <c r="AK667" i="17" s="1"/>
  <c r="AH667" i="17"/>
  <c r="AI667" i="17" s="1"/>
  <c r="C668" i="17"/>
  <c r="X667" i="17"/>
  <c r="AL668" i="17" l="1"/>
  <c r="AM668" i="17" s="1"/>
  <c r="AJ668" i="17"/>
  <c r="AK668" i="17" s="1"/>
  <c r="AH668" i="17"/>
  <c r="AI668" i="17" s="1"/>
  <c r="C669" i="17"/>
  <c r="X668" i="17"/>
  <c r="AJ669" i="17" l="1"/>
  <c r="AK669" i="17" s="1"/>
  <c r="AL669" i="17"/>
  <c r="AM669" i="17" s="1"/>
  <c r="AH669" i="17"/>
  <c r="AI669" i="17" s="1"/>
  <c r="C670" i="17"/>
  <c r="X669" i="17"/>
  <c r="AH670" i="17" l="1"/>
  <c r="AI670" i="17" s="1"/>
  <c r="AL670" i="17"/>
  <c r="AM670" i="17" s="1"/>
  <c r="AJ670" i="17"/>
  <c r="AK670" i="17" s="1"/>
  <c r="L670" i="17"/>
  <c r="G670" i="17"/>
  <c r="X670" i="17"/>
  <c r="C671" i="17"/>
  <c r="AL671" i="17" l="1"/>
  <c r="AM671" i="17" s="1"/>
  <c r="AJ671" i="17"/>
  <c r="AK671" i="17" s="1"/>
  <c r="AH671" i="17"/>
  <c r="AI671" i="17" s="1"/>
  <c r="G671" i="17"/>
  <c r="G672" i="17" s="1"/>
  <c r="G673" i="17" s="1"/>
  <c r="G674" i="17" s="1"/>
  <c r="L671" i="17"/>
  <c r="X671" i="17"/>
  <c r="C672" i="17"/>
  <c r="AH672" i="17" l="1"/>
  <c r="AI672" i="17" s="1"/>
  <c r="AL672" i="17"/>
  <c r="AM672" i="17" s="1"/>
  <c r="AJ672" i="17"/>
  <c r="AK672" i="17" s="1"/>
  <c r="L672" i="17"/>
  <c r="L673" i="17" s="1"/>
  <c r="L674" i="17" s="1"/>
  <c r="C673" i="17"/>
  <c r="X672" i="17"/>
  <c r="AH673" i="17" l="1"/>
  <c r="AI673" i="17" s="1"/>
  <c r="AL673" i="17"/>
  <c r="AM673" i="17" s="1"/>
  <c r="AJ673" i="17"/>
  <c r="AK673" i="17" s="1"/>
  <c r="X673" i="17"/>
  <c r="C674" i="17"/>
  <c r="AH674" i="17" l="1"/>
  <c r="AI674" i="17" s="1"/>
  <c r="AL674" i="17"/>
  <c r="AM674" i="17" s="1"/>
  <c r="AJ674" i="17"/>
  <c r="AK674" i="17" s="1"/>
  <c r="X674" i="17"/>
  <c r="C675" i="17"/>
  <c r="AH675" i="17" l="1"/>
  <c r="AI675" i="17" s="1"/>
  <c r="AL675" i="17"/>
  <c r="AM675" i="17" s="1"/>
  <c r="AJ675" i="17"/>
  <c r="AK675" i="17" s="1"/>
  <c r="G675" i="17"/>
  <c r="L675" i="17"/>
  <c r="C676" i="17"/>
  <c r="X675" i="17"/>
  <c r="AL676" i="17" l="1"/>
  <c r="AM676" i="17" s="1"/>
  <c r="AJ676" i="17"/>
  <c r="AK676" i="17" s="1"/>
  <c r="AH676" i="17"/>
  <c r="AI676" i="17" s="1"/>
  <c r="G676" i="17"/>
  <c r="X676" i="17"/>
  <c r="L676" i="17"/>
  <c r="C677" i="17"/>
  <c r="L677" i="17" l="1"/>
  <c r="L678" i="17" s="1"/>
  <c r="L679" i="17" s="1"/>
  <c r="L680" i="17" s="1"/>
  <c r="L681" i="17" s="1"/>
  <c r="G677" i="17"/>
  <c r="G678" i="17" s="1"/>
  <c r="G679" i="17" s="1"/>
  <c r="G680" i="17" s="1"/>
  <c r="G681" i="17" s="1"/>
  <c r="AL677" i="17"/>
  <c r="AM677" i="17" s="1"/>
  <c r="AJ677" i="17"/>
  <c r="AK677" i="17" s="1"/>
  <c r="AH677" i="17"/>
  <c r="AI677" i="17" s="1"/>
  <c r="X677" i="17"/>
  <c r="C678" i="17"/>
  <c r="AL678" i="17" l="1"/>
  <c r="AM678" i="17" s="1"/>
  <c r="AJ678" i="17"/>
  <c r="AK678" i="17" s="1"/>
  <c r="AH678" i="17"/>
  <c r="AI678" i="17" s="1"/>
  <c r="X678" i="17"/>
  <c r="C679" i="17"/>
  <c r="AL679" i="17" l="1"/>
  <c r="AM679" i="17" s="1"/>
  <c r="AJ679" i="17"/>
  <c r="AK679" i="17" s="1"/>
  <c r="AH679" i="17"/>
  <c r="AI679" i="17" s="1"/>
  <c r="C680" i="17"/>
  <c r="X679" i="17"/>
  <c r="AL680" i="17" l="1"/>
  <c r="AM680" i="17" s="1"/>
  <c r="AJ680" i="17"/>
  <c r="AK680" i="17" s="1"/>
  <c r="AH680" i="17"/>
  <c r="AI680" i="17" s="1"/>
  <c r="X680" i="17"/>
  <c r="C681" i="17"/>
  <c r="AL681" i="17" l="1"/>
  <c r="AM681" i="17" s="1"/>
  <c r="AJ681" i="17"/>
  <c r="AK681" i="17" s="1"/>
  <c r="AH681" i="17"/>
  <c r="AI681" i="17" s="1"/>
  <c r="X681" i="17"/>
  <c r="C682" i="17"/>
  <c r="AH682" i="17" l="1"/>
  <c r="AI682" i="17" s="1"/>
  <c r="AL682" i="17"/>
  <c r="AM682" i="17" s="1"/>
  <c r="AJ682" i="17"/>
  <c r="AK682" i="17" s="1"/>
  <c r="L682" i="17"/>
  <c r="G682" i="17"/>
  <c r="C683" i="17"/>
  <c r="X682" i="17"/>
  <c r="AL683" i="17" l="1"/>
  <c r="AM683" i="17" s="1"/>
  <c r="AJ683" i="17"/>
  <c r="AK683" i="17" s="1"/>
  <c r="AH683" i="17"/>
  <c r="AI683" i="17" s="1"/>
  <c r="G683" i="17"/>
  <c r="G684" i="17" s="1"/>
  <c r="G685" i="17" s="1"/>
  <c r="G686" i="17" s="1"/>
  <c r="L683" i="17"/>
  <c r="X683" i="17"/>
  <c r="C684" i="17"/>
  <c r="AH684" i="17" l="1"/>
  <c r="AI684" i="17" s="1"/>
  <c r="AL684" i="17"/>
  <c r="AM684" i="17" s="1"/>
  <c r="AJ684" i="17"/>
  <c r="AK684" i="17" s="1"/>
  <c r="L684" i="17"/>
  <c r="L685" i="17" s="1"/>
  <c r="L686" i="17" s="1"/>
  <c r="C685" i="17"/>
  <c r="X684" i="17"/>
  <c r="AL685" i="17" l="1"/>
  <c r="AM685" i="17" s="1"/>
  <c r="AJ685" i="17"/>
  <c r="AK685" i="17" s="1"/>
  <c r="AH685" i="17"/>
  <c r="AI685" i="17" s="1"/>
  <c r="X685" i="17"/>
  <c r="C686" i="17"/>
  <c r="AH686" i="17" l="1"/>
  <c r="AI686" i="17" s="1"/>
  <c r="AL686" i="17"/>
  <c r="AM686" i="17" s="1"/>
  <c r="AJ686" i="17"/>
  <c r="AK686" i="17" s="1"/>
  <c r="C687" i="17"/>
  <c r="X686" i="17"/>
  <c r="AL687" i="17" l="1"/>
  <c r="AM687" i="17" s="1"/>
  <c r="AJ687" i="17"/>
  <c r="AK687" i="17" s="1"/>
  <c r="AH687" i="17"/>
  <c r="AI687" i="17" s="1"/>
  <c r="G687" i="17"/>
  <c r="L687" i="17"/>
  <c r="X687" i="17"/>
  <c r="C688" i="17"/>
  <c r="AH688" i="17" l="1"/>
  <c r="AI688" i="17" s="1"/>
  <c r="AL688" i="17"/>
  <c r="AM688" i="17" s="1"/>
  <c r="AJ688" i="17"/>
  <c r="AK688" i="17" s="1"/>
  <c r="G688" i="17"/>
  <c r="X688" i="17"/>
  <c r="C689" i="17"/>
  <c r="L688" i="17"/>
  <c r="L689" i="17" s="1"/>
  <c r="L690" i="17" s="1"/>
  <c r="L691" i="17" s="1"/>
  <c r="L692" i="17" s="1"/>
  <c r="L693" i="17" s="1"/>
  <c r="G689" i="17" l="1"/>
  <c r="G690" i="17" s="1"/>
  <c r="G691" i="17" s="1"/>
  <c r="G692" i="17" s="1"/>
  <c r="G693" i="17" s="1"/>
  <c r="AH689" i="17"/>
  <c r="AI689" i="17" s="1"/>
  <c r="AJ689" i="17"/>
  <c r="AK689" i="17" s="1"/>
  <c r="AL689" i="17"/>
  <c r="AM689" i="17" s="1"/>
  <c r="C690" i="17"/>
  <c r="X689" i="17"/>
  <c r="AL690" i="17" l="1"/>
  <c r="AM690" i="17" s="1"/>
  <c r="AJ690" i="17"/>
  <c r="AK690" i="17" s="1"/>
  <c r="AH690" i="17"/>
  <c r="AI690" i="17" s="1"/>
  <c r="C691" i="17"/>
  <c r="X690" i="17"/>
  <c r="AL691" i="17" l="1"/>
  <c r="AM691" i="17" s="1"/>
  <c r="AJ691" i="17"/>
  <c r="AK691" i="17" s="1"/>
  <c r="AH691" i="17"/>
  <c r="AI691" i="17" s="1"/>
  <c r="C692" i="17"/>
  <c r="X691" i="17"/>
  <c r="AL692" i="17" l="1"/>
  <c r="AM692" i="17" s="1"/>
  <c r="AJ692" i="17"/>
  <c r="AK692" i="17" s="1"/>
  <c r="AH692" i="17"/>
  <c r="AI692" i="17" s="1"/>
  <c r="X692" i="17"/>
  <c r="C693" i="17"/>
  <c r="AJ693" i="17" l="1"/>
  <c r="AK693" i="17" s="1"/>
  <c r="AL693" i="17"/>
  <c r="AM693" i="17" s="1"/>
  <c r="AH693" i="17"/>
  <c r="AI693" i="17" s="1"/>
  <c r="X693" i="17"/>
  <c r="C694" i="17"/>
  <c r="AL694" i="17" l="1"/>
  <c r="AM694" i="17" s="1"/>
  <c r="AJ694" i="17"/>
  <c r="AK694" i="17" s="1"/>
  <c r="AH694" i="17"/>
  <c r="AI694" i="17" s="1"/>
  <c r="L694" i="17"/>
  <c r="G694" i="17"/>
  <c r="C695" i="17"/>
  <c r="X694" i="17"/>
  <c r="AL695" i="17" l="1"/>
  <c r="AM695" i="17" s="1"/>
  <c r="AJ695" i="17"/>
  <c r="AK695" i="17" s="1"/>
  <c r="AH695" i="17"/>
  <c r="AI695" i="17" s="1"/>
  <c r="G695" i="17"/>
  <c r="G696" i="17" s="1"/>
  <c r="G697" i="17" s="1"/>
  <c r="G698" i="17" s="1"/>
  <c r="L695" i="17"/>
  <c r="C696" i="17"/>
  <c r="X695" i="17"/>
  <c r="AL696" i="17" l="1"/>
  <c r="AM696" i="17" s="1"/>
  <c r="AJ696" i="17"/>
  <c r="AK696" i="17" s="1"/>
  <c r="AH696" i="17"/>
  <c r="AI696" i="17" s="1"/>
  <c r="L696" i="17"/>
  <c r="L697" i="17" s="1"/>
  <c r="L698" i="17" s="1"/>
  <c r="C697" i="17"/>
  <c r="X696" i="17"/>
  <c r="AL697" i="17" l="1"/>
  <c r="AM697" i="17" s="1"/>
  <c r="AJ697" i="17"/>
  <c r="AK697" i="17" s="1"/>
  <c r="AH697" i="17"/>
  <c r="AI697" i="17" s="1"/>
  <c r="C698" i="17"/>
  <c r="X697" i="17"/>
  <c r="AJ698" i="17" l="1"/>
  <c r="AK698" i="17" s="1"/>
  <c r="AH698" i="17"/>
  <c r="AI698" i="17" s="1"/>
  <c r="AL698" i="17"/>
  <c r="AM698" i="17" s="1"/>
  <c r="C699" i="17"/>
  <c r="X698" i="17"/>
  <c r="AL699" i="17" l="1"/>
  <c r="AM699" i="17" s="1"/>
  <c r="AJ699" i="17"/>
  <c r="AK699" i="17" s="1"/>
  <c r="AH699" i="17"/>
  <c r="AI699" i="17" s="1"/>
  <c r="G699" i="17"/>
  <c r="L699" i="17"/>
  <c r="X699" i="17"/>
  <c r="C700" i="17"/>
  <c r="AH700" i="17" l="1"/>
  <c r="AI700" i="17" s="1"/>
  <c r="AL700" i="17"/>
  <c r="AM700" i="17" s="1"/>
  <c r="AJ700" i="17"/>
  <c r="AK700" i="17" s="1"/>
  <c r="G700" i="17"/>
  <c r="C701" i="17"/>
  <c r="X700" i="17"/>
  <c r="L700" i="17"/>
  <c r="L701" i="17" l="1"/>
  <c r="L702" i="17" s="1"/>
  <c r="L703" i="17" s="1"/>
  <c r="L704" i="17" s="1"/>
  <c r="L705" i="17" s="1"/>
  <c r="G701" i="17"/>
  <c r="G702" i="17" s="1"/>
  <c r="G703" i="17" s="1"/>
  <c r="G704" i="17" s="1"/>
  <c r="G705" i="17" s="1"/>
  <c r="AH701" i="17"/>
  <c r="AI701" i="17" s="1"/>
  <c r="AL701" i="17"/>
  <c r="AM701" i="17" s="1"/>
  <c r="AJ701" i="17"/>
  <c r="AK701" i="17" s="1"/>
  <c r="C702" i="17"/>
  <c r="X701" i="17"/>
  <c r="AL702" i="17" l="1"/>
  <c r="AM702" i="17" s="1"/>
  <c r="AJ702" i="17"/>
  <c r="AK702" i="17" s="1"/>
  <c r="AH702" i="17"/>
  <c r="AI702" i="17" s="1"/>
  <c r="C703" i="17"/>
  <c r="X702" i="17"/>
  <c r="AL703" i="17" l="1"/>
  <c r="AM703" i="17" s="1"/>
  <c r="AJ703" i="17"/>
  <c r="AK703" i="17" s="1"/>
  <c r="AH703" i="17"/>
  <c r="AI703" i="17" s="1"/>
  <c r="X703" i="17"/>
  <c r="C704" i="17"/>
  <c r="AL704" i="17" l="1"/>
  <c r="AM704" i="17" s="1"/>
  <c r="AJ704" i="17"/>
  <c r="AK704" i="17" s="1"/>
  <c r="AH704" i="17"/>
  <c r="AI704" i="17" s="1"/>
  <c r="C705" i="17"/>
  <c r="X704" i="17"/>
  <c r="AL705" i="17" l="1"/>
  <c r="AM705" i="17" s="1"/>
  <c r="AJ705" i="17"/>
  <c r="AK705" i="17" s="1"/>
  <c r="AH705" i="17"/>
  <c r="AI705" i="17" s="1"/>
  <c r="C706" i="17"/>
  <c r="X705" i="17"/>
  <c r="AH706" i="17" l="1"/>
  <c r="AI706" i="17" s="1"/>
  <c r="AL706" i="17"/>
  <c r="AM706" i="17" s="1"/>
  <c r="AJ706" i="17"/>
  <c r="AK706" i="17" s="1"/>
  <c r="L706" i="17"/>
  <c r="G706" i="17"/>
  <c r="X706" i="17"/>
  <c r="C707" i="17"/>
  <c r="AH707" i="17" l="1"/>
  <c r="AI707" i="17" s="1"/>
  <c r="AL707" i="17"/>
  <c r="AM707" i="17" s="1"/>
  <c r="AJ707" i="17"/>
  <c r="AK707" i="17" s="1"/>
  <c r="G707" i="17"/>
  <c r="G708" i="17" s="1"/>
  <c r="G709" i="17" s="1"/>
  <c r="G710" i="17" s="1"/>
  <c r="L707" i="17"/>
  <c r="C708" i="17"/>
  <c r="X707" i="17"/>
  <c r="AL708" i="17" l="1"/>
  <c r="AM708" i="17" s="1"/>
  <c r="AJ708" i="17"/>
  <c r="AK708" i="17" s="1"/>
  <c r="AH708" i="17"/>
  <c r="AI708" i="17" s="1"/>
  <c r="L708" i="17"/>
  <c r="L709" i="17" s="1"/>
  <c r="L710" i="17" s="1"/>
  <c r="C709" i="17"/>
  <c r="X708" i="17"/>
  <c r="AL709" i="17" l="1"/>
  <c r="AM709" i="17" s="1"/>
  <c r="AH709" i="17"/>
  <c r="AI709" i="17" s="1"/>
  <c r="AJ709" i="17"/>
  <c r="AK709" i="17" s="1"/>
  <c r="C710" i="17"/>
  <c r="X709" i="17"/>
  <c r="AH710" i="17" l="1"/>
  <c r="AI710" i="17" s="1"/>
  <c r="AL710" i="17"/>
  <c r="AM710" i="17" s="1"/>
  <c r="AJ710" i="17"/>
  <c r="AK710" i="17" s="1"/>
  <c r="C711" i="17"/>
  <c r="X710" i="17"/>
  <c r="AL711" i="17" l="1"/>
  <c r="AM711" i="17" s="1"/>
  <c r="AH711" i="17"/>
  <c r="AI711" i="17" s="1"/>
  <c r="AJ711" i="17"/>
  <c r="AK711" i="17" s="1"/>
  <c r="G711" i="17"/>
  <c r="L711" i="17"/>
  <c r="X711" i="17"/>
  <c r="C712" i="17"/>
  <c r="AH712" i="17" l="1"/>
  <c r="AI712" i="17" s="1"/>
  <c r="AL712" i="17"/>
  <c r="AM712" i="17" s="1"/>
  <c r="AJ712" i="17"/>
  <c r="AK712" i="17" s="1"/>
  <c r="G712" i="17"/>
  <c r="C713" i="17"/>
  <c r="X712" i="17"/>
  <c r="L712" i="17"/>
  <c r="L713" i="17" s="1"/>
  <c r="L714" i="17" s="1"/>
  <c r="L715" i="17" s="1"/>
  <c r="L716" i="17" s="1"/>
  <c r="L717" i="17" s="1"/>
  <c r="G713" i="17" l="1"/>
  <c r="G714" i="17" s="1"/>
  <c r="G715" i="17" s="1"/>
  <c r="G716" i="17" s="1"/>
  <c r="G717" i="17" s="1"/>
  <c r="AL713" i="17"/>
  <c r="AM713" i="17" s="1"/>
  <c r="AJ713" i="17"/>
  <c r="AK713" i="17" s="1"/>
  <c r="AH713" i="17"/>
  <c r="AI713" i="17" s="1"/>
  <c r="C714" i="17"/>
  <c r="X713" i="17"/>
  <c r="AL714" i="17" l="1"/>
  <c r="AM714" i="17" s="1"/>
  <c r="AJ714" i="17"/>
  <c r="AK714" i="17" s="1"/>
  <c r="AH714" i="17"/>
  <c r="AI714" i="17" s="1"/>
  <c r="X714" i="17"/>
  <c r="C715" i="17"/>
  <c r="AJ715" i="17" l="1"/>
  <c r="AK715" i="17" s="1"/>
  <c r="AL715" i="17"/>
  <c r="AM715" i="17" s="1"/>
  <c r="AH715" i="17"/>
  <c r="AI715" i="17" s="1"/>
  <c r="C716" i="17"/>
  <c r="X715" i="17"/>
  <c r="AL716" i="17" l="1"/>
  <c r="AM716" i="17" s="1"/>
  <c r="AJ716" i="17"/>
  <c r="AK716" i="17" s="1"/>
  <c r="AH716" i="17"/>
  <c r="AI716" i="17" s="1"/>
  <c r="X716" i="17"/>
  <c r="C717" i="17"/>
  <c r="AL717" i="17" l="1"/>
  <c r="AM717" i="17" s="1"/>
  <c r="AJ717" i="17"/>
  <c r="AK717" i="17" s="1"/>
  <c r="AH717" i="17"/>
  <c r="AI717" i="17" s="1"/>
  <c r="C718" i="17"/>
  <c r="X717" i="17"/>
  <c r="AH718" i="17" l="1"/>
  <c r="AI718" i="17" s="1"/>
  <c r="AL718" i="17"/>
  <c r="AM718" i="17" s="1"/>
  <c r="AJ718" i="17"/>
  <c r="AK718" i="17" s="1"/>
  <c r="L718" i="17"/>
  <c r="G718" i="17"/>
  <c r="X718" i="17"/>
  <c r="C719" i="17"/>
  <c r="AH719" i="17" l="1"/>
  <c r="AI719" i="17" s="1"/>
  <c r="AL719" i="17"/>
  <c r="AM719" i="17" s="1"/>
  <c r="AJ719" i="17"/>
  <c r="AK719" i="17" s="1"/>
  <c r="G719" i="17"/>
  <c r="G720" i="17" s="1"/>
  <c r="G721" i="17" s="1"/>
  <c r="G722" i="17" s="1"/>
  <c r="L719" i="17"/>
  <c r="C720" i="17"/>
  <c r="X719" i="17"/>
  <c r="AL720" i="17" l="1"/>
  <c r="AM720" i="17" s="1"/>
  <c r="AJ720" i="17"/>
  <c r="AK720" i="17" s="1"/>
  <c r="AH720" i="17"/>
  <c r="AI720" i="17" s="1"/>
  <c r="L720" i="17"/>
  <c r="L721" i="17" s="1"/>
  <c r="L722" i="17" s="1"/>
  <c r="C721" i="17"/>
  <c r="X720" i="17"/>
  <c r="AH721" i="17" l="1"/>
  <c r="AI721" i="17" s="1"/>
  <c r="AL721" i="17"/>
  <c r="AM721" i="17" s="1"/>
  <c r="AJ721" i="17"/>
  <c r="AK721" i="17" s="1"/>
  <c r="C722" i="17"/>
  <c r="X721" i="17"/>
  <c r="AL722" i="17" l="1"/>
  <c r="AM722" i="17" s="1"/>
  <c r="AJ722" i="17"/>
  <c r="AK722" i="17" s="1"/>
  <c r="AH722" i="17"/>
  <c r="AI722" i="17" s="1"/>
  <c r="X722" i="17"/>
  <c r="C723" i="17"/>
  <c r="AL723" i="17" l="1"/>
  <c r="AM723" i="17" s="1"/>
  <c r="AJ723" i="17"/>
  <c r="AK723" i="17" s="1"/>
  <c r="AH723" i="17"/>
  <c r="AI723" i="17" s="1"/>
  <c r="G723" i="17"/>
  <c r="L723" i="17"/>
  <c r="X723" i="17"/>
  <c r="C724" i="17"/>
  <c r="AH724" i="17" l="1"/>
  <c r="AI724" i="17" s="1"/>
  <c r="AL724" i="17"/>
  <c r="AM724" i="17" s="1"/>
  <c r="AJ724" i="17"/>
  <c r="AK724" i="17" s="1"/>
  <c r="G724" i="17"/>
  <c r="L724" i="17"/>
  <c r="X724" i="17"/>
  <c r="C725" i="17"/>
  <c r="L725" i="17" l="1"/>
  <c r="L726" i="17" s="1"/>
  <c r="L727" i="17" s="1"/>
  <c r="L728" i="17" s="1"/>
  <c r="L729" i="17" s="1"/>
  <c r="G725" i="17"/>
  <c r="G726" i="17" s="1"/>
  <c r="G727" i="17" s="1"/>
  <c r="G728" i="17" s="1"/>
  <c r="G729" i="17" s="1"/>
  <c r="AL725" i="17"/>
  <c r="AM725" i="17" s="1"/>
  <c r="AJ725" i="17"/>
  <c r="AK725" i="17" s="1"/>
  <c r="AH725" i="17"/>
  <c r="AI725" i="17" s="1"/>
  <c r="C726" i="17"/>
  <c r="X725" i="17"/>
  <c r="AL726" i="17" l="1"/>
  <c r="AM726" i="17" s="1"/>
  <c r="AJ726" i="17"/>
  <c r="AK726" i="17" s="1"/>
  <c r="AH726" i="17"/>
  <c r="AI726" i="17" s="1"/>
  <c r="C727" i="17"/>
  <c r="X726" i="17"/>
  <c r="AL727" i="17" l="1"/>
  <c r="AM727" i="17" s="1"/>
  <c r="AJ727" i="17"/>
  <c r="AK727" i="17" s="1"/>
  <c r="AH727" i="17"/>
  <c r="AI727" i="17" s="1"/>
  <c r="X727" i="17"/>
  <c r="C728" i="17"/>
  <c r="AJ728" i="17" l="1"/>
  <c r="AK728" i="17" s="1"/>
  <c r="AL728" i="17"/>
  <c r="AM728" i="17" s="1"/>
  <c r="AH728" i="17"/>
  <c r="AI728" i="17" s="1"/>
  <c r="C729" i="17"/>
  <c r="X728" i="17"/>
  <c r="AL729" i="17" l="1"/>
  <c r="AM729" i="17" s="1"/>
  <c r="AJ729" i="17"/>
  <c r="AK729" i="17" s="1"/>
  <c r="AH729" i="17"/>
  <c r="AI729" i="17" s="1"/>
  <c r="X729" i="17"/>
  <c r="C730" i="17"/>
  <c r="AH730" i="17" l="1"/>
  <c r="AI730" i="17" s="1"/>
  <c r="AL730" i="17"/>
  <c r="AM730" i="17" s="1"/>
  <c r="AJ730" i="17"/>
  <c r="AK730" i="17" s="1"/>
  <c r="L730" i="17"/>
  <c r="G730" i="17"/>
  <c r="C731" i="17"/>
  <c r="X730" i="17"/>
  <c r="AH731" i="17" l="1"/>
  <c r="AI731" i="17" s="1"/>
  <c r="AL731" i="17"/>
  <c r="AM731" i="17" s="1"/>
  <c r="AJ731" i="17"/>
  <c r="AK731" i="17" s="1"/>
  <c r="G731" i="17"/>
  <c r="G732" i="17" s="1"/>
  <c r="G733" i="17" s="1"/>
  <c r="G734" i="17" s="1"/>
  <c r="L731" i="17"/>
  <c r="X731" i="17"/>
  <c r="C732" i="17"/>
  <c r="AL732" i="17" l="1"/>
  <c r="AM732" i="17" s="1"/>
  <c r="AJ732" i="17"/>
  <c r="AK732" i="17" s="1"/>
  <c r="AH732" i="17"/>
  <c r="AI732" i="17" s="1"/>
  <c r="L732" i="17"/>
  <c r="L733" i="17" s="1"/>
  <c r="L734" i="17" s="1"/>
  <c r="X732" i="17"/>
  <c r="C733" i="17"/>
  <c r="AH733" i="17" l="1"/>
  <c r="AI733" i="17" s="1"/>
  <c r="AL733" i="17"/>
  <c r="AM733" i="17" s="1"/>
  <c r="AJ733" i="17"/>
  <c r="AK733" i="17" s="1"/>
  <c r="X733" i="17"/>
  <c r="C734" i="17"/>
  <c r="AH734" i="17" l="1"/>
  <c r="AI734" i="17" s="1"/>
  <c r="AL734" i="17"/>
  <c r="AM734" i="17" s="1"/>
  <c r="AJ734" i="17"/>
  <c r="AK734" i="17" s="1"/>
  <c r="C735" i="17"/>
  <c r="X734" i="17"/>
  <c r="AL735" i="17" l="1"/>
  <c r="AM735" i="17" s="1"/>
  <c r="AH735" i="17"/>
  <c r="AI735" i="17" s="1"/>
  <c r="AJ735" i="17"/>
  <c r="AK735" i="17" s="1"/>
  <c r="G735" i="17"/>
  <c r="L735" i="17"/>
  <c r="C736" i="17"/>
  <c r="X735" i="17"/>
  <c r="AL736" i="17" l="1"/>
  <c r="AM736" i="17" s="1"/>
  <c r="AJ736" i="17"/>
  <c r="AK736" i="17" s="1"/>
  <c r="AH736" i="17"/>
  <c r="AI736" i="17" s="1"/>
  <c r="G736" i="17"/>
  <c r="X736" i="17"/>
  <c r="C737" i="17"/>
  <c r="L736" i="17"/>
  <c r="L737" i="17" s="1"/>
  <c r="L738" i="17" s="1"/>
  <c r="L739" i="17" s="1"/>
  <c r="L740" i="17" s="1"/>
  <c r="L741" i="17" s="1"/>
  <c r="G737" i="17" l="1"/>
  <c r="G738" i="17" s="1"/>
  <c r="G739" i="17" s="1"/>
  <c r="G740" i="17" s="1"/>
  <c r="G741" i="17" s="1"/>
  <c r="AH737" i="17"/>
  <c r="AI737" i="17" s="1"/>
  <c r="AL737" i="17"/>
  <c r="AM737" i="17" s="1"/>
  <c r="AJ737" i="17"/>
  <c r="AK737" i="17" s="1"/>
  <c r="X737" i="17"/>
  <c r="C738" i="17"/>
  <c r="AJ738" i="17" l="1"/>
  <c r="AK738" i="17" s="1"/>
  <c r="AL738" i="17"/>
  <c r="AM738" i="17" s="1"/>
  <c r="AH738" i="17"/>
  <c r="AI738" i="17" s="1"/>
  <c r="C739" i="17"/>
  <c r="X738" i="17"/>
  <c r="AL739" i="17" l="1"/>
  <c r="AM739" i="17" s="1"/>
  <c r="AJ739" i="17"/>
  <c r="AK739" i="17" s="1"/>
  <c r="AH739" i="17"/>
  <c r="AI739" i="17" s="1"/>
  <c r="C740" i="17"/>
  <c r="X739" i="17"/>
  <c r="AJ740" i="17" l="1"/>
  <c r="AK740" i="17" s="1"/>
  <c r="AL740" i="17"/>
  <c r="AM740" i="17" s="1"/>
  <c r="AH740" i="17"/>
  <c r="AI740" i="17" s="1"/>
  <c r="X740" i="17"/>
  <c r="C741" i="17"/>
  <c r="AJ741" i="17" l="1"/>
  <c r="AK741" i="17" s="1"/>
  <c r="AL741" i="17"/>
  <c r="AM741" i="17" s="1"/>
  <c r="AH741" i="17"/>
  <c r="AI741" i="17" s="1"/>
  <c r="X741" i="17"/>
  <c r="C742" i="17"/>
  <c r="AL742" i="17" l="1"/>
  <c r="AM742" i="17" s="1"/>
  <c r="AJ742" i="17"/>
  <c r="AK742" i="17" s="1"/>
  <c r="AH742" i="17"/>
  <c r="AI742" i="17" s="1"/>
  <c r="L742" i="17"/>
  <c r="G742" i="17"/>
  <c r="C743" i="17"/>
  <c r="X742" i="17"/>
  <c r="AH743" i="17" l="1"/>
  <c r="AI743" i="17" s="1"/>
  <c r="AL743" i="17"/>
  <c r="AM743" i="17" s="1"/>
  <c r="AJ743" i="17"/>
  <c r="AK743" i="17" s="1"/>
  <c r="G743" i="17"/>
  <c r="G744" i="17" s="1"/>
  <c r="G745" i="17" s="1"/>
  <c r="G746" i="17" s="1"/>
  <c r="L743" i="17"/>
  <c r="X743" i="17"/>
  <c r="C744" i="17"/>
  <c r="AJ744" i="17" l="1"/>
  <c r="AK744" i="17" s="1"/>
  <c r="AH744" i="17"/>
  <c r="AI744" i="17" s="1"/>
  <c r="AL744" i="17"/>
  <c r="AM744" i="17" s="1"/>
  <c r="L744" i="17"/>
  <c r="L745" i="17" s="1"/>
  <c r="L746" i="17" s="1"/>
  <c r="X744" i="17"/>
  <c r="C745" i="17"/>
  <c r="AH745" i="17" l="1"/>
  <c r="AI745" i="17" s="1"/>
  <c r="AL745" i="17"/>
  <c r="AM745" i="17" s="1"/>
  <c r="AJ745" i="17"/>
  <c r="AK745" i="17" s="1"/>
  <c r="X745" i="17"/>
  <c r="C746" i="17"/>
  <c r="AJ746" i="17" l="1"/>
  <c r="AK746" i="17" s="1"/>
  <c r="AH746" i="17"/>
  <c r="AI746" i="17" s="1"/>
  <c r="AL746" i="17"/>
  <c r="AM746" i="17" s="1"/>
  <c r="C747" i="17"/>
  <c r="X746" i="17"/>
  <c r="AH747" i="17" l="1"/>
  <c r="AI747" i="17" s="1"/>
  <c r="AL747" i="17"/>
  <c r="AM747" i="17" s="1"/>
  <c r="AJ747" i="17"/>
  <c r="AK747" i="17" s="1"/>
  <c r="G747" i="17"/>
  <c r="L747" i="17"/>
  <c r="C748" i="17"/>
  <c r="X747" i="17"/>
  <c r="AH748" i="17" l="1"/>
  <c r="AI748" i="17" s="1"/>
  <c r="AL748" i="17"/>
  <c r="AM748" i="17" s="1"/>
  <c r="AJ748" i="17"/>
  <c r="AK748" i="17" s="1"/>
  <c r="G748" i="17"/>
  <c r="L748" i="17"/>
  <c r="C749" i="17"/>
  <c r="X748" i="17"/>
  <c r="L749" i="17" l="1"/>
  <c r="L750" i="17" s="1"/>
  <c r="L751" i="17" s="1"/>
  <c r="L752" i="17" s="1"/>
  <c r="L753" i="17" s="1"/>
  <c r="G749" i="17"/>
  <c r="G750" i="17" s="1"/>
  <c r="G751" i="17" s="1"/>
  <c r="G752" i="17" s="1"/>
  <c r="G753" i="17" s="1"/>
  <c r="AL749" i="17"/>
  <c r="AM749" i="17" s="1"/>
  <c r="AJ749" i="17"/>
  <c r="AK749" i="17" s="1"/>
  <c r="AH749" i="17"/>
  <c r="AI749" i="17" s="1"/>
  <c r="X749" i="17"/>
  <c r="C750" i="17"/>
  <c r="AJ750" i="17" l="1"/>
  <c r="AK750" i="17" s="1"/>
  <c r="AL750" i="17"/>
  <c r="AM750" i="17" s="1"/>
  <c r="AH750" i="17"/>
  <c r="AI750" i="17" s="1"/>
  <c r="X750" i="17"/>
  <c r="C751" i="17"/>
  <c r="AL751" i="17" l="1"/>
  <c r="AM751" i="17" s="1"/>
  <c r="AJ751" i="17"/>
  <c r="AK751" i="17" s="1"/>
  <c r="AH751" i="17"/>
  <c r="AI751" i="17" s="1"/>
  <c r="C752" i="17"/>
  <c r="X751" i="17"/>
  <c r="AL752" i="17" l="1"/>
  <c r="AM752" i="17" s="1"/>
  <c r="AJ752" i="17"/>
  <c r="AK752" i="17" s="1"/>
  <c r="AH752" i="17"/>
  <c r="AI752" i="17" s="1"/>
  <c r="C753" i="17"/>
  <c r="X752" i="17"/>
  <c r="AL753" i="17" l="1"/>
  <c r="AM753" i="17" s="1"/>
  <c r="AJ753" i="17"/>
  <c r="AK753" i="17" s="1"/>
  <c r="AH753" i="17"/>
  <c r="AI753" i="17" s="1"/>
  <c r="X753" i="17"/>
  <c r="C754" i="17"/>
  <c r="AJ754" i="17" l="1"/>
  <c r="AK754" i="17" s="1"/>
  <c r="AH754" i="17"/>
  <c r="AI754" i="17" s="1"/>
  <c r="AL754" i="17"/>
  <c r="AM754" i="17" s="1"/>
  <c r="L754" i="17"/>
  <c r="G754" i="17"/>
  <c r="C755" i="17"/>
  <c r="X754" i="17"/>
  <c r="AL755" i="17" l="1"/>
  <c r="AM755" i="17" s="1"/>
  <c r="AJ755" i="17"/>
  <c r="AK755" i="17" s="1"/>
  <c r="AH755" i="17"/>
  <c r="AI755" i="17" s="1"/>
  <c r="G755" i="17"/>
  <c r="G756" i="17" s="1"/>
  <c r="G757" i="17" s="1"/>
  <c r="G758" i="17" s="1"/>
  <c r="L755" i="17"/>
  <c r="C756" i="17"/>
  <c r="X755" i="17"/>
  <c r="AL756" i="17" l="1"/>
  <c r="AM756" i="17" s="1"/>
  <c r="AJ756" i="17"/>
  <c r="AK756" i="17" s="1"/>
  <c r="AH756" i="17"/>
  <c r="AI756" i="17" s="1"/>
  <c r="L756" i="17"/>
  <c r="L757" i="17" s="1"/>
  <c r="L758" i="17" s="1"/>
  <c r="X756" i="17"/>
  <c r="C757" i="17"/>
  <c r="AL757" i="17" l="1"/>
  <c r="AM757" i="17" s="1"/>
  <c r="AJ757" i="17"/>
  <c r="AK757" i="17" s="1"/>
  <c r="AH757" i="17"/>
  <c r="AI757" i="17" s="1"/>
  <c r="X757" i="17"/>
  <c r="C758" i="17"/>
  <c r="AL758" i="17" l="1"/>
  <c r="AM758" i="17" s="1"/>
  <c r="AJ758" i="17"/>
  <c r="AK758" i="17" s="1"/>
  <c r="AH758" i="17"/>
  <c r="AI758" i="17" s="1"/>
  <c r="C759" i="17"/>
  <c r="X758" i="17"/>
  <c r="AL759" i="17" l="1"/>
  <c r="AM759" i="17" s="1"/>
  <c r="AJ759" i="17"/>
  <c r="AK759" i="17" s="1"/>
  <c r="AH759" i="17"/>
  <c r="AI759" i="17" s="1"/>
  <c r="G759" i="17"/>
  <c r="L759" i="17"/>
  <c r="C760" i="17"/>
  <c r="X759" i="17"/>
  <c r="AL760" i="17" l="1"/>
  <c r="AM760" i="17" s="1"/>
  <c r="AJ760" i="17"/>
  <c r="AK760" i="17" s="1"/>
  <c r="AH760" i="17"/>
  <c r="AI760" i="17" s="1"/>
  <c r="G760" i="17"/>
  <c r="L760" i="17"/>
  <c r="C761" i="17"/>
  <c r="X760" i="17"/>
  <c r="L761" i="17" l="1"/>
  <c r="L762" i="17" s="1"/>
  <c r="L763" i="17" s="1"/>
  <c r="L764" i="17" s="1"/>
  <c r="L765" i="17" s="1"/>
  <c r="G761" i="17"/>
  <c r="G762" i="17" s="1"/>
  <c r="G763" i="17" s="1"/>
  <c r="G764" i="17" s="1"/>
  <c r="G765" i="17" s="1"/>
  <c r="AL761" i="17"/>
  <c r="AM761" i="17" s="1"/>
  <c r="AJ761" i="17"/>
  <c r="AK761" i="17" s="1"/>
  <c r="AH761" i="17"/>
  <c r="AI761" i="17" s="1"/>
  <c r="C762" i="17"/>
  <c r="X761" i="17"/>
  <c r="AJ762" i="17" l="1"/>
  <c r="AK762" i="17" s="1"/>
  <c r="AL762" i="17"/>
  <c r="AM762" i="17" s="1"/>
  <c r="AH762" i="17"/>
  <c r="AI762" i="17" s="1"/>
  <c r="X762" i="17"/>
  <c r="C763" i="17"/>
  <c r="AL763" i="17" l="1"/>
  <c r="AM763" i="17" s="1"/>
  <c r="AJ763" i="17"/>
  <c r="AK763" i="17" s="1"/>
  <c r="AH763" i="17"/>
  <c r="AI763" i="17" s="1"/>
  <c r="X763" i="17"/>
  <c r="C764" i="17"/>
  <c r="AL764" i="17" l="1"/>
  <c r="AM764" i="17" s="1"/>
  <c r="AJ764" i="17"/>
  <c r="AK764" i="17" s="1"/>
  <c r="AH764" i="17"/>
  <c r="AI764" i="17" s="1"/>
  <c r="X764" i="17"/>
  <c r="C765" i="17"/>
  <c r="AL765" i="17" l="1"/>
  <c r="AM765" i="17" s="1"/>
  <c r="AJ765" i="17"/>
  <c r="AK765" i="17" s="1"/>
  <c r="AH765" i="17"/>
  <c r="AI765" i="17" s="1"/>
  <c r="X765" i="17"/>
  <c r="C766" i="17"/>
  <c r="AH766" i="17" l="1"/>
  <c r="AI766" i="17" s="1"/>
  <c r="AL766" i="17"/>
  <c r="AM766" i="17" s="1"/>
  <c r="AJ766" i="17"/>
  <c r="AK766" i="17" s="1"/>
  <c r="L766" i="17"/>
  <c r="G766" i="17"/>
  <c r="C767" i="17"/>
  <c r="X766" i="17"/>
  <c r="AL767" i="17" l="1"/>
  <c r="AM767" i="17" s="1"/>
  <c r="AJ767" i="17"/>
  <c r="AK767" i="17" s="1"/>
  <c r="AH767" i="17"/>
  <c r="AI767" i="17" s="1"/>
  <c r="G767" i="17"/>
  <c r="G768" i="17" s="1"/>
  <c r="G769" i="17" s="1"/>
  <c r="G770" i="17" s="1"/>
  <c r="L767" i="17"/>
  <c r="X767" i="17"/>
  <c r="C768" i="17"/>
  <c r="AH768" i="17" l="1"/>
  <c r="AI768" i="17" s="1"/>
  <c r="AL768" i="17"/>
  <c r="AM768" i="17" s="1"/>
  <c r="AJ768" i="17"/>
  <c r="AK768" i="17" s="1"/>
  <c r="L768" i="17"/>
  <c r="L769" i="17" s="1"/>
  <c r="L770" i="17" s="1"/>
  <c r="C769" i="17"/>
  <c r="X768" i="17"/>
  <c r="AH769" i="17" l="1"/>
  <c r="AI769" i="17" s="1"/>
  <c r="AL769" i="17"/>
  <c r="AM769" i="17" s="1"/>
  <c r="AJ769" i="17"/>
  <c r="AK769" i="17" s="1"/>
  <c r="X769" i="17"/>
  <c r="C770" i="17"/>
  <c r="AJ770" i="17" l="1"/>
  <c r="AK770" i="17" s="1"/>
  <c r="AL770" i="17"/>
  <c r="AM770" i="17" s="1"/>
  <c r="AH770" i="17"/>
  <c r="AI770" i="17" s="1"/>
  <c r="C771" i="17"/>
  <c r="X770" i="17"/>
  <c r="AJ771" i="17" l="1"/>
  <c r="AK771" i="17" s="1"/>
  <c r="AL771" i="17"/>
  <c r="AM771" i="17" s="1"/>
  <c r="AH771" i="17"/>
  <c r="AI771" i="17" s="1"/>
  <c r="G771" i="17"/>
  <c r="L771" i="17"/>
  <c r="C772" i="17"/>
  <c r="X771" i="17"/>
  <c r="AL772" i="17" l="1"/>
  <c r="AM772" i="17" s="1"/>
  <c r="AJ772" i="17"/>
  <c r="AK772" i="17" s="1"/>
  <c r="AH772" i="17"/>
  <c r="AI772" i="17" s="1"/>
  <c r="G772" i="17"/>
  <c r="X772" i="17"/>
  <c r="C773" i="17"/>
  <c r="L772" i="17"/>
  <c r="L773" i="17" s="1"/>
  <c r="L774" i="17" s="1"/>
  <c r="L775" i="17" s="1"/>
  <c r="L776" i="17" s="1"/>
  <c r="L777" i="17" s="1"/>
  <c r="G773" i="17" l="1"/>
  <c r="G774" i="17" s="1"/>
  <c r="G775" i="17" s="1"/>
  <c r="G776" i="17" s="1"/>
  <c r="G777" i="17" s="1"/>
  <c r="AL773" i="17"/>
  <c r="AM773" i="17" s="1"/>
  <c r="AJ773" i="17"/>
  <c r="AK773" i="17" s="1"/>
  <c r="AH773" i="17"/>
  <c r="AI773" i="17" s="1"/>
  <c r="X773" i="17"/>
  <c r="C774" i="17"/>
  <c r="AJ774" i="17" l="1"/>
  <c r="AK774" i="17" s="1"/>
  <c r="AL774" i="17"/>
  <c r="AM774" i="17" s="1"/>
  <c r="AH774" i="17"/>
  <c r="AI774" i="17" s="1"/>
  <c r="C775" i="17"/>
  <c r="X774" i="17"/>
  <c r="AJ775" i="17" l="1"/>
  <c r="AL775" i="17"/>
  <c r="AM775" i="17" s="1"/>
  <c r="AH775" i="17"/>
  <c r="AI775" i="17" s="1"/>
  <c r="AK775" i="17"/>
  <c r="C776" i="17"/>
  <c r="X775" i="17"/>
  <c r="AL776" i="17" l="1"/>
  <c r="AM776" i="17" s="1"/>
  <c r="AJ776" i="17"/>
  <c r="AK776" i="17" s="1"/>
  <c r="AH776" i="17"/>
  <c r="AI776" i="17" s="1"/>
  <c r="C777" i="17"/>
  <c r="X776" i="17"/>
  <c r="AL777" i="17" l="1"/>
  <c r="AM777" i="17" s="1"/>
  <c r="AJ777" i="17"/>
  <c r="AK777" i="17" s="1"/>
  <c r="AH777" i="17"/>
  <c r="AI777" i="17" s="1"/>
  <c r="X777" i="17"/>
  <c r="C778" i="17"/>
  <c r="AL778" i="17" l="1"/>
  <c r="AM778" i="17" s="1"/>
  <c r="AH778" i="17"/>
  <c r="AI778" i="17" s="1"/>
  <c r="AJ778" i="17"/>
  <c r="AK778" i="17" s="1"/>
  <c r="L778" i="17"/>
  <c r="G778" i="17"/>
  <c r="X778" i="17"/>
  <c r="C779" i="17"/>
  <c r="AL779" i="17" l="1"/>
  <c r="AM779" i="17" s="1"/>
  <c r="AJ779" i="17"/>
  <c r="AK779" i="17" s="1"/>
  <c r="AH779" i="17"/>
  <c r="AI779" i="17" s="1"/>
  <c r="G779" i="17"/>
  <c r="G780" i="17" s="1"/>
  <c r="G781" i="17" s="1"/>
  <c r="G782" i="17" s="1"/>
  <c r="L779" i="17"/>
  <c r="C780" i="17"/>
  <c r="X779" i="17"/>
  <c r="AH780" i="17" l="1"/>
  <c r="AI780" i="17" s="1"/>
  <c r="AL780" i="17"/>
  <c r="AM780" i="17" s="1"/>
  <c r="AJ780" i="17"/>
  <c r="AK780" i="17" s="1"/>
  <c r="L780" i="17"/>
  <c r="L781" i="17" s="1"/>
  <c r="L782" i="17" s="1"/>
  <c r="X780" i="17"/>
  <c r="C781" i="17"/>
  <c r="AH781" i="17" l="1"/>
  <c r="AI781" i="17" s="1"/>
  <c r="AL781" i="17"/>
  <c r="AM781" i="17" s="1"/>
  <c r="AJ781" i="17"/>
  <c r="AK781" i="17" s="1"/>
  <c r="X781" i="17"/>
  <c r="C782" i="17"/>
  <c r="AL782" i="17" l="1"/>
  <c r="AM782" i="17" s="1"/>
  <c r="AJ782" i="17"/>
  <c r="AK782" i="17" s="1"/>
  <c r="AH782" i="17"/>
  <c r="AI782" i="17" s="1"/>
  <c r="X782" i="17"/>
  <c r="C783" i="17"/>
  <c r="AL783" i="17" l="1"/>
  <c r="AM783" i="17" s="1"/>
  <c r="AJ783" i="17"/>
  <c r="AK783" i="17" s="1"/>
  <c r="AH783" i="17"/>
  <c r="AI783" i="17" s="1"/>
  <c r="G783" i="17"/>
  <c r="L783" i="17"/>
  <c r="C784" i="17"/>
  <c r="X783" i="17"/>
  <c r="AJ784" i="17" l="1"/>
  <c r="AK784" i="17" s="1"/>
  <c r="AL784" i="17"/>
  <c r="AM784" i="17" s="1"/>
  <c r="AH784" i="17"/>
  <c r="AI784" i="17" s="1"/>
  <c r="G784" i="17"/>
  <c r="L784" i="17"/>
  <c r="L785" i="17" s="1"/>
  <c r="L786" i="17" s="1"/>
  <c r="L787" i="17" s="1"/>
  <c r="L788" i="17" s="1"/>
  <c r="L789" i="17" s="1"/>
  <c r="C785" i="17"/>
  <c r="X784" i="17"/>
  <c r="G785" i="17" l="1"/>
  <c r="G786" i="17" s="1"/>
  <c r="G787" i="17" s="1"/>
  <c r="G788" i="17" s="1"/>
  <c r="G789" i="17" s="1"/>
  <c r="AH785" i="17"/>
  <c r="AI785" i="17" s="1"/>
  <c r="AL785" i="17"/>
  <c r="AM785" i="17" s="1"/>
  <c r="AJ785" i="17"/>
  <c r="AK785" i="17" s="1"/>
  <c r="X785" i="17"/>
  <c r="C786" i="17"/>
  <c r="AL786" i="17" l="1"/>
  <c r="AM786" i="17" s="1"/>
  <c r="AJ786" i="17"/>
  <c r="AK786" i="17" s="1"/>
  <c r="AH786" i="17"/>
  <c r="AI786" i="17" s="1"/>
  <c r="C787" i="17"/>
  <c r="X786" i="17"/>
  <c r="AL787" i="17" l="1"/>
  <c r="AM787" i="17" s="1"/>
  <c r="AJ787" i="17"/>
  <c r="AK787" i="17" s="1"/>
  <c r="AH787" i="17"/>
  <c r="AI787" i="17" s="1"/>
  <c r="X787" i="17"/>
  <c r="C788" i="17"/>
  <c r="AL788" i="17" l="1"/>
  <c r="AM788" i="17" s="1"/>
  <c r="AJ788" i="17"/>
  <c r="AK788" i="17" s="1"/>
  <c r="AH788" i="17"/>
  <c r="AI788" i="17" s="1"/>
  <c r="X788" i="17"/>
  <c r="C789" i="17"/>
  <c r="AL789" i="17" l="1"/>
  <c r="AM789" i="17" s="1"/>
  <c r="AJ789" i="17"/>
  <c r="AK789" i="17" s="1"/>
  <c r="AH789" i="17"/>
  <c r="AI789" i="17" s="1"/>
  <c r="C790" i="17"/>
  <c r="X789" i="17"/>
  <c r="AH790" i="17" l="1"/>
  <c r="AI790" i="17" s="1"/>
  <c r="AL790" i="17"/>
  <c r="AM790" i="17" s="1"/>
  <c r="AJ790" i="17"/>
  <c r="AK790" i="17" s="1"/>
  <c r="L790" i="17"/>
  <c r="G790" i="17"/>
  <c r="C791" i="17"/>
  <c r="X790" i="17"/>
  <c r="AH791" i="17" l="1"/>
  <c r="AI791" i="17" s="1"/>
  <c r="AL791" i="17"/>
  <c r="AM791" i="17" s="1"/>
  <c r="AJ791" i="17"/>
  <c r="AK791" i="17" s="1"/>
  <c r="G791" i="17"/>
  <c r="G792" i="17" s="1"/>
  <c r="G793" i="17" s="1"/>
  <c r="G794" i="17" s="1"/>
  <c r="L791" i="17"/>
  <c r="X791" i="17"/>
  <c r="C792" i="17"/>
  <c r="AH792" i="17" l="1"/>
  <c r="AI792" i="17" s="1"/>
  <c r="AL792" i="17"/>
  <c r="AM792" i="17" s="1"/>
  <c r="AJ792" i="17"/>
  <c r="AK792" i="17" s="1"/>
  <c r="L792" i="17"/>
  <c r="L793" i="17" s="1"/>
  <c r="L794" i="17" s="1"/>
  <c r="C793" i="17"/>
  <c r="X792" i="17"/>
  <c r="AH793" i="17" l="1"/>
  <c r="AI793" i="17" s="1"/>
  <c r="AL793" i="17"/>
  <c r="AM793" i="17" s="1"/>
  <c r="AJ793" i="17"/>
  <c r="AK793" i="17" s="1"/>
  <c r="C794" i="17"/>
  <c r="X793" i="17"/>
  <c r="AH794" i="17" l="1"/>
  <c r="AI794" i="17" s="1"/>
  <c r="AL794" i="17"/>
  <c r="AM794" i="17" s="1"/>
  <c r="AJ794" i="17"/>
  <c r="AK794" i="17" s="1"/>
  <c r="C795" i="17"/>
  <c r="X794" i="17"/>
  <c r="AL795" i="17" l="1"/>
  <c r="AM795" i="17" s="1"/>
  <c r="AJ795" i="17"/>
  <c r="AK795" i="17" s="1"/>
  <c r="AH795" i="17"/>
  <c r="AI795" i="17" s="1"/>
  <c r="G795" i="17"/>
  <c r="L795" i="17"/>
  <c r="X795" i="17"/>
  <c r="C796" i="17"/>
  <c r="AL796" i="17" l="1"/>
  <c r="AM796" i="17" s="1"/>
  <c r="AJ796" i="17"/>
  <c r="AK796" i="17" s="1"/>
  <c r="AH796" i="17"/>
  <c r="AI796" i="17" s="1"/>
  <c r="G796" i="17"/>
  <c r="X796" i="17"/>
  <c r="C797" i="17"/>
  <c r="L796" i="17"/>
  <c r="L797" i="17" s="1"/>
  <c r="L798" i="17" s="1"/>
  <c r="L799" i="17" s="1"/>
  <c r="L800" i="17" s="1"/>
  <c r="L801" i="17" s="1"/>
  <c r="G797" i="17" l="1"/>
  <c r="G798" i="17" s="1"/>
  <c r="G799" i="17" s="1"/>
  <c r="G800" i="17" s="1"/>
  <c r="G801" i="17" s="1"/>
  <c r="AL797" i="17"/>
  <c r="AM797" i="17" s="1"/>
  <c r="AJ797" i="17"/>
  <c r="AK797" i="17" s="1"/>
  <c r="AH797" i="17"/>
  <c r="AI797" i="17" s="1"/>
  <c r="C798" i="17"/>
  <c r="X797" i="17"/>
  <c r="AL798" i="17" l="1"/>
  <c r="AM798" i="17" s="1"/>
  <c r="AJ798" i="17"/>
  <c r="AK798" i="17" s="1"/>
  <c r="AH798" i="17"/>
  <c r="AI798" i="17" s="1"/>
  <c r="X798" i="17"/>
  <c r="C799" i="17"/>
  <c r="AL799" i="17" l="1"/>
  <c r="AM799" i="17" s="1"/>
  <c r="AJ799" i="17"/>
  <c r="AK799" i="17" s="1"/>
  <c r="AH799" i="17"/>
  <c r="AI799" i="17" s="1"/>
  <c r="X799" i="17"/>
  <c r="C800" i="17"/>
  <c r="AL800" i="17" l="1"/>
  <c r="AM800" i="17" s="1"/>
  <c r="AJ800" i="17"/>
  <c r="AK800" i="17" s="1"/>
  <c r="AH800" i="17"/>
  <c r="AI800" i="17" s="1"/>
  <c r="X800" i="17"/>
  <c r="C801" i="17"/>
  <c r="AL801" i="17" l="1"/>
  <c r="AM801" i="17" s="1"/>
  <c r="AJ801" i="17"/>
  <c r="AK801" i="17" s="1"/>
  <c r="AH801" i="17"/>
  <c r="AI801" i="17" s="1"/>
  <c r="X801" i="17"/>
  <c r="C802" i="17"/>
  <c r="AL802" i="17" l="1"/>
  <c r="AM802" i="17" s="1"/>
  <c r="AJ802" i="17"/>
  <c r="AK802" i="17" s="1"/>
  <c r="AH802" i="17"/>
  <c r="AI802" i="17" s="1"/>
  <c r="L802" i="17"/>
  <c r="G802" i="17"/>
  <c r="X802" i="17"/>
  <c r="C803" i="17"/>
  <c r="AH803" i="17" l="1"/>
  <c r="AI803" i="17" s="1"/>
  <c r="AL803" i="17"/>
  <c r="AM803" i="17" s="1"/>
  <c r="AJ803" i="17"/>
  <c r="AK803" i="17" s="1"/>
  <c r="G803" i="17"/>
  <c r="G804" i="17" s="1"/>
  <c r="G805" i="17" s="1"/>
  <c r="G806" i="17" s="1"/>
  <c r="L803" i="17"/>
  <c r="X803" i="17"/>
  <c r="C804" i="17"/>
  <c r="AH804" i="17" l="1"/>
  <c r="AI804" i="17" s="1"/>
  <c r="AL804" i="17"/>
  <c r="AM804" i="17" s="1"/>
  <c r="AJ804" i="17"/>
  <c r="AK804" i="17" s="1"/>
  <c r="L804" i="17"/>
  <c r="L805" i="17" s="1"/>
  <c r="L806" i="17" s="1"/>
  <c r="C805" i="17"/>
  <c r="X804" i="17"/>
  <c r="AH805" i="17" l="1"/>
  <c r="AI805" i="17" s="1"/>
  <c r="AL805" i="17"/>
  <c r="AM805" i="17" s="1"/>
  <c r="AJ805" i="17"/>
  <c r="AK805" i="17" s="1"/>
  <c r="C806" i="17"/>
  <c r="X805" i="17"/>
  <c r="AL806" i="17" l="1"/>
  <c r="AM806" i="17" s="1"/>
  <c r="AJ806" i="17"/>
  <c r="AK806" i="17" s="1"/>
  <c r="AH806" i="17"/>
  <c r="AI806" i="17" s="1"/>
  <c r="C807" i="17"/>
  <c r="X806" i="17"/>
  <c r="AL807" i="17" l="1"/>
  <c r="AM807" i="17" s="1"/>
  <c r="AJ807" i="17"/>
  <c r="AK807" i="17" s="1"/>
  <c r="AH807" i="17"/>
  <c r="AI807" i="17" s="1"/>
  <c r="G807" i="17"/>
  <c r="L807" i="17"/>
  <c r="X807" i="17"/>
  <c r="C808" i="17"/>
  <c r="AL808" i="17" l="1"/>
  <c r="AM808" i="17" s="1"/>
  <c r="AJ808" i="17"/>
  <c r="AK808" i="17" s="1"/>
  <c r="AH808" i="17"/>
  <c r="AI808" i="17" s="1"/>
  <c r="G808" i="17"/>
  <c r="X808" i="17"/>
  <c r="C809" i="17"/>
  <c r="L808" i="17"/>
  <c r="L809" i="17" s="1"/>
  <c r="L810" i="17" s="1"/>
  <c r="L811" i="17" s="1"/>
  <c r="L812" i="17" s="1"/>
  <c r="L813" i="17" s="1"/>
  <c r="G809" i="17" l="1"/>
  <c r="G810" i="17" s="1"/>
  <c r="G811" i="17" s="1"/>
  <c r="G812" i="17" s="1"/>
  <c r="G813" i="17" s="1"/>
  <c r="AH809" i="17"/>
  <c r="AI809" i="17" s="1"/>
  <c r="AL809" i="17"/>
  <c r="AM809" i="17" s="1"/>
  <c r="AJ809" i="17"/>
  <c r="AK809" i="17" s="1"/>
  <c r="X809" i="17"/>
  <c r="C810" i="17"/>
  <c r="AL810" i="17" l="1"/>
  <c r="AM810" i="17" s="1"/>
  <c r="AJ810" i="17"/>
  <c r="AK810" i="17" s="1"/>
  <c r="AH810" i="17"/>
  <c r="AI810" i="17" s="1"/>
  <c r="C811" i="17"/>
  <c r="X810" i="17"/>
  <c r="AL811" i="17" l="1"/>
  <c r="AM811" i="17" s="1"/>
  <c r="AJ811" i="17"/>
  <c r="AK811" i="17" s="1"/>
  <c r="AH811" i="17"/>
  <c r="AI811" i="17" s="1"/>
  <c r="C812" i="17"/>
  <c r="X811" i="17"/>
  <c r="AL812" i="17" l="1"/>
  <c r="AM812" i="17" s="1"/>
  <c r="AJ812" i="17"/>
  <c r="AK812" i="17" s="1"/>
  <c r="AH812" i="17"/>
  <c r="AI812" i="17" s="1"/>
  <c r="C813" i="17"/>
  <c r="X812" i="17"/>
  <c r="AL813" i="17" l="1"/>
  <c r="AM813" i="17" s="1"/>
  <c r="AJ813" i="17"/>
  <c r="AK813" i="17" s="1"/>
  <c r="AH813" i="17"/>
  <c r="AI813" i="17" s="1"/>
  <c r="C814" i="17"/>
  <c r="X813" i="17"/>
  <c r="AH814" i="17" l="1"/>
  <c r="AI814" i="17" s="1"/>
  <c r="AL814" i="17"/>
  <c r="AM814" i="17" s="1"/>
  <c r="AJ814" i="17"/>
  <c r="AK814" i="17" s="1"/>
  <c r="L814" i="17"/>
  <c r="G814" i="17"/>
  <c r="X814" i="17"/>
  <c r="C815" i="17"/>
  <c r="AJ815" i="17" l="1"/>
  <c r="AK815" i="17" s="1"/>
  <c r="AH815" i="17"/>
  <c r="AI815" i="17" s="1"/>
  <c r="AL815" i="17"/>
  <c r="AM815" i="17" s="1"/>
  <c r="G815" i="17"/>
  <c r="G816" i="17" s="1"/>
  <c r="G817" i="17" s="1"/>
  <c r="G818" i="17" s="1"/>
  <c r="L815" i="17"/>
  <c r="X815" i="17"/>
  <c r="C816" i="17"/>
  <c r="AL816" i="17" l="1"/>
  <c r="AM816" i="17" s="1"/>
  <c r="AJ816" i="17"/>
  <c r="AK816" i="17" s="1"/>
  <c r="AH816" i="17"/>
  <c r="AI816" i="17" s="1"/>
  <c r="L816" i="17"/>
  <c r="L817" i="17" s="1"/>
  <c r="L818" i="17" s="1"/>
  <c r="C817" i="17"/>
  <c r="X816" i="17"/>
  <c r="AL817" i="17" l="1"/>
  <c r="AM817" i="17" s="1"/>
  <c r="AJ817" i="17"/>
  <c r="AK817" i="17" s="1"/>
  <c r="AH817" i="17"/>
  <c r="AI817" i="17" s="1"/>
  <c r="X817" i="17"/>
  <c r="C818" i="17"/>
  <c r="AL818" i="17" l="1"/>
  <c r="AM818" i="17" s="1"/>
  <c r="AJ818" i="17"/>
  <c r="AK818" i="17" s="1"/>
  <c r="AH818" i="17"/>
  <c r="AI818" i="17" s="1"/>
  <c r="X818" i="17"/>
  <c r="C819" i="17"/>
  <c r="AH819" i="17" l="1"/>
  <c r="AI819" i="17" s="1"/>
  <c r="AL819" i="17"/>
  <c r="AM819" i="17" s="1"/>
  <c r="AJ819" i="17"/>
  <c r="AK819" i="17" s="1"/>
  <c r="G819" i="17"/>
  <c r="L819" i="17"/>
  <c r="X819" i="17"/>
  <c r="C820" i="17"/>
  <c r="AJ820" i="17" l="1"/>
  <c r="AK820" i="17" s="1"/>
  <c r="AH820" i="17"/>
  <c r="AI820" i="17" s="1"/>
  <c r="AL820" i="17"/>
  <c r="AM820" i="17" s="1"/>
  <c r="G820" i="17"/>
  <c r="C821" i="17"/>
  <c r="L820" i="17"/>
  <c r="L821" i="17" s="1"/>
  <c r="L822" i="17" s="1"/>
  <c r="L823" i="17" s="1"/>
  <c r="L824" i="17" s="1"/>
  <c r="L825" i="17" s="1"/>
  <c r="X820" i="17"/>
  <c r="G821" i="17" l="1"/>
  <c r="G822" i="17" s="1"/>
  <c r="G823" i="17" s="1"/>
  <c r="G824" i="17" s="1"/>
  <c r="G825" i="17" s="1"/>
  <c r="AL821" i="17"/>
  <c r="AM821" i="17" s="1"/>
  <c r="AH821" i="17"/>
  <c r="AI821" i="17" s="1"/>
  <c r="AJ821" i="17"/>
  <c r="AK821" i="17" s="1"/>
  <c r="X821" i="17"/>
  <c r="C822" i="17"/>
  <c r="AL822" i="17" l="1"/>
  <c r="AM822" i="17" s="1"/>
  <c r="AJ822" i="17"/>
  <c r="AK822" i="17" s="1"/>
  <c r="AH822" i="17"/>
  <c r="AI822" i="17" s="1"/>
  <c r="X822" i="17"/>
  <c r="C823" i="17"/>
  <c r="AL823" i="17" l="1"/>
  <c r="AM823" i="17" s="1"/>
  <c r="AJ823" i="17"/>
  <c r="AK823" i="17" s="1"/>
  <c r="AH823" i="17"/>
  <c r="AI823" i="17" s="1"/>
  <c r="X823" i="17"/>
  <c r="C824" i="17"/>
  <c r="AL824" i="17" l="1"/>
  <c r="AM824" i="17" s="1"/>
  <c r="AJ824" i="17"/>
  <c r="AK824" i="17" s="1"/>
  <c r="AH824" i="17"/>
  <c r="AI824" i="17" s="1"/>
  <c r="X824" i="17"/>
  <c r="C825" i="17"/>
  <c r="AJ825" i="17" l="1"/>
  <c r="AK825" i="17" s="1"/>
  <c r="AL825" i="17"/>
  <c r="AM825" i="17" s="1"/>
  <c r="AH825" i="17"/>
  <c r="AI825" i="17" s="1"/>
  <c r="C826" i="17"/>
  <c r="X825" i="17"/>
  <c r="AH826" i="17" l="1"/>
  <c r="AI826" i="17" s="1"/>
  <c r="AL826" i="17"/>
  <c r="AM826" i="17" s="1"/>
  <c r="AJ826" i="17"/>
  <c r="AK826" i="17" s="1"/>
  <c r="L826" i="17"/>
  <c r="G826" i="17"/>
  <c r="X826" i="17"/>
  <c r="C827" i="17"/>
  <c r="AJ827" i="17" l="1"/>
  <c r="AK827" i="17" s="1"/>
  <c r="AH827" i="17"/>
  <c r="AI827" i="17" s="1"/>
  <c r="AL827" i="17"/>
  <c r="AM827" i="17" s="1"/>
  <c r="G827" i="17"/>
  <c r="G828" i="17" s="1"/>
  <c r="G829" i="17" s="1"/>
  <c r="G830" i="17" s="1"/>
  <c r="L827" i="17"/>
  <c r="C828" i="17"/>
  <c r="X827" i="17"/>
  <c r="AL828" i="17" l="1"/>
  <c r="AM828" i="17" s="1"/>
  <c r="AJ828" i="17"/>
  <c r="AK828" i="17" s="1"/>
  <c r="AH828" i="17"/>
  <c r="AI828" i="17" s="1"/>
  <c r="L828" i="17"/>
  <c r="L829" i="17" s="1"/>
  <c r="L830" i="17" s="1"/>
  <c r="X828" i="17"/>
  <c r="C829" i="17"/>
  <c r="AH829" i="17" l="1"/>
  <c r="AI829" i="17" s="1"/>
  <c r="AL829" i="17"/>
  <c r="AM829" i="17" s="1"/>
  <c r="AJ829" i="17"/>
  <c r="AK829" i="17" s="1"/>
  <c r="C830" i="17"/>
  <c r="X829" i="17"/>
  <c r="AL830" i="17" l="1"/>
  <c r="AM830" i="17" s="1"/>
  <c r="AJ830" i="17"/>
  <c r="AK830" i="17" s="1"/>
  <c r="AH830" i="17"/>
  <c r="AI830" i="17" s="1"/>
  <c r="C831" i="17"/>
  <c r="X830" i="17"/>
  <c r="AL831" i="17" l="1"/>
  <c r="AM831" i="17" s="1"/>
  <c r="AJ831" i="17"/>
  <c r="AK831" i="17" s="1"/>
  <c r="AH831" i="17"/>
  <c r="AI831" i="17" s="1"/>
  <c r="G831" i="17"/>
  <c r="L831" i="17"/>
  <c r="C832" i="17"/>
  <c r="X831" i="17"/>
  <c r="AH832" i="17" l="1"/>
  <c r="AI832" i="17" s="1"/>
  <c r="AJ832" i="17"/>
  <c r="AK832" i="17" s="1"/>
  <c r="AL832" i="17"/>
  <c r="AM832" i="17" s="1"/>
  <c r="G832" i="17"/>
  <c r="X832" i="17"/>
  <c r="L832" i="17"/>
  <c r="C833" i="17"/>
  <c r="L833" i="17" l="1"/>
  <c r="L834" i="17" s="1"/>
  <c r="L835" i="17" s="1"/>
  <c r="L836" i="17" s="1"/>
  <c r="L837" i="17" s="1"/>
  <c r="G833" i="17"/>
  <c r="G834" i="17" s="1"/>
  <c r="G835" i="17" s="1"/>
  <c r="G836" i="17" s="1"/>
  <c r="G837" i="17" s="1"/>
  <c r="AH833" i="17"/>
  <c r="AI833" i="17" s="1"/>
  <c r="AL833" i="17"/>
  <c r="AM833" i="17" s="1"/>
  <c r="AJ833" i="17"/>
  <c r="AK833" i="17" s="1"/>
  <c r="X833" i="17"/>
  <c r="C834" i="17"/>
  <c r="AL834" i="17" l="1"/>
  <c r="AM834" i="17" s="1"/>
  <c r="AJ834" i="17"/>
  <c r="AK834" i="17" s="1"/>
  <c r="AH834" i="17"/>
  <c r="AI834" i="17" s="1"/>
  <c r="C835" i="17"/>
  <c r="X834" i="17"/>
  <c r="AL835" i="17" l="1"/>
  <c r="AM835" i="17" s="1"/>
  <c r="AJ835" i="17"/>
  <c r="AK835" i="17" s="1"/>
  <c r="AH835" i="17"/>
  <c r="AI835" i="17" s="1"/>
  <c r="X835" i="17"/>
  <c r="C836" i="17"/>
  <c r="AL836" i="17" l="1"/>
  <c r="AM836" i="17" s="1"/>
  <c r="AJ836" i="17"/>
  <c r="AK836" i="17" s="1"/>
  <c r="AH836" i="17"/>
  <c r="AI836" i="17" s="1"/>
  <c r="X836" i="17"/>
  <c r="C837" i="17"/>
  <c r="AL837" i="17" l="1"/>
  <c r="AM837" i="17" s="1"/>
  <c r="AJ837" i="17"/>
  <c r="AK837" i="17" s="1"/>
  <c r="AH837" i="17"/>
  <c r="AI837" i="17" s="1"/>
  <c r="C838" i="17"/>
  <c r="X837" i="17"/>
  <c r="AH838" i="17" l="1"/>
  <c r="AI838" i="17" s="1"/>
  <c r="AL838" i="17"/>
  <c r="AM838" i="17" s="1"/>
  <c r="AJ838" i="17"/>
  <c r="AK838" i="17" s="1"/>
  <c r="L838" i="17"/>
  <c r="G838" i="17"/>
  <c r="C839" i="17"/>
  <c r="X838" i="17"/>
  <c r="AL839" i="17" l="1"/>
  <c r="AM839" i="17" s="1"/>
  <c r="AJ839" i="17"/>
  <c r="AK839" i="17" s="1"/>
  <c r="AH839" i="17"/>
  <c r="AI839" i="17" s="1"/>
  <c r="G839" i="17"/>
  <c r="G840" i="17" s="1"/>
  <c r="G841" i="17" s="1"/>
  <c r="G842" i="17" s="1"/>
  <c r="L839" i="17"/>
  <c r="C840" i="17"/>
  <c r="X839" i="17"/>
  <c r="AH840" i="17" l="1"/>
  <c r="AI840" i="17" s="1"/>
  <c r="AL840" i="17"/>
  <c r="AM840" i="17" s="1"/>
  <c r="AJ840" i="17"/>
  <c r="AK840" i="17" s="1"/>
  <c r="L840" i="17"/>
  <c r="L841" i="17" s="1"/>
  <c r="L842" i="17" s="1"/>
  <c r="X840" i="17"/>
  <c r="C841" i="17"/>
  <c r="AH841" i="17" l="1"/>
  <c r="AI841" i="17" s="1"/>
  <c r="AL841" i="17"/>
  <c r="AM841" i="17" s="1"/>
  <c r="AJ841" i="17"/>
  <c r="AK841" i="17" s="1"/>
  <c r="C842" i="17"/>
  <c r="X841" i="17"/>
  <c r="AH842" i="17" l="1"/>
  <c r="AI842" i="17" s="1"/>
  <c r="AL842" i="17"/>
  <c r="AM842" i="17" s="1"/>
  <c r="AJ842" i="17"/>
  <c r="AK842" i="17" s="1"/>
  <c r="X842" i="17"/>
  <c r="C843" i="17"/>
  <c r="AL843" i="17" l="1"/>
  <c r="AM843" i="17" s="1"/>
  <c r="AJ843" i="17"/>
  <c r="AK843" i="17" s="1"/>
  <c r="AH843" i="17"/>
  <c r="AI843" i="17" s="1"/>
  <c r="G843" i="17"/>
  <c r="L843" i="17"/>
  <c r="C844" i="17"/>
  <c r="X843" i="17"/>
  <c r="AL844" i="17" l="1"/>
  <c r="AM844" i="17" s="1"/>
  <c r="AH844" i="17"/>
  <c r="AI844" i="17" s="1"/>
  <c r="AJ844" i="17"/>
  <c r="AK844" i="17" s="1"/>
  <c r="G844" i="17"/>
  <c r="X844" i="17"/>
  <c r="C845" i="17"/>
  <c r="L844" i="17"/>
  <c r="L845" i="17" s="1"/>
  <c r="L846" i="17" s="1"/>
  <c r="L847" i="17" s="1"/>
  <c r="L848" i="17" s="1"/>
  <c r="L849" i="17" s="1"/>
  <c r="G845" i="17" l="1"/>
  <c r="G846" i="17" s="1"/>
  <c r="G847" i="17" s="1"/>
  <c r="G848" i="17" s="1"/>
  <c r="G849" i="17" s="1"/>
  <c r="AH845" i="17"/>
  <c r="AI845" i="17" s="1"/>
  <c r="AL845" i="17"/>
  <c r="AM845" i="17" s="1"/>
  <c r="AJ845" i="17"/>
  <c r="AK845" i="17" s="1"/>
  <c r="X845" i="17"/>
  <c r="C846" i="17"/>
  <c r="AL846" i="17" l="1"/>
  <c r="AM846" i="17" s="1"/>
  <c r="AJ846" i="17"/>
  <c r="AK846" i="17" s="1"/>
  <c r="AH846" i="17"/>
  <c r="AI846" i="17" s="1"/>
  <c r="X846" i="17"/>
  <c r="C847" i="17"/>
  <c r="AL847" i="17" l="1"/>
  <c r="AM847" i="17" s="1"/>
  <c r="AJ847" i="17"/>
  <c r="AK847" i="17" s="1"/>
  <c r="AH847" i="17"/>
  <c r="AI847" i="17" s="1"/>
  <c r="C848" i="17"/>
  <c r="X847" i="17"/>
  <c r="AJ848" i="17" l="1"/>
  <c r="AK848" i="17" s="1"/>
  <c r="AL848" i="17"/>
  <c r="AM848" i="17" s="1"/>
  <c r="AH848" i="17"/>
  <c r="AI848" i="17" s="1"/>
  <c r="C849" i="17"/>
  <c r="X848" i="17"/>
  <c r="AL849" i="17" l="1"/>
  <c r="AM849" i="17" s="1"/>
  <c r="AJ849" i="17"/>
  <c r="AK849" i="17" s="1"/>
  <c r="AH849" i="17"/>
  <c r="AI849" i="17" s="1"/>
  <c r="C850" i="17"/>
  <c r="X849" i="17"/>
  <c r="AH850" i="17" l="1"/>
  <c r="AI850" i="17" s="1"/>
  <c r="AL850" i="17"/>
  <c r="AM850" i="17" s="1"/>
  <c r="AJ850" i="17"/>
  <c r="AK850" i="17" s="1"/>
  <c r="L850" i="17"/>
  <c r="G850" i="17"/>
  <c r="X850" i="17"/>
  <c r="C851" i="17"/>
  <c r="AH851" i="17" l="1"/>
  <c r="AI851" i="17" s="1"/>
  <c r="AL851" i="17"/>
  <c r="AM851" i="17" s="1"/>
  <c r="AJ851" i="17"/>
  <c r="AK851" i="17" s="1"/>
  <c r="G851" i="17"/>
  <c r="G852" i="17" s="1"/>
  <c r="G853" i="17" s="1"/>
  <c r="G854" i="17" s="1"/>
  <c r="L851" i="17"/>
  <c r="X851" i="17"/>
  <c r="C852" i="17"/>
  <c r="AJ852" i="17" l="1"/>
  <c r="AK852" i="17" s="1"/>
  <c r="AL852" i="17"/>
  <c r="AM852" i="17" s="1"/>
  <c r="AH852" i="17"/>
  <c r="AI852" i="17" s="1"/>
  <c r="L852" i="17"/>
  <c r="L853" i="17" s="1"/>
  <c r="L854" i="17" s="1"/>
  <c r="X852" i="17"/>
  <c r="C853" i="17"/>
  <c r="AH853" i="17" l="1"/>
  <c r="AI853" i="17" s="1"/>
  <c r="AJ853" i="17"/>
  <c r="AK853" i="17" s="1"/>
  <c r="AL853" i="17"/>
  <c r="AM853" i="17" s="1"/>
  <c r="X853" i="17"/>
  <c r="C854" i="17"/>
  <c r="AL854" i="17" l="1"/>
  <c r="AM854" i="17" s="1"/>
  <c r="AJ854" i="17"/>
  <c r="AK854" i="17" s="1"/>
  <c r="AH854" i="17"/>
  <c r="AI854" i="17" s="1"/>
  <c r="C855" i="17"/>
  <c r="X854" i="17"/>
  <c r="AH855" i="17" l="1"/>
  <c r="AI855" i="17" s="1"/>
  <c r="AL855" i="17"/>
  <c r="AM855" i="17" s="1"/>
  <c r="AJ855" i="17"/>
  <c r="AK855" i="17" s="1"/>
  <c r="G855" i="17"/>
  <c r="L855" i="17"/>
  <c r="C856" i="17"/>
  <c r="X855" i="17"/>
  <c r="AH856" i="17" l="1"/>
  <c r="AI856" i="17" s="1"/>
  <c r="AJ856" i="17"/>
  <c r="AK856" i="17" s="1"/>
  <c r="AL856" i="17"/>
  <c r="AM856" i="17" s="1"/>
  <c r="G856" i="17"/>
  <c r="X856" i="17"/>
  <c r="C857" i="17"/>
  <c r="L856" i="17"/>
  <c r="L857" i="17" s="1"/>
  <c r="L858" i="17" s="1"/>
  <c r="L859" i="17" s="1"/>
  <c r="L860" i="17" s="1"/>
  <c r="L861" i="17" s="1"/>
  <c r="G857" i="17" l="1"/>
  <c r="G858" i="17" s="1"/>
  <c r="G859" i="17" s="1"/>
  <c r="G860" i="17" s="1"/>
  <c r="G861" i="17" s="1"/>
  <c r="AH857" i="17"/>
  <c r="AI857" i="17" s="1"/>
  <c r="AL857" i="17"/>
  <c r="AM857" i="17" s="1"/>
  <c r="AJ857" i="17"/>
  <c r="AK857" i="17" s="1"/>
  <c r="C858" i="17"/>
  <c r="X857" i="17"/>
  <c r="AL858" i="17" l="1"/>
  <c r="AM858" i="17" s="1"/>
  <c r="AJ858" i="17"/>
  <c r="AK858" i="17" s="1"/>
  <c r="AH858" i="17"/>
  <c r="AI858" i="17" s="1"/>
  <c r="C859" i="17"/>
  <c r="X858" i="17"/>
  <c r="AL859" i="17" l="1"/>
  <c r="AM859" i="17" s="1"/>
  <c r="AJ859" i="17"/>
  <c r="AK859" i="17" s="1"/>
  <c r="AH859" i="17"/>
  <c r="AI859" i="17" s="1"/>
  <c r="X859" i="17"/>
  <c r="C860" i="17"/>
  <c r="AJ860" i="17" l="1"/>
  <c r="AK860" i="17" s="1"/>
  <c r="AL860" i="17"/>
  <c r="AM860" i="17" s="1"/>
  <c r="AH860" i="17"/>
  <c r="AI860" i="17" s="1"/>
  <c r="X860" i="17"/>
  <c r="C861" i="17"/>
  <c r="AL861" i="17" l="1"/>
  <c r="AM861" i="17" s="1"/>
  <c r="AJ861" i="17"/>
  <c r="AK861" i="17" s="1"/>
  <c r="AH861" i="17"/>
  <c r="AI861" i="17" s="1"/>
  <c r="X861" i="17"/>
  <c r="C862" i="17"/>
  <c r="AL862" i="17" l="1"/>
  <c r="AJ862" i="17"/>
  <c r="AK862" i="17" s="1"/>
  <c r="AH862" i="17"/>
  <c r="AI862" i="17" s="1"/>
  <c r="L862" i="17"/>
  <c r="G862" i="17"/>
  <c r="AM862" i="17"/>
  <c r="X862" i="17"/>
  <c r="C863" i="17"/>
  <c r="AH863" i="17" l="1"/>
  <c r="AI863" i="17" s="1"/>
  <c r="AL863" i="17"/>
  <c r="AM863" i="17" s="1"/>
  <c r="AJ863" i="17"/>
  <c r="AK863" i="17" s="1"/>
  <c r="G863" i="17"/>
  <c r="G864" i="17" s="1"/>
  <c r="G865" i="17" s="1"/>
  <c r="G866" i="17" s="1"/>
  <c r="L863" i="17"/>
  <c r="X863" i="17"/>
  <c r="C864" i="17"/>
  <c r="AJ864" i="17" l="1"/>
  <c r="AK864" i="17" s="1"/>
  <c r="AL864" i="17"/>
  <c r="AM864" i="17" s="1"/>
  <c r="AH864" i="17"/>
  <c r="AI864" i="17" s="1"/>
  <c r="L864" i="17"/>
  <c r="L865" i="17" s="1"/>
  <c r="L866" i="17" s="1"/>
  <c r="C865" i="17"/>
  <c r="X864" i="17"/>
  <c r="AL865" i="17" l="1"/>
  <c r="AM865" i="17" s="1"/>
  <c r="AJ865" i="17"/>
  <c r="AK865" i="17" s="1"/>
  <c r="AH865" i="17"/>
  <c r="AI865" i="17" s="1"/>
  <c r="C866" i="17"/>
  <c r="X865" i="17"/>
  <c r="AL866" i="17" l="1"/>
  <c r="AM866" i="17" s="1"/>
  <c r="AJ866" i="17"/>
  <c r="AK866" i="17" s="1"/>
  <c r="AH866" i="17"/>
  <c r="AI866" i="17" s="1"/>
  <c r="X866" i="17"/>
  <c r="C867" i="17"/>
  <c r="AL867" i="17" l="1"/>
  <c r="AM867" i="17" s="1"/>
  <c r="AJ867" i="17"/>
  <c r="AK867" i="17" s="1"/>
  <c r="AH867" i="17"/>
  <c r="AI867" i="17" s="1"/>
  <c r="G867" i="17"/>
  <c r="L867" i="17"/>
  <c r="C868" i="17"/>
  <c r="X867" i="17"/>
  <c r="AH868" i="17" l="1"/>
  <c r="AI868" i="17" s="1"/>
  <c r="AJ868" i="17"/>
  <c r="AK868" i="17" s="1"/>
  <c r="AL868" i="17"/>
  <c r="AM868" i="17" s="1"/>
  <c r="G868" i="17"/>
  <c r="X868" i="17"/>
  <c r="C869" i="17"/>
  <c r="L868" i="17"/>
  <c r="L869" i="17" s="1"/>
  <c r="L870" i="17" s="1"/>
  <c r="L871" i="17" s="1"/>
  <c r="L872" i="17" s="1"/>
  <c r="L873" i="17" s="1"/>
  <c r="G869" i="17" l="1"/>
  <c r="G870" i="17" s="1"/>
  <c r="G871" i="17" s="1"/>
  <c r="G872" i="17" s="1"/>
  <c r="G873" i="17" s="1"/>
  <c r="AL869" i="17"/>
  <c r="AM869" i="17" s="1"/>
  <c r="AJ869" i="17"/>
  <c r="AK869" i="17" s="1"/>
  <c r="AH869" i="17"/>
  <c r="AI869" i="17" s="1"/>
  <c r="C870" i="17"/>
  <c r="X869" i="17"/>
  <c r="AL870" i="17" l="1"/>
  <c r="AM870" i="17" s="1"/>
  <c r="AJ870" i="17"/>
  <c r="AK870" i="17" s="1"/>
  <c r="AH870" i="17"/>
  <c r="AI870" i="17" s="1"/>
  <c r="X870" i="17"/>
  <c r="C871" i="17"/>
  <c r="AL871" i="17" l="1"/>
  <c r="AM871" i="17" s="1"/>
  <c r="AJ871" i="17"/>
  <c r="AK871" i="17" s="1"/>
  <c r="AH871" i="17"/>
  <c r="AI871" i="17" s="1"/>
  <c r="X871" i="17"/>
  <c r="C872" i="17"/>
  <c r="AL872" i="17" l="1"/>
  <c r="AM872" i="17" s="1"/>
  <c r="AJ872" i="17"/>
  <c r="AK872" i="17" s="1"/>
  <c r="AH872" i="17"/>
  <c r="AI872" i="17" s="1"/>
  <c r="X872" i="17"/>
  <c r="C873" i="17"/>
  <c r="AL873" i="17" l="1"/>
  <c r="AM873" i="17" s="1"/>
  <c r="AJ873" i="17"/>
  <c r="AK873" i="17" s="1"/>
  <c r="AH873" i="17"/>
  <c r="AI873" i="17" s="1"/>
  <c r="X873" i="17"/>
  <c r="C874" i="17"/>
  <c r="AL874" i="17" l="1"/>
  <c r="AM874" i="17" s="1"/>
  <c r="AJ874" i="17"/>
  <c r="AK874" i="17" s="1"/>
  <c r="AH874" i="17"/>
  <c r="AI874" i="17" s="1"/>
  <c r="L874" i="17"/>
  <c r="G874" i="17"/>
  <c r="C875" i="17"/>
  <c r="X874" i="17"/>
  <c r="AL875" i="17" l="1"/>
  <c r="AM875" i="17" s="1"/>
  <c r="AJ875" i="17"/>
  <c r="AK875" i="17" s="1"/>
  <c r="AH875" i="17"/>
  <c r="AI875" i="17" s="1"/>
  <c r="G875" i="17"/>
  <c r="G876" i="17" s="1"/>
  <c r="G877" i="17" s="1"/>
  <c r="G878" i="17" s="1"/>
  <c r="L875" i="17"/>
  <c r="X875" i="17"/>
  <c r="C876" i="17"/>
  <c r="AL876" i="17" l="1"/>
  <c r="AM876" i="17" s="1"/>
  <c r="AJ876" i="17"/>
  <c r="AK876" i="17" s="1"/>
  <c r="AH876" i="17"/>
  <c r="AI876" i="17" s="1"/>
  <c r="L876" i="17"/>
  <c r="L877" i="17" s="1"/>
  <c r="L878" i="17" s="1"/>
  <c r="X876" i="17"/>
  <c r="C877" i="17"/>
  <c r="AH877" i="17" l="1"/>
  <c r="AI877" i="17" s="1"/>
  <c r="AL877" i="17"/>
  <c r="AM877" i="17" s="1"/>
  <c r="AJ877" i="17"/>
  <c r="AK877" i="17" s="1"/>
  <c r="X877" i="17"/>
  <c r="C878" i="17"/>
  <c r="AL878" i="17" l="1"/>
  <c r="AM878" i="17" s="1"/>
  <c r="AJ878" i="17"/>
  <c r="AK878" i="17" s="1"/>
  <c r="AH878" i="17"/>
  <c r="AI878" i="17" s="1"/>
  <c r="C879" i="17"/>
  <c r="X878" i="17"/>
  <c r="AH879" i="17" l="1"/>
  <c r="AI879" i="17" s="1"/>
  <c r="AL879" i="17"/>
  <c r="AM879" i="17" s="1"/>
  <c r="AJ879" i="17"/>
  <c r="AK879" i="17" s="1"/>
  <c r="G879" i="17"/>
  <c r="L879" i="17"/>
  <c r="X879" i="17"/>
  <c r="C880" i="17"/>
  <c r="AJ880" i="17" l="1"/>
  <c r="AK880" i="17" s="1"/>
  <c r="AH880" i="17"/>
  <c r="AI880" i="17" s="1"/>
  <c r="AL880" i="17"/>
  <c r="AM880" i="17" s="1"/>
  <c r="G880" i="17"/>
  <c r="X880" i="17"/>
  <c r="L880" i="17"/>
  <c r="C881" i="17"/>
  <c r="L881" i="17" l="1"/>
  <c r="L882" i="17" s="1"/>
  <c r="L883" i="17" s="1"/>
  <c r="L884" i="17" s="1"/>
  <c r="L885" i="17" s="1"/>
  <c r="G881" i="17"/>
  <c r="G882" i="17" s="1"/>
  <c r="G883" i="17" s="1"/>
  <c r="G884" i="17" s="1"/>
  <c r="G885" i="17" s="1"/>
  <c r="AL881" i="17"/>
  <c r="AM881" i="17" s="1"/>
  <c r="AJ881" i="17"/>
  <c r="AK881" i="17" s="1"/>
  <c r="AH881" i="17"/>
  <c r="AI881" i="17" s="1"/>
  <c r="X881" i="17"/>
  <c r="C882" i="17"/>
  <c r="AL882" i="17" l="1"/>
  <c r="AM882" i="17" s="1"/>
  <c r="AJ882" i="17"/>
  <c r="AK882" i="17" s="1"/>
  <c r="AH882" i="17"/>
  <c r="AI882" i="17" s="1"/>
  <c r="C883" i="17"/>
  <c r="X882" i="17"/>
  <c r="AL883" i="17" l="1"/>
  <c r="AM883" i="17" s="1"/>
  <c r="AJ883" i="17"/>
  <c r="AK883" i="17" s="1"/>
  <c r="AH883" i="17"/>
  <c r="AI883" i="17" s="1"/>
  <c r="X883" i="17"/>
  <c r="C884" i="17"/>
  <c r="AL884" i="17" l="1"/>
  <c r="AM884" i="17" s="1"/>
  <c r="AJ884" i="17"/>
  <c r="AK884" i="17" s="1"/>
  <c r="AH884" i="17"/>
  <c r="AI884" i="17" s="1"/>
  <c r="X884" i="17"/>
  <c r="C885" i="17"/>
  <c r="AL885" i="17" l="1"/>
  <c r="AM885" i="17" s="1"/>
  <c r="AJ885" i="17"/>
  <c r="AK885" i="17" s="1"/>
  <c r="AH885" i="17"/>
  <c r="AI885" i="17" s="1"/>
  <c r="X885" i="17"/>
  <c r="C886" i="17"/>
  <c r="AH886" i="17" l="1"/>
  <c r="AI886" i="17" s="1"/>
  <c r="AL886" i="17"/>
  <c r="AM886" i="17" s="1"/>
  <c r="AJ886" i="17"/>
  <c r="AK886" i="17" s="1"/>
  <c r="L886" i="17"/>
  <c r="G886" i="17"/>
  <c r="C887" i="17"/>
  <c r="X886" i="17"/>
  <c r="AJ887" i="17" l="1"/>
  <c r="AK887" i="17" s="1"/>
  <c r="AH887" i="17"/>
  <c r="AI887" i="17" s="1"/>
  <c r="AL887" i="17"/>
  <c r="AM887" i="17" s="1"/>
  <c r="G887" i="17"/>
  <c r="G888" i="17" s="1"/>
  <c r="G889" i="17" s="1"/>
  <c r="G890" i="17" s="1"/>
  <c r="L887" i="17"/>
  <c r="C888" i="17"/>
  <c r="X887" i="17"/>
  <c r="AH888" i="17" l="1"/>
  <c r="AI888" i="17" s="1"/>
  <c r="AL888" i="17"/>
  <c r="AM888" i="17" s="1"/>
  <c r="AJ888" i="17"/>
  <c r="AK888" i="17" s="1"/>
  <c r="L888" i="17"/>
  <c r="L889" i="17" s="1"/>
  <c r="L890" i="17" s="1"/>
  <c r="X888" i="17"/>
  <c r="C889" i="17"/>
  <c r="AL889" i="17" l="1"/>
  <c r="AM889" i="17" s="1"/>
  <c r="AJ889" i="17"/>
  <c r="AK889" i="17" s="1"/>
  <c r="AH889" i="17"/>
  <c r="AI889" i="17" s="1"/>
  <c r="C890" i="17"/>
  <c r="X889" i="17"/>
  <c r="AH890" i="17" l="1"/>
  <c r="AI890" i="17" s="1"/>
  <c r="AL890" i="17"/>
  <c r="AM890" i="17" s="1"/>
  <c r="AJ890" i="17"/>
  <c r="AK890" i="17" s="1"/>
  <c r="C891" i="17"/>
  <c r="X890" i="17"/>
  <c r="AH891" i="17" l="1"/>
  <c r="AI891" i="17" s="1"/>
  <c r="AL891" i="17"/>
  <c r="AM891" i="17" s="1"/>
  <c r="AJ891" i="17"/>
  <c r="AK891" i="17" s="1"/>
  <c r="G891" i="17"/>
  <c r="L891" i="17"/>
  <c r="C892" i="17"/>
  <c r="X891" i="17"/>
  <c r="AL892" i="17" l="1"/>
  <c r="AM892" i="17" s="1"/>
  <c r="AH892" i="17"/>
  <c r="AI892" i="17" s="1"/>
  <c r="AJ892" i="17"/>
  <c r="AK892" i="17" s="1"/>
  <c r="G892" i="17"/>
  <c r="X892" i="17"/>
  <c r="L892" i="17"/>
  <c r="C893" i="17"/>
  <c r="G893" i="17" l="1"/>
  <c r="G894" i="17" s="1"/>
  <c r="G895" i="17" s="1"/>
  <c r="G896" i="17" s="1"/>
  <c r="G897" i="17" s="1"/>
  <c r="L893" i="17"/>
  <c r="L894" i="17" s="1"/>
  <c r="L895" i="17" s="1"/>
  <c r="L896" i="17" s="1"/>
  <c r="L897" i="17" s="1"/>
  <c r="AL893" i="17"/>
  <c r="AM893" i="17" s="1"/>
  <c r="AJ893" i="17"/>
  <c r="AK893" i="17" s="1"/>
  <c r="AH893" i="17"/>
  <c r="AI893" i="17" s="1"/>
  <c r="X893" i="17"/>
  <c r="C894" i="17"/>
  <c r="AL894" i="17" l="1"/>
  <c r="AM894" i="17" s="1"/>
  <c r="AJ894" i="17"/>
  <c r="AK894" i="17" s="1"/>
  <c r="AH894" i="17"/>
  <c r="AI894" i="17" s="1"/>
  <c r="X894" i="17"/>
  <c r="C895" i="17"/>
  <c r="AL895" i="17" l="1"/>
  <c r="AM895" i="17" s="1"/>
  <c r="AJ895" i="17"/>
  <c r="AK895" i="17" s="1"/>
  <c r="AH895" i="17"/>
  <c r="AI895" i="17" s="1"/>
  <c r="C896" i="17"/>
  <c r="X895" i="17"/>
  <c r="AL896" i="17" l="1"/>
  <c r="AM896" i="17" s="1"/>
  <c r="AJ896" i="17"/>
  <c r="AK896" i="17" s="1"/>
  <c r="AH896" i="17"/>
  <c r="AI896" i="17" s="1"/>
  <c r="X896" i="17"/>
  <c r="C897" i="17"/>
  <c r="AL897" i="17" l="1"/>
  <c r="AM897" i="17" s="1"/>
  <c r="AJ897" i="17"/>
  <c r="AK897" i="17" s="1"/>
  <c r="AH897" i="17"/>
  <c r="AI897" i="17" s="1"/>
  <c r="X897" i="17"/>
  <c r="C898" i="17"/>
  <c r="AH898" i="17" l="1"/>
  <c r="AI898" i="17" s="1"/>
  <c r="AL898" i="17"/>
  <c r="AM898" i="17" s="1"/>
  <c r="AJ898" i="17"/>
  <c r="AK898" i="17" s="1"/>
  <c r="L898" i="17"/>
  <c r="G898" i="17"/>
  <c r="X898" i="17"/>
  <c r="C899" i="17"/>
  <c r="AH899" i="17" l="1"/>
  <c r="AI899" i="17" s="1"/>
  <c r="AL899" i="17"/>
  <c r="AM899" i="17" s="1"/>
  <c r="AJ899" i="17"/>
  <c r="AK899" i="17" s="1"/>
  <c r="G899" i="17"/>
  <c r="G900" i="17" s="1"/>
  <c r="G901" i="17" s="1"/>
  <c r="G902" i="17" s="1"/>
  <c r="L899" i="17"/>
  <c r="X899" i="17"/>
  <c r="C900" i="17"/>
  <c r="AL900" i="17" l="1"/>
  <c r="AM900" i="17" s="1"/>
  <c r="AJ900" i="17"/>
  <c r="AK900" i="17" s="1"/>
  <c r="AH900" i="17"/>
  <c r="AI900" i="17" s="1"/>
  <c r="L900" i="17"/>
  <c r="L901" i="17" s="1"/>
  <c r="L902" i="17" s="1"/>
  <c r="X900" i="17"/>
  <c r="C901" i="17"/>
  <c r="AL901" i="17" l="1"/>
  <c r="AM901" i="17" s="1"/>
  <c r="AJ901" i="17"/>
  <c r="AK901" i="17" s="1"/>
  <c r="AH901" i="17"/>
  <c r="AI901" i="17" s="1"/>
  <c r="X901" i="17"/>
  <c r="C902" i="17"/>
  <c r="AL902" i="17" l="1"/>
  <c r="AM902" i="17" s="1"/>
  <c r="AH902" i="17"/>
  <c r="AI902" i="17" s="1"/>
  <c r="AJ902" i="17"/>
  <c r="AK902" i="17" s="1"/>
  <c r="C903" i="17"/>
  <c r="C904" i="17" s="1"/>
  <c r="X902" i="17"/>
  <c r="X904" i="17" l="1"/>
  <c r="C905" i="17"/>
  <c r="AJ904" i="17"/>
  <c r="AK904" i="17" s="1"/>
  <c r="AL904" i="17"/>
  <c r="AM904" i="17" s="1"/>
  <c r="AH904" i="17"/>
  <c r="AI904" i="17" s="1"/>
  <c r="AL903" i="17"/>
  <c r="AM903" i="17" s="1"/>
  <c r="AJ903" i="17"/>
  <c r="AK903" i="17" s="1"/>
  <c r="AH903" i="17"/>
  <c r="AI903" i="17" s="1"/>
  <c r="G903" i="17"/>
  <c r="G904" i="17" s="1"/>
  <c r="G905" i="17" s="1"/>
  <c r="G906" i="17" s="1"/>
  <c r="G907" i="17" s="1"/>
  <c r="G908" i="17" s="1"/>
  <c r="G909" i="17" s="1"/>
  <c r="G910" i="17" s="1"/>
  <c r="G911" i="17" s="1"/>
  <c r="G912" i="17" s="1"/>
  <c r="G913" i="17" s="1"/>
  <c r="G914" i="17" s="1"/>
  <c r="G915" i="17" s="1"/>
  <c r="L903" i="17"/>
  <c r="L904" i="17" s="1"/>
  <c r="L905" i="17" s="1"/>
  <c r="L906" i="17" s="1"/>
  <c r="L907" i="17" s="1"/>
  <c r="L908" i="17" s="1"/>
  <c r="L909" i="17" s="1"/>
  <c r="L910" i="17" s="1"/>
  <c r="L911" i="17" s="1"/>
  <c r="L912" i="17" s="1"/>
  <c r="L913" i="17" s="1"/>
  <c r="L914" i="17" s="1"/>
  <c r="L915" i="17" s="1"/>
  <c r="X903" i="17"/>
  <c r="C906" i="17" l="1"/>
  <c r="X905" i="17"/>
  <c r="AL905" i="17"/>
  <c r="AM905" i="17" s="1"/>
  <c r="AJ905" i="17"/>
  <c r="AK905" i="17" s="1"/>
  <c r="AH905" i="17"/>
  <c r="AI905" i="17" s="1"/>
  <c r="AP905" i="17"/>
  <c r="AP906" i="17"/>
  <c r="AP904" i="17"/>
  <c r="AO904" i="17"/>
  <c r="AO905" i="17"/>
  <c r="AO906" i="17"/>
  <c r="AN906" i="17"/>
  <c r="AN905" i="17"/>
  <c r="AN904" i="17"/>
  <c r="Z5" i="17"/>
  <c r="Z4" i="17"/>
  <c r="Q6" i="17"/>
  <c r="Q7" i="17" s="1"/>
  <c r="Q8" i="17" s="1"/>
  <c r="Q9" i="17" s="1"/>
  <c r="Q10" i="17" s="1"/>
  <c r="Q11" i="17" s="1"/>
  <c r="Q12" i="17" s="1"/>
  <c r="Q13" i="17" s="1"/>
  <c r="Q14" i="17" s="1"/>
  <c r="Q15" i="17" s="1"/>
  <c r="Q16" i="17" s="1"/>
  <c r="Q17" i="17" s="1"/>
  <c r="Y6" i="17"/>
  <c r="Y4" i="17"/>
  <c r="Z6" i="17"/>
  <c r="W6" i="17"/>
  <c r="W7" i="17" s="1"/>
  <c r="W8" i="17" s="1"/>
  <c r="W9" i="17" s="1"/>
  <c r="W10" i="17" s="1"/>
  <c r="W11" i="17" s="1"/>
  <c r="W12" i="17" s="1"/>
  <c r="W13" i="17" s="1"/>
  <c r="W14" i="17" s="1"/>
  <c r="W15" i="17" s="1"/>
  <c r="W16" i="17" s="1"/>
  <c r="W17" i="17" s="1"/>
  <c r="Y7" i="17"/>
  <c r="Y5" i="17"/>
  <c r="Z7" i="17"/>
  <c r="Y8" i="17"/>
  <c r="Y9" i="17"/>
  <c r="Z9" i="17"/>
  <c r="Z10" i="17"/>
  <c r="Y10" i="17"/>
  <c r="Y12" i="17"/>
  <c r="Z12" i="17"/>
  <c r="Y14" i="17"/>
  <c r="Z14" i="17"/>
  <c r="Z16" i="17"/>
  <c r="Y16" i="17"/>
  <c r="Y15" i="17"/>
  <c r="Z17" i="17"/>
  <c r="Z8" i="17"/>
  <c r="Z11" i="17"/>
  <c r="Z13" i="17"/>
  <c r="Z15" i="17"/>
  <c r="Y17" i="17"/>
  <c r="H6" i="17"/>
  <c r="H7" i="17" s="1"/>
  <c r="I7" i="17" s="1"/>
  <c r="J7" i="17" s="1"/>
  <c r="Y11" i="17"/>
  <c r="Y13" i="17"/>
  <c r="M6" i="17"/>
  <c r="N6" i="17" s="1"/>
  <c r="R6" i="17"/>
  <c r="C907" i="17" l="1"/>
  <c r="X906" i="17"/>
  <c r="AJ906" i="17"/>
  <c r="AK906" i="17" s="1"/>
  <c r="AL906" i="17"/>
  <c r="AM906" i="17" s="1"/>
  <c r="AH906" i="17"/>
  <c r="AI906" i="17" s="1"/>
  <c r="AQ904" i="17"/>
  <c r="AR904" i="17"/>
  <c r="AV904" i="17"/>
  <c r="AR905" i="17"/>
  <c r="AV905" i="17"/>
  <c r="AQ905" i="17"/>
  <c r="AQ906" i="17"/>
  <c r="AR906" i="17"/>
  <c r="M7" i="17"/>
  <c r="M8" i="17" s="1"/>
  <c r="Z18" i="17"/>
  <c r="W18" i="17"/>
  <c r="Y19" i="17"/>
  <c r="R7" i="17"/>
  <c r="S6" i="17"/>
  <c r="Y18" i="17"/>
  <c r="Q18" i="17"/>
  <c r="Q19" i="17" s="1"/>
  <c r="AN19" i="17"/>
  <c r="AN5" i="17"/>
  <c r="AN17" i="17"/>
  <c r="AN8" i="17"/>
  <c r="AN14" i="17"/>
  <c r="AN16" i="17"/>
  <c r="AN13" i="17"/>
  <c r="AN9" i="17"/>
  <c r="AN15" i="17"/>
  <c r="AN11" i="17"/>
  <c r="AN6" i="17"/>
  <c r="AN10" i="17"/>
  <c r="AN18" i="17"/>
  <c r="AN7" i="17"/>
  <c r="AN12" i="17"/>
  <c r="AV4" i="17"/>
  <c r="AW5" i="17" s="1"/>
  <c r="O5" i="17" s="1"/>
  <c r="AC6" i="17"/>
  <c r="AD6" i="17" s="1"/>
  <c r="H8" i="17"/>
  <c r="I6" i="17"/>
  <c r="J6" i="17" s="1"/>
  <c r="AV906" i="17" l="1"/>
  <c r="AN907" i="17"/>
  <c r="AP907" i="17"/>
  <c r="AO907" i="17"/>
  <c r="X907" i="17"/>
  <c r="C908" i="17"/>
  <c r="AL907" i="17"/>
  <c r="AM907" i="17" s="1"/>
  <c r="AJ907" i="17"/>
  <c r="AK907" i="17" s="1"/>
  <c r="AH907" i="17"/>
  <c r="AI907" i="17" s="1"/>
  <c r="AS905" i="17"/>
  <c r="U905" i="17"/>
  <c r="AS906" i="17"/>
  <c r="U906" i="17"/>
  <c r="AS904" i="17"/>
  <c r="U904" i="17"/>
  <c r="N7" i="17"/>
  <c r="AC7" i="17" s="1"/>
  <c r="AD7" i="17" s="1"/>
  <c r="AN20" i="17"/>
  <c r="AV11" i="17"/>
  <c r="AV5" i="17"/>
  <c r="K5" i="17"/>
  <c r="Z19" i="17"/>
  <c r="W19" i="17"/>
  <c r="M9" i="17"/>
  <c r="N8" i="17"/>
  <c r="AV10" i="17"/>
  <c r="Y20" i="17"/>
  <c r="Q20" i="17"/>
  <c r="AV8" i="17"/>
  <c r="I8" i="17"/>
  <c r="J8" i="17" s="1"/>
  <c r="K8" i="17" s="1"/>
  <c r="H9" i="17"/>
  <c r="K7" i="17"/>
  <c r="AV7" i="17"/>
  <c r="AV13" i="17"/>
  <c r="AV19" i="17"/>
  <c r="AV17" i="17"/>
  <c r="AA6" i="17"/>
  <c r="AB6" i="17"/>
  <c r="T6" i="17"/>
  <c r="AV14" i="17"/>
  <c r="S7" i="17"/>
  <c r="AB7" i="17" s="1"/>
  <c r="R8" i="17"/>
  <c r="AV6" i="17"/>
  <c r="K6" i="17"/>
  <c r="AV15" i="17"/>
  <c r="AV9" i="17"/>
  <c r="AV12" i="17"/>
  <c r="AV18" i="17"/>
  <c r="AV16" i="17"/>
  <c r="X908" i="17" l="1"/>
  <c r="C909" i="17"/>
  <c r="AL908" i="17"/>
  <c r="AM908" i="17" s="1"/>
  <c r="AJ908" i="17"/>
  <c r="AK908" i="17" s="1"/>
  <c r="AH908" i="17"/>
  <c r="AI908" i="17" s="1"/>
  <c r="AN909" i="17" s="1"/>
  <c r="AO908" i="17"/>
  <c r="AQ907" i="17"/>
  <c r="AR907" i="17"/>
  <c r="AV907" i="17"/>
  <c r="AP909" i="17"/>
  <c r="AP908" i="17"/>
  <c r="AN908" i="17"/>
  <c r="AV20" i="17"/>
  <c r="AW21" i="17" s="1"/>
  <c r="H10" i="17"/>
  <c r="I9" i="17"/>
  <c r="J9" i="17" s="1"/>
  <c r="K9" i="17" s="1"/>
  <c r="AW11" i="17"/>
  <c r="AW10" i="17"/>
  <c r="AW17" i="17"/>
  <c r="AW20" i="17"/>
  <c r="AW7" i="17"/>
  <c r="O7" i="17" s="1"/>
  <c r="AW15" i="17"/>
  <c r="AW13" i="17"/>
  <c r="AW14" i="17"/>
  <c r="AW16" i="17"/>
  <c r="AW6" i="17"/>
  <c r="O6" i="17" s="1"/>
  <c r="AW8" i="17"/>
  <c r="O8" i="17" s="1"/>
  <c r="AW9" i="17"/>
  <c r="AW12" i="17"/>
  <c r="AW19" i="17"/>
  <c r="AW18" i="17"/>
  <c r="AC8" i="17"/>
  <c r="M10" i="17"/>
  <c r="N9" i="17"/>
  <c r="T7" i="17"/>
  <c r="AA7" i="17"/>
  <c r="R9" i="17"/>
  <c r="S8" i="17"/>
  <c r="Y21" i="17"/>
  <c r="Q21" i="17"/>
  <c r="AN21" i="17"/>
  <c r="W20" i="17"/>
  <c r="Z20" i="17"/>
  <c r="AQ908" i="17" l="1"/>
  <c r="AV908" i="17"/>
  <c r="AR908" i="17"/>
  <c r="AO909" i="17"/>
  <c r="AQ909" i="17" s="1"/>
  <c r="X909" i="17"/>
  <c r="C910" i="17"/>
  <c r="AJ909" i="17"/>
  <c r="AK909" i="17" s="1"/>
  <c r="AL909" i="17"/>
  <c r="AM909" i="17" s="1"/>
  <c r="AH909" i="17"/>
  <c r="AI909" i="17" s="1"/>
  <c r="AS907" i="17"/>
  <c r="U907" i="17"/>
  <c r="AB8" i="17"/>
  <c r="W21" i="17"/>
  <c r="Z21" i="17"/>
  <c r="R10" i="17"/>
  <c r="S9" i="17"/>
  <c r="Q22" i="17"/>
  <c r="Y22" i="17"/>
  <c r="N10" i="17"/>
  <c r="M11" i="17"/>
  <c r="I10" i="17"/>
  <c r="J10" i="17" s="1"/>
  <c r="K10" i="17" s="1"/>
  <c r="H11" i="17"/>
  <c r="O9" i="17"/>
  <c r="AC9" i="17"/>
  <c r="AD8" i="17"/>
  <c r="AV21" i="17"/>
  <c r="AN22" i="17"/>
  <c r="AA8" i="17"/>
  <c r="T8" i="17"/>
  <c r="U909" i="17" l="1"/>
  <c r="AS909" i="17"/>
  <c r="AO910" i="17"/>
  <c r="C911" i="17"/>
  <c r="X910" i="17"/>
  <c r="AJ910" i="17"/>
  <c r="AK910" i="17" s="1"/>
  <c r="AL910" i="17"/>
  <c r="AM910" i="17" s="1"/>
  <c r="AP911" i="17" s="1"/>
  <c r="AH910" i="17"/>
  <c r="AI910" i="17" s="1"/>
  <c r="AN911" i="17" s="1"/>
  <c r="AV909" i="17"/>
  <c r="AB9" i="17"/>
  <c r="AR909" i="17"/>
  <c r="AS908" i="17"/>
  <c r="U908" i="17"/>
  <c r="AN910" i="17"/>
  <c r="AP910" i="17"/>
  <c r="O10" i="17"/>
  <c r="AC10" i="17"/>
  <c r="AD9" i="17"/>
  <c r="AN23" i="17"/>
  <c r="AV22" i="17"/>
  <c r="AA9" i="17"/>
  <c r="T9" i="17"/>
  <c r="R11" i="17"/>
  <c r="S10" i="17"/>
  <c r="AW22" i="17"/>
  <c r="Q23" i="17"/>
  <c r="Y23" i="17"/>
  <c r="AN24" i="17"/>
  <c r="M12" i="17"/>
  <c r="N11" i="17"/>
  <c r="I11" i="17"/>
  <c r="J11" i="17" s="1"/>
  <c r="K11" i="17" s="1"/>
  <c r="H12" i="17"/>
  <c r="W22" i="17"/>
  <c r="Z22" i="17"/>
  <c r="C912" i="17" l="1"/>
  <c r="X911" i="17"/>
  <c r="AL911" i="17"/>
  <c r="AM911" i="17" s="1"/>
  <c r="AJ911" i="17"/>
  <c r="AK911" i="17" s="1"/>
  <c r="AH911" i="17"/>
  <c r="AI911" i="17" s="1"/>
  <c r="AV910" i="17"/>
  <c r="AQ910" i="17"/>
  <c r="AR910" i="17"/>
  <c r="AO912" i="17"/>
  <c r="AO911" i="17"/>
  <c r="AQ911" i="17" s="1"/>
  <c r="AW23" i="17"/>
  <c r="N12" i="17"/>
  <c r="M13" i="17"/>
  <c r="R12" i="17"/>
  <c r="S11" i="17"/>
  <c r="H13" i="17"/>
  <c r="I12" i="17"/>
  <c r="J12" i="17" s="1"/>
  <c r="K12" i="17" s="1"/>
  <c r="AV23" i="17"/>
  <c r="AB10" i="17"/>
  <c r="Q24" i="17"/>
  <c r="Y24" i="17"/>
  <c r="AN25" i="17"/>
  <c r="AD10" i="17"/>
  <c r="W23" i="17"/>
  <c r="Z23" i="17"/>
  <c r="O11" i="17"/>
  <c r="AC11" i="17"/>
  <c r="T10" i="17"/>
  <c r="AA10" i="17"/>
  <c r="AV911" i="17" l="1"/>
  <c r="U911" i="17"/>
  <c r="AS911" i="17"/>
  <c r="AR911" i="17"/>
  <c r="AN912" i="17"/>
  <c r="AP912" i="17"/>
  <c r="C913" i="17"/>
  <c r="X912" i="17"/>
  <c r="AJ912" i="17"/>
  <c r="AK912" i="17" s="1"/>
  <c r="AL912" i="17"/>
  <c r="AM912" i="17" s="1"/>
  <c r="AH912" i="17"/>
  <c r="AI912" i="17" s="1"/>
  <c r="U910" i="17"/>
  <c r="AS910" i="17"/>
  <c r="I13" i="17"/>
  <c r="J13" i="17" s="1"/>
  <c r="K13" i="17" s="1"/>
  <c r="H14" i="17"/>
  <c r="Y25" i="17"/>
  <c r="Q25" i="17"/>
  <c r="AN26" i="17"/>
  <c r="AA11" i="17"/>
  <c r="T11" i="17"/>
  <c r="AB11" i="17"/>
  <c r="AW24" i="17"/>
  <c r="O12" i="17"/>
  <c r="AC12" i="17"/>
  <c r="Z24" i="17"/>
  <c r="W24" i="17"/>
  <c r="R13" i="17"/>
  <c r="S12" i="17"/>
  <c r="N13" i="17"/>
  <c r="M14" i="17"/>
  <c r="AD11" i="17"/>
  <c r="AV24" i="17"/>
  <c r="AV912" i="17" l="1"/>
  <c r="AQ912" i="17"/>
  <c r="AR912" i="17"/>
  <c r="AO913" i="17"/>
  <c r="AN913" i="17"/>
  <c r="X913" i="17"/>
  <c r="C914" i="17"/>
  <c r="AJ913" i="17"/>
  <c r="AK913" i="17" s="1"/>
  <c r="AO914" i="17" s="1"/>
  <c r="AL913" i="17"/>
  <c r="AM913" i="17" s="1"/>
  <c r="AH913" i="17"/>
  <c r="AI913" i="17" s="1"/>
  <c r="AN914" i="17" s="1"/>
  <c r="AP914" i="17"/>
  <c r="AP913" i="17"/>
  <c r="AV25" i="17"/>
  <c r="AC13" i="17"/>
  <c r="O13" i="17"/>
  <c r="Z25" i="17"/>
  <c r="W25" i="17"/>
  <c r="AA12" i="17"/>
  <c r="T12" i="17"/>
  <c r="AB12" i="17"/>
  <c r="AD12" i="17"/>
  <c r="AW25" i="17"/>
  <c r="H15" i="17"/>
  <c r="I14" i="17"/>
  <c r="J14" i="17" s="1"/>
  <c r="K14" i="17" s="1"/>
  <c r="Y26" i="17"/>
  <c r="Q26" i="17"/>
  <c r="AN27" i="17"/>
  <c r="S13" i="17"/>
  <c r="AB13" i="17" s="1"/>
  <c r="R14" i="17"/>
  <c r="N14" i="17"/>
  <c r="M15" i="17"/>
  <c r="AR914" i="17" l="1"/>
  <c r="AQ914" i="17"/>
  <c r="AR913" i="17"/>
  <c r="AV913" i="17"/>
  <c r="AQ913" i="17"/>
  <c r="AW26" i="17"/>
  <c r="U912" i="17"/>
  <c r="AS912" i="17"/>
  <c r="X914" i="17"/>
  <c r="C915" i="17"/>
  <c r="AL914" i="17"/>
  <c r="AM914" i="17" s="1"/>
  <c r="AP915" i="17" s="1"/>
  <c r="AJ914" i="17"/>
  <c r="AK914" i="17" s="1"/>
  <c r="AO915" i="17" s="1"/>
  <c r="AH914" i="17"/>
  <c r="AI914" i="17" s="1"/>
  <c r="AN915" i="17" s="1"/>
  <c r="M16" i="17"/>
  <c r="N15" i="17"/>
  <c r="R15" i="17"/>
  <c r="S14" i="17"/>
  <c r="Q27" i="17"/>
  <c r="Y27" i="17"/>
  <c r="AA13" i="17"/>
  <c r="T13" i="17"/>
  <c r="AV26" i="17"/>
  <c r="AD13" i="17"/>
  <c r="O14" i="17"/>
  <c r="AC14" i="17"/>
  <c r="W26" i="17"/>
  <c r="Z26" i="17"/>
  <c r="H16" i="17"/>
  <c r="I15" i="17"/>
  <c r="J15" i="17" s="1"/>
  <c r="K15" i="17" s="1"/>
  <c r="AS913" i="17" l="1"/>
  <c r="U913" i="17"/>
  <c r="AQ915" i="17"/>
  <c r="AR915" i="17"/>
  <c r="AS914" i="17"/>
  <c r="U914" i="17"/>
  <c r="C916" i="17"/>
  <c r="X915" i="17"/>
  <c r="AL915" i="17"/>
  <c r="AM915" i="17" s="1"/>
  <c r="AP916" i="17" s="1"/>
  <c r="AJ915" i="17"/>
  <c r="AK915" i="17" s="1"/>
  <c r="AO916" i="17" s="1"/>
  <c r="AH915" i="17"/>
  <c r="AI915" i="17" s="1"/>
  <c r="AN916" i="17" s="1"/>
  <c r="AV914" i="17"/>
  <c r="AV27" i="17"/>
  <c r="AW28" i="17" s="1"/>
  <c r="Y28" i="17"/>
  <c r="Q28" i="17"/>
  <c r="AN29" i="17"/>
  <c r="O15" i="17"/>
  <c r="AC15" i="17"/>
  <c r="I16" i="17"/>
  <c r="J16" i="17" s="1"/>
  <c r="K16" i="17" s="1"/>
  <c r="H17" i="17"/>
  <c r="AD14" i="17"/>
  <c r="Z27" i="17"/>
  <c r="W27" i="17"/>
  <c r="AW27" i="17"/>
  <c r="T14" i="17"/>
  <c r="AA14" i="17"/>
  <c r="AB14" i="17"/>
  <c r="M17" i="17"/>
  <c r="N16" i="17"/>
  <c r="AN28" i="17"/>
  <c r="S15" i="17"/>
  <c r="R16" i="17"/>
  <c r="C917" i="17" l="1"/>
  <c r="X916" i="17"/>
  <c r="AJ916" i="17"/>
  <c r="AK916" i="17" s="1"/>
  <c r="AO917" i="17" s="1"/>
  <c r="AL916" i="17"/>
  <c r="AM916" i="17" s="1"/>
  <c r="AP917" i="17" s="1"/>
  <c r="AH916" i="17"/>
  <c r="AI916" i="17" s="1"/>
  <c r="AN917" i="17" s="1"/>
  <c r="G916" i="17"/>
  <c r="G917" i="17" s="1"/>
  <c r="G918" i="17" s="1"/>
  <c r="G919" i="17" s="1"/>
  <c r="G920" i="17" s="1"/>
  <c r="G921" i="17" s="1"/>
  <c r="G922" i="17" s="1"/>
  <c r="G923" i="17" s="1"/>
  <c r="G924" i="17" s="1"/>
  <c r="G925" i="17" s="1"/>
  <c r="G926" i="17" s="1"/>
  <c r="G927" i="17" s="1"/>
  <c r="L916" i="17"/>
  <c r="L917" i="17" s="1"/>
  <c r="L918" i="17" s="1"/>
  <c r="L919" i="17" s="1"/>
  <c r="L920" i="17" s="1"/>
  <c r="L921" i="17" s="1"/>
  <c r="L922" i="17" s="1"/>
  <c r="L923" i="17" s="1"/>
  <c r="L924" i="17" s="1"/>
  <c r="L925" i="17" s="1"/>
  <c r="L926" i="17" s="1"/>
  <c r="L927" i="17" s="1"/>
  <c r="AQ916" i="17"/>
  <c r="AR916" i="17"/>
  <c r="AS915" i="17"/>
  <c r="U915" i="17"/>
  <c r="AV915" i="17"/>
  <c r="I17" i="17"/>
  <c r="J17" i="17" s="1"/>
  <c r="K17" i="17" s="1"/>
  <c r="H18" i="17"/>
  <c r="R17" i="17"/>
  <c r="S16" i="17"/>
  <c r="AV28" i="17"/>
  <c r="AA15" i="17"/>
  <c r="T15" i="17"/>
  <c r="AC16" i="17"/>
  <c r="O16" i="17"/>
  <c r="AB15" i="17"/>
  <c r="N17" i="17"/>
  <c r="M18" i="17"/>
  <c r="Z28" i="17"/>
  <c r="W28" i="17"/>
  <c r="Q29" i="17"/>
  <c r="Y29" i="17"/>
  <c r="AN30" i="17"/>
  <c r="AD15" i="17"/>
  <c r="AV916" i="17" l="1"/>
  <c r="AS916" i="17"/>
  <c r="U916" i="17"/>
  <c r="AR917" i="17"/>
  <c r="AQ917" i="17"/>
  <c r="C918" i="17"/>
  <c r="X917" i="17"/>
  <c r="AJ917" i="17"/>
  <c r="AK917" i="17" s="1"/>
  <c r="AO918" i="17" s="1"/>
  <c r="AL917" i="17"/>
  <c r="AM917" i="17" s="1"/>
  <c r="AP918" i="17" s="1"/>
  <c r="AH917" i="17"/>
  <c r="AI917" i="17" s="1"/>
  <c r="AN918" i="17" s="1"/>
  <c r="AW29" i="17"/>
  <c r="W29" i="17"/>
  <c r="Z29" i="17"/>
  <c r="N18" i="17"/>
  <c r="M19" i="17"/>
  <c r="O17" i="17"/>
  <c r="AC17" i="17"/>
  <c r="AA16" i="17"/>
  <c r="T16" i="17"/>
  <c r="AB16" i="17"/>
  <c r="AD16" i="17"/>
  <c r="S17" i="17"/>
  <c r="R18" i="17"/>
  <c r="AN31" i="17"/>
  <c r="Q30" i="17"/>
  <c r="Y30" i="17"/>
  <c r="I18" i="17"/>
  <c r="J18" i="17" s="1"/>
  <c r="K18" i="17" s="1"/>
  <c r="H19" i="17"/>
  <c r="AV29" i="17"/>
  <c r="AW30" i="17" s="1"/>
  <c r="X918" i="17" l="1"/>
  <c r="C919" i="17"/>
  <c r="AJ918" i="17"/>
  <c r="AK918" i="17" s="1"/>
  <c r="AO919" i="17" s="1"/>
  <c r="AL918" i="17"/>
  <c r="AM918" i="17" s="1"/>
  <c r="AP919" i="17" s="1"/>
  <c r="AH918" i="17"/>
  <c r="AI918" i="17" s="1"/>
  <c r="AN919" i="17" s="1"/>
  <c r="AV917" i="17"/>
  <c r="AR918" i="17"/>
  <c r="AQ918" i="17"/>
  <c r="AS917" i="17"/>
  <c r="U917" i="17"/>
  <c r="AC18" i="17"/>
  <c r="O18" i="17"/>
  <c r="AV30" i="17"/>
  <c r="AW31" i="17" s="1"/>
  <c r="I19" i="17"/>
  <c r="J19" i="17" s="1"/>
  <c r="K19" i="17" s="1"/>
  <c r="H20" i="17"/>
  <c r="AD17" i="17"/>
  <c r="Z30" i="17"/>
  <c r="W30" i="17"/>
  <c r="S18" i="17"/>
  <c r="R19" i="17"/>
  <c r="Q31" i="17"/>
  <c r="AN32" i="17"/>
  <c r="Y31" i="17"/>
  <c r="AA17" i="17"/>
  <c r="T17" i="17"/>
  <c r="AB17" i="17"/>
  <c r="N19" i="17"/>
  <c r="M20" i="17"/>
  <c r="AV918" i="17" l="1"/>
  <c r="AQ919" i="17"/>
  <c r="AR919" i="17"/>
  <c r="X919" i="17"/>
  <c r="C920" i="17"/>
  <c r="AJ919" i="17"/>
  <c r="AK919" i="17" s="1"/>
  <c r="AO920" i="17" s="1"/>
  <c r="AL919" i="17"/>
  <c r="AM919" i="17" s="1"/>
  <c r="AP920" i="17" s="1"/>
  <c r="AH919" i="17"/>
  <c r="AI919" i="17" s="1"/>
  <c r="AN920" i="17" s="1"/>
  <c r="AS918" i="17"/>
  <c r="U918" i="17"/>
  <c r="AV31" i="17"/>
  <c r="AW32" i="17" s="1"/>
  <c r="Q32" i="17"/>
  <c r="Y32" i="17"/>
  <c r="AN33" i="17"/>
  <c r="AD18" i="17"/>
  <c r="S19" i="17"/>
  <c r="R20" i="17"/>
  <c r="AA18" i="17"/>
  <c r="T18" i="17"/>
  <c r="AB18" i="17"/>
  <c r="N20" i="17"/>
  <c r="M21" i="17"/>
  <c r="W31" i="17"/>
  <c r="Z31" i="17"/>
  <c r="O19" i="17"/>
  <c r="AC19" i="17"/>
  <c r="I20" i="17"/>
  <c r="J20" i="17" s="1"/>
  <c r="K20" i="17" s="1"/>
  <c r="H21" i="17"/>
  <c r="AQ920" i="17" l="1"/>
  <c r="AR920" i="17"/>
  <c r="X920" i="17"/>
  <c r="C921" i="17"/>
  <c r="AJ920" i="17"/>
  <c r="AK920" i="17" s="1"/>
  <c r="AO921" i="17" s="1"/>
  <c r="AL920" i="17"/>
  <c r="AM920" i="17" s="1"/>
  <c r="AP921" i="17" s="1"/>
  <c r="AH920" i="17"/>
  <c r="AI920" i="17" s="1"/>
  <c r="AN921" i="17" s="1"/>
  <c r="AV919" i="17"/>
  <c r="U919" i="17"/>
  <c r="AS919" i="17"/>
  <c r="AV32" i="17"/>
  <c r="AW33" i="17" s="1"/>
  <c r="AD19" i="17"/>
  <c r="S20" i="17"/>
  <c r="R21" i="17"/>
  <c r="W32" i="17"/>
  <c r="Z32" i="17"/>
  <c r="AN34" i="17"/>
  <c r="Q33" i="17"/>
  <c r="Y33" i="17"/>
  <c r="N21" i="17"/>
  <c r="M22" i="17"/>
  <c r="O20" i="17"/>
  <c r="AC20" i="17"/>
  <c r="AA19" i="17"/>
  <c r="T19" i="17"/>
  <c r="AB19" i="17"/>
  <c r="I21" i="17"/>
  <c r="J21" i="17" s="1"/>
  <c r="K21" i="17" s="1"/>
  <c r="H22" i="17"/>
  <c r="AR921" i="17" l="1"/>
  <c r="AQ921" i="17"/>
  <c r="X921" i="17"/>
  <c r="C922" i="17"/>
  <c r="AJ921" i="17"/>
  <c r="AK921" i="17" s="1"/>
  <c r="AO922" i="17" s="1"/>
  <c r="AL921" i="17"/>
  <c r="AM921" i="17" s="1"/>
  <c r="AP922" i="17" s="1"/>
  <c r="AH921" i="17"/>
  <c r="AI921" i="17" s="1"/>
  <c r="AN922" i="17" s="1"/>
  <c r="AV920" i="17"/>
  <c r="AS920" i="17"/>
  <c r="U920" i="17"/>
  <c r="AV33" i="17"/>
  <c r="AW34" i="17" s="1"/>
  <c r="AD20" i="17"/>
  <c r="N22" i="17"/>
  <c r="M23" i="17"/>
  <c r="Q34" i="17"/>
  <c r="Y34" i="17"/>
  <c r="AN35" i="17"/>
  <c r="O21" i="17"/>
  <c r="AC21" i="17"/>
  <c r="S21" i="17"/>
  <c r="R22" i="17"/>
  <c r="T20" i="17"/>
  <c r="AA20" i="17"/>
  <c r="AB20" i="17"/>
  <c r="I22" i="17"/>
  <c r="J22" i="17" s="1"/>
  <c r="K22" i="17" s="1"/>
  <c r="H23" i="17"/>
  <c r="Z33" i="17"/>
  <c r="W33" i="17"/>
  <c r="AR922" i="17" l="1"/>
  <c r="AQ922" i="17"/>
  <c r="X922" i="17"/>
  <c r="C923" i="17"/>
  <c r="AJ922" i="17"/>
  <c r="AK922" i="17" s="1"/>
  <c r="AO923" i="17" s="1"/>
  <c r="AL922" i="17"/>
  <c r="AM922" i="17" s="1"/>
  <c r="AP923" i="17" s="1"/>
  <c r="AH922" i="17"/>
  <c r="AI922" i="17" s="1"/>
  <c r="AN923" i="17" s="1"/>
  <c r="AS921" i="17"/>
  <c r="U921" i="17"/>
  <c r="AV921" i="17"/>
  <c r="S22" i="17"/>
  <c r="R23" i="17"/>
  <c r="Y35" i="17"/>
  <c r="Q35" i="17"/>
  <c r="AN36" i="17"/>
  <c r="W34" i="17"/>
  <c r="Z34" i="17"/>
  <c r="I23" i="17"/>
  <c r="J23" i="17" s="1"/>
  <c r="K23" i="17" s="1"/>
  <c r="H24" i="17"/>
  <c r="T21" i="17"/>
  <c r="AA21" i="17"/>
  <c r="AB21" i="17"/>
  <c r="AC22" i="17"/>
  <c r="O22" i="17"/>
  <c r="AD21" i="17"/>
  <c r="AV34" i="17"/>
  <c r="AW35" i="17" s="1"/>
  <c r="N23" i="17"/>
  <c r="M24" i="17"/>
  <c r="AR923" i="17" l="1"/>
  <c r="AQ923" i="17"/>
  <c r="X923" i="17"/>
  <c r="C924" i="17"/>
  <c r="AJ923" i="17"/>
  <c r="AK923" i="17" s="1"/>
  <c r="AO924" i="17" s="1"/>
  <c r="AL923" i="17"/>
  <c r="AM923" i="17" s="1"/>
  <c r="AP924" i="17" s="1"/>
  <c r="AH923" i="17"/>
  <c r="AI923" i="17" s="1"/>
  <c r="AN924" i="17" s="1"/>
  <c r="AS922" i="17"/>
  <c r="U922" i="17"/>
  <c r="AV922" i="17"/>
  <c r="AV35" i="17"/>
  <c r="AW36" i="17" s="1"/>
  <c r="W35" i="17"/>
  <c r="Z35" i="17"/>
  <c r="N24" i="17"/>
  <c r="M25" i="17"/>
  <c r="AD22" i="17"/>
  <c r="O23" i="17"/>
  <c r="AC23" i="17"/>
  <c r="S23" i="17"/>
  <c r="R24" i="17"/>
  <c r="T22" i="17"/>
  <c r="AA22" i="17"/>
  <c r="AB22" i="17"/>
  <c r="Q36" i="17"/>
  <c r="Y36" i="17"/>
  <c r="AN37" i="17"/>
  <c r="I24" i="17"/>
  <c r="J24" i="17" s="1"/>
  <c r="K24" i="17" s="1"/>
  <c r="H25" i="17"/>
  <c r="AQ924" i="17" l="1"/>
  <c r="AR924" i="17"/>
  <c r="X924" i="17"/>
  <c r="C925" i="17"/>
  <c r="AJ924" i="17"/>
  <c r="AK924" i="17" s="1"/>
  <c r="AO925" i="17" s="1"/>
  <c r="AL924" i="17"/>
  <c r="AM924" i="17" s="1"/>
  <c r="AP925" i="17" s="1"/>
  <c r="AH924" i="17"/>
  <c r="AI924" i="17" s="1"/>
  <c r="AN925" i="17" s="1"/>
  <c r="AV923" i="17"/>
  <c r="AS923" i="17"/>
  <c r="U923" i="17"/>
  <c r="AV36" i="17"/>
  <c r="AW37" i="17" s="1"/>
  <c r="O24" i="17"/>
  <c r="AC24" i="17"/>
  <c r="AN38" i="17"/>
  <c r="Y37" i="17"/>
  <c r="Q37" i="17"/>
  <c r="AD23" i="17"/>
  <c r="I25" i="17"/>
  <c r="J25" i="17" s="1"/>
  <c r="K25" i="17" s="1"/>
  <c r="H26" i="17"/>
  <c r="N25" i="17"/>
  <c r="M26" i="17"/>
  <c r="S24" i="17"/>
  <c r="R25" i="17"/>
  <c r="T23" i="17"/>
  <c r="AA23" i="17"/>
  <c r="AB23" i="17"/>
  <c r="W36" i="17"/>
  <c r="Z36" i="17"/>
  <c r="X925" i="17" l="1"/>
  <c r="C926" i="17"/>
  <c r="AJ925" i="17"/>
  <c r="AK925" i="17" s="1"/>
  <c r="AO926" i="17" s="1"/>
  <c r="AL925" i="17"/>
  <c r="AM925" i="17" s="1"/>
  <c r="AP926" i="17" s="1"/>
  <c r="AH925" i="17"/>
  <c r="AI925" i="17" s="1"/>
  <c r="AN926" i="17" s="1"/>
  <c r="AV924" i="17"/>
  <c r="AQ925" i="17"/>
  <c r="AR925" i="17"/>
  <c r="AS924" i="17"/>
  <c r="U924" i="17"/>
  <c r="AV37" i="17"/>
  <c r="AW38" i="17" s="1"/>
  <c r="S25" i="17"/>
  <c r="R26" i="17"/>
  <c r="T24" i="17"/>
  <c r="AA24" i="17"/>
  <c r="AB24" i="17"/>
  <c r="N26" i="17"/>
  <c r="M27" i="17"/>
  <c r="AC25" i="17"/>
  <c r="O25" i="17"/>
  <c r="I26" i="17"/>
  <c r="J26" i="17" s="1"/>
  <c r="K26" i="17" s="1"/>
  <c r="H27" i="17"/>
  <c r="AN39" i="17"/>
  <c r="Y38" i="17"/>
  <c r="Q38" i="17"/>
  <c r="Z37" i="17"/>
  <c r="W37" i="17"/>
  <c r="AD24" i="17"/>
  <c r="AV925" i="17" l="1"/>
  <c r="U925" i="17"/>
  <c r="AS925" i="17"/>
  <c r="AQ926" i="17"/>
  <c r="AR926" i="17"/>
  <c r="C927" i="17"/>
  <c r="X926" i="17"/>
  <c r="AJ926" i="17"/>
  <c r="AK926" i="17" s="1"/>
  <c r="AO927" i="17" s="1"/>
  <c r="AL926" i="17"/>
  <c r="AM926" i="17" s="1"/>
  <c r="AP927" i="17" s="1"/>
  <c r="AH926" i="17"/>
  <c r="AI926" i="17" s="1"/>
  <c r="AN927" i="17" s="1"/>
  <c r="AV38" i="17"/>
  <c r="AW39" i="17" s="1"/>
  <c r="AD25" i="17"/>
  <c r="N27" i="17"/>
  <c r="M28" i="17"/>
  <c r="S26" i="17"/>
  <c r="R27" i="17"/>
  <c r="AC26" i="17"/>
  <c r="O26" i="17"/>
  <c r="T25" i="17"/>
  <c r="AA25" i="17"/>
  <c r="AB25" i="17"/>
  <c r="I27" i="17"/>
  <c r="J27" i="17" s="1"/>
  <c r="K27" i="17" s="1"/>
  <c r="H28" i="17"/>
  <c r="Y39" i="17"/>
  <c r="Q39" i="17"/>
  <c r="AN40" i="17"/>
  <c r="Z38" i="17"/>
  <c r="W38" i="17"/>
  <c r="C928" i="17" l="1"/>
  <c r="X927" i="17"/>
  <c r="AJ927" i="17"/>
  <c r="AK927" i="17" s="1"/>
  <c r="AO928" i="17" s="1"/>
  <c r="AL927" i="17"/>
  <c r="AM927" i="17" s="1"/>
  <c r="AP928" i="17" s="1"/>
  <c r="AH927" i="17"/>
  <c r="AI927" i="17" s="1"/>
  <c r="AN928" i="17" s="1"/>
  <c r="AS926" i="17"/>
  <c r="U926" i="17"/>
  <c r="AV926" i="17"/>
  <c r="AQ927" i="17"/>
  <c r="AR927" i="17"/>
  <c r="W39" i="17"/>
  <c r="Z39" i="17"/>
  <c r="T26" i="17"/>
  <c r="AA26" i="17"/>
  <c r="AB26" i="17"/>
  <c r="N28" i="17"/>
  <c r="M29" i="17"/>
  <c r="AD26" i="17"/>
  <c r="AC27" i="17"/>
  <c r="O27" i="17"/>
  <c r="I28" i="17"/>
  <c r="J28" i="17" s="1"/>
  <c r="K28" i="17" s="1"/>
  <c r="H29" i="17"/>
  <c r="Y40" i="17"/>
  <c r="Q40" i="17"/>
  <c r="AN41" i="17"/>
  <c r="AV39" i="17"/>
  <c r="AW40" i="17" s="1"/>
  <c r="S27" i="17"/>
  <c r="R28" i="17"/>
  <c r="AV927" i="17" l="1"/>
  <c r="AS927" i="17"/>
  <c r="U927" i="17"/>
  <c r="AR928" i="17"/>
  <c r="AQ928" i="17"/>
  <c r="C929" i="17"/>
  <c r="X928" i="17"/>
  <c r="AJ928" i="17"/>
  <c r="AK928" i="17" s="1"/>
  <c r="AO929" i="17" s="1"/>
  <c r="AL928" i="17"/>
  <c r="AM928" i="17" s="1"/>
  <c r="AP929" i="17" s="1"/>
  <c r="AH928" i="17"/>
  <c r="AI928" i="17" s="1"/>
  <c r="AN929" i="17" s="1"/>
  <c r="L928" i="17"/>
  <c r="L929" i="17" s="1"/>
  <c r="L930" i="17" s="1"/>
  <c r="L931" i="17" s="1"/>
  <c r="L932" i="17" s="1"/>
  <c r="L933" i="17" s="1"/>
  <c r="L934" i="17" s="1"/>
  <c r="L935" i="17" s="1"/>
  <c r="L936" i="17" s="1"/>
  <c r="L937" i="17" s="1"/>
  <c r="L938" i="17" s="1"/>
  <c r="L939" i="17" s="1"/>
  <c r="G928" i="17"/>
  <c r="G929" i="17" s="1"/>
  <c r="G930" i="17" s="1"/>
  <c r="G931" i="17" s="1"/>
  <c r="G932" i="17" s="1"/>
  <c r="G933" i="17" s="1"/>
  <c r="G934" i="17" s="1"/>
  <c r="G935" i="17" s="1"/>
  <c r="G936" i="17" s="1"/>
  <c r="G937" i="17" s="1"/>
  <c r="G938" i="17" s="1"/>
  <c r="G939" i="17" s="1"/>
  <c r="T27" i="17"/>
  <c r="AA27" i="17"/>
  <c r="AB27" i="17"/>
  <c r="AD27" i="17"/>
  <c r="AV40" i="17"/>
  <c r="AW41" i="17" s="1"/>
  <c r="Q41" i="17"/>
  <c r="Y41" i="17"/>
  <c r="AN42" i="17"/>
  <c r="W40" i="17"/>
  <c r="Z40" i="17"/>
  <c r="N29" i="17"/>
  <c r="M30" i="17"/>
  <c r="O28" i="17"/>
  <c r="AC28" i="17"/>
  <c r="S28" i="17"/>
  <c r="R29" i="17"/>
  <c r="I29" i="17"/>
  <c r="J29" i="17" s="1"/>
  <c r="K29" i="17" s="1"/>
  <c r="H30" i="17"/>
  <c r="U928" i="17" l="1"/>
  <c r="AS928" i="17"/>
  <c r="AV928" i="17"/>
  <c r="AQ929" i="17"/>
  <c r="AR929" i="17"/>
  <c r="C930" i="17"/>
  <c r="X929" i="17"/>
  <c r="AJ929" i="17"/>
  <c r="AK929" i="17" s="1"/>
  <c r="AO930" i="17" s="1"/>
  <c r="AL929" i="17"/>
  <c r="AM929" i="17" s="1"/>
  <c r="AP930" i="17" s="1"/>
  <c r="AH929" i="17"/>
  <c r="AI929" i="17" s="1"/>
  <c r="AN930" i="17" s="1"/>
  <c r="AV41" i="17"/>
  <c r="AW42" i="17" s="1"/>
  <c r="N30" i="17"/>
  <c r="M31" i="17"/>
  <c r="T28" i="17"/>
  <c r="AA28" i="17"/>
  <c r="AB28" i="17"/>
  <c r="O29" i="17"/>
  <c r="AC29" i="17"/>
  <c r="W41" i="17"/>
  <c r="Z41" i="17"/>
  <c r="Q42" i="17"/>
  <c r="Y42" i="17"/>
  <c r="AN43" i="17"/>
  <c r="I30" i="17"/>
  <c r="J30" i="17" s="1"/>
  <c r="K30" i="17" s="1"/>
  <c r="H31" i="17"/>
  <c r="AD28" i="17"/>
  <c r="S29" i="17"/>
  <c r="R30" i="17"/>
  <c r="AV929" i="17" l="1"/>
  <c r="C931" i="17"/>
  <c r="X930" i="17"/>
  <c r="AJ930" i="17"/>
  <c r="AK930" i="17" s="1"/>
  <c r="AO931" i="17" s="1"/>
  <c r="AL930" i="17"/>
  <c r="AM930" i="17" s="1"/>
  <c r="AP931" i="17" s="1"/>
  <c r="AH930" i="17"/>
  <c r="AI930" i="17" s="1"/>
  <c r="AN931" i="17" s="1"/>
  <c r="AS929" i="17"/>
  <c r="U929" i="17"/>
  <c r="AR930" i="17"/>
  <c r="AQ930" i="17"/>
  <c r="AV42" i="17"/>
  <c r="AW43" i="17" s="1"/>
  <c r="T29" i="17"/>
  <c r="AA29" i="17"/>
  <c r="AB29" i="17"/>
  <c r="O30" i="17"/>
  <c r="AC30" i="17"/>
  <c r="I31" i="17"/>
  <c r="J31" i="17" s="1"/>
  <c r="K31" i="17" s="1"/>
  <c r="H32" i="17"/>
  <c r="S30" i="17"/>
  <c r="R31" i="17"/>
  <c r="AD29" i="17"/>
  <c r="W42" i="17"/>
  <c r="Z42" i="17"/>
  <c r="Y43" i="17"/>
  <c r="AN44" i="17"/>
  <c r="Q43" i="17"/>
  <c r="N31" i="17"/>
  <c r="M32" i="17"/>
  <c r="AV930" i="17" l="1"/>
  <c r="AS930" i="17"/>
  <c r="U930" i="17"/>
  <c r="AR931" i="17"/>
  <c r="AQ931" i="17"/>
  <c r="X931" i="17"/>
  <c r="C932" i="17"/>
  <c r="AJ931" i="17"/>
  <c r="AK931" i="17" s="1"/>
  <c r="AO932" i="17" s="1"/>
  <c r="AL931" i="17"/>
  <c r="AM931" i="17" s="1"/>
  <c r="AP932" i="17" s="1"/>
  <c r="AH931" i="17"/>
  <c r="AI931" i="17" s="1"/>
  <c r="AN932" i="17" s="1"/>
  <c r="I32" i="17"/>
  <c r="J32" i="17" s="1"/>
  <c r="K32" i="17" s="1"/>
  <c r="H33" i="17"/>
  <c r="AD30" i="17"/>
  <c r="AV43" i="17"/>
  <c r="AW44" i="17" s="1"/>
  <c r="AC31" i="17"/>
  <c r="O31" i="17"/>
  <c r="S31" i="17"/>
  <c r="R32" i="17"/>
  <c r="Z43" i="17"/>
  <c r="W43" i="17"/>
  <c r="N32" i="17"/>
  <c r="M33" i="17"/>
  <c r="Q44" i="17"/>
  <c r="Y44" i="17"/>
  <c r="AN45" i="17"/>
  <c r="T30" i="17"/>
  <c r="AA30" i="17"/>
  <c r="AB30" i="17"/>
  <c r="X932" i="17" l="1"/>
  <c r="C933" i="17"/>
  <c r="AJ932" i="17"/>
  <c r="AK932" i="17" s="1"/>
  <c r="AO933" i="17" s="1"/>
  <c r="AL932" i="17"/>
  <c r="AM932" i="17" s="1"/>
  <c r="AP933" i="17" s="1"/>
  <c r="AH932" i="17"/>
  <c r="AI932" i="17" s="1"/>
  <c r="AN933" i="17" s="1"/>
  <c r="U931" i="17"/>
  <c r="AS931" i="17"/>
  <c r="AV931" i="17"/>
  <c r="AR932" i="17"/>
  <c r="AQ932" i="17"/>
  <c r="AC32" i="17"/>
  <c r="O32" i="17"/>
  <c r="Q45" i="17"/>
  <c r="Y45" i="17"/>
  <c r="AN46" i="17"/>
  <c r="AV44" i="17"/>
  <c r="AW45" i="17" s="1"/>
  <c r="N33" i="17"/>
  <c r="M34" i="17"/>
  <c r="S32" i="17"/>
  <c r="R33" i="17"/>
  <c r="T31" i="17"/>
  <c r="AA31" i="17"/>
  <c r="AB31" i="17"/>
  <c r="W44" i="17"/>
  <c r="Z44" i="17"/>
  <c r="AD31" i="17"/>
  <c r="I33" i="17"/>
  <c r="J33" i="17" s="1"/>
  <c r="K33" i="17" s="1"/>
  <c r="H34" i="17"/>
  <c r="AV932" i="17" l="1"/>
  <c r="AS932" i="17"/>
  <c r="U932" i="17"/>
  <c r="AR933" i="17"/>
  <c r="AQ933" i="17"/>
  <c r="X933" i="17"/>
  <c r="C934" i="17"/>
  <c r="AJ933" i="17"/>
  <c r="AK933" i="17" s="1"/>
  <c r="AO934" i="17" s="1"/>
  <c r="AL933" i="17"/>
  <c r="AM933" i="17" s="1"/>
  <c r="AP934" i="17" s="1"/>
  <c r="AH933" i="17"/>
  <c r="AI933" i="17" s="1"/>
  <c r="AN934" i="17" s="1"/>
  <c r="AV45" i="17"/>
  <c r="AW46" i="17" s="1"/>
  <c r="Y46" i="17"/>
  <c r="Q46" i="17"/>
  <c r="AN47" i="17"/>
  <c r="S33" i="17"/>
  <c r="R34" i="17"/>
  <c r="T32" i="17"/>
  <c r="AA32" i="17"/>
  <c r="AB32" i="17"/>
  <c r="I34" i="17"/>
  <c r="J34" i="17" s="1"/>
  <c r="K34" i="17" s="1"/>
  <c r="H35" i="17"/>
  <c r="N34" i="17"/>
  <c r="M35" i="17"/>
  <c r="AC33" i="17"/>
  <c r="O33" i="17"/>
  <c r="Z45" i="17"/>
  <c r="W45" i="17"/>
  <c r="AD32" i="17"/>
  <c r="AR934" i="17" l="1"/>
  <c r="AQ934" i="17"/>
  <c r="U933" i="17"/>
  <c r="AS933" i="17"/>
  <c r="X934" i="17"/>
  <c r="C935" i="17"/>
  <c r="AJ934" i="17"/>
  <c r="AK934" i="17" s="1"/>
  <c r="AO935" i="17" s="1"/>
  <c r="AL934" i="17"/>
  <c r="AM934" i="17" s="1"/>
  <c r="AP935" i="17" s="1"/>
  <c r="AH934" i="17"/>
  <c r="AI934" i="17" s="1"/>
  <c r="AN935" i="17" s="1"/>
  <c r="AV933" i="17"/>
  <c r="AV46" i="17"/>
  <c r="AW47" i="17" s="1"/>
  <c r="W46" i="17"/>
  <c r="Z46" i="17"/>
  <c r="Q47" i="17"/>
  <c r="Y47" i="17"/>
  <c r="AN48" i="17"/>
  <c r="N35" i="17"/>
  <c r="M36" i="17"/>
  <c r="AC34" i="17"/>
  <c r="O34" i="17"/>
  <c r="I35" i="17"/>
  <c r="J35" i="17" s="1"/>
  <c r="K35" i="17" s="1"/>
  <c r="H36" i="17"/>
  <c r="S34" i="17"/>
  <c r="R35" i="17"/>
  <c r="AD33" i="17"/>
  <c r="T33" i="17"/>
  <c r="AA33" i="17"/>
  <c r="AB33" i="17"/>
  <c r="X935" i="17" l="1"/>
  <c r="C936" i="17"/>
  <c r="AJ935" i="17"/>
  <c r="AK935" i="17" s="1"/>
  <c r="AO936" i="17" s="1"/>
  <c r="AL935" i="17"/>
  <c r="AM935" i="17" s="1"/>
  <c r="AP936" i="17" s="1"/>
  <c r="AH935" i="17"/>
  <c r="AI935" i="17" s="1"/>
  <c r="AN936" i="17" s="1"/>
  <c r="AS934" i="17"/>
  <c r="U934" i="17"/>
  <c r="AQ935" i="17"/>
  <c r="AR935" i="17"/>
  <c r="AV934" i="17"/>
  <c r="T34" i="17"/>
  <c r="AA34" i="17"/>
  <c r="AB34" i="17"/>
  <c r="I36" i="17"/>
  <c r="J36" i="17" s="1"/>
  <c r="K36" i="17" s="1"/>
  <c r="H37" i="17"/>
  <c r="AV47" i="17"/>
  <c r="AW48" i="17" s="1"/>
  <c r="AD34" i="17"/>
  <c r="Q48" i="17"/>
  <c r="AN49" i="17"/>
  <c r="Y48" i="17"/>
  <c r="N36" i="17"/>
  <c r="M37" i="17"/>
  <c r="S35" i="17"/>
  <c r="R36" i="17"/>
  <c r="O35" i="17"/>
  <c r="AC35" i="17"/>
  <c r="W47" i="17"/>
  <c r="Z47" i="17"/>
  <c r="AV935" i="17" l="1"/>
  <c r="AS935" i="17"/>
  <c r="U935" i="17"/>
  <c r="AR936" i="17"/>
  <c r="AQ936" i="17"/>
  <c r="X936" i="17"/>
  <c r="C937" i="17"/>
  <c r="AJ936" i="17"/>
  <c r="AK936" i="17" s="1"/>
  <c r="AO937" i="17" s="1"/>
  <c r="AL936" i="17"/>
  <c r="AM936" i="17" s="1"/>
  <c r="AP937" i="17" s="1"/>
  <c r="AH936" i="17"/>
  <c r="AI936" i="17" s="1"/>
  <c r="AN937" i="17" s="1"/>
  <c r="N37" i="17"/>
  <c r="M38" i="17"/>
  <c r="Q49" i="17"/>
  <c r="Y49" i="17"/>
  <c r="AN50" i="17"/>
  <c r="I37" i="17"/>
  <c r="J37" i="17" s="1"/>
  <c r="K37" i="17" s="1"/>
  <c r="H38" i="17"/>
  <c r="O36" i="17"/>
  <c r="AC36" i="17"/>
  <c r="AD35" i="17"/>
  <c r="S36" i="17"/>
  <c r="R37" i="17"/>
  <c r="AV48" i="17"/>
  <c r="AW49" i="17" s="1"/>
  <c r="W48" i="17"/>
  <c r="Z48" i="17"/>
  <c r="T35" i="17"/>
  <c r="AA35" i="17"/>
  <c r="AB35" i="17"/>
  <c r="AS936" i="17" l="1"/>
  <c r="U936" i="17"/>
  <c r="AQ937" i="17"/>
  <c r="AR937" i="17"/>
  <c r="X937" i="17"/>
  <c r="C938" i="17"/>
  <c r="AJ937" i="17"/>
  <c r="AK937" i="17" s="1"/>
  <c r="AO938" i="17" s="1"/>
  <c r="AL937" i="17"/>
  <c r="AM937" i="17" s="1"/>
  <c r="AP938" i="17" s="1"/>
  <c r="AH937" i="17"/>
  <c r="AI937" i="17" s="1"/>
  <c r="AN938" i="17" s="1"/>
  <c r="AV936" i="17"/>
  <c r="I38" i="17"/>
  <c r="J38" i="17" s="1"/>
  <c r="K38" i="17" s="1"/>
  <c r="H39" i="17"/>
  <c r="N38" i="17"/>
  <c r="M39" i="17"/>
  <c r="Q50" i="17"/>
  <c r="Y50" i="17"/>
  <c r="AN51" i="17"/>
  <c r="AC37" i="17"/>
  <c r="O37" i="17"/>
  <c r="W49" i="17"/>
  <c r="Z49" i="17"/>
  <c r="AV49" i="17"/>
  <c r="AW50" i="17" s="1"/>
  <c r="S37" i="17"/>
  <c r="R38" i="17"/>
  <c r="T36" i="17"/>
  <c r="AA36" i="17"/>
  <c r="AB36" i="17"/>
  <c r="AD36" i="17"/>
  <c r="AR938" i="17" l="1"/>
  <c r="AQ938" i="17"/>
  <c r="AV937" i="17"/>
  <c r="X938" i="17"/>
  <c r="C939" i="17"/>
  <c r="AJ938" i="17"/>
  <c r="AK938" i="17" s="1"/>
  <c r="AO939" i="17" s="1"/>
  <c r="AL938" i="17"/>
  <c r="AM938" i="17" s="1"/>
  <c r="AP939" i="17" s="1"/>
  <c r="AH938" i="17"/>
  <c r="AI938" i="17" s="1"/>
  <c r="AN939" i="17" s="1"/>
  <c r="AS937" i="17"/>
  <c r="U937" i="17"/>
  <c r="AV50" i="17"/>
  <c r="AW51" i="17" s="1"/>
  <c r="I39" i="17"/>
  <c r="J39" i="17" s="1"/>
  <c r="K39" i="17" s="1"/>
  <c r="H40" i="17"/>
  <c r="S38" i="17"/>
  <c r="R39" i="17"/>
  <c r="AA37" i="17"/>
  <c r="T37" i="17"/>
  <c r="AB37" i="17"/>
  <c r="AD37" i="17"/>
  <c r="N39" i="17"/>
  <c r="M40" i="17"/>
  <c r="Y51" i="17"/>
  <c r="AN52" i="17"/>
  <c r="Q51" i="17"/>
  <c r="O38" i="17"/>
  <c r="AC38" i="17"/>
  <c r="W50" i="17"/>
  <c r="Z50" i="17"/>
  <c r="X939" i="17" l="1"/>
  <c r="C940" i="17"/>
  <c r="AJ939" i="17"/>
  <c r="AK939" i="17" s="1"/>
  <c r="AO940" i="17" s="1"/>
  <c r="AL939" i="17"/>
  <c r="AM939" i="17" s="1"/>
  <c r="AP940" i="17" s="1"/>
  <c r="AH939" i="17"/>
  <c r="AI939" i="17" s="1"/>
  <c r="AN940" i="17" s="1"/>
  <c r="AR939" i="17"/>
  <c r="AQ939" i="17"/>
  <c r="AV938" i="17"/>
  <c r="U938" i="17"/>
  <c r="AS938" i="17"/>
  <c r="AV51" i="17"/>
  <c r="AW52" i="17" s="1"/>
  <c r="N40" i="17"/>
  <c r="M41" i="17"/>
  <c r="T38" i="17"/>
  <c r="AA38" i="17"/>
  <c r="AB38" i="17"/>
  <c r="I40" i="17"/>
  <c r="J40" i="17" s="1"/>
  <c r="K40" i="17" s="1"/>
  <c r="H41" i="17"/>
  <c r="AD38" i="17"/>
  <c r="AN53" i="17"/>
  <c r="Q52" i="17"/>
  <c r="Y52" i="17"/>
  <c r="O39" i="17"/>
  <c r="AC39" i="17"/>
  <c r="S39" i="17"/>
  <c r="R40" i="17"/>
  <c r="Z51" i="17"/>
  <c r="W51" i="17"/>
  <c r="AV939" i="17" l="1"/>
  <c r="AS939" i="17"/>
  <c r="U939" i="17"/>
  <c r="AQ940" i="17"/>
  <c r="AR940" i="17"/>
  <c r="C941" i="17"/>
  <c r="X940" i="17"/>
  <c r="AJ940" i="17"/>
  <c r="AK940" i="17" s="1"/>
  <c r="AO941" i="17" s="1"/>
  <c r="AL940" i="17"/>
  <c r="AM940" i="17" s="1"/>
  <c r="AP941" i="17" s="1"/>
  <c r="AH940" i="17"/>
  <c r="AI940" i="17" s="1"/>
  <c r="AN941" i="17" s="1"/>
  <c r="L940" i="17"/>
  <c r="L941" i="17" s="1"/>
  <c r="L942" i="17" s="1"/>
  <c r="L943" i="17" s="1"/>
  <c r="L944" i="17" s="1"/>
  <c r="L945" i="17" s="1"/>
  <c r="L946" i="17" s="1"/>
  <c r="L947" i="17" s="1"/>
  <c r="L948" i="17" s="1"/>
  <c r="L949" i="17" s="1"/>
  <c r="L950" i="17" s="1"/>
  <c r="L951" i="17" s="1"/>
  <c r="G940" i="17"/>
  <c r="G941" i="17" s="1"/>
  <c r="G942" i="17" s="1"/>
  <c r="G943" i="17" s="1"/>
  <c r="G944" i="17" s="1"/>
  <c r="G945" i="17" s="1"/>
  <c r="G946" i="17" s="1"/>
  <c r="G947" i="17" s="1"/>
  <c r="G948" i="17" s="1"/>
  <c r="G949" i="17" s="1"/>
  <c r="G950" i="17" s="1"/>
  <c r="G951" i="17" s="1"/>
  <c r="Z52" i="17"/>
  <c r="W52" i="17"/>
  <c r="T39" i="17"/>
  <c r="AA39" i="17"/>
  <c r="AB39" i="17"/>
  <c r="O40" i="17"/>
  <c r="AC40" i="17"/>
  <c r="Y53" i="17"/>
  <c r="Q53" i="17"/>
  <c r="AN54" i="17"/>
  <c r="I41" i="17"/>
  <c r="J41" i="17" s="1"/>
  <c r="K41" i="17" s="1"/>
  <c r="H42" i="17"/>
  <c r="S40" i="17"/>
  <c r="R41" i="17"/>
  <c r="AD39" i="17"/>
  <c r="AV52" i="17"/>
  <c r="AW53" i="17" s="1"/>
  <c r="N41" i="17"/>
  <c r="M42" i="17"/>
  <c r="C942" i="17" l="1"/>
  <c r="X941" i="17"/>
  <c r="AJ941" i="17"/>
  <c r="AK941" i="17" s="1"/>
  <c r="AO942" i="17" s="1"/>
  <c r="AL941" i="17"/>
  <c r="AM941" i="17" s="1"/>
  <c r="AP942" i="17" s="1"/>
  <c r="AH941" i="17"/>
  <c r="AI941" i="17" s="1"/>
  <c r="AN942" i="17" s="1"/>
  <c r="AR941" i="17"/>
  <c r="AQ941" i="17"/>
  <c r="AS940" i="17"/>
  <c r="U940" i="17"/>
  <c r="AV940" i="17"/>
  <c r="I42" i="17"/>
  <c r="J42" i="17" s="1"/>
  <c r="K42" i="17" s="1"/>
  <c r="H43" i="17"/>
  <c r="O41" i="17"/>
  <c r="AC41" i="17"/>
  <c r="S41" i="17"/>
  <c r="R42" i="17"/>
  <c r="N42" i="17"/>
  <c r="M43" i="17"/>
  <c r="AA40" i="17"/>
  <c r="T40" i="17"/>
  <c r="AB40" i="17"/>
  <c r="Z53" i="17"/>
  <c r="W53" i="17"/>
  <c r="AV53" i="17"/>
  <c r="AW54" i="17" s="1"/>
  <c r="AD40" i="17"/>
  <c r="Y54" i="17"/>
  <c r="Q54" i="17"/>
  <c r="AN55" i="17"/>
  <c r="AV941" i="17" l="1"/>
  <c r="AR942" i="17"/>
  <c r="AQ942" i="17"/>
  <c r="C943" i="17"/>
  <c r="X942" i="17"/>
  <c r="AJ942" i="17"/>
  <c r="AK942" i="17" s="1"/>
  <c r="AO943" i="17" s="1"/>
  <c r="AL942" i="17"/>
  <c r="AM942" i="17" s="1"/>
  <c r="AP943" i="17" s="1"/>
  <c r="AH942" i="17"/>
  <c r="AI942" i="17" s="1"/>
  <c r="AN943" i="17" s="1"/>
  <c r="AS941" i="17"/>
  <c r="U941" i="17"/>
  <c r="AV54" i="17"/>
  <c r="AW55" i="17" s="1"/>
  <c r="W54" i="17"/>
  <c r="Z54" i="17"/>
  <c r="N43" i="17"/>
  <c r="M44" i="17"/>
  <c r="AC42" i="17"/>
  <c r="O42" i="17"/>
  <c r="S42" i="17"/>
  <c r="R43" i="17"/>
  <c r="Q55" i="17"/>
  <c r="Y55" i="17"/>
  <c r="AN56" i="17"/>
  <c r="T41" i="17"/>
  <c r="AA41" i="17"/>
  <c r="AB41" i="17"/>
  <c r="AD41" i="17"/>
  <c r="I43" i="17"/>
  <c r="J43" i="17" s="1"/>
  <c r="K43" i="17" s="1"/>
  <c r="H44" i="17"/>
  <c r="X943" i="17" l="1"/>
  <c r="C944" i="17"/>
  <c r="AJ943" i="17"/>
  <c r="AK943" i="17" s="1"/>
  <c r="AO944" i="17" s="1"/>
  <c r="AL943" i="17"/>
  <c r="AM943" i="17" s="1"/>
  <c r="AP944" i="17" s="1"/>
  <c r="AH943" i="17"/>
  <c r="AI943" i="17" s="1"/>
  <c r="AN944" i="17" s="1"/>
  <c r="AV942" i="17"/>
  <c r="U942" i="17"/>
  <c r="AS942" i="17"/>
  <c r="AQ943" i="17"/>
  <c r="AR943" i="17"/>
  <c r="AD42" i="17"/>
  <c r="S43" i="17"/>
  <c r="R44" i="17"/>
  <c r="N44" i="17"/>
  <c r="M45" i="17"/>
  <c r="I44" i="17"/>
  <c r="J44" i="17" s="1"/>
  <c r="K44" i="17" s="1"/>
  <c r="H45" i="17"/>
  <c r="AV55" i="17"/>
  <c r="AW56" i="17" s="1"/>
  <c r="Q56" i="17"/>
  <c r="Y56" i="17"/>
  <c r="AN57" i="17"/>
  <c r="T42" i="17"/>
  <c r="AA42" i="17"/>
  <c r="AB42" i="17"/>
  <c r="O43" i="17"/>
  <c r="AC43" i="17"/>
  <c r="W55" i="17"/>
  <c r="Z55" i="17"/>
  <c r="AV943" i="17" l="1"/>
  <c r="AR944" i="17"/>
  <c r="AQ944" i="17"/>
  <c r="X944" i="17"/>
  <c r="C945" i="17"/>
  <c r="AJ944" i="17"/>
  <c r="AK944" i="17" s="1"/>
  <c r="AO945" i="17" s="1"/>
  <c r="AL944" i="17"/>
  <c r="AM944" i="17" s="1"/>
  <c r="AP945" i="17" s="1"/>
  <c r="AH944" i="17"/>
  <c r="AI944" i="17" s="1"/>
  <c r="AN945" i="17" s="1"/>
  <c r="AS943" i="17"/>
  <c r="U943" i="17"/>
  <c r="AD43" i="17"/>
  <c r="AA43" i="17"/>
  <c r="T43" i="17"/>
  <c r="AB43" i="17"/>
  <c r="W56" i="17"/>
  <c r="Z56" i="17"/>
  <c r="AV56" i="17"/>
  <c r="AW57" i="17" s="1"/>
  <c r="N45" i="17"/>
  <c r="M46" i="17"/>
  <c r="O44" i="17"/>
  <c r="AC44" i="17"/>
  <c r="Q57" i="17"/>
  <c r="Y57" i="17"/>
  <c r="AN58" i="17"/>
  <c r="I45" i="17"/>
  <c r="J45" i="17" s="1"/>
  <c r="K45" i="17" s="1"/>
  <c r="H46" i="17"/>
  <c r="S44" i="17"/>
  <c r="R45" i="17"/>
  <c r="AV944" i="17" l="1"/>
  <c r="AS944" i="17"/>
  <c r="U944" i="17"/>
  <c r="AR945" i="17"/>
  <c r="AQ945" i="17"/>
  <c r="X945" i="17"/>
  <c r="C946" i="17"/>
  <c r="AJ945" i="17"/>
  <c r="AK945" i="17" s="1"/>
  <c r="AO946" i="17" s="1"/>
  <c r="AL945" i="17"/>
  <c r="AM945" i="17" s="1"/>
  <c r="AP946" i="17" s="1"/>
  <c r="AH945" i="17"/>
  <c r="AI945" i="17" s="1"/>
  <c r="AN946" i="17" s="1"/>
  <c r="I46" i="17"/>
  <c r="J46" i="17" s="1"/>
  <c r="K46" i="17" s="1"/>
  <c r="H47" i="17"/>
  <c r="AD44" i="17"/>
  <c r="N46" i="17"/>
  <c r="M47" i="17"/>
  <c r="Y58" i="17"/>
  <c r="Q58" i="17"/>
  <c r="AN59" i="17"/>
  <c r="AC45" i="17"/>
  <c r="O45" i="17"/>
  <c r="AV57" i="17"/>
  <c r="AW58" i="17" s="1"/>
  <c r="Z57" i="17"/>
  <c r="W57" i="17"/>
  <c r="S45" i="17"/>
  <c r="R46" i="17"/>
  <c r="T44" i="17"/>
  <c r="AA44" i="17"/>
  <c r="AB44" i="17"/>
  <c r="AQ946" i="17" l="1"/>
  <c r="AR946" i="17"/>
  <c r="X946" i="17"/>
  <c r="C947" i="17"/>
  <c r="AJ946" i="17"/>
  <c r="AK946" i="17" s="1"/>
  <c r="AO947" i="17" s="1"/>
  <c r="AL946" i="17"/>
  <c r="AM946" i="17" s="1"/>
  <c r="AP947" i="17" s="1"/>
  <c r="AH946" i="17"/>
  <c r="AI946" i="17" s="1"/>
  <c r="AN947" i="17" s="1"/>
  <c r="AS945" i="17"/>
  <c r="U945" i="17"/>
  <c r="AV945" i="17"/>
  <c r="AD45" i="17"/>
  <c r="N47" i="17"/>
  <c r="M48" i="17"/>
  <c r="AV58" i="17"/>
  <c r="AW59" i="17" s="1"/>
  <c r="Z58" i="17"/>
  <c r="W58" i="17"/>
  <c r="Y59" i="17"/>
  <c r="Q59" i="17"/>
  <c r="AN60" i="17"/>
  <c r="O46" i="17"/>
  <c r="AC46" i="17"/>
  <c r="S46" i="17"/>
  <c r="R47" i="17"/>
  <c r="T45" i="17"/>
  <c r="AA45" i="17"/>
  <c r="AB45" i="17"/>
  <c r="I47" i="17"/>
  <c r="J47" i="17" s="1"/>
  <c r="K47" i="17" s="1"/>
  <c r="H48" i="17"/>
  <c r="AR947" i="17" l="1"/>
  <c r="AQ947" i="17"/>
  <c r="X947" i="17"/>
  <c r="C948" i="17"/>
  <c r="AJ947" i="17"/>
  <c r="AK947" i="17" s="1"/>
  <c r="AO948" i="17" s="1"/>
  <c r="AL947" i="17"/>
  <c r="AM947" i="17" s="1"/>
  <c r="AP948" i="17" s="1"/>
  <c r="AH947" i="17"/>
  <c r="AI947" i="17" s="1"/>
  <c r="AN948" i="17" s="1"/>
  <c r="AV946" i="17"/>
  <c r="AS946" i="17"/>
  <c r="U946" i="17"/>
  <c r="AD46" i="17"/>
  <c r="AC47" i="17"/>
  <c r="O47" i="17"/>
  <c r="AV59" i="17"/>
  <c r="AW60" i="17" s="1"/>
  <c r="Z59" i="17"/>
  <c r="W59" i="17"/>
  <c r="Q60" i="17"/>
  <c r="Y60" i="17"/>
  <c r="AN61" i="17"/>
  <c r="I48" i="17"/>
  <c r="J48" i="17" s="1"/>
  <c r="K48" i="17" s="1"/>
  <c r="H49" i="17"/>
  <c r="S47" i="17"/>
  <c r="R48" i="17"/>
  <c r="AA46" i="17"/>
  <c r="T46" i="17"/>
  <c r="AB46" i="17"/>
  <c r="N48" i="17"/>
  <c r="M49" i="17"/>
  <c r="AQ948" i="17" l="1"/>
  <c r="AR948" i="17"/>
  <c r="X948" i="17"/>
  <c r="C949" i="17"/>
  <c r="AJ948" i="17"/>
  <c r="AK948" i="17" s="1"/>
  <c r="AO949" i="17" s="1"/>
  <c r="AL948" i="17"/>
  <c r="AM948" i="17" s="1"/>
  <c r="AP949" i="17" s="1"/>
  <c r="AH948" i="17"/>
  <c r="AI948" i="17" s="1"/>
  <c r="AN949" i="17" s="1"/>
  <c r="AV947" i="17"/>
  <c r="AS947" i="17"/>
  <c r="U947" i="17"/>
  <c r="O48" i="17"/>
  <c r="AC48" i="17"/>
  <c r="AD47" i="17"/>
  <c r="AA47" i="17"/>
  <c r="T47" i="17"/>
  <c r="AB47" i="17"/>
  <c r="I49" i="17"/>
  <c r="J49" i="17" s="1"/>
  <c r="K49" i="17" s="1"/>
  <c r="H50" i="17"/>
  <c r="N49" i="17"/>
  <c r="M50" i="17"/>
  <c r="Q61" i="17"/>
  <c r="AN62" i="17"/>
  <c r="Y61" i="17"/>
  <c r="Z60" i="17"/>
  <c r="W60" i="17"/>
  <c r="S48" i="17"/>
  <c r="R49" i="17"/>
  <c r="AV60" i="17"/>
  <c r="AW61" i="17" s="1"/>
  <c r="AR949" i="17" l="1"/>
  <c r="AQ949" i="17"/>
  <c r="X949" i="17"/>
  <c r="C950" i="17"/>
  <c r="AJ949" i="17"/>
  <c r="AK949" i="17" s="1"/>
  <c r="AO950" i="17" s="1"/>
  <c r="AL949" i="17"/>
  <c r="AM949" i="17" s="1"/>
  <c r="AP950" i="17" s="1"/>
  <c r="AH949" i="17"/>
  <c r="AI949" i="17" s="1"/>
  <c r="AN950" i="17" s="1"/>
  <c r="AV948" i="17"/>
  <c r="U948" i="17"/>
  <c r="AS948" i="17"/>
  <c r="N50" i="17"/>
  <c r="M51" i="17"/>
  <c r="W61" i="17"/>
  <c r="Z61" i="17"/>
  <c r="AC49" i="17"/>
  <c r="O49" i="17"/>
  <c r="I50" i="17"/>
  <c r="J50" i="17" s="1"/>
  <c r="K50" i="17" s="1"/>
  <c r="H51" i="17"/>
  <c r="S49" i="17"/>
  <c r="R50" i="17"/>
  <c r="AV61" i="17"/>
  <c r="AW62" i="17" s="1"/>
  <c r="T48" i="17"/>
  <c r="AA48" i="17"/>
  <c r="AB48" i="17"/>
  <c r="AN63" i="17"/>
  <c r="Q62" i="17"/>
  <c r="Y62" i="17"/>
  <c r="AD48" i="17"/>
  <c r="C951" i="17" l="1"/>
  <c r="X950" i="17"/>
  <c r="AJ950" i="17"/>
  <c r="AK950" i="17" s="1"/>
  <c r="AO951" i="17" s="1"/>
  <c r="AL950" i="17"/>
  <c r="AM950" i="17" s="1"/>
  <c r="AP951" i="17" s="1"/>
  <c r="AH950" i="17"/>
  <c r="AI950" i="17" s="1"/>
  <c r="AN951" i="17" s="1"/>
  <c r="AS949" i="17"/>
  <c r="U949" i="17"/>
  <c r="AQ950" i="17"/>
  <c r="AR950" i="17"/>
  <c r="AV949" i="17"/>
  <c r="AV62" i="17"/>
  <c r="AW63" i="17" s="1"/>
  <c r="AD49" i="17"/>
  <c r="Z62" i="17"/>
  <c r="W62" i="17"/>
  <c r="Y63" i="17"/>
  <c r="Q63" i="17"/>
  <c r="AN64" i="17"/>
  <c r="I51" i="17"/>
  <c r="J51" i="17" s="1"/>
  <c r="K51" i="17" s="1"/>
  <c r="H52" i="17"/>
  <c r="S50" i="17"/>
  <c r="R51" i="17"/>
  <c r="N51" i="17"/>
  <c r="M52" i="17"/>
  <c r="T49" i="17"/>
  <c r="AA49" i="17"/>
  <c r="AB49" i="17"/>
  <c r="AC50" i="17"/>
  <c r="O50" i="17"/>
  <c r="AV950" i="17" l="1"/>
  <c r="U950" i="17"/>
  <c r="AS950" i="17"/>
  <c r="AQ951" i="17"/>
  <c r="AR951" i="17"/>
  <c r="X951" i="17"/>
  <c r="C952" i="17"/>
  <c r="AJ951" i="17"/>
  <c r="AK951" i="17" s="1"/>
  <c r="AO952" i="17" s="1"/>
  <c r="AL951" i="17"/>
  <c r="AM951" i="17" s="1"/>
  <c r="AP952" i="17" s="1"/>
  <c r="AH951" i="17"/>
  <c r="AI951" i="17" s="1"/>
  <c r="AN952" i="17" s="1"/>
  <c r="N52" i="17"/>
  <c r="M53" i="17"/>
  <c r="I52" i="17"/>
  <c r="J52" i="17" s="1"/>
  <c r="K52" i="17" s="1"/>
  <c r="H53" i="17"/>
  <c r="Y64" i="17"/>
  <c r="Q64" i="17"/>
  <c r="AN65" i="17"/>
  <c r="O51" i="17"/>
  <c r="AC51" i="17"/>
  <c r="AV63" i="17"/>
  <c r="AW64" i="17" s="1"/>
  <c r="W63" i="17"/>
  <c r="Z63" i="17"/>
  <c r="S51" i="17"/>
  <c r="R52" i="17"/>
  <c r="AA50" i="17"/>
  <c r="T50" i="17"/>
  <c r="AB50" i="17"/>
  <c r="AD50" i="17"/>
  <c r="X952" i="17" l="1"/>
  <c r="C953" i="17"/>
  <c r="AJ952" i="17"/>
  <c r="AK952" i="17" s="1"/>
  <c r="AO953" i="17" s="1"/>
  <c r="AL952" i="17"/>
  <c r="AM952" i="17" s="1"/>
  <c r="AP953" i="17" s="1"/>
  <c r="AH952" i="17"/>
  <c r="AI952" i="17" s="1"/>
  <c r="AN953" i="17" s="1"/>
  <c r="L952" i="17"/>
  <c r="L953" i="17" s="1"/>
  <c r="L954" i="17" s="1"/>
  <c r="L955" i="17" s="1"/>
  <c r="L956" i="17" s="1"/>
  <c r="L957" i="17" s="1"/>
  <c r="L958" i="17" s="1"/>
  <c r="L959" i="17" s="1"/>
  <c r="L960" i="17" s="1"/>
  <c r="L961" i="17" s="1"/>
  <c r="L962" i="17" s="1"/>
  <c r="L963" i="17" s="1"/>
  <c r="G952" i="17"/>
  <c r="G953" i="17" s="1"/>
  <c r="G954" i="17" s="1"/>
  <c r="G955" i="17" s="1"/>
  <c r="G956" i="17" s="1"/>
  <c r="G957" i="17" s="1"/>
  <c r="G958" i="17" s="1"/>
  <c r="G959" i="17" s="1"/>
  <c r="G960" i="17" s="1"/>
  <c r="G961" i="17" s="1"/>
  <c r="G962" i="17" s="1"/>
  <c r="G963" i="17" s="1"/>
  <c r="AV951" i="17"/>
  <c r="AR952" i="17"/>
  <c r="AQ952" i="17"/>
  <c r="AS951" i="17"/>
  <c r="U951" i="17"/>
  <c r="S52" i="17"/>
  <c r="R53" i="17"/>
  <c r="AA51" i="17"/>
  <c r="T51" i="17"/>
  <c r="AB51" i="17"/>
  <c r="W64" i="17"/>
  <c r="Z64" i="17"/>
  <c r="N53" i="17"/>
  <c r="M54" i="17"/>
  <c r="I53" i="17"/>
  <c r="J53" i="17" s="1"/>
  <c r="K53" i="17" s="1"/>
  <c r="H54" i="17"/>
  <c r="AD51" i="17"/>
  <c r="AV64" i="17"/>
  <c r="AW65" i="17" s="1"/>
  <c r="Y65" i="17"/>
  <c r="Q65" i="17"/>
  <c r="AN66" i="17"/>
  <c r="AC52" i="17"/>
  <c r="O52" i="17"/>
  <c r="AV952" i="17" l="1"/>
  <c r="AS952" i="17"/>
  <c r="U952" i="17"/>
  <c r="AQ953" i="17"/>
  <c r="AR953" i="17"/>
  <c r="X953" i="17"/>
  <c r="C954" i="17"/>
  <c r="AJ953" i="17"/>
  <c r="AK953" i="17" s="1"/>
  <c r="AO954" i="17" s="1"/>
  <c r="AL953" i="17"/>
  <c r="AM953" i="17" s="1"/>
  <c r="AP954" i="17" s="1"/>
  <c r="AH953" i="17"/>
  <c r="AI953" i="17" s="1"/>
  <c r="AN954" i="17" s="1"/>
  <c r="AV65" i="17"/>
  <c r="AW66" i="17" s="1"/>
  <c r="Y66" i="17"/>
  <c r="Q66" i="17"/>
  <c r="AN67" i="17"/>
  <c r="I54" i="17"/>
  <c r="J54" i="17" s="1"/>
  <c r="K54" i="17" s="1"/>
  <c r="H55" i="17"/>
  <c r="N54" i="17"/>
  <c r="M55" i="17"/>
  <c r="W65" i="17"/>
  <c r="Z65" i="17"/>
  <c r="S53" i="17"/>
  <c r="R54" i="17"/>
  <c r="AD52" i="17"/>
  <c r="AC53" i="17"/>
  <c r="O53" i="17"/>
  <c r="T52" i="17"/>
  <c r="AA52" i="17"/>
  <c r="AB52" i="17"/>
  <c r="AV953" i="17" l="1"/>
  <c r="X954" i="17"/>
  <c r="C955" i="17"/>
  <c r="AJ954" i="17"/>
  <c r="AK954" i="17" s="1"/>
  <c r="AO955" i="17" s="1"/>
  <c r="AL954" i="17"/>
  <c r="AM954" i="17" s="1"/>
  <c r="AP955" i="17" s="1"/>
  <c r="AH954" i="17"/>
  <c r="AI954" i="17" s="1"/>
  <c r="AN955" i="17" s="1"/>
  <c r="AS953" i="17"/>
  <c r="U953" i="17"/>
  <c r="AR954" i="17"/>
  <c r="AQ954" i="17"/>
  <c r="N55" i="17"/>
  <c r="M56" i="17"/>
  <c r="O54" i="17"/>
  <c r="AC54" i="17"/>
  <c r="S54" i="17"/>
  <c r="R55" i="17"/>
  <c r="I55" i="17"/>
  <c r="J55" i="17" s="1"/>
  <c r="K55" i="17" s="1"/>
  <c r="H56" i="17"/>
  <c r="T53" i="17"/>
  <c r="AA53" i="17"/>
  <c r="AB53" i="17"/>
  <c r="AD53" i="17"/>
  <c r="W66" i="17"/>
  <c r="Z66" i="17"/>
  <c r="AV66" i="17"/>
  <c r="AW67" i="17" s="1"/>
  <c r="Y67" i="17"/>
  <c r="Q67" i="17"/>
  <c r="AN68" i="17"/>
  <c r="AS954" i="17" l="1"/>
  <c r="U954" i="17"/>
  <c r="AQ955" i="17"/>
  <c r="AR955" i="17"/>
  <c r="AV954" i="17"/>
  <c r="X955" i="17"/>
  <c r="C956" i="17"/>
  <c r="AJ955" i="17"/>
  <c r="AK955" i="17" s="1"/>
  <c r="AO956" i="17" s="1"/>
  <c r="AL955" i="17"/>
  <c r="AM955" i="17" s="1"/>
  <c r="AP956" i="17" s="1"/>
  <c r="AH955" i="17"/>
  <c r="AI955" i="17" s="1"/>
  <c r="AN956" i="17" s="1"/>
  <c r="Q68" i="17"/>
  <c r="AN69" i="17"/>
  <c r="Y68" i="17"/>
  <c r="AD54" i="17"/>
  <c r="AC55" i="17"/>
  <c r="O55" i="17"/>
  <c r="I56" i="17"/>
  <c r="J56" i="17" s="1"/>
  <c r="K56" i="17" s="1"/>
  <c r="H57" i="17"/>
  <c r="AV67" i="17"/>
  <c r="AW68" i="17" s="1"/>
  <c r="S55" i="17"/>
  <c r="R56" i="17"/>
  <c r="W67" i="17"/>
  <c r="Z67" i="17"/>
  <c r="AA54" i="17"/>
  <c r="T54" i="17"/>
  <c r="AB54" i="17"/>
  <c r="N56" i="17"/>
  <c r="M57" i="17"/>
  <c r="AV955" i="17" l="1"/>
  <c r="AS955" i="17"/>
  <c r="U955" i="17"/>
  <c r="AQ956" i="17"/>
  <c r="AR956" i="17"/>
  <c r="C957" i="17"/>
  <c r="X956" i="17"/>
  <c r="AJ956" i="17"/>
  <c r="AK956" i="17" s="1"/>
  <c r="AO957" i="17" s="1"/>
  <c r="AL956" i="17"/>
  <c r="AM956" i="17" s="1"/>
  <c r="AP957" i="17" s="1"/>
  <c r="AH956" i="17"/>
  <c r="AI956" i="17" s="1"/>
  <c r="AN957" i="17" s="1"/>
  <c r="AV68" i="17"/>
  <c r="AW69" i="17" s="1"/>
  <c r="Q69" i="17"/>
  <c r="AN70" i="17"/>
  <c r="Y69" i="17"/>
  <c r="I57" i="17"/>
  <c r="J57" i="17" s="1"/>
  <c r="K57" i="17" s="1"/>
  <c r="H58" i="17"/>
  <c r="T55" i="17"/>
  <c r="AA55" i="17"/>
  <c r="AB55" i="17"/>
  <c r="N57" i="17"/>
  <c r="M58" i="17"/>
  <c r="AD55" i="17"/>
  <c r="S56" i="17"/>
  <c r="R57" i="17"/>
  <c r="O56" i="17"/>
  <c r="AC56" i="17"/>
  <c r="Z68" i="17"/>
  <c r="W68" i="17"/>
  <c r="AQ957" i="17" l="1"/>
  <c r="AR957" i="17"/>
  <c r="X957" i="17"/>
  <c r="C958" i="17"/>
  <c r="AJ957" i="17"/>
  <c r="AK957" i="17" s="1"/>
  <c r="AO958" i="17" s="1"/>
  <c r="AL957" i="17"/>
  <c r="AM957" i="17" s="1"/>
  <c r="AP958" i="17" s="1"/>
  <c r="AH957" i="17"/>
  <c r="AI957" i="17" s="1"/>
  <c r="AN958" i="17" s="1"/>
  <c r="AV956" i="17"/>
  <c r="AS956" i="17"/>
  <c r="U956" i="17"/>
  <c r="W69" i="17"/>
  <c r="Z69" i="17"/>
  <c r="N58" i="17"/>
  <c r="M59" i="17"/>
  <c r="Q70" i="17"/>
  <c r="Y70" i="17"/>
  <c r="AN71" i="17"/>
  <c r="AC57" i="17"/>
  <c r="O57" i="17"/>
  <c r="S57" i="17"/>
  <c r="R58" i="17"/>
  <c r="AD56" i="17"/>
  <c r="T56" i="17"/>
  <c r="AA56" i="17"/>
  <c r="AB56" i="17"/>
  <c r="AV69" i="17"/>
  <c r="AW70" i="17" s="1"/>
  <c r="I58" i="17"/>
  <c r="J58" i="17" s="1"/>
  <c r="K58" i="17" s="1"/>
  <c r="H59" i="17"/>
  <c r="AQ958" i="17" l="1"/>
  <c r="AR958" i="17"/>
  <c r="X958" i="17"/>
  <c r="C959" i="17"/>
  <c r="AJ958" i="17"/>
  <c r="AK958" i="17" s="1"/>
  <c r="AO959" i="17" s="1"/>
  <c r="AL958" i="17"/>
  <c r="AM958" i="17" s="1"/>
  <c r="AP959" i="17" s="1"/>
  <c r="AH958" i="17"/>
  <c r="AI958" i="17" s="1"/>
  <c r="AN959" i="17" s="1"/>
  <c r="AV957" i="17"/>
  <c r="AS957" i="17"/>
  <c r="U957" i="17"/>
  <c r="N59" i="17"/>
  <c r="M60" i="17"/>
  <c r="W70" i="17"/>
  <c r="Z70" i="17"/>
  <c r="AD57" i="17"/>
  <c r="Q71" i="17"/>
  <c r="AN72" i="17"/>
  <c r="Y71" i="17"/>
  <c r="O58" i="17"/>
  <c r="AC58" i="17"/>
  <c r="I59" i="17"/>
  <c r="J59" i="17" s="1"/>
  <c r="K59" i="17" s="1"/>
  <c r="H60" i="17"/>
  <c r="S58" i="17"/>
  <c r="R59" i="17"/>
  <c r="AV70" i="17"/>
  <c r="AW71" i="17" s="1"/>
  <c r="T57" i="17"/>
  <c r="AA57" i="17"/>
  <c r="AB57" i="17"/>
  <c r="AR959" i="17" l="1"/>
  <c r="AQ959" i="17"/>
  <c r="X959" i="17"/>
  <c r="C960" i="17"/>
  <c r="AJ959" i="17"/>
  <c r="AK959" i="17" s="1"/>
  <c r="AO960" i="17" s="1"/>
  <c r="AL959" i="17"/>
  <c r="AM959" i="17" s="1"/>
  <c r="AP960" i="17" s="1"/>
  <c r="AH959" i="17"/>
  <c r="AI959" i="17" s="1"/>
  <c r="AN960" i="17" s="1"/>
  <c r="AV958" i="17"/>
  <c r="AS958" i="17"/>
  <c r="U958" i="17"/>
  <c r="Y72" i="17"/>
  <c r="Q72" i="17"/>
  <c r="AN73" i="17"/>
  <c r="AC59" i="17"/>
  <c r="O59" i="17"/>
  <c r="AV71" i="17"/>
  <c r="AW72" i="17" s="1"/>
  <c r="S59" i="17"/>
  <c r="R60" i="17"/>
  <c r="T58" i="17"/>
  <c r="AA58" i="17"/>
  <c r="AB58" i="17"/>
  <c r="N60" i="17"/>
  <c r="M61" i="17"/>
  <c r="I60" i="17"/>
  <c r="J60" i="17" s="1"/>
  <c r="K60" i="17" s="1"/>
  <c r="H61" i="17"/>
  <c r="AD58" i="17"/>
  <c r="Z71" i="17"/>
  <c r="W71" i="17"/>
  <c r="AS959" i="17" l="1"/>
  <c r="U959" i="17"/>
  <c r="AR960" i="17"/>
  <c r="AQ960" i="17"/>
  <c r="X960" i="17"/>
  <c r="C961" i="17"/>
  <c r="AJ960" i="17"/>
  <c r="AK960" i="17" s="1"/>
  <c r="AO961" i="17" s="1"/>
  <c r="AL960" i="17"/>
  <c r="AM960" i="17" s="1"/>
  <c r="AP961" i="17" s="1"/>
  <c r="AH960" i="17"/>
  <c r="AI960" i="17" s="1"/>
  <c r="AN961" i="17" s="1"/>
  <c r="AV959" i="17"/>
  <c r="N61" i="17"/>
  <c r="M62" i="17"/>
  <c r="AD59" i="17"/>
  <c r="AV72" i="17"/>
  <c r="AW73" i="17" s="1"/>
  <c r="Q73" i="17"/>
  <c r="AN74" i="17"/>
  <c r="Y73" i="17"/>
  <c r="O60" i="17"/>
  <c r="AC60" i="17"/>
  <c r="S60" i="17"/>
  <c r="R61" i="17"/>
  <c r="W72" i="17"/>
  <c r="Z72" i="17"/>
  <c r="I61" i="17"/>
  <c r="J61" i="17" s="1"/>
  <c r="K61" i="17" s="1"/>
  <c r="H62" i="17"/>
  <c r="AA59" i="17"/>
  <c r="T59" i="17"/>
  <c r="AB59" i="17"/>
  <c r="AV960" i="17" l="1"/>
  <c r="AS960" i="17"/>
  <c r="U960" i="17"/>
  <c r="AQ961" i="17"/>
  <c r="AR961" i="17"/>
  <c r="C962" i="17"/>
  <c r="X961" i="17"/>
  <c r="AJ961" i="17"/>
  <c r="AK961" i="17" s="1"/>
  <c r="AO962" i="17" s="1"/>
  <c r="AL961" i="17"/>
  <c r="AM961" i="17" s="1"/>
  <c r="AP962" i="17" s="1"/>
  <c r="AH961" i="17"/>
  <c r="AI961" i="17" s="1"/>
  <c r="AN962" i="17" s="1"/>
  <c r="AV73" i="17"/>
  <c r="AW74" i="17" s="1"/>
  <c r="I62" i="17"/>
  <c r="J62" i="17" s="1"/>
  <c r="K62" i="17" s="1"/>
  <c r="H63" i="17"/>
  <c r="S61" i="17"/>
  <c r="R62" i="17"/>
  <c r="W73" i="17"/>
  <c r="Z73" i="17"/>
  <c r="Q74" i="17"/>
  <c r="Y74" i="17"/>
  <c r="AN75" i="17"/>
  <c r="AA60" i="17"/>
  <c r="T60" i="17"/>
  <c r="AB60" i="17"/>
  <c r="N62" i="17"/>
  <c r="M63" i="17"/>
  <c r="O61" i="17"/>
  <c r="AC61" i="17"/>
  <c r="AD60" i="17"/>
  <c r="AQ962" i="17" l="1"/>
  <c r="AR962" i="17"/>
  <c r="X962" i="17"/>
  <c r="C963" i="17"/>
  <c r="AJ962" i="17"/>
  <c r="AK962" i="17" s="1"/>
  <c r="AO963" i="17" s="1"/>
  <c r="AL962" i="17"/>
  <c r="AM962" i="17" s="1"/>
  <c r="AP963" i="17" s="1"/>
  <c r="AH962" i="17"/>
  <c r="AI962" i="17" s="1"/>
  <c r="AN963" i="17" s="1"/>
  <c r="AV961" i="17"/>
  <c r="AS961" i="17"/>
  <c r="U961" i="17"/>
  <c r="AV74" i="17"/>
  <c r="AW75" i="17" s="1"/>
  <c r="Q75" i="17"/>
  <c r="Y75" i="17"/>
  <c r="AN76" i="17"/>
  <c r="I63" i="17"/>
  <c r="J63" i="17" s="1"/>
  <c r="K63" i="17" s="1"/>
  <c r="H64" i="17"/>
  <c r="N63" i="17"/>
  <c r="M64" i="17"/>
  <c r="T61" i="17"/>
  <c r="AA61" i="17"/>
  <c r="AB61" i="17"/>
  <c r="AC62" i="17"/>
  <c r="O62" i="17"/>
  <c r="Z74" i="17"/>
  <c r="W74" i="17"/>
  <c r="AD61" i="17"/>
  <c r="S62" i="17"/>
  <c r="R63" i="17"/>
  <c r="AQ963" i="17" l="1"/>
  <c r="AR963" i="17"/>
  <c r="X963" i="17"/>
  <c r="C964" i="17"/>
  <c r="AJ963" i="17"/>
  <c r="AK963" i="17" s="1"/>
  <c r="AO964" i="17" s="1"/>
  <c r="AL963" i="17"/>
  <c r="AM963" i="17" s="1"/>
  <c r="AP964" i="17" s="1"/>
  <c r="AH963" i="17"/>
  <c r="AI963" i="17" s="1"/>
  <c r="AN964" i="17" s="1"/>
  <c r="U962" i="17"/>
  <c r="AS962" i="17"/>
  <c r="AV962" i="17"/>
  <c r="AD62" i="17"/>
  <c r="Y76" i="17"/>
  <c r="Q76" i="17"/>
  <c r="AN77" i="17"/>
  <c r="W75" i="17"/>
  <c r="Z75" i="17"/>
  <c r="I64" i="17"/>
  <c r="J64" i="17" s="1"/>
  <c r="K64" i="17" s="1"/>
  <c r="H65" i="17"/>
  <c r="S63" i="17"/>
  <c r="R64" i="17"/>
  <c r="N64" i="17"/>
  <c r="M65" i="17"/>
  <c r="AA62" i="17"/>
  <c r="T62" i="17"/>
  <c r="AB62" i="17"/>
  <c r="AV75" i="17"/>
  <c r="AW76" i="17" s="1"/>
  <c r="O63" i="17"/>
  <c r="AC63" i="17"/>
  <c r="AQ964" i="17" l="1"/>
  <c r="AR964" i="17"/>
  <c r="X964" i="17"/>
  <c r="C965" i="17"/>
  <c r="AJ964" i="17"/>
  <c r="AK964" i="17" s="1"/>
  <c r="AO965" i="17" s="1"/>
  <c r="AL964" i="17"/>
  <c r="AM964" i="17" s="1"/>
  <c r="AP965" i="17" s="1"/>
  <c r="AH964" i="17"/>
  <c r="AI964" i="17" s="1"/>
  <c r="AN965" i="17" s="1"/>
  <c r="G964" i="17"/>
  <c r="G965" i="17" s="1"/>
  <c r="G966" i="17" s="1"/>
  <c r="G967" i="17" s="1"/>
  <c r="G968" i="17" s="1"/>
  <c r="G969" i="17" s="1"/>
  <c r="G970" i="17" s="1"/>
  <c r="G971" i="17" s="1"/>
  <c r="G972" i="17" s="1"/>
  <c r="G973" i="17" s="1"/>
  <c r="G974" i="17" s="1"/>
  <c r="G975" i="17" s="1"/>
  <c r="L964" i="17"/>
  <c r="L965" i="17" s="1"/>
  <c r="L966" i="17" s="1"/>
  <c r="L967" i="17" s="1"/>
  <c r="L968" i="17" s="1"/>
  <c r="L969" i="17" s="1"/>
  <c r="L970" i="17" s="1"/>
  <c r="L971" i="17" s="1"/>
  <c r="L972" i="17" s="1"/>
  <c r="L973" i="17" s="1"/>
  <c r="L974" i="17" s="1"/>
  <c r="L975" i="17" s="1"/>
  <c r="AS963" i="17"/>
  <c r="U963" i="17"/>
  <c r="AV963" i="17"/>
  <c r="AV76" i="17"/>
  <c r="AW77" i="17" s="1"/>
  <c r="Q77" i="17"/>
  <c r="Y77" i="17"/>
  <c r="AN78" i="17"/>
  <c r="AA63" i="17"/>
  <c r="T63" i="17"/>
  <c r="AB63" i="17"/>
  <c r="I65" i="17"/>
  <c r="J65" i="17" s="1"/>
  <c r="K65" i="17" s="1"/>
  <c r="H66" i="17"/>
  <c r="AD63" i="17"/>
  <c r="N65" i="17"/>
  <c r="M66" i="17"/>
  <c r="AC64" i="17"/>
  <c r="O64" i="17"/>
  <c r="S64" i="17"/>
  <c r="R65" i="17"/>
  <c r="W76" i="17"/>
  <c r="Z76" i="17"/>
  <c r="AQ965" i="17" l="1"/>
  <c r="AR965" i="17"/>
  <c r="X965" i="17"/>
  <c r="C966" i="17"/>
  <c r="AJ965" i="17"/>
  <c r="AK965" i="17" s="1"/>
  <c r="AO966" i="17" s="1"/>
  <c r="AL965" i="17"/>
  <c r="AM965" i="17" s="1"/>
  <c r="AP966" i="17" s="1"/>
  <c r="AH965" i="17"/>
  <c r="AI965" i="17" s="1"/>
  <c r="AN966" i="17" s="1"/>
  <c r="AV964" i="17"/>
  <c r="AS964" i="17"/>
  <c r="U964" i="17"/>
  <c r="AV77" i="17"/>
  <c r="AW78" i="17" s="1"/>
  <c r="T64" i="17"/>
  <c r="AA64" i="17"/>
  <c r="AB64" i="17"/>
  <c r="O65" i="17"/>
  <c r="AC65" i="17"/>
  <c r="S65" i="17"/>
  <c r="R66" i="17"/>
  <c r="Q78" i="17"/>
  <c r="AN79" i="17"/>
  <c r="Y78" i="17"/>
  <c r="W77" i="17"/>
  <c r="Z77" i="17"/>
  <c r="I66" i="17"/>
  <c r="J66" i="17" s="1"/>
  <c r="K66" i="17" s="1"/>
  <c r="H67" i="17"/>
  <c r="AD64" i="17"/>
  <c r="N66" i="17"/>
  <c r="M67" i="17"/>
  <c r="X966" i="17" l="1"/>
  <c r="C967" i="17"/>
  <c r="AJ966" i="17"/>
  <c r="AK966" i="17" s="1"/>
  <c r="AO967" i="17" s="1"/>
  <c r="AL966" i="17"/>
  <c r="AM966" i="17" s="1"/>
  <c r="AP967" i="17" s="1"/>
  <c r="AH966" i="17"/>
  <c r="AI966" i="17" s="1"/>
  <c r="AN967" i="17" s="1"/>
  <c r="AR966" i="17"/>
  <c r="AQ966" i="17"/>
  <c r="AV965" i="17"/>
  <c r="AS965" i="17"/>
  <c r="U965" i="17"/>
  <c r="AV78" i="17"/>
  <c r="AW79" i="17" s="1"/>
  <c r="I67" i="17"/>
  <c r="J67" i="17" s="1"/>
  <c r="K67" i="17" s="1"/>
  <c r="H68" i="17"/>
  <c r="AC66" i="17"/>
  <c r="O66" i="17"/>
  <c r="S66" i="17"/>
  <c r="R67" i="17"/>
  <c r="AD65" i="17"/>
  <c r="AA65" i="17"/>
  <c r="T65" i="17"/>
  <c r="AB65" i="17"/>
  <c r="Q79" i="17"/>
  <c r="Y79" i="17"/>
  <c r="AN80" i="17"/>
  <c r="W78" i="17"/>
  <c r="Z78" i="17"/>
  <c r="N67" i="17"/>
  <c r="M68" i="17"/>
  <c r="AV966" i="17" l="1"/>
  <c r="U966" i="17"/>
  <c r="AS966" i="17"/>
  <c r="AR967" i="17"/>
  <c r="AQ967" i="17"/>
  <c r="X967" i="17"/>
  <c r="C968" i="17"/>
  <c r="AJ967" i="17"/>
  <c r="AK967" i="17" s="1"/>
  <c r="AO968" i="17" s="1"/>
  <c r="AL967" i="17"/>
  <c r="AM967" i="17" s="1"/>
  <c r="AP968" i="17" s="1"/>
  <c r="AH967" i="17"/>
  <c r="AI967" i="17" s="1"/>
  <c r="AN968" i="17" s="1"/>
  <c r="S67" i="17"/>
  <c r="R68" i="17"/>
  <c r="AD66" i="17"/>
  <c r="W79" i="17"/>
  <c r="Z79" i="17"/>
  <c r="I68" i="17"/>
  <c r="J68" i="17" s="1"/>
  <c r="K68" i="17" s="1"/>
  <c r="H69" i="17"/>
  <c r="T66" i="17"/>
  <c r="AA66" i="17"/>
  <c r="AB66" i="17"/>
  <c r="AV79" i="17"/>
  <c r="AW80" i="17" s="1"/>
  <c r="Q80" i="17"/>
  <c r="Y80" i="17"/>
  <c r="AN81" i="17"/>
  <c r="N68" i="17"/>
  <c r="M69" i="17"/>
  <c r="O67" i="17"/>
  <c r="AC67" i="17"/>
  <c r="AQ968" i="17" l="1"/>
  <c r="AR968" i="17"/>
  <c r="X968" i="17"/>
  <c r="C969" i="17"/>
  <c r="AJ968" i="17"/>
  <c r="AK968" i="17" s="1"/>
  <c r="AO969" i="17" s="1"/>
  <c r="AL968" i="17"/>
  <c r="AM968" i="17" s="1"/>
  <c r="AP969" i="17" s="1"/>
  <c r="AH968" i="17"/>
  <c r="AI968" i="17" s="1"/>
  <c r="AN969" i="17" s="1"/>
  <c r="AV967" i="17"/>
  <c r="U967" i="17"/>
  <c r="AS967" i="17"/>
  <c r="AV80" i="17"/>
  <c r="AW81" i="17" s="1"/>
  <c r="Q81" i="17"/>
  <c r="Y81" i="17"/>
  <c r="AN82" i="17"/>
  <c r="I69" i="17"/>
  <c r="J69" i="17" s="1"/>
  <c r="K69" i="17" s="1"/>
  <c r="H70" i="17"/>
  <c r="AD67" i="17"/>
  <c r="N69" i="17"/>
  <c r="M70" i="17"/>
  <c r="O68" i="17"/>
  <c r="AC68" i="17"/>
  <c r="S68" i="17"/>
  <c r="R69" i="17"/>
  <c r="Z80" i="17"/>
  <c r="W80" i="17"/>
  <c r="AA67" i="17"/>
  <c r="T67" i="17"/>
  <c r="AB67" i="17"/>
  <c r="X969" i="17" l="1"/>
  <c r="C970" i="17"/>
  <c r="AJ969" i="17"/>
  <c r="AK969" i="17" s="1"/>
  <c r="AO970" i="17" s="1"/>
  <c r="AL969" i="17"/>
  <c r="AM969" i="17" s="1"/>
  <c r="AP970" i="17" s="1"/>
  <c r="AH969" i="17"/>
  <c r="AI969" i="17" s="1"/>
  <c r="AN970" i="17" s="1"/>
  <c r="AR969" i="17"/>
  <c r="AQ969" i="17"/>
  <c r="AV968" i="17"/>
  <c r="U968" i="17"/>
  <c r="AS968" i="17"/>
  <c r="AV81" i="17"/>
  <c r="AW82" i="17" s="1"/>
  <c r="I70" i="17"/>
  <c r="J70" i="17" s="1"/>
  <c r="K70" i="17" s="1"/>
  <c r="H71" i="17"/>
  <c r="W81" i="17"/>
  <c r="Z81" i="17"/>
  <c r="AD68" i="17"/>
  <c r="AN83" i="17"/>
  <c r="Y82" i="17"/>
  <c r="Q82" i="17"/>
  <c r="S69" i="17"/>
  <c r="R70" i="17"/>
  <c r="O69" i="17"/>
  <c r="AC69" i="17"/>
  <c r="N70" i="17"/>
  <c r="M71" i="17"/>
  <c r="AA68" i="17"/>
  <c r="T68" i="17"/>
  <c r="AB68" i="17"/>
  <c r="AV969" i="17" l="1"/>
  <c r="AS969" i="17"/>
  <c r="U969" i="17"/>
  <c r="AQ970" i="17"/>
  <c r="AR970" i="17"/>
  <c r="X970" i="17"/>
  <c r="C971" i="17"/>
  <c r="AJ970" i="17"/>
  <c r="AK970" i="17" s="1"/>
  <c r="AO971" i="17" s="1"/>
  <c r="AL970" i="17"/>
  <c r="AM970" i="17" s="1"/>
  <c r="AP971" i="17" s="1"/>
  <c r="AH970" i="17"/>
  <c r="AI970" i="17" s="1"/>
  <c r="AN971" i="17" s="1"/>
  <c r="S70" i="17"/>
  <c r="R71" i="17"/>
  <c r="N71" i="17"/>
  <c r="M72" i="17"/>
  <c r="AA69" i="17"/>
  <c r="T69" i="17"/>
  <c r="AB69" i="17"/>
  <c r="O70" i="17"/>
  <c r="AC70" i="17"/>
  <c r="Q83" i="17"/>
  <c r="Y83" i="17"/>
  <c r="AN84" i="17"/>
  <c r="AV82" i="17"/>
  <c r="AW83" i="17" s="1"/>
  <c r="W82" i="17"/>
  <c r="Z82" i="17"/>
  <c r="I71" i="17"/>
  <c r="J71" i="17" s="1"/>
  <c r="K71" i="17" s="1"/>
  <c r="H72" i="17"/>
  <c r="AD69" i="17"/>
  <c r="AV970" i="17" l="1"/>
  <c r="U970" i="17"/>
  <c r="AS970" i="17"/>
  <c r="AR971" i="17"/>
  <c r="AQ971" i="17"/>
  <c r="X971" i="17"/>
  <c r="C972" i="17"/>
  <c r="AJ971" i="17"/>
  <c r="AK971" i="17" s="1"/>
  <c r="AO972" i="17" s="1"/>
  <c r="AL971" i="17"/>
  <c r="AM971" i="17" s="1"/>
  <c r="AP972" i="17" s="1"/>
  <c r="AH971" i="17"/>
  <c r="AI971" i="17" s="1"/>
  <c r="AN972" i="17" s="1"/>
  <c r="AV83" i="17"/>
  <c r="AW84" i="17" s="1"/>
  <c r="W83" i="17"/>
  <c r="Z83" i="17"/>
  <c r="AD70" i="17"/>
  <c r="S71" i="17"/>
  <c r="R72" i="17"/>
  <c r="N72" i="17"/>
  <c r="M73" i="17"/>
  <c r="O71" i="17"/>
  <c r="AC71" i="17"/>
  <c r="Q84" i="17"/>
  <c r="Y84" i="17"/>
  <c r="AN85" i="17"/>
  <c r="AA70" i="17"/>
  <c r="T70" i="17"/>
  <c r="AB70" i="17"/>
  <c r="I72" i="17"/>
  <c r="J72" i="17" s="1"/>
  <c r="K72" i="17" s="1"/>
  <c r="H73" i="17"/>
  <c r="AQ972" i="17" l="1"/>
  <c r="AR972" i="17"/>
  <c r="C973" i="17"/>
  <c r="X972" i="17"/>
  <c r="AJ972" i="17"/>
  <c r="AK972" i="17" s="1"/>
  <c r="AO973" i="17" s="1"/>
  <c r="AL972" i="17"/>
  <c r="AM972" i="17" s="1"/>
  <c r="AP973" i="17" s="1"/>
  <c r="AH972" i="17"/>
  <c r="AI972" i="17" s="1"/>
  <c r="AN973" i="17" s="1"/>
  <c r="AV971" i="17"/>
  <c r="U971" i="17"/>
  <c r="AS971" i="17"/>
  <c r="T71" i="17"/>
  <c r="AA71" i="17"/>
  <c r="AB71" i="17"/>
  <c r="W84" i="17"/>
  <c r="Z84" i="17"/>
  <c r="Q85" i="17"/>
  <c r="Y85" i="17"/>
  <c r="AN86" i="17"/>
  <c r="I73" i="17"/>
  <c r="J73" i="17" s="1"/>
  <c r="K73" i="17" s="1"/>
  <c r="H74" i="17"/>
  <c r="N73" i="17"/>
  <c r="M74" i="17"/>
  <c r="AD71" i="17"/>
  <c r="AC72" i="17"/>
  <c r="O72" i="17"/>
  <c r="AV84" i="17"/>
  <c r="AW85" i="17" s="1"/>
  <c r="S72" i="17"/>
  <c r="R73" i="17"/>
  <c r="AR973" i="17" l="1"/>
  <c r="AQ973" i="17"/>
  <c r="C974" i="17"/>
  <c r="X973" i="17"/>
  <c r="AJ973" i="17"/>
  <c r="AK973" i="17" s="1"/>
  <c r="AO974" i="17" s="1"/>
  <c r="AL973" i="17"/>
  <c r="AM973" i="17" s="1"/>
  <c r="AP974" i="17" s="1"/>
  <c r="AH973" i="17"/>
  <c r="AI973" i="17" s="1"/>
  <c r="AN974" i="17" s="1"/>
  <c r="AV972" i="17"/>
  <c r="AS972" i="17"/>
  <c r="U972" i="17"/>
  <c r="AV85" i="17"/>
  <c r="AW86" i="17" s="1"/>
  <c r="N74" i="17"/>
  <c r="M75" i="17"/>
  <c r="S73" i="17"/>
  <c r="R74" i="17"/>
  <c r="I74" i="17"/>
  <c r="J74" i="17" s="1"/>
  <c r="K74" i="17" s="1"/>
  <c r="H75" i="17"/>
  <c r="AA72" i="17"/>
  <c r="T72" i="17"/>
  <c r="AB72" i="17"/>
  <c r="AC73" i="17"/>
  <c r="O73" i="17"/>
  <c r="AD72" i="17"/>
  <c r="W85" i="17"/>
  <c r="Z85" i="17"/>
  <c r="Q86" i="17"/>
  <c r="Y86" i="17"/>
  <c r="AN87" i="17"/>
  <c r="AQ974" i="17" l="1"/>
  <c r="AR974" i="17"/>
  <c r="U973" i="17"/>
  <c r="AS973" i="17"/>
  <c r="C975" i="17"/>
  <c r="X974" i="17"/>
  <c r="AJ974" i="17"/>
  <c r="AK974" i="17" s="1"/>
  <c r="AO975" i="17" s="1"/>
  <c r="AL974" i="17"/>
  <c r="AM974" i="17" s="1"/>
  <c r="AP975" i="17" s="1"/>
  <c r="AH974" i="17"/>
  <c r="AI974" i="17" s="1"/>
  <c r="AN975" i="17" s="1"/>
  <c r="AV973" i="17"/>
  <c r="AD73" i="17"/>
  <c r="AC74" i="17"/>
  <c r="O74" i="17"/>
  <c r="S74" i="17"/>
  <c r="R75" i="17"/>
  <c r="I75" i="17"/>
  <c r="J75" i="17" s="1"/>
  <c r="K75" i="17" s="1"/>
  <c r="H76" i="17"/>
  <c r="AA73" i="17"/>
  <c r="T73" i="17"/>
  <c r="AB73" i="17"/>
  <c r="N75" i="17"/>
  <c r="M76" i="17"/>
  <c r="Z86" i="17"/>
  <c r="W86" i="17"/>
  <c r="Q87" i="17"/>
  <c r="Y87" i="17"/>
  <c r="AN88" i="17"/>
  <c r="AV86" i="17"/>
  <c r="AW87" i="17" s="1"/>
  <c r="AQ975" i="17" l="1"/>
  <c r="AR975" i="17"/>
  <c r="C976" i="17"/>
  <c r="X975" i="17"/>
  <c r="AJ975" i="17"/>
  <c r="AK975" i="17" s="1"/>
  <c r="AO976" i="17" s="1"/>
  <c r="AL975" i="17"/>
  <c r="AM975" i="17" s="1"/>
  <c r="AP976" i="17" s="1"/>
  <c r="AH975" i="17"/>
  <c r="AI975" i="17" s="1"/>
  <c r="AN976" i="17" s="1"/>
  <c r="AS974" i="17"/>
  <c r="U974" i="17"/>
  <c r="AV974" i="17"/>
  <c r="I76" i="17"/>
  <c r="J76" i="17" s="1"/>
  <c r="K76" i="17" s="1"/>
  <c r="H77" i="17"/>
  <c r="AD74" i="17"/>
  <c r="W87" i="17"/>
  <c r="Z87" i="17"/>
  <c r="N76" i="17"/>
  <c r="M77" i="17"/>
  <c r="S75" i="17"/>
  <c r="R76" i="17"/>
  <c r="Q88" i="17"/>
  <c r="Y88" i="17"/>
  <c r="AN89" i="17"/>
  <c r="AC75" i="17"/>
  <c r="O75" i="17"/>
  <c r="AA74" i="17"/>
  <c r="T74" i="17"/>
  <c r="AB74" i="17"/>
  <c r="AV87" i="17"/>
  <c r="AW88" i="17" s="1"/>
  <c r="X976" i="17" l="1"/>
  <c r="C977" i="17"/>
  <c r="AJ976" i="17"/>
  <c r="AK976" i="17" s="1"/>
  <c r="AO977" i="17" s="1"/>
  <c r="AL976" i="17"/>
  <c r="AM976" i="17" s="1"/>
  <c r="AP977" i="17" s="1"/>
  <c r="AH976" i="17"/>
  <c r="AI976" i="17" s="1"/>
  <c r="AN977" i="17" s="1"/>
  <c r="G976" i="17"/>
  <c r="G977" i="17" s="1"/>
  <c r="G978" i="17" s="1"/>
  <c r="G979" i="17" s="1"/>
  <c r="G980" i="17" s="1"/>
  <c r="G981" i="17" s="1"/>
  <c r="G982" i="17" s="1"/>
  <c r="G983" i="17" s="1"/>
  <c r="G984" i="17" s="1"/>
  <c r="G985" i="17" s="1"/>
  <c r="G986" i="17" s="1"/>
  <c r="G987" i="17" s="1"/>
  <c r="L976" i="17"/>
  <c r="L977" i="17" s="1"/>
  <c r="L978" i="17" s="1"/>
  <c r="L979" i="17" s="1"/>
  <c r="L980" i="17" s="1"/>
  <c r="L981" i="17" s="1"/>
  <c r="L982" i="17" s="1"/>
  <c r="L983" i="17" s="1"/>
  <c r="L984" i="17" s="1"/>
  <c r="L985" i="17" s="1"/>
  <c r="L986" i="17" s="1"/>
  <c r="L987" i="17" s="1"/>
  <c r="AV975" i="17"/>
  <c r="AQ976" i="17"/>
  <c r="AR976" i="17"/>
  <c r="AS975" i="17"/>
  <c r="U975" i="17"/>
  <c r="I77" i="17"/>
  <c r="J77" i="17" s="1"/>
  <c r="K77" i="17" s="1"/>
  <c r="H78" i="17"/>
  <c r="AD75" i="17"/>
  <c r="T75" i="17"/>
  <c r="AA75" i="17"/>
  <c r="AB75" i="17"/>
  <c r="N77" i="17"/>
  <c r="M78" i="17"/>
  <c r="AC76" i="17"/>
  <c r="O76" i="17"/>
  <c r="AV88" i="17"/>
  <c r="AW89" i="17" s="1"/>
  <c r="S76" i="17"/>
  <c r="R77" i="17"/>
  <c r="AN90" i="17"/>
  <c r="Q89" i="17"/>
  <c r="Y89" i="17"/>
  <c r="W88" i="17"/>
  <c r="Z88" i="17"/>
  <c r="AV976" i="17" l="1"/>
  <c r="AQ977" i="17"/>
  <c r="AR977" i="17"/>
  <c r="X977" i="17"/>
  <c r="C978" i="17"/>
  <c r="AJ977" i="17"/>
  <c r="AK977" i="17" s="1"/>
  <c r="AO978" i="17" s="1"/>
  <c r="AL977" i="17"/>
  <c r="AM977" i="17" s="1"/>
  <c r="AP978" i="17" s="1"/>
  <c r="AH977" i="17"/>
  <c r="AI977" i="17" s="1"/>
  <c r="AN978" i="17" s="1"/>
  <c r="AS976" i="17"/>
  <c r="U976" i="17"/>
  <c r="N78" i="17"/>
  <c r="M79" i="17"/>
  <c r="AV89" i="17"/>
  <c r="AW90" i="17" s="1"/>
  <c r="Y90" i="17"/>
  <c r="Q90" i="17"/>
  <c r="AN91" i="17"/>
  <c r="AA76" i="17"/>
  <c r="T76" i="17"/>
  <c r="AB76" i="17"/>
  <c r="I78" i="17"/>
  <c r="J78" i="17" s="1"/>
  <c r="K78" i="17" s="1"/>
  <c r="H79" i="17"/>
  <c r="AC77" i="17"/>
  <c r="O77" i="17"/>
  <c r="W89" i="17"/>
  <c r="Z89" i="17"/>
  <c r="AD76" i="17"/>
  <c r="S77" i="17"/>
  <c r="R78" i="17"/>
  <c r="AQ978" i="17" l="1"/>
  <c r="AR978" i="17"/>
  <c r="X978" i="17"/>
  <c r="C979" i="17"/>
  <c r="AJ978" i="17"/>
  <c r="AK978" i="17" s="1"/>
  <c r="AO979" i="17" s="1"/>
  <c r="AL978" i="17"/>
  <c r="AM978" i="17" s="1"/>
  <c r="AP979" i="17" s="1"/>
  <c r="AH978" i="17"/>
  <c r="AI978" i="17" s="1"/>
  <c r="AN979" i="17" s="1"/>
  <c r="AV977" i="17"/>
  <c r="U977" i="17"/>
  <c r="AS977" i="17"/>
  <c r="AV90" i="17"/>
  <c r="AW91" i="17" s="1"/>
  <c r="T77" i="17"/>
  <c r="AA77" i="17"/>
  <c r="AB77" i="17"/>
  <c r="AD77" i="17"/>
  <c r="I79" i="17"/>
  <c r="J79" i="17" s="1"/>
  <c r="K79" i="17" s="1"/>
  <c r="H80" i="17"/>
  <c r="N79" i="17"/>
  <c r="M80" i="17"/>
  <c r="O78" i="17"/>
  <c r="AC78" i="17"/>
  <c r="Y91" i="17"/>
  <c r="Q91" i="17"/>
  <c r="AN92" i="17"/>
  <c r="S78" i="17"/>
  <c r="R79" i="17"/>
  <c r="W90" i="17"/>
  <c r="Z90" i="17"/>
  <c r="C980" i="17" l="1"/>
  <c r="X979" i="17"/>
  <c r="AJ979" i="17"/>
  <c r="AK979" i="17" s="1"/>
  <c r="AO980" i="17" s="1"/>
  <c r="AL979" i="17"/>
  <c r="AM979" i="17" s="1"/>
  <c r="AP980" i="17" s="1"/>
  <c r="AH979" i="17"/>
  <c r="AI979" i="17" s="1"/>
  <c r="AN980" i="17" s="1"/>
  <c r="AR979" i="17"/>
  <c r="AQ979" i="17"/>
  <c r="AV978" i="17"/>
  <c r="U978" i="17"/>
  <c r="AS978" i="17"/>
  <c r="AN93" i="17"/>
  <c r="Y92" i="17"/>
  <c r="Q92" i="17"/>
  <c r="O79" i="17"/>
  <c r="AC79" i="17"/>
  <c r="Z91" i="17"/>
  <c r="W91" i="17"/>
  <c r="AD78" i="17"/>
  <c r="I80" i="17"/>
  <c r="J80" i="17" s="1"/>
  <c r="K80" i="17" s="1"/>
  <c r="H81" i="17"/>
  <c r="S79" i="17"/>
  <c r="R80" i="17"/>
  <c r="AV91" i="17"/>
  <c r="AW92" i="17" s="1"/>
  <c r="AA78" i="17"/>
  <c r="T78" i="17"/>
  <c r="AB78" i="17"/>
  <c r="N80" i="17"/>
  <c r="M81" i="17"/>
  <c r="AV979" i="17" l="1"/>
  <c r="AQ980" i="17"/>
  <c r="AR980" i="17"/>
  <c r="AS979" i="17"/>
  <c r="U979" i="17"/>
  <c r="C981" i="17"/>
  <c r="X980" i="17"/>
  <c r="AJ980" i="17"/>
  <c r="AK980" i="17" s="1"/>
  <c r="AO981" i="17" s="1"/>
  <c r="AL980" i="17"/>
  <c r="AM980" i="17" s="1"/>
  <c r="AP981" i="17" s="1"/>
  <c r="AH980" i="17"/>
  <c r="AI980" i="17" s="1"/>
  <c r="AN981" i="17" s="1"/>
  <c r="O80" i="17"/>
  <c r="AC80" i="17"/>
  <c r="AA79" i="17"/>
  <c r="T79" i="17"/>
  <c r="AB79" i="17"/>
  <c r="AV92" i="17"/>
  <c r="AW93" i="17" s="1"/>
  <c r="AN94" i="17"/>
  <c r="Q93" i="17"/>
  <c r="Y93" i="17"/>
  <c r="N81" i="17"/>
  <c r="M82" i="17"/>
  <c r="AD79" i="17"/>
  <c r="I81" i="17"/>
  <c r="J81" i="17" s="1"/>
  <c r="K81" i="17" s="1"/>
  <c r="H82" i="17"/>
  <c r="S80" i="17"/>
  <c r="R81" i="17"/>
  <c r="W92" i="17"/>
  <c r="Z92" i="17"/>
  <c r="AQ981" i="17" l="1"/>
  <c r="AR981" i="17"/>
  <c r="C982" i="17"/>
  <c r="X981" i="17"/>
  <c r="AJ981" i="17"/>
  <c r="AK981" i="17" s="1"/>
  <c r="AO982" i="17" s="1"/>
  <c r="AL981" i="17"/>
  <c r="AM981" i="17" s="1"/>
  <c r="AP982" i="17" s="1"/>
  <c r="AH981" i="17"/>
  <c r="AI981" i="17" s="1"/>
  <c r="AN982" i="17" s="1"/>
  <c r="AV980" i="17"/>
  <c r="U980" i="17"/>
  <c r="AS980" i="17"/>
  <c r="O81" i="17"/>
  <c r="AC81" i="17"/>
  <c r="Y94" i="17"/>
  <c r="Q94" i="17"/>
  <c r="AN95" i="17"/>
  <c r="S81" i="17"/>
  <c r="R82" i="17"/>
  <c r="I82" i="17"/>
  <c r="J82" i="17" s="1"/>
  <c r="K82" i="17" s="1"/>
  <c r="H83" i="17"/>
  <c r="W93" i="17"/>
  <c r="Z93" i="17"/>
  <c r="AV93" i="17"/>
  <c r="AW94" i="17" s="1"/>
  <c r="AD80" i="17"/>
  <c r="AA80" i="17"/>
  <c r="T80" i="17"/>
  <c r="AB80" i="17"/>
  <c r="N82" i="17"/>
  <c r="M83" i="17"/>
  <c r="AR982" i="17" l="1"/>
  <c r="AQ982" i="17"/>
  <c r="X982" i="17"/>
  <c r="C983" i="17"/>
  <c r="AJ982" i="17"/>
  <c r="AK982" i="17" s="1"/>
  <c r="AO983" i="17" s="1"/>
  <c r="AL982" i="17"/>
  <c r="AM982" i="17" s="1"/>
  <c r="AP983" i="17" s="1"/>
  <c r="AH982" i="17"/>
  <c r="AI982" i="17" s="1"/>
  <c r="AN983" i="17" s="1"/>
  <c r="AV981" i="17"/>
  <c r="AS981" i="17"/>
  <c r="U981" i="17"/>
  <c r="AV94" i="17"/>
  <c r="AW95" i="17" s="1"/>
  <c r="T81" i="17"/>
  <c r="AA81" i="17"/>
  <c r="AB81" i="17"/>
  <c r="N83" i="17"/>
  <c r="M84" i="17"/>
  <c r="W94" i="17"/>
  <c r="Z94" i="17"/>
  <c r="AD81" i="17"/>
  <c r="S82" i="17"/>
  <c r="R83" i="17"/>
  <c r="Q95" i="17"/>
  <c r="AN96" i="17"/>
  <c r="Y95" i="17"/>
  <c r="O82" i="17"/>
  <c r="AC82" i="17"/>
  <c r="I83" i="17"/>
  <c r="J83" i="17" s="1"/>
  <c r="K83" i="17" s="1"/>
  <c r="H84" i="17"/>
  <c r="AQ983" i="17" l="1"/>
  <c r="AR983" i="17"/>
  <c r="AV982" i="17"/>
  <c r="X983" i="17"/>
  <c r="C984" i="17"/>
  <c r="AJ983" i="17"/>
  <c r="AK983" i="17" s="1"/>
  <c r="AO984" i="17" s="1"/>
  <c r="AL983" i="17"/>
  <c r="AM983" i="17" s="1"/>
  <c r="AP984" i="17" s="1"/>
  <c r="AH983" i="17"/>
  <c r="AI983" i="17" s="1"/>
  <c r="AN984" i="17" s="1"/>
  <c r="AS982" i="17"/>
  <c r="U982" i="17"/>
  <c r="T82" i="17"/>
  <c r="AA82" i="17"/>
  <c r="AB82" i="17"/>
  <c r="S83" i="17"/>
  <c r="R84" i="17"/>
  <c r="AV95" i="17"/>
  <c r="AW96" i="17" s="1"/>
  <c r="I84" i="17"/>
  <c r="J84" i="17" s="1"/>
  <c r="K84" i="17" s="1"/>
  <c r="H85" i="17"/>
  <c r="Q96" i="17"/>
  <c r="Y96" i="17"/>
  <c r="AN97" i="17"/>
  <c r="AD82" i="17"/>
  <c r="W95" i="17"/>
  <c r="Z95" i="17"/>
  <c r="N84" i="17"/>
  <c r="M85" i="17"/>
  <c r="O83" i="17"/>
  <c r="AC83" i="17"/>
  <c r="X984" i="17" l="1"/>
  <c r="C985" i="17"/>
  <c r="AJ984" i="17"/>
  <c r="AK984" i="17" s="1"/>
  <c r="AO985" i="17" s="1"/>
  <c r="AL984" i="17"/>
  <c r="AM984" i="17" s="1"/>
  <c r="AP985" i="17" s="1"/>
  <c r="AH984" i="17"/>
  <c r="AI984" i="17" s="1"/>
  <c r="AN985" i="17" s="1"/>
  <c r="AR984" i="17"/>
  <c r="AQ984" i="17"/>
  <c r="AV983" i="17"/>
  <c r="AS983" i="17"/>
  <c r="U983" i="17"/>
  <c r="AV96" i="17"/>
  <c r="AW97" i="17" s="1"/>
  <c r="Y97" i="17"/>
  <c r="Q97" i="17"/>
  <c r="AN98" i="17"/>
  <c r="T83" i="17"/>
  <c r="AA83" i="17"/>
  <c r="AB83" i="17"/>
  <c r="AD83" i="17"/>
  <c r="W96" i="17"/>
  <c r="Z96" i="17"/>
  <c r="S84" i="17"/>
  <c r="R85" i="17"/>
  <c r="AC84" i="17"/>
  <c r="O84" i="17"/>
  <c r="I85" i="17"/>
  <c r="J85" i="17" s="1"/>
  <c r="K85" i="17" s="1"/>
  <c r="H86" i="17"/>
  <c r="N85" i="17"/>
  <c r="M86" i="17"/>
  <c r="AV984" i="17" l="1"/>
  <c r="AS984" i="17"/>
  <c r="U984" i="17"/>
  <c r="AR985" i="17"/>
  <c r="AQ985" i="17"/>
  <c r="X985" i="17"/>
  <c r="C986" i="17"/>
  <c r="AJ985" i="17"/>
  <c r="AK985" i="17" s="1"/>
  <c r="AO986" i="17" s="1"/>
  <c r="AL985" i="17"/>
  <c r="AM985" i="17" s="1"/>
  <c r="AP986" i="17" s="1"/>
  <c r="AH985" i="17"/>
  <c r="AI985" i="17" s="1"/>
  <c r="AN986" i="17" s="1"/>
  <c r="AV97" i="17"/>
  <c r="AW98" i="17" s="1"/>
  <c r="W97" i="17"/>
  <c r="Z97" i="17"/>
  <c r="AD84" i="17"/>
  <c r="I86" i="17"/>
  <c r="J86" i="17" s="1"/>
  <c r="K86" i="17" s="1"/>
  <c r="H87" i="17"/>
  <c r="N86" i="17"/>
  <c r="M87" i="17"/>
  <c r="T84" i="17"/>
  <c r="AA84" i="17"/>
  <c r="AB84" i="17"/>
  <c r="S85" i="17"/>
  <c r="R86" i="17"/>
  <c r="AC85" i="17"/>
  <c r="O85" i="17"/>
  <c r="Y98" i="17"/>
  <c r="Q98" i="17"/>
  <c r="AN99" i="17"/>
  <c r="AQ986" i="17" l="1"/>
  <c r="AR986" i="17"/>
  <c r="AV985" i="17"/>
  <c r="AS985" i="17"/>
  <c r="U985" i="17"/>
  <c r="X986" i="17"/>
  <c r="C987" i="17"/>
  <c r="AJ986" i="17"/>
  <c r="AK986" i="17" s="1"/>
  <c r="AO987" i="17" s="1"/>
  <c r="AL986" i="17"/>
  <c r="AM986" i="17" s="1"/>
  <c r="AP987" i="17" s="1"/>
  <c r="AH986" i="17"/>
  <c r="AI986" i="17" s="1"/>
  <c r="AN987" i="17" s="1"/>
  <c r="AN100" i="17"/>
  <c r="Q99" i="17"/>
  <c r="Y99" i="17"/>
  <c r="AD85" i="17"/>
  <c r="S86" i="17"/>
  <c r="R87" i="17"/>
  <c r="N87" i="17"/>
  <c r="M88" i="17"/>
  <c r="AV98" i="17"/>
  <c r="AW99" i="17" s="1"/>
  <c r="T85" i="17"/>
  <c r="AA85" i="17"/>
  <c r="AB85" i="17"/>
  <c r="O86" i="17"/>
  <c r="AC86" i="17"/>
  <c r="I87" i="17"/>
  <c r="J87" i="17" s="1"/>
  <c r="K87" i="17" s="1"/>
  <c r="H88" i="17"/>
  <c r="Z98" i="17"/>
  <c r="W98" i="17"/>
  <c r="AR987" i="17" l="1"/>
  <c r="AQ987" i="17"/>
  <c r="X987" i="17"/>
  <c r="C988" i="17"/>
  <c r="AJ987" i="17"/>
  <c r="AK987" i="17" s="1"/>
  <c r="AO988" i="17" s="1"/>
  <c r="AL987" i="17"/>
  <c r="AM987" i="17" s="1"/>
  <c r="AP988" i="17" s="1"/>
  <c r="AH987" i="17"/>
  <c r="AI987" i="17" s="1"/>
  <c r="AN988" i="17" s="1"/>
  <c r="AV986" i="17"/>
  <c r="AS986" i="17"/>
  <c r="U986" i="17"/>
  <c r="AV99" i="17"/>
  <c r="AW100" i="17" s="1"/>
  <c r="N88" i="17"/>
  <c r="M89" i="17"/>
  <c r="T86" i="17"/>
  <c r="AA86" i="17"/>
  <c r="AB86" i="17"/>
  <c r="AD86" i="17"/>
  <c r="AC87" i="17"/>
  <c r="O87" i="17"/>
  <c r="I88" i="17"/>
  <c r="J88" i="17" s="1"/>
  <c r="K88" i="17" s="1"/>
  <c r="H89" i="17"/>
  <c r="S87" i="17"/>
  <c r="R88" i="17"/>
  <c r="W99" i="17"/>
  <c r="Z99" i="17"/>
  <c r="Y100" i="17"/>
  <c r="Q100" i="17"/>
  <c r="AN101" i="17"/>
  <c r="X988" i="17" l="1"/>
  <c r="C989" i="17"/>
  <c r="AJ988" i="17"/>
  <c r="AK988" i="17" s="1"/>
  <c r="AO989" i="17" s="1"/>
  <c r="AL988" i="17"/>
  <c r="AM988" i="17" s="1"/>
  <c r="AP989" i="17" s="1"/>
  <c r="AH988" i="17"/>
  <c r="AI988" i="17" s="1"/>
  <c r="AN989" i="17" s="1"/>
  <c r="L988" i="17"/>
  <c r="L989" i="17" s="1"/>
  <c r="L990" i="17" s="1"/>
  <c r="L991" i="17" s="1"/>
  <c r="L992" i="17" s="1"/>
  <c r="L993" i="17" s="1"/>
  <c r="L994" i="17" s="1"/>
  <c r="L995" i="17" s="1"/>
  <c r="L996" i="17" s="1"/>
  <c r="L997" i="17" s="1"/>
  <c r="L998" i="17" s="1"/>
  <c r="L999" i="17" s="1"/>
  <c r="G988" i="17"/>
  <c r="G989" i="17" s="1"/>
  <c r="G990" i="17" s="1"/>
  <c r="G991" i="17" s="1"/>
  <c r="G992" i="17" s="1"/>
  <c r="G993" i="17" s="1"/>
  <c r="G994" i="17" s="1"/>
  <c r="G995" i="17" s="1"/>
  <c r="G996" i="17" s="1"/>
  <c r="G997" i="17" s="1"/>
  <c r="G998" i="17" s="1"/>
  <c r="G999" i="17" s="1"/>
  <c r="AV987" i="17"/>
  <c r="U987" i="17"/>
  <c r="AS987" i="17"/>
  <c r="AQ988" i="17"/>
  <c r="AR988" i="17"/>
  <c r="AV100" i="17"/>
  <c r="AW101" i="17" s="1"/>
  <c r="AD87" i="17"/>
  <c r="S88" i="17"/>
  <c r="R89" i="17"/>
  <c r="AC88" i="17"/>
  <c r="O88" i="17"/>
  <c r="T87" i="17"/>
  <c r="AA87" i="17"/>
  <c r="AB87" i="17"/>
  <c r="N89" i="17"/>
  <c r="M90" i="17"/>
  <c r="I89" i="17"/>
  <c r="J89" i="17" s="1"/>
  <c r="K89" i="17" s="1"/>
  <c r="H90" i="17"/>
  <c r="Q101" i="17"/>
  <c r="Y101" i="17"/>
  <c r="AN102" i="17"/>
  <c r="W100" i="17"/>
  <c r="Z100" i="17"/>
  <c r="AS988" i="17" l="1"/>
  <c r="U988" i="17"/>
  <c r="AR989" i="17"/>
  <c r="AQ989" i="17"/>
  <c r="X989" i="17"/>
  <c r="C990" i="17"/>
  <c r="AJ989" i="17"/>
  <c r="AK989" i="17" s="1"/>
  <c r="AO990" i="17" s="1"/>
  <c r="AL989" i="17"/>
  <c r="AM989" i="17" s="1"/>
  <c r="AP990" i="17" s="1"/>
  <c r="AH989" i="17"/>
  <c r="AI989" i="17" s="1"/>
  <c r="AN990" i="17" s="1"/>
  <c r="AV988" i="17"/>
  <c r="AV101" i="17"/>
  <c r="AW102" i="17" s="1"/>
  <c r="Q102" i="17"/>
  <c r="AN103" i="17"/>
  <c r="Y102" i="17"/>
  <c r="I90" i="17"/>
  <c r="J90" i="17" s="1"/>
  <c r="K90" i="17" s="1"/>
  <c r="H91" i="17"/>
  <c r="AC89" i="17"/>
  <c r="O89" i="17"/>
  <c r="AD88" i="17"/>
  <c r="N90" i="17"/>
  <c r="M91" i="17"/>
  <c r="S89" i="17"/>
  <c r="R90" i="17"/>
  <c r="W101" i="17"/>
  <c r="Z101" i="17"/>
  <c r="AA88" i="17"/>
  <c r="T88" i="17"/>
  <c r="AB88" i="17"/>
  <c r="AQ990" i="17" l="1"/>
  <c r="AR990" i="17"/>
  <c r="AS989" i="17"/>
  <c r="U989" i="17"/>
  <c r="AV989" i="17"/>
  <c r="C991" i="17"/>
  <c r="X990" i="17"/>
  <c r="AJ990" i="17"/>
  <c r="AK990" i="17" s="1"/>
  <c r="AO991" i="17" s="1"/>
  <c r="AL990" i="17"/>
  <c r="AM990" i="17" s="1"/>
  <c r="AP991" i="17" s="1"/>
  <c r="AH990" i="17"/>
  <c r="AI990" i="17" s="1"/>
  <c r="AN991" i="17" s="1"/>
  <c r="AV102" i="17"/>
  <c r="AW103" i="17" s="1"/>
  <c r="N91" i="17"/>
  <c r="M92" i="17"/>
  <c r="Z102" i="17"/>
  <c r="W102" i="17"/>
  <c r="O90" i="17"/>
  <c r="AC90" i="17"/>
  <c r="Y103" i="17"/>
  <c r="Q103" i="17"/>
  <c r="AN104" i="17"/>
  <c r="S90" i="17"/>
  <c r="R91" i="17"/>
  <c r="AD89" i="17"/>
  <c r="T89" i="17"/>
  <c r="AA89" i="17"/>
  <c r="AB89" i="17"/>
  <c r="I91" i="17"/>
  <c r="J91" i="17" s="1"/>
  <c r="K91" i="17" s="1"/>
  <c r="H92" i="17"/>
  <c r="AR991" i="17" l="1"/>
  <c r="AQ991" i="17"/>
  <c r="AV990" i="17"/>
  <c r="X991" i="17"/>
  <c r="C992" i="17"/>
  <c r="AJ991" i="17"/>
  <c r="AK991" i="17" s="1"/>
  <c r="AO992" i="17" s="1"/>
  <c r="AL991" i="17"/>
  <c r="AM991" i="17" s="1"/>
  <c r="AP992" i="17" s="1"/>
  <c r="AH991" i="17"/>
  <c r="AI991" i="17" s="1"/>
  <c r="AN992" i="17" s="1"/>
  <c r="AS990" i="17"/>
  <c r="U990" i="17"/>
  <c r="N92" i="17"/>
  <c r="M93" i="17"/>
  <c r="AD90" i="17"/>
  <c r="AC91" i="17"/>
  <c r="O91" i="17"/>
  <c r="S91" i="17"/>
  <c r="R92" i="17"/>
  <c r="Y104" i="17"/>
  <c r="Q104" i="17"/>
  <c r="AN105" i="17"/>
  <c r="AV103" i="17"/>
  <c r="AW104" i="17" s="1"/>
  <c r="I92" i="17"/>
  <c r="J92" i="17" s="1"/>
  <c r="K92" i="17" s="1"/>
  <c r="H93" i="17"/>
  <c r="AA90" i="17"/>
  <c r="T90" i="17"/>
  <c r="AB90" i="17"/>
  <c r="Z103" i="17"/>
  <c r="W103" i="17"/>
  <c r="AR992" i="17" l="1"/>
  <c r="AQ992" i="17"/>
  <c r="X992" i="17"/>
  <c r="C993" i="17"/>
  <c r="AJ992" i="17"/>
  <c r="AK992" i="17" s="1"/>
  <c r="AO993" i="17" s="1"/>
  <c r="AL992" i="17"/>
  <c r="AM992" i="17" s="1"/>
  <c r="AP993" i="17" s="1"/>
  <c r="AH992" i="17"/>
  <c r="AI992" i="17" s="1"/>
  <c r="AN993" i="17" s="1"/>
  <c r="AV991" i="17"/>
  <c r="U991" i="17"/>
  <c r="AS991" i="17"/>
  <c r="AD91" i="17"/>
  <c r="N93" i="17"/>
  <c r="M94" i="17"/>
  <c r="T91" i="17"/>
  <c r="AA91" i="17"/>
  <c r="AB91" i="17"/>
  <c r="AV104" i="17"/>
  <c r="AW105" i="17" s="1"/>
  <c r="Y105" i="17"/>
  <c r="Q105" i="17"/>
  <c r="AN106" i="17"/>
  <c r="O92" i="17"/>
  <c r="AC92" i="17"/>
  <c r="S92" i="17"/>
  <c r="R93" i="17"/>
  <c r="Z104" i="17"/>
  <c r="W104" i="17"/>
  <c r="I93" i="17"/>
  <c r="J93" i="17" s="1"/>
  <c r="K93" i="17" s="1"/>
  <c r="H94" i="17"/>
  <c r="X993" i="17" l="1"/>
  <c r="C994" i="17"/>
  <c r="AJ993" i="17"/>
  <c r="AK993" i="17" s="1"/>
  <c r="AO994" i="17" s="1"/>
  <c r="AL993" i="17"/>
  <c r="AM993" i="17" s="1"/>
  <c r="AP994" i="17" s="1"/>
  <c r="AH993" i="17"/>
  <c r="AI993" i="17" s="1"/>
  <c r="AN994" i="17" s="1"/>
  <c r="AQ993" i="17"/>
  <c r="AR993" i="17"/>
  <c r="U992" i="17"/>
  <c r="AS992" i="17"/>
  <c r="AV992" i="17"/>
  <c r="AC93" i="17"/>
  <c r="O93" i="17"/>
  <c r="AV105" i="17"/>
  <c r="AW106" i="17" s="1"/>
  <c r="S93" i="17"/>
  <c r="R94" i="17"/>
  <c r="I94" i="17"/>
  <c r="J94" i="17" s="1"/>
  <c r="K94" i="17" s="1"/>
  <c r="H95" i="17"/>
  <c r="T92" i="17"/>
  <c r="AA92" i="17"/>
  <c r="AB92" i="17"/>
  <c r="AD92" i="17"/>
  <c r="W105" i="17"/>
  <c r="Z105" i="17"/>
  <c r="Y106" i="17"/>
  <c r="Q106" i="17"/>
  <c r="AN107" i="17"/>
  <c r="N94" i="17"/>
  <c r="M95" i="17"/>
  <c r="AV993" i="17" l="1"/>
  <c r="AS993" i="17"/>
  <c r="U993" i="17"/>
  <c r="AR994" i="17"/>
  <c r="AQ994" i="17"/>
  <c r="C995" i="17"/>
  <c r="X994" i="17"/>
  <c r="AJ994" i="17"/>
  <c r="AK994" i="17" s="1"/>
  <c r="AO995" i="17" s="1"/>
  <c r="AL994" i="17"/>
  <c r="AM994" i="17" s="1"/>
  <c r="AP995" i="17" s="1"/>
  <c r="AH994" i="17"/>
  <c r="AI994" i="17" s="1"/>
  <c r="AN995" i="17" s="1"/>
  <c r="S94" i="17"/>
  <c r="R95" i="17"/>
  <c r="N95" i="17"/>
  <c r="M96" i="17"/>
  <c r="O94" i="17"/>
  <c r="AC94" i="17"/>
  <c r="AA93" i="17"/>
  <c r="T93" i="17"/>
  <c r="AB93" i="17"/>
  <c r="AV106" i="17"/>
  <c r="AW107" i="17" s="1"/>
  <c r="I95" i="17"/>
  <c r="J95" i="17" s="1"/>
  <c r="K95" i="17" s="1"/>
  <c r="H96" i="17"/>
  <c r="AD93" i="17"/>
  <c r="Y107" i="17"/>
  <c r="Q107" i="17"/>
  <c r="AN108" i="17"/>
  <c r="Z106" i="17"/>
  <c r="W106" i="17"/>
  <c r="AR995" i="17" l="1"/>
  <c r="AQ995" i="17"/>
  <c r="AV994" i="17"/>
  <c r="U994" i="17"/>
  <c r="AS994" i="17"/>
  <c r="X995" i="17"/>
  <c r="C996" i="17"/>
  <c r="AJ995" i="17"/>
  <c r="AK995" i="17" s="1"/>
  <c r="AO996" i="17" s="1"/>
  <c r="AL995" i="17"/>
  <c r="AM995" i="17" s="1"/>
  <c r="AP996" i="17" s="1"/>
  <c r="AH995" i="17"/>
  <c r="AI995" i="17" s="1"/>
  <c r="AN996" i="17" s="1"/>
  <c r="W107" i="17"/>
  <c r="Z107" i="17"/>
  <c r="S95" i="17"/>
  <c r="R96" i="17"/>
  <c r="AA94" i="17"/>
  <c r="T94" i="17"/>
  <c r="AB94" i="17"/>
  <c r="N96" i="17"/>
  <c r="M97" i="17"/>
  <c r="Y108" i="17"/>
  <c r="AN109" i="17"/>
  <c r="Q108" i="17"/>
  <c r="AC95" i="17"/>
  <c r="O95" i="17"/>
  <c r="AV107" i="17"/>
  <c r="AW108" i="17" s="1"/>
  <c r="AD94" i="17"/>
  <c r="I96" i="17"/>
  <c r="J96" i="17" s="1"/>
  <c r="K96" i="17" s="1"/>
  <c r="H97" i="17"/>
  <c r="C997" i="17" l="1"/>
  <c r="X996" i="17"/>
  <c r="AJ996" i="17"/>
  <c r="AK996" i="17" s="1"/>
  <c r="AO997" i="17" s="1"/>
  <c r="AL996" i="17"/>
  <c r="AM996" i="17" s="1"/>
  <c r="AP997" i="17" s="1"/>
  <c r="AH996" i="17"/>
  <c r="AI996" i="17" s="1"/>
  <c r="AN997" i="17" s="1"/>
  <c r="AS995" i="17"/>
  <c r="U995" i="17"/>
  <c r="AV995" i="17"/>
  <c r="AR996" i="17"/>
  <c r="AQ996" i="17"/>
  <c r="Q109" i="17"/>
  <c r="Y109" i="17"/>
  <c r="AN110" i="17"/>
  <c r="N97" i="17"/>
  <c r="M98" i="17"/>
  <c r="O96" i="17"/>
  <c r="AC96" i="17"/>
  <c r="S96" i="17"/>
  <c r="R97" i="17"/>
  <c r="T95" i="17"/>
  <c r="AA95" i="17"/>
  <c r="AB95" i="17"/>
  <c r="AV108" i="17"/>
  <c r="AW109" i="17" s="1"/>
  <c r="I97" i="17"/>
  <c r="J97" i="17" s="1"/>
  <c r="K97" i="17" s="1"/>
  <c r="H98" i="17"/>
  <c r="AD95" i="17"/>
  <c r="Z108" i="17"/>
  <c r="W108" i="17"/>
  <c r="AV996" i="17" l="1"/>
  <c r="AR997" i="17"/>
  <c r="AQ997" i="17"/>
  <c r="AS996" i="17"/>
  <c r="U996" i="17"/>
  <c r="X997" i="17"/>
  <c r="C998" i="17"/>
  <c r="AJ997" i="17"/>
  <c r="AK997" i="17" s="1"/>
  <c r="AO998" i="17" s="1"/>
  <c r="AL997" i="17"/>
  <c r="AM997" i="17" s="1"/>
  <c r="AP998" i="17" s="1"/>
  <c r="AH997" i="17"/>
  <c r="AI997" i="17" s="1"/>
  <c r="AN998" i="17" s="1"/>
  <c r="AV109" i="17"/>
  <c r="AW110" i="17" s="1"/>
  <c r="I98" i="17"/>
  <c r="J98" i="17" s="1"/>
  <c r="K98" i="17" s="1"/>
  <c r="H99" i="17"/>
  <c r="AA96" i="17"/>
  <c r="T96" i="17"/>
  <c r="AB96" i="17"/>
  <c r="Z109" i="17"/>
  <c r="W109" i="17"/>
  <c r="N98" i="17"/>
  <c r="M99" i="17"/>
  <c r="AC97" i="17"/>
  <c r="O97" i="17"/>
  <c r="Q110" i="17"/>
  <c r="Y110" i="17"/>
  <c r="AN111" i="17"/>
  <c r="S97" i="17"/>
  <c r="R98" i="17"/>
  <c r="AD96" i="17"/>
  <c r="AV997" i="17" l="1"/>
  <c r="AS997" i="17"/>
  <c r="U997" i="17"/>
  <c r="AR998" i="17"/>
  <c r="AQ998" i="17"/>
  <c r="X998" i="17"/>
  <c r="C999" i="17"/>
  <c r="AJ998" i="17"/>
  <c r="AK998" i="17" s="1"/>
  <c r="AO999" i="17" s="1"/>
  <c r="AL998" i="17"/>
  <c r="AM998" i="17" s="1"/>
  <c r="AP999" i="17" s="1"/>
  <c r="AH998" i="17"/>
  <c r="AI998" i="17" s="1"/>
  <c r="AN999" i="17" s="1"/>
  <c r="AV110" i="17"/>
  <c r="AW111" i="17" s="1"/>
  <c r="AC98" i="17"/>
  <c r="O98" i="17"/>
  <c r="I99" i="17"/>
  <c r="J99" i="17" s="1"/>
  <c r="K99" i="17" s="1"/>
  <c r="H100" i="17"/>
  <c r="S98" i="17"/>
  <c r="R99" i="17"/>
  <c r="W110" i="17"/>
  <c r="Z110" i="17"/>
  <c r="AA97" i="17"/>
  <c r="T97" i="17"/>
  <c r="AB97" i="17"/>
  <c r="Y111" i="17"/>
  <c r="Q111" i="17"/>
  <c r="AN112" i="17"/>
  <c r="AD97" i="17"/>
  <c r="N99" i="17"/>
  <c r="M100" i="17"/>
  <c r="AV998" i="17" l="1"/>
  <c r="X999" i="17"/>
  <c r="C1000" i="17"/>
  <c r="AJ999" i="17"/>
  <c r="AK999" i="17" s="1"/>
  <c r="AO1000" i="17" s="1"/>
  <c r="AL999" i="17"/>
  <c r="AM999" i="17" s="1"/>
  <c r="AP1000" i="17" s="1"/>
  <c r="AH999" i="17"/>
  <c r="AI999" i="17" s="1"/>
  <c r="AN1000" i="17" s="1"/>
  <c r="U998" i="17"/>
  <c r="AS998" i="17"/>
  <c r="AQ999" i="17"/>
  <c r="AR999" i="17"/>
  <c r="I100" i="17"/>
  <c r="J100" i="17" s="1"/>
  <c r="K100" i="17" s="1"/>
  <c r="H101" i="17"/>
  <c r="AD98" i="17"/>
  <c r="AV111" i="17"/>
  <c r="AW112" i="17" s="1"/>
  <c r="AC99" i="17"/>
  <c r="O99" i="17"/>
  <c r="Q112" i="17"/>
  <c r="Y112" i="17"/>
  <c r="AN113" i="17"/>
  <c r="W111" i="17"/>
  <c r="Z111" i="17"/>
  <c r="S99" i="17"/>
  <c r="R100" i="17"/>
  <c r="N100" i="17"/>
  <c r="M101" i="17"/>
  <c r="AA98" i="17"/>
  <c r="T98" i="17"/>
  <c r="AB98" i="17"/>
  <c r="AV999" i="17" l="1"/>
  <c r="AQ1000" i="17"/>
  <c r="AR1000" i="17"/>
  <c r="X1000" i="17"/>
  <c r="C1001" i="17"/>
  <c r="AJ1000" i="17"/>
  <c r="AK1000" i="17" s="1"/>
  <c r="AO1001" i="17" s="1"/>
  <c r="AL1000" i="17"/>
  <c r="AM1000" i="17" s="1"/>
  <c r="AP1001" i="17" s="1"/>
  <c r="AH1000" i="17"/>
  <c r="AI1000" i="17" s="1"/>
  <c r="AN1001" i="17" s="1"/>
  <c r="G1000" i="17"/>
  <c r="G1001" i="17" s="1"/>
  <c r="G1002" i="17" s="1"/>
  <c r="G1003" i="17" s="1"/>
  <c r="G1004" i="17" s="1"/>
  <c r="G1005" i="17" s="1"/>
  <c r="G1006" i="17" s="1"/>
  <c r="G1007" i="17" s="1"/>
  <c r="G1008" i="17" s="1"/>
  <c r="G1009" i="17" s="1"/>
  <c r="G1010" i="17" s="1"/>
  <c r="G1011" i="17" s="1"/>
  <c r="L1000" i="17"/>
  <c r="L1001" i="17" s="1"/>
  <c r="L1002" i="17" s="1"/>
  <c r="L1003" i="17" s="1"/>
  <c r="L1004" i="17" s="1"/>
  <c r="L1005" i="17" s="1"/>
  <c r="L1006" i="17" s="1"/>
  <c r="L1007" i="17" s="1"/>
  <c r="L1008" i="17" s="1"/>
  <c r="L1009" i="17" s="1"/>
  <c r="L1010" i="17" s="1"/>
  <c r="L1011" i="17" s="1"/>
  <c r="AS999" i="17"/>
  <c r="U999" i="17"/>
  <c r="S100" i="17"/>
  <c r="R101" i="17"/>
  <c r="N101" i="17"/>
  <c r="M102" i="17"/>
  <c r="Z112" i="17"/>
  <c r="W112" i="17"/>
  <c r="Q113" i="17"/>
  <c r="Y113" i="17"/>
  <c r="AN114" i="17"/>
  <c r="AD99" i="17"/>
  <c r="AV112" i="17"/>
  <c r="AW113" i="17" s="1"/>
  <c r="T99" i="17"/>
  <c r="AA99" i="17"/>
  <c r="AB99" i="17"/>
  <c r="I101" i="17"/>
  <c r="J101" i="17" s="1"/>
  <c r="K101" i="17" s="1"/>
  <c r="H102" i="17"/>
  <c r="O100" i="17"/>
  <c r="AC100" i="17"/>
  <c r="AQ1001" i="17" l="1"/>
  <c r="AR1001" i="17"/>
  <c r="X1001" i="17"/>
  <c r="C1002" i="17"/>
  <c r="AJ1001" i="17"/>
  <c r="AK1001" i="17" s="1"/>
  <c r="AO1002" i="17" s="1"/>
  <c r="AL1001" i="17"/>
  <c r="AM1001" i="17" s="1"/>
  <c r="AP1002" i="17" s="1"/>
  <c r="AH1001" i="17"/>
  <c r="AI1001" i="17" s="1"/>
  <c r="AN1002" i="17" s="1"/>
  <c r="AV1000" i="17"/>
  <c r="U1000" i="17"/>
  <c r="AS1000" i="17"/>
  <c r="AV113" i="17"/>
  <c r="AW114" i="17" s="1"/>
  <c r="N102" i="17"/>
  <c r="M103" i="17"/>
  <c r="I102" i="17"/>
  <c r="J102" i="17" s="1"/>
  <c r="K102" i="17" s="1"/>
  <c r="H103" i="17"/>
  <c r="Q114" i="17"/>
  <c r="Y114" i="17"/>
  <c r="AN115" i="17"/>
  <c r="O101" i="17"/>
  <c r="AC101" i="17"/>
  <c r="S101" i="17"/>
  <c r="R102" i="17"/>
  <c r="AD100" i="17"/>
  <c r="W113" i="17"/>
  <c r="Z113" i="17"/>
  <c r="T100" i="17"/>
  <c r="AA100" i="17"/>
  <c r="AB100" i="17"/>
  <c r="AR1002" i="17" l="1"/>
  <c r="AQ1002" i="17"/>
  <c r="X1002" i="17"/>
  <c r="C1003" i="17"/>
  <c r="AJ1002" i="17"/>
  <c r="AK1002" i="17" s="1"/>
  <c r="AO1003" i="17" s="1"/>
  <c r="AL1002" i="17"/>
  <c r="AM1002" i="17" s="1"/>
  <c r="AP1003" i="17" s="1"/>
  <c r="AH1002" i="17"/>
  <c r="AI1002" i="17" s="1"/>
  <c r="AN1003" i="17" s="1"/>
  <c r="AS1001" i="17"/>
  <c r="U1001" i="17"/>
  <c r="AV1001" i="17"/>
  <c r="N103" i="17"/>
  <c r="M104" i="17"/>
  <c r="S102" i="17"/>
  <c r="R103" i="17"/>
  <c r="Q115" i="17"/>
  <c r="Y115" i="17"/>
  <c r="AN116" i="17"/>
  <c r="O102" i="17"/>
  <c r="AC102" i="17"/>
  <c r="AD101" i="17"/>
  <c r="AV114" i="17"/>
  <c r="AW115" i="17" s="1"/>
  <c r="I103" i="17"/>
  <c r="J103" i="17" s="1"/>
  <c r="K103" i="17" s="1"/>
  <c r="H104" i="17"/>
  <c r="T101" i="17"/>
  <c r="AA101" i="17"/>
  <c r="AB101" i="17"/>
  <c r="W114" i="17"/>
  <c r="Z114" i="17"/>
  <c r="X1003" i="17" l="1"/>
  <c r="C1004" i="17"/>
  <c r="AJ1003" i="17"/>
  <c r="AK1003" i="17" s="1"/>
  <c r="AO1004" i="17" s="1"/>
  <c r="AL1003" i="17"/>
  <c r="AM1003" i="17" s="1"/>
  <c r="AP1004" i="17" s="1"/>
  <c r="AH1003" i="17"/>
  <c r="AI1003" i="17" s="1"/>
  <c r="AN1004" i="17" s="1"/>
  <c r="AQ1003" i="17"/>
  <c r="AR1003" i="17"/>
  <c r="AV1002" i="17"/>
  <c r="AS1002" i="17"/>
  <c r="U1002" i="17"/>
  <c r="Z115" i="17"/>
  <c r="W115" i="17"/>
  <c r="Q116" i="17"/>
  <c r="Y116" i="17"/>
  <c r="AN117" i="17"/>
  <c r="T102" i="17"/>
  <c r="AA102" i="17"/>
  <c r="AB102" i="17"/>
  <c r="AC103" i="17"/>
  <c r="O103" i="17"/>
  <c r="AV115" i="17"/>
  <c r="AW116" i="17" s="1"/>
  <c r="AD102" i="17"/>
  <c r="N104" i="17"/>
  <c r="M105" i="17"/>
  <c r="I104" i="17"/>
  <c r="J104" i="17" s="1"/>
  <c r="K104" i="17" s="1"/>
  <c r="H105" i="17"/>
  <c r="S103" i="17"/>
  <c r="R104" i="17"/>
  <c r="U1003" i="17" l="1"/>
  <c r="AS1003" i="17"/>
  <c r="AV1003" i="17"/>
  <c r="AQ1004" i="17"/>
  <c r="AR1004" i="17"/>
  <c r="X1004" i="17"/>
  <c r="C1005" i="17"/>
  <c r="AJ1004" i="17"/>
  <c r="AK1004" i="17" s="1"/>
  <c r="AO1005" i="17" s="1"/>
  <c r="AL1004" i="17"/>
  <c r="AM1004" i="17" s="1"/>
  <c r="AP1005" i="17" s="1"/>
  <c r="AH1004" i="17"/>
  <c r="AI1004" i="17" s="1"/>
  <c r="AN1005" i="17" s="1"/>
  <c r="Y117" i="17"/>
  <c r="Q117" i="17"/>
  <c r="AN118" i="17"/>
  <c r="Z116" i="17"/>
  <c r="W116" i="17"/>
  <c r="AV116" i="17"/>
  <c r="AW117" i="17" s="1"/>
  <c r="AD103" i="17"/>
  <c r="N105" i="17"/>
  <c r="M106" i="17"/>
  <c r="O104" i="17"/>
  <c r="AC104" i="17"/>
  <c r="S104" i="17"/>
  <c r="R105" i="17"/>
  <c r="AA103" i="17"/>
  <c r="T103" i="17"/>
  <c r="AB103" i="17"/>
  <c r="I105" i="17"/>
  <c r="J105" i="17" s="1"/>
  <c r="K105" i="17" s="1"/>
  <c r="H106" i="17"/>
  <c r="AR1005" i="17" l="1"/>
  <c r="AQ1005" i="17"/>
  <c r="AV1004" i="17"/>
  <c r="X1005" i="17"/>
  <c r="C1006" i="17"/>
  <c r="AJ1005" i="17"/>
  <c r="AK1005" i="17" s="1"/>
  <c r="AO1006" i="17" s="1"/>
  <c r="AL1005" i="17"/>
  <c r="AM1005" i="17" s="1"/>
  <c r="AP1006" i="17" s="1"/>
  <c r="AH1005" i="17"/>
  <c r="AI1005" i="17" s="1"/>
  <c r="AN1006" i="17" s="1"/>
  <c r="U1004" i="17"/>
  <c r="AS1004" i="17"/>
  <c r="Q118" i="17"/>
  <c r="Y118" i="17"/>
  <c r="AN119" i="17"/>
  <c r="AC105" i="17"/>
  <c r="O105" i="17"/>
  <c r="W117" i="17"/>
  <c r="Z117" i="17"/>
  <c r="S105" i="17"/>
  <c r="R106" i="17"/>
  <c r="AV117" i="17"/>
  <c r="AW118" i="17" s="1"/>
  <c r="N106" i="17"/>
  <c r="M107" i="17"/>
  <c r="I106" i="17"/>
  <c r="J106" i="17" s="1"/>
  <c r="K106" i="17" s="1"/>
  <c r="H107" i="17"/>
  <c r="AA104" i="17"/>
  <c r="T104" i="17"/>
  <c r="AB104" i="17"/>
  <c r="AD104" i="17"/>
  <c r="AQ1006" i="17" l="1"/>
  <c r="AR1006" i="17"/>
  <c r="X1006" i="17"/>
  <c r="C1007" i="17"/>
  <c r="AJ1006" i="17"/>
  <c r="AK1006" i="17" s="1"/>
  <c r="AO1007" i="17" s="1"/>
  <c r="AL1006" i="17"/>
  <c r="AM1006" i="17" s="1"/>
  <c r="AP1007" i="17" s="1"/>
  <c r="AH1006" i="17"/>
  <c r="AI1006" i="17" s="1"/>
  <c r="AN1007" i="17" s="1"/>
  <c r="U1005" i="17"/>
  <c r="AS1005" i="17"/>
  <c r="AV1005" i="17"/>
  <c r="AV118" i="17"/>
  <c r="AW119" i="17" s="1"/>
  <c r="N107" i="17"/>
  <c r="M108" i="17"/>
  <c r="S106" i="17"/>
  <c r="R107" i="17"/>
  <c r="I107" i="17"/>
  <c r="J107" i="17" s="1"/>
  <c r="K107" i="17" s="1"/>
  <c r="H108" i="17"/>
  <c r="Q119" i="17"/>
  <c r="Y119" i="17"/>
  <c r="AN120" i="17"/>
  <c r="T105" i="17"/>
  <c r="AA105" i="17"/>
  <c r="AB105" i="17"/>
  <c r="AD105" i="17"/>
  <c r="O106" i="17"/>
  <c r="AC106" i="17"/>
  <c r="Z118" i="17"/>
  <c r="W118" i="17"/>
  <c r="X1007" i="17" l="1"/>
  <c r="C1008" i="17"/>
  <c r="AJ1007" i="17"/>
  <c r="AK1007" i="17" s="1"/>
  <c r="AO1008" i="17" s="1"/>
  <c r="AL1007" i="17"/>
  <c r="AM1007" i="17" s="1"/>
  <c r="AP1008" i="17" s="1"/>
  <c r="AH1007" i="17"/>
  <c r="AI1007" i="17" s="1"/>
  <c r="AN1008" i="17" s="1"/>
  <c r="AV1006" i="17"/>
  <c r="AQ1007" i="17"/>
  <c r="AR1007" i="17"/>
  <c r="U1006" i="17"/>
  <c r="AS1006" i="17"/>
  <c r="T106" i="17"/>
  <c r="AA106" i="17"/>
  <c r="AB106" i="17"/>
  <c r="Z119" i="17"/>
  <c r="W119" i="17"/>
  <c r="AN121" i="17"/>
  <c r="Q120" i="17"/>
  <c r="Y120" i="17"/>
  <c r="AV119" i="17"/>
  <c r="AW120" i="17" s="1"/>
  <c r="N108" i="17"/>
  <c r="M109" i="17"/>
  <c r="I108" i="17"/>
  <c r="J108" i="17" s="1"/>
  <c r="K108" i="17" s="1"/>
  <c r="H109" i="17"/>
  <c r="AD106" i="17"/>
  <c r="O107" i="17"/>
  <c r="AC107" i="17"/>
  <c r="S107" i="17"/>
  <c r="R108" i="17"/>
  <c r="AV1007" i="17" l="1"/>
  <c r="U1007" i="17"/>
  <c r="AS1007" i="17"/>
  <c r="AR1008" i="17"/>
  <c r="AQ1008" i="17"/>
  <c r="X1008" i="17"/>
  <c r="C1009" i="17"/>
  <c r="AJ1008" i="17"/>
  <c r="AK1008" i="17" s="1"/>
  <c r="AO1009" i="17" s="1"/>
  <c r="AL1008" i="17"/>
  <c r="AM1008" i="17" s="1"/>
  <c r="AP1009" i="17" s="1"/>
  <c r="AH1008" i="17"/>
  <c r="AI1008" i="17" s="1"/>
  <c r="AN1009" i="17" s="1"/>
  <c r="N109" i="17"/>
  <c r="M110" i="17"/>
  <c r="I109" i="17"/>
  <c r="J109" i="17" s="1"/>
  <c r="K109" i="17" s="1"/>
  <c r="H110" i="17"/>
  <c r="AA107" i="17"/>
  <c r="T107" i="17"/>
  <c r="AB107" i="17"/>
  <c r="O108" i="17"/>
  <c r="AC108" i="17"/>
  <c r="W120" i="17"/>
  <c r="Z120" i="17"/>
  <c r="AV120" i="17"/>
  <c r="AW121" i="17" s="1"/>
  <c r="S108" i="17"/>
  <c r="R109" i="17"/>
  <c r="AD107" i="17"/>
  <c r="AN122" i="17"/>
  <c r="Q121" i="17"/>
  <c r="Y121" i="17"/>
  <c r="AR1009" i="17" l="1"/>
  <c r="AQ1009" i="17"/>
  <c r="AV1008" i="17"/>
  <c r="AS1008" i="17"/>
  <c r="U1008" i="17"/>
  <c r="X1009" i="17"/>
  <c r="C1010" i="17"/>
  <c r="AJ1009" i="17"/>
  <c r="AK1009" i="17" s="1"/>
  <c r="AO1010" i="17" s="1"/>
  <c r="AL1009" i="17"/>
  <c r="AM1009" i="17" s="1"/>
  <c r="AP1010" i="17" s="1"/>
  <c r="AH1009" i="17"/>
  <c r="AI1009" i="17" s="1"/>
  <c r="AN1010" i="17" s="1"/>
  <c r="S109" i="17"/>
  <c r="R110" i="17"/>
  <c r="AV121" i="17"/>
  <c r="AW122" i="17" s="1"/>
  <c r="Z121" i="17"/>
  <c r="W121" i="17"/>
  <c r="N110" i="17"/>
  <c r="M111" i="17"/>
  <c r="I110" i="17"/>
  <c r="J110" i="17" s="1"/>
  <c r="K110" i="17" s="1"/>
  <c r="H111" i="17"/>
  <c r="O109" i="17"/>
  <c r="AC109" i="17"/>
  <c r="AA108" i="17"/>
  <c r="T108" i="17"/>
  <c r="AB108" i="17"/>
  <c r="AD108" i="17"/>
  <c r="Y122" i="17"/>
  <c r="Q122" i="17"/>
  <c r="AN123" i="17"/>
  <c r="X1010" i="17" l="1"/>
  <c r="C1011" i="17"/>
  <c r="AJ1010" i="17"/>
  <c r="AK1010" i="17" s="1"/>
  <c r="AO1011" i="17" s="1"/>
  <c r="AL1010" i="17"/>
  <c r="AM1010" i="17" s="1"/>
  <c r="AP1011" i="17" s="1"/>
  <c r="AH1010" i="17"/>
  <c r="AI1010" i="17" s="1"/>
  <c r="AN1011" i="17" s="1"/>
  <c r="AQ1010" i="17"/>
  <c r="AR1010" i="17"/>
  <c r="AV1009" i="17"/>
  <c r="AS1009" i="17"/>
  <c r="U1009" i="17"/>
  <c r="AV122" i="17"/>
  <c r="AW123" i="17" s="1"/>
  <c r="I111" i="17"/>
  <c r="J111" i="17" s="1"/>
  <c r="K111" i="17" s="1"/>
  <c r="H112" i="17"/>
  <c r="Q123" i="17"/>
  <c r="Y123" i="17"/>
  <c r="AN124" i="17"/>
  <c r="N111" i="17"/>
  <c r="M112" i="17"/>
  <c r="S110" i="17"/>
  <c r="R111" i="17"/>
  <c r="Z122" i="17"/>
  <c r="W122" i="17"/>
  <c r="AD109" i="17"/>
  <c r="AC110" i="17"/>
  <c r="O110" i="17"/>
  <c r="T109" i="17"/>
  <c r="AA109" i="17"/>
  <c r="AB109" i="17"/>
  <c r="AV1010" i="17" l="1"/>
  <c r="AS1010" i="17"/>
  <c r="U1010" i="17"/>
  <c r="AQ1011" i="17"/>
  <c r="AR1011" i="17"/>
  <c r="X1011" i="17"/>
  <c r="C1012" i="17"/>
  <c r="AJ1011" i="17"/>
  <c r="AK1011" i="17" s="1"/>
  <c r="AO1012" i="17" s="1"/>
  <c r="AL1011" i="17"/>
  <c r="AM1011" i="17" s="1"/>
  <c r="AP1012" i="17" s="1"/>
  <c r="AH1011" i="17"/>
  <c r="AI1011" i="17" s="1"/>
  <c r="AN1012" i="17" s="1"/>
  <c r="Q124" i="17"/>
  <c r="Y124" i="17"/>
  <c r="AN125" i="17"/>
  <c r="AA110" i="17"/>
  <c r="T110" i="17"/>
  <c r="AB110" i="17"/>
  <c r="AD110" i="17"/>
  <c r="N112" i="17"/>
  <c r="M113" i="17"/>
  <c r="I112" i="17"/>
  <c r="J112" i="17" s="1"/>
  <c r="K112" i="17" s="1"/>
  <c r="H113" i="17"/>
  <c r="AV123" i="17"/>
  <c r="AW124" i="17" s="1"/>
  <c r="S111" i="17"/>
  <c r="R112" i="17"/>
  <c r="W123" i="17"/>
  <c r="Z123" i="17"/>
  <c r="AC111" i="17"/>
  <c r="O111" i="17"/>
  <c r="AR1012" i="17" l="1"/>
  <c r="AQ1012" i="17"/>
  <c r="X1012" i="17"/>
  <c r="C1013" i="17"/>
  <c r="AJ1012" i="17"/>
  <c r="AK1012" i="17" s="1"/>
  <c r="AO1013" i="17" s="1"/>
  <c r="AL1012" i="17"/>
  <c r="AM1012" i="17" s="1"/>
  <c r="AP1013" i="17" s="1"/>
  <c r="AH1012" i="17"/>
  <c r="AI1012" i="17" s="1"/>
  <c r="AN1013" i="17" s="1"/>
  <c r="L1012" i="17"/>
  <c r="L1013" i="17" s="1"/>
  <c r="L1014" i="17" s="1"/>
  <c r="L1015" i="17" s="1"/>
  <c r="L1016" i="17" s="1"/>
  <c r="L1017" i="17" s="1"/>
  <c r="L1018" i="17" s="1"/>
  <c r="L1019" i="17" s="1"/>
  <c r="L1020" i="17" s="1"/>
  <c r="L1021" i="17" s="1"/>
  <c r="L1022" i="17" s="1"/>
  <c r="L1023" i="17" s="1"/>
  <c r="G1012" i="17"/>
  <c r="G1013" i="17" s="1"/>
  <c r="G1014" i="17" s="1"/>
  <c r="G1015" i="17" s="1"/>
  <c r="G1016" i="17" s="1"/>
  <c r="G1017" i="17" s="1"/>
  <c r="G1018" i="17" s="1"/>
  <c r="G1019" i="17" s="1"/>
  <c r="G1020" i="17" s="1"/>
  <c r="G1021" i="17" s="1"/>
  <c r="G1022" i="17" s="1"/>
  <c r="G1023" i="17" s="1"/>
  <c r="AV1011" i="17"/>
  <c r="AS1011" i="17"/>
  <c r="U1011" i="17"/>
  <c r="AV124" i="17"/>
  <c r="AW125" i="17" s="1"/>
  <c r="N113" i="17"/>
  <c r="M114" i="17"/>
  <c r="AD111" i="17"/>
  <c r="I113" i="17"/>
  <c r="J113" i="17" s="1"/>
  <c r="K113" i="17" s="1"/>
  <c r="H114" i="17"/>
  <c r="O112" i="17"/>
  <c r="AC112" i="17"/>
  <c r="S112" i="17"/>
  <c r="R113" i="17"/>
  <c r="Z124" i="17"/>
  <c r="W124" i="17"/>
  <c r="Q125" i="17"/>
  <c r="Y125" i="17"/>
  <c r="AN126" i="17"/>
  <c r="T111" i="17"/>
  <c r="AA111" i="17"/>
  <c r="AB111" i="17"/>
  <c r="AQ1013" i="17" l="1"/>
  <c r="AR1013" i="17"/>
  <c r="X1013" i="17"/>
  <c r="C1014" i="17"/>
  <c r="AJ1013" i="17"/>
  <c r="AK1013" i="17" s="1"/>
  <c r="AO1014" i="17" s="1"/>
  <c r="AL1013" i="17"/>
  <c r="AM1013" i="17" s="1"/>
  <c r="AP1014" i="17" s="1"/>
  <c r="AH1013" i="17"/>
  <c r="AI1013" i="17" s="1"/>
  <c r="AN1014" i="17" s="1"/>
  <c r="AV1012" i="17"/>
  <c r="U1012" i="17"/>
  <c r="AS1012" i="17"/>
  <c r="N114" i="17"/>
  <c r="M115" i="17"/>
  <c r="Q126" i="17"/>
  <c r="Y126" i="17"/>
  <c r="AN127" i="17"/>
  <c r="S113" i="17"/>
  <c r="R114" i="17"/>
  <c r="AD112" i="17"/>
  <c r="W125" i="17"/>
  <c r="Z125" i="17"/>
  <c r="AV125" i="17"/>
  <c r="AW126" i="17" s="1"/>
  <c r="I114" i="17"/>
  <c r="J114" i="17" s="1"/>
  <c r="K114" i="17" s="1"/>
  <c r="H115" i="17"/>
  <c r="O113" i="17"/>
  <c r="AC113" i="17"/>
  <c r="AA112" i="17"/>
  <c r="T112" i="17"/>
  <c r="AB112" i="17"/>
  <c r="AR1014" i="17" l="1"/>
  <c r="AQ1014" i="17"/>
  <c r="C1015" i="17"/>
  <c r="X1014" i="17"/>
  <c r="AJ1014" i="17"/>
  <c r="AK1014" i="17" s="1"/>
  <c r="AO1015" i="17" s="1"/>
  <c r="AL1014" i="17"/>
  <c r="AM1014" i="17" s="1"/>
  <c r="AP1015" i="17" s="1"/>
  <c r="AH1014" i="17"/>
  <c r="AI1014" i="17" s="1"/>
  <c r="AN1015" i="17" s="1"/>
  <c r="AV1013" i="17"/>
  <c r="AS1013" i="17"/>
  <c r="U1013" i="17"/>
  <c r="AV126" i="17"/>
  <c r="AW127" i="17" s="1"/>
  <c r="AD113" i="17"/>
  <c r="S114" i="17"/>
  <c r="R115" i="17"/>
  <c r="I115" i="17"/>
  <c r="J115" i="17" s="1"/>
  <c r="K115" i="17" s="1"/>
  <c r="H116" i="17"/>
  <c r="AA113" i="17"/>
  <c r="T113" i="17"/>
  <c r="AB113" i="17"/>
  <c r="N115" i="17"/>
  <c r="M116" i="17"/>
  <c r="Q127" i="17"/>
  <c r="Y127" i="17"/>
  <c r="AN128" i="17"/>
  <c r="O114" i="17"/>
  <c r="AC114" i="17"/>
  <c r="Z126" i="17"/>
  <c r="W126" i="17"/>
  <c r="AQ1015" i="17" l="1"/>
  <c r="AR1015" i="17"/>
  <c r="C1016" i="17"/>
  <c r="X1015" i="17"/>
  <c r="AJ1015" i="17"/>
  <c r="AK1015" i="17" s="1"/>
  <c r="AO1016" i="17" s="1"/>
  <c r="AL1015" i="17"/>
  <c r="AM1015" i="17" s="1"/>
  <c r="AP1016" i="17" s="1"/>
  <c r="AH1015" i="17"/>
  <c r="AI1015" i="17" s="1"/>
  <c r="AN1016" i="17" s="1"/>
  <c r="AV1014" i="17"/>
  <c r="AS1014" i="17"/>
  <c r="U1014" i="17"/>
  <c r="AV127" i="17"/>
  <c r="AW128" i="17" s="1"/>
  <c r="S115" i="17"/>
  <c r="R116" i="17"/>
  <c r="W127" i="17"/>
  <c r="Z127" i="17"/>
  <c r="AD114" i="17"/>
  <c r="T114" i="17"/>
  <c r="AA114" i="17"/>
  <c r="AB114" i="17"/>
  <c r="Y128" i="17"/>
  <c r="Q128" i="17"/>
  <c r="AN129" i="17"/>
  <c r="N116" i="17"/>
  <c r="M117" i="17"/>
  <c r="O115" i="17"/>
  <c r="AC115" i="17"/>
  <c r="I116" i="17"/>
  <c r="J116" i="17" s="1"/>
  <c r="K116" i="17" s="1"/>
  <c r="H117" i="17"/>
  <c r="AR1016" i="17" l="1"/>
  <c r="AQ1016" i="17"/>
  <c r="X1016" i="17"/>
  <c r="C1017" i="17"/>
  <c r="AJ1016" i="17"/>
  <c r="AK1016" i="17" s="1"/>
  <c r="AO1017" i="17" s="1"/>
  <c r="AL1016" i="17"/>
  <c r="AM1016" i="17" s="1"/>
  <c r="AP1017" i="17" s="1"/>
  <c r="AH1016" i="17"/>
  <c r="AI1016" i="17" s="1"/>
  <c r="AN1017" i="17" s="1"/>
  <c r="AV1015" i="17"/>
  <c r="U1015" i="17"/>
  <c r="AS1015" i="17"/>
  <c r="I117" i="17"/>
  <c r="J117" i="17" s="1"/>
  <c r="K117" i="17" s="1"/>
  <c r="H118" i="17"/>
  <c r="S116" i="17"/>
  <c r="R117" i="17"/>
  <c r="N117" i="17"/>
  <c r="M118" i="17"/>
  <c r="AA115" i="17"/>
  <c r="T115" i="17"/>
  <c r="AB115" i="17"/>
  <c r="AD115" i="17"/>
  <c r="AV128" i="17"/>
  <c r="AW129" i="17" s="1"/>
  <c r="O116" i="17"/>
  <c r="AC116" i="17"/>
  <c r="Q129" i="17"/>
  <c r="Y129" i="17"/>
  <c r="AN130" i="17"/>
  <c r="W128" i="17"/>
  <c r="Z128" i="17"/>
  <c r="AQ1017" i="17" l="1"/>
  <c r="AR1017" i="17"/>
  <c r="X1017" i="17"/>
  <c r="C1018" i="17"/>
  <c r="AJ1017" i="17"/>
  <c r="AK1017" i="17" s="1"/>
  <c r="AO1018" i="17" s="1"/>
  <c r="AL1017" i="17"/>
  <c r="AM1017" i="17" s="1"/>
  <c r="AP1018" i="17" s="1"/>
  <c r="AH1017" i="17"/>
  <c r="AI1017" i="17" s="1"/>
  <c r="AN1018" i="17" s="1"/>
  <c r="AS1016" i="17"/>
  <c r="U1016" i="17"/>
  <c r="AV1016" i="17"/>
  <c r="AV129" i="17"/>
  <c r="AW130" i="17" s="1"/>
  <c r="N118" i="17"/>
  <c r="M119" i="17"/>
  <c r="I118" i="17"/>
  <c r="J118" i="17" s="1"/>
  <c r="K118" i="17" s="1"/>
  <c r="H119" i="17"/>
  <c r="AD116" i="17"/>
  <c r="Y130" i="17"/>
  <c r="Q130" i="17"/>
  <c r="AN131" i="17"/>
  <c r="Z129" i="17"/>
  <c r="W129" i="17"/>
  <c r="S117" i="17"/>
  <c r="R118" i="17"/>
  <c r="O117" i="17"/>
  <c r="AC117" i="17"/>
  <c r="T116" i="17"/>
  <c r="AA116" i="17"/>
  <c r="AB116" i="17"/>
  <c r="C1019" i="17" l="1"/>
  <c r="X1018" i="17"/>
  <c r="AJ1018" i="17"/>
  <c r="AK1018" i="17" s="1"/>
  <c r="AO1019" i="17" s="1"/>
  <c r="AL1018" i="17"/>
  <c r="AM1018" i="17" s="1"/>
  <c r="AP1019" i="17" s="1"/>
  <c r="AH1018" i="17"/>
  <c r="AI1018" i="17" s="1"/>
  <c r="AN1019" i="17" s="1"/>
  <c r="AV1017" i="17"/>
  <c r="AQ1018" i="17"/>
  <c r="AR1018" i="17"/>
  <c r="AS1017" i="17"/>
  <c r="U1017" i="17"/>
  <c r="W130" i="17"/>
  <c r="Z130" i="17"/>
  <c r="N119" i="17"/>
  <c r="M120" i="17"/>
  <c r="AV130" i="17"/>
  <c r="AW131" i="17" s="1"/>
  <c r="I119" i="17"/>
  <c r="J119" i="17" s="1"/>
  <c r="K119" i="17" s="1"/>
  <c r="H120" i="17"/>
  <c r="Y131" i="17"/>
  <c r="Q131" i="17"/>
  <c r="AN132" i="17"/>
  <c r="O118" i="17"/>
  <c r="AC118" i="17"/>
  <c r="AD117" i="17"/>
  <c r="S118" i="17"/>
  <c r="R119" i="17"/>
  <c r="T117" i="17"/>
  <c r="AA117" i="17"/>
  <c r="AB117" i="17"/>
  <c r="AV1018" i="17" l="1"/>
  <c r="U1018" i="17"/>
  <c r="AS1018" i="17"/>
  <c r="AQ1019" i="17"/>
  <c r="AR1019" i="17"/>
  <c r="X1019" i="17"/>
  <c r="C1020" i="17"/>
  <c r="AJ1019" i="17"/>
  <c r="AK1019" i="17" s="1"/>
  <c r="AO1020" i="17" s="1"/>
  <c r="AL1019" i="17"/>
  <c r="AM1019" i="17" s="1"/>
  <c r="AP1020" i="17" s="1"/>
  <c r="AH1019" i="17"/>
  <c r="AI1019" i="17" s="1"/>
  <c r="AN1020" i="17" s="1"/>
  <c r="Z131" i="17"/>
  <c r="W131" i="17"/>
  <c r="S119" i="17"/>
  <c r="R120" i="17"/>
  <c r="N120" i="17"/>
  <c r="M121" i="17"/>
  <c r="T118" i="17"/>
  <c r="AA118" i="17"/>
  <c r="AB118" i="17"/>
  <c r="I120" i="17"/>
  <c r="J120" i="17" s="1"/>
  <c r="K120" i="17" s="1"/>
  <c r="H121" i="17"/>
  <c r="AC119" i="17"/>
  <c r="O119" i="17"/>
  <c r="AV131" i="17"/>
  <c r="AW132" i="17" s="1"/>
  <c r="AD118" i="17"/>
  <c r="Y132" i="17"/>
  <c r="Q132" i="17"/>
  <c r="AN133" i="17"/>
  <c r="AR1020" i="17" l="1"/>
  <c r="AQ1020" i="17"/>
  <c r="X1020" i="17"/>
  <c r="C1021" i="17"/>
  <c r="AJ1020" i="17"/>
  <c r="AK1020" i="17" s="1"/>
  <c r="AO1021" i="17" s="1"/>
  <c r="AL1020" i="17"/>
  <c r="AM1020" i="17" s="1"/>
  <c r="AP1021" i="17" s="1"/>
  <c r="AH1020" i="17"/>
  <c r="AI1020" i="17" s="1"/>
  <c r="AN1021" i="17" s="1"/>
  <c r="AV1019" i="17"/>
  <c r="U1019" i="17"/>
  <c r="AS1019" i="17"/>
  <c r="AV132" i="17"/>
  <c r="AW133" i="17" s="1"/>
  <c r="I121" i="17"/>
  <c r="J121" i="17" s="1"/>
  <c r="K121" i="17" s="1"/>
  <c r="H122" i="17"/>
  <c r="T119" i="17"/>
  <c r="AA119" i="17"/>
  <c r="AB119" i="17"/>
  <c r="Q133" i="17"/>
  <c r="Y133" i="17"/>
  <c r="AN134" i="17"/>
  <c r="W132" i="17"/>
  <c r="Z132" i="17"/>
  <c r="N121" i="17"/>
  <c r="M122" i="17"/>
  <c r="AC120" i="17"/>
  <c r="O120" i="17"/>
  <c r="AD119" i="17"/>
  <c r="S120" i="17"/>
  <c r="R121" i="17"/>
  <c r="U1020" i="17" l="1"/>
  <c r="AS1020" i="17"/>
  <c r="AQ1021" i="17"/>
  <c r="AR1021" i="17"/>
  <c r="X1021" i="17"/>
  <c r="C1022" i="17"/>
  <c r="AJ1021" i="17"/>
  <c r="AK1021" i="17" s="1"/>
  <c r="AO1022" i="17" s="1"/>
  <c r="AL1021" i="17"/>
  <c r="AM1021" i="17" s="1"/>
  <c r="AP1022" i="17" s="1"/>
  <c r="AH1021" i="17"/>
  <c r="AI1021" i="17" s="1"/>
  <c r="AN1022" i="17" s="1"/>
  <c r="AV1020" i="17"/>
  <c r="AD120" i="17"/>
  <c r="I122" i="17"/>
  <c r="J122" i="17" s="1"/>
  <c r="K122" i="17" s="1"/>
  <c r="H123" i="17"/>
  <c r="N122" i="17"/>
  <c r="M123" i="17"/>
  <c r="AA120" i="17"/>
  <c r="T120" i="17"/>
  <c r="AB120" i="17"/>
  <c r="Y134" i="17"/>
  <c r="AN135" i="17"/>
  <c r="Q134" i="17"/>
  <c r="O121" i="17"/>
  <c r="AC121" i="17"/>
  <c r="W133" i="17"/>
  <c r="Z133" i="17"/>
  <c r="S121" i="17"/>
  <c r="R122" i="17"/>
  <c r="AV133" i="17"/>
  <c r="AW134" i="17" s="1"/>
  <c r="C1023" i="17" l="1"/>
  <c r="C1024" i="17" s="1"/>
  <c r="X1022" i="17"/>
  <c r="AJ1022" i="17"/>
  <c r="AK1022" i="17" s="1"/>
  <c r="AO1023" i="17" s="1"/>
  <c r="AL1022" i="17"/>
  <c r="AM1022" i="17" s="1"/>
  <c r="AP1023" i="17" s="1"/>
  <c r="AH1022" i="17"/>
  <c r="AI1022" i="17" s="1"/>
  <c r="AN1023" i="17" s="1"/>
  <c r="AV1021" i="17"/>
  <c r="AS1021" i="17"/>
  <c r="U1021" i="17"/>
  <c r="AR1022" i="17"/>
  <c r="AQ1022" i="17"/>
  <c r="I123" i="17"/>
  <c r="J123" i="17" s="1"/>
  <c r="K123" i="17" s="1"/>
  <c r="H124" i="17"/>
  <c r="Z134" i="17"/>
  <c r="W134" i="17"/>
  <c r="AD121" i="17"/>
  <c r="T121" i="17"/>
  <c r="AA121" i="17"/>
  <c r="AB121" i="17"/>
  <c r="N123" i="17"/>
  <c r="M124" i="17"/>
  <c r="O122" i="17"/>
  <c r="AC122" i="17"/>
  <c r="AV134" i="17"/>
  <c r="AW135" i="17" s="1"/>
  <c r="Y135" i="17"/>
  <c r="AN136" i="17"/>
  <c r="Q135" i="17"/>
  <c r="S122" i="17"/>
  <c r="R123" i="17"/>
  <c r="X1024" i="17" l="1"/>
  <c r="C1025" i="17"/>
  <c r="AJ1024" i="17"/>
  <c r="AK1024" i="17" s="1"/>
  <c r="AH1024" i="17"/>
  <c r="AI1024" i="17" s="1"/>
  <c r="AL1024" i="17"/>
  <c r="AM1024" i="17" s="1"/>
  <c r="G1024" i="17"/>
  <c r="G1025" i="17" s="1"/>
  <c r="G1026" i="17" s="1"/>
  <c r="G1027" i="17" s="1"/>
  <c r="G1028" i="17" s="1"/>
  <c r="G1029" i="17" s="1"/>
  <c r="G1030" i="17" s="1"/>
  <c r="G1031" i="17" s="1"/>
  <c r="G1032" i="17" s="1"/>
  <c r="G1033" i="17" s="1"/>
  <c r="G1034" i="17" s="1"/>
  <c r="G1035" i="17" s="1"/>
  <c r="L1024" i="17"/>
  <c r="L1025" i="17" s="1"/>
  <c r="L1026" i="17" s="1"/>
  <c r="L1027" i="17" s="1"/>
  <c r="L1028" i="17" s="1"/>
  <c r="L1029" i="17" s="1"/>
  <c r="L1030" i="17" s="1"/>
  <c r="L1031" i="17" s="1"/>
  <c r="L1032" i="17" s="1"/>
  <c r="L1033" i="17" s="1"/>
  <c r="L1034" i="17" s="1"/>
  <c r="L1035" i="17" s="1"/>
  <c r="AV1022" i="17"/>
  <c r="AS1022" i="17"/>
  <c r="U1022" i="17"/>
  <c r="AR1023" i="17"/>
  <c r="AQ1023" i="17"/>
  <c r="X1023" i="17"/>
  <c r="AJ1023" i="17"/>
  <c r="AK1023" i="17" s="1"/>
  <c r="AO1024" i="17" s="1"/>
  <c r="AL1023" i="17"/>
  <c r="AM1023" i="17" s="1"/>
  <c r="AP1024" i="17" s="1"/>
  <c r="AH1023" i="17"/>
  <c r="AI1023" i="17" s="1"/>
  <c r="AN1024" i="17" s="1"/>
  <c r="T122" i="17"/>
  <c r="AA122" i="17"/>
  <c r="AB122" i="17"/>
  <c r="S123" i="17"/>
  <c r="R124" i="17"/>
  <c r="O123" i="17"/>
  <c r="AC123" i="17"/>
  <c r="AV135" i="17"/>
  <c r="AW136" i="17" s="1"/>
  <c r="Z135" i="17"/>
  <c r="W135" i="17"/>
  <c r="I124" i="17"/>
  <c r="J124" i="17" s="1"/>
  <c r="K124" i="17" s="1"/>
  <c r="H125" i="17"/>
  <c r="AD122" i="17"/>
  <c r="Q136" i="17"/>
  <c r="AN137" i="17"/>
  <c r="Y136" i="17"/>
  <c r="N124" i="17"/>
  <c r="M125" i="17"/>
  <c r="AP1025" i="17" l="1"/>
  <c r="AO1025" i="17"/>
  <c r="AN1025" i="17"/>
  <c r="AV1024" i="17"/>
  <c r="AR1024" i="17"/>
  <c r="AQ1024" i="17"/>
  <c r="C1026" i="17"/>
  <c r="X1025" i="17"/>
  <c r="AJ1025" i="17"/>
  <c r="AK1025" i="17" s="1"/>
  <c r="AO1026" i="17" s="1"/>
  <c r="AH1025" i="17"/>
  <c r="AI1025" i="17" s="1"/>
  <c r="AN1026" i="17" s="1"/>
  <c r="AL1025" i="17"/>
  <c r="AM1025" i="17" s="1"/>
  <c r="AP1026" i="17" s="1"/>
  <c r="AS1023" i="17"/>
  <c r="U1023" i="17"/>
  <c r="AV1023" i="17"/>
  <c r="S124" i="17"/>
  <c r="R125" i="17"/>
  <c r="AA123" i="17"/>
  <c r="T123" i="17"/>
  <c r="AB123" i="17"/>
  <c r="O124" i="17"/>
  <c r="AC124" i="17"/>
  <c r="AD123" i="17"/>
  <c r="Y137" i="17"/>
  <c r="Q137" i="17"/>
  <c r="AN138" i="17"/>
  <c r="N125" i="17"/>
  <c r="M126" i="17"/>
  <c r="I125" i="17"/>
  <c r="J125" i="17" s="1"/>
  <c r="K125" i="17" s="1"/>
  <c r="H126" i="17"/>
  <c r="W136" i="17"/>
  <c r="Z136" i="17"/>
  <c r="AV136" i="17"/>
  <c r="AW137" i="17" s="1"/>
  <c r="AQ1025" i="17" l="1"/>
  <c r="AR1025" i="17"/>
  <c r="AV1025" i="17"/>
  <c r="AS1025" i="17"/>
  <c r="U1025" i="17"/>
  <c r="AR1026" i="17"/>
  <c r="AQ1026" i="17"/>
  <c r="U1024" i="17"/>
  <c r="AS1024" i="17"/>
  <c r="C1027" i="17"/>
  <c r="X1026" i="17"/>
  <c r="AJ1026" i="17"/>
  <c r="AK1026" i="17" s="1"/>
  <c r="AO1027" i="17" s="1"/>
  <c r="AL1026" i="17"/>
  <c r="AM1026" i="17" s="1"/>
  <c r="AP1027" i="17" s="1"/>
  <c r="AH1026" i="17"/>
  <c r="AI1026" i="17" s="1"/>
  <c r="AN1027" i="17" s="1"/>
  <c r="AN139" i="17"/>
  <c r="Y138" i="17"/>
  <c r="Q138" i="17"/>
  <c r="AD124" i="17"/>
  <c r="S125" i="17"/>
  <c r="R126" i="17"/>
  <c r="Z137" i="17"/>
  <c r="W137" i="17"/>
  <c r="O125" i="17"/>
  <c r="AC125" i="17"/>
  <c r="AA124" i="17"/>
  <c r="T124" i="17"/>
  <c r="AB124" i="17"/>
  <c r="AV137" i="17"/>
  <c r="AW138" i="17" s="1"/>
  <c r="I126" i="17"/>
  <c r="J126" i="17" s="1"/>
  <c r="K126" i="17" s="1"/>
  <c r="H127" i="17"/>
  <c r="N126" i="17"/>
  <c r="M127" i="17"/>
  <c r="AV1026" i="17" l="1"/>
  <c r="U1026" i="17"/>
  <c r="AS1026" i="17"/>
  <c r="AR1027" i="17"/>
  <c r="AQ1027" i="17"/>
  <c r="C1028" i="17"/>
  <c r="X1027" i="17"/>
  <c r="AL1027" i="17"/>
  <c r="AM1027" i="17" s="1"/>
  <c r="AP1028" i="17" s="1"/>
  <c r="AJ1027" i="17"/>
  <c r="AK1027" i="17" s="1"/>
  <c r="AO1028" i="17" s="1"/>
  <c r="AH1027" i="17"/>
  <c r="AI1027" i="17" s="1"/>
  <c r="AN1028" i="17" s="1"/>
  <c r="W138" i="17"/>
  <c r="Z138" i="17"/>
  <c r="N127" i="17"/>
  <c r="M128" i="17"/>
  <c r="Y139" i="17"/>
  <c r="Q139" i="17"/>
  <c r="AN140" i="17"/>
  <c r="S126" i="17"/>
  <c r="R127" i="17"/>
  <c r="AD125" i="17"/>
  <c r="T125" i="17"/>
  <c r="AA125" i="17"/>
  <c r="AB125" i="17"/>
  <c r="AC126" i="17"/>
  <c r="O126" i="17"/>
  <c r="AV138" i="17"/>
  <c r="I127" i="17"/>
  <c r="J127" i="17" s="1"/>
  <c r="K127" i="17" s="1"/>
  <c r="H128" i="17"/>
  <c r="AV1027" i="17" l="1"/>
  <c r="C1029" i="17"/>
  <c r="X1028" i="17"/>
  <c r="AJ1028" i="17"/>
  <c r="AK1028" i="17" s="1"/>
  <c r="AO1029" i="17" s="1"/>
  <c r="AL1028" i="17"/>
  <c r="AM1028" i="17" s="1"/>
  <c r="AP1029" i="17" s="1"/>
  <c r="AH1028" i="17"/>
  <c r="AI1028" i="17" s="1"/>
  <c r="AN1029" i="17" s="1"/>
  <c r="AW139" i="17"/>
  <c r="AS1027" i="17"/>
  <c r="U1027" i="17"/>
  <c r="AQ1028" i="17"/>
  <c r="AR1028" i="17"/>
  <c r="I128" i="17"/>
  <c r="J128" i="17" s="1"/>
  <c r="K128" i="17" s="1"/>
  <c r="H129" i="17"/>
  <c r="T126" i="17"/>
  <c r="AA126" i="17"/>
  <c r="AB126" i="17"/>
  <c r="Q140" i="17"/>
  <c r="Y140" i="17"/>
  <c r="AN141" i="17"/>
  <c r="N128" i="17"/>
  <c r="M129" i="17"/>
  <c r="AD126" i="17"/>
  <c r="AC127" i="17"/>
  <c r="O127" i="17"/>
  <c r="W139" i="17"/>
  <c r="Z139" i="17"/>
  <c r="AV139" i="17"/>
  <c r="S127" i="17"/>
  <c r="R128" i="17"/>
  <c r="AR1029" i="17" l="1"/>
  <c r="AQ1029" i="17"/>
  <c r="AV1028" i="17"/>
  <c r="AS1028" i="17"/>
  <c r="U1028" i="17"/>
  <c r="C1030" i="17"/>
  <c r="X1029" i="17"/>
  <c r="AJ1029" i="17"/>
  <c r="AK1029" i="17" s="1"/>
  <c r="AO1030" i="17" s="1"/>
  <c r="AL1029" i="17"/>
  <c r="AM1029" i="17" s="1"/>
  <c r="AP1030" i="17" s="1"/>
  <c r="AH1029" i="17"/>
  <c r="AI1029" i="17" s="1"/>
  <c r="AN1030" i="17" s="1"/>
  <c r="AW140" i="17"/>
  <c r="S128" i="17"/>
  <c r="R129" i="17"/>
  <c r="Y141" i="17"/>
  <c r="Q141" i="17"/>
  <c r="AN142" i="17"/>
  <c r="AA127" i="17"/>
  <c r="T127" i="17"/>
  <c r="AB127" i="17"/>
  <c r="W140" i="17"/>
  <c r="Z140" i="17"/>
  <c r="AD127" i="17"/>
  <c r="AV140" i="17"/>
  <c r="N129" i="17"/>
  <c r="M130" i="17"/>
  <c r="I129" i="17"/>
  <c r="J129" i="17" s="1"/>
  <c r="K129" i="17" s="1"/>
  <c r="H130" i="17"/>
  <c r="AC128" i="17"/>
  <c r="O128" i="17"/>
  <c r="X1030" i="17" l="1"/>
  <c r="C1031" i="17"/>
  <c r="AH1030" i="17"/>
  <c r="AI1030" i="17" s="1"/>
  <c r="AN1031" i="17" s="1"/>
  <c r="AJ1030" i="17"/>
  <c r="AK1030" i="17" s="1"/>
  <c r="AO1031" i="17" s="1"/>
  <c r="AL1030" i="17"/>
  <c r="AM1030" i="17" s="1"/>
  <c r="AP1031" i="17" s="1"/>
  <c r="AV1029" i="17"/>
  <c r="AR1030" i="17"/>
  <c r="AQ1030" i="17"/>
  <c r="U1029" i="17"/>
  <c r="AS1029" i="17"/>
  <c r="AW141" i="17"/>
  <c r="AV141" i="17"/>
  <c r="AW142" i="17" s="1"/>
  <c r="I130" i="17"/>
  <c r="J130" i="17" s="1"/>
  <c r="K130" i="17" s="1"/>
  <c r="H131" i="17"/>
  <c r="N130" i="17"/>
  <c r="M131" i="17"/>
  <c r="S129" i="17"/>
  <c r="R130" i="17"/>
  <c r="O129" i="17"/>
  <c r="AC129" i="17"/>
  <c r="AN143" i="17"/>
  <c r="Y142" i="17"/>
  <c r="Q142" i="17"/>
  <c r="T128" i="17"/>
  <c r="AA128" i="17"/>
  <c r="AB128" i="17"/>
  <c r="W141" i="17"/>
  <c r="Z141" i="17"/>
  <c r="AD128" i="17"/>
  <c r="AV1030" i="17" l="1"/>
  <c r="U1030" i="17"/>
  <c r="AS1030" i="17"/>
  <c r="AR1031" i="17"/>
  <c r="AQ1031" i="17"/>
  <c r="X1031" i="17"/>
  <c r="C1032" i="17"/>
  <c r="AJ1031" i="17"/>
  <c r="AK1031" i="17" s="1"/>
  <c r="AO1032" i="17" s="1"/>
  <c r="AL1031" i="17"/>
  <c r="AM1031" i="17" s="1"/>
  <c r="AP1032" i="17" s="1"/>
  <c r="AH1031" i="17"/>
  <c r="AI1031" i="17" s="1"/>
  <c r="AN1032" i="17" s="1"/>
  <c r="AV142" i="17"/>
  <c r="N131" i="17"/>
  <c r="M132" i="17"/>
  <c r="I131" i="17"/>
  <c r="J131" i="17" s="1"/>
  <c r="K131" i="17" s="1"/>
  <c r="H132" i="17"/>
  <c r="AD129" i="17"/>
  <c r="O130" i="17"/>
  <c r="AC130" i="17"/>
  <c r="Q143" i="17"/>
  <c r="Y143" i="17"/>
  <c r="AN144" i="17"/>
  <c r="S130" i="17"/>
  <c r="R131" i="17"/>
  <c r="W142" i="17"/>
  <c r="Z142" i="17"/>
  <c r="T129" i="17"/>
  <c r="AA129" i="17"/>
  <c r="AB129" i="17"/>
  <c r="AV1031" i="17" l="1"/>
  <c r="AS1031" i="17"/>
  <c r="U1031" i="17"/>
  <c r="AQ1032" i="17"/>
  <c r="AR1032" i="17"/>
  <c r="X1032" i="17"/>
  <c r="C1033" i="17"/>
  <c r="AH1032" i="17"/>
  <c r="AI1032" i="17" s="1"/>
  <c r="AN1033" i="17" s="1"/>
  <c r="AL1032" i="17"/>
  <c r="AM1032" i="17" s="1"/>
  <c r="AP1033" i="17" s="1"/>
  <c r="AJ1032" i="17"/>
  <c r="AK1032" i="17" s="1"/>
  <c r="AO1033" i="17" s="1"/>
  <c r="AW143" i="17"/>
  <c r="AD130" i="17"/>
  <c r="W143" i="17"/>
  <c r="Z143" i="17"/>
  <c r="I132" i="17"/>
  <c r="J132" i="17" s="1"/>
  <c r="K132" i="17" s="1"/>
  <c r="H133" i="17"/>
  <c r="S131" i="17"/>
  <c r="R132" i="17"/>
  <c r="T130" i="17"/>
  <c r="AA130" i="17"/>
  <c r="AB130" i="17"/>
  <c r="O131" i="17"/>
  <c r="AC131" i="17"/>
  <c r="N132" i="17"/>
  <c r="M133" i="17"/>
  <c r="Y144" i="17"/>
  <c r="AN145" i="17"/>
  <c r="Q144" i="17"/>
  <c r="AV143" i="17"/>
  <c r="AV1032" i="17" l="1"/>
  <c r="U1032" i="17"/>
  <c r="AS1032" i="17"/>
  <c r="X1033" i="17"/>
  <c r="C1034" i="17"/>
  <c r="AJ1033" i="17"/>
  <c r="AK1033" i="17" s="1"/>
  <c r="AO1034" i="17" s="1"/>
  <c r="AH1033" i="17"/>
  <c r="AI1033" i="17" s="1"/>
  <c r="AN1034" i="17" s="1"/>
  <c r="AL1033" i="17"/>
  <c r="AM1033" i="17" s="1"/>
  <c r="AP1034" i="17" s="1"/>
  <c r="AR1033" i="17"/>
  <c r="AQ1033" i="17"/>
  <c r="AW144" i="17"/>
  <c r="N133" i="17"/>
  <c r="M134" i="17"/>
  <c r="T131" i="17"/>
  <c r="AA131" i="17"/>
  <c r="AB131" i="17"/>
  <c r="O132" i="17"/>
  <c r="AC132" i="17"/>
  <c r="AD131" i="17"/>
  <c r="AV144" i="17"/>
  <c r="Z144" i="17"/>
  <c r="W144" i="17"/>
  <c r="I133" i="17"/>
  <c r="J133" i="17" s="1"/>
  <c r="K133" i="17" s="1"/>
  <c r="H134" i="17"/>
  <c r="AN146" i="17"/>
  <c r="Y145" i="17"/>
  <c r="Q145" i="17"/>
  <c r="S132" i="17"/>
  <c r="R133" i="17"/>
  <c r="AR1034" i="17" l="1"/>
  <c r="AQ1034" i="17"/>
  <c r="C1035" i="17"/>
  <c r="X1034" i="17"/>
  <c r="AH1034" i="17"/>
  <c r="AI1034" i="17" s="1"/>
  <c r="AN1035" i="17" s="1"/>
  <c r="AJ1034" i="17"/>
  <c r="AK1034" i="17" s="1"/>
  <c r="AO1035" i="17" s="1"/>
  <c r="AL1034" i="17"/>
  <c r="AM1034" i="17" s="1"/>
  <c r="AP1035" i="17" s="1"/>
  <c r="U1033" i="17"/>
  <c r="AS1033" i="17"/>
  <c r="AV1033" i="17"/>
  <c r="AW145" i="17"/>
  <c r="Q146" i="17"/>
  <c r="Y146" i="17"/>
  <c r="AN147" i="17"/>
  <c r="AV145" i="17"/>
  <c r="Z145" i="17"/>
  <c r="W145" i="17"/>
  <c r="I134" i="17"/>
  <c r="J134" i="17" s="1"/>
  <c r="K134" i="17" s="1"/>
  <c r="H135" i="17"/>
  <c r="S133" i="17"/>
  <c r="R134" i="17"/>
  <c r="AD132" i="17"/>
  <c r="N134" i="17"/>
  <c r="M135" i="17"/>
  <c r="O133" i="17"/>
  <c r="AC133" i="17"/>
  <c r="AA132" i="17"/>
  <c r="T132" i="17"/>
  <c r="AB132" i="17"/>
  <c r="C1036" i="17" l="1"/>
  <c r="X1035" i="17"/>
  <c r="AL1035" i="17"/>
  <c r="AM1035" i="17" s="1"/>
  <c r="AP1036" i="17" s="1"/>
  <c r="AH1035" i="17"/>
  <c r="AI1035" i="17" s="1"/>
  <c r="AN1036" i="17" s="1"/>
  <c r="AJ1035" i="17"/>
  <c r="AK1035" i="17" s="1"/>
  <c r="AO1036" i="17" s="1"/>
  <c r="AR1035" i="17"/>
  <c r="AQ1035" i="17"/>
  <c r="U1034" i="17"/>
  <c r="AS1034" i="17"/>
  <c r="AW146" i="17"/>
  <c r="AV1034" i="17"/>
  <c r="AV146" i="17"/>
  <c r="AW147" i="17" s="1"/>
  <c r="N135" i="17"/>
  <c r="M136" i="17"/>
  <c r="S134" i="17"/>
  <c r="R135" i="17"/>
  <c r="I135" i="17"/>
  <c r="J135" i="17" s="1"/>
  <c r="K135" i="17" s="1"/>
  <c r="H136" i="17"/>
  <c r="O134" i="17"/>
  <c r="AC134" i="17"/>
  <c r="T133" i="17"/>
  <c r="AA133" i="17"/>
  <c r="AB133" i="17"/>
  <c r="AD133" i="17"/>
  <c r="Z146" i="17"/>
  <c r="W146" i="17"/>
  <c r="Q147" i="17"/>
  <c r="Y147" i="17"/>
  <c r="AN148" i="17"/>
  <c r="AV1035" i="17" l="1"/>
  <c r="AS1035" i="17"/>
  <c r="U1035" i="17"/>
  <c r="AR1036" i="17"/>
  <c r="AQ1036" i="17"/>
  <c r="X1036" i="17"/>
  <c r="C1037" i="17"/>
  <c r="AL1036" i="17"/>
  <c r="AM1036" i="17" s="1"/>
  <c r="AP1037" i="17" s="1"/>
  <c r="AH1036" i="17"/>
  <c r="AI1036" i="17" s="1"/>
  <c r="AN1037" i="17" s="1"/>
  <c r="AJ1036" i="17"/>
  <c r="AK1036" i="17" s="1"/>
  <c r="AO1037" i="17" s="1"/>
  <c r="L1036" i="17"/>
  <c r="L1037" i="17" s="1"/>
  <c r="L1038" i="17" s="1"/>
  <c r="L1039" i="17" s="1"/>
  <c r="L1040" i="17" s="1"/>
  <c r="L1041" i="17" s="1"/>
  <c r="L1042" i="17" s="1"/>
  <c r="L1043" i="17" s="1"/>
  <c r="L1044" i="17" s="1"/>
  <c r="L1045" i="17" s="1"/>
  <c r="L1046" i="17" s="1"/>
  <c r="L1047" i="17" s="1"/>
  <c r="G1036" i="17"/>
  <c r="G1037" i="17" s="1"/>
  <c r="G1038" i="17" s="1"/>
  <c r="G1039" i="17" s="1"/>
  <c r="G1040" i="17" s="1"/>
  <c r="G1041" i="17" s="1"/>
  <c r="G1042" i="17" s="1"/>
  <c r="G1043" i="17" s="1"/>
  <c r="G1044" i="17" s="1"/>
  <c r="G1045" i="17" s="1"/>
  <c r="G1046" i="17" s="1"/>
  <c r="G1047" i="17" s="1"/>
  <c r="N136" i="17"/>
  <c r="M137" i="17"/>
  <c r="AV147" i="17"/>
  <c r="S135" i="17"/>
  <c r="R136" i="17"/>
  <c r="T134" i="17"/>
  <c r="AA134" i="17"/>
  <c r="AB134" i="17"/>
  <c r="AC135" i="17"/>
  <c r="O135" i="17"/>
  <c r="AN149" i="17"/>
  <c r="Y148" i="17"/>
  <c r="Q148" i="17"/>
  <c r="Z147" i="17"/>
  <c r="W147" i="17"/>
  <c r="AD134" i="17"/>
  <c r="I136" i="17"/>
  <c r="J136" i="17" s="1"/>
  <c r="K136" i="17" s="1"/>
  <c r="H137" i="17"/>
  <c r="C1038" i="17" l="1"/>
  <c r="X1037" i="17"/>
  <c r="AJ1037" i="17"/>
  <c r="AK1037" i="17" s="1"/>
  <c r="AO1038" i="17" s="1"/>
  <c r="AL1037" i="17"/>
  <c r="AM1037" i="17" s="1"/>
  <c r="AP1038" i="17" s="1"/>
  <c r="AH1037" i="17"/>
  <c r="AI1037" i="17" s="1"/>
  <c r="AN1038" i="17" s="1"/>
  <c r="U1036" i="17"/>
  <c r="AS1036" i="17"/>
  <c r="AR1037" i="17"/>
  <c r="AQ1037" i="17"/>
  <c r="AV1036" i="17"/>
  <c r="AW148" i="17"/>
  <c r="W148" i="17"/>
  <c r="Z148" i="17"/>
  <c r="Q149" i="17"/>
  <c r="Y149" i="17"/>
  <c r="AN150" i="17"/>
  <c r="AD135" i="17"/>
  <c r="AV148" i="17"/>
  <c r="AW149" i="17" s="1"/>
  <c r="S136" i="17"/>
  <c r="R137" i="17"/>
  <c r="N137" i="17"/>
  <c r="M138" i="17"/>
  <c r="I137" i="17"/>
  <c r="J137" i="17" s="1"/>
  <c r="K137" i="17" s="1"/>
  <c r="H138" i="17"/>
  <c r="AA135" i="17"/>
  <c r="T135" i="17"/>
  <c r="AB135" i="17"/>
  <c r="O136" i="17"/>
  <c r="AC136" i="17"/>
  <c r="AQ1038" i="17" l="1"/>
  <c r="AR1038" i="17"/>
  <c r="U1037" i="17"/>
  <c r="AS1037" i="17"/>
  <c r="AV1037" i="17"/>
  <c r="C1039" i="17"/>
  <c r="X1038" i="17"/>
  <c r="AJ1038" i="17"/>
  <c r="AK1038" i="17" s="1"/>
  <c r="AO1039" i="17" s="1"/>
  <c r="AL1038" i="17"/>
  <c r="AM1038" i="17" s="1"/>
  <c r="AP1039" i="17" s="1"/>
  <c r="AH1038" i="17"/>
  <c r="AI1038" i="17" s="1"/>
  <c r="AN1039" i="17" s="1"/>
  <c r="AV149" i="17"/>
  <c r="N138" i="17"/>
  <c r="M139" i="17"/>
  <c r="I138" i="17"/>
  <c r="J138" i="17" s="1"/>
  <c r="K138" i="17" s="1"/>
  <c r="H139" i="17"/>
  <c r="W149" i="17"/>
  <c r="Z149" i="17"/>
  <c r="S137" i="17"/>
  <c r="R138" i="17"/>
  <c r="AA136" i="17"/>
  <c r="T136" i="17"/>
  <c r="AB136" i="17"/>
  <c r="O137" i="17"/>
  <c r="AC137" i="17"/>
  <c r="Q150" i="17"/>
  <c r="AN151" i="17"/>
  <c r="Y150" i="17"/>
  <c r="AD136" i="17"/>
  <c r="C1040" i="17" l="1"/>
  <c r="X1039" i="17"/>
  <c r="AJ1039" i="17"/>
  <c r="AK1039" i="17" s="1"/>
  <c r="AO1040" i="17" s="1"/>
  <c r="AL1039" i="17"/>
  <c r="AM1039" i="17" s="1"/>
  <c r="AP1040" i="17" s="1"/>
  <c r="AH1039" i="17"/>
  <c r="AI1039" i="17" s="1"/>
  <c r="AN1040" i="17" s="1"/>
  <c r="AR1039" i="17"/>
  <c r="AQ1039" i="17"/>
  <c r="AV1038" i="17"/>
  <c r="U1038" i="17"/>
  <c r="AS1038" i="17"/>
  <c r="AW150" i="17"/>
  <c r="I139" i="17"/>
  <c r="J139" i="17" s="1"/>
  <c r="K139" i="17" s="1"/>
  <c r="H140" i="17"/>
  <c r="AV150" i="17"/>
  <c r="AD137" i="17"/>
  <c r="Z150" i="17"/>
  <c r="W150" i="17"/>
  <c r="N139" i="17"/>
  <c r="M140" i="17"/>
  <c r="S138" i="17"/>
  <c r="R139" i="17"/>
  <c r="AA137" i="17"/>
  <c r="T137" i="17"/>
  <c r="AB137" i="17"/>
  <c r="O138" i="17"/>
  <c r="AC138" i="17"/>
  <c r="Y151" i="17"/>
  <c r="AN152" i="17"/>
  <c r="Q151" i="17"/>
  <c r="AV1039" i="17" l="1"/>
  <c r="AQ1040" i="17"/>
  <c r="AR1040" i="17"/>
  <c r="U1039" i="17"/>
  <c r="AS1039" i="17"/>
  <c r="C1041" i="17"/>
  <c r="X1040" i="17"/>
  <c r="AJ1040" i="17"/>
  <c r="AK1040" i="17" s="1"/>
  <c r="AO1041" i="17" s="1"/>
  <c r="AL1040" i="17"/>
  <c r="AM1040" i="17" s="1"/>
  <c r="AP1041" i="17" s="1"/>
  <c r="AH1040" i="17"/>
  <c r="AI1040" i="17" s="1"/>
  <c r="AN1041" i="17" s="1"/>
  <c r="AW151" i="17"/>
  <c r="Y152" i="17"/>
  <c r="AN153" i="17"/>
  <c r="Q152" i="17"/>
  <c r="N140" i="17"/>
  <c r="M141" i="17"/>
  <c r="AC139" i="17"/>
  <c r="O139" i="17"/>
  <c r="S139" i="17"/>
  <c r="R140" i="17"/>
  <c r="AD138" i="17"/>
  <c r="I140" i="17"/>
  <c r="J140" i="17" s="1"/>
  <c r="K140" i="17" s="1"/>
  <c r="H141" i="17"/>
  <c r="W151" i="17"/>
  <c r="Z151" i="17"/>
  <c r="T138" i="17"/>
  <c r="AA138" i="17"/>
  <c r="AB138" i="17"/>
  <c r="AV151" i="17"/>
  <c r="C1042" i="17" l="1"/>
  <c r="X1041" i="17"/>
  <c r="AJ1041" i="17"/>
  <c r="AK1041" i="17" s="1"/>
  <c r="AO1042" i="17" s="1"/>
  <c r="AL1041" i="17"/>
  <c r="AM1041" i="17" s="1"/>
  <c r="AP1042" i="17" s="1"/>
  <c r="AH1041" i="17"/>
  <c r="AI1041" i="17" s="1"/>
  <c r="AN1042" i="17" s="1"/>
  <c r="AQ1041" i="17"/>
  <c r="AR1041" i="17"/>
  <c r="AS1040" i="17"/>
  <c r="U1040" i="17"/>
  <c r="AV1040" i="17"/>
  <c r="AW152" i="17"/>
  <c r="AV152" i="17"/>
  <c r="Y153" i="17"/>
  <c r="Q153" i="17"/>
  <c r="AN154" i="17"/>
  <c r="Z152" i="17"/>
  <c r="W152" i="17"/>
  <c r="S140" i="17"/>
  <c r="R141" i="17"/>
  <c r="I141" i="17"/>
  <c r="J141" i="17" s="1"/>
  <c r="K141" i="17" s="1"/>
  <c r="H142" i="17"/>
  <c r="N141" i="17"/>
  <c r="M142" i="17"/>
  <c r="AC140" i="17"/>
  <c r="O140" i="17"/>
  <c r="T139" i="17"/>
  <c r="AA139" i="17"/>
  <c r="AB139" i="17"/>
  <c r="AD139" i="17"/>
  <c r="AV1041" i="17" l="1"/>
  <c r="AS1041" i="17"/>
  <c r="U1041" i="17"/>
  <c r="AR1042" i="17"/>
  <c r="AQ1042" i="17"/>
  <c r="C1043" i="17"/>
  <c r="X1042" i="17"/>
  <c r="AL1042" i="17"/>
  <c r="AM1042" i="17" s="1"/>
  <c r="AP1043" i="17" s="1"/>
  <c r="AJ1042" i="17"/>
  <c r="AK1042" i="17" s="1"/>
  <c r="AO1043" i="17" s="1"/>
  <c r="AH1042" i="17"/>
  <c r="AI1042" i="17" s="1"/>
  <c r="AN1043" i="17" s="1"/>
  <c r="AW153" i="17"/>
  <c r="AV153" i="17"/>
  <c r="W153" i="17"/>
  <c r="Z153" i="17"/>
  <c r="S141" i="17"/>
  <c r="R142" i="17"/>
  <c r="Y154" i="17"/>
  <c r="Q154" i="17"/>
  <c r="AN155" i="17"/>
  <c r="I142" i="17"/>
  <c r="J142" i="17" s="1"/>
  <c r="K142" i="17" s="1"/>
  <c r="H143" i="17"/>
  <c r="AD140" i="17"/>
  <c r="N142" i="17"/>
  <c r="M143" i="17"/>
  <c r="AA140" i="17"/>
  <c r="T140" i="17"/>
  <c r="AB140" i="17"/>
  <c r="O141" i="17"/>
  <c r="AC141" i="17"/>
  <c r="C1044" i="17" l="1"/>
  <c r="X1043" i="17"/>
  <c r="AH1043" i="17"/>
  <c r="AI1043" i="17" s="1"/>
  <c r="AN1044" i="17" s="1"/>
  <c r="AJ1043" i="17"/>
  <c r="AK1043" i="17" s="1"/>
  <c r="AO1044" i="17" s="1"/>
  <c r="AL1043" i="17"/>
  <c r="AM1043" i="17" s="1"/>
  <c r="AP1044" i="17" s="1"/>
  <c r="U1042" i="17"/>
  <c r="AS1042" i="17"/>
  <c r="AV1042" i="17"/>
  <c r="AW154" i="17"/>
  <c r="AQ1043" i="17"/>
  <c r="AR1043" i="17"/>
  <c r="AD141" i="17"/>
  <c r="Z154" i="17"/>
  <c r="W154" i="17"/>
  <c r="N143" i="17"/>
  <c r="M144" i="17"/>
  <c r="I143" i="17"/>
  <c r="J143" i="17" s="1"/>
  <c r="K143" i="17" s="1"/>
  <c r="H144" i="17"/>
  <c r="O142" i="17"/>
  <c r="AC142" i="17"/>
  <c r="AV154" i="17"/>
  <c r="S142" i="17"/>
  <c r="R143" i="17"/>
  <c r="Q155" i="17"/>
  <c r="Y155" i="17"/>
  <c r="AN156" i="17"/>
  <c r="T141" i="17"/>
  <c r="AA141" i="17"/>
  <c r="AB141" i="17"/>
  <c r="AR1044" i="17" l="1"/>
  <c r="AQ1044" i="17"/>
  <c r="AS1043" i="17"/>
  <c r="U1043" i="17"/>
  <c r="AV1043" i="17"/>
  <c r="X1044" i="17"/>
  <c r="C1045" i="17"/>
  <c r="AH1044" i="17"/>
  <c r="AI1044" i="17" s="1"/>
  <c r="AN1045" i="17" s="1"/>
  <c r="AJ1044" i="17"/>
  <c r="AK1044" i="17" s="1"/>
  <c r="AO1045" i="17" s="1"/>
  <c r="AL1044" i="17"/>
  <c r="AM1044" i="17" s="1"/>
  <c r="AP1045" i="17" s="1"/>
  <c r="AW155" i="17"/>
  <c r="AV155" i="17"/>
  <c r="W155" i="17"/>
  <c r="Z155" i="17"/>
  <c r="S143" i="17"/>
  <c r="R144" i="17"/>
  <c r="I144" i="17"/>
  <c r="J144" i="17" s="1"/>
  <c r="K144" i="17" s="1"/>
  <c r="H145" i="17"/>
  <c r="Y156" i="17"/>
  <c r="Q156" i="17"/>
  <c r="AN157" i="17"/>
  <c r="T142" i="17"/>
  <c r="AA142" i="17"/>
  <c r="AB142" i="17"/>
  <c r="N144" i="17"/>
  <c r="M145" i="17"/>
  <c r="AC143" i="17"/>
  <c r="O143" i="17"/>
  <c r="AD142" i="17"/>
  <c r="AV1044" i="17" l="1"/>
  <c r="AS1044" i="17"/>
  <c r="U1044" i="17"/>
  <c r="AR1045" i="17"/>
  <c r="AQ1045" i="17"/>
  <c r="C1046" i="17"/>
  <c r="X1045" i="17"/>
  <c r="AL1045" i="17"/>
  <c r="AM1045" i="17" s="1"/>
  <c r="AP1046" i="17" s="1"/>
  <c r="AJ1045" i="17"/>
  <c r="AK1045" i="17" s="1"/>
  <c r="AO1046" i="17" s="1"/>
  <c r="AH1045" i="17"/>
  <c r="AI1045" i="17" s="1"/>
  <c r="AN1046" i="17" s="1"/>
  <c r="AW156" i="17"/>
  <c r="N145" i="17"/>
  <c r="M146" i="17"/>
  <c r="O144" i="17"/>
  <c r="AC144" i="17"/>
  <c r="AD143" i="17"/>
  <c r="T143" i="17"/>
  <c r="AA143" i="17"/>
  <c r="AB143" i="17"/>
  <c r="AN158" i="17"/>
  <c r="Q157" i="17"/>
  <c r="Y157" i="17"/>
  <c r="W156" i="17"/>
  <c r="Z156" i="17"/>
  <c r="AV156" i="17"/>
  <c r="I145" i="17"/>
  <c r="J145" i="17" s="1"/>
  <c r="K145" i="17" s="1"/>
  <c r="H146" i="17"/>
  <c r="S144" i="17"/>
  <c r="R145" i="17"/>
  <c r="AV1045" i="17" l="1"/>
  <c r="U1045" i="17"/>
  <c r="AS1045" i="17"/>
  <c r="C1047" i="17"/>
  <c r="X1046" i="17"/>
  <c r="AL1046" i="17"/>
  <c r="AM1046" i="17" s="1"/>
  <c r="AP1047" i="17" s="1"/>
  <c r="AJ1046" i="17"/>
  <c r="AK1046" i="17" s="1"/>
  <c r="AO1047" i="17" s="1"/>
  <c r="AH1046" i="17"/>
  <c r="AI1046" i="17" s="1"/>
  <c r="AN1047" i="17" s="1"/>
  <c r="AQ1046" i="17"/>
  <c r="AR1046" i="17"/>
  <c r="AW157" i="17"/>
  <c r="AV157" i="17"/>
  <c r="AW158" i="17" s="1"/>
  <c r="Q158" i="17"/>
  <c r="Y158" i="17"/>
  <c r="AN159" i="17"/>
  <c r="AD144" i="17"/>
  <c r="S145" i="17"/>
  <c r="R146" i="17"/>
  <c r="W157" i="17"/>
  <c r="Z157" i="17"/>
  <c r="AA144" i="17"/>
  <c r="T144" i="17"/>
  <c r="AB144" i="17"/>
  <c r="N146" i="17"/>
  <c r="M147" i="17"/>
  <c r="O145" i="17"/>
  <c r="AC145" i="17"/>
  <c r="I146" i="17"/>
  <c r="J146" i="17" s="1"/>
  <c r="K146" i="17" s="1"/>
  <c r="H147" i="17"/>
  <c r="AV1046" i="17" l="1"/>
  <c r="AR1047" i="17"/>
  <c r="AQ1047" i="17"/>
  <c r="C1048" i="17"/>
  <c r="X1047" i="17"/>
  <c r="AL1047" i="17"/>
  <c r="AM1047" i="17" s="1"/>
  <c r="AP1048" i="17" s="1"/>
  <c r="AJ1047" i="17"/>
  <c r="AK1047" i="17" s="1"/>
  <c r="AO1048" i="17" s="1"/>
  <c r="AH1047" i="17"/>
  <c r="AI1047" i="17" s="1"/>
  <c r="AN1048" i="17" s="1"/>
  <c r="U1046" i="17"/>
  <c r="AS1046" i="17"/>
  <c r="N147" i="17"/>
  <c r="M148" i="17"/>
  <c r="Y159" i="17"/>
  <c r="Q159" i="17"/>
  <c r="AN160" i="17"/>
  <c r="AA145" i="17"/>
  <c r="T145" i="17"/>
  <c r="AB145" i="17"/>
  <c r="AV158" i="17"/>
  <c r="AC146" i="17"/>
  <c r="O146" i="17"/>
  <c r="S146" i="17"/>
  <c r="R147" i="17"/>
  <c r="AD145" i="17"/>
  <c r="I147" i="17"/>
  <c r="J147" i="17" s="1"/>
  <c r="K147" i="17" s="1"/>
  <c r="H148" i="17"/>
  <c r="W158" i="17"/>
  <c r="Z158" i="17"/>
  <c r="AQ1048" i="17" l="1"/>
  <c r="AR1048" i="17"/>
  <c r="C1049" i="17"/>
  <c r="X1048" i="17"/>
  <c r="AH1048" i="17"/>
  <c r="AI1048" i="17" s="1"/>
  <c r="AN1049" i="17" s="1"/>
  <c r="AL1048" i="17"/>
  <c r="AM1048" i="17" s="1"/>
  <c r="AP1049" i="17" s="1"/>
  <c r="AJ1048" i="17"/>
  <c r="AK1048" i="17" s="1"/>
  <c r="AO1049" i="17" s="1"/>
  <c r="G1048" i="17"/>
  <c r="G1049" i="17" s="1"/>
  <c r="G1050" i="17" s="1"/>
  <c r="G1051" i="17" s="1"/>
  <c r="G1052" i="17" s="1"/>
  <c r="G1053" i="17" s="1"/>
  <c r="G1054" i="17" s="1"/>
  <c r="G1055" i="17" s="1"/>
  <c r="G1056" i="17" s="1"/>
  <c r="G1057" i="17" s="1"/>
  <c r="G1058" i="17" s="1"/>
  <c r="G1059" i="17" s="1"/>
  <c r="L1048" i="17"/>
  <c r="L1049" i="17" s="1"/>
  <c r="L1050" i="17" s="1"/>
  <c r="L1051" i="17" s="1"/>
  <c r="L1052" i="17" s="1"/>
  <c r="L1053" i="17" s="1"/>
  <c r="L1054" i="17" s="1"/>
  <c r="L1055" i="17" s="1"/>
  <c r="L1056" i="17" s="1"/>
  <c r="L1057" i="17" s="1"/>
  <c r="L1058" i="17" s="1"/>
  <c r="L1059" i="17" s="1"/>
  <c r="AV1047" i="17"/>
  <c r="U1047" i="17"/>
  <c r="AS1047" i="17"/>
  <c r="AW159" i="17"/>
  <c r="AV159" i="17"/>
  <c r="O147" i="17"/>
  <c r="AC147" i="17"/>
  <c r="S147" i="17"/>
  <c r="R148" i="17"/>
  <c r="Y160" i="17"/>
  <c r="Q160" i="17"/>
  <c r="AN161" i="17"/>
  <c r="AD146" i="17"/>
  <c r="W159" i="17"/>
  <c r="Z159" i="17"/>
  <c r="I148" i="17"/>
  <c r="J148" i="17" s="1"/>
  <c r="K148" i="17" s="1"/>
  <c r="H149" i="17"/>
  <c r="T146" i="17"/>
  <c r="AA146" i="17"/>
  <c r="AB146" i="17"/>
  <c r="N148" i="17"/>
  <c r="M149" i="17"/>
  <c r="AR1049" i="17" l="1"/>
  <c r="AQ1049" i="17"/>
  <c r="X1049" i="17"/>
  <c r="C1050" i="17"/>
  <c r="AL1049" i="17"/>
  <c r="AM1049" i="17" s="1"/>
  <c r="AP1050" i="17" s="1"/>
  <c r="AJ1049" i="17"/>
  <c r="AK1049" i="17" s="1"/>
  <c r="AO1050" i="17" s="1"/>
  <c r="AH1049" i="17"/>
  <c r="AI1049" i="17" s="1"/>
  <c r="AN1050" i="17" s="1"/>
  <c r="AV1048" i="17"/>
  <c r="AS1048" i="17"/>
  <c r="U1048" i="17"/>
  <c r="AW160" i="17"/>
  <c r="I149" i="17"/>
  <c r="J149" i="17" s="1"/>
  <c r="K149" i="17" s="1"/>
  <c r="H150" i="17"/>
  <c r="W160" i="17"/>
  <c r="Z160" i="17"/>
  <c r="S148" i="17"/>
  <c r="R149" i="17"/>
  <c r="N149" i="17"/>
  <c r="M150" i="17"/>
  <c r="AV160" i="17"/>
  <c r="AC148" i="17"/>
  <c r="O148" i="17"/>
  <c r="AN162" i="17"/>
  <c r="Y161" i="17"/>
  <c r="Q161" i="17"/>
  <c r="AA147" i="17"/>
  <c r="T147" i="17"/>
  <c r="AB147" i="17"/>
  <c r="AD147" i="17"/>
  <c r="AQ1050" i="17" l="1"/>
  <c r="AR1050" i="17"/>
  <c r="C1051" i="17"/>
  <c r="X1050" i="17"/>
  <c r="AL1050" i="17"/>
  <c r="AM1050" i="17" s="1"/>
  <c r="AP1051" i="17" s="1"/>
  <c r="AJ1050" i="17"/>
  <c r="AK1050" i="17" s="1"/>
  <c r="AO1051" i="17" s="1"/>
  <c r="AH1050" i="17"/>
  <c r="AI1050" i="17" s="1"/>
  <c r="AN1051" i="17" s="1"/>
  <c r="U1049" i="17"/>
  <c r="AS1049" i="17"/>
  <c r="AV1049" i="17"/>
  <c r="AW161" i="17"/>
  <c r="W161" i="17"/>
  <c r="Z161" i="17"/>
  <c r="AD148" i="17"/>
  <c r="N150" i="17"/>
  <c r="M151" i="17"/>
  <c r="I150" i="17"/>
  <c r="J150" i="17" s="1"/>
  <c r="K150" i="17" s="1"/>
  <c r="H151" i="17"/>
  <c r="S149" i="17"/>
  <c r="R150" i="17"/>
  <c r="Y162" i="17"/>
  <c r="Q162" i="17"/>
  <c r="AN163" i="17"/>
  <c r="O149" i="17"/>
  <c r="AC149" i="17"/>
  <c r="AA148" i="17"/>
  <c r="T148" i="17"/>
  <c r="AB148" i="17"/>
  <c r="AV161" i="17"/>
  <c r="AR1051" i="17" l="1"/>
  <c r="AQ1051" i="17"/>
  <c r="AV1050" i="17"/>
  <c r="C1052" i="17"/>
  <c r="X1051" i="17"/>
  <c r="AJ1051" i="17"/>
  <c r="AK1051" i="17" s="1"/>
  <c r="AO1052" i="17" s="1"/>
  <c r="AL1051" i="17"/>
  <c r="AM1051" i="17" s="1"/>
  <c r="AP1052" i="17" s="1"/>
  <c r="AH1051" i="17"/>
  <c r="AI1051" i="17" s="1"/>
  <c r="AN1052" i="17" s="1"/>
  <c r="AS1050" i="17"/>
  <c r="U1050" i="17"/>
  <c r="AW162" i="17"/>
  <c r="S150" i="17"/>
  <c r="R151" i="17"/>
  <c r="I151" i="17"/>
  <c r="J151" i="17" s="1"/>
  <c r="K151" i="17" s="1"/>
  <c r="H152" i="17"/>
  <c r="T149" i="17"/>
  <c r="AA149" i="17"/>
  <c r="AB149" i="17"/>
  <c r="AD149" i="17"/>
  <c r="N151" i="17"/>
  <c r="M152" i="17"/>
  <c r="AV162" i="17"/>
  <c r="Q163" i="17"/>
  <c r="Y163" i="17"/>
  <c r="AN164" i="17"/>
  <c r="O150" i="17"/>
  <c r="AC150" i="17"/>
  <c r="W162" i="17"/>
  <c r="Z162" i="17"/>
  <c r="C1053" i="17" l="1"/>
  <c r="X1052" i="17"/>
  <c r="AL1052" i="17"/>
  <c r="AM1052" i="17" s="1"/>
  <c r="AP1053" i="17" s="1"/>
  <c r="AJ1052" i="17"/>
  <c r="AK1052" i="17" s="1"/>
  <c r="AO1053" i="17" s="1"/>
  <c r="AH1052" i="17"/>
  <c r="AI1052" i="17" s="1"/>
  <c r="AN1053" i="17" s="1"/>
  <c r="AV1051" i="17"/>
  <c r="AS1051" i="17"/>
  <c r="U1051" i="17"/>
  <c r="AR1052" i="17"/>
  <c r="AQ1052" i="17"/>
  <c r="AW163" i="17"/>
  <c r="AV163" i="17"/>
  <c r="S151" i="17"/>
  <c r="R152" i="17"/>
  <c r="I152" i="17"/>
  <c r="J152" i="17" s="1"/>
  <c r="K152" i="17" s="1"/>
  <c r="H153" i="17"/>
  <c r="N152" i="17"/>
  <c r="M153" i="17"/>
  <c r="Y164" i="17"/>
  <c r="Q164" i="17"/>
  <c r="AN165" i="17"/>
  <c r="O151" i="17"/>
  <c r="AC151" i="17"/>
  <c r="AA150" i="17"/>
  <c r="T150" i="17"/>
  <c r="AB150" i="17"/>
  <c r="Z163" i="17"/>
  <c r="W163" i="17"/>
  <c r="AD150" i="17"/>
  <c r="AR1053" i="17" l="1"/>
  <c r="AQ1053" i="17"/>
  <c r="U1052" i="17"/>
  <c r="AS1052" i="17"/>
  <c r="AV1052" i="17"/>
  <c r="C1054" i="17"/>
  <c r="X1053" i="17"/>
  <c r="AL1053" i="17"/>
  <c r="AM1053" i="17" s="1"/>
  <c r="AP1054" i="17" s="1"/>
  <c r="AJ1053" i="17"/>
  <c r="AK1053" i="17" s="1"/>
  <c r="AO1054" i="17" s="1"/>
  <c r="AH1053" i="17"/>
  <c r="AI1053" i="17" s="1"/>
  <c r="AN1054" i="17" s="1"/>
  <c r="AW164" i="17"/>
  <c r="AV164" i="17"/>
  <c r="Q165" i="17"/>
  <c r="Y165" i="17"/>
  <c r="AN166" i="17"/>
  <c r="N153" i="17"/>
  <c r="M154" i="17"/>
  <c r="I153" i="17"/>
  <c r="J153" i="17" s="1"/>
  <c r="K153" i="17" s="1"/>
  <c r="H154" i="17"/>
  <c r="S152" i="17"/>
  <c r="R153" i="17"/>
  <c r="W164" i="17"/>
  <c r="Z164" i="17"/>
  <c r="AA151" i="17"/>
  <c r="T151" i="17"/>
  <c r="AB151" i="17"/>
  <c r="AC152" i="17"/>
  <c r="O152" i="17"/>
  <c r="AD151" i="17"/>
  <c r="C1055" i="17" l="1"/>
  <c r="X1054" i="17"/>
  <c r="AJ1054" i="17"/>
  <c r="AK1054" i="17" s="1"/>
  <c r="AO1055" i="17" s="1"/>
  <c r="AL1054" i="17"/>
  <c r="AM1054" i="17" s="1"/>
  <c r="AP1055" i="17" s="1"/>
  <c r="AH1054" i="17"/>
  <c r="AI1054" i="17" s="1"/>
  <c r="AN1055" i="17" s="1"/>
  <c r="AQ1054" i="17"/>
  <c r="AR1054" i="17"/>
  <c r="AS1053" i="17"/>
  <c r="U1053" i="17"/>
  <c r="AV1053" i="17"/>
  <c r="AW165" i="17"/>
  <c r="AV165" i="17"/>
  <c r="AA152" i="17"/>
  <c r="T152" i="17"/>
  <c r="AB152" i="17"/>
  <c r="Z165" i="17"/>
  <c r="W165" i="17"/>
  <c r="Y166" i="17"/>
  <c r="AN167" i="17"/>
  <c r="Q166" i="17"/>
  <c r="AC153" i="17"/>
  <c r="O153" i="17"/>
  <c r="I154" i="17"/>
  <c r="J154" i="17" s="1"/>
  <c r="K154" i="17" s="1"/>
  <c r="H155" i="17"/>
  <c r="AD152" i="17"/>
  <c r="N154" i="17"/>
  <c r="M155" i="17"/>
  <c r="S153" i="17"/>
  <c r="R154" i="17"/>
  <c r="AV1054" i="17" l="1"/>
  <c r="U1054" i="17"/>
  <c r="AS1054" i="17"/>
  <c r="AQ1055" i="17"/>
  <c r="AR1055" i="17"/>
  <c r="X1055" i="17"/>
  <c r="C1056" i="17"/>
  <c r="AJ1055" i="17"/>
  <c r="AK1055" i="17" s="1"/>
  <c r="AO1056" i="17" s="1"/>
  <c r="AL1055" i="17"/>
  <c r="AM1055" i="17" s="1"/>
  <c r="AP1056" i="17" s="1"/>
  <c r="AH1055" i="17"/>
  <c r="AI1055" i="17" s="1"/>
  <c r="AN1056" i="17" s="1"/>
  <c r="AW166" i="17"/>
  <c r="I155" i="17"/>
  <c r="J155" i="17" s="1"/>
  <c r="K155" i="17" s="1"/>
  <c r="H156" i="17"/>
  <c r="N155" i="17"/>
  <c r="M156" i="17"/>
  <c r="S154" i="17"/>
  <c r="R155" i="17"/>
  <c r="O154" i="17"/>
  <c r="AC154" i="17"/>
  <c r="AD153" i="17"/>
  <c r="T153" i="17"/>
  <c r="AA153" i="17"/>
  <c r="AB153" i="17"/>
  <c r="Q167" i="17"/>
  <c r="AN168" i="17"/>
  <c r="Y167" i="17"/>
  <c r="AV166" i="17"/>
  <c r="Z166" i="17"/>
  <c r="W166" i="17"/>
  <c r="C1057" i="17" l="1"/>
  <c r="X1056" i="17"/>
  <c r="AJ1056" i="17"/>
  <c r="AK1056" i="17" s="1"/>
  <c r="AO1057" i="17" s="1"/>
  <c r="AH1056" i="17"/>
  <c r="AI1056" i="17" s="1"/>
  <c r="AN1057" i="17" s="1"/>
  <c r="AL1056" i="17"/>
  <c r="AM1056" i="17" s="1"/>
  <c r="AP1057" i="17" s="1"/>
  <c r="AV1055" i="17"/>
  <c r="AS1055" i="17"/>
  <c r="U1055" i="17"/>
  <c r="AR1056" i="17"/>
  <c r="AQ1056" i="17"/>
  <c r="AW167" i="17"/>
  <c r="AV167" i="17"/>
  <c r="N156" i="17"/>
  <c r="M157" i="17"/>
  <c r="AA154" i="17"/>
  <c r="T154" i="17"/>
  <c r="AB154" i="17"/>
  <c r="Z167" i="17"/>
  <c r="W167" i="17"/>
  <c r="Q168" i="17"/>
  <c r="AN169" i="17"/>
  <c r="Y168" i="17"/>
  <c r="O155" i="17"/>
  <c r="AC155" i="17"/>
  <c r="AD154" i="17"/>
  <c r="I156" i="17"/>
  <c r="J156" i="17" s="1"/>
  <c r="K156" i="17" s="1"/>
  <c r="H157" i="17"/>
  <c r="S155" i="17"/>
  <c r="R156" i="17"/>
  <c r="AW168" i="17" l="1"/>
  <c r="AR1057" i="17"/>
  <c r="AQ1057" i="17"/>
  <c r="U1056" i="17"/>
  <c r="AS1056" i="17"/>
  <c r="AV1056" i="17"/>
  <c r="X1057" i="17"/>
  <c r="C1058" i="17"/>
  <c r="AJ1057" i="17"/>
  <c r="AK1057" i="17" s="1"/>
  <c r="AO1058" i="17" s="1"/>
  <c r="AL1057" i="17"/>
  <c r="AM1057" i="17" s="1"/>
  <c r="AP1058" i="17" s="1"/>
  <c r="AH1057" i="17"/>
  <c r="AI1057" i="17" s="1"/>
  <c r="AN1058" i="17" s="1"/>
  <c r="W168" i="17"/>
  <c r="Z168" i="17"/>
  <c r="AA155" i="17"/>
  <c r="T155" i="17"/>
  <c r="AB155" i="17"/>
  <c r="N157" i="17"/>
  <c r="M158" i="17"/>
  <c r="AV168" i="17"/>
  <c r="AC156" i="17"/>
  <c r="O156" i="17"/>
  <c r="S156" i="17"/>
  <c r="R157" i="17"/>
  <c r="AD155" i="17"/>
  <c r="I157" i="17"/>
  <c r="J157" i="17" s="1"/>
  <c r="K157" i="17" s="1"/>
  <c r="H158" i="17"/>
  <c r="Y169" i="17"/>
  <c r="Q169" i="17"/>
  <c r="AN170" i="17"/>
  <c r="C1059" i="17" l="1"/>
  <c r="X1058" i="17"/>
  <c r="AJ1058" i="17"/>
  <c r="AK1058" i="17" s="1"/>
  <c r="AO1059" i="17" s="1"/>
  <c r="AH1058" i="17"/>
  <c r="AI1058" i="17" s="1"/>
  <c r="AN1059" i="17" s="1"/>
  <c r="AL1058" i="17"/>
  <c r="AM1058" i="17" s="1"/>
  <c r="AP1059" i="17" s="1"/>
  <c r="AV1057" i="17"/>
  <c r="AS1057" i="17"/>
  <c r="U1057" i="17"/>
  <c r="AR1058" i="17"/>
  <c r="AQ1058" i="17"/>
  <c r="AW169" i="17"/>
  <c r="I158" i="17"/>
  <c r="J158" i="17" s="1"/>
  <c r="K158" i="17" s="1"/>
  <c r="H159" i="17"/>
  <c r="Z169" i="17"/>
  <c r="W169" i="17"/>
  <c r="AV169" i="17"/>
  <c r="AC157" i="17"/>
  <c r="O157" i="17"/>
  <c r="S157" i="17"/>
  <c r="R158" i="17"/>
  <c r="AD156" i="17"/>
  <c r="N158" i="17"/>
  <c r="M159" i="17"/>
  <c r="T156" i="17"/>
  <c r="AA156" i="17"/>
  <c r="AB156" i="17"/>
  <c r="Q170" i="17"/>
  <c r="AN171" i="17"/>
  <c r="Y170" i="17"/>
  <c r="AR1059" i="17" l="1"/>
  <c r="AQ1059" i="17"/>
  <c r="AV1058" i="17"/>
  <c r="AS1058" i="17"/>
  <c r="U1058" i="17"/>
  <c r="X1059" i="17"/>
  <c r="C1060" i="17"/>
  <c r="AH1059" i="17"/>
  <c r="AI1059" i="17" s="1"/>
  <c r="AN1060" i="17" s="1"/>
  <c r="AL1059" i="17"/>
  <c r="AM1059" i="17" s="1"/>
  <c r="AP1060" i="17" s="1"/>
  <c r="AJ1059" i="17"/>
  <c r="AK1059" i="17" s="1"/>
  <c r="AO1060" i="17" s="1"/>
  <c r="AW170" i="17"/>
  <c r="S158" i="17"/>
  <c r="R159" i="17"/>
  <c r="N159" i="17"/>
  <c r="M160" i="17"/>
  <c r="AD157" i="17"/>
  <c r="Z170" i="17"/>
  <c r="W170" i="17"/>
  <c r="Y171" i="17"/>
  <c r="Q171" i="17"/>
  <c r="AN172" i="17"/>
  <c r="AA157" i="17"/>
  <c r="T157" i="17"/>
  <c r="AB157" i="17"/>
  <c r="AC158" i="17"/>
  <c r="O158" i="17"/>
  <c r="AV170" i="17"/>
  <c r="I159" i="17"/>
  <c r="J159" i="17" s="1"/>
  <c r="K159" i="17" s="1"/>
  <c r="H160" i="17"/>
  <c r="X1060" i="17" l="1"/>
  <c r="C1061" i="17"/>
  <c r="AL1060" i="17"/>
  <c r="AM1060" i="17" s="1"/>
  <c r="AP1061" i="17" s="1"/>
  <c r="AH1060" i="17"/>
  <c r="AI1060" i="17" s="1"/>
  <c r="AN1061" i="17" s="1"/>
  <c r="AJ1060" i="17"/>
  <c r="AK1060" i="17" s="1"/>
  <c r="AO1061" i="17" s="1"/>
  <c r="L1060" i="17"/>
  <c r="L1061" i="17" s="1"/>
  <c r="L1062" i="17" s="1"/>
  <c r="L1063" i="17" s="1"/>
  <c r="L1064" i="17" s="1"/>
  <c r="L1065" i="17" s="1"/>
  <c r="L1066" i="17" s="1"/>
  <c r="L1067" i="17" s="1"/>
  <c r="L1068" i="17" s="1"/>
  <c r="L1069" i="17" s="1"/>
  <c r="L1070" i="17" s="1"/>
  <c r="L1071" i="17" s="1"/>
  <c r="G1060" i="17"/>
  <c r="G1061" i="17" s="1"/>
  <c r="G1062" i="17" s="1"/>
  <c r="G1063" i="17" s="1"/>
  <c r="G1064" i="17" s="1"/>
  <c r="G1065" i="17" s="1"/>
  <c r="G1066" i="17" s="1"/>
  <c r="G1067" i="17" s="1"/>
  <c r="G1068" i="17" s="1"/>
  <c r="G1069" i="17" s="1"/>
  <c r="G1070" i="17" s="1"/>
  <c r="G1071" i="17" s="1"/>
  <c r="AR1060" i="17"/>
  <c r="AQ1060" i="17"/>
  <c r="U1059" i="17"/>
  <c r="AS1059" i="17"/>
  <c r="AV1059" i="17"/>
  <c r="AW171" i="17"/>
  <c r="AV171" i="17"/>
  <c r="AW172" i="17" s="1"/>
  <c r="O159" i="17"/>
  <c r="AC159" i="17"/>
  <c r="S159" i="17"/>
  <c r="R160" i="17"/>
  <c r="Y172" i="17"/>
  <c r="Q172" i="17"/>
  <c r="AN173" i="17"/>
  <c r="AD158" i="17"/>
  <c r="Z171" i="17"/>
  <c r="W171" i="17"/>
  <c r="T158" i="17"/>
  <c r="AA158" i="17"/>
  <c r="AB158" i="17"/>
  <c r="I160" i="17"/>
  <c r="J160" i="17" s="1"/>
  <c r="K160" i="17" s="1"/>
  <c r="H161" i="17"/>
  <c r="N160" i="17"/>
  <c r="M161" i="17"/>
  <c r="AV1060" i="17" l="1"/>
  <c r="U1060" i="17"/>
  <c r="AS1060" i="17"/>
  <c r="AR1061" i="17"/>
  <c r="AQ1061" i="17"/>
  <c r="X1061" i="17"/>
  <c r="C1062" i="17"/>
  <c r="AL1061" i="17"/>
  <c r="AM1061" i="17" s="1"/>
  <c r="AP1062" i="17" s="1"/>
  <c r="AH1061" i="17"/>
  <c r="AI1061" i="17" s="1"/>
  <c r="AN1062" i="17" s="1"/>
  <c r="AJ1061" i="17"/>
  <c r="AK1061" i="17" s="1"/>
  <c r="AO1062" i="17" s="1"/>
  <c r="AV172" i="17"/>
  <c r="S160" i="17"/>
  <c r="R161" i="17"/>
  <c r="Q173" i="17"/>
  <c r="AN174" i="17"/>
  <c r="Y173" i="17"/>
  <c r="T159" i="17"/>
  <c r="AA159" i="17"/>
  <c r="AB159" i="17"/>
  <c r="Z172" i="17"/>
  <c r="W172" i="17"/>
  <c r="AD159" i="17"/>
  <c r="O160" i="17"/>
  <c r="AC160" i="17"/>
  <c r="N161" i="17"/>
  <c r="M162" i="17"/>
  <c r="I161" i="17"/>
  <c r="J161" i="17" s="1"/>
  <c r="K161" i="17" s="1"/>
  <c r="H162" i="17"/>
  <c r="U1061" i="17" l="1"/>
  <c r="AS1061" i="17"/>
  <c r="AV1061" i="17"/>
  <c r="AR1062" i="17"/>
  <c r="AQ1062" i="17"/>
  <c r="X1062" i="17"/>
  <c r="C1063" i="17"/>
  <c r="AL1062" i="17"/>
  <c r="AM1062" i="17" s="1"/>
  <c r="AP1063" i="17" s="1"/>
  <c r="AJ1062" i="17"/>
  <c r="AK1062" i="17" s="1"/>
  <c r="AO1063" i="17" s="1"/>
  <c r="AH1062" i="17"/>
  <c r="AI1062" i="17" s="1"/>
  <c r="AN1063" i="17" s="1"/>
  <c r="AW173" i="17"/>
  <c r="O161" i="17"/>
  <c r="AC161" i="17"/>
  <c r="AV173" i="17"/>
  <c r="N162" i="17"/>
  <c r="M163" i="17"/>
  <c r="I162" i="17"/>
  <c r="J162" i="17" s="1"/>
  <c r="K162" i="17" s="1"/>
  <c r="H163" i="17"/>
  <c r="AD160" i="17"/>
  <c r="W173" i="17"/>
  <c r="Z173" i="17"/>
  <c r="AN175" i="17"/>
  <c r="Q174" i="17"/>
  <c r="Y174" i="17"/>
  <c r="S161" i="17"/>
  <c r="R162" i="17"/>
  <c r="AA160" i="17"/>
  <c r="T160" i="17"/>
  <c r="AB160" i="17"/>
  <c r="AV1062" i="17" l="1"/>
  <c r="U1062" i="17"/>
  <c r="AS1062" i="17"/>
  <c r="AR1063" i="17"/>
  <c r="AQ1063" i="17"/>
  <c r="X1063" i="17"/>
  <c r="C1064" i="17"/>
  <c r="AL1063" i="17"/>
  <c r="AM1063" i="17" s="1"/>
  <c r="AP1064" i="17" s="1"/>
  <c r="AJ1063" i="17"/>
  <c r="AK1063" i="17" s="1"/>
  <c r="AO1064" i="17" s="1"/>
  <c r="AH1063" i="17"/>
  <c r="AI1063" i="17" s="1"/>
  <c r="AN1064" i="17" s="1"/>
  <c r="AW174" i="17"/>
  <c r="AD161" i="17"/>
  <c r="S162" i="17"/>
  <c r="R163" i="17"/>
  <c r="I163" i="17"/>
  <c r="J163" i="17" s="1"/>
  <c r="K163" i="17" s="1"/>
  <c r="H164" i="17"/>
  <c r="Y175" i="17"/>
  <c r="AN176" i="17"/>
  <c r="Q175" i="17"/>
  <c r="N163" i="17"/>
  <c r="M164" i="17"/>
  <c r="T161" i="17"/>
  <c r="AA161" i="17"/>
  <c r="AB161" i="17"/>
  <c r="AC162" i="17"/>
  <c r="O162" i="17"/>
  <c r="AV174" i="17"/>
  <c r="Z174" i="17"/>
  <c r="W174" i="17"/>
  <c r="AV1063" i="17" l="1"/>
  <c r="AR1064" i="17"/>
  <c r="AQ1064" i="17"/>
  <c r="C1065" i="17"/>
  <c r="X1064" i="17"/>
  <c r="AL1064" i="17"/>
  <c r="AM1064" i="17" s="1"/>
  <c r="AP1065" i="17" s="1"/>
  <c r="AJ1064" i="17"/>
  <c r="AK1064" i="17" s="1"/>
  <c r="AO1065" i="17" s="1"/>
  <c r="AH1064" i="17"/>
  <c r="AI1064" i="17" s="1"/>
  <c r="AN1065" i="17" s="1"/>
  <c r="AS1063" i="17"/>
  <c r="U1063" i="17"/>
  <c r="AW175" i="17"/>
  <c r="AV175" i="17"/>
  <c r="Q176" i="17"/>
  <c r="Y176" i="17"/>
  <c r="AN177" i="17"/>
  <c r="S163" i="17"/>
  <c r="R164" i="17"/>
  <c r="N164" i="17"/>
  <c r="M165" i="17"/>
  <c r="O163" i="17"/>
  <c r="AC163" i="17"/>
  <c r="T162" i="17"/>
  <c r="AA162" i="17"/>
  <c r="AB162" i="17"/>
  <c r="I164" i="17"/>
  <c r="J164" i="17" s="1"/>
  <c r="K164" i="17" s="1"/>
  <c r="H165" i="17"/>
  <c r="Z175" i="17"/>
  <c r="W175" i="17"/>
  <c r="AD162" i="17"/>
  <c r="C1066" i="17" l="1"/>
  <c r="X1065" i="17"/>
  <c r="AL1065" i="17"/>
  <c r="AM1065" i="17" s="1"/>
  <c r="AP1066" i="17" s="1"/>
  <c r="AJ1065" i="17"/>
  <c r="AK1065" i="17" s="1"/>
  <c r="AO1066" i="17" s="1"/>
  <c r="AH1065" i="17"/>
  <c r="AI1065" i="17" s="1"/>
  <c r="AN1066" i="17" s="1"/>
  <c r="AV1064" i="17"/>
  <c r="AR1065" i="17"/>
  <c r="AQ1065" i="17"/>
  <c r="U1064" i="17"/>
  <c r="AS1064" i="17"/>
  <c r="AW176" i="17"/>
  <c r="S164" i="17"/>
  <c r="R165" i="17"/>
  <c r="AV176" i="17"/>
  <c r="AN178" i="17"/>
  <c r="Q177" i="17"/>
  <c r="Y177" i="17"/>
  <c r="AD163" i="17"/>
  <c r="N165" i="17"/>
  <c r="M166" i="17"/>
  <c r="AA163" i="17"/>
  <c r="T163" i="17"/>
  <c r="AB163" i="17"/>
  <c r="Z176" i="17"/>
  <c r="W176" i="17"/>
  <c r="I165" i="17"/>
  <c r="J165" i="17" s="1"/>
  <c r="K165" i="17" s="1"/>
  <c r="H166" i="17"/>
  <c r="O164" i="17"/>
  <c r="AC164" i="17"/>
  <c r="AV1065" i="17" l="1"/>
  <c r="U1065" i="17"/>
  <c r="AS1065" i="17"/>
  <c r="AR1066" i="17"/>
  <c r="AQ1066" i="17"/>
  <c r="C1067" i="17"/>
  <c r="X1066" i="17"/>
  <c r="AH1066" i="17"/>
  <c r="AI1066" i="17" s="1"/>
  <c r="AN1067" i="17" s="1"/>
  <c r="AJ1066" i="17"/>
  <c r="AK1066" i="17" s="1"/>
  <c r="AO1067" i="17" s="1"/>
  <c r="AL1066" i="17"/>
  <c r="AM1066" i="17" s="1"/>
  <c r="AP1067" i="17" s="1"/>
  <c r="AW177" i="17"/>
  <c r="Q178" i="17"/>
  <c r="Y178" i="17"/>
  <c r="AN179" i="17"/>
  <c r="S165" i="17"/>
  <c r="R166" i="17"/>
  <c r="I166" i="17"/>
  <c r="J166" i="17" s="1"/>
  <c r="K166" i="17" s="1"/>
  <c r="H167" i="17"/>
  <c r="AD164" i="17"/>
  <c r="T164" i="17"/>
  <c r="AA164" i="17"/>
  <c r="AB164" i="17"/>
  <c r="W177" i="17"/>
  <c r="Z177" i="17"/>
  <c r="O165" i="17"/>
  <c r="AC165" i="17"/>
  <c r="N166" i="17"/>
  <c r="M167" i="17"/>
  <c r="AV177" i="17"/>
  <c r="AS1066" i="17" l="1"/>
  <c r="U1066" i="17"/>
  <c r="C1068" i="17"/>
  <c r="X1067" i="17"/>
  <c r="AL1067" i="17"/>
  <c r="AM1067" i="17" s="1"/>
  <c r="AP1068" i="17" s="1"/>
  <c r="AJ1067" i="17"/>
  <c r="AK1067" i="17" s="1"/>
  <c r="AO1068" i="17" s="1"/>
  <c r="AH1067" i="17"/>
  <c r="AI1067" i="17" s="1"/>
  <c r="AN1068" i="17" s="1"/>
  <c r="AV1066" i="17"/>
  <c r="AQ1067" i="17"/>
  <c r="AR1067" i="17"/>
  <c r="AW178" i="17"/>
  <c r="AV178" i="17"/>
  <c r="AW179" i="17" s="1"/>
  <c r="S166" i="17"/>
  <c r="R167" i="17"/>
  <c r="Y179" i="17"/>
  <c r="Q179" i="17"/>
  <c r="AN180" i="17"/>
  <c r="Z178" i="17"/>
  <c r="W178" i="17"/>
  <c r="AA165" i="17"/>
  <c r="T165" i="17"/>
  <c r="AB165" i="17"/>
  <c r="N167" i="17"/>
  <c r="M168" i="17"/>
  <c r="I167" i="17"/>
  <c r="J167" i="17" s="1"/>
  <c r="K167" i="17" s="1"/>
  <c r="H168" i="17"/>
  <c r="AD165" i="17"/>
  <c r="AC166" i="17"/>
  <c r="O166" i="17"/>
  <c r="AR1068" i="17" l="1"/>
  <c r="AQ1068" i="17"/>
  <c r="C1069" i="17"/>
  <c r="X1068" i="17"/>
  <c r="AH1068" i="17"/>
  <c r="AI1068" i="17" s="1"/>
  <c r="AN1069" i="17" s="1"/>
  <c r="AL1068" i="17"/>
  <c r="AM1068" i="17" s="1"/>
  <c r="AP1069" i="17" s="1"/>
  <c r="AJ1068" i="17"/>
  <c r="AK1068" i="17" s="1"/>
  <c r="AO1069" i="17" s="1"/>
  <c r="AV1067" i="17"/>
  <c r="U1067" i="17"/>
  <c r="AS1067" i="17"/>
  <c r="AV179" i="17"/>
  <c r="W179" i="17"/>
  <c r="Z179" i="17"/>
  <c r="I168" i="17"/>
  <c r="J168" i="17" s="1"/>
  <c r="K168" i="17" s="1"/>
  <c r="H169" i="17"/>
  <c r="AA166" i="17"/>
  <c r="T166" i="17"/>
  <c r="AB166" i="17"/>
  <c r="AD166" i="17"/>
  <c r="N168" i="17"/>
  <c r="M169" i="17"/>
  <c r="S167" i="17"/>
  <c r="R168" i="17"/>
  <c r="O167" i="17"/>
  <c r="AC167" i="17"/>
  <c r="Y180" i="17"/>
  <c r="Q180" i="17"/>
  <c r="AN181" i="17"/>
  <c r="C1070" i="17" l="1"/>
  <c r="X1069" i="17"/>
  <c r="AL1069" i="17"/>
  <c r="AM1069" i="17" s="1"/>
  <c r="AP1070" i="17" s="1"/>
  <c r="AH1069" i="17"/>
  <c r="AI1069" i="17" s="1"/>
  <c r="AN1070" i="17" s="1"/>
  <c r="AJ1069" i="17"/>
  <c r="AK1069" i="17" s="1"/>
  <c r="AO1070" i="17" s="1"/>
  <c r="AR1069" i="17"/>
  <c r="AQ1069" i="17"/>
  <c r="AV1068" i="17"/>
  <c r="U1068" i="17"/>
  <c r="AS1068" i="17"/>
  <c r="AW180" i="17"/>
  <c r="AD167" i="17"/>
  <c r="O168" i="17"/>
  <c r="AC168" i="17"/>
  <c r="AN182" i="17"/>
  <c r="Q181" i="17"/>
  <c r="Y181" i="17"/>
  <c r="I169" i="17"/>
  <c r="J169" i="17" s="1"/>
  <c r="K169" i="17" s="1"/>
  <c r="H170" i="17"/>
  <c r="T167" i="17"/>
  <c r="AA167" i="17"/>
  <c r="AB167" i="17"/>
  <c r="N169" i="17"/>
  <c r="M170" i="17"/>
  <c r="AV180" i="17"/>
  <c r="S168" i="17"/>
  <c r="R169" i="17"/>
  <c r="Z180" i="17"/>
  <c r="W180" i="17"/>
  <c r="AV1069" i="17" l="1"/>
  <c r="AS1069" i="17"/>
  <c r="U1069" i="17"/>
  <c r="AR1070" i="17"/>
  <c r="AQ1070" i="17"/>
  <c r="C1071" i="17"/>
  <c r="X1070" i="17"/>
  <c r="AH1070" i="17"/>
  <c r="AI1070" i="17" s="1"/>
  <c r="AN1071" i="17" s="1"/>
  <c r="AL1070" i="17"/>
  <c r="AM1070" i="17" s="1"/>
  <c r="AP1071" i="17" s="1"/>
  <c r="AJ1070" i="17"/>
  <c r="AK1070" i="17" s="1"/>
  <c r="AO1071" i="17" s="1"/>
  <c r="AW181" i="17"/>
  <c r="S169" i="17"/>
  <c r="R170" i="17"/>
  <c r="I170" i="17"/>
  <c r="J170" i="17" s="1"/>
  <c r="K170" i="17" s="1"/>
  <c r="H171" i="17"/>
  <c r="AA168" i="17"/>
  <c r="T168" i="17"/>
  <c r="AB168" i="17"/>
  <c r="AV181" i="17"/>
  <c r="N170" i="17"/>
  <c r="M171" i="17"/>
  <c r="W181" i="17"/>
  <c r="Z181" i="17"/>
  <c r="O169" i="17"/>
  <c r="AC169" i="17"/>
  <c r="AD168" i="17"/>
  <c r="Y182" i="17"/>
  <c r="Q182" i="17"/>
  <c r="AN183" i="17"/>
  <c r="AV1070" i="17" l="1"/>
  <c r="AW182" i="17"/>
  <c r="C1072" i="17"/>
  <c r="X1071" i="17"/>
  <c r="AJ1071" i="17"/>
  <c r="AK1071" i="17" s="1"/>
  <c r="AO1072" i="17" s="1"/>
  <c r="AL1071" i="17"/>
  <c r="AM1071" i="17" s="1"/>
  <c r="AP1072" i="17" s="1"/>
  <c r="AH1071" i="17"/>
  <c r="AI1071" i="17" s="1"/>
  <c r="AN1072" i="17" s="1"/>
  <c r="AS1070" i="17"/>
  <c r="U1070" i="17"/>
  <c r="AR1071" i="17"/>
  <c r="AQ1071" i="17"/>
  <c r="AC170" i="17"/>
  <c r="O170" i="17"/>
  <c r="N171" i="17"/>
  <c r="M172" i="17"/>
  <c r="AV182" i="17"/>
  <c r="AA169" i="17"/>
  <c r="T169" i="17"/>
  <c r="AB169" i="17"/>
  <c r="W182" i="17"/>
  <c r="Z182" i="17"/>
  <c r="AD169" i="17"/>
  <c r="I171" i="17"/>
  <c r="J171" i="17" s="1"/>
  <c r="K171" i="17" s="1"/>
  <c r="H172" i="17"/>
  <c r="Y183" i="17"/>
  <c r="Q183" i="17"/>
  <c r="AN184" i="17"/>
  <c r="S170" i="17"/>
  <c r="R171" i="17"/>
  <c r="AR1072" i="17" l="1"/>
  <c r="AQ1072" i="17"/>
  <c r="U1071" i="17"/>
  <c r="AS1071" i="17"/>
  <c r="AV1071" i="17"/>
  <c r="X1072" i="17"/>
  <c r="C1073" i="17"/>
  <c r="AJ1072" i="17"/>
  <c r="AK1072" i="17" s="1"/>
  <c r="AO1073" i="17" s="1"/>
  <c r="AL1072" i="17"/>
  <c r="AM1072" i="17" s="1"/>
  <c r="AP1073" i="17" s="1"/>
  <c r="AH1072" i="17"/>
  <c r="AI1072" i="17" s="1"/>
  <c r="AN1073" i="17" s="1"/>
  <c r="G1072" i="17"/>
  <c r="G1073" i="17" s="1"/>
  <c r="G1074" i="17" s="1"/>
  <c r="G1075" i="17" s="1"/>
  <c r="G1076" i="17" s="1"/>
  <c r="G1077" i="17" s="1"/>
  <c r="G1078" i="17" s="1"/>
  <c r="G1079" i="17" s="1"/>
  <c r="G1080" i="17" s="1"/>
  <c r="G1081" i="17" s="1"/>
  <c r="G1082" i="17" s="1"/>
  <c r="G1083" i="17" s="1"/>
  <c r="L1072" i="17"/>
  <c r="L1073" i="17" s="1"/>
  <c r="L1074" i="17" s="1"/>
  <c r="L1075" i="17" s="1"/>
  <c r="L1076" i="17" s="1"/>
  <c r="L1077" i="17" s="1"/>
  <c r="L1078" i="17" s="1"/>
  <c r="L1079" i="17" s="1"/>
  <c r="L1080" i="17" s="1"/>
  <c r="L1081" i="17" s="1"/>
  <c r="L1082" i="17" s="1"/>
  <c r="L1083" i="17" s="1"/>
  <c r="AW183" i="17"/>
  <c r="W183" i="17"/>
  <c r="Z183" i="17"/>
  <c r="AA170" i="17"/>
  <c r="T170" i="17"/>
  <c r="AB170" i="17"/>
  <c r="I172" i="17"/>
  <c r="J172" i="17" s="1"/>
  <c r="K172" i="17" s="1"/>
  <c r="H173" i="17"/>
  <c r="AV183" i="17"/>
  <c r="AD170" i="17"/>
  <c r="N172" i="17"/>
  <c r="M173" i="17"/>
  <c r="O171" i="17"/>
  <c r="AC171" i="17"/>
  <c r="Q184" i="17"/>
  <c r="Y184" i="17"/>
  <c r="AN185" i="17"/>
  <c r="S171" i="17"/>
  <c r="R172" i="17"/>
  <c r="X1073" i="17" l="1"/>
  <c r="C1074" i="17"/>
  <c r="AH1073" i="17"/>
  <c r="AI1073" i="17" s="1"/>
  <c r="AN1074" i="17" s="1"/>
  <c r="AL1073" i="17"/>
  <c r="AM1073" i="17" s="1"/>
  <c r="AP1074" i="17" s="1"/>
  <c r="AJ1073" i="17"/>
  <c r="AK1073" i="17" s="1"/>
  <c r="AO1074" i="17" s="1"/>
  <c r="AS1072" i="17"/>
  <c r="U1072" i="17"/>
  <c r="AR1073" i="17"/>
  <c r="AQ1073" i="17"/>
  <c r="AV1073" i="17"/>
  <c r="AV1072" i="17"/>
  <c r="AW184" i="17"/>
  <c r="Z184" i="17"/>
  <c r="W184" i="17"/>
  <c r="AD171" i="17"/>
  <c r="I173" i="17"/>
  <c r="J173" i="17" s="1"/>
  <c r="K173" i="17" s="1"/>
  <c r="H174" i="17"/>
  <c r="N173" i="17"/>
  <c r="M174" i="17"/>
  <c r="S172" i="17"/>
  <c r="R173" i="17"/>
  <c r="AV184" i="17"/>
  <c r="AW185" i="17" s="1"/>
  <c r="AA171" i="17"/>
  <c r="T171" i="17"/>
  <c r="AB171" i="17"/>
  <c r="AC172" i="17"/>
  <c r="O172" i="17"/>
  <c r="Q185" i="17"/>
  <c r="Y185" i="17"/>
  <c r="AN186" i="17"/>
  <c r="AQ1074" i="17" l="1"/>
  <c r="AR1074" i="17"/>
  <c r="U1073" i="17"/>
  <c r="AS1073" i="17"/>
  <c r="X1074" i="17"/>
  <c r="C1075" i="17"/>
  <c r="AJ1074" i="17"/>
  <c r="AK1074" i="17" s="1"/>
  <c r="AO1075" i="17" s="1"/>
  <c r="AL1074" i="17"/>
  <c r="AM1074" i="17" s="1"/>
  <c r="AP1075" i="17" s="1"/>
  <c r="AH1074" i="17"/>
  <c r="AI1074" i="17" s="1"/>
  <c r="AN1075" i="17" s="1"/>
  <c r="AV185" i="17"/>
  <c r="AC173" i="17"/>
  <c r="O173" i="17"/>
  <c r="I174" i="17"/>
  <c r="J174" i="17" s="1"/>
  <c r="K174" i="17" s="1"/>
  <c r="H175" i="17"/>
  <c r="Q186" i="17"/>
  <c r="AN187" i="17"/>
  <c r="Y186" i="17"/>
  <c r="AD172" i="17"/>
  <c r="AA172" i="17"/>
  <c r="T172" i="17"/>
  <c r="AB172" i="17"/>
  <c r="S173" i="17"/>
  <c r="R174" i="17"/>
  <c r="W185" i="17"/>
  <c r="Z185" i="17"/>
  <c r="N174" i="17"/>
  <c r="M175" i="17"/>
  <c r="C1076" i="17" l="1"/>
  <c r="X1075" i="17"/>
  <c r="AJ1075" i="17"/>
  <c r="AK1075" i="17" s="1"/>
  <c r="AO1076" i="17" s="1"/>
  <c r="AL1075" i="17"/>
  <c r="AM1075" i="17" s="1"/>
  <c r="AP1076" i="17" s="1"/>
  <c r="AH1075" i="17"/>
  <c r="AI1075" i="17" s="1"/>
  <c r="AN1076" i="17" s="1"/>
  <c r="AS1074" i="17"/>
  <c r="U1074" i="17"/>
  <c r="AQ1075" i="17"/>
  <c r="AR1075" i="17"/>
  <c r="AV1074" i="17"/>
  <c r="AW186" i="17"/>
  <c r="S174" i="17"/>
  <c r="R175" i="17"/>
  <c r="AV186" i="17"/>
  <c r="AD173" i="17"/>
  <c r="I175" i="17"/>
  <c r="J175" i="17" s="1"/>
  <c r="K175" i="17" s="1"/>
  <c r="H176" i="17"/>
  <c r="Z186" i="17"/>
  <c r="W186" i="17"/>
  <c r="AA173" i="17"/>
  <c r="T173" i="17"/>
  <c r="AB173" i="17"/>
  <c r="N175" i="17"/>
  <c r="M176" i="17"/>
  <c r="AC174" i="17"/>
  <c r="O174" i="17"/>
  <c r="AN188" i="17"/>
  <c r="Y187" i="17"/>
  <c r="Q187" i="17"/>
  <c r="AV1075" i="17" l="1"/>
  <c r="AS1075" i="17"/>
  <c r="U1075" i="17"/>
  <c r="AR1076" i="17"/>
  <c r="AQ1076" i="17"/>
  <c r="C1077" i="17"/>
  <c r="X1076" i="17"/>
  <c r="AL1076" i="17"/>
  <c r="AM1076" i="17" s="1"/>
  <c r="AP1077" i="17" s="1"/>
  <c r="AJ1076" i="17"/>
  <c r="AK1076" i="17" s="1"/>
  <c r="AO1077" i="17" s="1"/>
  <c r="AH1076" i="17"/>
  <c r="AI1076" i="17" s="1"/>
  <c r="AN1077" i="17" s="1"/>
  <c r="AW187" i="17"/>
  <c r="Q188" i="17"/>
  <c r="Y188" i="17"/>
  <c r="AN189" i="17"/>
  <c r="N176" i="17"/>
  <c r="M177" i="17"/>
  <c r="O175" i="17"/>
  <c r="AC175" i="17"/>
  <c r="T174" i="17"/>
  <c r="AA174" i="17"/>
  <c r="AB174" i="17"/>
  <c r="I176" i="17"/>
  <c r="J176" i="17" s="1"/>
  <c r="K176" i="17" s="1"/>
  <c r="H177" i="17"/>
  <c r="AD174" i="17"/>
  <c r="S175" i="17"/>
  <c r="R176" i="17"/>
  <c r="AV187" i="17"/>
  <c r="Z187" i="17"/>
  <c r="W187" i="17"/>
  <c r="AV1076" i="17" l="1"/>
  <c r="C1078" i="17"/>
  <c r="X1077" i="17"/>
  <c r="AL1077" i="17"/>
  <c r="AM1077" i="17" s="1"/>
  <c r="AP1078" i="17" s="1"/>
  <c r="AJ1077" i="17"/>
  <c r="AK1077" i="17" s="1"/>
  <c r="AO1078" i="17" s="1"/>
  <c r="AH1077" i="17"/>
  <c r="AI1077" i="17" s="1"/>
  <c r="AN1078" i="17" s="1"/>
  <c r="AS1076" i="17"/>
  <c r="U1076" i="17"/>
  <c r="AR1077" i="17"/>
  <c r="AQ1077" i="17"/>
  <c r="AW188" i="17"/>
  <c r="AD175" i="17"/>
  <c r="I177" i="17"/>
  <c r="J177" i="17" s="1"/>
  <c r="K177" i="17" s="1"/>
  <c r="H178" i="17"/>
  <c r="S176" i="17"/>
  <c r="R177" i="17"/>
  <c r="O176" i="17"/>
  <c r="AC176" i="17"/>
  <c r="N177" i="17"/>
  <c r="M178" i="17"/>
  <c r="T175" i="17"/>
  <c r="AA175" i="17"/>
  <c r="AB175" i="17"/>
  <c r="AN190" i="17"/>
  <c r="Y189" i="17"/>
  <c r="Q189" i="17"/>
  <c r="Z188" i="17"/>
  <c r="W188" i="17"/>
  <c r="AV188" i="17"/>
  <c r="AQ1078" i="17" l="1"/>
  <c r="AR1078" i="17"/>
  <c r="AV1077" i="17"/>
  <c r="AS1077" i="17"/>
  <c r="U1077" i="17"/>
  <c r="C1079" i="17"/>
  <c r="X1078" i="17"/>
  <c r="AH1078" i="17"/>
  <c r="AI1078" i="17" s="1"/>
  <c r="AN1079" i="17" s="1"/>
  <c r="AL1078" i="17"/>
  <c r="AM1078" i="17" s="1"/>
  <c r="AP1079" i="17" s="1"/>
  <c r="AJ1078" i="17"/>
  <c r="AK1078" i="17" s="1"/>
  <c r="AO1079" i="17" s="1"/>
  <c r="AW189" i="17"/>
  <c r="Q190" i="17"/>
  <c r="Y190" i="17"/>
  <c r="AN191" i="17"/>
  <c r="Z189" i="17"/>
  <c r="W189" i="17"/>
  <c r="N178" i="17"/>
  <c r="M179" i="17"/>
  <c r="I178" i="17"/>
  <c r="J178" i="17" s="1"/>
  <c r="K178" i="17" s="1"/>
  <c r="H179" i="17"/>
  <c r="AV189" i="17"/>
  <c r="O177" i="17"/>
  <c r="AC177" i="17"/>
  <c r="S177" i="17"/>
  <c r="R178" i="17"/>
  <c r="AD176" i="17"/>
  <c r="T176" i="17"/>
  <c r="AA176" i="17"/>
  <c r="AB176" i="17"/>
  <c r="C1080" i="17" l="1"/>
  <c r="X1079" i="17"/>
  <c r="AL1079" i="17"/>
  <c r="AM1079" i="17" s="1"/>
  <c r="AP1080" i="17" s="1"/>
  <c r="AH1079" i="17"/>
  <c r="AI1079" i="17" s="1"/>
  <c r="AN1080" i="17" s="1"/>
  <c r="AJ1079" i="17"/>
  <c r="AK1079" i="17" s="1"/>
  <c r="AO1080" i="17" s="1"/>
  <c r="AR1079" i="17"/>
  <c r="AQ1079" i="17"/>
  <c r="AV1078" i="17"/>
  <c r="U1078" i="17"/>
  <c r="AS1078" i="17"/>
  <c r="AW190" i="17"/>
  <c r="AV190" i="17"/>
  <c r="Y191" i="17"/>
  <c r="AN192" i="17"/>
  <c r="Q191" i="17"/>
  <c r="T177" i="17"/>
  <c r="AA177" i="17"/>
  <c r="AB177" i="17"/>
  <c r="N179" i="17"/>
  <c r="M180" i="17"/>
  <c r="O178" i="17"/>
  <c r="AC178" i="17"/>
  <c r="W190" i="17"/>
  <c r="Z190" i="17"/>
  <c r="I179" i="17"/>
  <c r="J179" i="17" s="1"/>
  <c r="K179" i="17" s="1"/>
  <c r="H180" i="17"/>
  <c r="S178" i="17"/>
  <c r="R179" i="17"/>
  <c r="AD177" i="17"/>
  <c r="AV1079" i="17" l="1"/>
  <c r="U1079" i="17"/>
  <c r="AS1079" i="17"/>
  <c r="AR1080" i="17"/>
  <c r="AQ1080" i="17"/>
  <c r="C1081" i="17"/>
  <c r="X1080" i="17"/>
  <c r="AH1080" i="17"/>
  <c r="AI1080" i="17" s="1"/>
  <c r="AN1081" i="17" s="1"/>
  <c r="AL1080" i="17"/>
  <c r="AM1080" i="17" s="1"/>
  <c r="AP1081" i="17" s="1"/>
  <c r="AJ1080" i="17"/>
  <c r="AK1080" i="17" s="1"/>
  <c r="AO1081" i="17" s="1"/>
  <c r="AW191" i="17"/>
  <c r="AV191" i="17"/>
  <c r="I180" i="17"/>
  <c r="J180" i="17" s="1"/>
  <c r="K180" i="17" s="1"/>
  <c r="H181" i="17"/>
  <c r="W191" i="17"/>
  <c r="Z191" i="17"/>
  <c r="N180" i="17"/>
  <c r="M181" i="17"/>
  <c r="AD178" i="17"/>
  <c r="O179" i="17"/>
  <c r="AC179" i="17"/>
  <c r="Q192" i="17"/>
  <c r="Y192" i="17"/>
  <c r="AN193" i="17"/>
  <c r="S179" i="17"/>
  <c r="R180" i="17"/>
  <c r="T178" i="17"/>
  <c r="AA178" i="17"/>
  <c r="AB178" i="17"/>
  <c r="AS1080" i="17" l="1"/>
  <c r="U1080" i="17"/>
  <c r="AV1080" i="17"/>
  <c r="C1082" i="17"/>
  <c r="X1081" i="17"/>
  <c r="AJ1081" i="17"/>
  <c r="AK1081" i="17" s="1"/>
  <c r="AO1082" i="17" s="1"/>
  <c r="AH1081" i="17"/>
  <c r="AI1081" i="17" s="1"/>
  <c r="AN1082" i="17" s="1"/>
  <c r="AL1081" i="17"/>
  <c r="AM1081" i="17" s="1"/>
  <c r="AP1082" i="17" s="1"/>
  <c r="AR1081" i="17"/>
  <c r="AQ1081" i="17"/>
  <c r="AW192" i="17"/>
  <c r="I181" i="17"/>
  <c r="J181" i="17" s="1"/>
  <c r="K181" i="17" s="1"/>
  <c r="H182" i="17"/>
  <c r="W192" i="17"/>
  <c r="Z192" i="17"/>
  <c r="N181" i="17"/>
  <c r="M182" i="17"/>
  <c r="O180" i="17"/>
  <c r="AC180" i="17"/>
  <c r="S180" i="17"/>
  <c r="R181" i="17"/>
  <c r="AD179" i="17"/>
  <c r="T179" i="17"/>
  <c r="AA179" i="17"/>
  <c r="AB179" i="17"/>
  <c r="AV192" i="17"/>
  <c r="AN194" i="17"/>
  <c r="Q193" i="17"/>
  <c r="Y193" i="17"/>
  <c r="U1081" i="17" l="1"/>
  <c r="AS1081" i="17"/>
  <c r="C1083" i="17"/>
  <c r="X1082" i="17"/>
  <c r="AL1082" i="17"/>
  <c r="AM1082" i="17" s="1"/>
  <c r="AP1083" i="17" s="1"/>
  <c r="AJ1082" i="17"/>
  <c r="AK1082" i="17" s="1"/>
  <c r="AO1083" i="17" s="1"/>
  <c r="AH1082" i="17"/>
  <c r="AI1082" i="17" s="1"/>
  <c r="AN1083" i="17" s="1"/>
  <c r="AV1081" i="17"/>
  <c r="AR1082" i="17"/>
  <c r="AQ1082" i="17"/>
  <c r="AW193" i="17"/>
  <c r="S181" i="17"/>
  <c r="R182" i="17"/>
  <c r="I182" i="17"/>
  <c r="J182" i="17" s="1"/>
  <c r="K182" i="17" s="1"/>
  <c r="H183" i="17"/>
  <c r="AA180" i="17"/>
  <c r="T180" i="17"/>
  <c r="AB180" i="17"/>
  <c r="N182" i="17"/>
  <c r="M183" i="17"/>
  <c r="W193" i="17"/>
  <c r="Z193" i="17"/>
  <c r="O181" i="17"/>
  <c r="AC181" i="17"/>
  <c r="AV193" i="17"/>
  <c r="Y194" i="17"/>
  <c r="Q194" i="17"/>
  <c r="AN195" i="17"/>
  <c r="AD180" i="17"/>
  <c r="AV1082" i="17" l="1"/>
  <c r="AR1083" i="17"/>
  <c r="AQ1083" i="17"/>
  <c r="C1084" i="17"/>
  <c r="X1083" i="17"/>
  <c r="AL1083" i="17"/>
  <c r="AM1083" i="17" s="1"/>
  <c r="AP1084" i="17" s="1"/>
  <c r="AJ1083" i="17"/>
  <c r="AK1083" i="17" s="1"/>
  <c r="AO1084" i="17" s="1"/>
  <c r="AH1083" i="17"/>
  <c r="AI1083" i="17" s="1"/>
  <c r="AN1084" i="17" s="1"/>
  <c r="U1082" i="17"/>
  <c r="AS1082" i="17"/>
  <c r="AW194" i="17"/>
  <c r="AV194" i="17"/>
  <c r="N183" i="17"/>
  <c r="M184" i="17"/>
  <c r="T181" i="17"/>
  <c r="AA181" i="17"/>
  <c r="AB181" i="17"/>
  <c r="AD181" i="17"/>
  <c r="O182" i="17"/>
  <c r="AC182" i="17"/>
  <c r="I183" i="17"/>
  <c r="J183" i="17" s="1"/>
  <c r="K183" i="17" s="1"/>
  <c r="H184" i="17"/>
  <c r="S182" i="17"/>
  <c r="R183" i="17"/>
  <c r="Y195" i="17"/>
  <c r="Q195" i="17"/>
  <c r="AN196" i="17"/>
  <c r="Z194" i="17"/>
  <c r="W194" i="17"/>
  <c r="AR1084" i="17" l="1"/>
  <c r="AQ1084" i="17"/>
  <c r="X1084" i="17"/>
  <c r="C1085" i="17"/>
  <c r="AJ1084" i="17"/>
  <c r="AK1084" i="17" s="1"/>
  <c r="AO1085" i="17" s="1"/>
  <c r="AH1084" i="17"/>
  <c r="AI1084" i="17" s="1"/>
  <c r="AN1085" i="17" s="1"/>
  <c r="AL1084" i="17"/>
  <c r="AM1084" i="17" s="1"/>
  <c r="AP1085" i="17" s="1"/>
  <c r="L1084" i="17"/>
  <c r="L1085" i="17" s="1"/>
  <c r="L1086" i="17" s="1"/>
  <c r="L1087" i="17" s="1"/>
  <c r="L1088" i="17" s="1"/>
  <c r="L1089" i="17" s="1"/>
  <c r="L1090" i="17" s="1"/>
  <c r="L1091" i="17" s="1"/>
  <c r="L1092" i="17" s="1"/>
  <c r="L1093" i="17" s="1"/>
  <c r="L1094" i="17" s="1"/>
  <c r="L1095" i="17" s="1"/>
  <c r="G1084" i="17"/>
  <c r="G1085" i="17" s="1"/>
  <c r="G1086" i="17" s="1"/>
  <c r="G1087" i="17" s="1"/>
  <c r="G1088" i="17" s="1"/>
  <c r="G1089" i="17" s="1"/>
  <c r="G1090" i="17" s="1"/>
  <c r="G1091" i="17" s="1"/>
  <c r="G1092" i="17" s="1"/>
  <c r="G1093" i="17" s="1"/>
  <c r="G1094" i="17" s="1"/>
  <c r="G1095" i="17" s="1"/>
  <c r="U1083" i="17"/>
  <c r="AS1083" i="17"/>
  <c r="AV1083" i="17"/>
  <c r="AW195" i="17"/>
  <c r="Q196" i="17"/>
  <c r="Y196" i="17"/>
  <c r="AN197" i="17"/>
  <c r="AV195" i="17"/>
  <c r="S183" i="17"/>
  <c r="R184" i="17"/>
  <c r="AD182" i="17"/>
  <c r="I184" i="17"/>
  <c r="J184" i="17" s="1"/>
  <c r="K184" i="17" s="1"/>
  <c r="H185" i="17"/>
  <c r="AA182" i="17"/>
  <c r="T182" i="17"/>
  <c r="AB182" i="17"/>
  <c r="N184" i="17"/>
  <c r="M185" i="17"/>
  <c r="W195" i="17"/>
  <c r="Z195" i="17"/>
  <c r="AC183" i="17"/>
  <c r="O183" i="17"/>
  <c r="X1085" i="17" l="1"/>
  <c r="C1086" i="17"/>
  <c r="AJ1085" i="17"/>
  <c r="AK1085" i="17" s="1"/>
  <c r="AO1086" i="17" s="1"/>
  <c r="AL1085" i="17"/>
  <c r="AM1085" i="17" s="1"/>
  <c r="AP1086" i="17" s="1"/>
  <c r="AH1085" i="17"/>
  <c r="AI1085" i="17" s="1"/>
  <c r="AN1086" i="17" s="1"/>
  <c r="AV1084" i="17"/>
  <c r="AS1084" i="17"/>
  <c r="U1084" i="17"/>
  <c r="AR1085" i="17"/>
  <c r="AQ1085" i="17"/>
  <c r="AW196" i="17"/>
  <c r="Y197" i="17"/>
  <c r="Q197" i="17"/>
  <c r="AN198" i="17"/>
  <c r="T183" i="17"/>
  <c r="AA183" i="17"/>
  <c r="AB183" i="17"/>
  <c r="O184" i="17"/>
  <c r="AC184" i="17"/>
  <c r="AD183" i="17"/>
  <c r="I185" i="17"/>
  <c r="J185" i="17" s="1"/>
  <c r="K185" i="17" s="1"/>
  <c r="H186" i="17"/>
  <c r="Z196" i="17"/>
  <c r="W196" i="17"/>
  <c r="N185" i="17"/>
  <c r="M186" i="17"/>
  <c r="AV196" i="17"/>
  <c r="S184" i="17"/>
  <c r="R185" i="17"/>
  <c r="AR1086" i="17" l="1"/>
  <c r="AQ1086" i="17"/>
  <c r="U1085" i="17"/>
  <c r="AS1085" i="17"/>
  <c r="C1087" i="17"/>
  <c r="X1086" i="17"/>
  <c r="AJ1086" i="17"/>
  <c r="AK1086" i="17" s="1"/>
  <c r="AO1087" i="17" s="1"/>
  <c r="AL1086" i="17"/>
  <c r="AM1086" i="17" s="1"/>
  <c r="AP1087" i="17" s="1"/>
  <c r="AH1086" i="17"/>
  <c r="AI1086" i="17" s="1"/>
  <c r="AN1087" i="17" s="1"/>
  <c r="AV1085" i="17"/>
  <c r="AW197" i="17"/>
  <c r="AD184" i="17"/>
  <c r="N186" i="17"/>
  <c r="M187" i="17"/>
  <c r="O185" i="17"/>
  <c r="AC185" i="17"/>
  <c r="T184" i="17"/>
  <c r="AA184" i="17"/>
  <c r="AB184" i="17"/>
  <c r="AV197" i="17"/>
  <c r="Z197" i="17"/>
  <c r="W197" i="17"/>
  <c r="AN199" i="17"/>
  <c r="Q198" i="17"/>
  <c r="Y198" i="17"/>
  <c r="S185" i="17"/>
  <c r="R186" i="17"/>
  <c r="I186" i="17"/>
  <c r="J186" i="17" s="1"/>
  <c r="K186" i="17" s="1"/>
  <c r="H187" i="17"/>
  <c r="C1088" i="17" l="1"/>
  <c r="X1087" i="17"/>
  <c r="AJ1087" i="17"/>
  <c r="AK1087" i="17" s="1"/>
  <c r="AO1088" i="17" s="1"/>
  <c r="AL1087" i="17"/>
  <c r="AM1087" i="17" s="1"/>
  <c r="AP1088" i="17" s="1"/>
  <c r="AH1087" i="17"/>
  <c r="AI1087" i="17" s="1"/>
  <c r="AN1088" i="17" s="1"/>
  <c r="AS1086" i="17"/>
  <c r="U1086" i="17"/>
  <c r="AR1087" i="17"/>
  <c r="AQ1087" i="17"/>
  <c r="AV1086" i="17"/>
  <c r="AW198" i="17"/>
  <c r="T185" i="17"/>
  <c r="AA185" i="17"/>
  <c r="AB185" i="17"/>
  <c r="N187" i="17"/>
  <c r="M188" i="17"/>
  <c r="Y199" i="17"/>
  <c r="Q199" i="17"/>
  <c r="AN200" i="17"/>
  <c r="Z198" i="17"/>
  <c r="W198" i="17"/>
  <c r="O186" i="17"/>
  <c r="AC186" i="17"/>
  <c r="AV198" i="17"/>
  <c r="S186" i="17"/>
  <c r="R187" i="17"/>
  <c r="I187" i="17"/>
  <c r="J187" i="17" s="1"/>
  <c r="K187" i="17" s="1"/>
  <c r="H188" i="17"/>
  <c r="AD185" i="17"/>
  <c r="AR1088" i="17" l="1"/>
  <c r="AQ1088" i="17"/>
  <c r="AV1087" i="17"/>
  <c r="AS1087" i="17"/>
  <c r="U1087" i="17"/>
  <c r="C1089" i="17"/>
  <c r="X1088" i="17"/>
  <c r="AJ1088" i="17"/>
  <c r="AK1088" i="17" s="1"/>
  <c r="AO1089" i="17" s="1"/>
  <c r="AL1088" i="17"/>
  <c r="AM1088" i="17" s="1"/>
  <c r="AP1089" i="17" s="1"/>
  <c r="AH1088" i="17"/>
  <c r="AI1088" i="17" s="1"/>
  <c r="AN1089" i="17" s="1"/>
  <c r="AW199" i="17"/>
  <c r="AA186" i="17"/>
  <c r="T186" i="17"/>
  <c r="AB186" i="17"/>
  <c r="Z199" i="17"/>
  <c r="W199" i="17"/>
  <c r="AV199" i="17"/>
  <c r="AD186" i="17"/>
  <c r="N188" i="17"/>
  <c r="M189" i="17"/>
  <c r="S187" i="17"/>
  <c r="R188" i="17"/>
  <c r="I188" i="17"/>
  <c r="J188" i="17" s="1"/>
  <c r="K188" i="17" s="1"/>
  <c r="H189" i="17"/>
  <c r="Y200" i="17"/>
  <c r="Q200" i="17"/>
  <c r="AN201" i="17"/>
  <c r="O187" i="17"/>
  <c r="AC187" i="17"/>
  <c r="C1090" i="17" l="1"/>
  <c r="X1089" i="17"/>
  <c r="AJ1089" i="17"/>
  <c r="AK1089" i="17" s="1"/>
  <c r="AO1090" i="17" s="1"/>
  <c r="AL1089" i="17"/>
  <c r="AM1089" i="17" s="1"/>
  <c r="AP1090" i="17" s="1"/>
  <c r="AH1089" i="17"/>
  <c r="AI1089" i="17" s="1"/>
  <c r="AN1090" i="17" s="1"/>
  <c r="AV1088" i="17"/>
  <c r="AR1089" i="17"/>
  <c r="AQ1089" i="17"/>
  <c r="AS1088" i="17"/>
  <c r="U1088" i="17"/>
  <c r="AW200" i="17"/>
  <c r="AD187" i="17"/>
  <c r="Z200" i="17"/>
  <c r="W200" i="17"/>
  <c r="AC188" i="17"/>
  <c r="O188" i="17"/>
  <c r="I189" i="17"/>
  <c r="J189" i="17" s="1"/>
  <c r="K189" i="17" s="1"/>
  <c r="H190" i="17"/>
  <c r="AV200" i="17"/>
  <c r="AA187" i="17"/>
  <c r="T187" i="17"/>
  <c r="AB187" i="17"/>
  <c r="Y201" i="17"/>
  <c r="Q201" i="17"/>
  <c r="AN202" i="17"/>
  <c r="S188" i="17"/>
  <c r="R189" i="17"/>
  <c r="N189" i="17"/>
  <c r="M190" i="17"/>
  <c r="AV1089" i="17" l="1"/>
  <c r="U1089" i="17"/>
  <c r="AS1089" i="17"/>
  <c r="AQ1090" i="17"/>
  <c r="AR1090" i="17"/>
  <c r="C1091" i="17"/>
  <c r="X1090" i="17"/>
  <c r="AJ1090" i="17"/>
  <c r="AK1090" i="17" s="1"/>
  <c r="AO1091" i="17" s="1"/>
  <c r="AH1090" i="17"/>
  <c r="AI1090" i="17" s="1"/>
  <c r="AN1091" i="17" s="1"/>
  <c r="AL1090" i="17"/>
  <c r="AM1090" i="17" s="1"/>
  <c r="AP1091" i="17" s="1"/>
  <c r="AW201" i="17"/>
  <c r="AV201" i="17"/>
  <c r="O189" i="17"/>
  <c r="AC189" i="17"/>
  <c r="I190" i="17"/>
  <c r="J190" i="17" s="1"/>
  <c r="K190" i="17" s="1"/>
  <c r="H191" i="17"/>
  <c r="S189" i="17"/>
  <c r="R190" i="17"/>
  <c r="W201" i="17"/>
  <c r="Z201" i="17"/>
  <c r="T188" i="17"/>
  <c r="AA188" i="17"/>
  <c r="AB188" i="17"/>
  <c r="Q202" i="17"/>
  <c r="Y202" i="17"/>
  <c r="AN203" i="17"/>
  <c r="N190" i="17"/>
  <c r="M191" i="17"/>
  <c r="AD188" i="17"/>
  <c r="AV1090" i="17" l="1"/>
  <c r="AW202" i="17"/>
  <c r="X1091" i="17"/>
  <c r="C1092" i="17"/>
  <c r="AJ1091" i="17"/>
  <c r="AK1091" i="17" s="1"/>
  <c r="AO1092" i="17" s="1"/>
  <c r="AH1091" i="17"/>
  <c r="AI1091" i="17" s="1"/>
  <c r="AN1092" i="17" s="1"/>
  <c r="AL1091" i="17"/>
  <c r="AM1091" i="17" s="1"/>
  <c r="AP1092" i="17" s="1"/>
  <c r="U1090" i="17"/>
  <c r="AS1090" i="17"/>
  <c r="AR1091" i="17"/>
  <c r="AQ1091" i="17"/>
  <c r="AV202" i="17"/>
  <c r="AC190" i="17"/>
  <c r="O190" i="17"/>
  <c r="I191" i="17"/>
  <c r="J191" i="17" s="1"/>
  <c r="K191" i="17" s="1"/>
  <c r="H192" i="17"/>
  <c r="AD189" i="17"/>
  <c r="AA189" i="17"/>
  <c r="T189" i="17"/>
  <c r="AB189" i="17"/>
  <c r="Z202" i="17"/>
  <c r="W202" i="17"/>
  <c r="Y203" i="17"/>
  <c r="Q203" i="17"/>
  <c r="AN204" i="17"/>
  <c r="S190" i="17"/>
  <c r="R191" i="17"/>
  <c r="N191" i="17"/>
  <c r="M192" i="17"/>
  <c r="AR1092" i="17" l="1"/>
  <c r="AQ1092" i="17"/>
  <c r="U1091" i="17"/>
  <c r="AS1091" i="17"/>
  <c r="X1092" i="17"/>
  <c r="C1093" i="17"/>
  <c r="AJ1092" i="17"/>
  <c r="AK1092" i="17" s="1"/>
  <c r="AO1093" i="17" s="1"/>
  <c r="AH1092" i="17"/>
  <c r="AI1092" i="17" s="1"/>
  <c r="AN1093" i="17" s="1"/>
  <c r="AL1092" i="17"/>
  <c r="AM1092" i="17" s="1"/>
  <c r="AP1093" i="17" s="1"/>
  <c r="AV1091" i="17"/>
  <c r="AW203" i="17"/>
  <c r="Q204" i="17"/>
  <c r="Y204" i="17"/>
  <c r="AN205" i="17"/>
  <c r="I192" i="17"/>
  <c r="J192" i="17" s="1"/>
  <c r="K192" i="17" s="1"/>
  <c r="H193" i="17"/>
  <c r="S191" i="17"/>
  <c r="R192" i="17"/>
  <c r="O191" i="17"/>
  <c r="AC191" i="17"/>
  <c r="T190" i="17"/>
  <c r="AA190" i="17"/>
  <c r="AB190" i="17"/>
  <c r="AD190" i="17"/>
  <c r="N192" i="17"/>
  <c r="M193" i="17"/>
  <c r="Z203" i="17"/>
  <c r="W203" i="17"/>
  <c r="AV203" i="17"/>
  <c r="C1094" i="17" l="1"/>
  <c r="X1093" i="17"/>
  <c r="AL1093" i="17"/>
  <c r="AM1093" i="17" s="1"/>
  <c r="AP1094" i="17" s="1"/>
  <c r="AH1093" i="17"/>
  <c r="AI1093" i="17" s="1"/>
  <c r="AN1094" i="17" s="1"/>
  <c r="AJ1093" i="17"/>
  <c r="AK1093" i="17" s="1"/>
  <c r="AO1094" i="17" s="1"/>
  <c r="AQ1093" i="17"/>
  <c r="AR1093" i="17"/>
  <c r="AS1092" i="17"/>
  <c r="U1092" i="17"/>
  <c r="AV1092" i="17"/>
  <c r="AW204" i="17"/>
  <c r="AV204" i="17"/>
  <c r="AW205" i="17" s="1"/>
  <c r="AC192" i="17"/>
  <c r="O192" i="17"/>
  <c r="S192" i="17"/>
  <c r="R193" i="17"/>
  <c r="T191" i="17"/>
  <c r="AA191" i="17"/>
  <c r="AB191" i="17"/>
  <c r="N193" i="17"/>
  <c r="M194" i="17"/>
  <c r="AD191" i="17"/>
  <c r="W204" i="17"/>
  <c r="Z204" i="17"/>
  <c r="Y205" i="17"/>
  <c r="Q205" i="17"/>
  <c r="AN206" i="17"/>
  <c r="I193" i="17"/>
  <c r="J193" i="17" s="1"/>
  <c r="K193" i="17" s="1"/>
  <c r="H194" i="17"/>
  <c r="AV1093" i="17" l="1"/>
  <c r="U1093" i="17"/>
  <c r="AS1093" i="17"/>
  <c r="AQ1094" i="17"/>
  <c r="AR1094" i="17"/>
  <c r="X1094" i="17"/>
  <c r="C1095" i="17"/>
  <c r="AJ1094" i="17"/>
  <c r="AK1094" i="17" s="1"/>
  <c r="AO1095" i="17" s="1"/>
  <c r="AH1094" i="17"/>
  <c r="AI1094" i="17" s="1"/>
  <c r="AN1095" i="17" s="1"/>
  <c r="AL1094" i="17"/>
  <c r="AM1094" i="17" s="1"/>
  <c r="AP1095" i="17" s="1"/>
  <c r="AV205" i="17"/>
  <c r="W205" i="17"/>
  <c r="Z205" i="17"/>
  <c r="O193" i="17"/>
  <c r="AC193" i="17"/>
  <c r="T192" i="17"/>
  <c r="AA192" i="17"/>
  <c r="AB192" i="17"/>
  <c r="I194" i="17"/>
  <c r="J194" i="17" s="1"/>
  <c r="K194" i="17" s="1"/>
  <c r="H195" i="17"/>
  <c r="AD192" i="17"/>
  <c r="AN207" i="17"/>
  <c r="Y206" i="17"/>
  <c r="Q206" i="17"/>
  <c r="N194" i="17"/>
  <c r="M195" i="17"/>
  <c r="S193" i="17"/>
  <c r="R194" i="17"/>
  <c r="AV1094" i="17" l="1"/>
  <c r="C1096" i="17"/>
  <c r="X1095" i="17"/>
  <c r="AH1095" i="17"/>
  <c r="AI1095" i="17" s="1"/>
  <c r="AN1096" i="17" s="1"/>
  <c r="AL1095" i="17"/>
  <c r="AM1095" i="17" s="1"/>
  <c r="AP1096" i="17" s="1"/>
  <c r="AJ1095" i="17"/>
  <c r="AK1095" i="17" s="1"/>
  <c r="AO1096" i="17" s="1"/>
  <c r="AS1094" i="17"/>
  <c r="U1094" i="17"/>
  <c r="AQ1095" i="17"/>
  <c r="AR1095" i="17"/>
  <c r="AW206" i="17"/>
  <c r="AV206" i="17"/>
  <c r="S194" i="17"/>
  <c r="R195" i="17"/>
  <c r="Y207" i="17"/>
  <c r="AN208" i="17"/>
  <c r="Q207" i="17"/>
  <c r="AD193" i="17"/>
  <c r="I195" i="17"/>
  <c r="J195" i="17" s="1"/>
  <c r="K195" i="17" s="1"/>
  <c r="H196" i="17"/>
  <c r="T193" i="17"/>
  <c r="AA193" i="17"/>
  <c r="AB193" i="17"/>
  <c r="W206" i="17"/>
  <c r="Z206" i="17"/>
  <c r="O194" i="17"/>
  <c r="AC194" i="17"/>
  <c r="N195" i="17"/>
  <c r="M196" i="17"/>
  <c r="AV1095" i="17" l="1"/>
  <c r="AR1096" i="17"/>
  <c r="AQ1096" i="17"/>
  <c r="AS1095" i="17"/>
  <c r="U1095" i="17"/>
  <c r="C1097" i="17"/>
  <c r="X1096" i="17"/>
  <c r="AJ1096" i="17"/>
  <c r="AK1096" i="17" s="1"/>
  <c r="AO1097" i="17" s="1"/>
  <c r="AH1096" i="17"/>
  <c r="AI1096" i="17" s="1"/>
  <c r="AN1097" i="17" s="1"/>
  <c r="AL1096" i="17"/>
  <c r="AM1096" i="17" s="1"/>
  <c r="AP1097" i="17" s="1"/>
  <c r="L1096" i="17"/>
  <c r="L1097" i="17" s="1"/>
  <c r="L1098" i="17" s="1"/>
  <c r="L1099" i="17" s="1"/>
  <c r="L1100" i="17" s="1"/>
  <c r="L1101" i="17" s="1"/>
  <c r="L1102" i="17" s="1"/>
  <c r="L1103" i="17" s="1"/>
  <c r="L1104" i="17" s="1"/>
  <c r="L1105" i="17" s="1"/>
  <c r="L1106" i="17" s="1"/>
  <c r="L1107" i="17" s="1"/>
  <c r="G1096" i="17"/>
  <c r="G1097" i="17" s="1"/>
  <c r="G1098" i="17" s="1"/>
  <c r="G1099" i="17" s="1"/>
  <c r="G1100" i="17" s="1"/>
  <c r="G1101" i="17" s="1"/>
  <c r="G1102" i="17" s="1"/>
  <c r="G1103" i="17" s="1"/>
  <c r="G1104" i="17" s="1"/>
  <c r="G1105" i="17" s="1"/>
  <c r="G1106" i="17" s="1"/>
  <c r="G1107" i="17" s="1"/>
  <c r="AW207" i="17"/>
  <c r="AV207" i="17"/>
  <c r="S195" i="17"/>
  <c r="R196" i="17"/>
  <c r="AD194" i="17"/>
  <c r="AN209" i="17"/>
  <c r="Q208" i="17"/>
  <c r="Y208" i="17"/>
  <c r="T194" i="17"/>
  <c r="AA194" i="17"/>
  <c r="AB194" i="17"/>
  <c r="Z207" i="17"/>
  <c r="W207" i="17"/>
  <c r="N196" i="17"/>
  <c r="M197" i="17"/>
  <c r="I196" i="17"/>
  <c r="J196" i="17" s="1"/>
  <c r="K196" i="17" s="1"/>
  <c r="H197" i="17"/>
  <c r="O195" i="17"/>
  <c r="AC195" i="17"/>
  <c r="X1097" i="17" l="1"/>
  <c r="C1098" i="17"/>
  <c r="AH1097" i="17"/>
  <c r="AI1097" i="17" s="1"/>
  <c r="AN1098" i="17" s="1"/>
  <c r="AL1097" i="17"/>
  <c r="AM1097" i="17" s="1"/>
  <c r="AP1098" i="17" s="1"/>
  <c r="AJ1097" i="17"/>
  <c r="AK1097" i="17" s="1"/>
  <c r="AO1098" i="17" s="1"/>
  <c r="AV1096" i="17"/>
  <c r="AS1096" i="17"/>
  <c r="U1096" i="17"/>
  <c r="AQ1097" i="17"/>
  <c r="AV1097" i="17"/>
  <c r="AR1097" i="17"/>
  <c r="AW208" i="17"/>
  <c r="AV208" i="17"/>
  <c r="S196" i="17"/>
  <c r="R197" i="17"/>
  <c r="Q209" i="17"/>
  <c r="Y209" i="17"/>
  <c r="AN210" i="17"/>
  <c r="T195" i="17"/>
  <c r="AA195" i="17"/>
  <c r="AB195" i="17"/>
  <c r="N197" i="17"/>
  <c r="M198" i="17"/>
  <c r="O196" i="17"/>
  <c r="AC196" i="17"/>
  <c r="W208" i="17"/>
  <c r="Z208" i="17"/>
  <c r="I197" i="17"/>
  <c r="J197" i="17" s="1"/>
  <c r="K197" i="17" s="1"/>
  <c r="H198" i="17"/>
  <c r="AD195" i="17"/>
  <c r="AS1097" i="17" l="1"/>
  <c r="U1097" i="17"/>
  <c r="AQ1098" i="17"/>
  <c r="AR1098" i="17"/>
  <c r="X1098" i="17"/>
  <c r="C1099" i="17"/>
  <c r="AJ1098" i="17"/>
  <c r="AK1098" i="17" s="1"/>
  <c r="AO1099" i="17" s="1"/>
  <c r="AL1098" i="17"/>
  <c r="AM1098" i="17" s="1"/>
  <c r="AP1099" i="17" s="1"/>
  <c r="AH1098" i="17"/>
  <c r="AI1098" i="17" s="1"/>
  <c r="AN1099" i="17" s="1"/>
  <c r="AW209" i="17"/>
  <c r="AV209" i="17"/>
  <c r="AD196" i="17"/>
  <c r="AA196" i="17"/>
  <c r="T196" i="17"/>
  <c r="AB196" i="17"/>
  <c r="I198" i="17"/>
  <c r="J198" i="17" s="1"/>
  <c r="K198" i="17" s="1"/>
  <c r="H199" i="17"/>
  <c r="S197" i="17"/>
  <c r="R198" i="17"/>
  <c r="Y210" i="17"/>
  <c r="Q210" i="17"/>
  <c r="AN211" i="17"/>
  <c r="Z209" i="17"/>
  <c r="W209" i="17"/>
  <c r="N198" i="17"/>
  <c r="M199" i="17"/>
  <c r="O197" i="17"/>
  <c r="AC197" i="17"/>
  <c r="AV1098" i="17" l="1"/>
  <c r="C1100" i="17"/>
  <c r="X1099" i="17"/>
  <c r="AL1099" i="17"/>
  <c r="AM1099" i="17" s="1"/>
  <c r="AP1100" i="17" s="1"/>
  <c r="AJ1099" i="17"/>
  <c r="AK1099" i="17" s="1"/>
  <c r="AO1100" i="17" s="1"/>
  <c r="AH1099" i="17"/>
  <c r="AI1099" i="17" s="1"/>
  <c r="AN1100" i="17" s="1"/>
  <c r="AS1098" i="17"/>
  <c r="U1098" i="17"/>
  <c r="AR1099" i="17"/>
  <c r="AQ1099" i="17"/>
  <c r="AW210" i="17"/>
  <c r="AV210" i="17"/>
  <c r="AD197" i="17"/>
  <c r="I199" i="17"/>
  <c r="J199" i="17" s="1"/>
  <c r="K199" i="17" s="1"/>
  <c r="H200" i="17"/>
  <c r="O198" i="17"/>
  <c r="AC198" i="17"/>
  <c r="Y211" i="17"/>
  <c r="Q211" i="17"/>
  <c r="AN212" i="17"/>
  <c r="N199" i="17"/>
  <c r="M200" i="17"/>
  <c r="W210" i="17"/>
  <c r="Z210" i="17"/>
  <c r="S198" i="17"/>
  <c r="R199" i="17"/>
  <c r="T197" i="17"/>
  <c r="AA197" i="17"/>
  <c r="AB197" i="17"/>
  <c r="AS1099" i="17" l="1"/>
  <c r="U1099" i="17"/>
  <c r="AR1100" i="17"/>
  <c r="AQ1100" i="17"/>
  <c r="AV1099" i="17"/>
  <c r="X1100" i="17"/>
  <c r="C1101" i="17"/>
  <c r="AL1100" i="17"/>
  <c r="AM1100" i="17" s="1"/>
  <c r="AP1101" i="17" s="1"/>
  <c r="AJ1100" i="17"/>
  <c r="AK1100" i="17" s="1"/>
  <c r="AO1101" i="17" s="1"/>
  <c r="AH1100" i="17"/>
  <c r="AI1100" i="17" s="1"/>
  <c r="AN1101" i="17" s="1"/>
  <c r="AW211" i="17"/>
  <c r="AV211" i="17"/>
  <c r="N200" i="17"/>
  <c r="M201" i="17"/>
  <c r="AD198" i="17"/>
  <c r="S199" i="17"/>
  <c r="R200" i="17"/>
  <c r="W211" i="17"/>
  <c r="Z211" i="17"/>
  <c r="I200" i="17"/>
  <c r="J200" i="17" s="1"/>
  <c r="K200" i="17" s="1"/>
  <c r="H201" i="17"/>
  <c r="T198" i="17"/>
  <c r="AA198" i="17"/>
  <c r="AB198" i="17"/>
  <c r="O199" i="17"/>
  <c r="AC199" i="17"/>
  <c r="Q212" i="17"/>
  <c r="Y212" i="17"/>
  <c r="AN213" i="17"/>
  <c r="AV1100" i="17" l="1"/>
  <c r="C1102" i="17"/>
  <c r="X1101" i="17"/>
  <c r="AJ1101" i="17"/>
  <c r="AK1101" i="17" s="1"/>
  <c r="AO1102" i="17" s="1"/>
  <c r="AL1101" i="17"/>
  <c r="AM1101" i="17" s="1"/>
  <c r="AP1102" i="17" s="1"/>
  <c r="AH1101" i="17"/>
  <c r="AI1101" i="17" s="1"/>
  <c r="AN1102" i="17" s="1"/>
  <c r="AS1100" i="17"/>
  <c r="U1100" i="17"/>
  <c r="AQ1101" i="17"/>
  <c r="AR1101" i="17"/>
  <c r="AW212" i="17"/>
  <c r="AV212" i="17"/>
  <c r="S200" i="17"/>
  <c r="R201" i="17"/>
  <c r="T199" i="17"/>
  <c r="AA199" i="17"/>
  <c r="AB199" i="17"/>
  <c r="I201" i="17"/>
  <c r="J201" i="17" s="1"/>
  <c r="K201" i="17" s="1"/>
  <c r="H202" i="17"/>
  <c r="Q213" i="17"/>
  <c r="Y213" i="17"/>
  <c r="AN214" i="17"/>
  <c r="N201" i="17"/>
  <c r="M202" i="17"/>
  <c r="AD199" i="17"/>
  <c r="Z212" i="17"/>
  <c r="W212" i="17"/>
  <c r="AC200" i="17"/>
  <c r="O200" i="17"/>
  <c r="AR1102" i="17" l="1"/>
  <c r="AQ1102" i="17"/>
  <c r="AV1101" i="17"/>
  <c r="X1102" i="17"/>
  <c r="C1103" i="17"/>
  <c r="AL1102" i="17"/>
  <c r="AM1102" i="17" s="1"/>
  <c r="AP1103" i="17" s="1"/>
  <c r="AH1102" i="17"/>
  <c r="AI1102" i="17" s="1"/>
  <c r="AN1103" i="17" s="1"/>
  <c r="AJ1102" i="17"/>
  <c r="AK1102" i="17" s="1"/>
  <c r="AO1103" i="17" s="1"/>
  <c r="U1101" i="17"/>
  <c r="AS1101" i="17"/>
  <c r="AW213" i="17"/>
  <c r="N202" i="17"/>
  <c r="M203" i="17"/>
  <c r="AV213" i="17"/>
  <c r="T200" i="17"/>
  <c r="AA200" i="17"/>
  <c r="AB200" i="17"/>
  <c r="AD200" i="17"/>
  <c r="W213" i="17"/>
  <c r="Z213" i="17"/>
  <c r="S201" i="17"/>
  <c r="R202" i="17"/>
  <c r="O201" i="17"/>
  <c r="AC201" i="17"/>
  <c r="Q214" i="17"/>
  <c r="AN215" i="17"/>
  <c r="Y214" i="17"/>
  <c r="I202" i="17"/>
  <c r="J202" i="17" s="1"/>
  <c r="K202" i="17" s="1"/>
  <c r="H203" i="17"/>
  <c r="AQ1103" i="17" l="1"/>
  <c r="AR1103" i="17"/>
  <c r="X1103" i="17"/>
  <c r="C1104" i="17"/>
  <c r="AJ1103" i="17"/>
  <c r="AK1103" i="17" s="1"/>
  <c r="AO1104" i="17" s="1"/>
  <c r="AH1103" i="17"/>
  <c r="AI1103" i="17" s="1"/>
  <c r="AN1104" i="17" s="1"/>
  <c r="AL1103" i="17"/>
  <c r="AM1103" i="17" s="1"/>
  <c r="AP1104" i="17" s="1"/>
  <c r="U1102" i="17"/>
  <c r="AS1102" i="17"/>
  <c r="AV1102" i="17"/>
  <c r="AW214" i="17"/>
  <c r="AV214" i="17"/>
  <c r="N203" i="17"/>
  <c r="M204" i="17"/>
  <c r="O202" i="17"/>
  <c r="AC202" i="17"/>
  <c r="S202" i="17"/>
  <c r="R203" i="17"/>
  <c r="I203" i="17"/>
  <c r="J203" i="17" s="1"/>
  <c r="K203" i="17" s="1"/>
  <c r="H204" i="17"/>
  <c r="Y215" i="17"/>
  <c r="Q215" i="17"/>
  <c r="AN216" i="17"/>
  <c r="AD201" i="17"/>
  <c r="T201" i="17"/>
  <c r="AA201" i="17"/>
  <c r="AB201" i="17"/>
  <c r="Z214" i="17"/>
  <c r="W214" i="17"/>
  <c r="AR1104" i="17" l="1"/>
  <c r="AQ1104" i="17"/>
  <c r="X1104" i="17"/>
  <c r="C1105" i="17"/>
  <c r="AH1104" i="17"/>
  <c r="AI1104" i="17" s="1"/>
  <c r="AN1105" i="17" s="1"/>
  <c r="AJ1104" i="17"/>
  <c r="AK1104" i="17" s="1"/>
  <c r="AO1105" i="17" s="1"/>
  <c r="AL1104" i="17"/>
  <c r="AM1104" i="17" s="1"/>
  <c r="AP1105" i="17" s="1"/>
  <c r="AS1103" i="17"/>
  <c r="U1103" i="17"/>
  <c r="AV1103" i="17"/>
  <c r="AW215" i="17"/>
  <c r="AV215" i="17"/>
  <c r="Z215" i="17"/>
  <c r="W215" i="17"/>
  <c r="AN217" i="17"/>
  <c r="Q216" i="17"/>
  <c r="Y216" i="17"/>
  <c r="I204" i="17"/>
  <c r="J204" i="17" s="1"/>
  <c r="K204" i="17" s="1"/>
  <c r="H205" i="17"/>
  <c r="O203" i="17"/>
  <c r="AC203" i="17"/>
  <c r="AD202" i="17"/>
  <c r="N204" i="17"/>
  <c r="M205" i="17"/>
  <c r="S203" i="17"/>
  <c r="R204" i="17"/>
  <c r="AA202" i="17"/>
  <c r="T202" i="17"/>
  <c r="AB202" i="17"/>
  <c r="C1106" i="17" l="1"/>
  <c r="X1105" i="17"/>
  <c r="AL1105" i="17"/>
  <c r="AM1105" i="17" s="1"/>
  <c r="AP1106" i="17" s="1"/>
  <c r="AJ1105" i="17"/>
  <c r="AK1105" i="17" s="1"/>
  <c r="AO1106" i="17" s="1"/>
  <c r="AH1105" i="17"/>
  <c r="AI1105" i="17" s="1"/>
  <c r="AN1106" i="17" s="1"/>
  <c r="AR1105" i="17"/>
  <c r="AQ1105" i="17"/>
  <c r="AV1104" i="17"/>
  <c r="AS1104" i="17"/>
  <c r="U1104" i="17"/>
  <c r="AW216" i="17"/>
  <c r="AV216" i="17"/>
  <c r="Q217" i="17"/>
  <c r="AN218" i="17"/>
  <c r="Y217" i="17"/>
  <c r="AC204" i="17"/>
  <c r="O204" i="17"/>
  <c r="I205" i="17"/>
  <c r="J205" i="17" s="1"/>
  <c r="K205" i="17" s="1"/>
  <c r="H206" i="17"/>
  <c r="N205" i="17"/>
  <c r="M206" i="17"/>
  <c r="S204" i="17"/>
  <c r="R205" i="17"/>
  <c r="T203" i="17"/>
  <c r="AA203" i="17"/>
  <c r="AB203" i="17"/>
  <c r="Z216" i="17"/>
  <c r="W216" i="17"/>
  <c r="AD203" i="17"/>
  <c r="AV1105" i="17" l="1"/>
  <c r="AS1105" i="17"/>
  <c r="U1105" i="17"/>
  <c r="AQ1106" i="17"/>
  <c r="AR1106" i="17"/>
  <c r="X1106" i="17"/>
  <c r="C1107" i="17"/>
  <c r="AH1106" i="17"/>
  <c r="AI1106" i="17" s="1"/>
  <c r="AN1107" i="17" s="1"/>
  <c r="AL1106" i="17"/>
  <c r="AM1106" i="17" s="1"/>
  <c r="AP1107" i="17" s="1"/>
  <c r="AJ1106" i="17"/>
  <c r="AK1106" i="17" s="1"/>
  <c r="AO1107" i="17" s="1"/>
  <c r="AW217" i="17"/>
  <c r="AV217" i="17"/>
  <c r="AD204" i="17"/>
  <c r="W217" i="17"/>
  <c r="Z217" i="17"/>
  <c r="Y218" i="17"/>
  <c r="AN219" i="17"/>
  <c r="Q218" i="17"/>
  <c r="S205" i="17"/>
  <c r="R206" i="17"/>
  <c r="AC205" i="17"/>
  <c r="O205" i="17"/>
  <c r="N206" i="17"/>
  <c r="M207" i="17"/>
  <c r="I206" i="17"/>
  <c r="J206" i="17" s="1"/>
  <c r="K206" i="17" s="1"/>
  <c r="H207" i="17"/>
  <c r="AA204" i="17"/>
  <c r="T204" i="17"/>
  <c r="AB204" i="17"/>
  <c r="AV1106" i="17" l="1"/>
  <c r="C1108" i="17"/>
  <c r="X1107" i="17"/>
  <c r="AJ1107" i="17"/>
  <c r="AK1107" i="17" s="1"/>
  <c r="AO1108" i="17" s="1"/>
  <c r="AH1107" i="17"/>
  <c r="AI1107" i="17" s="1"/>
  <c r="AN1108" i="17" s="1"/>
  <c r="AL1107" i="17"/>
  <c r="AM1107" i="17" s="1"/>
  <c r="AP1108" i="17" s="1"/>
  <c r="AS1106" i="17"/>
  <c r="U1106" i="17"/>
  <c r="AR1107" i="17"/>
  <c r="AQ1107" i="17"/>
  <c r="AW218" i="17"/>
  <c r="W218" i="17"/>
  <c r="Z218" i="17"/>
  <c r="Q219" i="17"/>
  <c r="AN220" i="17"/>
  <c r="Y219" i="17"/>
  <c r="N207" i="17"/>
  <c r="M208" i="17"/>
  <c r="I207" i="17"/>
  <c r="J207" i="17" s="1"/>
  <c r="K207" i="17" s="1"/>
  <c r="H208" i="17"/>
  <c r="O206" i="17"/>
  <c r="AC206" i="17"/>
  <c r="AA205" i="17"/>
  <c r="T205" i="17"/>
  <c r="AB205" i="17"/>
  <c r="AD205" i="17"/>
  <c r="S206" i="17"/>
  <c r="R207" i="17"/>
  <c r="AV218" i="17"/>
  <c r="AR1108" i="17" l="1"/>
  <c r="AQ1108" i="17"/>
  <c r="U1107" i="17"/>
  <c r="AS1107" i="17"/>
  <c r="AV1107" i="17"/>
  <c r="X1108" i="17"/>
  <c r="C1109" i="17"/>
  <c r="AJ1108" i="17"/>
  <c r="AK1108" i="17" s="1"/>
  <c r="AO1109" i="17" s="1"/>
  <c r="AH1108" i="17"/>
  <c r="AI1108" i="17" s="1"/>
  <c r="AN1109" i="17" s="1"/>
  <c r="AL1108" i="17"/>
  <c r="AM1108" i="17" s="1"/>
  <c r="AP1109" i="17" s="1"/>
  <c r="G1108" i="17"/>
  <c r="G1109" i="17" s="1"/>
  <c r="G1110" i="17" s="1"/>
  <c r="G1111" i="17" s="1"/>
  <c r="G1112" i="17" s="1"/>
  <c r="G1113" i="17" s="1"/>
  <c r="G1114" i="17" s="1"/>
  <c r="G1115" i="17" s="1"/>
  <c r="G1116" i="17" s="1"/>
  <c r="G1117" i="17" s="1"/>
  <c r="G1118" i="17" s="1"/>
  <c r="G1119" i="17" s="1"/>
  <c r="L1108" i="17"/>
  <c r="L1109" i="17" s="1"/>
  <c r="L1110" i="17" s="1"/>
  <c r="L1111" i="17" s="1"/>
  <c r="L1112" i="17" s="1"/>
  <c r="L1113" i="17" s="1"/>
  <c r="L1114" i="17" s="1"/>
  <c r="L1115" i="17" s="1"/>
  <c r="L1116" i="17" s="1"/>
  <c r="L1117" i="17" s="1"/>
  <c r="L1118" i="17" s="1"/>
  <c r="L1119" i="17" s="1"/>
  <c r="AW219" i="17"/>
  <c r="AV219" i="17"/>
  <c r="Y220" i="17"/>
  <c r="AN221" i="17"/>
  <c r="Q220" i="17"/>
  <c r="I208" i="17"/>
  <c r="J208" i="17" s="1"/>
  <c r="K208" i="17" s="1"/>
  <c r="H209" i="17"/>
  <c r="AA206" i="17"/>
  <c r="T206" i="17"/>
  <c r="AB206" i="17"/>
  <c r="AD206" i="17"/>
  <c r="N208" i="17"/>
  <c r="M209" i="17"/>
  <c r="S207" i="17"/>
  <c r="R208" i="17"/>
  <c r="AC207" i="17"/>
  <c r="O207" i="17"/>
  <c r="W219" i="17"/>
  <c r="Z219" i="17"/>
  <c r="U1108" i="17" l="1"/>
  <c r="AS1108" i="17"/>
  <c r="AR1109" i="17"/>
  <c r="AQ1109" i="17"/>
  <c r="AV1108" i="17"/>
  <c r="C1110" i="17"/>
  <c r="X1109" i="17"/>
  <c r="AL1109" i="17"/>
  <c r="AM1109" i="17" s="1"/>
  <c r="AP1110" i="17" s="1"/>
  <c r="AJ1109" i="17"/>
  <c r="AK1109" i="17" s="1"/>
  <c r="AO1110" i="17" s="1"/>
  <c r="AH1109" i="17"/>
  <c r="AI1109" i="17" s="1"/>
  <c r="AN1110" i="17" s="1"/>
  <c r="AW220" i="17"/>
  <c r="I209" i="17"/>
  <c r="J209" i="17" s="1"/>
  <c r="K209" i="17" s="1"/>
  <c r="H210" i="17"/>
  <c r="S208" i="17"/>
  <c r="R209" i="17"/>
  <c r="Z220" i="17"/>
  <c r="W220" i="17"/>
  <c r="T207" i="17"/>
  <c r="AA207" i="17"/>
  <c r="AB207" i="17"/>
  <c r="AV220" i="17"/>
  <c r="AD207" i="17"/>
  <c r="Q221" i="17"/>
  <c r="AN222" i="17"/>
  <c r="Y221" i="17"/>
  <c r="AC208" i="17"/>
  <c r="O208" i="17"/>
  <c r="N209" i="17"/>
  <c r="M210" i="17"/>
  <c r="AV1109" i="17" l="1"/>
  <c r="U1109" i="17"/>
  <c r="AS1109" i="17"/>
  <c r="AQ1110" i="17"/>
  <c r="AR1110" i="17"/>
  <c r="C1111" i="17"/>
  <c r="X1110" i="17"/>
  <c r="AL1110" i="17"/>
  <c r="AM1110" i="17" s="1"/>
  <c r="AP1111" i="17" s="1"/>
  <c r="AJ1110" i="17"/>
  <c r="AK1110" i="17" s="1"/>
  <c r="AO1111" i="17" s="1"/>
  <c r="AH1110" i="17"/>
  <c r="AI1110" i="17" s="1"/>
  <c r="AN1111" i="17" s="1"/>
  <c r="AW221" i="17"/>
  <c r="AD208" i="17"/>
  <c r="W221" i="17"/>
  <c r="Z221" i="17"/>
  <c r="Y222" i="17"/>
  <c r="Q222" i="17"/>
  <c r="AN223" i="17"/>
  <c r="AV221" i="17"/>
  <c r="S209" i="17"/>
  <c r="R210" i="17"/>
  <c r="N210" i="17"/>
  <c r="M211" i="17"/>
  <c r="O209" i="17"/>
  <c r="AC209" i="17"/>
  <c r="AA208" i="17"/>
  <c r="T208" i="17"/>
  <c r="AB208" i="17"/>
  <c r="I210" i="17"/>
  <c r="J210" i="17" s="1"/>
  <c r="K210" i="17" s="1"/>
  <c r="H211" i="17"/>
  <c r="C1112" i="17" l="1"/>
  <c r="X1111" i="17"/>
  <c r="AL1111" i="17"/>
  <c r="AM1111" i="17" s="1"/>
  <c r="AP1112" i="17" s="1"/>
  <c r="AJ1111" i="17"/>
  <c r="AK1111" i="17" s="1"/>
  <c r="AO1112" i="17" s="1"/>
  <c r="AH1111" i="17"/>
  <c r="AI1111" i="17" s="1"/>
  <c r="AN1112" i="17" s="1"/>
  <c r="AV1110" i="17"/>
  <c r="AS1110" i="17"/>
  <c r="U1110" i="17"/>
  <c r="AR1111" i="17"/>
  <c r="AQ1111" i="17"/>
  <c r="AW222" i="17"/>
  <c r="AC210" i="17"/>
  <c r="O210" i="17"/>
  <c r="Y223" i="17"/>
  <c r="Q223" i="17"/>
  <c r="AN224" i="17"/>
  <c r="Z222" i="17"/>
  <c r="W222" i="17"/>
  <c r="AV222" i="17"/>
  <c r="S210" i="17"/>
  <c r="R211" i="17"/>
  <c r="AD209" i="17"/>
  <c r="I211" i="17"/>
  <c r="J211" i="17" s="1"/>
  <c r="K211" i="17" s="1"/>
  <c r="H212" i="17"/>
  <c r="N211" i="17"/>
  <c r="M212" i="17"/>
  <c r="T209" i="17"/>
  <c r="AA209" i="17"/>
  <c r="AB209" i="17"/>
  <c r="AQ1112" i="17" l="1"/>
  <c r="AR1112" i="17"/>
  <c r="U1111" i="17"/>
  <c r="AS1111" i="17"/>
  <c r="AV1111" i="17"/>
  <c r="C1113" i="17"/>
  <c r="X1112" i="17"/>
  <c r="AL1112" i="17"/>
  <c r="AM1112" i="17" s="1"/>
  <c r="AP1113" i="17" s="1"/>
  <c r="AJ1112" i="17"/>
  <c r="AK1112" i="17" s="1"/>
  <c r="AO1113" i="17" s="1"/>
  <c r="AH1112" i="17"/>
  <c r="AI1112" i="17" s="1"/>
  <c r="AN1113" i="17" s="1"/>
  <c r="AW223" i="17"/>
  <c r="AV223" i="17"/>
  <c r="N212" i="17"/>
  <c r="M213" i="17"/>
  <c r="I212" i="17"/>
  <c r="J212" i="17" s="1"/>
  <c r="K212" i="17" s="1"/>
  <c r="H213" i="17"/>
  <c r="S211" i="17"/>
  <c r="R212" i="17"/>
  <c r="AN225" i="17"/>
  <c r="Y224" i="17"/>
  <c r="Q224" i="17"/>
  <c r="AD210" i="17"/>
  <c r="Z223" i="17"/>
  <c r="W223" i="17"/>
  <c r="O211" i="17"/>
  <c r="AC211" i="17"/>
  <c r="AA210" i="17"/>
  <c r="T210" i="17"/>
  <c r="AB210" i="17"/>
  <c r="C1114" i="17" l="1"/>
  <c r="X1113" i="17"/>
  <c r="AL1113" i="17"/>
  <c r="AM1113" i="17" s="1"/>
  <c r="AP1114" i="17" s="1"/>
  <c r="AJ1113" i="17"/>
  <c r="AK1113" i="17" s="1"/>
  <c r="AO1114" i="17" s="1"/>
  <c r="AH1113" i="17"/>
  <c r="AI1113" i="17" s="1"/>
  <c r="AN1114" i="17" s="1"/>
  <c r="AQ1113" i="17"/>
  <c r="AR1113" i="17"/>
  <c r="AV1112" i="17"/>
  <c r="U1112" i="17"/>
  <c r="AS1112" i="17"/>
  <c r="AW224" i="17"/>
  <c r="AD211" i="17"/>
  <c r="I213" i="17"/>
  <c r="J213" i="17" s="1"/>
  <c r="K213" i="17" s="1"/>
  <c r="H214" i="17"/>
  <c r="AV224" i="17"/>
  <c r="T211" i="17"/>
  <c r="AA211" i="17"/>
  <c r="AB211" i="17"/>
  <c r="O212" i="17"/>
  <c r="AC212" i="17"/>
  <c r="Q225" i="17"/>
  <c r="Y225" i="17"/>
  <c r="AN226" i="17"/>
  <c r="Z224" i="17"/>
  <c r="W224" i="17"/>
  <c r="S212" i="17"/>
  <c r="R213" i="17"/>
  <c r="N213" i="17"/>
  <c r="M214" i="17"/>
  <c r="AV1113" i="17" l="1"/>
  <c r="AS1113" i="17"/>
  <c r="U1113" i="17"/>
  <c r="AR1114" i="17"/>
  <c r="AQ1114" i="17"/>
  <c r="C1115" i="17"/>
  <c r="X1114" i="17"/>
  <c r="AH1114" i="17"/>
  <c r="AI1114" i="17" s="1"/>
  <c r="AN1115" i="17" s="1"/>
  <c r="AJ1114" i="17"/>
  <c r="AK1114" i="17" s="1"/>
  <c r="AO1115" i="17" s="1"/>
  <c r="AL1114" i="17"/>
  <c r="AM1114" i="17" s="1"/>
  <c r="AP1115" i="17" s="1"/>
  <c r="AW225" i="17"/>
  <c r="Y226" i="17"/>
  <c r="AN227" i="17"/>
  <c r="Q226" i="17"/>
  <c r="N214" i="17"/>
  <c r="M215" i="17"/>
  <c r="S213" i="17"/>
  <c r="R214" i="17"/>
  <c r="AA212" i="17"/>
  <c r="T212" i="17"/>
  <c r="AB212" i="17"/>
  <c r="AC213" i="17"/>
  <c r="O213" i="17"/>
  <c r="Z225" i="17"/>
  <c r="W225" i="17"/>
  <c r="I214" i="17"/>
  <c r="J214" i="17" s="1"/>
  <c r="K214" i="17" s="1"/>
  <c r="H215" i="17"/>
  <c r="AD212" i="17"/>
  <c r="AV225" i="17"/>
  <c r="X1115" i="17" l="1"/>
  <c r="C1116" i="17"/>
  <c r="AJ1115" i="17"/>
  <c r="AK1115" i="17" s="1"/>
  <c r="AO1116" i="17" s="1"/>
  <c r="AH1115" i="17"/>
  <c r="AI1115" i="17" s="1"/>
  <c r="AN1116" i="17" s="1"/>
  <c r="AL1115" i="17"/>
  <c r="AM1115" i="17" s="1"/>
  <c r="AP1116" i="17" s="1"/>
  <c r="U1114" i="17"/>
  <c r="AS1114" i="17"/>
  <c r="AQ1115" i="17"/>
  <c r="AR1115" i="17"/>
  <c r="AV1114" i="17"/>
  <c r="AW226" i="17"/>
  <c r="AV226" i="17"/>
  <c r="AA213" i="17"/>
  <c r="T213" i="17"/>
  <c r="AB213" i="17"/>
  <c r="N215" i="17"/>
  <c r="M216" i="17"/>
  <c r="O214" i="17"/>
  <c r="AC214" i="17"/>
  <c r="Q227" i="17"/>
  <c r="Y227" i="17"/>
  <c r="AN228" i="17"/>
  <c r="Z226" i="17"/>
  <c r="W226" i="17"/>
  <c r="S214" i="17"/>
  <c r="R215" i="17"/>
  <c r="I215" i="17"/>
  <c r="J215" i="17" s="1"/>
  <c r="K215" i="17" s="1"/>
  <c r="H216" i="17"/>
  <c r="AD213" i="17"/>
  <c r="AV1115" i="17" l="1"/>
  <c r="AS1115" i="17"/>
  <c r="U1115" i="17"/>
  <c r="AR1116" i="17"/>
  <c r="AQ1116" i="17"/>
  <c r="C1117" i="17"/>
  <c r="X1116" i="17"/>
  <c r="AJ1116" i="17"/>
  <c r="AK1116" i="17" s="1"/>
  <c r="AO1117" i="17" s="1"/>
  <c r="AH1116" i="17"/>
  <c r="AI1116" i="17" s="1"/>
  <c r="AN1117" i="17" s="1"/>
  <c r="AL1116" i="17"/>
  <c r="AM1116" i="17" s="1"/>
  <c r="AP1117" i="17" s="1"/>
  <c r="AW227" i="17"/>
  <c r="AV227" i="17"/>
  <c r="S215" i="17"/>
  <c r="R216" i="17"/>
  <c r="W227" i="17"/>
  <c r="Z227" i="17"/>
  <c r="AD214" i="17"/>
  <c r="N216" i="17"/>
  <c r="M217" i="17"/>
  <c r="I216" i="17"/>
  <c r="J216" i="17" s="1"/>
  <c r="K216" i="17" s="1"/>
  <c r="H217" i="17"/>
  <c r="AC215" i="17"/>
  <c r="O215" i="17"/>
  <c r="Y228" i="17"/>
  <c r="Q228" i="17"/>
  <c r="AN229" i="17"/>
  <c r="AA214" i="17"/>
  <c r="T214" i="17"/>
  <c r="AB214" i="17"/>
  <c r="AV1116" i="17" l="1"/>
  <c r="X1117" i="17"/>
  <c r="C1118" i="17"/>
  <c r="AL1117" i="17"/>
  <c r="AM1117" i="17" s="1"/>
  <c r="AP1118" i="17" s="1"/>
  <c r="AH1117" i="17"/>
  <c r="AI1117" i="17" s="1"/>
  <c r="AN1118" i="17" s="1"/>
  <c r="AJ1117" i="17"/>
  <c r="AK1117" i="17" s="1"/>
  <c r="AO1118" i="17" s="1"/>
  <c r="AS1116" i="17"/>
  <c r="U1116" i="17"/>
  <c r="AQ1117" i="17"/>
  <c r="AR1117" i="17"/>
  <c r="AW228" i="17"/>
  <c r="AV228" i="17"/>
  <c r="I217" i="17"/>
  <c r="J217" i="17" s="1"/>
  <c r="K217" i="17" s="1"/>
  <c r="H218" i="17"/>
  <c r="Q229" i="17"/>
  <c r="Y229" i="17"/>
  <c r="AN230" i="17"/>
  <c r="N217" i="17"/>
  <c r="M218" i="17"/>
  <c r="S216" i="17"/>
  <c r="R217" i="17"/>
  <c r="T215" i="17"/>
  <c r="AA215" i="17"/>
  <c r="AB215" i="17"/>
  <c r="O216" i="17"/>
  <c r="AC216" i="17"/>
  <c r="Z228" i="17"/>
  <c r="W228" i="17"/>
  <c r="AD215" i="17"/>
  <c r="AR1118" i="17" l="1"/>
  <c r="AQ1118" i="17"/>
  <c r="AV1117" i="17"/>
  <c r="C1119" i="17"/>
  <c r="X1118" i="17"/>
  <c r="AH1118" i="17"/>
  <c r="AI1118" i="17" s="1"/>
  <c r="AN1119" i="17" s="1"/>
  <c r="AJ1118" i="17"/>
  <c r="AK1118" i="17" s="1"/>
  <c r="AO1119" i="17" s="1"/>
  <c r="AL1118" i="17"/>
  <c r="AM1118" i="17" s="1"/>
  <c r="AP1119" i="17" s="1"/>
  <c r="U1117" i="17"/>
  <c r="AS1117" i="17"/>
  <c r="AW229" i="17"/>
  <c r="AV229" i="17"/>
  <c r="Z229" i="17"/>
  <c r="W229" i="17"/>
  <c r="T216" i="17"/>
  <c r="AA216" i="17"/>
  <c r="AB216" i="17"/>
  <c r="I218" i="17"/>
  <c r="J218" i="17" s="1"/>
  <c r="K218" i="17" s="1"/>
  <c r="H219" i="17"/>
  <c r="AD216" i="17"/>
  <c r="N218" i="17"/>
  <c r="M219" i="17"/>
  <c r="Q230" i="17"/>
  <c r="AN231" i="17"/>
  <c r="Y230" i="17"/>
  <c r="S217" i="17"/>
  <c r="R218" i="17"/>
  <c r="O217" i="17"/>
  <c r="AC217" i="17"/>
  <c r="C1120" i="17" l="1"/>
  <c r="X1119" i="17"/>
  <c r="AL1119" i="17"/>
  <c r="AM1119" i="17" s="1"/>
  <c r="AP1120" i="17" s="1"/>
  <c r="AH1119" i="17"/>
  <c r="AI1119" i="17" s="1"/>
  <c r="AN1120" i="17" s="1"/>
  <c r="AJ1119" i="17"/>
  <c r="AK1119" i="17" s="1"/>
  <c r="AO1120" i="17" s="1"/>
  <c r="AQ1119" i="17"/>
  <c r="AR1119" i="17"/>
  <c r="U1118" i="17"/>
  <c r="AS1118" i="17"/>
  <c r="AV1118" i="17"/>
  <c r="AW230" i="17"/>
  <c r="N219" i="17"/>
  <c r="M220" i="17"/>
  <c r="S218" i="17"/>
  <c r="R219" i="17"/>
  <c r="Z230" i="17"/>
  <c r="W230" i="17"/>
  <c r="AA217" i="17"/>
  <c r="T217" i="17"/>
  <c r="AB217" i="17"/>
  <c r="Y231" i="17"/>
  <c r="Q231" i="17"/>
  <c r="AN232" i="17"/>
  <c r="I219" i="17"/>
  <c r="J219" i="17" s="1"/>
  <c r="K219" i="17" s="1"/>
  <c r="H220" i="17"/>
  <c r="AC218" i="17"/>
  <c r="O218" i="17"/>
  <c r="AD217" i="17"/>
  <c r="AV230" i="17"/>
  <c r="AS1119" i="17" l="1"/>
  <c r="U1119" i="17"/>
  <c r="AV1119" i="17"/>
  <c r="AR1120" i="17"/>
  <c r="AQ1120" i="17"/>
  <c r="C1121" i="17"/>
  <c r="X1120" i="17"/>
  <c r="AL1120" i="17"/>
  <c r="AM1120" i="17" s="1"/>
  <c r="AP1121" i="17" s="1"/>
  <c r="AJ1120" i="17"/>
  <c r="AK1120" i="17" s="1"/>
  <c r="AO1121" i="17" s="1"/>
  <c r="AH1120" i="17"/>
  <c r="AI1120" i="17" s="1"/>
  <c r="AN1121" i="17" s="1"/>
  <c r="L1120" i="17"/>
  <c r="L1121" i="17" s="1"/>
  <c r="L1122" i="17" s="1"/>
  <c r="L1123" i="17" s="1"/>
  <c r="L1124" i="17" s="1"/>
  <c r="L1125" i="17" s="1"/>
  <c r="L1126" i="17" s="1"/>
  <c r="L1127" i="17" s="1"/>
  <c r="L1128" i="17" s="1"/>
  <c r="L1129" i="17" s="1"/>
  <c r="L1130" i="17" s="1"/>
  <c r="L1131" i="17" s="1"/>
  <c r="G1120" i="17"/>
  <c r="G1121" i="17" s="1"/>
  <c r="G1122" i="17" s="1"/>
  <c r="G1123" i="17" s="1"/>
  <c r="G1124" i="17" s="1"/>
  <c r="G1125" i="17" s="1"/>
  <c r="G1126" i="17" s="1"/>
  <c r="G1127" i="17" s="1"/>
  <c r="G1128" i="17" s="1"/>
  <c r="G1129" i="17" s="1"/>
  <c r="G1130" i="17" s="1"/>
  <c r="G1131" i="17" s="1"/>
  <c r="AW231" i="17"/>
  <c r="AD218" i="17"/>
  <c r="S219" i="17"/>
  <c r="R220" i="17"/>
  <c r="Y232" i="17"/>
  <c r="Q232" i="17"/>
  <c r="AN233" i="17"/>
  <c r="AA218" i="17"/>
  <c r="T218" i="17"/>
  <c r="AB218" i="17"/>
  <c r="I220" i="17"/>
  <c r="J220" i="17" s="1"/>
  <c r="K220" i="17" s="1"/>
  <c r="H221" i="17"/>
  <c r="AV231" i="17"/>
  <c r="N220" i="17"/>
  <c r="M221" i="17"/>
  <c r="W231" i="17"/>
  <c r="Z231" i="17"/>
  <c r="AC219" i="17"/>
  <c r="O219" i="17"/>
  <c r="AV1120" i="17" l="1"/>
  <c r="C1122" i="17"/>
  <c r="X1121" i="17"/>
  <c r="AH1121" i="17"/>
  <c r="AI1121" i="17" s="1"/>
  <c r="AN1122" i="17" s="1"/>
  <c r="AL1121" i="17"/>
  <c r="AM1121" i="17" s="1"/>
  <c r="AP1122" i="17" s="1"/>
  <c r="AJ1121" i="17"/>
  <c r="AK1121" i="17" s="1"/>
  <c r="AO1122" i="17" s="1"/>
  <c r="AW232" i="17"/>
  <c r="AS1120" i="17"/>
  <c r="U1120" i="17"/>
  <c r="AV1121" i="17"/>
  <c r="AR1121" i="17"/>
  <c r="AQ1121" i="17"/>
  <c r="AV232" i="17"/>
  <c r="AD219" i="17"/>
  <c r="Z232" i="17"/>
  <c r="W232" i="17"/>
  <c r="I221" i="17"/>
  <c r="J221" i="17" s="1"/>
  <c r="K221" i="17" s="1"/>
  <c r="H222" i="17"/>
  <c r="AA219" i="17"/>
  <c r="T219" i="17"/>
  <c r="AB219" i="17"/>
  <c r="N221" i="17"/>
  <c r="M222" i="17"/>
  <c r="Y233" i="17"/>
  <c r="AN234" i="17"/>
  <c r="Q233" i="17"/>
  <c r="S220" i="17"/>
  <c r="R221" i="17"/>
  <c r="AC220" i="17"/>
  <c r="O220" i="17"/>
  <c r="U1121" i="17" l="1"/>
  <c r="AS1121" i="17"/>
  <c r="AR1122" i="17"/>
  <c r="AQ1122" i="17"/>
  <c r="C1123" i="17"/>
  <c r="X1122" i="17"/>
  <c r="AL1122" i="17"/>
  <c r="AM1122" i="17" s="1"/>
  <c r="AP1123" i="17" s="1"/>
  <c r="AJ1122" i="17"/>
  <c r="AK1122" i="17" s="1"/>
  <c r="AO1123" i="17" s="1"/>
  <c r="AH1122" i="17"/>
  <c r="AI1122" i="17" s="1"/>
  <c r="AN1123" i="17" s="1"/>
  <c r="AW233" i="17"/>
  <c r="AD220" i="17"/>
  <c r="Y234" i="17"/>
  <c r="AN235" i="17"/>
  <c r="Q234" i="17"/>
  <c r="N222" i="17"/>
  <c r="M223" i="17"/>
  <c r="W233" i="17"/>
  <c r="Z233" i="17"/>
  <c r="S221" i="17"/>
  <c r="R222" i="17"/>
  <c r="AC221" i="17"/>
  <c r="O221" i="17"/>
  <c r="AA220" i="17"/>
  <c r="T220" i="17"/>
  <c r="AB220" i="17"/>
  <c r="AV233" i="17"/>
  <c r="I222" i="17"/>
  <c r="J222" i="17" s="1"/>
  <c r="K222" i="17" s="1"/>
  <c r="H223" i="17"/>
  <c r="X1123" i="17" l="1"/>
  <c r="C1124" i="17"/>
  <c r="AJ1123" i="17"/>
  <c r="AK1123" i="17" s="1"/>
  <c r="AO1124" i="17" s="1"/>
  <c r="AL1123" i="17"/>
  <c r="AM1123" i="17" s="1"/>
  <c r="AP1124" i="17" s="1"/>
  <c r="AH1123" i="17"/>
  <c r="AI1123" i="17" s="1"/>
  <c r="AN1124" i="17" s="1"/>
  <c r="U1122" i="17"/>
  <c r="AS1122" i="17"/>
  <c r="AV1122" i="17"/>
  <c r="AQ1123" i="17"/>
  <c r="AR1123" i="17"/>
  <c r="AW234" i="17"/>
  <c r="I223" i="17"/>
  <c r="J223" i="17" s="1"/>
  <c r="K223" i="17" s="1"/>
  <c r="H224" i="17"/>
  <c r="Z234" i="17"/>
  <c r="W234" i="17"/>
  <c r="AD221" i="17"/>
  <c r="N223" i="17"/>
  <c r="M224" i="17"/>
  <c r="S222" i="17"/>
  <c r="R223" i="17"/>
  <c r="O222" i="17"/>
  <c r="AC222" i="17"/>
  <c r="T221" i="17"/>
  <c r="AA221" i="17"/>
  <c r="AB221" i="17"/>
  <c r="Y235" i="17"/>
  <c r="Q235" i="17"/>
  <c r="AN236" i="17"/>
  <c r="AV234" i="17"/>
  <c r="AR1124" i="17" l="1"/>
  <c r="AQ1124" i="17"/>
  <c r="U1123" i="17"/>
  <c r="AS1123" i="17"/>
  <c r="AV1123" i="17"/>
  <c r="X1124" i="17"/>
  <c r="C1125" i="17"/>
  <c r="AL1124" i="17"/>
  <c r="AM1124" i="17" s="1"/>
  <c r="AP1125" i="17" s="1"/>
  <c r="AJ1124" i="17"/>
  <c r="AK1124" i="17" s="1"/>
  <c r="AO1125" i="17" s="1"/>
  <c r="AH1124" i="17"/>
  <c r="AI1124" i="17" s="1"/>
  <c r="AN1125" i="17" s="1"/>
  <c r="AW235" i="17"/>
  <c r="S223" i="17"/>
  <c r="R224" i="17"/>
  <c r="O223" i="17"/>
  <c r="AC223" i="17"/>
  <c r="AV235" i="17"/>
  <c r="W235" i="17"/>
  <c r="Z235" i="17"/>
  <c r="I224" i="17"/>
  <c r="J224" i="17" s="1"/>
  <c r="K224" i="17" s="1"/>
  <c r="H225" i="17"/>
  <c r="AD222" i="17"/>
  <c r="T222" i="17"/>
  <c r="AA222" i="17"/>
  <c r="AB222" i="17"/>
  <c r="Y236" i="17"/>
  <c r="Q236" i="17"/>
  <c r="AN237" i="17"/>
  <c r="N224" i="17"/>
  <c r="M225" i="17"/>
  <c r="C1126" i="17" l="1"/>
  <c r="X1125" i="17"/>
  <c r="AL1125" i="17"/>
  <c r="AM1125" i="17" s="1"/>
  <c r="AP1126" i="17" s="1"/>
  <c r="AJ1125" i="17"/>
  <c r="AK1125" i="17" s="1"/>
  <c r="AO1126" i="17" s="1"/>
  <c r="AH1125" i="17"/>
  <c r="AI1125" i="17" s="1"/>
  <c r="AN1126" i="17" s="1"/>
  <c r="U1124" i="17"/>
  <c r="AS1124" i="17"/>
  <c r="AQ1125" i="17"/>
  <c r="AR1125" i="17"/>
  <c r="AV1124" i="17"/>
  <c r="AW236" i="17"/>
  <c r="Q237" i="17"/>
  <c r="Y237" i="17"/>
  <c r="AN238" i="17"/>
  <c r="AV236" i="17"/>
  <c r="I225" i="17"/>
  <c r="J225" i="17" s="1"/>
  <c r="K225" i="17" s="1"/>
  <c r="H226" i="17"/>
  <c r="AD223" i="17"/>
  <c r="N225" i="17"/>
  <c r="M226" i="17"/>
  <c r="O224" i="17"/>
  <c r="AC224" i="17"/>
  <c r="W236" i="17"/>
  <c r="Z236" i="17"/>
  <c r="S224" i="17"/>
  <c r="R225" i="17"/>
  <c r="T223" i="17"/>
  <c r="AA223" i="17"/>
  <c r="AB223" i="17"/>
  <c r="AV1125" i="17" l="1"/>
  <c r="AS1125" i="17"/>
  <c r="U1125" i="17"/>
  <c r="AR1126" i="17"/>
  <c r="AQ1126" i="17"/>
  <c r="C1127" i="17"/>
  <c r="X1126" i="17"/>
  <c r="AL1126" i="17"/>
  <c r="AM1126" i="17" s="1"/>
  <c r="AP1127" i="17" s="1"/>
  <c r="AJ1126" i="17"/>
  <c r="AK1126" i="17" s="1"/>
  <c r="AO1127" i="17" s="1"/>
  <c r="AH1126" i="17"/>
  <c r="AI1126" i="17" s="1"/>
  <c r="AN1127" i="17" s="1"/>
  <c r="AW237" i="17"/>
  <c r="AD224" i="17"/>
  <c r="I226" i="17"/>
  <c r="J226" i="17" s="1"/>
  <c r="K226" i="17" s="1"/>
  <c r="H227" i="17"/>
  <c r="N226" i="17"/>
  <c r="M227" i="17"/>
  <c r="AV237" i="17"/>
  <c r="W237" i="17"/>
  <c r="Z237" i="17"/>
  <c r="O225" i="17"/>
  <c r="AC225" i="17"/>
  <c r="S225" i="17"/>
  <c r="R226" i="17"/>
  <c r="T224" i="17"/>
  <c r="AA224" i="17"/>
  <c r="AB224" i="17"/>
  <c r="Q238" i="17"/>
  <c r="AN239" i="17"/>
  <c r="Y238" i="17"/>
  <c r="X1127" i="17" l="1"/>
  <c r="C1128" i="17"/>
  <c r="AH1127" i="17"/>
  <c r="AI1127" i="17" s="1"/>
  <c r="AN1128" i="17" s="1"/>
  <c r="AL1127" i="17"/>
  <c r="AM1127" i="17" s="1"/>
  <c r="AP1128" i="17" s="1"/>
  <c r="AJ1127" i="17"/>
  <c r="AK1127" i="17" s="1"/>
  <c r="AO1128" i="17" s="1"/>
  <c r="U1126" i="17"/>
  <c r="AS1126" i="17"/>
  <c r="AV1126" i="17"/>
  <c r="AQ1127" i="17"/>
  <c r="AR1127" i="17"/>
  <c r="AW238" i="17"/>
  <c r="I227" i="17"/>
  <c r="J227" i="17" s="1"/>
  <c r="K227" i="17" s="1"/>
  <c r="H228" i="17"/>
  <c r="W238" i="17"/>
  <c r="Z238" i="17"/>
  <c r="AV238" i="17"/>
  <c r="AA225" i="17"/>
  <c r="T225" i="17"/>
  <c r="AB225" i="17"/>
  <c r="AD225" i="17"/>
  <c r="O226" i="17"/>
  <c r="AC226" i="17"/>
  <c r="S226" i="17"/>
  <c r="R227" i="17"/>
  <c r="Y239" i="17"/>
  <c r="AN240" i="17"/>
  <c r="Q239" i="17"/>
  <c r="N227" i="17"/>
  <c r="M228" i="17"/>
  <c r="AS1127" i="17" l="1"/>
  <c r="U1127" i="17"/>
  <c r="AQ1128" i="17"/>
  <c r="AR1128" i="17"/>
  <c r="AV1127" i="17"/>
  <c r="C1129" i="17"/>
  <c r="X1128" i="17"/>
  <c r="AL1128" i="17"/>
  <c r="AM1128" i="17" s="1"/>
  <c r="AP1129" i="17" s="1"/>
  <c r="AH1128" i="17"/>
  <c r="AI1128" i="17" s="1"/>
  <c r="AN1129" i="17" s="1"/>
  <c r="AJ1128" i="17"/>
  <c r="AK1128" i="17" s="1"/>
  <c r="AO1129" i="17" s="1"/>
  <c r="AW239" i="17"/>
  <c r="S227" i="17"/>
  <c r="R228" i="17"/>
  <c r="Q240" i="17"/>
  <c r="AN241" i="17"/>
  <c r="Y240" i="17"/>
  <c r="AA226" i="17"/>
  <c r="T226" i="17"/>
  <c r="AB226" i="17"/>
  <c r="AV239" i="17"/>
  <c r="AD226" i="17"/>
  <c r="Z239" i="17"/>
  <c r="W239" i="17"/>
  <c r="O227" i="17"/>
  <c r="AC227" i="17"/>
  <c r="I228" i="17"/>
  <c r="J228" i="17" s="1"/>
  <c r="K228" i="17" s="1"/>
  <c r="H229" i="17"/>
  <c r="N228" i="17"/>
  <c r="M229" i="17"/>
  <c r="AS1128" i="17" l="1"/>
  <c r="U1128" i="17"/>
  <c r="AV1128" i="17"/>
  <c r="AQ1129" i="17"/>
  <c r="AR1129" i="17"/>
  <c r="X1129" i="17"/>
  <c r="C1130" i="17"/>
  <c r="AH1129" i="17"/>
  <c r="AI1129" i="17" s="1"/>
  <c r="AN1130" i="17" s="1"/>
  <c r="AL1129" i="17"/>
  <c r="AM1129" i="17" s="1"/>
  <c r="AP1130" i="17" s="1"/>
  <c r="AJ1129" i="17"/>
  <c r="AK1129" i="17" s="1"/>
  <c r="AO1130" i="17" s="1"/>
  <c r="AW240" i="17"/>
  <c r="N229" i="17"/>
  <c r="M230" i="17"/>
  <c r="S228" i="17"/>
  <c r="R229" i="17"/>
  <c r="O228" i="17"/>
  <c r="AC228" i="17"/>
  <c r="T227" i="17"/>
  <c r="AA227" i="17"/>
  <c r="AB227" i="17"/>
  <c r="AV240" i="17"/>
  <c r="Z240" i="17"/>
  <c r="W240" i="17"/>
  <c r="Q241" i="17"/>
  <c r="Y241" i="17"/>
  <c r="AN242" i="17"/>
  <c r="AD227" i="17"/>
  <c r="I229" i="17"/>
  <c r="J229" i="17" s="1"/>
  <c r="K229" i="17" s="1"/>
  <c r="H230" i="17"/>
  <c r="C1131" i="17" l="1"/>
  <c r="X1130" i="17"/>
  <c r="AJ1130" i="17"/>
  <c r="AK1130" i="17" s="1"/>
  <c r="AO1131" i="17" s="1"/>
  <c r="AL1130" i="17"/>
  <c r="AM1130" i="17" s="1"/>
  <c r="AP1131" i="17" s="1"/>
  <c r="AH1130" i="17"/>
  <c r="AI1130" i="17" s="1"/>
  <c r="AN1131" i="17" s="1"/>
  <c r="AR1130" i="17"/>
  <c r="AQ1130" i="17"/>
  <c r="AV1129" i="17"/>
  <c r="AS1129" i="17"/>
  <c r="U1129" i="17"/>
  <c r="AW241" i="17"/>
  <c r="AD228" i="17"/>
  <c r="N230" i="17"/>
  <c r="M231" i="17"/>
  <c r="T228" i="17"/>
  <c r="AA228" i="17"/>
  <c r="AB228" i="17"/>
  <c r="AV241" i="17"/>
  <c r="O229" i="17"/>
  <c r="AC229" i="17"/>
  <c r="S229" i="17"/>
  <c r="R230" i="17"/>
  <c r="I230" i="17"/>
  <c r="J230" i="17" s="1"/>
  <c r="K230" i="17" s="1"/>
  <c r="H231" i="17"/>
  <c r="Z241" i="17"/>
  <c r="W241" i="17"/>
  <c r="Y242" i="17"/>
  <c r="Q242" i="17"/>
  <c r="AN243" i="17"/>
  <c r="AV1130" i="17" l="1"/>
  <c r="U1130" i="17"/>
  <c r="AS1130" i="17"/>
  <c r="AR1131" i="17"/>
  <c r="AQ1131" i="17"/>
  <c r="C1132" i="17"/>
  <c r="X1131" i="17"/>
  <c r="AH1131" i="17"/>
  <c r="AI1131" i="17" s="1"/>
  <c r="AN1132" i="17" s="1"/>
  <c r="AJ1131" i="17"/>
  <c r="AK1131" i="17" s="1"/>
  <c r="AO1132" i="17" s="1"/>
  <c r="AL1131" i="17"/>
  <c r="AM1131" i="17" s="1"/>
  <c r="AP1132" i="17" s="1"/>
  <c r="AW242" i="17"/>
  <c r="AV242" i="17"/>
  <c r="N231" i="17"/>
  <c r="M232" i="17"/>
  <c r="W242" i="17"/>
  <c r="Z242" i="17"/>
  <c r="O230" i="17"/>
  <c r="AC230" i="17"/>
  <c r="T229" i="17"/>
  <c r="AA229" i="17"/>
  <c r="AB229" i="17"/>
  <c r="I231" i="17"/>
  <c r="J231" i="17" s="1"/>
  <c r="K231" i="17" s="1"/>
  <c r="H232" i="17"/>
  <c r="Y243" i="17"/>
  <c r="AN244" i="17"/>
  <c r="Q243" i="17"/>
  <c r="AD229" i="17"/>
  <c r="S230" i="17"/>
  <c r="R231" i="17"/>
  <c r="AV1131" i="17" l="1"/>
  <c r="X1132" i="17"/>
  <c r="C1133" i="17"/>
  <c r="AH1132" i="17"/>
  <c r="AI1132" i="17" s="1"/>
  <c r="AN1133" i="17" s="1"/>
  <c r="AL1132" i="17"/>
  <c r="AM1132" i="17" s="1"/>
  <c r="AP1133" i="17" s="1"/>
  <c r="AJ1132" i="17"/>
  <c r="AK1132" i="17" s="1"/>
  <c r="AO1133" i="17" s="1"/>
  <c r="L1132" i="17"/>
  <c r="L1133" i="17" s="1"/>
  <c r="L1134" i="17" s="1"/>
  <c r="L1135" i="17" s="1"/>
  <c r="L1136" i="17" s="1"/>
  <c r="L1137" i="17" s="1"/>
  <c r="L1138" i="17" s="1"/>
  <c r="L1139" i="17" s="1"/>
  <c r="L1140" i="17" s="1"/>
  <c r="L1141" i="17" s="1"/>
  <c r="L1142" i="17" s="1"/>
  <c r="L1143" i="17" s="1"/>
  <c r="G1132" i="17"/>
  <c r="G1133" i="17" s="1"/>
  <c r="G1134" i="17" s="1"/>
  <c r="G1135" i="17" s="1"/>
  <c r="G1136" i="17" s="1"/>
  <c r="G1137" i="17" s="1"/>
  <c r="G1138" i="17" s="1"/>
  <c r="G1139" i="17" s="1"/>
  <c r="G1140" i="17" s="1"/>
  <c r="G1141" i="17" s="1"/>
  <c r="G1142" i="17" s="1"/>
  <c r="G1143" i="17" s="1"/>
  <c r="AS1131" i="17"/>
  <c r="U1131" i="17"/>
  <c r="AR1132" i="17"/>
  <c r="AQ1132" i="17"/>
  <c r="AW243" i="17"/>
  <c r="AD230" i="17"/>
  <c r="AV243" i="17"/>
  <c r="S231" i="17"/>
  <c r="R232" i="17"/>
  <c r="T230" i="17"/>
  <c r="AA230" i="17"/>
  <c r="AB230" i="17"/>
  <c r="N232" i="17"/>
  <c r="M233" i="17"/>
  <c r="I232" i="17"/>
  <c r="J232" i="17" s="1"/>
  <c r="K232" i="17" s="1"/>
  <c r="H233" i="17"/>
  <c r="Y244" i="17"/>
  <c r="AN245" i="17"/>
  <c r="Q244" i="17"/>
  <c r="W243" i="17"/>
  <c r="Z243" i="17"/>
  <c r="AC231" i="17"/>
  <c r="O231" i="17"/>
  <c r="AV1132" i="17" l="1"/>
  <c r="AS1132" i="17"/>
  <c r="U1132" i="17"/>
  <c r="AR1133" i="17"/>
  <c r="AQ1133" i="17"/>
  <c r="C1134" i="17"/>
  <c r="X1133" i="17"/>
  <c r="AL1133" i="17"/>
  <c r="AM1133" i="17" s="1"/>
  <c r="AP1134" i="17" s="1"/>
  <c r="AJ1133" i="17"/>
  <c r="AK1133" i="17" s="1"/>
  <c r="AO1134" i="17" s="1"/>
  <c r="AH1133" i="17"/>
  <c r="AI1133" i="17" s="1"/>
  <c r="AN1134" i="17" s="1"/>
  <c r="AW244" i="17"/>
  <c r="S232" i="17"/>
  <c r="R233" i="17"/>
  <c r="O232" i="17"/>
  <c r="AC232" i="17"/>
  <c r="T231" i="17"/>
  <c r="AA231" i="17"/>
  <c r="AB231" i="17"/>
  <c r="Q245" i="17"/>
  <c r="Y245" i="17"/>
  <c r="AN246" i="17"/>
  <c r="I233" i="17"/>
  <c r="J233" i="17" s="1"/>
  <c r="K233" i="17" s="1"/>
  <c r="H234" i="17"/>
  <c r="AD231" i="17"/>
  <c r="AV244" i="17"/>
  <c r="Z244" i="17"/>
  <c r="W244" i="17"/>
  <c r="N233" i="17"/>
  <c r="M234" i="17"/>
  <c r="AV1133" i="17" l="1"/>
  <c r="U1133" i="17"/>
  <c r="AS1133" i="17"/>
  <c r="X1134" i="17"/>
  <c r="C1135" i="17"/>
  <c r="AL1134" i="17"/>
  <c r="AM1134" i="17" s="1"/>
  <c r="AP1135" i="17" s="1"/>
  <c r="AJ1134" i="17"/>
  <c r="AK1134" i="17" s="1"/>
  <c r="AO1135" i="17" s="1"/>
  <c r="AH1134" i="17"/>
  <c r="AI1134" i="17" s="1"/>
  <c r="AN1135" i="17" s="1"/>
  <c r="AR1134" i="17"/>
  <c r="AQ1134" i="17"/>
  <c r="AW245" i="17"/>
  <c r="AV245" i="17"/>
  <c r="AN247" i="17"/>
  <c r="Y246" i="17"/>
  <c r="Q246" i="17"/>
  <c r="N234" i="17"/>
  <c r="M235" i="17"/>
  <c r="O233" i="17"/>
  <c r="AC233" i="17"/>
  <c r="Z245" i="17"/>
  <c r="W245" i="17"/>
  <c r="AD232" i="17"/>
  <c r="S233" i="17"/>
  <c r="R234" i="17"/>
  <c r="I234" i="17"/>
  <c r="J234" i="17" s="1"/>
  <c r="K234" i="17" s="1"/>
  <c r="H235" i="17"/>
  <c r="T232" i="17"/>
  <c r="AA232" i="17"/>
  <c r="AB232" i="17"/>
  <c r="AV1134" i="17" l="1"/>
  <c r="AR1135" i="17"/>
  <c r="AQ1135" i="17"/>
  <c r="X1135" i="17"/>
  <c r="C1136" i="17"/>
  <c r="AL1135" i="17"/>
  <c r="AM1135" i="17" s="1"/>
  <c r="AP1136" i="17" s="1"/>
  <c r="AJ1135" i="17"/>
  <c r="AK1135" i="17" s="1"/>
  <c r="AO1136" i="17" s="1"/>
  <c r="AH1135" i="17"/>
  <c r="AI1135" i="17" s="1"/>
  <c r="AN1136" i="17" s="1"/>
  <c r="AS1134" i="17"/>
  <c r="U1134" i="17"/>
  <c r="AW246" i="17"/>
  <c r="AV246" i="17"/>
  <c r="W246" i="17"/>
  <c r="Z246" i="17"/>
  <c r="S234" i="17"/>
  <c r="R235" i="17"/>
  <c r="AA233" i="17"/>
  <c r="T233" i="17"/>
  <c r="AB233" i="17"/>
  <c r="Q247" i="17"/>
  <c r="AN248" i="17"/>
  <c r="Y247" i="17"/>
  <c r="AD233" i="17"/>
  <c r="I235" i="17"/>
  <c r="J235" i="17" s="1"/>
  <c r="K235" i="17" s="1"/>
  <c r="H236" i="17"/>
  <c r="N235" i="17"/>
  <c r="M236" i="17"/>
  <c r="O234" i="17"/>
  <c r="AC234" i="17"/>
  <c r="C1137" i="17" l="1"/>
  <c r="X1136" i="17"/>
  <c r="AL1136" i="17"/>
  <c r="AM1136" i="17" s="1"/>
  <c r="AP1137" i="17" s="1"/>
  <c r="AJ1136" i="17"/>
  <c r="AK1136" i="17" s="1"/>
  <c r="AO1137" i="17" s="1"/>
  <c r="AH1136" i="17"/>
  <c r="AI1136" i="17" s="1"/>
  <c r="AN1137" i="17" s="1"/>
  <c r="U1135" i="17"/>
  <c r="AS1135" i="17"/>
  <c r="AV1135" i="17"/>
  <c r="AR1136" i="17"/>
  <c r="AQ1136" i="17"/>
  <c r="AW247" i="17"/>
  <c r="T234" i="17"/>
  <c r="AA234" i="17"/>
  <c r="AB234" i="17"/>
  <c r="I236" i="17"/>
  <c r="J236" i="17" s="1"/>
  <c r="K236" i="17" s="1"/>
  <c r="H237" i="17"/>
  <c r="AD234" i="17"/>
  <c r="AV247" i="17"/>
  <c r="N236" i="17"/>
  <c r="M237" i="17"/>
  <c r="Q248" i="17"/>
  <c r="Y248" i="17"/>
  <c r="AN249" i="17"/>
  <c r="S235" i="17"/>
  <c r="R236" i="17"/>
  <c r="O235" i="17"/>
  <c r="AC235" i="17"/>
  <c r="Z247" i="17"/>
  <c r="W247" i="17"/>
  <c r="AR1137" i="17" l="1"/>
  <c r="AQ1137" i="17"/>
  <c r="AV1136" i="17"/>
  <c r="C1138" i="17"/>
  <c r="X1137" i="17"/>
  <c r="AL1137" i="17"/>
  <c r="AM1137" i="17" s="1"/>
  <c r="AP1138" i="17" s="1"/>
  <c r="AJ1137" i="17"/>
  <c r="AK1137" i="17" s="1"/>
  <c r="AO1138" i="17" s="1"/>
  <c r="AH1137" i="17"/>
  <c r="AI1137" i="17" s="1"/>
  <c r="AN1138" i="17" s="1"/>
  <c r="U1136" i="17"/>
  <c r="AS1136" i="17"/>
  <c r="AW248" i="17"/>
  <c r="S236" i="17"/>
  <c r="R237" i="17"/>
  <c r="I237" i="17"/>
  <c r="J237" i="17" s="1"/>
  <c r="K237" i="17" s="1"/>
  <c r="H238" i="17"/>
  <c r="AA235" i="17"/>
  <c r="T235" i="17"/>
  <c r="AB235" i="17"/>
  <c r="N237" i="17"/>
  <c r="M238" i="17"/>
  <c r="AV248" i="17"/>
  <c r="Q249" i="17"/>
  <c r="Y249" i="17"/>
  <c r="AN250" i="17"/>
  <c r="O236" i="17"/>
  <c r="AC236" i="17"/>
  <c r="Z248" i="17"/>
  <c r="W248" i="17"/>
  <c r="AD235" i="17"/>
  <c r="AQ1138" i="17" l="1"/>
  <c r="AR1138" i="17"/>
  <c r="C1139" i="17"/>
  <c r="X1138" i="17"/>
  <c r="AH1138" i="17"/>
  <c r="AI1138" i="17" s="1"/>
  <c r="AN1139" i="17" s="1"/>
  <c r="AJ1138" i="17"/>
  <c r="AK1138" i="17" s="1"/>
  <c r="AO1139" i="17" s="1"/>
  <c r="AL1138" i="17"/>
  <c r="AM1138" i="17" s="1"/>
  <c r="AP1139" i="17" s="1"/>
  <c r="U1137" i="17"/>
  <c r="AS1137" i="17"/>
  <c r="AV1137" i="17"/>
  <c r="AW249" i="17"/>
  <c r="AV249" i="17"/>
  <c r="AD236" i="17"/>
  <c r="I238" i="17"/>
  <c r="J238" i="17" s="1"/>
  <c r="K238" i="17" s="1"/>
  <c r="H239" i="17"/>
  <c r="W249" i="17"/>
  <c r="Z249" i="17"/>
  <c r="Y250" i="17"/>
  <c r="Q250" i="17"/>
  <c r="AN251" i="17"/>
  <c r="N238" i="17"/>
  <c r="M239" i="17"/>
  <c r="S237" i="17"/>
  <c r="R238" i="17"/>
  <c r="AC237" i="17"/>
  <c r="O237" i="17"/>
  <c r="T236" i="17"/>
  <c r="AA236" i="17"/>
  <c r="AB236" i="17"/>
  <c r="C1140" i="17" l="1"/>
  <c r="X1139" i="17"/>
  <c r="AL1139" i="17"/>
  <c r="AM1139" i="17" s="1"/>
  <c r="AP1140" i="17" s="1"/>
  <c r="AH1139" i="17"/>
  <c r="AI1139" i="17" s="1"/>
  <c r="AN1140" i="17" s="1"/>
  <c r="AJ1139" i="17"/>
  <c r="AK1139" i="17" s="1"/>
  <c r="AO1140" i="17" s="1"/>
  <c r="AR1139" i="17"/>
  <c r="AQ1139" i="17"/>
  <c r="AV1138" i="17"/>
  <c r="U1138" i="17"/>
  <c r="AS1138" i="17"/>
  <c r="AW250" i="17"/>
  <c r="S238" i="17"/>
  <c r="R239" i="17"/>
  <c r="AD237" i="17"/>
  <c r="AV250" i="17"/>
  <c r="AA237" i="17"/>
  <c r="T237" i="17"/>
  <c r="AB237" i="17"/>
  <c r="N239" i="17"/>
  <c r="M240" i="17"/>
  <c r="I239" i="17"/>
  <c r="J239" i="17" s="1"/>
  <c r="K239" i="17" s="1"/>
  <c r="H240" i="17"/>
  <c r="AC238" i="17"/>
  <c r="O238" i="17"/>
  <c r="Z250" i="17"/>
  <c r="W250" i="17"/>
  <c r="Q251" i="17"/>
  <c r="AN252" i="17"/>
  <c r="Y251" i="17"/>
  <c r="AV1139" i="17" l="1"/>
  <c r="U1139" i="17"/>
  <c r="AS1139" i="17"/>
  <c r="AQ1140" i="17"/>
  <c r="AR1140" i="17"/>
  <c r="C1141" i="17"/>
  <c r="X1140" i="17"/>
  <c r="AH1140" i="17"/>
  <c r="AI1140" i="17" s="1"/>
  <c r="AN1141" i="17" s="1"/>
  <c r="AL1140" i="17"/>
  <c r="AM1140" i="17" s="1"/>
  <c r="AP1141" i="17" s="1"/>
  <c r="AJ1140" i="17"/>
  <c r="AK1140" i="17" s="1"/>
  <c r="AO1141" i="17" s="1"/>
  <c r="AW251" i="17"/>
  <c r="AV251" i="17"/>
  <c r="N240" i="17"/>
  <c r="M241" i="17"/>
  <c r="S239" i="17"/>
  <c r="R240" i="17"/>
  <c r="AD238" i="17"/>
  <c r="I240" i="17"/>
  <c r="J240" i="17" s="1"/>
  <c r="K240" i="17" s="1"/>
  <c r="H241" i="17"/>
  <c r="AC239" i="17"/>
  <c r="O239" i="17"/>
  <c r="AA238" i="17"/>
  <c r="T238" i="17"/>
  <c r="AB238" i="17"/>
  <c r="Y252" i="17"/>
  <c r="Q252" i="17"/>
  <c r="AN253" i="17"/>
  <c r="W251" i="17"/>
  <c r="Z251" i="17"/>
  <c r="AV1140" i="17" l="1"/>
  <c r="AS1140" i="17"/>
  <c r="U1140" i="17"/>
  <c r="AR1141" i="17"/>
  <c r="AQ1141" i="17"/>
  <c r="C1142" i="17"/>
  <c r="X1141" i="17"/>
  <c r="AL1141" i="17"/>
  <c r="AM1141" i="17" s="1"/>
  <c r="AP1142" i="17" s="1"/>
  <c r="AH1141" i="17"/>
  <c r="AI1141" i="17" s="1"/>
  <c r="AN1142" i="17" s="1"/>
  <c r="AJ1141" i="17"/>
  <c r="AK1141" i="17" s="1"/>
  <c r="AO1142" i="17" s="1"/>
  <c r="AW252" i="17"/>
  <c r="I241" i="17"/>
  <c r="J241" i="17" s="1"/>
  <c r="K241" i="17" s="1"/>
  <c r="H242" i="17"/>
  <c r="AD239" i="17"/>
  <c r="N241" i="17"/>
  <c r="M242" i="17"/>
  <c r="S240" i="17"/>
  <c r="R241" i="17"/>
  <c r="Y253" i="17"/>
  <c r="Q253" i="17"/>
  <c r="AN254" i="17"/>
  <c r="AC240" i="17"/>
  <c r="O240" i="17"/>
  <c r="W252" i="17"/>
  <c r="Z252" i="17"/>
  <c r="T239" i="17"/>
  <c r="AA239" i="17"/>
  <c r="AB239" i="17"/>
  <c r="AV252" i="17"/>
  <c r="AR1142" i="17" l="1"/>
  <c r="AQ1142" i="17"/>
  <c r="C1143" i="17"/>
  <c r="X1142" i="17"/>
  <c r="AH1142" i="17"/>
  <c r="AI1142" i="17" s="1"/>
  <c r="AN1143" i="17" s="1"/>
  <c r="AJ1142" i="17"/>
  <c r="AK1142" i="17" s="1"/>
  <c r="AO1143" i="17" s="1"/>
  <c r="AL1142" i="17"/>
  <c r="AM1142" i="17" s="1"/>
  <c r="AP1143" i="17" s="1"/>
  <c r="AV1141" i="17"/>
  <c r="AS1141" i="17"/>
  <c r="U1141" i="17"/>
  <c r="AW253" i="17"/>
  <c r="S241" i="17"/>
  <c r="R242" i="17"/>
  <c r="W253" i="17"/>
  <c r="Z253" i="17"/>
  <c r="N242" i="17"/>
  <c r="M243" i="17"/>
  <c r="AA240" i="17"/>
  <c r="T240" i="17"/>
  <c r="AB240" i="17"/>
  <c r="O241" i="17"/>
  <c r="AC241" i="17"/>
  <c r="AD240" i="17"/>
  <c r="I242" i="17"/>
  <c r="J242" i="17" s="1"/>
  <c r="K242" i="17" s="1"/>
  <c r="H243" i="17"/>
  <c r="AV253" i="17"/>
  <c r="AN255" i="17"/>
  <c r="Q254" i="17"/>
  <c r="Y254" i="17"/>
  <c r="AR1143" i="17" l="1"/>
  <c r="AQ1143" i="17"/>
  <c r="C1144" i="17"/>
  <c r="X1143" i="17"/>
  <c r="AH1143" i="17"/>
  <c r="AI1143" i="17" s="1"/>
  <c r="AN1144" i="17" s="1"/>
  <c r="AL1143" i="17"/>
  <c r="AM1143" i="17" s="1"/>
  <c r="AP1144" i="17" s="1"/>
  <c r="AJ1143" i="17"/>
  <c r="AK1143" i="17" s="1"/>
  <c r="AO1144" i="17" s="1"/>
  <c r="AV1142" i="17"/>
  <c r="AS1142" i="17"/>
  <c r="U1142" i="17"/>
  <c r="AW254" i="17"/>
  <c r="AV254" i="17"/>
  <c r="Z254" i="17"/>
  <c r="W254" i="17"/>
  <c r="Y255" i="17"/>
  <c r="Q255" i="17"/>
  <c r="AN256" i="17"/>
  <c r="AD241" i="17"/>
  <c r="T241" i="17"/>
  <c r="AA241" i="17"/>
  <c r="AB241" i="17"/>
  <c r="I243" i="17"/>
  <c r="J243" i="17" s="1"/>
  <c r="K243" i="17" s="1"/>
  <c r="H244" i="17"/>
  <c r="S242" i="17"/>
  <c r="R243" i="17"/>
  <c r="N243" i="17"/>
  <c r="M244" i="17"/>
  <c r="O242" i="17"/>
  <c r="AC242" i="17"/>
  <c r="AQ1144" i="17" l="1"/>
  <c r="AR1144" i="17"/>
  <c r="C1145" i="17"/>
  <c r="X1144" i="17"/>
  <c r="AJ1144" i="17"/>
  <c r="AK1144" i="17" s="1"/>
  <c r="AO1145" i="17" s="1"/>
  <c r="AH1144" i="17"/>
  <c r="AI1144" i="17" s="1"/>
  <c r="AN1145" i="17" s="1"/>
  <c r="AL1144" i="17"/>
  <c r="AM1144" i="17" s="1"/>
  <c r="AP1145" i="17" s="1"/>
  <c r="G1144" i="17"/>
  <c r="G1145" i="17" s="1"/>
  <c r="G1146" i="17" s="1"/>
  <c r="G1147" i="17" s="1"/>
  <c r="G1148" i="17" s="1"/>
  <c r="G1149" i="17" s="1"/>
  <c r="G1150" i="17" s="1"/>
  <c r="G1151" i="17" s="1"/>
  <c r="G1152" i="17" s="1"/>
  <c r="G1153" i="17" s="1"/>
  <c r="G1154" i="17" s="1"/>
  <c r="G1155" i="17" s="1"/>
  <c r="L1144" i="17"/>
  <c r="L1145" i="17" s="1"/>
  <c r="L1146" i="17" s="1"/>
  <c r="L1147" i="17" s="1"/>
  <c r="L1148" i="17" s="1"/>
  <c r="L1149" i="17" s="1"/>
  <c r="L1150" i="17" s="1"/>
  <c r="L1151" i="17" s="1"/>
  <c r="L1152" i="17" s="1"/>
  <c r="L1153" i="17" s="1"/>
  <c r="L1154" i="17" s="1"/>
  <c r="L1155" i="17" s="1"/>
  <c r="AV1143" i="17"/>
  <c r="AS1143" i="17"/>
  <c r="U1143" i="17"/>
  <c r="AW255" i="17"/>
  <c r="AV255" i="17"/>
  <c r="N244" i="17"/>
  <c r="M245" i="17"/>
  <c r="Z255" i="17"/>
  <c r="W255" i="17"/>
  <c r="S243" i="17"/>
  <c r="R244" i="17"/>
  <c r="I244" i="17"/>
  <c r="J244" i="17" s="1"/>
  <c r="K244" i="17" s="1"/>
  <c r="H245" i="17"/>
  <c r="O243" i="17"/>
  <c r="AC243" i="17"/>
  <c r="Q256" i="17"/>
  <c r="AN257" i="17"/>
  <c r="Y256" i="17"/>
  <c r="T242" i="17"/>
  <c r="AA242" i="17"/>
  <c r="AB242" i="17"/>
  <c r="AD242" i="17"/>
  <c r="AR1145" i="17" l="1"/>
  <c r="AQ1145" i="17"/>
  <c r="C1146" i="17"/>
  <c r="X1145" i="17"/>
  <c r="AH1145" i="17"/>
  <c r="AI1145" i="17" s="1"/>
  <c r="AN1146" i="17" s="1"/>
  <c r="AL1145" i="17"/>
  <c r="AM1145" i="17" s="1"/>
  <c r="AP1146" i="17" s="1"/>
  <c r="AJ1145" i="17"/>
  <c r="AK1145" i="17" s="1"/>
  <c r="AO1146" i="17" s="1"/>
  <c r="U1144" i="17"/>
  <c r="AS1144" i="17"/>
  <c r="AV1144" i="17"/>
  <c r="AW256" i="17"/>
  <c r="AD243" i="17"/>
  <c r="T243" i="17"/>
  <c r="AA243" i="17"/>
  <c r="AB243" i="17"/>
  <c r="AV256" i="17"/>
  <c r="Q257" i="17"/>
  <c r="Y257" i="17"/>
  <c r="AN258" i="17"/>
  <c r="S244" i="17"/>
  <c r="R245" i="17"/>
  <c r="W256" i="17"/>
  <c r="Z256" i="17"/>
  <c r="N245" i="17"/>
  <c r="M246" i="17"/>
  <c r="I245" i="17"/>
  <c r="J245" i="17" s="1"/>
  <c r="K245" i="17" s="1"/>
  <c r="H246" i="17"/>
  <c r="AC244" i="17"/>
  <c r="O244" i="17"/>
  <c r="C1147" i="17" l="1"/>
  <c r="X1146" i="17"/>
  <c r="AL1146" i="17"/>
  <c r="AM1146" i="17" s="1"/>
  <c r="AP1147" i="17" s="1"/>
  <c r="AJ1146" i="17"/>
  <c r="AK1146" i="17" s="1"/>
  <c r="AO1147" i="17" s="1"/>
  <c r="AH1146" i="17"/>
  <c r="AI1146" i="17" s="1"/>
  <c r="AN1147" i="17" s="1"/>
  <c r="AR1146" i="17"/>
  <c r="AQ1146" i="17"/>
  <c r="AV1145" i="17"/>
  <c r="AS1145" i="17"/>
  <c r="U1145" i="17"/>
  <c r="AW257" i="17"/>
  <c r="O245" i="17"/>
  <c r="AC245" i="17"/>
  <c r="AN259" i="17"/>
  <c r="Y258" i="17"/>
  <c r="Q258" i="17"/>
  <c r="W257" i="17"/>
  <c r="Z257" i="17"/>
  <c r="AD244" i="17"/>
  <c r="S245" i="17"/>
  <c r="R246" i="17"/>
  <c r="AV257" i="17"/>
  <c r="I246" i="17"/>
  <c r="J246" i="17" s="1"/>
  <c r="K246" i="17" s="1"/>
  <c r="H247" i="17"/>
  <c r="N246" i="17"/>
  <c r="M247" i="17"/>
  <c r="T244" i="17"/>
  <c r="AA244" i="17"/>
  <c r="AB244" i="17"/>
  <c r="U1146" i="17" l="1"/>
  <c r="AS1146" i="17"/>
  <c r="AV1146" i="17"/>
  <c r="AQ1147" i="17"/>
  <c r="AR1147" i="17"/>
  <c r="X1147" i="17"/>
  <c r="C1148" i="17"/>
  <c r="AJ1147" i="17"/>
  <c r="AK1147" i="17" s="1"/>
  <c r="AO1148" i="17" s="1"/>
  <c r="AL1147" i="17"/>
  <c r="AM1147" i="17" s="1"/>
  <c r="AP1148" i="17" s="1"/>
  <c r="AH1147" i="17"/>
  <c r="AI1147" i="17" s="1"/>
  <c r="AN1148" i="17" s="1"/>
  <c r="AW258" i="17"/>
  <c r="AV258" i="17"/>
  <c r="W258" i="17"/>
  <c r="Z258" i="17"/>
  <c r="AD245" i="17"/>
  <c r="AC246" i="17"/>
  <c r="O246" i="17"/>
  <c r="I247" i="17"/>
  <c r="J247" i="17" s="1"/>
  <c r="K247" i="17" s="1"/>
  <c r="H248" i="17"/>
  <c r="Q259" i="17"/>
  <c r="Y259" i="17"/>
  <c r="AN260" i="17"/>
  <c r="N247" i="17"/>
  <c r="M248" i="17"/>
  <c r="S246" i="17"/>
  <c r="R247" i="17"/>
  <c r="T245" i="17"/>
  <c r="AA245" i="17"/>
  <c r="AB245" i="17"/>
  <c r="AV1147" i="17" l="1"/>
  <c r="U1147" i="17"/>
  <c r="AS1147" i="17"/>
  <c r="AR1148" i="17"/>
  <c r="AQ1148" i="17"/>
  <c r="X1148" i="17"/>
  <c r="C1149" i="17"/>
  <c r="AL1148" i="17"/>
  <c r="AM1148" i="17" s="1"/>
  <c r="AP1149" i="17" s="1"/>
  <c r="AJ1148" i="17"/>
  <c r="AK1148" i="17" s="1"/>
  <c r="AO1149" i="17" s="1"/>
  <c r="AH1148" i="17"/>
  <c r="AI1148" i="17" s="1"/>
  <c r="AN1149" i="17" s="1"/>
  <c r="AW259" i="17"/>
  <c r="W259" i="17"/>
  <c r="Z259" i="17"/>
  <c r="S247" i="17"/>
  <c r="R248" i="17"/>
  <c r="T246" i="17"/>
  <c r="AA246" i="17"/>
  <c r="AB246" i="17"/>
  <c r="AD246" i="17"/>
  <c r="AV259" i="17"/>
  <c r="N248" i="17"/>
  <c r="M249" i="17"/>
  <c r="AC247" i="17"/>
  <c r="O247" i="17"/>
  <c r="Q260" i="17"/>
  <c r="Y260" i="17"/>
  <c r="AN261" i="17"/>
  <c r="I248" i="17"/>
  <c r="J248" i="17" s="1"/>
  <c r="K248" i="17" s="1"/>
  <c r="H249" i="17"/>
  <c r="AV1148" i="17" l="1"/>
  <c r="U1148" i="17"/>
  <c r="AS1148" i="17"/>
  <c r="C1150" i="17"/>
  <c r="X1149" i="17"/>
  <c r="AL1149" i="17"/>
  <c r="AM1149" i="17" s="1"/>
  <c r="AP1150" i="17" s="1"/>
  <c r="AJ1149" i="17"/>
  <c r="AK1149" i="17" s="1"/>
  <c r="AO1150" i="17" s="1"/>
  <c r="AH1149" i="17"/>
  <c r="AI1149" i="17" s="1"/>
  <c r="AN1150" i="17" s="1"/>
  <c r="AQ1149" i="17"/>
  <c r="AR1149" i="17"/>
  <c r="AW260" i="17"/>
  <c r="O248" i="17"/>
  <c r="AC248" i="17"/>
  <c r="S248" i="17"/>
  <c r="R249" i="17"/>
  <c r="N249" i="17"/>
  <c r="M250" i="17"/>
  <c r="I249" i="17"/>
  <c r="J249" i="17" s="1"/>
  <c r="K249" i="17" s="1"/>
  <c r="H250" i="17"/>
  <c r="T247" i="17"/>
  <c r="AA247" i="17"/>
  <c r="AB247" i="17"/>
  <c r="AV260" i="17"/>
  <c r="AD247" i="17"/>
  <c r="W260" i="17"/>
  <c r="Z260" i="17"/>
  <c r="AN262" i="17"/>
  <c r="Q261" i="17"/>
  <c r="Y261" i="17"/>
  <c r="AR1150" i="17" l="1"/>
  <c r="AQ1150" i="17"/>
  <c r="X1150" i="17"/>
  <c r="C1151" i="17"/>
  <c r="AJ1150" i="17"/>
  <c r="AK1150" i="17" s="1"/>
  <c r="AO1151" i="17" s="1"/>
  <c r="AH1150" i="17"/>
  <c r="AI1150" i="17" s="1"/>
  <c r="AN1151" i="17" s="1"/>
  <c r="AL1150" i="17"/>
  <c r="AM1150" i="17" s="1"/>
  <c r="AP1151" i="17" s="1"/>
  <c r="AV1149" i="17"/>
  <c r="U1149" i="17"/>
  <c r="AS1149" i="17"/>
  <c r="AW261" i="17"/>
  <c r="AV261" i="17"/>
  <c r="O249" i="17"/>
  <c r="AC249" i="17"/>
  <c r="S249" i="17"/>
  <c r="R250" i="17"/>
  <c r="AA248" i="17"/>
  <c r="T248" i="17"/>
  <c r="AB248" i="17"/>
  <c r="W261" i="17"/>
  <c r="Z261" i="17"/>
  <c r="I250" i="17"/>
  <c r="J250" i="17" s="1"/>
  <c r="K250" i="17" s="1"/>
  <c r="H251" i="17"/>
  <c r="Q262" i="17"/>
  <c r="AN263" i="17"/>
  <c r="Y262" i="17"/>
  <c r="N250" i="17"/>
  <c r="M251" i="17"/>
  <c r="AD248" i="17"/>
  <c r="C1152" i="17" l="1"/>
  <c r="X1151" i="17"/>
  <c r="AL1151" i="17"/>
  <c r="AM1151" i="17" s="1"/>
  <c r="AP1152" i="17" s="1"/>
  <c r="AJ1151" i="17"/>
  <c r="AK1151" i="17" s="1"/>
  <c r="AO1152" i="17" s="1"/>
  <c r="AH1151" i="17"/>
  <c r="AI1151" i="17" s="1"/>
  <c r="AN1152" i="17" s="1"/>
  <c r="AR1151" i="17"/>
  <c r="AQ1151" i="17"/>
  <c r="AV1150" i="17"/>
  <c r="AS1150" i="17"/>
  <c r="U1150" i="17"/>
  <c r="AW262" i="17"/>
  <c r="I251" i="17"/>
  <c r="J251" i="17" s="1"/>
  <c r="K251" i="17" s="1"/>
  <c r="H252" i="17"/>
  <c r="AD249" i="17"/>
  <c r="S250" i="17"/>
  <c r="R251" i="17"/>
  <c r="Z262" i="17"/>
  <c r="W262" i="17"/>
  <c r="AA249" i="17"/>
  <c r="T249" i="17"/>
  <c r="AB249" i="17"/>
  <c r="N251" i="17"/>
  <c r="M252" i="17"/>
  <c r="O250" i="17"/>
  <c r="AC250" i="17"/>
  <c r="Y263" i="17"/>
  <c r="AN264" i="17"/>
  <c r="Q263" i="17"/>
  <c r="AV262" i="17"/>
  <c r="AS1151" i="17" l="1"/>
  <c r="U1151" i="17"/>
  <c r="AV1151" i="17"/>
  <c r="AQ1152" i="17"/>
  <c r="AR1152" i="17"/>
  <c r="C1153" i="17"/>
  <c r="X1152" i="17"/>
  <c r="AL1152" i="17"/>
  <c r="AM1152" i="17" s="1"/>
  <c r="AP1153" i="17" s="1"/>
  <c r="AJ1152" i="17"/>
  <c r="AK1152" i="17" s="1"/>
  <c r="AO1153" i="17" s="1"/>
  <c r="AH1152" i="17"/>
  <c r="AI1152" i="17" s="1"/>
  <c r="AN1153" i="17" s="1"/>
  <c r="AW263" i="17"/>
  <c r="AV263" i="17"/>
  <c r="I252" i="17"/>
  <c r="J252" i="17" s="1"/>
  <c r="K252" i="17" s="1"/>
  <c r="H253" i="17"/>
  <c r="S251" i="17"/>
  <c r="R252" i="17"/>
  <c r="AD250" i="17"/>
  <c r="Y264" i="17"/>
  <c r="AN265" i="17"/>
  <c r="Q264" i="17"/>
  <c r="AA250" i="17"/>
  <c r="T250" i="17"/>
  <c r="AB250" i="17"/>
  <c r="N252" i="17"/>
  <c r="M253" i="17"/>
  <c r="O251" i="17"/>
  <c r="AC251" i="17"/>
  <c r="W263" i="17"/>
  <c r="Z263" i="17"/>
  <c r="C1154" i="17" l="1"/>
  <c r="X1153" i="17"/>
  <c r="AL1153" i="17"/>
  <c r="AM1153" i="17" s="1"/>
  <c r="AP1154" i="17" s="1"/>
  <c r="AJ1153" i="17"/>
  <c r="AK1153" i="17" s="1"/>
  <c r="AO1154" i="17" s="1"/>
  <c r="AH1153" i="17"/>
  <c r="AI1153" i="17" s="1"/>
  <c r="AN1154" i="17" s="1"/>
  <c r="AV1152" i="17"/>
  <c r="U1152" i="17"/>
  <c r="AS1152" i="17"/>
  <c r="AR1153" i="17"/>
  <c r="AQ1153" i="17"/>
  <c r="AW264" i="17"/>
  <c r="O252" i="17"/>
  <c r="AC252" i="17"/>
  <c r="AV264" i="17"/>
  <c r="T251" i="17"/>
  <c r="AA251" i="17"/>
  <c r="AB251" i="17"/>
  <c r="Y265" i="17"/>
  <c r="Q265" i="17"/>
  <c r="AN266" i="17"/>
  <c r="I253" i="17"/>
  <c r="J253" i="17" s="1"/>
  <c r="K253" i="17" s="1"/>
  <c r="H254" i="17"/>
  <c r="W264" i="17"/>
  <c r="Z264" i="17"/>
  <c r="N253" i="17"/>
  <c r="M254" i="17"/>
  <c r="AD251" i="17"/>
  <c r="S252" i="17"/>
  <c r="R253" i="17"/>
  <c r="AR1154" i="17" l="1"/>
  <c r="AQ1154" i="17"/>
  <c r="AV1153" i="17"/>
  <c r="U1153" i="17"/>
  <c r="AS1153" i="17"/>
  <c r="C1155" i="17"/>
  <c r="X1154" i="17"/>
  <c r="AJ1154" i="17"/>
  <c r="AK1154" i="17" s="1"/>
  <c r="AO1155" i="17" s="1"/>
  <c r="AL1154" i="17"/>
  <c r="AM1154" i="17" s="1"/>
  <c r="AP1155" i="17" s="1"/>
  <c r="AH1154" i="17"/>
  <c r="AI1154" i="17" s="1"/>
  <c r="AN1155" i="17" s="1"/>
  <c r="AW265" i="17"/>
  <c r="AV265" i="17"/>
  <c r="Z265" i="17"/>
  <c r="W265" i="17"/>
  <c r="AD252" i="17"/>
  <c r="N254" i="17"/>
  <c r="M255" i="17"/>
  <c r="T252" i="17"/>
  <c r="AA252" i="17"/>
  <c r="AB252" i="17"/>
  <c r="I254" i="17"/>
  <c r="J254" i="17" s="1"/>
  <c r="K254" i="17" s="1"/>
  <c r="H255" i="17"/>
  <c r="S253" i="17"/>
  <c r="R254" i="17"/>
  <c r="O253" i="17"/>
  <c r="AC253" i="17"/>
  <c r="Y266" i="17"/>
  <c r="Q266" i="17"/>
  <c r="AN267" i="17"/>
  <c r="X1155" i="17" l="1"/>
  <c r="C1156" i="17"/>
  <c r="AH1155" i="17"/>
  <c r="AI1155" i="17" s="1"/>
  <c r="AN1156" i="17" s="1"/>
  <c r="AL1155" i="17"/>
  <c r="AM1155" i="17" s="1"/>
  <c r="AP1156" i="17" s="1"/>
  <c r="AJ1155" i="17"/>
  <c r="AK1155" i="17" s="1"/>
  <c r="AO1156" i="17" s="1"/>
  <c r="AS1154" i="17"/>
  <c r="U1154" i="17"/>
  <c r="AR1155" i="17"/>
  <c r="AQ1155" i="17"/>
  <c r="AV1154" i="17"/>
  <c r="AW266" i="17"/>
  <c r="AV266" i="17"/>
  <c r="N255" i="17"/>
  <c r="M256" i="17"/>
  <c r="S254" i="17"/>
  <c r="R255" i="17"/>
  <c r="O254" i="17"/>
  <c r="AC254" i="17"/>
  <c r="AA253" i="17"/>
  <c r="T253" i="17"/>
  <c r="AB253" i="17"/>
  <c r="Z266" i="17"/>
  <c r="W266" i="17"/>
  <c r="AD253" i="17"/>
  <c r="I255" i="17"/>
  <c r="J255" i="17" s="1"/>
  <c r="K255" i="17" s="1"/>
  <c r="H256" i="17"/>
  <c r="Q267" i="17"/>
  <c r="Y267" i="17"/>
  <c r="AN268" i="17"/>
  <c r="AR1156" i="17" l="1"/>
  <c r="AQ1156" i="17"/>
  <c r="AV1155" i="17"/>
  <c r="AS1155" i="17"/>
  <c r="U1155" i="17"/>
  <c r="C1157" i="17"/>
  <c r="X1156" i="17"/>
  <c r="AH1156" i="17"/>
  <c r="AI1156" i="17" s="1"/>
  <c r="AN1157" i="17" s="1"/>
  <c r="AL1156" i="17"/>
  <c r="AM1156" i="17" s="1"/>
  <c r="AP1157" i="17" s="1"/>
  <c r="AJ1156" i="17"/>
  <c r="AK1156" i="17" s="1"/>
  <c r="AO1157" i="17" s="1"/>
  <c r="G1156" i="17"/>
  <c r="G1157" i="17" s="1"/>
  <c r="G1158" i="17" s="1"/>
  <c r="G1159" i="17" s="1"/>
  <c r="G1160" i="17" s="1"/>
  <c r="G1161" i="17" s="1"/>
  <c r="G1162" i="17" s="1"/>
  <c r="G1163" i="17" s="1"/>
  <c r="G1164" i="17" s="1"/>
  <c r="G1165" i="17" s="1"/>
  <c r="G1166" i="17" s="1"/>
  <c r="G1167" i="17" s="1"/>
  <c r="L1156" i="17"/>
  <c r="L1157" i="17" s="1"/>
  <c r="L1158" i="17" s="1"/>
  <c r="L1159" i="17" s="1"/>
  <c r="L1160" i="17" s="1"/>
  <c r="L1161" i="17" s="1"/>
  <c r="L1162" i="17" s="1"/>
  <c r="L1163" i="17" s="1"/>
  <c r="L1164" i="17" s="1"/>
  <c r="L1165" i="17" s="1"/>
  <c r="L1166" i="17" s="1"/>
  <c r="L1167" i="17" s="1"/>
  <c r="AW267" i="17"/>
  <c r="T254" i="17"/>
  <c r="AA254" i="17"/>
  <c r="AB254" i="17"/>
  <c r="AV267" i="17"/>
  <c r="AW268" i="17" s="1"/>
  <c r="N256" i="17"/>
  <c r="M257" i="17"/>
  <c r="AD254" i="17"/>
  <c r="Z267" i="17"/>
  <c r="W267" i="17"/>
  <c r="AN269" i="17"/>
  <c r="Y268" i="17"/>
  <c r="Q268" i="17"/>
  <c r="O255" i="17"/>
  <c r="AC255" i="17"/>
  <c r="I256" i="17"/>
  <c r="J256" i="17" s="1"/>
  <c r="K256" i="17" s="1"/>
  <c r="H257" i="17"/>
  <c r="S255" i="17"/>
  <c r="R256" i="17"/>
  <c r="AV1156" i="17" l="1"/>
  <c r="U1156" i="17"/>
  <c r="AS1156" i="17"/>
  <c r="X1157" i="17"/>
  <c r="C1158" i="17"/>
  <c r="AH1157" i="17"/>
  <c r="AI1157" i="17" s="1"/>
  <c r="AN1158" i="17" s="1"/>
  <c r="AL1157" i="17"/>
  <c r="AM1157" i="17" s="1"/>
  <c r="AP1158" i="17" s="1"/>
  <c r="AJ1157" i="17"/>
  <c r="AK1157" i="17" s="1"/>
  <c r="AO1158" i="17" s="1"/>
  <c r="AR1157" i="17"/>
  <c r="AQ1157" i="17"/>
  <c r="AD255" i="17"/>
  <c r="AV268" i="17"/>
  <c r="S256" i="17"/>
  <c r="R257" i="17"/>
  <c r="T255" i="17"/>
  <c r="AA255" i="17"/>
  <c r="AB255" i="17"/>
  <c r="N257" i="17"/>
  <c r="M258" i="17"/>
  <c r="I257" i="17"/>
  <c r="J257" i="17" s="1"/>
  <c r="K257" i="17" s="1"/>
  <c r="H258" i="17"/>
  <c r="W268" i="17"/>
  <c r="Z268" i="17"/>
  <c r="AC256" i="17"/>
  <c r="O256" i="17"/>
  <c r="AN270" i="17"/>
  <c r="Q269" i="17"/>
  <c r="Y269" i="17"/>
  <c r="AV1157" i="17" l="1"/>
  <c r="AR1158" i="17"/>
  <c r="AQ1158" i="17"/>
  <c r="C1159" i="17"/>
  <c r="X1158" i="17"/>
  <c r="AJ1158" i="17"/>
  <c r="AK1158" i="17" s="1"/>
  <c r="AO1159" i="17" s="1"/>
  <c r="AL1158" i="17"/>
  <c r="AM1158" i="17" s="1"/>
  <c r="AP1159" i="17" s="1"/>
  <c r="AH1158" i="17"/>
  <c r="AI1158" i="17" s="1"/>
  <c r="AN1159" i="17" s="1"/>
  <c r="U1157" i="17"/>
  <c r="AS1157" i="17"/>
  <c r="AW269" i="17"/>
  <c r="AD256" i="17"/>
  <c r="W269" i="17"/>
  <c r="Z269" i="17"/>
  <c r="S257" i="17"/>
  <c r="R258" i="17"/>
  <c r="AN271" i="17"/>
  <c r="Y270" i="17"/>
  <c r="Q270" i="17"/>
  <c r="N258" i="17"/>
  <c r="M259" i="17"/>
  <c r="AC257" i="17"/>
  <c r="O257" i="17"/>
  <c r="T256" i="17"/>
  <c r="AA256" i="17"/>
  <c r="AB256" i="17"/>
  <c r="I258" i="17"/>
  <c r="J258" i="17" s="1"/>
  <c r="K258" i="17" s="1"/>
  <c r="H259" i="17"/>
  <c r="AV269" i="17"/>
  <c r="AR1159" i="17" l="1"/>
  <c r="AQ1159" i="17"/>
  <c r="C1160" i="17"/>
  <c r="X1159" i="17"/>
  <c r="AL1159" i="17"/>
  <c r="AM1159" i="17" s="1"/>
  <c r="AP1160" i="17" s="1"/>
  <c r="AJ1159" i="17"/>
  <c r="AK1159" i="17" s="1"/>
  <c r="AO1160" i="17" s="1"/>
  <c r="AH1159" i="17"/>
  <c r="AI1159" i="17" s="1"/>
  <c r="AN1160" i="17" s="1"/>
  <c r="U1158" i="17"/>
  <c r="AS1158" i="17"/>
  <c r="AV1158" i="17"/>
  <c r="AW270" i="17"/>
  <c r="AD257" i="17"/>
  <c r="I259" i="17"/>
  <c r="J259" i="17" s="1"/>
  <c r="K259" i="17" s="1"/>
  <c r="H260" i="17"/>
  <c r="W270" i="17"/>
  <c r="Z270" i="17"/>
  <c r="AV270" i="17"/>
  <c r="O258" i="17"/>
  <c r="AC258" i="17"/>
  <c r="S258" i="17"/>
  <c r="R259" i="17"/>
  <c r="N259" i="17"/>
  <c r="M260" i="17"/>
  <c r="Y271" i="17"/>
  <c r="Q271" i="17"/>
  <c r="AN272" i="17"/>
  <c r="AA257" i="17"/>
  <c r="T257" i="17"/>
  <c r="AB257" i="17"/>
  <c r="AR1160" i="17" l="1"/>
  <c r="AQ1160" i="17"/>
  <c r="C1161" i="17"/>
  <c r="X1160" i="17"/>
  <c r="AJ1160" i="17"/>
  <c r="AK1160" i="17" s="1"/>
  <c r="AO1161" i="17" s="1"/>
  <c r="AL1160" i="17"/>
  <c r="AM1160" i="17" s="1"/>
  <c r="AP1161" i="17" s="1"/>
  <c r="AH1160" i="17"/>
  <c r="AI1160" i="17" s="1"/>
  <c r="AN1161" i="17" s="1"/>
  <c r="AV1159" i="17"/>
  <c r="AS1159" i="17"/>
  <c r="U1159" i="17"/>
  <c r="AW271" i="17"/>
  <c r="AN273" i="17"/>
  <c r="Q272" i="17"/>
  <c r="Y272" i="17"/>
  <c r="O259" i="17"/>
  <c r="AC259" i="17"/>
  <c r="W271" i="17"/>
  <c r="Z271" i="17"/>
  <c r="AD258" i="17"/>
  <c r="I260" i="17"/>
  <c r="J260" i="17" s="1"/>
  <c r="K260" i="17" s="1"/>
  <c r="H261" i="17"/>
  <c r="S259" i="17"/>
  <c r="R260" i="17"/>
  <c r="AA258" i="17"/>
  <c r="T258" i="17"/>
  <c r="AB258" i="17"/>
  <c r="AV271" i="17"/>
  <c r="N260" i="17"/>
  <c r="M261" i="17"/>
  <c r="AR1161" i="17" l="1"/>
  <c r="AQ1161" i="17"/>
  <c r="X1161" i="17"/>
  <c r="C1162" i="17"/>
  <c r="AL1161" i="17"/>
  <c r="AM1161" i="17" s="1"/>
  <c r="AP1162" i="17" s="1"/>
  <c r="AJ1161" i="17"/>
  <c r="AK1161" i="17" s="1"/>
  <c r="AO1162" i="17" s="1"/>
  <c r="AH1161" i="17"/>
  <c r="AI1161" i="17" s="1"/>
  <c r="AN1162" i="17" s="1"/>
  <c r="U1160" i="17"/>
  <c r="AS1160" i="17"/>
  <c r="AV1160" i="17"/>
  <c r="AW272" i="17"/>
  <c r="AV272" i="17"/>
  <c r="Z272" i="17"/>
  <c r="W272" i="17"/>
  <c r="T259" i="17"/>
  <c r="AA259" i="17"/>
  <c r="AB259" i="17"/>
  <c r="I261" i="17"/>
  <c r="J261" i="17" s="1"/>
  <c r="K261" i="17" s="1"/>
  <c r="H262" i="17"/>
  <c r="N261" i="17"/>
  <c r="M262" i="17"/>
  <c r="AD259" i="17"/>
  <c r="Y273" i="17"/>
  <c r="Q273" i="17"/>
  <c r="AN274" i="17"/>
  <c r="S260" i="17"/>
  <c r="R261" i="17"/>
  <c r="O260" i="17"/>
  <c r="AC260" i="17"/>
  <c r="AQ1162" i="17" l="1"/>
  <c r="AR1162" i="17"/>
  <c r="C1163" i="17"/>
  <c r="X1162" i="17"/>
  <c r="AL1162" i="17"/>
  <c r="AM1162" i="17" s="1"/>
  <c r="AP1163" i="17" s="1"/>
  <c r="AJ1162" i="17"/>
  <c r="AK1162" i="17" s="1"/>
  <c r="AO1163" i="17" s="1"/>
  <c r="AH1162" i="17"/>
  <c r="AI1162" i="17" s="1"/>
  <c r="AN1163" i="17" s="1"/>
  <c r="AS1161" i="17"/>
  <c r="U1161" i="17"/>
  <c r="AV1161" i="17"/>
  <c r="AW273" i="17"/>
  <c r="Y274" i="17"/>
  <c r="Q274" i="17"/>
  <c r="AN275" i="17"/>
  <c r="AV273" i="17"/>
  <c r="AA260" i="17"/>
  <c r="T260" i="17"/>
  <c r="AB260" i="17"/>
  <c r="W273" i="17"/>
  <c r="Z273" i="17"/>
  <c r="N262" i="17"/>
  <c r="M263" i="17"/>
  <c r="O261" i="17"/>
  <c r="AC261" i="17"/>
  <c r="I262" i="17"/>
  <c r="J262" i="17" s="1"/>
  <c r="K262" i="17" s="1"/>
  <c r="H263" i="17"/>
  <c r="AD260" i="17"/>
  <c r="S261" i="17"/>
  <c r="R262" i="17"/>
  <c r="AR1163" i="17" l="1"/>
  <c r="AQ1163" i="17"/>
  <c r="X1163" i="17"/>
  <c r="C1164" i="17"/>
  <c r="AL1163" i="17"/>
  <c r="AM1163" i="17" s="1"/>
  <c r="AP1164" i="17" s="1"/>
  <c r="AJ1163" i="17"/>
  <c r="AK1163" i="17" s="1"/>
  <c r="AO1164" i="17" s="1"/>
  <c r="AH1163" i="17"/>
  <c r="AI1163" i="17" s="1"/>
  <c r="AN1164" i="17" s="1"/>
  <c r="AV1162" i="17"/>
  <c r="AS1162" i="17"/>
  <c r="U1162" i="17"/>
  <c r="AW274" i="17"/>
  <c r="AV274" i="17"/>
  <c r="Z274" i="17"/>
  <c r="W274" i="17"/>
  <c r="Q275" i="17"/>
  <c r="AN276" i="17"/>
  <c r="Y275" i="17"/>
  <c r="I263" i="17"/>
  <c r="J263" i="17" s="1"/>
  <c r="K263" i="17" s="1"/>
  <c r="H264" i="17"/>
  <c r="N263" i="17"/>
  <c r="M264" i="17"/>
  <c r="T261" i="17"/>
  <c r="AA261" i="17"/>
  <c r="AB261" i="17"/>
  <c r="O262" i="17"/>
  <c r="AC262" i="17"/>
  <c r="S262" i="17"/>
  <c r="R263" i="17"/>
  <c r="AD261" i="17"/>
  <c r="AR1164" i="17" l="1"/>
  <c r="AQ1164" i="17"/>
  <c r="C1165" i="17"/>
  <c r="X1164" i="17"/>
  <c r="AH1164" i="17"/>
  <c r="AI1164" i="17" s="1"/>
  <c r="AN1165" i="17" s="1"/>
  <c r="AL1164" i="17"/>
  <c r="AM1164" i="17" s="1"/>
  <c r="AP1165" i="17" s="1"/>
  <c r="AJ1164" i="17"/>
  <c r="AK1164" i="17" s="1"/>
  <c r="AO1165" i="17" s="1"/>
  <c r="AV1163" i="17"/>
  <c r="AS1163" i="17"/>
  <c r="U1163" i="17"/>
  <c r="AW275" i="17"/>
  <c r="AD262" i="17"/>
  <c r="N264" i="17"/>
  <c r="M265" i="17"/>
  <c r="W275" i="17"/>
  <c r="Z275" i="17"/>
  <c r="AC263" i="17"/>
  <c r="O263" i="17"/>
  <c r="I264" i="17"/>
  <c r="J264" i="17" s="1"/>
  <c r="K264" i="17" s="1"/>
  <c r="H265" i="17"/>
  <c r="S263" i="17"/>
  <c r="R264" i="17"/>
  <c r="Y276" i="17"/>
  <c r="Q276" i="17"/>
  <c r="AN277" i="17"/>
  <c r="AV275" i="17"/>
  <c r="AA262" i="17"/>
  <c r="T262" i="17"/>
  <c r="AB262" i="17"/>
  <c r="AQ1165" i="17" l="1"/>
  <c r="AR1165" i="17"/>
  <c r="C1166" i="17"/>
  <c r="X1165" i="17"/>
  <c r="AJ1165" i="17"/>
  <c r="AK1165" i="17" s="1"/>
  <c r="AO1166" i="17" s="1"/>
  <c r="AH1165" i="17"/>
  <c r="AI1165" i="17" s="1"/>
  <c r="AN1166" i="17" s="1"/>
  <c r="AL1165" i="17"/>
  <c r="AM1165" i="17" s="1"/>
  <c r="AP1166" i="17" s="1"/>
  <c r="AS1164" i="17"/>
  <c r="U1164" i="17"/>
  <c r="AV1164" i="17"/>
  <c r="AW276" i="17"/>
  <c r="I265" i="17"/>
  <c r="J265" i="17" s="1"/>
  <c r="K265" i="17" s="1"/>
  <c r="H266" i="17"/>
  <c r="AC264" i="17"/>
  <c r="O264" i="17"/>
  <c r="S264" i="17"/>
  <c r="R265" i="17"/>
  <c r="T263" i="17"/>
  <c r="AA263" i="17"/>
  <c r="AB263" i="17"/>
  <c r="AD263" i="17"/>
  <c r="N265" i="17"/>
  <c r="M266" i="17"/>
  <c r="Q277" i="17"/>
  <c r="Y277" i="17"/>
  <c r="AN278" i="17"/>
  <c r="W276" i="17"/>
  <c r="Z276" i="17"/>
  <c r="AV276" i="17"/>
  <c r="AR1166" i="17" l="1"/>
  <c r="AQ1166" i="17"/>
  <c r="X1166" i="17"/>
  <c r="C1167" i="17"/>
  <c r="AJ1166" i="17"/>
  <c r="AK1166" i="17" s="1"/>
  <c r="AO1167" i="17" s="1"/>
  <c r="AH1166" i="17"/>
  <c r="AI1166" i="17" s="1"/>
  <c r="AN1167" i="17" s="1"/>
  <c r="AL1166" i="17"/>
  <c r="AM1166" i="17" s="1"/>
  <c r="AP1167" i="17" s="1"/>
  <c r="AV1165" i="17"/>
  <c r="U1165" i="17"/>
  <c r="AS1165" i="17"/>
  <c r="AW277" i="17"/>
  <c r="AN279" i="17"/>
  <c r="Q278" i="17"/>
  <c r="Y278" i="17"/>
  <c r="O265" i="17"/>
  <c r="AC265" i="17"/>
  <c r="S265" i="17"/>
  <c r="R266" i="17"/>
  <c r="T264" i="17"/>
  <c r="AA264" i="17"/>
  <c r="AB264" i="17"/>
  <c r="I266" i="17"/>
  <c r="J266" i="17" s="1"/>
  <c r="K266" i="17" s="1"/>
  <c r="H267" i="17"/>
  <c r="Z277" i="17"/>
  <c r="W277" i="17"/>
  <c r="AV277" i="17"/>
  <c r="AW278" i="17" s="1"/>
  <c r="N266" i="17"/>
  <c r="M267" i="17"/>
  <c r="AD264" i="17"/>
  <c r="AQ1167" i="17" l="1"/>
  <c r="AR1167" i="17"/>
  <c r="C1168" i="17"/>
  <c r="X1167" i="17"/>
  <c r="AL1167" i="17"/>
  <c r="AM1167" i="17" s="1"/>
  <c r="AP1168" i="17" s="1"/>
  <c r="AJ1167" i="17"/>
  <c r="AK1167" i="17" s="1"/>
  <c r="AO1168" i="17" s="1"/>
  <c r="AH1167" i="17"/>
  <c r="AI1167" i="17" s="1"/>
  <c r="AN1168" i="17" s="1"/>
  <c r="U1166" i="17"/>
  <c r="AS1166" i="17"/>
  <c r="AV1166" i="17"/>
  <c r="W278" i="17"/>
  <c r="Z278" i="17"/>
  <c r="AD265" i="17"/>
  <c r="N267" i="17"/>
  <c r="M268" i="17"/>
  <c r="O266" i="17"/>
  <c r="AC266" i="17"/>
  <c r="I267" i="17"/>
  <c r="J267" i="17" s="1"/>
  <c r="K267" i="17" s="1"/>
  <c r="H268" i="17"/>
  <c r="AV278" i="17"/>
  <c r="S266" i="17"/>
  <c r="R267" i="17"/>
  <c r="Y279" i="17"/>
  <c r="Q279" i="17"/>
  <c r="AN280" i="17"/>
  <c r="T265" i="17"/>
  <c r="AA265" i="17"/>
  <c r="AB265" i="17"/>
  <c r="AR1168" i="17" l="1"/>
  <c r="AQ1168" i="17"/>
  <c r="X1168" i="17"/>
  <c r="C1169" i="17"/>
  <c r="AH1168" i="17"/>
  <c r="AI1168" i="17" s="1"/>
  <c r="AN1169" i="17" s="1"/>
  <c r="AL1168" i="17"/>
  <c r="AM1168" i="17" s="1"/>
  <c r="AP1169" i="17" s="1"/>
  <c r="AJ1168" i="17"/>
  <c r="AK1168" i="17" s="1"/>
  <c r="AO1169" i="17" s="1"/>
  <c r="L1168" i="17"/>
  <c r="L1169" i="17" s="1"/>
  <c r="L1170" i="17" s="1"/>
  <c r="L1171" i="17" s="1"/>
  <c r="L1172" i="17" s="1"/>
  <c r="L1173" i="17" s="1"/>
  <c r="L1174" i="17" s="1"/>
  <c r="L1175" i="17" s="1"/>
  <c r="L1176" i="17" s="1"/>
  <c r="L1177" i="17" s="1"/>
  <c r="L1178" i="17" s="1"/>
  <c r="L1179" i="17" s="1"/>
  <c r="G1168" i="17"/>
  <c r="G1169" i="17" s="1"/>
  <c r="G1170" i="17" s="1"/>
  <c r="G1171" i="17" s="1"/>
  <c r="G1172" i="17" s="1"/>
  <c r="G1173" i="17" s="1"/>
  <c r="G1174" i="17" s="1"/>
  <c r="G1175" i="17" s="1"/>
  <c r="G1176" i="17" s="1"/>
  <c r="G1177" i="17" s="1"/>
  <c r="G1178" i="17" s="1"/>
  <c r="G1179" i="17" s="1"/>
  <c r="AS1167" i="17"/>
  <c r="U1167" i="17"/>
  <c r="AV1167" i="17"/>
  <c r="AW279" i="17"/>
  <c r="AD266" i="17"/>
  <c r="AV279" i="17"/>
  <c r="N268" i="17"/>
  <c r="M269" i="17"/>
  <c r="S267" i="17"/>
  <c r="R268" i="17"/>
  <c r="AC267" i="17"/>
  <c r="O267" i="17"/>
  <c r="AA266" i="17"/>
  <c r="T266" i="17"/>
  <c r="AB266" i="17"/>
  <c r="Y280" i="17"/>
  <c r="Q280" i="17"/>
  <c r="AN281" i="17"/>
  <c r="I268" i="17"/>
  <c r="J268" i="17" s="1"/>
  <c r="K268" i="17" s="1"/>
  <c r="H269" i="17"/>
  <c r="Z279" i="17"/>
  <c r="W279" i="17"/>
  <c r="C1170" i="17" l="1"/>
  <c r="X1169" i="17"/>
  <c r="AH1169" i="17"/>
  <c r="AI1169" i="17" s="1"/>
  <c r="AN1170" i="17" s="1"/>
  <c r="AL1169" i="17"/>
  <c r="AM1169" i="17" s="1"/>
  <c r="AP1170" i="17" s="1"/>
  <c r="AJ1169" i="17"/>
  <c r="AK1169" i="17" s="1"/>
  <c r="AO1170" i="17" s="1"/>
  <c r="AV1168" i="17"/>
  <c r="AS1168" i="17"/>
  <c r="U1168" i="17"/>
  <c r="AR1169" i="17"/>
  <c r="AQ1169" i="17"/>
  <c r="AW280" i="17"/>
  <c r="Z280" i="17"/>
  <c r="W280" i="17"/>
  <c r="AA267" i="17"/>
  <c r="T267" i="17"/>
  <c r="AB267" i="17"/>
  <c r="I269" i="17"/>
  <c r="J269" i="17" s="1"/>
  <c r="K269" i="17" s="1"/>
  <c r="H270" i="17"/>
  <c r="AD267" i="17"/>
  <c r="S268" i="17"/>
  <c r="R269" i="17"/>
  <c r="AN282" i="17"/>
  <c r="Y281" i="17"/>
  <c r="Q281" i="17"/>
  <c r="N269" i="17"/>
  <c r="M270" i="17"/>
  <c r="AC268" i="17"/>
  <c r="O268" i="17"/>
  <c r="AV280" i="17"/>
  <c r="AV1169" i="17" l="1"/>
  <c r="AR1170" i="17"/>
  <c r="AQ1170" i="17"/>
  <c r="U1169" i="17"/>
  <c r="AS1169" i="17"/>
  <c r="C1171" i="17"/>
  <c r="X1170" i="17"/>
  <c r="AL1170" i="17"/>
  <c r="AM1170" i="17" s="1"/>
  <c r="AP1171" i="17" s="1"/>
  <c r="AJ1170" i="17"/>
  <c r="AK1170" i="17" s="1"/>
  <c r="AO1171" i="17" s="1"/>
  <c r="AH1170" i="17"/>
  <c r="AI1170" i="17" s="1"/>
  <c r="AN1171" i="17" s="1"/>
  <c r="AW281" i="17"/>
  <c r="AV281" i="17"/>
  <c r="N270" i="17"/>
  <c r="M271" i="17"/>
  <c r="W281" i="17"/>
  <c r="Z281" i="17"/>
  <c r="AD268" i="17"/>
  <c r="O269" i="17"/>
  <c r="AC269" i="17"/>
  <c r="S269" i="17"/>
  <c r="R270" i="17"/>
  <c r="Q282" i="17"/>
  <c r="AN283" i="17"/>
  <c r="Y282" i="17"/>
  <c r="AA268" i="17"/>
  <c r="T268" i="17"/>
  <c r="AB268" i="17"/>
  <c r="I270" i="17"/>
  <c r="J270" i="17" s="1"/>
  <c r="K270" i="17" s="1"/>
  <c r="H271" i="17"/>
  <c r="C1172" i="17" l="1"/>
  <c r="X1171" i="17"/>
  <c r="AL1171" i="17"/>
  <c r="AM1171" i="17" s="1"/>
  <c r="AP1172" i="17" s="1"/>
  <c r="AJ1171" i="17"/>
  <c r="AK1171" i="17" s="1"/>
  <c r="AO1172" i="17" s="1"/>
  <c r="AH1171" i="17"/>
  <c r="AI1171" i="17" s="1"/>
  <c r="AN1172" i="17" s="1"/>
  <c r="AS1170" i="17"/>
  <c r="U1170" i="17"/>
  <c r="AQ1171" i="17"/>
  <c r="AR1171" i="17"/>
  <c r="AV1170" i="17"/>
  <c r="AW282" i="17"/>
  <c r="AV282" i="17"/>
  <c r="AD269" i="17"/>
  <c r="W282" i="17"/>
  <c r="Z282" i="17"/>
  <c r="O270" i="17"/>
  <c r="AC270" i="17"/>
  <c r="S270" i="17"/>
  <c r="R271" i="17"/>
  <c r="AA269" i="17"/>
  <c r="T269" i="17"/>
  <c r="AB269" i="17"/>
  <c r="I271" i="17"/>
  <c r="J271" i="17" s="1"/>
  <c r="K271" i="17" s="1"/>
  <c r="H272" i="17"/>
  <c r="N271" i="17"/>
  <c r="M272" i="17"/>
  <c r="AN284" i="17"/>
  <c r="Y283" i="17"/>
  <c r="Q283" i="17"/>
  <c r="AR1172" i="17" l="1"/>
  <c r="AQ1172" i="17"/>
  <c r="AV1171" i="17"/>
  <c r="U1171" i="17"/>
  <c r="AS1171" i="17"/>
  <c r="C1173" i="17"/>
  <c r="X1172" i="17"/>
  <c r="AJ1172" i="17"/>
  <c r="AK1172" i="17" s="1"/>
  <c r="AO1173" i="17" s="1"/>
  <c r="AL1172" i="17"/>
  <c r="AM1172" i="17" s="1"/>
  <c r="AP1173" i="17" s="1"/>
  <c r="AH1172" i="17"/>
  <c r="AI1172" i="17" s="1"/>
  <c r="AN1173" i="17" s="1"/>
  <c r="AW283" i="17"/>
  <c r="AV283" i="17"/>
  <c r="Z283" i="17"/>
  <c r="W283" i="17"/>
  <c r="N272" i="17"/>
  <c r="M273" i="17"/>
  <c r="T270" i="17"/>
  <c r="AA270" i="17"/>
  <c r="AB270" i="17"/>
  <c r="O271" i="17"/>
  <c r="AC271" i="17"/>
  <c r="I272" i="17"/>
  <c r="J272" i="17" s="1"/>
  <c r="K272" i="17" s="1"/>
  <c r="H273" i="17"/>
  <c r="AD270" i="17"/>
  <c r="S271" i="17"/>
  <c r="R272" i="17"/>
  <c r="Y284" i="17"/>
  <c r="Q284" i="17"/>
  <c r="AN285" i="17"/>
  <c r="C1174" i="17" l="1"/>
  <c r="X1173" i="17"/>
  <c r="AL1173" i="17"/>
  <c r="AM1173" i="17" s="1"/>
  <c r="AP1174" i="17" s="1"/>
  <c r="AJ1173" i="17"/>
  <c r="AK1173" i="17" s="1"/>
  <c r="AO1174" i="17" s="1"/>
  <c r="AH1173" i="17"/>
  <c r="AI1173" i="17" s="1"/>
  <c r="AN1174" i="17" s="1"/>
  <c r="AQ1173" i="17"/>
  <c r="AR1173" i="17"/>
  <c r="U1172" i="17"/>
  <c r="AS1172" i="17"/>
  <c r="AV1172" i="17"/>
  <c r="AW284" i="17"/>
  <c r="AV284" i="17"/>
  <c r="Z284" i="17"/>
  <c r="W284" i="17"/>
  <c r="S272" i="17"/>
  <c r="R273" i="17"/>
  <c r="N273" i="17"/>
  <c r="M274" i="17"/>
  <c r="Y285" i="17"/>
  <c r="Q285" i="17"/>
  <c r="AN286" i="17"/>
  <c r="T271" i="17"/>
  <c r="AA271" i="17"/>
  <c r="AB271" i="17"/>
  <c r="I273" i="17"/>
  <c r="J273" i="17" s="1"/>
  <c r="K273" i="17" s="1"/>
  <c r="H274" i="17"/>
  <c r="O272" i="17"/>
  <c r="AC272" i="17"/>
  <c r="AD271" i="17"/>
  <c r="AV1173" i="17" l="1"/>
  <c r="AW285" i="17"/>
  <c r="AS1173" i="17"/>
  <c r="U1173" i="17"/>
  <c r="AR1174" i="17"/>
  <c r="AQ1174" i="17"/>
  <c r="C1175" i="17"/>
  <c r="X1174" i="17"/>
  <c r="AH1174" i="17"/>
  <c r="AI1174" i="17" s="1"/>
  <c r="AN1175" i="17" s="1"/>
  <c r="AL1174" i="17"/>
  <c r="AM1174" i="17" s="1"/>
  <c r="AP1175" i="17" s="1"/>
  <c r="AJ1174" i="17"/>
  <c r="AK1174" i="17" s="1"/>
  <c r="AO1175" i="17" s="1"/>
  <c r="N274" i="17"/>
  <c r="M275" i="17"/>
  <c r="AN287" i="17"/>
  <c r="Q286" i="17"/>
  <c r="Y286" i="17"/>
  <c r="I274" i="17"/>
  <c r="J274" i="17" s="1"/>
  <c r="K274" i="17" s="1"/>
  <c r="H275" i="17"/>
  <c r="AA272" i="17"/>
  <c r="T272" i="17"/>
  <c r="AB272" i="17"/>
  <c r="S273" i="17"/>
  <c r="R274" i="17"/>
  <c r="Z285" i="17"/>
  <c r="W285" i="17"/>
  <c r="AV285" i="17"/>
  <c r="AD272" i="17"/>
  <c r="O273" i="17"/>
  <c r="AC273" i="17"/>
  <c r="C1176" i="17" l="1"/>
  <c r="X1175" i="17"/>
  <c r="AL1175" i="17"/>
  <c r="AM1175" i="17" s="1"/>
  <c r="AP1176" i="17" s="1"/>
  <c r="AJ1175" i="17"/>
  <c r="AK1175" i="17" s="1"/>
  <c r="AO1176" i="17" s="1"/>
  <c r="AH1175" i="17"/>
  <c r="AI1175" i="17" s="1"/>
  <c r="AN1176" i="17" s="1"/>
  <c r="AR1175" i="17"/>
  <c r="AQ1175" i="17"/>
  <c r="AV1174" i="17"/>
  <c r="U1174" i="17"/>
  <c r="AS1174" i="17"/>
  <c r="AW286" i="17"/>
  <c r="AV286" i="17"/>
  <c r="AD273" i="17"/>
  <c r="T273" i="17"/>
  <c r="AA273" i="17"/>
  <c r="AB273" i="17"/>
  <c r="I275" i="17"/>
  <c r="J275" i="17" s="1"/>
  <c r="K275" i="17" s="1"/>
  <c r="H276" i="17"/>
  <c r="N275" i="17"/>
  <c r="M276" i="17"/>
  <c r="AN288" i="17"/>
  <c r="Q287" i="17"/>
  <c r="Y287" i="17"/>
  <c r="O274" i="17"/>
  <c r="AC274" i="17"/>
  <c r="Z286" i="17"/>
  <c r="W286" i="17"/>
  <c r="S274" i="17"/>
  <c r="R275" i="17"/>
  <c r="AV1175" i="17" l="1"/>
  <c r="AS1175" i="17"/>
  <c r="U1175" i="17"/>
  <c r="AR1176" i="17"/>
  <c r="AQ1176" i="17"/>
  <c r="C1177" i="17"/>
  <c r="X1176" i="17"/>
  <c r="AH1176" i="17"/>
  <c r="AI1176" i="17" s="1"/>
  <c r="AN1177" i="17" s="1"/>
  <c r="AJ1176" i="17"/>
  <c r="AK1176" i="17" s="1"/>
  <c r="AO1177" i="17" s="1"/>
  <c r="AL1176" i="17"/>
  <c r="AM1176" i="17" s="1"/>
  <c r="AP1177" i="17" s="1"/>
  <c r="AW287" i="17"/>
  <c r="AV287" i="17"/>
  <c r="I276" i="17"/>
  <c r="J276" i="17" s="1"/>
  <c r="K276" i="17" s="1"/>
  <c r="H277" i="17"/>
  <c r="S275" i="17"/>
  <c r="R276" i="17"/>
  <c r="AA274" i="17"/>
  <c r="T274" i="17"/>
  <c r="AB274" i="17"/>
  <c r="W287" i="17"/>
  <c r="Z287" i="17"/>
  <c r="AD274" i="17"/>
  <c r="N276" i="17"/>
  <c r="M277" i="17"/>
  <c r="Y288" i="17"/>
  <c r="Q288" i="17"/>
  <c r="AN289" i="17"/>
  <c r="O275" i="17"/>
  <c r="AC275" i="17"/>
  <c r="AV1176" i="17" l="1"/>
  <c r="AS1176" i="17"/>
  <c r="U1176" i="17"/>
  <c r="C1178" i="17"/>
  <c r="X1177" i="17"/>
  <c r="AL1177" i="17"/>
  <c r="AM1177" i="17" s="1"/>
  <c r="AP1178" i="17" s="1"/>
  <c r="AJ1177" i="17"/>
  <c r="AK1177" i="17" s="1"/>
  <c r="AO1178" i="17" s="1"/>
  <c r="AH1177" i="17"/>
  <c r="AI1177" i="17" s="1"/>
  <c r="AN1178" i="17" s="1"/>
  <c r="AR1177" i="17"/>
  <c r="AQ1177" i="17"/>
  <c r="AW288" i="17"/>
  <c r="AV288" i="17"/>
  <c r="I277" i="17"/>
  <c r="J277" i="17" s="1"/>
  <c r="K277" i="17" s="1"/>
  <c r="H278" i="17"/>
  <c r="N277" i="17"/>
  <c r="M278" i="17"/>
  <c r="Y289" i="17"/>
  <c r="AN290" i="17"/>
  <c r="Q289" i="17"/>
  <c r="O276" i="17"/>
  <c r="AC276" i="17"/>
  <c r="AA275" i="17"/>
  <c r="T275" i="17"/>
  <c r="AB275" i="17"/>
  <c r="W288" i="17"/>
  <c r="Z288" i="17"/>
  <c r="AD275" i="17"/>
  <c r="S276" i="17"/>
  <c r="R277" i="17"/>
  <c r="AR1178" i="17" l="1"/>
  <c r="AQ1178" i="17"/>
  <c r="U1177" i="17"/>
  <c r="AS1177" i="17"/>
  <c r="C1179" i="17"/>
  <c r="C1180" i="17" s="1"/>
  <c r="X1178" i="17"/>
  <c r="AL1178" i="17"/>
  <c r="AM1178" i="17" s="1"/>
  <c r="AP1179" i="17" s="1"/>
  <c r="AH1178" i="17"/>
  <c r="AI1178" i="17" s="1"/>
  <c r="AN1179" i="17" s="1"/>
  <c r="AJ1178" i="17"/>
  <c r="AK1178" i="17" s="1"/>
  <c r="AO1179" i="17" s="1"/>
  <c r="AV1177" i="17"/>
  <c r="AW289" i="17"/>
  <c r="AV289" i="17"/>
  <c r="Z289" i="17"/>
  <c r="W289" i="17"/>
  <c r="AD276" i="17"/>
  <c r="I278" i="17"/>
  <c r="J278" i="17" s="1"/>
  <c r="K278" i="17" s="1"/>
  <c r="H279" i="17"/>
  <c r="N278" i="17"/>
  <c r="M279" i="17"/>
  <c r="Q290" i="17"/>
  <c r="Y290" i="17"/>
  <c r="AN291" i="17"/>
  <c r="O277" i="17"/>
  <c r="AC277" i="17"/>
  <c r="S277" i="17"/>
  <c r="R278" i="17"/>
  <c r="T276" i="17"/>
  <c r="AA276" i="17"/>
  <c r="AB276" i="17"/>
  <c r="X1180" i="17" l="1"/>
  <c r="C1181" i="17"/>
  <c r="AH1180" i="17"/>
  <c r="AI1180" i="17" s="1"/>
  <c r="AL1180" i="17"/>
  <c r="AM1180" i="17" s="1"/>
  <c r="AJ1180" i="17"/>
  <c r="AK1180" i="17" s="1"/>
  <c r="G1180" i="17"/>
  <c r="G1181" i="17" s="1"/>
  <c r="G1182" i="17" s="1"/>
  <c r="G1183" i="17" s="1"/>
  <c r="G1184" i="17" s="1"/>
  <c r="G1185" i="17" s="1"/>
  <c r="G1186" i="17" s="1"/>
  <c r="G1187" i="17" s="1"/>
  <c r="G1188" i="17" s="1"/>
  <c r="G1189" i="17" s="1"/>
  <c r="G1190" i="17" s="1"/>
  <c r="G1191" i="17" s="1"/>
  <c r="L1180" i="17"/>
  <c r="L1181" i="17" s="1"/>
  <c r="L1182" i="17" s="1"/>
  <c r="L1183" i="17" s="1"/>
  <c r="L1184" i="17" s="1"/>
  <c r="L1185" i="17" s="1"/>
  <c r="L1186" i="17" s="1"/>
  <c r="L1187" i="17" s="1"/>
  <c r="L1188" i="17" s="1"/>
  <c r="L1189" i="17" s="1"/>
  <c r="L1190" i="17" s="1"/>
  <c r="L1191" i="17" s="1"/>
  <c r="AR1179" i="17"/>
  <c r="AQ1179" i="17"/>
  <c r="X1179" i="17"/>
  <c r="AH1179" i="17"/>
  <c r="AI1179" i="17" s="1"/>
  <c r="AN1180" i="17" s="1"/>
  <c r="AL1179" i="17"/>
  <c r="AM1179" i="17" s="1"/>
  <c r="AP1180" i="17" s="1"/>
  <c r="AJ1179" i="17"/>
  <c r="AK1179" i="17" s="1"/>
  <c r="AO1180" i="17" s="1"/>
  <c r="U1178" i="17"/>
  <c r="AS1178" i="17"/>
  <c r="AV1178" i="17"/>
  <c r="AW290" i="17"/>
  <c r="AV290" i="17"/>
  <c r="S278" i="17"/>
  <c r="R279" i="17"/>
  <c r="AD277" i="17"/>
  <c r="N279" i="17"/>
  <c r="M280" i="17"/>
  <c r="Q291" i="17"/>
  <c r="Y291" i="17"/>
  <c r="AN292" i="17"/>
  <c r="AC278" i="17"/>
  <c r="O278" i="17"/>
  <c r="T277" i="17"/>
  <c r="AA277" i="17"/>
  <c r="AB277" i="17"/>
  <c r="I279" i="17"/>
  <c r="J279" i="17" s="1"/>
  <c r="K279" i="17" s="1"/>
  <c r="H280" i="17"/>
  <c r="Z290" i="17"/>
  <c r="W290" i="17"/>
  <c r="AO1181" i="17" l="1"/>
  <c r="AP1181" i="17"/>
  <c r="AN1181" i="17"/>
  <c r="AV1180" i="17"/>
  <c r="AR1180" i="17"/>
  <c r="AQ1180" i="17"/>
  <c r="C1182" i="17"/>
  <c r="X1181" i="17"/>
  <c r="AL1181" i="17"/>
  <c r="AM1181" i="17" s="1"/>
  <c r="AP1182" i="17" s="1"/>
  <c r="AJ1181" i="17"/>
  <c r="AK1181" i="17" s="1"/>
  <c r="AO1182" i="17" s="1"/>
  <c r="AH1181" i="17"/>
  <c r="AI1181" i="17" s="1"/>
  <c r="AN1182" i="17" s="1"/>
  <c r="U1179" i="17"/>
  <c r="AS1179" i="17"/>
  <c r="AV1179" i="17"/>
  <c r="AW291" i="17"/>
  <c r="Z291" i="17"/>
  <c r="W291" i="17"/>
  <c r="AC279" i="17"/>
  <c r="O279" i="17"/>
  <c r="S279" i="17"/>
  <c r="R280" i="17"/>
  <c r="AV291" i="17"/>
  <c r="AA278" i="17"/>
  <c r="T278" i="17"/>
  <c r="AB278" i="17"/>
  <c r="I280" i="17"/>
  <c r="J280" i="17" s="1"/>
  <c r="K280" i="17" s="1"/>
  <c r="H281" i="17"/>
  <c r="AD278" i="17"/>
  <c r="Y292" i="17"/>
  <c r="Q292" i="17"/>
  <c r="AN293" i="17"/>
  <c r="N280" i="17"/>
  <c r="M281" i="17"/>
  <c r="AR1181" i="17" l="1"/>
  <c r="AQ1181" i="17"/>
  <c r="U1181" i="17" s="1"/>
  <c r="AS1181" i="17"/>
  <c r="AV1181" i="17"/>
  <c r="AQ1182" i="17"/>
  <c r="AR1182" i="17"/>
  <c r="AS1180" i="17"/>
  <c r="U1180" i="17"/>
  <c r="C1183" i="17"/>
  <c r="X1182" i="17"/>
  <c r="AJ1182" i="17"/>
  <c r="AK1182" i="17" s="1"/>
  <c r="AO1183" i="17" s="1"/>
  <c r="AL1182" i="17"/>
  <c r="AM1182" i="17" s="1"/>
  <c r="AP1183" i="17" s="1"/>
  <c r="AH1182" i="17"/>
  <c r="AI1182" i="17" s="1"/>
  <c r="AN1183" i="17" s="1"/>
  <c r="AW292" i="17"/>
  <c r="Z292" i="17"/>
  <c r="W292" i="17"/>
  <c r="Y293" i="17"/>
  <c r="Q293" i="17"/>
  <c r="AN294" i="17"/>
  <c r="S280" i="17"/>
  <c r="R281" i="17"/>
  <c r="I281" i="17"/>
  <c r="J281" i="17" s="1"/>
  <c r="K281" i="17" s="1"/>
  <c r="H282" i="17"/>
  <c r="N281" i="17"/>
  <c r="M282" i="17"/>
  <c r="O280" i="17"/>
  <c r="AC280" i="17"/>
  <c r="AV292" i="17"/>
  <c r="T279" i="17"/>
  <c r="AA279" i="17"/>
  <c r="AB279" i="17"/>
  <c r="AD279" i="17"/>
  <c r="AR1183" i="17" l="1"/>
  <c r="AQ1183" i="17"/>
  <c r="AV1182" i="17"/>
  <c r="U1182" i="17"/>
  <c r="AS1182" i="17"/>
  <c r="X1183" i="17"/>
  <c r="C1184" i="17"/>
  <c r="AJ1183" i="17"/>
  <c r="AK1183" i="17" s="1"/>
  <c r="AO1184" i="17" s="1"/>
  <c r="AL1183" i="17"/>
  <c r="AM1183" i="17" s="1"/>
  <c r="AP1184" i="17" s="1"/>
  <c r="AH1183" i="17"/>
  <c r="AI1183" i="17" s="1"/>
  <c r="AN1184" i="17" s="1"/>
  <c r="AW293" i="17"/>
  <c r="I282" i="17"/>
  <c r="J282" i="17" s="1"/>
  <c r="K282" i="17" s="1"/>
  <c r="H283" i="17"/>
  <c r="Y294" i="17"/>
  <c r="Q294" i="17"/>
  <c r="AN295" i="17"/>
  <c r="N282" i="17"/>
  <c r="M283" i="17"/>
  <c r="AV293" i="17"/>
  <c r="W293" i="17"/>
  <c r="Z293" i="17"/>
  <c r="AD280" i="17"/>
  <c r="S281" i="17"/>
  <c r="R282" i="17"/>
  <c r="AC281" i="17"/>
  <c r="O281" i="17"/>
  <c r="AA280" i="17"/>
  <c r="T280" i="17"/>
  <c r="AB280" i="17"/>
  <c r="C1185" i="17" l="1"/>
  <c r="X1184" i="17"/>
  <c r="AJ1184" i="17"/>
  <c r="AK1184" i="17" s="1"/>
  <c r="AO1185" i="17" s="1"/>
  <c r="AL1184" i="17"/>
  <c r="AM1184" i="17" s="1"/>
  <c r="AP1185" i="17" s="1"/>
  <c r="AH1184" i="17"/>
  <c r="AI1184" i="17" s="1"/>
  <c r="AN1185" i="17" s="1"/>
  <c r="AV1183" i="17"/>
  <c r="AQ1184" i="17"/>
  <c r="AR1184" i="17"/>
  <c r="AS1183" i="17"/>
  <c r="U1183" i="17"/>
  <c r="AW294" i="17"/>
  <c r="AV294" i="17"/>
  <c r="W294" i="17"/>
  <c r="Z294" i="17"/>
  <c r="Y295" i="17"/>
  <c r="Q295" i="17"/>
  <c r="AN296" i="17"/>
  <c r="N283" i="17"/>
  <c r="M284" i="17"/>
  <c r="S282" i="17"/>
  <c r="R283" i="17"/>
  <c r="O282" i="17"/>
  <c r="AC282" i="17"/>
  <c r="I283" i="17"/>
  <c r="J283" i="17" s="1"/>
  <c r="K283" i="17" s="1"/>
  <c r="H284" i="17"/>
  <c r="AD281" i="17"/>
  <c r="T281" i="17"/>
  <c r="AA281" i="17"/>
  <c r="AB281" i="17"/>
  <c r="AV1184" i="17" l="1"/>
  <c r="AS1184" i="17"/>
  <c r="U1184" i="17"/>
  <c r="AR1185" i="17"/>
  <c r="AQ1185" i="17"/>
  <c r="X1185" i="17"/>
  <c r="C1186" i="17"/>
  <c r="AL1185" i="17"/>
  <c r="AM1185" i="17" s="1"/>
  <c r="AP1186" i="17" s="1"/>
  <c r="AJ1185" i="17"/>
  <c r="AK1185" i="17" s="1"/>
  <c r="AO1186" i="17" s="1"/>
  <c r="AH1185" i="17"/>
  <c r="AI1185" i="17" s="1"/>
  <c r="AN1186" i="17" s="1"/>
  <c r="AW295" i="17"/>
  <c r="AV295" i="17"/>
  <c r="S283" i="17"/>
  <c r="R284" i="17"/>
  <c r="Z295" i="17"/>
  <c r="W295" i="17"/>
  <c r="Q296" i="17"/>
  <c r="AN297" i="17"/>
  <c r="Y296" i="17"/>
  <c r="O283" i="17"/>
  <c r="AC283" i="17"/>
  <c r="AA282" i="17"/>
  <c r="T282" i="17"/>
  <c r="AB282" i="17"/>
  <c r="I284" i="17"/>
  <c r="J284" i="17" s="1"/>
  <c r="K284" i="17" s="1"/>
  <c r="H285" i="17"/>
  <c r="AD282" i="17"/>
  <c r="N284" i="17"/>
  <c r="M285" i="17"/>
  <c r="AV1185" i="17" l="1"/>
  <c r="U1185" i="17"/>
  <c r="AS1185" i="17"/>
  <c r="C1187" i="17"/>
  <c r="X1186" i="17"/>
  <c r="AJ1186" i="17"/>
  <c r="AK1186" i="17" s="1"/>
  <c r="AO1187" i="17" s="1"/>
  <c r="AH1186" i="17"/>
  <c r="AI1186" i="17" s="1"/>
  <c r="AN1187" i="17" s="1"/>
  <c r="AL1186" i="17"/>
  <c r="AM1186" i="17" s="1"/>
  <c r="AP1187" i="17" s="1"/>
  <c r="AR1186" i="17"/>
  <c r="AQ1186" i="17"/>
  <c r="AW296" i="17"/>
  <c r="I285" i="17"/>
  <c r="J285" i="17" s="1"/>
  <c r="K285" i="17" s="1"/>
  <c r="H286" i="17"/>
  <c r="S284" i="17"/>
  <c r="R285" i="17"/>
  <c r="Z296" i="17"/>
  <c r="W296" i="17"/>
  <c r="Y297" i="17"/>
  <c r="AN298" i="17"/>
  <c r="Q297" i="17"/>
  <c r="O284" i="17"/>
  <c r="AC284" i="17"/>
  <c r="AA283" i="17"/>
  <c r="T283" i="17"/>
  <c r="AB283" i="17"/>
  <c r="AV296" i="17"/>
  <c r="AD283" i="17"/>
  <c r="N285" i="17"/>
  <c r="M286" i="17"/>
  <c r="AV1186" i="17" l="1"/>
  <c r="AR1187" i="17"/>
  <c r="AQ1187" i="17"/>
  <c r="X1187" i="17"/>
  <c r="C1188" i="17"/>
  <c r="AJ1187" i="17"/>
  <c r="AK1187" i="17" s="1"/>
  <c r="AO1188" i="17" s="1"/>
  <c r="AL1187" i="17"/>
  <c r="AM1187" i="17" s="1"/>
  <c r="AP1188" i="17" s="1"/>
  <c r="AH1187" i="17"/>
  <c r="AI1187" i="17" s="1"/>
  <c r="AN1188" i="17" s="1"/>
  <c r="U1186" i="17"/>
  <c r="AS1186" i="17"/>
  <c r="AW297" i="17"/>
  <c r="AD284" i="17"/>
  <c r="S285" i="17"/>
  <c r="R286" i="17"/>
  <c r="T284" i="17"/>
  <c r="AA284" i="17"/>
  <c r="AB284" i="17"/>
  <c r="I286" i="17"/>
  <c r="J286" i="17" s="1"/>
  <c r="K286" i="17" s="1"/>
  <c r="H287" i="17"/>
  <c r="AV297" i="17"/>
  <c r="O285" i="17"/>
  <c r="AC285" i="17"/>
  <c r="Z297" i="17"/>
  <c r="W297" i="17"/>
  <c r="Q298" i="17"/>
  <c r="AN299" i="17"/>
  <c r="Y298" i="17"/>
  <c r="N286" i="17"/>
  <c r="M287" i="17"/>
  <c r="C1189" i="17" l="1"/>
  <c r="X1188" i="17"/>
  <c r="AJ1188" i="17"/>
  <c r="AK1188" i="17" s="1"/>
  <c r="AO1189" i="17" s="1"/>
  <c r="AL1188" i="17"/>
  <c r="AM1188" i="17" s="1"/>
  <c r="AP1189" i="17" s="1"/>
  <c r="AH1188" i="17"/>
  <c r="AI1188" i="17" s="1"/>
  <c r="AN1189" i="17" s="1"/>
  <c r="AS1187" i="17"/>
  <c r="U1187" i="17"/>
  <c r="AV1187" i="17"/>
  <c r="AQ1188" i="17"/>
  <c r="AR1188" i="17"/>
  <c r="AW298" i="17"/>
  <c r="S286" i="17"/>
  <c r="R287" i="17"/>
  <c r="AD285" i="17"/>
  <c r="T285" i="17"/>
  <c r="AA285" i="17"/>
  <c r="AB285" i="17"/>
  <c r="N287" i="17"/>
  <c r="M288" i="17"/>
  <c r="W298" i="17"/>
  <c r="Z298" i="17"/>
  <c r="I287" i="17"/>
  <c r="J287" i="17" s="1"/>
  <c r="K287" i="17" s="1"/>
  <c r="H288" i="17"/>
  <c r="AV298" i="17"/>
  <c r="O286" i="17"/>
  <c r="AC286" i="17"/>
  <c r="Q299" i="17"/>
  <c r="AN300" i="17"/>
  <c r="Y299" i="17"/>
  <c r="AS1188" i="17" l="1"/>
  <c r="U1188" i="17"/>
  <c r="AQ1189" i="17"/>
  <c r="AR1189" i="17"/>
  <c r="C1190" i="17"/>
  <c r="X1189" i="17"/>
  <c r="AJ1189" i="17"/>
  <c r="AK1189" i="17" s="1"/>
  <c r="AO1190" i="17" s="1"/>
  <c r="AH1189" i="17"/>
  <c r="AI1189" i="17" s="1"/>
  <c r="AN1190" i="17" s="1"/>
  <c r="AL1189" i="17"/>
  <c r="AM1189" i="17" s="1"/>
  <c r="AP1190" i="17" s="1"/>
  <c r="AV1188" i="17"/>
  <c r="AW299" i="17"/>
  <c r="AV299" i="17"/>
  <c r="S287" i="17"/>
  <c r="R288" i="17"/>
  <c r="AA286" i="17"/>
  <c r="T286" i="17"/>
  <c r="AB286" i="17"/>
  <c r="I288" i="17"/>
  <c r="J288" i="17" s="1"/>
  <c r="K288" i="17" s="1"/>
  <c r="H289" i="17"/>
  <c r="Y300" i="17"/>
  <c r="Q300" i="17"/>
  <c r="AN301" i="17"/>
  <c r="N288" i="17"/>
  <c r="M289" i="17"/>
  <c r="O287" i="17"/>
  <c r="AC287" i="17"/>
  <c r="AD286" i="17"/>
  <c r="W299" i="17"/>
  <c r="Z299" i="17"/>
  <c r="AV1189" i="17" l="1"/>
  <c r="U1189" i="17"/>
  <c r="AS1189" i="17"/>
  <c r="AR1190" i="17"/>
  <c r="AQ1190" i="17"/>
  <c r="C1191" i="17"/>
  <c r="X1190" i="17"/>
  <c r="AH1190" i="17"/>
  <c r="AI1190" i="17" s="1"/>
  <c r="AN1191" i="17" s="1"/>
  <c r="AJ1190" i="17"/>
  <c r="AK1190" i="17" s="1"/>
  <c r="AO1191" i="17" s="1"/>
  <c r="AL1190" i="17"/>
  <c r="AM1190" i="17" s="1"/>
  <c r="AP1191" i="17" s="1"/>
  <c r="AW300" i="17"/>
  <c r="Y301" i="17"/>
  <c r="AN302" i="17"/>
  <c r="Q301" i="17"/>
  <c r="Z300" i="17"/>
  <c r="W300" i="17"/>
  <c r="AD287" i="17"/>
  <c r="AV300" i="17"/>
  <c r="S288" i="17"/>
  <c r="R289" i="17"/>
  <c r="N289" i="17"/>
  <c r="M290" i="17"/>
  <c r="AA287" i="17"/>
  <c r="T287" i="17"/>
  <c r="AB287" i="17"/>
  <c r="O288" i="17"/>
  <c r="AC288" i="17"/>
  <c r="I289" i="17"/>
  <c r="J289" i="17" s="1"/>
  <c r="K289" i="17" s="1"/>
  <c r="H290" i="17"/>
  <c r="AR1191" i="17" l="1"/>
  <c r="AQ1191" i="17"/>
  <c r="C1192" i="17"/>
  <c r="X1191" i="17"/>
  <c r="AL1191" i="17"/>
  <c r="AM1191" i="17" s="1"/>
  <c r="AP1192" i="17" s="1"/>
  <c r="AH1191" i="17"/>
  <c r="AI1191" i="17" s="1"/>
  <c r="AN1192" i="17" s="1"/>
  <c r="AJ1191" i="17"/>
  <c r="AK1191" i="17" s="1"/>
  <c r="AO1192" i="17" s="1"/>
  <c r="AS1190" i="17"/>
  <c r="U1190" i="17"/>
  <c r="AV1190" i="17"/>
  <c r="AW301" i="17"/>
  <c r="AV301" i="17"/>
  <c r="I290" i="17"/>
  <c r="J290" i="17" s="1"/>
  <c r="K290" i="17" s="1"/>
  <c r="H291" i="17"/>
  <c r="N290" i="17"/>
  <c r="M291" i="17"/>
  <c r="O289" i="17"/>
  <c r="AC289" i="17"/>
  <c r="S289" i="17"/>
  <c r="R290" i="17"/>
  <c r="Z301" i="17"/>
  <c r="W301" i="17"/>
  <c r="Y302" i="17"/>
  <c r="Q302" i="17"/>
  <c r="AN303" i="17"/>
  <c r="AD288" i="17"/>
  <c r="T288" i="17"/>
  <c r="AA288" i="17"/>
  <c r="AB288" i="17"/>
  <c r="AR1192" i="17" l="1"/>
  <c r="AQ1192" i="17"/>
  <c r="C1193" i="17"/>
  <c r="X1192" i="17"/>
  <c r="AH1192" i="17"/>
  <c r="AI1192" i="17" s="1"/>
  <c r="AN1193" i="17" s="1"/>
  <c r="AL1192" i="17"/>
  <c r="AM1192" i="17" s="1"/>
  <c r="AP1193" i="17" s="1"/>
  <c r="AJ1192" i="17"/>
  <c r="AK1192" i="17" s="1"/>
  <c r="AO1193" i="17" s="1"/>
  <c r="L1192" i="17"/>
  <c r="L1193" i="17" s="1"/>
  <c r="L1194" i="17" s="1"/>
  <c r="L1195" i="17" s="1"/>
  <c r="L1196" i="17" s="1"/>
  <c r="L1197" i="17" s="1"/>
  <c r="L1198" i="17" s="1"/>
  <c r="L1199" i="17" s="1"/>
  <c r="L1200" i="17" s="1"/>
  <c r="L1201" i="17" s="1"/>
  <c r="L1202" i="17" s="1"/>
  <c r="L1203" i="17" s="1"/>
  <c r="G1192" i="17"/>
  <c r="G1193" i="17" s="1"/>
  <c r="G1194" i="17" s="1"/>
  <c r="G1195" i="17" s="1"/>
  <c r="G1196" i="17" s="1"/>
  <c r="G1197" i="17" s="1"/>
  <c r="G1198" i="17" s="1"/>
  <c r="G1199" i="17" s="1"/>
  <c r="G1200" i="17" s="1"/>
  <c r="G1201" i="17" s="1"/>
  <c r="G1202" i="17" s="1"/>
  <c r="G1203" i="17" s="1"/>
  <c r="AS1191" i="17"/>
  <c r="U1191" i="17"/>
  <c r="AV1191" i="17"/>
  <c r="AW302" i="17"/>
  <c r="AA289" i="17"/>
  <c r="T289" i="17"/>
  <c r="AB289" i="17"/>
  <c r="I291" i="17"/>
  <c r="J291" i="17" s="1"/>
  <c r="K291" i="17" s="1"/>
  <c r="H292" i="17"/>
  <c r="Q303" i="17"/>
  <c r="Y303" i="17"/>
  <c r="AN304" i="17"/>
  <c r="AD289" i="17"/>
  <c r="AV302" i="17"/>
  <c r="W302" i="17"/>
  <c r="Z302" i="17"/>
  <c r="N291" i="17"/>
  <c r="M292" i="17"/>
  <c r="S290" i="17"/>
  <c r="R291" i="17"/>
  <c r="O290" i="17"/>
  <c r="AC290" i="17"/>
  <c r="AQ1193" i="17" l="1"/>
  <c r="AR1193" i="17"/>
  <c r="X1193" i="17"/>
  <c r="C1194" i="17"/>
  <c r="AJ1193" i="17"/>
  <c r="AK1193" i="17" s="1"/>
  <c r="AO1194" i="17" s="1"/>
  <c r="AH1193" i="17"/>
  <c r="AI1193" i="17" s="1"/>
  <c r="AN1194" i="17" s="1"/>
  <c r="AL1193" i="17"/>
  <c r="AM1193" i="17" s="1"/>
  <c r="AP1194" i="17" s="1"/>
  <c r="AS1192" i="17"/>
  <c r="U1192" i="17"/>
  <c r="AV1192" i="17"/>
  <c r="AW303" i="17"/>
  <c r="I292" i="17"/>
  <c r="J292" i="17" s="1"/>
  <c r="K292" i="17" s="1"/>
  <c r="H293" i="17"/>
  <c r="Y304" i="17"/>
  <c r="Q304" i="17"/>
  <c r="AN305" i="17"/>
  <c r="O291" i="17"/>
  <c r="AC291" i="17"/>
  <c r="S291" i="17"/>
  <c r="R292" i="17"/>
  <c r="W303" i="17"/>
  <c r="Z303" i="17"/>
  <c r="AA290" i="17"/>
  <c r="T290" i="17"/>
  <c r="AB290" i="17"/>
  <c r="AV303" i="17"/>
  <c r="AD290" i="17"/>
  <c r="N292" i="17"/>
  <c r="M293" i="17"/>
  <c r="C1195" i="17" l="1"/>
  <c r="X1194" i="17"/>
  <c r="AJ1194" i="17"/>
  <c r="AK1194" i="17" s="1"/>
  <c r="AO1195" i="17" s="1"/>
  <c r="AL1194" i="17"/>
  <c r="AM1194" i="17" s="1"/>
  <c r="AP1195" i="17" s="1"/>
  <c r="AH1194" i="17"/>
  <c r="AI1194" i="17" s="1"/>
  <c r="AN1195" i="17" s="1"/>
  <c r="AR1194" i="17"/>
  <c r="AQ1194" i="17"/>
  <c r="U1193" i="17"/>
  <c r="AS1193" i="17"/>
  <c r="AV1193" i="17"/>
  <c r="AW304" i="17"/>
  <c r="N293" i="17"/>
  <c r="M294" i="17"/>
  <c r="S292" i="17"/>
  <c r="R293" i="17"/>
  <c r="T291" i="17"/>
  <c r="AA291" i="17"/>
  <c r="AB291" i="17"/>
  <c r="AD291" i="17"/>
  <c r="AV304" i="17"/>
  <c r="Z304" i="17"/>
  <c r="W304" i="17"/>
  <c r="I293" i="17"/>
  <c r="J293" i="17" s="1"/>
  <c r="K293" i="17" s="1"/>
  <c r="H294" i="17"/>
  <c r="Y305" i="17"/>
  <c r="Q305" i="17"/>
  <c r="AN306" i="17"/>
  <c r="O292" i="17"/>
  <c r="AC292" i="17"/>
  <c r="AS1194" i="17" l="1"/>
  <c r="U1194" i="17"/>
  <c r="AV1194" i="17"/>
  <c r="AQ1195" i="17"/>
  <c r="AR1195" i="17"/>
  <c r="X1195" i="17"/>
  <c r="C1196" i="17"/>
  <c r="AJ1195" i="17"/>
  <c r="AK1195" i="17" s="1"/>
  <c r="AO1196" i="17" s="1"/>
  <c r="AL1195" i="17"/>
  <c r="AM1195" i="17" s="1"/>
  <c r="AP1196" i="17" s="1"/>
  <c r="AH1195" i="17"/>
  <c r="AI1195" i="17" s="1"/>
  <c r="AN1196" i="17" s="1"/>
  <c r="AW305" i="17"/>
  <c r="AA292" i="17"/>
  <c r="T292" i="17"/>
  <c r="AB292" i="17"/>
  <c r="I294" i="17"/>
  <c r="J294" i="17" s="1"/>
  <c r="K294" i="17" s="1"/>
  <c r="H295" i="17"/>
  <c r="Y306" i="17"/>
  <c r="AN307" i="17"/>
  <c r="Q306" i="17"/>
  <c r="W305" i="17"/>
  <c r="Z305" i="17"/>
  <c r="AV305" i="17"/>
  <c r="AD292" i="17"/>
  <c r="N294" i="17"/>
  <c r="M295" i="17"/>
  <c r="S293" i="17"/>
  <c r="R294" i="17"/>
  <c r="O293" i="17"/>
  <c r="AC293" i="17"/>
  <c r="U1195" i="17" l="1"/>
  <c r="AS1195" i="17"/>
  <c r="AV1195" i="17"/>
  <c r="AQ1196" i="17"/>
  <c r="AR1196" i="17"/>
  <c r="X1196" i="17"/>
  <c r="C1197" i="17"/>
  <c r="AL1196" i="17"/>
  <c r="AM1196" i="17" s="1"/>
  <c r="AP1197" i="17" s="1"/>
  <c r="AJ1196" i="17"/>
  <c r="AK1196" i="17" s="1"/>
  <c r="AO1197" i="17" s="1"/>
  <c r="AH1196" i="17"/>
  <c r="AI1196" i="17" s="1"/>
  <c r="AN1197" i="17" s="1"/>
  <c r="AW306" i="17"/>
  <c r="Z306" i="17"/>
  <c r="W306" i="17"/>
  <c r="AD293" i="17"/>
  <c r="AA293" i="17"/>
  <c r="T293" i="17"/>
  <c r="AB293" i="17"/>
  <c r="N295" i="17"/>
  <c r="M296" i="17"/>
  <c r="I295" i="17"/>
  <c r="J295" i="17" s="1"/>
  <c r="K295" i="17" s="1"/>
  <c r="H296" i="17"/>
  <c r="AV306" i="17"/>
  <c r="S294" i="17"/>
  <c r="R295" i="17"/>
  <c r="O294" i="17"/>
  <c r="AC294" i="17"/>
  <c r="AN308" i="17"/>
  <c r="Q307" i="17"/>
  <c r="Y307" i="17"/>
  <c r="AW307" i="17" l="1"/>
  <c r="X1197" i="17"/>
  <c r="C1198" i="17"/>
  <c r="AL1197" i="17"/>
  <c r="AM1197" i="17" s="1"/>
  <c r="AP1198" i="17" s="1"/>
  <c r="AJ1197" i="17"/>
  <c r="AK1197" i="17" s="1"/>
  <c r="AO1198" i="17" s="1"/>
  <c r="AH1197" i="17"/>
  <c r="AI1197" i="17" s="1"/>
  <c r="AN1198" i="17" s="1"/>
  <c r="AV1196" i="17"/>
  <c r="U1196" i="17"/>
  <c r="AS1196" i="17"/>
  <c r="AR1197" i="17"/>
  <c r="AQ1197" i="17"/>
  <c r="AV307" i="17"/>
  <c r="Y308" i="17"/>
  <c r="Q308" i="17"/>
  <c r="AN309" i="17"/>
  <c r="AA294" i="17"/>
  <c r="T294" i="17"/>
  <c r="AB294" i="17"/>
  <c r="W307" i="17"/>
  <c r="Z307" i="17"/>
  <c r="N296" i="17"/>
  <c r="M297" i="17"/>
  <c r="O295" i="17"/>
  <c r="AC295" i="17"/>
  <c r="S295" i="17"/>
  <c r="R296" i="17"/>
  <c r="AD294" i="17"/>
  <c r="I296" i="17"/>
  <c r="J296" i="17" s="1"/>
  <c r="K296" i="17" s="1"/>
  <c r="H297" i="17"/>
  <c r="AV1197" i="17" l="1"/>
  <c r="AR1198" i="17"/>
  <c r="AQ1198" i="17"/>
  <c r="C1199" i="17"/>
  <c r="X1198" i="17"/>
  <c r="AL1198" i="17"/>
  <c r="AM1198" i="17" s="1"/>
  <c r="AP1199" i="17" s="1"/>
  <c r="AJ1198" i="17"/>
  <c r="AK1198" i="17" s="1"/>
  <c r="AO1199" i="17" s="1"/>
  <c r="AH1198" i="17"/>
  <c r="AI1198" i="17" s="1"/>
  <c r="AN1199" i="17" s="1"/>
  <c r="AS1197" i="17"/>
  <c r="U1197" i="17"/>
  <c r="AW308" i="17"/>
  <c r="AV308" i="17"/>
  <c r="S296" i="17"/>
  <c r="R297" i="17"/>
  <c r="W308" i="17"/>
  <c r="Z308" i="17"/>
  <c r="Q309" i="17"/>
  <c r="Y309" i="17"/>
  <c r="AN310" i="17"/>
  <c r="AD295" i="17"/>
  <c r="I297" i="17"/>
  <c r="J297" i="17" s="1"/>
  <c r="K297" i="17" s="1"/>
  <c r="H298" i="17"/>
  <c r="N297" i="17"/>
  <c r="M298" i="17"/>
  <c r="T295" i="17"/>
  <c r="AA295" i="17"/>
  <c r="AB295" i="17"/>
  <c r="O296" i="17"/>
  <c r="AC296" i="17"/>
  <c r="AQ1199" i="17" l="1"/>
  <c r="AR1199" i="17"/>
  <c r="C1200" i="17"/>
  <c r="X1199" i="17"/>
  <c r="AJ1199" i="17"/>
  <c r="AK1199" i="17" s="1"/>
  <c r="AO1200" i="17" s="1"/>
  <c r="AH1199" i="17"/>
  <c r="AI1199" i="17" s="1"/>
  <c r="AN1200" i="17" s="1"/>
  <c r="AL1199" i="17"/>
  <c r="AM1199" i="17" s="1"/>
  <c r="AP1200" i="17" s="1"/>
  <c r="AS1198" i="17"/>
  <c r="U1198" i="17"/>
  <c r="AV1198" i="17"/>
  <c r="AW309" i="17"/>
  <c r="AV309" i="17"/>
  <c r="T296" i="17"/>
  <c r="AA296" i="17"/>
  <c r="AB296" i="17"/>
  <c r="AD296" i="17"/>
  <c r="N298" i="17"/>
  <c r="M299" i="17"/>
  <c r="O297" i="17"/>
  <c r="AC297" i="17"/>
  <c r="S297" i="17"/>
  <c r="R298" i="17"/>
  <c r="AN311" i="17"/>
  <c r="Y310" i="17"/>
  <c r="Q310" i="17"/>
  <c r="Z309" i="17"/>
  <c r="W309" i="17"/>
  <c r="I298" i="17"/>
  <c r="J298" i="17" s="1"/>
  <c r="K298" i="17" s="1"/>
  <c r="H299" i="17"/>
  <c r="AQ1200" i="17" l="1"/>
  <c r="AR1200" i="17"/>
  <c r="C1201" i="17"/>
  <c r="X1200" i="17"/>
  <c r="AH1200" i="17"/>
  <c r="AI1200" i="17" s="1"/>
  <c r="AN1201" i="17" s="1"/>
  <c r="AL1200" i="17"/>
  <c r="AM1200" i="17" s="1"/>
  <c r="AP1201" i="17" s="1"/>
  <c r="AJ1200" i="17"/>
  <c r="AK1200" i="17" s="1"/>
  <c r="AO1201" i="17" s="1"/>
  <c r="AV1199" i="17"/>
  <c r="AS1199" i="17"/>
  <c r="U1199" i="17"/>
  <c r="AW310" i="17"/>
  <c r="AV310" i="17"/>
  <c r="O298" i="17"/>
  <c r="AC298" i="17"/>
  <c r="I299" i="17"/>
  <c r="J299" i="17" s="1"/>
  <c r="K299" i="17" s="1"/>
  <c r="H300" i="17"/>
  <c r="N299" i="17"/>
  <c r="M300" i="17"/>
  <c r="S298" i="17"/>
  <c r="R299" i="17"/>
  <c r="AD297" i="17"/>
  <c r="Z310" i="17"/>
  <c r="W310" i="17"/>
  <c r="T297" i="17"/>
  <c r="AA297" i="17"/>
  <c r="AB297" i="17"/>
  <c r="Q311" i="17"/>
  <c r="Y311" i="17"/>
  <c r="AN312" i="17"/>
  <c r="AQ1201" i="17" l="1"/>
  <c r="AR1201" i="17"/>
  <c r="C1202" i="17"/>
  <c r="X1201" i="17"/>
  <c r="AH1201" i="17"/>
  <c r="AI1201" i="17" s="1"/>
  <c r="AN1202" i="17" s="1"/>
  <c r="AJ1201" i="17"/>
  <c r="AK1201" i="17" s="1"/>
  <c r="AO1202" i="17" s="1"/>
  <c r="AL1201" i="17"/>
  <c r="AM1201" i="17" s="1"/>
  <c r="AP1202" i="17" s="1"/>
  <c r="AV1200" i="17"/>
  <c r="U1200" i="17"/>
  <c r="AS1200" i="17"/>
  <c r="AW311" i="17"/>
  <c r="AV311" i="17"/>
  <c r="O299" i="17"/>
  <c r="AC299" i="17"/>
  <c r="AD298" i="17"/>
  <c r="W311" i="17"/>
  <c r="Z311" i="17"/>
  <c r="I300" i="17"/>
  <c r="J300" i="17" s="1"/>
  <c r="K300" i="17" s="1"/>
  <c r="H301" i="17"/>
  <c r="Y312" i="17"/>
  <c r="Q312" i="17"/>
  <c r="AN313" i="17"/>
  <c r="S299" i="17"/>
  <c r="R300" i="17"/>
  <c r="AA298" i="17"/>
  <c r="T298" i="17"/>
  <c r="AB298" i="17"/>
  <c r="N300" i="17"/>
  <c r="M301" i="17"/>
  <c r="AR1202" i="17" l="1"/>
  <c r="AQ1202" i="17"/>
  <c r="C1203" i="17"/>
  <c r="X1202" i="17"/>
  <c r="AJ1202" i="17"/>
  <c r="AK1202" i="17" s="1"/>
  <c r="AO1203" i="17" s="1"/>
  <c r="AH1202" i="17"/>
  <c r="AI1202" i="17" s="1"/>
  <c r="AN1203" i="17" s="1"/>
  <c r="AL1202" i="17"/>
  <c r="AM1202" i="17" s="1"/>
  <c r="AP1203" i="17" s="1"/>
  <c r="AV1201" i="17"/>
  <c r="AS1201" i="17"/>
  <c r="U1201" i="17"/>
  <c r="AW312" i="17"/>
  <c r="N301" i="17"/>
  <c r="M302" i="17"/>
  <c r="O300" i="17"/>
  <c r="AC300" i="17"/>
  <c r="S300" i="17"/>
  <c r="R301" i="17"/>
  <c r="T299" i="17"/>
  <c r="AA299" i="17"/>
  <c r="AB299" i="17"/>
  <c r="AV312" i="17"/>
  <c r="Z312" i="17"/>
  <c r="W312" i="17"/>
  <c r="AD299" i="17"/>
  <c r="AN314" i="17"/>
  <c r="Q313" i="17"/>
  <c r="Y313" i="17"/>
  <c r="I301" i="17"/>
  <c r="J301" i="17" s="1"/>
  <c r="K301" i="17" s="1"/>
  <c r="H302" i="17"/>
  <c r="C1204" i="17" l="1"/>
  <c r="X1203" i="17"/>
  <c r="AL1203" i="17"/>
  <c r="AM1203" i="17" s="1"/>
  <c r="AP1204" i="17" s="1"/>
  <c r="AH1203" i="17"/>
  <c r="AI1203" i="17" s="1"/>
  <c r="AN1204" i="17" s="1"/>
  <c r="AJ1203" i="17"/>
  <c r="AK1203" i="17" s="1"/>
  <c r="AO1204" i="17" s="1"/>
  <c r="AR1203" i="17"/>
  <c r="AQ1203" i="17"/>
  <c r="AS1202" i="17"/>
  <c r="U1202" i="17"/>
  <c r="AV1202" i="17"/>
  <c r="AW313" i="17"/>
  <c r="AC301" i="17"/>
  <c r="O301" i="17"/>
  <c r="AA300" i="17"/>
  <c r="T300" i="17"/>
  <c r="AB300" i="17"/>
  <c r="W313" i="17"/>
  <c r="Z313" i="17"/>
  <c r="AN315" i="17"/>
  <c r="Y314" i="17"/>
  <c r="Q314" i="17"/>
  <c r="S301" i="17"/>
  <c r="R302" i="17"/>
  <c r="I302" i="17"/>
  <c r="J302" i="17" s="1"/>
  <c r="K302" i="17" s="1"/>
  <c r="H303" i="17"/>
  <c r="AD300" i="17"/>
  <c r="AV313" i="17"/>
  <c r="N302" i="17"/>
  <c r="M303" i="17"/>
  <c r="AS1203" i="17" l="1"/>
  <c r="U1203" i="17"/>
  <c r="AV1203" i="17"/>
  <c r="AR1204" i="17"/>
  <c r="AQ1204" i="17"/>
  <c r="C1205" i="17"/>
  <c r="X1204" i="17"/>
  <c r="AH1204" i="17"/>
  <c r="AI1204" i="17" s="1"/>
  <c r="AN1205" i="17" s="1"/>
  <c r="AL1204" i="17"/>
  <c r="AM1204" i="17" s="1"/>
  <c r="AP1205" i="17" s="1"/>
  <c r="AJ1204" i="17"/>
  <c r="AK1204" i="17" s="1"/>
  <c r="AO1205" i="17" s="1"/>
  <c r="G1204" i="17"/>
  <c r="G1205" i="17" s="1"/>
  <c r="G1206" i="17" s="1"/>
  <c r="G1207" i="17" s="1"/>
  <c r="G1208" i="17" s="1"/>
  <c r="G1209" i="17" s="1"/>
  <c r="G1210" i="17" s="1"/>
  <c r="G1211" i="17" s="1"/>
  <c r="G1212" i="17" s="1"/>
  <c r="G1213" i="17" s="1"/>
  <c r="G1214" i="17" s="1"/>
  <c r="G1215" i="17" s="1"/>
  <c r="L1204" i="17"/>
  <c r="L1205" i="17" s="1"/>
  <c r="L1206" i="17" s="1"/>
  <c r="L1207" i="17" s="1"/>
  <c r="L1208" i="17" s="1"/>
  <c r="L1209" i="17" s="1"/>
  <c r="L1210" i="17" s="1"/>
  <c r="L1211" i="17" s="1"/>
  <c r="L1212" i="17" s="1"/>
  <c r="L1213" i="17" s="1"/>
  <c r="L1214" i="17" s="1"/>
  <c r="L1215" i="17" s="1"/>
  <c r="AW314" i="17"/>
  <c r="Z314" i="17"/>
  <c r="W314" i="17"/>
  <c r="N303" i="17"/>
  <c r="M304" i="17"/>
  <c r="S302" i="17"/>
  <c r="R303" i="17"/>
  <c r="AD301" i="17"/>
  <c r="T301" i="17"/>
  <c r="AA301" i="17"/>
  <c r="AB301" i="17"/>
  <c r="Q315" i="17"/>
  <c r="Y315" i="17"/>
  <c r="AN316" i="17"/>
  <c r="O302" i="17"/>
  <c r="AC302" i="17"/>
  <c r="I303" i="17"/>
  <c r="J303" i="17" s="1"/>
  <c r="K303" i="17" s="1"/>
  <c r="H304" i="17"/>
  <c r="AV314" i="17"/>
  <c r="AV1204" i="17" l="1"/>
  <c r="U1204" i="17"/>
  <c r="AS1204" i="17"/>
  <c r="C1206" i="17"/>
  <c r="X1205" i="17"/>
  <c r="AH1205" i="17"/>
  <c r="AI1205" i="17" s="1"/>
  <c r="AN1206" i="17" s="1"/>
  <c r="AL1205" i="17"/>
  <c r="AM1205" i="17" s="1"/>
  <c r="AP1206" i="17" s="1"/>
  <c r="AJ1205" i="17"/>
  <c r="AK1205" i="17" s="1"/>
  <c r="AO1206" i="17" s="1"/>
  <c r="AR1205" i="17"/>
  <c r="AQ1205" i="17"/>
  <c r="AW315" i="17"/>
  <c r="AV315" i="17"/>
  <c r="AC303" i="17"/>
  <c r="O303" i="17"/>
  <c r="Y316" i="17"/>
  <c r="AN317" i="17"/>
  <c r="Q316" i="17"/>
  <c r="S303" i="17"/>
  <c r="R304" i="17"/>
  <c r="AD302" i="17"/>
  <c r="AA302" i="17"/>
  <c r="T302" i="17"/>
  <c r="AB302" i="17"/>
  <c r="N304" i="17"/>
  <c r="M305" i="17"/>
  <c r="Z315" i="17"/>
  <c r="W315" i="17"/>
  <c r="I304" i="17"/>
  <c r="J304" i="17" s="1"/>
  <c r="K304" i="17" s="1"/>
  <c r="H305" i="17"/>
  <c r="AR1206" i="17" l="1"/>
  <c r="AQ1206" i="17"/>
  <c r="AV1205" i="17"/>
  <c r="U1205" i="17"/>
  <c r="AS1205" i="17"/>
  <c r="C1207" i="17"/>
  <c r="X1206" i="17"/>
  <c r="AJ1206" i="17"/>
  <c r="AK1206" i="17" s="1"/>
  <c r="AO1207" i="17" s="1"/>
  <c r="AL1206" i="17"/>
  <c r="AM1206" i="17" s="1"/>
  <c r="AP1207" i="17" s="1"/>
  <c r="AH1206" i="17"/>
  <c r="AI1206" i="17" s="1"/>
  <c r="AN1207" i="17" s="1"/>
  <c r="AW316" i="17"/>
  <c r="N305" i="17"/>
  <c r="M306" i="17"/>
  <c r="T303" i="17"/>
  <c r="AA303" i="17"/>
  <c r="AB303" i="17"/>
  <c r="S304" i="17"/>
  <c r="R305" i="17"/>
  <c r="O304" i="17"/>
  <c r="AC304" i="17"/>
  <c r="AN318" i="17"/>
  <c r="Q317" i="17"/>
  <c r="Y317" i="17"/>
  <c r="AV316" i="17"/>
  <c r="I305" i="17"/>
  <c r="J305" i="17" s="1"/>
  <c r="K305" i="17" s="1"/>
  <c r="H306" i="17"/>
  <c r="AD303" i="17"/>
  <c r="Z316" i="17"/>
  <c r="W316" i="17"/>
  <c r="X1207" i="17" l="1"/>
  <c r="C1208" i="17"/>
  <c r="AJ1207" i="17"/>
  <c r="AK1207" i="17" s="1"/>
  <c r="AO1208" i="17" s="1"/>
  <c r="AL1207" i="17"/>
  <c r="AM1207" i="17" s="1"/>
  <c r="AP1208" i="17" s="1"/>
  <c r="AH1207" i="17"/>
  <c r="AI1207" i="17" s="1"/>
  <c r="AN1208" i="17" s="1"/>
  <c r="AS1206" i="17"/>
  <c r="U1206" i="17"/>
  <c r="AR1207" i="17"/>
  <c r="AQ1207" i="17"/>
  <c r="AV1206" i="17"/>
  <c r="AW317" i="17"/>
  <c r="AD304" i="17"/>
  <c r="Y318" i="17"/>
  <c r="Q318" i="17"/>
  <c r="AN319" i="17"/>
  <c r="I306" i="17"/>
  <c r="J306" i="17" s="1"/>
  <c r="K306" i="17" s="1"/>
  <c r="H307" i="17"/>
  <c r="Z317" i="17"/>
  <c r="W317" i="17"/>
  <c r="S305" i="17"/>
  <c r="R306" i="17"/>
  <c r="T304" i="17"/>
  <c r="AA304" i="17"/>
  <c r="AB304" i="17"/>
  <c r="N306" i="17"/>
  <c r="M307" i="17"/>
  <c r="AV317" i="17"/>
  <c r="AC305" i="17"/>
  <c r="O305" i="17"/>
  <c r="AV1207" i="17" l="1"/>
  <c r="AQ1208" i="17"/>
  <c r="AR1208" i="17"/>
  <c r="U1207" i="17"/>
  <c r="AS1207" i="17"/>
  <c r="C1209" i="17"/>
  <c r="X1208" i="17"/>
  <c r="AL1208" i="17"/>
  <c r="AM1208" i="17" s="1"/>
  <c r="AP1209" i="17" s="1"/>
  <c r="AJ1208" i="17"/>
  <c r="AK1208" i="17" s="1"/>
  <c r="AO1209" i="17" s="1"/>
  <c r="AH1208" i="17"/>
  <c r="AI1208" i="17" s="1"/>
  <c r="AN1209" i="17" s="1"/>
  <c r="AW318" i="17"/>
  <c r="AA305" i="17"/>
  <c r="T305" i="17"/>
  <c r="AB305" i="17"/>
  <c r="S306" i="17"/>
  <c r="R307" i="17"/>
  <c r="I307" i="17"/>
  <c r="J307" i="17" s="1"/>
  <c r="K307" i="17" s="1"/>
  <c r="H308" i="17"/>
  <c r="N307" i="17"/>
  <c r="M308" i="17"/>
  <c r="AC306" i="17"/>
  <c r="O306" i="17"/>
  <c r="AD305" i="17"/>
  <c r="W318" i="17"/>
  <c r="Z318" i="17"/>
  <c r="AN320" i="17"/>
  <c r="Y319" i="17"/>
  <c r="Q319" i="17"/>
  <c r="AV318" i="17"/>
  <c r="X1209" i="17" l="1"/>
  <c r="C1210" i="17"/>
  <c r="AL1209" i="17"/>
  <c r="AM1209" i="17" s="1"/>
  <c r="AP1210" i="17" s="1"/>
  <c r="AJ1209" i="17"/>
  <c r="AK1209" i="17" s="1"/>
  <c r="AO1210" i="17" s="1"/>
  <c r="AH1209" i="17"/>
  <c r="AI1209" i="17" s="1"/>
  <c r="AN1210" i="17" s="1"/>
  <c r="U1208" i="17"/>
  <c r="AS1208" i="17"/>
  <c r="AR1209" i="17"/>
  <c r="AQ1209" i="17"/>
  <c r="AV1208" i="17"/>
  <c r="AW319" i="17"/>
  <c r="AV319" i="17"/>
  <c r="N308" i="17"/>
  <c r="M309" i="17"/>
  <c r="S307" i="17"/>
  <c r="R308" i="17"/>
  <c r="AA306" i="17"/>
  <c r="T306" i="17"/>
  <c r="AB306" i="17"/>
  <c r="Y320" i="17"/>
  <c r="Q320" i="17"/>
  <c r="AN321" i="17"/>
  <c r="W319" i="17"/>
  <c r="Z319" i="17"/>
  <c r="O307" i="17"/>
  <c r="AC307" i="17"/>
  <c r="I308" i="17"/>
  <c r="J308" i="17" s="1"/>
  <c r="K308" i="17" s="1"/>
  <c r="H309" i="17"/>
  <c r="AD306" i="17"/>
  <c r="AV1209" i="17" l="1"/>
  <c r="AQ1210" i="17"/>
  <c r="AR1210" i="17"/>
  <c r="C1211" i="17"/>
  <c r="X1210" i="17"/>
  <c r="AH1210" i="17"/>
  <c r="AI1210" i="17" s="1"/>
  <c r="AN1211" i="17" s="1"/>
  <c r="AL1210" i="17"/>
  <c r="AM1210" i="17" s="1"/>
  <c r="AP1211" i="17" s="1"/>
  <c r="AJ1210" i="17"/>
  <c r="AK1210" i="17" s="1"/>
  <c r="AO1211" i="17" s="1"/>
  <c r="AS1209" i="17"/>
  <c r="U1209" i="17"/>
  <c r="AW320" i="17"/>
  <c r="T307" i="17"/>
  <c r="AA307" i="17"/>
  <c r="AB307" i="17"/>
  <c r="N309" i="17"/>
  <c r="M310" i="17"/>
  <c r="AV320" i="17"/>
  <c r="W320" i="17"/>
  <c r="Z320" i="17"/>
  <c r="O308" i="17"/>
  <c r="AC308" i="17"/>
  <c r="Y321" i="17"/>
  <c r="Q321" i="17"/>
  <c r="AN322" i="17"/>
  <c r="AD307" i="17"/>
  <c r="I309" i="17"/>
  <c r="J309" i="17" s="1"/>
  <c r="K309" i="17" s="1"/>
  <c r="H310" i="17"/>
  <c r="S308" i="17"/>
  <c r="R309" i="17"/>
  <c r="AR1211" i="17" l="1"/>
  <c r="AQ1211" i="17"/>
  <c r="AV1210" i="17"/>
  <c r="C1212" i="17"/>
  <c r="X1211" i="17"/>
  <c r="AH1211" i="17"/>
  <c r="AI1211" i="17" s="1"/>
  <c r="AN1212" i="17" s="1"/>
  <c r="AJ1211" i="17"/>
  <c r="AK1211" i="17" s="1"/>
  <c r="AO1212" i="17" s="1"/>
  <c r="AL1211" i="17"/>
  <c r="AM1211" i="17" s="1"/>
  <c r="AP1212" i="17" s="1"/>
  <c r="AS1210" i="17"/>
  <c r="U1210" i="17"/>
  <c r="AW321" i="17"/>
  <c r="S309" i="17"/>
  <c r="R310" i="17"/>
  <c r="W321" i="17"/>
  <c r="Z321" i="17"/>
  <c r="N310" i="17"/>
  <c r="M311" i="17"/>
  <c r="AV321" i="17"/>
  <c r="I310" i="17"/>
  <c r="J310" i="17" s="1"/>
  <c r="K310" i="17" s="1"/>
  <c r="H311" i="17"/>
  <c r="O309" i="17"/>
  <c r="AC309" i="17"/>
  <c r="T308" i="17"/>
  <c r="AA308" i="17"/>
  <c r="AB308" i="17"/>
  <c r="Y322" i="17"/>
  <c r="AN323" i="17"/>
  <c r="Q322" i="17"/>
  <c r="AD308" i="17"/>
  <c r="C1213" i="17" l="1"/>
  <c r="X1212" i="17"/>
  <c r="AL1212" i="17"/>
  <c r="AM1212" i="17" s="1"/>
  <c r="AP1213" i="17" s="1"/>
  <c r="AJ1212" i="17"/>
  <c r="AK1212" i="17" s="1"/>
  <c r="AO1213" i="17" s="1"/>
  <c r="AH1212" i="17"/>
  <c r="AI1212" i="17" s="1"/>
  <c r="AN1213" i="17" s="1"/>
  <c r="AV1211" i="17"/>
  <c r="AR1212" i="17"/>
  <c r="AQ1212" i="17"/>
  <c r="AS1211" i="17"/>
  <c r="U1211" i="17"/>
  <c r="AW322" i="17"/>
  <c r="AD309" i="17"/>
  <c r="Z322" i="17"/>
  <c r="W322" i="17"/>
  <c r="S310" i="17"/>
  <c r="R311" i="17"/>
  <c r="AC310" i="17"/>
  <c r="O310" i="17"/>
  <c r="N311" i="17"/>
  <c r="M312" i="17"/>
  <c r="T309" i="17"/>
  <c r="AA309" i="17"/>
  <c r="AB309" i="17"/>
  <c r="Y323" i="17"/>
  <c r="AN324" i="17"/>
  <c r="Q323" i="17"/>
  <c r="I311" i="17"/>
  <c r="J311" i="17" s="1"/>
  <c r="K311" i="17" s="1"/>
  <c r="H312" i="17"/>
  <c r="AV322" i="17"/>
  <c r="AV1212" i="17" l="1"/>
  <c r="AQ1213" i="17"/>
  <c r="AR1213" i="17"/>
  <c r="C1214" i="17"/>
  <c r="X1213" i="17"/>
  <c r="AJ1213" i="17"/>
  <c r="AK1213" i="17" s="1"/>
  <c r="AO1214" i="17" s="1"/>
  <c r="AL1213" i="17"/>
  <c r="AM1213" i="17" s="1"/>
  <c r="AP1214" i="17" s="1"/>
  <c r="AH1213" i="17"/>
  <c r="AI1213" i="17" s="1"/>
  <c r="AN1214" i="17" s="1"/>
  <c r="U1212" i="17"/>
  <c r="AS1212" i="17"/>
  <c r="AW323" i="17"/>
  <c r="Y324" i="17"/>
  <c r="Q324" i="17"/>
  <c r="AN325" i="17"/>
  <c r="AD310" i="17"/>
  <c r="N312" i="17"/>
  <c r="M313" i="17"/>
  <c r="AC311" i="17"/>
  <c r="O311" i="17"/>
  <c r="S311" i="17"/>
  <c r="R312" i="17"/>
  <c r="I312" i="17"/>
  <c r="J312" i="17" s="1"/>
  <c r="K312" i="17" s="1"/>
  <c r="H313" i="17"/>
  <c r="AA310" i="17"/>
  <c r="T310" i="17"/>
  <c r="AB310" i="17"/>
  <c r="Z323" i="17"/>
  <c r="W323" i="17"/>
  <c r="AV323" i="17"/>
  <c r="AW324" i="17" s="1"/>
  <c r="C1215" i="17" l="1"/>
  <c r="X1214" i="17"/>
  <c r="AL1214" i="17"/>
  <c r="AM1214" i="17" s="1"/>
  <c r="AP1215" i="17" s="1"/>
  <c r="AH1214" i="17"/>
  <c r="AI1214" i="17" s="1"/>
  <c r="AN1215" i="17" s="1"/>
  <c r="AJ1214" i="17"/>
  <c r="AK1214" i="17" s="1"/>
  <c r="AO1215" i="17" s="1"/>
  <c r="AR1214" i="17"/>
  <c r="AQ1214" i="17"/>
  <c r="AV1213" i="17"/>
  <c r="U1213" i="17"/>
  <c r="AS1213" i="17"/>
  <c r="AC312" i="17"/>
  <c r="O312" i="17"/>
  <c r="S312" i="17"/>
  <c r="R313" i="17"/>
  <c r="T311" i="17"/>
  <c r="AA311" i="17"/>
  <c r="AB311" i="17"/>
  <c r="I313" i="17"/>
  <c r="J313" i="17" s="1"/>
  <c r="K313" i="17" s="1"/>
  <c r="H314" i="17"/>
  <c r="N313" i="17"/>
  <c r="M314" i="17"/>
  <c r="AV324" i="17"/>
  <c r="Y325" i="17"/>
  <c r="Q325" i="17"/>
  <c r="AN326" i="17"/>
  <c r="Z324" i="17"/>
  <c r="W324" i="17"/>
  <c r="AD311" i="17"/>
  <c r="AV1214" i="17" l="1"/>
  <c r="U1214" i="17"/>
  <c r="AS1214" i="17"/>
  <c r="AR1215" i="17"/>
  <c r="AQ1215" i="17"/>
  <c r="C1216" i="17"/>
  <c r="X1215" i="17"/>
  <c r="AH1215" i="17"/>
  <c r="AI1215" i="17" s="1"/>
  <c r="AN1216" i="17" s="1"/>
  <c r="AL1215" i="17"/>
  <c r="AM1215" i="17" s="1"/>
  <c r="AP1216" i="17" s="1"/>
  <c r="AJ1215" i="17"/>
  <c r="AK1215" i="17" s="1"/>
  <c r="AO1216" i="17" s="1"/>
  <c r="AW325" i="17"/>
  <c r="AC313" i="17"/>
  <c r="O313" i="17"/>
  <c r="I314" i="17"/>
  <c r="J314" i="17" s="1"/>
  <c r="K314" i="17" s="1"/>
  <c r="H315" i="17"/>
  <c r="Y326" i="17"/>
  <c r="Q326" i="17"/>
  <c r="AN327" i="17"/>
  <c r="AV325" i="17"/>
  <c r="AA312" i="17"/>
  <c r="T312" i="17"/>
  <c r="AB312" i="17"/>
  <c r="S313" i="17"/>
  <c r="R314" i="17"/>
  <c r="AD312" i="17"/>
  <c r="Z325" i="17"/>
  <c r="W325" i="17"/>
  <c r="N314" i="17"/>
  <c r="M315" i="17"/>
  <c r="C1217" i="17" l="1"/>
  <c r="X1216" i="17"/>
  <c r="AL1216" i="17"/>
  <c r="AM1216" i="17" s="1"/>
  <c r="AP1217" i="17" s="1"/>
  <c r="AJ1216" i="17"/>
  <c r="AK1216" i="17" s="1"/>
  <c r="AO1217" i="17" s="1"/>
  <c r="AH1216" i="17"/>
  <c r="AI1216" i="17" s="1"/>
  <c r="AN1217" i="17" s="1"/>
  <c r="L1216" i="17"/>
  <c r="L1217" i="17" s="1"/>
  <c r="L1218" i="17" s="1"/>
  <c r="L1219" i="17" s="1"/>
  <c r="L1220" i="17" s="1"/>
  <c r="L1221" i="17" s="1"/>
  <c r="L1222" i="17" s="1"/>
  <c r="L1223" i="17" s="1"/>
  <c r="L1224" i="17" s="1"/>
  <c r="L1225" i="17" s="1"/>
  <c r="L1226" i="17" s="1"/>
  <c r="L1227" i="17" s="1"/>
  <c r="G1216" i="17"/>
  <c r="G1217" i="17" s="1"/>
  <c r="G1218" i="17" s="1"/>
  <c r="G1219" i="17" s="1"/>
  <c r="G1220" i="17" s="1"/>
  <c r="G1221" i="17" s="1"/>
  <c r="G1222" i="17" s="1"/>
  <c r="G1223" i="17" s="1"/>
  <c r="G1224" i="17" s="1"/>
  <c r="G1225" i="17" s="1"/>
  <c r="G1226" i="17" s="1"/>
  <c r="G1227" i="17" s="1"/>
  <c r="AW326" i="17"/>
  <c r="AV1215" i="17"/>
  <c r="AR1216" i="17"/>
  <c r="AQ1216" i="17"/>
  <c r="AS1215" i="17"/>
  <c r="U1215" i="17"/>
  <c r="AV326" i="17"/>
  <c r="I315" i="17"/>
  <c r="J315" i="17" s="1"/>
  <c r="K315" i="17" s="1"/>
  <c r="H316" i="17"/>
  <c r="AN328" i="17"/>
  <c r="Y327" i="17"/>
  <c r="Q327" i="17"/>
  <c r="N315" i="17"/>
  <c r="M316" i="17"/>
  <c r="S314" i="17"/>
  <c r="R315" i="17"/>
  <c r="O314" i="17"/>
  <c r="AC314" i="17"/>
  <c r="AD313" i="17"/>
  <c r="AA313" i="17"/>
  <c r="T313" i="17"/>
  <c r="AB313" i="17"/>
  <c r="W326" i="17"/>
  <c r="Z326" i="17"/>
  <c r="AQ1217" i="17" l="1"/>
  <c r="AR1217" i="17"/>
  <c r="U1216" i="17"/>
  <c r="AS1216" i="17"/>
  <c r="C1218" i="17"/>
  <c r="X1217" i="17"/>
  <c r="AL1217" i="17"/>
  <c r="AM1217" i="17" s="1"/>
  <c r="AP1218" i="17" s="1"/>
  <c r="AJ1217" i="17"/>
  <c r="AK1217" i="17" s="1"/>
  <c r="AO1218" i="17" s="1"/>
  <c r="AH1217" i="17"/>
  <c r="AI1217" i="17" s="1"/>
  <c r="AN1218" i="17" s="1"/>
  <c r="AV1216" i="17"/>
  <c r="AW327" i="17"/>
  <c r="S315" i="17"/>
  <c r="R316" i="17"/>
  <c r="AV327" i="17"/>
  <c r="AC315" i="17"/>
  <c r="O315" i="17"/>
  <c r="I316" i="17"/>
  <c r="J316" i="17" s="1"/>
  <c r="K316" i="17" s="1"/>
  <c r="H317" i="17"/>
  <c r="N316" i="17"/>
  <c r="M317" i="17"/>
  <c r="Y328" i="17"/>
  <c r="Q328" i="17"/>
  <c r="AN329" i="17"/>
  <c r="AD314" i="17"/>
  <c r="AA314" i="17"/>
  <c r="T314" i="17"/>
  <c r="AB314" i="17"/>
  <c r="Z327" i="17"/>
  <c r="W327" i="17"/>
  <c r="C1219" i="17" l="1"/>
  <c r="X1218" i="17"/>
  <c r="AL1218" i="17"/>
  <c r="AM1218" i="17" s="1"/>
  <c r="AP1219" i="17" s="1"/>
  <c r="AJ1218" i="17"/>
  <c r="AK1218" i="17" s="1"/>
  <c r="AO1219" i="17" s="1"/>
  <c r="AH1218" i="17"/>
  <c r="AI1218" i="17" s="1"/>
  <c r="AN1219" i="17" s="1"/>
  <c r="AV1217" i="17"/>
  <c r="AR1218" i="17"/>
  <c r="AQ1218" i="17"/>
  <c r="U1217" i="17"/>
  <c r="AS1217" i="17"/>
  <c r="AW328" i="17"/>
  <c r="S316" i="17"/>
  <c r="R317" i="17"/>
  <c r="AV328" i="17"/>
  <c r="Q329" i="17"/>
  <c r="AN330" i="17"/>
  <c r="Y329" i="17"/>
  <c r="AD315" i="17"/>
  <c r="O316" i="17"/>
  <c r="AC316" i="17"/>
  <c r="N317" i="17"/>
  <c r="M318" i="17"/>
  <c r="T315" i="17"/>
  <c r="AA315" i="17"/>
  <c r="AB315" i="17"/>
  <c r="W328" i="17"/>
  <c r="Z328" i="17"/>
  <c r="I317" i="17"/>
  <c r="J317" i="17" s="1"/>
  <c r="K317" i="17" s="1"/>
  <c r="H318" i="17"/>
  <c r="AV1218" i="17" l="1"/>
  <c r="AQ1219" i="17"/>
  <c r="AR1219" i="17"/>
  <c r="U1218" i="17"/>
  <c r="AS1218" i="17"/>
  <c r="C1220" i="17"/>
  <c r="X1219" i="17"/>
  <c r="AJ1219" i="17"/>
  <c r="AK1219" i="17" s="1"/>
  <c r="AO1220" i="17" s="1"/>
  <c r="AL1219" i="17"/>
  <c r="AM1219" i="17" s="1"/>
  <c r="AP1220" i="17" s="1"/>
  <c r="AH1219" i="17"/>
  <c r="AI1219" i="17" s="1"/>
  <c r="AN1220" i="17" s="1"/>
  <c r="AW329" i="17"/>
  <c r="AD316" i="17"/>
  <c r="N318" i="17"/>
  <c r="M319" i="17"/>
  <c r="S317" i="17"/>
  <c r="R318" i="17"/>
  <c r="AC317" i="17"/>
  <c r="O317" i="17"/>
  <c r="AA316" i="17"/>
  <c r="T316" i="17"/>
  <c r="AB316" i="17"/>
  <c r="Y330" i="17"/>
  <c r="AN331" i="17"/>
  <c r="Q330" i="17"/>
  <c r="I318" i="17"/>
  <c r="J318" i="17" s="1"/>
  <c r="K318" i="17" s="1"/>
  <c r="H319" i="17"/>
  <c r="W329" i="17"/>
  <c r="Z329" i="17"/>
  <c r="AV329" i="17"/>
  <c r="AV1219" i="17" l="1"/>
  <c r="C1221" i="17"/>
  <c r="X1220" i="17"/>
  <c r="AL1220" i="17"/>
  <c r="AM1220" i="17" s="1"/>
  <c r="AP1221" i="17" s="1"/>
  <c r="AJ1220" i="17"/>
  <c r="AK1220" i="17" s="1"/>
  <c r="AO1221" i="17" s="1"/>
  <c r="AH1220" i="17"/>
  <c r="AI1220" i="17" s="1"/>
  <c r="AN1221" i="17" s="1"/>
  <c r="AR1220" i="17"/>
  <c r="AQ1220" i="17"/>
  <c r="U1219" i="17"/>
  <c r="AS1219" i="17"/>
  <c r="AW330" i="17"/>
  <c r="I319" i="17"/>
  <c r="J319" i="17" s="1"/>
  <c r="K319" i="17" s="1"/>
  <c r="H320" i="17"/>
  <c r="T317" i="17"/>
  <c r="AA317" i="17"/>
  <c r="AB317" i="17"/>
  <c r="S318" i="17"/>
  <c r="R319" i="17"/>
  <c r="N319" i="17"/>
  <c r="M320" i="17"/>
  <c r="AD317" i="17"/>
  <c r="W330" i="17"/>
  <c r="Z330" i="17"/>
  <c r="Y331" i="17"/>
  <c r="Q331" i="17"/>
  <c r="AN332" i="17"/>
  <c r="O318" i="17"/>
  <c r="AC318" i="17"/>
  <c r="AV330" i="17"/>
  <c r="AV1220" i="17" l="1"/>
  <c r="U1220" i="17"/>
  <c r="AS1220" i="17"/>
  <c r="AQ1221" i="17"/>
  <c r="AR1221" i="17"/>
  <c r="C1222" i="17"/>
  <c r="X1221" i="17"/>
  <c r="AL1221" i="17"/>
  <c r="AM1221" i="17" s="1"/>
  <c r="AP1222" i="17" s="1"/>
  <c r="AJ1221" i="17"/>
  <c r="AK1221" i="17" s="1"/>
  <c r="AO1222" i="17" s="1"/>
  <c r="AH1221" i="17"/>
  <c r="AI1221" i="17" s="1"/>
  <c r="AN1222" i="17" s="1"/>
  <c r="AW331" i="17"/>
  <c r="S319" i="17"/>
  <c r="R320" i="17"/>
  <c r="AD318" i="17"/>
  <c r="N320" i="17"/>
  <c r="M321" i="17"/>
  <c r="AA318" i="17"/>
  <c r="T318" i="17"/>
  <c r="AB318" i="17"/>
  <c r="AV331" i="17"/>
  <c r="Y332" i="17"/>
  <c r="AN333" i="17"/>
  <c r="Q332" i="17"/>
  <c r="Z331" i="17"/>
  <c r="W331" i="17"/>
  <c r="AC319" i="17"/>
  <c r="O319" i="17"/>
  <c r="I320" i="17"/>
  <c r="J320" i="17" s="1"/>
  <c r="K320" i="17" s="1"/>
  <c r="H321" i="17"/>
  <c r="AV1221" i="17" l="1"/>
  <c r="C1223" i="17"/>
  <c r="X1222" i="17"/>
  <c r="AJ1222" i="17"/>
  <c r="AK1222" i="17" s="1"/>
  <c r="AO1223" i="17" s="1"/>
  <c r="AL1222" i="17"/>
  <c r="AM1222" i="17" s="1"/>
  <c r="AP1223" i="17" s="1"/>
  <c r="AH1222" i="17"/>
  <c r="AI1222" i="17" s="1"/>
  <c r="AN1223" i="17" s="1"/>
  <c r="AS1221" i="17"/>
  <c r="U1221" i="17"/>
  <c r="AR1222" i="17"/>
  <c r="AQ1222" i="17"/>
  <c r="AW332" i="17"/>
  <c r="AC320" i="17"/>
  <c r="O320" i="17"/>
  <c r="S320" i="17"/>
  <c r="R321" i="17"/>
  <c r="Q333" i="17"/>
  <c r="Y333" i="17"/>
  <c r="AN334" i="17"/>
  <c r="Z332" i="17"/>
  <c r="W332" i="17"/>
  <c r="AV332" i="17"/>
  <c r="T319" i="17"/>
  <c r="AA319" i="17"/>
  <c r="AB319" i="17"/>
  <c r="N321" i="17"/>
  <c r="M322" i="17"/>
  <c r="I321" i="17"/>
  <c r="J321" i="17" s="1"/>
  <c r="K321" i="17" s="1"/>
  <c r="H322" i="17"/>
  <c r="AD319" i="17"/>
  <c r="AV1222" i="17" l="1"/>
  <c r="U1222" i="17"/>
  <c r="AS1222" i="17"/>
  <c r="AQ1223" i="17"/>
  <c r="AR1223" i="17"/>
  <c r="C1224" i="17"/>
  <c r="X1223" i="17"/>
  <c r="AL1223" i="17"/>
  <c r="AM1223" i="17" s="1"/>
  <c r="AP1224" i="17" s="1"/>
  <c r="AJ1223" i="17"/>
  <c r="AK1223" i="17" s="1"/>
  <c r="AO1224" i="17" s="1"/>
  <c r="AH1223" i="17"/>
  <c r="AI1223" i="17" s="1"/>
  <c r="AN1224" i="17" s="1"/>
  <c r="AW333" i="17"/>
  <c r="AV333" i="17"/>
  <c r="AD320" i="17"/>
  <c r="S321" i="17"/>
  <c r="R322" i="17"/>
  <c r="N322" i="17"/>
  <c r="M323" i="17"/>
  <c r="O321" i="17"/>
  <c r="AC321" i="17"/>
  <c r="I322" i="17"/>
  <c r="J322" i="17" s="1"/>
  <c r="K322" i="17" s="1"/>
  <c r="H323" i="17"/>
  <c r="W333" i="17"/>
  <c r="Z333" i="17"/>
  <c r="Y334" i="17"/>
  <c r="AN335" i="17"/>
  <c r="Q334" i="17"/>
  <c r="T320" i="17"/>
  <c r="AA320" i="17"/>
  <c r="AB320" i="17"/>
  <c r="X1224" i="17" l="1"/>
  <c r="C1225" i="17"/>
  <c r="AJ1224" i="17"/>
  <c r="AK1224" i="17" s="1"/>
  <c r="AO1225" i="17" s="1"/>
  <c r="AH1224" i="17"/>
  <c r="AI1224" i="17" s="1"/>
  <c r="AN1225" i="17" s="1"/>
  <c r="AL1224" i="17"/>
  <c r="AM1224" i="17" s="1"/>
  <c r="AP1225" i="17" s="1"/>
  <c r="AV1223" i="17"/>
  <c r="U1223" i="17"/>
  <c r="AS1223" i="17"/>
  <c r="AR1224" i="17"/>
  <c r="AQ1224" i="17"/>
  <c r="AW334" i="17"/>
  <c r="AV334" i="17"/>
  <c r="AN336" i="17"/>
  <c r="Y335" i="17"/>
  <c r="Q335" i="17"/>
  <c r="N323" i="17"/>
  <c r="M324" i="17"/>
  <c r="O322" i="17"/>
  <c r="AC322" i="17"/>
  <c r="S322" i="17"/>
  <c r="R323" i="17"/>
  <c r="Z334" i="17"/>
  <c r="W334" i="17"/>
  <c r="T321" i="17"/>
  <c r="AA321" i="17"/>
  <c r="AB321" i="17"/>
  <c r="AD321" i="17"/>
  <c r="I323" i="17"/>
  <c r="J323" i="17" s="1"/>
  <c r="K323" i="17" s="1"/>
  <c r="H324" i="17"/>
  <c r="AV1224" i="17" l="1"/>
  <c r="AR1225" i="17"/>
  <c r="AQ1225" i="17"/>
  <c r="AS1224" i="17"/>
  <c r="U1224" i="17"/>
  <c r="X1225" i="17"/>
  <c r="C1226" i="17"/>
  <c r="AH1225" i="17"/>
  <c r="AI1225" i="17" s="1"/>
  <c r="AN1226" i="17" s="1"/>
  <c r="AL1225" i="17"/>
  <c r="AM1225" i="17" s="1"/>
  <c r="AP1226" i="17" s="1"/>
  <c r="AJ1225" i="17"/>
  <c r="AK1225" i="17" s="1"/>
  <c r="AO1226" i="17" s="1"/>
  <c r="AW335" i="17"/>
  <c r="AV335" i="17"/>
  <c r="S323" i="17"/>
  <c r="R324" i="17"/>
  <c r="AD322" i="17"/>
  <c r="N324" i="17"/>
  <c r="M325" i="17"/>
  <c r="I324" i="17"/>
  <c r="J324" i="17" s="1"/>
  <c r="K324" i="17" s="1"/>
  <c r="H325" i="17"/>
  <c r="AC323" i="17"/>
  <c r="O323" i="17"/>
  <c r="AA322" i="17"/>
  <c r="T322" i="17"/>
  <c r="AB322" i="17"/>
  <c r="W335" i="17"/>
  <c r="Z335" i="17"/>
  <c r="AN337" i="17"/>
  <c r="Q336" i="17"/>
  <c r="Y336" i="17"/>
  <c r="C1227" i="17" l="1"/>
  <c r="X1226" i="17"/>
  <c r="AJ1226" i="17"/>
  <c r="AK1226" i="17" s="1"/>
  <c r="AO1227" i="17" s="1"/>
  <c r="AH1226" i="17"/>
  <c r="AI1226" i="17" s="1"/>
  <c r="AN1227" i="17" s="1"/>
  <c r="AL1226" i="17"/>
  <c r="AM1226" i="17" s="1"/>
  <c r="AP1227" i="17" s="1"/>
  <c r="AQ1226" i="17"/>
  <c r="AR1226" i="17"/>
  <c r="AV1225" i="17"/>
  <c r="U1225" i="17"/>
  <c r="AS1225" i="17"/>
  <c r="AW336" i="17"/>
  <c r="Y337" i="17"/>
  <c r="Q337" i="17"/>
  <c r="AN338" i="17"/>
  <c r="S324" i="17"/>
  <c r="R325" i="17"/>
  <c r="W336" i="17"/>
  <c r="Z336" i="17"/>
  <c r="AD323" i="17"/>
  <c r="I325" i="17"/>
  <c r="J325" i="17" s="1"/>
  <c r="K325" i="17" s="1"/>
  <c r="H326" i="17"/>
  <c r="N325" i="17"/>
  <c r="M326" i="17"/>
  <c r="T323" i="17"/>
  <c r="AA323" i="17"/>
  <c r="AB323" i="17"/>
  <c r="O324" i="17"/>
  <c r="AC324" i="17"/>
  <c r="AV336" i="17"/>
  <c r="AS1226" i="17" l="1"/>
  <c r="U1226" i="17"/>
  <c r="AV1226" i="17"/>
  <c r="AQ1227" i="17"/>
  <c r="AR1227" i="17"/>
  <c r="C1228" i="17"/>
  <c r="X1227" i="17"/>
  <c r="AL1227" i="17"/>
  <c r="AM1227" i="17" s="1"/>
  <c r="AP1228" i="17" s="1"/>
  <c r="AH1227" i="17"/>
  <c r="AI1227" i="17" s="1"/>
  <c r="AN1228" i="17" s="1"/>
  <c r="AJ1227" i="17"/>
  <c r="AK1227" i="17" s="1"/>
  <c r="AO1228" i="17" s="1"/>
  <c r="AW337" i="17"/>
  <c r="AV337" i="17"/>
  <c r="Z337" i="17"/>
  <c r="W337" i="17"/>
  <c r="AD324" i="17"/>
  <c r="I326" i="17"/>
  <c r="J326" i="17" s="1"/>
  <c r="K326" i="17" s="1"/>
  <c r="H327" i="17"/>
  <c r="AC325" i="17"/>
  <c r="O325" i="17"/>
  <c r="N326" i="17"/>
  <c r="M327" i="17"/>
  <c r="Y338" i="17"/>
  <c r="Q338" i="17"/>
  <c r="AN339" i="17"/>
  <c r="S325" i="17"/>
  <c r="R326" i="17"/>
  <c r="AA324" i="17"/>
  <c r="T324" i="17"/>
  <c r="AB324" i="17"/>
  <c r="AV1227" i="17" l="1"/>
  <c r="C1229" i="17"/>
  <c r="X1228" i="17"/>
  <c r="AH1228" i="17"/>
  <c r="AI1228" i="17" s="1"/>
  <c r="AN1229" i="17" s="1"/>
  <c r="AL1228" i="17"/>
  <c r="AM1228" i="17" s="1"/>
  <c r="AP1229" i="17" s="1"/>
  <c r="AJ1228" i="17"/>
  <c r="AK1228" i="17" s="1"/>
  <c r="AO1229" i="17" s="1"/>
  <c r="G1228" i="17"/>
  <c r="G1229" i="17" s="1"/>
  <c r="G1230" i="17" s="1"/>
  <c r="G1231" i="17" s="1"/>
  <c r="G1232" i="17" s="1"/>
  <c r="G1233" i="17" s="1"/>
  <c r="G1234" i="17" s="1"/>
  <c r="G1235" i="17" s="1"/>
  <c r="G1236" i="17" s="1"/>
  <c r="G1237" i="17" s="1"/>
  <c r="G1238" i="17" s="1"/>
  <c r="G1239" i="17" s="1"/>
  <c r="L1228" i="17"/>
  <c r="L1229" i="17" s="1"/>
  <c r="L1230" i="17" s="1"/>
  <c r="L1231" i="17" s="1"/>
  <c r="L1232" i="17" s="1"/>
  <c r="L1233" i="17" s="1"/>
  <c r="L1234" i="17" s="1"/>
  <c r="L1235" i="17" s="1"/>
  <c r="L1236" i="17" s="1"/>
  <c r="L1237" i="17" s="1"/>
  <c r="L1238" i="17" s="1"/>
  <c r="L1239" i="17" s="1"/>
  <c r="AS1227" i="17"/>
  <c r="U1227" i="17"/>
  <c r="AR1228" i="17"/>
  <c r="AQ1228" i="17"/>
  <c r="AW338" i="17"/>
  <c r="AD325" i="17"/>
  <c r="W338" i="17"/>
  <c r="Z338" i="17"/>
  <c r="S326" i="17"/>
  <c r="R327" i="17"/>
  <c r="N327" i="17"/>
  <c r="M328" i="17"/>
  <c r="AA325" i="17"/>
  <c r="T325" i="17"/>
  <c r="AB325" i="17"/>
  <c r="AC326" i="17"/>
  <c r="O326" i="17"/>
  <c r="I327" i="17"/>
  <c r="J327" i="17" s="1"/>
  <c r="K327" i="17" s="1"/>
  <c r="H328" i="17"/>
  <c r="Q339" i="17"/>
  <c r="Y339" i="17"/>
  <c r="AN340" i="17"/>
  <c r="AV338" i="17"/>
  <c r="AR1229" i="17" l="1"/>
  <c r="AQ1229" i="17"/>
  <c r="AS1228" i="17"/>
  <c r="U1228" i="17"/>
  <c r="C1230" i="17"/>
  <c r="X1229" i="17"/>
  <c r="AH1229" i="17"/>
  <c r="AI1229" i="17" s="1"/>
  <c r="AN1230" i="17" s="1"/>
  <c r="AL1229" i="17"/>
  <c r="AM1229" i="17" s="1"/>
  <c r="AP1230" i="17" s="1"/>
  <c r="AJ1229" i="17"/>
  <c r="AK1229" i="17" s="1"/>
  <c r="AO1230" i="17" s="1"/>
  <c r="AV1228" i="17"/>
  <c r="AW339" i="17"/>
  <c r="T326" i="17"/>
  <c r="AA326" i="17"/>
  <c r="AB326" i="17"/>
  <c r="AD326" i="17"/>
  <c r="AV339" i="17"/>
  <c r="Q340" i="17"/>
  <c r="Y340" i="17"/>
  <c r="AN341" i="17"/>
  <c r="N328" i="17"/>
  <c r="M329" i="17"/>
  <c r="I328" i="17"/>
  <c r="J328" i="17" s="1"/>
  <c r="K328" i="17" s="1"/>
  <c r="H329" i="17"/>
  <c r="O327" i="17"/>
  <c r="AC327" i="17"/>
  <c r="Z339" i="17"/>
  <c r="W339" i="17"/>
  <c r="S327" i="17"/>
  <c r="R328" i="17"/>
  <c r="AV1229" i="17" l="1"/>
  <c r="X1230" i="17"/>
  <c r="C1231" i="17"/>
  <c r="AJ1230" i="17"/>
  <c r="AK1230" i="17" s="1"/>
  <c r="AO1231" i="17" s="1"/>
  <c r="AL1230" i="17"/>
  <c r="AM1230" i="17" s="1"/>
  <c r="AP1231" i="17" s="1"/>
  <c r="AH1230" i="17"/>
  <c r="AI1230" i="17" s="1"/>
  <c r="AN1231" i="17" s="1"/>
  <c r="U1229" i="17"/>
  <c r="AS1229" i="17"/>
  <c r="AR1230" i="17"/>
  <c r="AQ1230" i="17"/>
  <c r="AW340" i="17"/>
  <c r="N329" i="17"/>
  <c r="M330" i="17"/>
  <c r="I329" i="17"/>
  <c r="J329" i="17" s="1"/>
  <c r="K329" i="17" s="1"/>
  <c r="H330" i="17"/>
  <c r="AC328" i="17"/>
  <c r="O328" i="17"/>
  <c r="S328" i="17"/>
  <c r="R329" i="17"/>
  <c r="AD327" i="17"/>
  <c r="AA327" i="17"/>
  <c r="T327" i="17"/>
  <c r="AB327" i="17"/>
  <c r="AN342" i="17"/>
  <c r="Q341" i="17"/>
  <c r="Y341" i="17"/>
  <c r="Z340" i="17"/>
  <c r="W340" i="17"/>
  <c r="AV340" i="17"/>
  <c r="AQ1231" i="17" l="1"/>
  <c r="AR1231" i="17"/>
  <c r="C1232" i="17"/>
  <c r="X1231" i="17"/>
  <c r="AL1231" i="17"/>
  <c r="AM1231" i="17" s="1"/>
  <c r="AP1232" i="17" s="1"/>
  <c r="AJ1231" i="17"/>
  <c r="AK1231" i="17" s="1"/>
  <c r="AO1232" i="17" s="1"/>
  <c r="AH1231" i="17"/>
  <c r="AI1231" i="17" s="1"/>
  <c r="AN1232" i="17" s="1"/>
  <c r="U1230" i="17"/>
  <c r="AS1230" i="17"/>
  <c r="AV1230" i="17"/>
  <c r="AW341" i="17"/>
  <c r="N330" i="17"/>
  <c r="M331" i="17"/>
  <c r="O329" i="17"/>
  <c r="AC329" i="17"/>
  <c r="S329" i="17"/>
  <c r="R330" i="17"/>
  <c r="AV341" i="17"/>
  <c r="AA328" i="17"/>
  <c r="T328" i="17"/>
  <c r="AB328" i="17"/>
  <c r="Y342" i="17"/>
  <c r="AN343" i="17"/>
  <c r="Q342" i="17"/>
  <c r="Z341" i="17"/>
  <c r="W341" i="17"/>
  <c r="AD328" i="17"/>
  <c r="I330" i="17"/>
  <c r="J330" i="17" s="1"/>
  <c r="K330" i="17" s="1"/>
  <c r="H331" i="17"/>
  <c r="AW342" i="17" l="1"/>
  <c r="AR1232" i="17"/>
  <c r="AQ1232" i="17"/>
  <c r="C1233" i="17"/>
  <c r="X1232" i="17"/>
  <c r="AJ1232" i="17"/>
  <c r="AK1232" i="17" s="1"/>
  <c r="AO1233" i="17" s="1"/>
  <c r="AL1232" i="17"/>
  <c r="AM1232" i="17" s="1"/>
  <c r="AP1233" i="17" s="1"/>
  <c r="AH1232" i="17"/>
  <c r="AI1232" i="17" s="1"/>
  <c r="AN1233" i="17" s="1"/>
  <c r="AV1231" i="17"/>
  <c r="U1231" i="17"/>
  <c r="AS1231" i="17"/>
  <c r="T329" i="17"/>
  <c r="AA329" i="17"/>
  <c r="AB329" i="17"/>
  <c r="Q343" i="17"/>
  <c r="Y343" i="17"/>
  <c r="AN344" i="17"/>
  <c r="O330" i="17"/>
  <c r="AC330" i="17"/>
  <c r="AV342" i="17"/>
  <c r="N331" i="17"/>
  <c r="M332" i="17"/>
  <c r="AD329" i="17"/>
  <c r="I331" i="17"/>
  <c r="J331" i="17" s="1"/>
  <c r="K331" i="17" s="1"/>
  <c r="H332" i="17"/>
  <c r="W342" i="17"/>
  <c r="Z342" i="17"/>
  <c r="S330" i="17"/>
  <c r="R331" i="17"/>
  <c r="AR1233" i="17" l="1"/>
  <c r="AQ1233" i="17"/>
  <c r="C1234" i="17"/>
  <c r="X1233" i="17"/>
  <c r="AL1233" i="17"/>
  <c r="AM1233" i="17" s="1"/>
  <c r="AP1234" i="17" s="1"/>
  <c r="AJ1233" i="17"/>
  <c r="AK1233" i="17" s="1"/>
  <c r="AO1234" i="17" s="1"/>
  <c r="AH1233" i="17"/>
  <c r="AI1233" i="17" s="1"/>
  <c r="AN1234" i="17" s="1"/>
  <c r="U1232" i="17"/>
  <c r="AS1232" i="17"/>
  <c r="AV1232" i="17"/>
  <c r="AW343" i="17"/>
  <c r="I332" i="17"/>
  <c r="J332" i="17" s="1"/>
  <c r="K332" i="17" s="1"/>
  <c r="H333" i="17"/>
  <c r="S331" i="17"/>
  <c r="R332" i="17"/>
  <c r="T330" i="17"/>
  <c r="AA330" i="17"/>
  <c r="AB330" i="17"/>
  <c r="AN345" i="17"/>
  <c r="Q344" i="17"/>
  <c r="Y344" i="17"/>
  <c r="AD330" i="17"/>
  <c r="W343" i="17"/>
  <c r="Z343" i="17"/>
  <c r="N332" i="17"/>
  <c r="M333" i="17"/>
  <c r="O331" i="17"/>
  <c r="AC331" i="17"/>
  <c r="AV343" i="17"/>
  <c r="AR1234" i="17" l="1"/>
  <c r="AQ1234" i="17"/>
  <c r="C1235" i="17"/>
  <c r="X1234" i="17"/>
  <c r="AL1234" i="17"/>
  <c r="AM1234" i="17" s="1"/>
  <c r="AP1235" i="17" s="1"/>
  <c r="AJ1234" i="17"/>
  <c r="AK1234" i="17" s="1"/>
  <c r="AO1235" i="17" s="1"/>
  <c r="AH1234" i="17"/>
  <c r="AI1234" i="17" s="1"/>
  <c r="AN1235" i="17" s="1"/>
  <c r="AS1233" i="17"/>
  <c r="U1233" i="17"/>
  <c r="AW344" i="17"/>
  <c r="AV1233" i="17"/>
  <c r="AV344" i="17"/>
  <c r="S332" i="17"/>
  <c r="R333" i="17"/>
  <c r="W344" i="17"/>
  <c r="Z344" i="17"/>
  <c r="I333" i="17"/>
  <c r="J333" i="17" s="1"/>
  <c r="K333" i="17" s="1"/>
  <c r="H334" i="17"/>
  <c r="N333" i="17"/>
  <c r="M334" i="17"/>
  <c r="Q345" i="17"/>
  <c r="AN346" i="17"/>
  <c r="Y345" i="17"/>
  <c r="AD331" i="17"/>
  <c r="AA331" i="17"/>
  <c r="T331" i="17"/>
  <c r="AB331" i="17"/>
  <c r="O332" i="17"/>
  <c r="AC332" i="17"/>
  <c r="AQ1235" i="17" l="1"/>
  <c r="AR1235" i="17"/>
  <c r="C1236" i="17"/>
  <c r="X1235" i="17"/>
  <c r="AL1235" i="17"/>
  <c r="AM1235" i="17" s="1"/>
  <c r="AP1236" i="17" s="1"/>
  <c r="AJ1235" i="17"/>
  <c r="AK1235" i="17" s="1"/>
  <c r="AO1236" i="17" s="1"/>
  <c r="AH1235" i="17"/>
  <c r="AI1235" i="17" s="1"/>
  <c r="AN1236" i="17" s="1"/>
  <c r="U1234" i="17"/>
  <c r="AS1234" i="17"/>
  <c r="AV1234" i="17"/>
  <c r="AW345" i="17"/>
  <c r="AV345" i="17"/>
  <c r="W345" i="17"/>
  <c r="Z345" i="17"/>
  <c r="I334" i="17"/>
  <c r="J334" i="17" s="1"/>
  <c r="K334" i="17" s="1"/>
  <c r="H335" i="17"/>
  <c r="S333" i="17"/>
  <c r="R334" i="17"/>
  <c r="AD332" i="17"/>
  <c r="T332" i="17"/>
  <c r="AA332" i="17"/>
  <c r="AB332" i="17"/>
  <c r="N334" i="17"/>
  <c r="M335" i="17"/>
  <c r="Y346" i="17"/>
  <c r="AN347" i="17"/>
  <c r="Q346" i="17"/>
  <c r="AC333" i="17"/>
  <c r="O333" i="17"/>
  <c r="AR1236" i="17" l="1"/>
  <c r="AQ1236" i="17"/>
  <c r="C1237" i="17"/>
  <c r="X1236" i="17"/>
  <c r="AH1236" i="17"/>
  <c r="AI1236" i="17" s="1"/>
  <c r="AN1237" i="17" s="1"/>
  <c r="AJ1236" i="17"/>
  <c r="AK1236" i="17" s="1"/>
  <c r="AO1237" i="17" s="1"/>
  <c r="AL1236" i="17"/>
  <c r="AM1236" i="17" s="1"/>
  <c r="AP1237" i="17" s="1"/>
  <c r="AV1235" i="17"/>
  <c r="U1235" i="17"/>
  <c r="AS1235" i="17"/>
  <c r="AW346" i="17"/>
  <c r="T333" i="17"/>
  <c r="AA333" i="17"/>
  <c r="AB333" i="17"/>
  <c r="I335" i="17"/>
  <c r="J335" i="17" s="1"/>
  <c r="K335" i="17" s="1"/>
  <c r="H336" i="17"/>
  <c r="W346" i="17"/>
  <c r="Z346" i="17"/>
  <c r="AD333" i="17"/>
  <c r="N335" i="17"/>
  <c r="M336" i="17"/>
  <c r="AV346" i="17"/>
  <c r="AC334" i="17"/>
  <c r="O334" i="17"/>
  <c r="Y347" i="17"/>
  <c r="AN348" i="17"/>
  <c r="Q347" i="17"/>
  <c r="S334" i="17"/>
  <c r="R335" i="17"/>
  <c r="AR1237" i="17" l="1"/>
  <c r="AQ1237" i="17"/>
  <c r="X1237" i="17"/>
  <c r="C1238" i="17"/>
  <c r="AH1237" i="17"/>
  <c r="AI1237" i="17" s="1"/>
  <c r="AN1238" i="17" s="1"/>
  <c r="AL1237" i="17"/>
  <c r="AM1237" i="17" s="1"/>
  <c r="AP1238" i="17" s="1"/>
  <c r="AJ1237" i="17"/>
  <c r="AK1237" i="17" s="1"/>
  <c r="AO1238" i="17" s="1"/>
  <c r="U1236" i="17"/>
  <c r="AS1236" i="17"/>
  <c r="AV1236" i="17"/>
  <c r="AW347" i="17"/>
  <c r="AD334" i="17"/>
  <c r="AC335" i="17"/>
  <c r="O335" i="17"/>
  <c r="N336" i="17"/>
  <c r="M337" i="17"/>
  <c r="S335" i="17"/>
  <c r="R336" i="17"/>
  <c r="AA334" i="17"/>
  <c r="T334" i="17"/>
  <c r="AB334" i="17"/>
  <c r="Q348" i="17"/>
  <c r="Y348" i="17"/>
  <c r="AN349" i="17"/>
  <c r="AV347" i="17"/>
  <c r="Z347" i="17"/>
  <c r="W347" i="17"/>
  <c r="I336" i="17"/>
  <c r="J336" i="17" s="1"/>
  <c r="K336" i="17" s="1"/>
  <c r="H337" i="17"/>
  <c r="C1239" i="17" l="1"/>
  <c r="X1238" i="17"/>
  <c r="AL1238" i="17"/>
  <c r="AM1238" i="17" s="1"/>
  <c r="AP1239" i="17" s="1"/>
  <c r="AJ1238" i="17"/>
  <c r="AK1238" i="17" s="1"/>
  <c r="AO1239" i="17" s="1"/>
  <c r="AH1238" i="17"/>
  <c r="AI1238" i="17" s="1"/>
  <c r="AN1239" i="17" s="1"/>
  <c r="AR1238" i="17"/>
  <c r="AQ1238" i="17"/>
  <c r="AV1237" i="17"/>
  <c r="U1237" i="17"/>
  <c r="AS1237" i="17"/>
  <c r="AW348" i="17"/>
  <c r="O336" i="17"/>
  <c r="AC336" i="17"/>
  <c r="I337" i="17"/>
  <c r="J337" i="17" s="1"/>
  <c r="K337" i="17" s="1"/>
  <c r="H338" i="17"/>
  <c r="AV348" i="17"/>
  <c r="Q349" i="17"/>
  <c r="AN350" i="17"/>
  <c r="Y349" i="17"/>
  <c r="Z348" i="17"/>
  <c r="W348" i="17"/>
  <c r="S336" i="17"/>
  <c r="R337" i="17"/>
  <c r="AA335" i="17"/>
  <c r="T335" i="17"/>
  <c r="AB335" i="17"/>
  <c r="AD335" i="17"/>
  <c r="N337" i="17"/>
  <c r="M338" i="17"/>
  <c r="AS1238" i="17" l="1"/>
  <c r="U1238" i="17"/>
  <c r="AV1238" i="17"/>
  <c r="AR1239" i="17"/>
  <c r="AQ1239" i="17"/>
  <c r="X1239" i="17"/>
  <c r="C1240" i="17"/>
  <c r="AL1239" i="17"/>
  <c r="AM1239" i="17" s="1"/>
  <c r="AP1240" i="17" s="1"/>
  <c r="AJ1239" i="17"/>
  <c r="AK1239" i="17" s="1"/>
  <c r="AO1240" i="17" s="1"/>
  <c r="AH1239" i="17"/>
  <c r="AI1239" i="17" s="1"/>
  <c r="AN1240" i="17" s="1"/>
  <c r="AW349" i="17"/>
  <c r="N338" i="17"/>
  <c r="M339" i="17"/>
  <c r="AD336" i="17"/>
  <c r="S337" i="17"/>
  <c r="R338" i="17"/>
  <c r="O337" i="17"/>
  <c r="AC337" i="17"/>
  <c r="AV349" i="17"/>
  <c r="T336" i="17"/>
  <c r="AA336" i="17"/>
  <c r="AB336" i="17"/>
  <c r="W349" i="17"/>
  <c r="Z349" i="17"/>
  <c r="Y350" i="17"/>
  <c r="Q350" i="17"/>
  <c r="AN351" i="17"/>
  <c r="I338" i="17"/>
  <c r="J338" i="17" s="1"/>
  <c r="K338" i="17" s="1"/>
  <c r="H339" i="17"/>
  <c r="AV1239" i="17" l="1"/>
  <c r="U1239" i="17"/>
  <c r="AS1239" i="17"/>
  <c r="X1240" i="17"/>
  <c r="AH1240" i="17"/>
  <c r="AI1240" i="17" s="1"/>
  <c r="AL1240" i="17"/>
  <c r="AM1240" i="17" s="1"/>
  <c r="AJ1240" i="17"/>
  <c r="AK1240" i="17" s="1"/>
  <c r="L1240" i="17"/>
  <c r="G1240" i="17"/>
  <c r="AR1240" i="17"/>
  <c r="AQ1240" i="17"/>
  <c r="AW350" i="17"/>
  <c r="AA337" i="17"/>
  <c r="T337" i="17"/>
  <c r="AB337" i="17"/>
  <c r="N339" i="17"/>
  <c r="M340" i="17"/>
  <c r="I339" i="17"/>
  <c r="J339" i="17" s="1"/>
  <c r="K339" i="17" s="1"/>
  <c r="H340" i="17"/>
  <c r="W350" i="17"/>
  <c r="Z350" i="17"/>
  <c r="AV350" i="17"/>
  <c r="AD337" i="17"/>
  <c r="O338" i="17"/>
  <c r="AC338" i="17"/>
  <c r="AN352" i="17"/>
  <c r="Q351" i="17"/>
  <c r="Y351" i="17"/>
  <c r="S338" i="17"/>
  <c r="R339" i="17"/>
  <c r="U1240" i="17" l="1"/>
  <c r="AS1240" i="17"/>
  <c r="AV1240" i="17"/>
  <c r="AW351" i="17"/>
  <c r="AN353" i="17"/>
  <c r="Y352" i="17"/>
  <c r="Q352" i="17"/>
  <c r="I340" i="17"/>
  <c r="J340" i="17" s="1"/>
  <c r="K340" i="17" s="1"/>
  <c r="H341" i="17"/>
  <c r="AA338" i="17"/>
  <c r="T338" i="17"/>
  <c r="AB338" i="17"/>
  <c r="AD338" i="17"/>
  <c r="Z351" i="17"/>
  <c r="W351" i="17"/>
  <c r="N340" i="17"/>
  <c r="M341" i="17"/>
  <c r="S339" i="17"/>
  <c r="R340" i="17"/>
  <c r="AV351" i="17"/>
  <c r="AC339" i="17"/>
  <c r="O339" i="17"/>
  <c r="AW352" i="17" l="1"/>
  <c r="AV352" i="17"/>
  <c r="N341" i="17"/>
  <c r="M342" i="17"/>
  <c r="AD339" i="17"/>
  <c r="O340" i="17"/>
  <c r="AC340" i="17"/>
  <c r="Z352" i="17"/>
  <c r="W352" i="17"/>
  <c r="I341" i="17"/>
  <c r="J341" i="17" s="1"/>
  <c r="K341" i="17" s="1"/>
  <c r="H342" i="17"/>
  <c r="T339" i="17"/>
  <c r="AA339" i="17"/>
  <c r="AB339" i="17"/>
  <c r="S340" i="17"/>
  <c r="R341" i="17"/>
  <c r="Q353" i="17"/>
  <c r="Y353" i="17"/>
  <c r="AN354" i="17"/>
  <c r="AW353" i="17" l="1"/>
  <c r="S341" i="17"/>
  <c r="R342" i="17"/>
  <c r="AA340" i="17"/>
  <c r="T340" i="17"/>
  <c r="AB340" i="17"/>
  <c r="I342" i="17"/>
  <c r="J342" i="17" s="1"/>
  <c r="K342" i="17" s="1"/>
  <c r="H343" i="17"/>
  <c r="Z353" i="17"/>
  <c r="W353" i="17"/>
  <c r="AD340" i="17"/>
  <c r="Y354" i="17"/>
  <c r="AN355" i="17"/>
  <c r="Q354" i="17"/>
  <c r="AV353" i="17"/>
  <c r="N342" i="17"/>
  <c r="M343" i="17"/>
  <c r="O341" i="17"/>
  <c r="AC341" i="17"/>
  <c r="AW354" i="17" l="1"/>
  <c r="AV354" i="17"/>
  <c r="W354" i="17"/>
  <c r="Z354" i="17"/>
  <c r="N343" i="17"/>
  <c r="M344" i="17"/>
  <c r="T341" i="17"/>
  <c r="AA341" i="17"/>
  <c r="AB341" i="17"/>
  <c r="Y355" i="17"/>
  <c r="AN356" i="17"/>
  <c r="Q355" i="17"/>
  <c r="S342" i="17"/>
  <c r="R343" i="17"/>
  <c r="AD341" i="17"/>
  <c r="O342" i="17"/>
  <c r="AC342" i="17"/>
  <c r="I343" i="17"/>
  <c r="J343" i="17" s="1"/>
  <c r="K343" i="17" s="1"/>
  <c r="H344" i="17"/>
  <c r="AW355" i="17" l="1"/>
  <c r="AV355" i="17"/>
  <c r="N344" i="17"/>
  <c r="M345" i="17"/>
  <c r="I344" i="17"/>
  <c r="J344" i="17" s="1"/>
  <c r="K344" i="17" s="1"/>
  <c r="H345" i="17"/>
  <c r="S343" i="17"/>
  <c r="R344" i="17"/>
  <c r="O343" i="17"/>
  <c r="AC343" i="17"/>
  <c r="Z355" i="17"/>
  <c r="W355" i="17"/>
  <c r="AA342" i="17"/>
  <c r="T342" i="17"/>
  <c r="AB342" i="17"/>
  <c r="AD342" i="17"/>
  <c r="Q356" i="17"/>
  <c r="Y356" i="17"/>
  <c r="AN357" i="17"/>
  <c r="AW356" i="17" l="1"/>
  <c r="AD343" i="17"/>
  <c r="T343" i="17"/>
  <c r="AA343" i="17"/>
  <c r="AB343" i="17"/>
  <c r="N345" i="17"/>
  <c r="M346" i="17"/>
  <c r="W356" i="17"/>
  <c r="Z356" i="17"/>
  <c r="I345" i="17"/>
  <c r="J345" i="17" s="1"/>
  <c r="K345" i="17" s="1"/>
  <c r="H346" i="17"/>
  <c r="O344" i="17"/>
  <c r="AC344" i="17"/>
  <c r="AV356" i="17"/>
  <c r="S344" i="17"/>
  <c r="R345" i="17"/>
  <c r="Q357" i="17"/>
  <c r="Y357" i="17"/>
  <c r="AN358" i="17"/>
  <c r="AW357" i="17" l="1"/>
  <c r="Q358" i="17"/>
  <c r="Y358" i="17"/>
  <c r="AN359" i="17"/>
  <c r="AD344" i="17"/>
  <c r="O345" i="17"/>
  <c r="AC345" i="17"/>
  <c r="AV357" i="17"/>
  <c r="S345" i="17"/>
  <c r="R346" i="17"/>
  <c r="I346" i="17"/>
  <c r="J346" i="17" s="1"/>
  <c r="K346" i="17" s="1"/>
  <c r="H347" i="17"/>
  <c r="T344" i="17"/>
  <c r="AA344" i="17"/>
  <c r="AB344" i="17"/>
  <c r="Z357" i="17"/>
  <c r="W357" i="17"/>
  <c r="N346" i="17"/>
  <c r="M347" i="17"/>
  <c r="AW358" i="17" l="1"/>
  <c r="AD345" i="17"/>
  <c r="Z358" i="17"/>
  <c r="W358" i="17"/>
  <c r="I347" i="17"/>
  <c r="J347" i="17" s="1"/>
  <c r="K347" i="17" s="1"/>
  <c r="H348" i="17"/>
  <c r="Q359" i="17"/>
  <c r="Y359" i="17"/>
  <c r="AN360" i="17"/>
  <c r="S346" i="17"/>
  <c r="R347" i="17"/>
  <c r="O346" i="17"/>
  <c r="AC346" i="17"/>
  <c r="AA345" i="17"/>
  <c r="T345" i="17"/>
  <c r="AB345" i="17"/>
  <c r="N347" i="17"/>
  <c r="M348" i="17"/>
  <c r="AV358" i="17"/>
  <c r="AW359" i="17" l="1"/>
  <c r="AV359" i="17"/>
  <c r="S347" i="17"/>
  <c r="R348" i="17"/>
  <c r="I348" i="17"/>
  <c r="J348" i="17" s="1"/>
  <c r="K348" i="17" s="1"/>
  <c r="H349" i="17"/>
  <c r="AC347" i="17"/>
  <c r="O347" i="17"/>
  <c r="AA346" i="17"/>
  <c r="T346" i="17"/>
  <c r="AB346" i="17"/>
  <c r="AN361" i="17"/>
  <c r="Q360" i="17"/>
  <c r="Y360" i="17"/>
  <c r="Z359" i="17"/>
  <c r="W359" i="17"/>
  <c r="AD346" i="17"/>
  <c r="N348" i="17"/>
  <c r="M349" i="17"/>
  <c r="AW360" i="17" l="1"/>
  <c r="AC348" i="17"/>
  <c r="O348" i="17"/>
  <c r="AD347" i="17"/>
  <c r="N349" i="17"/>
  <c r="M350" i="17"/>
  <c r="AV360" i="17"/>
  <c r="AN362" i="17"/>
  <c r="Q361" i="17"/>
  <c r="Y361" i="17"/>
  <c r="I349" i="17"/>
  <c r="J349" i="17" s="1"/>
  <c r="K349" i="17" s="1"/>
  <c r="H350" i="17"/>
  <c r="S348" i="17"/>
  <c r="R349" i="17"/>
  <c r="Z360" i="17"/>
  <c r="W360" i="17"/>
  <c r="T347" i="17"/>
  <c r="AA347" i="17"/>
  <c r="AB347" i="17"/>
  <c r="AW361" i="17" l="1"/>
  <c r="AV361" i="17"/>
  <c r="S349" i="17"/>
  <c r="R350" i="17"/>
  <c r="T348" i="17"/>
  <c r="AA348" i="17"/>
  <c r="AB348" i="17"/>
  <c r="Q362" i="17"/>
  <c r="Y362" i="17"/>
  <c r="AN363" i="17"/>
  <c r="N350" i="17"/>
  <c r="M351" i="17"/>
  <c r="I350" i="17"/>
  <c r="J350" i="17" s="1"/>
  <c r="K350" i="17" s="1"/>
  <c r="H351" i="17"/>
  <c r="Z361" i="17"/>
  <c r="W361" i="17"/>
  <c r="AC349" i="17"/>
  <c r="O349" i="17"/>
  <c r="AD348" i="17"/>
  <c r="AW362" i="17" l="1"/>
  <c r="AV362" i="17"/>
  <c r="AD349" i="17"/>
  <c r="N351" i="17"/>
  <c r="M352" i="17"/>
  <c r="O350" i="17"/>
  <c r="AC350" i="17"/>
  <c r="Y363" i="17"/>
  <c r="Q363" i="17"/>
  <c r="AN364" i="17"/>
  <c r="Z362" i="17"/>
  <c r="W362" i="17"/>
  <c r="S350" i="17"/>
  <c r="R351" i="17"/>
  <c r="I351" i="17"/>
  <c r="J351" i="17" s="1"/>
  <c r="K351" i="17" s="1"/>
  <c r="H352" i="17"/>
  <c r="AA349" i="17"/>
  <c r="T349" i="17"/>
  <c r="AB349" i="17"/>
  <c r="AW363" i="17" l="1"/>
  <c r="AV363" i="17"/>
  <c r="S351" i="17"/>
  <c r="R352" i="17"/>
  <c r="I352" i="17"/>
  <c r="J352" i="17" s="1"/>
  <c r="K352" i="17" s="1"/>
  <c r="H353" i="17"/>
  <c r="T350" i="17"/>
  <c r="AA350" i="17"/>
  <c r="AB350" i="17"/>
  <c r="AD350" i="17"/>
  <c r="N352" i="17"/>
  <c r="M353" i="17"/>
  <c r="Y364" i="17"/>
  <c r="AN365" i="17"/>
  <c r="Q364" i="17"/>
  <c r="O351" i="17"/>
  <c r="AC351" i="17"/>
  <c r="W363" i="17"/>
  <c r="Z363" i="17"/>
  <c r="AW364" i="17" l="1"/>
  <c r="Y365" i="17"/>
  <c r="Q365" i="17"/>
  <c r="AN366" i="17"/>
  <c r="I353" i="17"/>
  <c r="J353" i="17" s="1"/>
  <c r="K353" i="17" s="1"/>
  <c r="H354" i="17"/>
  <c r="S352" i="17"/>
  <c r="R353" i="17"/>
  <c r="O352" i="17"/>
  <c r="AC352" i="17"/>
  <c r="AA351" i="17"/>
  <c r="T351" i="17"/>
  <c r="AB351" i="17"/>
  <c r="N353" i="17"/>
  <c r="M354" i="17"/>
  <c r="W364" i="17"/>
  <c r="Z364" i="17"/>
  <c r="AD351" i="17"/>
  <c r="AV364" i="17"/>
  <c r="AW365" i="17" l="1"/>
  <c r="T352" i="17"/>
  <c r="AA352" i="17"/>
  <c r="AB352" i="17"/>
  <c r="Q366" i="17"/>
  <c r="Y366" i="17"/>
  <c r="AN367" i="17"/>
  <c r="N354" i="17"/>
  <c r="M355" i="17"/>
  <c r="AD352" i="17"/>
  <c r="O353" i="17"/>
  <c r="AC353" i="17"/>
  <c r="Z365" i="17"/>
  <c r="W365" i="17"/>
  <c r="I354" i="17"/>
  <c r="J354" i="17" s="1"/>
  <c r="K354" i="17" s="1"/>
  <c r="H355" i="17"/>
  <c r="AV365" i="17"/>
  <c r="S353" i="17"/>
  <c r="R354" i="17"/>
  <c r="AW366" i="17" l="1"/>
  <c r="AV366" i="17"/>
  <c r="N355" i="17"/>
  <c r="M356" i="17"/>
  <c r="Z366" i="17"/>
  <c r="W366" i="17"/>
  <c r="AD353" i="17"/>
  <c r="I355" i="17"/>
  <c r="J355" i="17" s="1"/>
  <c r="K355" i="17" s="1"/>
  <c r="H356" i="17"/>
  <c r="AC354" i="17"/>
  <c r="O354" i="17"/>
  <c r="S354" i="17"/>
  <c r="R355" i="17"/>
  <c r="Y367" i="17"/>
  <c r="Q367" i="17"/>
  <c r="AN368" i="17"/>
  <c r="AA353" i="17"/>
  <c r="T353" i="17"/>
  <c r="AB353" i="17"/>
  <c r="AW367" i="17" l="1"/>
  <c r="AV367" i="17"/>
  <c r="O355" i="17"/>
  <c r="AC355" i="17"/>
  <c r="I356" i="17"/>
  <c r="J356" i="17" s="1"/>
  <c r="K356" i="17" s="1"/>
  <c r="H357" i="17"/>
  <c r="AD354" i="17"/>
  <c r="N356" i="17"/>
  <c r="M357" i="17"/>
  <c r="Q368" i="17"/>
  <c r="Y368" i="17"/>
  <c r="AN369" i="17"/>
  <c r="Z367" i="17"/>
  <c r="W367" i="17"/>
  <c r="S355" i="17"/>
  <c r="R356" i="17"/>
  <c r="AA354" i="17"/>
  <c r="T354" i="17"/>
  <c r="AB354" i="17"/>
  <c r="AW368" i="17" l="1"/>
  <c r="W368" i="17"/>
  <c r="Z368" i="17"/>
  <c r="I357" i="17"/>
  <c r="J357" i="17" s="1"/>
  <c r="K357" i="17" s="1"/>
  <c r="H358" i="17"/>
  <c r="AV368" i="17"/>
  <c r="N357" i="17"/>
  <c r="M358" i="17"/>
  <c r="Q369" i="17"/>
  <c r="Y369" i="17"/>
  <c r="AN370" i="17"/>
  <c r="O356" i="17"/>
  <c r="AC356" i="17"/>
  <c r="AD355" i="17"/>
  <c r="S356" i="17"/>
  <c r="R357" i="17"/>
  <c r="AA355" i="17"/>
  <c r="T355" i="17"/>
  <c r="AB355" i="17"/>
  <c r="AW369" i="17" l="1"/>
  <c r="AD356" i="17"/>
  <c r="I358" i="17"/>
  <c r="J358" i="17" s="1"/>
  <c r="K358" i="17" s="1"/>
  <c r="H359" i="17"/>
  <c r="S357" i="17"/>
  <c r="R358" i="17"/>
  <c r="AA356" i="17"/>
  <c r="T356" i="17"/>
  <c r="AB356" i="17"/>
  <c r="Z369" i="17"/>
  <c r="W369" i="17"/>
  <c r="N358" i="17"/>
  <c r="M359" i="17"/>
  <c r="Q370" i="17"/>
  <c r="AN371" i="17"/>
  <c r="Y370" i="17"/>
  <c r="O357" i="17"/>
  <c r="AC357" i="17"/>
  <c r="AV369" i="17"/>
  <c r="AW370" i="17" l="1"/>
  <c r="N359" i="17"/>
  <c r="M360" i="17"/>
  <c r="S358" i="17"/>
  <c r="R359" i="17"/>
  <c r="AV370" i="17"/>
  <c r="Q371" i="17"/>
  <c r="Y371" i="17"/>
  <c r="AN372" i="17"/>
  <c r="O358" i="17"/>
  <c r="AC358" i="17"/>
  <c r="I359" i="17"/>
  <c r="J359" i="17" s="1"/>
  <c r="K359" i="17" s="1"/>
  <c r="H360" i="17"/>
  <c r="W370" i="17"/>
  <c r="Z370" i="17"/>
  <c r="AD357" i="17"/>
  <c r="T357" i="17"/>
  <c r="AA357" i="17"/>
  <c r="AB357" i="17"/>
  <c r="AW371" i="17" l="1"/>
  <c r="T358" i="17"/>
  <c r="AA358" i="17"/>
  <c r="AB358" i="17"/>
  <c r="N360" i="17"/>
  <c r="M361" i="17"/>
  <c r="I360" i="17"/>
  <c r="J360" i="17" s="1"/>
  <c r="K360" i="17" s="1"/>
  <c r="H361" i="17"/>
  <c r="Y372" i="17"/>
  <c r="Q372" i="17"/>
  <c r="AN373" i="17"/>
  <c r="AV371" i="17"/>
  <c r="O359" i="17"/>
  <c r="AC359" i="17"/>
  <c r="S359" i="17"/>
  <c r="R360" i="17"/>
  <c r="W371" i="17"/>
  <c r="Z371" i="17"/>
  <c r="AD358" i="17"/>
  <c r="AW372" i="17" l="1"/>
  <c r="Y373" i="17"/>
  <c r="Q373" i="17"/>
  <c r="AN374" i="17"/>
  <c r="S360" i="17"/>
  <c r="R361" i="17"/>
  <c r="AD359" i="17"/>
  <c r="N361" i="17"/>
  <c r="M362" i="17"/>
  <c r="AC360" i="17"/>
  <c r="O360" i="17"/>
  <c r="AA359" i="17"/>
  <c r="T359" i="17"/>
  <c r="AB359" i="17"/>
  <c r="AV372" i="17"/>
  <c r="Z372" i="17"/>
  <c r="W372" i="17"/>
  <c r="I361" i="17"/>
  <c r="J361" i="17" s="1"/>
  <c r="K361" i="17" s="1"/>
  <c r="H362" i="17"/>
  <c r="AW373" i="17" l="1"/>
  <c r="AV373" i="17"/>
  <c r="Z373" i="17"/>
  <c r="W373" i="17"/>
  <c r="AA360" i="17"/>
  <c r="T360" i="17"/>
  <c r="AB360" i="17"/>
  <c r="N362" i="17"/>
  <c r="M363" i="17"/>
  <c r="I362" i="17"/>
  <c r="J362" i="17" s="1"/>
  <c r="K362" i="17" s="1"/>
  <c r="H363" i="17"/>
  <c r="AC361" i="17"/>
  <c r="O361" i="17"/>
  <c r="Y374" i="17"/>
  <c r="Q374" i="17"/>
  <c r="AN375" i="17"/>
  <c r="AD360" i="17"/>
  <c r="S361" i="17"/>
  <c r="R362" i="17"/>
  <c r="AW374" i="17" l="1"/>
  <c r="S362" i="17"/>
  <c r="R363" i="17"/>
  <c r="I363" i="17"/>
  <c r="J363" i="17" s="1"/>
  <c r="K363" i="17" s="1"/>
  <c r="H364" i="17"/>
  <c r="Y375" i="17"/>
  <c r="AN376" i="17"/>
  <c r="Q375" i="17"/>
  <c r="AD361" i="17"/>
  <c r="N363" i="17"/>
  <c r="M364" i="17"/>
  <c r="O362" i="17"/>
  <c r="AC362" i="17"/>
  <c r="T361" i="17"/>
  <c r="AA361" i="17"/>
  <c r="AB361" i="17"/>
  <c r="AV374" i="17"/>
  <c r="Z374" i="17"/>
  <c r="W374" i="17"/>
  <c r="AW375" i="17" l="1"/>
  <c r="AV375" i="17"/>
  <c r="O363" i="17"/>
  <c r="AC363" i="17"/>
  <c r="T362" i="17"/>
  <c r="AA362" i="17"/>
  <c r="AB362" i="17"/>
  <c r="I364" i="17"/>
  <c r="J364" i="17" s="1"/>
  <c r="K364" i="17" s="1"/>
  <c r="H365" i="17"/>
  <c r="N364" i="17"/>
  <c r="M365" i="17"/>
  <c r="S363" i="17"/>
  <c r="R364" i="17"/>
  <c r="W375" i="17"/>
  <c r="Z375" i="17"/>
  <c r="Q376" i="17"/>
  <c r="Y376" i="17"/>
  <c r="AN377" i="17"/>
  <c r="AD362" i="17"/>
  <c r="AW376" i="17" l="1"/>
  <c r="S364" i="17"/>
  <c r="T364" i="17" s="1"/>
  <c r="R365" i="17"/>
  <c r="AV376" i="17"/>
  <c r="Q377" i="17"/>
  <c r="Y377" i="17"/>
  <c r="AN378" i="17"/>
  <c r="N365" i="17"/>
  <c r="M366" i="17"/>
  <c r="Z376" i="17"/>
  <c r="W376" i="17"/>
  <c r="AC364" i="17"/>
  <c r="O364" i="17"/>
  <c r="I365" i="17"/>
  <c r="J365" i="17" s="1"/>
  <c r="K365" i="17" s="1"/>
  <c r="H366" i="17"/>
  <c r="AD363" i="17"/>
  <c r="AA363" i="17"/>
  <c r="T363" i="17"/>
  <c r="AB363" i="17"/>
  <c r="AA364" i="17" l="1"/>
  <c r="AW377" i="17"/>
  <c r="AB364" i="17"/>
  <c r="S365" i="17"/>
  <c r="R366" i="17"/>
  <c r="AD364" i="17"/>
  <c r="Y378" i="17"/>
  <c r="Q378" i="17"/>
  <c r="AN379" i="17"/>
  <c r="I366" i="17"/>
  <c r="J366" i="17" s="1"/>
  <c r="K366" i="17" s="1"/>
  <c r="H367" i="17"/>
  <c r="W377" i="17"/>
  <c r="Z377" i="17"/>
  <c r="N366" i="17"/>
  <c r="M367" i="17"/>
  <c r="AV377" i="17"/>
  <c r="O365" i="17"/>
  <c r="AC365" i="17"/>
  <c r="AW378" i="17" l="1"/>
  <c r="S366" i="17"/>
  <c r="AB366" i="17" s="1"/>
  <c r="R367" i="17"/>
  <c r="T365" i="17"/>
  <c r="AA365" i="17"/>
  <c r="AB365" i="17"/>
  <c r="AV378" i="17"/>
  <c r="I367" i="17"/>
  <c r="J367" i="17" s="1"/>
  <c r="K367" i="17" s="1"/>
  <c r="H368" i="17"/>
  <c r="Y379" i="17"/>
  <c r="Q379" i="17"/>
  <c r="AN380" i="17"/>
  <c r="O366" i="17"/>
  <c r="AC366" i="17"/>
  <c r="Z378" i="17"/>
  <c r="W378" i="17"/>
  <c r="N367" i="17"/>
  <c r="M368" i="17"/>
  <c r="AD365" i="17"/>
  <c r="AW379" i="17" l="1"/>
  <c r="AV379" i="17"/>
  <c r="S367" i="17"/>
  <c r="R368" i="17"/>
  <c r="AA366" i="17"/>
  <c r="T366" i="17"/>
  <c r="AD366" i="17"/>
  <c r="N368" i="17"/>
  <c r="M369" i="17"/>
  <c r="AC367" i="17"/>
  <c r="O367" i="17"/>
  <c r="I368" i="17"/>
  <c r="J368" i="17" s="1"/>
  <c r="K368" i="17" s="1"/>
  <c r="H369" i="17"/>
  <c r="Y380" i="17"/>
  <c r="Q380" i="17"/>
  <c r="AN381" i="17"/>
  <c r="W379" i="17"/>
  <c r="Z379" i="17"/>
  <c r="AW380" i="17" l="1"/>
  <c r="S368" i="17"/>
  <c r="R369" i="17"/>
  <c r="T367" i="17"/>
  <c r="AA367" i="17"/>
  <c r="AB368" i="17"/>
  <c r="AB367" i="17"/>
  <c r="Q381" i="17"/>
  <c r="Y381" i="17"/>
  <c r="AN382" i="17"/>
  <c r="AD367" i="17"/>
  <c r="I369" i="17"/>
  <c r="J369" i="17" s="1"/>
  <c r="K369" i="17" s="1"/>
  <c r="H370" i="17"/>
  <c r="AV380" i="17"/>
  <c r="Z380" i="17"/>
  <c r="W380" i="17"/>
  <c r="N369" i="17"/>
  <c r="M370" i="17"/>
  <c r="O368" i="17"/>
  <c r="AC368" i="17"/>
  <c r="AW381" i="17" l="1"/>
  <c r="S369" i="17"/>
  <c r="R370" i="17"/>
  <c r="T368" i="17"/>
  <c r="AA368" i="17"/>
  <c r="AC369" i="17"/>
  <c r="O369" i="17"/>
  <c r="Z381" i="17"/>
  <c r="W381" i="17"/>
  <c r="Y382" i="17"/>
  <c r="Q382" i="17"/>
  <c r="AN383" i="17"/>
  <c r="AD368" i="17"/>
  <c r="N370" i="17"/>
  <c r="M371" i="17"/>
  <c r="I370" i="17"/>
  <c r="J370" i="17" s="1"/>
  <c r="K370" i="17" s="1"/>
  <c r="H371" i="17"/>
  <c r="AV381" i="17"/>
  <c r="AW382" i="17" l="1"/>
  <c r="S370" i="17"/>
  <c r="R371" i="17"/>
  <c r="AA369" i="17"/>
  <c r="T369" i="17"/>
  <c r="AB370" i="17"/>
  <c r="AB369" i="17"/>
  <c r="AV382" i="17"/>
  <c r="I371" i="17"/>
  <c r="J371" i="17" s="1"/>
  <c r="K371" i="17" s="1"/>
  <c r="H372" i="17"/>
  <c r="AD369" i="17"/>
  <c r="W382" i="17"/>
  <c r="Z382" i="17"/>
  <c r="N371" i="17"/>
  <c r="M372" i="17"/>
  <c r="Q383" i="17"/>
  <c r="Y383" i="17"/>
  <c r="AN384" i="17"/>
  <c r="O370" i="17"/>
  <c r="AC370" i="17"/>
  <c r="AW383" i="17" l="1"/>
  <c r="S371" i="17"/>
  <c r="R372" i="17"/>
  <c r="AA370" i="17"/>
  <c r="T370" i="17"/>
  <c r="AB371" i="17"/>
  <c r="AD370" i="17"/>
  <c r="AV383" i="17"/>
  <c r="N372" i="17"/>
  <c r="M373" i="17"/>
  <c r="AN385" i="17"/>
  <c r="Y384" i="17"/>
  <c r="Q384" i="17"/>
  <c r="O371" i="17"/>
  <c r="AC371" i="17"/>
  <c r="I372" i="17"/>
  <c r="J372" i="17" s="1"/>
  <c r="K372" i="17" s="1"/>
  <c r="H373" i="17"/>
  <c r="Z383" i="17"/>
  <c r="W383" i="17"/>
  <c r="AW384" i="17" l="1"/>
  <c r="S372" i="17"/>
  <c r="R373" i="17"/>
  <c r="T371" i="17"/>
  <c r="AA371" i="17"/>
  <c r="AB372" i="17"/>
  <c r="I373" i="17"/>
  <c r="J373" i="17" s="1"/>
  <c r="K373" i="17" s="1"/>
  <c r="H374" i="17"/>
  <c r="AD371" i="17"/>
  <c r="W384" i="17"/>
  <c r="Z384" i="17"/>
  <c r="N373" i="17"/>
  <c r="M374" i="17"/>
  <c r="AV384" i="17"/>
  <c r="Q385" i="17"/>
  <c r="Y385" i="17"/>
  <c r="AN386" i="17"/>
  <c r="AC372" i="17"/>
  <c r="O372" i="17"/>
  <c r="AW385" i="17" l="1"/>
  <c r="S373" i="17"/>
  <c r="R374" i="17"/>
  <c r="T372" i="17"/>
  <c r="AA372" i="17"/>
  <c r="AD372" i="17"/>
  <c r="N374" i="17"/>
  <c r="M375" i="17"/>
  <c r="Q386" i="17"/>
  <c r="AN387" i="17"/>
  <c r="Y386" i="17"/>
  <c r="O373" i="17"/>
  <c r="AC373" i="17"/>
  <c r="Z385" i="17"/>
  <c r="W385" i="17"/>
  <c r="AV385" i="17"/>
  <c r="I374" i="17"/>
  <c r="J374" i="17" s="1"/>
  <c r="K374" i="17" s="1"/>
  <c r="H375" i="17"/>
  <c r="AW386" i="17" l="1"/>
  <c r="S374" i="17"/>
  <c r="AB374" i="17" s="1"/>
  <c r="R375" i="17"/>
  <c r="AA373" i="17"/>
  <c r="T373" i="17"/>
  <c r="AB373" i="17"/>
  <c r="AV386" i="17"/>
  <c r="I375" i="17"/>
  <c r="J375" i="17" s="1"/>
  <c r="K375" i="17" s="1"/>
  <c r="H376" i="17"/>
  <c r="AD373" i="17"/>
  <c r="AN388" i="17"/>
  <c r="Q387" i="17"/>
  <c r="Y387" i="17"/>
  <c r="O374" i="17"/>
  <c r="AC374" i="17"/>
  <c r="N375" i="17"/>
  <c r="M376" i="17"/>
  <c r="W386" i="17"/>
  <c r="Z386" i="17"/>
  <c r="AW387" i="17" l="1"/>
  <c r="AV387" i="17"/>
  <c r="S375" i="17"/>
  <c r="R376" i="17"/>
  <c r="T374" i="17"/>
  <c r="AA374" i="17"/>
  <c r="I376" i="17"/>
  <c r="J376" i="17" s="1"/>
  <c r="K376" i="17" s="1"/>
  <c r="H377" i="17"/>
  <c r="Z387" i="17"/>
  <c r="W387" i="17"/>
  <c r="AD374" i="17"/>
  <c r="N376" i="17"/>
  <c r="M377" i="17"/>
  <c r="AC375" i="17"/>
  <c r="O375" i="17"/>
  <c r="Y388" i="17"/>
  <c r="Q388" i="17"/>
  <c r="AN389" i="17"/>
  <c r="AW388" i="17" l="1"/>
  <c r="S376" i="17"/>
  <c r="R377" i="17"/>
  <c r="AA375" i="17"/>
  <c r="T375" i="17"/>
  <c r="AB375" i="17"/>
  <c r="N377" i="17"/>
  <c r="M378" i="17"/>
  <c r="I377" i="17"/>
  <c r="J377" i="17" s="1"/>
  <c r="K377" i="17" s="1"/>
  <c r="H378" i="17"/>
  <c r="AV388" i="17"/>
  <c r="AC376" i="17"/>
  <c r="O376" i="17"/>
  <c r="Q389" i="17"/>
  <c r="Y389" i="17"/>
  <c r="AN390" i="17"/>
  <c r="AD375" i="17"/>
  <c r="Z388" i="17"/>
  <c r="W388" i="17"/>
  <c r="AW389" i="17" l="1"/>
  <c r="S377" i="17"/>
  <c r="R378" i="17"/>
  <c r="T376" i="17"/>
  <c r="AA376" i="17"/>
  <c r="AB376" i="17"/>
  <c r="Z389" i="17"/>
  <c r="W389" i="17"/>
  <c r="O377" i="17"/>
  <c r="AC377" i="17"/>
  <c r="AV389" i="17"/>
  <c r="AW390" i="17" s="1"/>
  <c r="AD376" i="17"/>
  <c r="AN391" i="17"/>
  <c r="Q390" i="17"/>
  <c r="Y390" i="17"/>
  <c r="N378" i="17"/>
  <c r="M379" i="17"/>
  <c r="I378" i="17"/>
  <c r="J378" i="17" s="1"/>
  <c r="K378" i="17" s="1"/>
  <c r="H379" i="17"/>
  <c r="S378" i="17" l="1"/>
  <c r="R379" i="17"/>
  <c r="AA377" i="17"/>
  <c r="T377" i="17"/>
  <c r="AB377" i="17"/>
  <c r="Y391" i="17"/>
  <c r="AN392" i="17"/>
  <c r="Q391" i="17"/>
  <c r="AV390" i="17"/>
  <c r="AD377" i="17"/>
  <c r="Z390" i="17"/>
  <c r="W390" i="17"/>
  <c r="I379" i="17"/>
  <c r="J379" i="17" s="1"/>
  <c r="K379" i="17" s="1"/>
  <c r="H380" i="17"/>
  <c r="N379" i="17"/>
  <c r="M380" i="17"/>
  <c r="O378" i="17"/>
  <c r="AC378" i="17"/>
  <c r="AW391" i="17" l="1"/>
  <c r="S379" i="17"/>
  <c r="R380" i="17"/>
  <c r="AA378" i="17"/>
  <c r="T378" i="17"/>
  <c r="AB378" i="17"/>
  <c r="O379" i="17"/>
  <c r="AC379" i="17"/>
  <c r="AV391" i="17"/>
  <c r="I380" i="17"/>
  <c r="J380" i="17" s="1"/>
  <c r="K380" i="17" s="1"/>
  <c r="H381" i="17"/>
  <c r="AD378" i="17"/>
  <c r="Z391" i="17"/>
  <c r="W391" i="17"/>
  <c r="N380" i="17"/>
  <c r="M381" i="17"/>
  <c r="Y392" i="17"/>
  <c r="Q392" i="17"/>
  <c r="AN393" i="17"/>
  <c r="AW392" i="17" l="1"/>
  <c r="S380" i="17"/>
  <c r="R381" i="17"/>
  <c r="AA379" i="17"/>
  <c r="T379" i="17"/>
  <c r="AB379" i="17"/>
  <c r="N381" i="17"/>
  <c r="M382" i="17"/>
  <c r="AV392" i="17"/>
  <c r="Q393" i="17"/>
  <c r="AN394" i="17"/>
  <c r="Y393" i="17"/>
  <c r="O380" i="17"/>
  <c r="AC380" i="17"/>
  <c r="I381" i="17"/>
  <c r="J381" i="17" s="1"/>
  <c r="K381" i="17" s="1"/>
  <c r="H382" i="17"/>
  <c r="AD379" i="17"/>
  <c r="W392" i="17"/>
  <c r="Z392" i="17"/>
  <c r="AW393" i="17" l="1"/>
  <c r="S381" i="17"/>
  <c r="R382" i="17"/>
  <c r="AA380" i="17"/>
  <c r="T380" i="17"/>
  <c r="AB380" i="17"/>
  <c r="AV393" i="17"/>
  <c r="AD380" i="17"/>
  <c r="W393" i="17"/>
  <c r="Z393" i="17"/>
  <c r="N382" i="17"/>
  <c r="M383" i="17"/>
  <c r="Q394" i="17"/>
  <c r="Y394" i="17"/>
  <c r="AN395" i="17"/>
  <c r="O381" i="17"/>
  <c r="AC381" i="17"/>
  <c r="I382" i="17"/>
  <c r="J382" i="17" s="1"/>
  <c r="K382" i="17" s="1"/>
  <c r="H383" i="17"/>
  <c r="AW394" i="17" l="1"/>
  <c r="S382" i="17"/>
  <c r="R383" i="17"/>
  <c r="AA381" i="17"/>
  <c r="T381" i="17"/>
  <c r="AB381" i="17"/>
  <c r="O382" i="17"/>
  <c r="AC382" i="17"/>
  <c r="AD381" i="17"/>
  <c r="AV394" i="17"/>
  <c r="Q395" i="17"/>
  <c r="AN396" i="17"/>
  <c r="Y395" i="17"/>
  <c r="I383" i="17"/>
  <c r="J383" i="17" s="1"/>
  <c r="K383" i="17" s="1"/>
  <c r="H384" i="17"/>
  <c r="Z394" i="17"/>
  <c r="W394" i="17"/>
  <c r="N383" i="17"/>
  <c r="M384" i="17"/>
  <c r="AW395" i="17" l="1"/>
  <c r="S383" i="17"/>
  <c r="R384" i="17"/>
  <c r="T382" i="17"/>
  <c r="AA382" i="17"/>
  <c r="AB382" i="17"/>
  <c r="AV395" i="17"/>
  <c r="O383" i="17"/>
  <c r="AC383" i="17"/>
  <c r="AN397" i="17"/>
  <c r="Q396" i="17"/>
  <c r="Y396" i="17"/>
  <c r="N384" i="17"/>
  <c r="M385" i="17"/>
  <c r="Z395" i="17"/>
  <c r="W395" i="17"/>
  <c r="I384" i="17"/>
  <c r="J384" i="17" s="1"/>
  <c r="K384" i="17" s="1"/>
  <c r="H385" i="17"/>
  <c r="AD382" i="17"/>
  <c r="AW396" i="17" l="1"/>
  <c r="S384" i="17"/>
  <c r="R385" i="17"/>
  <c r="T383" i="17"/>
  <c r="AA383" i="17"/>
  <c r="AB383" i="17"/>
  <c r="AD383" i="17"/>
  <c r="I385" i="17"/>
  <c r="J385" i="17" s="1"/>
  <c r="K385" i="17" s="1"/>
  <c r="H386" i="17"/>
  <c r="AV396" i="17"/>
  <c r="AN398" i="17"/>
  <c r="Q397" i="17"/>
  <c r="Y397" i="17"/>
  <c r="W396" i="17"/>
  <c r="Z396" i="17"/>
  <c r="N385" i="17"/>
  <c r="M386" i="17"/>
  <c r="O384" i="17"/>
  <c r="AC384" i="17"/>
  <c r="AW397" i="17" l="1"/>
  <c r="S385" i="17"/>
  <c r="R386" i="17"/>
  <c r="T384" i="17"/>
  <c r="AA384" i="17"/>
  <c r="AB384" i="17"/>
  <c r="O385" i="17"/>
  <c r="AC385" i="17"/>
  <c r="AD384" i="17"/>
  <c r="I386" i="17"/>
  <c r="J386" i="17" s="1"/>
  <c r="K386" i="17" s="1"/>
  <c r="H387" i="17"/>
  <c r="Z397" i="17"/>
  <c r="W397" i="17"/>
  <c r="AV397" i="17"/>
  <c r="Y398" i="17"/>
  <c r="AN399" i="17"/>
  <c r="Q398" i="17"/>
  <c r="N386" i="17"/>
  <c r="M387" i="17"/>
  <c r="AW398" i="17" l="1"/>
  <c r="S386" i="17"/>
  <c r="R387" i="17"/>
  <c r="AA385" i="17"/>
  <c r="T385" i="17"/>
  <c r="AB385" i="17"/>
  <c r="AV398" i="17"/>
  <c r="I387" i="17"/>
  <c r="J387" i="17" s="1"/>
  <c r="K387" i="17" s="1"/>
  <c r="H388" i="17"/>
  <c r="N387" i="17"/>
  <c r="M388" i="17"/>
  <c r="O386" i="17"/>
  <c r="AC386" i="17"/>
  <c r="W398" i="17"/>
  <c r="Z398" i="17"/>
  <c r="Y399" i="17"/>
  <c r="Q399" i="17"/>
  <c r="AN400" i="17"/>
  <c r="AD385" i="17"/>
  <c r="AW399" i="17" l="1"/>
  <c r="S387" i="17"/>
  <c r="R388" i="17"/>
  <c r="AA386" i="17"/>
  <c r="T386" i="17"/>
  <c r="AB386" i="17"/>
  <c r="AV399" i="17"/>
  <c r="W399" i="17"/>
  <c r="Z399" i="17"/>
  <c r="Y400" i="17"/>
  <c r="AN401" i="17"/>
  <c r="Q400" i="17"/>
  <c r="N388" i="17"/>
  <c r="M389" i="17"/>
  <c r="AD386" i="17"/>
  <c r="O387" i="17"/>
  <c r="AC387" i="17"/>
  <c r="I388" i="17"/>
  <c r="J388" i="17" s="1"/>
  <c r="K388" i="17" s="1"/>
  <c r="H389" i="17"/>
  <c r="AW400" i="17" l="1"/>
  <c r="S388" i="17"/>
  <c r="R389" i="17"/>
  <c r="T387" i="17"/>
  <c r="AA387" i="17"/>
  <c r="AB387" i="17"/>
  <c r="AV400" i="17"/>
  <c r="O388" i="17"/>
  <c r="AC388" i="17"/>
  <c r="Z400" i="17"/>
  <c r="W400" i="17"/>
  <c r="I389" i="17"/>
  <c r="J389" i="17" s="1"/>
  <c r="K389" i="17" s="1"/>
  <c r="H390" i="17"/>
  <c r="Q401" i="17"/>
  <c r="AN402" i="17"/>
  <c r="Y401" i="17"/>
  <c r="AD387" i="17"/>
  <c r="N389" i="17"/>
  <c r="M390" i="17"/>
  <c r="AW401" i="17" l="1"/>
  <c r="S389" i="17"/>
  <c r="R390" i="17"/>
  <c r="T388" i="17"/>
  <c r="AA388" i="17"/>
  <c r="AB388" i="17"/>
  <c r="AV401" i="17"/>
  <c r="W401" i="17"/>
  <c r="Z401" i="17"/>
  <c r="Y402" i="17"/>
  <c r="Q402" i="17"/>
  <c r="AN403" i="17"/>
  <c r="N390" i="17"/>
  <c r="M391" i="17"/>
  <c r="AC389" i="17"/>
  <c r="O389" i="17"/>
  <c r="I390" i="17"/>
  <c r="J390" i="17" s="1"/>
  <c r="K390" i="17" s="1"/>
  <c r="H391" i="17"/>
  <c r="AD388" i="17"/>
  <c r="AW402" i="17" l="1"/>
  <c r="S390" i="17"/>
  <c r="R391" i="17"/>
  <c r="AA389" i="17"/>
  <c r="T389" i="17"/>
  <c r="AB389" i="17"/>
  <c r="AV402" i="17"/>
  <c r="I391" i="17"/>
  <c r="J391" i="17" s="1"/>
  <c r="K391" i="17" s="1"/>
  <c r="H392" i="17"/>
  <c r="AC390" i="17"/>
  <c r="O390" i="17"/>
  <c r="N391" i="17"/>
  <c r="M392" i="17"/>
  <c r="AD389" i="17"/>
  <c r="Q403" i="17"/>
  <c r="AN404" i="17"/>
  <c r="Y403" i="17"/>
  <c r="Z402" i="17"/>
  <c r="W402" i="17"/>
  <c r="AW403" i="17" l="1"/>
  <c r="S391" i="17"/>
  <c r="R392" i="17"/>
  <c r="T390" i="17"/>
  <c r="AA390" i="17"/>
  <c r="AB390" i="17"/>
  <c r="N392" i="17"/>
  <c r="M393" i="17"/>
  <c r="W403" i="17"/>
  <c r="Z403" i="17"/>
  <c r="O391" i="17"/>
  <c r="AC391" i="17"/>
  <c r="AV403" i="17"/>
  <c r="AD390" i="17"/>
  <c r="I392" i="17"/>
  <c r="J392" i="17" s="1"/>
  <c r="K392" i="17" s="1"/>
  <c r="H393" i="17"/>
  <c r="Y404" i="17"/>
  <c r="AN405" i="17"/>
  <c r="Q404" i="17"/>
  <c r="AW404" i="17" l="1"/>
  <c r="S392" i="17"/>
  <c r="R393" i="17"/>
  <c r="AA391" i="17"/>
  <c r="T391" i="17"/>
  <c r="AB391" i="17"/>
  <c r="AD391" i="17"/>
  <c r="Z404" i="17"/>
  <c r="W404" i="17"/>
  <c r="N393" i="17"/>
  <c r="M394" i="17"/>
  <c r="AV404" i="17"/>
  <c r="Q405" i="17"/>
  <c r="Y405" i="17"/>
  <c r="AN406" i="17"/>
  <c r="O392" i="17"/>
  <c r="AC392" i="17"/>
  <c r="I393" i="17"/>
  <c r="J393" i="17" s="1"/>
  <c r="K393" i="17" s="1"/>
  <c r="H394" i="17"/>
  <c r="AW405" i="17" l="1"/>
  <c r="S393" i="17"/>
  <c r="R394" i="17"/>
  <c r="AA392" i="17"/>
  <c r="T392" i="17"/>
  <c r="AB392" i="17"/>
  <c r="AN407" i="17"/>
  <c r="Q406" i="17"/>
  <c r="Y406" i="17"/>
  <c r="I394" i="17"/>
  <c r="J394" i="17" s="1"/>
  <c r="K394" i="17" s="1"/>
  <c r="H395" i="17"/>
  <c r="N394" i="17"/>
  <c r="M395" i="17"/>
  <c r="AV405" i="17"/>
  <c r="AD392" i="17"/>
  <c r="O393" i="17"/>
  <c r="AC393" i="17"/>
  <c r="W405" i="17"/>
  <c r="Z405" i="17"/>
  <c r="AW406" i="17" l="1"/>
  <c r="AV406" i="17"/>
  <c r="AW407" i="17"/>
  <c r="S394" i="17"/>
  <c r="R395" i="17"/>
  <c r="T393" i="17"/>
  <c r="AA393" i="17"/>
  <c r="AB393" i="17"/>
  <c r="AD393" i="17"/>
  <c r="O394" i="17"/>
  <c r="AC394" i="17"/>
  <c r="Z406" i="17"/>
  <c r="W406" i="17"/>
  <c r="I395" i="17"/>
  <c r="J395" i="17" s="1"/>
  <c r="K395" i="17" s="1"/>
  <c r="H396" i="17"/>
  <c r="N395" i="17"/>
  <c r="M396" i="17"/>
  <c r="Q407" i="17"/>
  <c r="Y407" i="17"/>
  <c r="AN408" i="17"/>
  <c r="S395" i="17" l="1"/>
  <c r="R396" i="17"/>
  <c r="AA394" i="17"/>
  <c r="T394" i="17"/>
  <c r="AB394" i="17"/>
  <c r="I396" i="17"/>
  <c r="J396" i="17" s="1"/>
  <c r="K396" i="17" s="1"/>
  <c r="H397" i="17"/>
  <c r="W407" i="17"/>
  <c r="Z407" i="17"/>
  <c r="AD394" i="17"/>
  <c r="N396" i="17"/>
  <c r="M397" i="17"/>
  <c r="AV407" i="17"/>
  <c r="Y408" i="17"/>
  <c r="AN409" i="17"/>
  <c r="Q408" i="17"/>
  <c r="O395" i="17"/>
  <c r="AC395" i="17"/>
  <c r="AW408" i="17" l="1"/>
  <c r="S396" i="17"/>
  <c r="R397" i="17"/>
  <c r="AA395" i="17"/>
  <c r="T395" i="17"/>
  <c r="AB395" i="17"/>
  <c r="AV408" i="17"/>
  <c r="Z408" i="17"/>
  <c r="W408" i="17"/>
  <c r="AD395" i="17"/>
  <c r="Q409" i="17"/>
  <c r="Y409" i="17"/>
  <c r="AN410" i="17"/>
  <c r="I397" i="17"/>
  <c r="J397" i="17" s="1"/>
  <c r="K397" i="17" s="1"/>
  <c r="H398" i="17"/>
  <c r="O396" i="17"/>
  <c r="AC396" i="17"/>
  <c r="N397" i="17"/>
  <c r="M398" i="17"/>
  <c r="AW409" i="17" l="1"/>
  <c r="S397" i="17"/>
  <c r="R398" i="17"/>
  <c r="AA396" i="17"/>
  <c r="T396" i="17"/>
  <c r="AB396" i="17"/>
  <c r="AD396" i="17"/>
  <c r="Z409" i="17"/>
  <c r="W409" i="17"/>
  <c r="AN411" i="17"/>
  <c r="Y410" i="17"/>
  <c r="Q410" i="17"/>
  <c r="N398" i="17"/>
  <c r="M399" i="17"/>
  <c r="O397" i="17"/>
  <c r="AC397" i="17"/>
  <c r="AV409" i="17"/>
  <c r="I398" i="17"/>
  <c r="J398" i="17" s="1"/>
  <c r="K398" i="17" s="1"/>
  <c r="H399" i="17"/>
  <c r="AW410" i="17" l="1"/>
  <c r="S398" i="17"/>
  <c r="R399" i="17"/>
  <c r="T397" i="17"/>
  <c r="AA397" i="17"/>
  <c r="AB397" i="17"/>
  <c r="AD397" i="17"/>
  <c r="AC398" i="17"/>
  <c r="O398" i="17"/>
  <c r="AV410" i="17"/>
  <c r="N399" i="17"/>
  <c r="M400" i="17"/>
  <c r="Y411" i="17"/>
  <c r="Q411" i="17"/>
  <c r="AN412" i="17"/>
  <c r="W410" i="17"/>
  <c r="Z410" i="17"/>
  <c r="I399" i="17"/>
  <c r="J399" i="17" s="1"/>
  <c r="K399" i="17" s="1"/>
  <c r="H400" i="17"/>
  <c r="AW411" i="17" l="1"/>
  <c r="S399" i="17"/>
  <c r="R400" i="17"/>
  <c r="T398" i="17"/>
  <c r="AA398" i="17"/>
  <c r="AB398" i="17"/>
  <c r="Z411" i="17"/>
  <c r="W411" i="17"/>
  <c r="N400" i="17"/>
  <c r="M401" i="17"/>
  <c r="O399" i="17"/>
  <c r="AC399" i="17"/>
  <c r="AD398" i="17"/>
  <c r="AV411" i="17"/>
  <c r="Y412" i="17"/>
  <c r="Q412" i="17"/>
  <c r="AN413" i="17"/>
  <c r="I400" i="17"/>
  <c r="J400" i="17" s="1"/>
  <c r="K400" i="17" s="1"/>
  <c r="H401" i="17"/>
  <c r="AW412" i="17" l="1"/>
  <c r="S400" i="17"/>
  <c r="R401" i="17"/>
  <c r="T399" i="17"/>
  <c r="AA399" i="17"/>
  <c r="AB399" i="17"/>
  <c r="Y413" i="17"/>
  <c r="AN414" i="17"/>
  <c r="Q413" i="17"/>
  <c r="AV412" i="17"/>
  <c r="I401" i="17"/>
  <c r="J401" i="17" s="1"/>
  <c r="K401" i="17" s="1"/>
  <c r="H402" i="17"/>
  <c r="N401" i="17"/>
  <c r="M402" i="17"/>
  <c r="AC400" i="17"/>
  <c r="O400" i="17"/>
  <c r="AD399" i="17"/>
  <c r="W412" i="17"/>
  <c r="Z412" i="17"/>
  <c r="AW413" i="17" l="1"/>
  <c r="S401" i="17"/>
  <c r="R402" i="17"/>
  <c r="T400" i="17"/>
  <c r="AA400" i="17"/>
  <c r="AB400" i="17"/>
  <c r="Y414" i="17"/>
  <c r="Q414" i="17"/>
  <c r="AN415" i="17"/>
  <c r="W413" i="17"/>
  <c r="Z413" i="17"/>
  <c r="N402" i="17"/>
  <c r="M403" i="17"/>
  <c r="AV413" i="17"/>
  <c r="O401" i="17"/>
  <c r="AC401" i="17"/>
  <c r="I402" i="17"/>
  <c r="J402" i="17" s="1"/>
  <c r="K402" i="17" s="1"/>
  <c r="H403" i="17"/>
  <c r="AD400" i="17"/>
  <c r="AW414" i="17" l="1"/>
  <c r="S402" i="17"/>
  <c r="R403" i="17"/>
  <c r="T401" i="17"/>
  <c r="AA401" i="17"/>
  <c r="AB401" i="17"/>
  <c r="AV414" i="17"/>
  <c r="N403" i="17"/>
  <c r="M404" i="17"/>
  <c r="O402" i="17"/>
  <c r="AC402" i="17"/>
  <c r="I403" i="17"/>
  <c r="J403" i="17" s="1"/>
  <c r="K403" i="17" s="1"/>
  <c r="H404" i="17"/>
  <c r="AD401" i="17"/>
  <c r="Z414" i="17"/>
  <c r="W414" i="17"/>
  <c r="Y415" i="17"/>
  <c r="AN416" i="17"/>
  <c r="Q415" i="17"/>
  <c r="AW415" i="17" l="1"/>
  <c r="S403" i="17"/>
  <c r="R404" i="17"/>
  <c r="T402" i="17"/>
  <c r="AA402" i="17"/>
  <c r="AB402" i="17"/>
  <c r="Z415" i="17"/>
  <c r="W415" i="17"/>
  <c r="I404" i="17"/>
  <c r="J404" i="17" s="1"/>
  <c r="K404" i="17" s="1"/>
  <c r="H405" i="17"/>
  <c r="AN417" i="17"/>
  <c r="Y416" i="17"/>
  <c r="Q416" i="17"/>
  <c r="AV415" i="17"/>
  <c r="AD402" i="17"/>
  <c r="N404" i="17"/>
  <c r="M405" i="17"/>
  <c r="O403" i="17"/>
  <c r="AC403" i="17"/>
  <c r="AW416" i="17" l="1"/>
  <c r="S404" i="17"/>
  <c r="R405" i="17"/>
  <c r="T403" i="17"/>
  <c r="AA403" i="17"/>
  <c r="AB403" i="17"/>
  <c r="AV416" i="17"/>
  <c r="AW417" i="17" s="1"/>
  <c r="AD403" i="17"/>
  <c r="I405" i="17"/>
  <c r="J405" i="17" s="1"/>
  <c r="K405" i="17" s="1"/>
  <c r="H406" i="17"/>
  <c r="N405" i="17"/>
  <c r="M406" i="17"/>
  <c r="AC404" i="17"/>
  <c r="O404" i="17"/>
  <c r="Y417" i="17"/>
  <c r="Q417" i="17"/>
  <c r="AN418" i="17"/>
  <c r="W416" i="17"/>
  <c r="Z416" i="17"/>
  <c r="S405" i="17" l="1"/>
  <c r="R406" i="17"/>
  <c r="T404" i="17"/>
  <c r="AA404" i="17"/>
  <c r="AB404" i="17"/>
  <c r="N406" i="17"/>
  <c r="M407" i="17"/>
  <c r="I406" i="17"/>
  <c r="J406" i="17" s="1"/>
  <c r="K406" i="17" s="1"/>
  <c r="H407" i="17"/>
  <c r="Y418" i="17"/>
  <c r="AN419" i="17"/>
  <c r="Q418" i="17"/>
  <c r="AD404" i="17"/>
  <c r="AV417" i="17"/>
  <c r="AW418" i="17" s="1"/>
  <c r="O405" i="17"/>
  <c r="AC405" i="17"/>
  <c r="W417" i="17"/>
  <c r="Z417" i="17"/>
  <c r="AV418" i="17" l="1"/>
  <c r="AW419" i="17" s="1"/>
  <c r="S406" i="17"/>
  <c r="R407" i="17"/>
  <c r="AA405" i="17"/>
  <c r="T405" i="17"/>
  <c r="AB405" i="17"/>
  <c r="N407" i="17"/>
  <c r="M408" i="17"/>
  <c r="O406" i="17"/>
  <c r="AC406" i="17"/>
  <c r="I407" i="17"/>
  <c r="J407" i="17" s="1"/>
  <c r="K407" i="17" s="1"/>
  <c r="H408" i="17"/>
  <c r="Z418" i="17"/>
  <c r="W418" i="17"/>
  <c r="AD405" i="17"/>
  <c r="Q419" i="17"/>
  <c r="AN420" i="17"/>
  <c r="Y419" i="17"/>
  <c r="S407" i="17" l="1"/>
  <c r="R408" i="17"/>
  <c r="AA406" i="17"/>
  <c r="T406" i="17"/>
  <c r="AB406" i="17"/>
  <c r="N408" i="17"/>
  <c r="M409" i="17"/>
  <c r="AV419" i="17"/>
  <c r="AW420" i="17" s="1"/>
  <c r="AC407" i="17"/>
  <c r="O407" i="17"/>
  <c r="Q420" i="17"/>
  <c r="Y420" i="17"/>
  <c r="AN421" i="17"/>
  <c r="AD406" i="17"/>
  <c r="I408" i="17"/>
  <c r="J408" i="17" s="1"/>
  <c r="K408" i="17" s="1"/>
  <c r="H409" i="17"/>
  <c r="Z419" i="17"/>
  <c r="W419" i="17"/>
  <c r="S408" i="17" l="1"/>
  <c r="R409" i="17"/>
  <c r="T407" i="17"/>
  <c r="AA407" i="17"/>
  <c r="AB407" i="17"/>
  <c r="AV420" i="17"/>
  <c r="AW421" i="17" s="1"/>
  <c r="Q421" i="17"/>
  <c r="AN422" i="17"/>
  <c r="Y421" i="17"/>
  <c r="AD407" i="17"/>
  <c r="I409" i="17"/>
  <c r="J409" i="17" s="1"/>
  <c r="K409" i="17" s="1"/>
  <c r="H410" i="17"/>
  <c r="N409" i="17"/>
  <c r="M410" i="17"/>
  <c r="Z420" i="17"/>
  <c r="W420" i="17"/>
  <c r="AC408" i="17"/>
  <c r="O408" i="17"/>
  <c r="S409" i="17" l="1"/>
  <c r="R410" i="17"/>
  <c r="T408" i="17"/>
  <c r="AA408" i="17"/>
  <c r="AB408" i="17"/>
  <c r="AV421" i="17"/>
  <c r="AW422" i="17" s="1"/>
  <c r="Q422" i="17"/>
  <c r="AN423" i="17"/>
  <c r="Y422" i="17"/>
  <c r="O409" i="17"/>
  <c r="AC409" i="17"/>
  <c r="AD408" i="17"/>
  <c r="Z421" i="17"/>
  <c r="W421" i="17"/>
  <c r="I410" i="17"/>
  <c r="J410" i="17" s="1"/>
  <c r="K410" i="17" s="1"/>
  <c r="H411" i="17"/>
  <c r="N410" i="17"/>
  <c r="M411" i="17"/>
  <c r="AV422" i="17" l="1"/>
  <c r="AW423" i="17" s="1"/>
  <c r="S410" i="17"/>
  <c r="R411" i="17"/>
  <c r="T409" i="17"/>
  <c r="AA409" i="17"/>
  <c r="AB409" i="17"/>
  <c r="Y423" i="17"/>
  <c r="Q423" i="17"/>
  <c r="AN424" i="17"/>
  <c r="I411" i="17"/>
  <c r="J411" i="17" s="1"/>
  <c r="K411" i="17" s="1"/>
  <c r="H412" i="17"/>
  <c r="AD409" i="17"/>
  <c r="N411" i="17"/>
  <c r="M412" i="17"/>
  <c r="Z422" i="17"/>
  <c r="W422" i="17"/>
  <c r="AC410" i="17"/>
  <c r="O410" i="17"/>
  <c r="S411" i="17" l="1"/>
  <c r="R412" i="17"/>
  <c r="T410" i="17"/>
  <c r="AA410" i="17"/>
  <c r="AB410" i="17"/>
  <c r="AD410" i="17"/>
  <c r="W423" i="17"/>
  <c r="Z423" i="17"/>
  <c r="O411" i="17"/>
  <c r="AC411" i="17"/>
  <c r="AV423" i="17"/>
  <c r="AW424" i="17" s="1"/>
  <c r="I412" i="17"/>
  <c r="J412" i="17" s="1"/>
  <c r="K412" i="17" s="1"/>
  <c r="H413" i="17"/>
  <c r="Y424" i="17"/>
  <c r="AN425" i="17"/>
  <c r="Q424" i="17"/>
  <c r="N412" i="17"/>
  <c r="M413" i="17"/>
  <c r="S412" i="17" l="1"/>
  <c r="R413" i="17"/>
  <c r="T411" i="17"/>
  <c r="AA411" i="17"/>
  <c r="AB411" i="17"/>
  <c r="AV424" i="17"/>
  <c r="AW425" i="17" s="1"/>
  <c r="Q425" i="17"/>
  <c r="Y425" i="17"/>
  <c r="AN426" i="17"/>
  <c r="AD411" i="17"/>
  <c r="N413" i="17"/>
  <c r="M414" i="17"/>
  <c r="I413" i="17"/>
  <c r="J413" i="17" s="1"/>
  <c r="K413" i="17" s="1"/>
  <c r="H414" i="17"/>
  <c r="O412" i="17"/>
  <c r="AC412" i="17"/>
  <c r="Z424" i="17"/>
  <c r="W424" i="17"/>
  <c r="S413" i="17" l="1"/>
  <c r="R414" i="17"/>
  <c r="T412" i="17"/>
  <c r="AA412" i="17"/>
  <c r="AB412" i="17"/>
  <c r="AN427" i="17"/>
  <c r="Q426" i="17"/>
  <c r="Y426" i="17"/>
  <c r="I414" i="17"/>
  <c r="J414" i="17" s="1"/>
  <c r="K414" i="17" s="1"/>
  <c r="H415" i="17"/>
  <c r="W425" i="17"/>
  <c r="Z425" i="17"/>
  <c r="N414" i="17"/>
  <c r="M415" i="17"/>
  <c r="O413" i="17"/>
  <c r="AC413" i="17"/>
  <c r="AD412" i="17"/>
  <c r="AV425" i="17"/>
  <c r="AW426" i="17" s="1"/>
  <c r="S414" i="17" l="1"/>
  <c r="R415" i="17"/>
  <c r="T413" i="17"/>
  <c r="AA413" i="17"/>
  <c r="AB413" i="17"/>
  <c r="AD413" i="17"/>
  <c r="N415" i="17"/>
  <c r="M416" i="17"/>
  <c r="I415" i="17"/>
  <c r="J415" i="17" s="1"/>
  <c r="K415" i="17" s="1"/>
  <c r="H416" i="17"/>
  <c r="Y427" i="17"/>
  <c r="AN428" i="17"/>
  <c r="Q427" i="17"/>
  <c r="AC414" i="17"/>
  <c r="O414" i="17"/>
  <c r="AV426" i="17"/>
  <c r="AW427" i="17" s="1"/>
  <c r="W426" i="17"/>
  <c r="Z426" i="17"/>
  <c r="S415" i="17" l="1"/>
  <c r="R416" i="17"/>
  <c r="T414" i="17"/>
  <c r="AA414" i="17"/>
  <c r="AB414" i="17"/>
  <c r="N416" i="17"/>
  <c r="M417" i="17"/>
  <c r="AV427" i="17"/>
  <c r="AW428" i="17" s="1"/>
  <c r="W427" i="17"/>
  <c r="Z427" i="17"/>
  <c r="Q428" i="17"/>
  <c r="Y428" i="17"/>
  <c r="AN429" i="17"/>
  <c r="I416" i="17"/>
  <c r="J416" i="17" s="1"/>
  <c r="K416" i="17" s="1"/>
  <c r="H417" i="17"/>
  <c r="O415" i="17"/>
  <c r="AC415" i="17"/>
  <c r="AD414" i="17"/>
  <c r="S416" i="17" l="1"/>
  <c r="R417" i="17"/>
  <c r="T415" i="17"/>
  <c r="AA415" i="17"/>
  <c r="AB415" i="17"/>
  <c r="W428" i="17"/>
  <c r="Z428" i="17"/>
  <c r="AV428" i="17"/>
  <c r="AW429" i="17" s="1"/>
  <c r="I417" i="17"/>
  <c r="J417" i="17" s="1"/>
  <c r="K417" i="17" s="1"/>
  <c r="H418" i="17"/>
  <c r="N417" i="17"/>
  <c r="M418" i="17"/>
  <c r="AD415" i="17"/>
  <c r="Q429" i="17"/>
  <c r="AN430" i="17"/>
  <c r="Y429" i="17"/>
  <c r="O416" i="17"/>
  <c r="AC416" i="17"/>
  <c r="S417" i="17" l="1"/>
  <c r="R418" i="17"/>
  <c r="T416" i="17"/>
  <c r="AA416" i="17"/>
  <c r="AB416" i="17"/>
  <c r="N418" i="17"/>
  <c r="M419" i="17"/>
  <c r="I418" i="17"/>
  <c r="J418" i="17" s="1"/>
  <c r="K418" i="17" s="1"/>
  <c r="H419" i="17"/>
  <c r="AN431" i="17"/>
  <c r="Y430" i="17"/>
  <c r="Q430" i="17"/>
  <c r="Z429" i="17"/>
  <c r="W429" i="17"/>
  <c r="AV429" i="17"/>
  <c r="AW430" i="17" s="1"/>
  <c r="O417" i="17"/>
  <c r="AC417" i="17"/>
  <c r="AD416" i="17"/>
  <c r="S418" i="17" l="1"/>
  <c r="R419" i="17"/>
  <c r="T417" i="17"/>
  <c r="AA417" i="17"/>
  <c r="AB417" i="17"/>
  <c r="AV430" i="17"/>
  <c r="AW431" i="17" s="1"/>
  <c r="I419" i="17"/>
  <c r="J419" i="17" s="1"/>
  <c r="K419" i="17" s="1"/>
  <c r="H420" i="17"/>
  <c r="AN432" i="17"/>
  <c r="Y431" i="17"/>
  <c r="Q431" i="17"/>
  <c r="N419" i="17"/>
  <c r="M420" i="17"/>
  <c r="AD417" i="17"/>
  <c r="O418" i="17"/>
  <c r="AC418" i="17"/>
  <c r="W430" i="17"/>
  <c r="Z430" i="17"/>
  <c r="S419" i="17" l="1"/>
  <c r="R420" i="17"/>
  <c r="AA418" i="17"/>
  <c r="T418" i="17"/>
  <c r="AB418" i="17"/>
  <c r="AV431" i="17"/>
  <c r="AW432" i="17" s="1"/>
  <c r="O419" i="17"/>
  <c r="AC419" i="17"/>
  <c r="Q432" i="17"/>
  <c r="Y432" i="17"/>
  <c r="AN433" i="17"/>
  <c r="Z431" i="17"/>
  <c r="W431" i="17"/>
  <c r="AD418" i="17"/>
  <c r="N420" i="17"/>
  <c r="M421" i="17"/>
  <c r="I420" i="17"/>
  <c r="J420" i="17" s="1"/>
  <c r="K420" i="17" s="1"/>
  <c r="H421" i="17"/>
  <c r="S420" i="17" l="1"/>
  <c r="R421" i="17"/>
  <c r="AA419" i="17"/>
  <c r="T419" i="17"/>
  <c r="AB419" i="17"/>
  <c r="AV432" i="17"/>
  <c r="AW433" i="17" s="1"/>
  <c r="AC420" i="17"/>
  <c r="O420" i="17"/>
  <c r="N421" i="17"/>
  <c r="M422" i="17"/>
  <c r="Y433" i="17"/>
  <c r="Q433" i="17"/>
  <c r="AN434" i="17"/>
  <c r="I421" i="17"/>
  <c r="J421" i="17" s="1"/>
  <c r="K421" i="17" s="1"/>
  <c r="H422" i="17"/>
  <c r="W432" i="17"/>
  <c r="Z432" i="17"/>
  <c r="AD419" i="17"/>
  <c r="S421" i="17" l="1"/>
  <c r="R422" i="17"/>
  <c r="AA420" i="17"/>
  <c r="T420" i="17"/>
  <c r="AB420" i="17"/>
  <c r="W433" i="17"/>
  <c r="Z433" i="17"/>
  <c r="AD420" i="17"/>
  <c r="AV433" i="17"/>
  <c r="AW434" i="17" s="1"/>
  <c r="N422" i="17"/>
  <c r="M423" i="17"/>
  <c r="I422" i="17"/>
  <c r="J422" i="17" s="1"/>
  <c r="K422" i="17" s="1"/>
  <c r="H423" i="17"/>
  <c r="AN435" i="17"/>
  <c r="Q434" i="17"/>
  <c r="Y434" i="17"/>
  <c r="O421" i="17"/>
  <c r="AC421" i="17"/>
  <c r="S422" i="17" l="1"/>
  <c r="R423" i="17"/>
  <c r="T421" i="17"/>
  <c r="AA421" i="17"/>
  <c r="AB421" i="17"/>
  <c r="AV434" i="17"/>
  <c r="AW435" i="17" s="1"/>
  <c r="N423" i="17"/>
  <c r="M424" i="17"/>
  <c r="Y435" i="17"/>
  <c r="Q435" i="17"/>
  <c r="AN436" i="17"/>
  <c r="I423" i="17"/>
  <c r="J423" i="17" s="1"/>
  <c r="K423" i="17" s="1"/>
  <c r="H424" i="17"/>
  <c r="AC422" i="17"/>
  <c r="O422" i="17"/>
  <c r="AD421" i="17"/>
  <c r="W434" i="17"/>
  <c r="Z434" i="17"/>
  <c r="S423" i="17" l="1"/>
  <c r="R424" i="17"/>
  <c r="T422" i="17"/>
  <c r="AA422" i="17"/>
  <c r="AB422" i="17"/>
  <c r="W435" i="17"/>
  <c r="Z435" i="17"/>
  <c r="I424" i="17"/>
  <c r="J424" i="17" s="1"/>
  <c r="K424" i="17" s="1"/>
  <c r="H425" i="17"/>
  <c r="Q436" i="17"/>
  <c r="Y436" i="17"/>
  <c r="AN437" i="17"/>
  <c r="AD422" i="17"/>
  <c r="AV435" i="17"/>
  <c r="AW436" i="17" s="1"/>
  <c r="N424" i="17"/>
  <c r="M425" i="17"/>
  <c r="O423" i="17"/>
  <c r="AC423" i="17"/>
  <c r="S424" i="17" l="1"/>
  <c r="R425" i="17"/>
  <c r="T423" i="17"/>
  <c r="AA423" i="17"/>
  <c r="AB423" i="17"/>
  <c r="AD423" i="17"/>
  <c r="Z436" i="17"/>
  <c r="W436" i="17"/>
  <c r="I425" i="17"/>
  <c r="J425" i="17" s="1"/>
  <c r="K425" i="17" s="1"/>
  <c r="H426" i="17"/>
  <c r="N425" i="17"/>
  <c r="M426" i="17"/>
  <c r="Q437" i="17"/>
  <c r="Y437" i="17"/>
  <c r="AN438" i="17"/>
  <c r="O424" i="17"/>
  <c r="AC424" i="17"/>
  <c r="AV436" i="17"/>
  <c r="AW437" i="17" s="1"/>
  <c r="S425" i="17" l="1"/>
  <c r="R426" i="17"/>
  <c r="T424" i="17"/>
  <c r="AA424" i="17"/>
  <c r="AB424" i="17"/>
  <c r="AV437" i="17"/>
  <c r="AW438" i="17" s="1"/>
  <c r="Z437" i="17"/>
  <c r="W437" i="17"/>
  <c r="AD424" i="17"/>
  <c r="N426" i="17"/>
  <c r="M427" i="17"/>
  <c r="Q438" i="17"/>
  <c r="AN439" i="17"/>
  <c r="Y438" i="17"/>
  <c r="AC425" i="17"/>
  <c r="O425" i="17"/>
  <c r="I426" i="17"/>
  <c r="J426" i="17" s="1"/>
  <c r="K426" i="17" s="1"/>
  <c r="H427" i="17"/>
  <c r="S426" i="17" l="1"/>
  <c r="R427" i="17"/>
  <c r="AA425" i="17"/>
  <c r="T425" i="17"/>
  <c r="AB425" i="17"/>
  <c r="AD425" i="17"/>
  <c r="W438" i="17"/>
  <c r="Z438" i="17"/>
  <c r="AV438" i="17"/>
  <c r="AW439" i="17" s="1"/>
  <c r="Y439" i="17"/>
  <c r="Q439" i="17"/>
  <c r="AN440" i="17"/>
  <c r="AC426" i="17"/>
  <c r="O426" i="17"/>
  <c r="N427" i="17"/>
  <c r="M428" i="17"/>
  <c r="I427" i="17"/>
  <c r="J427" i="17" s="1"/>
  <c r="K427" i="17" s="1"/>
  <c r="H428" i="17"/>
  <c r="S427" i="17" l="1"/>
  <c r="R428" i="17"/>
  <c r="T426" i="17"/>
  <c r="AA426" i="17"/>
  <c r="AB426" i="17"/>
  <c r="O427" i="17"/>
  <c r="AC427" i="17"/>
  <c r="AD426" i="17"/>
  <c r="AV439" i="17"/>
  <c r="AW440" i="17" s="1"/>
  <c r="I428" i="17"/>
  <c r="J428" i="17" s="1"/>
  <c r="K428" i="17" s="1"/>
  <c r="H429" i="17"/>
  <c r="N428" i="17"/>
  <c r="M429" i="17"/>
  <c r="Y440" i="17"/>
  <c r="AN441" i="17"/>
  <c r="Q440" i="17"/>
  <c r="Z439" i="17"/>
  <c r="W439" i="17"/>
  <c r="S428" i="17" l="1"/>
  <c r="R429" i="17"/>
  <c r="T427" i="17"/>
  <c r="AA427" i="17"/>
  <c r="AB427" i="17"/>
  <c r="Q441" i="17"/>
  <c r="Y441" i="17"/>
  <c r="AN442" i="17"/>
  <c r="O428" i="17"/>
  <c r="AC428" i="17"/>
  <c r="N429" i="17"/>
  <c r="M430" i="17"/>
  <c r="Z440" i="17"/>
  <c r="W440" i="17"/>
  <c r="I429" i="17"/>
  <c r="J429" i="17" s="1"/>
  <c r="K429" i="17" s="1"/>
  <c r="H430" i="17"/>
  <c r="AV440" i="17"/>
  <c r="AW441" i="17" s="1"/>
  <c r="AD427" i="17"/>
  <c r="S429" i="17" l="1"/>
  <c r="R430" i="17"/>
  <c r="T428" i="17"/>
  <c r="AA428" i="17"/>
  <c r="AB428" i="17"/>
  <c r="AV441" i="17"/>
  <c r="AW442" i="17" s="1"/>
  <c r="AC429" i="17"/>
  <c r="O429" i="17"/>
  <c r="Z441" i="17"/>
  <c r="W441" i="17"/>
  <c r="AD428" i="17"/>
  <c r="I430" i="17"/>
  <c r="J430" i="17" s="1"/>
  <c r="K430" i="17" s="1"/>
  <c r="H431" i="17"/>
  <c r="N430" i="17"/>
  <c r="M431" i="17"/>
  <c r="Y442" i="17"/>
  <c r="AN443" i="17"/>
  <c r="Q442" i="17"/>
  <c r="S430" i="17" l="1"/>
  <c r="R431" i="17"/>
  <c r="T429" i="17"/>
  <c r="AA429" i="17"/>
  <c r="AB429" i="17"/>
  <c r="I431" i="17"/>
  <c r="J431" i="17" s="1"/>
  <c r="K431" i="17" s="1"/>
  <c r="H432" i="17"/>
  <c r="W442" i="17"/>
  <c r="Z442" i="17"/>
  <c r="N431" i="17"/>
  <c r="M432" i="17"/>
  <c r="Q443" i="17"/>
  <c r="Y443" i="17"/>
  <c r="AN444" i="17"/>
  <c r="O430" i="17"/>
  <c r="AC430" i="17"/>
  <c r="AV442" i="17"/>
  <c r="AW443" i="17" s="1"/>
  <c r="AD429" i="17"/>
  <c r="S431" i="17" l="1"/>
  <c r="R432" i="17"/>
  <c r="T430" i="17"/>
  <c r="AA430" i="17"/>
  <c r="AB430" i="17"/>
  <c r="I432" i="17"/>
  <c r="J432" i="17" s="1"/>
  <c r="K432" i="17" s="1"/>
  <c r="H433" i="17"/>
  <c r="AD430" i="17"/>
  <c r="AV443" i="17"/>
  <c r="AW444" i="17" s="1"/>
  <c r="N432" i="17"/>
  <c r="M433" i="17"/>
  <c r="O431" i="17"/>
  <c r="AC431" i="17"/>
  <c r="Q444" i="17"/>
  <c r="AN445" i="17"/>
  <c r="Y444" i="17"/>
  <c r="W443" i="17"/>
  <c r="Z443" i="17"/>
  <c r="S432" i="17" l="1"/>
  <c r="R433" i="17"/>
  <c r="T431" i="17"/>
  <c r="AA431" i="17"/>
  <c r="AB431" i="17"/>
  <c r="AV444" i="17"/>
  <c r="AW445" i="17" s="1"/>
  <c r="O432" i="17"/>
  <c r="AC432" i="17"/>
  <c r="W444" i="17"/>
  <c r="Z444" i="17"/>
  <c r="AD431" i="17"/>
  <c r="AN446" i="17"/>
  <c r="Q445" i="17"/>
  <c r="Y445" i="17"/>
  <c r="N433" i="17"/>
  <c r="M434" i="17"/>
  <c r="I433" i="17"/>
  <c r="J433" i="17" s="1"/>
  <c r="K433" i="17" s="1"/>
  <c r="H434" i="17"/>
  <c r="S433" i="17" l="1"/>
  <c r="R434" i="17"/>
  <c r="T432" i="17"/>
  <c r="AA432" i="17"/>
  <c r="AB432" i="17"/>
  <c r="AV445" i="17"/>
  <c r="AW446" i="17" s="1"/>
  <c r="O433" i="17"/>
  <c r="AC433" i="17"/>
  <c r="AD432" i="17"/>
  <c r="I434" i="17"/>
  <c r="J434" i="17" s="1"/>
  <c r="K434" i="17" s="1"/>
  <c r="H435" i="17"/>
  <c r="N434" i="17"/>
  <c r="M435" i="17"/>
  <c r="Q446" i="17"/>
  <c r="Y446" i="17"/>
  <c r="AN447" i="17"/>
  <c r="Z445" i="17"/>
  <c r="W445" i="17"/>
  <c r="S434" i="17" l="1"/>
  <c r="R435" i="17"/>
  <c r="AA433" i="17"/>
  <c r="T433" i="17"/>
  <c r="AB433" i="17"/>
  <c r="I435" i="17"/>
  <c r="J435" i="17" s="1"/>
  <c r="K435" i="17" s="1"/>
  <c r="H436" i="17"/>
  <c r="AD433" i="17"/>
  <c r="N435" i="17"/>
  <c r="M436" i="17"/>
  <c r="AV446" i="17"/>
  <c r="AW447" i="17" s="1"/>
  <c r="W446" i="17"/>
  <c r="Z446" i="17"/>
  <c r="Q447" i="17"/>
  <c r="Y447" i="17"/>
  <c r="AN448" i="17"/>
  <c r="O434" i="17"/>
  <c r="AC434" i="17"/>
  <c r="S435" i="17" l="1"/>
  <c r="R436" i="17"/>
  <c r="AA434" i="17"/>
  <c r="T434" i="17"/>
  <c r="AB434" i="17"/>
  <c r="AN449" i="17"/>
  <c r="Q448" i="17"/>
  <c r="Y448" i="17"/>
  <c r="AC435" i="17"/>
  <c r="O435" i="17"/>
  <c r="I436" i="17"/>
  <c r="J436" i="17" s="1"/>
  <c r="K436" i="17" s="1"/>
  <c r="H437" i="17"/>
  <c r="N436" i="17"/>
  <c r="M437" i="17"/>
  <c r="AV447" i="17"/>
  <c r="AW448" i="17" s="1"/>
  <c r="AD434" i="17"/>
  <c r="W447" i="17"/>
  <c r="Z447" i="17"/>
  <c r="AV448" i="17" l="1"/>
  <c r="AW449" i="17" s="1"/>
  <c r="S436" i="17"/>
  <c r="R437" i="17"/>
  <c r="T435" i="17"/>
  <c r="AA435" i="17"/>
  <c r="AB435" i="17"/>
  <c r="Z448" i="17"/>
  <c r="W448" i="17"/>
  <c r="AC436" i="17"/>
  <c r="O436" i="17"/>
  <c r="N437" i="17"/>
  <c r="M438" i="17"/>
  <c r="I437" i="17"/>
  <c r="J437" i="17" s="1"/>
  <c r="K437" i="17" s="1"/>
  <c r="H438" i="17"/>
  <c r="AD435" i="17"/>
  <c r="AN450" i="17"/>
  <c r="Y449" i="17"/>
  <c r="Q449" i="17"/>
  <c r="S437" i="17" l="1"/>
  <c r="R438" i="17"/>
  <c r="AA436" i="17"/>
  <c r="T436" i="17"/>
  <c r="AB436" i="17"/>
  <c r="I438" i="17"/>
  <c r="J438" i="17" s="1"/>
  <c r="K438" i="17" s="1"/>
  <c r="H439" i="17"/>
  <c r="AV449" i="17"/>
  <c r="AW450" i="17" s="1"/>
  <c r="W449" i="17"/>
  <c r="Z449" i="17"/>
  <c r="N438" i="17"/>
  <c r="M439" i="17"/>
  <c r="AC437" i="17"/>
  <c r="O437" i="17"/>
  <c r="Q450" i="17"/>
  <c r="Y450" i="17"/>
  <c r="AN451" i="17"/>
  <c r="AD436" i="17"/>
  <c r="S438" i="17" l="1"/>
  <c r="R439" i="17"/>
  <c r="AA437" i="17"/>
  <c r="T437" i="17"/>
  <c r="AB437" i="17"/>
  <c r="AV450" i="17"/>
  <c r="AW451" i="17" s="1"/>
  <c r="Y451" i="17"/>
  <c r="Q451" i="17"/>
  <c r="AN452" i="17"/>
  <c r="N439" i="17"/>
  <c r="M440" i="17"/>
  <c r="O438" i="17"/>
  <c r="AC438" i="17"/>
  <c r="I439" i="17"/>
  <c r="J439" i="17" s="1"/>
  <c r="K439" i="17" s="1"/>
  <c r="H440" i="17"/>
  <c r="AD437" i="17"/>
  <c r="Z450" i="17"/>
  <c r="W450" i="17"/>
  <c r="S439" i="17" l="1"/>
  <c r="R440" i="17"/>
  <c r="AA438" i="17"/>
  <c r="T438" i="17"/>
  <c r="AB438" i="17"/>
  <c r="AV451" i="17"/>
  <c r="AW452" i="17" s="1"/>
  <c r="O439" i="17"/>
  <c r="AC439" i="17"/>
  <c r="Q452" i="17"/>
  <c r="AN453" i="17"/>
  <c r="Y452" i="17"/>
  <c r="AD438" i="17"/>
  <c r="I440" i="17"/>
  <c r="J440" i="17" s="1"/>
  <c r="K440" i="17" s="1"/>
  <c r="H441" i="17"/>
  <c r="N440" i="17"/>
  <c r="M441" i="17"/>
  <c r="Z451" i="17"/>
  <c r="W451" i="17"/>
  <c r="S440" i="17" l="1"/>
  <c r="R441" i="17"/>
  <c r="AA439" i="17"/>
  <c r="T439" i="17"/>
  <c r="AB439" i="17"/>
  <c r="AV452" i="17"/>
  <c r="AW453" i="17" s="1"/>
  <c r="I441" i="17"/>
  <c r="J441" i="17" s="1"/>
  <c r="K441" i="17" s="1"/>
  <c r="H442" i="17"/>
  <c r="Q453" i="17"/>
  <c r="Y453" i="17"/>
  <c r="AN454" i="17"/>
  <c r="W452" i="17"/>
  <c r="Z452" i="17"/>
  <c r="AD439" i="17"/>
  <c r="N441" i="17"/>
  <c r="M442" i="17"/>
  <c r="AC440" i="17"/>
  <c r="O440" i="17"/>
  <c r="S441" i="17" l="1"/>
  <c r="R442" i="17"/>
  <c r="T440" i="17"/>
  <c r="AA440" i="17"/>
  <c r="AB440" i="17"/>
  <c r="N442" i="17"/>
  <c r="M443" i="17"/>
  <c r="Z453" i="17"/>
  <c r="W453" i="17"/>
  <c r="AD440" i="17"/>
  <c r="AC441" i="17"/>
  <c r="O441" i="17"/>
  <c r="I442" i="17"/>
  <c r="J442" i="17" s="1"/>
  <c r="K442" i="17" s="1"/>
  <c r="H443" i="17"/>
  <c r="Y454" i="17"/>
  <c r="Q454" i="17"/>
  <c r="AN455" i="17"/>
  <c r="AV453" i="17"/>
  <c r="AW454" i="17" s="1"/>
  <c r="S442" i="17" l="1"/>
  <c r="R443" i="17"/>
  <c r="AA441" i="17"/>
  <c r="T441" i="17"/>
  <c r="AB441" i="17"/>
  <c r="I443" i="17"/>
  <c r="J443" i="17" s="1"/>
  <c r="K443" i="17" s="1"/>
  <c r="H444" i="17"/>
  <c r="W454" i="17"/>
  <c r="Z454" i="17"/>
  <c r="AN456" i="17"/>
  <c r="Y455" i="17"/>
  <c r="Q455" i="17"/>
  <c r="AD441" i="17"/>
  <c r="N443" i="17"/>
  <c r="M444" i="17"/>
  <c r="AV454" i="17"/>
  <c r="AW455" i="17" s="1"/>
  <c r="O442" i="17"/>
  <c r="AC442" i="17"/>
  <c r="S443" i="17" l="1"/>
  <c r="R444" i="17"/>
  <c r="AA442" i="17"/>
  <c r="T442" i="17"/>
  <c r="AB442" i="17"/>
  <c r="AD442" i="17"/>
  <c r="AN457" i="17"/>
  <c r="Y456" i="17"/>
  <c r="Q456" i="17"/>
  <c r="I444" i="17"/>
  <c r="J444" i="17" s="1"/>
  <c r="K444" i="17" s="1"/>
  <c r="H445" i="17"/>
  <c r="AC443" i="17"/>
  <c r="O443" i="17"/>
  <c r="AV455" i="17"/>
  <c r="AW456" i="17" s="1"/>
  <c r="N444" i="17"/>
  <c r="M445" i="17"/>
  <c r="Z455" i="17"/>
  <c r="W455" i="17"/>
  <c r="S444" i="17" l="1"/>
  <c r="R445" i="17"/>
  <c r="AA443" i="17"/>
  <c r="T443" i="17"/>
  <c r="AB443" i="17"/>
  <c r="AV456" i="17"/>
  <c r="AW457" i="17" s="1"/>
  <c r="I445" i="17"/>
  <c r="J445" i="17" s="1"/>
  <c r="K445" i="17" s="1"/>
  <c r="H446" i="17"/>
  <c r="N445" i="17"/>
  <c r="M446" i="17"/>
  <c r="Z456" i="17"/>
  <c r="W456" i="17"/>
  <c r="AD443" i="17"/>
  <c r="AC444" i="17"/>
  <c r="O444" i="17"/>
  <c r="Q457" i="17"/>
  <c r="Y457" i="17"/>
  <c r="AN458" i="17"/>
  <c r="S445" i="17" l="1"/>
  <c r="R446" i="17"/>
  <c r="T444" i="17"/>
  <c r="AA444" i="17"/>
  <c r="AB444" i="17"/>
  <c r="I446" i="17"/>
  <c r="J446" i="17" s="1"/>
  <c r="K446" i="17" s="1"/>
  <c r="H447" i="17"/>
  <c r="Z457" i="17"/>
  <c r="W457" i="17"/>
  <c r="O445" i="17"/>
  <c r="AC445" i="17"/>
  <c r="AV457" i="17"/>
  <c r="AW458" i="17" s="1"/>
  <c r="AN459" i="17"/>
  <c r="Q458" i="17"/>
  <c r="Y458" i="17"/>
  <c r="AD444" i="17"/>
  <c r="N446" i="17"/>
  <c r="M447" i="17"/>
  <c r="S446" i="17" l="1"/>
  <c r="R447" i="17"/>
  <c r="T445" i="17"/>
  <c r="AA445" i="17"/>
  <c r="AB445" i="17"/>
  <c r="AD445" i="17"/>
  <c r="N447" i="17"/>
  <c r="M448" i="17"/>
  <c r="Z458" i="17"/>
  <c r="W458" i="17"/>
  <c r="AC446" i="17"/>
  <c r="O446" i="17"/>
  <c r="Y459" i="17"/>
  <c r="Q459" i="17"/>
  <c r="AN460" i="17"/>
  <c r="AV458" i="17"/>
  <c r="AW459" i="17" s="1"/>
  <c r="I447" i="17"/>
  <c r="J447" i="17" s="1"/>
  <c r="K447" i="17" s="1"/>
  <c r="H448" i="17"/>
  <c r="S447" i="17" l="1"/>
  <c r="R448" i="17"/>
  <c r="AA446" i="17"/>
  <c r="T446" i="17"/>
  <c r="AB446" i="17"/>
  <c r="N448" i="17"/>
  <c r="M449" i="17"/>
  <c r="AV459" i="17"/>
  <c r="AW460" i="17" s="1"/>
  <c r="O447" i="17"/>
  <c r="AC447" i="17"/>
  <c r="I448" i="17"/>
  <c r="J448" i="17" s="1"/>
  <c r="K448" i="17" s="1"/>
  <c r="H449" i="17"/>
  <c r="Q460" i="17"/>
  <c r="Y460" i="17"/>
  <c r="AN461" i="17"/>
  <c r="AD446" i="17"/>
  <c r="W459" i="17"/>
  <c r="Z459" i="17"/>
  <c r="S448" i="17" l="1"/>
  <c r="R449" i="17"/>
  <c r="T447" i="17"/>
  <c r="AA447" i="17"/>
  <c r="AB447" i="17"/>
  <c r="AD447" i="17"/>
  <c r="N449" i="17"/>
  <c r="M450" i="17"/>
  <c r="O448" i="17"/>
  <c r="AC448" i="17"/>
  <c r="Z460" i="17"/>
  <c r="W460" i="17"/>
  <c r="I449" i="17"/>
  <c r="J449" i="17" s="1"/>
  <c r="K449" i="17" s="1"/>
  <c r="H450" i="17"/>
  <c r="AV460" i="17"/>
  <c r="AW461" i="17" s="1"/>
  <c r="Y461" i="17"/>
  <c r="Q461" i="17"/>
  <c r="AN462" i="17"/>
  <c r="AV461" i="17" l="1"/>
  <c r="AW462" i="17" s="1"/>
  <c r="S449" i="17"/>
  <c r="R450" i="17"/>
  <c r="T448" i="17"/>
  <c r="AA448" i="17"/>
  <c r="AB448" i="17"/>
  <c r="W461" i="17"/>
  <c r="Z461" i="17"/>
  <c r="I450" i="17"/>
  <c r="J450" i="17" s="1"/>
  <c r="K450" i="17" s="1"/>
  <c r="H451" i="17"/>
  <c r="N450" i="17"/>
  <c r="M451" i="17"/>
  <c r="O449" i="17"/>
  <c r="AC449" i="17"/>
  <c r="AN463" i="17"/>
  <c r="Q462" i="17"/>
  <c r="Y462" i="17"/>
  <c r="AD448" i="17"/>
  <c r="S450" i="17" l="1"/>
  <c r="R451" i="17"/>
  <c r="AA449" i="17"/>
  <c r="T449" i="17"/>
  <c r="AB449" i="17"/>
  <c r="AD449" i="17"/>
  <c r="AV462" i="17"/>
  <c r="AW463" i="17" s="1"/>
  <c r="Y463" i="17"/>
  <c r="Q463" i="17"/>
  <c r="AN464" i="17"/>
  <c r="N451" i="17"/>
  <c r="M452" i="17"/>
  <c r="AC450" i="17"/>
  <c r="O450" i="17"/>
  <c r="I451" i="17"/>
  <c r="J451" i="17" s="1"/>
  <c r="K451" i="17" s="1"/>
  <c r="H452" i="17"/>
  <c r="W462" i="17"/>
  <c r="Z462" i="17"/>
  <c r="AV463" i="17" l="1"/>
  <c r="AW464" i="17" s="1"/>
  <c r="S451" i="17"/>
  <c r="R452" i="17"/>
  <c r="AA450" i="17"/>
  <c r="T450" i="17"/>
  <c r="AB450" i="17"/>
  <c r="AD450" i="17"/>
  <c r="N452" i="17"/>
  <c r="M453" i="17"/>
  <c r="Z463" i="17"/>
  <c r="W463" i="17"/>
  <c r="O451" i="17"/>
  <c r="AC451" i="17"/>
  <c r="Y464" i="17"/>
  <c r="Q464" i="17"/>
  <c r="AN465" i="17"/>
  <c r="I452" i="17"/>
  <c r="J452" i="17" s="1"/>
  <c r="K452" i="17" s="1"/>
  <c r="H453" i="17"/>
  <c r="S452" i="17" l="1"/>
  <c r="R453" i="17"/>
  <c r="T451" i="17"/>
  <c r="AA451" i="17"/>
  <c r="AB451" i="17"/>
  <c r="I453" i="17"/>
  <c r="J453" i="17" s="1"/>
  <c r="K453" i="17" s="1"/>
  <c r="H454" i="17"/>
  <c r="AD451" i="17"/>
  <c r="N453" i="17"/>
  <c r="M454" i="17"/>
  <c r="Z464" i="17"/>
  <c r="W464" i="17"/>
  <c r="Y465" i="17"/>
  <c r="Q465" i="17"/>
  <c r="AN466" i="17"/>
  <c r="O452" i="17"/>
  <c r="AC452" i="17"/>
  <c r="AV464" i="17"/>
  <c r="AW465" i="17" s="1"/>
  <c r="S453" i="17" l="1"/>
  <c r="R454" i="17"/>
  <c r="AA452" i="17"/>
  <c r="T452" i="17"/>
  <c r="AB452" i="17"/>
  <c r="AV465" i="17"/>
  <c r="AW466" i="17" s="1"/>
  <c r="Q466" i="17"/>
  <c r="Y466" i="17"/>
  <c r="AN467" i="17"/>
  <c r="N454" i="17"/>
  <c r="M455" i="17"/>
  <c r="AD452" i="17"/>
  <c r="Z465" i="17"/>
  <c r="W465" i="17"/>
  <c r="AC453" i="17"/>
  <c r="O453" i="17"/>
  <c r="I454" i="17"/>
  <c r="J454" i="17" s="1"/>
  <c r="K454" i="17" s="1"/>
  <c r="H455" i="17"/>
  <c r="S454" i="17" l="1"/>
  <c r="R455" i="17"/>
  <c r="T453" i="17"/>
  <c r="AA453" i="17"/>
  <c r="AB453" i="17"/>
  <c r="AV466" i="17"/>
  <c r="AW467" i="17" s="1"/>
  <c r="N455" i="17"/>
  <c r="M456" i="17"/>
  <c r="AC454" i="17"/>
  <c r="O454" i="17"/>
  <c r="I455" i="17"/>
  <c r="J455" i="17" s="1"/>
  <c r="K455" i="17" s="1"/>
  <c r="H456" i="17"/>
  <c r="AN468" i="17"/>
  <c r="Q467" i="17"/>
  <c r="Y467" i="17"/>
  <c r="AD453" i="17"/>
  <c r="W466" i="17"/>
  <c r="Z466" i="17"/>
  <c r="AV467" i="17" l="1"/>
  <c r="AW468" i="17" s="1"/>
  <c r="S455" i="17"/>
  <c r="R456" i="17"/>
  <c r="T454" i="17"/>
  <c r="AA454" i="17"/>
  <c r="AB454" i="17"/>
  <c r="Y468" i="17"/>
  <c r="Q468" i="17"/>
  <c r="AN469" i="17"/>
  <c r="AD454" i="17"/>
  <c r="O455" i="17"/>
  <c r="AC455" i="17"/>
  <c r="I456" i="17"/>
  <c r="J456" i="17" s="1"/>
  <c r="K456" i="17" s="1"/>
  <c r="H457" i="17"/>
  <c r="N456" i="17"/>
  <c r="M457" i="17"/>
  <c r="Z467" i="17"/>
  <c r="W467" i="17"/>
  <c r="AV468" i="17" l="1"/>
  <c r="AW469" i="17" s="1"/>
  <c r="S456" i="17"/>
  <c r="R457" i="17"/>
  <c r="T455" i="17"/>
  <c r="AA455" i="17"/>
  <c r="AB455" i="17"/>
  <c r="N457" i="17"/>
  <c r="M458" i="17"/>
  <c r="O456" i="17"/>
  <c r="AC456" i="17"/>
  <c r="AD455" i="17"/>
  <c r="I457" i="17"/>
  <c r="J457" i="17" s="1"/>
  <c r="K457" i="17" s="1"/>
  <c r="H458" i="17"/>
  <c r="Q469" i="17"/>
  <c r="Y469" i="17"/>
  <c r="AN470" i="17"/>
  <c r="Z468" i="17"/>
  <c r="W468" i="17"/>
  <c r="S457" i="17" l="1"/>
  <c r="R458" i="17"/>
  <c r="AA456" i="17"/>
  <c r="T456" i="17"/>
  <c r="AB456" i="17"/>
  <c r="AV469" i="17"/>
  <c r="AW470" i="17" s="1"/>
  <c r="W469" i="17"/>
  <c r="Z469" i="17"/>
  <c r="Q470" i="17"/>
  <c r="Y470" i="17"/>
  <c r="AN471" i="17"/>
  <c r="N458" i="17"/>
  <c r="M459" i="17"/>
  <c r="AC457" i="17"/>
  <c r="O457" i="17"/>
  <c r="AD456" i="17"/>
  <c r="I458" i="17"/>
  <c r="J458" i="17" s="1"/>
  <c r="K458" i="17" s="1"/>
  <c r="H459" i="17"/>
  <c r="AV470" i="17" l="1"/>
  <c r="AW471" i="17" s="1"/>
  <c r="S458" i="17"/>
  <c r="R459" i="17"/>
  <c r="AA457" i="17"/>
  <c r="T457" i="17"/>
  <c r="AB457" i="17"/>
  <c r="O458" i="17"/>
  <c r="AC458" i="17"/>
  <c r="I459" i="17"/>
  <c r="J459" i="17" s="1"/>
  <c r="K459" i="17" s="1"/>
  <c r="H460" i="17"/>
  <c r="Z470" i="17"/>
  <c r="W470" i="17"/>
  <c r="AN472" i="17"/>
  <c r="Y471" i="17"/>
  <c r="Q471" i="17"/>
  <c r="AD457" i="17"/>
  <c r="N459" i="17"/>
  <c r="M460" i="17"/>
  <c r="S459" i="17" l="1"/>
  <c r="R460" i="17"/>
  <c r="AA458" i="17"/>
  <c r="T458" i="17"/>
  <c r="AB458" i="17"/>
  <c r="AV471" i="17"/>
  <c r="AW472" i="17" s="1"/>
  <c r="Q472" i="17"/>
  <c r="AN473" i="17"/>
  <c r="Y472" i="17"/>
  <c r="O459" i="17"/>
  <c r="AC459" i="17"/>
  <c r="W471" i="17"/>
  <c r="Z471" i="17"/>
  <c r="I460" i="17"/>
  <c r="J460" i="17" s="1"/>
  <c r="K460" i="17" s="1"/>
  <c r="H461" i="17"/>
  <c r="N460" i="17"/>
  <c r="M461" i="17"/>
  <c r="AD458" i="17"/>
  <c r="S460" i="17" l="1"/>
  <c r="R461" i="17"/>
  <c r="AA459" i="17"/>
  <c r="T459" i="17"/>
  <c r="AB459" i="17"/>
  <c r="AV472" i="17"/>
  <c r="AW473" i="17" s="1"/>
  <c r="N461" i="17"/>
  <c r="M462" i="17"/>
  <c r="Y473" i="17"/>
  <c r="AN474" i="17"/>
  <c r="Q473" i="17"/>
  <c r="O460" i="17"/>
  <c r="AC460" i="17"/>
  <c r="I461" i="17"/>
  <c r="J461" i="17" s="1"/>
  <c r="K461" i="17" s="1"/>
  <c r="H462" i="17"/>
  <c r="AD459" i="17"/>
  <c r="Z472" i="17"/>
  <c r="W472" i="17"/>
  <c r="S461" i="17" l="1"/>
  <c r="R462" i="17"/>
  <c r="T460" i="17"/>
  <c r="AA460" i="17"/>
  <c r="AB460" i="17"/>
  <c r="AV473" i="17"/>
  <c r="AW474" i="17" s="1"/>
  <c r="N462" i="17"/>
  <c r="M463" i="17"/>
  <c r="O461" i="17"/>
  <c r="AC461" i="17"/>
  <c r="W473" i="17"/>
  <c r="Z473" i="17"/>
  <c r="AD460" i="17"/>
  <c r="I462" i="17"/>
  <c r="J462" i="17" s="1"/>
  <c r="K462" i="17" s="1"/>
  <c r="H463" i="17"/>
  <c r="Q474" i="17"/>
  <c r="AN475" i="17"/>
  <c r="Y474" i="17"/>
  <c r="S462" i="17" l="1"/>
  <c r="R463" i="17"/>
  <c r="AA461" i="17"/>
  <c r="T461" i="17"/>
  <c r="AB461" i="17"/>
  <c r="I463" i="17"/>
  <c r="J463" i="17" s="1"/>
  <c r="K463" i="17" s="1"/>
  <c r="H464" i="17"/>
  <c r="AD461" i="17"/>
  <c r="N463" i="17"/>
  <c r="M464" i="17"/>
  <c r="Z474" i="17"/>
  <c r="W474" i="17"/>
  <c r="Y475" i="17"/>
  <c r="Q475" i="17"/>
  <c r="AN476" i="17"/>
  <c r="AV474" i="17"/>
  <c r="AW475" i="17" s="1"/>
  <c r="AC462" i="17"/>
  <c r="O462" i="17"/>
  <c r="S463" i="17" l="1"/>
  <c r="R464" i="17"/>
  <c r="AA462" i="17"/>
  <c r="T462" i="17"/>
  <c r="AB462" i="17"/>
  <c r="AD462" i="17"/>
  <c r="W475" i="17"/>
  <c r="Z475" i="17"/>
  <c r="AV475" i="17"/>
  <c r="AW476" i="17" s="1"/>
  <c r="Y476" i="17"/>
  <c r="Q476" i="17"/>
  <c r="AN477" i="17"/>
  <c r="O463" i="17"/>
  <c r="AC463" i="17"/>
  <c r="I464" i="17"/>
  <c r="J464" i="17" s="1"/>
  <c r="K464" i="17" s="1"/>
  <c r="H465" i="17"/>
  <c r="N464" i="17"/>
  <c r="M465" i="17"/>
  <c r="S464" i="17" l="1"/>
  <c r="R465" i="17"/>
  <c r="AA463" i="17"/>
  <c r="T463" i="17"/>
  <c r="AB463" i="17"/>
  <c r="I465" i="17"/>
  <c r="J465" i="17" s="1"/>
  <c r="K465" i="17" s="1"/>
  <c r="H466" i="17"/>
  <c r="AD463" i="17"/>
  <c r="Y477" i="17"/>
  <c r="AN478" i="17"/>
  <c r="Q477" i="17"/>
  <c r="O464" i="17"/>
  <c r="AC464" i="17"/>
  <c r="AV476" i="17"/>
  <c r="AW477" i="17" s="1"/>
  <c r="N465" i="17"/>
  <c r="M466" i="17"/>
  <c r="W476" i="17"/>
  <c r="Z476" i="17"/>
  <c r="S465" i="17" l="1"/>
  <c r="R466" i="17"/>
  <c r="AA464" i="17"/>
  <c r="T464" i="17"/>
  <c r="AB464" i="17"/>
  <c r="W477" i="17"/>
  <c r="Z477" i="17"/>
  <c r="I466" i="17"/>
  <c r="J466" i="17" s="1"/>
  <c r="K466" i="17" s="1"/>
  <c r="H467" i="17"/>
  <c r="Y478" i="17"/>
  <c r="Q478" i="17"/>
  <c r="AN479" i="17"/>
  <c r="AD464" i="17"/>
  <c r="N466" i="17"/>
  <c r="M467" i="17"/>
  <c r="AV477" i="17"/>
  <c r="AW478" i="17" s="1"/>
  <c r="O465" i="17"/>
  <c r="AC465" i="17"/>
  <c r="S466" i="17" l="1"/>
  <c r="R467" i="17"/>
  <c r="T465" i="17"/>
  <c r="AA465" i="17"/>
  <c r="AB465" i="17"/>
  <c r="AV478" i="17"/>
  <c r="AW479" i="17" s="1"/>
  <c r="AD465" i="17"/>
  <c r="O466" i="17"/>
  <c r="AC466" i="17"/>
  <c r="I467" i="17"/>
  <c r="J467" i="17" s="1"/>
  <c r="K467" i="17" s="1"/>
  <c r="H468" i="17"/>
  <c r="Y479" i="17"/>
  <c r="Q479" i="17"/>
  <c r="AN480" i="17"/>
  <c r="N467" i="17"/>
  <c r="M468" i="17"/>
  <c r="W478" i="17"/>
  <c r="Z478" i="17"/>
  <c r="S467" i="17" l="1"/>
  <c r="R468" i="17"/>
  <c r="T466" i="17"/>
  <c r="AA466" i="17"/>
  <c r="AB466" i="17"/>
  <c r="Z479" i="17"/>
  <c r="W479" i="17"/>
  <c r="Q480" i="17"/>
  <c r="Y480" i="17"/>
  <c r="AN481" i="17"/>
  <c r="I468" i="17"/>
  <c r="J468" i="17" s="1"/>
  <c r="K468" i="17" s="1"/>
  <c r="H469" i="17"/>
  <c r="AD466" i="17"/>
  <c r="AV479" i="17"/>
  <c r="AW480" i="17" s="1"/>
  <c r="N468" i="17"/>
  <c r="M469" i="17"/>
  <c r="O467" i="17"/>
  <c r="AC467" i="17"/>
  <c r="S468" i="17" l="1"/>
  <c r="R469" i="17"/>
  <c r="AA467" i="17"/>
  <c r="T467" i="17"/>
  <c r="AB467" i="17"/>
  <c r="AV480" i="17"/>
  <c r="AW481" i="17" s="1"/>
  <c r="Y481" i="17"/>
  <c r="Q481" i="17"/>
  <c r="AN482" i="17"/>
  <c r="W480" i="17"/>
  <c r="Z480" i="17"/>
  <c r="AD467" i="17"/>
  <c r="N469" i="17"/>
  <c r="M470" i="17"/>
  <c r="O468" i="17"/>
  <c r="AC468" i="17"/>
  <c r="I469" i="17"/>
  <c r="J469" i="17" s="1"/>
  <c r="K469" i="17" s="1"/>
  <c r="H470" i="17"/>
  <c r="S469" i="17" l="1"/>
  <c r="R470" i="17"/>
  <c r="AA468" i="17"/>
  <c r="T468" i="17"/>
  <c r="AB468" i="17"/>
  <c r="AV481" i="17"/>
  <c r="AW482" i="17" s="1"/>
  <c r="N470" i="17"/>
  <c r="M471" i="17"/>
  <c r="W481" i="17"/>
  <c r="Z481" i="17"/>
  <c r="AD468" i="17"/>
  <c r="AN483" i="17"/>
  <c r="Y482" i="17"/>
  <c r="Q482" i="17"/>
  <c r="I470" i="17"/>
  <c r="J470" i="17" s="1"/>
  <c r="K470" i="17" s="1"/>
  <c r="H471" i="17"/>
  <c r="O469" i="17"/>
  <c r="AC469" i="17"/>
  <c r="S470" i="17" l="1"/>
  <c r="R471" i="17"/>
  <c r="AA469" i="17"/>
  <c r="T469" i="17"/>
  <c r="AB469" i="17"/>
  <c r="I471" i="17"/>
  <c r="J471" i="17" s="1"/>
  <c r="K471" i="17" s="1"/>
  <c r="H472" i="17"/>
  <c r="AV482" i="17"/>
  <c r="AW483" i="17" s="1"/>
  <c r="Y483" i="17"/>
  <c r="Q483" i="17"/>
  <c r="AN484" i="17"/>
  <c r="N471" i="17"/>
  <c r="M472" i="17"/>
  <c r="AD469" i="17"/>
  <c r="O470" i="17"/>
  <c r="AC470" i="17"/>
  <c r="Z482" i="17"/>
  <c r="W482" i="17"/>
  <c r="S471" i="17" l="1"/>
  <c r="R472" i="17"/>
  <c r="AA470" i="17"/>
  <c r="T470" i="17"/>
  <c r="AB470" i="17"/>
  <c r="Q484" i="17"/>
  <c r="AN485" i="17"/>
  <c r="Y484" i="17"/>
  <c r="I472" i="17"/>
  <c r="J472" i="17" s="1"/>
  <c r="K472" i="17" s="1"/>
  <c r="H473" i="17"/>
  <c r="AD470" i="17"/>
  <c r="O471" i="17"/>
  <c r="AC471" i="17"/>
  <c r="AV483" i="17"/>
  <c r="AW484" i="17" s="1"/>
  <c r="W483" i="17"/>
  <c r="Z483" i="17"/>
  <c r="N472" i="17"/>
  <c r="M473" i="17"/>
  <c r="S472" i="17" l="1"/>
  <c r="R473" i="17"/>
  <c r="AV484" i="17"/>
  <c r="AW485" i="17" s="1"/>
  <c r="T471" i="17"/>
  <c r="AA471" i="17"/>
  <c r="AB471" i="17"/>
  <c r="N473" i="17"/>
  <c r="M474" i="17"/>
  <c r="O472" i="17"/>
  <c r="AC472" i="17"/>
  <c r="W484" i="17"/>
  <c r="Z484" i="17"/>
  <c r="I473" i="17"/>
  <c r="J473" i="17" s="1"/>
  <c r="K473" i="17" s="1"/>
  <c r="H474" i="17"/>
  <c r="AD471" i="17"/>
  <c r="AN486" i="17"/>
  <c r="Y485" i="17"/>
  <c r="Q485" i="17"/>
  <c r="S473" i="17" l="1"/>
  <c r="R474" i="17"/>
  <c r="T472" i="17"/>
  <c r="AA472" i="17"/>
  <c r="AB472" i="17"/>
  <c r="AV485" i="17"/>
  <c r="AW486" i="17" s="1"/>
  <c r="AD472" i="17"/>
  <c r="I474" i="17"/>
  <c r="J474" i="17" s="1"/>
  <c r="K474" i="17" s="1"/>
  <c r="H475" i="17"/>
  <c r="W485" i="17"/>
  <c r="Z485" i="17"/>
  <c r="N474" i="17"/>
  <c r="M475" i="17"/>
  <c r="Y486" i="17"/>
  <c r="Q486" i="17"/>
  <c r="AN487" i="17"/>
  <c r="O473" i="17"/>
  <c r="AC473" i="17"/>
  <c r="AV486" i="17" l="1"/>
  <c r="AW487" i="17" s="1"/>
  <c r="S474" i="17"/>
  <c r="R475" i="17"/>
  <c r="AA473" i="17"/>
  <c r="T473" i="17"/>
  <c r="AB473" i="17"/>
  <c r="AD473" i="17"/>
  <c r="I475" i="17"/>
  <c r="J475" i="17" s="1"/>
  <c r="K475" i="17" s="1"/>
  <c r="H476" i="17"/>
  <c r="Z486" i="17"/>
  <c r="W486" i="17"/>
  <c r="Y487" i="17"/>
  <c r="Q487" i="17"/>
  <c r="AN488" i="17"/>
  <c r="N475" i="17"/>
  <c r="M476" i="17"/>
  <c r="O474" i="17"/>
  <c r="AC474" i="17"/>
  <c r="AV487" i="17" l="1"/>
  <c r="AW488" i="17" s="1"/>
  <c r="S475" i="17"/>
  <c r="R476" i="17"/>
  <c r="T474" i="17"/>
  <c r="AA474" i="17"/>
  <c r="AB474" i="17"/>
  <c r="AD474" i="17"/>
  <c r="Y488" i="17"/>
  <c r="Q488" i="17"/>
  <c r="AN489" i="17"/>
  <c r="N476" i="17"/>
  <c r="M477" i="17"/>
  <c r="O475" i="17"/>
  <c r="AC475" i="17"/>
  <c r="W487" i="17"/>
  <c r="Z487" i="17"/>
  <c r="I476" i="17"/>
  <c r="J476" i="17" s="1"/>
  <c r="K476" i="17" s="1"/>
  <c r="H477" i="17"/>
  <c r="S476" i="17" l="1"/>
  <c r="R477" i="17"/>
  <c r="T475" i="17"/>
  <c r="AA475" i="17"/>
  <c r="AB475" i="17"/>
  <c r="AV488" i="17"/>
  <c r="AW489" i="17" s="1"/>
  <c r="N477" i="17"/>
  <c r="M478" i="17"/>
  <c r="Q489" i="17"/>
  <c r="AN490" i="17"/>
  <c r="Y489" i="17"/>
  <c r="O476" i="17"/>
  <c r="AC476" i="17"/>
  <c r="I477" i="17"/>
  <c r="J477" i="17" s="1"/>
  <c r="K477" i="17" s="1"/>
  <c r="H478" i="17"/>
  <c r="AD475" i="17"/>
  <c r="Z488" i="17"/>
  <c r="W488" i="17"/>
  <c r="S477" i="17" l="1"/>
  <c r="R478" i="17"/>
  <c r="T476" i="17"/>
  <c r="AA476" i="17"/>
  <c r="AB476" i="17"/>
  <c r="AD476" i="17"/>
  <c r="AV489" i="17"/>
  <c r="AW490" i="17" s="1"/>
  <c r="N478" i="17"/>
  <c r="M479" i="17"/>
  <c r="Q490" i="17"/>
  <c r="Y490" i="17"/>
  <c r="AN491" i="17"/>
  <c r="O477" i="17"/>
  <c r="AC477" i="17"/>
  <c r="Z489" i="17"/>
  <c r="W489" i="17"/>
  <c r="I478" i="17"/>
  <c r="J478" i="17" s="1"/>
  <c r="K478" i="17" s="1"/>
  <c r="H479" i="17"/>
  <c r="S478" i="17" l="1"/>
  <c r="R479" i="17"/>
  <c r="AA477" i="17"/>
  <c r="T477" i="17"/>
  <c r="AB477" i="17"/>
  <c r="N479" i="17"/>
  <c r="M480" i="17"/>
  <c r="Q491" i="17"/>
  <c r="Y491" i="17"/>
  <c r="AN492" i="17"/>
  <c r="AC478" i="17"/>
  <c r="O478" i="17"/>
  <c r="I479" i="17"/>
  <c r="J479" i="17" s="1"/>
  <c r="K479" i="17" s="1"/>
  <c r="H480" i="17"/>
  <c r="W490" i="17"/>
  <c r="Z490" i="17"/>
  <c r="AD477" i="17"/>
  <c r="AV490" i="17"/>
  <c r="AW491" i="17" s="1"/>
  <c r="S479" i="17" l="1"/>
  <c r="R480" i="17"/>
  <c r="AA478" i="17"/>
  <c r="T478" i="17"/>
  <c r="AB478" i="17"/>
  <c r="Z491" i="17"/>
  <c r="W491" i="17"/>
  <c r="AD478" i="17"/>
  <c r="N480" i="17"/>
  <c r="M481" i="17"/>
  <c r="AV491" i="17"/>
  <c r="AW492" i="17" s="1"/>
  <c r="AC479" i="17"/>
  <c r="O479" i="17"/>
  <c r="I480" i="17"/>
  <c r="J480" i="17" s="1"/>
  <c r="K480" i="17" s="1"/>
  <c r="H481" i="17"/>
  <c r="Y492" i="17"/>
  <c r="Q492" i="17"/>
  <c r="AN493" i="17"/>
  <c r="S480" i="17" l="1"/>
  <c r="R481" i="17"/>
  <c r="AA479" i="17"/>
  <c r="T479" i="17"/>
  <c r="AB479" i="17"/>
  <c r="AV492" i="17"/>
  <c r="AW493" i="17" s="1"/>
  <c r="I481" i="17"/>
  <c r="J481" i="17" s="1"/>
  <c r="K481" i="17" s="1"/>
  <c r="H482" i="17"/>
  <c r="N481" i="17"/>
  <c r="M482" i="17"/>
  <c r="O480" i="17"/>
  <c r="AC480" i="17"/>
  <c r="Z492" i="17"/>
  <c r="W492" i="17"/>
  <c r="Q493" i="17"/>
  <c r="Y493" i="17"/>
  <c r="AN494" i="17"/>
  <c r="AD479" i="17"/>
  <c r="S481" i="17" l="1"/>
  <c r="R482" i="17"/>
  <c r="AA480" i="17"/>
  <c r="T480" i="17"/>
  <c r="AB480" i="17"/>
  <c r="AD480" i="17"/>
  <c r="I482" i="17"/>
  <c r="J482" i="17" s="1"/>
  <c r="K482" i="17" s="1"/>
  <c r="H483" i="17"/>
  <c r="W493" i="17"/>
  <c r="Z493" i="17"/>
  <c r="Y494" i="17"/>
  <c r="AN495" i="17"/>
  <c r="Q494" i="17"/>
  <c r="AV493" i="17"/>
  <c r="AW494" i="17" s="1"/>
  <c r="N482" i="17"/>
  <c r="M483" i="17"/>
  <c r="O481" i="17"/>
  <c r="AC481" i="17"/>
  <c r="S482" i="17" l="1"/>
  <c r="R483" i="17"/>
  <c r="AA481" i="17"/>
  <c r="T481" i="17"/>
  <c r="AB481" i="17"/>
  <c r="AD481" i="17"/>
  <c r="Q495" i="17"/>
  <c r="AN496" i="17"/>
  <c r="Y495" i="17"/>
  <c r="I483" i="17"/>
  <c r="J483" i="17" s="1"/>
  <c r="K483" i="17" s="1"/>
  <c r="H484" i="17"/>
  <c r="N483" i="17"/>
  <c r="M484" i="17"/>
  <c r="O482" i="17"/>
  <c r="AC482" i="17"/>
  <c r="Z494" i="17"/>
  <c r="W494" i="17"/>
  <c r="AV494" i="17"/>
  <c r="AW495" i="17" s="1"/>
  <c r="AV495" i="17" l="1"/>
  <c r="AW496" i="17" s="1"/>
  <c r="S483" i="17"/>
  <c r="R484" i="17"/>
  <c r="T482" i="17"/>
  <c r="AA482" i="17"/>
  <c r="AB482" i="17"/>
  <c r="O483" i="17"/>
  <c r="AC483" i="17"/>
  <c r="N484" i="17"/>
  <c r="M485" i="17"/>
  <c r="Z495" i="17"/>
  <c r="W495" i="17"/>
  <c r="Y496" i="17"/>
  <c r="Q496" i="17"/>
  <c r="AN497" i="17"/>
  <c r="AD482" i="17"/>
  <c r="I484" i="17"/>
  <c r="J484" i="17" s="1"/>
  <c r="K484" i="17" s="1"/>
  <c r="H485" i="17"/>
  <c r="S484" i="17" l="1"/>
  <c r="R485" i="17"/>
  <c r="T483" i="17"/>
  <c r="AA483" i="17"/>
  <c r="AB483" i="17"/>
  <c r="Q497" i="17"/>
  <c r="Y497" i="17"/>
  <c r="AN498" i="17"/>
  <c r="N485" i="17"/>
  <c r="M486" i="17"/>
  <c r="AV496" i="17"/>
  <c r="AW497" i="17" s="1"/>
  <c r="AD483" i="17"/>
  <c r="O484" i="17"/>
  <c r="AC484" i="17"/>
  <c r="I485" i="17"/>
  <c r="J485" i="17" s="1"/>
  <c r="K485" i="17" s="1"/>
  <c r="H486" i="17"/>
  <c r="W496" i="17"/>
  <c r="Z496" i="17"/>
  <c r="S485" i="17" l="1"/>
  <c r="R486" i="17"/>
  <c r="T484" i="17"/>
  <c r="AA484" i="17"/>
  <c r="AB484" i="17"/>
  <c r="I486" i="17"/>
  <c r="J486" i="17" s="1"/>
  <c r="K486" i="17" s="1"/>
  <c r="H487" i="17"/>
  <c r="AD484" i="17"/>
  <c r="AV497" i="17"/>
  <c r="AW498" i="17" s="1"/>
  <c r="N486" i="17"/>
  <c r="M487" i="17"/>
  <c r="O485" i="17"/>
  <c r="AC485" i="17"/>
  <c r="Q498" i="17"/>
  <c r="Y498" i="17"/>
  <c r="AN499" i="17"/>
  <c r="W497" i="17"/>
  <c r="Z497" i="17"/>
  <c r="S486" i="17" l="1"/>
  <c r="R487" i="17"/>
  <c r="AA485" i="17"/>
  <c r="T485" i="17"/>
  <c r="AB485" i="17"/>
  <c r="AV498" i="17"/>
  <c r="AW499" i="17" s="1"/>
  <c r="AD485" i="17"/>
  <c r="N487" i="17"/>
  <c r="M488" i="17"/>
  <c r="Z498" i="17"/>
  <c r="W498" i="17"/>
  <c r="Q499" i="17"/>
  <c r="Y499" i="17"/>
  <c r="AN500" i="17"/>
  <c r="O486" i="17"/>
  <c r="AC486" i="17"/>
  <c r="I487" i="17"/>
  <c r="J487" i="17" s="1"/>
  <c r="K487" i="17" s="1"/>
  <c r="H488" i="17"/>
  <c r="S487" i="17" l="1"/>
  <c r="R488" i="17"/>
  <c r="T486" i="17"/>
  <c r="AA486" i="17"/>
  <c r="AB486" i="17"/>
  <c r="O487" i="17"/>
  <c r="AC487" i="17"/>
  <c r="AD486" i="17"/>
  <c r="N488" i="17"/>
  <c r="M489" i="17"/>
  <c r="AV499" i="17"/>
  <c r="AW500" i="17" s="1"/>
  <c r="Z499" i="17"/>
  <c r="W499" i="17"/>
  <c r="I488" i="17"/>
  <c r="J488" i="17" s="1"/>
  <c r="K488" i="17" s="1"/>
  <c r="H489" i="17"/>
  <c r="Q500" i="17"/>
  <c r="Y500" i="17"/>
  <c r="AN501" i="17"/>
  <c r="S488" i="17" l="1"/>
  <c r="R489" i="17"/>
  <c r="AA487" i="17"/>
  <c r="T487" i="17"/>
  <c r="AB487" i="17"/>
  <c r="AV500" i="17"/>
  <c r="AW501" i="17" s="1"/>
  <c r="AD487" i="17"/>
  <c r="I489" i="17"/>
  <c r="J489" i="17" s="1"/>
  <c r="K489" i="17" s="1"/>
  <c r="H490" i="17"/>
  <c r="Y501" i="17"/>
  <c r="Q501" i="17"/>
  <c r="AN502" i="17"/>
  <c r="N489" i="17"/>
  <c r="M490" i="17"/>
  <c r="W500" i="17"/>
  <c r="Z500" i="17"/>
  <c r="AC488" i="17"/>
  <c r="O488" i="17"/>
  <c r="S489" i="17" l="1"/>
  <c r="R490" i="17"/>
  <c r="AA488" i="17"/>
  <c r="T488" i="17"/>
  <c r="AB488" i="17"/>
  <c r="AV501" i="17"/>
  <c r="AW502" i="17" s="1"/>
  <c r="N490" i="17"/>
  <c r="M491" i="17"/>
  <c r="AC489" i="17"/>
  <c r="O489" i="17"/>
  <c r="I490" i="17"/>
  <c r="J490" i="17" s="1"/>
  <c r="K490" i="17" s="1"/>
  <c r="H491" i="17"/>
  <c r="AD488" i="17"/>
  <c r="W501" i="17"/>
  <c r="Z501" i="17"/>
  <c r="Q502" i="17"/>
  <c r="AN503" i="17"/>
  <c r="Y502" i="17"/>
  <c r="S490" i="17" l="1"/>
  <c r="R491" i="17"/>
  <c r="T489" i="17"/>
  <c r="AA489" i="17"/>
  <c r="AB489" i="17"/>
  <c r="N491" i="17"/>
  <c r="M492" i="17"/>
  <c r="AC490" i="17"/>
  <c r="O490" i="17"/>
  <c r="I491" i="17"/>
  <c r="J491" i="17" s="1"/>
  <c r="K491" i="17" s="1"/>
  <c r="H492" i="17"/>
  <c r="AD489" i="17"/>
  <c r="AV502" i="17"/>
  <c r="AW503" i="17" s="1"/>
  <c r="Q503" i="17"/>
  <c r="Y503" i="17"/>
  <c r="AN504" i="17"/>
  <c r="Z502" i="17"/>
  <c r="W502" i="17"/>
  <c r="S491" i="17" l="1"/>
  <c r="R492" i="17"/>
  <c r="T490" i="17"/>
  <c r="AA490" i="17"/>
  <c r="AB490" i="17"/>
  <c r="O491" i="17"/>
  <c r="AC491" i="17"/>
  <c r="AD490" i="17"/>
  <c r="N492" i="17"/>
  <c r="M493" i="17"/>
  <c r="I492" i="17"/>
  <c r="J492" i="17" s="1"/>
  <c r="K492" i="17" s="1"/>
  <c r="H493" i="17"/>
  <c r="W503" i="17"/>
  <c r="Z503" i="17"/>
  <c r="AV503" i="17"/>
  <c r="AW504" i="17" s="1"/>
  <c r="Q504" i="17"/>
  <c r="AN505" i="17"/>
  <c r="Y504" i="17"/>
  <c r="S492" i="17" l="1"/>
  <c r="R493" i="17"/>
  <c r="AA491" i="17"/>
  <c r="T491" i="17"/>
  <c r="AB491" i="17"/>
  <c r="AV504" i="17"/>
  <c r="AW505" i="17" s="1"/>
  <c r="Y505" i="17"/>
  <c r="AN506" i="17"/>
  <c r="Q505" i="17"/>
  <c r="AD491" i="17"/>
  <c r="Z504" i="17"/>
  <c r="W504" i="17"/>
  <c r="I493" i="17"/>
  <c r="J493" i="17" s="1"/>
  <c r="K493" i="17" s="1"/>
  <c r="H494" i="17"/>
  <c r="N493" i="17"/>
  <c r="M494" i="17"/>
  <c r="AC492" i="17"/>
  <c r="O492" i="17"/>
  <c r="S493" i="17" l="1"/>
  <c r="R494" i="17"/>
  <c r="T492" i="17"/>
  <c r="AA492" i="17"/>
  <c r="AB492" i="17"/>
  <c r="Q506" i="17"/>
  <c r="Y506" i="17"/>
  <c r="AN507" i="17"/>
  <c r="AD492" i="17"/>
  <c r="I494" i="17"/>
  <c r="J494" i="17" s="1"/>
  <c r="K494" i="17" s="1"/>
  <c r="H495" i="17"/>
  <c r="N494" i="17"/>
  <c r="M495" i="17"/>
  <c r="O493" i="17"/>
  <c r="AC493" i="17"/>
  <c r="W505" i="17"/>
  <c r="Z505" i="17"/>
  <c r="AV505" i="17"/>
  <c r="AW506" i="17" s="1"/>
  <c r="S494" i="17" l="1"/>
  <c r="R495" i="17"/>
  <c r="AA493" i="17"/>
  <c r="T493" i="17"/>
  <c r="AB493" i="17"/>
  <c r="AV506" i="17"/>
  <c r="AW507" i="17" s="1"/>
  <c r="Q507" i="17"/>
  <c r="Y507" i="17"/>
  <c r="AN508" i="17"/>
  <c r="Z506" i="17"/>
  <c r="W506" i="17"/>
  <c r="N495" i="17"/>
  <c r="M496" i="17"/>
  <c r="AC494" i="17"/>
  <c r="O494" i="17"/>
  <c r="AD493" i="17"/>
  <c r="I495" i="17"/>
  <c r="J495" i="17" s="1"/>
  <c r="K495" i="17" s="1"/>
  <c r="H496" i="17"/>
  <c r="S495" i="17" l="1"/>
  <c r="R496" i="17"/>
  <c r="T494" i="17"/>
  <c r="AA494" i="17"/>
  <c r="AB494" i="17"/>
  <c r="AC495" i="17"/>
  <c r="O495" i="17"/>
  <c r="Q508" i="17"/>
  <c r="Y508" i="17"/>
  <c r="AN509" i="17"/>
  <c r="W507" i="17"/>
  <c r="Z507" i="17"/>
  <c r="AD494" i="17"/>
  <c r="I496" i="17"/>
  <c r="J496" i="17" s="1"/>
  <c r="K496" i="17" s="1"/>
  <c r="H497" i="17"/>
  <c r="AV507" i="17"/>
  <c r="AW508" i="17" s="1"/>
  <c r="N496" i="17"/>
  <c r="M497" i="17"/>
  <c r="S496" i="17" l="1"/>
  <c r="R497" i="17"/>
  <c r="T495" i="17"/>
  <c r="AA495" i="17"/>
  <c r="AB495" i="17"/>
  <c r="AV508" i="17"/>
  <c r="AW509" i="17" s="1"/>
  <c r="Y509" i="17"/>
  <c r="AN510" i="17"/>
  <c r="Q509" i="17"/>
  <c r="N497" i="17"/>
  <c r="M498" i="17"/>
  <c r="I497" i="17"/>
  <c r="J497" i="17" s="1"/>
  <c r="K497" i="17" s="1"/>
  <c r="H498" i="17"/>
  <c r="O496" i="17"/>
  <c r="AC496" i="17"/>
  <c r="Z508" i="17"/>
  <c r="W508" i="17"/>
  <c r="AD495" i="17"/>
  <c r="S497" i="17" l="1"/>
  <c r="R498" i="17"/>
  <c r="T496" i="17"/>
  <c r="AA496" i="17"/>
  <c r="AB496" i="17"/>
  <c r="AV509" i="17"/>
  <c r="AW510" i="17" s="1"/>
  <c r="N498" i="17"/>
  <c r="M499" i="17"/>
  <c r="AD496" i="17"/>
  <c r="Q510" i="17"/>
  <c r="AN511" i="17"/>
  <c r="Y510" i="17"/>
  <c r="W509" i="17"/>
  <c r="Z509" i="17"/>
  <c r="AC497" i="17"/>
  <c r="O497" i="17"/>
  <c r="I498" i="17"/>
  <c r="J498" i="17" s="1"/>
  <c r="K498" i="17" s="1"/>
  <c r="H499" i="17"/>
  <c r="S498" i="17" l="1"/>
  <c r="R499" i="17"/>
  <c r="AA497" i="17"/>
  <c r="T497" i="17"/>
  <c r="AB497" i="17"/>
  <c r="AV510" i="17"/>
  <c r="AW511" i="17" s="1"/>
  <c r="AD497" i="17"/>
  <c r="Q511" i="17"/>
  <c r="Y511" i="17"/>
  <c r="AN512" i="17"/>
  <c r="O498" i="17"/>
  <c r="AC498" i="17"/>
  <c r="N499" i="17"/>
  <c r="M500" i="17"/>
  <c r="I499" i="17"/>
  <c r="J499" i="17" s="1"/>
  <c r="K499" i="17" s="1"/>
  <c r="H500" i="17"/>
  <c r="W510" i="17"/>
  <c r="Z510" i="17"/>
  <c r="S499" i="17" l="1"/>
  <c r="R500" i="17"/>
  <c r="T498" i="17"/>
  <c r="AA498" i="17"/>
  <c r="AB498" i="17"/>
  <c r="N500" i="17"/>
  <c r="M501" i="17"/>
  <c r="Q512" i="17"/>
  <c r="Y512" i="17"/>
  <c r="AN513" i="17"/>
  <c r="I500" i="17"/>
  <c r="J500" i="17" s="1"/>
  <c r="K500" i="17" s="1"/>
  <c r="H501" i="17"/>
  <c r="AV511" i="17"/>
  <c r="AW512" i="17" s="1"/>
  <c r="O499" i="17"/>
  <c r="AC499" i="17"/>
  <c r="AD498" i="17"/>
  <c r="Z511" i="17"/>
  <c r="W511" i="17"/>
  <c r="S500" i="17" l="1"/>
  <c r="R501" i="17"/>
  <c r="AA499" i="17"/>
  <c r="T499" i="17"/>
  <c r="AB499" i="17"/>
  <c r="AV512" i="17"/>
  <c r="AW513" i="17" s="1"/>
  <c r="Q513" i="17"/>
  <c r="Y513" i="17"/>
  <c r="AN514" i="17"/>
  <c r="N501" i="17"/>
  <c r="M502" i="17"/>
  <c r="I501" i="17"/>
  <c r="J501" i="17" s="1"/>
  <c r="K501" i="17" s="1"/>
  <c r="H502" i="17"/>
  <c r="O500" i="17"/>
  <c r="AC500" i="17"/>
  <c r="Z512" i="17"/>
  <c r="W512" i="17"/>
  <c r="AD499" i="17"/>
  <c r="S501" i="17" l="1"/>
  <c r="R502" i="17"/>
  <c r="T500" i="17"/>
  <c r="AA500" i="17"/>
  <c r="AB500" i="17"/>
  <c r="AV513" i="17"/>
  <c r="AW514" i="17" s="1"/>
  <c r="I502" i="17"/>
  <c r="J502" i="17" s="1"/>
  <c r="K502" i="17" s="1"/>
  <c r="H503" i="17"/>
  <c r="Q514" i="17"/>
  <c r="Y514" i="17"/>
  <c r="AN515" i="17"/>
  <c r="N502" i="17"/>
  <c r="M503" i="17"/>
  <c r="AC501" i="17"/>
  <c r="O501" i="17"/>
  <c r="W513" i="17"/>
  <c r="Z513" i="17"/>
  <c r="AD500" i="17"/>
  <c r="S502" i="17" l="1"/>
  <c r="R503" i="17"/>
  <c r="T501" i="17"/>
  <c r="AA501" i="17"/>
  <c r="AB501" i="17"/>
  <c r="AC502" i="17"/>
  <c r="O502" i="17"/>
  <c r="Y515" i="17"/>
  <c r="Q515" i="17"/>
  <c r="AN516" i="17"/>
  <c r="Z514" i="17"/>
  <c r="W514" i="17"/>
  <c r="AD501" i="17"/>
  <c r="AV514" i="17"/>
  <c r="AW515" i="17" s="1"/>
  <c r="I503" i="17"/>
  <c r="J503" i="17" s="1"/>
  <c r="K503" i="17" s="1"/>
  <c r="H504" i="17"/>
  <c r="N503" i="17"/>
  <c r="M504" i="17"/>
  <c r="S503" i="17" l="1"/>
  <c r="R504" i="17"/>
  <c r="AA502" i="17"/>
  <c r="T502" i="17"/>
  <c r="AB502" i="17"/>
  <c r="AV515" i="17"/>
  <c r="AW516" i="17" s="1"/>
  <c r="N504" i="17"/>
  <c r="M505" i="17"/>
  <c r="I504" i="17"/>
  <c r="J504" i="17" s="1"/>
  <c r="K504" i="17" s="1"/>
  <c r="H505" i="17"/>
  <c r="O503" i="17"/>
  <c r="AC503" i="17"/>
  <c r="W515" i="17"/>
  <c r="Z515" i="17"/>
  <c r="Q516" i="17"/>
  <c r="Y516" i="17"/>
  <c r="AN517" i="17"/>
  <c r="AD502" i="17"/>
  <c r="S504" i="17" l="1"/>
  <c r="R505" i="17"/>
  <c r="T503" i="17"/>
  <c r="AA503" i="17"/>
  <c r="AB503" i="17"/>
  <c r="AV516" i="17"/>
  <c r="AW517" i="17" s="1"/>
  <c r="AD503" i="17"/>
  <c r="W516" i="17"/>
  <c r="Z516" i="17"/>
  <c r="N505" i="17"/>
  <c r="M506" i="17"/>
  <c r="I505" i="17"/>
  <c r="J505" i="17" s="1"/>
  <c r="K505" i="17" s="1"/>
  <c r="H506" i="17"/>
  <c r="Y517" i="17"/>
  <c r="Q517" i="17"/>
  <c r="AN518" i="17"/>
  <c r="AC504" i="17"/>
  <c r="O504" i="17"/>
  <c r="S505" i="17" l="1"/>
  <c r="R506" i="17"/>
  <c r="AA504" i="17"/>
  <c r="T504" i="17"/>
  <c r="AB504" i="17"/>
  <c r="Q518" i="17"/>
  <c r="Y518" i="17"/>
  <c r="AN519" i="17"/>
  <c r="I506" i="17"/>
  <c r="J506" i="17" s="1"/>
  <c r="K506" i="17" s="1"/>
  <c r="H507" i="17"/>
  <c r="W517" i="17"/>
  <c r="Z517" i="17"/>
  <c r="N506" i="17"/>
  <c r="M507" i="17"/>
  <c r="AD504" i="17"/>
  <c r="O505" i="17"/>
  <c r="AC505" i="17"/>
  <c r="AV517" i="17"/>
  <c r="AW518" i="17" s="1"/>
  <c r="S506" i="17" l="1"/>
  <c r="R507" i="17"/>
  <c r="AA505" i="17"/>
  <c r="T505" i="17"/>
  <c r="AB505" i="17"/>
  <c r="AV518" i="17"/>
  <c r="AW519" i="17" s="1"/>
  <c r="O506" i="17"/>
  <c r="AC506" i="17"/>
  <c r="I507" i="17"/>
  <c r="J507" i="17" s="1"/>
  <c r="K507" i="17" s="1"/>
  <c r="H508" i="17"/>
  <c r="Q519" i="17"/>
  <c r="Y519" i="17"/>
  <c r="AN520" i="17"/>
  <c r="AD505" i="17"/>
  <c r="W518" i="17"/>
  <c r="Z518" i="17"/>
  <c r="N507" i="17"/>
  <c r="M508" i="17"/>
  <c r="S507" i="17" l="1"/>
  <c r="R508" i="17"/>
  <c r="AA506" i="17"/>
  <c r="T506" i="17"/>
  <c r="AB506" i="17"/>
  <c r="I508" i="17"/>
  <c r="J508" i="17" s="1"/>
  <c r="K508" i="17" s="1"/>
  <c r="H509" i="17"/>
  <c r="AD506" i="17"/>
  <c r="AV519" i="17"/>
  <c r="AW520" i="17" s="1"/>
  <c r="N508" i="17"/>
  <c r="M509" i="17"/>
  <c r="AC507" i="17"/>
  <c r="O507" i="17"/>
  <c r="W519" i="17"/>
  <c r="Z519" i="17"/>
  <c r="Y520" i="17"/>
  <c r="Q520" i="17"/>
  <c r="AN521" i="17"/>
  <c r="S508" i="17" l="1"/>
  <c r="R509" i="17"/>
  <c r="AA507" i="17"/>
  <c r="T507" i="17"/>
  <c r="AB507" i="17"/>
  <c r="AD507" i="17"/>
  <c r="N509" i="17"/>
  <c r="M510" i="17"/>
  <c r="AV520" i="17"/>
  <c r="AW521" i="17" s="1"/>
  <c r="O508" i="17"/>
  <c r="AC508" i="17"/>
  <c r="Z520" i="17"/>
  <c r="W520" i="17"/>
  <c r="Q521" i="17"/>
  <c r="Y521" i="17"/>
  <c r="AN522" i="17"/>
  <c r="I509" i="17"/>
  <c r="J509" i="17" s="1"/>
  <c r="K509" i="17" s="1"/>
  <c r="H510" i="17"/>
  <c r="S509" i="17" l="1"/>
  <c r="R510" i="17"/>
  <c r="T508" i="17"/>
  <c r="AA508" i="17"/>
  <c r="AB508" i="17"/>
  <c r="Y522" i="17"/>
  <c r="AN523" i="17"/>
  <c r="Q522" i="17"/>
  <c r="AD508" i="17"/>
  <c r="W521" i="17"/>
  <c r="Z521" i="17"/>
  <c r="AV521" i="17"/>
  <c r="AW522" i="17" s="1"/>
  <c r="I510" i="17"/>
  <c r="J510" i="17" s="1"/>
  <c r="K510" i="17" s="1"/>
  <c r="H511" i="17"/>
  <c r="N510" i="17"/>
  <c r="M511" i="17"/>
  <c r="O509" i="17"/>
  <c r="AC509" i="17"/>
  <c r="S510" i="17" l="1"/>
  <c r="R511" i="17"/>
  <c r="AA509" i="17"/>
  <c r="T509" i="17"/>
  <c r="AB509" i="17"/>
  <c r="AC510" i="17"/>
  <c r="O510" i="17"/>
  <c r="I511" i="17"/>
  <c r="J511" i="17" s="1"/>
  <c r="K511" i="17" s="1"/>
  <c r="H512" i="17"/>
  <c r="AD509" i="17"/>
  <c r="Q523" i="17"/>
  <c r="Y523" i="17"/>
  <c r="AN524" i="17"/>
  <c r="N511" i="17"/>
  <c r="M512" i="17"/>
  <c r="Z522" i="17"/>
  <c r="W522" i="17"/>
  <c r="AV522" i="17"/>
  <c r="AW523" i="17" s="1"/>
  <c r="AV523" i="17" l="1"/>
  <c r="AW524" i="17" s="1"/>
  <c r="S511" i="17"/>
  <c r="R512" i="17"/>
  <c r="AA510" i="17"/>
  <c r="T510" i="17"/>
  <c r="AB510" i="17"/>
  <c r="I512" i="17"/>
  <c r="J512" i="17" s="1"/>
  <c r="K512" i="17" s="1"/>
  <c r="H513" i="17"/>
  <c r="W523" i="17"/>
  <c r="Z523" i="17"/>
  <c r="N512" i="17"/>
  <c r="M513" i="17"/>
  <c r="O511" i="17"/>
  <c r="AC511" i="17"/>
  <c r="Q524" i="17"/>
  <c r="Y524" i="17"/>
  <c r="AN525" i="17"/>
  <c r="AD510" i="17"/>
  <c r="S512" i="17" l="1"/>
  <c r="R513" i="17"/>
  <c r="AA511" i="17"/>
  <c r="T511" i="17"/>
  <c r="AB511" i="17"/>
  <c r="O512" i="17"/>
  <c r="AC512" i="17"/>
  <c r="AV524" i="17"/>
  <c r="AW525" i="17" s="1"/>
  <c r="I513" i="17"/>
  <c r="J513" i="17" s="1"/>
  <c r="K513" i="17" s="1"/>
  <c r="H514" i="17"/>
  <c r="AN526" i="17"/>
  <c r="Q525" i="17"/>
  <c r="Y525" i="17"/>
  <c r="N513" i="17"/>
  <c r="M514" i="17"/>
  <c r="AD511" i="17"/>
  <c r="Z524" i="17"/>
  <c r="W524" i="17"/>
  <c r="S513" i="17" l="1"/>
  <c r="R514" i="17"/>
  <c r="T512" i="17"/>
  <c r="AA512" i="17"/>
  <c r="AB512" i="17"/>
  <c r="Y526" i="17"/>
  <c r="AN527" i="17"/>
  <c r="Q526" i="17"/>
  <c r="N514" i="17"/>
  <c r="M515" i="17"/>
  <c r="AC513" i="17"/>
  <c r="O513" i="17"/>
  <c r="AD512" i="17"/>
  <c r="I514" i="17"/>
  <c r="J514" i="17" s="1"/>
  <c r="K514" i="17" s="1"/>
  <c r="H515" i="17"/>
  <c r="W525" i="17"/>
  <c r="Z525" i="17"/>
  <c r="AV525" i="17"/>
  <c r="AW526" i="17" s="1"/>
  <c r="S514" i="17" l="1"/>
  <c r="R515" i="17"/>
  <c r="AA513" i="17"/>
  <c r="T513" i="17"/>
  <c r="AB513" i="17"/>
  <c r="AC514" i="17"/>
  <c r="O514" i="17"/>
  <c r="Q527" i="17"/>
  <c r="Y527" i="17"/>
  <c r="AN528" i="17"/>
  <c r="I515" i="17"/>
  <c r="J515" i="17" s="1"/>
  <c r="K515" i="17" s="1"/>
  <c r="H516" i="17"/>
  <c r="Z526" i="17"/>
  <c r="W526" i="17"/>
  <c r="AV526" i="17"/>
  <c r="AW527" i="17" s="1"/>
  <c r="AD513" i="17"/>
  <c r="N515" i="17"/>
  <c r="M516" i="17"/>
  <c r="S515" i="17" l="1"/>
  <c r="R516" i="17"/>
  <c r="T514" i="17"/>
  <c r="AA514" i="17"/>
  <c r="AB514" i="17"/>
  <c r="AV527" i="17"/>
  <c r="AW528" i="17" s="1"/>
  <c r="Q528" i="17"/>
  <c r="Y528" i="17"/>
  <c r="AN529" i="17"/>
  <c r="O515" i="17"/>
  <c r="AC515" i="17"/>
  <c r="I516" i="17"/>
  <c r="J516" i="17" s="1"/>
  <c r="K516" i="17" s="1"/>
  <c r="H517" i="17"/>
  <c r="N516" i="17"/>
  <c r="M517" i="17"/>
  <c r="Z527" i="17"/>
  <c r="W527" i="17"/>
  <c r="AD514" i="17"/>
  <c r="S516" i="17" l="1"/>
  <c r="R517" i="17"/>
  <c r="AA515" i="17"/>
  <c r="T515" i="17"/>
  <c r="AB515" i="17"/>
  <c r="I517" i="17"/>
  <c r="J517" i="17" s="1"/>
  <c r="K517" i="17" s="1"/>
  <c r="H518" i="17"/>
  <c r="N517" i="17"/>
  <c r="M518" i="17"/>
  <c r="O516" i="17"/>
  <c r="AC516" i="17"/>
  <c r="Q529" i="17"/>
  <c r="Y529" i="17"/>
  <c r="AN530" i="17"/>
  <c r="W528" i="17"/>
  <c r="Z528" i="17"/>
  <c r="AV528" i="17"/>
  <c r="AW529" i="17" s="1"/>
  <c r="AD515" i="17"/>
  <c r="S517" i="17" l="1"/>
  <c r="R518" i="17"/>
  <c r="T516" i="17"/>
  <c r="AA516" i="17"/>
  <c r="AB516" i="17"/>
  <c r="AV529" i="17"/>
  <c r="AW530" i="17" s="1"/>
  <c r="Y530" i="17"/>
  <c r="Q530" i="17"/>
  <c r="AN531" i="17"/>
  <c r="AD516" i="17"/>
  <c r="N518" i="17"/>
  <c r="M519" i="17"/>
  <c r="AC517" i="17"/>
  <c r="O517" i="17"/>
  <c r="Z529" i="17"/>
  <c r="W529" i="17"/>
  <c r="I518" i="17"/>
  <c r="J518" i="17" s="1"/>
  <c r="K518" i="17" s="1"/>
  <c r="H519" i="17"/>
  <c r="S518" i="17" l="1"/>
  <c r="R519" i="17"/>
  <c r="AA517" i="17"/>
  <c r="T517" i="17"/>
  <c r="AB517" i="17"/>
  <c r="AV530" i="17"/>
  <c r="AW531" i="17" s="1"/>
  <c r="W530" i="17"/>
  <c r="Z530" i="17"/>
  <c r="AD517" i="17"/>
  <c r="N519" i="17"/>
  <c r="M520" i="17"/>
  <c r="Q531" i="17"/>
  <c r="Y531" i="17"/>
  <c r="AN532" i="17"/>
  <c r="I519" i="17"/>
  <c r="J519" i="17" s="1"/>
  <c r="K519" i="17" s="1"/>
  <c r="H520" i="17"/>
  <c r="AC518" i="17"/>
  <c r="O518" i="17"/>
  <c r="S519" i="17" l="1"/>
  <c r="R520" i="17"/>
  <c r="T518" i="17"/>
  <c r="AA518" i="17"/>
  <c r="AB518" i="17"/>
  <c r="N520" i="17"/>
  <c r="M521" i="17"/>
  <c r="Y532" i="17"/>
  <c r="AN533" i="17"/>
  <c r="Q532" i="17"/>
  <c r="O519" i="17"/>
  <c r="AC519" i="17"/>
  <c r="Z531" i="17"/>
  <c r="W531" i="17"/>
  <c r="AD518" i="17"/>
  <c r="I520" i="17"/>
  <c r="J520" i="17" s="1"/>
  <c r="K520" i="17" s="1"/>
  <c r="H521" i="17"/>
  <c r="AV531" i="17"/>
  <c r="AW532" i="17" s="1"/>
  <c r="S520" i="17" l="1"/>
  <c r="R521" i="17"/>
  <c r="AA519" i="17"/>
  <c r="T519" i="17"/>
  <c r="AB519" i="17"/>
  <c r="AV532" i="17"/>
  <c r="AW533" i="17" s="1"/>
  <c r="AD519" i="17"/>
  <c r="I521" i="17"/>
  <c r="J521" i="17" s="1"/>
  <c r="K521" i="17" s="1"/>
  <c r="H522" i="17"/>
  <c r="N521" i="17"/>
  <c r="M522" i="17"/>
  <c r="AC520" i="17"/>
  <c r="O520" i="17"/>
  <c r="W532" i="17"/>
  <c r="Z532" i="17"/>
  <c r="Q533" i="17"/>
  <c r="AN534" i="17"/>
  <c r="Y533" i="17"/>
  <c r="S521" i="17" l="1"/>
  <c r="R522" i="17"/>
  <c r="T520" i="17"/>
  <c r="AA520" i="17"/>
  <c r="AB520" i="17"/>
  <c r="AV533" i="17"/>
  <c r="AW534" i="17" s="1"/>
  <c r="O521" i="17"/>
  <c r="AC521" i="17"/>
  <c r="I522" i="17"/>
  <c r="J522" i="17" s="1"/>
  <c r="K522" i="17" s="1"/>
  <c r="H523" i="17"/>
  <c r="Z533" i="17"/>
  <c r="W533" i="17"/>
  <c r="AD520" i="17"/>
  <c r="N522" i="17"/>
  <c r="M523" i="17"/>
  <c r="AN535" i="17"/>
  <c r="Y534" i="17"/>
  <c r="Q534" i="17"/>
  <c r="S522" i="17" l="1"/>
  <c r="R523" i="17"/>
  <c r="T521" i="17"/>
  <c r="AA521" i="17"/>
  <c r="AB521" i="17"/>
  <c r="AV534" i="17"/>
  <c r="AW535" i="17" s="1"/>
  <c r="W534" i="17"/>
  <c r="Z534" i="17"/>
  <c r="I523" i="17"/>
  <c r="J523" i="17" s="1"/>
  <c r="K523" i="17" s="1"/>
  <c r="H524" i="17"/>
  <c r="AD521" i="17"/>
  <c r="AN536" i="17"/>
  <c r="Y535" i="17"/>
  <c r="Q535" i="17"/>
  <c r="O522" i="17"/>
  <c r="AC522" i="17"/>
  <c r="N523" i="17"/>
  <c r="M524" i="17"/>
  <c r="S523" i="17" l="1"/>
  <c r="R524" i="17"/>
  <c r="AA522" i="17"/>
  <c r="T522" i="17"/>
  <c r="AB522" i="17"/>
  <c r="AV535" i="17"/>
  <c r="AW536" i="17" s="1"/>
  <c r="I524" i="17"/>
  <c r="J524" i="17" s="1"/>
  <c r="K524" i="17" s="1"/>
  <c r="H525" i="17"/>
  <c r="N524" i="17"/>
  <c r="M525" i="17"/>
  <c r="AD522" i="17"/>
  <c r="Y536" i="17"/>
  <c r="Q536" i="17"/>
  <c r="AN537" i="17"/>
  <c r="Z535" i="17"/>
  <c r="W535" i="17"/>
  <c r="AC523" i="17"/>
  <c r="O523" i="17"/>
  <c r="S524" i="17" l="1"/>
  <c r="R525" i="17"/>
  <c r="AA523" i="17"/>
  <c r="T523" i="17"/>
  <c r="AB523" i="17"/>
  <c r="Q537" i="17"/>
  <c r="Y537" i="17"/>
  <c r="AN538" i="17"/>
  <c r="Z536" i="17"/>
  <c r="W536" i="17"/>
  <c r="AD523" i="17"/>
  <c r="I525" i="17"/>
  <c r="J525" i="17" s="1"/>
  <c r="K525" i="17" s="1"/>
  <c r="H526" i="17"/>
  <c r="AV536" i="17"/>
  <c r="AW537" i="17" s="1"/>
  <c r="N525" i="17"/>
  <c r="M526" i="17"/>
  <c r="O524" i="17"/>
  <c r="AC524" i="17"/>
  <c r="S525" i="17" l="1"/>
  <c r="R526" i="17"/>
  <c r="AA524" i="17"/>
  <c r="T524" i="17"/>
  <c r="AB524" i="17"/>
  <c r="AV537" i="17"/>
  <c r="AW538" i="17" s="1"/>
  <c r="I526" i="17"/>
  <c r="J526" i="17" s="1"/>
  <c r="K526" i="17" s="1"/>
  <c r="H527" i="17"/>
  <c r="AD524" i="17"/>
  <c r="Q538" i="17"/>
  <c r="Y538" i="17"/>
  <c r="AN539" i="17"/>
  <c r="O525" i="17"/>
  <c r="AC525" i="17"/>
  <c r="N526" i="17"/>
  <c r="M527" i="17"/>
  <c r="W537" i="17"/>
  <c r="Z537" i="17"/>
  <c r="AV538" i="17" l="1"/>
  <c r="AW539" i="17" s="1"/>
  <c r="S526" i="17"/>
  <c r="R527" i="17"/>
  <c r="AA525" i="17"/>
  <c r="T525" i="17"/>
  <c r="AB525" i="17"/>
  <c r="W538" i="17"/>
  <c r="Z538" i="17"/>
  <c r="N527" i="17"/>
  <c r="M528" i="17"/>
  <c r="O526" i="17"/>
  <c r="AC526" i="17"/>
  <c r="I527" i="17"/>
  <c r="J527" i="17" s="1"/>
  <c r="K527" i="17" s="1"/>
  <c r="H528" i="17"/>
  <c r="AD525" i="17"/>
  <c r="Y539" i="17"/>
  <c r="Q539" i="17"/>
  <c r="AN540" i="17"/>
  <c r="S527" i="17" l="1"/>
  <c r="R528" i="17"/>
  <c r="T526" i="17"/>
  <c r="AA526" i="17"/>
  <c r="AB526" i="17"/>
  <c r="AD526" i="17"/>
  <c r="AV539" i="17"/>
  <c r="AW540" i="17" s="1"/>
  <c r="Q540" i="17"/>
  <c r="Y540" i="17"/>
  <c r="AN541" i="17"/>
  <c r="N528" i="17"/>
  <c r="M529" i="17"/>
  <c r="I528" i="17"/>
  <c r="J528" i="17" s="1"/>
  <c r="K528" i="17" s="1"/>
  <c r="H529" i="17"/>
  <c r="O527" i="17"/>
  <c r="AC527" i="17"/>
  <c r="W539" i="17"/>
  <c r="Z539" i="17"/>
  <c r="S528" i="17" l="1"/>
  <c r="R529" i="17"/>
  <c r="T527" i="17"/>
  <c r="AA527" i="17"/>
  <c r="AB527" i="17"/>
  <c r="AV540" i="17"/>
  <c r="AW541" i="17" s="1"/>
  <c r="N529" i="17"/>
  <c r="M530" i="17"/>
  <c r="O528" i="17"/>
  <c r="AC528" i="17"/>
  <c r="AD527" i="17"/>
  <c r="I529" i="17"/>
  <c r="J529" i="17" s="1"/>
  <c r="K529" i="17" s="1"/>
  <c r="H530" i="17"/>
  <c r="Q541" i="17"/>
  <c r="Y541" i="17"/>
  <c r="AN542" i="17"/>
  <c r="W540" i="17"/>
  <c r="Z540" i="17"/>
  <c r="S529" i="17" l="1"/>
  <c r="R530" i="17"/>
  <c r="T528" i="17"/>
  <c r="AA528" i="17"/>
  <c r="AB528" i="17"/>
  <c r="AV541" i="17"/>
  <c r="AW542" i="17" s="1"/>
  <c r="N530" i="17"/>
  <c r="M531" i="17"/>
  <c r="Z541" i="17"/>
  <c r="W541" i="17"/>
  <c r="AD528" i="17"/>
  <c r="AC529" i="17"/>
  <c r="O529" i="17"/>
  <c r="I530" i="17"/>
  <c r="J530" i="17" s="1"/>
  <c r="K530" i="17" s="1"/>
  <c r="H531" i="17"/>
  <c r="Q542" i="17"/>
  <c r="Y542" i="17"/>
  <c r="AN543" i="17"/>
  <c r="S530" i="17" l="1"/>
  <c r="R531" i="17"/>
  <c r="T529" i="17"/>
  <c r="AA529" i="17"/>
  <c r="AB529" i="17"/>
  <c r="AD529" i="17"/>
  <c r="N531" i="17"/>
  <c r="M532" i="17"/>
  <c r="AN544" i="17"/>
  <c r="Q543" i="17"/>
  <c r="Y543" i="17"/>
  <c r="I531" i="17"/>
  <c r="J531" i="17" s="1"/>
  <c r="K531" i="17" s="1"/>
  <c r="H532" i="17"/>
  <c r="AC530" i="17"/>
  <c r="O530" i="17"/>
  <c r="AV542" i="17"/>
  <c r="AW543" i="17" s="1"/>
  <c r="W542" i="17"/>
  <c r="Z542" i="17"/>
  <c r="S531" i="17" l="1"/>
  <c r="R532" i="17"/>
  <c r="T530" i="17"/>
  <c r="AA530" i="17"/>
  <c r="AB530" i="17"/>
  <c r="AV543" i="17"/>
  <c r="AW544" i="17" s="1"/>
  <c r="O531" i="17"/>
  <c r="AC531" i="17"/>
  <c r="Y544" i="17"/>
  <c r="Q544" i="17"/>
  <c r="AN545" i="17"/>
  <c r="N532" i="17"/>
  <c r="M533" i="17"/>
  <c r="AD530" i="17"/>
  <c r="Z543" i="17"/>
  <c r="W543" i="17"/>
  <c r="I532" i="17"/>
  <c r="J532" i="17" s="1"/>
  <c r="K532" i="17" s="1"/>
  <c r="H533" i="17"/>
  <c r="S532" i="17" l="1"/>
  <c r="R533" i="17"/>
  <c r="T531" i="17"/>
  <c r="AA531" i="17"/>
  <c r="AB531" i="17"/>
  <c r="AV544" i="17"/>
  <c r="AW545" i="17" s="1"/>
  <c r="N533" i="17"/>
  <c r="M534" i="17"/>
  <c r="O532" i="17"/>
  <c r="AC532" i="17"/>
  <c r="Q545" i="17"/>
  <c r="Y545" i="17"/>
  <c r="AN546" i="17"/>
  <c r="AD531" i="17"/>
  <c r="W544" i="17"/>
  <c r="Z544" i="17"/>
  <c r="I533" i="17"/>
  <c r="J533" i="17" s="1"/>
  <c r="K533" i="17" s="1"/>
  <c r="H534" i="17"/>
  <c r="AV545" i="17" l="1"/>
  <c r="AW546" i="17" s="1"/>
  <c r="S533" i="17"/>
  <c r="R534" i="17"/>
  <c r="T532" i="17"/>
  <c r="AA532" i="17"/>
  <c r="AB532" i="17"/>
  <c r="I534" i="17"/>
  <c r="J534" i="17" s="1"/>
  <c r="K534" i="17" s="1"/>
  <c r="H535" i="17"/>
  <c r="AD532" i="17"/>
  <c r="N534" i="17"/>
  <c r="M535" i="17"/>
  <c r="Q546" i="17"/>
  <c r="Y546" i="17"/>
  <c r="AN547" i="17"/>
  <c r="O533" i="17"/>
  <c r="AC533" i="17"/>
  <c r="Z545" i="17"/>
  <c r="W545" i="17"/>
  <c r="S534" i="17" l="1"/>
  <c r="R535" i="17"/>
  <c r="T533" i="17"/>
  <c r="AA533" i="17"/>
  <c r="AB533" i="17"/>
  <c r="AV546" i="17"/>
  <c r="AW547" i="17" s="1"/>
  <c r="AD533" i="17"/>
  <c r="N535" i="17"/>
  <c r="M536" i="17"/>
  <c r="I535" i="17"/>
  <c r="J535" i="17" s="1"/>
  <c r="K535" i="17" s="1"/>
  <c r="H536" i="17"/>
  <c r="Q547" i="17"/>
  <c r="Y547" i="17"/>
  <c r="AN548" i="17"/>
  <c r="O534" i="17"/>
  <c r="AC534" i="17"/>
  <c r="Z546" i="17"/>
  <c r="W546" i="17"/>
  <c r="S535" i="17" l="1"/>
  <c r="R536" i="17"/>
  <c r="T534" i="17"/>
  <c r="AA534" i="17"/>
  <c r="AB534" i="17"/>
  <c r="O535" i="17"/>
  <c r="AC535" i="17"/>
  <c r="AD534" i="17"/>
  <c r="N536" i="17"/>
  <c r="M537" i="17"/>
  <c r="AV547" i="17"/>
  <c r="AW548" i="17" s="1"/>
  <c r="Z547" i="17"/>
  <c r="W547" i="17"/>
  <c r="I536" i="17"/>
  <c r="J536" i="17" s="1"/>
  <c r="K536" i="17" s="1"/>
  <c r="H537" i="17"/>
  <c r="Q548" i="17"/>
  <c r="AN549" i="17"/>
  <c r="Y548" i="17"/>
  <c r="S536" i="17" l="1"/>
  <c r="R537" i="17"/>
  <c r="T535" i="17"/>
  <c r="AA535" i="17"/>
  <c r="AB535" i="17"/>
  <c r="W548" i="17"/>
  <c r="Z548" i="17"/>
  <c r="AV548" i="17"/>
  <c r="AW549" i="17" s="1"/>
  <c r="N537" i="17"/>
  <c r="M538" i="17"/>
  <c r="AD535" i="17"/>
  <c r="O536" i="17"/>
  <c r="AC536" i="17"/>
  <c r="Q549" i="17"/>
  <c r="AN550" i="17"/>
  <c r="Y549" i="17"/>
  <c r="I537" i="17"/>
  <c r="J537" i="17" s="1"/>
  <c r="K537" i="17" s="1"/>
  <c r="H538" i="17"/>
  <c r="S537" i="17" l="1"/>
  <c r="R538" i="17"/>
  <c r="T536" i="17"/>
  <c r="AA536" i="17"/>
  <c r="AB536" i="17"/>
  <c r="AV549" i="17"/>
  <c r="AW550" i="17" s="1"/>
  <c r="N538" i="17"/>
  <c r="M539" i="17"/>
  <c r="Z549" i="17"/>
  <c r="W549" i="17"/>
  <c r="AC537" i="17"/>
  <c r="O537" i="17"/>
  <c r="I538" i="17"/>
  <c r="J538" i="17" s="1"/>
  <c r="K538" i="17" s="1"/>
  <c r="H539" i="17"/>
  <c r="AD536" i="17"/>
  <c r="Y550" i="17"/>
  <c r="AN551" i="17"/>
  <c r="Q550" i="17"/>
  <c r="S538" i="17" l="1"/>
  <c r="R539" i="17"/>
  <c r="AA537" i="17"/>
  <c r="T537" i="17"/>
  <c r="AB537" i="17"/>
  <c r="AV550" i="17"/>
  <c r="AW551" i="17" s="1"/>
  <c r="AD537" i="17"/>
  <c r="N539" i="17"/>
  <c r="M540" i="17"/>
  <c r="AN552" i="17"/>
  <c r="Q551" i="17"/>
  <c r="Y551" i="17"/>
  <c r="AC538" i="17"/>
  <c r="O538" i="17"/>
  <c r="I539" i="17"/>
  <c r="J539" i="17" s="1"/>
  <c r="K539" i="17" s="1"/>
  <c r="H540" i="17"/>
  <c r="W550" i="17"/>
  <c r="Z550" i="17"/>
  <c r="S539" i="17" l="1"/>
  <c r="R540" i="17"/>
  <c r="AA538" i="17"/>
  <c r="T538" i="17"/>
  <c r="AB538" i="17"/>
  <c r="AV551" i="17"/>
  <c r="AW552" i="17" s="1"/>
  <c r="O539" i="17"/>
  <c r="AC539" i="17"/>
  <c r="W551" i="17"/>
  <c r="Z551" i="17"/>
  <c r="I540" i="17"/>
  <c r="J540" i="17" s="1"/>
  <c r="K540" i="17" s="1"/>
  <c r="H541" i="17"/>
  <c r="AD538" i="17"/>
  <c r="Y552" i="17"/>
  <c r="Q552" i="17"/>
  <c r="AN553" i="17"/>
  <c r="N540" i="17"/>
  <c r="M541" i="17"/>
  <c r="S540" i="17" l="1"/>
  <c r="R541" i="17"/>
  <c r="T539" i="17"/>
  <c r="AA539" i="17"/>
  <c r="AB539" i="17"/>
  <c r="AN554" i="17"/>
  <c r="Y553" i="17"/>
  <c r="Q553" i="17"/>
  <c r="Z552" i="17"/>
  <c r="W552" i="17"/>
  <c r="I541" i="17"/>
  <c r="J541" i="17" s="1"/>
  <c r="K541" i="17" s="1"/>
  <c r="H542" i="17"/>
  <c r="AD539" i="17"/>
  <c r="AV552" i="17"/>
  <c r="AW553" i="17" s="1"/>
  <c r="N541" i="17"/>
  <c r="M542" i="17"/>
  <c r="AC540" i="17"/>
  <c r="O540" i="17"/>
  <c r="AV553" i="17" l="1"/>
  <c r="AW554" i="17" s="1"/>
  <c r="S541" i="17"/>
  <c r="R542" i="17"/>
  <c r="AA540" i="17"/>
  <c r="T540" i="17"/>
  <c r="AB540" i="17"/>
  <c r="Y554" i="17"/>
  <c r="AN555" i="17"/>
  <c r="Q554" i="17"/>
  <c r="N542" i="17"/>
  <c r="M543" i="17"/>
  <c r="AC541" i="17"/>
  <c r="O541" i="17"/>
  <c r="W553" i="17"/>
  <c r="Z553" i="17"/>
  <c r="AD540" i="17"/>
  <c r="I542" i="17"/>
  <c r="J542" i="17" s="1"/>
  <c r="K542" i="17" s="1"/>
  <c r="H543" i="17"/>
  <c r="S542" i="17" l="1"/>
  <c r="R543" i="17"/>
  <c r="T541" i="17"/>
  <c r="AA541" i="17"/>
  <c r="AB541" i="17"/>
  <c r="AV554" i="17"/>
  <c r="AW555" i="17" s="1"/>
  <c r="AD541" i="17"/>
  <c r="N543" i="17"/>
  <c r="M544" i="17"/>
  <c r="AC542" i="17"/>
  <c r="O542" i="17"/>
  <c r="I543" i="17"/>
  <c r="J543" i="17" s="1"/>
  <c r="K543" i="17" s="1"/>
  <c r="H544" i="17"/>
  <c r="Y555" i="17"/>
  <c r="Q555" i="17"/>
  <c r="AN556" i="17"/>
  <c r="Z554" i="17"/>
  <c r="W554" i="17"/>
  <c r="S543" i="17" l="1"/>
  <c r="R544" i="17"/>
  <c r="AA542" i="17"/>
  <c r="T542" i="17"/>
  <c r="AB542" i="17"/>
  <c r="AV555" i="17"/>
  <c r="AW556" i="17" s="1"/>
  <c r="AD542" i="17"/>
  <c r="I544" i="17"/>
  <c r="J544" i="17" s="1"/>
  <c r="K544" i="17" s="1"/>
  <c r="H545" i="17"/>
  <c r="Q556" i="17"/>
  <c r="AN557" i="17"/>
  <c r="Y556" i="17"/>
  <c r="W555" i="17"/>
  <c r="Z555" i="17"/>
  <c r="N544" i="17"/>
  <c r="M545" i="17"/>
  <c r="O543" i="17"/>
  <c r="AC543" i="17"/>
  <c r="S544" i="17" l="1"/>
  <c r="R545" i="17"/>
  <c r="T543" i="17"/>
  <c r="AA543" i="17"/>
  <c r="AB543" i="17"/>
  <c r="I545" i="17"/>
  <c r="J545" i="17" s="1"/>
  <c r="K545" i="17" s="1"/>
  <c r="H546" i="17"/>
  <c r="AC544" i="17"/>
  <c r="O544" i="17"/>
  <c r="AD543" i="17"/>
  <c r="W556" i="17"/>
  <c r="Z556" i="17"/>
  <c r="N545" i="17"/>
  <c r="M546" i="17"/>
  <c r="AV556" i="17"/>
  <c r="AW557" i="17" s="1"/>
  <c r="Y557" i="17"/>
  <c r="AN558" i="17"/>
  <c r="Q557" i="17"/>
  <c r="S545" i="17" l="1"/>
  <c r="R546" i="17"/>
  <c r="AA544" i="17"/>
  <c r="T544" i="17"/>
  <c r="AB544" i="17"/>
  <c r="O545" i="17"/>
  <c r="AC545" i="17"/>
  <c r="I546" i="17"/>
  <c r="J546" i="17" s="1"/>
  <c r="K546" i="17" s="1"/>
  <c r="H547" i="17"/>
  <c r="Y558" i="17"/>
  <c r="AN559" i="17"/>
  <c r="Q558" i="17"/>
  <c r="W557" i="17"/>
  <c r="Z557" i="17"/>
  <c r="N546" i="17"/>
  <c r="M547" i="17"/>
  <c r="AV557" i="17"/>
  <c r="AW558" i="17" s="1"/>
  <c r="AD544" i="17"/>
  <c r="S546" i="17" l="1"/>
  <c r="R547" i="17"/>
  <c r="AA545" i="17"/>
  <c r="T545" i="17"/>
  <c r="AB545" i="17"/>
  <c r="AV558" i="17"/>
  <c r="AW559" i="17" s="1"/>
  <c r="N547" i="17"/>
  <c r="M548" i="17"/>
  <c r="AD545" i="17"/>
  <c r="W558" i="17"/>
  <c r="Z558" i="17"/>
  <c r="O546" i="17"/>
  <c r="AC546" i="17"/>
  <c r="Q559" i="17"/>
  <c r="Y559" i="17"/>
  <c r="AN560" i="17"/>
  <c r="I547" i="17"/>
  <c r="J547" i="17" s="1"/>
  <c r="K547" i="17" s="1"/>
  <c r="H548" i="17"/>
  <c r="S547" i="17" l="1"/>
  <c r="R548" i="17"/>
  <c r="T546" i="17"/>
  <c r="AA546" i="17"/>
  <c r="AB546" i="17"/>
  <c r="AV559" i="17"/>
  <c r="AW560" i="17" s="1"/>
  <c r="AD546" i="17"/>
  <c r="I548" i="17"/>
  <c r="J548" i="17" s="1"/>
  <c r="K548" i="17" s="1"/>
  <c r="H549" i="17"/>
  <c r="Z559" i="17"/>
  <c r="W559" i="17"/>
  <c r="Q560" i="17"/>
  <c r="Y560" i="17"/>
  <c r="AN561" i="17"/>
  <c r="N548" i="17"/>
  <c r="M549" i="17"/>
  <c r="O547" i="17"/>
  <c r="AC547" i="17"/>
  <c r="S548" i="17" l="1"/>
  <c r="R549" i="17"/>
  <c r="T547" i="17"/>
  <c r="AA547" i="17"/>
  <c r="AB547" i="17"/>
  <c r="AD547" i="17"/>
  <c r="Y561" i="17"/>
  <c r="Q561" i="17"/>
  <c r="AN562" i="17"/>
  <c r="I549" i="17"/>
  <c r="J549" i="17" s="1"/>
  <c r="K549" i="17" s="1"/>
  <c r="H550" i="17"/>
  <c r="AV560" i="17"/>
  <c r="AW561" i="17" s="1"/>
  <c r="N549" i="17"/>
  <c r="M550" i="17"/>
  <c r="AC548" i="17"/>
  <c r="O548" i="17"/>
  <c r="Z560" i="17"/>
  <c r="W560" i="17"/>
  <c r="S549" i="17" l="1"/>
  <c r="R550" i="17"/>
  <c r="T548" i="17"/>
  <c r="AA548" i="17"/>
  <c r="AB548" i="17"/>
  <c r="O549" i="17"/>
  <c r="AC549" i="17"/>
  <c r="Q562" i="17"/>
  <c r="AN563" i="17"/>
  <c r="Y562" i="17"/>
  <c r="AD548" i="17"/>
  <c r="AV561" i="17"/>
  <c r="AW562" i="17" s="1"/>
  <c r="Z561" i="17"/>
  <c r="W561" i="17"/>
  <c r="I550" i="17"/>
  <c r="J550" i="17" s="1"/>
  <c r="K550" i="17" s="1"/>
  <c r="H551" i="17"/>
  <c r="N550" i="17"/>
  <c r="M551" i="17"/>
  <c r="S550" i="17" l="1"/>
  <c r="R551" i="17"/>
  <c r="AA549" i="17"/>
  <c r="T549" i="17"/>
  <c r="AB549" i="17"/>
  <c r="AD549" i="17"/>
  <c r="N551" i="17"/>
  <c r="M552" i="17"/>
  <c r="Y563" i="17"/>
  <c r="Q563" i="17"/>
  <c r="AN564" i="17"/>
  <c r="AC550" i="17"/>
  <c r="O550" i="17"/>
  <c r="Z562" i="17"/>
  <c r="W562" i="17"/>
  <c r="I551" i="17"/>
  <c r="J551" i="17" s="1"/>
  <c r="K551" i="17" s="1"/>
  <c r="H552" i="17"/>
  <c r="AV562" i="17"/>
  <c r="AW563" i="17" s="1"/>
  <c r="S551" i="17" l="1"/>
  <c r="R552" i="17"/>
  <c r="T550" i="17"/>
  <c r="AA550" i="17"/>
  <c r="AB550" i="17"/>
  <c r="AV563" i="17"/>
  <c r="AW564" i="17" s="1"/>
  <c r="I552" i="17"/>
  <c r="J552" i="17" s="1"/>
  <c r="K552" i="17" s="1"/>
  <c r="H553" i="17"/>
  <c r="AD550" i="17"/>
  <c r="N552" i="17"/>
  <c r="M553" i="17"/>
  <c r="AC551" i="17"/>
  <c r="O551" i="17"/>
  <c r="Z563" i="17"/>
  <c r="W563" i="17"/>
  <c r="Q564" i="17"/>
  <c r="Y564" i="17"/>
  <c r="AN565" i="17"/>
  <c r="S552" i="17" l="1"/>
  <c r="R553" i="17"/>
  <c r="T551" i="17"/>
  <c r="AA551" i="17"/>
  <c r="AB551" i="17"/>
  <c r="AD551" i="17"/>
  <c r="I553" i="17"/>
  <c r="J553" i="17" s="1"/>
  <c r="K553" i="17" s="1"/>
  <c r="H554" i="17"/>
  <c r="N553" i="17"/>
  <c r="M554" i="17"/>
  <c r="Y565" i="17"/>
  <c r="Q565" i="17"/>
  <c r="AN566" i="17"/>
  <c r="O552" i="17"/>
  <c r="AC552" i="17"/>
  <c r="AV564" i="17"/>
  <c r="AW565" i="17" s="1"/>
  <c r="Z564" i="17"/>
  <c r="W564" i="17"/>
  <c r="S553" i="17" l="1"/>
  <c r="R554" i="17"/>
  <c r="T552" i="17"/>
  <c r="AA552" i="17"/>
  <c r="AB552" i="17"/>
  <c r="AV565" i="17"/>
  <c r="AW566" i="17" s="1"/>
  <c r="Z565" i="17"/>
  <c r="W565" i="17"/>
  <c r="AN567" i="17"/>
  <c r="Q566" i="17"/>
  <c r="Y566" i="17"/>
  <c r="N554" i="17"/>
  <c r="M555" i="17"/>
  <c r="I554" i="17"/>
  <c r="J554" i="17" s="1"/>
  <c r="K554" i="17" s="1"/>
  <c r="H555" i="17"/>
  <c r="AC553" i="17"/>
  <c r="O553" i="17"/>
  <c r="AD552" i="17"/>
  <c r="S554" i="17" l="1"/>
  <c r="R555" i="17"/>
  <c r="AA553" i="17"/>
  <c r="T553" i="17"/>
  <c r="AB553" i="17"/>
  <c r="W566" i="17"/>
  <c r="Z566" i="17"/>
  <c r="I555" i="17"/>
  <c r="J555" i="17" s="1"/>
  <c r="K555" i="17" s="1"/>
  <c r="H556" i="17"/>
  <c r="N555" i="17"/>
  <c r="M556" i="17"/>
  <c r="AD553" i="17"/>
  <c r="O554" i="17"/>
  <c r="AC554" i="17"/>
  <c r="Q567" i="17"/>
  <c r="Y567" i="17"/>
  <c r="AN568" i="17"/>
  <c r="AV566" i="17"/>
  <c r="AW567" i="17" s="1"/>
  <c r="S555" i="17" l="1"/>
  <c r="R556" i="17"/>
  <c r="AA554" i="17"/>
  <c r="T554" i="17"/>
  <c r="AB554" i="17"/>
  <c r="AD554" i="17"/>
  <c r="AV567" i="17"/>
  <c r="AW568" i="17" s="1"/>
  <c r="Y568" i="17"/>
  <c r="Q568" i="17"/>
  <c r="AN569" i="17"/>
  <c r="W567" i="17"/>
  <c r="Z567" i="17"/>
  <c r="N556" i="17"/>
  <c r="M557" i="17"/>
  <c r="AC555" i="17"/>
  <c r="O555" i="17"/>
  <c r="I556" i="17"/>
  <c r="J556" i="17" s="1"/>
  <c r="K556" i="17" s="1"/>
  <c r="H557" i="17"/>
  <c r="S556" i="17" l="1"/>
  <c r="R557" i="17"/>
  <c r="T555" i="17"/>
  <c r="AA555" i="17"/>
  <c r="AB555" i="17"/>
  <c r="AD555" i="17"/>
  <c r="N557" i="17"/>
  <c r="M558" i="17"/>
  <c r="Z568" i="17"/>
  <c r="W568" i="17"/>
  <c r="I557" i="17"/>
  <c r="J557" i="17" s="1"/>
  <c r="K557" i="17" s="1"/>
  <c r="H558" i="17"/>
  <c r="AV568" i="17"/>
  <c r="AW569" i="17" s="1"/>
  <c r="Y569" i="17"/>
  <c r="Q569" i="17"/>
  <c r="AN570" i="17"/>
  <c r="O556" i="17"/>
  <c r="AC556" i="17"/>
  <c r="AV569" i="17" l="1"/>
  <c r="AW570" i="17" s="1"/>
  <c r="S557" i="17"/>
  <c r="R558" i="17"/>
  <c r="T556" i="17"/>
  <c r="AA556" i="17"/>
  <c r="AB556" i="17"/>
  <c r="N558" i="17"/>
  <c r="M559" i="17"/>
  <c r="I558" i="17"/>
  <c r="J558" i="17" s="1"/>
  <c r="K558" i="17" s="1"/>
  <c r="H559" i="17"/>
  <c r="O557" i="17"/>
  <c r="AC557" i="17"/>
  <c r="AD556" i="17"/>
  <c r="Z569" i="17"/>
  <c r="W569" i="17"/>
  <c r="AN571" i="17"/>
  <c r="Y570" i="17"/>
  <c r="Q570" i="17"/>
  <c r="S558" i="17" l="1"/>
  <c r="R559" i="17"/>
  <c r="T557" i="17"/>
  <c r="AA557" i="17"/>
  <c r="AB557" i="17"/>
  <c r="I559" i="17"/>
  <c r="J559" i="17" s="1"/>
  <c r="K559" i="17" s="1"/>
  <c r="H560" i="17"/>
  <c r="AV570" i="17"/>
  <c r="AW571" i="17" s="1"/>
  <c r="N559" i="17"/>
  <c r="M560" i="17"/>
  <c r="O558" i="17"/>
  <c r="AC558" i="17"/>
  <c r="W570" i="17"/>
  <c r="Z570" i="17"/>
  <c r="AD557" i="17"/>
  <c r="Y571" i="17"/>
  <c r="AN572" i="17"/>
  <c r="Q571" i="17"/>
  <c r="S559" i="17" l="1"/>
  <c r="R560" i="17"/>
  <c r="AA558" i="17"/>
  <c r="T558" i="17"/>
  <c r="AB558" i="17"/>
  <c r="AC559" i="17"/>
  <c r="O559" i="17"/>
  <c r="AN573" i="17"/>
  <c r="Y572" i="17"/>
  <c r="Q572" i="17"/>
  <c r="I560" i="17"/>
  <c r="J560" i="17" s="1"/>
  <c r="K560" i="17" s="1"/>
  <c r="H561" i="17"/>
  <c r="N560" i="17"/>
  <c r="M561" i="17"/>
  <c r="AD558" i="17"/>
  <c r="AV571" i="17"/>
  <c r="AW572" i="17" s="1"/>
  <c r="Z571" i="17"/>
  <c r="W571" i="17"/>
  <c r="S560" i="17" l="1"/>
  <c r="R561" i="17"/>
  <c r="T559" i="17"/>
  <c r="AA559" i="17"/>
  <c r="AB559" i="17"/>
  <c r="AV572" i="17"/>
  <c r="AW573" i="17" s="1"/>
  <c r="N561" i="17"/>
  <c r="M562" i="17"/>
  <c r="O560" i="17"/>
  <c r="AC560" i="17"/>
  <c r="Y573" i="17"/>
  <c r="AN574" i="17"/>
  <c r="Q573" i="17"/>
  <c r="AD559" i="17"/>
  <c r="I561" i="17"/>
  <c r="J561" i="17" s="1"/>
  <c r="K561" i="17" s="1"/>
  <c r="H562" i="17"/>
  <c r="Z572" i="17"/>
  <c r="W572" i="17"/>
  <c r="S561" i="17" l="1"/>
  <c r="R562" i="17"/>
  <c r="T560" i="17"/>
  <c r="AA560" i="17"/>
  <c r="AB560" i="17"/>
  <c r="AV573" i="17"/>
  <c r="AW574" i="17" s="1"/>
  <c r="AN575" i="17"/>
  <c r="Q574" i="17"/>
  <c r="Y574" i="17"/>
  <c r="AD560" i="17"/>
  <c r="N562" i="17"/>
  <c r="M563" i="17"/>
  <c r="W573" i="17"/>
  <c r="Z573" i="17"/>
  <c r="I562" i="17"/>
  <c r="J562" i="17" s="1"/>
  <c r="K562" i="17" s="1"/>
  <c r="H563" i="17"/>
  <c r="O561" i="17"/>
  <c r="AC561" i="17"/>
  <c r="AV574" i="17" l="1"/>
  <c r="AW575" i="17" s="1"/>
  <c r="S562" i="17"/>
  <c r="R563" i="17"/>
  <c r="T561" i="17"/>
  <c r="AA561" i="17"/>
  <c r="AB561" i="17"/>
  <c r="AD561" i="17"/>
  <c r="N563" i="17"/>
  <c r="M564" i="17"/>
  <c r="Z574" i="17"/>
  <c r="W574" i="17"/>
  <c r="Q575" i="17"/>
  <c r="Y575" i="17"/>
  <c r="AN576" i="17"/>
  <c r="I563" i="17"/>
  <c r="J563" i="17" s="1"/>
  <c r="K563" i="17" s="1"/>
  <c r="H564" i="17"/>
  <c r="O562" i="17"/>
  <c r="AC562" i="17"/>
  <c r="S563" i="17" l="1"/>
  <c r="R564" i="17"/>
  <c r="T562" i="17"/>
  <c r="AA562" i="17"/>
  <c r="AB562" i="17"/>
  <c r="E12" i="18"/>
  <c r="F12" i="18"/>
  <c r="H12" i="18"/>
  <c r="D12" i="18"/>
  <c r="C12" i="18"/>
  <c r="AC563" i="17"/>
  <c r="O563" i="17"/>
  <c r="I564" i="17"/>
  <c r="J564" i="17" s="1"/>
  <c r="K564" i="17" s="1"/>
  <c r="H565" i="17"/>
  <c r="AV575" i="17"/>
  <c r="AW576" i="17" s="1"/>
  <c r="N564" i="17"/>
  <c r="M565" i="17"/>
  <c r="AD562" i="17"/>
  <c r="Q576" i="17"/>
  <c r="AN577" i="17"/>
  <c r="Y576" i="17"/>
  <c r="W575" i="17"/>
  <c r="Z575" i="17"/>
  <c r="S564" i="17" l="1"/>
  <c r="R565" i="17"/>
  <c r="AA563" i="17"/>
  <c r="T563" i="17"/>
  <c r="AB563" i="17"/>
  <c r="W576" i="17"/>
  <c r="Z576" i="17"/>
  <c r="AV576" i="17"/>
  <c r="AW577" i="17" s="1"/>
  <c r="O564" i="17"/>
  <c r="AC564" i="17"/>
  <c r="Q577" i="17"/>
  <c r="AN578" i="17"/>
  <c r="Y577" i="17"/>
  <c r="AD563" i="17"/>
  <c r="I565" i="17"/>
  <c r="J565" i="17" s="1"/>
  <c r="K565" i="17" s="1"/>
  <c r="H566" i="17"/>
  <c r="N565" i="17"/>
  <c r="M566" i="17"/>
  <c r="S565" i="17" l="1"/>
  <c r="R566" i="17"/>
  <c r="AA564" i="17"/>
  <c r="T564" i="17"/>
  <c r="AB564" i="17"/>
  <c r="Q578" i="17"/>
  <c r="AN579" i="17"/>
  <c r="Y578" i="17"/>
  <c r="W577" i="17"/>
  <c r="Z577" i="17"/>
  <c r="N566" i="17"/>
  <c r="M567" i="17"/>
  <c r="AC565" i="17"/>
  <c r="O565" i="17"/>
  <c r="I566" i="17"/>
  <c r="J566" i="17" s="1"/>
  <c r="K566" i="17" s="1"/>
  <c r="H567" i="17"/>
  <c r="AV577" i="17"/>
  <c r="AW578" i="17" s="1"/>
  <c r="AD564" i="17"/>
  <c r="S566" i="17" l="1"/>
  <c r="R567" i="17"/>
  <c r="T565" i="17"/>
  <c r="AA565" i="17"/>
  <c r="AB565" i="17"/>
  <c r="AV578" i="17"/>
  <c r="AW579" i="17" s="1"/>
  <c r="Q579" i="17"/>
  <c r="Y579" i="17"/>
  <c r="AN580" i="17"/>
  <c r="N567" i="17"/>
  <c r="M568" i="17"/>
  <c r="I567" i="17"/>
  <c r="J567" i="17" s="1"/>
  <c r="K567" i="17" s="1"/>
  <c r="H568" i="17"/>
  <c r="O566" i="17"/>
  <c r="AC566" i="17"/>
  <c r="Z578" i="17"/>
  <c r="W578" i="17"/>
  <c r="AD565" i="17"/>
  <c r="S567" i="17" l="1"/>
  <c r="R568" i="17"/>
  <c r="AA566" i="17"/>
  <c r="T566" i="17"/>
  <c r="AB566" i="17"/>
  <c r="Y580" i="17"/>
  <c r="Q580" i="17"/>
  <c r="AN581" i="17"/>
  <c r="AV579" i="17"/>
  <c r="AW580" i="17" s="1"/>
  <c r="I568" i="17"/>
  <c r="J568" i="17" s="1"/>
  <c r="K568" i="17" s="1"/>
  <c r="H569" i="17"/>
  <c r="N568" i="17"/>
  <c r="M569" i="17"/>
  <c r="Z579" i="17"/>
  <c r="W579" i="17"/>
  <c r="AD566" i="17"/>
  <c r="O567" i="17"/>
  <c r="AC567" i="17"/>
  <c r="S568" i="17" l="1"/>
  <c r="R569" i="17"/>
  <c r="AA567" i="17"/>
  <c r="T567" i="17"/>
  <c r="AB567" i="17"/>
  <c r="AV580" i="17"/>
  <c r="AW581" i="17" s="1"/>
  <c r="AD567" i="17"/>
  <c r="I569" i="17"/>
  <c r="J569" i="17" s="1"/>
  <c r="K569" i="17" s="1"/>
  <c r="H570" i="17"/>
  <c r="N569" i="17"/>
  <c r="M570" i="17"/>
  <c r="AC568" i="17"/>
  <c r="O568" i="17"/>
  <c r="W580" i="17"/>
  <c r="Z580" i="17"/>
  <c r="Y581" i="17"/>
  <c r="Q581" i="17"/>
  <c r="AN582" i="17"/>
  <c r="S569" i="17" l="1"/>
  <c r="R570" i="17"/>
  <c r="T568" i="17"/>
  <c r="AA568" i="17"/>
  <c r="AB568" i="17"/>
  <c r="N570" i="17"/>
  <c r="M571" i="17"/>
  <c r="AV581" i="17"/>
  <c r="AW582" i="17" s="1"/>
  <c r="Y582" i="17"/>
  <c r="Q582" i="17"/>
  <c r="AN583" i="17"/>
  <c r="AD568" i="17"/>
  <c r="I570" i="17"/>
  <c r="J570" i="17" s="1"/>
  <c r="K570" i="17" s="1"/>
  <c r="H571" i="17"/>
  <c r="W581" i="17"/>
  <c r="Z581" i="17"/>
  <c r="O569" i="17"/>
  <c r="AC569" i="17"/>
  <c r="S570" i="17" l="1"/>
  <c r="R571" i="17"/>
  <c r="T569" i="17"/>
  <c r="AA569" i="17"/>
  <c r="AB569" i="17"/>
  <c r="AC570" i="17"/>
  <c r="O570" i="17"/>
  <c r="AV582" i="17"/>
  <c r="AW583" i="17" s="1"/>
  <c r="AD569" i="17"/>
  <c r="N571" i="17"/>
  <c r="M572" i="17"/>
  <c r="I571" i="17"/>
  <c r="J571" i="17" s="1"/>
  <c r="K571" i="17" s="1"/>
  <c r="H572" i="17"/>
  <c r="AN584" i="17"/>
  <c r="Q583" i="17"/>
  <c r="Y583" i="17"/>
  <c r="W582" i="17"/>
  <c r="Z582" i="17"/>
  <c r="S571" i="17" l="1"/>
  <c r="R572" i="17"/>
  <c r="T570" i="17"/>
  <c r="AA570" i="17"/>
  <c r="AB570" i="17"/>
  <c r="AV583" i="17"/>
  <c r="AW584" i="17" s="1"/>
  <c r="Q584" i="17"/>
  <c r="AN585" i="17"/>
  <c r="Y584" i="17"/>
  <c r="N572" i="17"/>
  <c r="M573" i="17"/>
  <c r="AD570" i="17"/>
  <c r="I572" i="17"/>
  <c r="J572" i="17" s="1"/>
  <c r="K572" i="17" s="1"/>
  <c r="H573" i="17"/>
  <c r="W583" i="17"/>
  <c r="Z583" i="17"/>
  <c r="O571" i="17"/>
  <c r="AC571" i="17"/>
  <c r="S572" i="17" l="1"/>
  <c r="R573" i="17"/>
  <c r="AA571" i="17"/>
  <c r="T571" i="17"/>
  <c r="AB571" i="17"/>
  <c r="AD571" i="17"/>
  <c r="I573" i="17"/>
  <c r="J573" i="17" s="1"/>
  <c r="K573" i="17" s="1"/>
  <c r="H574" i="17"/>
  <c r="N573" i="17"/>
  <c r="M574" i="17"/>
  <c r="O572" i="17"/>
  <c r="AC572" i="17"/>
  <c r="AV584" i="17"/>
  <c r="AW585" i="17" s="1"/>
  <c r="AN586" i="17"/>
  <c r="Y585" i="17"/>
  <c r="Q585" i="17"/>
  <c r="Z584" i="17"/>
  <c r="W584" i="17"/>
  <c r="S573" i="17" l="1"/>
  <c r="R574" i="17"/>
  <c r="T572" i="17"/>
  <c r="AA572" i="17"/>
  <c r="AB572" i="17"/>
  <c r="N574" i="17"/>
  <c r="M575" i="17"/>
  <c r="O573" i="17"/>
  <c r="AC573" i="17"/>
  <c r="I574" i="17"/>
  <c r="J574" i="17" s="1"/>
  <c r="K574" i="17" s="1"/>
  <c r="H575" i="17"/>
  <c r="W585" i="17"/>
  <c r="Z585" i="17"/>
  <c r="Y586" i="17"/>
  <c r="Q586" i="17"/>
  <c r="AN587" i="17"/>
  <c r="AD572" i="17"/>
  <c r="AV585" i="17"/>
  <c r="AW586" i="17" s="1"/>
  <c r="S574" i="17" l="1"/>
  <c r="R575" i="17"/>
  <c r="T573" i="17"/>
  <c r="AA573" i="17"/>
  <c r="AB573" i="17"/>
  <c r="AD573" i="17"/>
  <c r="O574" i="17"/>
  <c r="AC574" i="17"/>
  <c r="Y587" i="17"/>
  <c r="Q587" i="17"/>
  <c r="AN588" i="17"/>
  <c r="N575" i="17"/>
  <c r="M576" i="17"/>
  <c r="Z586" i="17"/>
  <c r="W586" i="17"/>
  <c r="AV586" i="17"/>
  <c r="AW587" i="17" s="1"/>
  <c r="I575" i="17"/>
  <c r="J575" i="17" s="1"/>
  <c r="K575" i="17" s="1"/>
  <c r="H576" i="17"/>
  <c r="S575" i="17" l="1"/>
  <c r="R576" i="17"/>
  <c r="T574" i="17"/>
  <c r="AA574" i="17"/>
  <c r="AB574" i="17"/>
  <c r="W587" i="17"/>
  <c r="Z587" i="17"/>
  <c r="I576" i="17"/>
  <c r="J576" i="17" s="1"/>
  <c r="K576" i="17" s="1"/>
  <c r="H577" i="17"/>
  <c r="AD574" i="17"/>
  <c r="Y588" i="17"/>
  <c r="Q588" i="17"/>
  <c r="AN589" i="17"/>
  <c r="N576" i="17"/>
  <c r="M577" i="17"/>
  <c r="O575" i="17"/>
  <c r="AC575" i="17"/>
  <c r="AV587" i="17"/>
  <c r="AW588" i="17" s="1"/>
  <c r="S576" i="17" l="1"/>
  <c r="R577" i="17"/>
  <c r="T575" i="17"/>
  <c r="AA575" i="17"/>
  <c r="AB575" i="17"/>
  <c r="AV588" i="17"/>
  <c r="AW589" i="17" s="1"/>
  <c r="N577" i="17"/>
  <c r="M578" i="17"/>
  <c r="O576" i="17"/>
  <c r="AC576" i="17"/>
  <c r="Q589" i="17"/>
  <c r="Y589" i="17"/>
  <c r="AN590" i="17"/>
  <c r="I577" i="17"/>
  <c r="J577" i="17" s="1"/>
  <c r="K577" i="17" s="1"/>
  <c r="H578" i="17"/>
  <c r="Z588" i="17"/>
  <c r="W588" i="17"/>
  <c r="AD575" i="17"/>
  <c r="S577" i="17" l="1"/>
  <c r="R578" i="17"/>
  <c r="T576" i="17"/>
  <c r="AA576" i="17"/>
  <c r="AB576" i="17"/>
  <c r="AV589" i="17"/>
  <c r="AW590" i="17" s="1"/>
  <c r="I578" i="17"/>
  <c r="J578" i="17" s="1"/>
  <c r="K578" i="17" s="1"/>
  <c r="H579" i="17"/>
  <c r="AD576" i="17"/>
  <c r="Y590" i="17"/>
  <c r="Q590" i="17"/>
  <c r="AN591" i="17"/>
  <c r="N578" i="17"/>
  <c r="M579" i="17"/>
  <c r="AC577" i="17"/>
  <c r="O577" i="17"/>
  <c r="W589" i="17"/>
  <c r="Z589" i="17"/>
  <c r="S578" i="17" l="1"/>
  <c r="R579" i="17"/>
  <c r="T577" i="17"/>
  <c r="AA577" i="17"/>
  <c r="AB577" i="17"/>
  <c r="AV590" i="17"/>
  <c r="AW591" i="17" s="1"/>
  <c r="Q591" i="17"/>
  <c r="Y591" i="17"/>
  <c r="AN592" i="17"/>
  <c r="Z590" i="17"/>
  <c r="W590" i="17"/>
  <c r="I579" i="17"/>
  <c r="J579" i="17" s="1"/>
  <c r="K579" i="17" s="1"/>
  <c r="H580" i="17"/>
  <c r="AD577" i="17"/>
  <c r="O578" i="17"/>
  <c r="AC578" i="17"/>
  <c r="N579" i="17"/>
  <c r="M580" i="17"/>
  <c r="S579" i="17" l="1"/>
  <c r="R580" i="17"/>
  <c r="T578" i="17"/>
  <c r="AA578" i="17"/>
  <c r="AB578" i="17"/>
  <c r="AV591" i="17"/>
  <c r="AW592" i="17" s="1"/>
  <c r="N580" i="17"/>
  <c r="M581" i="17"/>
  <c r="Y592" i="17"/>
  <c r="Q592" i="17"/>
  <c r="AN593" i="17"/>
  <c r="O579" i="17"/>
  <c r="AC579" i="17"/>
  <c r="AD578" i="17"/>
  <c r="W591" i="17"/>
  <c r="Z591" i="17"/>
  <c r="I580" i="17"/>
  <c r="J580" i="17" s="1"/>
  <c r="K580" i="17" s="1"/>
  <c r="H581" i="17"/>
  <c r="S580" i="17" l="1"/>
  <c r="R581" i="17"/>
  <c r="AA579" i="17"/>
  <c r="T579" i="17"/>
  <c r="AB579" i="17"/>
  <c r="Z592" i="17"/>
  <c r="W592" i="17"/>
  <c r="Y593" i="17"/>
  <c r="Q593" i="17"/>
  <c r="AN594" i="17"/>
  <c r="O580" i="17"/>
  <c r="AC580" i="17"/>
  <c r="N581" i="17"/>
  <c r="M582" i="17"/>
  <c r="AV592" i="17"/>
  <c r="AW593" i="17" s="1"/>
  <c r="AD579" i="17"/>
  <c r="I581" i="17"/>
  <c r="J581" i="17" s="1"/>
  <c r="K581" i="17" s="1"/>
  <c r="H582" i="17"/>
  <c r="S581" i="17" l="1"/>
  <c r="R582" i="17"/>
  <c r="AA580" i="17"/>
  <c r="T580" i="17"/>
  <c r="AB580" i="17"/>
  <c r="AV593" i="17"/>
  <c r="AW594" i="17" s="1"/>
  <c r="AD580" i="17"/>
  <c r="N582" i="17"/>
  <c r="M583" i="17"/>
  <c r="AC581" i="17"/>
  <c r="O581" i="17"/>
  <c r="I582" i="17"/>
  <c r="J582" i="17" s="1"/>
  <c r="K582" i="17" s="1"/>
  <c r="H583" i="17"/>
  <c r="AN595" i="17"/>
  <c r="Y594" i="17"/>
  <c r="Q594" i="17"/>
  <c r="W593" i="17"/>
  <c r="Z593" i="17"/>
  <c r="S582" i="17" l="1"/>
  <c r="R583" i="17"/>
  <c r="T581" i="17"/>
  <c r="AA581" i="17"/>
  <c r="AB581" i="17"/>
  <c r="AV594" i="17"/>
  <c r="AW595" i="17" s="1"/>
  <c r="N583" i="17"/>
  <c r="M584" i="17"/>
  <c r="AN596" i="17"/>
  <c r="Y595" i="17"/>
  <c r="Q595" i="17"/>
  <c r="AD581" i="17"/>
  <c r="O582" i="17"/>
  <c r="AC582" i="17"/>
  <c r="Z594" i="17"/>
  <c r="W594" i="17"/>
  <c r="I583" i="17"/>
  <c r="J583" i="17" s="1"/>
  <c r="K583" i="17" s="1"/>
  <c r="H584" i="17"/>
  <c r="S583" i="17" l="1"/>
  <c r="R584" i="17"/>
  <c r="T582" i="17"/>
  <c r="AA582" i="17"/>
  <c r="AB582" i="17"/>
  <c r="AD582" i="17"/>
  <c r="AN597" i="17"/>
  <c r="Q596" i="17"/>
  <c r="Y596" i="17"/>
  <c r="N584" i="17"/>
  <c r="M585" i="17"/>
  <c r="W595" i="17"/>
  <c r="Z595" i="17"/>
  <c r="O583" i="17"/>
  <c r="AC583" i="17"/>
  <c r="I584" i="17"/>
  <c r="J584" i="17" s="1"/>
  <c r="K584" i="17" s="1"/>
  <c r="H585" i="17"/>
  <c r="AV595" i="17"/>
  <c r="AW596" i="17" s="1"/>
  <c r="S584" i="17" l="1"/>
  <c r="R585" i="17"/>
  <c r="T583" i="17"/>
  <c r="AA583" i="17"/>
  <c r="AB583" i="17"/>
  <c r="AV596" i="17"/>
  <c r="AW597" i="17" s="1"/>
  <c r="AD583" i="17"/>
  <c r="N585" i="17"/>
  <c r="M586" i="17"/>
  <c r="O584" i="17"/>
  <c r="AC584" i="17"/>
  <c r="Q597" i="17"/>
  <c r="Y597" i="17"/>
  <c r="AN598" i="17"/>
  <c r="I585" i="17"/>
  <c r="J585" i="17" s="1"/>
  <c r="K585" i="17" s="1"/>
  <c r="H586" i="17"/>
  <c r="W596" i="17"/>
  <c r="Z596" i="17"/>
  <c r="S585" i="17" l="1"/>
  <c r="R586" i="17"/>
  <c r="AA584" i="17"/>
  <c r="T584" i="17"/>
  <c r="AB584" i="17"/>
  <c r="Z597" i="17"/>
  <c r="W597" i="17"/>
  <c r="N586" i="17"/>
  <c r="M587" i="17"/>
  <c r="AC585" i="17"/>
  <c r="O585" i="17"/>
  <c r="I586" i="17"/>
  <c r="J586" i="17" s="1"/>
  <c r="K586" i="17" s="1"/>
  <c r="H587" i="17"/>
  <c r="AD584" i="17"/>
  <c r="Q598" i="17"/>
  <c r="Y598" i="17"/>
  <c r="AN599" i="17"/>
  <c r="AV597" i="17"/>
  <c r="AW598" i="17" s="1"/>
  <c r="S586" i="17" l="1"/>
  <c r="R587" i="17"/>
  <c r="T585" i="17"/>
  <c r="AA585" i="17"/>
  <c r="AB585" i="17"/>
  <c r="AV598" i="17"/>
  <c r="AW599" i="17" s="1"/>
  <c r="N587" i="17"/>
  <c r="M588" i="17"/>
  <c r="AD585" i="17"/>
  <c r="O586" i="17"/>
  <c r="AC586" i="17"/>
  <c r="Q599" i="17"/>
  <c r="Y599" i="17"/>
  <c r="AN600" i="17"/>
  <c r="I587" i="17"/>
  <c r="J587" i="17" s="1"/>
  <c r="K587" i="17" s="1"/>
  <c r="H588" i="17"/>
  <c r="W598" i="17"/>
  <c r="Z598" i="17"/>
  <c r="S587" i="17" l="1"/>
  <c r="R588" i="17"/>
  <c r="AA586" i="17"/>
  <c r="T586" i="17"/>
  <c r="AB586" i="17"/>
  <c r="AV599" i="17"/>
  <c r="AW600" i="17" s="1"/>
  <c r="Z599" i="17"/>
  <c r="W599" i="17"/>
  <c r="I588" i="17"/>
  <c r="J588" i="17" s="1"/>
  <c r="K588" i="17" s="1"/>
  <c r="H589" i="17"/>
  <c r="N588" i="17"/>
  <c r="M589" i="17"/>
  <c r="O587" i="17"/>
  <c r="AC587" i="17"/>
  <c r="AD586" i="17"/>
  <c r="Q600" i="17"/>
  <c r="Y600" i="17"/>
  <c r="AN601" i="17"/>
  <c r="AV600" i="17" l="1"/>
  <c r="AW601" i="17" s="1"/>
  <c r="S588" i="17"/>
  <c r="R589" i="17"/>
  <c r="T587" i="17"/>
  <c r="AA587" i="17"/>
  <c r="AB587" i="17"/>
  <c r="Z600" i="17"/>
  <c r="W600" i="17"/>
  <c r="Y601" i="17"/>
  <c r="AN602" i="17"/>
  <c r="Q601" i="17"/>
  <c r="N589" i="17"/>
  <c r="M590" i="17"/>
  <c r="O588" i="17"/>
  <c r="AC588" i="17"/>
  <c r="AD587" i="17"/>
  <c r="I589" i="17"/>
  <c r="J589" i="17" s="1"/>
  <c r="K589" i="17" s="1"/>
  <c r="H590" i="17"/>
  <c r="S589" i="17" l="1"/>
  <c r="R590" i="17"/>
  <c r="T588" i="17"/>
  <c r="AA588" i="17"/>
  <c r="AB588" i="17"/>
  <c r="AV601" i="17"/>
  <c r="AW602" i="17" s="1"/>
  <c r="Y602" i="17"/>
  <c r="Q602" i="17"/>
  <c r="AN603" i="17"/>
  <c r="Z601" i="17"/>
  <c r="W601" i="17"/>
  <c r="I590" i="17"/>
  <c r="J590" i="17" s="1"/>
  <c r="K590" i="17" s="1"/>
  <c r="H591" i="17"/>
  <c r="N590" i="17"/>
  <c r="M591" i="17"/>
  <c r="AD588" i="17"/>
  <c r="O589" i="17"/>
  <c r="AC589" i="17"/>
  <c r="S590" i="17" l="1"/>
  <c r="R591" i="17"/>
  <c r="AA589" i="17"/>
  <c r="T589" i="17"/>
  <c r="AB589" i="17"/>
  <c r="AV602" i="17"/>
  <c r="AW603" i="17" s="1"/>
  <c r="I591" i="17"/>
  <c r="J591" i="17" s="1"/>
  <c r="K591" i="17" s="1"/>
  <c r="H592" i="17"/>
  <c r="W602" i="17"/>
  <c r="Z602" i="17"/>
  <c r="AC590" i="17"/>
  <c r="O590" i="17"/>
  <c r="AD589" i="17"/>
  <c r="N591" i="17"/>
  <c r="M592" i="17"/>
  <c r="AN604" i="17"/>
  <c r="Q603" i="17"/>
  <c r="Y603" i="17"/>
  <c r="S591" i="17" l="1"/>
  <c r="R592" i="17"/>
  <c r="T590" i="17"/>
  <c r="AA590" i="17"/>
  <c r="AB590" i="17"/>
  <c r="Z603" i="17"/>
  <c r="W603" i="17"/>
  <c r="I592" i="17"/>
  <c r="J592" i="17" s="1"/>
  <c r="K592" i="17" s="1"/>
  <c r="H593" i="17"/>
  <c r="N592" i="17"/>
  <c r="M593" i="17"/>
  <c r="O591" i="17"/>
  <c r="AC591" i="17"/>
  <c r="AV603" i="17"/>
  <c r="AW604" i="17" s="1"/>
  <c r="Q604" i="17"/>
  <c r="Y604" i="17"/>
  <c r="AN605" i="17"/>
  <c r="AD590" i="17"/>
  <c r="S592" i="17" l="1"/>
  <c r="R593" i="17"/>
  <c r="T591" i="17"/>
  <c r="AA591" i="17"/>
  <c r="AB591" i="17"/>
  <c r="Z604" i="17"/>
  <c r="W604" i="17"/>
  <c r="N593" i="17"/>
  <c r="M594" i="17"/>
  <c r="AC592" i="17"/>
  <c r="O592" i="17"/>
  <c r="AV604" i="17"/>
  <c r="AW605" i="17" s="1"/>
  <c r="I593" i="17"/>
  <c r="J593" i="17" s="1"/>
  <c r="K593" i="17" s="1"/>
  <c r="H594" i="17"/>
  <c r="Q605" i="17"/>
  <c r="Y605" i="17"/>
  <c r="AN606" i="17"/>
  <c r="AD591" i="17"/>
  <c r="S593" i="17" l="1"/>
  <c r="R594" i="17"/>
  <c r="AA592" i="17"/>
  <c r="T592" i="17"/>
  <c r="AB592" i="17"/>
  <c r="Q606" i="17"/>
  <c r="AN607" i="17"/>
  <c r="Y606" i="17"/>
  <c r="AV605" i="17"/>
  <c r="AW606" i="17" s="1"/>
  <c r="I594" i="17"/>
  <c r="J594" i="17" s="1"/>
  <c r="K594" i="17" s="1"/>
  <c r="H595" i="17"/>
  <c r="AD592" i="17"/>
  <c r="N594" i="17"/>
  <c r="M595" i="17"/>
  <c r="AC593" i="17"/>
  <c r="O593" i="17"/>
  <c r="W605" i="17"/>
  <c r="Z605" i="17"/>
  <c r="S594" i="17" l="1"/>
  <c r="R595" i="17"/>
  <c r="T593" i="17"/>
  <c r="AA593" i="17"/>
  <c r="AB593" i="17"/>
  <c r="AV606" i="17"/>
  <c r="AW607" i="17" s="1"/>
  <c r="AC594" i="17"/>
  <c r="O594" i="17"/>
  <c r="Z606" i="17"/>
  <c r="W606" i="17"/>
  <c r="AD593" i="17"/>
  <c r="N595" i="17"/>
  <c r="M596" i="17"/>
  <c r="I595" i="17"/>
  <c r="J595" i="17" s="1"/>
  <c r="K595" i="17" s="1"/>
  <c r="H596" i="17"/>
  <c r="Q607" i="17"/>
  <c r="Y607" i="17"/>
  <c r="AN608" i="17"/>
  <c r="S595" i="17" l="1"/>
  <c r="R596" i="17"/>
  <c r="AA594" i="17"/>
  <c r="T594" i="17"/>
  <c r="AB594" i="17"/>
  <c r="AV607" i="17"/>
  <c r="AW608" i="17" s="1"/>
  <c r="I596" i="17"/>
  <c r="J596" i="17" s="1"/>
  <c r="K596" i="17" s="1"/>
  <c r="H597" i="17"/>
  <c r="Q608" i="17"/>
  <c r="Y608" i="17"/>
  <c r="AN609" i="17"/>
  <c r="N596" i="17"/>
  <c r="M597" i="17"/>
  <c r="Z607" i="17"/>
  <c r="W607" i="17"/>
  <c r="O595" i="17"/>
  <c r="AC595" i="17"/>
  <c r="AD594" i="17"/>
  <c r="S596" i="17" l="1"/>
  <c r="R597" i="17"/>
  <c r="AA595" i="17"/>
  <c r="T595" i="17"/>
  <c r="AB595" i="17"/>
  <c r="AV608" i="17"/>
  <c r="AW609" i="17" s="1"/>
  <c r="I597" i="17"/>
  <c r="J597" i="17" s="1"/>
  <c r="K597" i="17" s="1"/>
  <c r="H598" i="17"/>
  <c r="AD595" i="17"/>
  <c r="Z608" i="17"/>
  <c r="W608" i="17"/>
  <c r="N597" i="17"/>
  <c r="M598" i="17"/>
  <c r="O596" i="17"/>
  <c r="AC596" i="17"/>
  <c r="AN610" i="17"/>
  <c r="Y609" i="17"/>
  <c r="Q609" i="17"/>
  <c r="S597" i="17" l="1"/>
  <c r="R598" i="17"/>
  <c r="T596" i="17"/>
  <c r="AA596" i="17"/>
  <c r="AB596" i="17"/>
  <c r="Z609" i="17"/>
  <c r="W609" i="17"/>
  <c r="N598" i="17"/>
  <c r="M599" i="17"/>
  <c r="AV609" i="17"/>
  <c r="AW610" i="17" s="1"/>
  <c r="AD596" i="17"/>
  <c r="AN611" i="17"/>
  <c r="Q610" i="17"/>
  <c r="Y610" i="17"/>
  <c r="O597" i="17"/>
  <c r="AC597" i="17"/>
  <c r="I598" i="17"/>
  <c r="J598" i="17" s="1"/>
  <c r="K598" i="17" s="1"/>
  <c r="H599" i="17"/>
  <c r="S598" i="17" l="1"/>
  <c r="R599" i="17"/>
  <c r="T597" i="17"/>
  <c r="AA597" i="17"/>
  <c r="AB597" i="17"/>
  <c r="AV610" i="17"/>
  <c r="AW611" i="17" s="1"/>
  <c r="Q611" i="17"/>
  <c r="AN612" i="17"/>
  <c r="Y611" i="17"/>
  <c r="O598" i="17"/>
  <c r="AC598" i="17"/>
  <c r="Z610" i="17"/>
  <c r="W610" i="17"/>
  <c r="N599" i="17"/>
  <c r="M600" i="17"/>
  <c r="AD597" i="17"/>
  <c r="I599" i="17"/>
  <c r="J599" i="17" s="1"/>
  <c r="K599" i="17" s="1"/>
  <c r="H600" i="17"/>
  <c r="S599" i="17" l="1"/>
  <c r="R600" i="17"/>
  <c r="T598" i="17"/>
  <c r="AA598" i="17"/>
  <c r="AB598" i="17"/>
  <c r="AV611" i="17"/>
  <c r="AW612" i="17" s="1"/>
  <c r="Z611" i="17"/>
  <c r="W611" i="17"/>
  <c r="AD598" i="17"/>
  <c r="I600" i="17"/>
  <c r="J600" i="17" s="1"/>
  <c r="K600" i="17" s="1"/>
  <c r="H601" i="17"/>
  <c r="N600" i="17"/>
  <c r="M601" i="17"/>
  <c r="AC599" i="17"/>
  <c r="O599" i="17"/>
  <c r="AN613" i="17"/>
  <c r="Y612" i="17"/>
  <c r="Q612" i="17"/>
  <c r="S600" i="17" l="1"/>
  <c r="R601" i="17"/>
  <c r="AA599" i="17"/>
  <c r="T599" i="17"/>
  <c r="AB599" i="17"/>
  <c r="AN614" i="17"/>
  <c r="Y613" i="17"/>
  <c r="Q613" i="17"/>
  <c r="I601" i="17"/>
  <c r="J601" i="17" s="1"/>
  <c r="K601" i="17" s="1"/>
  <c r="H602" i="17"/>
  <c r="AD599" i="17"/>
  <c r="O600" i="17"/>
  <c r="AC600" i="17"/>
  <c r="AV612" i="17"/>
  <c r="AW613" i="17" s="1"/>
  <c r="W612" i="17"/>
  <c r="Z612" i="17"/>
  <c r="N601" i="17"/>
  <c r="M602" i="17"/>
  <c r="S601" i="17" l="1"/>
  <c r="R602" i="17"/>
  <c r="T600" i="17"/>
  <c r="AA600" i="17"/>
  <c r="AB600" i="17"/>
  <c r="Q614" i="17"/>
  <c r="AN615" i="17"/>
  <c r="Y614" i="17"/>
  <c r="N602" i="17"/>
  <c r="M603" i="17"/>
  <c r="I602" i="17"/>
  <c r="J602" i="17" s="1"/>
  <c r="K602" i="17" s="1"/>
  <c r="H603" i="17"/>
  <c r="O601" i="17"/>
  <c r="AC601" i="17"/>
  <c r="AD600" i="17"/>
  <c r="Z613" i="17"/>
  <c r="W613" i="17"/>
  <c r="AV613" i="17"/>
  <c r="AW614" i="17" s="1"/>
  <c r="S602" i="17" l="1"/>
  <c r="R603" i="17"/>
  <c r="AA601" i="17"/>
  <c r="T601" i="17"/>
  <c r="AB601" i="17"/>
  <c r="AC602" i="17"/>
  <c r="O602" i="17"/>
  <c r="AV614" i="17"/>
  <c r="AW615" i="17" s="1"/>
  <c r="AD601" i="17"/>
  <c r="N603" i="17"/>
  <c r="M604" i="17"/>
  <c r="Y615" i="17"/>
  <c r="AN616" i="17"/>
  <c r="Q615" i="17"/>
  <c r="W614" i="17"/>
  <c r="Z614" i="17"/>
  <c r="I603" i="17"/>
  <c r="J603" i="17" s="1"/>
  <c r="K603" i="17" s="1"/>
  <c r="H604" i="17"/>
  <c r="S603" i="17" l="1"/>
  <c r="R604" i="17"/>
  <c r="T602" i="17"/>
  <c r="AA602" i="17"/>
  <c r="AB602" i="17"/>
  <c r="AD602" i="17"/>
  <c r="N604" i="17"/>
  <c r="M605" i="17"/>
  <c r="Q616" i="17"/>
  <c r="Y616" i="17"/>
  <c r="AN617" i="17"/>
  <c r="AV615" i="17"/>
  <c r="AW616" i="17" s="1"/>
  <c r="Z615" i="17"/>
  <c r="W615" i="17"/>
  <c r="I604" i="17"/>
  <c r="J604" i="17" s="1"/>
  <c r="K604" i="17" s="1"/>
  <c r="H605" i="17"/>
  <c r="O603" i="17"/>
  <c r="AC603" i="17"/>
  <c r="S604" i="17" l="1"/>
  <c r="R605" i="17"/>
  <c r="AA603" i="17"/>
  <c r="T603" i="17"/>
  <c r="AB603" i="17"/>
  <c r="AV616" i="17"/>
  <c r="AW617" i="17" s="1"/>
  <c r="Q617" i="17"/>
  <c r="Y617" i="17"/>
  <c r="AN618" i="17"/>
  <c r="N605" i="17"/>
  <c r="M606" i="17"/>
  <c r="Z616" i="17"/>
  <c r="W616" i="17"/>
  <c r="O604" i="17"/>
  <c r="AC604" i="17"/>
  <c r="AD603" i="17"/>
  <c r="I605" i="17"/>
  <c r="J605" i="17" s="1"/>
  <c r="K605" i="17" s="1"/>
  <c r="H606" i="17"/>
  <c r="AV617" i="17" l="1"/>
  <c r="AW618" i="17" s="1"/>
  <c r="S605" i="17"/>
  <c r="R606" i="17"/>
  <c r="T604" i="17"/>
  <c r="AA604" i="17"/>
  <c r="AB604" i="17"/>
  <c r="O605" i="17"/>
  <c r="AC605" i="17"/>
  <c r="I606" i="17"/>
  <c r="J606" i="17" s="1"/>
  <c r="K606" i="17" s="1"/>
  <c r="H607" i="17"/>
  <c r="N606" i="17"/>
  <c r="M607" i="17"/>
  <c r="W617" i="17"/>
  <c r="Z617" i="17"/>
  <c r="AD604" i="17"/>
  <c r="AN619" i="17"/>
  <c r="Q618" i="17"/>
  <c r="Y618" i="17"/>
  <c r="S606" i="17" l="1"/>
  <c r="R607" i="17"/>
  <c r="T605" i="17"/>
  <c r="AA605" i="17"/>
  <c r="AB605" i="17"/>
  <c r="AD605" i="17"/>
  <c r="N607" i="17"/>
  <c r="M608" i="17"/>
  <c r="O606" i="17"/>
  <c r="AC606" i="17"/>
  <c r="Z618" i="17"/>
  <c r="W618" i="17"/>
  <c r="I607" i="17"/>
  <c r="J607" i="17" s="1"/>
  <c r="K607" i="17" s="1"/>
  <c r="H608" i="17"/>
  <c r="AV618" i="17"/>
  <c r="AW619" i="17" s="1"/>
  <c r="Y619" i="17"/>
  <c r="Q619" i="17"/>
  <c r="AN620" i="17"/>
  <c r="S607" i="17" l="1"/>
  <c r="R608" i="17"/>
  <c r="AA606" i="17"/>
  <c r="T606" i="17"/>
  <c r="AB606" i="17"/>
  <c r="Q620" i="17"/>
  <c r="Y620" i="17"/>
  <c r="AN621" i="17"/>
  <c r="AV619" i="17"/>
  <c r="AW620" i="17" s="1"/>
  <c r="Z619" i="17"/>
  <c r="W619" i="17"/>
  <c r="N608" i="17"/>
  <c r="M609" i="17"/>
  <c r="O607" i="17"/>
  <c r="AC607" i="17"/>
  <c r="I608" i="17"/>
  <c r="J608" i="17" s="1"/>
  <c r="K608" i="17" s="1"/>
  <c r="H609" i="17"/>
  <c r="AD606" i="17"/>
  <c r="S608" i="17" l="1"/>
  <c r="R609" i="17"/>
  <c r="AA607" i="17"/>
  <c r="T607" i="17"/>
  <c r="AB607" i="17"/>
  <c r="W620" i="17"/>
  <c r="Z620" i="17"/>
  <c r="I609" i="17"/>
  <c r="J609" i="17" s="1"/>
  <c r="K609" i="17" s="1"/>
  <c r="H610" i="17"/>
  <c r="AV620" i="17"/>
  <c r="AW621" i="17" s="1"/>
  <c r="AD607" i="17"/>
  <c r="Y621" i="17"/>
  <c r="AN622" i="17"/>
  <c r="Q621" i="17"/>
  <c r="N609" i="17"/>
  <c r="M610" i="17"/>
  <c r="AC608" i="17"/>
  <c r="O608" i="17"/>
  <c r="S609" i="17" l="1"/>
  <c r="R610" i="17"/>
  <c r="AA608" i="17"/>
  <c r="T608" i="17"/>
  <c r="AB608" i="17"/>
  <c r="AD608" i="17"/>
  <c r="Q622" i="17"/>
  <c r="AN623" i="17"/>
  <c r="Y622" i="17"/>
  <c r="I610" i="17"/>
  <c r="J610" i="17" s="1"/>
  <c r="K610" i="17" s="1"/>
  <c r="H611" i="17"/>
  <c r="N610" i="17"/>
  <c r="M611" i="17"/>
  <c r="O609" i="17"/>
  <c r="AC609" i="17"/>
  <c r="AV621" i="17"/>
  <c r="AW622" i="17" s="1"/>
  <c r="Z621" i="17"/>
  <c r="W621" i="17"/>
  <c r="AV622" i="17" l="1"/>
  <c r="AW623" i="17" s="1"/>
  <c r="S610" i="17"/>
  <c r="R611" i="17"/>
  <c r="AA609" i="17"/>
  <c r="T609" i="17"/>
  <c r="AB609" i="17"/>
  <c r="N611" i="17"/>
  <c r="M612" i="17"/>
  <c r="AC610" i="17"/>
  <c r="O610" i="17"/>
  <c r="I611" i="17"/>
  <c r="J611" i="17" s="1"/>
  <c r="K611" i="17" s="1"/>
  <c r="H612" i="17"/>
  <c r="W622" i="17"/>
  <c r="Z622" i="17"/>
  <c r="AD609" i="17"/>
  <c r="Y623" i="17"/>
  <c r="Q623" i="17"/>
  <c r="AN624" i="17"/>
  <c r="S611" i="17" l="1"/>
  <c r="R612" i="17"/>
  <c r="AA610" i="17"/>
  <c r="T610" i="17"/>
  <c r="AB610" i="17"/>
  <c r="Y624" i="17"/>
  <c r="Q624" i="17"/>
  <c r="AN625" i="17"/>
  <c r="Z623" i="17"/>
  <c r="W623" i="17"/>
  <c r="AD610" i="17"/>
  <c r="I612" i="17"/>
  <c r="J612" i="17" s="1"/>
  <c r="K612" i="17" s="1"/>
  <c r="H613" i="17"/>
  <c r="N612" i="17"/>
  <c r="M613" i="17"/>
  <c r="AV623" i="17"/>
  <c r="AW624" i="17" s="1"/>
  <c r="AC611" i="17"/>
  <c r="O611" i="17"/>
  <c r="S612" i="17" l="1"/>
  <c r="R613" i="17"/>
  <c r="AA611" i="17"/>
  <c r="T611" i="17"/>
  <c r="AB611" i="17"/>
  <c r="AV624" i="17"/>
  <c r="AW625" i="17" s="1"/>
  <c r="W624" i="17"/>
  <c r="Z624" i="17"/>
  <c r="I613" i="17"/>
  <c r="J613" i="17" s="1"/>
  <c r="K613" i="17" s="1"/>
  <c r="H614" i="17"/>
  <c r="N613" i="17"/>
  <c r="M614" i="17"/>
  <c r="AD611" i="17"/>
  <c r="O612" i="17"/>
  <c r="AC612" i="17"/>
  <c r="Y625" i="17"/>
  <c r="Q625" i="17"/>
  <c r="AN626" i="17"/>
  <c r="S613" i="17" l="1"/>
  <c r="R614" i="17"/>
  <c r="T612" i="17"/>
  <c r="AA612" i="17"/>
  <c r="AB612" i="17"/>
  <c r="AV625" i="17"/>
  <c r="AW626" i="17" s="1"/>
  <c r="AD612" i="17"/>
  <c r="AN627" i="17"/>
  <c r="Q626" i="17"/>
  <c r="Y626" i="17"/>
  <c r="N614" i="17"/>
  <c r="M615" i="17"/>
  <c r="Z625" i="17"/>
  <c r="W625" i="17"/>
  <c r="O613" i="17"/>
  <c r="AC613" i="17"/>
  <c r="I614" i="17"/>
  <c r="J614" i="17" s="1"/>
  <c r="K614" i="17" s="1"/>
  <c r="H615" i="17"/>
  <c r="S614" i="17" l="1"/>
  <c r="R615" i="17"/>
  <c r="T613" i="17"/>
  <c r="AA613" i="17"/>
  <c r="AB613" i="17"/>
  <c r="AV626" i="17"/>
  <c r="AW627" i="17" s="1"/>
  <c r="Z626" i="17"/>
  <c r="W626" i="17"/>
  <c r="AD613" i="17"/>
  <c r="I615" i="17"/>
  <c r="J615" i="17" s="1"/>
  <c r="K615" i="17" s="1"/>
  <c r="H616" i="17"/>
  <c r="N615" i="17"/>
  <c r="M616" i="17"/>
  <c r="O614" i="17"/>
  <c r="AC614" i="17"/>
  <c r="Y627" i="17"/>
  <c r="Q627" i="17"/>
  <c r="AN628" i="17"/>
  <c r="S615" i="17" l="1"/>
  <c r="R616" i="17"/>
  <c r="T614" i="17"/>
  <c r="AA614" i="17"/>
  <c r="AB614" i="17"/>
  <c r="AV627" i="17"/>
  <c r="AW628" i="17" s="1"/>
  <c r="N616" i="17"/>
  <c r="M617" i="17"/>
  <c r="O615" i="17"/>
  <c r="AC615" i="17"/>
  <c r="AD614" i="17"/>
  <c r="I616" i="17"/>
  <c r="J616" i="17" s="1"/>
  <c r="K616" i="17" s="1"/>
  <c r="H617" i="17"/>
  <c r="W627" i="17"/>
  <c r="Z627" i="17"/>
  <c r="Q628" i="17"/>
  <c r="Y628" i="17"/>
  <c r="AN629" i="17"/>
  <c r="S616" i="17" l="1"/>
  <c r="R617" i="17"/>
  <c r="AA615" i="17"/>
  <c r="T615" i="17"/>
  <c r="AB615" i="17"/>
  <c r="AV628" i="17"/>
  <c r="AW629" i="17" s="1"/>
  <c r="Z628" i="17"/>
  <c r="W628" i="17"/>
  <c r="N617" i="17"/>
  <c r="M618" i="17"/>
  <c r="AD615" i="17"/>
  <c r="Q629" i="17"/>
  <c r="Y629" i="17"/>
  <c r="AN630" i="17"/>
  <c r="I617" i="17"/>
  <c r="J617" i="17" s="1"/>
  <c r="K617" i="17" s="1"/>
  <c r="H618" i="17"/>
  <c r="O616" i="17"/>
  <c r="AC616" i="17"/>
  <c r="S617" i="17" l="1"/>
  <c r="R618" i="17"/>
  <c r="T616" i="17"/>
  <c r="AA616" i="17"/>
  <c r="AB616" i="17"/>
  <c r="AD616" i="17"/>
  <c r="N618" i="17"/>
  <c r="M619" i="17"/>
  <c r="Q630" i="17"/>
  <c r="AN631" i="17"/>
  <c r="Y630" i="17"/>
  <c r="O617" i="17"/>
  <c r="AC617" i="17"/>
  <c r="I618" i="17"/>
  <c r="J618" i="17" s="1"/>
  <c r="K618" i="17" s="1"/>
  <c r="H619" i="17"/>
  <c r="W629" i="17"/>
  <c r="Z629" i="17"/>
  <c r="AV629" i="17"/>
  <c r="AW630" i="17" s="1"/>
  <c r="S618" i="17" l="1"/>
  <c r="R619" i="17"/>
  <c r="AA617" i="17"/>
  <c r="T617" i="17"/>
  <c r="AB617" i="17"/>
  <c r="Z630" i="17"/>
  <c r="W630" i="17"/>
  <c r="I619" i="17"/>
  <c r="J619" i="17" s="1"/>
  <c r="K619" i="17" s="1"/>
  <c r="H620" i="17"/>
  <c r="AD617" i="17"/>
  <c r="Y631" i="17"/>
  <c r="Q631" i="17"/>
  <c r="AN632" i="17"/>
  <c r="AC618" i="17"/>
  <c r="O618" i="17"/>
  <c r="AV630" i="17"/>
  <c r="AW631" i="17" s="1"/>
  <c r="N619" i="17"/>
  <c r="M620" i="17"/>
  <c r="S619" i="17" l="1"/>
  <c r="R620" i="17"/>
  <c r="AA618" i="17"/>
  <c r="T618" i="17"/>
  <c r="AB618" i="17"/>
  <c r="AV631" i="17"/>
  <c r="AW632" i="17" s="1"/>
  <c r="AD618" i="17"/>
  <c r="O619" i="17"/>
  <c r="AC619" i="17"/>
  <c r="Y632" i="17"/>
  <c r="AN633" i="17"/>
  <c r="Q632" i="17"/>
  <c r="N620" i="17"/>
  <c r="M621" i="17"/>
  <c r="Z631" i="17"/>
  <c r="W631" i="17"/>
  <c r="I620" i="17"/>
  <c r="J620" i="17" s="1"/>
  <c r="K620" i="17" s="1"/>
  <c r="H621" i="17"/>
  <c r="AV632" i="17" l="1"/>
  <c r="AW633" i="17" s="1"/>
  <c r="S620" i="17"/>
  <c r="R621" i="17"/>
  <c r="AA619" i="17"/>
  <c r="T619" i="17"/>
  <c r="AB619" i="17"/>
  <c r="N621" i="17"/>
  <c r="M622" i="17"/>
  <c r="W632" i="17"/>
  <c r="Z632" i="17"/>
  <c r="Q633" i="17"/>
  <c r="Y633" i="17"/>
  <c r="AN634" i="17"/>
  <c r="AD619" i="17"/>
  <c r="O620" i="17"/>
  <c r="AC620" i="17"/>
  <c r="I621" i="17"/>
  <c r="J621" i="17" s="1"/>
  <c r="K621" i="17" s="1"/>
  <c r="H622" i="17"/>
  <c r="S621" i="17" l="1"/>
  <c r="R622" i="17"/>
  <c r="T620" i="17"/>
  <c r="AA620" i="17"/>
  <c r="AB620" i="17"/>
  <c r="AV633" i="17"/>
  <c r="AW634" i="17" s="1"/>
  <c r="AC621" i="17"/>
  <c r="O621" i="17"/>
  <c r="W633" i="17"/>
  <c r="Z633" i="17"/>
  <c r="AN635" i="17"/>
  <c r="Q634" i="17"/>
  <c r="Y634" i="17"/>
  <c r="AD620" i="17"/>
  <c r="I622" i="17"/>
  <c r="J622" i="17" s="1"/>
  <c r="K622" i="17" s="1"/>
  <c r="H623" i="17"/>
  <c r="N622" i="17"/>
  <c r="M623" i="17"/>
  <c r="S622" i="17" l="1"/>
  <c r="R623" i="17"/>
  <c r="T621" i="17"/>
  <c r="AA621" i="17"/>
  <c r="AB621" i="17"/>
  <c r="AV634" i="17"/>
  <c r="AW635" i="17" s="1"/>
  <c r="AN636" i="17"/>
  <c r="Q635" i="17"/>
  <c r="Y635" i="17"/>
  <c r="N623" i="17"/>
  <c r="M624" i="17"/>
  <c r="AD621" i="17"/>
  <c r="O622" i="17"/>
  <c r="AC622" i="17"/>
  <c r="W634" i="17"/>
  <c r="Z634" i="17"/>
  <c r="I623" i="17"/>
  <c r="J623" i="17" s="1"/>
  <c r="K623" i="17" s="1"/>
  <c r="H624" i="17"/>
  <c r="AV635" i="17" l="1"/>
  <c r="AW636" i="17" s="1"/>
  <c r="S623" i="17"/>
  <c r="R624" i="17"/>
  <c r="AA622" i="17"/>
  <c r="T622" i="17"/>
  <c r="AB622" i="17"/>
  <c r="N624" i="17"/>
  <c r="M625" i="17"/>
  <c r="O623" i="17"/>
  <c r="AC623" i="17"/>
  <c r="Q636" i="17"/>
  <c r="AN637" i="17"/>
  <c r="Y636" i="17"/>
  <c r="I624" i="17"/>
  <c r="J624" i="17" s="1"/>
  <c r="K624" i="17" s="1"/>
  <c r="H625" i="17"/>
  <c r="Z635" i="17"/>
  <c r="W635" i="17"/>
  <c r="AD622" i="17"/>
  <c r="S624" i="17" l="1"/>
  <c r="R625" i="17"/>
  <c r="T623" i="17"/>
  <c r="AA623" i="17"/>
  <c r="AB623" i="17"/>
  <c r="AD623" i="17"/>
  <c r="O624" i="17"/>
  <c r="AC624" i="17"/>
  <c r="N625" i="17"/>
  <c r="M626" i="17"/>
  <c r="AV636" i="17"/>
  <c r="AW637" i="17" s="1"/>
  <c r="Y637" i="17"/>
  <c r="AN638" i="17"/>
  <c r="Q637" i="17"/>
  <c r="W636" i="17"/>
  <c r="Z636" i="17"/>
  <c r="I625" i="17"/>
  <c r="J625" i="17" s="1"/>
  <c r="K625" i="17" s="1"/>
  <c r="H626" i="17"/>
  <c r="S625" i="17" l="1"/>
  <c r="R626" i="17"/>
  <c r="T624" i="17"/>
  <c r="AA624" i="17"/>
  <c r="AB624" i="17"/>
  <c r="AV637" i="17"/>
  <c r="AW638" i="17" s="1"/>
  <c r="AD624" i="17"/>
  <c r="W637" i="17"/>
  <c r="Z637" i="17"/>
  <c r="Y638" i="17"/>
  <c r="Q638" i="17"/>
  <c r="AN639" i="17"/>
  <c r="N626" i="17"/>
  <c r="M627" i="17"/>
  <c r="O625" i="17"/>
  <c r="AC625" i="17"/>
  <c r="I626" i="17"/>
  <c r="J626" i="17" s="1"/>
  <c r="K626" i="17" s="1"/>
  <c r="H627" i="17"/>
  <c r="S626" i="17" l="1"/>
  <c r="R627" i="17"/>
  <c r="T625" i="17"/>
  <c r="AA625" i="17"/>
  <c r="AB625" i="17"/>
  <c r="AV638" i="17"/>
  <c r="AW639" i="17" s="1"/>
  <c r="I627" i="17"/>
  <c r="J627" i="17" s="1"/>
  <c r="K627" i="17" s="1"/>
  <c r="H628" i="17"/>
  <c r="N627" i="17"/>
  <c r="M628" i="17"/>
  <c r="AD625" i="17"/>
  <c r="O626" i="17"/>
  <c r="AC626" i="17"/>
  <c r="Z638" i="17"/>
  <c r="W638" i="17"/>
  <c r="Q639" i="17"/>
  <c r="AN640" i="17"/>
  <c r="Y639" i="17"/>
  <c r="S627" i="17" l="1"/>
  <c r="R628" i="17"/>
  <c r="AA626" i="17"/>
  <c r="T626" i="17"/>
  <c r="AB626" i="17"/>
  <c r="Q640" i="17"/>
  <c r="Y640" i="17"/>
  <c r="AN641" i="17"/>
  <c r="N628" i="17"/>
  <c r="M629" i="17"/>
  <c r="AD626" i="17"/>
  <c r="O627" i="17"/>
  <c r="AC627" i="17"/>
  <c r="AV639" i="17"/>
  <c r="AW640" i="17" s="1"/>
  <c r="W639" i="17"/>
  <c r="Z639" i="17"/>
  <c r="I628" i="17"/>
  <c r="J628" i="17" s="1"/>
  <c r="K628" i="17" s="1"/>
  <c r="H629" i="17"/>
  <c r="S628" i="17" l="1"/>
  <c r="R629" i="17"/>
  <c r="AA627" i="17"/>
  <c r="T627" i="17"/>
  <c r="AB627" i="17"/>
  <c r="I629" i="17"/>
  <c r="J629" i="17" s="1"/>
  <c r="K629" i="17" s="1"/>
  <c r="H630" i="17"/>
  <c r="AD627" i="17"/>
  <c r="N629" i="17"/>
  <c r="M630" i="17"/>
  <c r="AV640" i="17"/>
  <c r="AW641" i="17" s="1"/>
  <c r="AC628" i="17"/>
  <c r="O628" i="17"/>
  <c r="W640" i="17"/>
  <c r="Z640" i="17"/>
  <c r="Y641" i="17"/>
  <c r="AN642" i="17"/>
  <c r="Q641" i="17"/>
  <c r="S629" i="17" l="1"/>
  <c r="R630" i="17"/>
  <c r="T628" i="17"/>
  <c r="AA628" i="17"/>
  <c r="AB628" i="17"/>
  <c r="AC629" i="17"/>
  <c r="O629" i="17"/>
  <c r="AV641" i="17"/>
  <c r="AW642" i="17" s="1"/>
  <c r="AD628" i="17"/>
  <c r="Y642" i="17"/>
  <c r="Q642" i="17"/>
  <c r="AN643" i="17"/>
  <c r="N630" i="17"/>
  <c r="M631" i="17"/>
  <c r="W641" i="17"/>
  <c r="Z641" i="17"/>
  <c r="I630" i="17"/>
  <c r="J630" i="17" s="1"/>
  <c r="K630" i="17" s="1"/>
  <c r="H631" i="17"/>
  <c r="S630" i="17" l="1"/>
  <c r="R631" i="17"/>
  <c r="T629" i="17"/>
  <c r="AA629" i="17"/>
  <c r="AB629" i="17"/>
  <c r="W642" i="17"/>
  <c r="Z642" i="17"/>
  <c r="O630" i="17"/>
  <c r="AC630" i="17"/>
  <c r="AV642" i="17"/>
  <c r="AW643" i="17" s="1"/>
  <c r="AD629" i="17"/>
  <c r="I631" i="17"/>
  <c r="J631" i="17" s="1"/>
  <c r="K631" i="17" s="1"/>
  <c r="H632" i="17"/>
  <c r="N631" i="17"/>
  <c r="M632" i="17"/>
  <c r="Y643" i="17"/>
  <c r="Q643" i="17"/>
  <c r="AN644" i="17"/>
  <c r="S631" i="17" l="1"/>
  <c r="R632" i="17"/>
  <c r="T630" i="17"/>
  <c r="AA630" i="17"/>
  <c r="AB630" i="17"/>
  <c r="I632" i="17"/>
  <c r="J632" i="17" s="1"/>
  <c r="K632" i="17" s="1"/>
  <c r="H633" i="17"/>
  <c r="AD630" i="17"/>
  <c r="AV643" i="17"/>
  <c r="AW644" i="17" s="1"/>
  <c r="Z643" i="17"/>
  <c r="W643" i="17"/>
  <c r="N632" i="17"/>
  <c r="M633" i="17"/>
  <c r="Q644" i="17"/>
  <c r="AN645" i="17"/>
  <c r="Y644" i="17"/>
  <c r="O631" i="17"/>
  <c r="AC631" i="17"/>
  <c r="S632" i="17" l="1"/>
  <c r="R633" i="17"/>
  <c r="T631" i="17"/>
  <c r="AA631" i="17"/>
  <c r="AB631" i="17"/>
  <c r="I633" i="17"/>
  <c r="J633" i="17" s="1"/>
  <c r="K633" i="17" s="1"/>
  <c r="H634" i="17"/>
  <c r="AV644" i="17"/>
  <c r="AW645" i="17" s="1"/>
  <c r="N633" i="17"/>
  <c r="M634" i="17"/>
  <c r="Y645" i="17"/>
  <c r="AN646" i="17"/>
  <c r="Q645" i="17"/>
  <c r="AC632" i="17"/>
  <c r="O632" i="17"/>
  <c r="W644" i="17"/>
  <c r="Z644" i="17"/>
  <c r="AD631" i="17"/>
  <c r="S633" i="17" l="1"/>
  <c r="R634" i="17"/>
  <c r="T632" i="17"/>
  <c r="AA632" i="17"/>
  <c r="AB632" i="17"/>
  <c r="Q646" i="17"/>
  <c r="Y646" i="17"/>
  <c r="AN647" i="17"/>
  <c r="AC633" i="17"/>
  <c r="O633" i="17"/>
  <c r="AV645" i="17"/>
  <c r="AW646" i="17" s="1"/>
  <c r="I634" i="17"/>
  <c r="J634" i="17" s="1"/>
  <c r="K634" i="17" s="1"/>
  <c r="H635" i="17"/>
  <c r="Z645" i="17"/>
  <c r="W645" i="17"/>
  <c r="AD632" i="17"/>
  <c r="N634" i="17"/>
  <c r="M635" i="17"/>
  <c r="S634" i="17" l="1"/>
  <c r="R635" i="17"/>
  <c r="T633" i="17"/>
  <c r="AA633" i="17"/>
  <c r="AB633" i="17"/>
  <c r="Z646" i="17"/>
  <c r="W646" i="17"/>
  <c r="AD633" i="17"/>
  <c r="AV646" i="17"/>
  <c r="AW647" i="17" s="1"/>
  <c r="I635" i="17"/>
  <c r="J635" i="17" s="1"/>
  <c r="K635" i="17" s="1"/>
  <c r="H636" i="17"/>
  <c r="AN648" i="17"/>
  <c r="Y647" i="17"/>
  <c r="Q647" i="17"/>
  <c r="N635" i="17"/>
  <c r="M636" i="17"/>
  <c r="AC634" i="17"/>
  <c r="O634" i="17"/>
  <c r="S635" i="17" l="1"/>
  <c r="R636" i="17"/>
  <c r="AA634" i="17"/>
  <c r="T634" i="17"/>
  <c r="AB634" i="17"/>
  <c r="Q648" i="17"/>
  <c r="Y648" i="17"/>
  <c r="AN649" i="17"/>
  <c r="N636" i="17"/>
  <c r="M637" i="17"/>
  <c r="AD634" i="17"/>
  <c r="W647" i="17"/>
  <c r="Z647" i="17"/>
  <c r="AC635" i="17"/>
  <c r="O635" i="17"/>
  <c r="AV647" i="17"/>
  <c r="AW648" i="17" s="1"/>
  <c r="I636" i="17"/>
  <c r="J636" i="17" s="1"/>
  <c r="K636" i="17" s="1"/>
  <c r="H637" i="17"/>
  <c r="S636" i="17" l="1"/>
  <c r="R637" i="17"/>
  <c r="T635" i="17"/>
  <c r="AA635" i="17"/>
  <c r="AB635" i="17"/>
  <c r="AV648" i="17"/>
  <c r="AW649" i="17" s="1"/>
  <c r="W648" i="17"/>
  <c r="Z648" i="17"/>
  <c r="AD635" i="17"/>
  <c r="Y649" i="17"/>
  <c r="Q649" i="17"/>
  <c r="AN650" i="17"/>
  <c r="I637" i="17"/>
  <c r="J637" i="17" s="1"/>
  <c r="K637" i="17" s="1"/>
  <c r="H638" i="17"/>
  <c r="N637" i="17"/>
  <c r="M638" i="17"/>
  <c r="O636" i="17"/>
  <c r="AC636" i="17"/>
  <c r="S637" i="17" l="1"/>
  <c r="R638" i="17"/>
  <c r="AA636" i="17"/>
  <c r="T636" i="17"/>
  <c r="AB636" i="17"/>
  <c r="AV649" i="17"/>
  <c r="AW650" i="17" s="1"/>
  <c r="I638" i="17"/>
  <c r="J638" i="17" s="1"/>
  <c r="K638" i="17" s="1"/>
  <c r="H639" i="17"/>
  <c r="AN651" i="17"/>
  <c r="Y650" i="17"/>
  <c r="Q650" i="17"/>
  <c r="N638" i="17"/>
  <c r="M639" i="17"/>
  <c r="AD636" i="17"/>
  <c r="AC637" i="17"/>
  <c r="O637" i="17"/>
  <c r="W649" i="17"/>
  <c r="Z649" i="17"/>
  <c r="S638" i="17" l="1"/>
  <c r="R639" i="17"/>
  <c r="T637" i="17"/>
  <c r="AA637" i="17"/>
  <c r="AB637" i="17"/>
  <c r="AV650" i="17"/>
  <c r="AW651" i="17" s="1"/>
  <c r="AD637" i="17"/>
  <c r="N639" i="17"/>
  <c r="M640" i="17"/>
  <c r="O638" i="17"/>
  <c r="AC638" i="17"/>
  <c r="I639" i="17"/>
  <c r="J639" i="17" s="1"/>
  <c r="K639" i="17" s="1"/>
  <c r="H640" i="17"/>
  <c r="Z650" i="17"/>
  <c r="W650" i="17"/>
  <c r="AN652" i="17"/>
  <c r="Y651" i="17"/>
  <c r="Q651" i="17"/>
  <c r="S639" i="17" l="1"/>
  <c r="R640" i="17"/>
  <c r="AA638" i="17"/>
  <c r="T638" i="17"/>
  <c r="AB638" i="17"/>
  <c r="AV651" i="17"/>
  <c r="AW652" i="17" s="1"/>
  <c r="AD638" i="17"/>
  <c r="O639" i="17"/>
  <c r="AC639" i="17"/>
  <c r="W651" i="17"/>
  <c r="Z651" i="17"/>
  <c r="Y652" i="17"/>
  <c r="AN653" i="17"/>
  <c r="Q652" i="17"/>
  <c r="N640" i="17"/>
  <c r="M641" i="17"/>
  <c r="I640" i="17"/>
  <c r="J640" i="17" s="1"/>
  <c r="K640" i="17" s="1"/>
  <c r="H641" i="17"/>
  <c r="S640" i="17" l="1"/>
  <c r="R641" i="17"/>
  <c r="T639" i="17"/>
  <c r="AA639" i="17"/>
  <c r="AB639" i="17"/>
  <c r="N641" i="17"/>
  <c r="M642" i="17"/>
  <c r="AC640" i="17"/>
  <c r="O640" i="17"/>
  <c r="I641" i="17"/>
  <c r="J641" i="17" s="1"/>
  <c r="K641" i="17" s="1"/>
  <c r="H642" i="17"/>
  <c r="W652" i="17"/>
  <c r="Z652" i="17"/>
  <c r="Q653" i="17"/>
  <c r="Y653" i="17"/>
  <c r="AN654" i="17"/>
  <c r="AV652" i="17"/>
  <c r="AW653" i="17" s="1"/>
  <c r="AD639" i="17"/>
  <c r="S641" i="17" l="1"/>
  <c r="R642" i="17"/>
  <c r="AA640" i="17"/>
  <c r="T640" i="17"/>
  <c r="AB640" i="17"/>
  <c r="Q654" i="17"/>
  <c r="Y654" i="17"/>
  <c r="AN655" i="17"/>
  <c r="AC641" i="17"/>
  <c r="O641" i="17"/>
  <c r="I642" i="17"/>
  <c r="J642" i="17" s="1"/>
  <c r="K642" i="17" s="1"/>
  <c r="H643" i="17"/>
  <c r="W653" i="17"/>
  <c r="Z653" i="17"/>
  <c r="AD640" i="17"/>
  <c r="N642" i="17"/>
  <c r="M643" i="17"/>
  <c r="AV653" i="17"/>
  <c r="AW654" i="17" s="1"/>
  <c r="S642" i="17" l="1"/>
  <c r="R643" i="17"/>
  <c r="T641" i="17"/>
  <c r="AA641" i="17"/>
  <c r="AB641" i="17"/>
  <c r="AV654" i="17"/>
  <c r="AW655" i="17" s="1"/>
  <c r="N643" i="17"/>
  <c r="M644" i="17"/>
  <c r="Z654" i="17"/>
  <c r="W654" i="17"/>
  <c r="O642" i="17"/>
  <c r="AC642" i="17"/>
  <c r="AD641" i="17"/>
  <c r="I643" i="17"/>
  <c r="J643" i="17" s="1"/>
  <c r="K643" i="17" s="1"/>
  <c r="H644" i="17"/>
  <c r="Y655" i="17"/>
  <c r="Q655" i="17"/>
  <c r="AN656" i="17"/>
  <c r="S643" i="17" l="1"/>
  <c r="R644" i="17"/>
  <c r="AA642" i="17"/>
  <c r="T642" i="17"/>
  <c r="AB642" i="17"/>
  <c r="Y656" i="17"/>
  <c r="AN657" i="17"/>
  <c r="Q656" i="17"/>
  <c r="Z655" i="17"/>
  <c r="W655" i="17"/>
  <c r="O643" i="17"/>
  <c r="AC643" i="17"/>
  <c r="I644" i="17"/>
  <c r="J644" i="17" s="1"/>
  <c r="K644" i="17" s="1"/>
  <c r="H645" i="17"/>
  <c r="N644" i="17"/>
  <c r="M645" i="17"/>
  <c r="AD642" i="17"/>
  <c r="AV655" i="17"/>
  <c r="AW656" i="17" s="1"/>
  <c r="S644" i="17" l="1"/>
  <c r="R645" i="17"/>
  <c r="AA643" i="17"/>
  <c r="T643" i="17"/>
  <c r="AB643" i="17"/>
  <c r="I645" i="17"/>
  <c r="J645" i="17" s="1"/>
  <c r="K645" i="17" s="1"/>
  <c r="H646" i="17"/>
  <c r="N645" i="17"/>
  <c r="M646" i="17"/>
  <c r="Z656" i="17"/>
  <c r="W656" i="17"/>
  <c r="AV656" i="17"/>
  <c r="AW657" i="17" s="1"/>
  <c r="O644" i="17"/>
  <c r="AC644" i="17"/>
  <c r="Y657" i="17"/>
  <c r="Q657" i="17"/>
  <c r="AN658" i="17"/>
  <c r="AD643" i="17"/>
  <c r="S645" i="17" l="1"/>
  <c r="R646" i="17"/>
  <c r="T644" i="17"/>
  <c r="AA644" i="17"/>
  <c r="AB644" i="17"/>
  <c r="AV657" i="17"/>
  <c r="AW658" i="17" s="1"/>
  <c r="I646" i="17"/>
  <c r="J646" i="17" s="1"/>
  <c r="K646" i="17" s="1"/>
  <c r="H647" i="17"/>
  <c r="Z657" i="17"/>
  <c r="W657" i="17"/>
  <c r="AD644" i="17"/>
  <c r="N646" i="17"/>
  <c r="M647" i="17"/>
  <c r="AN659" i="17"/>
  <c r="Y658" i="17"/>
  <c r="Q658" i="17"/>
  <c r="AC645" i="17"/>
  <c r="O645" i="17"/>
  <c r="S646" i="17" l="1"/>
  <c r="R647" i="17"/>
  <c r="T645" i="17"/>
  <c r="AA645" i="17"/>
  <c r="AB645" i="17"/>
  <c r="AV658" i="17"/>
  <c r="AW659" i="17" s="1"/>
  <c r="I647" i="17"/>
  <c r="J647" i="17" s="1"/>
  <c r="K647" i="17" s="1"/>
  <c r="H648" i="17"/>
  <c r="Z658" i="17"/>
  <c r="W658" i="17"/>
  <c r="AD645" i="17"/>
  <c r="AN660" i="17"/>
  <c r="Y659" i="17"/>
  <c r="Q659" i="17"/>
  <c r="N647" i="17"/>
  <c r="M648" i="17"/>
  <c r="O646" i="17"/>
  <c r="AC646" i="17"/>
  <c r="S647" i="17" l="1"/>
  <c r="R648" i="17"/>
  <c r="AA646" i="17"/>
  <c r="T646" i="17"/>
  <c r="AB646" i="17"/>
  <c r="AD646" i="17"/>
  <c r="I648" i="17"/>
  <c r="J648" i="17" s="1"/>
  <c r="K648" i="17" s="1"/>
  <c r="H649" i="17"/>
  <c r="Z659" i="17"/>
  <c r="W659" i="17"/>
  <c r="AN661" i="17"/>
  <c r="Y660" i="17"/>
  <c r="Q660" i="17"/>
  <c r="AV659" i="17"/>
  <c r="AW660" i="17" s="1"/>
  <c r="N648" i="17"/>
  <c r="M649" i="17"/>
  <c r="O647" i="17"/>
  <c r="AC647" i="17"/>
  <c r="S648" i="17" l="1"/>
  <c r="R649" i="17"/>
  <c r="T647" i="17"/>
  <c r="AA647" i="17"/>
  <c r="AB647" i="17"/>
  <c r="O648" i="17"/>
  <c r="AC648" i="17"/>
  <c r="Z660" i="17"/>
  <c r="W660" i="17"/>
  <c r="Q661" i="17"/>
  <c r="Y661" i="17"/>
  <c r="AN662" i="17"/>
  <c r="AV660" i="17"/>
  <c r="AW661" i="17" s="1"/>
  <c r="AD647" i="17"/>
  <c r="I649" i="17"/>
  <c r="J649" i="17" s="1"/>
  <c r="K649" i="17" s="1"/>
  <c r="H650" i="17"/>
  <c r="N649" i="17"/>
  <c r="M650" i="17"/>
  <c r="S649" i="17" l="1"/>
  <c r="R650" i="17"/>
  <c r="AA648" i="17"/>
  <c r="T648" i="17"/>
  <c r="AB648" i="17"/>
  <c r="AV661" i="17"/>
  <c r="AW662" i="17" s="1"/>
  <c r="AD648" i="17"/>
  <c r="N650" i="17"/>
  <c r="M651" i="17"/>
  <c r="AC649" i="17"/>
  <c r="O649" i="17"/>
  <c r="I650" i="17"/>
  <c r="J650" i="17" s="1"/>
  <c r="K650" i="17" s="1"/>
  <c r="H651" i="17"/>
  <c r="Y662" i="17"/>
  <c r="Q662" i="17"/>
  <c r="AN663" i="17"/>
  <c r="Z661" i="17"/>
  <c r="W661" i="17"/>
  <c r="S650" i="17" l="1"/>
  <c r="R651" i="17"/>
  <c r="AA649" i="17"/>
  <c r="T649" i="17"/>
  <c r="AB649" i="17"/>
  <c r="AN664" i="17"/>
  <c r="Y663" i="17"/>
  <c r="Q663" i="17"/>
  <c r="I651" i="17"/>
  <c r="J651" i="17" s="1"/>
  <c r="K651" i="17" s="1"/>
  <c r="H652" i="17"/>
  <c r="W662" i="17"/>
  <c r="Z662" i="17"/>
  <c r="N651" i="17"/>
  <c r="M652" i="17"/>
  <c r="AV662" i="17"/>
  <c r="AW663" i="17" s="1"/>
  <c r="O650" i="17"/>
  <c r="AC650" i="17"/>
  <c r="AD649" i="17"/>
  <c r="S651" i="17" l="1"/>
  <c r="R652" i="17"/>
  <c r="T650" i="17"/>
  <c r="AA650" i="17"/>
  <c r="AB650" i="17"/>
  <c r="AV663" i="17"/>
  <c r="AW664" i="17" s="1"/>
  <c r="N652" i="17"/>
  <c r="M653" i="17"/>
  <c r="O651" i="17"/>
  <c r="AC651" i="17"/>
  <c r="I652" i="17"/>
  <c r="J652" i="17" s="1"/>
  <c r="K652" i="17" s="1"/>
  <c r="H653" i="17"/>
  <c r="Z663" i="17"/>
  <c r="W663" i="17"/>
  <c r="AD650" i="17"/>
  <c r="AN665" i="17"/>
  <c r="Q664" i="17"/>
  <c r="Y664" i="17"/>
  <c r="S652" i="17" l="1"/>
  <c r="R653" i="17"/>
  <c r="T651" i="17"/>
  <c r="AA651" i="17"/>
  <c r="AB651" i="17"/>
  <c r="I653" i="17"/>
  <c r="J653" i="17" s="1"/>
  <c r="K653" i="17" s="1"/>
  <c r="H654" i="17"/>
  <c r="Y665" i="17"/>
  <c r="AN666" i="17"/>
  <c r="Q665" i="17"/>
  <c r="N653" i="17"/>
  <c r="M654" i="17"/>
  <c r="AD651" i="17"/>
  <c r="Z664" i="17"/>
  <c r="W664" i="17"/>
  <c r="AV664" i="17"/>
  <c r="AW665" i="17" s="1"/>
  <c r="AC652" i="17"/>
  <c r="O652" i="17"/>
  <c r="S653" i="17" l="1"/>
  <c r="R654" i="17"/>
  <c r="AA652" i="17"/>
  <c r="T652" i="17"/>
  <c r="AB652" i="17"/>
  <c r="AN667" i="17"/>
  <c r="Q666" i="17"/>
  <c r="Y666" i="17"/>
  <c r="I654" i="17"/>
  <c r="J654" i="17" s="1"/>
  <c r="K654" i="17" s="1"/>
  <c r="H655" i="17"/>
  <c r="AV665" i="17"/>
  <c r="AW666" i="17" s="1"/>
  <c r="N654" i="17"/>
  <c r="M655" i="17"/>
  <c r="Z665" i="17"/>
  <c r="W665" i="17"/>
  <c r="O653" i="17"/>
  <c r="AC653" i="17"/>
  <c r="AD652" i="17"/>
  <c r="S654" i="17" l="1"/>
  <c r="R655" i="17"/>
  <c r="AA653" i="17"/>
  <c r="T653" i="17"/>
  <c r="AB653" i="17"/>
  <c r="Z666" i="17"/>
  <c r="W666" i="17"/>
  <c r="Q667" i="17"/>
  <c r="Y667" i="17"/>
  <c r="AN668" i="17"/>
  <c r="N655" i="17"/>
  <c r="M656" i="17"/>
  <c r="I655" i="17"/>
  <c r="J655" i="17" s="1"/>
  <c r="K655" i="17" s="1"/>
  <c r="H656" i="17"/>
  <c r="O654" i="17"/>
  <c r="AC654" i="17"/>
  <c r="AV666" i="17"/>
  <c r="AW667" i="17" s="1"/>
  <c r="AD653" i="17"/>
  <c r="S655" i="17" l="1"/>
  <c r="R656" i="17"/>
  <c r="T654" i="17"/>
  <c r="AA654" i="17"/>
  <c r="AB654" i="17"/>
  <c r="AV667" i="17"/>
  <c r="AW668" i="17" s="1"/>
  <c r="AD654" i="17"/>
  <c r="O655" i="17"/>
  <c r="AC655" i="17"/>
  <c r="Z667" i="17"/>
  <c r="W667" i="17"/>
  <c r="Y668" i="17"/>
  <c r="Q668" i="17"/>
  <c r="AN669" i="17"/>
  <c r="I656" i="17"/>
  <c r="J656" i="17" s="1"/>
  <c r="K656" i="17" s="1"/>
  <c r="H657" i="17"/>
  <c r="N656" i="17"/>
  <c r="M657" i="17"/>
  <c r="S656" i="17" l="1"/>
  <c r="R657" i="17"/>
  <c r="T655" i="17"/>
  <c r="AA655" i="17"/>
  <c r="AB655" i="17"/>
  <c r="AV668" i="17"/>
  <c r="AW669" i="17" s="1"/>
  <c r="N657" i="17"/>
  <c r="M658" i="17"/>
  <c r="I657" i="17"/>
  <c r="J657" i="17" s="1"/>
  <c r="K657" i="17" s="1"/>
  <c r="H658" i="17"/>
  <c r="AC656" i="17"/>
  <c r="O656" i="17"/>
  <c r="W668" i="17"/>
  <c r="Z668" i="17"/>
  <c r="AD655" i="17"/>
  <c r="Q669" i="17"/>
  <c r="Y669" i="17"/>
  <c r="AN670" i="17"/>
  <c r="S657" i="17" l="1"/>
  <c r="R658" i="17"/>
  <c r="AA656" i="17"/>
  <c r="T656" i="17"/>
  <c r="AB656" i="17"/>
  <c r="AV669" i="17"/>
  <c r="AW670" i="17" s="1"/>
  <c r="N658" i="17"/>
  <c r="M659" i="17"/>
  <c r="I658" i="17"/>
  <c r="J658" i="17" s="1"/>
  <c r="K658" i="17" s="1"/>
  <c r="H659" i="17"/>
  <c r="W669" i="17"/>
  <c r="Z669" i="17"/>
  <c r="Y670" i="17"/>
  <c r="AN671" i="17"/>
  <c r="Q670" i="17"/>
  <c r="AC657" i="17"/>
  <c r="O657" i="17"/>
  <c r="AD656" i="17"/>
  <c r="S658" i="17" l="1"/>
  <c r="R659" i="17"/>
  <c r="T657" i="17"/>
  <c r="AA657" i="17"/>
  <c r="AB657" i="17"/>
  <c r="AV670" i="17"/>
  <c r="AW671" i="17" s="1"/>
  <c r="N659" i="17"/>
  <c r="M660" i="17"/>
  <c r="I659" i="17"/>
  <c r="J659" i="17" s="1"/>
  <c r="K659" i="17" s="1"/>
  <c r="H660" i="17"/>
  <c r="Y671" i="17"/>
  <c r="AN672" i="17"/>
  <c r="Q671" i="17"/>
  <c r="AD657" i="17"/>
  <c r="O658" i="17"/>
  <c r="AC658" i="17"/>
  <c r="Z670" i="17"/>
  <c r="W670" i="17"/>
  <c r="S659" i="17" l="1"/>
  <c r="R660" i="17"/>
  <c r="AA658" i="17"/>
  <c r="T658" i="17"/>
  <c r="AB658" i="17"/>
  <c r="O659" i="17"/>
  <c r="AC659" i="17"/>
  <c r="AN673" i="17"/>
  <c r="Y672" i="17"/>
  <c r="Q672" i="17"/>
  <c r="AD658" i="17"/>
  <c r="N660" i="17"/>
  <c r="M661" i="17"/>
  <c r="W671" i="17"/>
  <c r="Z671" i="17"/>
  <c r="I660" i="17"/>
  <c r="J660" i="17" s="1"/>
  <c r="K660" i="17" s="1"/>
  <c r="H661" i="17"/>
  <c r="AV671" i="17"/>
  <c r="AW672" i="17" s="1"/>
  <c r="S660" i="17" l="1"/>
  <c r="R661" i="17"/>
  <c r="T659" i="17"/>
  <c r="AA659" i="17"/>
  <c r="AB659" i="17"/>
  <c r="Q673" i="17"/>
  <c r="Y673" i="17"/>
  <c r="AN674" i="17"/>
  <c r="N661" i="17"/>
  <c r="M662" i="17"/>
  <c r="I661" i="17"/>
  <c r="J661" i="17" s="1"/>
  <c r="K661" i="17" s="1"/>
  <c r="H662" i="17"/>
  <c r="AC660" i="17"/>
  <c r="O660" i="17"/>
  <c r="W672" i="17"/>
  <c r="Z672" i="17"/>
  <c r="AD659" i="17"/>
  <c r="AV672" i="17"/>
  <c r="AW673" i="17" s="1"/>
  <c r="S661" i="17" l="1"/>
  <c r="R662" i="17"/>
  <c r="T660" i="17"/>
  <c r="AA660" i="17"/>
  <c r="AB660" i="17"/>
  <c r="AD660" i="17"/>
  <c r="O661" i="17"/>
  <c r="AC661" i="17"/>
  <c r="N662" i="17"/>
  <c r="M663" i="17"/>
  <c r="Q674" i="17"/>
  <c r="Y674" i="17"/>
  <c r="AN675" i="17"/>
  <c r="I662" i="17"/>
  <c r="J662" i="17" s="1"/>
  <c r="K662" i="17" s="1"/>
  <c r="H663" i="17"/>
  <c r="W673" i="17"/>
  <c r="Z673" i="17"/>
  <c r="AV673" i="17"/>
  <c r="AW674" i="17" s="1"/>
  <c r="S662" i="17" l="1"/>
  <c r="R663" i="17"/>
  <c r="T661" i="17"/>
  <c r="AA661" i="17"/>
  <c r="AB661" i="17"/>
  <c r="AD661" i="17"/>
  <c r="Y675" i="17"/>
  <c r="Q675" i="17"/>
  <c r="AN676" i="17"/>
  <c r="O662" i="17"/>
  <c r="AC662" i="17"/>
  <c r="AV674" i="17"/>
  <c r="AW675" i="17" s="1"/>
  <c r="I663" i="17"/>
  <c r="J663" i="17" s="1"/>
  <c r="K663" i="17" s="1"/>
  <c r="H664" i="17"/>
  <c r="Z674" i="17"/>
  <c r="W674" i="17"/>
  <c r="N663" i="17"/>
  <c r="M664" i="17"/>
  <c r="S663" i="17" l="1"/>
  <c r="R664" i="17"/>
  <c r="T662" i="17"/>
  <c r="AA662" i="17"/>
  <c r="AB662" i="17"/>
  <c r="AV675" i="17"/>
  <c r="AW676" i="17" s="1"/>
  <c r="I664" i="17"/>
  <c r="J664" i="17" s="1"/>
  <c r="K664" i="17" s="1"/>
  <c r="H665" i="17"/>
  <c r="N664" i="17"/>
  <c r="M665" i="17"/>
  <c r="AD662" i="17"/>
  <c r="Y676" i="17"/>
  <c r="AN677" i="17"/>
  <c r="Q676" i="17"/>
  <c r="O663" i="17"/>
  <c r="AC663" i="17"/>
  <c r="Z675" i="17"/>
  <c r="W675" i="17"/>
  <c r="S664" i="17" l="1"/>
  <c r="R665" i="17"/>
  <c r="T663" i="17"/>
  <c r="AA663" i="17"/>
  <c r="AB663" i="17"/>
  <c r="AV676" i="17"/>
  <c r="AW677" i="17" s="1"/>
  <c r="Q677" i="17"/>
  <c r="AN678" i="17"/>
  <c r="Y677" i="17"/>
  <c r="N665" i="17"/>
  <c r="M666" i="17"/>
  <c r="W676" i="17"/>
  <c r="Z676" i="17"/>
  <c r="O664" i="17"/>
  <c r="AC664" i="17"/>
  <c r="I665" i="17"/>
  <c r="J665" i="17" s="1"/>
  <c r="K665" i="17" s="1"/>
  <c r="H666" i="17"/>
  <c r="AD663" i="17"/>
  <c r="S665" i="17" l="1"/>
  <c r="R666" i="17"/>
  <c r="T664" i="17"/>
  <c r="AA664" i="17"/>
  <c r="AB664" i="17"/>
  <c r="I666" i="17"/>
  <c r="J666" i="17" s="1"/>
  <c r="K666" i="17" s="1"/>
  <c r="H667" i="17"/>
  <c r="Y678" i="17"/>
  <c r="Q678" i="17"/>
  <c r="AN679" i="17"/>
  <c r="AD664" i="17"/>
  <c r="AC665" i="17"/>
  <c r="O665" i="17"/>
  <c r="W677" i="17"/>
  <c r="Z677" i="17"/>
  <c r="AV677" i="17"/>
  <c r="AW678" i="17" s="1"/>
  <c r="N666" i="17"/>
  <c r="M667" i="17"/>
  <c r="S666" i="17" l="1"/>
  <c r="R667" i="17"/>
  <c r="AA665" i="17"/>
  <c r="T665" i="17"/>
  <c r="AB665" i="17"/>
  <c r="AD665" i="17"/>
  <c r="Y679" i="17"/>
  <c r="Q679" i="17"/>
  <c r="AN680" i="17"/>
  <c r="AV678" i="17"/>
  <c r="AW679" i="17" s="1"/>
  <c r="N667" i="17"/>
  <c r="M668" i="17"/>
  <c r="AC666" i="17"/>
  <c r="O666" i="17"/>
  <c r="W678" i="17"/>
  <c r="Z678" i="17"/>
  <c r="I667" i="17"/>
  <c r="J667" i="17" s="1"/>
  <c r="K667" i="17" s="1"/>
  <c r="H668" i="17"/>
  <c r="S667" i="17" l="1"/>
  <c r="R668" i="17"/>
  <c r="AA666" i="17"/>
  <c r="T666" i="17"/>
  <c r="AB666" i="17"/>
  <c r="I668" i="17"/>
  <c r="J668" i="17" s="1"/>
  <c r="K668" i="17" s="1"/>
  <c r="H669" i="17"/>
  <c r="Z679" i="17"/>
  <c r="W679" i="17"/>
  <c r="AD666" i="17"/>
  <c r="AV679" i="17"/>
  <c r="AW680" i="17" s="1"/>
  <c r="N668" i="17"/>
  <c r="M669" i="17"/>
  <c r="Q680" i="17"/>
  <c r="AN681" i="17"/>
  <c r="Y680" i="17"/>
  <c r="O667" i="17"/>
  <c r="AC667" i="17"/>
  <c r="S668" i="17" l="1"/>
  <c r="R669" i="17"/>
  <c r="T667" i="17"/>
  <c r="AA667" i="17"/>
  <c r="AB667" i="17"/>
  <c r="W680" i="17"/>
  <c r="Z680" i="17"/>
  <c r="AV680" i="17"/>
  <c r="AW681" i="17" s="1"/>
  <c r="N669" i="17"/>
  <c r="M670" i="17"/>
  <c r="AD667" i="17"/>
  <c r="AN682" i="17"/>
  <c r="Q681" i="17"/>
  <c r="Y681" i="17"/>
  <c r="O668" i="17"/>
  <c r="AC668" i="17"/>
  <c r="I669" i="17"/>
  <c r="J669" i="17" s="1"/>
  <c r="K669" i="17" s="1"/>
  <c r="H670" i="17"/>
  <c r="S669" i="17" l="1"/>
  <c r="R670" i="17"/>
  <c r="T668" i="17"/>
  <c r="AA668" i="17"/>
  <c r="AB668" i="17"/>
  <c r="AD668" i="17"/>
  <c r="N670" i="17"/>
  <c r="M671" i="17"/>
  <c r="Q682" i="17"/>
  <c r="AN683" i="17"/>
  <c r="Y682" i="17"/>
  <c r="I670" i="17"/>
  <c r="J670" i="17" s="1"/>
  <c r="K670" i="17" s="1"/>
  <c r="H671" i="17"/>
  <c r="O669" i="17"/>
  <c r="AC669" i="17"/>
  <c r="Z681" i="17"/>
  <c r="W681" i="17"/>
  <c r="AV681" i="17"/>
  <c r="AW682" i="17" s="1"/>
  <c r="S670" i="17" l="1"/>
  <c r="R671" i="17"/>
  <c r="AA669" i="17"/>
  <c r="T669" i="17"/>
  <c r="AB669" i="17"/>
  <c r="AV682" i="17"/>
  <c r="AW683" i="17" s="1"/>
  <c r="I671" i="17"/>
  <c r="J671" i="17" s="1"/>
  <c r="K671" i="17" s="1"/>
  <c r="H672" i="17"/>
  <c r="O670" i="17"/>
  <c r="AC670" i="17"/>
  <c r="AD669" i="17"/>
  <c r="Z682" i="17"/>
  <c r="W682" i="17"/>
  <c r="Q683" i="17"/>
  <c r="AN684" i="17"/>
  <c r="Y683" i="17"/>
  <c r="N671" i="17"/>
  <c r="M672" i="17"/>
  <c r="S671" i="17" l="1"/>
  <c r="R672" i="17"/>
  <c r="T670" i="17"/>
  <c r="AA670" i="17"/>
  <c r="AB670" i="17"/>
  <c r="AD670" i="17"/>
  <c r="N672" i="17"/>
  <c r="M673" i="17"/>
  <c r="AV683" i="17"/>
  <c r="AW684" i="17" s="1"/>
  <c r="AC671" i="17"/>
  <c r="O671" i="17"/>
  <c r="W683" i="17"/>
  <c r="Z683" i="17"/>
  <c r="I672" i="17"/>
  <c r="J672" i="17" s="1"/>
  <c r="K672" i="17" s="1"/>
  <c r="H673" i="17"/>
  <c r="Q684" i="17"/>
  <c r="Y684" i="17"/>
  <c r="AN685" i="17"/>
  <c r="AV684" i="17" l="1"/>
  <c r="AW685" i="17" s="1"/>
  <c r="S672" i="17"/>
  <c r="R673" i="17"/>
  <c r="AA671" i="17"/>
  <c r="T671" i="17"/>
  <c r="AB671" i="17"/>
  <c r="I673" i="17"/>
  <c r="J673" i="17" s="1"/>
  <c r="K673" i="17" s="1"/>
  <c r="H674" i="17"/>
  <c r="AD671" i="17"/>
  <c r="N673" i="17"/>
  <c r="M674" i="17"/>
  <c r="Q685" i="17"/>
  <c r="AN686" i="17"/>
  <c r="Y685" i="17"/>
  <c r="O672" i="17"/>
  <c r="AC672" i="17"/>
  <c r="W684" i="17"/>
  <c r="Z684" i="17"/>
  <c r="S673" i="17" l="1"/>
  <c r="R674" i="17"/>
  <c r="AA672" i="17"/>
  <c r="T672" i="17"/>
  <c r="AB672" i="17"/>
  <c r="I674" i="17"/>
  <c r="J674" i="17" s="1"/>
  <c r="K674" i="17" s="1"/>
  <c r="H675" i="17"/>
  <c r="Z685" i="17"/>
  <c r="W685" i="17"/>
  <c r="AD672" i="17"/>
  <c r="N674" i="17"/>
  <c r="M675" i="17"/>
  <c r="Y686" i="17"/>
  <c r="AN687" i="17"/>
  <c r="Q686" i="17"/>
  <c r="AC673" i="17"/>
  <c r="O673" i="17"/>
  <c r="AV685" i="17"/>
  <c r="AW686" i="17" s="1"/>
  <c r="S674" i="17" l="1"/>
  <c r="R675" i="17"/>
  <c r="T673" i="17"/>
  <c r="AA673" i="17"/>
  <c r="AB673" i="17"/>
  <c r="Z686" i="17"/>
  <c r="W686" i="17"/>
  <c r="AV686" i="17"/>
  <c r="AW687" i="17" s="1"/>
  <c r="AD673" i="17"/>
  <c r="N675" i="17"/>
  <c r="M676" i="17"/>
  <c r="Y687" i="17"/>
  <c r="AN688" i="17"/>
  <c r="Q687" i="17"/>
  <c r="O674" i="17"/>
  <c r="AC674" i="17"/>
  <c r="I675" i="17"/>
  <c r="J675" i="17" s="1"/>
  <c r="K675" i="17" s="1"/>
  <c r="H676" i="17"/>
  <c r="S675" i="17" l="1"/>
  <c r="R676" i="17"/>
  <c r="T674" i="17"/>
  <c r="AA674" i="17"/>
  <c r="AB674" i="17"/>
  <c r="O675" i="17"/>
  <c r="AC675" i="17"/>
  <c r="Q688" i="17"/>
  <c r="Y688" i="17"/>
  <c r="AN689" i="17"/>
  <c r="I676" i="17"/>
  <c r="J676" i="17" s="1"/>
  <c r="K676" i="17" s="1"/>
  <c r="H677" i="17"/>
  <c r="AV687" i="17"/>
  <c r="AW688" i="17" s="1"/>
  <c r="AD674" i="17"/>
  <c r="N676" i="17"/>
  <c r="M677" i="17"/>
  <c r="Z687" i="17"/>
  <c r="W687" i="17"/>
  <c r="S676" i="17" l="1"/>
  <c r="R677" i="17"/>
  <c r="T675" i="17"/>
  <c r="AA675" i="17"/>
  <c r="AB675" i="17"/>
  <c r="AC676" i="17"/>
  <c r="O676" i="17"/>
  <c r="W688" i="17"/>
  <c r="Z688" i="17"/>
  <c r="AD675" i="17"/>
  <c r="Q689" i="17"/>
  <c r="AN690" i="17"/>
  <c r="Y689" i="17"/>
  <c r="AV688" i="17"/>
  <c r="AW689" i="17" s="1"/>
  <c r="N677" i="17"/>
  <c r="M678" i="17"/>
  <c r="I677" i="17"/>
  <c r="J677" i="17" s="1"/>
  <c r="K677" i="17" s="1"/>
  <c r="H678" i="17"/>
  <c r="S677" i="17" l="1"/>
  <c r="R678" i="17"/>
  <c r="T676" i="17"/>
  <c r="AA676" i="17"/>
  <c r="AB676" i="17"/>
  <c r="N678" i="17"/>
  <c r="M679" i="17"/>
  <c r="I678" i="17"/>
  <c r="J678" i="17" s="1"/>
  <c r="K678" i="17" s="1"/>
  <c r="H679" i="17"/>
  <c r="Q690" i="17"/>
  <c r="AN691" i="17"/>
  <c r="Y690" i="17"/>
  <c r="AC677" i="17"/>
  <c r="O677" i="17"/>
  <c r="Z689" i="17"/>
  <c r="W689" i="17"/>
  <c r="AV689" i="17"/>
  <c r="AW690" i="17" s="1"/>
  <c r="AD676" i="17"/>
  <c r="S678" i="17" l="1"/>
  <c r="R679" i="17"/>
  <c r="AA677" i="17"/>
  <c r="T677" i="17"/>
  <c r="AB677" i="17"/>
  <c r="AV690" i="17"/>
  <c r="AW691" i="17" s="1"/>
  <c r="Z690" i="17"/>
  <c r="W690" i="17"/>
  <c r="I679" i="17"/>
  <c r="J679" i="17" s="1"/>
  <c r="K679" i="17" s="1"/>
  <c r="H680" i="17"/>
  <c r="N679" i="17"/>
  <c r="M680" i="17"/>
  <c r="AD677" i="17"/>
  <c r="AN692" i="17"/>
  <c r="Q691" i="17"/>
  <c r="Y691" i="17"/>
  <c r="AC678" i="17"/>
  <c r="O678" i="17"/>
  <c r="S679" i="17" l="1"/>
  <c r="R680" i="17"/>
  <c r="T678" i="17"/>
  <c r="AA678" i="17"/>
  <c r="AB678" i="17"/>
  <c r="AV691" i="17"/>
  <c r="AW692" i="17" s="1"/>
  <c r="O679" i="17"/>
  <c r="AC679" i="17"/>
  <c r="Y692" i="17"/>
  <c r="Q692" i="17"/>
  <c r="AN693" i="17"/>
  <c r="AD678" i="17"/>
  <c r="I680" i="17"/>
  <c r="J680" i="17" s="1"/>
  <c r="K680" i="17" s="1"/>
  <c r="H681" i="17"/>
  <c r="W691" i="17"/>
  <c r="Z691" i="17"/>
  <c r="N680" i="17"/>
  <c r="M681" i="17"/>
  <c r="S680" i="17" l="1"/>
  <c r="R681" i="17"/>
  <c r="T679" i="17"/>
  <c r="AA679" i="17"/>
  <c r="AB679" i="17"/>
  <c r="AV692" i="17"/>
  <c r="AW693" i="17" s="1"/>
  <c r="I681" i="17"/>
  <c r="J681" i="17" s="1"/>
  <c r="K681" i="17" s="1"/>
  <c r="H682" i="17"/>
  <c r="N681" i="17"/>
  <c r="M682" i="17"/>
  <c r="AD679" i="17"/>
  <c r="AN694" i="17"/>
  <c r="Y693" i="17"/>
  <c r="Q693" i="17"/>
  <c r="Z692" i="17"/>
  <c r="W692" i="17"/>
  <c r="O680" i="17"/>
  <c r="AC680" i="17"/>
  <c r="S681" i="17" l="1"/>
  <c r="R682" i="17"/>
  <c r="T680" i="17"/>
  <c r="AA680" i="17"/>
  <c r="AB680" i="17"/>
  <c r="W693" i="17"/>
  <c r="Z693" i="17"/>
  <c r="AC681" i="17"/>
  <c r="O681" i="17"/>
  <c r="AD680" i="17"/>
  <c r="AV693" i="17"/>
  <c r="AW694" i="17" s="1"/>
  <c r="N682" i="17"/>
  <c r="M683" i="17"/>
  <c r="I682" i="17"/>
  <c r="J682" i="17" s="1"/>
  <c r="K682" i="17" s="1"/>
  <c r="H683" i="17"/>
  <c r="Q694" i="17"/>
  <c r="AN695" i="17"/>
  <c r="Y694" i="17"/>
  <c r="S682" i="17" l="1"/>
  <c r="R683" i="17"/>
  <c r="AA681" i="17"/>
  <c r="T681" i="17"/>
  <c r="AB681" i="17"/>
  <c r="N683" i="17"/>
  <c r="M684" i="17"/>
  <c r="O682" i="17"/>
  <c r="AC682" i="17"/>
  <c r="I683" i="17"/>
  <c r="J683" i="17" s="1"/>
  <c r="K683" i="17" s="1"/>
  <c r="H684" i="17"/>
  <c r="AV694" i="17"/>
  <c r="AW695" i="17" s="1"/>
  <c r="AD681" i="17"/>
  <c r="Q695" i="17"/>
  <c r="Y695" i="17"/>
  <c r="AN696" i="17"/>
  <c r="W694" i="17"/>
  <c r="Z694" i="17"/>
  <c r="S683" i="17" l="1"/>
  <c r="R684" i="17"/>
  <c r="T682" i="17"/>
  <c r="AA682" i="17"/>
  <c r="AB682" i="17"/>
  <c r="AV695" i="17"/>
  <c r="AW696" i="17" s="1"/>
  <c r="I684" i="17"/>
  <c r="J684" i="17" s="1"/>
  <c r="K684" i="17" s="1"/>
  <c r="H685" i="17"/>
  <c r="Y696" i="17"/>
  <c r="Q696" i="17"/>
  <c r="AN697" i="17"/>
  <c r="AD682" i="17"/>
  <c r="N684" i="17"/>
  <c r="M685" i="17"/>
  <c r="W695" i="17"/>
  <c r="Z695" i="17"/>
  <c r="AC683" i="17"/>
  <c r="O683" i="17"/>
  <c r="S684" i="17" l="1"/>
  <c r="R685" i="17"/>
  <c r="T683" i="17"/>
  <c r="AA683" i="17"/>
  <c r="AB683" i="17"/>
  <c r="Z696" i="17"/>
  <c r="W696" i="17"/>
  <c r="Q697" i="17"/>
  <c r="Y697" i="17"/>
  <c r="AN698" i="17"/>
  <c r="N685" i="17"/>
  <c r="M686" i="17"/>
  <c r="AV696" i="17"/>
  <c r="AW697" i="17" s="1"/>
  <c r="I685" i="17"/>
  <c r="J685" i="17" s="1"/>
  <c r="K685" i="17" s="1"/>
  <c r="H686" i="17"/>
  <c r="AD683" i="17"/>
  <c r="AC684" i="17"/>
  <c r="O684" i="17"/>
  <c r="S685" i="17" l="1"/>
  <c r="R686" i="17"/>
  <c r="T684" i="17"/>
  <c r="AA684" i="17"/>
  <c r="AB684" i="17"/>
  <c r="Q698" i="17"/>
  <c r="Y698" i="17"/>
  <c r="AN699" i="17"/>
  <c r="N686" i="17"/>
  <c r="M687" i="17"/>
  <c r="O685" i="17"/>
  <c r="AC685" i="17"/>
  <c r="AD684" i="17"/>
  <c r="Z697" i="17"/>
  <c r="W697" i="17"/>
  <c r="AV697" i="17"/>
  <c r="AW698" i="17" s="1"/>
  <c r="I686" i="17"/>
  <c r="J686" i="17" s="1"/>
  <c r="K686" i="17" s="1"/>
  <c r="H687" i="17"/>
  <c r="S686" i="17" l="1"/>
  <c r="R687" i="17"/>
  <c r="T685" i="17"/>
  <c r="AA685" i="17"/>
  <c r="AB685" i="17"/>
  <c r="Q699" i="17"/>
  <c r="Y699" i="17"/>
  <c r="AN700" i="17"/>
  <c r="AV698" i="17"/>
  <c r="AW699" i="17" s="1"/>
  <c r="I687" i="17"/>
  <c r="J687" i="17" s="1"/>
  <c r="K687" i="17" s="1"/>
  <c r="H688" i="17"/>
  <c r="AD685" i="17"/>
  <c r="N687" i="17"/>
  <c r="M688" i="17"/>
  <c r="Z698" i="17"/>
  <c r="W698" i="17"/>
  <c r="O686" i="17"/>
  <c r="AC686" i="17"/>
  <c r="S687" i="17" l="1"/>
  <c r="R688" i="17"/>
  <c r="T686" i="17"/>
  <c r="AA686" i="17"/>
  <c r="AB686" i="17"/>
  <c r="AD686" i="17"/>
  <c r="W699" i="17"/>
  <c r="Z699" i="17"/>
  <c r="N688" i="17"/>
  <c r="M689" i="17"/>
  <c r="Y700" i="17"/>
  <c r="Q700" i="17"/>
  <c r="AN701" i="17"/>
  <c r="O687" i="17"/>
  <c r="AC687" i="17"/>
  <c r="I688" i="17"/>
  <c r="J688" i="17" s="1"/>
  <c r="K688" i="17" s="1"/>
  <c r="H689" i="17"/>
  <c r="AV699" i="17"/>
  <c r="AW700" i="17" s="1"/>
  <c r="S688" i="17" l="1"/>
  <c r="R689" i="17"/>
  <c r="T687" i="17"/>
  <c r="AA687" i="17"/>
  <c r="AB687" i="17"/>
  <c r="AD687" i="17"/>
  <c r="N689" i="17"/>
  <c r="M690" i="17"/>
  <c r="Q701" i="17"/>
  <c r="Y701" i="17"/>
  <c r="AN702" i="17"/>
  <c r="O688" i="17"/>
  <c r="AC688" i="17"/>
  <c r="AV700" i="17"/>
  <c r="AW701" i="17" s="1"/>
  <c r="Z700" i="17"/>
  <c r="W700" i="17"/>
  <c r="I689" i="17"/>
  <c r="J689" i="17" s="1"/>
  <c r="K689" i="17" s="1"/>
  <c r="H690" i="17"/>
  <c r="S689" i="17" l="1"/>
  <c r="R690" i="17"/>
  <c r="T688" i="17"/>
  <c r="AA688" i="17"/>
  <c r="AB688" i="17"/>
  <c r="Q702" i="17"/>
  <c r="AN703" i="17"/>
  <c r="Y702" i="17"/>
  <c r="AC689" i="17"/>
  <c r="O689" i="17"/>
  <c r="I690" i="17"/>
  <c r="J690" i="17" s="1"/>
  <c r="K690" i="17" s="1"/>
  <c r="H691" i="17"/>
  <c r="Z701" i="17"/>
  <c r="W701" i="17"/>
  <c r="AD688" i="17"/>
  <c r="AV701" i="17"/>
  <c r="AW702" i="17" s="1"/>
  <c r="N690" i="17"/>
  <c r="M691" i="17"/>
  <c r="S690" i="17" l="1"/>
  <c r="R691" i="17"/>
  <c r="T689" i="17"/>
  <c r="AA689" i="17"/>
  <c r="AB689" i="17"/>
  <c r="AV702" i="17"/>
  <c r="AW703" i="17" s="1"/>
  <c r="I691" i="17"/>
  <c r="J691" i="17" s="1"/>
  <c r="K691" i="17" s="1"/>
  <c r="H692" i="17"/>
  <c r="Z702" i="17"/>
  <c r="W702" i="17"/>
  <c r="AD689" i="17"/>
  <c r="O690" i="17"/>
  <c r="AC690" i="17"/>
  <c r="Q703" i="17"/>
  <c r="AN704" i="17"/>
  <c r="Y703" i="17"/>
  <c r="N691" i="17"/>
  <c r="M692" i="17"/>
  <c r="S691" i="17" l="1"/>
  <c r="R692" i="17"/>
  <c r="AA690" i="17"/>
  <c r="T690" i="17"/>
  <c r="AB690" i="17"/>
  <c r="AV703" i="17"/>
  <c r="AW704" i="17" s="1"/>
  <c r="AD690" i="17"/>
  <c r="W703" i="17"/>
  <c r="Z703" i="17"/>
  <c r="N692" i="17"/>
  <c r="M693" i="17"/>
  <c r="Q704" i="17"/>
  <c r="AN705" i="17"/>
  <c r="Y704" i="17"/>
  <c r="I692" i="17"/>
  <c r="J692" i="17" s="1"/>
  <c r="K692" i="17" s="1"/>
  <c r="H693" i="17"/>
  <c r="AC691" i="17"/>
  <c r="O691" i="17"/>
  <c r="S692" i="17" l="1"/>
  <c r="R693" i="17"/>
  <c r="AA691" i="17"/>
  <c r="T691" i="17"/>
  <c r="AB691" i="17"/>
  <c r="AV704" i="17"/>
  <c r="AW705" i="17" s="1"/>
  <c r="Y705" i="17"/>
  <c r="Q705" i="17"/>
  <c r="AN706" i="17"/>
  <c r="N693" i="17"/>
  <c r="M694" i="17"/>
  <c r="Z704" i="17"/>
  <c r="W704" i="17"/>
  <c r="I693" i="17"/>
  <c r="J693" i="17" s="1"/>
  <c r="K693" i="17" s="1"/>
  <c r="H694" i="17"/>
  <c r="AD691" i="17"/>
  <c r="O692" i="17"/>
  <c r="AC692" i="17"/>
  <c r="S693" i="17" l="1"/>
  <c r="R694" i="17"/>
  <c r="T692" i="17"/>
  <c r="AA692" i="17"/>
  <c r="AB692" i="17"/>
  <c r="AV705" i="17"/>
  <c r="AW706" i="17" s="1"/>
  <c r="I694" i="17"/>
  <c r="J694" i="17" s="1"/>
  <c r="K694" i="17" s="1"/>
  <c r="H695" i="17"/>
  <c r="AD692" i="17"/>
  <c r="Q706" i="17"/>
  <c r="AN707" i="17"/>
  <c r="Y706" i="17"/>
  <c r="N694" i="17"/>
  <c r="M695" i="17"/>
  <c r="O693" i="17"/>
  <c r="AC693" i="17"/>
  <c r="W705" i="17"/>
  <c r="Z705" i="17"/>
  <c r="S694" i="17" l="1"/>
  <c r="R695" i="17"/>
  <c r="T693" i="17"/>
  <c r="AA693" i="17"/>
  <c r="AB693" i="17"/>
  <c r="W706" i="17"/>
  <c r="Z706" i="17"/>
  <c r="AD693" i="17"/>
  <c r="I695" i="17"/>
  <c r="J695" i="17" s="1"/>
  <c r="K695" i="17" s="1"/>
  <c r="H696" i="17"/>
  <c r="O694" i="17"/>
  <c r="AC694" i="17"/>
  <c r="AV706" i="17"/>
  <c r="AW707" i="17" s="1"/>
  <c r="Y707" i="17"/>
  <c r="AN708" i="17"/>
  <c r="Q707" i="17"/>
  <c r="N695" i="17"/>
  <c r="M696" i="17"/>
  <c r="S695" i="17" l="1"/>
  <c r="R696" i="17"/>
  <c r="T694" i="17"/>
  <c r="AA694" i="17"/>
  <c r="AB694" i="17"/>
  <c r="AC695" i="17"/>
  <c r="O695" i="17"/>
  <c r="AD694" i="17"/>
  <c r="AV707" i="17"/>
  <c r="AW708" i="17" s="1"/>
  <c r="Y708" i="17"/>
  <c r="Q708" i="17"/>
  <c r="AN709" i="17"/>
  <c r="I696" i="17"/>
  <c r="J696" i="17" s="1"/>
  <c r="K696" i="17" s="1"/>
  <c r="H697" i="17"/>
  <c r="N696" i="17"/>
  <c r="M697" i="17"/>
  <c r="Z707" i="17"/>
  <c r="W707" i="17"/>
  <c r="S696" i="17" l="1"/>
  <c r="R697" i="17"/>
  <c r="AA695" i="17"/>
  <c r="T695" i="17"/>
  <c r="AB695" i="17"/>
  <c r="AV708" i="17"/>
  <c r="AW709" i="17" s="1"/>
  <c r="Q709" i="17"/>
  <c r="Y709" i="17"/>
  <c r="AN710" i="17"/>
  <c r="N697" i="17"/>
  <c r="M698" i="17"/>
  <c r="O696" i="17"/>
  <c r="AC696" i="17"/>
  <c r="AD695" i="17"/>
  <c r="W708" i="17"/>
  <c r="Z708" i="17"/>
  <c r="I697" i="17"/>
  <c r="J697" i="17" s="1"/>
  <c r="K697" i="17" s="1"/>
  <c r="H698" i="17"/>
  <c r="S697" i="17" l="1"/>
  <c r="R698" i="17"/>
  <c r="AA696" i="17"/>
  <c r="T696" i="17"/>
  <c r="AB696" i="17"/>
  <c r="AD696" i="17"/>
  <c r="I698" i="17"/>
  <c r="J698" i="17" s="1"/>
  <c r="K698" i="17" s="1"/>
  <c r="H699" i="17"/>
  <c r="N698" i="17"/>
  <c r="M699" i="17"/>
  <c r="AC697" i="17"/>
  <c r="O697" i="17"/>
  <c r="Y710" i="17"/>
  <c r="Q710" i="17"/>
  <c r="AN711" i="17"/>
  <c r="AV709" i="17"/>
  <c r="AW710" i="17" s="1"/>
  <c r="Z709" i="17"/>
  <c r="W709" i="17"/>
  <c r="S698" i="17" l="1"/>
  <c r="R699" i="17"/>
  <c r="T697" i="17"/>
  <c r="AA697" i="17"/>
  <c r="AB697" i="17"/>
  <c r="AV710" i="17"/>
  <c r="AW711" i="17" s="1"/>
  <c r="AN712" i="17"/>
  <c r="Y711" i="17"/>
  <c r="Q711" i="17"/>
  <c r="AD697" i="17"/>
  <c r="N699" i="17"/>
  <c r="M700" i="17"/>
  <c r="AC698" i="17"/>
  <c r="O698" i="17"/>
  <c r="Z710" i="17"/>
  <c r="W710" i="17"/>
  <c r="I699" i="17"/>
  <c r="J699" i="17" s="1"/>
  <c r="K699" i="17" s="1"/>
  <c r="H700" i="17"/>
  <c r="S699" i="17" l="1"/>
  <c r="R700" i="17"/>
  <c r="AA698" i="17"/>
  <c r="T698" i="17"/>
  <c r="AB698" i="17"/>
  <c r="AD698" i="17"/>
  <c r="N700" i="17"/>
  <c r="M701" i="17"/>
  <c r="I700" i="17"/>
  <c r="J700" i="17" s="1"/>
  <c r="K700" i="17" s="1"/>
  <c r="H701" i="17"/>
  <c r="AC699" i="17"/>
  <c r="O699" i="17"/>
  <c r="Q712" i="17"/>
  <c r="Y712" i="17"/>
  <c r="AN713" i="17"/>
  <c r="Z711" i="17"/>
  <c r="W711" i="17"/>
  <c r="AV711" i="17"/>
  <c r="AW712" i="17" s="1"/>
  <c r="S700" i="17" l="1"/>
  <c r="R701" i="17"/>
  <c r="AA699" i="17"/>
  <c r="T699" i="17"/>
  <c r="AB699" i="17"/>
  <c r="I701" i="17"/>
  <c r="J701" i="17" s="1"/>
  <c r="K701" i="17" s="1"/>
  <c r="H702" i="17"/>
  <c r="N701" i="17"/>
  <c r="M702" i="17"/>
  <c r="AV712" i="17"/>
  <c r="AW713" i="17" s="1"/>
  <c r="Z712" i="17"/>
  <c r="W712" i="17"/>
  <c r="AC700" i="17"/>
  <c r="O700" i="17"/>
  <c r="Y713" i="17"/>
  <c r="Q713" i="17"/>
  <c r="AN714" i="17"/>
  <c r="AD699" i="17"/>
  <c r="S701" i="17" l="1"/>
  <c r="R702" i="17"/>
  <c r="AA700" i="17"/>
  <c r="T700" i="17"/>
  <c r="AB700" i="17"/>
  <c r="N702" i="17"/>
  <c r="M703" i="17"/>
  <c r="AD700" i="17"/>
  <c r="O701" i="17"/>
  <c r="AC701" i="17"/>
  <c r="AV713" i="17"/>
  <c r="AW714" i="17" s="1"/>
  <c r="Y714" i="17"/>
  <c r="Q714" i="17"/>
  <c r="AN715" i="17"/>
  <c r="W713" i="17"/>
  <c r="Z713" i="17"/>
  <c r="I702" i="17"/>
  <c r="J702" i="17" s="1"/>
  <c r="K702" i="17" s="1"/>
  <c r="H703" i="17"/>
  <c r="S702" i="17" l="1"/>
  <c r="R703" i="17"/>
  <c r="AA701" i="17"/>
  <c r="T701" i="17"/>
  <c r="AB701" i="17"/>
  <c r="AV714" i="17"/>
  <c r="AW715" i="17" s="1"/>
  <c r="Z714" i="17"/>
  <c r="W714" i="17"/>
  <c r="AD701" i="17"/>
  <c r="N703" i="17"/>
  <c r="M704" i="17"/>
  <c r="AN716" i="17"/>
  <c r="Q715" i="17"/>
  <c r="Y715" i="17"/>
  <c r="I703" i="17"/>
  <c r="J703" i="17" s="1"/>
  <c r="K703" i="17" s="1"/>
  <c r="H704" i="17"/>
  <c r="O702" i="17"/>
  <c r="AC702" i="17"/>
  <c r="S703" i="17" l="1"/>
  <c r="R704" i="17"/>
  <c r="T702" i="17"/>
  <c r="AA702" i="17"/>
  <c r="AB702" i="17"/>
  <c r="AV715" i="17"/>
  <c r="AW716" i="17" s="1"/>
  <c r="O703" i="17"/>
  <c r="AC703" i="17"/>
  <c r="I704" i="17"/>
  <c r="J704" i="17" s="1"/>
  <c r="K704" i="17" s="1"/>
  <c r="H705" i="17"/>
  <c r="AD702" i="17"/>
  <c r="AN717" i="17"/>
  <c r="Y716" i="17"/>
  <c r="Q716" i="17"/>
  <c r="N704" i="17"/>
  <c r="M705" i="17"/>
  <c r="W715" i="17"/>
  <c r="Z715" i="17"/>
  <c r="S704" i="17" l="1"/>
  <c r="R705" i="17"/>
  <c r="T703" i="17"/>
  <c r="AA703" i="17"/>
  <c r="AB703" i="17"/>
  <c r="Z716" i="17"/>
  <c r="W716" i="17"/>
  <c r="AN718" i="17"/>
  <c r="Q717" i="17"/>
  <c r="Y717" i="17"/>
  <c r="AV716" i="17"/>
  <c r="AW717" i="17" s="1"/>
  <c r="I705" i="17"/>
  <c r="J705" i="17" s="1"/>
  <c r="K705" i="17" s="1"/>
  <c r="H706" i="17"/>
  <c r="AD703" i="17"/>
  <c r="N705" i="17"/>
  <c r="M706" i="17"/>
  <c r="O704" i="17"/>
  <c r="AC704" i="17"/>
  <c r="S705" i="17" l="1"/>
  <c r="R706" i="17"/>
  <c r="T704" i="17"/>
  <c r="AA704" i="17"/>
  <c r="AB704" i="17"/>
  <c r="N706" i="17"/>
  <c r="M707" i="17"/>
  <c r="O705" i="17"/>
  <c r="AC705" i="17"/>
  <c r="I706" i="17"/>
  <c r="J706" i="17" s="1"/>
  <c r="K706" i="17" s="1"/>
  <c r="H707" i="17"/>
  <c r="Z717" i="17"/>
  <c r="W717" i="17"/>
  <c r="AV717" i="17"/>
  <c r="AW718" i="17" s="1"/>
  <c r="AN719" i="17"/>
  <c r="Q718" i="17"/>
  <c r="Y718" i="17"/>
  <c r="AD704" i="17"/>
  <c r="AV718" i="17" l="1"/>
  <c r="AW719" i="17" s="1"/>
  <c r="S706" i="17"/>
  <c r="R707" i="17"/>
  <c r="T705" i="17"/>
  <c r="AA705" i="17"/>
  <c r="AB705" i="17"/>
  <c r="I707" i="17"/>
  <c r="J707" i="17" s="1"/>
  <c r="K707" i="17" s="1"/>
  <c r="H708" i="17"/>
  <c r="Z718" i="17"/>
  <c r="W718" i="17"/>
  <c r="Y719" i="17"/>
  <c r="Q719" i="17"/>
  <c r="AN720" i="17"/>
  <c r="N707" i="17"/>
  <c r="M708" i="17"/>
  <c r="AD705" i="17"/>
  <c r="O706" i="17"/>
  <c r="AC706" i="17"/>
  <c r="S707" i="17" l="1"/>
  <c r="R708" i="17"/>
  <c r="AA706" i="17"/>
  <c r="T706" i="17"/>
  <c r="AB706" i="17"/>
  <c r="AN721" i="17"/>
  <c r="Y720" i="17"/>
  <c r="Q720" i="17"/>
  <c r="AC707" i="17"/>
  <c r="O707" i="17"/>
  <c r="I708" i="17"/>
  <c r="J708" i="17" s="1"/>
  <c r="K708" i="17" s="1"/>
  <c r="H709" i="17"/>
  <c r="N708" i="17"/>
  <c r="M709" i="17"/>
  <c r="AD706" i="17"/>
  <c r="AV719" i="17"/>
  <c r="AW720" i="17" s="1"/>
  <c r="W719" i="17"/>
  <c r="Z719" i="17"/>
  <c r="S708" i="17" l="1"/>
  <c r="R709" i="17"/>
  <c r="AA707" i="17"/>
  <c r="T707" i="17"/>
  <c r="AB707" i="17"/>
  <c r="AV720" i="17"/>
  <c r="AW721" i="17" s="1"/>
  <c r="O708" i="17"/>
  <c r="AC708" i="17"/>
  <c r="N709" i="17"/>
  <c r="M710" i="17"/>
  <c r="Y721" i="17"/>
  <c r="AN722" i="17"/>
  <c r="Q721" i="17"/>
  <c r="Z720" i="17"/>
  <c r="W720" i="17"/>
  <c r="I709" i="17"/>
  <c r="J709" i="17" s="1"/>
  <c r="K709" i="17" s="1"/>
  <c r="H710" i="17"/>
  <c r="AD707" i="17"/>
  <c r="S709" i="17" l="1"/>
  <c r="R710" i="17"/>
  <c r="AA708" i="17"/>
  <c r="T708" i="17"/>
  <c r="AB708" i="17"/>
  <c r="I710" i="17"/>
  <c r="J710" i="17" s="1"/>
  <c r="K710" i="17" s="1"/>
  <c r="H711" i="17"/>
  <c r="AD708" i="17"/>
  <c r="N710" i="17"/>
  <c r="M711" i="17"/>
  <c r="Z721" i="17"/>
  <c r="W721" i="17"/>
  <c r="Y722" i="17"/>
  <c r="Q722" i="17"/>
  <c r="AN723" i="17"/>
  <c r="AC709" i="17"/>
  <c r="O709" i="17"/>
  <c r="AV721" i="17"/>
  <c r="AW722" i="17" s="1"/>
  <c r="S710" i="17" l="1"/>
  <c r="R711" i="17"/>
  <c r="AA709" i="17"/>
  <c r="T709" i="17"/>
  <c r="AB709" i="17"/>
  <c r="I711" i="17"/>
  <c r="J711" i="17" s="1"/>
  <c r="K711" i="17" s="1"/>
  <c r="H712" i="17"/>
  <c r="AV722" i="17"/>
  <c r="AW723" i="17" s="1"/>
  <c r="AD709" i="17"/>
  <c r="Z722" i="17"/>
  <c r="W722" i="17"/>
  <c r="Q723" i="17"/>
  <c r="AN724" i="17"/>
  <c r="Y723" i="17"/>
  <c r="N711" i="17"/>
  <c r="M712" i="17"/>
  <c r="AC710" i="17"/>
  <c r="O710" i="17"/>
  <c r="S711" i="17" l="1"/>
  <c r="R712" i="17"/>
  <c r="AA710" i="17"/>
  <c r="T710" i="17"/>
  <c r="AB710" i="17"/>
  <c r="AV723" i="17"/>
  <c r="AW724" i="17" s="1"/>
  <c r="I712" i="17"/>
  <c r="J712" i="17" s="1"/>
  <c r="K712" i="17" s="1"/>
  <c r="H713" i="17"/>
  <c r="Y724" i="17"/>
  <c r="AN725" i="17"/>
  <c r="Q724" i="17"/>
  <c r="N712" i="17"/>
  <c r="M713" i="17"/>
  <c r="W723" i="17"/>
  <c r="Z723" i="17"/>
  <c r="AD710" i="17"/>
  <c r="AC711" i="17"/>
  <c r="O711" i="17"/>
  <c r="S712" i="17" l="1"/>
  <c r="R713" i="17"/>
  <c r="T711" i="17"/>
  <c r="AA711" i="17"/>
  <c r="AB711" i="17"/>
  <c r="AV724" i="17"/>
  <c r="AW725" i="17" s="1"/>
  <c r="I713" i="17"/>
  <c r="J713" i="17" s="1"/>
  <c r="K713" i="17" s="1"/>
  <c r="H714" i="17"/>
  <c r="Q725" i="17"/>
  <c r="Y725" i="17"/>
  <c r="AN726" i="17"/>
  <c r="N713" i="17"/>
  <c r="M714" i="17"/>
  <c r="AD711" i="17"/>
  <c r="AC712" i="17"/>
  <c r="O712" i="17"/>
  <c r="Z724" i="17"/>
  <c r="W724" i="17"/>
  <c r="S713" i="17" l="1"/>
  <c r="R714" i="17"/>
  <c r="T712" i="17"/>
  <c r="AA712" i="17"/>
  <c r="AB712" i="17"/>
  <c r="N714" i="17"/>
  <c r="M715" i="17"/>
  <c r="Z725" i="17"/>
  <c r="W725" i="17"/>
  <c r="AD712" i="17"/>
  <c r="AC713" i="17"/>
  <c r="O713" i="17"/>
  <c r="AN727" i="17"/>
  <c r="Y726" i="17"/>
  <c r="Q726" i="17"/>
  <c r="I714" i="17"/>
  <c r="J714" i="17" s="1"/>
  <c r="K714" i="17" s="1"/>
  <c r="H715" i="17"/>
  <c r="AV725" i="17"/>
  <c r="AW726" i="17" s="1"/>
  <c r="S714" i="17" l="1"/>
  <c r="R715" i="17"/>
  <c r="T713" i="17"/>
  <c r="AA713" i="17"/>
  <c r="AB713" i="17"/>
  <c r="AV726" i="17"/>
  <c r="AW727" i="17" s="1"/>
  <c r="AD713" i="17"/>
  <c r="I715" i="17"/>
  <c r="J715" i="17" s="1"/>
  <c r="K715" i="17" s="1"/>
  <c r="H716" i="17"/>
  <c r="Z726" i="17"/>
  <c r="W726" i="17"/>
  <c r="N715" i="17"/>
  <c r="M716" i="17"/>
  <c r="AN728" i="17"/>
  <c r="Y727" i="17"/>
  <c r="Q727" i="17"/>
  <c r="AC714" i="17"/>
  <c r="O714" i="17"/>
  <c r="S715" i="17" l="1"/>
  <c r="R716" i="17"/>
  <c r="AA714" i="17"/>
  <c r="T714" i="17"/>
  <c r="AB714" i="17"/>
  <c r="AV727" i="17"/>
  <c r="AW728" i="17" s="1"/>
  <c r="AD714" i="17"/>
  <c r="AN729" i="17"/>
  <c r="Y728" i="17"/>
  <c r="Q728" i="17"/>
  <c r="I716" i="17"/>
  <c r="J716" i="17" s="1"/>
  <c r="K716" i="17" s="1"/>
  <c r="H717" i="17"/>
  <c r="N716" i="17"/>
  <c r="M717" i="17"/>
  <c r="O715" i="17"/>
  <c r="AC715" i="17"/>
  <c r="W727" i="17"/>
  <c r="Z727" i="17"/>
  <c r="S716" i="17" l="1"/>
  <c r="R717" i="17"/>
  <c r="T715" i="17"/>
  <c r="AA715" i="17"/>
  <c r="AB715" i="17"/>
  <c r="N717" i="17"/>
  <c r="M718" i="17"/>
  <c r="W728" i="17"/>
  <c r="Z728" i="17"/>
  <c r="AD715" i="17"/>
  <c r="O716" i="17"/>
  <c r="AC716" i="17"/>
  <c r="AN730" i="17"/>
  <c r="Q729" i="17"/>
  <c r="Y729" i="17"/>
  <c r="I717" i="17"/>
  <c r="J717" i="17" s="1"/>
  <c r="K717" i="17" s="1"/>
  <c r="H718" i="17"/>
  <c r="AV728" i="17"/>
  <c r="AW729" i="17" s="1"/>
  <c r="S717" i="17" l="1"/>
  <c r="R718" i="17"/>
  <c r="T716" i="17"/>
  <c r="AA716" i="17"/>
  <c r="AB716" i="17"/>
  <c r="AV729" i="17"/>
  <c r="AW730" i="17" s="1"/>
  <c r="I718" i="17"/>
  <c r="J718" i="17" s="1"/>
  <c r="K718" i="17" s="1"/>
  <c r="H719" i="17"/>
  <c r="Q730" i="17"/>
  <c r="Y730" i="17"/>
  <c r="AN731" i="17"/>
  <c r="N718" i="17"/>
  <c r="M719" i="17"/>
  <c r="O717" i="17"/>
  <c r="AC717" i="17"/>
  <c r="AD716" i="17"/>
  <c r="Z729" i="17"/>
  <c r="W729" i="17"/>
  <c r="S718" i="17" l="1"/>
  <c r="R719" i="17"/>
  <c r="AA717" i="17"/>
  <c r="T717" i="17"/>
  <c r="AB717" i="17"/>
  <c r="I719" i="17"/>
  <c r="J719" i="17" s="1"/>
  <c r="K719" i="17" s="1"/>
  <c r="H720" i="17"/>
  <c r="Z730" i="17"/>
  <c r="W730" i="17"/>
  <c r="AD717" i="17"/>
  <c r="N719" i="17"/>
  <c r="M720" i="17"/>
  <c r="O718" i="17"/>
  <c r="AC718" i="17"/>
  <c r="AV730" i="17"/>
  <c r="AW731" i="17" s="1"/>
  <c r="Q731" i="17"/>
  <c r="Y731" i="17"/>
  <c r="AN732" i="17"/>
  <c r="S719" i="17" l="1"/>
  <c r="R720" i="17"/>
  <c r="T718" i="17"/>
  <c r="AA718" i="17"/>
  <c r="AB718" i="17"/>
  <c r="O719" i="17"/>
  <c r="AC719" i="17"/>
  <c r="AV731" i="17"/>
  <c r="AW732" i="17" s="1"/>
  <c r="N720" i="17"/>
  <c r="M721" i="17"/>
  <c r="AD718" i="17"/>
  <c r="Y732" i="17"/>
  <c r="Q732" i="17"/>
  <c r="AN733" i="17"/>
  <c r="Z731" i="17"/>
  <c r="W731" i="17"/>
  <c r="I720" i="17"/>
  <c r="J720" i="17" s="1"/>
  <c r="K720" i="17" s="1"/>
  <c r="H721" i="17"/>
  <c r="S720" i="17" l="1"/>
  <c r="R721" i="17"/>
  <c r="AA719" i="17"/>
  <c r="T719" i="17"/>
  <c r="AB719" i="17"/>
  <c r="AV732" i="17"/>
  <c r="AW733" i="17" s="1"/>
  <c r="W732" i="17"/>
  <c r="Z732" i="17"/>
  <c r="O720" i="17"/>
  <c r="AC720" i="17"/>
  <c r="Q733" i="17"/>
  <c r="AN734" i="17"/>
  <c r="Y733" i="17"/>
  <c r="I721" i="17"/>
  <c r="J721" i="17" s="1"/>
  <c r="K721" i="17" s="1"/>
  <c r="H722" i="17"/>
  <c r="AD719" i="17"/>
  <c r="N721" i="17"/>
  <c r="M722" i="17"/>
  <c r="S721" i="17" l="1"/>
  <c r="R722" i="17"/>
  <c r="T720" i="17"/>
  <c r="AA720" i="17"/>
  <c r="AB720" i="17"/>
  <c r="AV733" i="17"/>
  <c r="AW734" i="17" s="1"/>
  <c r="O721" i="17"/>
  <c r="AC721" i="17"/>
  <c r="AD720" i="17"/>
  <c r="N722" i="17"/>
  <c r="M723" i="17"/>
  <c r="AN735" i="17"/>
  <c r="Q734" i="17"/>
  <c r="Y734" i="17"/>
  <c r="I722" i="17"/>
  <c r="J722" i="17" s="1"/>
  <c r="K722" i="17" s="1"/>
  <c r="H723" i="17"/>
  <c r="W733" i="17"/>
  <c r="Z733" i="17"/>
  <c r="S722" i="17" l="1"/>
  <c r="R723" i="17"/>
  <c r="T721" i="17"/>
  <c r="AA721" i="17"/>
  <c r="AB721" i="17"/>
  <c r="Z734" i="17"/>
  <c r="W734" i="17"/>
  <c r="I723" i="17"/>
  <c r="J723" i="17" s="1"/>
  <c r="K723" i="17" s="1"/>
  <c r="H724" i="17"/>
  <c r="N723" i="17"/>
  <c r="M724" i="17"/>
  <c r="Y735" i="17"/>
  <c r="AN736" i="17"/>
  <c r="Q735" i="17"/>
  <c r="O722" i="17"/>
  <c r="AC722" i="17"/>
  <c r="AV734" i="17"/>
  <c r="AW735" i="17" s="1"/>
  <c r="AD721" i="17"/>
  <c r="S723" i="17" l="1"/>
  <c r="R724" i="17"/>
  <c r="AA722" i="17"/>
  <c r="T722" i="17"/>
  <c r="AB722" i="17"/>
  <c r="AV735" i="17"/>
  <c r="AW736" i="17" s="1"/>
  <c r="W735" i="17"/>
  <c r="Z735" i="17"/>
  <c r="Y736" i="17"/>
  <c r="Q736" i="17"/>
  <c r="AN737" i="17"/>
  <c r="O723" i="17"/>
  <c r="AC723" i="17"/>
  <c r="AD722" i="17"/>
  <c r="N724" i="17"/>
  <c r="M725" i="17"/>
  <c r="I724" i="17"/>
  <c r="J724" i="17" s="1"/>
  <c r="K724" i="17" s="1"/>
  <c r="H725" i="17"/>
  <c r="S724" i="17" l="1"/>
  <c r="R725" i="17"/>
  <c r="AA723" i="17"/>
  <c r="T723" i="17"/>
  <c r="AB723" i="17"/>
  <c r="AV736" i="17"/>
  <c r="AW737" i="17" s="1"/>
  <c r="O724" i="17"/>
  <c r="AC724" i="17"/>
  <c r="Z736" i="17"/>
  <c r="W736" i="17"/>
  <c r="AD723" i="17"/>
  <c r="I725" i="17"/>
  <c r="J725" i="17" s="1"/>
  <c r="K725" i="17" s="1"/>
  <c r="H726" i="17"/>
  <c r="N725" i="17"/>
  <c r="M726" i="17"/>
  <c r="Q737" i="17"/>
  <c r="Y737" i="17"/>
  <c r="AN738" i="17"/>
  <c r="AV737" i="17" l="1"/>
  <c r="AW738" i="17" s="1"/>
  <c r="S725" i="17"/>
  <c r="R726" i="17"/>
  <c r="T724" i="17"/>
  <c r="AA724" i="17"/>
  <c r="AB724" i="17"/>
  <c r="W737" i="17"/>
  <c r="Z737" i="17"/>
  <c r="I726" i="17"/>
  <c r="J726" i="17" s="1"/>
  <c r="K726" i="17" s="1"/>
  <c r="H727" i="17"/>
  <c r="AD724" i="17"/>
  <c r="AN739" i="17"/>
  <c r="Q738" i="17"/>
  <c r="Y738" i="17"/>
  <c r="N726" i="17"/>
  <c r="M727" i="17"/>
  <c r="O725" i="17"/>
  <c r="AC725" i="17"/>
  <c r="S726" i="17" l="1"/>
  <c r="R727" i="17"/>
  <c r="AA725" i="17"/>
  <c r="T725" i="17"/>
  <c r="AB725" i="17"/>
  <c r="AV738" i="17"/>
  <c r="AW739" i="17" s="1"/>
  <c r="AN740" i="17"/>
  <c r="Q739" i="17"/>
  <c r="Y739" i="17"/>
  <c r="Z738" i="17"/>
  <c r="W738" i="17"/>
  <c r="N727" i="17"/>
  <c r="M728" i="17"/>
  <c r="I727" i="17"/>
  <c r="J727" i="17" s="1"/>
  <c r="K727" i="17" s="1"/>
  <c r="H728" i="17"/>
  <c r="AD725" i="17"/>
  <c r="AC726" i="17"/>
  <c r="O726" i="17"/>
  <c r="S727" i="17" l="1"/>
  <c r="R728" i="17"/>
  <c r="AA726" i="17"/>
  <c r="T726" i="17"/>
  <c r="AB726" i="17"/>
  <c r="Z739" i="17"/>
  <c r="W739" i="17"/>
  <c r="AV739" i="17"/>
  <c r="AW740" i="17" s="1"/>
  <c r="N728" i="17"/>
  <c r="M729" i="17"/>
  <c r="AD726" i="17"/>
  <c r="AN741" i="17"/>
  <c r="Y740" i="17"/>
  <c r="Q740" i="17"/>
  <c r="I728" i="17"/>
  <c r="J728" i="17" s="1"/>
  <c r="K728" i="17" s="1"/>
  <c r="H729" i="17"/>
  <c r="AC727" i="17"/>
  <c r="O727" i="17"/>
  <c r="S728" i="17" l="1"/>
  <c r="R729" i="17"/>
  <c r="AA727" i="17"/>
  <c r="T727" i="17"/>
  <c r="AB727" i="17"/>
  <c r="W740" i="17"/>
  <c r="Z740" i="17"/>
  <c r="AV740" i="17"/>
  <c r="AW741" i="17" s="1"/>
  <c r="N729" i="17"/>
  <c r="M730" i="17"/>
  <c r="AD727" i="17"/>
  <c r="I729" i="17"/>
  <c r="J729" i="17" s="1"/>
  <c r="K729" i="17" s="1"/>
  <c r="H730" i="17"/>
  <c r="AN742" i="17"/>
  <c r="Q741" i="17"/>
  <c r="Y741" i="17"/>
  <c r="AC728" i="17"/>
  <c r="O728" i="17"/>
  <c r="S729" i="17" l="1"/>
  <c r="R730" i="17"/>
  <c r="AA728" i="17"/>
  <c r="T728" i="17"/>
  <c r="AB728" i="17"/>
  <c r="AV741" i="17"/>
  <c r="AW742" i="17" s="1"/>
  <c r="AD728" i="17"/>
  <c r="AN743" i="17"/>
  <c r="Q742" i="17"/>
  <c r="Y742" i="17"/>
  <c r="I730" i="17"/>
  <c r="J730" i="17" s="1"/>
  <c r="K730" i="17" s="1"/>
  <c r="H731" i="17"/>
  <c r="N730" i="17"/>
  <c r="M731" i="17"/>
  <c r="O729" i="17"/>
  <c r="AC729" i="17"/>
  <c r="W741" i="17"/>
  <c r="Z741" i="17"/>
  <c r="S730" i="17" l="1"/>
  <c r="R731" i="17"/>
  <c r="T729" i="17"/>
  <c r="AA729" i="17"/>
  <c r="AB729" i="17"/>
  <c r="AN744" i="17"/>
  <c r="Y743" i="17"/>
  <c r="Q743" i="17"/>
  <c r="I731" i="17"/>
  <c r="J731" i="17" s="1"/>
  <c r="K731" i="17" s="1"/>
  <c r="H732" i="17"/>
  <c r="AV742" i="17"/>
  <c r="AW743" i="17" s="1"/>
  <c r="N731" i="17"/>
  <c r="M732" i="17"/>
  <c r="AD729" i="17"/>
  <c r="Z742" i="17"/>
  <c r="W742" i="17"/>
  <c r="O730" i="17"/>
  <c r="AC730" i="17"/>
  <c r="S731" i="17" l="1"/>
  <c r="R732" i="17"/>
  <c r="AA730" i="17"/>
  <c r="T730" i="17"/>
  <c r="AB730" i="17"/>
  <c r="AV743" i="17"/>
  <c r="AW744" i="17" s="1"/>
  <c r="W743" i="17"/>
  <c r="Z743" i="17"/>
  <c r="I732" i="17"/>
  <c r="J732" i="17" s="1"/>
  <c r="K732" i="17" s="1"/>
  <c r="H733" i="17"/>
  <c r="AD730" i="17"/>
  <c r="Q744" i="17"/>
  <c r="Y744" i="17"/>
  <c r="AN745" i="17"/>
  <c r="N732" i="17"/>
  <c r="M733" i="17"/>
  <c r="O731" i="17"/>
  <c r="AC731" i="17"/>
  <c r="S732" i="17" l="1"/>
  <c r="R733" i="17"/>
  <c r="T731" i="17"/>
  <c r="AA731" i="17"/>
  <c r="AB731" i="17"/>
  <c r="N733" i="17"/>
  <c r="M734" i="17"/>
  <c r="AC732" i="17"/>
  <c r="O732" i="17"/>
  <c r="Q745" i="17"/>
  <c r="Y745" i="17"/>
  <c r="AN746" i="17"/>
  <c r="I733" i="17"/>
  <c r="J733" i="17" s="1"/>
  <c r="K733" i="17" s="1"/>
  <c r="H734" i="17"/>
  <c r="Z744" i="17"/>
  <c r="W744" i="17"/>
  <c r="AV744" i="17"/>
  <c r="AW745" i="17" s="1"/>
  <c r="AD731" i="17"/>
  <c r="S733" i="17" l="1"/>
  <c r="R734" i="17"/>
  <c r="T732" i="17"/>
  <c r="AA732" i="17"/>
  <c r="AB732" i="17"/>
  <c r="AV745" i="17"/>
  <c r="AW746" i="17" s="1"/>
  <c r="I734" i="17"/>
  <c r="J734" i="17" s="1"/>
  <c r="K734" i="17" s="1"/>
  <c r="H735" i="17"/>
  <c r="AD732" i="17"/>
  <c r="Q746" i="17"/>
  <c r="AN747" i="17"/>
  <c r="Y746" i="17"/>
  <c r="N734" i="17"/>
  <c r="M735" i="17"/>
  <c r="W745" i="17"/>
  <c r="Z745" i="17"/>
  <c r="AC733" i="17"/>
  <c r="O733" i="17"/>
  <c r="S734" i="17" l="1"/>
  <c r="R735" i="17"/>
  <c r="T733" i="17"/>
  <c r="AA733" i="17"/>
  <c r="AB733" i="17"/>
  <c r="N735" i="17"/>
  <c r="M736" i="17"/>
  <c r="I735" i="17"/>
  <c r="J735" i="17" s="1"/>
  <c r="K735" i="17" s="1"/>
  <c r="H736" i="17"/>
  <c r="Z746" i="17"/>
  <c r="W746" i="17"/>
  <c r="AC734" i="17"/>
  <c r="O734" i="17"/>
  <c r="AV746" i="17"/>
  <c r="AW747" i="17" s="1"/>
  <c r="AD733" i="17"/>
  <c r="Y747" i="17"/>
  <c r="AN748" i="17"/>
  <c r="Q747" i="17"/>
  <c r="S735" i="17" l="1"/>
  <c r="R736" i="17"/>
  <c r="AA734" i="17"/>
  <c r="T734" i="17"/>
  <c r="AB734" i="17"/>
  <c r="AV747" i="17"/>
  <c r="AW748" i="17" s="1"/>
  <c r="I736" i="17"/>
  <c r="J736" i="17" s="1"/>
  <c r="K736" i="17" s="1"/>
  <c r="H737" i="17"/>
  <c r="W747" i="17"/>
  <c r="Z747" i="17"/>
  <c r="Y748" i="17"/>
  <c r="Q748" i="17"/>
  <c r="AN749" i="17"/>
  <c r="N736" i="17"/>
  <c r="M737" i="17"/>
  <c r="AD734" i="17"/>
  <c r="O735" i="17"/>
  <c r="AC735" i="17"/>
  <c r="S736" i="17" l="1"/>
  <c r="R737" i="17"/>
  <c r="T735" i="17"/>
  <c r="AA735" i="17"/>
  <c r="AB735" i="17"/>
  <c r="AC736" i="17"/>
  <c r="O736" i="17"/>
  <c r="AN750" i="17"/>
  <c r="Q749" i="17"/>
  <c r="Y749" i="17"/>
  <c r="AD735" i="17"/>
  <c r="I737" i="17"/>
  <c r="J737" i="17" s="1"/>
  <c r="K737" i="17" s="1"/>
  <c r="H738" i="17"/>
  <c r="N737" i="17"/>
  <c r="M738" i="17"/>
  <c r="Z748" i="17"/>
  <c r="W748" i="17"/>
  <c r="AV748" i="17"/>
  <c r="AW749" i="17" s="1"/>
  <c r="S737" i="17" l="1"/>
  <c r="R738" i="17"/>
  <c r="T736" i="17"/>
  <c r="AA736" i="17"/>
  <c r="AB736" i="17"/>
  <c r="AV749" i="17"/>
  <c r="AW750" i="17" s="1"/>
  <c r="AC737" i="17"/>
  <c r="O737" i="17"/>
  <c r="I738" i="17"/>
  <c r="J738" i="17" s="1"/>
  <c r="K738" i="17" s="1"/>
  <c r="H739" i="17"/>
  <c r="Z749" i="17"/>
  <c r="W749" i="17"/>
  <c r="N738" i="17"/>
  <c r="M739" i="17"/>
  <c r="Y750" i="17"/>
  <c r="Q750" i="17"/>
  <c r="AN751" i="17"/>
  <c r="AD736" i="17"/>
  <c r="S738" i="17" l="1"/>
  <c r="R739" i="17"/>
  <c r="T737" i="17"/>
  <c r="AA737" i="17"/>
  <c r="AB737" i="17"/>
  <c r="I739" i="17"/>
  <c r="J739" i="17" s="1"/>
  <c r="K739" i="17" s="1"/>
  <c r="H740" i="17"/>
  <c r="AD737" i="17"/>
  <c r="N739" i="17"/>
  <c r="M740" i="17"/>
  <c r="Q751" i="17"/>
  <c r="Y751" i="17"/>
  <c r="AN752" i="17"/>
  <c r="Z750" i="17"/>
  <c r="W750" i="17"/>
  <c r="AV750" i="17"/>
  <c r="AW751" i="17" s="1"/>
  <c r="AC738" i="17"/>
  <c r="O738" i="17"/>
  <c r="S739" i="17" l="1"/>
  <c r="R740" i="17"/>
  <c r="T738" i="17"/>
  <c r="AA738" i="17"/>
  <c r="AB738" i="17"/>
  <c r="AD738" i="17"/>
  <c r="N740" i="17"/>
  <c r="M741" i="17"/>
  <c r="I740" i="17"/>
  <c r="J740" i="17" s="1"/>
  <c r="K740" i="17" s="1"/>
  <c r="H741" i="17"/>
  <c r="W751" i="17"/>
  <c r="Z751" i="17"/>
  <c r="O739" i="17"/>
  <c r="AC739" i="17"/>
  <c r="Q752" i="17"/>
  <c r="Y752" i="17"/>
  <c r="AN753" i="17"/>
  <c r="AV751" i="17"/>
  <c r="AW752" i="17" s="1"/>
  <c r="S740" i="17" l="1"/>
  <c r="R741" i="17"/>
  <c r="T739" i="17"/>
  <c r="AA739" i="17"/>
  <c r="AB739" i="17"/>
  <c r="AV752" i="17"/>
  <c r="AW753" i="17" s="1"/>
  <c r="Y753" i="17"/>
  <c r="Q753" i="17"/>
  <c r="AN754" i="17"/>
  <c r="AC740" i="17"/>
  <c r="O740" i="17"/>
  <c r="Z752" i="17"/>
  <c r="W752" i="17"/>
  <c r="N741" i="17"/>
  <c r="M742" i="17"/>
  <c r="I741" i="17"/>
  <c r="J741" i="17" s="1"/>
  <c r="K741" i="17" s="1"/>
  <c r="H742" i="17"/>
  <c r="AD739" i="17"/>
  <c r="S741" i="17" l="1"/>
  <c r="R742" i="17"/>
  <c r="T740" i="17"/>
  <c r="AA740" i="17"/>
  <c r="AB740" i="17"/>
  <c r="I742" i="17"/>
  <c r="J742" i="17" s="1"/>
  <c r="K742" i="17" s="1"/>
  <c r="H743" i="17"/>
  <c r="Q754" i="17"/>
  <c r="Y754" i="17"/>
  <c r="AN755" i="17"/>
  <c r="N742" i="17"/>
  <c r="M743" i="17"/>
  <c r="AD740" i="17"/>
  <c r="O741" i="17"/>
  <c r="AC741" i="17"/>
  <c r="AV753" i="17"/>
  <c r="AW754" i="17" s="1"/>
  <c r="W753" i="17"/>
  <c r="Z753" i="17"/>
  <c r="S742" i="17" l="1"/>
  <c r="R743" i="17"/>
  <c r="AA741" i="17"/>
  <c r="T741" i="17"/>
  <c r="AB741" i="17"/>
  <c r="AC742" i="17"/>
  <c r="O742" i="17"/>
  <c r="I743" i="17"/>
  <c r="J743" i="17" s="1"/>
  <c r="K743" i="17" s="1"/>
  <c r="H744" i="17"/>
  <c r="AV754" i="17"/>
  <c r="AW755" i="17" s="1"/>
  <c r="Y755" i="17"/>
  <c r="AN756" i="17"/>
  <c r="Q755" i="17"/>
  <c r="Z754" i="17"/>
  <c r="W754" i="17"/>
  <c r="AD741" i="17"/>
  <c r="N743" i="17"/>
  <c r="M744" i="17"/>
  <c r="S743" i="17" l="1"/>
  <c r="R744" i="17"/>
  <c r="AA742" i="17"/>
  <c r="T742" i="17"/>
  <c r="AB742" i="17"/>
  <c r="I744" i="17"/>
  <c r="J744" i="17" s="1"/>
  <c r="K744" i="17" s="1"/>
  <c r="H745" i="17"/>
  <c r="O743" i="17"/>
  <c r="AC743" i="17"/>
  <c r="AD742" i="17"/>
  <c r="AV755" i="17"/>
  <c r="AW756" i="17" s="1"/>
  <c r="Q756" i="17"/>
  <c r="AN757" i="17"/>
  <c r="Y756" i="17"/>
  <c r="N744" i="17"/>
  <c r="M745" i="17"/>
  <c r="W755" i="17"/>
  <c r="Z755" i="17"/>
  <c r="S744" i="17" l="1"/>
  <c r="R745" i="17"/>
  <c r="AA743" i="17"/>
  <c r="T743" i="17"/>
  <c r="AB743" i="17"/>
  <c r="AV756" i="17"/>
  <c r="AW757" i="17" s="1"/>
  <c r="AD743" i="17"/>
  <c r="O744" i="17"/>
  <c r="AC744" i="17"/>
  <c r="Y757" i="17"/>
  <c r="Q757" i="17"/>
  <c r="AN758" i="17"/>
  <c r="I745" i="17"/>
  <c r="J745" i="17" s="1"/>
  <c r="K745" i="17" s="1"/>
  <c r="H746" i="17"/>
  <c r="W756" i="17"/>
  <c r="Z756" i="17"/>
  <c r="N745" i="17"/>
  <c r="M746" i="17"/>
  <c r="AV757" i="17" l="1"/>
  <c r="AW758" i="17" s="1"/>
  <c r="S745" i="17"/>
  <c r="R746" i="17"/>
  <c r="AA744" i="17"/>
  <c r="T744" i="17"/>
  <c r="AB744" i="17"/>
  <c r="N746" i="17"/>
  <c r="M747" i="17"/>
  <c r="O745" i="17"/>
  <c r="AC745" i="17"/>
  <c r="I746" i="17"/>
  <c r="J746" i="17" s="1"/>
  <c r="K746" i="17" s="1"/>
  <c r="H747" i="17"/>
  <c r="AN759" i="17"/>
  <c r="Y758" i="17"/>
  <c r="Q758" i="17"/>
  <c r="W757" i="17"/>
  <c r="Z757" i="17"/>
  <c r="AD744" i="17"/>
  <c r="S746" i="17" l="1"/>
  <c r="R747" i="17"/>
  <c r="AA745" i="17"/>
  <c r="T745" i="17"/>
  <c r="AB745" i="17"/>
  <c r="AV758" i="17"/>
  <c r="AW759" i="17" s="1"/>
  <c r="AD745" i="17"/>
  <c r="Z758" i="17"/>
  <c r="W758" i="17"/>
  <c r="Y759" i="17"/>
  <c r="AN760" i="17"/>
  <c r="Q759" i="17"/>
  <c r="N747" i="17"/>
  <c r="M748" i="17"/>
  <c r="O746" i="17"/>
  <c r="AC746" i="17"/>
  <c r="I747" i="17"/>
  <c r="J747" i="17" s="1"/>
  <c r="K747" i="17" s="1"/>
  <c r="H748" i="17"/>
  <c r="S747" i="17" l="1"/>
  <c r="R748" i="17"/>
  <c r="AA746" i="17"/>
  <c r="T746" i="17"/>
  <c r="AB746" i="17"/>
  <c r="AV759" i="17"/>
  <c r="AW760" i="17" s="1"/>
  <c r="W759" i="17"/>
  <c r="Z759" i="17"/>
  <c r="I748" i="17"/>
  <c r="J748" i="17" s="1"/>
  <c r="K748" i="17" s="1"/>
  <c r="H749" i="17"/>
  <c r="Q760" i="17"/>
  <c r="AN761" i="17"/>
  <c r="Y760" i="17"/>
  <c r="AD746" i="17"/>
  <c r="N748" i="17"/>
  <c r="M749" i="17"/>
  <c r="AC747" i="17"/>
  <c r="O747" i="17"/>
  <c r="S748" i="17" l="1"/>
  <c r="R749" i="17"/>
  <c r="T747" i="17"/>
  <c r="AA747" i="17"/>
  <c r="AB747" i="17"/>
  <c r="AV760" i="17"/>
  <c r="AW761" i="17" s="1"/>
  <c r="O748" i="17"/>
  <c r="AC748" i="17"/>
  <c r="I749" i="17"/>
  <c r="J749" i="17" s="1"/>
  <c r="K749" i="17" s="1"/>
  <c r="H750" i="17"/>
  <c r="AD747" i="17"/>
  <c r="Q761" i="17"/>
  <c r="Y761" i="17"/>
  <c r="AN762" i="17"/>
  <c r="N749" i="17"/>
  <c r="M750" i="17"/>
  <c r="Z760" i="17"/>
  <c r="W760" i="17"/>
  <c r="S749" i="17" l="1"/>
  <c r="R750" i="17"/>
  <c r="T748" i="17"/>
  <c r="AA748" i="17"/>
  <c r="AB748" i="17"/>
  <c r="AV761" i="17"/>
  <c r="AW762" i="17" s="1"/>
  <c r="O749" i="17"/>
  <c r="AC749" i="17"/>
  <c r="I750" i="17"/>
  <c r="J750" i="17" s="1"/>
  <c r="K750" i="17" s="1"/>
  <c r="H751" i="17"/>
  <c r="W761" i="17"/>
  <c r="Z761" i="17"/>
  <c r="Q762" i="17"/>
  <c r="Y762" i="17"/>
  <c r="AN763" i="17"/>
  <c r="AD748" i="17"/>
  <c r="N750" i="17"/>
  <c r="M751" i="17"/>
  <c r="S750" i="17" l="1"/>
  <c r="R751" i="17"/>
  <c r="T749" i="17"/>
  <c r="AA749" i="17"/>
  <c r="AB749" i="17"/>
  <c r="AD749" i="17"/>
  <c r="AC750" i="17"/>
  <c r="O750" i="17"/>
  <c r="AN764" i="17"/>
  <c r="Y763" i="17"/>
  <c r="Q763" i="17"/>
  <c r="N751" i="17"/>
  <c r="M752" i="17"/>
  <c r="W762" i="17"/>
  <c r="Z762" i="17"/>
  <c r="I751" i="17"/>
  <c r="J751" i="17" s="1"/>
  <c r="K751" i="17" s="1"/>
  <c r="H752" i="17"/>
  <c r="AV762" i="17"/>
  <c r="AW763" i="17" s="1"/>
  <c r="S751" i="17" l="1"/>
  <c r="R752" i="17"/>
  <c r="T750" i="17"/>
  <c r="AA750" i="17"/>
  <c r="AB750" i="17"/>
  <c r="AV763" i="17"/>
  <c r="AW764" i="17" s="1"/>
  <c r="Z763" i="17"/>
  <c r="W763" i="17"/>
  <c r="N752" i="17"/>
  <c r="M753" i="17"/>
  <c r="AC751" i="17"/>
  <c r="O751" i="17"/>
  <c r="I752" i="17"/>
  <c r="J752" i="17" s="1"/>
  <c r="K752" i="17" s="1"/>
  <c r="H753" i="17"/>
  <c r="Y764" i="17"/>
  <c r="Q764" i="17"/>
  <c r="AN765" i="17"/>
  <c r="AD750" i="17"/>
  <c r="AV764" i="17" l="1"/>
  <c r="AW765" i="17" s="1"/>
  <c r="S752" i="17"/>
  <c r="R753" i="17"/>
  <c r="T751" i="17"/>
  <c r="AA751" i="17"/>
  <c r="AB751" i="17"/>
  <c r="AD751" i="17"/>
  <c r="W764" i="17"/>
  <c r="Z764" i="17"/>
  <c r="N753" i="17"/>
  <c r="M754" i="17"/>
  <c r="O752" i="17"/>
  <c r="AC752" i="17"/>
  <c r="I753" i="17"/>
  <c r="J753" i="17" s="1"/>
  <c r="K753" i="17" s="1"/>
  <c r="H754" i="17"/>
  <c r="Y765" i="17"/>
  <c r="Q765" i="17"/>
  <c r="AN766" i="17"/>
  <c r="S753" i="17" l="1"/>
  <c r="R754" i="17"/>
  <c r="T752" i="17"/>
  <c r="AA752" i="17"/>
  <c r="AB752" i="17"/>
  <c r="AD752" i="17"/>
  <c r="AV765" i="17"/>
  <c r="AW766" i="17" s="1"/>
  <c r="N754" i="17"/>
  <c r="M755" i="17"/>
  <c r="Z765" i="17"/>
  <c r="W765" i="17"/>
  <c r="I754" i="17"/>
  <c r="J754" i="17" s="1"/>
  <c r="K754" i="17" s="1"/>
  <c r="H755" i="17"/>
  <c r="Q766" i="17"/>
  <c r="AN767" i="17"/>
  <c r="Y766" i="17"/>
  <c r="AC753" i="17"/>
  <c r="O753" i="17"/>
  <c r="S754" i="17" l="1"/>
  <c r="R755" i="17"/>
  <c r="T753" i="17"/>
  <c r="AA753" i="17"/>
  <c r="AB753" i="17"/>
  <c r="AV766" i="17"/>
  <c r="AW767" i="17" s="1"/>
  <c r="I755" i="17"/>
  <c r="J755" i="17" s="1"/>
  <c r="K755" i="17" s="1"/>
  <c r="H756" i="17"/>
  <c r="O754" i="17"/>
  <c r="AC754" i="17"/>
  <c r="Q767" i="17"/>
  <c r="Y767" i="17"/>
  <c r="AN768" i="17"/>
  <c r="Z766" i="17"/>
  <c r="W766" i="17"/>
  <c r="N755" i="17"/>
  <c r="M756" i="17"/>
  <c r="AD753" i="17"/>
  <c r="S755" i="17" l="1"/>
  <c r="R756" i="17"/>
  <c r="AA754" i="17"/>
  <c r="T754" i="17"/>
  <c r="AB754" i="17"/>
  <c r="Y768" i="17"/>
  <c r="AN769" i="17"/>
  <c r="Q768" i="17"/>
  <c r="N756" i="17"/>
  <c r="M757" i="17"/>
  <c r="AV767" i="17"/>
  <c r="AW768" i="17" s="1"/>
  <c r="AD754" i="17"/>
  <c r="I756" i="17"/>
  <c r="J756" i="17" s="1"/>
  <c r="K756" i="17" s="1"/>
  <c r="H757" i="17"/>
  <c r="W767" i="17"/>
  <c r="Z767" i="17"/>
  <c r="O755" i="17"/>
  <c r="AC755" i="17"/>
  <c r="S756" i="17" l="1"/>
  <c r="R757" i="17"/>
  <c r="AA755" i="17"/>
  <c r="T755" i="17"/>
  <c r="AB755" i="17"/>
  <c r="N757" i="17"/>
  <c r="M758" i="17"/>
  <c r="AD755" i="17"/>
  <c r="I757" i="17"/>
  <c r="J757" i="17" s="1"/>
  <c r="K757" i="17" s="1"/>
  <c r="H758" i="17"/>
  <c r="O756" i="17"/>
  <c r="AC756" i="17"/>
  <c r="W768" i="17"/>
  <c r="Z768" i="17"/>
  <c r="AV768" i="17"/>
  <c r="AW769" i="17" s="1"/>
  <c r="Y769" i="17"/>
  <c r="AN770" i="17"/>
  <c r="Q769" i="17"/>
  <c r="S757" i="17" l="1"/>
  <c r="R758" i="17"/>
  <c r="T756" i="17"/>
  <c r="AA756" i="17"/>
  <c r="AB756" i="17"/>
  <c r="AV769" i="17"/>
  <c r="AW770" i="17" s="1"/>
  <c r="N758" i="17"/>
  <c r="M759" i="17"/>
  <c r="AD756" i="17"/>
  <c r="O757" i="17"/>
  <c r="AC757" i="17"/>
  <c r="W769" i="17"/>
  <c r="Z769" i="17"/>
  <c r="I758" i="17"/>
  <c r="J758" i="17" s="1"/>
  <c r="K758" i="17" s="1"/>
  <c r="H759" i="17"/>
  <c r="Y770" i="17"/>
  <c r="AN771" i="17"/>
  <c r="Q770" i="17"/>
  <c r="AV770" i="17" l="1"/>
  <c r="AW771" i="17" s="1"/>
  <c r="S758" i="17"/>
  <c r="R759" i="17"/>
  <c r="AA757" i="17"/>
  <c r="T757" i="17"/>
  <c r="AB757" i="17"/>
  <c r="Q771" i="17"/>
  <c r="AN772" i="17"/>
  <c r="Y771" i="17"/>
  <c r="O758" i="17"/>
  <c r="AC758" i="17"/>
  <c r="Z770" i="17"/>
  <c r="W770" i="17"/>
  <c r="AD757" i="17"/>
  <c r="I759" i="17"/>
  <c r="J759" i="17" s="1"/>
  <c r="K759" i="17" s="1"/>
  <c r="H760" i="17"/>
  <c r="N759" i="17"/>
  <c r="M760" i="17"/>
  <c r="S759" i="17" l="1"/>
  <c r="R760" i="17"/>
  <c r="T758" i="17"/>
  <c r="AA758" i="17"/>
  <c r="AB758" i="17"/>
  <c r="AV771" i="17"/>
  <c r="AW772" i="17" s="1"/>
  <c r="AC759" i="17"/>
  <c r="O759" i="17"/>
  <c r="I760" i="17"/>
  <c r="J760" i="17" s="1"/>
  <c r="K760" i="17" s="1"/>
  <c r="H761" i="17"/>
  <c r="AD758" i="17"/>
  <c r="N760" i="17"/>
  <c r="M761" i="17"/>
  <c r="W771" i="17"/>
  <c r="Z771" i="17"/>
  <c r="Y772" i="17"/>
  <c r="AN773" i="17"/>
  <c r="Q772" i="17"/>
  <c r="S760" i="17" l="1"/>
  <c r="R761" i="17"/>
  <c r="T759" i="17"/>
  <c r="AA759" i="17"/>
  <c r="AB759" i="17"/>
  <c r="I761" i="17"/>
  <c r="J761" i="17" s="1"/>
  <c r="K761" i="17" s="1"/>
  <c r="H762" i="17"/>
  <c r="AD759" i="17"/>
  <c r="Y773" i="17"/>
  <c r="AN774" i="17"/>
  <c r="Q773" i="17"/>
  <c r="Z772" i="17"/>
  <c r="W772" i="17"/>
  <c r="N761" i="17"/>
  <c r="M762" i="17"/>
  <c r="O760" i="17"/>
  <c r="AC760" i="17"/>
  <c r="AV772" i="17"/>
  <c r="AW773" i="17" s="1"/>
  <c r="S761" i="17" l="1"/>
  <c r="R762" i="17"/>
  <c r="T760" i="17"/>
  <c r="AA760" i="17"/>
  <c r="AB760" i="17"/>
  <c r="I762" i="17"/>
  <c r="J762" i="17" s="1"/>
  <c r="K762" i="17" s="1"/>
  <c r="H763" i="17"/>
  <c r="Y774" i="17"/>
  <c r="AN775" i="17"/>
  <c r="Q774" i="17"/>
  <c r="AD760" i="17"/>
  <c r="AV773" i="17"/>
  <c r="AW774" i="17" s="1"/>
  <c r="O761" i="17"/>
  <c r="AC761" i="17"/>
  <c r="N762" i="17"/>
  <c r="M763" i="17"/>
  <c r="W773" i="17"/>
  <c r="Z773" i="17"/>
  <c r="S762" i="17" l="1"/>
  <c r="R763" i="17"/>
  <c r="AA761" i="17"/>
  <c r="T761" i="17"/>
  <c r="AB761" i="17"/>
  <c r="AV774" i="17"/>
  <c r="AW775" i="17" s="1"/>
  <c r="N763" i="17"/>
  <c r="M764" i="17"/>
  <c r="AC762" i="17"/>
  <c r="O762" i="17"/>
  <c r="I763" i="17"/>
  <c r="J763" i="17" s="1"/>
  <c r="K763" i="17" s="1"/>
  <c r="H764" i="17"/>
  <c r="AD761" i="17"/>
  <c r="Q775" i="17"/>
  <c r="AN776" i="17"/>
  <c r="Y775" i="17"/>
  <c r="Z774" i="17"/>
  <c r="W774" i="17"/>
  <c r="S763" i="17" l="1"/>
  <c r="R764" i="17"/>
  <c r="AA762" i="17"/>
  <c r="T762" i="17"/>
  <c r="AB762" i="17"/>
  <c r="W775" i="17"/>
  <c r="Z775" i="17"/>
  <c r="O763" i="17"/>
  <c r="AC763" i="17"/>
  <c r="AV775" i="17"/>
  <c r="AW776" i="17" s="1"/>
  <c r="I764" i="17"/>
  <c r="J764" i="17" s="1"/>
  <c r="K764" i="17" s="1"/>
  <c r="H765" i="17"/>
  <c r="AN777" i="17"/>
  <c r="Q776" i="17"/>
  <c r="Y776" i="17"/>
  <c r="AD762" i="17"/>
  <c r="N764" i="17"/>
  <c r="M765" i="17"/>
  <c r="S764" i="17" l="1"/>
  <c r="R765" i="17"/>
  <c r="T763" i="17"/>
  <c r="AA763" i="17"/>
  <c r="AB763" i="17"/>
  <c r="W776" i="17"/>
  <c r="Z776" i="17"/>
  <c r="N765" i="17"/>
  <c r="M766" i="17"/>
  <c r="O764" i="17"/>
  <c r="AC764" i="17"/>
  <c r="Q777" i="17"/>
  <c r="AN778" i="17"/>
  <c r="Y777" i="17"/>
  <c r="AD763" i="17"/>
  <c r="AV776" i="17"/>
  <c r="AW777" i="17" s="1"/>
  <c r="I765" i="17"/>
  <c r="J765" i="17" s="1"/>
  <c r="K765" i="17" s="1"/>
  <c r="H766" i="17"/>
  <c r="S765" i="17" l="1"/>
  <c r="R766" i="17"/>
  <c r="T764" i="17"/>
  <c r="AA764" i="17"/>
  <c r="AB764" i="17"/>
  <c r="AV777" i="17"/>
  <c r="AW778" i="17" s="1"/>
  <c r="AC765" i="17"/>
  <c r="O765" i="17"/>
  <c r="Z777" i="17"/>
  <c r="W777" i="17"/>
  <c r="Y778" i="17"/>
  <c r="Q778" i="17"/>
  <c r="AN779" i="17"/>
  <c r="I766" i="17"/>
  <c r="J766" i="17" s="1"/>
  <c r="K766" i="17" s="1"/>
  <c r="H767" i="17"/>
  <c r="AD764" i="17"/>
  <c r="N766" i="17"/>
  <c r="M767" i="17"/>
  <c r="S766" i="17" l="1"/>
  <c r="R767" i="17"/>
  <c r="AA765" i="17"/>
  <c r="T765" i="17"/>
  <c r="AB765" i="17"/>
  <c r="AV778" i="17"/>
  <c r="AW779" i="17" s="1"/>
  <c r="I767" i="17"/>
  <c r="J767" i="17" s="1"/>
  <c r="K767" i="17" s="1"/>
  <c r="H768" i="17"/>
  <c r="AD765" i="17"/>
  <c r="Q779" i="17"/>
  <c r="AN780" i="17"/>
  <c r="Y779" i="17"/>
  <c r="N767" i="17"/>
  <c r="M768" i="17"/>
  <c r="W778" i="17"/>
  <c r="Z778" i="17"/>
  <c r="AC766" i="17"/>
  <c r="O766" i="17"/>
  <c r="S767" i="17" l="1"/>
  <c r="R768" i="17"/>
  <c r="AA766" i="17"/>
  <c r="T766" i="17"/>
  <c r="AB766" i="17"/>
  <c r="N768" i="17"/>
  <c r="M769" i="17"/>
  <c r="I768" i="17"/>
  <c r="J768" i="17" s="1"/>
  <c r="K768" i="17" s="1"/>
  <c r="H769" i="17"/>
  <c r="AD766" i="17"/>
  <c r="W779" i="17"/>
  <c r="Z779" i="17"/>
  <c r="AN781" i="17"/>
  <c r="Y780" i="17"/>
  <c r="Q780" i="17"/>
  <c r="O767" i="17"/>
  <c r="AC767" i="17"/>
  <c r="AV779" i="17"/>
  <c r="AW780" i="17" s="1"/>
  <c r="S768" i="17" l="1"/>
  <c r="R769" i="17"/>
  <c r="T767" i="17"/>
  <c r="AA767" i="17"/>
  <c r="AB767" i="17"/>
  <c r="AV780" i="17"/>
  <c r="AW781" i="17" s="1"/>
  <c r="O768" i="17"/>
  <c r="AC768" i="17"/>
  <c r="AD767" i="17"/>
  <c r="Z780" i="17"/>
  <c r="W780" i="17"/>
  <c r="N769" i="17"/>
  <c r="M770" i="17"/>
  <c r="Q781" i="17"/>
  <c r="AN782" i="17"/>
  <c r="Y781" i="17"/>
  <c r="I769" i="17"/>
  <c r="J769" i="17" s="1"/>
  <c r="K769" i="17" s="1"/>
  <c r="H770" i="17"/>
  <c r="S769" i="17" l="1"/>
  <c r="R770" i="17"/>
  <c r="AA768" i="17"/>
  <c r="T768" i="17"/>
  <c r="AB768" i="17"/>
  <c r="AV781" i="17"/>
  <c r="AW782" i="17" s="1"/>
  <c r="AC769" i="17"/>
  <c r="O769" i="17"/>
  <c r="Q782" i="17"/>
  <c r="AN783" i="17"/>
  <c r="Y782" i="17"/>
  <c r="AD768" i="17"/>
  <c r="Z781" i="17"/>
  <c r="W781" i="17"/>
  <c r="I770" i="17"/>
  <c r="J770" i="17" s="1"/>
  <c r="K770" i="17" s="1"/>
  <c r="H771" i="17"/>
  <c r="N770" i="17"/>
  <c r="M771" i="17"/>
  <c r="S770" i="17" l="1"/>
  <c r="R771" i="17"/>
  <c r="AA769" i="17"/>
  <c r="T769" i="17"/>
  <c r="AB769" i="17"/>
  <c r="AD769" i="17"/>
  <c r="I771" i="17"/>
  <c r="J771" i="17" s="1"/>
  <c r="K771" i="17" s="1"/>
  <c r="H772" i="17"/>
  <c r="N771" i="17"/>
  <c r="M772" i="17"/>
  <c r="O770" i="17"/>
  <c r="AC770" i="17"/>
  <c r="W782" i="17"/>
  <c r="Z782" i="17"/>
  <c r="Y783" i="17"/>
  <c r="Q783" i="17"/>
  <c r="AN784" i="17"/>
  <c r="AV782" i="17"/>
  <c r="AW783" i="17" s="1"/>
  <c r="S771" i="17" l="1"/>
  <c r="R772" i="17"/>
  <c r="AA770" i="17"/>
  <c r="T770" i="17"/>
  <c r="AB770" i="17"/>
  <c r="W783" i="17"/>
  <c r="Z783" i="17"/>
  <c r="O771" i="17"/>
  <c r="AC771" i="17"/>
  <c r="I772" i="17"/>
  <c r="J772" i="17" s="1"/>
  <c r="K772" i="17" s="1"/>
  <c r="H773" i="17"/>
  <c r="AD770" i="17"/>
  <c r="AV783" i="17"/>
  <c r="AW784" i="17" s="1"/>
  <c r="AN785" i="17"/>
  <c r="Y784" i="17"/>
  <c r="Q784" i="17"/>
  <c r="N772" i="17"/>
  <c r="M773" i="17"/>
  <c r="S772" i="17" l="1"/>
  <c r="R773" i="17"/>
  <c r="AA771" i="17"/>
  <c r="T771" i="17"/>
  <c r="AB771" i="17"/>
  <c r="I773" i="17"/>
  <c r="J773" i="17" s="1"/>
  <c r="K773" i="17" s="1"/>
  <c r="H774" i="17"/>
  <c r="N773" i="17"/>
  <c r="M774" i="17"/>
  <c r="Z784" i="17"/>
  <c r="W784" i="17"/>
  <c r="O772" i="17"/>
  <c r="AC772" i="17"/>
  <c r="AV784" i="17"/>
  <c r="AW785" i="17" s="1"/>
  <c r="Q785" i="17"/>
  <c r="Y785" i="17"/>
  <c r="AN786" i="17"/>
  <c r="AD771" i="17"/>
  <c r="S773" i="17" l="1"/>
  <c r="R774" i="17"/>
  <c r="AA772" i="17"/>
  <c r="T772" i="17"/>
  <c r="AB772" i="17"/>
  <c r="N774" i="17"/>
  <c r="M775" i="17"/>
  <c r="Y786" i="17"/>
  <c r="Q786" i="17"/>
  <c r="AN787" i="17"/>
  <c r="AD772" i="17"/>
  <c r="AC773" i="17"/>
  <c r="O773" i="17"/>
  <c r="AV785" i="17"/>
  <c r="AW786" i="17" s="1"/>
  <c r="I774" i="17"/>
  <c r="J774" i="17" s="1"/>
  <c r="K774" i="17" s="1"/>
  <c r="H775" i="17"/>
  <c r="Z785" i="17"/>
  <c r="W785" i="17"/>
  <c r="S774" i="17" l="1"/>
  <c r="R775" i="17"/>
  <c r="AA773" i="17"/>
  <c r="T773" i="17"/>
  <c r="AB773" i="17"/>
  <c r="AD773" i="17"/>
  <c r="Q787" i="17"/>
  <c r="Y787" i="17"/>
  <c r="AN788" i="17"/>
  <c r="AV786" i="17"/>
  <c r="AW787" i="17" s="1"/>
  <c r="N775" i="17"/>
  <c r="M776" i="17"/>
  <c r="O774" i="17"/>
  <c r="AC774" i="17"/>
  <c r="I775" i="17"/>
  <c r="J775" i="17" s="1"/>
  <c r="K775" i="17" s="1"/>
  <c r="H776" i="17"/>
  <c r="W786" i="17"/>
  <c r="Z786" i="17"/>
  <c r="S775" i="17" l="1"/>
  <c r="R776" i="17"/>
  <c r="T774" i="17"/>
  <c r="AA774" i="17"/>
  <c r="AB774" i="17"/>
  <c r="Z787" i="17"/>
  <c r="W787" i="17"/>
  <c r="O775" i="17"/>
  <c r="AC775" i="17"/>
  <c r="AV787" i="17"/>
  <c r="AW788" i="17" s="1"/>
  <c r="I776" i="17"/>
  <c r="J776" i="17" s="1"/>
  <c r="K776" i="17" s="1"/>
  <c r="H777" i="17"/>
  <c r="AD774" i="17"/>
  <c r="N776" i="17"/>
  <c r="M777" i="17"/>
  <c r="Q788" i="17"/>
  <c r="AN789" i="17"/>
  <c r="Y788" i="17"/>
  <c r="S776" i="17" l="1"/>
  <c r="R777" i="17"/>
  <c r="T775" i="17"/>
  <c r="AA775" i="17"/>
  <c r="AB775" i="17"/>
  <c r="AD775" i="17"/>
  <c r="N777" i="17"/>
  <c r="M778" i="17"/>
  <c r="AV788" i="17"/>
  <c r="AW789" i="17" s="1"/>
  <c r="O776" i="17"/>
  <c r="AC776" i="17"/>
  <c r="I777" i="17"/>
  <c r="J777" i="17" s="1"/>
  <c r="K777" i="17" s="1"/>
  <c r="H778" i="17"/>
  <c r="Z788" i="17"/>
  <c r="W788" i="17"/>
  <c r="Y789" i="17"/>
  <c r="Q789" i="17"/>
  <c r="AN790" i="17"/>
  <c r="S777" i="17" l="1"/>
  <c r="R778" i="17"/>
  <c r="AA776" i="17"/>
  <c r="T776" i="17"/>
  <c r="AB776" i="17"/>
  <c r="AD776" i="17"/>
  <c r="O777" i="17"/>
  <c r="AC777" i="17"/>
  <c r="AV789" i="17"/>
  <c r="AW790" i="17" s="1"/>
  <c r="N778" i="17"/>
  <c r="M779" i="17"/>
  <c r="Q790" i="17"/>
  <c r="Y790" i="17"/>
  <c r="AN791" i="17"/>
  <c r="I778" i="17"/>
  <c r="J778" i="17" s="1"/>
  <c r="K778" i="17" s="1"/>
  <c r="H779" i="17"/>
  <c r="W789" i="17"/>
  <c r="Z789" i="17"/>
  <c r="S778" i="17" l="1"/>
  <c r="R779" i="17"/>
  <c r="AA777" i="17"/>
  <c r="T777" i="17"/>
  <c r="AB777" i="17"/>
  <c r="I779" i="17"/>
  <c r="J779" i="17" s="1"/>
  <c r="K779" i="17" s="1"/>
  <c r="H780" i="17"/>
  <c r="W790" i="17"/>
  <c r="Z790" i="17"/>
  <c r="N779" i="17"/>
  <c r="M780" i="17"/>
  <c r="AV790" i="17"/>
  <c r="AW791" i="17" s="1"/>
  <c r="AN792" i="17"/>
  <c r="Y791" i="17"/>
  <c r="Q791" i="17"/>
  <c r="O778" i="17"/>
  <c r="AC778" i="17"/>
  <c r="AD777" i="17"/>
  <c r="S779" i="17" l="1"/>
  <c r="R780" i="17"/>
  <c r="AA778" i="17"/>
  <c r="T778" i="17"/>
  <c r="AB778" i="17"/>
  <c r="N780" i="17"/>
  <c r="M781" i="17"/>
  <c r="O779" i="17"/>
  <c r="AC779" i="17"/>
  <c r="AV791" i="17"/>
  <c r="AW792" i="17" s="1"/>
  <c r="Z791" i="17"/>
  <c r="W791" i="17"/>
  <c r="AD778" i="17"/>
  <c r="Q792" i="17"/>
  <c r="AN793" i="17"/>
  <c r="Y792" i="17"/>
  <c r="I780" i="17"/>
  <c r="J780" i="17" s="1"/>
  <c r="K780" i="17" s="1"/>
  <c r="H781" i="17"/>
  <c r="S780" i="17" l="1"/>
  <c r="R781" i="17"/>
  <c r="AA779" i="17"/>
  <c r="T779" i="17"/>
  <c r="AB779" i="17"/>
  <c r="AD779" i="17"/>
  <c r="I781" i="17"/>
  <c r="J781" i="17" s="1"/>
  <c r="K781" i="17" s="1"/>
  <c r="H782" i="17"/>
  <c r="Y793" i="17"/>
  <c r="Q793" i="17"/>
  <c r="AN794" i="17"/>
  <c r="N781" i="17"/>
  <c r="M782" i="17"/>
  <c r="AV792" i="17"/>
  <c r="AW793" i="17" s="1"/>
  <c r="O780" i="17"/>
  <c r="AC780" i="17"/>
  <c r="Z792" i="17"/>
  <c r="W792" i="17"/>
  <c r="S781" i="17" l="1"/>
  <c r="R782" i="17"/>
  <c r="AA780" i="17"/>
  <c r="T780" i="17"/>
  <c r="AB780" i="17"/>
  <c r="O781" i="17"/>
  <c r="AC781" i="17"/>
  <c r="I782" i="17"/>
  <c r="J782" i="17" s="1"/>
  <c r="K782" i="17" s="1"/>
  <c r="H783" i="17"/>
  <c r="AD780" i="17"/>
  <c r="AV793" i="17"/>
  <c r="AW794" i="17" s="1"/>
  <c r="Y794" i="17"/>
  <c r="Q794" i="17"/>
  <c r="AN795" i="17"/>
  <c r="W793" i="17"/>
  <c r="Z793" i="17"/>
  <c r="N782" i="17"/>
  <c r="M783" i="17"/>
  <c r="S782" i="17" l="1"/>
  <c r="R783" i="17"/>
  <c r="T781" i="17"/>
  <c r="AA781" i="17"/>
  <c r="AB781" i="17"/>
  <c r="AV794" i="17"/>
  <c r="AW795" i="17" s="1"/>
  <c r="I783" i="17"/>
  <c r="J783" i="17" s="1"/>
  <c r="K783" i="17" s="1"/>
  <c r="H784" i="17"/>
  <c r="Q795" i="17"/>
  <c r="AN796" i="17"/>
  <c r="Y795" i="17"/>
  <c r="W794" i="17"/>
  <c r="Z794" i="17"/>
  <c r="AD781" i="17"/>
  <c r="N783" i="17"/>
  <c r="M784" i="17"/>
  <c r="AC782" i="17"/>
  <c r="O782" i="17"/>
  <c r="S783" i="17" l="1"/>
  <c r="R784" i="17"/>
  <c r="AA782" i="17"/>
  <c r="T782" i="17"/>
  <c r="AB782" i="17"/>
  <c r="AV795" i="17"/>
  <c r="AW796" i="17" s="1"/>
  <c r="N784" i="17"/>
  <c r="M785" i="17"/>
  <c r="AC783" i="17"/>
  <c r="O783" i="17"/>
  <c r="AD782" i="17"/>
  <c r="I784" i="17"/>
  <c r="J784" i="17" s="1"/>
  <c r="K784" i="17" s="1"/>
  <c r="H785" i="17"/>
  <c r="Z795" i="17"/>
  <c r="W795" i="17"/>
  <c r="Q796" i="17"/>
  <c r="Y796" i="17"/>
  <c r="AN797" i="17"/>
  <c r="S784" i="17" l="1"/>
  <c r="R785" i="17"/>
  <c r="T783" i="17"/>
  <c r="AA783" i="17"/>
  <c r="AB783" i="17"/>
  <c r="I785" i="17"/>
  <c r="J785" i="17" s="1"/>
  <c r="K785" i="17" s="1"/>
  <c r="H786" i="17"/>
  <c r="AD783" i="17"/>
  <c r="N785" i="17"/>
  <c r="M786" i="17"/>
  <c r="O784" i="17"/>
  <c r="AC784" i="17"/>
  <c r="W796" i="17"/>
  <c r="Z796" i="17"/>
  <c r="AV796" i="17"/>
  <c r="AW797" i="17" s="1"/>
  <c r="Q797" i="17"/>
  <c r="Y797" i="17"/>
  <c r="AN798" i="17"/>
  <c r="S785" i="17" l="1"/>
  <c r="R786" i="17"/>
  <c r="T784" i="17"/>
  <c r="AA784" i="17"/>
  <c r="AB784" i="17"/>
  <c r="AV797" i="17"/>
  <c r="AW798" i="17" s="1"/>
  <c r="N786" i="17"/>
  <c r="M787" i="17"/>
  <c r="O785" i="17"/>
  <c r="AC785" i="17"/>
  <c r="Y798" i="17"/>
  <c r="Q798" i="17"/>
  <c r="AN799" i="17"/>
  <c r="Z797" i="17"/>
  <c r="W797" i="17"/>
  <c r="I786" i="17"/>
  <c r="J786" i="17" s="1"/>
  <c r="K786" i="17" s="1"/>
  <c r="H787" i="17"/>
  <c r="AD784" i="17"/>
  <c r="S786" i="17" l="1"/>
  <c r="R787" i="17"/>
  <c r="AA785" i="17"/>
  <c r="T785" i="17"/>
  <c r="AB785" i="17"/>
  <c r="W798" i="17"/>
  <c r="Z798" i="17"/>
  <c r="O786" i="17"/>
  <c r="AC786" i="17"/>
  <c r="Y799" i="17"/>
  <c r="AN800" i="17"/>
  <c r="Q799" i="17"/>
  <c r="AD785" i="17"/>
  <c r="I787" i="17"/>
  <c r="J787" i="17" s="1"/>
  <c r="K787" i="17" s="1"/>
  <c r="H788" i="17"/>
  <c r="N787" i="17"/>
  <c r="M788" i="17"/>
  <c r="AV798" i="17"/>
  <c r="AW799" i="17" s="1"/>
  <c r="S787" i="17" l="1"/>
  <c r="R788" i="17"/>
  <c r="T786" i="17"/>
  <c r="AA786" i="17"/>
  <c r="AB786" i="17"/>
  <c r="AV799" i="17"/>
  <c r="AW800" i="17" s="1"/>
  <c r="Z799" i="17"/>
  <c r="W799" i="17"/>
  <c r="AN801" i="17"/>
  <c r="Y800" i="17"/>
  <c r="Q800" i="17"/>
  <c r="I788" i="17"/>
  <c r="J788" i="17" s="1"/>
  <c r="K788" i="17" s="1"/>
  <c r="H789" i="17"/>
  <c r="AD786" i="17"/>
  <c r="N788" i="17"/>
  <c r="M789" i="17"/>
  <c r="O787" i="17"/>
  <c r="AC787" i="17"/>
  <c r="S788" i="17" l="1"/>
  <c r="R789" i="17"/>
  <c r="AA787" i="17"/>
  <c r="T787" i="17"/>
  <c r="AB787" i="17"/>
  <c r="AV800" i="17"/>
  <c r="AW801" i="17" s="1"/>
  <c r="O788" i="17"/>
  <c r="AC788" i="17"/>
  <c r="Q801" i="17"/>
  <c r="Y801" i="17"/>
  <c r="AN802" i="17"/>
  <c r="Z800" i="17"/>
  <c r="W800" i="17"/>
  <c r="AD787" i="17"/>
  <c r="I789" i="17"/>
  <c r="J789" i="17" s="1"/>
  <c r="K789" i="17" s="1"/>
  <c r="H790" i="17"/>
  <c r="N789" i="17"/>
  <c r="M790" i="17"/>
  <c r="S789" i="17" l="1"/>
  <c r="R790" i="17"/>
  <c r="AA788" i="17"/>
  <c r="T788" i="17"/>
  <c r="AB788" i="17"/>
  <c r="AV801" i="17"/>
  <c r="AW802" i="17" s="1"/>
  <c r="N790" i="17"/>
  <c r="M791" i="17"/>
  <c r="AD788" i="17"/>
  <c r="Y802" i="17"/>
  <c r="Q802" i="17"/>
  <c r="AN803" i="17"/>
  <c r="Z801" i="17"/>
  <c r="W801" i="17"/>
  <c r="O789" i="17"/>
  <c r="AC789" i="17"/>
  <c r="I790" i="17"/>
  <c r="J790" i="17" s="1"/>
  <c r="K790" i="17" s="1"/>
  <c r="H791" i="17"/>
  <c r="S790" i="17" l="1"/>
  <c r="R791" i="17"/>
  <c r="T789" i="17"/>
  <c r="AA789" i="17"/>
  <c r="AB789" i="17"/>
  <c r="AV802" i="17"/>
  <c r="AW803" i="17" s="1"/>
  <c r="AD789" i="17"/>
  <c r="Q803" i="17"/>
  <c r="Y803" i="17"/>
  <c r="AN804" i="17"/>
  <c r="N791" i="17"/>
  <c r="M792" i="17"/>
  <c r="I791" i="17"/>
  <c r="J791" i="17" s="1"/>
  <c r="K791" i="17" s="1"/>
  <c r="H792" i="17"/>
  <c r="O790" i="17"/>
  <c r="AC790" i="17"/>
  <c r="Z802" i="17"/>
  <c r="W802" i="17"/>
  <c r="S791" i="17" l="1"/>
  <c r="R792" i="17"/>
  <c r="T790" i="17"/>
  <c r="AA790" i="17"/>
  <c r="AB790" i="17"/>
  <c r="AV803" i="17"/>
  <c r="AW804" i="17" s="1"/>
  <c r="Z803" i="17"/>
  <c r="W803" i="17"/>
  <c r="AC791" i="17"/>
  <c r="O791" i="17"/>
  <c r="AD790" i="17"/>
  <c r="I792" i="17"/>
  <c r="J792" i="17" s="1"/>
  <c r="K792" i="17" s="1"/>
  <c r="H793" i="17"/>
  <c r="Y804" i="17"/>
  <c r="AN805" i="17"/>
  <c r="Q804" i="17"/>
  <c r="N792" i="17"/>
  <c r="M793" i="17"/>
  <c r="S792" i="17" l="1"/>
  <c r="R793" i="17"/>
  <c r="AA791" i="17"/>
  <c r="T791" i="17"/>
  <c r="AB791" i="17"/>
  <c r="N793" i="17"/>
  <c r="M794" i="17"/>
  <c r="AD791" i="17"/>
  <c r="O792" i="17"/>
  <c r="AC792" i="17"/>
  <c r="AV804" i="17"/>
  <c r="AW805" i="17" s="1"/>
  <c r="Z804" i="17"/>
  <c r="W804" i="17"/>
  <c r="Y805" i="17"/>
  <c r="AN806" i="17"/>
  <c r="Q805" i="17"/>
  <c r="I793" i="17"/>
  <c r="J793" i="17" s="1"/>
  <c r="K793" i="17" s="1"/>
  <c r="H794" i="17"/>
  <c r="S793" i="17" l="1"/>
  <c r="R794" i="17"/>
  <c r="AA792" i="17"/>
  <c r="T792" i="17"/>
  <c r="AB792" i="17"/>
  <c r="AV805" i="17"/>
  <c r="AW806" i="17" s="1"/>
  <c r="AC793" i="17"/>
  <c r="O793" i="17"/>
  <c r="Z805" i="17"/>
  <c r="W805" i="17"/>
  <c r="N794" i="17"/>
  <c r="M795" i="17"/>
  <c r="I794" i="17"/>
  <c r="J794" i="17" s="1"/>
  <c r="K794" i="17" s="1"/>
  <c r="H795" i="17"/>
  <c r="AD792" i="17"/>
  <c r="Y806" i="17"/>
  <c r="Q806" i="17"/>
  <c r="AN807" i="17"/>
  <c r="S794" i="17" l="1"/>
  <c r="R795" i="17"/>
  <c r="AA793" i="17"/>
  <c r="T793" i="17"/>
  <c r="AB793" i="17"/>
  <c r="Q807" i="17"/>
  <c r="AN808" i="17"/>
  <c r="Y807" i="17"/>
  <c r="I795" i="17"/>
  <c r="J795" i="17" s="1"/>
  <c r="K795" i="17" s="1"/>
  <c r="H796" i="17"/>
  <c r="N795" i="17"/>
  <c r="M796" i="17"/>
  <c r="O794" i="17"/>
  <c r="AC794" i="17"/>
  <c r="W806" i="17"/>
  <c r="Z806" i="17"/>
  <c r="AD793" i="17"/>
  <c r="AV806" i="17"/>
  <c r="AW807" i="17" s="1"/>
  <c r="AV807" i="17" l="1"/>
  <c r="AW808" i="17" s="1"/>
  <c r="S795" i="17"/>
  <c r="R796" i="17"/>
  <c r="T794" i="17"/>
  <c r="AA794" i="17"/>
  <c r="AB794" i="17"/>
  <c r="Z807" i="17"/>
  <c r="W807" i="17"/>
  <c r="O795" i="17"/>
  <c r="AC795" i="17"/>
  <c r="Q808" i="17"/>
  <c r="AN809" i="17"/>
  <c r="Y808" i="17"/>
  <c r="I796" i="17"/>
  <c r="J796" i="17" s="1"/>
  <c r="K796" i="17" s="1"/>
  <c r="H797" i="17"/>
  <c r="AD794" i="17"/>
  <c r="N796" i="17"/>
  <c r="M797" i="17"/>
  <c r="S796" i="17" l="1"/>
  <c r="R797" i="17"/>
  <c r="AA795" i="17"/>
  <c r="T795" i="17"/>
  <c r="AB795" i="17"/>
  <c r="W808" i="17"/>
  <c r="Z808" i="17"/>
  <c r="AD795" i="17"/>
  <c r="I797" i="17"/>
  <c r="J797" i="17" s="1"/>
  <c r="K797" i="17" s="1"/>
  <c r="H798" i="17"/>
  <c r="AV808" i="17"/>
  <c r="AW809" i="17" s="1"/>
  <c r="Q809" i="17"/>
  <c r="AN810" i="17"/>
  <c r="Y809" i="17"/>
  <c r="N797" i="17"/>
  <c r="M798" i="17"/>
  <c r="O796" i="17"/>
  <c r="AC796" i="17"/>
  <c r="S797" i="17" l="1"/>
  <c r="R798" i="17"/>
  <c r="AA796" i="17"/>
  <c r="T796" i="17"/>
  <c r="AB796" i="17"/>
  <c r="AD796" i="17"/>
  <c r="Q810" i="17"/>
  <c r="AN811" i="17"/>
  <c r="Y810" i="17"/>
  <c r="AV809" i="17"/>
  <c r="AW810" i="17" s="1"/>
  <c r="N798" i="17"/>
  <c r="M799" i="17"/>
  <c r="AC797" i="17"/>
  <c r="O797" i="17"/>
  <c r="I798" i="17"/>
  <c r="J798" i="17" s="1"/>
  <c r="K798" i="17" s="1"/>
  <c r="H799" i="17"/>
  <c r="Z809" i="17"/>
  <c r="W809" i="17"/>
  <c r="AV810" i="17" l="1"/>
  <c r="AW811" i="17" s="1"/>
  <c r="S798" i="17"/>
  <c r="R799" i="17"/>
  <c r="T797" i="17"/>
  <c r="AA797" i="17"/>
  <c r="AB797" i="17"/>
  <c r="N799" i="17"/>
  <c r="M800" i="17"/>
  <c r="O798" i="17"/>
  <c r="AC798" i="17"/>
  <c r="I799" i="17"/>
  <c r="J799" i="17" s="1"/>
  <c r="K799" i="17" s="1"/>
  <c r="H800" i="17"/>
  <c r="W810" i="17"/>
  <c r="Z810" i="17"/>
  <c r="AD797" i="17"/>
  <c r="Q811" i="17"/>
  <c r="Y811" i="17"/>
  <c r="AN812" i="17"/>
  <c r="S799" i="17" l="1"/>
  <c r="R800" i="17"/>
  <c r="AA798" i="17"/>
  <c r="T798" i="17"/>
  <c r="AB798" i="17"/>
  <c r="I800" i="17"/>
  <c r="J800" i="17" s="1"/>
  <c r="K800" i="17" s="1"/>
  <c r="H801" i="17"/>
  <c r="AD798" i="17"/>
  <c r="AV811" i="17"/>
  <c r="AW812" i="17" s="1"/>
  <c r="N800" i="17"/>
  <c r="M801" i="17"/>
  <c r="Q812" i="17"/>
  <c r="Y812" i="17"/>
  <c r="AN813" i="17"/>
  <c r="Z811" i="17"/>
  <c r="W811" i="17"/>
  <c r="AC799" i="17"/>
  <c r="O799" i="17"/>
  <c r="S800" i="17" l="1"/>
  <c r="R801" i="17"/>
  <c r="T799" i="17"/>
  <c r="AA799" i="17"/>
  <c r="AB799" i="17"/>
  <c r="O800" i="17"/>
  <c r="AC800" i="17"/>
  <c r="Z812" i="17"/>
  <c r="W812" i="17"/>
  <c r="AD799" i="17"/>
  <c r="N801" i="17"/>
  <c r="M802" i="17"/>
  <c r="AN814" i="17"/>
  <c r="Y813" i="17"/>
  <c r="Q813" i="17"/>
  <c r="I801" i="17"/>
  <c r="J801" i="17" s="1"/>
  <c r="K801" i="17" s="1"/>
  <c r="H802" i="17"/>
  <c r="AV812" i="17"/>
  <c r="AW813" i="17" s="1"/>
  <c r="S801" i="17" l="1"/>
  <c r="R802" i="17"/>
  <c r="AA800" i="17"/>
  <c r="T800" i="17"/>
  <c r="AB800" i="17"/>
  <c r="I802" i="17"/>
  <c r="J802" i="17" s="1"/>
  <c r="K802" i="17" s="1"/>
  <c r="H803" i="17"/>
  <c r="Q814" i="17"/>
  <c r="Y814" i="17"/>
  <c r="AN815" i="17"/>
  <c r="Z813" i="17"/>
  <c r="W813" i="17"/>
  <c r="AD800" i="17"/>
  <c r="AV813" i="17"/>
  <c r="AW814" i="17" s="1"/>
  <c r="N802" i="17"/>
  <c r="M803" i="17"/>
  <c r="O801" i="17"/>
  <c r="AC801" i="17"/>
  <c r="S802" i="17" l="1"/>
  <c r="R803" i="17"/>
  <c r="AA801" i="17"/>
  <c r="T801" i="17"/>
  <c r="AB801" i="17"/>
  <c r="Y815" i="17"/>
  <c r="AN816" i="17"/>
  <c r="Q815" i="17"/>
  <c r="N803" i="17"/>
  <c r="M804" i="17"/>
  <c r="AC802" i="17"/>
  <c r="O802" i="17"/>
  <c r="Z814" i="17"/>
  <c r="W814" i="17"/>
  <c r="I803" i="17"/>
  <c r="J803" i="17" s="1"/>
  <c r="K803" i="17" s="1"/>
  <c r="H804" i="17"/>
  <c r="AV814" i="17"/>
  <c r="AW815" i="17" s="1"/>
  <c r="AD801" i="17"/>
  <c r="AV815" i="17" l="1"/>
  <c r="AW816" i="17" s="1"/>
  <c r="S803" i="17"/>
  <c r="R804" i="17"/>
  <c r="AA802" i="17"/>
  <c r="T802" i="17"/>
  <c r="AB802" i="17"/>
  <c r="Y816" i="17"/>
  <c r="AN817" i="17"/>
  <c r="Q816" i="17"/>
  <c r="I804" i="17"/>
  <c r="J804" i="17" s="1"/>
  <c r="K804" i="17" s="1"/>
  <c r="H805" i="17"/>
  <c r="AD802" i="17"/>
  <c r="N804" i="17"/>
  <c r="M805" i="17"/>
  <c r="W815" i="17"/>
  <c r="Z815" i="17"/>
  <c r="O803" i="17"/>
  <c r="AC803" i="17"/>
  <c r="S804" i="17" l="1"/>
  <c r="R805" i="17"/>
  <c r="T803" i="17"/>
  <c r="AA803" i="17"/>
  <c r="AB803" i="17"/>
  <c r="N805" i="17"/>
  <c r="M806" i="17"/>
  <c r="AC804" i="17"/>
  <c r="O804" i="17"/>
  <c r="AV816" i="17"/>
  <c r="AW817" i="17" s="1"/>
  <c r="AD803" i="17"/>
  <c r="W816" i="17"/>
  <c r="Z816" i="17"/>
  <c r="I805" i="17"/>
  <c r="J805" i="17" s="1"/>
  <c r="K805" i="17" s="1"/>
  <c r="H806" i="17"/>
  <c r="Y817" i="17"/>
  <c r="AN818" i="17"/>
  <c r="Q817" i="17"/>
  <c r="S805" i="17" l="1"/>
  <c r="R806" i="17"/>
  <c r="T804" i="17"/>
  <c r="AA804" i="17"/>
  <c r="AB804" i="17"/>
  <c r="AD804" i="17"/>
  <c r="N806" i="17"/>
  <c r="M807" i="17"/>
  <c r="AC805" i="17"/>
  <c r="O805" i="17"/>
  <c r="I806" i="17"/>
  <c r="J806" i="17" s="1"/>
  <c r="K806" i="17" s="1"/>
  <c r="H807" i="17"/>
  <c r="Q818" i="17"/>
  <c r="AN819" i="17"/>
  <c r="Y818" i="17"/>
  <c r="W817" i="17"/>
  <c r="Z817" i="17"/>
  <c r="AV817" i="17"/>
  <c r="AW818" i="17" s="1"/>
  <c r="S806" i="17" l="1"/>
  <c r="R807" i="17"/>
  <c r="T805" i="17"/>
  <c r="AA805" i="17"/>
  <c r="AB805" i="17"/>
  <c r="AV818" i="17"/>
  <c r="AW819" i="17" s="1"/>
  <c r="AD805" i="17"/>
  <c r="AC806" i="17"/>
  <c r="O806" i="17"/>
  <c r="Y819" i="17"/>
  <c r="AN820" i="17"/>
  <c r="Q819" i="17"/>
  <c r="N807" i="17"/>
  <c r="M808" i="17"/>
  <c r="I807" i="17"/>
  <c r="J807" i="17" s="1"/>
  <c r="K807" i="17" s="1"/>
  <c r="H808" i="17"/>
  <c r="Z818" i="17"/>
  <c r="W818" i="17"/>
  <c r="S807" i="17" l="1"/>
  <c r="R808" i="17"/>
  <c r="AA806" i="17"/>
  <c r="T806" i="17"/>
  <c r="AB806" i="17"/>
  <c r="N808" i="17"/>
  <c r="M809" i="17"/>
  <c r="AD806" i="17"/>
  <c r="O807" i="17"/>
  <c r="AC807" i="17"/>
  <c r="AN821" i="17"/>
  <c r="Q820" i="17"/>
  <c r="Y820" i="17"/>
  <c r="AV819" i="17"/>
  <c r="AW820" i="17" s="1"/>
  <c r="I808" i="17"/>
  <c r="J808" i="17" s="1"/>
  <c r="K808" i="17" s="1"/>
  <c r="H809" i="17"/>
  <c r="W819" i="17"/>
  <c r="Z819" i="17"/>
  <c r="S808" i="17" l="1"/>
  <c r="R809" i="17"/>
  <c r="T807" i="17"/>
  <c r="AA807" i="17"/>
  <c r="AB807" i="17"/>
  <c r="AV820" i="17"/>
  <c r="AW821" i="17" s="1"/>
  <c r="AD807" i="17"/>
  <c r="N809" i="17"/>
  <c r="M810" i="17"/>
  <c r="Q821" i="17"/>
  <c r="Y821" i="17"/>
  <c r="AN822" i="17"/>
  <c r="I809" i="17"/>
  <c r="J809" i="17" s="1"/>
  <c r="K809" i="17" s="1"/>
  <c r="H810" i="17"/>
  <c r="O808" i="17"/>
  <c r="AC808" i="17"/>
  <c r="W820" i="17"/>
  <c r="Z820" i="17"/>
  <c r="S809" i="17" l="1"/>
  <c r="R810" i="17"/>
  <c r="T808" i="17"/>
  <c r="AA808" i="17"/>
  <c r="AB808" i="17"/>
  <c r="N810" i="17"/>
  <c r="M811" i="17"/>
  <c r="O809" i="17"/>
  <c r="AC809" i="17"/>
  <c r="Z821" i="17"/>
  <c r="W821" i="17"/>
  <c r="Q822" i="17"/>
  <c r="Y822" i="17"/>
  <c r="AN823" i="17"/>
  <c r="I810" i="17"/>
  <c r="J810" i="17" s="1"/>
  <c r="K810" i="17" s="1"/>
  <c r="H811" i="17"/>
  <c r="AV821" i="17"/>
  <c r="AW822" i="17" s="1"/>
  <c r="AD808" i="17"/>
  <c r="S810" i="17" l="1"/>
  <c r="R811" i="17"/>
  <c r="AA809" i="17"/>
  <c r="T809" i="17"/>
  <c r="AB809" i="17"/>
  <c r="W822" i="17"/>
  <c r="Z822" i="17"/>
  <c r="AD809" i="17"/>
  <c r="Y823" i="17"/>
  <c r="Q823" i="17"/>
  <c r="AN824" i="17"/>
  <c r="N811" i="17"/>
  <c r="M812" i="17"/>
  <c r="I811" i="17"/>
  <c r="J811" i="17" s="1"/>
  <c r="K811" i="17" s="1"/>
  <c r="H812" i="17"/>
  <c r="AC810" i="17"/>
  <c r="O810" i="17"/>
  <c r="AV822" i="17"/>
  <c r="AW823" i="17" s="1"/>
  <c r="S811" i="17" l="1"/>
  <c r="R812" i="17"/>
  <c r="T810" i="17"/>
  <c r="AA810" i="17"/>
  <c r="AB810" i="17"/>
  <c r="AV823" i="17"/>
  <c r="AW824" i="17" s="1"/>
  <c r="W823" i="17"/>
  <c r="Z823" i="17"/>
  <c r="I812" i="17"/>
  <c r="J812" i="17" s="1"/>
  <c r="K812" i="17" s="1"/>
  <c r="H813" i="17"/>
  <c r="AD810" i="17"/>
  <c r="N812" i="17"/>
  <c r="M813" i="17"/>
  <c r="AC811" i="17"/>
  <c r="O811" i="17"/>
  <c r="Q824" i="17"/>
  <c r="Y824" i="17"/>
  <c r="AN825" i="17"/>
  <c r="S812" i="17" l="1"/>
  <c r="R813" i="17"/>
  <c r="AA811" i="17"/>
  <c r="T811" i="17"/>
  <c r="AB811" i="17"/>
  <c r="AD811" i="17"/>
  <c r="AN826" i="17"/>
  <c r="Q825" i="17"/>
  <c r="Y825" i="17"/>
  <c r="AV824" i="17"/>
  <c r="AW825" i="17" s="1"/>
  <c r="N813" i="17"/>
  <c r="M814" i="17"/>
  <c r="AC812" i="17"/>
  <c r="O812" i="17"/>
  <c r="Z824" i="17"/>
  <c r="W824" i="17"/>
  <c r="I813" i="17"/>
  <c r="J813" i="17" s="1"/>
  <c r="K813" i="17" s="1"/>
  <c r="H814" i="17"/>
  <c r="S813" i="17" l="1"/>
  <c r="R814" i="17"/>
  <c r="T812" i="17"/>
  <c r="AA812" i="17"/>
  <c r="AB812" i="17"/>
  <c r="I814" i="17"/>
  <c r="J814" i="17" s="1"/>
  <c r="K814" i="17" s="1"/>
  <c r="H815" i="17"/>
  <c r="AD812" i="17"/>
  <c r="W825" i="17"/>
  <c r="Z825" i="17"/>
  <c r="O813" i="17"/>
  <c r="AC813" i="17"/>
  <c r="AN827" i="17"/>
  <c r="Q826" i="17"/>
  <c r="Y826" i="17"/>
  <c r="N814" i="17"/>
  <c r="M815" i="17"/>
  <c r="AV825" i="17"/>
  <c r="AW826" i="17" s="1"/>
  <c r="S814" i="17" l="1"/>
  <c r="R815" i="17"/>
  <c r="T813" i="17"/>
  <c r="AA813" i="17"/>
  <c r="AB813" i="17"/>
  <c r="W826" i="17"/>
  <c r="Z826" i="17"/>
  <c r="Q827" i="17"/>
  <c r="AN828" i="17"/>
  <c r="Y827" i="17"/>
  <c r="I815" i="17"/>
  <c r="J815" i="17" s="1"/>
  <c r="K815" i="17" s="1"/>
  <c r="H816" i="17"/>
  <c r="O814" i="17"/>
  <c r="AC814" i="17"/>
  <c r="N815" i="17"/>
  <c r="M816" i="17"/>
  <c r="AV826" i="17"/>
  <c r="AW827" i="17" s="1"/>
  <c r="AD813" i="17"/>
  <c r="S815" i="17" l="1"/>
  <c r="R816" i="17"/>
  <c r="T814" i="17"/>
  <c r="AA814" i="17"/>
  <c r="AB814" i="17"/>
  <c r="Q828" i="17"/>
  <c r="AN829" i="17"/>
  <c r="Y828" i="17"/>
  <c r="N816" i="17"/>
  <c r="M817" i="17"/>
  <c r="AD814" i="17"/>
  <c r="AV827" i="17"/>
  <c r="AW828" i="17" s="1"/>
  <c r="O815" i="17"/>
  <c r="AC815" i="17"/>
  <c r="I816" i="17"/>
  <c r="J816" i="17" s="1"/>
  <c r="K816" i="17" s="1"/>
  <c r="H817" i="17"/>
  <c r="Z827" i="17"/>
  <c r="W827" i="17"/>
  <c r="S816" i="17" l="1"/>
  <c r="R817" i="17"/>
  <c r="T815" i="17"/>
  <c r="AA815" i="17"/>
  <c r="AB815" i="17"/>
  <c r="AV828" i="17"/>
  <c r="AW829" i="17" s="1"/>
  <c r="AN830" i="17"/>
  <c r="Y829" i="17"/>
  <c r="Q829" i="17"/>
  <c r="N817" i="17"/>
  <c r="M818" i="17"/>
  <c r="W828" i="17"/>
  <c r="Z828" i="17"/>
  <c r="AD815" i="17"/>
  <c r="O816" i="17"/>
  <c r="AC816" i="17"/>
  <c r="I817" i="17"/>
  <c r="J817" i="17" s="1"/>
  <c r="K817" i="17" s="1"/>
  <c r="H818" i="17"/>
  <c r="AV829" i="17" l="1"/>
  <c r="AW830" i="17" s="1"/>
  <c r="S817" i="17"/>
  <c r="R818" i="17"/>
  <c r="AA816" i="17"/>
  <c r="T816" i="17"/>
  <c r="AB816" i="17"/>
  <c r="I818" i="17"/>
  <c r="J818" i="17" s="1"/>
  <c r="K818" i="17" s="1"/>
  <c r="H819" i="17"/>
  <c r="Y830" i="17"/>
  <c r="Q830" i="17"/>
  <c r="AN831" i="17"/>
  <c r="N818" i="17"/>
  <c r="M819" i="17"/>
  <c r="W829" i="17"/>
  <c r="Z829" i="17"/>
  <c r="O817" i="17"/>
  <c r="AC817" i="17"/>
  <c r="AD816" i="17"/>
  <c r="S818" i="17" l="1"/>
  <c r="R819" i="17"/>
  <c r="T817" i="17"/>
  <c r="AA817" i="17"/>
  <c r="AB817" i="17"/>
  <c r="Z830" i="17"/>
  <c r="W830" i="17"/>
  <c r="Y831" i="17"/>
  <c r="AN832" i="17"/>
  <c r="Q831" i="17"/>
  <c r="I819" i="17"/>
  <c r="J819" i="17" s="1"/>
  <c r="K819" i="17" s="1"/>
  <c r="H820" i="17"/>
  <c r="AD817" i="17"/>
  <c r="AV830" i="17"/>
  <c r="AW831" i="17" s="1"/>
  <c r="N819" i="17"/>
  <c r="M820" i="17"/>
  <c r="O818" i="17"/>
  <c r="AC818" i="17"/>
  <c r="S819" i="17" l="1"/>
  <c r="R820" i="17"/>
  <c r="AA818" i="17"/>
  <c r="T818" i="17"/>
  <c r="AB818" i="17"/>
  <c r="AN833" i="17"/>
  <c r="Y832" i="17"/>
  <c r="Q832" i="17"/>
  <c r="AD818" i="17"/>
  <c r="N820" i="17"/>
  <c r="M821" i="17"/>
  <c r="AV831" i="17"/>
  <c r="AW832" i="17" s="1"/>
  <c r="I820" i="17"/>
  <c r="J820" i="17" s="1"/>
  <c r="K820" i="17" s="1"/>
  <c r="H821" i="17"/>
  <c r="AC819" i="17"/>
  <c r="O819" i="17"/>
  <c r="Z831" i="17"/>
  <c r="W831" i="17"/>
  <c r="S820" i="17" l="1"/>
  <c r="R821" i="17"/>
  <c r="AA819" i="17"/>
  <c r="T819" i="17"/>
  <c r="AB819" i="17"/>
  <c r="I821" i="17"/>
  <c r="J821" i="17" s="1"/>
  <c r="K821" i="17" s="1"/>
  <c r="H822" i="17"/>
  <c r="AD819" i="17"/>
  <c r="Z832" i="17"/>
  <c r="W832" i="17"/>
  <c r="Y833" i="17"/>
  <c r="Q833" i="17"/>
  <c r="AN834" i="17"/>
  <c r="N821" i="17"/>
  <c r="M822" i="17"/>
  <c r="AV832" i="17"/>
  <c r="AW833" i="17" s="1"/>
  <c r="AC820" i="17"/>
  <c r="O820" i="17"/>
  <c r="S821" i="17" l="1"/>
  <c r="R822" i="17"/>
  <c r="AA820" i="17"/>
  <c r="T820" i="17"/>
  <c r="AB820" i="17"/>
  <c r="N822" i="17"/>
  <c r="M823" i="17"/>
  <c r="AV833" i="17"/>
  <c r="AW834" i="17" s="1"/>
  <c r="I822" i="17"/>
  <c r="J822" i="17" s="1"/>
  <c r="K822" i="17" s="1"/>
  <c r="H823" i="17"/>
  <c r="O821" i="17"/>
  <c r="AC821" i="17"/>
  <c r="Z833" i="17"/>
  <c r="W833" i="17"/>
  <c r="Y834" i="17"/>
  <c r="AN835" i="17"/>
  <c r="Q834" i="17"/>
  <c r="AD820" i="17"/>
  <c r="S822" i="17" l="1"/>
  <c r="R823" i="17"/>
  <c r="T821" i="17"/>
  <c r="AA821" i="17"/>
  <c r="AB821" i="17"/>
  <c r="Y835" i="17"/>
  <c r="AN836" i="17"/>
  <c r="Q835" i="17"/>
  <c r="I823" i="17"/>
  <c r="J823" i="17" s="1"/>
  <c r="K823" i="17" s="1"/>
  <c r="H824" i="17"/>
  <c r="N823" i="17"/>
  <c r="M824" i="17"/>
  <c r="Z834" i="17"/>
  <c r="W834" i="17"/>
  <c r="O822" i="17"/>
  <c r="AC822" i="17"/>
  <c r="AD821" i="17"/>
  <c r="AV834" i="17"/>
  <c r="AW835" i="17" s="1"/>
  <c r="S823" i="17" l="1"/>
  <c r="R824" i="17"/>
  <c r="T822" i="17"/>
  <c r="AA822" i="17"/>
  <c r="AB822" i="17"/>
  <c r="AV835" i="17"/>
  <c r="AW836" i="17" s="1"/>
  <c r="Q836" i="17"/>
  <c r="AN837" i="17"/>
  <c r="Y836" i="17"/>
  <c r="N824" i="17"/>
  <c r="M825" i="17"/>
  <c r="O823" i="17"/>
  <c r="AC823" i="17"/>
  <c r="Z835" i="17"/>
  <c r="W835" i="17"/>
  <c r="AD822" i="17"/>
  <c r="I824" i="17"/>
  <c r="J824" i="17" s="1"/>
  <c r="K824" i="17" s="1"/>
  <c r="H825" i="17"/>
  <c r="S824" i="17" l="1"/>
  <c r="R825" i="17"/>
  <c r="AA823" i="17"/>
  <c r="T823" i="17"/>
  <c r="AB823" i="17"/>
  <c r="AV836" i="17"/>
  <c r="AW837" i="17" s="1"/>
  <c r="N825" i="17"/>
  <c r="M826" i="17"/>
  <c r="O824" i="17"/>
  <c r="AC824" i="17"/>
  <c r="W836" i="17"/>
  <c r="Z836" i="17"/>
  <c r="AD823" i="17"/>
  <c r="Q837" i="17"/>
  <c r="Y837" i="17"/>
  <c r="AN838" i="17"/>
  <c r="I825" i="17"/>
  <c r="J825" i="17" s="1"/>
  <c r="K825" i="17" s="1"/>
  <c r="H826" i="17"/>
  <c r="S825" i="17" l="1"/>
  <c r="R826" i="17"/>
  <c r="AA824" i="17"/>
  <c r="T824" i="17"/>
  <c r="AB824" i="17"/>
  <c r="I826" i="17"/>
  <c r="J826" i="17" s="1"/>
  <c r="K826" i="17" s="1"/>
  <c r="H827" i="17"/>
  <c r="Q838" i="17"/>
  <c r="Y838" i="17"/>
  <c r="AN839" i="17"/>
  <c r="AC825" i="17"/>
  <c r="O825" i="17"/>
  <c r="Z837" i="17"/>
  <c r="W837" i="17"/>
  <c r="AD824" i="17"/>
  <c r="AV837" i="17"/>
  <c r="AW838" i="17" s="1"/>
  <c r="N826" i="17"/>
  <c r="M827" i="17"/>
  <c r="S826" i="17" l="1"/>
  <c r="R827" i="17"/>
  <c r="AA825" i="17"/>
  <c r="T825" i="17"/>
  <c r="AB825" i="17"/>
  <c r="AV838" i="17"/>
  <c r="AW839" i="17" s="1"/>
  <c r="AC826" i="17"/>
  <c r="O826" i="17"/>
  <c r="AD825" i="17"/>
  <c r="I827" i="17"/>
  <c r="J827" i="17" s="1"/>
  <c r="K827" i="17" s="1"/>
  <c r="H828" i="17"/>
  <c r="N827" i="17"/>
  <c r="M828" i="17"/>
  <c r="AN840" i="17"/>
  <c r="Y839" i="17"/>
  <c r="Q839" i="17"/>
  <c r="W838" i="17"/>
  <c r="Z838" i="17"/>
  <c r="S827" i="17" l="1"/>
  <c r="R828" i="17"/>
  <c r="AA826" i="17"/>
  <c r="T826" i="17"/>
  <c r="AB826" i="17"/>
  <c r="I828" i="17"/>
  <c r="J828" i="17" s="1"/>
  <c r="K828" i="17" s="1"/>
  <c r="H829" i="17"/>
  <c r="AD826" i="17"/>
  <c r="Z839" i="17"/>
  <c r="W839" i="17"/>
  <c r="N828" i="17"/>
  <c r="M829" i="17"/>
  <c r="AV839" i="17"/>
  <c r="AW840" i="17" s="1"/>
  <c r="AN841" i="17"/>
  <c r="Y840" i="17"/>
  <c r="Q840" i="17"/>
  <c r="O827" i="17"/>
  <c r="AC827" i="17"/>
  <c r="S828" i="17" l="1"/>
  <c r="R829" i="17"/>
  <c r="AA827" i="17"/>
  <c r="T827" i="17"/>
  <c r="AB827" i="17"/>
  <c r="AD827" i="17"/>
  <c r="Z840" i="17"/>
  <c r="W840" i="17"/>
  <c r="AV840" i="17"/>
  <c r="AW841" i="17" s="1"/>
  <c r="AN842" i="17"/>
  <c r="Q841" i="17"/>
  <c r="Y841" i="17"/>
  <c r="N829" i="17"/>
  <c r="M830" i="17"/>
  <c r="AC828" i="17"/>
  <c r="O828" i="17"/>
  <c r="I829" i="17"/>
  <c r="J829" i="17" s="1"/>
  <c r="K829" i="17" s="1"/>
  <c r="H830" i="17"/>
  <c r="S829" i="17" l="1"/>
  <c r="R830" i="17"/>
  <c r="AA828" i="17"/>
  <c r="T828" i="17"/>
  <c r="AB828" i="17"/>
  <c r="I830" i="17"/>
  <c r="J830" i="17" s="1"/>
  <c r="K830" i="17" s="1"/>
  <c r="H831" i="17"/>
  <c r="AN843" i="17"/>
  <c r="Y842" i="17"/>
  <c r="Q842" i="17"/>
  <c r="AV841" i="17"/>
  <c r="AW842" i="17" s="1"/>
  <c r="Z841" i="17"/>
  <c r="W841" i="17"/>
  <c r="N830" i="17"/>
  <c r="M831" i="17"/>
  <c r="AD828" i="17"/>
  <c r="AC829" i="17"/>
  <c r="O829" i="17"/>
  <c r="S830" i="17" l="1"/>
  <c r="R831" i="17"/>
  <c r="AA829" i="17"/>
  <c r="T829" i="17"/>
  <c r="AB829" i="17"/>
  <c r="AD829" i="17"/>
  <c r="AN844" i="17"/>
  <c r="Y843" i="17"/>
  <c r="Q843" i="17"/>
  <c r="Z842" i="17"/>
  <c r="W842" i="17"/>
  <c r="I831" i="17"/>
  <c r="J831" i="17" s="1"/>
  <c r="K831" i="17" s="1"/>
  <c r="H832" i="17"/>
  <c r="AV842" i="17"/>
  <c r="AW843" i="17" s="1"/>
  <c r="N831" i="17"/>
  <c r="M832" i="17"/>
  <c r="O830" i="17"/>
  <c r="AC830" i="17"/>
  <c r="S831" i="17" l="1"/>
  <c r="R832" i="17"/>
  <c r="AA830" i="17"/>
  <c r="T830" i="17"/>
  <c r="AB830" i="17"/>
  <c r="N832" i="17"/>
  <c r="M833" i="17"/>
  <c r="AC831" i="17"/>
  <c r="O831" i="17"/>
  <c r="W843" i="17"/>
  <c r="Z843" i="17"/>
  <c r="I832" i="17"/>
  <c r="J832" i="17" s="1"/>
  <c r="K832" i="17" s="1"/>
  <c r="H833" i="17"/>
  <c r="AV843" i="17"/>
  <c r="AW844" i="17" s="1"/>
  <c r="AD830" i="17"/>
  <c r="Q844" i="17"/>
  <c r="AN845" i="17"/>
  <c r="Y844" i="17"/>
  <c r="S832" i="17" l="1"/>
  <c r="R833" i="17"/>
  <c r="AA831" i="17"/>
  <c r="T831" i="17"/>
  <c r="AB831" i="17"/>
  <c r="AV844" i="17"/>
  <c r="AW845" i="17" s="1"/>
  <c r="AN846" i="17"/>
  <c r="Q845" i="17"/>
  <c r="Y845" i="17"/>
  <c r="N833" i="17"/>
  <c r="M834" i="17"/>
  <c r="O832" i="17"/>
  <c r="AC832" i="17"/>
  <c r="AD831" i="17"/>
  <c r="I833" i="17"/>
  <c r="J833" i="17" s="1"/>
  <c r="K833" i="17" s="1"/>
  <c r="H834" i="17"/>
  <c r="W844" i="17"/>
  <c r="Z844" i="17"/>
  <c r="S833" i="17" l="1"/>
  <c r="R834" i="17"/>
  <c r="T832" i="17"/>
  <c r="AA832" i="17"/>
  <c r="AB832" i="17"/>
  <c r="I834" i="17"/>
  <c r="J834" i="17" s="1"/>
  <c r="K834" i="17" s="1"/>
  <c r="H835" i="17"/>
  <c r="W845" i="17"/>
  <c r="Z845" i="17"/>
  <c r="AD832" i="17"/>
  <c r="N834" i="17"/>
  <c r="M835" i="17"/>
  <c r="AC833" i="17"/>
  <c r="O833" i="17"/>
  <c r="AV845" i="17"/>
  <c r="AW846" i="17" s="1"/>
  <c r="AN847" i="17"/>
  <c r="Y846" i="17"/>
  <c r="Q846" i="17"/>
  <c r="S834" i="17" l="1"/>
  <c r="R835" i="17"/>
  <c r="AA833" i="17"/>
  <c r="T833" i="17"/>
  <c r="AB833" i="17"/>
  <c r="N835" i="17"/>
  <c r="M836" i="17"/>
  <c r="O834" i="17"/>
  <c r="AC834" i="17"/>
  <c r="Z846" i="17"/>
  <c r="W846" i="17"/>
  <c r="Q847" i="17"/>
  <c r="Y847" i="17"/>
  <c r="AN848" i="17"/>
  <c r="AD833" i="17"/>
  <c r="AV846" i="17"/>
  <c r="AW847" i="17" s="1"/>
  <c r="I835" i="17"/>
  <c r="J835" i="17" s="1"/>
  <c r="K835" i="17" s="1"/>
  <c r="H836" i="17"/>
  <c r="S835" i="17" l="1"/>
  <c r="R836" i="17"/>
  <c r="T834" i="17"/>
  <c r="AA834" i="17"/>
  <c r="AB834" i="17"/>
  <c r="AD834" i="17"/>
  <c r="I836" i="17"/>
  <c r="J836" i="17" s="1"/>
  <c r="K836" i="17" s="1"/>
  <c r="H837" i="17"/>
  <c r="Q848" i="17"/>
  <c r="Y848" i="17"/>
  <c r="AN849" i="17"/>
  <c r="N836" i="17"/>
  <c r="M837" i="17"/>
  <c r="AV847" i="17"/>
  <c r="AW848" i="17" s="1"/>
  <c r="Z847" i="17"/>
  <c r="W847" i="17"/>
  <c r="O835" i="17"/>
  <c r="AC835" i="17"/>
  <c r="S836" i="17" l="1"/>
  <c r="R837" i="17"/>
  <c r="T835" i="17"/>
  <c r="AA835" i="17"/>
  <c r="AB835" i="17"/>
  <c r="AN850" i="17"/>
  <c r="Q849" i="17"/>
  <c r="Y849" i="17"/>
  <c r="W848" i="17"/>
  <c r="Z848" i="17"/>
  <c r="N837" i="17"/>
  <c r="M838" i="17"/>
  <c r="O836" i="17"/>
  <c r="AC836" i="17"/>
  <c r="AV848" i="17"/>
  <c r="AW849" i="17" s="1"/>
  <c r="AD835" i="17"/>
  <c r="I837" i="17"/>
  <c r="J837" i="17" s="1"/>
  <c r="K837" i="17" s="1"/>
  <c r="H838" i="17"/>
  <c r="AV849" i="17" l="1"/>
  <c r="S837" i="17"/>
  <c r="R838" i="17"/>
  <c r="AW850" i="17"/>
  <c r="AA836" i="17"/>
  <c r="T836" i="17"/>
  <c r="AB836" i="17"/>
  <c r="N838" i="17"/>
  <c r="M839" i="17"/>
  <c r="AD836" i="17"/>
  <c r="W849" i="17"/>
  <c r="Z849" i="17"/>
  <c r="AN851" i="17"/>
  <c r="Q850" i="17"/>
  <c r="Y850" i="17"/>
  <c r="O837" i="17"/>
  <c r="AC837" i="17"/>
  <c r="I838" i="17"/>
  <c r="J838" i="17" s="1"/>
  <c r="K838" i="17" s="1"/>
  <c r="H839" i="17"/>
  <c r="S838" i="17" l="1"/>
  <c r="R839" i="17"/>
  <c r="AA837" i="17"/>
  <c r="T837" i="17"/>
  <c r="AB837" i="17"/>
  <c r="AN852" i="17"/>
  <c r="Y851" i="17"/>
  <c r="Q851" i="17"/>
  <c r="N839" i="17"/>
  <c r="M840" i="17"/>
  <c r="AC838" i="17"/>
  <c r="O838" i="17"/>
  <c r="I839" i="17"/>
  <c r="J839" i="17" s="1"/>
  <c r="K839" i="17" s="1"/>
  <c r="H840" i="17"/>
  <c r="AV850" i="17"/>
  <c r="AW851" i="17" s="1"/>
  <c r="AD837" i="17"/>
  <c r="Z850" i="17"/>
  <c r="W850" i="17"/>
  <c r="S839" i="17" l="1"/>
  <c r="R840" i="17"/>
  <c r="AA838" i="17"/>
  <c r="T838" i="17"/>
  <c r="AB838" i="17"/>
  <c r="I840" i="17"/>
  <c r="J840" i="17" s="1"/>
  <c r="K840" i="17" s="1"/>
  <c r="H841" i="17"/>
  <c r="N840" i="17"/>
  <c r="M841" i="17"/>
  <c r="AC839" i="17"/>
  <c r="O839" i="17"/>
  <c r="Z851" i="17"/>
  <c r="W851" i="17"/>
  <c r="AV851" i="17"/>
  <c r="AW852" i="17" s="1"/>
  <c r="AD838" i="17"/>
  <c r="Q852" i="17"/>
  <c r="AN853" i="17"/>
  <c r="Y852" i="17"/>
  <c r="S840" i="17" l="1"/>
  <c r="R841" i="17"/>
  <c r="AA839" i="17"/>
  <c r="T839" i="17"/>
  <c r="AB839" i="17"/>
  <c r="Q853" i="17"/>
  <c r="AN854" i="17"/>
  <c r="Y853" i="17"/>
  <c r="AD839" i="17"/>
  <c r="N841" i="17"/>
  <c r="M842" i="17"/>
  <c r="O840" i="17"/>
  <c r="AC840" i="17"/>
  <c r="I841" i="17"/>
  <c r="J841" i="17" s="1"/>
  <c r="K841" i="17" s="1"/>
  <c r="H842" i="17"/>
  <c r="AV852" i="17"/>
  <c r="AW853" i="17" s="1"/>
  <c r="W852" i="17"/>
  <c r="Z852" i="17"/>
  <c r="S841" i="17" l="1"/>
  <c r="R842" i="17"/>
  <c r="AA840" i="17"/>
  <c r="T840" i="17"/>
  <c r="AB840" i="17"/>
  <c r="AV853" i="17"/>
  <c r="AW854" i="17" s="1"/>
  <c r="W853" i="17"/>
  <c r="Z853" i="17"/>
  <c r="AD840" i="17"/>
  <c r="N842" i="17"/>
  <c r="M843" i="17"/>
  <c r="AC841" i="17"/>
  <c r="O841" i="17"/>
  <c r="I842" i="17"/>
  <c r="J842" i="17" s="1"/>
  <c r="K842" i="17" s="1"/>
  <c r="H843" i="17"/>
  <c r="Y854" i="17"/>
  <c r="AN855" i="17"/>
  <c r="Q854" i="17"/>
  <c r="S842" i="17" l="1"/>
  <c r="R843" i="17"/>
  <c r="T841" i="17"/>
  <c r="AA841" i="17"/>
  <c r="AB841" i="17"/>
  <c r="AV854" i="17"/>
  <c r="AW855" i="17" s="1"/>
  <c r="AC842" i="17"/>
  <c r="O842" i="17"/>
  <c r="AN856" i="17"/>
  <c r="Y855" i="17"/>
  <c r="Q855" i="17"/>
  <c r="N843" i="17"/>
  <c r="M844" i="17"/>
  <c r="AD841" i="17"/>
  <c r="I843" i="17"/>
  <c r="J843" i="17" s="1"/>
  <c r="K843" i="17" s="1"/>
  <c r="H844" i="17"/>
  <c r="W854" i="17"/>
  <c r="Z854" i="17"/>
  <c r="S843" i="17" l="1"/>
  <c r="T843" i="17" s="1"/>
  <c r="R844" i="17"/>
  <c r="AB843" i="17"/>
  <c r="AA842" i="17"/>
  <c r="T842" i="17"/>
  <c r="AB842" i="17"/>
  <c r="AV855" i="17"/>
  <c r="AW856" i="17" s="1"/>
  <c r="AD842" i="17"/>
  <c r="Z855" i="17"/>
  <c r="W855" i="17"/>
  <c r="I844" i="17"/>
  <c r="J844" i="17" s="1"/>
  <c r="K844" i="17" s="1"/>
  <c r="H845" i="17"/>
  <c r="O843" i="17"/>
  <c r="AC843" i="17"/>
  <c r="Q856" i="17"/>
  <c r="Y856" i="17"/>
  <c r="R856" i="17"/>
  <c r="S856" i="17" s="1"/>
  <c r="AN857" i="17"/>
  <c r="N844" i="17"/>
  <c r="M845" i="17"/>
  <c r="AA843" i="17" l="1"/>
  <c r="S844" i="17"/>
  <c r="R845" i="17"/>
  <c r="AB844" i="17"/>
  <c r="AN858" i="17"/>
  <c r="Y857" i="17"/>
  <c r="Q857" i="17"/>
  <c r="R857" i="17"/>
  <c r="S857" i="17" s="1"/>
  <c r="N845" i="17"/>
  <c r="M846" i="17"/>
  <c r="AV856" i="17"/>
  <c r="AW857" i="17" s="1"/>
  <c r="AC844" i="17"/>
  <c r="O844" i="17"/>
  <c r="I845" i="17"/>
  <c r="J845" i="17" s="1"/>
  <c r="K845" i="17" s="1"/>
  <c r="H846" i="17"/>
  <c r="AA856" i="17"/>
  <c r="T856" i="17"/>
  <c r="AD843" i="17"/>
  <c r="W856" i="17"/>
  <c r="Z856" i="17"/>
  <c r="S845" i="17" l="1"/>
  <c r="R846" i="17"/>
  <c r="AA844" i="17"/>
  <c r="T844" i="17"/>
  <c r="AB845" i="17"/>
  <c r="Z857" i="17"/>
  <c r="W857" i="17"/>
  <c r="N846" i="17"/>
  <c r="M847" i="17"/>
  <c r="AV857" i="17"/>
  <c r="AW858" i="17" s="1"/>
  <c r="O845" i="17"/>
  <c r="AC845" i="17"/>
  <c r="AN859" i="17"/>
  <c r="Y858" i="17"/>
  <c r="R858" i="17"/>
  <c r="S858" i="17" s="1"/>
  <c r="Q858" i="17"/>
  <c r="I846" i="17"/>
  <c r="J846" i="17" s="1"/>
  <c r="K846" i="17" s="1"/>
  <c r="H847" i="17"/>
  <c r="AD844" i="17"/>
  <c r="T857" i="17"/>
  <c r="AA857" i="17"/>
  <c r="S846" i="17" l="1"/>
  <c r="R847" i="17"/>
  <c r="AA845" i="17"/>
  <c r="T845" i="17"/>
  <c r="AB846" i="17"/>
  <c r="AV858" i="17"/>
  <c r="AW859" i="17" s="1"/>
  <c r="AN860" i="17"/>
  <c r="R859" i="17"/>
  <c r="S859" i="17" s="1"/>
  <c r="Y859" i="17"/>
  <c r="Q859" i="17"/>
  <c r="AD845" i="17"/>
  <c r="I847" i="17"/>
  <c r="J847" i="17" s="1"/>
  <c r="K847" i="17" s="1"/>
  <c r="H848" i="17"/>
  <c r="N847" i="17"/>
  <c r="M848" i="17"/>
  <c r="AC846" i="17"/>
  <c r="O846" i="17"/>
  <c r="T858" i="17"/>
  <c r="AA858" i="17"/>
  <c r="Z858" i="17"/>
  <c r="W858" i="17"/>
  <c r="AV859" i="17" l="1"/>
  <c r="AW860" i="17" s="1"/>
  <c r="S847" i="17"/>
  <c r="R848" i="17"/>
  <c r="AA846" i="17"/>
  <c r="T846" i="17"/>
  <c r="AB847" i="17"/>
  <c r="I848" i="17"/>
  <c r="J848" i="17" s="1"/>
  <c r="K848" i="17" s="1"/>
  <c r="H849" i="17"/>
  <c r="AA859" i="17"/>
  <c r="T859" i="17"/>
  <c r="Z859" i="17"/>
  <c r="W859" i="17"/>
  <c r="AD846" i="17"/>
  <c r="Q860" i="17"/>
  <c r="AN861" i="17"/>
  <c r="Y860" i="17"/>
  <c r="R860" i="17"/>
  <c r="S860" i="17" s="1"/>
  <c r="N848" i="17"/>
  <c r="M849" i="17"/>
  <c r="O847" i="17"/>
  <c r="AC847" i="17"/>
  <c r="S848" i="17" l="1"/>
  <c r="AB848" i="17" s="1"/>
  <c r="R849" i="17"/>
  <c r="AA847" i="17"/>
  <c r="T847" i="17"/>
  <c r="I849" i="17"/>
  <c r="J849" i="17" s="1"/>
  <c r="K849" i="17" s="1"/>
  <c r="H850" i="17"/>
  <c r="AD847" i="17"/>
  <c r="AA860" i="17"/>
  <c r="T860" i="17"/>
  <c r="AV860" i="17"/>
  <c r="AW861" i="17" s="1"/>
  <c r="R861" i="17"/>
  <c r="S861" i="17" s="1"/>
  <c r="Y861" i="17"/>
  <c r="AN862" i="17"/>
  <c r="Q861" i="17"/>
  <c r="W860" i="17"/>
  <c r="Z860" i="17"/>
  <c r="N849" i="17"/>
  <c r="M850" i="17"/>
  <c r="AC848" i="17"/>
  <c r="O848" i="17"/>
  <c r="S849" i="17" l="1"/>
  <c r="R850" i="17"/>
  <c r="T848" i="17"/>
  <c r="AA848" i="17"/>
  <c r="AB849" i="17"/>
  <c r="AA861" i="17"/>
  <c r="T861" i="17"/>
  <c r="Y862" i="17"/>
  <c r="AN863" i="17"/>
  <c r="R862" i="17"/>
  <c r="S862" i="17" s="1"/>
  <c r="Q862" i="17"/>
  <c r="AD848" i="17"/>
  <c r="N850" i="17"/>
  <c r="M851" i="17"/>
  <c r="I850" i="17"/>
  <c r="J850" i="17" s="1"/>
  <c r="K850" i="17" s="1"/>
  <c r="H851" i="17"/>
  <c r="AV861" i="17"/>
  <c r="AW862" i="17" s="1"/>
  <c r="O849" i="17"/>
  <c r="AC849" i="17"/>
  <c r="W861" i="17"/>
  <c r="Z861" i="17"/>
  <c r="S850" i="17" l="1"/>
  <c r="R851" i="17"/>
  <c r="T849" i="17"/>
  <c r="AA849" i="17"/>
  <c r="AB850" i="17"/>
  <c r="AV862" i="17"/>
  <c r="AW863" i="17" s="1"/>
  <c r="O850" i="17"/>
  <c r="AC850" i="17"/>
  <c r="N851" i="17"/>
  <c r="M852" i="17"/>
  <c r="Q863" i="17"/>
  <c r="AN864" i="17"/>
  <c r="Y863" i="17"/>
  <c r="R863" i="17"/>
  <c r="S863" i="17" s="1"/>
  <c r="W862" i="17"/>
  <c r="Z862" i="17"/>
  <c r="I851" i="17"/>
  <c r="J851" i="17" s="1"/>
  <c r="K851" i="17" s="1"/>
  <c r="H852" i="17"/>
  <c r="T862" i="17"/>
  <c r="AA862" i="17"/>
  <c r="AD849" i="17"/>
  <c r="S851" i="17" l="1"/>
  <c r="R852" i="17"/>
  <c r="AA850" i="17"/>
  <c r="T850" i="17"/>
  <c r="AB851" i="17"/>
  <c r="AV863" i="17"/>
  <c r="AW864" i="17" s="1"/>
  <c r="AA863" i="17"/>
  <c r="T863" i="17"/>
  <c r="Y864" i="17"/>
  <c r="Q864" i="17"/>
  <c r="R864" i="17"/>
  <c r="S864" i="17" s="1"/>
  <c r="AN865" i="17"/>
  <c r="W863" i="17"/>
  <c r="Z863" i="17"/>
  <c r="I852" i="17"/>
  <c r="J852" i="17" s="1"/>
  <c r="K852" i="17" s="1"/>
  <c r="H853" i="17"/>
  <c r="N852" i="17"/>
  <c r="M853" i="17"/>
  <c r="AC851" i="17"/>
  <c r="O851" i="17"/>
  <c r="AD850" i="17"/>
  <c r="S852" i="17" l="1"/>
  <c r="R853" i="17"/>
  <c r="T851" i="17"/>
  <c r="AA851" i="17"/>
  <c r="AB852" i="17"/>
  <c r="Y865" i="17"/>
  <c r="Q865" i="17"/>
  <c r="AN866" i="17"/>
  <c r="R865" i="17"/>
  <c r="S865" i="17" s="1"/>
  <c r="N853" i="17"/>
  <c r="M854" i="17"/>
  <c r="W864" i="17"/>
  <c r="Z864" i="17"/>
  <c r="AC852" i="17"/>
  <c r="O852" i="17"/>
  <c r="AA864" i="17"/>
  <c r="T864" i="17"/>
  <c r="AV864" i="17"/>
  <c r="AW865" i="17" s="1"/>
  <c r="I853" i="17"/>
  <c r="J853" i="17" s="1"/>
  <c r="K853" i="17" s="1"/>
  <c r="H854" i="17"/>
  <c r="AD851" i="17"/>
  <c r="S853" i="17" l="1"/>
  <c r="R854" i="17"/>
  <c r="AA852" i="17"/>
  <c r="T852" i="17"/>
  <c r="AB853" i="17"/>
  <c r="T865" i="17"/>
  <c r="AA865" i="17"/>
  <c r="N854" i="17"/>
  <c r="M855" i="17"/>
  <c r="AC853" i="17"/>
  <c r="O853" i="17"/>
  <c r="I854" i="17"/>
  <c r="J854" i="17" s="1"/>
  <c r="K854" i="17" s="1"/>
  <c r="H855" i="17"/>
  <c r="AD852" i="17"/>
  <c r="AV865" i="17"/>
  <c r="AW866" i="17" s="1"/>
  <c r="Z865" i="17"/>
  <c r="W865" i="17"/>
  <c r="AN867" i="17"/>
  <c r="Y866" i="17"/>
  <c r="Q866" i="17"/>
  <c r="R866" i="17"/>
  <c r="S866" i="17" s="1"/>
  <c r="S854" i="17" l="1"/>
  <c r="R855" i="17"/>
  <c r="S855" i="17" s="1"/>
  <c r="AB860" i="17" s="1"/>
  <c r="T853" i="17"/>
  <c r="AA853" i="17"/>
  <c r="Z866" i="17"/>
  <c r="W866" i="17"/>
  <c r="AV866" i="17"/>
  <c r="AW867" i="17" s="1"/>
  <c r="I855" i="17"/>
  <c r="J855" i="17" s="1"/>
  <c r="K855" i="17" s="1"/>
  <c r="H856" i="17"/>
  <c r="AD853" i="17"/>
  <c r="AA866" i="17"/>
  <c r="T866" i="17"/>
  <c r="AB866" i="17"/>
  <c r="N855" i="17"/>
  <c r="M856" i="17"/>
  <c r="AC854" i="17"/>
  <c r="O854" i="17"/>
  <c r="AN868" i="17"/>
  <c r="R867" i="17"/>
  <c r="S867" i="17" s="1"/>
  <c r="Q867" i="17"/>
  <c r="Y867" i="17"/>
  <c r="AB862" i="17" l="1"/>
  <c r="AB856" i="17"/>
  <c r="AB864" i="17"/>
  <c r="AB858" i="17"/>
  <c r="AA855" i="17"/>
  <c r="T855" i="17"/>
  <c r="AB855" i="17"/>
  <c r="AA854" i="17"/>
  <c r="T854" i="17"/>
  <c r="AB854" i="17"/>
  <c r="AB863" i="17"/>
  <c r="AB857" i="17"/>
  <c r="AB865" i="17"/>
  <c r="AB861" i="17"/>
  <c r="AB859" i="17"/>
  <c r="AA867" i="17"/>
  <c r="T867" i="17"/>
  <c r="AB867" i="17"/>
  <c r="N856" i="17"/>
  <c r="M857" i="17"/>
  <c r="AV867" i="17"/>
  <c r="AW868" i="17" s="1"/>
  <c r="AN869" i="17"/>
  <c r="Q868" i="17"/>
  <c r="Y868" i="17"/>
  <c r="R868" i="17"/>
  <c r="S868" i="17" s="1"/>
  <c r="AD854" i="17"/>
  <c r="O855" i="17"/>
  <c r="AC855" i="17"/>
  <c r="I856" i="17"/>
  <c r="J856" i="17" s="1"/>
  <c r="K856" i="17" s="1"/>
  <c r="H857" i="17"/>
  <c r="W867" i="17"/>
  <c r="Z867" i="17"/>
  <c r="W868" i="17" l="1"/>
  <c r="Z868" i="17"/>
  <c r="AN870" i="17"/>
  <c r="R869" i="17"/>
  <c r="S869" i="17" s="1"/>
  <c r="Y869" i="17"/>
  <c r="Q869" i="17"/>
  <c r="N857" i="17"/>
  <c r="M858" i="17"/>
  <c r="AV868" i="17"/>
  <c r="AW869" i="17" s="1"/>
  <c r="AC856" i="17"/>
  <c r="O856" i="17"/>
  <c r="I857" i="17"/>
  <c r="J857" i="17" s="1"/>
  <c r="K857" i="17" s="1"/>
  <c r="H858" i="17"/>
  <c r="AA868" i="17"/>
  <c r="T868" i="17"/>
  <c r="AB868" i="17"/>
  <c r="AD855" i="17"/>
  <c r="AD856" i="17" l="1"/>
  <c r="I858" i="17"/>
  <c r="J858" i="17" s="1"/>
  <c r="K858" i="17" s="1"/>
  <c r="H859" i="17"/>
  <c r="N858" i="17"/>
  <c r="M859" i="17"/>
  <c r="AA869" i="17"/>
  <c r="T869" i="17"/>
  <c r="AB869" i="17"/>
  <c r="O857" i="17"/>
  <c r="AC857" i="17"/>
  <c r="W869" i="17"/>
  <c r="Z869" i="17"/>
  <c r="AV869" i="17"/>
  <c r="AW870" i="17" s="1"/>
  <c r="AN871" i="17"/>
  <c r="Q870" i="17"/>
  <c r="R870" i="17"/>
  <c r="S870" i="17" s="1"/>
  <c r="Y870" i="17"/>
  <c r="Y871" i="17" l="1"/>
  <c r="Q871" i="17"/>
  <c r="R871" i="17"/>
  <c r="S871" i="17" s="1"/>
  <c r="AN872" i="17"/>
  <c r="T870" i="17"/>
  <c r="AA870" i="17"/>
  <c r="AB870" i="17"/>
  <c r="N859" i="17"/>
  <c r="M860" i="17"/>
  <c r="AD857" i="17"/>
  <c r="Z870" i="17"/>
  <c r="W870" i="17"/>
  <c r="AV870" i="17"/>
  <c r="AW871" i="17" s="1"/>
  <c r="O858" i="17"/>
  <c r="AC858" i="17"/>
  <c r="I859" i="17"/>
  <c r="J859" i="17" s="1"/>
  <c r="K859" i="17" s="1"/>
  <c r="H860" i="17"/>
  <c r="I860" i="17" l="1"/>
  <c r="J860" i="17" s="1"/>
  <c r="K860" i="17" s="1"/>
  <c r="H861" i="17"/>
  <c r="N860" i="17"/>
  <c r="M861" i="17"/>
  <c r="AC859" i="17"/>
  <c r="O859" i="17"/>
  <c r="W871" i="17"/>
  <c r="Z871" i="17"/>
  <c r="T871" i="17"/>
  <c r="AA871" i="17"/>
  <c r="AB871" i="17"/>
  <c r="AV871" i="17"/>
  <c r="AW872" i="17" s="1"/>
  <c r="AD858" i="17"/>
  <c r="R872" i="17"/>
  <c r="S872" i="17" s="1"/>
  <c r="AN873" i="17"/>
  <c r="Q872" i="17"/>
  <c r="Y872" i="17"/>
  <c r="O860" i="17" l="1"/>
  <c r="AC860" i="17"/>
  <c r="Z872" i="17"/>
  <c r="W872" i="17"/>
  <c r="I861" i="17"/>
  <c r="J861" i="17" s="1"/>
  <c r="K861" i="17" s="1"/>
  <c r="H862" i="17"/>
  <c r="Q873" i="17"/>
  <c r="R873" i="17"/>
  <c r="S873" i="17" s="1"/>
  <c r="Y873" i="17"/>
  <c r="AN874" i="17"/>
  <c r="AV872" i="17"/>
  <c r="AW873" i="17" s="1"/>
  <c r="AA872" i="17"/>
  <c r="T872" i="17"/>
  <c r="AB872" i="17"/>
  <c r="AD859" i="17"/>
  <c r="N861" i="17"/>
  <c r="M862" i="17"/>
  <c r="AV873" i="17" l="1"/>
  <c r="AW874" i="17" s="1"/>
  <c r="W873" i="17"/>
  <c r="Z873" i="17"/>
  <c r="N862" i="17"/>
  <c r="M863" i="17"/>
  <c r="T873" i="17"/>
  <c r="AA873" i="17"/>
  <c r="AB873" i="17"/>
  <c r="AC861" i="17"/>
  <c r="O861" i="17"/>
  <c r="AD860" i="17"/>
  <c r="Q874" i="17"/>
  <c r="Y874" i="17"/>
  <c r="AN875" i="17"/>
  <c r="R874" i="17"/>
  <c r="S874" i="17" s="1"/>
  <c r="I862" i="17"/>
  <c r="J862" i="17" s="1"/>
  <c r="K862" i="17" s="1"/>
  <c r="H863" i="17"/>
  <c r="AN876" i="17" l="1"/>
  <c r="R875" i="17"/>
  <c r="S875" i="17" s="1"/>
  <c r="Q875" i="17"/>
  <c r="Y875" i="17"/>
  <c r="I863" i="17"/>
  <c r="J863" i="17" s="1"/>
  <c r="K863" i="17" s="1"/>
  <c r="H864" i="17"/>
  <c r="N863" i="17"/>
  <c r="M864" i="17"/>
  <c r="AA874" i="17"/>
  <c r="T874" i="17"/>
  <c r="AB874" i="17"/>
  <c r="AC862" i="17"/>
  <c r="O862" i="17"/>
  <c r="AD861" i="17"/>
  <c r="W874" i="17"/>
  <c r="Z874" i="17"/>
  <c r="AV874" i="17"/>
  <c r="AW875" i="17" s="1"/>
  <c r="AV875" i="17" l="1"/>
  <c r="AW876" i="17" s="1"/>
  <c r="I864" i="17"/>
  <c r="J864" i="17" s="1"/>
  <c r="K864" i="17" s="1"/>
  <c r="H865" i="17"/>
  <c r="Z875" i="17"/>
  <c r="W875" i="17"/>
  <c r="N864" i="17"/>
  <c r="M865" i="17"/>
  <c r="Q876" i="17"/>
  <c r="Y876" i="17"/>
  <c r="AN877" i="17"/>
  <c r="R876" i="17"/>
  <c r="S876" i="17" s="1"/>
  <c r="O863" i="17"/>
  <c r="AC863" i="17"/>
  <c r="AD862" i="17"/>
  <c r="T875" i="17"/>
  <c r="AA875" i="17"/>
  <c r="AB875" i="17"/>
  <c r="R877" i="17" l="1"/>
  <c r="S877" i="17" s="1"/>
  <c r="Q877" i="17"/>
  <c r="Y877" i="17"/>
  <c r="AN878" i="17"/>
  <c r="O864" i="17"/>
  <c r="AC864" i="17"/>
  <c r="Z876" i="17"/>
  <c r="W876" i="17"/>
  <c r="AV876" i="17"/>
  <c r="AW877" i="17" s="1"/>
  <c r="AA876" i="17"/>
  <c r="T876" i="17"/>
  <c r="AB876" i="17"/>
  <c r="AD863" i="17"/>
  <c r="N865" i="17"/>
  <c r="M866" i="17"/>
  <c r="I865" i="17"/>
  <c r="J865" i="17" s="1"/>
  <c r="K865" i="17" s="1"/>
  <c r="H866" i="17"/>
  <c r="AC865" i="17" l="1"/>
  <c r="O865" i="17"/>
  <c r="AD864" i="17"/>
  <c r="T877" i="17"/>
  <c r="AA877" i="17"/>
  <c r="AB877" i="17"/>
  <c r="N866" i="17"/>
  <c r="M867" i="17"/>
  <c r="W877" i="17"/>
  <c r="Z877" i="17"/>
  <c r="AV877" i="17"/>
  <c r="AW878" i="17" s="1"/>
  <c r="I866" i="17"/>
  <c r="J866" i="17" s="1"/>
  <c r="K866" i="17" s="1"/>
  <c r="H867" i="17"/>
  <c r="AN879" i="17"/>
  <c r="Q878" i="17"/>
  <c r="R878" i="17"/>
  <c r="S878" i="17" s="1"/>
  <c r="Y878" i="17"/>
  <c r="AV878" i="17" l="1"/>
  <c r="AW879" i="17" s="1"/>
  <c r="AC866" i="17"/>
  <c r="O866" i="17"/>
  <c r="AA878" i="17"/>
  <c r="T878" i="17"/>
  <c r="AB878" i="17"/>
  <c r="I867" i="17"/>
  <c r="J867" i="17" s="1"/>
  <c r="K867" i="17" s="1"/>
  <c r="H868" i="17"/>
  <c r="AN880" i="17"/>
  <c r="R879" i="17"/>
  <c r="S879" i="17" s="1"/>
  <c r="Y879" i="17"/>
  <c r="Q879" i="17"/>
  <c r="Z878" i="17"/>
  <c r="W878" i="17"/>
  <c r="N867" i="17"/>
  <c r="M868" i="17"/>
  <c r="AD865" i="17"/>
  <c r="AD866" i="17" l="1"/>
  <c r="I868" i="17"/>
  <c r="J868" i="17" s="1"/>
  <c r="K868" i="17" s="1"/>
  <c r="H869" i="17"/>
  <c r="N868" i="17"/>
  <c r="M869" i="17"/>
  <c r="O867" i="17"/>
  <c r="AC867" i="17"/>
  <c r="AA879" i="17"/>
  <c r="T879" i="17"/>
  <c r="AB879" i="17"/>
  <c r="W879" i="17"/>
  <c r="Z879" i="17"/>
  <c r="Y880" i="17"/>
  <c r="Q880" i="17"/>
  <c r="AN881" i="17"/>
  <c r="R880" i="17"/>
  <c r="S880" i="17" s="1"/>
  <c r="AV879" i="17"/>
  <c r="AW880" i="17" s="1"/>
  <c r="AV880" i="17" l="1"/>
  <c r="AW881" i="17" s="1"/>
  <c r="N869" i="17"/>
  <c r="M870" i="17"/>
  <c r="O868" i="17"/>
  <c r="AC868" i="17"/>
  <c r="I869" i="17"/>
  <c r="J869" i="17" s="1"/>
  <c r="K869" i="17" s="1"/>
  <c r="H870" i="17"/>
  <c r="Z880" i="17"/>
  <c r="W880" i="17"/>
  <c r="Q881" i="17"/>
  <c r="AN882" i="17"/>
  <c r="Y881" i="17"/>
  <c r="R881" i="17"/>
  <c r="S881" i="17" s="1"/>
  <c r="T880" i="17"/>
  <c r="AA880" i="17"/>
  <c r="AB880" i="17"/>
  <c r="AD867" i="17"/>
  <c r="AV881" i="17" l="1"/>
  <c r="AW882" i="17" s="1"/>
  <c r="Z881" i="17"/>
  <c r="W881" i="17"/>
  <c r="AD868" i="17"/>
  <c r="T881" i="17"/>
  <c r="AA881" i="17"/>
  <c r="AB881" i="17"/>
  <c r="Q882" i="17"/>
  <c r="Y882" i="17"/>
  <c r="R882" i="17"/>
  <c r="S882" i="17" s="1"/>
  <c r="AN883" i="17"/>
  <c r="I870" i="17"/>
  <c r="J870" i="17" s="1"/>
  <c r="K870" i="17" s="1"/>
  <c r="H871" i="17"/>
  <c r="N870" i="17"/>
  <c r="M871" i="17"/>
  <c r="AC869" i="17"/>
  <c r="O869" i="17"/>
  <c r="AV882" i="17" l="1"/>
  <c r="AW883" i="17" s="1"/>
  <c r="I871" i="17"/>
  <c r="J871" i="17" s="1"/>
  <c r="K871" i="17" s="1"/>
  <c r="H872" i="17"/>
  <c r="AD869" i="17"/>
  <c r="T882" i="17"/>
  <c r="AA882" i="17"/>
  <c r="AB882" i="17"/>
  <c r="Z882" i="17"/>
  <c r="W882" i="17"/>
  <c r="N871" i="17"/>
  <c r="M872" i="17"/>
  <c r="R883" i="17"/>
  <c r="S883" i="17" s="1"/>
  <c r="Q883" i="17"/>
  <c r="Y883" i="17"/>
  <c r="AN884" i="17"/>
  <c r="AC870" i="17"/>
  <c r="O870" i="17"/>
  <c r="AV883" i="17" l="1"/>
  <c r="AW884" i="17" s="1"/>
  <c r="I872" i="17"/>
  <c r="J872" i="17" s="1"/>
  <c r="K872" i="17" s="1"/>
  <c r="H873" i="17"/>
  <c r="AD870" i="17"/>
  <c r="T883" i="17"/>
  <c r="AA883" i="17"/>
  <c r="AB883" i="17"/>
  <c r="N872" i="17"/>
  <c r="M873" i="17"/>
  <c r="AC871" i="17"/>
  <c r="O871" i="17"/>
  <c r="R884" i="17"/>
  <c r="S884" i="17" s="1"/>
  <c r="Q884" i="17"/>
  <c r="Y884" i="17"/>
  <c r="AN885" i="17"/>
  <c r="Z883" i="17"/>
  <c r="W883" i="17"/>
  <c r="AV884" i="17" l="1"/>
  <c r="AW885" i="17" s="1"/>
  <c r="I873" i="17"/>
  <c r="J873" i="17" s="1"/>
  <c r="K873" i="17" s="1"/>
  <c r="H874" i="17"/>
  <c r="AA884" i="17"/>
  <c r="T884" i="17"/>
  <c r="AB884" i="17"/>
  <c r="O872" i="17"/>
  <c r="AC872" i="17"/>
  <c r="W884" i="17"/>
  <c r="Z884" i="17"/>
  <c r="Y885" i="17"/>
  <c r="Q885" i="17"/>
  <c r="AN886" i="17"/>
  <c r="R885" i="17"/>
  <c r="S885" i="17" s="1"/>
  <c r="AD871" i="17"/>
  <c r="N873" i="17"/>
  <c r="M874" i="17"/>
  <c r="N874" i="17" l="1"/>
  <c r="M875" i="17"/>
  <c r="AA885" i="17"/>
  <c r="T885" i="17"/>
  <c r="AB885" i="17"/>
  <c r="O873" i="17"/>
  <c r="AC873" i="17"/>
  <c r="R886" i="17"/>
  <c r="S886" i="17" s="1"/>
  <c r="Q886" i="17"/>
  <c r="Y886" i="17"/>
  <c r="AN887" i="17"/>
  <c r="AV885" i="17"/>
  <c r="AW886" i="17" s="1"/>
  <c r="AD872" i="17"/>
  <c r="Z885" i="17"/>
  <c r="W885" i="17"/>
  <c r="I874" i="17"/>
  <c r="J874" i="17" s="1"/>
  <c r="K874" i="17" s="1"/>
  <c r="H875" i="17"/>
  <c r="Z886" i="17" l="1"/>
  <c r="W886" i="17"/>
  <c r="I875" i="17"/>
  <c r="J875" i="17" s="1"/>
  <c r="K875" i="17" s="1"/>
  <c r="H876" i="17"/>
  <c r="AD873" i="17"/>
  <c r="AV886" i="17"/>
  <c r="AW887" i="17" s="1"/>
  <c r="N875" i="17"/>
  <c r="M876" i="17"/>
  <c r="AA886" i="17"/>
  <c r="T886" i="17"/>
  <c r="AB886" i="17"/>
  <c r="O874" i="17"/>
  <c r="AC874" i="17"/>
  <c r="AN888" i="17"/>
  <c r="R887" i="17"/>
  <c r="S887" i="17" s="1"/>
  <c r="Y887" i="17"/>
  <c r="Q887" i="17"/>
  <c r="AA887" i="17" l="1"/>
  <c r="T887" i="17"/>
  <c r="AB887" i="17"/>
  <c r="AC875" i="17"/>
  <c r="O875" i="17"/>
  <c r="AD874" i="17"/>
  <c r="AV887" i="17"/>
  <c r="AW888" i="17" s="1"/>
  <c r="AN889" i="17"/>
  <c r="R888" i="17"/>
  <c r="S888" i="17" s="1"/>
  <c r="Y888" i="17"/>
  <c r="Q888" i="17"/>
  <c r="I876" i="17"/>
  <c r="J876" i="17" s="1"/>
  <c r="K876" i="17" s="1"/>
  <c r="H877" i="17"/>
  <c r="N876" i="17"/>
  <c r="M877" i="17"/>
  <c r="Z887" i="17"/>
  <c r="W887" i="17"/>
  <c r="AV888" i="17" l="1"/>
  <c r="AW889" i="17" s="1"/>
  <c r="W888" i="17"/>
  <c r="Z888" i="17"/>
  <c r="N877" i="17"/>
  <c r="M878" i="17"/>
  <c r="AD875" i="17"/>
  <c r="O876" i="17"/>
  <c r="AC876" i="17"/>
  <c r="T888" i="17"/>
  <c r="AA888" i="17"/>
  <c r="AB888" i="17"/>
  <c r="I877" i="17"/>
  <c r="J877" i="17" s="1"/>
  <c r="K877" i="17" s="1"/>
  <c r="H878" i="17"/>
  <c r="AN890" i="17"/>
  <c r="R889" i="17"/>
  <c r="S889" i="17" s="1"/>
  <c r="Y889" i="17"/>
  <c r="Q889" i="17"/>
  <c r="AA889" i="17" l="1"/>
  <c r="T889" i="17"/>
  <c r="AB889" i="17"/>
  <c r="AD876" i="17"/>
  <c r="AV889" i="17"/>
  <c r="AW890" i="17" s="1"/>
  <c r="N878" i="17"/>
  <c r="M879" i="17"/>
  <c r="O877" i="17"/>
  <c r="AC877" i="17"/>
  <c r="I878" i="17"/>
  <c r="J878" i="17" s="1"/>
  <c r="K878" i="17" s="1"/>
  <c r="H879" i="17"/>
  <c r="AN891" i="17"/>
  <c r="R890" i="17"/>
  <c r="S890" i="17" s="1"/>
  <c r="Y890" i="17"/>
  <c r="Q890" i="17"/>
  <c r="W889" i="17"/>
  <c r="Z889" i="17"/>
  <c r="T890" i="17" l="1"/>
  <c r="AA890" i="17"/>
  <c r="AB890" i="17"/>
  <c r="AC878" i="17"/>
  <c r="O878" i="17"/>
  <c r="AN892" i="17"/>
  <c r="Q891" i="17"/>
  <c r="R891" i="17"/>
  <c r="S891" i="17" s="1"/>
  <c r="Y891" i="17"/>
  <c r="AV890" i="17"/>
  <c r="AW891" i="17" s="1"/>
  <c r="I879" i="17"/>
  <c r="J879" i="17" s="1"/>
  <c r="K879" i="17" s="1"/>
  <c r="H880" i="17"/>
  <c r="AD877" i="17"/>
  <c r="W890" i="17"/>
  <c r="Z890" i="17"/>
  <c r="N879" i="17"/>
  <c r="M880" i="17"/>
  <c r="AV891" i="17" l="1"/>
  <c r="AW892" i="17" s="1"/>
  <c r="I880" i="17"/>
  <c r="J880" i="17" s="1"/>
  <c r="K880" i="17" s="1"/>
  <c r="H881" i="17"/>
  <c r="Y892" i="17"/>
  <c r="Q892" i="17"/>
  <c r="R892" i="17"/>
  <c r="S892" i="17" s="1"/>
  <c r="AN893" i="17"/>
  <c r="AD878" i="17"/>
  <c r="N880" i="17"/>
  <c r="M881" i="17"/>
  <c r="O879" i="17"/>
  <c r="AC879" i="17"/>
  <c r="Z891" i="17"/>
  <c r="W891" i="17"/>
  <c r="AA891" i="17"/>
  <c r="T891" i="17"/>
  <c r="AB891" i="17"/>
  <c r="AV892" i="17" l="1"/>
  <c r="AW893" i="17" s="1"/>
  <c r="O880" i="17"/>
  <c r="AC880" i="17"/>
  <c r="W892" i="17"/>
  <c r="Z892" i="17"/>
  <c r="I881" i="17"/>
  <c r="J881" i="17" s="1"/>
  <c r="K881" i="17" s="1"/>
  <c r="H882" i="17"/>
  <c r="N881" i="17"/>
  <c r="M882" i="17"/>
  <c r="AN894" i="17"/>
  <c r="Q893" i="17"/>
  <c r="Y893" i="17"/>
  <c r="R893" i="17"/>
  <c r="S893" i="17" s="1"/>
  <c r="AD879" i="17"/>
  <c r="AA892" i="17"/>
  <c r="T892" i="17"/>
  <c r="AB892" i="17"/>
  <c r="AC881" i="17" l="1"/>
  <c r="O881" i="17"/>
  <c r="Q894" i="17"/>
  <c r="Y894" i="17"/>
  <c r="AN895" i="17"/>
  <c r="R894" i="17"/>
  <c r="S894" i="17" s="1"/>
  <c r="I882" i="17"/>
  <c r="J882" i="17" s="1"/>
  <c r="K882" i="17" s="1"/>
  <c r="H883" i="17"/>
  <c r="W893" i="17"/>
  <c r="Z893" i="17"/>
  <c r="T893" i="17"/>
  <c r="AA893" i="17"/>
  <c r="AB893" i="17"/>
  <c r="AV893" i="17"/>
  <c r="AW894" i="17" s="1"/>
  <c r="AD880" i="17"/>
  <c r="N882" i="17"/>
  <c r="M883" i="17"/>
  <c r="AV894" i="17" l="1"/>
  <c r="AW895" i="17" s="1"/>
  <c r="I883" i="17"/>
  <c r="J883" i="17" s="1"/>
  <c r="K883" i="17" s="1"/>
  <c r="H884" i="17"/>
  <c r="AC882" i="17"/>
  <c r="O882" i="17"/>
  <c r="AA894" i="17"/>
  <c r="T894" i="17"/>
  <c r="AB894" i="17"/>
  <c r="AD881" i="17"/>
  <c r="Z894" i="17"/>
  <c r="W894" i="17"/>
  <c r="Y895" i="17"/>
  <c r="AN896" i="17"/>
  <c r="R895" i="17"/>
  <c r="S895" i="17" s="1"/>
  <c r="Q895" i="17"/>
  <c r="N883" i="17"/>
  <c r="M884" i="17"/>
  <c r="AA895" i="17" l="1"/>
  <c r="T895" i="17"/>
  <c r="AB895" i="17"/>
  <c r="AV895" i="17"/>
  <c r="AW896" i="17" s="1"/>
  <c r="I884" i="17"/>
  <c r="J884" i="17" s="1"/>
  <c r="K884" i="17" s="1"/>
  <c r="H885" i="17"/>
  <c r="AD882" i="17"/>
  <c r="W895" i="17"/>
  <c r="Z895" i="17"/>
  <c r="N884" i="17"/>
  <c r="M885" i="17"/>
  <c r="Y896" i="17"/>
  <c r="Q896" i="17"/>
  <c r="AN897" i="17"/>
  <c r="R896" i="17"/>
  <c r="S896" i="17" s="1"/>
  <c r="O883" i="17"/>
  <c r="AC883" i="17"/>
  <c r="N885" i="17" l="1"/>
  <c r="M886" i="17"/>
  <c r="O884" i="17"/>
  <c r="AC884" i="17"/>
  <c r="AA896" i="17"/>
  <c r="T896" i="17"/>
  <c r="AB896" i="17"/>
  <c r="I885" i="17"/>
  <c r="J885" i="17" s="1"/>
  <c r="K885" i="17" s="1"/>
  <c r="H886" i="17"/>
  <c r="Z896" i="17"/>
  <c r="W896" i="17"/>
  <c r="AV896" i="17"/>
  <c r="AW897" i="17" s="1"/>
  <c r="AN898" i="17"/>
  <c r="Y897" i="17"/>
  <c r="Q897" i="17"/>
  <c r="R897" i="17"/>
  <c r="S897" i="17" s="1"/>
  <c r="AD883" i="17"/>
  <c r="AV897" i="17" l="1"/>
  <c r="AW898" i="17" s="1"/>
  <c r="Q898" i="17"/>
  <c r="R898" i="17"/>
  <c r="S898" i="17" s="1"/>
  <c r="AN899" i="17"/>
  <c r="Y898" i="17"/>
  <c r="T897" i="17"/>
  <c r="AA897" i="17"/>
  <c r="AB897" i="17"/>
  <c r="W897" i="17"/>
  <c r="Z897" i="17"/>
  <c r="N886" i="17"/>
  <c r="M887" i="17"/>
  <c r="I886" i="17"/>
  <c r="J886" i="17" s="1"/>
  <c r="K886" i="17" s="1"/>
  <c r="H887" i="17"/>
  <c r="AD884" i="17"/>
  <c r="AC885" i="17"/>
  <c r="O885" i="17"/>
  <c r="AV898" i="17" l="1"/>
  <c r="AW899" i="17" s="1"/>
  <c r="Z898" i="17"/>
  <c r="W898" i="17"/>
  <c r="I887" i="17"/>
  <c r="J887" i="17" s="1"/>
  <c r="K887" i="17" s="1"/>
  <c r="H888" i="17"/>
  <c r="AA898" i="17"/>
  <c r="T898" i="17"/>
  <c r="AB898" i="17"/>
  <c r="O886" i="17"/>
  <c r="AC886" i="17"/>
  <c r="AN900" i="17"/>
  <c r="Q899" i="17"/>
  <c r="R899" i="17"/>
  <c r="S899" i="17" s="1"/>
  <c r="Y899" i="17"/>
  <c r="AD885" i="17"/>
  <c r="N887" i="17"/>
  <c r="M888" i="17"/>
  <c r="R900" i="17" l="1"/>
  <c r="S900" i="17" s="1"/>
  <c r="Y900" i="17"/>
  <c r="Q900" i="17"/>
  <c r="AN901" i="17"/>
  <c r="O887" i="17"/>
  <c r="AC887" i="17"/>
  <c r="T899" i="17"/>
  <c r="AA899" i="17"/>
  <c r="AB899" i="17"/>
  <c r="I888" i="17"/>
  <c r="J888" i="17" s="1"/>
  <c r="K888" i="17" s="1"/>
  <c r="H889" i="17"/>
  <c r="Z899" i="17"/>
  <c r="W899" i="17"/>
  <c r="AV899" i="17"/>
  <c r="AW900" i="17" s="1"/>
  <c r="AD886" i="17"/>
  <c r="N888" i="17"/>
  <c r="M889" i="17"/>
  <c r="AA900" i="17" l="1"/>
  <c r="T900" i="17"/>
  <c r="AB900" i="17"/>
  <c r="AV900" i="17"/>
  <c r="AW901" i="17" s="1"/>
  <c r="W900" i="17"/>
  <c r="Z900" i="17"/>
  <c r="I889" i="17"/>
  <c r="J889" i="17" s="1"/>
  <c r="K889" i="17" s="1"/>
  <c r="H890" i="17"/>
  <c r="AD887" i="17"/>
  <c r="N889" i="17"/>
  <c r="M890" i="17"/>
  <c r="O888" i="17"/>
  <c r="AC888" i="17"/>
  <c r="Q901" i="17"/>
  <c r="Y901" i="17"/>
  <c r="R901" i="17"/>
  <c r="S901" i="17" s="1"/>
  <c r="AN902" i="17"/>
  <c r="O889" i="17" l="1"/>
  <c r="AC889" i="17"/>
  <c r="T901" i="17"/>
  <c r="AA901" i="17"/>
  <c r="AB901" i="17"/>
  <c r="I890" i="17"/>
  <c r="J890" i="17" s="1"/>
  <c r="K890" i="17" s="1"/>
  <c r="H891" i="17"/>
  <c r="AD888" i="17"/>
  <c r="Q902" i="17"/>
  <c r="AN903" i="17"/>
  <c r="Y902" i="17"/>
  <c r="R902" i="17"/>
  <c r="S902" i="17" s="1"/>
  <c r="AV901" i="17"/>
  <c r="AW902" i="17" s="1"/>
  <c r="N890" i="17"/>
  <c r="M891" i="17"/>
  <c r="W901" i="17"/>
  <c r="Z901" i="17"/>
  <c r="AV902" i="17" l="1"/>
  <c r="AW903" i="17" s="1"/>
  <c r="N891" i="17"/>
  <c r="M892" i="17"/>
  <c r="O890" i="17"/>
  <c r="AC890" i="17"/>
  <c r="AA902" i="17"/>
  <c r="T902" i="17"/>
  <c r="AB902" i="17"/>
  <c r="AD889" i="17"/>
  <c r="Z902" i="17"/>
  <c r="W902" i="17"/>
  <c r="I891" i="17"/>
  <c r="J891" i="17" s="1"/>
  <c r="K891" i="17" s="1"/>
  <c r="H892" i="17"/>
  <c r="Y903" i="17"/>
  <c r="Q903" i="17"/>
  <c r="R903" i="17"/>
  <c r="S903" i="17" s="1"/>
  <c r="AB1222" i="17" l="1"/>
  <c r="AB1224" i="17"/>
  <c r="AB1191" i="17"/>
  <c r="AB1193" i="17"/>
  <c r="AB1229" i="17"/>
  <c r="AB1218" i="17"/>
  <c r="AB1198" i="17"/>
  <c r="AB1207" i="17"/>
  <c r="AB1185" i="17"/>
  <c r="AB1195" i="17"/>
  <c r="AB1183" i="17"/>
  <c r="AB1201" i="17"/>
  <c r="AB1189" i="17"/>
  <c r="AB1196" i="17"/>
  <c r="AB1237" i="17"/>
  <c r="AB1211" i="17"/>
  <c r="AB1226" i="17"/>
  <c r="AB1204" i="17"/>
  <c r="AB1181" i="17"/>
  <c r="AB1197" i="17"/>
  <c r="AB1190" i="17"/>
  <c r="AB1234" i="17"/>
  <c r="AB1187" i="17"/>
  <c r="AB1209" i="17"/>
  <c r="AB1188" i="17"/>
  <c r="AB1233" i="17"/>
  <c r="AB1212" i="17"/>
  <c r="AB1217" i="17"/>
  <c r="AB1182" i="17"/>
  <c r="AB1240" i="17"/>
  <c r="AB1213" i="17"/>
  <c r="AB1232" i="17"/>
  <c r="AB1203" i="17"/>
  <c r="AB1239" i="17"/>
  <c r="AB1206" i="17"/>
  <c r="AB1184" i="17"/>
  <c r="AB1223" i="17"/>
  <c r="AB1221" i="17"/>
  <c r="AB1238" i="17"/>
  <c r="AB1214" i="17"/>
  <c r="AB1202" i="17"/>
  <c r="AB1192" i="17"/>
  <c r="AB1231" i="17"/>
  <c r="AB1200" i="17"/>
  <c r="AB1225" i="17"/>
  <c r="AB1216" i="17"/>
  <c r="AB1186" i="17"/>
  <c r="AB1220" i="17"/>
  <c r="AB1194" i="17"/>
  <c r="AB1228" i="17"/>
  <c r="AB1227" i="17"/>
  <c r="AB1235" i="17"/>
  <c r="AB1208" i="17"/>
  <c r="AB1236" i="17"/>
  <c r="AB1215" i="17"/>
  <c r="AB1180" i="17"/>
  <c r="AB1205" i="17"/>
  <c r="AB1199" i="17"/>
  <c r="AB1210" i="17"/>
  <c r="AB1230" i="17"/>
  <c r="AB1219" i="17"/>
  <c r="AB1038" i="17"/>
  <c r="AB1111" i="17"/>
  <c r="AB1140" i="17"/>
  <c r="AB1078" i="17"/>
  <c r="AB1095" i="17"/>
  <c r="AB1141" i="17"/>
  <c r="AB1089" i="17"/>
  <c r="AB1051" i="17"/>
  <c r="AB1032" i="17"/>
  <c r="AB1079" i="17"/>
  <c r="AB1100" i="17"/>
  <c r="AB1136" i="17"/>
  <c r="AB1044" i="17"/>
  <c r="AB1069" i="17"/>
  <c r="AB1168" i="17"/>
  <c r="AB1175" i="17"/>
  <c r="AB1030" i="17"/>
  <c r="AB1081" i="17"/>
  <c r="AB1088" i="17"/>
  <c r="AB1061" i="17"/>
  <c r="AB1060" i="17"/>
  <c r="AB1142" i="17"/>
  <c r="AB1121" i="17"/>
  <c r="AB1172" i="17"/>
  <c r="AB1072" i="17"/>
  <c r="AB1171" i="17"/>
  <c r="AB1154" i="17"/>
  <c r="AB1098" i="17"/>
  <c r="AB1144" i="17"/>
  <c r="AB1073" i="17"/>
  <c r="AB1066" i="17"/>
  <c r="AB1053" i="17"/>
  <c r="AB1110" i="17"/>
  <c r="AB1031" i="17"/>
  <c r="AB1103" i="17"/>
  <c r="AB1094" i="17"/>
  <c r="AB1042" i="17"/>
  <c r="AB1131" i="17"/>
  <c r="AB1135" i="17"/>
  <c r="AB1093" i="17"/>
  <c r="AB1147" i="17"/>
  <c r="AB1105" i="17"/>
  <c r="AB1062" i="17"/>
  <c r="AB1179" i="17"/>
  <c r="AB1155" i="17"/>
  <c r="AB1104" i="17"/>
  <c r="AB1090" i="17"/>
  <c r="AB1132" i="17"/>
  <c r="AB1064" i="17"/>
  <c r="AB1125" i="17"/>
  <c r="AB1159" i="17"/>
  <c r="AB1041" i="17"/>
  <c r="AB1058" i="17"/>
  <c r="AB1118" i="17"/>
  <c r="AB1067" i="17"/>
  <c r="AB1080" i="17"/>
  <c r="AB1115" i="17"/>
  <c r="AB1152" i="17"/>
  <c r="AB1128" i="17"/>
  <c r="AB1085" i="17"/>
  <c r="AB1063" i="17"/>
  <c r="AB1024" i="17"/>
  <c r="AB1096" i="17"/>
  <c r="AB1040" i="17"/>
  <c r="AB1084" i="17"/>
  <c r="AB1130" i="17"/>
  <c r="AB1151" i="17"/>
  <c r="AB1149" i="17"/>
  <c r="AB1071" i="17"/>
  <c r="AB1113" i="17"/>
  <c r="AB1137" i="17"/>
  <c r="AB1160" i="17"/>
  <c r="AB1025" i="17"/>
  <c r="AB1106" i="17"/>
  <c r="AB1167" i="17"/>
  <c r="AB1109" i="17"/>
  <c r="AB1114" i="17"/>
  <c r="AB1177" i="17"/>
  <c r="AB1107" i="17"/>
  <c r="AB1126" i="17"/>
  <c r="AB1065" i="17"/>
  <c r="AB1026" i="17"/>
  <c r="AB1045" i="17"/>
  <c r="AB1133" i="17"/>
  <c r="AB1099" i="17"/>
  <c r="AB1050" i="17"/>
  <c r="AB1108" i="17"/>
  <c r="AB1102" i="17"/>
  <c r="AB1127" i="17"/>
  <c r="AB1039" i="17"/>
  <c r="AB1087" i="17"/>
  <c r="AB1129" i="17"/>
  <c r="AB1169" i="17"/>
  <c r="AB1047" i="17"/>
  <c r="AB1138" i="17"/>
  <c r="AB1174" i="17"/>
  <c r="AB1048" i="17"/>
  <c r="AB1153" i="17"/>
  <c r="AB1056" i="17"/>
  <c r="AB1148" i="17"/>
  <c r="AB1176" i="17"/>
  <c r="AB1101" i="17"/>
  <c r="AB1074" i="17"/>
  <c r="AB1120" i="17"/>
  <c r="AB1165" i="17"/>
  <c r="AB1143" i="17"/>
  <c r="AB1134" i="17"/>
  <c r="AB1161" i="17"/>
  <c r="AB1124" i="17"/>
  <c r="AB1178" i="17"/>
  <c r="AB1162" i="17"/>
  <c r="AB1139" i="17"/>
  <c r="AB1059" i="17"/>
  <c r="AB1157" i="17"/>
  <c r="AB1034" i="17"/>
  <c r="AB1150" i="17"/>
  <c r="AB1156" i="17"/>
  <c r="AB1092" i="17"/>
  <c r="AB1037" i="17"/>
  <c r="AB1112" i="17"/>
  <c r="AB1163" i="17"/>
  <c r="AB1027" i="17"/>
  <c r="AB1077" i="17"/>
  <c r="AB1091" i="17"/>
  <c r="AB1046" i="17"/>
  <c r="AB1076" i="17"/>
  <c r="AB1123" i="17"/>
  <c r="AB1068" i="17"/>
  <c r="AB1035" i="17"/>
  <c r="AB1097" i="17"/>
  <c r="AB1173" i="17"/>
  <c r="AB1083" i="17"/>
  <c r="AB1122" i="17"/>
  <c r="AB1033" i="17"/>
  <c r="AB1055" i="17"/>
  <c r="AB1043" i="17"/>
  <c r="AB1036" i="17"/>
  <c r="AB1052" i="17"/>
  <c r="AB1028" i="17"/>
  <c r="AB1145" i="17"/>
  <c r="AB1170" i="17"/>
  <c r="AB1086" i="17"/>
  <c r="AB1146" i="17"/>
  <c r="AB1075" i="17"/>
  <c r="AB1054" i="17"/>
  <c r="AB1082" i="17"/>
  <c r="AB1029" i="17"/>
  <c r="AB1166" i="17"/>
  <c r="AB1117" i="17"/>
  <c r="AB1057" i="17"/>
  <c r="AB1119" i="17"/>
  <c r="AB1070" i="17"/>
  <c r="AB1158" i="17"/>
  <c r="AB1164" i="17"/>
  <c r="AB1049" i="17"/>
  <c r="AB1116" i="17"/>
  <c r="AB942" i="17"/>
  <c r="AB929" i="17"/>
  <c r="AB908" i="17"/>
  <c r="AB915" i="17"/>
  <c r="AB955" i="17"/>
  <c r="AB924" i="17"/>
  <c r="AB987" i="17"/>
  <c r="AB975" i="17"/>
  <c r="AB960" i="17"/>
  <c r="AB916" i="17"/>
  <c r="AB969" i="17"/>
  <c r="AB965" i="17"/>
  <c r="AB923" i="17"/>
  <c r="AB922" i="17"/>
  <c r="AB1018" i="17"/>
  <c r="AB970" i="17"/>
  <c r="AB939" i="17"/>
  <c r="AB1019" i="17"/>
  <c r="AB996" i="17"/>
  <c r="AB1016" i="17"/>
  <c r="AB1011" i="17"/>
  <c r="AB978" i="17"/>
  <c r="AB930" i="17"/>
  <c r="AB914" i="17"/>
  <c r="AB976" i="17"/>
  <c r="AB907" i="17"/>
  <c r="AB920" i="17"/>
  <c r="AB947" i="17"/>
  <c r="AB946" i="17"/>
  <c r="AB954" i="17"/>
  <c r="AB971" i="17"/>
  <c r="AB928" i="17"/>
  <c r="AB980" i="17"/>
  <c r="AB964" i="17"/>
  <c r="AB966" i="17"/>
  <c r="AB993" i="17"/>
  <c r="AB951" i="17"/>
  <c r="AB958" i="17"/>
  <c r="AB937" i="17"/>
  <c r="AB948" i="17"/>
  <c r="AB1022" i="17"/>
  <c r="AB957" i="17"/>
  <c r="AB974" i="17"/>
  <c r="AB904" i="17"/>
  <c r="AB997" i="17"/>
  <c r="AB941" i="17"/>
  <c r="AB962" i="17"/>
  <c r="AB918" i="17"/>
  <c r="AB1004" i="17"/>
  <c r="AB992" i="17"/>
  <c r="AB963" i="17"/>
  <c r="AB959" i="17"/>
  <c r="AB917" i="17"/>
  <c r="AB973" i="17"/>
  <c r="AB986" i="17"/>
  <c r="AB981" i="17"/>
  <c r="AB911" i="17"/>
  <c r="AB905" i="17"/>
  <c r="AB995" i="17"/>
  <c r="AB952" i="17"/>
  <c r="AB1009" i="17"/>
  <c r="AB919" i="17"/>
  <c r="AB985" i="17"/>
  <c r="AB910" i="17"/>
  <c r="AB999" i="17"/>
  <c r="AB1017" i="17"/>
  <c r="AB1002" i="17"/>
  <c r="AB988" i="17"/>
  <c r="AB912" i="17"/>
  <c r="AB998" i="17"/>
  <c r="AB926" i="17"/>
  <c r="AB1021" i="17"/>
  <c r="AB984" i="17"/>
  <c r="AB943" i="17"/>
  <c r="AB979" i="17"/>
  <c r="AB949" i="17"/>
  <c r="AB940" i="17"/>
  <c r="AB927" i="17"/>
  <c r="AB938" i="17"/>
  <c r="AB977" i="17"/>
  <c r="AB931" i="17"/>
  <c r="AB1007" i="17"/>
  <c r="AB1001" i="17"/>
  <c r="AB1006" i="17"/>
  <c r="AB956" i="17"/>
  <c r="AB936" i="17"/>
  <c r="AB935" i="17"/>
  <c r="AB983" i="17"/>
  <c r="AB933" i="17"/>
  <c r="AB913" i="17"/>
  <c r="AB991" i="17"/>
  <c r="AB982" i="17"/>
  <c r="AB921" i="17"/>
  <c r="AB972" i="17"/>
  <c r="AB945" i="17"/>
  <c r="AB953" i="17"/>
  <c r="AB961" i="17"/>
  <c r="AB909" i="17"/>
  <c r="AB967" i="17"/>
  <c r="AB989" i="17"/>
  <c r="AB1012" i="17"/>
  <c r="AB1020" i="17"/>
  <c r="AB932" i="17"/>
  <c r="AB990" i="17"/>
  <c r="AB1015" i="17"/>
  <c r="AB944" i="17"/>
  <c r="AB1010" i="17"/>
  <c r="AB950" i="17"/>
  <c r="AB994" i="17"/>
  <c r="AB1005" i="17"/>
  <c r="AB1008" i="17"/>
  <c r="AB1023" i="17"/>
  <c r="AB1013" i="17"/>
  <c r="AB1014" i="17"/>
  <c r="AB1000" i="17"/>
  <c r="AB968" i="17"/>
  <c r="AB934" i="17"/>
  <c r="AB1003" i="17"/>
  <c r="AB925" i="17"/>
  <c r="AB906" i="17"/>
  <c r="Z903" i="17"/>
  <c r="W903" i="17"/>
  <c r="I892" i="17"/>
  <c r="J892" i="17" s="1"/>
  <c r="K892" i="17" s="1"/>
  <c r="H893" i="17"/>
  <c r="AD890" i="17"/>
  <c r="AC891" i="17"/>
  <c r="O891" i="17"/>
  <c r="T903" i="17"/>
  <c r="AA903" i="17"/>
  <c r="AB903" i="17"/>
  <c r="AV903" i="17"/>
  <c r="N892" i="17"/>
  <c r="M893" i="17"/>
  <c r="AW1181" i="17" l="1"/>
  <c r="AW1180" i="17"/>
  <c r="AW1182" i="17"/>
  <c r="AW1185" i="17"/>
  <c r="AW1183" i="17"/>
  <c r="AW1186" i="17"/>
  <c r="AW1184" i="17"/>
  <c r="AW1187" i="17"/>
  <c r="AW1188" i="17"/>
  <c r="AW1189" i="17"/>
  <c r="AW1191" i="17"/>
  <c r="AW1190" i="17"/>
  <c r="AW1192" i="17"/>
  <c r="AW1193" i="17"/>
  <c r="AW1195" i="17"/>
  <c r="AW1194" i="17"/>
  <c r="AW1196" i="17"/>
  <c r="AW1197" i="17"/>
  <c r="AW1198" i="17"/>
  <c r="AW1200" i="17"/>
  <c r="AW1199" i="17"/>
  <c r="AW1203" i="17"/>
  <c r="AW1202" i="17"/>
  <c r="AW1201" i="17"/>
  <c r="AW1204" i="17"/>
  <c r="AW1205" i="17"/>
  <c r="AW1206" i="17"/>
  <c r="AW1210" i="17"/>
  <c r="AW1208" i="17"/>
  <c r="AW1207" i="17"/>
  <c r="AW1209" i="17"/>
  <c r="AW1211" i="17"/>
  <c r="AW1212" i="17"/>
  <c r="AW1213" i="17"/>
  <c r="AW1216" i="17"/>
  <c r="AW1215" i="17"/>
  <c r="AW1214" i="17"/>
  <c r="AW1217" i="17"/>
  <c r="AW1219" i="17"/>
  <c r="AW1218" i="17"/>
  <c r="AW1221" i="17"/>
  <c r="AW1220" i="17"/>
  <c r="AW1222" i="17"/>
  <c r="AW1223" i="17"/>
  <c r="AW1226" i="17"/>
  <c r="AW1224" i="17"/>
  <c r="AW1225" i="17"/>
  <c r="AW1229" i="17"/>
  <c r="AW1227" i="17"/>
  <c r="AW1228" i="17"/>
  <c r="AW1230" i="17"/>
  <c r="AW1231" i="17"/>
  <c r="AW1232" i="17"/>
  <c r="AW1233" i="17"/>
  <c r="AW1234" i="17"/>
  <c r="AW1235" i="17"/>
  <c r="AW1236" i="17"/>
  <c r="AW1237" i="17"/>
  <c r="AW1238" i="17"/>
  <c r="AW1239" i="17"/>
  <c r="AW1240" i="17"/>
  <c r="AW1026" i="17"/>
  <c r="AW1024" i="17"/>
  <c r="AW1025" i="17"/>
  <c r="AW1027" i="17"/>
  <c r="AW1028" i="17"/>
  <c r="AW1029" i="17"/>
  <c r="AW1031" i="17"/>
  <c r="AW1030" i="17"/>
  <c r="AW1032" i="17"/>
  <c r="AW1033" i="17"/>
  <c r="AW1035" i="17"/>
  <c r="AW1036" i="17"/>
  <c r="AW1034" i="17"/>
  <c r="AW1037" i="17"/>
  <c r="AW1039" i="17"/>
  <c r="AW1038" i="17"/>
  <c r="AW1040" i="17"/>
  <c r="AW1041" i="17"/>
  <c r="AW1042" i="17"/>
  <c r="AW1044" i="17"/>
  <c r="AW1043" i="17"/>
  <c r="AW1046" i="17"/>
  <c r="AW1047" i="17"/>
  <c r="AW1045" i="17"/>
  <c r="AW1048" i="17"/>
  <c r="AW1049" i="17"/>
  <c r="AW1050" i="17"/>
  <c r="AW1051" i="17"/>
  <c r="AW1052" i="17"/>
  <c r="AW1053" i="17"/>
  <c r="AW1055" i="17"/>
  <c r="AW1054" i="17"/>
  <c r="AW1056" i="17"/>
  <c r="AW1057" i="17"/>
  <c r="AW1058" i="17"/>
  <c r="AW1059" i="17"/>
  <c r="AW1061" i="17"/>
  <c r="AW1060" i="17"/>
  <c r="AW1063" i="17"/>
  <c r="AW1062" i="17"/>
  <c r="AW1064" i="17"/>
  <c r="AW1066" i="17"/>
  <c r="AW1065" i="17"/>
  <c r="AW1068" i="17"/>
  <c r="AW1067" i="17"/>
  <c r="AW1070" i="17"/>
  <c r="AW1069" i="17"/>
  <c r="AW1071" i="17"/>
  <c r="AW1072" i="17"/>
  <c r="AW1076" i="17"/>
  <c r="AW1073" i="17"/>
  <c r="AW1074" i="17"/>
  <c r="AW1075" i="17"/>
  <c r="AW1078" i="17"/>
  <c r="AW1077" i="17"/>
  <c r="AW1081" i="17"/>
  <c r="AW1080" i="17"/>
  <c r="AW1079" i="17"/>
  <c r="AW1082" i="17"/>
  <c r="AW1083" i="17"/>
  <c r="AW1085" i="17"/>
  <c r="AW1084" i="17"/>
  <c r="AW1086" i="17"/>
  <c r="AW1088" i="17"/>
  <c r="AW1087" i="17"/>
  <c r="AW1090" i="17"/>
  <c r="AW1089" i="17"/>
  <c r="AW1091" i="17"/>
  <c r="AW1092" i="17"/>
  <c r="AW1093" i="17"/>
  <c r="AW1094" i="17"/>
  <c r="AW1095" i="17"/>
  <c r="AW1096" i="17"/>
  <c r="AW1099" i="17"/>
  <c r="AW1098" i="17"/>
  <c r="AW1097" i="17"/>
  <c r="AW1100" i="17"/>
  <c r="AW1101" i="17"/>
  <c r="AW1103" i="17"/>
  <c r="AW1102" i="17"/>
  <c r="AW1104" i="17"/>
  <c r="AW1105" i="17"/>
  <c r="AW1106" i="17"/>
  <c r="AW1108" i="17"/>
  <c r="AW1107" i="17"/>
  <c r="AW1110" i="17"/>
  <c r="AW1109" i="17"/>
  <c r="AW1111" i="17"/>
  <c r="AW1112" i="17"/>
  <c r="AW1113" i="17"/>
  <c r="AW1114" i="17"/>
  <c r="AW1116" i="17"/>
  <c r="AW1115" i="17"/>
  <c r="AW1119" i="17"/>
  <c r="AW1118" i="17"/>
  <c r="AW1117" i="17"/>
  <c r="AW1121" i="17"/>
  <c r="AW1122" i="17"/>
  <c r="AW1120" i="17"/>
  <c r="AW1124" i="17"/>
  <c r="AW1123" i="17"/>
  <c r="AW1126" i="17"/>
  <c r="AW1125" i="17"/>
  <c r="AW1127" i="17"/>
  <c r="AW1128" i="17"/>
  <c r="AW1131" i="17"/>
  <c r="AW1130" i="17"/>
  <c r="AW1129" i="17"/>
  <c r="AW1133" i="17"/>
  <c r="AW1132" i="17"/>
  <c r="AW1134" i="17"/>
  <c r="AW1135" i="17"/>
  <c r="AW1136" i="17"/>
  <c r="AW1137" i="17"/>
  <c r="AW1139" i="17"/>
  <c r="AW1138" i="17"/>
  <c r="AW1140" i="17"/>
  <c r="AW1141" i="17"/>
  <c r="AW1142" i="17"/>
  <c r="AW1144" i="17"/>
  <c r="AW1143" i="17"/>
  <c r="AW1147" i="17"/>
  <c r="AW1145" i="17"/>
  <c r="AW1146" i="17"/>
  <c r="AW1149" i="17"/>
  <c r="AW1148" i="17"/>
  <c r="AW1150" i="17"/>
  <c r="AW1151" i="17"/>
  <c r="AW1153" i="17"/>
  <c r="AW1152" i="17"/>
  <c r="AW1155" i="17"/>
  <c r="AW1154" i="17"/>
  <c r="AW1156" i="17"/>
  <c r="AW1157" i="17"/>
  <c r="AW1158" i="17"/>
  <c r="AW1159" i="17"/>
  <c r="AW1160" i="17"/>
  <c r="AW1162" i="17"/>
  <c r="AW1161" i="17"/>
  <c r="AW1163" i="17"/>
  <c r="AW1164" i="17"/>
  <c r="AW1165" i="17"/>
  <c r="AW1167" i="17"/>
  <c r="AW1166" i="17"/>
  <c r="AW1170" i="17"/>
  <c r="AW1168" i="17"/>
  <c r="AW1169" i="17"/>
  <c r="AW1171" i="17"/>
  <c r="AW1172" i="17"/>
  <c r="AW1174" i="17"/>
  <c r="AW1173" i="17"/>
  <c r="AW1176" i="17"/>
  <c r="AW1175" i="17"/>
  <c r="AW1177" i="17"/>
  <c r="AW1179" i="17"/>
  <c r="AW1178" i="17"/>
  <c r="A37" i="18"/>
  <c r="W904" i="17"/>
  <c r="W905" i="17" s="1"/>
  <c r="W906" i="17" s="1"/>
  <c r="W907" i="17" s="1"/>
  <c r="W908" i="17" s="1"/>
  <c r="W909" i="17" s="1"/>
  <c r="W910" i="17" s="1"/>
  <c r="W911" i="17" s="1"/>
  <c r="W912" i="17" s="1"/>
  <c r="W913" i="17" s="1"/>
  <c r="W914" i="17" s="1"/>
  <c r="W915" i="17" s="1"/>
  <c r="W916" i="17" s="1"/>
  <c r="W917" i="17" s="1"/>
  <c r="W918" i="17" s="1"/>
  <c r="W919" i="17" s="1"/>
  <c r="W920" i="17" s="1"/>
  <c r="W921" i="17" s="1"/>
  <c r="W922" i="17" s="1"/>
  <c r="W923" i="17" s="1"/>
  <c r="W924" i="17" s="1"/>
  <c r="W925" i="17" s="1"/>
  <c r="W926" i="17" s="1"/>
  <c r="W927" i="17" s="1"/>
  <c r="W928" i="17" s="1"/>
  <c r="W929" i="17" s="1"/>
  <c r="W930" i="17" s="1"/>
  <c r="W931" i="17" s="1"/>
  <c r="W932" i="17" s="1"/>
  <c r="W933" i="17" s="1"/>
  <c r="W934" i="17" s="1"/>
  <c r="W935" i="17" s="1"/>
  <c r="W936" i="17" s="1"/>
  <c r="W937" i="17" s="1"/>
  <c r="W938" i="17" s="1"/>
  <c r="W939" i="17" s="1"/>
  <c r="W940" i="17" s="1"/>
  <c r="W941" i="17" s="1"/>
  <c r="W942" i="17" s="1"/>
  <c r="W943" i="17" s="1"/>
  <c r="W944" i="17" s="1"/>
  <c r="W945" i="17" s="1"/>
  <c r="W946" i="17" s="1"/>
  <c r="W947" i="17" s="1"/>
  <c r="W948" i="17" s="1"/>
  <c r="W949" i="17" s="1"/>
  <c r="W950" i="17" s="1"/>
  <c r="W951" i="17" s="1"/>
  <c r="W952" i="17" s="1"/>
  <c r="W953" i="17" s="1"/>
  <c r="W954" i="17" s="1"/>
  <c r="W955" i="17" s="1"/>
  <c r="W956" i="17" s="1"/>
  <c r="W957" i="17" s="1"/>
  <c r="W958" i="17" s="1"/>
  <c r="W959" i="17" s="1"/>
  <c r="W960" i="17" s="1"/>
  <c r="W961" i="17" s="1"/>
  <c r="W962" i="17" s="1"/>
  <c r="W963" i="17" s="1"/>
  <c r="W964" i="17" s="1"/>
  <c r="W965" i="17" s="1"/>
  <c r="W966" i="17" s="1"/>
  <c r="W967" i="17" s="1"/>
  <c r="W968" i="17" s="1"/>
  <c r="W969" i="17" s="1"/>
  <c r="W970" i="17" s="1"/>
  <c r="W971" i="17" s="1"/>
  <c r="W972" i="17" s="1"/>
  <c r="W973" i="17" s="1"/>
  <c r="W974" i="17" s="1"/>
  <c r="W975" i="17" s="1"/>
  <c r="W976" i="17" s="1"/>
  <c r="W977" i="17" s="1"/>
  <c r="W978" i="17" s="1"/>
  <c r="W979" i="17" s="1"/>
  <c r="W980" i="17" s="1"/>
  <c r="W981" i="17" s="1"/>
  <c r="W982" i="17" s="1"/>
  <c r="W983" i="17" s="1"/>
  <c r="W984" i="17" s="1"/>
  <c r="W985" i="17" s="1"/>
  <c r="W986" i="17" s="1"/>
  <c r="W987" i="17" s="1"/>
  <c r="W988" i="17" s="1"/>
  <c r="W989" i="17" s="1"/>
  <c r="W990" i="17" s="1"/>
  <c r="W991" i="17" s="1"/>
  <c r="W992" i="17" s="1"/>
  <c r="W993" i="17" s="1"/>
  <c r="W994" i="17" s="1"/>
  <c r="W995" i="17" s="1"/>
  <c r="W996" i="17" s="1"/>
  <c r="W997" i="17" s="1"/>
  <c r="W998" i="17" s="1"/>
  <c r="W999" i="17" s="1"/>
  <c r="W1000" i="17" s="1"/>
  <c r="W1001" i="17" s="1"/>
  <c r="W1002" i="17" s="1"/>
  <c r="W1003" i="17" s="1"/>
  <c r="W1004" i="17" s="1"/>
  <c r="W1005" i="17" s="1"/>
  <c r="W1006" i="17" s="1"/>
  <c r="W1007" i="17" s="1"/>
  <c r="W1008" i="17" s="1"/>
  <c r="W1009" i="17" s="1"/>
  <c r="W1010" i="17" s="1"/>
  <c r="W1011" i="17" s="1"/>
  <c r="W1012" i="17" s="1"/>
  <c r="W1013" i="17" s="1"/>
  <c r="W1014" i="17" s="1"/>
  <c r="W1015" i="17" s="1"/>
  <c r="W1016" i="17" s="1"/>
  <c r="W1017" i="17" s="1"/>
  <c r="W1018" i="17" s="1"/>
  <c r="W1019" i="17" s="1"/>
  <c r="W1020" i="17" s="1"/>
  <c r="W1021" i="17" s="1"/>
  <c r="W1022" i="17" s="1"/>
  <c r="W1023" i="17" s="1"/>
  <c r="W1024" i="17" s="1"/>
  <c r="W1025" i="17" s="1"/>
  <c r="W1026" i="17" s="1"/>
  <c r="W1027" i="17" s="1"/>
  <c r="W1028" i="17" s="1"/>
  <c r="W1029" i="17" s="1"/>
  <c r="W1030" i="17" s="1"/>
  <c r="W1031" i="17" s="1"/>
  <c r="W1032" i="17" s="1"/>
  <c r="W1033" i="17" s="1"/>
  <c r="W1034" i="17" s="1"/>
  <c r="W1035" i="17" s="1"/>
  <c r="W1036" i="17" s="1"/>
  <c r="W1037" i="17" s="1"/>
  <c r="W1038" i="17" s="1"/>
  <c r="W1039" i="17" s="1"/>
  <c r="W1040" i="17" s="1"/>
  <c r="W1041" i="17" s="1"/>
  <c r="W1042" i="17" s="1"/>
  <c r="W1043" i="17" s="1"/>
  <c r="W1044" i="17" s="1"/>
  <c r="W1045" i="17" s="1"/>
  <c r="W1046" i="17" s="1"/>
  <c r="W1047" i="17" s="1"/>
  <c r="W1048" i="17" s="1"/>
  <c r="W1049" i="17" s="1"/>
  <c r="W1050" i="17" s="1"/>
  <c r="W1051" i="17" s="1"/>
  <c r="W1052" i="17" s="1"/>
  <c r="W1053" i="17" s="1"/>
  <c r="W1054" i="17" s="1"/>
  <c r="W1055" i="17" s="1"/>
  <c r="W1056" i="17" s="1"/>
  <c r="W1057" i="17" s="1"/>
  <c r="W1058" i="17" s="1"/>
  <c r="W1059" i="17" s="1"/>
  <c r="W1060" i="17" s="1"/>
  <c r="W1061" i="17" s="1"/>
  <c r="W1062" i="17" s="1"/>
  <c r="W1063" i="17" s="1"/>
  <c r="W1064" i="17" s="1"/>
  <c r="W1065" i="17" s="1"/>
  <c r="W1066" i="17" s="1"/>
  <c r="W1067" i="17" s="1"/>
  <c r="W1068" i="17" s="1"/>
  <c r="W1069" i="17" s="1"/>
  <c r="W1070" i="17" s="1"/>
  <c r="W1071" i="17" s="1"/>
  <c r="W1072" i="17" s="1"/>
  <c r="W1073" i="17" s="1"/>
  <c r="W1074" i="17" s="1"/>
  <c r="W1075" i="17" s="1"/>
  <c r="W1076" i="17" s="1"/>
  <c r="W1077" i="17" s="1"/>
  <c r="W1078" i="17" s="1"/>
  <c r="W1079" i="17" s="1"/>
  <c r="W1080" i="17" s="1"/>
  <c r="W1081" i="17" s="1"/>
  <c r="W1082" i="17" s="1"/>
  <c r="W1083" i="17" s="1"/>
  <c r="W1084" i="17" s="1"/>
  <c r="W1085" i="17" s="1"/>
  <c r="W1086" i="17" s="1"/>
  <c r="W1087" i="17" s="1"/>
  <c r="W1088" i="17" s="1"/>
  <c r="W1089" i="17" s="1"/>
  <c r="W1090" i="17" s="1"/>
  <c r="W1091" i="17" s="1"/>
  <c r="W1092" i="17" s="1"/>
  <c r="W1093" i="17" s="1"/>
  <c r="W1094" i="17" s="1"/>
  <c r="W1095" i="17" s="1"/>
  <c r="W1096" i="17" s="1"/>
  <c r="W1097" i="17" s="1"/>
  <c r="W1098" i="17" s="1"/>
  <c r="W1099" i="17" s="1"/>
  <c r="W1100" i="17" s="1"/>
  <c r="W1101" i="17" s="1"/>
  <c r="W1102" i="17" s="1"/>
  <c r="W1103" i="17" s="1"/>
  <c r="W1104" i="17" s="1"/>
  <c r="W1105" i="17" s="1"/>
  <c r="W1106" i="17" s="1"/>
  <c r="W1107" i="17" s="1"/>
  <c r="W1108" i="17" s="1"/>
  <c r="W1109" i="17" s="1"/>
  <c r="W1110" i="17" s="1"/>
  <c r="W1111" i="17" s="1"/>
  <c r="W1112" i="17" s="1"/>
  <c r="W1113" i="17" s="1"/>
  <c r="W1114" i="17" s="1"/>
  <c r="W1115" i="17" s="1"/>
  <c r="W1116" i="17" s="1"/>
  <c r="W1117" i="17" s="1"/>
  <c r="W1118" i="17" s="1"/>
  <c r="W1119" i="17" s="1"/>
  <c r="W1120" i="17" s="1"/>
  <c r="W1121" i="17" s="1"/>
  <c r="W1122" i="17" s="1"/>
  <c r="W1123" i="17" s="1"/>
  <c r="W1124" i="17" s="1"/>
  <c r="W1125" i="17" s="1"/>
  <c r="W1126" i="17" s="1"/>
  <c r="W1127" i="17" s="1"/>
  <c r="W1128" i="17" s="1"/>
  <c r="W1129" i="17" s="1"/>
  <c r="W1130" i="17" s="1"/>
  <c r="W1131" i="17" s="1"/>
  <c r="W1132" i="17" s="1"/>
  <c r="W1133" i="17" s="1"/>
  <c r="W1134" i="17" s="1"/>
  <c r="W1135" i="17" s="1"/>
  <c r="W1136" i="17" s="1"/>
  <c r="W1137" i="17" s="1"/>
  <c r="W1138" i="17" s="1"/>
  <c r="W1139" i="17" s="1"/>
  <c r="W1140" i="17" s="1"/>
  <c r="W1141" i="17" s="1"/>
  <c r="W1142" i="17" s="1"/>
  <c r="W1143" i="17" s="1"/>
  <c r="W1144" i="17" s="1"/>
  <c r="W1145" i="17" s="1"/>
  <c r="W1146" i="17" s="1"/>
  <c r="W1147" i="17" s="1"/>
  <c r="W1148" i="17" s="1"/>
  <c r="W1149" i="17" s="1"/>
  <c r="W1150" i="17" s="1"/>
  <c r="W1151" i="17" s="1"/>
  <c r="W1152" i="17" s="1"/>
  <c r="W1153" i="17" s="1"/>
  <c r="W1154" i="17" s="1"/>
  <c r="W1155" i="17" s="1"/>
  <c r="W1156" i="17" s="1"/>
  <c r="W1157" i="17" s="1"/>
  <c r="W1158" i="17" s="1"/>
  <c r="W1159" i="17" s="1"/>
  <c r="W1160" i="17" s="1"/>
  <c r="W1161" i="17" s="1"/>
  <c r="W1162" i="17" s="1"/>
  <c r="W1163" i="17" s="1"/>
  <c r="W1164" i="17" s="1"/>
  <c r="W1165" i="17" s="1"/>
  <c r="W1166" i="17" s="1"/>
  <c r="W1167" i="17" s="1"/>
  <c r="W1168" i="17" s="1"/>
  <c r="W1169" i="17" s="1"/>
  <c r="W1170" i="17" s="1"/>
  <c r="W1171" i="17" s="1"/>
  <c r="W1172" i="17" s="1"/>
  <c r="W1173" i="17" s="1"/>
  <c r="W1174" i="17" s="1"/>
  <c r="W1175" i="17" s="1"/>
  <c r="W1176" i="17" s="1"/>
  <c r="W1177" i="17" s="1"/>
  <c r="W1178" i="17" s="1"/>
  <c r="W1179" i="17" s="1"/>
  <c r="W1180" i="17" s="1"/>
  <c r="W1181" i="17" s="1"/>
  <c r="W1182" i="17" s="1"/>
  <c r="W1183" i="17" s="1"/>
  <c r="W1184" i="17" s="1"/>
  <c r="W1185" i="17" s="1"/>
  <c r="W1186" i="17" s="1"/>
  <c r="W1187" i="17" s="1"/>
  <c r="W1188" i="17" s="1"/>
  <c r="W1189" i="17" s="1"/>
  <c r="W1190" i="17" s="1"/>
  <c r="W1191" i="17" s="1"/>
  <c r="W1192" i="17" s="1"/>
  <c r="W1193" i="17" s="1"/>
  <c r="W1194" i="17" s="1"/>
  <c r="W1195" i="17" s="1"/>
  <c r="W1196" i="17" s="1"/>
  <c r="W1197" i="17" s="1"/>
  <c r="W1198" i="17" s="1"/>
  <c r="W1199" i="17" s="1"/>
  <c r="W1200" i="17" s="1"/>
  <c r="W1201" i="17" s="1"/>
  <c r="W1202" i="17" s="1"/>
  <c r="W1203" i="17" s="1"/>
  <c r="W1204" i="17" s="1"/>
  <c r="W1205" i="17" s="1"/>
  <c r="W1206" i="17" s="1"/>
  <c r="W1207" i="17" s="1"/>
  <c r="W1208" i="17" s="1"/>
  <c r="W1209" i="17" s="1"/>
  <c r="W1210" i="17" s="1"/>
  <c r="W1211" i="17" s="1"/>
  <c r="W1212" i="17" s="1"/>
  <c r="W1213" i="17" s="1"/>
  <c r="W1214" i="17" s="1"/>
  <c r="W1215" i="17" s="1"/>
  <c r="W1216" i="17" s="1"/>
  <c r="W1217" i="17" s="1"/>
  <c r="W1218" i="17" s="1"/>
  <c r="W1219" i="17" s="1"/>
  <c r="W1220" i="17" s="1"/>
  <c r="W1221" i="17" s="1"/>
  <c r="W1222" i="17" s="1"/>
  <c r="W1223" i="17" s="1"/>
  <c r="W1224" i="17" s="1"/>
  <c r="W1225" i="17" s="1"/>
  <c r="W1226" i="17" s="1"/>
  <c r="W1227" i="17" s="1"/>
  <c r="W1228" i="17" s="1"/>
  <c r="W1229" i="17" s="1"/>
  <c r="W1230" i="17" s="1"/>
  <c r="W1231" i="17" s="1"/>
  <c r="W1232" i="17" s="1"/>
  <c r="W1233" i="17" s="1"/>
  <c r="W1234" i="17" s="1"/>
  <c r="W1235" i="17" s="1"/>
  <c r="W1236" i="17" s="1"/>
  <c r="W1237" i="17" s="1"/>
  <c r="W1238" i="17" s="1"/>
  <c r="W1239" i="17" s="1"/>
  <c r="W1240" i="17" s="1"/>
  <c r="AW966" i="17"/>
  <c r="AW928" i="17"/>
  <c r="AW921" i="17"/>
  <c r="AW961" i="17"/>
  <c r="AW934" i="17"/>
  <c r="AW1019" i="17"/>
  <c r="AW923" i="17"/>
  <c r="AW954" i="17"/>
  <c r="AW960" i="17"/>
  <c r="AW990" i="17"/>
  <c r="AW1008" i="17"/>
  <c r="AW926" i="17"/>
  <c r="AW984" i="17"/>
  <c r="AW980" i="17"/>
  <c r="AW998" i="17"/>
  <c r="AW941" i="17"/>
  <c r="AW1007" i="17"/>
  <c r="AW924" i="17"/>
  <c r="AW987" i="17"/>
  <c r="AW959" i="17"/>
  <c r="AW965" i="17"/>
  <c r="AW979" i="17"/>
  <c r="AW1016" i="17"/>
  <c r="AW946" i="17"/>
  <c r="AW995" i="17"/>
  <c r="AW1013" i="17"/>
  <c r="AW986" i="17"/>
  <c r="AW956" i="17"/>
  <c r="AW925" i="17"/>
  <c r="AW932" i="17"/>
  <c r="AW1005" i="17"/>
  <c r="AW963" i="17"/>
  <c r="AW949" i="17"/>
  <c r="AW1021" i="17"/>
  <c r="AW1023" i="17"/>
  <c r="AW1022" i="17"/>
  <c r="AW997" i="17"/>
  <c r="AW917" i="17"/>
  <c r="AW951" i="17"/>
  <c r="AW958" i="17"/>
  <c r="AW1017" i="17"/>
  <c r="AW935" i="17"/>
  <c r="AW962" i="17"/>
  <c r="AW977" i="17"/>
  <c r="AW947" i="17"/>
  <c r="AW918" i="17"/>
  <c r="AW989" i="17"/>
  <c r="AW978" i="17"/>
  <c r="AW968" i="17"/>
  <c r="AW996" i="17"/>
  <c r="AW981" i="17"/>
  <c r="AW939" i="17"/>
  <c r="AW985" i="17"/>
  <c r="AW1012" i="17"/>
  <c r="AW976" i="17"/>
  <c r="AW970" i="17"/>
  <c r="AW964" i="17"/>
  <c r="AW1018" i="17"/>
  <c r="AW936" i="17"/>
  <c r="AW1011" i="17"/>
  <c r="AW940" i="17"/>
  <c r="AW920" i="17"/>
  <c r="AW922" i="17"/>
  <c r="AW983" i="17"/>
  <c r="AW1010" i="17"/>
  <c r="AW991" i="17"/>
  <c r="AW957" i="17"/>
  <c r="AW953" i="17"/>
  <c r="AW938" i="17"/>
  <c r="AW942" i="17"/>
  <c r="AW1015" i="17"/>
  <c r="AW988" i="17"/>
  <c r="AW927" i="17"/>
  <c r="AW913" i="17"/>
  <c r="AW967" i="17"/>
  <c r="AW912" i="17"/>
  <c r="AW955" i="17"/>
  <c r="AW1006" i="17"/>
  <c r="AW914" i="17"/>
  <c r="AW906" i="17"/>
  <c r="AW971" i="17"/>
  <c r="AW1009" i="17"/>
  <c r="AW993" i="17"/>
  <c r="AW972" i="17"/>
  <c r="AW1014" i="17"/>
  <c r="AW994" i="17"/>
  <c r="AW911" i="17"/>
  <c r="AW931" i="17"/>
  <c r="AW999" i="17"/>
  <c r="AW929" i="17"/>
  <c r="AW905" i="17"/>
  <c r="AW933" i="17"/>
  <c r="AW1003" i="17"/>
  <c r="AW948" i="17"/>
  <c r="AW930" i="17"/>
  <c r="AW937" i="17"/>
  <c r="AW915" i="17"/>
  <c r="AW992" i="17"/>
  <c r="AW945" i="17"/>
  <c r="AW909" i="17"/>
  <c r="AW908" i="17"/>
  <c r="AW943" i="17"/>
  <c r="AW969" i="17"/>
  <c r="AW916" i="17"/>
  <c r="AW1000" i="17"/>
  <c r="AW944" i="17"/>
  <c r="AW907" i="17"/>
  <c r="AW1020" i="17"/>
  <c r="AW910" i="17"/>
  <c r="AW950" i="17"/>
  <c r="AW904" i="17"/>
  <c r="AW973" i="17"/>
  <c r="AW952" i="17"/>
  <c r="AW919" i="17"/>
  <c r="AW1002" i="17"/>
  <c r="AW1004" i="17"/>
  <c r="AW982" i="17"/>
  <c r="AW1001" i="17"/>
  <c r="AW975" i="17"/>
  <c r="AW974" i="17"/>
  <c r="I893" i="17"/>
  <c r="J893" i="17" s="1"/>
  <c r="K893" i="17" s="1"/>
  <c r="H894" i="17"/>
  <c r="AD891" i="17"/>
  <c r="N893" i="17"/>
  <c r="M894" i="17"/>
  <c r="AC892" i="17"/>
  <c r="O892" i="17"/>
  <c r="AD892" i="17" l="1"/>
  <c r="I894" i="17"/>
  <c r="J894" i="17" s="1"/>
  <c r="K894" i="17" s="1"/>
  <c r="H895" i="17"/>
  <c r="N894" i="17"/>
  <c r="M895" i="17"/>
  <c r="AC893" i="17"/>
  <c r="O893" i="17"/>
  <c r="I895" i="17" l="1"/>
  <c r="J895" i="17" s="1"/>
  <c r="K895" i="17" s="1"/>
  <c r="H896" i="17"/>
  <c r="N895" i="17"/>
  <c r="M896" i="17"/>
  <c r="O894" i="17"/>
  <c r="AC894" i="17"/>
  <c r="AD893" i="17"/>
  <c r="AC895" i="17" l="1"/>
  <c r="O895" i="17"/>
  <c r="I896" i="17"/>
  <c r="J896" i="17" s="1"/>
  <c r="K896" i="17" s="1"/>
  <c r="H897" i="17"/>
  <c r="AD894" i="17"/>
  <c r="N896" i="17"/>
  <c r="M897" i="17"/>
  <c r="O896" i="17" l="1"/>
  <c r="AC896" i="17"/>
  <c r="I897" i="17"/>
  <c r="J897" i="17" s="1"/>
  <c r="K897" i="17" s="1"/>
  <c r="H898" i="17"/>
  <c r="AD895" i="17"/>
  <c r="N897" i="17"/>
  <c r="M898" i="17"/>
  <c r="N898" i="17" l="1"/>
  <c r="M899" i="17"/>
  <c r="I898" i="17"/>
  <c r="J898" i="17" s="1"/>
  <c r="K898" i="17" s="1"/>
  <c r="H899" i="17"/>
  <c r="AD896" i="17"/>
  <c r="O897" i="17"/>
  <c r="AC897" i="17"/>
  <c r="I899" i="17" l="1"/>
  <c r="J899" i="17" s="1"/>
  <c r="K899" i="17" s="1"/>
  <c r="H900" i="17"/>
  <c r="N899" i="17"/>
  <c r="M900" i="17"/>
  <c r="O898" i="17"/>
  <c r="AC898" i="17"/>
  <c r="AD897" i="17"/>
  <c r="I900" i="17" l="1"/>
  <c r="J900" i="17" s="1"/>
  <c r="K900" i="17" s="1"/>
  <c r="H901" i="17"/>
  <c r="O899" i="17"/>
  <c r="AC899" i="17"/>
  <c r="AD898" i="17"/>
  <c r="N900" i="17"/>
  <c r="M901" i="17"/>
  <c r="O900" i="17" l="1"/>
  <c r="AC900" i="17"/>
  <c r="AD899" i="17"/>
  <c r="I901" i="17"/>
  <c r="J901" i="17" s="1"/>
  <c r="K901" i="17" s="1"/>
  <c r="H902" i="17"/>
  <c r="N901" i="17"/>
  <c r="M902" i="17"/>
  <c r="I902" i="17" l="1"/>
  <c r="J902" i="17" s="1"/>
  <c r="K902" i="17" s="1"/>
  <c r="H903" i="17"/>
  <c r="H904" i="17" s="1"/>
  <c r="AD900" i="17"/>
  <c r="N902" i="17"/>
  <c r="M903" i="17"/>
  <c r="M904" i="17" s="1"/>
  <c r="AC901" i="17"/>
  <c r="O901" i="17"/>
  <c r="N904" i="17" l="1"/>
  <c r="M905" i="17"/>
  <c r="I904" i="17"/>
  <c r="J904" i="17" s="1"/>
  <c r="K904" i="17" s="1"/>
  <c r="H905" i="17"/>
  <c r="AD901" i="17"/>
  <c r="N903" i="17"/>
  <c r="I903" i="17"/>
  <c r="J903" i="17" s="1"/>
  <c r="K903" i="17" s="1"/>
  <c r="O902" i="17"/>
  <c r="AC902" i="17"/>
  <c r="I905" i="17" l="1"/>
  <c r="J905" i="17" s="1"/>
  <c r="K905" i="17" s="1"/>
  <c r="H906" i="17"/>
  <c r="N905" i="17"/>
  <c r="M906" i="17"/>
  <c r="AC904" i="17"/>
  <c r="O904" i="17"/>
  <c r="O903" i="17"/>
  <c r="AC903" i="17"/>
  <c r="AD902" i="17"/>
  <c r="N906" i="17" l="1"/>
  <c r="M907" i="17"/>
  <c r="AC905" i="17"/>
  <c r="O905" i="17"/>
  <c r="I906" i="17"/>
  <c r="J906" i="17" s="1"/>
  <c r="K906" i="17" s="1"/>
  <c r="H907" i="17"/>
  <c r="AD904" i="17"/>
  <c r="AE904" i="17"/>
  <c r="AD903" i="17"/>
  <c r="N907" i="17" l="1"/>
  <c r="M908" i="17"/>
  <c r="I907" i="17"/>
  <c r="J907" i="17" s="1"/>
  <c r="K907" i="17" s="1"/>
  <c r="H908" i="17"/>
  <c r="AD905" i="17"/>
  <c r="AE905" i="17"/>
  <c r="AC906" i="17"/>
  <c r="O906" i="17"/>
  <c r="A13" i="18"/>
  <c r="I908" i="17" l="1"/>
  <c r="J908" i="17" s="1"/>
  <c r="K908" i="17" s="1"/>
  <c r="H909" i="17"/>
  <c r="N908" i="17"/>
  <c r="M909" i="17"/>
  <c r="AD906" i="17"/>
  <c r="AE906" i="17"/>
  <c r="AC907" i="17"/>
  <c r="O907" i="17"/>
  <c r="H13" i="18"/>
  <c r="E13" i="18"/>
  <c r="G13" i="18"/>
  <c r="F13" i="18"/>
  <c r="A14" i="18"/>
  <c r="D13" i="18"/>
  <c r="C13" i="18"/>
  <c r="AD907" i="17" l="1"/>
  <c r="AE907" i="17"/>
  <c r="N909" i="17"/>
  <c r="M910" i="17"/>
  <c r="AC908" i="17"/>
  <c r="O908" i="17"/>
  <c r="I909" i="17"/>
  <c r="J909" i="17" s="1"/>
  <c r="K909" i="17" s="1"/>
  <c r="H910" i="17"/>
  <c r="H14" i="18"/>
  <c r="D14" i="18"/>
  <c r="E14" i="18"/>
  <c r="G14" i="18"/>
  <c r="C14" i="18"/>
  <c r="A15" i="18"/>
  <c r="F14" i="18"/>
  <c r="H911" i="17" l="1"/>
  <c r="I910" i="17"/>
  <c r="J910" i="17" s="1"/>
  <c r="K910" i="17" s="1"/>
  <c r="AD908" i="17"/>
  <c r="AE908" i="17"/>
  <c r="N910" i="17"/>
  <c r="M911" i="17"/>
  <c r="AC909" i="17"/>
  <c r="O909" i="17"/>
  <c r="C15" i="18"/>
  <c r="F15" i="18"/>
  <c r="A16" i="18"/>
  <c r="D15" i="18"/>
  <c r="E15" i="18"/>
  <c r="G15" i="18"/>
  <c r="H15" i="18"/>
  <c r="AC910" i="17" l="1"/>
  <c r="O910" i="17"/>
  <c r="AD909" i="17"/>
  <c r="AE909" i="17"/>
  <c r="N911" i="17"/>
  <c r="M912" i="17"/>
  <c r="I911" i="17"/>
  <c r="J911" i="17" s="1"/>
  <c r="K911" i="17" s="1"/>
  <c r="H912" i="17"/>
  <c r="E16" i="18"/>
  <c r="D16" i="18"/>
  <c r="H16" i="18"/>
  <c r="A18" i="18"/>
  <c r="C16" i="18"/>
  <c r="G16" i="18"/>
  <c r="F16" i="18"/>
  <c r="I912" i="17" l="1"/>
  <c r="J912" i="17" s="1"/>
  <c r="K912" i="17" s="1"/>
  <c r="H913" i="17"/>
  <c r="AC911" i="17"/>
  <c r="O911" i="17"/>
  <c r="N912" i="17"/>
  <c r="M913" i="17"/>
  <c r="AD910" i="17"/>
  <c r="AE910" i="17"/>
  <c r="H18" i="18"/>
  <c r="C18" i="18"/>
  <c r="E18" i="18"/>
  <c r="D18" i="18"/>
  <c r="G18" i="18"/>
  <c r="A19" i="18"/>
  <c r="F18" i="18"/>
  <c r="AC912" i="17" l="1"/>
  <c r="O912" i="17"/>
  <c r="M914" i="17"/>
  <c r="N913" i="17"/>
  <c r="AD911" i="17"/>
  <c r="AE911" i="17"/>
  <c r="H914" i="17"/>
  <c r="I913" i="17"/>
  <c r="J913" i="17" s="1"/>
  <c r="K913" i="17" s="1"/>
  <c r="D19" i="18"/>
  <c r="A20" i="18"/>
  <c r="F19" i="18"/>
  <c r="C19" i="18"/>
  <c r="E19" i="18"/>
  <c r="G19" i="18"/>
  <c r="H19" i="18"/>
  <c r="AC913" i="17" l="1"/>
  <c r="O913" i="17"/>
  <c r="N914" i="17"/>
  <c r="M915" i="17"/>
  <c r="I914" i="17"/>
  <c r="J914" i="17" s="1"/>
  <c r="K914" i="17" s="1"/>
  <c r="H915" i="17"/>
  <c r="AD912" i="17"/>
  <c r="AE912" i="17"/>
  <c r="C20" i="18"/>
  <c r="A21" i="18"/>
  <c r="E20" i="18"/>
  <c r="D20" i="18"/>
  <c r="H20" i="18"/>
  <c r="G20" i="18"/>
  <c r="F20" i="18"/>
  <c r="M916" i="17" l="1"/>
  <c r="N915" i="17"/>
  <c r="AC914" i="17"/>
  <c r="O914" i="17"/>
  <c r="I915" i="17"/>
  <c r="J915" i="17" s="1"/>
  <c r="K915" i="17" s="1"/>
  <c r="H916" i="17"/>
  <c r="AD913" i="17"/>
  <c r="AE913" i="17"/>
  <c r="C21" i="18"/>
  <c r="A22" i="18"/>
  <c r="H21" i="18"/>
  <c r="F21" i="18"/>
  <c r="D21" i="18"/>
  <c r="E21" i="18"/>
  <c r="G21" i="18"/>
  <c r="I916" i="17" l="1"/>
  <c r="J916" i="17" s="1"/>
  <c r="K916" i="17" s="1"/>
  <c r="H917" i="17"/>
  <c r="AD914" i="17"/>
  <c r="AE914" i="17"/>
  <c r="AC915" i="17"/>
  <c r="O915" i="17"/>
  <c r="N916" i="17"/>
  <c r="M917" i="17"/>
  <c r="C22" i="18"/>
  <c r="F22" i="18"/>
  <c r="G22" i="18"/>
  <c r="E22" i="18"/>
  <c r="A24" i="18"/>
  <c r="H22" i="18"/>
  <c r="D22" i="18"/>
  <c r="AC916" i="17" l="1"/>
  <c r="O916" i="17"/>
  <c r="AD915" i="17"/>
  <c r="AE915" i="17"/>
  <c r="N917" i="17"/>
  <c r="M918" i="17"/>
  <c r="I917" i="17"/>
  <c r="J917" i="17" s="1"/>
  <c r="K917" i="17" s="1"/>
  <c r="H918" i="17"/>
  <c r="D24" i="18"/>
  <c r="E24" i="18"/>
  <c r="G24" i="18"/>
  <c r="F24" i="18"/>
  <c r="H24" i="18"/>
  <c r="C24" i="18"/>
  <c r="A25" i="18"/>
  <c r="AC917" i="17" l="1"/>
  <c r="O917" i="17"/>
  <c r="N918" i="17"/>
  <c r="M919" i="17"/>
  <c r="H919" i="17"/>
  <c r="I918" i="17"/>
  <c r="J918" i="17" s="1"/>
  <c r="K918" i="17" s="1"/>
  <c r="AD916" i="17"/>
  <c r="AE916" i="17"/>
  <c r="G25" i="18"/>
  <c r="F25" i="18"/>
  <c r="C25" i="18"/>
  <c r="D25" i="18"/>
  <c r="A26" i="18"/>
  <c r="E25" i="18"/>
  <c r="H25" i="18"/>
  <c r="H920" i="17" l="1"/>
  <c r="I919" i="17"/>
  <c r="J919" i="17" s="1"/>
  <c r="K919" i="17" s="1"/>
  <c r="N919" i="17"/>
  <c r="M920" i="17"/>
  <c r="AC918" i="17"/>
  <c r="O918" i="17"/>
  <c r="AD917" i="17"/>
  <c r="AE917" i="17"/>
  <c r="H26" i="18"/>
  <c r="D26" i="18"/>
  <c r="C26" i="18"/>
  <c r="E26" i="18"/>
  <c r="F26" i="18"/>
  <c r="A27" i="18"/>
  <c r="G26" i="18"/>
  <c r="N920" i="17" l="1"/>
  <c r="M921" i="17"/>
  <c r="AC919" i="17"/>
  <c r="O919" i="17"/>
  <c r="AD918" i="17"/>
  <c r="AE918" i="17"/>
  <c r="I920" i="17"/>
  <c r="J920" i="17" s="1"/>
  <c r="K920" i="17" s="1"/>
  <c r="H921" i="17"/>
  <c r="E27" i="18"/>
  <c r="H27" i="18"/>
  <c r="F27" i="18"/>
  <c r="D27" i="18"/>
  <c r="A28" i="18"/>
  <c r="G27" i="18"/>
  <c r="C27" i="18"/>
  <c r="AD919" i="17" l="1"/>
  <c r="AE919" i="17"/>
  <c r="I921" i="17"/>
  <c r="J921" i="17" s="1"/>
  <c r="K921" i="17" s="1"/>
  <c r="H922" i="17"/>
  <c r="N921" i="17"/>
  <c r="M922" i="17"/>
  <c r="AC920" i="17"/>
  <c r="O920" i="17"/>
  <c r="F28" i="18"/>
  <c r="A30" i="18"/>
  <c r="C28" i="18"/>
  <c r="D28" i="18"/>
  <c r="E28" i="18"/>
  <c r="G28" i="18"/>
  <c r="H28" i="18"/>
  <c r="N922" i="17" l="1"/>
  <c r="M923" i="17"/>
  <c r="AD920" i="17"/>
  <c r="AE920" i="17"/>
  <c r="AC921" i="17"/>
  <c r="O921" i="17"/>
  <c r="I922" i="17"/>
  <c r="J922" i="17" s="1"/>
  <c r="K922" i="17" s="1"/>
  <c r="H923" i="17"/>
  <c r="F30" i="18"/>
  <c r="D30" i="18"/>
  <c r="A31" i="18"/>
  <c r="E30" i="18"/>
  <c r="C30" i="18"/>
  <c r="H30" i="18"/>
  <c r="G30" i="18"/>
  <c r="I923" i="17" l="1"/>
  <c r="J923" i="17" s="1"/>
  <c r="K923" i="17" s="1"/>
  <c r="H924" i="17"/>
  <c r="AD921" i="17"/>
  <c r="AE921" i="17"/>
  <c r="N923" i="17"/>
  <c r="M924" i="17"/>
  <c r="AC922" i="17"/>
  <c r="O922" i="17"/>
  <c r="I31" i="18"/>
  <c r="D31" i="18"/>
  <c r="A32" i="18"/>
  <c r="G31" i="18"/>
  <c r="E31" i="18"/>
  <c r="C31" i="18"/>
  <c r="F31" i="18"/>
  <c r="H31" i="18"/>
  <c r="AD922" i="17" l="1"/>
  <c r="AE922" i="17"/>
  <c r="M925" i="17"/>
  <c r="N924" i="17"/>
  <c r="I924" i="17"/>
  <c r="J924" i="17" s="1"/>
  <c r="K924" i="17" s="1"/>
  <c r="H925" i="17"/>
  <c r="AC923" i="17"/>
  <c r="O923" i="17"/>
  <c r="C32" i="18"/>
  <c r="F32" i="18"/>
  <c r="H32" i="18"/>
  <c r="D32" i="18"/>
  <c r="I32" i="18"/>
  <c r="A33" i="18"/>
  <c r="E32" i="18"/>
  <c r="G32" i="18"/>
  <c r="AD923" i="17" l="1"/>
  <c r="AE923" i="17"/>
  <c r="I925" i="17"/>
  <c r="J925" i="17" s="1"/>
  <c r="K925" i="17" s="1"/>
  <c r="H926" i="17"/>
  <c r="AC924" i="17"/>
  <c r="O924" i="17"/>
  <c r="M926" i="17"/>
  <c r="N925" i="17"/>
  <c r="F33" i="18"/>
  <c r="I33" i="18"/>
  <c r="H33" i="18"/>
  <c r="G33" i="18"/>
  <c r="E33" i="18"/>
  <c r="C33" i="18"/>
  <c r="D33" i="18"/>
  <c r="N926" i="17" l="1"/>
  <c r="M927" i="17"/>
  <c r="AD924" i="17"/>
  <c r="AE924" i="17"/>
  <c r="H927" i="17"/>
  <c r="I926" i="17"/>
  <c r="J926" i="17" s="1"/>
  <c r="K926" i="17" s="1"/>
  <c r="AC925" i="17"/>
  <c r="O925" i="17"/>
  <c r="AS4" i="17"/>
  <c r="AT5" i="17" s="1"/>
  <c r="P5" i="17" s="1"/>
  <c r="AO10" i="17"/>
  <c r="AR10" i="17" s="1"/>
  <c r="AO56" i="17"/>
  <c r="AQ56" i="17" s="1"/>
  <c r="AO64" i="17"/>
  <c r="AR64" i="17" s="1"/>
  <c r="AO96" i="17"/>
  <c r="AR96" i="17" s="1"/>
  <c r="AO6" i="17"/>
  <c r="AQ6" i="17" s="1"/>
  <c r="AO15" i="17"/>
  <c r="AQ15" i="17" s="1"/>
  <c r="AO11" i="17"/>
  <c r="AR11" i="17" s="1"/>
  <c r="AO17" i="17"/>
  <c r="AQ17" i="17" s="1"/>
  <c r="AO25" i="17"/>
  <c r="AR25" i="17" s="1"/>
  <c r="AO23" i="17"/>
  <c r="AQ23" i="17" s="1"/>
  <c r="AO39" i="17"/>
  <c r="AR39" i="17" s="1"/>
  <c r="AO43" i="17"/>
  <c r="AR43" i="17" s="1"/>
  <c r="AO47" i="17"/>
  <c r="AR47" i="17" s="1"/>
  <c r="AO57" i="17"/>
  <c r="AR57" i="17" s="1"/>
  <c r="AO59" i="17"/>
  <c r="AR59" i="17" s="1"/>
  <c r="AO61" i="17"/>
  <c r="AR61" i="17" s="1"/>
  <c r="AO63" i="17"/>
  <c r="AQ63" i="17" s="1"/>
  <c r="AO67" i="17"/>
  <c r="AR67" i="17" s="1"/>
  <c r="AO69" i="17"/>
  <c r="AR69" i="17" s="1"/>
  <c r="AO71" i="17"/>
  <c r="AR71" i="17" s="1"/>
  <c r="AO75" i="17"/>
  <c r="AR75" i="17" s="1"/>
  <c r="AO83" i="17"/>
  <c r="AQ83" i="17" s="1"/>
  <c r="AO84" i="17"/>
  <c r="AR84" i="17" s="1"/>
  <c r="AO90" i="17"/>
  <c r="AR90" i="17" s="1"/>
  <c r="AO92" i="17"/>
  <c r="AR92" i="17" s="1"/>
  <c r="AO94" i="17"/>
  <c r="AR94" i="17" s="1"/>
  <c r="AO97" i="17"/>
  <c r="AR97" i="17" s="1"/>
  <c r="AO99" i="17"/>
  <c r="AR99" i="17" s="1"/>
  <c r="AO103" i="17"/>
  <c r="AR103" i="17" s="1"/>
  <c r="AO16" i="17"/>
  <c r="AQ16" i="17" s="1"/>
  <c r="AO14" i="17"/>
  <c r="AQ14" i="17" s="1"/>
  <c r="AO8" i="17"/>
  <c r="AQ8" i="17" s="1"/>
  <c r="AO7" i="17"/>
  <c r="AQ7" i="17" s="1"/>
  <c r="U7" i="17" s="1"/>
  <c r="AO20" i="17"/>
  <c r="AR20" i="17" s="1"/>
  <c r="AO21" i="17"/>
  <c r="AQ21" i="17" s="1"/>
  <c r="AO26" i="17"/>
  <c r="AR26" i="17" s="1"/>
  <c r="AO27" i="17"/>
  <c r="AR27" i="17" s="1"/>
  <c r="AO28" i="17"/>
  <c r="AQ28" i="17" s="1"/>
  <c r="U28" i="17" s="1"/>
  <c r="AO29" i="17"/>
  <c r="AR29" i="17" s="1"/>
  <c r="AO31" i="17"/>
  <c r="AQ31" i="17" s="1"/>
  <c r="AO33" i="17"/>
  <c r="AR33" i="17" s="1"/>
  <c r="AO34" i="17"/>
  <c r="AQ34" i="17" s="1"/>
  <c r="U34" i="17" s="1"/>
  <c r="AO35" i="17"/>
  <c r="AR35" i="17" s="1"/>
  <c r="AO38" i="17"/>
  <c r="AR38" i="17" s="1"/>
  <c r="AO40" i="17"/>
  <c r="AR40" i="17" s="1"/>
  <c r="AO41" i="17"/>
  <c r="AR41" i="17" s="1"/>
  <c r="AO42" i="17"/>
  <c r="AR42" i="17" s="1"/>
  <c r="AO45" i="17"/>
  <c r="AR45" i="17" s="1"/>
  <c r="AO48" i="17"/>
  <c r="AR48" i="17" s="1"/>
  <c r="AO49" i="17"/>
  <c r="AQ49" i="17" s="1"/>
  <c r="AO50" i="17"/>
  <c r="AQ50" i="17" s="1"/>
  <c r="AO52" i="17"/>
  <c r="AQ52" i="17" s="1"/>
  <c r="AO54" i="17"/>
  <c r="AR54" i="17" s="1"/>
  <c r="AO65" i="17"/>
  <c r="AR65" i="17" s="1"/>
  <c r="AO66" i="17"/>
  <c r="AQ66" i="17" s="1"/>
  <c r="AO72" i="17"/>
  <c r="AR72" i="17" s="1"/>
  <c r="AO73" i="17"/>
  <c r="AR73" i="17" s="1"/>
  <c r="AO74" i="17"/>
  <c r="AR74" i="17" s="1"/>
  <c r="AO79" i="17"/>
  <c r="AQ79" i="17" s="1"/>
  <c r="AO80" i="17"/>
  <c r="AQ80" i="17" s="1"/>
  <c r="AO81" i="17"/>
  <c r="AQ81" i="17" s="1"/>
  <c r="AO85" i="17"/>
  <c r="AR85" i="17" s="1"/>
  <c r="AO88" i="17"/>
  <c r="AQ88" i="17" s="1"/>
  <c r="AO89" i="17"/>
  <c r="AQ89" i="17" s="1"/>
  <c r="AO91" i="17"/>
  <c r="AR91" i="17" s="1"/>
  <c r="AO98" i="17"/>
  <c r="AQ98" i="17" s="1"/>
  <c r="AO102" i="17"/>
  <c r="AR102" i="17" s="1"/>
  <c r="AO19" i="17"/>
  <c r="AR19" i="17" s="1"/>
  <c r="AO22" i="17"/>
  <c r="AQ22" i="17" s="1"/>
  <c r="AO37" i="17"/>
  <c r="AQ37" i="17" s="1"/>
  <c r="AO58" i="17"/>
  <c r="AQ58" i="17" s="1"/>
  <c r="AO68" i="17"/>
  <c r="AR68" i="17" s="1"/>
  <c r="AO76" i="17"/>
  <c r="AR76" i="17" s="1"/>
  <c r="AO77" i="17"/>
  <c r="AR77" i="17" s="1"/>
  <c r="AO78" i="17"/>
  <c r="AR78" i="17" s="1"/>
  <c r="AO87" i="17"/>
  <c r="AQ87" i="17" s="1"/>
  <c r="AO93" i="17"/>
  <c r="AR93" i="17" s="1"/>
  <c r="AO101" i="17"/>
  <c r="AR101" i="17" s="1"/>
  <c r="AO9" i="17"/>
  <c r="AQ9" i="17" s="1"/>
  <c r="AS9" i="17" s="1"/>
  <c r="AO36" i="17"/>
  <c r="AR36" i="17" s="1"/>
  <c r="AO44" i="17"/>
  <c r="AQ44" i="17" s="1"/>
  <c r="AS44" i="17" s="1"/>
  <c r="AO55" i="17"/>
  <c r="AR55" i="17" s="1"/>
  <c r="AO60" i="17"/>
  <c r="AR60" i="17" s="1"/>
  <c r="AO86" i="17"/>
  <c r="AQ86" i="17" s="1"/>
  <c r="AO95" i="17"/>
  <c r="AQ95" i="17" s="1"/>
  <c r="AO100" i="17"/>
  <c r="AR100" i="17" s="1"/>
  <c r="AO13" i="17"/>
  <c r="AR13" i="17" s="1"/>
  <c r="AO12" i="17"/>
  <c r="AQ12" i="17" s="1"/>
  <c r="AO24" i="17"/>
  <c r="AR24" i="17" s="1"/>
  <c r="AO30" i="17"/>
  <c r="AR30" i="17" s="1"/>
  <c r="AO46" i="17"/>
  <c r="AQ46" i="17" s="1"/>
  <c r="AS46" i="17" s="1"/>
  <c r="AO51" i="17"/>
  <c r="AQ51" i="17" s="1"/>
  <c r="AO62" i="17"/>
  <c r="AR62" i="17" s="1"/>
  <c r="AO70" i="17"/>
  <c r="AQ70" i="17" s="1"/>
  <c r="AO82" i="17"/>
  <c r="AQ82" i="17" s="1"/>
  <c r="AO18" i="17"/>
  <c r="AR18" i="17" s="1"/>
  <c r="AO32" i="17"/>
  <c r="AR32" i="17" s="1"/>
  <c r="AO53" i="17"/>
  <c r="AR53" i="17" s="1"/>
  <c r="AO105" i="17"/>
  <c r="AR105" i="17" s="1"/>
  <c r="AO109" i="17"/>
  <c r="AR109" i="17" s="1"/>
  <c r="AO141" i="17"/>
  <c r="AR141" i="17" s="1"/>
  <c r="AO156" i="17"/>
  <c r="AQ156" i="17" s="1"/>
  <c r="AO180" i="17"/>
  <c r="AR180" i="17" s="1"/>
  <c r="AO104" i="17"/>
  <c r="AR104" i="17" s="1"/>
  <c r="AO110" i="17"/>
  <c r="AR110" i="17" s="1"/>
  <c r="AO111" i="17"/>
  <c r="AR111" i="17" s="1"/>
  <c r="AO112" i="17"/>
  <c r="AR112" i="17" s="1"/>
  <c r="AO118" i="17"/>
  <c r="AR118" i="17" s="1"/>
  <c r="AO126" i="17"/>
  <c r="AR126" i="17" s="1"/>
  <c r="AO134" i="17"/>
  <c r="AR134" i="17" s="1"/>
  <c r="AO145" i="17"/>
  <c r="AR145" i="17" s="1"/>
  <c r="AO151" i="17"/>
  <c r="AR151" i="17" s="1"/>
  <c r="AO162" i="17"/>
  <c r="AR162" i="17" s="1"/>
  <c r="AO164" i="17"/>
  <c r="AR164" i="17" s="1"/>
  <c r="AO166" i="17"/>
  <c r="AR166" i="17" s="1"/>
  <c r="AO169" i="17"/>
  <c r="AR169" i="17" s="1"/>
  <c r="AO177" i="17"/>
  <c r="AR177" i="17" s="1"/>
  <c r="AO183" i="17"/>
  <c r="AR183" i="17" s="1"/>
  <c r="AO187" i="17"/>
  <c r="AR187" i="17" s="1"/>
  <c r="AO114" i="17"/>
  <c r="AR114" i="17" s="1"/>
  <c r="AO117" i="17"/>
  <c r="AQ117" i="17" s="1"/>
  <c r="AO119" i="17"/>
  <c r="AQ119" i="17" s="1"/>
  <c r="AO121" i="17"/>
  <c r="AR121" i="17" s="1"/>
  <c r="AO123" i="17"/>
  <c r="AQ123" i="17" s="1"/>
  <c r="AO124" i="17"/>
  <c r="AQ124" i="17" s="1"/>
  <c r="AO125" i="17"/>
  <c r="AQ125" i="17" s="1"/>
  <c r="AO127" i="17"/>
  <c r="AR127" i="17" s="1"/>
  <c r="AO131" i="17"/>
  <c r="AR131" i="17" s="1"/>
  <c r="AO132" i="17"/>
  <c r="AQ132" i="17" s="1"/>
  <c r="AO133" i="17"/>
  <c r="AR133" i="17" s="1"/>
  <c r="AO135" i="17"/>
  <c r="AR135" i="17" s="1"/>
  <c r="AO138" i="17"/>
  <c r="AR138" i="17" s="1"/>
  <c r="AO142" i="17"/>
  <c r="AR142" i="17" s="1"/>
  <c r="AO143" i="17"/>
  <c r="AQ143" i="17" s="1"/>
  <c r="AO146" i="17"/>
  <c r="AQ146" i="17" s="1"/>
  <c r="AO148" i="17"/>
  <c r="AQ148" i="17" s="1"/>
  <c r="AO150" i="17"/>
  <c r="AR150" i="17" s="1"/>
  <c r="AO158" i="17"/>
  <c r="AR158" i="17" s="1"/>
  <c r="AO159" i="17"/>
  <c r="AR159" i="17" s="1"/>
  <c r="AO161" i="17"/>
  <c r="AR161" i="17" s="1"/>
  <c r="AO172" i="17"/>
  <c r="AQ172" i="17" s="1"/>
  <c r="AO173" i="17"/>
  <c r="AR173" i="17" s="1"/>
  <c r="AO174" i="17"/>
  <c r="AR174" i="17" s="1"/>
  <c r="AO175" i="17"/>
  <c r="AR175" i="17" s="1"/>
  <c r="AO179" i="17"/>
  <c r="AQ179" i="17" s="1"/>
  <c r="AO181" i="17"/>
  <c r="AR181" i="17" s="1"/>
  <c r="AO182" i="17"/>
  <c r="AR182" i="17" s="1"/>
  <c r="AO184" i="17"/>
  <c r="AR184" i="17" s="1"/>
  <c r="AO106" i="17"/>
  <c r="AR106" i="17" s="1"/>
  <c r="AO107" i="17"/>
  <c r="AR107" i="17" s="1"/>
  <c r="AO113" i="17"/>
  <c r="AR113" i="17" s="1"/>
  <c r="AO115" i="17"/>
  <c r="AR115" i="17" s="1"/>
  <c r="AO116" i="17"/>
  <c r="AQ116" i="17" s="1"/>
  <c r="AO120" i="17"/>
  <c r="AR120" i="17" s="1"/>
  <c r="AO129" i="17"/>
  <c r="AR129" i="17" s="1"/>
  <c r="AO130" i="17"/>
  <c r="AR130" i="17" s="1"/>
  <c r="AO137" i="17"/>
  <c r="AR137" i="17" s="1"/>
  <c r="AO139" i="17"/>
  <c r="AQ139" i="17" s="1"/>
  <c r="AO149" i="17"/>
  <c r="AQ149" i="17" s="1"/>
  <c r="AO153" i="17"/>
  <c r="AQ153" i="17" s="1"/>
  <c r="AS153" i="17" s="1"/>
  <c r="AO157" i="17"/>
  <c r="AR157" i="17" s="1"/>
  <c r="AO165" i="17"/>
  <c r="AQ165" i="17" s="1"/>
  <c r="AO167" i="17"/>
  <c r="AQ167" i="17" s="1"/>
  <c r="AO168" i="17"/>
  <c r="AR168" i="17" s="1"/>
  <c r="AO170" i="17"/>
  <c r="AQ170" i="17" s="1"/>
  <c r="AO171" i="17"/>
  <c r="AQ171" i="17" s="1"/>
  <c r="AO178" i="17"/>
  <c r="AR178" i="17" s="1"/>
  <c r="AO185" i="17"/>
  <c r="AQ185" i="17" s="1"/>
  <c r="AS185" i="17" s="1"/>
  <c r="AO108" i="17"/>
  <c r="AQ108" i="17" s="1"/>
  <c r="AO128" i="17"/>
  <c r="AR128" i="17" s="1"/>
  <c r="AO140" i="17"/>
  <c r="AQ140" i="17" s="1"/>
  <c r="AO144" i="17"/>
  <c r="AQ144" i="17" s="1"/>
  <c r="AO147" i="17"/>
  <c r="AR147" i="17" s="1"/>
  <c r="AO152" i="17"/>
  <c r="AO155" i="17"/>
  <c r="AR155" i="17" s="1"/>
  <c r="AO160" i="17"/>
  <c r="AR160" i="17" s="1"/>
  <c r="AO176" i="17"/>
  <c r="AR176" i="17" s="1"/>
  <c r="AO136" i="17"/>
  <c r="AR136" i="17" s="1"/>
  <c r="AO154" i="17"/>
  <c r="AR154" i="17" s="1"/>
  <c r="AO163" i="17"/>
  <c r="AO122" i="17"/>
  <c r="AO199" i="17"/>
  <c r="AR199" i="17" s="1"/>
  <c r="AO207" i="17"/>
  <c r="AQ207" i="17" s="1"/>
  <c r="AO224" i="17"/>
  <c r="AQ224" i="17" s="1"/>
  <c r="AO239" i="17"/>
  <c r="AQ239" i="17" s="1"/>
  <c r="AS239" i="17" s="1"/>
  <c r="AO247" i="17"/>
  <c r="AQ247" i="17" s="1"/>
  <c r="AO263" i="17"/>
  <c r="AO193" i="17"/>
  <c r="AR193" i="17" s="1"/>
  <c r="AO194" i="17"/>
  <c r="AR194" i="17" s="1"/>
  <c r="AO196" i="17"/>
  <c r="AO203" i="17"/>
  <c r="AO211" i="17"/>
  <c r="AO218" i="17"/>
  <c r="AQ218" i="17" s="1"/>
  <c r="U218" i="17" s="1"/>
  <c r="AO219" i="17"/>
  <c r="AO223" i="17"/>
  <c r="AR223" i="17" s="1"/>
  <c r="AO226" i="17"/>
  <c r="AR226" i="17" s="1"/>
  <c r="AO227" i="17"/>
  <c r="AQ227" i="17" s="1"/>
  <c r="AS227" i="17" s="1"/>
  <c r="AO231" i="17"/>
  <c r="AR231" i="17" s="1"/>
  <c r="AO234" i="17"/>
  <c r="AO236" i="17"/>
  <c r="AQ236" i="17" s="1"/>
  <c r="AO251" i="17"/>
  <c r="AR251" i="17" s="1"/>
  <c r="AO254" i="17"/>
  <c r="AR254" i="17" s="1"/>
  <c r="AO259" i="17"/>
  <c r="AR259" i="17" s="1"/>
  <c r="AO267" i="17"/>
  <c r="AR267" i="17" s="1"/>
  <c r="AO271" i="17"/>
  <c r="AR271" i="17" s="1"/>
  <c r="AO192" i="17"/>
  <c r="AR192" i="17" s="1"/>
  <c r="AO200" i="17"/>
  <c r="AR200" i="17" s="1"/>
  <c r="AO201" i="17"/>
  <c r="AR201" i="17" s="1"/>
  <c r="AO209" i="17"/>
  <c r="AR209" i="17" s="1"/>
  <c r="AO210" i="17"/>
  <c r="AR210" i="17" s="1"/>
  <c r="AO216" i="17"/>
  <c r="AR216" i="17" s="1"/>
  <c r="AO217" i="17"/>
  <c r="AR217" i="17" s="1"/>
  <c r="AO222" i="17"/>
  <c r="AQ222" i="17" s="1"/>
  <c r="AO225" i="17"/>
  <c r="AQ225" i="17" s="1"/>
  <c r="AO232" i="17"/>
  <c r="AQ232" i="17" s="1"/>
  <c r="AO233" i="17"/>
  <c r="AQ233" i="17" s="1"/>
  <c r="AO238" i="17"/>
  <c r="AR238" i="17" s="1"/>
  <c r="AO240" i="17"/>
  <c r="AQ240" i="17" s="1"/>
  <c r="AO241" i="17"/>
  <c r="AQ241" i="17" s="1"/>
  <c r="AO242" i="17"/>
  <c r="AR242" i="17" s="1"/>
  <c r="AO246" i="17"/>
  <c r="AR246" i="17" s="1"/>
  <c r="AO249" i="17"/>
  <c r="AQ249" i="17" s="1"/>
  <c r="AO250" i="17"/>
  <c r="AQ250" i="17" s="1"/>
  <c r="AO256" i="17"/>
  <c r="AR256" i="17" s="1"/>
  <c r="AO257" i="17"/>
  <c r="AR257" i="17" s="1"/>
  <c r="AO261" i="17"/>
  <c r="AR261" i="17" s="1"/>
  <c r="AO264" i="17"/>
  <c r="AQ264" i="17" s="1"/>
  <c r="AO265" i="17"/>
  <c r="AR265" i="17" s="1"/>
  <c r="AO269" i="17"/>
  <c r="AR269" i="17" s="1"/>
  <c r="AO186" i="17"/>
  <c r="AR186" i="17" s="1"/>
  <c r="AO190" i="17"/>
  <c r="AQ190" i="17" s="1"/>
  <c r="AO195" i="17"/>
  <c r="AR195" i="17" s="1"/>
  <c r="AO197" i="17"/>
  <c r="AQ197" i="17" s="1"/>
  <c r="AO204" i="17"/>
  <c r="AR204" i="17" s="1"/>
  <c r="AO205" i="17"/>
  <c r="AR205" i="17" s="1"/>
  <c r="AO208" i="17"/>
  <c r="AR208" i="17" s="1"/>
  <c r="AO213" i="17"/>
  <c r="AQ213" i="17" s="1"/>
  <c r="AO221" i="17"/>
  <c r="AR221" i="17" s="1"/>
  <c r="AO229" i="17"/>
  <c r="AQ229" i="17" s="1"/>
  <c r="AO237" i="17"/>
  <c r="AR237" i="17" s="1"/>
  <c r="AO244" i="17"/>
  <c r="AR244" i="17" s="1"/>
  <c r="AO245" i="17"/>
  <c r="AR245" i="17" s="1"/>
  <c r="AO248" i="17"/>
  <c r="AQ248" i="17" s="1"/>
  <c r="U248" i="17" s="1"/>
  <c r="AO253" i="17"/>
  <c r="AR253" i="17" s="1"/>
  <c r="AO255" i="17"/>
  <c r="AR255" i="17" s="1"/>
  <c r="AO260" i="17"/>
  <c r="AR260" i="17" s="1"/>
  <c r="AO268" i="17"/>
  <c r="AR268" i="17" s="1"/>
  <c r="AO188" i="17"/>
  <c r="AQ188" i="17" s="1"/>
  <c r="AO189" i="17"/>
  <c r="AQ189" i="17" s="1"/>
  <c r="AO191" i="17"/>
  <c r="AQ191" i="17" s="1"/>
  <c r="AO212" i="17"/>
  <c r="AR212" i="17" s="1"/>
  <c r="AO214" i="17"/>
  <c r="AQ214" i="17" s="1"/>
  <c r="AO215" i="17"/>
  <c r="AQ215" i="17" s="1"/>
  <c r="AO220" i="17"/>
  <c r="AQ220" i="17" s="1"/>
  <c r="AO228" i="17"/>
  <c r="AR228" i="17" s="1"/>
  <c r="AO235" i="17"/>
  <c r="AQ235" i="17" s="1"/>
  <c r="AO243" i="17"/>
  <c r="AR243" i="17" s="1"/>
  <c r="AO252" i="17"/>
  <c r="AR252" i="17" s="1"/>
  <c r="AO198" i="17"/>
  <c r="AQ198" i="17" s="1"/>
  <c r="AO202" i="17"/>
  <c r="AR202" i="17" s="1"/>
  <c r="AO206" i="17"/>
  <c r="AR206" i="17" s="1"/>
  <c r="AO230" i="17"/>
  <c r="AQ230" i="17" s="1"/>
  <c r="AO258" i="17"/>
  <c r="AR258" i="17" s="1"/>
  <c r="AO262" i="17"/>
  <c r="AR262" i="17" s="1"/>
  <c r="AO266" i="17"/>
  <c r="AQ266" i="17" s="1"/>
  <c r="AS266" i="17" s="1"/>
  <c r="AO270" i="17"/>
  <c r="AR270" i="17" s="1"/>
  <c r="AO272" i="17"/>
  <c r="AR272" i="17" s="1"/>
  <c r="AO309" i="17"/>
  <c r="AR309" i="17" s="1"/>
  <c r="AO275" i="17"/>
  <c r="AQ275" i="17" s="1"/>
  <c r="AO276" i="17"/>
  <c r="AR276" i="17" s="1"/>
  <c r="AO278" i="17"/>
  <c r="AR278" i="17" s="1"/>
  <c r="AO280" i="17"/>
  <c r="AR280" i="17" s="1"/>
  <c r="AO283" i="17"/>
  <c r="AO288" i="17"/>
  <c r="AO292" i="17"/>
  <c r="AR292" i="17" s="1"/>
  <c r="AO294" i="17"/>
  <c r="AR294" i="17" s="1"/>
  <c r="AO297" i="17"/>
  <c r="AR297" i="17" s="1"/>
  <c r="AO302" i="17"/>
  <c r="AQ302" i="17" s="1"/>
  <c r="AS302" i="17" s="1"/>
  <c r="AO305" i="17"/>
  <c r="AR305" i="17" s="1"/>
  <c r="AO320" i="17"/>
  <c r="AR320" i="17" s="1"/>
  <c r="AO324" i="17"/>
  <c r="AQ324" i="17" s="1"/>
  <c r="U324" i="17" s="1"/>
  <c r="AO331" i="17"/>
  <c r="AQ331" i="17" s="1"/>
  <c r="AS331" i="17" s="1"/>
  <c r="AO336" i="17"/>
  <c r="AQ336" i="17" s="1"/>
  <c r="AO337" i="17"/>
  <c r="AQ337" i="17" s="1"/>
  <c r="AO340" i="17"/>
  <c r="AQ340" i="17" s="1"/>
  <c r="AO344" i="17"/>
  <c r="AR344" i="17" s="1"/>
  <c r="AO347" i="17"/>
  <c r="AR347" i="17" s="1"/>
  <c r="AO355" i="17"/>
  <c r="AR355" i="17" s="1"/>
  <c r="AO274" i="17"/>
  <c r="AQ274" i="17" s="1"/>
  <c r="AO279" i="17"/>
  <c r="AR279" i="17" s="1"/>
  <c r="AO284" i="17"/>
  <c r="AQ284" i="17" s="1"/>
  <c r="AO285" i="17"/>
  <c r="AQ285" i="17" s="1"/>
  <c r="AO286" i="17"/>
  <c r="AR286" i="17" s="1"/>
  <c r="AO290" i="17"/>
  <c r="AR290" i="17" s="1"/>
  <c r="AO295" i="17"/>
  <c r="AR295" i="17" s="1"/>
  <c r="AO298" i="17"/>
  <c r="AR298" i="17" s="1"/>
  <c r="AO300" i="17"/>
  <c r="AQ300" i="17" s="1"/>
  <c r="AO301" i="17"/>
  <c r="AR301" i="17" s="1"/>
  <c r="AO303" i="17"/>
  <c r="AR303" i="17" s="1"/>
  <c r="AO310" i="17"/>
  <c r="AR310" i="17" s="1"/>
  <c r="AO314" i="17"/>
  <c r="AR314" i="17" s="1"/>
  <c r="AO316" i="17"/>
  <c r="AR316" i="17" s="1"/>
  <c r="AO317" i="17"/>
  <c r="AR317" i="17" s="1"/>
  <c r="AO318" i="17"/>
  <c r="AR318" i="17" s="1"/>
  <c r="AO319" i="17"/>
  <c r="AR319" i="17" s="1"/>
  <c r="AO322" i="17"/>
  <c r="AR322" i="17" s="1"/>
  <c r="AO326" i="17"/>
  <c r="AR326" i="17" s="1"/>
  <c r="AO327" i="17"/>
  <c r="AR327" i="17" s="1"/>
  <c r="AO330" i="17"/>
  <c r="AR330" i="17" s="1"/>
  <c r="AO333" i="17"/>
  <c r="AR333" i="17" s="1"/>
  <c r="AO334" i="17"/>
  <c r="AR334" i="17" s="1"/>
  <c r="AO338" i="17"/>
  <c r="AR338" i="17" s="1"/>
  <c r="AO341" i="17"/>
  <c r="AR341" i="17" s="1"/>
  <c r="AO342" i="17"/>
  <c r="AR342" i="17" s="1"/>
  <c r="AO343" i="17"/>
  <c r="AQ343" i="17" s="1"/>
  <c r="AO346" i="17"/>
  <c r="AR346" i="17" s="1"/>
  <c r="AO349" i="17"/>
  <c r="AR349" i="17" s="1"/>
  <c r="AO350" i="17"/>
  <c r="AR350" i="17" s="1"/>
  <c r="AO352" i="17"/>
  <c r="AQ352" i="17" s="1"/>
  <c r="AS352" i="17" s="1"/>
  <c r="AO273" i="17"/>
  <c r="AQ273" i="17" s="1"/>
  <c r="AO277" i="17"/>
  <c r="AQ277" i="17" s="1"/>
  <c r="AO282" i="17"/>
  <c r="AR282" i="17" s="1"/>
  <c r="AO293" i="17"/>
  <c r="AQ293" i="17" s="1"/>
  <c r="AO306" i="17"/>
  <c r="AR306" i="17" s="1"/>
  <c r="AO307" i="17"/>
  <c r="AQ307" i="17" s="1"/>
  <c r="AO312" i="17"/>
  <c r="AR312" i="17" s="1"/>
  <c r="AO313" i="17"/>
  <c r="AR313" i="17" s="1"/>
  <c r="AO325" i="17"/>
  <c r="AQ325" i="17" s="1"/>
  <c r="AO329" i="17"/>
  <c r="AQ329" i="17" s="1"/>
  <c r="AO345" i="17"/>
  <c r="AQ345" i="17" s="1"/>
  <c r="AO353" i="17"/>
  <c r="AR353" i="17" s="1"/>
  <c r="AO354" i="17"/>
  <c r="AR354" i="17" s="1"/>
  <c r="AO281" i="17"/>
  <c r="AQ281" i="17" s="1"/>
  <c r="AO289" i="17"/>
  <c r="AR289" i="17" s="1"/>
  <c r="AO299" i="17"/>
  <c r="AR299" i="17" s="1"/>
  <c r="AO304" i="17"/>
  <c r="AR304" i="17" s="1"/>
  <c r="AO308" i="17"/>
  <c r="AR308" i="17" s="1"/>
  <c r="AO315" i="17"/>
  <c r="AQ315" i="17" s="1"/>
  <c r="AO321" i="17"/>
  <c r="AQ321" i="17" s="1"/>
  <c r="AO332" i="17"/>
  <c r="AQ332" i="17" s="1"/>
  <c r="AO348" i="17"/>
  <c r="AQ348" i="17" s="1"/>
  <c r="AS348" i="17" s="1"/>
  <c r="AO287" i="17"/>
  <c r="AQ287" i="17" s="1"/>
  <c r="AO291" i="17"/>
  <c r="AQ291" i="17" s="1"/>
  <c r="AS291" i="17" s="1"/>
  <c r="AO296" i="17"/>
  <c r="AR296" i="17" s="1"/>
  <c r="AO311" i="17"/>
  <c r="AR311" i="17" s="1"/>
  <c r="AO323" i="17"/>
  <c r="AR323" i="17" s="1"/>
  <c r="AO328" i="17"/>
  <c r="AR328" i="17" s="1"/>
  <c r="AO335" i="17"/>
  <c r="AQ335" i="17" s="1"/>
  <c r="AO339" i="17"/>
  <c r="AR339" i="17" s="1"/>
  <c r="AO351" i="17"/>
  <c r="AQ351" i="17" s="1"/>
  <c r="AO359" i="17"/>
  <c r="AQ359" i="17" s="1"/>
  <c r="AO368" i="17"/>
  <c r="AQ368" i="17" s="1"/>
  <c r="AO392" i="17"/>
  <c r="AR392" i="17" s="1"/>
  <c r="AO399" i="17"/>
  <c r="AR399" i="17" s="1"/>
  <c r="AO407" i="17"/>
  <c r="AQ407" i="17" s="1"/>
  <c r="AO416" i="17"/>
  <c r="AQ416" i="17" s="1"/>
  <c r="AO428" i="17"/>
  <c r="AR428" i="17" s="1"/>
  <c r="AO362" i="17"/>
  <c r="AR362" i="17" s="1"/>
  <c r="AO363" i="17"/>
  <c r="AR363" i="17" s="1"/>
  <c r="AO366" i="17"/>
  <c r="AR366" i="17" s="1"/>
  <c r="AO369" i="17"/>
  <c r="AR369" i="17" s="1"/>
  <c r="AO370" i="17"/>
  <c r="AR370" i="17" s="1"/>
  <c r="AO372" i="17"/>
  <c r="AR372" i="17" s="1"/>
  <c r="AO378" i="17"/>
  <c r="AQ378" i="17" s="1"/>
  <c r="AO382" i="17"/>
  <c r="AO386" i="17"/>
  <c r="AQ386" i="17" s="1"/>
  <c r="AO387" i="17"/>
  <c r="AR387" i="17" s="1"/>
  <c r="AO391" i="17"/>
  <c r="AQ391" i="17" s="1"/>
  <c r="AO394" i="17"/>
  <c r="AR394" i="17" s="1"/>
  <c r="AO401" i="17"/>
  <c r="AR401" i="17" s="1"/>
  <c r="AO403" i="17"/>
  <c r="AQ403" i="17" s="1"/>
  <c r="AO404" i="17"/>
  <c r="AQ404" i="17" s="1"/>
  <c r="AO410" i="17"/>
  <c r="AQ410" i="17" s="1"/>
  <c r="AO411" i="17"/>
  <c r="AR411" i="17" s="1"/>
  <c r="AO414" i="17"/>
  <c r="AQ414" i="17" s="1"/>
  <c r="AO420" i="17"/>
  <c r="AR420" i="17" s="1"/>
  <c r="AO434" i="17"/>
  <c r="AR434" i="17" s="1"/>
  <c r="AO358" i="17"/>
  <c r="AR358" i="17" s="1"/>
  <c r="AO360" i="17"/>
  <c r="AR360" i="17" s="1"/>
  <c r="AO361" i="17"/>
  <c r="AO374" i="17"/>
  <c r="AR374" i="17" s="1"/>
  <c r="AO376" i="17"/>
  <c r="AQ376" i="17" s="1"/>
  <c r="AO377" i="17"/>
  <c r="AR377" i="17" s="1"/>
  <c r="AO379" i="17"/>
  <c r="AR379" i="17" s="1"/>
  <c r="AO384" i="17"/>
  <c r="AR384" i="17" s="1"/>
  <c r="AO385" i="17"/>
  <c r="AR385" i="17" s="1"/>
  <c r="AO393" i="17"/>
  <c r="AQ393" i="17" s="1"/>
  <c r="AO395" i="17"/>
  <c r="AQ395" i="17" s="1"/>
  <c r="AO405" i="17"/>
  <c r="AR405" i="17" s="1"/>
  <c r="AO409" i="17"/>
  <c r="AR409" i="17" s="1"/>
  <c r="AO413" i="17"/>
  <c r="AR413" i="17" s="1"/>
  <c r="AO417" i="17"/>
  <c r="AR417" i="17" s="1"/>
  <c r="AO421" i="17"/>
  <c r="AR421" i="17" s="1"/>
  <c r="AO424" i="17"/>
  <c r="AR424" i="17" s="1"/>
  <c r="AO425" i="17"/>
  <c r="AR425" i="17" s="1"/>
  <c r="AO426" i="17"/>
  <c r="AR426" i="17" s="1"/>
  <c r="AO430" i="17"/>
  <c r="AQ430" i="17" s="1"/>
  <c r="AO432" i="17"/>
  <c r="AR432" i="17" s="1"/>
  <c r="AO433" i="17"/>
  <c r="AR433" i="17" s="1"/>
  <c r="AO436" i="17"/>
  <c r="AR436" i="17" s="1"/>
  <c r="AO357" i="17"/>
  <c r="AR357" i="17" s="1"/>
  <c r="AO371" i="17"/>
  <c r="AR371" i="17" s="1"/>
  <c r="AO373" i="17"/>
  <c r="AQ373" i="17" s="1"/>
  <c r="AO375" i="17"/>
  <c r="AQ375" i="17" s="1"/>
  <c r="AO380" i="17"/>
  <c r="AR380" i="17" s="1"/>
  <c r="AO381" i="17"/>
  <c r="AR381" i="17" s="1"/>
  <c r="AO396" i="17"/>
  <c r="AR396" i="17" s="1"/>
  <c r="AO397" i="17"/>
  <c r="AQ397" i="17" s="1"/>
  <c r="AO400" i="17"/>
  <c r="AQ400" i="17" s="1"/>
  <c r="AO402" i="17"/>
  <c r="AQ402" i="17" s="1"/>
  <c r="AO408" i="17"/>
  <c r="AQ408" i="17" s="1"/>
  <c r="AO419" i="17"/>
  <c r="AR419" i="17" s="1"/>
  <c r="AO422" i="17"/>
  <c r="AR422" i="17" s="1"/>
  <c r="AO423" i="17"/>
  <c r="AQ423" i="17" s="1"/>
  <c r="AO429" i="17"/>
  <c r="AR429" i="17" s="1"/>
  <c r="AO431" i="17"/>
  <c r="AR431" i="17" s="1"/>
  <c r="AO435" i="17"/>
  <c r="AR435" i="17" s="1"/>
  <c r="AO438" i="17"/>
  <c r="AR438" i="17" s="1"/>
  <c r="AO440" i="17"/>
  <c r="AR440" i="17" s="1"/>
  <c r="AO356" i="17"/>
  <c r="AR356" i="17" s="1"/>
  <c r="AO364" i="17"/>
  <c r="AR364" i="17" s="1"/>
  <c r="AO367" i="17"/>
  <c r="AQ367" i="17" s="1"/>
  <c r="AO383" i="17"/>
  <c r="AQ383" i="17" s="1"/>
  <c r="AO388" i="17"/>
  <c r="AR388" i="17" s="1"/>
  <c r="AO406" i="17"/>
  <c r="AQ406" i="17" s="1"/>
  <c r="AO412" i="17"/>
  <c r="AQ412" i="17" s="1"/>
  <c r="AS412" i="17" s="1"/>
  <c r="AO415" i="17"/>
  <c r="AR415" i="17" s="1"/>
  <c r="AO437" i="17"/>
  <c r="AR437" i="17" s="1"/>
  <c r="AO439" i="17"/>
  <c r="AR439" i="17" s="1"/>
  <c r="AO365" i="17"/>
  <c r="AQ365" i="17" s="1"/>
  <c r="AO389" i="17"/>
  <c r="AR389" i="17" s="1"/>
  <c r="AO390" i="17"/>
  <c r="AQ390" i="17" s="1"/>
  <c r="AO398" i="17"/>
  <c r="AR398" i="17" s="1"/>
  <c r="AO427" i="17"/>
  <c r="AR427" i="17" s="1"/>
  <c r="AO418" i="17"/>
  <c r="AR418" i="17" s="1"/>
  <c r="AO453" i="17"/>
  <c r="AR453" i="17" s="1"/>
  <c r="AO461" i="17"/>
  <c r="AR461" i="17" s="1"/>
  <c r="AO466" i="17"/>
  <c r="AR466" i="17" s="1"/>
  <c r="AO478" i="17"/>
  <c r="AQ478" i="17" s="1"/>
  <c r="AO441" i="17"/>
  <c r="AQ441" i="17" s="1"/>
  <c r="AO445" i="17"/>
  <c r="AQ445" i="17" s="1"/>
  <c r="AO449" i="17"/>
  <c r="AR449" i="17" s="1"/>
  <c r="AO455" i="17"/>
  <c r="AQ455" i="17" s="1"/>
  <c r="AO456" i="17"/>
  <c r="AR456" i="17" s="1"/>
  <c r="AO457" i="17"/>
  <c r="AR457" i="17" s="1"/>
  <c r="AO479" i="17"/>
  <c r="AR479" i="17" s="1"/>
  <c r="AO480" i="17"/>
  <c r="AQ480" i="17" s="1"/>
  <c r="AO481" i="17"/>
  <c r="AR481" i="17" s="1"/>
  <c r="AO484" i="17"/>
  <c r="AR484" i="17" s="1"/>
  <c r="AO488" i="17"/>
  <c r="AQ488" i="17" s="1"/>
  <c r="AO489" i="17"/>
  <c r="AQ489" i="17" s="1"/>
  <c r="AO491" i="17"/>
  <c r="AQ491" i="17" s="1"/>
  <c r="AO499" i="17"/>
  <c r="AR499" i="17" s="1"/>
  <c r="AO503" i="17"/>
  <c r="AR503" i="17" s="1"/>
  <c r="AO506" i="17"/>
  <c r="AR506" i="17" s="1"/>
  <c r="AO521" i="17"/>
  <c r="AQ521" i="17" s="1"/>
  <c r="AO523" i="17"/>
  <c r="AQ523" i="17" s="1"/>
  <c r="AO443" i="17"/>
  <c r="AR443" i="17" s="1"/>
  <c r="AO447" i="17"/>
  <c r="AR447" i="17" s="1"/>
  <c r="AO448" i="17"/>
  <c r="AQ448" i="17" s="1"/>
  <c r="AS448" i="17" s="1"/>
  <c r="AO451" i="17"/>
  <c r="AR451" i="17" s="1"/>
  <c r="AO452" i="17"/>
  <c r="AR452" i="17" s="1"/>
  <c r="AO460" i="17"/>
  <c r="AR460" i="17" s="1"/>
  <c r="AO462" i="17"/>
  <c r="AQ462" i="17" s="1"/>
  <c r="AS462" i="17" s="1"/>
  <c r="AO463" i="17"/>
  <c r="AQ463" i="17" s="1"/>
  <c r="AO469" i="17"/>
  <c r="AQ469" i="17" s="1"/>
  <c r="AO470" i="17"/>
  <c r="AR470" i="17" s="1"/>
  <c r="AO471" i="17"/>
  <c r="AR471" i="17" s="1"/>
  <c r="AO472" i="17"/>
  <c r="AR472" i="17" s="1"/>
  <c r="AO475" i="17"/>
  <c r="AR475" i="17" s="1"/>
  <c r="AO485" i="17"/>
  <c r="AQ485" i="17" s="1"/>
  <c r="AO486" i="17"/>
  <c r="AR486" i="17" s="1"/>
  <c r="AO487" i="17"/>
  <c r="AR487" i="17" s="1"/>
  <c r="AO494" i="17"/>
  <c r="AR494" i="17" s="1"/>
  <c r="AO495" i="17"/>
  <c r="AQ495" i="17" s="1"/>
  <c r="AO496" i="17"/>
  <c r="AR496" i="17" s="1"/>
  <c r="AO498" i="17"/>
  <c r="AO505" i="17"/>
  <c r="AQ505" i="17" s="1"/>
  <c r="AO510" i="17"/>
  <c r="AO511" i="17"/>
  <c r="AR511" i="17" s="1"/>
  <c r="AO512" i="17"/>
  <c r="AO515" i="17"/>
  <c r="AQ515" i="17" s="1"/>
  <c r="AO518" i="17"/>
  <c r="AQ518" i="17" s="1"/>
  <c r="AO519" i="17"/>
  <c r="AR519" i="17" s="1"/>
  <c r="AO520" i="17"/>
  <c r="AO442" i="17"/>
  <c r="AR442" i="17" s="1"/>
  <c r="AO446" i="17"/>
  <c r="AQ446" i="17" s="1"/>
  <c r="AO454" i="17"/>
  <c r="AQ454" i="17" s="1"/>
  <c r="AO459" i="17"/>
  <c r="AR459" i="17" s="1"/>
  <c r="AO465" i="17"/>
  <c r="AR465" i="17" s="1"/>
  <c r="AO467" i="17"/>
  <c r="AQ467" i="17" s="1"/>
  <c r="AO468" i="17"/>
  <c r="AQ468" i="17" s="1"/>
  <c r="AO474" i="17"/>
  <c r="AR474" i="17" s="1"/>
  <c r="AO483" i="17"/>
  <c r="AQ483" i="17" s="1"/>
  <c r="AO493" i="17"/>
  <c r="AQ493" i="17" s="1"/>
  <c r="AO502" i="17"/>
  <c r="AQ502" i="17" s="1"/>
  <c r="AO504" i="17"/>
  <c r="AR504" i="17" s="1"/>
  <c r="AO507" i="17"/>
  <c r="AR507" i="17" s="1"/>
  <c r="AO509" i="17"/>
  <c r="AR509" i="17" s="1"/>
  <c r="AO514" i="17"/>
  <c r="AR514" i="17" s="1"/>
  <c r="AO517" i="17"/>
  <c r="AQ517" i="17" s="1"/>
  <c r="AO525" i="17"/>
  <c r="AR525" i="17" s="1"/>
  <c r="AO450" i="17"/>
  <c r="AR450" i="17" s="1"/>
  <c r="AO458" i="17"/>
  <c r="AQ458" i="17" s="1"/>
  <c r="AO476" i="17"/>
  <c r="AQ476" i="17" s="1"/>
  <c r="AO477" i="17"/>
  <c r="AR477" i="17" s="1"/>
  <c r="AO482" i="17"/>
  <c r="AQ482" i="17" s="1"/>
  <c r="AO490" i="17"/>
  <c r="AQ490" i="17" s="1"/>
  <c r="AS490" i="17" s="1"/>
  <c r="AO492" i="17"/>
  <c r="AQ492" i="17" s="1"/>
  <c r="AO497" i="17"/>
  <c r="AR497" i="17" s="1"/>
  <c r="AO500" i="17"/>
  <c r="AQ500" i="17" s="1"/>
  <c r="AO501" i="17"/>
  <c r="AQ501" i="17" s="1"/>
  <c r="AO508" i="17"/>
  <c r="AR508" i="17" s="1"/>
  <c r="AO516" i="17"/>
  <c r="AQ516" i="17" s="1"/>
  <c r="AO522" i="17"/>
  <c r="AR522" i="17" s="1"/>
  <c r="AO524" i="17"/>
  <c r="AQ524" i="17" s="1"/>
  <c r="AO444" i="17"/>
  <c r="AR444" i="17" s="1"/>
  <c r="AO464" i="17"/>
  <c r="AR464" i="17" s="1"/>
  <c r="AO473" i="17"/>
  <c r="AR473" i="17" s="1"/>
  <c r="AO513" i="17"/>
  <c r="AR513" i="17" s="1"/>
  <c r="AO526" i="17"/>
  <c r="AQ526" i="17" s="1"/>
  <c r="AO529" i="17"/>
  <c r="AQ529" i="17" s="1"/>
  <c r="AO545" i="17"/>
  <c r="AQ545" i="17" s="1"/>
  <c r="AO552" i="17"/>
  <c r="AQ552" i="17" s="1"/>
  <c r="AO577" i="17"/>
  <c r="AR577" i="17" s="1"/>
  <c r="AO584" i="17"/>
  <c r="AQ584" i="17" s="1"/>
  <c r="AO600" i="17"/>
  <c r="AR600" i="17" s="1"/>
  <c r="AO528" i="17"/>
  <c r="AQ528" i="17" s="1"/>
  <c r="AO531" i="17"/>
  <c r="AQ531" i="17" s="1"/>
  <c r="AO532" i="17"/>
  <c r="AR532" i="17" s="1"/>
  <c r="AO534" i="17"/>
  <c r="AR534" i="17" s="1"/>
  <c r="AO544" i="17"/>
  <c r="AQ544" i="17" s="1"/>
  <c r="AO547" i="17"/>
  <c r="AR547" i="17" s="1"/>
  <c r="AO554" i="17"/>
  <c r="AR554" i="17" s="1"/>
  <c r="AO555" i="17"/>
  <c r="AR555" i="17" s="1"/>
  <c r="AO559" i="17"/>
  <c r="AQ559" i="17" s="1"/>
  <c r="AO563" i="17"/>
  <c r="AR563" i="17" s="1"/>
  <c r="AO571" i="17"/>
  <c r="AQ571" i="17" s="1"/>
  <c r="AO573" i="17"/>
  <c r="AR573" i="17" s="1"/>
  <c r="AO580" i="17"/>
  <c r="AR580" i="17" s="1"/>
  <c r="AO586" i="17"/>
  <c r="AR586" i="17" s="1"/>
  <c r="AO588" i="17"/>
  <c r="AR588" i="17" s="1"/>
  <c r="AO590" i="17"/>
  <c r="AQ590" i="17" s="1"/>
  <c r="AO594" i="17"/>
  <c r="AQ594" i="17" s="1"/>
  <c r="AO595" i="17"/>
  <c r="AR595" i="17" s="1"/>
  <c r="AO603" i="17"/>
  <c r="AQ603" i="17" s="1"/>
  <c r="AO608" i="17"/>
  <c r="AQ608" i="17" s="1"/>
  <c r="U608" i="17" s="1"/>
  <c r="AO611" i="17"/>
  <c r="AR611" i="17" s="1"/>
  <c r="AO616" i="17"/>
  <c r="AQ616" i="17" s="1"/>
  <c r="AO618" i="17"/>
  <c r="AO527" i="17"/>
  <c r="AR527" i="17" s="1"/>
  <c r="AO530" i="17"/>
  <c r="AR530" i="17" s="1"/>
  <c r="AO538" i="17"/>
  <c r="AQ538" i="17" s="1"/>
  <c r="AO539" i="17"/>
  <c r="AR539" i="17" s="1"/>
  <c r="AO543" i="17"/>
  <c r="AR543" i="17" s="1"/>
  <c r="AO546" i="17"/>
  <c r="AO548" i="17"/>
  <c r="AQ548" i="17" s="1"/>
  <c r="AO551" i="17"/>
  <c r="AR551" i="17" s="1"/>
  <c r="AO560" i="17"/>
  <c r="AQ560" i="17" s="1"/>
  <c r="AO562" i="17"/>
  <c r="AQ562" i="17" s="1"/>
  <c r="U562" i="17" s="1"/>
  <c r="AO564" i="17"/>
  <c r="AO565" i="17"/>
  <c r="AQ565" i="17" s="1"/>
  <c r="AO570" i="17"/>
  <c r="AR570" i="17" s="1"/>
  <c r="AO572" i="17"/>
  <c r="AR572" i="17" s="1"/>
  <c r="AO575" i="17"/>
  <c r="AR575" i="17" s="1"/>
  <c r="AO578" i="17"/>
  <c r="AO583" i="17"/>
  <c r="AR583" i="17" s="1"/>
  <c r="AO585" i="17"/>
  <c r="AR585" i="17" s="1"/>
  <c r="AO587" i="17"/>
  <c r="AO597" i="17"/>
  <c r="AR597" i="17" s="1"/>
  <c r="AO602" i="17"/>
  <c r="AR602" i="17" s="1"/>
  <c r="AO607" i="17"/>
  <c r="AR607" i="17" s="1"/>
  <c r="AO610" i="17"/>
  <c r="AQ610" i="17" s="1"/>
  <c r="AO535" i="17"/>
  <c r="AQ535" i="17" s="1"/>
  <c r="AO536" i="17"/>
  <c r="AQ536" i="17" s="1"/>
  <c r="AO537" i="17"/>
  <c r="AO541" i="17"/>
  <c r="AQ541" i="17" s="1"/>
  <c r="AO542" i="17"/>
  <c r="AQ542" i="17" s="1"/>
  <c r="AO549" i="17"/>
  <c r="AR549" i="17" s="1"/>
  <c r="AO550" i="17"/>
  <c r="AR550" i="17" s="1"/>
  <c r="AO553" i="17"/>
  <c r="AQ553" i="17" s="1"/>
  <c r="AO556" i="17"/>
  <c r="AR556" i="17" s="1"/>
  <c r="AO557" i="17"/>
  <c r="AO558" i="17"/>
  <c r="AR558" i="17" s="1"/>
  <c r="AO561" i="17"/>
  <c r="AQ561" i="17" s="1"/>
  <c r="AO568" i="17"/>
  <c r="AR568" i="17" s="1"/>
  <c r="AO569" i="17"/>
  <c r="AR569" i="17" s="1"/>
  <c r="AO574" i="17"/>
  <c r="AR574" i="17" s="1"/>
  <c r="AO579" i="17"/>
  <c r="AO581" i="17"/>
  <c r="AQ581" i="17" s="1"/>
  <c r="AO582" i="17"/>
  <c r="AR582" i="17" s="1"/>
  <c r="AO593" i="17"/>
  <c r="AR593" i="17" s="1"/>
  <c r="AO596" i="17"/>
  <c r="AO601" i="17"/>
  <c r="AQ601" i="17" s="1"/>
  <c r="AO605" i="17"/>
  <c r="AR605" i="17" s="1"/>
  <c r="AO606" i="17"/>
  <c r="AO609" i="17"/>
  <c r="AQ609" i="17" s="1"/>
  <c r="AO613" i="17"/>
  <c r="AR613" i="17" s="1"/>
  <c r="AO614" i="17"/>
  <c r="AR614" i="17" s="1"/>
  <c r="AO615" i="17"/>
  <c r="AR615" i="17" s="1"/>
  <c r="AO533" i="17"/>
  <c r="AQ533" i="17" s="1"/>
  <c r="U533" i="17" s="1"/>
  <c r="AO540" i="17"/>
  <c r="AR540" i="17" s="1"/>
  <c r="AO567" i="17"/>
  <c r="AQ567" i="17" s="1"/>
  <c r="AO576" i="17"/>
  <c r="AR576" i="17" s="1"/>
  <c r="AO589" i="17"/>
  <c r="AR589" i="17" s="1"/>
  <c r="AO591" i="17"/>
  <c r="AR591" i="17" s="1"/>
  <c r="AO592" i="17"/>
  <c r="AR592" i="17" s="1"/>
  <c r="AO599" i="17"/>
  <c r="AQ599" i="17" s="1"/>
  <c r="AO604" i="17"/>
  <c r="AQ604" i="17" s="1"/>
  <c r="AO612" i="17"/>
  <c r="AR612" i="17" s="1"/>
  <c r="AO566" i="17"/>
  <c r="AQ566" i="17" s="1"/>
  <c r="AO598" i="17"/>
  <c r="AR598" i="17" s="1"/>
  <c r="AO624" i="17"/>
  <c r="AQ624" i="17" s="1"/>
  <c r="U624" i="17" s="1"/>
  <c r="AO671" i="17"/>
  <c r="AQ671" i="17" s="1"/>
  <c r="U671" i="17" s="1"/>
  <c r="AO680" i="17"/>
  <c r="AR680" i="17" s="1"/>
  <c r="AO720" i="17"/>
  <c r="AR720" i="17" s="1"/>
  <c r="AO760" i="17"/>
  <c r="AQ760" i="17" s="1"/>
  <c r="AO776" i="17"/>
  <c r="AR776" i="17" s="1"/>
  <c r="AO620" i="17"/>
  <c r="AR620" i="17" s="1"/>
  <c r="AO623" i="17"/>
  <c r="AR623" i="17" s="1"/>
  <c r="AO629" i="17"/>
  <c r="AR629" i="17" s="1"/>
  <c r="AO635" i="17"/>
  <c r="AR635" i="17" s="1"/>
  <c r="AO637" i="17"/>
  <c r="AR637" i="17" s="1"/>
  <c r="AO641" i="17"/>
  <c r="AR641" i="17" s="1"/>
  <c r="AO643" i="17"/>
  <c r="AQ643" i="17" s="1"/>
  <c r="AO652" i="17"/>
  <c r="AQ652" i="17" s="1"/>
  <c r="AO655" i="17"/>
  <c r="AR655" i="17" s="1"/>
  <c r="AO657" i="17"/>
  <c r="AR657" i="17" s="1"/>
  <c r="AO666" i="17"/>
  <c r="AQ666" i="17" s="1"/>
  <c r="AO667" i="17"/>
  <c r="AR667" i="17" s="1"/>
  <c r="AO676" i="17"/>
  <c r="AQ676" i="17" s="1"/>
  <c r="AO679" i="17"/>
  <c r="AR679" i="17" s="1"/>
  <c r="AO689" i="17"/>
  <c r="AQ689" i="17" s="1"/>
  <c r="AO691" i="17"/>
  <c r="AQ691" i="17" s="1"/>
  <c r="AO695" i="17"/>
  <c r="AR695" i="17" s="1"/>
  <c r="AO697" i="17"/>
  <c r="AR697" i="17" s="1"/>
  <c r="AO699" i="17"/>
  <c r="AR699" i="17" s="1"/>
  <c r="AO705" i="17"/>
  <c r="AR705" i="17" s="1"/>
  <c r="AO707" i="17"/>
  <c r="AR707" i="17" s="1"/>
  <c r="AO708" i="17"/>
  <c r="AR708" i="17" s="1"/>
  <c r="AO714" i="17"/>
  <c r="AQ714" i="17" s="1"/>
  <c r="AO715" i="17"/>
  <c r="AQ715" i="17" s="1"/>
  <c r="AO719" i="17"/>
  <c r="AR719" i="17" s="1"/>
  <c r="AO721" i="17"/>
  <c r="AR721" i="17" s="1"/>
  <c r="AO722" i="17"/>
  <c r="AQ722" i="17" s="1"/>
  <c r="AO723" i="17"/>
  <c r="AR723" i="17" s="1"/>
  <c r="AO727" i="17"/>
  <c r="AR727" i="17" s="1"/>
  <c r="AO731" i="17"/>
  <c r="AQ731" i="17" s="1"/>
  <c r="AO737" i="17"/>
  <c r="AR737" i="17" s="1"/>
  <c r="AO740" i="17"/>
  <c r="AR740" i="17" s="1"/>
  <c r="AO747" i="17"/>
  <c r="AQ747" i="17" s="1"/>
  <c r="AO750" i="17"/>
  <c r="AR750" i="17" s="1"/>
  <c r="AO754" i="17"/>
  <c r="AR754" i="17" s="1"/>
  <c r="AO755" i="17"/>
  <c r="AO761" i="17"/>
  <c r="AR761" i="17" s="1"/>
  <c r="AO764" i="17"/>
  <c r="AQ764" i="17" s="1"/>
  <c r="AO769" i="17"/>
  <c r="AR769" i="17" s="1"/>
  <c r="AO779" i="17"/>
  <c r="AR779" i="17" s="1"/>
  <c r="AO780" i="17"/>
  <c r="AR780" i="17" s="1"/>
  <c r="AO783" i="17"/>
  <c r="AO788" i="17"/>
  <c r="AR788" i="17" s="1"/>
  <c r="AO791" i="17"/>
  <c r="AQ791" i="17" s="1"/>
  <c r="AO622" i="17"/>
  <c r="AR622" i="17" s="1"/>
  <c r="AO625" i="17"/>
  <c r="AR625" i="17" s="1"/>
  <c r="AO626" i="17"/>
  <c r="AR626" i="17" s="1"/>
  <c r="AO632" i="17"/>
  <c r="AQ632" i="17" s="1"/>
  <c r="AO633" i="17"/>
  <c r="AO634" i="17"/>
  <c r="AO642" i="17"/>
  <c r="AO647" i="17"/>
  <c r="AR647" i="17" s="1"/>
  <c r="AO648" i="17"/>
  <c r="AQ648" i="17" s="1"/>
  <c r="AO649" i="17"/>
  <c r="AR649" i="17" s="1"/>
  <c r="AO650" i="17"/>
  <c r="AO656" i="17"/>
  <c r="AQ656" i="17" s="1"/>
  <c r="AO658" i="17"/>
  <c r="AR658" i="17" s="1"/>
  <c r="AO662" i="17"/>
  <c r="AR662" i="17" s="1"/>
  <c r="AO664" i="17"/>
  <c r="AQ664" i="17" s="1"/>
  <c r="AO665" i="17"/>
  <c r="AR665" i="17" s="1"/>
  <c r="AO669" i="17"/>
  <c r="AR669" i="17" s="1"/>
  <c r="AO672" i="17"/>
  <c r="AQ672" i="17" s="1"/>
  <c r="AO673" i="17"/>
  <c r="AQ673" i="17" s="1"/>
  <c r="AO674" i="17"/>
  <c r="AR674" i="17" s="1"/>
  <c r="AO677" i="17"/>
  <c r="AQ677" i="17" s="1"/>
  <c r="AO681" i="17"/>
  <c r="AR681" i="17" s="1"/>
  <c r="AO682" i="17"/>
  <c r="AR682" i="17" s="1"/>
  <c r="AO684" i="17"/>
  <c r="AR684" i="17" s="1"/>
  <c r="AO688" i="17"/>
  <c r="AQ688" i="17" s="1"/>
  <c r="AO693" i="17"/>
  <c r="AR693" i="17" s="1"/>
  <c r="AO701" i="17"/>
  <c r="AQ701" i="17" s="1"/>
  <c r="AO710" i="17"/>
  <c r="AR710" i="17" s="1"/>
  <c r="AO712" i="17"/>
  <c r="AR712" i="17" s="1"/>
  <c r="AO713" i="17"/>
  <c r="AR713" i="17" s="1"/>
  <c r="AO718" i="17"/>
  <c r="AQ718" i="17" s="1"/>
  <c r="AO728" i="17"/>
  <c r="AQ728" i="17" s="1"/>
  <c r="AO729" i="17"/>
  <c r="AR729" i="17" s="1"/>
  <c r="AO733" i="17"/>
  <c r="AR733" i="17" s="1"/>
  <c r="AO736" i="17"/>
  <c r="AR736" i="17" s="1"/>
  <c r="AO738" i="17"/>
  <c r="AR738" i="17" s="1"/>
  <c r="AO741" i="17"/>
  <c r="AR741" i="17" s="1"/>
  <c r="AO744" i="17"/>
  <c r="AR744" i="17" s="1"/>
  <c r="AO745" i="17"/>
  <c r="AO746" i="17"/>
  <c r="AR746" i="17" s="1"/>
  <c r="AO752" i="17"/>
  <c r="AR752" i="17" s="1"/>
  <c r="AO753" i="17"/>
  <c r="AQ753" i="17" s="1"/>
  <c r="AO757" i="17"/>
  <c r="AR757" i="17" s="1"/>
  <c r="AO762" i="17"/>
  <c r="AR762" i="17" s="1"/>
  <c r="AO765" i="17"/>
  <c r="AO768" i="17"/>
  <c r="AQ768" i="17" s="1"/>
  <c r="AO770" i="17"/>
  <c r="AR770" i="17" s="1"/>
  <c r="AO773" i="17"/>
  <c r="AQ773" i="17" s="1"/>
  <c r="AO777" i="17"/>
  <c r="AR777" i="17" s="1"/>
  <c r="AO784" i="17"/>
  <c r="AR784" i="17" s="1"/>
  <c r="AO785" i="17"/>
  <c r="AR785" i="17" s="1"/>
  <c r="AO786" i="17"/>
  <c r="AO789" i="17"/>
  <c r="AQ789" i="17" s="1"/>
  <c r="AO792" i="17"/>
  <c r="AQ792" i="17" s="1"/>
  <c r="AO793" i="17"/>
  <c r="AR793" i="17" s="1"/>
  <c r="AO794" i="17"/>
  <c r="AR794" i="17" s="1"/>
  <c r="AO797" i="17"/>
  <c r="AR797" i="17" s="1"/>
  <c r="AO619" i="17"/>
  <c r="AQ619" i="17" s="1"/>
  <c r="AO621" i="17"/>
  <c r="AR621" i="17" s="1"/>
  <c r="AO628" i="17"/>
  <c r="AR628" i="17" s="1"/>
  <c r="AO630" i="17"/>
  <c r="AR630" i="17" s="1"/>
  <c r="AO631" i="17"/>
  <c r="AO636" i="17"/>
  <c r="AQ636" i="17" s="1"/>
  <c r="AO639" i="17"/>
  <c r="AR639" i="17" s="1"/>
  <c r="AO640" i="17"/>
  <c r="AR640" i="17" s="1"/>
  <c r="AO645" i="17"/>
  <c r="AQ645" i="17" s="1"/>
  <c r="AO653" i="17"/>
  <c r="AR653" i="17" s="1"/>
  <c r="AO660" i="17"/>
  <c r="AR660" i="17" s="1"/>
  <c r="AO661" i="17"/>
  <c r="AR661" i="17" s="1"/>
  <c r="AO663" i="17"/>
  <c r="AQ663" i="17" s="1"/>
  <c r="AO686" i="17"/>
  <c r="AR686" i="17" s="1"/>
  <c r="AO690" i="17"/>
  <c r="AQ690" i="17" s="1"/>
  <c r="AO692" i="17"/>
  <c r="AO696" i="17"/>
  <c r="AQ696" i="17" s="1"/>
  <c r="AO698" i="17"/>
  <c r="AR698" i="17" s="1"/>
  <c r="AO700" i="17"/>
  <c r="AQ700" i="17" s="1"/>
  <c r="AO702" i="17"/>
  <c r="AR702" i="17" s="1"/>
  <c r="AO704" i="17"/>
  <c r="AO706" i="17"/>
  <c r="AR706" i="17" s="1"/>
  <c r="AO709" i="17"/>
  <c r="AQ709" i="17" s="1"/>
  <c r="U709" i="17" s="1"/>
  <c r="AO725" i="17"/>
  <c r="AR725" i="17" s="1"/>
  <c r="AO730" i="17"/>
  <c r="AQ730" i="17" s="1"/>
  <c r="AO735" i="17"/>
  <c r="AQ735" i="17" s="1"/>
  <c r="AO742" i="17"/>
  <c r="AO749" i="17"/>
  <c r="AR749" i="17" s="1"/>
  <c r="AO751" i="17"/>
  <c r="AR751" i="17" s="1"/>
  <c r="AO772" i="17"/>
  <c r="AO781" i="17"/>
  <c r="AQ781" i="17" s="1"/>
  <c r="AO796" i="17"/>
  <c r="AR796" i="17" s="1"/>
  <c r="AO617" i="17"/>
  <c r="AR617" i="17" s="1"/>
  <c r="AO627" i="17"/>
  <c r="AQ627" i="17" s="1"/>
  <c r="AO638" i="17"/>
  <c r="AR638" i="17" s="1"/>
  <c r="AO644" i="17"/>
  <c r="AQ644" i="17" s="1"/>
  <c r="AO646" i="17"/>
  <c r="AR646" i="17" s="1"/>
  <c r="AO668" i="17"/>
  <c r="AR668" i="17" s="1"/>
  <c r="AO670" i="17"/>
  <c r="AR670" i="17" s="1"/>
  <c r="AO675" i="17"/>
  <c r="AQ675" i="17" s="1"/>
  <c r="AO678" i="17"/>
  <c r="AR678" i="17" s="1"/>
  <c r="AO687" i="17"/>
  <c r="AO703" i="17"/>
  <c r="AR703" i="17" s="1"/>
  <c r="AO711" i="17"/>
  <c r="AQ711" i="17" s="1"/>
  <c r="AO716" i="17"/>
  <c r="AR716" i="17" s="1"/>
  <c r="AO724" i="17"/>
  <c r="AR724" i="17" s="1"/>
  <c r="AO732" i="17"/>
  <c r="AQ732" i="17" s="1"/>
  <c r="AO734" i="17"/>
  <c r="AR734" i="17" s="1"/>
  <c r="AO743" i="17"/>
  <c r="AO748" i="17"/>
  <c r="AQ748" i="17" s="1"/>
  <c r="U748" i="17" s="1"/>
  <c r="AO756" i="17"/>
  <c r="AO758" i="17"/>
  <c r="AQ758" i="17" s="1"/>
  <c r="AO759" i="17"/>
  <c r="AR759" i="17" s="1"/>
  <c r="AO763" i="17"/>
  <c r="AQ763" i="17" s="1"/>
  <c r="AO766" i="17"/>
  <c r="AR766" i="17" s="1"/>
  <c r="AO767" i="17"/>
  <c r="AQ767" i="17" s="1"/>
  <c r="AO771" i="17"/>
  <c r="AQ771" i="17" s="1"/>
  <c r="AO774" i="17"/>
  <c r="AR774" i="17" s="1"/>
  <c r="AO775" i="17"/>
  <c r="AO787" i="17"/>
  <c r="AR787" i="17" s="1"/>
  <c r="AO651" i="17"/>
  <c r="AO654" i="17"/>
  <c r="AQ654" i="17" s="1"/>
  <c r="AO659" i="17"/>
  <c r="AR659" i="17" s="1"/>
  <c r="AO683" i="17"/>
  <c r="AQ683" i="17" s="1"/>
  <c r="AO685" i="17"/>
  <c r="AQ685" i="17" s="1"/>
  <c r="AO694" i="17"/>
  <c r="AR694" i="17" s="1"/>
  <c r="AO726" i="17"/>
  <c r="AQ726" i="17" s="1"/>
  <c r="AO739" i="17"/>
  <c r="AQ739" i="17" s="1"/>
  <c r="AO778" i="17"/>
  <c r="AQ778" i="17" s="1"/>
  <c r="AO782" i="17"/>
  <c r="AQ782" i="17" s="1"/>
  <c r="AO790" i="17"/>
  <c r="AR790" i="17" s="1"/>
  <c r="AO795" i="17"/>
  <c r="AO717" i="17"/>
  <c r="AQ717" i="17" s="1"/>
  <c r="AS717" i="17" s="1"/>
  <c r="AO817" i="17"/>
  <c r="AQ817" i="17" s="1"/>
  <c r="AO842" i="17"/>
  <c r="AQ842" i="17" s="1"/>
  <c r="AO849" i="17"/>
  <c r="AR849" i="17" s="1"/>
  <c r="AO865" i="17"/>
  <c r="AR865" i="17" s="1"/>
  <c r="AO873" i="17"/>
  <c r="AR873" i="17" s="1"/>
  <c r="AO812" i="17"/>
  <c r="AO816" i="17"/>
  <c r="AR816" i="17" s="1"/>
  <c r="AO819" i="17"/>
  <c r="AO820" i="17"/>
  <c r="AR820" i="17" s="1"/>
  <c r="AO822" i="17"/>
  <c r="AQ822" i="17" s="1"/>
  <c r="AO827" i="17"/>
  <c r="AR827" i="17" s="1"/>
  <c r="AO828" i="17"/>
  <c r="AR828" i="17" s="1"/>
  <c r="AO833" i="17"/>
  <c r="AR833" i="17" s="1"/>
  <c r="AO838" i="17"/>
  <c r="AQ838" i="17" s="1"/>
  <c r="AO846" i="17"/>
  <c r="AQ846" i="17" s="1"/>
  <c r="AO851" i="17"/>
  <c r="AR851" i="17" s="1"/>
  <c r="AO854" i="17"/>
  <c r="AO861" i="17"/>
  <c r="AR861" i="17" s="1"/>
  <c r="AO863" i="17"/>
  <c r="AR863" i="17" s="1"/>
  <c r="AO869" i="17"/>
  <c r="AR869" i="17" s="1"/>
  <c r="AO875" i="17"/>
  <c r="AR875" i="17" s="1"/>
  <c r="AO879" i="17"/>
  <c r="AR879" i="17" s="1"/>
  <c r="AO885" i="17"/>
  <c r="AO903" i="17"/>
  <c r="AQ903" i="17" s="1"/>
  <c r="AS903" i="17" s="1"/>
  <c r="AO798" i="17"/>
  <c r="AQ798" i="17" s="1"/>
  <c r="U798" i="17" s="1"/>
  <c r="AO800" i="17"/>
  <c r="AQ800" i="17" s="1"/>
  <c r="AO802" i="17"/>
  <c r="AO803" i="17"/>
  <c r="AR803" i="17" s="1"/>
  <c r="AO804" i="17"/>
  <c r="AQ804" i="17" s="1"/>
  <c r="U804" i="17" s="1"/>
  <c r="AO806" i="17"/>
  <c r="AQ806" i="17" s="1"/>
  <c r="AS806" i="17" s="1"/>
  <c r="AO807" i="17"/>
  <c r="AR807" i="17" s="1"/>
  <c r="AO810" i="17"/>
  <c r="AR810" i="17" s="1"/>
  <c r="AO811" i="17"/>
  <c r="AQ811" i="17" s="1"/>
  <c r="AO815" i="17"/>
  <c r="AR815" i="17" s="1"/>
  <c r="AO818" i="17"/>
  <c r="AQ818" i="17" s="1"/>
  <c r="AO824" i="17"/>
  <c r="AR824" i="17" s="1"/>
  <c r="AO826" i="17"/>
  <c r="AQ826" i="17" s="1"/>
  <c r="AO829" i="17"/>
  <c r="AR829" i="17" s="1"/>
  <c r="AO831" i="17"/>
  <c r="AR831" i="17" s="1"/>
  <c r="AO834" i="17"/>
  <c r="AR834" i="17" s="1"/>
  <c r="AO835" i="17"/>
  <c r="AQ835" i="17" s="1"/>
  <c r="AO836" i="17"/>
  <c r="AR836" i="17" s="1"/>
  <c r="AO839" i="17"/>
  <c r="AQ839" i="17" s="1"/>
  <c r="AS839" i="17" s="1"/>
  <c r="AO843" i="17"/>
  <c r="AQ843" i="17" s="1"/>
  <c r="AO844" i="17"/>
  <c r="AR844" i="17" s="1"/>
  <c r="AO847" i="17"/>
  <c r="AQ847" i="17" s="1"/>
  <c r="AO848" i="17"/>
  <c r="AO850" i="17"/>
  <c r="AR850" i="17" s="1"/>
  <c r="AO852" i="17"/>
  <c r="AO857" i="17"/>
  <c r="AR857" i="17" s="1"/>
  <c r="AO858" i="17"/>
  <c r="AQ858" i="17" s="1"/>
  <c r="AO859" i="17"/>
  <c r="AQ859" i="17" s="1"/>
  <c r="AO866" i="17"/>
  <c r="AR866" i="17" s="1"/>
  <c r="AO867" i="17"/>
  <c r="AR867" i="17" s="1"/>
  <c r="AO874" i="17"/>
  <c r="AQ874" i="17" s="1"/>
  <c r="AO878" i="17"/>
  <c r="AR878" i="17" s="1"/>
  <c r="AO882" i="17"/>
  <c r="AO883" i="17"/>
  <c r="AR883" i="17" s="1"/>
  <c r="AO889" i="17"/>
  <c r="AQ889" i="17" s="1"/>
  <c r="AO891" i="17"/>
  <c r="AQ891" i="17" s="1"/>
  <c r="AO892" i="17"/>
  <c r="AR892" i="17" s="1"/>
  <c r="AO894" i="17"/>
  <c r="AO897" i="17"/>
  <c r="AR897" i="17" s="1"/>
  <c r="AO899" i="17"/>
  <c r="AQ899" i="17" s="1"/>
  <c r="AO902" i="17"/>
  <c r="AO808" i="17"/>
  <c r="AR808" i="17" s="1"/>
  <c r="AO814" i="17"/>
  <c r="AR814" i="17" s="1"/>
  <c r="AO823" i="17"/>
  <c r="AR823" i="17" s="1"/>
  <c r="AO825" i="17"/>
  <c r="AR825" i="17" s="1"/>
  <c r="AO830" i="17"/>
  <c r="AO840" i="17"/>
  <c r="AQ840" i="17" s="1"/>
  <c r="AO855" i="17"/>
  <c r="AR855" i="17" s="1"/>
  <c r="AO856" i="17"/>
  <c r="AQ856" i="17" s="1"/>
  <c r="AS856" i="17" s="1"/>
  <c r="AO868" i="17"/>
  <c r="AQ868" i="17" s="1"/>
  <c r="AO870" i="17"/>
  <c r="AQ870" i="17" s="1"/>
  <c r="AO876" i="17"/>
  <c r="AO877" i="17"/>
  <c r="AQ877" i="17" s="1"/>
  <c r="AO880" i="17"/>
  <c r="AO881" i="17"/>
  <c r="AQ881" i="17" s="1"/>
  <c r="AO886" i="17"/>
  <c r="AO888" i="17"/>
  <c r="AO890" i="17"/>
  <c r="AQ890" i="17" s="1"/>
  <c r="AO896" i="17"/>
  <c r="AR896" i="17" s="1"/>
  <c r="AO898" i="17"/>
  <c r="AO901" i="17"/>
  <c r="AR901" i="17" s="1"/>
  <c r="AO801" i="17"/>
  <c r="AR801" i="17" s="1"/>
  <c r="AO809" i="17"/>
  <c r="AO813" i="17"/>
  <c r="AR813" i="17" s="1"/>
  <c r="AO821" i="17"/>
  <c r="AO841" i="17"/>
  <c r="AQ841" i="17" s="1"/>
  <c r="AO845" i="17"/>
  <c r="AO862" i="17"/>
  <c r="AO864" i="17"/>
  <c r="AR864" i="17" s="1"/>
  <c r="AO871" i="17"/>
  <c r="AR871" i="17" s="1"/>
  <c r="AO872" i="17"/>
  <c r="AQ872" i="17" s="1"/>
  <c r="AO893" i="17"/>
  <c r="AR893" i="17" s="1"/>
  <c r="AO895" i="17"/>
  <c r="AQ895" i="17" s="1"/>
  <c r="AO805" i="17"/>
  <c r="AR805" i="17" s="1"/>
  <c r="AO832" i="17"/>
  <c r="AR832" i="17" s="1"/>
  <c r="AO837" i="17"/>
  <c r="AR837" i="17" s="1"/>
  <c r="AO853" i="17"/>
  <c r="AR853" i="17" s="1"/>
  <c r="AO860" i="17"/>
  <c r="AR860" i="17" s="1"/>
  <c r="AO884" i="17"/>
  <c r="AQ884" i="17" s="1"/>
  <c r="AO887" i="17"/>
  <c r="AR887" i="17" s="1"/>
  <c r="AO900" i="17"/>
  <c r="AR900" i="17" s="1"/>
  <c r="AO799" i="17"/>
  <c r="AR799" i="17" s="1"/>
  <c r="AP19" i="17"/>
  <c r="AE19" i="17" s="1"/>
  <c r="AP85" i="17"/>
  <c r="AE85" i="17" s="1"/>
  <c r="AP190" i="17"/>
  <c r="AE190" i="17" s="1"/>
  <c r="AP253" i="17"/>
  <c r="AE253" i="17" s="1"/>
  <c r="AP317" i="17"/>
  <c r="AE317" i="17" s="1"/>
  <c r="AP381" i="17"/>
  <c r="AE381" i="17" s="1"/>
  <c r="AP22" i="17"/>
  <c r="AE22" i="17" s="1"/>
  <c r="AP89" i="17"/>
  <c r="AE89" i="17" s="1"/>
  <c r="AP150" i="17"/>
  <c r="AE150" i="17" s="1"/>
  <c r="AP213" i="17"/>
  <c r="AE213" i="17" s="1"/>
  <c r="AP278" i="17"/>
  <c r="AE278" i="17" s="1"/>
  <c r="AP341" i="17"/>
  <c r="AE341" i="17" s="1"/>
  <c r="AP405" i="17"/>
  <c r="AE405" i="17" s="1"/>
  <c r="AP38" i="17"/>
  <c r="AE38" i="17" s="1"/>
  <c r="AP81" i="17"/>
  <c r="AE81" i="17" s="1"/>
  <c r="AP141" i="17"/>
  <c r="AE141" i="17" s="1"/>
  <c r="AP204" i="17"/>
  <c r="AE204" i="17" s="1"/>
  <c r="AP269" i="17"/>
  <c r="AE269" i="17" s="1"/>
  <c r="AP334" i="17"/>
  <c r="AE334" i="17" s="1"/>
  <c r="AP399" i="17"/>
  <c r="AE399" i="17" s="1"/>
  <c r="AP43" i="17"/>
  <c r="AE43" i="17" s="1"/>
  <c r="AP107" i="17"/>
  <c r="AE107" i="17" s="1"/>
  <c r="AP149" i="17"/>
  <c r="AE149" i="17" s="1"/>
  <c r="AP214" i="17"/>
  <c r="AE214" i="17" s="1"/>
  <c r="AP280" i="17"/>
  <c r="AE280" i="17" s="1"/>
  <c r="AP342" i="17"/>
  <c r="AE342" i="17" s="1"/>
  <c r="AP406" i="17"/>
  <c r="AE406" i="17" s="1"/>
  <c r="AP46" i="17"/>
  <c r="AE46" i="17" s="1"/>
  <c r="AP110" i="17"/>
  <c r="AE110" i="17" s="1"/>
  <c r="AP172" i="17"/>
  <c r="AE172" i="17" s="1"/>
  <c r="AP238" i="17"/>
  <c r="AE238" i="17" s="1"/>
  <c r="AP303" i="17"/>
  <c r="AE303" i="17" s="1"/>
  <c r="AP365" i="17"/>
  <c r="AE365" i="17" s="1"/>
  <c r="AP430" i="17"/>
  <c r="AE430" i="17" s="1"/>
  <c r="AP104" i="17"/>
  <c r="AE104" i="17" s="1"/>
  <c r="AP169" i="17"/>
  <c r="AE169" i="17" s="1"/>
  <c r="AP231" i="17"/>
  <c r="AE231" i="17" s="1"/>
  <c r="AP292" i="17"/>
  <c r="AE292" i="17" s="1"/>
  <c r="AP358" i="17"/>
  <c r="AE358" i="17" s="1"/>
  <c r="AP426" i="17"/>
  <c r="AE426" i="17" s="1"/>
  <c r="AP39" i="17"/>
  <c r="AE39" i="17" s="1"/>
  <c r="AP103" i="17"/>
  <c r="AE103" i="17" s="1"/>
  <c r="AP167" i="17"/>
  <c r="AE167" i="17" s="1"/>
  <c r="AP208" i="17"/>
  <c r="AE208" i="17" s="1"/>
  <c r="AP69" i="17"/>
  <c r="AE69" i="17" s="1"/>
  <c r="AP175" i="17"/>
  <c r="AE175" i="17" s="1"/>
  <c r="AP239" i="17"/>
  <c r="AE239" i="17" s="1"/>
  <c r="AP300" i="17"/>
  <c r="AE300" i="17" s="1"/>
  <c r="AP366" i="17"/>
  <c r="AE366" i="17" s="1"/>
  <c r="AP429" i="17"/>
  <c r="AE429" i="17" s="1"/>
  <c r="AP6" i="17"/>
  <c r="AE6" i="17" s="1"/>
  <c r="AP68" i="17"/>
  <c r="AE68" i="17" s="1"/>
  <c r="AP133" i="17"/>
  <c r="AE133" i="17" s="1"/>
  <c r="AP199" i="17"/>
  <c r="AE199" i="17" s="1"/>
  <c r="AP261" i="17"/>
  <c r="AE261" i="17" s="1"/>
  <c r="AP324" i="17"/>
  <c r="AE324" i="17" s="1"/>
  <c r="AP391" i="17"/>
  <c r="AE391" i="17" s="1"/>
  <c r="AP24" i="17"/>
  <c r="AE24" i="17" s="1"/>
  <c r="AP64" i="17"/>
  <c r="AE64" i="17" s="1"/>
  <c r="AP130" i="17"/>
  <c r="AE130" i="17" s="1"/>
  <c r="AP191" i="17"/>
  <c r="AE191" i="17" s="1"/>
  <c r="AP255" i="17"/>
  <c r="AE255" i="17" s="1"/>
  <c r="AP319" i="17"/>
  <c r="AE319" i="17" s="1"/>
  <c r="AP386" i="17"/>
  <c r="AE386" i="17" s="1"/>
  <c r="AP63" i="17"/>
  <c r="AE63" i="17" s="1"/>
  <c r="AP131" i="17"/>
  <c r="AE131" i="17" s="1"/>
  <c r="AP234" i="17"/>
  <c r="AE234" i="17" s="1"/>
  <c r="AO5" i="17"/>
  <c r="AR5" i="17" s="1"/>
  <c r="AP28" i="17"/>
  <c r="AE28" i="17" s="1"/>
  <c r="AP96" i="17"/>
  <c r="AE96" i="17" s="1"/>
  <c r="AP135" i="17"/>
  <c r="AE135" i="17" s="1"/>
  <c r="AP195" i="17"/>
  <c r="AE195" i="17" s="1"/>
  <c r="AP262" i="17"/>
  <c r="AE262" i="17" s="1"/>
  <c r="AP322" i="17"/>
  <c r="AE322" i="17" s="1"/>
  <c r="AP389" i="17"/>
  <c r="AE389" i="17" s="1"/>
  <c r="AP30" i="17"/>
  <c r="AE30" i="17" s="1"/>
  <c r="AP95" i="17"/>
  <c r="AE95" i="17" s="1"/>
  <c r="AP159" i="17"/>
  <c r="AE159" i="17" s="1"/>
  <c r="AP221" i="17"/>
  <c r="AE221" i="17" s="1"/>
  <c r="AP286" i="17"/>
  <c r="AE286" i="17" s="1"/>
  <c r="AP350" i="17"/>
  <c r="AE350" i="17" s="1"/>
  <c r="AP412" i="17"/>
  <c r="AE412" i="17" s="1"/>
  <c r="AP47" i="17"/>
  <c r="AE47" i="17" s="1"/>
  <c r="AP87" i="17"/>
  <c r="AE87" i="17" s="1"/>
  <c r="AP151" i="17"/>
  <c r="AE151" i="17" s="1"/>
  <c r="AP216" i="17"/>
  <c r="AE216" i="17" s="1"/>
  <c r="AP277" i="17"/>
  <c r="AE277" i="17" s="1"/>
  <c r="AP344" i="17"/>
  <c r="AE344" i="17" s="1"/>
  <c r="AP407" i="17"/>
  <c r="AE407" i="17" s="1"/>
  <c r="AP23" i="17"/>
  <c r="AE23" i="17" s="1"/>
  <c r="AP86" i="17"/>
  <c r="AE86" i="17" s="1"/>
  <c r="AP152" i="17"/>
  <c r="AE152" i="17" s="1"/>
  <c r="AP192" i="17"/>
  <c r="AE192" i="17" s="1"/>
  <c r="AP52" i="17"/>
  <c r="AE52" i="17" s="1"/>
  <c r="AP114" i="17"/>
  <c r="AE114" i="17" s="1"/>
  <c r="AP156" i="17"/>
  <c r="AE156" i="17" s="1"/>
  <c r="AP222" i="17"/>
  <c r="AE222" i="17" s="1"/>
  <c r="AP285" i="17"/>
  <c r="AE285" i="17" s="1"/>
  <c r="AP349" i="17"/>
  <c r="AE349" i="17" s="1"/>
  <c r="AP414" i="17"/>
  <c r="AE414" i="17" s="1"/>
  <c r="AP54" i="17"/>
  <c r="AE54" i="17" s="1"/>
  <c r="AP117" i="17"/>
  <c r="AE117" i="17" s="1"/>
  <c r="AP182" i="17"/>
  <c r="AE182" i="17" s="1"/>
  <c r="AP246" i="17"/>
  <c r="AE246" i="17" s="1"/>
  <c r="AP310" i="17"/>
  <c r="AE310" i="17" s="1"/>
  <c r="AP373" i="17"/>
  <c r="AE373" i="17" s="1"/>
  <c r="AP440" i="17"/>
  <c r="AE440" i="17" s="1"/>
  <c r="AP8" i="17"/>
  <c r="AE8" i="17" s="1"/>
  <c r="AP111" i="17"/>
  <c r="AE111" i="17" s="1"/>
  <c r="AP173" i="17"/>
  <c r="AE173" i="17" s="1"/>
  <c r="AP237" i="17"/>
  <c r="AE237" i="17" s="1"/>
  <c r="AP301" i="17"/>
  <c r="AE301" i="17" s="1"/>
  <c r="AP367" i="17"/>
  <c r="AE367" i="17" s="1"/>
  <c r="AP431" i="17"/>
  <c r="AE431" i="17" s="1"/>
  <c r="AP7" i="17"/>
  <c r="AE7" i="17" s="1"/>
  <c r="AP48" i="17"/>
  <c r="AE48" i="17" s="1"/>
  <c r="AP116" i="17"/>
  <c r="AE116" i="17" s="1"/>
  <c r="AP176" i="17"/>
  <c r="AE176" i="17" s="1"/>
  <c r="AP215" i="17"/>
  <c r="AE215" i="17" s="1"/>
  <c r="AP61" i="17"/>
  <c r="AE61" i="17" s="1"/>
  <c r="AP166" i="17"/>
  <c r="AE166" i="17" s="1"/>
  <c r="AP230" i="17"/>
  <c r="AE230" i="17" s="1"/>
  <c r="AP295" i="17"/>
  <c r="AE295" i="17" s="1"/>
  <c r="AP356" i="17"/>
  <c r="AE356" i="17" s="1"/>
  <c r="AP423" i="17"/>
  <c r="AE423" i="17" s="1"/>
  <c r="AP62" i="17"/>
  <c r="AE62" i="17" s="1"/>
  <c r="AP126" i="17"/>
  <c r="AE126" i="17" s="1"/>
  <c r="AP189" i="17"/>
  <c r="AE189" i="17" s="1"/>
  <c r="AP254" i="17"/>
  <c r="AE254" i="17" s="1"/>
  <c r="AP318" i="17"/>
  <c r="AE318" i="17" s="1"/>
  <c r="AP382" i="17"/>
  <c r="AE382" i="17" s="1"/>
  <c r="AP15" i="17"/>
  <c r="AE15" i="17" s="1"/>
  <c r="AP120" i="17"/>
  <c r="AE120" i="17" s="1"/>
  <c r="AP183" i="17"/>
  <c r="AE183" i="17" s="1"/>
  <c r="AP247" i="17"/>
  <c r="AE247" i="17" s="1"/>
  <c r="AP308" i="17"/>
  <c r="AE308" i="17" s="1"/>
  <c r="AP377" i="17"/>
  <c r="AE377" i="17" s="1"/>
  <c r="AP439" i="17"/>
  <c r="AE439" i="17" s="1"/>
  <c r="AP395" i="17"/>
  <c r="AE395" i="17" s="1"/>
  <c r="AP229" i="17"/>
  <c r="AE229" i="17" s="1"/>
  <c r="AP397" i="17"/>
  <c r="AE397" i="17" s="1"/>
  <c r="AP55" i="17"/>
  <c r="AE55" i="17" s="1"/>
  <c r="AP224" i="17"/>
  <c r="AE224" i="17" s="1"/>
  <c r="AP392" i="17"/>
  <c r="AE392" i="17" s="1"/>
  <c r="AP79" i="17"/>
  <c r="AE79" i="17" s="1"/>
  <c r="AP245" i="17"/>
  <c r="AE245" i="17" s="1"/>
  <c r="AP77" i="17"/>
  <c r="AE77" i="17" s="1"/>
  <c r="AP422" i="17"/>
  <c r="AE422" i="17" s="1"/>
  <c r="AP72" i="17"/>
  <c r="AE72" i="17" s="1"/>
  <c r="AP415" i="17"/>
  <c r="AE415" i="17" s="1"/>
  <c r="AP32" i="17"/>
  <c r="AE32" i="17" s="1"/>
  <c r="AP198" i="17"/>
  <c r="AE198" i="17" s="1"/>
  <c r="AP343" i="17"/>
  <c r="AE343" i="17" s="1"/>
  <c r="AP410" i="17"/>
  <c r="AE410" i="17" s="1"/>
  <c r="AP49" i="17"/>
  <c r="AE49" i="17" s="1"/>
  <c r="AP112" i="17"/>
  <c r="AE112" i="17" s="1"/>
  <c r="AP177" i="17"/>
  <c r="AE177" i="17" s="1"/>
  <c r="AP241" i="17"/>
  <c r="AE241" i="17" s="1"/>
  <c r="AP306" i="17"/>
  <c r="AE306" i="17" s="1"/>
  <c r="AP370" i="17"/>
  <c r="AE370" i="17" s="1"/>
  <c r="AP51" i="17"/>
  <c r="AE51" i="17" s="1"/>
  <c r="AP118" i="17"/>
  <c r="AE118" i="17" s="1"/>
  <c r="AP179" i="17"/>
  <c r="AE179" i="17" s="1"/>
  <c r="AP240" i="17"/>
  <c r="AE240" i="17" s="1"/>
  <c r="AP305" i="17"/>
  <c r="AE305" i="17" s="1"/>
  <c r="AP371" i="17"/>
  <c r="AE371" i="17" s="1"/>
  <c r="AP434" i="17"/>
  <c r="AE434" i="17" s="1"/>
  <c r="AP11" i="17"/>
  <c r="AE11" i="17" s="1"/>
  <c r="AP74" i="17"/>
  <c r="AE74" i="17" s="1"/>
  <c r="AP139" i="17"/>
  <c r="AE139" i="17" s="1"/>
  <c r="AP203" i="17"/>
  <c r="AE203" i="17" s="1"/>
  <c r="AP268" i="17"/>
  <c r="AE268" i="17" s="1"/>
  <c r="AP329" i="17"/>
  <c r="AE329" i="17" s="1"/>
  <c r="AP394" i="17"/>
  <c r="AE394" i="17" s="1"/>
  <c r="AP45" i="17"/>
  <c r="AE45" i="17" s="1"/>
  <c r="AP108" i="17"/>
  <c r="AE108" i="17" s="1"/>
  <c r="AP174" i="17"/>
  <c r="AE174" i="17" s="1"/>
  <c r="AP236" i="17"/>
  <c r="AE236" i="17" s="1"/>
  <c r="AP276" i="17"/>
  <c r="AE276" i="17" s="1"/>
  <c r="AP340" i="17"/>
  <c r="AE340" i="17" s="1"/>
  <c r="AP379" i="17"/>
  <c r="AE379" i="17" s="1"/>
  <c r="AP443" i="17"/>
  <c r="AE443" i="17" s="1"/>
  <c r="AP502" i="17"/>
  <c r="AE502" i="17" s="1"/>
  <c r="AP567" i="17"/>
  <c r="AE567" i="17" s="1"/>
  <c r="AP101" i="17"/>
  <c r="AE101" i="17" s="1"/>
  <c r="AP272" i="17"/>
  <c r="AE272" i="17" s="1"/>
  <c r="AP436" i="17"/>
  <c r="AE436" i="17" s="1"/>
  <c r="AP100" i="17"/>
  <c r="AE100" i="17" s="1"/>
  <c r="AP273" i="17"/>
  <c r="AE273" i="17" s="1"/>
  <c r="AP92" i="17"/>
  <c r="AE92" i="17" s="1"/>
  <c r="AP264" i="17"/>
  <c r="AE264" i="17" s="1"/>
  <c r="AP122" i="17"/>
  <c r="AE122" i="17" s="1"/>
  <c r="AP263" i="17"/>
  <c r="AE263" i="17" s="1"/>
  <c r="AP368" i="17"/>
  <c r="AE368" i="17" s="1"/>
  <c r="AP432" i="17"/>
  <c r="AE432" i="17" s="1"/>
  <c r="AP9" i="17"/>
  <c r="AE9" i="17" s="1"/>
  <c r="AP73" i="17"/>
  <c r="AE73" i="17" s="1"/>
  <c r="AP136" i="17"/>
  <c r="AE136" i="17" s="1"/>
  <c r="AP202" i="17"/>
  <c r="AE202" i="17" s="1"/>
  <c r="AP266" i="17"/>
  <c r="AE266" i="17" s="1"/>
  <c r="AP332" i="17"/>
  <c r="AE332" i="17" s="1"/>
  <c r="AP393" i="17"/>
  <c r="AE393" i="17" s="1"/>
  <c r="AP433" i="17"/>
  <c r="AE433" i="17" s="1"/>
  <c r="AP10" i="17"/>
  <c r="AE10" i="17" s="1"/>
  <c r="AP75" i="17"/>
  <c r="AE75" i="17" s="1"/>
  <c r="AP137" i="17"/>
  <c r="AE137" i="17" s="1"/>
  <c r="AP201" i="17"/>
  <c r="AE201" i="17" s="1"/>
  <c r="AP265" i="17"/>
  <c r="AE265" i="17" s="1"/>
  <c r="AP330" i="17"/>
  <c r="AE330" i="17" s="1"/>
  <c r="AP396" i="17"/>
  <c r="AE396" i="17" s="1"/>
  <c r="AP35" i="17"/>
  <c r="AE35" i="17" s="1"/>
  <c r="AP99" i="17"/>
  <c r="AE99" i="17" s="1"/>
  <c r="AP163" i="17"/>
  <c r="AE163" i="17" s="1"/>
  <c r="AP227" i="17"/>
  <c r="AE227" i="17" s="1"/>
  <c r="AP291" i="17"/>
  <c r="AE291" i="17" s="1"/>
  <c r="AP355" i="17"/>
  <c r="AE355" i="17" s="1"/>
  <c r="AP419" i="17"/>
  <c r="AE419" i="17" s="1"/>
  <c r="AP70" i="17"/>
  <c r="AE70" i="17" s="1"/>
  <c r="AP132" i="17"/>
  <c r="AE132" i="17" s="1"/>
  <c r="AP197" i="17"/>
  <c r="AE197" i="17" s="1"/>
  <c r="AP124" i="17"/>
  <c r="AE124" i="17" s="1"/>
  <c r="AP296" i="17"/>
  <c r="AE296" i="17" s="1"/>
  <c r="AP287" i="17"/>
  <c r="AE287" i="17" s="1"/>
  <c r="AP138" i="17"/>
  <c r="AE138" i="17" s="1"/>
  <c r="AP288" i="17"/>
  <c r="AE288" i="17" s="1"/>
  <c r="AP326" i="17"/>
  <c r="AE326" i="17" s="1"/>
  <c r="AP390" i="17"/>
  <c r="AE390" i="17" s="1"/>
  <c r="AP33" i="17"/>
  <c r="AE33" i="17" s="1"/>
  <c r="AP97" i="17"/>
  <c r="AE97" i="17" s="1"/>
  <c r="AP165" i="17"/>
  <c r="AE165" i="17" s="1"/>
  <c r="AP225" i="17"/>
  <c r="AE225" i="17" s="1"/>
  <c r="AP290" i="17"/>
  <c r="AE290" i="17" s="1"/>
  <c r="AP351" i="17"/>
  <c r="AE351" i="17" s="1"/>
  <c r="AP417" i="17"/>
  <c r="AE417" i="17" s="1"/>
  <c r="AP34" i="17"/>
  <c r="AE34" i="17" s="1"/>
  <c r="AP98" i="17"/>
  <c r="AE98" i="17" s="1"/>
  <c r="AP161" i="17"/>
  <c r="AE161" i="17" s="1"/>
  <c r="AP226" i="17"/>
  <c r="AE226" i="17" s="1"/>
  <c r="AP289" i="17"/>
  <c r="AE289" i="17" s="1"/>
  <c r="AP353" i="17"/>
  <c r="AE353" i="17" s="1"/>
  <c r="AP418" i="17"/>
  <c r="AE418" i="17" s="1"/>
  <c r="AP59" i="17"/>
  <c r="AE59" i="17" s="1"/>
  <c r="AP123" i="17"/>
  <c r="AE123" i="17" s="1"/>
  <c r="AP188" i="17"/>
  <c r="AE188" i="17" s="1"/>
  <c r="AP252" i="17"/>
  <c r="AE252" i="17" s="1"/>
  <c r="AP314" i="17"/>
  <c r="AE314" i="17" s="1"/>
  <c r="AP378" i="17"/>
  <c r="AE378" i="17" s="1"/>
  <c r="AP444" i="17"/>
  <c r="AE444" i="17" s="1"/>
  <c r="AP29" i="17"/>
  <c r="AE29" i="17" s="1"/>
  <c r="AP94" i="17"/>
  <c r="AE94" i="17" s="1"/>
  <c r="AP157" i="17"/>
  <c r="AE157" i="17" s="1"/>
  <c r="AP220" i="17"/>
  <c r="AE220" i="17" s="1"/>
  <c r="AP259" i="17"/>
  <c r="AE259" i="17" s="1"/>
  <c r="AP142" i="17"/>
  <c r="AE142" i="17" s="1"/>
  <c r="AP311" i="17"/>
  <c r="AE311" i="17" s="1"/>
  <c r="AP143" i="17"/>
  <c r="AE143" i="17" s="1"/>
  <c r="AP134" i="17"/>
  <c r="AE134" i="17" s="1"/>
  <c r="AP58" i="17"/>
  <c r="AE58" i="17" s="1"/>
  <c r="AP144" i="17"/>
  <c r="AE144" i="17" s="1"/>
  <c r="AP223" i="17"/>
  <c r="AE223" i="17" s="1"/>
  <c r="AP354" i="17"/>
  <c r="AE354" i="17" s="1"/>
  <c r="AP416" i="17"/>
  <c r="AE416" i="17" s="1"/>
  <c r="AP57" i="17"/>
  <c r="AE57" i="17" s="1"/>
  <c r="AP119" i="17"/>
  <c r="AE119" i="17" s="1"/>
  <c r="AP186" i="17"/>
  <c r="AE186" i="17" s="1"/>
  <c r="AP251" i="17"/>
  <c r="AE251" i="17" s="1"/>
  <c r="AP312" i="17"/>
  <c r="AE312" i="17" s="1"/>
  <c r="AP380" i="17"/>
  <c r="AE380" i="17" s="1"/>
  <c r="AP56" i="17"/>
  <c r="AE56" i="17" s="1"/>
  <c r="AP121" i="17"/>
  <c r="AE121" i="17" s="1"/>
  <c r="AP185" i="17"/>
  <c r="AE185" i="17" s="1"/>
  <c r="AP250" i="17"/>
  <c r="AE250" i="17" s="1"/>
  <c r="AP316" i="17"/>
  <c r="AE316" i="17" s="1"/>
  <c r="AP376" i="17"/>
  <c r="AE376" i="17" s="1"/>
  <c r="AP442" i="17"/>
  <c r="AE442" i="17" s="1"/>
  <c r="AP21" i="17"/>
  <c r="AE21" i="17" s="1"/>
  <c r="AP82" i="17"/>
  <c r="AE82" i="17" s="1"/>
  <c r="AP146" i="17"/>
  <c r="AE146" i="17" s="1"/>
  <c r="AP210" i="17"/>
  <c r="AE210" i="17" s="1"/>
  <c r="AP270" i="17"/>
  <c r="AE270" i="17" s="1"/>
  <c r="AP339" i="17"/>
  <c r="AE339" i="17" s="1"/>
  <c r="AP404" i="17"/>
  <c r="AE404" i="17" s="1"/>
  <c r="AP50" i="17"/>
  <c r="AE50" i="17" s="1"/>
  <c r="AP113" i="17"/>
  <c r="AE113" i="17" s="1"/>
  <c r="AP181" i="17"/>
  <c r="AE181" i="17" s="1"/>
  <c r="AP283" i="17"/>
  <c r="AE283" i="17" s="1"/>
  <c r="AP348" i="17"/>
  <c r="AE348" i="17" s="1"/>
  <c r="AP388" i="17"/>
  <c r="AE388" i="17" s="1"/>
  <c r="AP445" i="17"/>
  <c r="AE445" i="17" s="1"/>
  <c r="AP508" i="17"/>
  <c r="AE508" i="17" s="1"/>
  <c r="AP573" i="17"/>
  <c r="AE573" i="17" s="1"/>
  <c r="AP331" i="17"/>
  <c r="AE331" i="17" s="1"/>
  <c r="AP164" i="17"/>
  <c r="AE164" i="17" s="1"/>
  <c r="AP333" i="17"/>
  <c r="AE333" i="17" s="1"/>
  <c r="AP158" i="17"/>
  <c r="AE158" i="17" s="1"/>
  <c r="AP327" i="17"/>
  <c r="AE327" i="17" s="1"/>
  <c r="AP71" i="17"/>
  <c r="AE71" i="17" s="1"/>
  <c r="AP160" i="17"/>
  <c r="AE160" i="17" s="1"/>
  <c r="AP242" i="17"/>
  <c r="AE242" i="17" s="1"/>
  <c r="AP275" i="17"/>
  <c r="AE275" i="17" s="1"/>
  <c r="AP313" i="17"/>
  <c r="AE313" i="17" s="1"/>
  <c r="AP375" i="17"/>
  <c r="AE375" i="17" s="1"/>
  <c r="AP438" i="17"/>
  <c r="AE438" i="17" s="1"/>
  <c r="AP18" i="17"/>
  <c r="AE18" i="17" s="1"/>
  <c r="AP80" i="17"/>
  <c r="AE80" i="17" s="1"/>
  <c r="AP145" i="17"/>
  <c r="AE145" i="17" s="1"/>
  <c r="AP209" i="17"/>
  <c r="AE209" i="17" s="1"/>
  <c r="AP271" i="17"/>
  <c r="AE271" i="17" s="1"/>
  <c r="AP336" i="17"/>
  <c r="AE336" i="17" s="1"/>
  <c r="AP401" i="17"/>
  <c r="AE401" i="17" s="1"/>
  <c r="AP441" i="17"/>
  <c r="AE441" i="17" s="1"/>
  <c r="AP17" i="17"/>
  <c r="AE17" i="17" s="1"/>
  <c r="AP83" i="17"/>
  <c r="AE83" i="17" s="1"/>
  <c r="AP147" i="17"/>
  <c r="AE147" i="17" s="1"/>
  <c r="AP211" i="17"/>
  <c r="AE211" i="17" s="1"/>
  <c r="AP274" i="17"/>
  <c r="AE274" i="17" s="1"/>
  <c r="AP337" i="17"/>
  <c r="AE337" i="17" s="1"/>
  <c r="AP402" i="17"/>
  <c r="AE402" i="17" s="1"/>
  <c r="AP44" i="17"/>
  <c r="AE44" i="17" s="1"/>
  <c r="AP105" i="17"/>
  <c r="AE105" i="17" s="1"/>
  <c r="AP170" i="17"/>
  <c r="AE170" i="17" s="1"/>
  <c r="AP235" i="17"/>
  <c r="AE235" i="17" s="1"/>
  <c r="AP298" i="17"/>
  <c r="AE298" i="17" s="1"/>
  <c r="AP362" i="17"/>
  <c r="AE362" i="17" s="1"/>
  <c r="AP428" i="17"/>
  <c r="AE428" i="17" s="1"/>
  <c r="AP12" i="17"/>
  <c r="AE12" i="17" s="1"/>
  <c r="AP76" i="17"/>
  <c r="AE76" i="17" s="1"/>
  <c r="AP140" i="17"/>
  <c r="AE140" i="17" s="1"/>
  <c r="AP207" i="17"/>
  <c r="AE207" i="17" s="1"/>
  <c r="AP244" i="17"/>
  <c r="AE244" i="17" s="1"/>
  <c r="AP309" i="17"/>
  <c r="AE309" i="17" s="1"/>
  <c r="AP413" i="17"/>
  <c r="AE413" i="17" s="1"/>
  <c r="AP470" i="17"/>
  <c r="AE470" i="17" s="1"/>
  <c r="AP534" i="17"/>
  <c r="AE534" i="17" s="1"/>
  <c r="AP599" i="17"/>
  <c r="AE599" i="17" s="1"/>
  <c r="AP638" i="17"/>
  <c r="AE638" i="17" s="1"/>
  <c r="AP41" i="17"/>
  <c r="AE41" i="17" s="1"/>
  <c r="AP205" i="17"/>
  <c r="AE205" i="17" s="1"/>
  <c r="AP374" i="17"/>
  <c r="AE374" i="17" s="1"/>
  <c r="AP36" i="17"/>
  <c r="AE36" i="17" s="1"/>
  <c r="AP206" i="17"/>
  <c r="AE206" i="17" s="1"/>
  <c r="AP31" i="17"/>
  <c r="AE31" i="17" s="1"/>
  <c r="AP200" i="17"/>
  <c r="AE200" i="17" s="1"/>
  <c r="AP16" i="17"/>
  <c r="AE16" i="17" s="1"/>
  <c r="AP93" i="17"/>
  <c r="AE93" i="17" s="1"/>
  <c r="AP184" i="17"/>
  <c r="AE184" i="17" s="1"/>
  <c r="AP257" i="17"/>
  <c r="AE257" i="17" s="1"/>
  <c r="AP282" i="17"/>
  <c r="AE282" i="17" s="1"/>
  <c r="AP304" i="17"/>
  <c r="AE304" i="17" s="1"/>
  <c r="AP320" i="17"/>
  <c r="AE320" i="17" s="1"/>
  <c r="AP385" i="17"/>
  <c r="AE385" i="17" s="1"/>
  <c r="AP25" i="17"/>
  <c r="AE25" i="17" s="1"/>
  <c r="AP88" i="17"/>
  <c r="AE88" i="17" s="1"/>
  <c r="AP154" i="17"/>
  <c r="AE154" i="17" s="1"/>
  <c r="AP217" i="17"/>
  <c r="AE217" i="17" s="1"/>
  <c r="AP279" i="17"/>
  <c r="AE279" i="17" s="1"/>
  <c r="AP347" i="17"/>
  <c r="AE347" i="17" s="1"/>
  <c r="AP408" i="17"/>
  <c r="AE408" i="17" s="1"/>
  <c r="AP26" i="17"/>
  <c r="AE26" i="17" s="1"/>
  <c r="AP90" i="17"/>
  <c r="AE90" i="17" s="1"/>
  <c r="AP153" i="17"/>
  <c r="AE153" i="17" s="1"/>
  <c r="AP218" i="17"/>
  <c r="AE218" i="17" s="1"/>
  <c r="AP284" i="17"/>
  <c r="AE284" i="17" s="1"/>
  <c r="AP346" i="17"/>
  <c r="AE346" i="17" s="1"/>
  <c r="AP409" i="17"/>
  <c r="AE409" i="17" s="1"/>
  <c r="AP53" i="17"/>
  <c r="AE53" i="17" s="1"/>
  <c r="AP115" i="17"/>
  <c r="AE115" i="17" s="1"/>
  <c r="AP178" i="17"/>
  <c r="AE178" i="17" s="1"/>
  <c r="AP243" i="17"/>
  <c r="AE243" i="17" s="1"/>
  <c r="AP307" i="17"/>
  <c r="AE307" i="17" s="1"/>
  <c r="AP369" i="17"/>
  <c r="AE369" i="17" s="1"/>
  <c r="AP435" i="17"/>
  <c r="AE435" i="17" s="1"/>
  <c r="AP20" i="17"/>
  <c r="AE20" i="17" s="1"/>
  <c r="AP84" i="17"/>
  <c r="AE84" i="17" s="1"/>
  <c r="AP148" i="17"/>
  <c r="AE148" i="17" s="1"/>
  <c r="AP212" i="17"/>
  <c r="AE212" i="17" s="1"/>
  <c r="AP249" i="17"/>
  <c r="AE249" i="17" s="1"/>
  <c r="AP315" i="17"/>
  <c r="AE315" i="17" s="1"/>
  <c r="AP420" i="17"/>
  <c r="AE420" i="17" s="1"/>
  <c r="AP478" i="17"/>
  <c r="AE478" i="17" s="1"/>
  <c r="AP540" i="17"/>
  <c r="AE540" i="17" s="1"/>
  <c r="AP180" i="17"/>
  <c r="AE180" i="17" s="1"/>
  <c r="AP294" i="17"/>
  <c r="AE294" i="17" s="1"/>
  <c r="AP128" i="17"/>
  <c r="AE128" i="17" s="1"/>
  <c r="AP297" i="17"/>
  <c r="AE297" i="17" s="1"/>
  <c r="AP129" i="17"/>
  <c r="AE129" i="17" s="1"/>
  <c r="AP299" i="17"/>
  <c r="AE299" i="17" s="1"/>
  <c r="AP127" i="17"/>
  <c r="AE127" i="17" s="1"/>
  <c r="AP302" i="17"/>
  <c r="AE302" i="17" s="1"/>
  <c r="AP462" i="17"/>
  <c r="AE462" i="17" s="1"/>
  <c r="AP550" i="17"/>
  <c r="AE550" i="17" s="1"/>
  <c r="AP352" i="17"/>
  <c r="AE352" i="17" s="1"/>
  <c r="AP321" i="17"/>
  <c r="AE321" i="17" s="1"/>
  <c r="AP325" i="17"/>
  <c r="AE325" i="17" s="1"/>
  <c r="AP155" i="17"/>
  <c r="AE155" i="17" s="1"/>
  <c r="AP323" i="17"/>
  <c r="AE323" i="17" s="1"/>
  <c r="AP162" i="17"/>
  <c r="AE162" i="17" s="1"/>
  <c r="AP398" i="17"/>
  <c r="AE398" i="17" s="1"/>
  <c r="AP557" i="17"/>
  <c r="AE557" i="17" s="1"/>
  <c r="AP613" i="17"/>
  <c r="AE613" i="17" s="1"/>
  <c r="AP646" i="17"/>
  <c r="AE646" i="17" s="1"/>
  <c r="AP676" i="17"/>
  <c r="AE676" i="17" s="1"/>
  <c r="AP739" i="17"/>
  <c r="AE739" i="17" s="1"/>
  <c r="AP805" i="17"/>
  <c r="AE805" i="17" s="1"/>
  <c r="AP874" i="17"/>
  <c r="AE874" i="17" s="1"/>
  <c r="AP446" i="17"/>
  <c r="AE446" i="17" s="1"/>
  <c r="AP510" i="17"/>
  <c r="AE510" i="17" s="1"/>
  <c r="AP574" i="17"/>
  <c r="AE574" i="17" s="1"/>
  <c r="AP637" i="17"/>
  <c r="AE637" i="17" s="1"/>
  <c r="AP702" i="17"/>
  <c r="AE702" i="17" s="1"/>
  <c r="AP769" i="17"/>
  <c r="AE769" i="17" s="1"/>
  <c r="AP830" i="17"/>
  <c r="AE830" i="17" s="1"/>
  <c r="AP893" i="17"/>
  <c r="AE893" i="17" s="1"/>
  <c r="AP535" i="17"/>
  <c r="AE535" i="17" s="1"/>
  <c r="AP598" i="17"/>
  <c r="AE598" i="17" s="1"/>
  <c r="AP663" i="17"/>
  <c r="AE663" i="17" s="1"/>
  <c r="AP729" i="17"/>
  <c r="AE729" i="17" s="1"/>
  <c r="AP793" i="17"/>
  <c r="AE793" i="17" s="1"/>
  <c r="AP856" i="17"/>
  <c r="AE856" i="17" s="1"/>
  <c r="AP461" i="17"/>
  <c r="AE461" i="17" s="1"/>
  <c r="AP520" i="17"/>
  <c r="AE520" i="17" s="1"/>
  <c r="AP584" i="17"/>
  <c r="AE584" i="17" s="1"/>
  <c r="AP647" i="17"/>
  <c r="AE647" i="17" s="1"/>
  <c r="AP688" i="17"/>
  <c r="AE688" i="17" s="1"/>
  <c r="AP750" i="17"/>
  <c r="AE750" i="17" s="1"/>
  <c r="AP816" i="17"/>
  <c r="AE816" i="17" s="1"/>
  <c r="AP880" i="17"/>
  <c r="AE880" i="17" s="1"/>
  <c r="AP479" i="17"/>
  <c r="AE479" i="17" s="1"/>
  <c r="AP547" i="17"/>
  <c r="AE547" i="17" s="1"/>
  <c r="AP608" i="17"/>
  <c r="AE608" i="17" s="1"/>
  <c r="AP672" i="17"/>
  <c r="AE672" i="17" s="1"/>
  <c r="AP736" i="17"/>
  <c r="AE736" i="17" s="1"/>
  <c r="AP804" i="17"/>
  <c r="AE804" i="17" s="1"/>
  <c r="AP868" i="17"/>
  <c r="AE868" i="17" s="1"/>
  <c r="AP473" i="17"/>
  <c r="AE473" i="17" s="1"/>
  <c r="AP539" i="17"/>
  <c r="AE539" i="17" s="1"/>
  <c r="AP579" i="17"/>
  <c r="AE579" i="17" s="1"/>
  <c r="AP644" i="17"/>
  <c r="AE644" i="17" s="1"/>
  <c r="AP707" i="17"/>
  <c r="AE707" i="17" s="1"/>
  <c r="AP772" i="17"/>
  <c r="AE772" i="17" s="1"/>
  <c r="AP833" i="17"/>
  <c r="AE833" i="17" s="1"/>
  <c r="AP896" i="17"/>
  <c r="AE896" i="17" s="1"/>
  <c r="AP507" i="17"/>
  <c r="AE507" i="17" s="1"/>
  <c r="AP570" i="17"/>
  <c r="AE570" i="17" s="1"/>
  <c r="AP635" i="17"/>
  <c r="AE635" i="17" s="1"/>
  <c r="AP699" i="17"/>
  <c r="AE699" i="17" s="1"/>
  <c r="AP760" i="17"/>
  <c r="AE760" i="17" s="1"/>
  <c r="AP826" i="17"/>
  <c r="AE826" i="17" s="1"/>
  <c r="AP890" i="17"/>
  <c r="AE890" i="17" s="1"/>
  <c r="AP501" i="17"/>
  <c r="AE501" i="17" s="1"/>
  <c r="AP338" i="17"/>
  <c r="AE338" i="17" s="1"/>
  <c r="AP168" i="17"/>
  <c r="AE168" i="17" s="1"/>
  <c r="AP171" i="17"/>
  <c r="AE171" i="17" s="1"/>
  <c r="AP345" i="17"/>
  <c r="AE345" i="17" s="1"/>
  <c r="AP187" i="17"/>
  <c r="AE187" i="17" s="1"/>
  <c r="AP328" i="17"/>
  <c r="AE328" i="17" s="1"/>
  <c r="AP403" i="17"/>
  <c r="AE403" i="17" s="1"/>
  <c r="AP487" i="17"/>
  <c r="AE487" i="17" s="1"/>
  <c r="AP700" i="17"/>
  <c r="AE700" i="17" s="1"/>
  <c r="AP764" i="17"/>
  <c r="AE764" i="17" s="1"/>
  <c r="AP828" i="17"/>
  <c r="AE828" i="17" s="1"/>
  <c r="AP894" i="17"/>
  <c r="AE894" i="17" s="1"/>
  <c r="AP469" i="17"/>
  <c r="AE469" i="17" s="1"/>
  <c r="AP533" i="17"/>
  <c r="AE533" i="17" s="1"/>
  <c r="AP597" i="17"/>
  <c r="AE597" i="17" s="1"/>
  <c r="AP662" i="17"/>
  <c r="AE662" i="17" s="1"/>
  <c r="AP727" i="17"/>
  <c r="AE727" i="17" s="1"/>
  <c r="AP790" i="17"/>
  <c r="AE790" i="17" s="1"/>
  <c r="AP854" i="17"/>
  <c r="AE854" i="17" s="1"/>
  <c r="AP455" i="17"/>
  <c r="AE455" i="17" s="1"/>
  <c r="AP495" i="17"/>
  <c r="AE495" i="17" s="1"/>
  <c r="AP561" i="17"/>
  <c r="AE561" i="17" s="1"/>
  <c r="AP622" i="17"/>
  <c r="AE622" i="17" s="1"/>
  <c r="AP687" i="17"/>
  <c r="AE687" i="17" s="1"/>
  <c r="AP753" i="17"/>
  <c r="AE753" i="17" s="1"/>
  <c r="AP814" i="17"/>
  <c r="AE814" i="17" s="1"/>
  <c r="AP879" i="17"/>
  <c r="AE879" i="17" s="1"/>
  <c r="AP482" i="17"/>
  <c r="AE482" i="17" s="1"/>
  <c r="AP543" i="17"/>
  <c r="AE543" i="17" s="1"/>
  <c r="AP609" i="17"/>
  <c r="AE609" i="17" s="1"/>
  <c r="AP713" i="17"/>
  <c r="AE713" i="17" s="1"/>
  <c r="AP776" i="17"/>
  <c r="AE776" i="17" s="1"/>
  <c r="AP841" i="17"/>
  <c r="AE841" i="17" s="1"/>
  <c r="AP504" i="17"/>
  <c r="AE504" i="17" s="1"/>
  <c r="AP568" i="17"/>
  <c r="AE568" i="17" s="1"/>
  <c r="AP633" i="17"/>
  <c r="AE633" i="17" s="1"/>
  <c r="AP698" i="17"/>
  <c r="AE698" i="17" s="1"/>
  <c r="AP762" i="17"/>
  <c r="AE762" i="17" s="1"/>
  <c r="AP824" i="17"/>
  <c r="AE824" i="17" s="1"/>
  <c r="AP889" i="17"/>
  <c r="AE889" i="17" s="1"/>
  <c r="AP498" i="17"/>
  <c r="AE498" i="17" s="1"/>
  <c r="AP605" i="17"/>
  <c r="AE605" i="17" s="1"/>
  <c r="AP667" i="17"/>
  <c r="AE667" i="17" s="1"/>
  <c r="AP730" i="17"/>
  <c r="AE730" i="17" s="1"/>
  <c r="AP794" i="17"/>
  <c r="AE794" i="17" s="1"/>
  <c r="AP14" i="17"/>
  <c r="AE14" i="17" s="1"/>
  <c r="AP361" i="17"/>
  <c r="AE361" i="17" s="1"/>
  <c r="AP196" i="17"/>
  <c r="AE196" i="17" s="1"/>
  <c r="AP360" i="17"/>
  <c r="AE360" i="17" s="1"/>
  <c r="AP193" i="17"/>
  <c r="AE193" i="17" s="1"/>
  <c r="AP363" i="17"/>
  <c r="AE363" i="17" s="1"/>
  <c r="AP27" i="17"/>
  <c r="AE27" i="17" s="1"/>
  <c r="AP194" i="17"/>
  <c r="AE194" i="17" s="1"/>
  <c r="AP37" i="17"/>
  <c r="AE37" i="17" s="1"/>
  <c r="AP335" i="17"/>
  <c r="AE335" i="17" s="1"/>
  <c r="AP492" i="17"/>
  <c r="AE492" i="17" s="1"/>
  <c r="AP583" i="17"/>
  <c r="AE583" i="17" s="1"/>
  <c r="AP619" i="17"/>
  <c r="AE619" i="17" s="1"/>
  <c r="AP653" i="17"/>
  <c r="AE653" i="17" s="1"/>
  <c r="AP725" i="17"/>
  <c r="AE725" i="17" s="1"/>
  <c r="AP789" i="17"/>
  <c r="AE789" i="17" s="1"/>
  <c r="AP853" i="17"/>
  <c r="AE853" i="17" s="1"/>
  <c r="AP494" i="17"/>
  <c r="AE494" i="17" s="1"/>
  <c r="AP558" i="17"/>
  <c r="AE558" i="17" s="1"/>
  <c r="AP623" i="17"/>
  <c r="AE623" i="17" s="1"/>
  <c r="AP684" i="17"/>
  <c r="AE684" i="17" s="1"/>
  <c r="AP749" i="17"/>
  <c r="AE749" i="17" s="1"/>
  <c r="AP815" i="17"/>
  <c r="AE815" i="17" s="1"/>
  <c r="AP878" i="17"/>
  <c r="AE878" i="17" s="1"/>
  <c r="AP477" i="17"/>
  <c r="AE477" i="17" s="1"/>
  <c r="AP518" i="17"/>
  <c r="AE518" i="17" s="1"/>
  <c r="AP585" i="17"/>
  <c r="AE585" i="17" s="1"/>
  <c r="AP648" i="17"/>
  <c r="AE648" i="17" s="1"/>
  <c r="AP712" i="17"/>
  <c r="AE712" i="17" s="1"/>
  <c r="AP774" i="17"/>
  <c r="AE774" i="17" s="1"/>
  <c r="AP838" i="17"/>
  <c r="AE838" i="17" s="1"/>
  <c r="AP901" i="17"/>
  <c r="AE901" i="17" s="1"/>
  <c r="AP505" i="17"/>
  <c r="AE505" i="17" s="1"/>
  <c r="AP569" i="17"/>
  <c r="AE569" i="17" s="1"/>
  <c r="AP632" i="17"/>
  <c r="AE632" i="17" s="1"/>
  <c r="AP673" i="17"/>
  <c r="AE673" i="17" s="1"/>
  <c r="AP737" i="17"/>
  <c r="AE737" i="17" s="1"/>
  <c r="AP800" i="17"/>
  <c r="AE800" i="17" s="1"/>
  <c r="AP866" i="17"/>
  <c r="AE866" i="17" s="1"/>
  <c r="AP464" i="17"/>
  <c r="AE464" i="17" s="1"/>
  <c r="AP530" i="17"/>
  <c r="AE530" i="17" s="1"/>
  <c r="AP591" i="17"/>
  <c r="AE591" i="17" s="1"/>
  <c r="AP657" i="17"/>
  <c r="AE657" i="17" s="1"/>
  <c r="AP721" i="17"/>
  <c r="AE721" i="17" s="1"/>
  <c r="AP784" i="17"/>
  <c r="AE784" i="17" s="1"/>
  <c r="AP848" i="17"/>
  <c r="AE848" i="17" s="1"/>
  <c r="AP458" i="17"/>
  <c r="AE458" i="17" s="1"/>
  <c r="AP521" i="17"/>
  <c r="AE521" i="17" s="1"/>
  <c r="AP564" i="17"/>
  <c r="AE564" i="17" s="1"/>
  <c r="AP628" i="17"/>
  <c r="AE628" i="17" s="1"/>
  <c r="AP690" i="17"/>
  <c r="AE690" i="17" s="1"/>
  <c r="AP754" i="17"/>
  <c r="AE754" i="17" s="1"/>
  <c r="AP78" i="17"/>
  <c r="AE78" i="17" s="1"/>
  <c r="AP42" i="17"/>
  <c r="AE42" i="17" s="1"/>
  <c r="AP384" i="17"/>
  <c r="AE384" i="17" s="1"/>
  <c r="AP40" i="17"/>
  <c r="AE40" i="17" s="1"/>
  <c r="AP383" i="17"/>
  <c r="AE383" i="17" s="1"/>
  <c r="AP219" i="17"/>
  <c r="AE219" i="17" s="1"/>
  <c r="AP387" i="17"/>
  <c r="AE387" i="17" s="1"/>
  <c r="AP60" i="17"/>
  <c r="AE60" i="17" s="1"/>
  <c r="AP228" i="17"/>
  <c r="AE228" i="17" s="1"/>
  <c r="AP427" i="17"/>
  <c r="AE427" i="17" s="1"/>
  <c r="AP588" i="17"/>
  <c r="AE588" i="17" s="1"/>
  <c r="AP660" i="17"/>
  <c r="AE660" i="17" s="1"/>
  <c r="AP686" i="17"/>
  <c r="AE686" i="17" s="1"/>
  <c r="AP748" i="17"/>
  <c r="AE748" i="17" s="1"/>
  <c r="AP813" i="17"/>
  <c r="AE813" i="17" s="1"/>
  <c r="AP877" i="17"/>
  <c r="AE877" i="17" s="1"/>
  <c r="AP454" i="17"/>
  <c r="AE454" i="17" s="1"/>
  <c r="AP517" i="17"/>
  <c r="AE517" i="17" s="1"/>
  <c r="AP582" i="17"/>
  <c r="AE582" i="17" s="1"/>
  <c r="AP645" i="17"/>
  <c r="AE645" i="17" s="1"/>
  <c r="AP710" i="17"/>
  <c r="AE710" i="17" s="1"/>
  <c r="AP775" i="17"/>
  <c r="AE775" i="17" s="1"/>
  <c r="AP837" i="17"/>
  <c r="AE837" i="17" s="1"/>
  <c r="AP903" i="17"/>
  <c r="AE903" i="17" s="1"/>
  <c r="AP545" i="17"/>
  <c r="AE545" i="17" s="1"/>
  <c r="AP607" i="17"/>
  <c r="AE607" i="17" s="1"/>
  <c r="AP671" i="17"/>
  <c r="AE671" i="17" s="1"/>
  <c r="AP734" i="17"/>
  <c r="AE734" i="17" s="1"/>
  <c r="AP799" i="17"/>
  <c r="AE799" i="17" s="1"/>
  <c r="AP862" i="17"/>
  <c r="AE862" i="17" s="1"/>
  <c r="AP463" i="17"/>
  <c r="AE463" i="17" s="1"/>
  <c r="AP526" i="17"/>
  <c r="AE526" i="17" s="1"/>
  <c r="AP593" i="17"/>
  <c r="AE593" i="17" s="1"/>
  <c r="AP655" i="17"/>
  <c r="AE655" i="17" s="1"/>
  <c r="AP695" i="17"/>
  <c r="AE695" i="17" s="1"/>
  <c r="AP759" i="17"/>
  <c r="AE759" i="17" s="1"/>
  <c r="AP825" i="17"/>
  <c r="AE825" i="17" s="1"/>
  <c r="AP887" i="17"/>
  <c r="AE887" i="17" s="1"/>
  <c r="AP489" i="17"/>
  <c r="AE489" i="17" s="1"/>
  <c r="AP552" i="17"/>
  <c r="AE552" i="17" s="1"/>
  <c r="AP616" i="17"/>
  <c r="AE616" i="17" s="1"/>
  <c r="AP682" i="17"/>
  <c r="AE682" i="17" s="1"/>
  <c r="AP743" i="17"/>
  <c r="AE743" i="17" s="1"/>
  <c r="AP808" i="17"/>
  <c r="AE808" i="17" s="1"/>
  <c r="AP873" i="17"/>
  <c r="AE873" i="17" s="1"/>
  <c r="AP485" i="17"/>
  <c r="AE485" i="17" s="1"/>
  <c r="AP586" i="17"/>
  <c r="AE586" i="17" s="1"/>
  <c r="AP650" i="17"/>
  <c r="AE650" i="17" s="1"/>
  <c r="AP714" i="17"/>
  <c r="AE714" i="17" s="1"/>
  <c r="AP778" i="17"/>
  <c r="AE778" i="17" s="1"/>
  <c r="AP842" i="17"/>
  <c r="AE842" i="17" s="1"/>
  <c r="AP453" i="17"/>
  <c r="AE453" i="17" s="1"/>
  <c r="AP515" i="17"/>
  <c r="AE515" i="17" s="1"/>
  <c r="AP578" i="17"/>
  <c r="AE578" i="17" s="1"/>
  <c r="AP642" i="17"/>
  <c r="AE642" i="17" s="1"/>
  <c r="AP703" i="17"/>
  <c r="AE703" i="17" s="1"/>
  <c r="AP771" i="17"/>
  <c r="AE771" i="17" s="1"/>
  <c r="AP835" i="17"/>
  <c r="AE835" i="17" s="1"/>
  <c r="AP898" i="17"/>
  <c r="AE898" i="17" s="1"/>
  <c r="AP509" i="17"/>
  <c r="AE509" i="17" s="1"/>
  <c r="AP357" i="17"/>
  <c r="AE357" i="17" s="1"/>
  <c r="AP400" i="17"/>
  <c r="AE400" i="17" s="1"/>
  <c r="AP67" i="17"/>
  <c r="AE67" i="17" s="1"/>
  <c r="AP232" i="17"/>
  <c r="AE232" i="17" s="1"/>
  <c r="AP65" i="17"/>
  <c r="AE65" i="17" s="1"/>
  <c r="AP233" i="17"/>
  <c r="AE233" i="17" s="1"/>
  <c r="AP66" i="17"/>
  <c r="AE66" i="17" s="1"/>
  <c r="AP411" i="17"/>
  <c r="AE411" i="17" s="1"/>
  <c r="AP359" i="17"/>
  <c r="AE359" i="17" s="1"/>
  <c r="AP437" i="17"/>
  <c r="AE437" i="17" s="1"/>
  <c r="AP516" i="17"/>
  <c r="AE516" i="17" s="1"/>
  <c r="AP630" i="17"/>
  <c r="AE630" i="17" s="1"/>
  <c r="AP708" i="17"/>
  <c r="AE708" i="17" s="1"/>
  <c r="AP773" i="17"/>
  <c r="AE773" i="17" s="1"/>
  <c r="AP836" i="17"/>
  <c r="AE836" i="17" s="1"/>
  <c r="AP902" i="17"/>
  <c r="AE902" i="17" s="1"/>
  <c r="AP480" i="17"/>
  <c r="AE480" i="17" s="1"/>
  <c r="AP542" i="17"/>
  <c r="AE542" i="17" s="1"/>
  <c r="AP606" i="17"/>
  <c r="AE606" i="17" s="1"/>
  <c r="AP670" i="17"/>
  <c r="AE670" i="17" s="1"/>
  <c r="AP733" i="17"/>
  <c r="AE733" i="17" s="1"/>
  <c r="AP798" i="17"/>
  <c r="AE798" i="17" s="1"/>
  <c r="AP861" i="17"/>
  <c r="AE861" i="17" s="1"/>
  <c r="AP465" i="17"/>
  <c r="AE465" i="17" s="1"/>
  <c r="AP503" i="17"/>
  <c r="AE503" i="17" s="1"/>
  <c r="AP566" i="17"/>
  <c r="AE566" i="17" s="1"/>
  <c r="AP631" i="17"/>
  <c r="AE631" i="17" s="1"/>
  <c r="AP696" i="17"/>
  <c r="AE696" i="17" s="1"/>
  <c r="AP763" i="17"/>
  <c r="AE763" i="17" s="1"/>
  <c r="AP823" i="17"/>
  <c r="AE823" i="17" s="1"/>
  <c r="AP888" i="17"/>
  <c r="AE888" i="17" s="1"/>
  <c r="AP488" i="17"/>
  <c r="AE488" i="17" s="1"/>
  <c r="AP555" i="17"/>
  <c r="AE555" i="17" s="1"/>
  <c r="AP618" i="17"/>
  <c r="AE618" i="17" s="1"/>
  <c r="AP720" i="17"/>
  <c r="AE720" i="17" s="1"/>
  <c r="AP785" i="17"/>
  <c r="AE785" i="17" s="1"/>
  <c r="AP847" i="17"/>
  <c r="AE847" i="17" s="1"/>
  <c r="AP449" i="17"/>
  <c r="AE449" i="17" s="1"/>
  <c r="AP512" i="17"/>
  <c r="AE512" i="17" s="1"/>
  <c r="AP576" i="17"/>
  <c r="AE576" i="17" s="1"/>
  <c r="AP641" i="17"/>
  <c r="AE641" i="17" s="1"/>
  <c r="AP705" i="17"/>
  <c r="AE705" i="17" s="1"/>
  <c r="AP768" i="17"/>
  <c r="AE768" i="17" s="1"/>
  <c r="AP834" i="17"/>
  <c r="AE834" i="17" s="1"/>
  <c r="AP897" i="17"/>
  <c r="AE897" i="17" s="1"/>
  <c r="AP506" i="17"/>
  <c r="AE506" i="17" s="1"/>
  <c r="AP544" i="17"/>
  <c r="AE544" i="17" s="1"/>
  <c r="AP610" i="17"/>
  <c r="AE610" i="17" s="1"/>
  <c r="AP674" i="17"/>
  <c r="AE674" i="17" s="1"/>
  <c r="AP738" i="17"/>
  <c r="AE738" i="17" s="1"/>
  <c r="AP802" i="17"/>
  <c r="AE802" i="17" s="1"/>
  <c r="AP864" i="17"/>
  <c r="AE864" i="17" s="1"/>
  <c r="AP476" i="17"/>
  <c r="AE476" i="17" s="1"/>
  <c r="AP541" i="17"/>
  <c r="AE541" i="17" s="1"/>
  <c r="AP601" i="17"/>
  <c r="AE601" i="17" s="1"/>
  <c r="AP668" i="17"/>
  <c r="AE668" i="17" s="1"/>
  <c r="AP735" i="17"/>
  <c r="AE735" i="17" s="1"/>
  <c r="AP796" i="17"/>
  <c r="AE796" i="17" s="1"/>
  <c r="AP858" i="17"/>
  <c r="AE858" i="17" s="1"/>
  <c r="AP468" i="17"/>
  <c r="AE468" i="17" s="1"/>
  <c r="AP532" i="17"/>
  <c r="AE532" i="17" s="1"/>
  <c r="AP13" i="17"/>
  <c r="AE13" i="17" s="1"/>
  <c r="AP106" i="17"/>
  <c r="AE106" i="17" s="1"/>
  <c r="AP109" i="17"/>
  <c r="AE109" i="17" s="1"/>
  <c r="AP281" i="17"/>
  <c r="AE281" i="17" s="1"/>
  <c r="AP125" i="17"/>
  <c r="AE125" i="17" s="1"/>
  <c r="AP293" i="17"/>
  <c r="AE293" i="17" s="1"/>
  <c r="AP372" i="17"/>
  <c r="AE372" i="17" s="1"/>
  <c r="AP452" i="17"/>
  <c r="AE452" i="17" s="1"/>
  <c r="AP717" i="17"/>
  <c r="AE717" i="17" s="1"/>
  <c r="AP779" i="17"/>
  <c r="AE779" i="17" s="1"/>
  <c r="AP845" i="17"/>
  <c r="AE845" i="17" s="1"/>
  <c r="AP486" i="17"/>
  <c r="AE486" i="17" s="1"/>
  <c r="AP549" i="17"/>
  <c r="AE549" i="17" s="1"/>
  <c r="AP614" i="17"/>
  <c r="AE614" i="17" s="1"/>
  <c r="AP678" i="17"/>
  <c r="AE678" i="17" s="1"/>
  <c r="AP742" i="17"/>
  <c r="AE742" i="17" s="1"/>
  <c r="AP807" i="17"/>
  <c r="AE807" i="17" s="1"/>
  <c r="AP870" i="17"/>
  <c r="AE870" i="17" s="1"/>
  <c r="AP472" i="17"/>
  <c r="AE472" i="17" s="1"/>
  <c r="AP513" i="17"/>
  <c r="AE513" i="17" s="1"/>
  <c r="AP577" i="17"/>
  <c r="AE577" i="17" s="1"/>
  <c r="AP640" i="17"/>
  <c r="AE640" i="17" s="1"/>
  <c r="AP706" i="17"/>
  <c r="AE706" i="17" s="1"/>
  <c r="AP767" i="17"/>
  <c r="AE767" i="17" s="1"/>
  <c r="AP831" i="17"/>
  <c r="AE831" i="17" s="1"/>
  <c r="AP895" i="17"/>
  <c r="AE895" i="17" s="1"/>
  <c r="AP497" i="17"/>
  <c r="AE497" i="17" s="1"/>
  <c r="AP559" i="17"/>
  <c r="AE559" i="17" s="1"/>
  <c r="AP624" i="17"/>
  <c r="AE624" i="17" s="1"/>
  <c r="AP664" i="17"/>
  <c r="AE664" i="17" s="1"/>
  <c r="AP728" i="17"/>
  <c r="AE728" i="17" s="1"/>
  <c r="AP792" i="17"/>
  <c r="AE792" i="17" s="1"/>
  <c r="AP857" i="17"/>
  <c r="AE857" i="17" s="1"/>
  <c r="AP456" i="17"/>
  <c r="AE456" i="17" s="1"/>
  <c r="AP522" i="17"/>
  <c r="AE522" i="17" s="1"/>
  <c r="AP581" i="17"/>
  <c r="AE581" i="17" s="1"/>
  <c r="AP649" i="17"/>
  <c r="AE649" i="17" s="1"/>
  <c r="AP711" i="17"/>
  <c r="AE711" i="17" s="1"/>
  <c r="AP777" i="17"/>
  <c r="AE777" i="17" s="1"/>
  <c r="AP840" i="17"/>
  <c r="AE840" i="17" s="1"/>
  <c r="AP450" i="17"/>
  <c r="AE450" i="17" s="1"/>
  <c r="AP514" i="17"/>
  <c r="AE514" i="17" s="1"/>
  <c r="AP553" i="17"/>
  <c r="AE553" i="17" s="1"/>
  <c r="AP617" i="17"/>
  <c r="AE617" i="17" s="1"/>
  <c r="AP681" i="17"/>
  <c r="AE681" i="17" s="1"/>
  <c r="AP745" i="17"/>
  <c r="AE745" i="17" s="1"/>
  <c r="AP810" i="17"/>
  <c r="AE810" i="17" s="1"/>
  <c r="AP871" i="17"/>
  <c r="AE871" i="17" s="1"/>
  <c r="AP481" i="17"/>
  <c r="AE481" i="17" s="1"/>
  <c r="AP546" i="17"/>
  <c r="AE546" i="17" s="1"/>
  <c r="AP612" i="17"/>
  <c r="AE612" i="17" s="1"/>
  <c r="AP675" i="17"/>
  <c r="AE675" i="17" s="1"/>
  <c r="AP741" i="17"/>
  <c r="AE741" i="17" s="1"/>
  <c r="AP801" i="17"/>
  <c r="AE801" i="17" s="1"/>
  <c r="AP865" i="17"/>
  <c r="AE865" i="17" s="1"/>
  <c r="AP475" i="17"/>
  <c r="AE475" i="17" s="1"/>
  <c r="AP538" i="17"/>
  <c r="AE538" i="17" s="1"/>
  <c r="AP669" i="17"/>
  <c r="AE669" i="17" s="1"/>
  <c r="AP719" i="17"/>
  <c r="AE719" i="17" s="1"/>
  <c r="AP886" i="17"/>
  <c r="AE886" i="17" s="1"/>
  <c r="AP590" i="17"/>
  <c r="AE590" i="17" s="1"/>
  <c r="AP471" i="17"/>
  <c r="AE471" i="17" s="1"/>
  <c r="AP639" i="17"/>
  <c r="AE639" i="17" s="1"/>
  <c r="AP809" i="17"/>
  <c r="AE809" i="17" s="1"/>
  <c r="AP691" i="17"/>
  <c r="AE691" i="17" s="1"/>
  <c r="AP855" i="17"/>
  <c r="AE855" i="17" s="1"/>
  <c r="AP571" i="17"/>
  <c r="AE571" i="17" s="1"/>
  <c r="AP859" i="17"/>
  <c r="AE859" i="17" s="1"/>
  <c r="AP491" i="17"/>
  <c r="AE491" i="17" s="1"/>
  <c r="AP658" i="17"/>
  <c r="AE658" i="17" s="1"/>
  <c r="AP747" i="17"/>
  <c r="AE747" i="17" s="1"/>
  <c r="AP459" i="17"/>
  <c r="AE459" i="17" s="1"/>
  <c r="AP548" i="17"/>
  <c r="AE548" i="17" s="1"/>
  <c r="AP818" i="17"/>
  <c r="AE818" i="17" s="1"/>
  <c r="AP102" i="17"/>
  <c r="AE102" i="17" s="1"/>
  <c r="AP692" i="17"/>
  <c r="AE692" i="17" s="1"/>
  <c r="AP860" i="17"/>
  <c r="AE860" i="17" s="1"/>
  <c r="AP565" i="17"/>
  <c r="AE565" i="17" s="1"/>
  <c r="AP447" i="17"/>
  <c r="AE447" i="17" s="1"/>
  <c r="AP615" i="17"/>
  <c r="AE615" i="17" s="1"/>
  <c r="AP782" i="17"/>
  <c r="AE782" i="17" s="1"/>
  <c r="AP832" i="17"/>
  <c r="AE832" i="17" s="1"/>
  <c r="AP536" i="17"/>
  <c r="AE536" i="17" s="1"/>
  <c r="AP883" i="17"/>
  <c r="AE883" i="17" s="1"/>
  <c r="AP594" i="17"/>
  <c r="AE594" i="17" s="1"/>
  <c r="AP761" i="17"/>
  <c r="AE761" i="17" s="1"/>
  <c r="AP500" i="17"/>
  <c r="AE500" i="17" s="1"/>
  <c r="AP587" i="17"/>
  <c r="AE587" i="17" s="1"/>
  <c r="AP755" i="17"/>
  <c r="AE755" i="17" s="1"/>
  <c r="AP843" i="17"/>
  <c r="AE843" i="17" s="1"/>
  <c r="AP556" i="17"/>
  <c r="AE556" i="17" s="1"/>
  <c r="AP621" i="17"/>
  <c r="AE621" i="17" s="1"/>
  <c r="AP683" i="17"/>
  <c r="AE683" i="17" s="1"/>
  <c r="AP756" i="17"/>
  <c r="AE756" i="17" s="1"/>
  <c r="AP819" i="17"/>
  <c r="AE819" i="17" s="1"/>
  <c r="AP884" i="17"/>
  <c r="AE884" i="17" s="1"/>
  <c r="AP797" i="17"/>
  <c r="AE797" i="17" s="1"/>
  <c r="AP248" i="17"/>
  <c r="AE248" i="17" s="1"/>
  <c r="AP260" i="17"/>
  <c r="AE260" i="17" s="1"/>
  <c r="AP267" i="17"/>
  <c r="AE267" i="17" s="1"/>
  <c r="AP885" i="17"/>
  <c r="AE885" i="17" s="1"/>
  <c r="AP592" i="17"/>
  <c r="AE592" i="17" s="1"/>
  <c r="AP758" i="17"/>
  <c r="AE758" i="17" s="1"/>
  <c r="AP806" i="17"/>
  <c r="AE806" i="17" s="1"/>
  <c r="AP511" i="17"/>
  <c r="AE511" i="17" s="1"/>
  <c r="AP679" i="17"/>
  <c r="AE679" i="17" s="1"/>
  <c r="AP560" i="17"/>
  <c r="AE560" i="17" s="1"/>
  <c r="AP726" i="17"/>
  <c r="AE726" i="17" s="1"/>
  <c r="AP786" i="17"/>
  <c r="AE786" i="17" s="1"/>
  <c r="AP882" i="17"/>
  <c r="AE882" i="17" s="1"/>
  <c r="AP595" i="17"/>
  <c r="AE595" i="17" s="1"/>
  <c r="AP685" i="17"/>
  <c r="AE685" i="17" s="1"/>
  <c r="AP850" i="17"/>
  <c r="AE850" i="17" s="1"/>
  <c r="AP483" i="17"/>
  <c r="AE483" i="17" s="1"/>
  <c r="AP580" i="17"/>
  <c r="AE580" i="17" s="1"/>
  <c r="AP643" i="17"/>
  <c r="AE643" i="17" s="1"/>
  <c r="AP709" i="17"/>
  <c r="AE709" i="17" s="1"/>
  <c r="AP781" i="17"/>
  <c r="AE781" i="17" s="1"/>
  <c r="AP844" i="17"/>
  <c r="AE844" i="17" s="1"/>
  <c r="AP849" i="17"/>
  <c r="AE849" i="17" s="1"/>
  <c r="AP697" i="17"/>
  <c r="AE697" i="17" s="1"/>
  <c r="AP811" i="17"/>
  <c r="AE811" i="17" s="1"/>
  <c r="AP421" i="17"/>
  <c r="AE421" i="17" s="1"/>
  <c r="AP425" i="17"/>
  <c r="AE425" i="17" s="1"/>
  <c r="AP364" i="17"/>
  <c r="AE364" i="17" s="1"/>
  <c r="AP732" i="17"/>
  <c r="AE732" i="17" s="1"/>
  <c r="AP783" i="17"/>
  <c r="AE783" i="17" s="1"/>
  <c r="AP484" i="17"/>
  <c r="AE484" i="17" s="1"/>
  <c r="AP656" i="17"/>
  <c r="AE656" i="17" s="1"/>
  <c r="AP537" i="17"/>
  <c r="AE537" i="17" s="1"/>
  <c r="AP704" i="17"/>
  <c r="AE704" i="17" s="1"/>
  <c r="AP869" i="17"/>
  <c r="AE869" i="17" s="1"/>
  <c r="AP751" i="17"/>
  <c r="AE751" i="17" s="1"/>
  <c r="AP467" i="17"/>
  <c r="AE467" i="17" s="1"/>
  <c r="AP634" i="17"/>
  <c r="AE634" i="17" s="1"/>
  <c r="AP892" i="17"/>
  <c r="AE892" i="17" s="1"/>
  <c r="AP523" i="17"/>
  <c r="AE523" i="17" s="1"/>
  <c r="AP689" i="17"/>
  <c r="AE689" i="17" s="1"/>
  <c r="AP780" i="17"/>
  <c r="AE780" i="17" s="1"/>
  <c r="AP493" i="17"/>
  <c r="AE493" i="17" s="1"/>
  <c r="AP603" i="17"/>
  <c r="AE603" i="17" s="1"/>
  <c r="AP666" i="17"/>
  <c r="AE666" i="17" s="1"/>
  <c r="AP740" i="17"/>
  <c r="AE740" i="17" s="1"/>
  <c r="AP803" i="17"/>
  <c r="AE803" i="17" s="1"/>
  <c r="AP867" i="17"/>
  <c r="AE867" i="17" s="1"/>
  <c r="AP724" i="17"/>
  <c r="AE724" i="17" s="1"/>
  <c r="AP258" i="17"/>
  <c r="AE258" i="17" s="1"/>
  <c r="AP554" i="17"/>
  <c r="AE554" i="17" s="1"/>
  <c r="AP757" i="17"/>
  <c r="AE757" i="17" s="1"/>
  <c r="AP460" i="17"/>
  <c r="AE460" i="17" s="1"/>
  <c r="AP627" i="17"/>
  <c r="AE627" i="17" s="1"/>
  <c r="AP680" i="17"/>
  <c r="AE680" i="17" s="1"/>
  <c r="AP846" i="17"/>
  <c r="AE846" i="17" s="1"/>
  <c r="AP899" i="17"/>
  <c r="AE899" i="17" s="1"/>
  <c r="AP600" i="17"/>
  <c r="AE600" i="17" s="1"/>
  <c r="AP490" i="17"/>
  <c r="AE490" i="17" s="1"/>
  <c r="AP659" i="17"/>
  <c r="AE659" i="17" s="1"/>
  <c r="AP820" i="17"/>
  <c r="AE820" i="17" s="1"/>
  <c r="AP528" i="17"/>
  <c r="AE528" i="17" s="1"/>
  <c r="AP620" i="17"/>
  <c r="AE620" i="17" s="1"/>
  <c r="AP787" i="17"/>
  <c r="AE787" i="17" s="1"/>
  <c r="AP876" i="17"/>
  <c r="AE876" i="17" s="1"/>
  <c r="AP562" i="17"/>
  <c r="AE562" i="17" s="1"/>
  <c r="AP626" i="17"/>
  <c r="AE626" i="17" s="1"/>
  <c r="AP694" i="17"/>
  <c r="AE694" i="17" s="1"/>
  <c r="AP765" i="17"/>
  <c r="AE765" i="17" s="1"/>
  <c r="AP829" i="17"/>
  <c r="AE829" i="17" s="1"/>
  <c r="AP891" i="17"/>
  <c r="AE891" i="17" s="1"/>
  <c r="AP604" i="17"/>
  <c r="AE604" i="17" s="1"/>
  <c r="AP91" i="17"/>
  <c r="AE91" i="17" s="1"/>
  <c r="AP525" i="17"/>
  <c r="AE525" i="17" s="1"/>
  <c r="AP652" i="17"/>
  <c r="AE652" i="17" s="1"/>
  <c r="AP822" i="17"/>
  <c r="AE822" i="17" s="1"/>
  <c r="AP529" i="17"/>
  <c r="AE529" i="17" s="1"/>
  <c r="AP872" i="17"/>
  <c r="AE872" i="17" s="1"/>
  <c r="AP575" i="17"/>
  <c r="AE575" i="17" s="1"/>
  <c r="AP744" i="17"/>
  <c r="AE744" i="17" s="1"/>
  <c r="AP625" i="17"/>
  <c r="AE625" i="17" s="1"/>
  <c r="AP791" i="17"/>
  <c r="AE791" i="17" s="1"/>
  <c r="AP827" i="17"/>
  <c r="AE827" i="17" s="1"/>
  <c r="AP457" i="17"/>
  <c r="AE457" i="17" s="1"/>
  <c r="AP629" i="17"/>
  <c r="AE629" i="17" s="1"/>
  <c r="AP715" i="17"/>
  <c r="AE715" i="17" s="1"/>
  <c r="AP881" i="17"/>
  <c r="AE881" i="17" s="1"/>
  <c r="AP519" i="17"/>
  <c r="AE519" i="17" s="1"/>
  <c r="AP589" i="17"/>
  <c r="AE589" i="17" s="1"/>
  <c r="AP611" i="17"/>
  <c r="AE611" i="17" s="1"/>
  <c r="AP654" i="17"/>
  <c r="AE654" i="17" s="1"/>
  <c r="AP677" i="17"/>
  <c r="AE677" i="17" s="1"/>
  <c r="AP716" i="17"/>
  <c r="AE716" i="17" s="1"/>
  <c r="AP752" i="17"/>
  <c r="AE752" i="17" s="1"/>
  <c r="AP788" i="17"/>
  <c r="AE788" i="17" s="1"/>
  <c r="AP852" i="17"/>
  <c r="AE852" i="17" s="1"/>
  <c r="AP875" i="17"/>
  <c r="AE875" i="17" s="1"/>
  <c r="AP256" i="17"/>
  <c r="AE256" i="17" s="1"/>
  <c r="AP718" i="17"/>
  <c r="AE718" i="17" s="1"/>
  <c r="AP474" i="17"/>
  <c r="AE474" i="17" s="1"/>
  <c r="AP424" i="17"/>
  <c r="AE424" i="17" s="1"/>
  <c r="AP821" i="17"/>
  <c r="AE821" i="17" s="1"/>
  <c r="AP527" i="17"/>
  <c r="AE527" i="17" s="1"/>
  <c r="AP693" i="17"/>
  <c r="AE693" i="17" s="1"/>
  <c r="AP746" i="17"/>
  <c r="AE746" i="17" s="1"/>
  <c r="AP448" i="17"/>
  <c r="AE448" i="17" s="1"/>
  <c r="AP496" i="17"/>
  <c r="AE496" i="17" s="1"/>
  <c r="AP665" i="17"/>
  <c r="AE665" i="17" s="1"/>
  <c r="AP723" i="17"/>
  <c r="AE723" i="17" s="1"/>
  <c r="AP851" i="17"/>
  <c r="AE851" i="17" s="1"/>
  <c r="AP563" i="17"/>
  <c r="AE563" i="17" s="1"/>
  <c r="AP651" i="17"/>
  <c r="AE651" i="17" s="1"/>
  <c r="AP817" i="17"/>
  <c r="AE817" i="17" s="1"/>
  <c r="AP451" i="17"/>
  <c r="AE451" i="17" s="1"/>
  <c r="AP572" i="17"/>
  <c r="AE572" i="17" s="1"/>
  <c r="AP596" i="17"/>
  <c r="AE596" i="17" s="1"/>
  <c r="AP636" i="17"/>
  <c r="AE636" i="17" s="1"/>
  <c r="AP661" i="17"/>
  <c r="AE661" i="17" s="1"/>
  <c r="AP701" i="17"/>
  <c r="AE701" i="17" s="1"/>
  <c r="AP731" i="17"/>
  <c r="AE731" i="17" s="1"/>
  <c r="AP770" i="17"/>
  <c r="AE770" i="17" s="1"/>
  <c r="AP795" i="17"/>
  <c r="AE795" i="17" s="1"/>
  <c r="AP839" i="17"/>
  <c r="AE839" i="17" s="1"/>
  <c r="AP863" i="17"/>
  <c r="AE863" i="17" s="1"/>
  <c r="AP900" i="17"/>
  <c r="AE900" i="17" s="1"/>
  <c r="AP499" i="17"/>
  <c r="AE499" i="17" s="1"/>
  <c r="AP551" i="17"/>
  <c r="AE551" i="17" s="1"/>
  <c r="AP602" i="17"/>
  <c r="AE602" i="17" s="1"/>
  <c r="AP766" i="17"/>
  <c r="AE766" i="17" s="1"/>
  <c r="AP531" i="17"/>
  <c r="AE531" i="17" s="1"/>
  <c r="AP466" i="17"/>
  <c r="AE466" i="17" s="1"/>
  <c r="AP722" i="17"/>
  <c r="AE722" i="17" s="1"/>
  <c r="AP524" i="17"/>
  <c r="AE524" i="17" s="1"/>
  <c r="AP5" i="17"/>
  <c r="AE5" i="17" s="1"/>
  <c r="AP812" i="17"/>
  <c r="AE812" i="17" s="1"/>
  <c r="AD925" i="17" l="1"/>
  <c r="AE925" i="17"/>
  <c r="AF925" i="17" s="1"/>
  <c r="H928" i="17"/>
  <c r="I927" i="17"/>
  <c r="J927" i="17" s="1"/>
  <c r="K927" i="17" s="1"/>
  <c r="N927" i="17"/>
  <c r="M928" i="17"/>
  <c r="AC926" i="17"/>
  <c r="O926" i="17"/>
  <c r="AF924" i="17"/>
  <c r="AF907" i="17"/>
  <c r="AF919" i="17"/>
  <c r="AF920" i="17"/>
  <c r="AF921" i="17"/>
  <c r="AF923" i="17"/>
  <c r="AF905" i="17"/>
  <c r="AF904" i="17"/>
  <c r="AF918" i="17"/>
  <c r="AF909" i="17"/>
  <c r="AF911" i="17"/>
  <c r="AF915" i="17"/>
  <c r="AF914" i="17"/>
  <c r="AF910" i="17"/>
  <c r="AF917" i="17"/>
  <c r="AF922" i="17"/>
  <c r="AF916" i="17"/>
  <c r="AF908" i="17"/>
  <c r="AF913" i="17"/>
  <c r="AF906" i="17"/>
  <c r="AF912" i="17"/>
  <c r="AR34" i="17"/>
  <c r="AQ855" i="17"/>
  <c r="U855" i="17" s="1"/>
  <c r="AR881" i="17"/>
  <c r="AQ702" i="17"/>
  <c r="U702" i="17" s="1"/>
  <c r="AR352" i="17"/>
  <c r="AQ252" i="17"/>
  <c r="AS252" i="17" s="1"/>
  <c r="AQ649" i="17"/>
  <c r="AS649" i="17" s="1"/>
  <c r="AQ532" i="17"/>
  <c r="AS532" i="17" s="1"/>
  <c r="AQ195" i="17"/>
  <c r="U195" i="17" s="1"/>
  <c r="AR108" i="17"/>
  <c r="AQ459" i="17"/>
  <c r="AS459" i="17" s="1"/>
  <c r="AQ327" i="17"/>
  <c r="U327" i="17" s="1"/>
  <c r="AR610" i="17"/>
  <c r="AR406" i="17"/>
  <c r="AQ24" i="17"/>
  <c r="AS24" i="17" s="1"/>
  <c r="AQ272" i="17"/>
  <c r="AS272" i="17" s="1"/>
  <c r="AR895" i="17"/>
  <c r="AQ869" i="17"/>
  <c r="AS869" i="17" s="1"/>
  <c r="AQ865" i="17"/>
  <c r="U865" i="17" s="1"/>
  <c r="AR717" i="17"/>
  <c r="AQ774" i="17"/>
  <c r="AS774" i="17" s="1"/>
  <c r="AR664" i="17"/>
  <c r="AQ530" i="17"/>
  <c r="U530" i="17" s="1"/>
  <c r="AR608" i="17"/>
  <c r="AQ534" i="17"/>
  <c r="U534" i="17" s="1"/>
  <c r="AR28" i="17"/>
  <c r="AR561" i="17"/>
  <c r="AQ35" i="17"/>
  <c r="AS35" i="17" s="1"/>
  <c r="AQ900" i="17"/>
  <c r="AS900" i="17" s="1"/>
  <c r="AR899" i="17"/>
  <c r="AQ815" i="17"/>
  <c r="AS815" i="17" s="1"/>
  <c r="AQ863" i="17"/>
  <c r="AS863" i="17" s="1"/>
  <c r="AQ828" i="17"/>
  <c r="U828" i="17" s="1"/>
  <c r="AQ712" i="17"/>
  <c r="AS712" i="17" s="1"/>
  <c r="AR266" i="17"/>
  <c r="AQ212" i="17"/>
  <c r="U212" i="17" s="1"/>
  <c r="AQ725" i="17"/>
  <c r="U725" i="17" s="1"/>
  <c r="AQ447" i="17"/>
  <c r="U447" i="17" s="1"/>
  <c r="AQ381" i="17"/>
  <c r="AS381" i="17" s="1"/>
  <c r="AQ399" i="17"/>
  <c r="AS399" i="17" s="1"/>
  <c r="AQ724" i="17"/>
  <c r="AS724" i="17" s="1"/>
  <c r="AR656" i="17"/>
  <c r="AR616" i="17"/>
  <c r="AQ294" i="17"/>
  <c r="AS294" i="17" s="1"/>
  <c r="AQ246" i="17"/>
  <c r="U246" i="17" s="1"/>
  <c r="AQ157" i="17"/>
  <c r="AS157" i="17" s="1"/>
  <c r="AR414" i="17"/>
  <c r="AQ363" i="17"/>
  <c r="U363" i="17" s="1"/>
  <c r="AQ245" i="17"/>
  <c r="AS245" i="17" s="1"/>
  <c r="AR46" i="17"/>
  <c r="AQ65" i="17"/>
  <c r="AS65" i="17" s="1"/>
  <c r="AR884" i="17"/>
  <c r="AR822" i="17"/>
  <c r="AQ193" i="17"/>
  <c r="AS193" i="17" s="1"/>
  <c r="AQ115" i="17"/>
  <c r="U115" i="17" s="1"/>
  <c r="AQ131" i="17"/>
  <c r="AS131" i="17" s="1"/>
  <c r="AQ32" i="17"/>
  <c r="U32" i="17" s="1"/>
  <c r="AR402" i="17"/>
  <c r="AR393" i="17"/>
  <c r="AR215" i="17"/>
  <c r="AQ102" i="17"/>
  <c r="U102" i="17" s="1"/>
  <c r="AF852" i="17"/>
  <c r="AF812" i="17"/>
  <c r="AF803" i="17"/>
  <c r="AF900" i="17"/>
  <c r="AF701" i="17"/>
  <c r="AF723" i="17"/>
  <c r="AF872" i="17"/>
  <c r="AF839" i="17"/>
  <c r="AF524" i="17"/>
  <c r="AF822" i="17"/>
  <c r="AF795" i="17"/>
  <c r="AF881" i="17"/>
  <c r="AF722" i="17"/>
  <c r="AF466" i="17"/>
  <c r="AQ864" i="17"/>
  <c r="U864" i="17" s="1"/>
  <c r="AR856" i="17"/>
  <c r="AR839" i="17"/>
  <c r="AQ824" i="17"/>
  <c r="U824" i="17" s="1"/>
  <c r="AQ833" i="17"/>
  <c r="AS833" i="17" s="1"/>
  <c r="AR711" i="17"/>
  <c r="AQ668" i="17"/>
  <c r="U668" i="17" s="1"/>
  <c r="AR730" i="17"/>
  <c r="AQ661" i="17"/>
  <c r="AS661" i="17" s="1"/>
  <c r="AQ639" i="17"/>
  <c r="AS639" i="17" s="1"/>
  <c r="AQ797" i="17"/>
  <c r="U797" i="17" s="1"/>
  <c r="AR768" i="17"/>
  <c r="AQ733" i="17"/>
  <c r="AS733" i="17" s="1"/>
  <c r="AR718" i="17"/>
  <c r="AQ697" i="17"/>
  <c r="AS697" i="17" s="1"/>
  <c r="AQ635" i="17"/>
  <c r="U635" i="17" s="1"/>
  <c r="AR671" i="17"/>
  <c r="AR604" i="17"/>
  <c r="AQ540" i="17"/>
  <c r="AS540" i="17" s="1"/>
  <c r="AQ597" i="17"/>
  <c r="AS597" i="17" s="1"/>
  <c r="AQ580" i="17"/>
  <c r="U580" i="17" s="1"/>
  <c r="AQ513" i="17"/>
  <c r="AS513" i="17" s="1"/>
  <c r="AR524" i="17"/>
  <c r="AR458" i="17"/>
  <c r="AR502" i="17"/>
  <c r="AR467" i="17"/>
  <c r="AQ494" i="17"/>
  <c r="U494" i="17" s="1"/>
  <c r="AQ471" i="17"/>
  <c r="U471" i="17" s="1"/>
  <c r="AQ437" i="17"/>
  <c r="AS437" i="17" s="1"/>
  <c r="AQ429" i="17"/>
  <c r="AS429" i="17" s="1"/>
  <c r="AR300" i="17"/>
  <c r="AQ276" i="17"/>
  <c r="U276" i="17" s="1"/>
  <c r="AQ85" i="17"/>
  <c r="AS85" i="17" s="1"/>
  <c r="AQ45" i="17"/>
  <c r="AS45" i="17" s="1"/>
  <c r="AQ47" i="17"/>
  <c r="AS47" i="17" s="1"/>
  <c r="AQ814" i="17"/>
  <c r="AS814" i="17" s="1"/>
  <c r="AR835" i="17"/>
  <c r="AR818" i="17"/>
  <c r="AQ807" i="17"/>
  <c r="U807" i="17" s="1"/>
  <c r="AQ816" i="17"/>
  <c r="AS816" i="17" s="1"/>
  <c r="AQ660" i="17"/>
  <c r="U660" i="17" s="1"/>
  <c r="AQ794" i="17"/>
  <c r="AS794" i="17" s="1"/>
  <c r="AQ784" i="17"/>
  <c r="AS784" i="17" s="1"/>
  <c r="AQ729" i="17"/>
  <c r="AS729" i="17" s="1"/>
  <c r="AQ626" i="17"/>
  <c r="AS626" i="17" s="1"/>
  <c r="AQ629" i="17"/>
  <c r="U629" i="17" s="1"/>
  <c r="AQ720" i="17"/>
  <c r="AS720" i="17" s="1"/>
  <c r="AR548" i="17"/>
  <c r="AQ573" i="17"/>
  <c r="AS573" i="17" s="1"/>
  <c r="AQ415" i="17"/>
  <c r="AS415" i="17" s="1"/>
  <c r="AQ339" i="17"/>
  <c r="AS339" i="17" s="1"/>
  <c r="AQ350" i="17"/>
  <c r="U350" i="17" s="1"/>
  <c r="AR9" i="17"/>
  <c r="AQ42" i="17"/>
  <c r="AS42" i="17" s="1"/>
  <c r="AR14" i="17"/>
  <c r="AQ90" i="17"/>
  <c r="U90" i="17" s="1"/>
  <c r="AQ67" i="17"/>
  <c r="U67" i="17" s="1"/>
  <c r="AR6" i="17"/>
  <c r="AQ453" i="17"/>
  <c r="AS453" i="17" s="1"/>
  <c r="AQ362" i="17"/>
  <c r="AS362" i="17" s="1"/>
  <c r="AQ392" i="17"/>
  <c r="U392" i="17" s="1"/>
  <c r="AR348" i="17"/>
  <c r="AQ320" i="17"/>
  <c r="U320" i="17" s="1"/>
  <c r="AQ258" i="17"/>
  <c r="AS258" i="17" s="1"/>
  <c r="AQ271" i="17"/>
  <c r="AS271" i="17" s="1"/>
  <c r="AQ130" i="17"/>
  <c r="AS130" i="17" s="1"/>
  <c r="AR889" i="17"/>
  <c r="AR843" i="17"/>
  <c r="AQ879" i="17"/>
  <c r="U879" i="17" s="1"/>
  <c r="AR817" i="17"/>
  <c r="AR763" i="17"/>
  <c r="AR644" i="17"/>
  <c r="AQ630" i="17"/>
  <c r="AS630" i="17" s="1"/>
  <c r="AQ777" i="17"/>
  <c r="U777" i="17" s="1"/>
  <c r="AQ757" i="17"/>
  <c r="U757" i="17" s="1"/>
  <c r="AQ741" i="17"/>
  <c r="U741" i="17" s="1"/>
  <c r="AR728" i="17"/>
  <c r="AR652" i="17"/>
  <c r="AQ623" i="17"/>
  <c r="U623" i="17" s="1"/>
  <c r="AQ680" i="17"/>
  <c r="U680" i="17" s="1"/>
  <c r="AQ612" i="17"/>
  <c r="AS612" i="17" s="1"/>
  <c r="AR533" i="17"/>
  <c r="AQ583" i="17"/>
  <c r="AS583" i="17" s="1"/>
  <c r="AR562" i="17"/>
  <c r="AQ464" i="17"/>
  <c r="AS464" i="17" s="1"/>
  <c r="AR516" i="17"/>
  <c r="AR454" i="17"/>
  <c r="AR495" i="17"/>
  <c r="AQ475" i="17"/>
  <c r="AS475" i="17" s="1"/>
  <c r="AQ289" i="17"/>
  <c r="AS289" i="17" s="1"/>
  <c r="AQ216" i="17"/>
  <c r="U216" i="17" s="1"/>
  <c r="AQ41" i="17"/>
  <c r="AS41" i="17" s="1"/>
  <c r="AR515" i="17"/>
  <c r="AQ434" i="17"/>
  <c r="U434" i="17" s="1"/>
  <c r="AQ428" i="17"/>
  <c r="AS428" i="17" s="1"/>
  <c r="AR185" i="17"/>
  <c r="AR58" i="17"/>
  <c r="AR89" i="17"/>
  <c r="AQ871" i="17"/>
  <c r="AS871" i="17" s="1"/>
  <c r="AR758" i="17"/>
  <c r="AR675" i="17"/>
  <c r="AQ686" i="17"/>
  <c r="AS686" i="17" s="1"/>
  <c r="AQ770" i="17"/>
  <c r="AS770" i="17" s="1"/>
  <c r="AR753" i="17"/>
  <c r="AQ620" i="17"/>
  <c r="U620" i="17" s="1"/>
  <c r="AQ576" i="17"/>
  <c r="AS576" i="17" s="1"/>
  <c r="AQ593" i="17"/>
  <c r="AS593" i="17" s="1"/>
  <c r="AQ439" i="17"/>
  <c r="AS439" i="17" s="1"/>
  <c r="AQ380" i="17"/>
  <c r="AS380" i="17" s="1"/>
  <c r="AQ312" i="17"/>
  <c r="U312" i="17" s="1"/>
  <c r="AR235" i="17"/>
  <c r="AQ253" i="17"/>
  <c r="AS253" i="17" s="1"/>
  <c r="AR229" i="17"/>
  <c r="AQ223" i="17"/>
  <c r="AR83" i="17"/>
  <c r="AR491" i="17"/>
  <c r="AQ427" i="17"/>
  <c r="U427" i="17" s="1"/>
  <c r="AQ296" i="17"/>
  <c r="AS296" i="17" s="1"/>
  <c r="AQ297" i="17"/>
  <c r="AS297" i="17" s="1"/>
  <c r="AR153" i="17"/>
  <c r="AR123" i="17"/>
  <c r="AQ118" i="17"/>
  <c r="U118" i="17" s="1"/>
  <c r="AQ38" i="17"/>
  <c r="U38" i="17" s="1"/>
  <c r="AQ29" i="17"/>
  <c r="AS29" i="17" s="1"/>
  <c r="AR7" i="17"/>
  <c r="AQ887" i="17"/>
  <c r="AR862" i="17"/>
  <c r="AQ862" i="17"/>
  <c r="U862" i="17" s="1"/>
  <c r="AQ886" i="17"/>
  <c r="AS886" i="17" s="1"/>
  <c r="AR886" i="17"/>
  <c r="AQ832" i="17"/>
  <c r="AQ805" i="17"/>
  <c r="AS805" i="17" s="1"/>
  <c r="AR880" i="17"/>
  <c r="AQ880" i="17"/>
  <c r="U880" i="17" s="1"/>
  <c r="AQ813" i="17"/>
  <c r="AS813" i="17" s="1"/>
  <c r="AR898" i="17"/>
  <c r="AQ898" i="17"/>
  <c r="AQ876" i="17"/>
  <c r="U876" i="17" s="1"/>
  <c r="AR876" i="17"/>
  <c r="AQ809" i="17"/>
  <c r="AS809" i="17" s="1"/>
  <c r="AR809" i="17"/>
  <c r="AQ888" i="17"/>
  <c r="U888" i="17" s="1"/>
  <c r="AR888" i="17"/>
  <c r="AR830" i="17"/>
  <c r="AQ830" i="17"/>
  <c r="AS830" i="17" s="1"/>
  <c r="AR782" i="17"/>
  <c r="AQ694" i="17"/>
  <c r="AS694" i="17" s="1"/>
  <c r="AR771" i="17"/>
  <c r="AQ759" i="17"/>
  <c r="U759" i="17" s="1"/>
  <c r="AR732" i="17"/>
  <c r="AQ670" i="17"/>
  <c r="AS670" i="17" s="1"/>
  <c r="AQ638" i="17"/>
  <c r="AS638" i="17" s="1"/>
  <c r="AR645" i="17"/>
  <c r="AQ793" i="17"/>
  <c r="AQ713" i="17"/>
  <c r="AS713" i="17" s="1"/>
  <c r="AQ693" i="17"/>
  <c r="U693" i="17" s="1"/>
  <c r="AQ647" i="17"/>
  <c r="U647" i="17" s="1"/>
  <c r="AQ750" i="17"/>
  <c r="AS750" i="17" s="1"/>
  <c r="AR676" i="17"/>
  <c r="AQ589" i="17"/>
  <c r="U589" i="17" s="1"/>
  <c r="AQ556" i="17"/>
  <c r="U556" i="17" s="1"/>
  <c r="AQ539" i="17"/>
  <c r="U539" i="17" s="1"/>
  <c r="AR590" i="17"/>
  <c r="AQ473" i="17"/>
  <c r="U473" i="17" s="1"/>
  <c r="AQ444" i="17"/>
  <c r="U444" i="17" s="1"/>
  <c r="AR490" i="17"/>
  <c r="AQ450" i="17"/>
  <c r="AS450" i="17" s="1"/>
  <c r="AQ474" i="17"/>
  <c r="AS474" i="17" s="1"/>
  <c r="AQ487" i="17"/>
  <c r="AS487" i="17" s="1"/>
  <c r="AQ499" i="17"/>
  <c r="U499" i="17" s="1"/>
  <c r="AQ479" i="17"/>
  <c r="AS479" i="17" s="1"/>
  <c r="AR448" i="17"/>
  <c r="AQ461" i="17"/>
  <c r="U461" i="17" s="1"/>
  <c r="AR412" i="17"/>
  <c r="AR367" i="17"/>
  <c r="AQ440" i="17"/>
  <c r="AS440" i="17" s="1"/>
  <c r="AQ357" i="17"/>
  <c r="AS357" i="17" s="1"/>
  <c r="AQ385" i="17"/>
  <c r="AS385" i="17" s="1"/>
  <c r="AQ374" i="17"/>
  <c r="AS374" i="17" s="1"/>
  <c r="AR407" i="17"/>
  <c r="AR368" i="17"/>
  <c r="AR291" i="17"/>
  <c r="AQ282" i="17"/>
  <c r="U282" i="17" s="1"/>
  <c r="AQ338" i="17"/>
  <c r="U338" i="17" s="1"/>
  <c r="AQ298" i="17"/>
  <c r="U298" i="17" s="1"/>
  <c r="AR284" i="17"/>
  <c r="AQ344" i="17"/>
  <c r="U344" i="17" s="1"/>
  <c r="AR331" i="17"/>
  <c r="AQ309" i="17"/>
  <c r="U309" i="17" s="1"/>
  <c r="AQ270" i="17"/>
  <c r="U270" i="17" s="1"/>
  <c r="AR191" i="17"/>
  <c r="AQ208" i="17"/>
  <c r="U208" i="17" s="1"/>
  <c r="AQ217" i="17"/>
  <c r="U217" i="17" s="1"/>
  <c r="AQ192" i="17"/>
  <c r="U192" i="17" s="1"/>
  <c r="AQ176" i="17"/>
  <c r="AS176" i="17" s="1"/>
  <c r="AR144" i="17"/>
  <c r="AQ107" i="17"/>
  <c r="U107" i="17" s="1"/>
  <c r="AQ142" i="17"/>
  <c r="U142" i="17" s="1"/>
  <c r="AQ126" i="17"/>
  <c r="U126" i="17" s="1"/>
  <c r="AR82" i="17"/>
  <c r="AQ30" i="17"/>
  <c r="AS30" i="17" s="1"/>
  <c r="AR44" i="17"/>
  <c r="AQ91" i="17"/>
  <c r="U91" i="17" s="1"/>
  <c r="AQ33" i="17"/>
  <c r="U33" i="17" s="1"/>
  <c r="AQ27" i="17"/>
  <c r="AS27" i="17" s="1"/>
  <c r="AQ61" i="17"/>
  <c r="AS61" i="17" s="1"/>
  <c r="AQ825" i="17"/>
  <c r="AS825" i="17" s="1"/>
  <c r="AQ844" i="17"/>
  <c r="U844" i="17" s="1"/>
  <c r="AR826" i="17"/>
  <c r="AQ875" i="17"/>
  <c r="AS875" i="17" s="1"/>
  <c r="AQ851" i="17"/>
  <c r="U851" i="17" s="1"/>
  <c r="AR685" i="17"/>
  <c r="AQ787" i="17"/>
  <c r="AS787" i="17" s="1"/>
  <c r="AR767" i="17"/>
  <c r="AQ751" i="17"/>
  <c r="AS751" i="17" s="1"/>
  <c r="AQ205" i="17"/>
  <c r="AS205" i="17" s="1"/>
  <c r="AQ199" i="17"/>
  <c r="U199" i="17" s="1"/>
  <c r="AR140" i="17"/>
  <c r="AR139" i="17"/>
  <c r="AR116" i="17"/>
  <c r="AQ106" i="17"/>
  <c r="AR124" i="17"/>
  <c r="AQ114" i="17"/>
  <c r="AS114" i="17" s="1"/>
  <c r="AQ180" i="17"/>
  <c r="U180" i="17" s="1"/>
  <c r="AQ77" i="17"/>
  <c r="AS77" i="17" s="1"/>
  <c r="AR79" i="17"/>
  <c r="AR903" i="17"/>
  <c r="AR627" i="17"/>
  <c r="AR792" i="17"/>
  <c r="AR688" i="17"/>
  <c r="AQ674" i="17"/>
  <c r="U674" i="17" s="1"/>
  <c r="AQ622" i="17"/>
  <c r="AS622" i="17" s="1"/>
  <c r="AQ708" i="17"/>
  <c r="U708" i="17" s="1"/>
  <c r="AQ605" i="17"/>
  <c r="AS605" i="17" s="1"/>
  <c r="AQ568" i="17"/>
  <c r="U568" i="17" s="1"/>
  <c r="AR553" i="17"/>
  <c r="AR541" i="17"/>
  <c r="AQ607" i="17"/>
  <c r="AS607" i="17" s="1"/>
  <c r="AQ570" i="17"/>
  <c r="U570" i="17" s="1"/>
  <c r="AQ551" i="17"/>
  <c r="U551" i="17" s="1"/>
  <c r="AQ588" i="17"/>
  <c r="AS588" i="17" s="1"/>
  <c r="AQ563" i="17"/>
  <c r="U563" i="17" s="1"/>
  <c r="AQ577" i="17"/>
  <c r="U577" i="17" s="1"/>
  <c r="AR529" i="17"/>
  <c r="AR482" i="17"/>
  <c r="AQ486" i="17"/>
  <c r="U486" i="17" s="1"/>
  <c r="AQ452" i="17"/>
  <c r="AS452" i="17" s="1"/>
  <c r="AQ457" i="17"/>
  <c r="U457" i="17" s="1"/>
  <c r="AR441" i="17"/>
  <c r="AR455" i="17"/>
  <c r="AR390" i="17"/>
  <c r="AQ438" i="17"/>
  <c r="AS438" i="17" s="1"/>
  <c r="AR395" i="17"/>
  <c r="AQ379" i="17"/>
  <c r="U379" i="17" s="1"/>
  <c r="AQ411" i="17"/>
  <c r="AS411" i="17" s="1"/>
  <c r="AQ394" i="17"/>
  <c r="AQ370" i="17"/>
  <c r="U370" i="17" s="1"/>
  <c r="AR359" i="17"/>
  <c r="AQ311" i="17"/>
  <c r="AS311" i="17" s="1"/>
  <c r="AR321" i="17"/>
  <c r="AQ349" i="17"/>
  <c r="AS349" i="17" s="1"/>
  <c r="AR302" i="17"/>
  <c r="AQ202" i="17"/>
  <c r="AS202" i="17" s="1"/>
  <c r="AR214" i="17"/>
  <c r="AQ238" i="17"/>
  <c r="AS238" i="17" s="1"/>
  <c r="AQ59" i="17"/>
  <c r="U59" i="17" s="1"/>
  <c r="AQ25" i="17"/>
  <c r="U25" i="17" s="1"/>
  <c r="AR870" i="17"/>
  <c r="AR700" i="17"/>
  <c r="AR690" i="17"/>
  <c r="AQ295" i="17"/>
  <c r="U295" i="17" s="1"/>
  <c r="AQ278" i="17"/>
  <c r="U278" i="17" s="1"/>
  <c r="AQ269" i="17"/>
  <c r="AS269" i="17" s="1"/>
  <c r="U227" i="17"/>
  <c r="AQ128" i="17"/>
  <c r="U128" i="17" s="1"/>
  <c r="AQ178" i="17"/>
  <c r="AS178" i="17" s="1"/>
  <c r="AQ145" i="17"/>
  <c r="AS145" i="17" s="1"/>
  <c r="AQ62" i="17"/>
  <c r="AS62" i="17" s="1"/>
  <c r="AQ76" i="17"/>
  <c r="U76" i="17" s="1"/>
  <c r="AR22" i="17"/>
  <c r="AQ897" i="17"/>
  <c r="AQ878" i="17"/>
  <c r="AS878" i="17" s="1"/>
  <c r="AR846" i="17"/>
  <c r="AQ827" i="17"/>
  <c r="AS827" i="17" s="1"/>
  <c r="AQ849" i="17"/>
  <c r="AS849" i="17" s="1"/>
  <c r="AR726" i="17"/>
  <c r="AQ659" i="17"/>
  <c r="AQ716" i="17"/>
  <c r="AS716" i="17" s="1"/>
  <c r="AR735" i="17"/>
  <c r="AQ698" i="17"/>
  <c r="AS698" i="17" s="1"/>
  <c r="AQ710" i="17"/>
  <c r="AS710" i="17" s="1"/>
  <c r="AR673" i="17"/>
  <c r="AR648" i="17"/>
  <c r="AR632" i="17"/>
  <c r="AR764" i="17"/>
  <c r="AQ740" i="17"/>
  <c r="U740" i="17" s="1"/>
  <c r="AQ721" i="17"/>
  <c r="AS721" i="17" s="1"/>
  <c r="AQ655" i="17"/>
  <c r="U655" i="17" s="1"/>
  <c r="AR599" i="17"/>
  <c r="AR567" i="17"/>
  <c r="AQ615" i="17"/>
  <c r="AS615" i="17" s="1"/>
  <c r="AR601" i="17"/>
  <c r="AR581" i="17"/>
  <c r="AQ550" i="17"/>
  <c r="U550" i="17" s="1"/>
  <c r="AR536" i="17"/>
  <c r="AR571" i="17"/>
  <c r="AR526" i="17"/>
  <c r="AQ522" i="17"/>
  <c r="U522" i="17" s="1"/>
  <c r="AR476" i="17"/>
  <c r="AR493" i="17"/>
  <c r="AR446" i="17"/>
  <c r="AR485" i="17"/>
  <c r="AQ451" i="17"/>
  <c r="AS451" i="17" s="1"/>
  <c r="AQ506" i="17"/>
  <c r="U506" i="17" s="1"/>
  <c r="AQ456" i="17"/>
  <c r="U456" i="17" s="1"/>
  <c r="AQ388" i="17"/>
  <c r="U388" i="17" s="1"/>
  <c r="AQ356" i="17"/>
  <c r="AS356" i="17" s="1"/>
  <c r="AQ432" i="17"/>
  <c r="U432" i="17" s="1"/>
  <c r="AQ413" i="17"/>
  <c r="U413" i="17" s="1"/>
  <c r="AQ377" i="17"/>
  <c r="AS377" i="17" s="1"/>
  <c r="AQ369" i="17"/>
  <c r="AS369" i="17" s="1"/>
  <c r="AR287" i="17"/>
  <c r="AQ306" i="17"/>
  <c r="AS306" i="17" s="1"/>
  <c r="AR273" i="17"/>
  <c r="AQ333" i="17"/>
  <c r="AS333" i="17" s="1"/>
  <c r="AQ318" i="17"/>
  <c r="AS318" i="17" s="1"/>
  <c r="AQ355" i="17"/>
  <c r="AS355" i="17" s="1"/>
  <c r="AQ305" i="17"/>
  <c r="U305" i="17" s="1"/>
  <c r="AR248" i="17"/>
  <c r="AR172" i="17"/>
  <c r="AR146" i="17"/>
  <c r="AQ112" i="17"/>
  <c r="U112" i="17" s="1"/>
  <c r="AR16" i="17"/>
  <c r="AQ706" i="17"/>
  <c r="U706" i="17" s="1"/>
  <c r="AQ653" i="17"/>
  <c r="AS653" i="17" s="1"/>
  <c r="AQ707" i="17"/>
  <c r="AS707" i="17" s="1"/>
  <c r="AQ602" i="17"/>
  <c r="U602" i="17" s="1"/>
  <c r="AR336" i="17"/>
  <c r="AR188" i="17"/>
  <c r="AQ226" i="17"/>
  <c r="U226" i="17" s="1"/>
  <c r="AR239" i="17"/>
  <c r="AQ55" i="17"/>
  <c r="AS55" i="17" s="1"/>
  <c r="AQ901" i="17"/>
  <c r="U901" i="17" s="1"/>
  <c r="AR838" i="17"/>
  <c r="AR806" i="17"/>
  <c r="AR654" i="17"/>
  <c r="AR781" i="17"/>
  <c r="AR709" i="17"/>
  <c r="AQ682" i="17"/>
  <c r="AS682" i="17" s="1"/>
  <c r="AQ737" i="17"/>
  <c r="U737" i="17" s="1"/>
  <c r="AQ719" i="17"/>
  <c r="U719" i="17" s="1"/>
  <c r="AQ574" i="17"/>
  <c r="AS574" i="17" s="1"/>
  <c r="AQ549" i="17"/>
  <c r="U549" i="17" s="1"/>
  <c r="AR552" i="17"/>
  <c r="AQ509" i="17"/>
  <c r="AS509" i="17" s="1"/>
  <c r="AQ511" i="17"/>
  <c r="U511" i="17" s="1"/>
  <c r="AQ503" i="17"/>
  <c r="AS503" i="17" s="1"/>
  <c r="AQ389" i="17"/>
  <c r="AS389" i="17" s="1"/>
  <c r="AQ409" i="17"/>
  <c r="U409" i="17" s="1"/>
  <c r="AR376" i="17"/>
  <c r="AR404" i="17"/>
  <c r="AR386" i="17"/>
  <c r="AR293" i="17"/>
  <c r="AQ317" i="17"/>
  <c r="U317" i="17" s="1"/>
  <c r="AQ347" i="17"/>
  <c r="AS347" i="17" s="1"/>
  <c r="AQ292" i="17"/>
  <c r="U292" i="17" s="1"/>
  <c r="AR220" i="17"/>
  <c r="AQ268" i="17"/>
  <c r="AS268" i="17" s="1"/>
  <c r="AR197" i="17"/>
  <c r="AQ194" i="17"/>
  <c r="U194" i="17" s="1"/>
  <c r="AR227" i="17"/>
  <c r="AQ136" i="17"/>
  <c r="AS136" i="17" s="1"/>
  <c r="AQ147" i="17"/>
  <c r="AS147" i="17" s="1"/>
  <c r="AQ181" i="17"/>
  <c r="U181" i="17" s="1"/>
  <c r="AQ134" i="17"/>
  <c r="U134" i="17" s="1"/>
  <c r="AQ109" i="17"/>
  <c r="U109" i="17" s="1"/>
  <c r="AQ13" i="17"/>
  <c r="AS13" i="17" s="1"/>
  <c r="AQ73" i="17"/>
  <c r="U73" i="17" s="1"/>
  <c r="AQ10" i="17"/>
  <c r="AS10" i="17" s="1"/>
  <c r="AQ867" i="17"/>
  <c r="AS867" i="17" s="1"/>
  <c r="AQ829" i="17"/>
  <c r="AS829" i="17" s="1"/>
  <c r="AR798" i="17"/>
  <c r="AR696" i="17"/>
  <c r="AR663" i="17"/>
  <c r="AR335" i="17"/>
  <c r="AR230" i="17"/>
  <c r="AQ168" i="17"/>
  <c r="AS168" i="17" s="1"/>
  <c r="AR119" i="17"/>
  <c r="AQ48" i="17"/>
  <c r="U48" i="17" s="1"/>
  <c r="AQ40" i="17"/>
  <c r="AS40" i="17" s="1"/>
  <c r="AQ97" i="17"/>
  <c r="U97" i="17" s="1"/>
  <c r="AR63" i="17"/>
  <c r="U302" i="17"/>
  <c r="U903" i="17"/>
  <c r="U806" i="17"/>
  <c r="U490" i="17"/>
  <c r="U839" i="17"/>
  <c r="AS562" i="17"/>
  <c r="AF636" i="17"/>
  <c r="AF496" i="17"/>
  <c r="AF493" i="17"/>
  <c r="AF424" i="17"/>
  <c r="I21" i="18" s="1"/>
  <c r="AF256" i="17"/>
  <c r="AF4" i="17"/>
  <c r="I12" i="18" s="1"/>
  <c r="AF448" i="17"/>
  <c r="AF474" i="17"/>
  <c r="AF519" i="17"/>
  <c r="AF499" i="17"/>
  <c r="AF788" i="17"/>
  <c r="AF791" i="17"/>
  <c r="AF652" i="17"/>
  <c r="AF530" i="17"/>
  <c r="AF529" i="17"/>
  <c r="AF531" i="17"/>
  <c r="AF563" i="17"/>
  <c r="AF572" i="17"/>
  <c r="AF693" i="17"/>
  <c r="AF716" i="17"/>
  <c r="AF654" i="17"/>
  <c r="AF746" i="17"/>
  <c r="AF744" i="17"/>
  <c r="AF625" i="17"/>
  <c r="AF715" i="17"/>
  <c r="AF766" i="17"/>
  <c r="AF765" i="17"/>
  <c r="AF731" i="17"/>
  <c r="AF628" i="17"/>
  <c r="AF629" i="17"/>
  <c r="AF574" i="17"/>
  <c r="AF575" i="17"/>
  <c r="AF457" i="17"/>
  <c r="AF551" i="17"/>
  <c r="AF661" i="17"/>
  <c r="AF665" i="17"/>
  <c r="AF589" i="17"/>
  <c r="AF528" i="17"/>
  <c r="AF604" i="17"/>
  <c r="AF651" i="17"/>
  <c r="AF769" i="17"/>
  <c r="AF596" i="17"/>
  <c r="AF527" i="17"/>
  <c r="AF91" i="17"/>
  <c r="AF891" i="17"/>
  <c r="AF562" i="17"/>
  <c r="AF899" i="17"/>
  <c r="AF892" i="17"/>
  <c r="AF666" i="17"/>
  <c r="AF634" i="17"/>
  <c r="AF656" i="17"/>
  <c r="AF421" i="17"/>
  <c r="AF882" i="17"/>
  <c r="AF500" i="17"/>
  <c r="AF819" i="17"/>
  <c r="AF5" i="17"/>
  <c r="AF602" i="17"/>
  <c r="AF718" i="17"/>
  <c r="AF820" i="17"/>
  <c r="AF846" i="17"/>
  <c r="AF603" i="17"/>
  <c r="AF467" i="17"/>
  <c r="AF578" i="17"/>
  <c r="AF580" i="17"/>
  <c r="AF786" i="17"/>
  <c r="AF821" i="17"/>
  <c r="AF875" i="17"/>
  <c r="AF752" i="17"/>
  <c r="AF829" i="17"/>
  <c r="AF876" i="17"/>
  <c r="AF680" i="17"/>
  <c r="AF724" i="17"/>
  <c r="AF751" i="17"/>
  <c r="AF697" i="17"/>
  <c r="AF726" i="17"/>
  <c r="AF756" i="17"/>
  <c r="AF761" i="17"/>
  <c r="AF770" i="17"/>
  <c r="AF787" i="17"/>
  <c r="AF867" i="17"/>
  <c r="AF783" i="17"/>
  <c r="AF611" i="17"/>
  <c r="AF880" i="17"/>
  <c r="AF879" i="17"/>
  <c r="AF627" i="17"/>
  <c r="AF554" i="17"/>
  <c r="AF780" i="17"/>
  <c r="AF621" i="17"/>
  <c r="AF862" i="17"/>
  <c r="AF863" i="17"/>
  <c r="AF827" i="17"/>
  <c r="AF525" i="17"/>
  <c r="AF694" i="17"/>
  <c r="AF620" i="17"/>
  <c r="AF489" i="17"/>
  <c r="AF490" i="17"/>
  <c r="AF257" i="17"/>
  <c r="AF258" i="17"/>
  <c r="AF688" i="17"/>
  <c r="AF689" i="17"/>
  <c r="AF687" i="17"/>
  <c r="AF704" i="17"/>
  <c r="AF844" i="17"/>
  <c r="I30" i="18" s="1"/>
  <c r="AF556" i="17"/>
  <c r="AF451" i="17"/>
  <c r="AF826" i="17"/>
  <c r="AF523" i="17"/>
  <c r="AF537" i="17"/>
  <c r="AF364" i="17"/>
  <c r="I20" i="18" s="1"/>
  <c r="AF781" i="17"/>
  <c r="AF679" i="17"/>
  <c r="AF591" i="17"/>
  <c r="AF592" i="17"/>
  <c r="AF817" i="17"/>
  <c r="AF851" i="17"/>
  <c r="AF473" i="17"/>
  <c r="AF677" i="17"/>
  <c r="AF626" i="17"/>
  <c r="AF599" i="17"/>
  <c r="AF597" i="17"/>
  <c r="AF600" i="17"/>
  <c r="AF757" i="17"/>
  <c r="AF739" i="17"/>
  <c r="AF740" i="17"/>
  <c r="AF425" i="17"/>
  <c r="AF709" i="17"/>
  <c r="AF595" i="17"/>
  <c r="AF755" i="17"/>
  <c r="AF732" i="17"/>
  <c r="AF811" i="17"/>
  <c r="AF797" i="17"/>
  <c r="AF843" i="17"/>
  <c r="AF594" i="17"/>
  <c r="AF571" i="17"/>
  <c r="AF801" i="17"/>
  <c r="AF706" i="17"/>
  <c r="AF870" i="17"/>
  <c r="AF372" i="17"/>
  <c r="AF468" i="17"/>
  <c r="AF610" i="17"/>
  <c r="AF705" i="17"/>
  <c r="AF847" i="17"/>
  <c r="AF823" i="17"/>
  <c r="AF465" i="17"/>
  <c r="AF606" i="17"/>
  <c r="AF708" i="17"/>
  <c r="AF65" i="17"/>
  <c r="AF771" i="17"/>
  <c r="AF453" i="17"/>
  <c r="AF655" i="17"/>
  <c r="AF799" i="17"/>
  <c r="AF710" i="17"/>
  <c r="AF877" i="17"/>
  <c r="AF228" i="17"/>
  <c r="AF458" i="17"/>
  <c r="AF518" i="17"/>
  <c r="AF558" i="17"/>
  <c r="AF619" i="17"/>
  <c r="AF193" i="17"/>
  <c r="AF361" i="17"/>
  <c r="AF698" i="17"/>
  <c r="AF570" i="17"/>
  <c r="AF569" i="17"/>
  <c r="AF659" i="17"/>
  <c r="AF460" i="17"/>
  <c r="AF483" i="17"/>
  <c r="AF511" i="17"/>
  <c r="AF883" i="17"/>
  <c r="AF615" i="17"/>
  <c r="AF818" i="17"/>
  <c r="AF459" i="17"/>
  <c r="AF471" i="17"/>
  <c r="AF469" i="17"/>
  <c r="AF741" i="17"/>
  <c r="AF481" i="17"/>
  <c r="AF807" i="17"/>
  <c r="AF109" i="17"/>
  <c r="AF858" i="17"/>
  <c r="AF541" i="17"/>
  <c r="AF641" i="17"/>
  <c r="AF785" i="17"/>
  <c r="AF861" i="17"/>
  <c r="AF542" i="17"/>
  <c r="AF231" i="17"/>
  <c r="AF232" i="17"/>
  <c r="AF703" i="17"/>
  <c r="AF842" i="17"/>
  <c r="AF593" i="17"/>
  <c r="AF734" i="17"/>
  <c r="AF645" i="17"/>
  <c r="AF644" i="17"/>
  <c r="AF813" i="17"/>
  <c r="AF59" i="17"/>
  <c r="AF58" i="17"/>
  <c r="AF57" i="17"/>
  <c r="AF60" i="17"/>
  <c r="AF42" i="17"/>
  <c r="AF690" i="17"/>
  <c r="AF848" i="17"/>
  <c r="AF632" i="17"/>
  <c r="AF477" i="17"/>
  <c r="AF14" i="17"/>
  <c r="AF498" i="17"/>
  <c r="AF633" i="17"/>
  <c r="AF487" i="17"/>
  <c r="AF890" i="17"/>
  <c r="AF850" i="17"/>
  <c r="AF885" i="17"/>
  <c r="AF447" i="17"/>
  <c r="AF855" i="17"/>
  <c r="AF590" i="17"/>
  <c r="AF675" i="17"/>
  <c r="AF871" i="17"/>
  <c r="AF514" i="17"/>
  <c r="AF711" i="17"/>
  <c r="AF742" i="17"/>
  <c r="AF845" i="17"/>
  <c r="AF796" i="17"/>
  <c r="AF476" i="17"/>
  <c r="AF544" i="17"/>
  <c r="I24" i="18" s="1"/>
  <c r="AF720" i="17"/>
  <c r="AF763" i="17"/>
  <c r="AF480" i="17"/>
  <c r="AF630" i="17"/>
  <c r="AF67" i="17"/>
  <c r="AF778" i="17"/>
  <c r="AF873" i="17"/>
  <c r="AF526" i="17"/>
  <c r="AF671" i="17"/>
  <c r="AF582" i="17"/>
  <c r="AF748" i="17"/>
  <c r="AF386" i="17"/>
  <c r="AF387" i="17"/>
  <c r="AF784" i="17"/>
  <c r="AF878" i="17"/>
  <c r="AF494" i="17"/>
  <c r="AF583" i="17"/>
  <c r="AF568" i="17"/>
  <c r="AF854" i="17"/>
  <c r="AF804" i="17"/>
  <c r="AF684" i="17"/>
  <c r="AF685" i="17"/>
  <c r="AF267" i="17"/>
  <c r="AF683" i="17"/>
  <c r="AF587" i="17"/>
  <c r="AF586" i="17"/>
  <c r="AF536" i="17"/>
  <c r="AF564" i="17"/>
  <c r="AF565" i="17"/>
  <c r="AF747" i="17"/>
  <c r="AF810" i="17"/>
  <c r="AF450" i="17"/>
  <c r="AF649" i="17"/>
  <c r="AF678" i="17"/>
  <c r="AF779" i="17"/>
  <c r="AF106" i="17"/>
  <c r="AF735" i="17"/>
  <c r="AF864" i="17"/>
  <c r="AF576" i="17"/>
  <c r="AF618" i="17"/>
  <c r="AF798" i="17"/>
  <c r="AF902" i="17"/>
  <c r="AF411" i="17"/>
  <c r="AF403" i="17"/>
  <c r="AF400" i="17"/>
  <c r="AF714" i="17"/>
  <c r="AF712" i="17"/>
  <c r="AF713" i="17"/>
  <c r="AF808" i="17"/>
  <c r="AF607" i="17"/>
  <c r="AF686" i="17"/>
  <c r="AF219" i="17"/>
  <c r="AF721" i="17"/>
  <c r="AF463" i="17"/>
  <c r="AF464" i="17"/>
  <c r="AF815" i="17"/>
  <c r="AF853" i="17"/>
  <c r="AF492" i="17"/>
  <c r="AF194" i="17"/>
  <c r="AF360" i="17"/>
  <c r="AF794" i="17"/>
  <c r="AF504" i="17"/>
  <c r="AF543" i="17"/>
  <c r="AF790" i="17"/>
  <c r="AF894" i="17"/>
  <c r="AF869" i="17"/>
  <c r="AF484" i="17"/>
  <c r="I22" i="18" s="1"/>
  <c r="AF849" i="17"/>
  <c r="AF806" i="17"/>
  <c r="AF260" i="17"/>
  <c r="AF884" i="17"/>
  <c r="AF860" i="17"/>
  <c r="AF658" i="17"/>
  <c r="AF691" i="17"/>
  <c r="AF886" i="17"/>
  <c r="AF538" i="17"/>
  <c r="AF745" i="17"/>
  <c r="AF581" i="17"/>
  <c r="AF497" i="17"/>
  <c r="AF125" i="17"/>
  <c r="AF802" i="17"/>
  <c r="AF505" i="17"/>
  <c r="AF506" i="17"/>
  <c r="AF555" i="17"/>
  <c r="AF696" i="17"/>
  <c r="AF836" i="17"/>
  <c r="AF66" i="17"/>
  <c r="AF357" i="17"/>
  <c r="AF650" i="17"/>
  <c r="AF743" i="17"/>
  <c r="AF545" i="17"/>
  <c r="AF517" i="17"/>
  <c r="AF660" i="17"/>
  <c r="AF866" i="17"/>
  <c r="AF749" i="17"/>
  <c r="AF789" i="17"/>
  <c r="AF730" i="17"/>
  <c r="AF482" i="17"/>
  <c r="AF622" i="17"/>
  <c r="AF729" i="17"/>
  <c r="AF764" i="17"/>
  <c r="AF642" i="17"/>
  <c r="AF643" i="17"/>
  <c r="AF560" i="17"/>
  <c r="AF248" i="17"/>
  <c r="AF832" i="17"/>
  <c r="AF692" i="17"/>
  <c r="AF809" i="17"/>
  <c r="AF681" i="17"/>
  <c r="AF522" i="17"/>
  <c r="AF895" i="17"/>
  <c r="AF668" i="17"/>
  <c r="AF738" i="17"/>
  <c r="AF897" i="17"/>
  <c r="AF512" i="17"/>
  <c r="AF488" i="17"/>
  <c r="AF631" i="17"/>
  <c r="AF733" i="17"/>
  <c r="AF437" i="17"/>
  <c r="AF509" i="17"/>
  <c r="AF507" i="17"/>
  <c r="AF682" i="17"/>
  <c r="AF824" i="17"/>
  <c r="AF825" i="17"/>
  <c r="AF903" i="17"/>
  <c r="AF588" i="17"/>
  <c r="AF383" i="17"/>
  <c r="AF657" i="17"/>
  <c r="AF800" i="17"/>
  <c r="AF335" i="17"/>
  <c r="AF27" i="17"/>
  <c r="AF667" i="17"/>
  <c r="AF841" i="17"/>
  <c r="AF662" i="17"/>
  <c r="AF833" i="17"/>
  <c r="AF758" i="17"/>
  <c r="AF99" i="17"/>
  <c r="AF98" i="17"/>
  <c r="AF102" i="17"/>
  <c r="AF491" i="17"/>
  <c r="AF719" i="17"/>
  <c r="AF475" i="17"/>
  <c r="AF617" i="17"/>
  <c r="AF456" i="17"/>
  <c r="AF455" i="17"/>
  <c r="AF663" i="17"/>
  <c r="AF664" i="17"/>
  <c r="I26" i="18" s="1"/>
  <c r="AF831" i="17"/>
  <c r="AF281" i="17"/>
  <c r="AF13" i="17"/>
  <c r="AF674" i="17"/>
  <c r="AF834" i="17"/>
  <c r="AF887" i="17"/>
  <c r="AF566" i="17"/>
  <c r="AF772" i="17"/>
  <c r="AF898" i="17"/>
  <c r="AF616" i="17"/>
  <c r="AF759" i="17"/>
  <c r="AF837" i="17"/>
  <c r="AF454" i="17"/>
  <c r="AF39" i="17"/>
  <c r="AF40" i="17"/>
  <c r="AF78" i="17"/>
  <c r="AF76" i="17"/>
  <c r="AF736" i="17"/>
  <c r="AF737" i="17"/>
  <c r="AF648" i="17"/>
  <c r="AF725" i="17"/>
  <c r="AF363" i="17"/>
  <c r="AF776" i="17"/>
  <c r="AF699" i="17"/>
  <c r="AF782" i="17"/>
  <c r="AF548" i="17"/>
  <c r="AF859" i="17"/>
  <c r="AF639" i="17"/>
  <c r="AF669" i="17"/>
  <c r="AF865" i="17"/>
  <c r="AF857" i="17"/>
  <c r="AF856" i="17"/>
  <c r="AF767" i="17"/>
  <c r="AF472" i="17"/>
  <c r="AF532" i="17"/>
  <c r="AF601" i="17"/>
  <c r="AF768" i="17"/>
  <c r="AF449" i="17"/>
  <c r="AF503" i="17"/>
  <c r="AF670" i="17"/>
  <c r="AF233" i="17"/>
  <c r="AF835" i="17"/>
  <c r="AF515" i="17"/>
  <c r="AF552" i="17"/>
  <c r="AF695" i="17"/>
  <c r="AF774" i="17"/>
  <c r="AF775" i="17"/>
  <c r="AF427" i="17"/>
  <c r="AF754" i="17"/>
  <c r="AF521" i="17"/>
  <c r="AF673" i="17"/>
  <c r="AF901" i="17"/>
  <c r="AF585" i="17"/>
  <c r="AF623" i="17"/>
  <c r="AF653" i="17"/>
  <c r="AF37" i="17"/>
  <c r="AF605" i="17"/>
  <c r="AF814" i="17"/>
  <c r="AF495" i="17"/>
  <c r="AF167" i="17"/>
  <c r="AF168" i="17"/>
  <c r="AF750" i="17"/>
  <c r="AF546" i="17"/>
  <c r="AF777" i="17"/>
  <c r="AF728" i="17"/>
  <c r="AF559" i="17"/>
  <c r="AF513" i="17"/>
  <c r="AF486" i="17"/>
  <c r="AF561" i="17"/>
  <c r="AF828" i="17"/>
  <c r="AF345" i="17"/>
  <c r="AF608" i="17"/>
  <c r="AF816" i="17"/>
  <c r="AF893" i="17"/>
  <c r="AF637" i="17"/>
  <c r="AF323" i="17"/>
  <c r="AF550" i="17"/>
  <c r="AF127" i="17"/>
  <c r="AF148" i="17"/>
  <c r="AF114" i="17"/>
  <c r="AF153" i="17"/>
  <c r="AF154" i="17"/>
  <c r="AF31" i="17"/>
  <c r="AF30" i="17"/>
  <c r="AF41" i="17"/>
  <c r="AF362" i="17"/>
  <c r="AF274" i="17"/>
  <c r="AF209" i="17"/>
  <c r="AF164" i="17"/>
  <c r="AF50" i="17"/>
  <c r="AF404" i="17"/>
  <c r="AF376" i="17"/>
  <c r="AF251" i="17"/>
  <c r="AF223" i="17"/>
  <c r="AF133" i="17"/>
  <c r="AF311" i="17"/>
  <c r="AF156" i="17"/>
  <c r="AF157" i="17"/>
  <c r="AF123" i="17"/>
  <c r="AF418" i="17"/>
  <c r="AF286" i="17"/>
  <c r="AF136" i="17"/>
  <c r="AF428" i="17"/>
  <c r="AF432" i="17"/>
  <c r="AF92" i="17"/>
  <c r="AF272" i="17"/>
  <c r="AF174" i="17"/>
  <c r="AF74" i="17"/>
  <c r="AF371" i="17"/>
  <c r="AF51" i="17"/>
  <c r="AF370" i="17"/>
  <c r="AF49" i="17"/>
  <c r="AF410" i="17"/>
  <c r="AF415" i="17"/>
  <c r="AF224" i="17"/>
  <c r="AF308" i="17"/>
  <c r="AF15" i="17"/>
  <c r="AF356" i="17"/>
  <c r="AF235" i="17"/>
  <c r="AF237" i="17"/>
  <c r="AF182" i="17"/>
  <c r="AF222" i="17"/>
  <c r="AF216" i="17"/>
  <c r="AF262" i="17"/>
  <c r="AF199" i="17"/>
  <c r="AF239" i="17"/>
  <c r="AF81" i="17"/>
  <c r="AF888" i="17"/>
  <c r="AF753" i="17"/>
  <c r="AF635" i="17"/>
  <c r="AF868" i="17"/>
  <c r="AF520" i="17"/>
  <c r="AF830" i="17"/>
  <c r="AF573" i="17"/>
  <c r="AF557" i="17"/>
  <c r="AF462" i="17"/>
  <c r="AF128" i="17"/>
  <c r="AF478" i="17"/>
  <c r="AF435" i="17"/>
  <c r="AF90" i="17"/>
  <c r="AF413" i="17"/>
  <c r="AF12" i="17"/>
  <c r="AF298" i="17"/>
  <c r="AF145" i="17"/>
  <c r="AF339" i="17"/>
  <c r="AF316" i="17"/>
  <c r="AF353" i="17"/>
  <c r="AF33" i="17"/>
  <c r="AF390" i="17"/>
  <c r="AF226" i="17"/>
  <c r="AF227" i="17"/>
  <c r="AF367" i="17"/>
  <c r="AF368" i="17"/>
  <c r="AF379" i="17"/>
  <c r="AF107" i="17"/>
  <c r="AF108" i="17"/>
  <c r="AF394" i="17"/>
  <c r="AF11" i="17"/>
  <c r="AF305" i="17"/>
  <c r="AF306" i="17"/>
  <c r="AF343" i="17"/>
  <c r="AF72" i="17"/>
  <c r="AF245" i="17"/>
  <c r="AF395" i="17"/>
  <c r="AF382" i="17"/>
  <c r="AF173" i="17"/>
  <c r="AF23" i="17"/>
  <c r="AF130" i="17"/>
  <c r="AF129" i="17"/>
  <c r="AF175" i="17"/>
  <c r="AF640" i="17"/>
  <c r="AF614" i="17"/>
  <c r="AF717" i="17"/>
  <c r="AF293" i="17"/>
  <c r="AF359" i="17"/>
  <c r="AF358" i="17"/>
  <c r="AF384" i="17"/>
  <c r="AF762" i="17"/>
  <c r="AF533" i="17"/>
  <c r="AF547" i="17"/>
  <c r="AF461" i="17"/>
  <c r="AF155" i="17"/>
  <c r="AF321" i="17"/>
  <c r="AF299" i="17"/>
  <c r="AF84" i="17"/>
  <c r="AF83" i="17"/>
  <c r="AF53" i="17"/>
  <c r="AF409" i="17"/>
  <c r="AF87" i="17"/>
  <c r="AF88" i="17"/>
  <c r="AF385" i="17"/>
  <c r="AF184" i="17"/>
  <c r="I16" i="18" s="1"/>
  <c r="AF206" i="17"/>
  <c r="AF309" i="17"/>
  <c r="AF211" i="17"/>
  <c r="AF441" i="17"/>
  <c r="AF388" i="17"/>
  <c r="AF270" i="17"/>
  <c r="AF21" i="17"/>
  <c r="AF141" i="17"/>
  <c r="AF444" i="17"/>
  <c r="AF442" i="17"/>
  <c r="AF289" i="17"/>
  <c r="AF34" i="17"/>
  <c r="AF417" i="17"/>
  <c r="AF416" i="17"/>
  <c r="AF326" i="17"/>
  <c r="AF197" i="17"/>
  <c r="AF163" i="17"/>
  <c r="AF201" i="17"/>
  <c r="AF71" i="17"/>
  <c r="AF73" i="17"/>
  <c r="AF263" i="17"/>
  <c r="AF101" i="17"/>
  <c r="AF340" i="17"/>
  <c r="AF45" i="17"/>
  <c r="AF55" i="17"/>
  <c r="AF318" i="17"/>
  <c r="AF111" i="17"/>
  <c r="AF117" i="17"/>
  <c r="AF149" i="17"/>
  <c r="AF64" i="17"/>
  <c r="I14" i="18" s="1"/>
  <c r="AF63" i="17"/>
  <c r="AF103" i="17"/>
  <c r="AF430" i="17"/>
  <c r="AF405" i="17"/>
  <c r="AF341" i="17"/>
  <c r="AF609" i="17"/>
  <c r="AF727" i="17"/>
  <c r="AF328" i="17"/>
  <c r="AF579" i="17"/>
  <c r="AF479" i="17"/>
  <c r="AF510" i="17"/>
  <c r="AF398" i="17"/>
  <c r="AF302" i="17"/>
  <c r="AF420" i="17"/>
  <c r="AF20" i="17"/>
  <c r="AF369" i="17"/>
  <c r="AF346" i="17"/>
  <c r="AF26" i="17"/>
  <c r="AF408" i="17"/>
  <c r="AF25" i="17"/>
  <c r="AF320" i="17"/>
  <c r="AF93" i="17"/>
  <c r="AF638" i="17"/>
  <c r="AF147" i="17"/>
  <c r="AF375" i="17"/>
  <c r="AF327" i="17"/>
  <c r="AF331" i="17"/>
  <c r="AF348" i="17"/>
  <c r="AF29" i="17"/>
  <c r="AF378" i="17"/>
  <c r="AF350" i="17"/>
  <c r="AF351" i="17"/>
  <c r="AF288" i="17"/>
  <c r="AF296" i="17"/>
  <c r="AF132" i="17"/>
  <c r="AF134" i="17"/>
  <c r="AF137" i="17"/>
  <c r="AF433" i="17"/>
  <c r="AF9" i="17"/>
  <c r="AF273" i="17"/>
  <c r="AF271" i="17"/>
  <c r="AF329" i="17"/>
  <c r="AF240" i="17"/>
  <c r="AF241" i="17"/>
  <c r="AF198" i="17"/>
  <c r="AF79" i="17"/>
  <c r="AF254" i="17"/>
  <c r="AF250" i="17"/>
  <c r="AF431" i="17"/>
  <c r="AF8" i="17"/>
  <c r="AF407" i="17"/>
  <c r="AF221" i="17"/>
  <c r="AF135" i="17"/>
  <c r="AF391" i="17"/>
  <c r="AF68" i="17"/>
  <c r="AF365" i="17"/>
  <c r="AF773" i="17"/>
  <c r="AF186" i="17"/>
  <c r="AF187" i="17"/>
  <c r="AF539" i="17"/>
  <c r="AF445" i="17"/>
  <c r="AF446" i="17"/>
  <c r="AF676" i="17"/>
  <c r="AF294" i="17"/>
  <c r="AF315" i="17"/>
  <c r="AF307" i="17"/>
  <c r="AF284" i="17"/>
  <c r="AF347" i="17"/>
  <c r="AF16" i="17"/>
  <c r="I13" i="18" s="1"/>
  <c r="AF36" i="17"/>
  <c r="AF170" i="17"/>
  <c r="AF80" i="17"/>
  <c r="AF401" i="17"/>
  <c r="AF18" i="17"/>
  <c r="AF313" i="17"/>
  <c r="AF158" i="17"/>
  <c r="AF283" i="17"/>
  <c r="AF210" i="17"/>
  <c r="AF185" i="17"/>
  <c r="AF118" i="17"/>
  <c r="AF119" i="17"/>
  <c r="AF314" i="17"/>
  <c r="AF290" i="17"/>
  <c r="AF75" i="17"/>
  <c r="AF393" i="17"/>
  <c r="AF122" i="17"/>
  <c r="AF100" i="17"/>
  <c r="AF268" i="17"/>
  <c r="AF179" i="17"/>
  <c r="AF176" i="17"/>
  <c r="AF397" i="17"/>
  <c r="AF189" i="17"/>
  <c r="AF48" i="17"/>
  <c r="AF440" i="17"/>
  <c r="AF54" i="17"/>
  <c r="AF414" i="17"/>
  <c r="AF191" i="17"/>
  <c r="AF192" i="17"/>
  <c r="AF344" i="17"/>
  <c r="AF6" i="17"/>
  <c r="AF43" i="17"/>
  <c r="AF612" i="17"/>
  <c r="AF553" i="17"/>
  <c r="AF840" i="17"/>
  <c r="AF792" i="17"/>
  <c r="AF624" i="17"/>
  <c r="AF577" i="17"/>
  <c r="AF549" i="17"/>
  <c r="AF452" i="17"/>
  <c r="AF516" i="17"/>
  <c r="AF838" i="17"/>
  <c r="AF196" i="17"/>
  <c r="AF195" i="17"/>
  <c r="AF889" i="17"/>
  <c r="AF700" i="17"/>
  <c r="AF171" i="17"/>
  <c r="AF501" i="17"/>
  <c r="AF760" i="17"/>
  <c r="AF598" i="17"/>
  <c r="AF324" i="17"/>
  <c r="AF325" i="17"/>
  <c r="AF276" i="17"/>
  <c r="AF304" i="17"/>
  <c r="I19" i="18" s="1"/>
  <c r="AF207" i="17"/>
  <c r="AF105" i="17"/>
  <c r="AF336" i="17"/>
  <c r="AF275" i="17"/>
  <c r="AF181" i="17"/>
  <c r="AF121" i="17"/>
  <c r="AF252" i="17"/>
  <c r="AF225" i="17"/>
  <c r="AF138" i="17"/>
  <c r="AF69" i="17"/>
  <c r="AF70" i="17"/>
  <c r="AF419" i="17"/>
  <c r="AF396" i="17"/>
  <c r="AF10" i="17"/>
  <c r="AF332" i="17"/>
  <c r="AF567" i="17"/>
  <c r="AF203" i="17"/>
  <c r="AF32" i="17"/>
  <c r="AF422" i="17"/>
  <c r="AF166" i="17"/>
  <c r="AF7" i="17"/>
  <c r="AF373" i="17"/>
  <c r="AF349" i="17"/>
  <c r="AF151" i="17"/>
  <c r="AF412" i="17"/>
  <c r="AF95" i="17"/>
  <c r="AF96" i="17"/>
  <c r="AF94" i="17"/>
  <c r="AF319" i="17"/>
  <c r="AF366" i="17"/>
  <c r="AF338" i="17"/>
  <c r="AF647" i="17"/>
  <c r="AF535" i="17"/>
  <c r="AF702" i="17"/>
  <c r="AF874" i="17"/>
  <c r="AF646" i="17"/>
  <c r="AF180" i="17"/>
  <c r="AF249" i="17"/>
  <c r="AF243" i="17"/>
  <c r="AF218" i="17"/>
  <c r="AF200" i="17"/>
  <c r="AF374" i="17"/>
  <c r="AF534" i="17"/>
  <c r="AF140" i="17"/>
  <c r="AF402" i="17"/>
  <c r="AF17" i="17"/>
  <c r="AF242" i="17"/>
  <c r="AF112" i="17"/>
  <c r="AF146" i="17"/>
  <c r="AF380" i="17"/>
  <c r="AF259" i="17"/>
  <c r="AF161" i="17"/>
  <c r="AF162" i="17"/>
  <c r="AF165" i="17"/>
  <c r="AF355" i="17"/>
  <c r="AF35" i="17"/>
  <c r="AF330" i="17"/>
  <c r="AF265" i="17"/>
  <c r="AF266" i="17"/>
  <c r="AF264" i="17"/>
  <c r="AF436" i="17"/>
  <c r="AF502" i="17"/>
  <c r="AF236" i="17"/>
  <c r="AF139" i="17"/>
  <c r="AF116" i="17"/>
  <c r="AF77" i="17"/>
  <c r="AF229" i="17"/>
  <c r="AF439" i="17"/>
  <c r="AF438" i="17"/>
  <c r="AF120" i="17"/>
  <c r="AF215" i="17"/>
  <c r="AF310" i="17"/>
  <c r="AF285" i="17"/>
  <c r="AF52" i="17"/>
  <c r="AF277" i="17"/>
  <c r="AF47" i="17"/>
  <c r="AF389" i="17"/>
  <c r="AF28" i="17"/>
  <c r="AF255" i="17"/>
  <c r="AF300" i="17"/>
  <c r="AF292" i="17"/>
  <c r="AF485" i="17"/>
  <c r="AF896" i="17"/>
  <c r="AF707" i="17"/>
  <c r="AF672" i="17"/>
  <c r="AF584" i="17"/>
  <c r="AF793" i="17"/>
  <c r="AF805" i="17"/>
  <c r="AF613" i="17"/>
  <c r="AF352" i="17"/>
  <c r="AF297" i="17"/>
  <c r="AF540" i="17"/>
  <c r="AF212" i="17"/>
  <c r="AF178" i="17"/>
  <c r="AF217" i="17"/>
  <c r="AF282" i="17"/>
  <c r="AF204" i="17"/>
  <c r="AF205" i="17"/>
  <c r="AF470" i="17"/>
  <c r="AF44" i="17"/>
  <c r="AF337" i="17"/>
  <c r="AF160" i="17"/>
  <c r="AF333" i="17"/>
  <c r="AF508" i="17"/>
  <c r="AF56" i="17"/>
  <c r="AF312" i="17"/>
  <c r="AF354" i="17"/>
  <c r="AF220" i="17"/>
  <c r="AF188" i="17"/>
  <c r="AF97" i="17"/>
  <c r="AF124" i="17"/>
  <c r="I15" i="18" s="1"/>
  <c r="AF291" i="17"/>
  <c r="AF202" i="17"/>
  <c r="AF443" i="17"/>
  <c r="AF434" i="17"/>
  <c r="AF392" i="17"/>
  <c r="AF377" i="17"/>
  <c r="AF423" i="17"/>
  <c r="AF61" i="17"/>
  <c r="AF301" i="17"/>
  <c r="AF244" i="17"/>
  <c r="I18" i="18" s="1"/>
  <c r="AF246" i="17"/>
  <c r="AF86" i="17"/>
  <c r="AF322" i="17"/>
  <c r="AF234" i="17"/>
  <c r="AF115" i="17"/>
  <c r="AF261" i="17"/>
  <c r="AF104" i="17"/>
  <c r="AF280" i="17"/>
  <c r="AF213" i="17"/>
  <c r="AF253" i="17"/>
  <c r="AS872" i="17"/>
  <c r="U872" i="17"/>
  <c r="AQ5" i="17"/>
  <c r="AF110" i="17"/>
  <c r="AF269" i="17"/>
  <c r="AF150" i="17"/>
  <c r="AF177" i="17"/>
  <c r="AF183" i="17"/>
  <c r="AF214" i="17"/>
  <c r="AF38" i="17"/>
  <c r="AF89" i="17"/>
  <c r="AF190" i="17"/>
  <c r="AF279" i="17"/>
  <c r="AF152" i="17"/>
  <c r="AF46" i="17"/>
  <c r="AF113" i="17"/>
  <c r="AF126" i="17"/>
  <c r="AF295" i="17"/>
  <c r="AF142" i="17"/>
  <c r="AF131" i="17"/>
  <c r="AF24" i="17"/>
  <c r="AF22" i="17"/>
  <c r="AF85" i="17"/>
  <c r="AF82" i="17"/>
  <c r="AF144" i="17"/>
  <c r="AF159" i="17"/>
  <c r="AF303" i="17"/>
  <c r="AF406" i="17"/>
  <c r="AF399" i="17"/>
  <c r="AF287" i="17"/>
  <c r="AF429" i="17"/>
  <c r="AF208" i="17"/>
  <c r="AF426" i="17"/>
  <c r="AF238" i="17"/>
  <c r="AF342" i="17"/>
  <c r="AF278" i="17"/>
  <c r="AF381" i="17"/>
  <c r="AF19" i="17"/>
  <c r="AF143" i="17"/>
  <c r="AF247" i="17"/>
  <c r="AF62" i="17"/>
  <c r="AF230" i="17"/>
  <c r="AF169" i="17"/>
  <c r="AF172" i="17"/>
  <c r="AF334" i="17"/>
  <c r="AF317" i="17"/>
  <c r="AQ853" i="17"/>
  <c r="AQ893" i="17"/>
  <c r="AS890" i="17"/>
  <c r="U890" i="17"/>
  <c r="AS840" i="17"/>
  <c r="U840" i="17"/>
  <c r="AR845" i="17"/>
  <c r="AQ845" i="17"/>
  <c r="AS868" i="17"/>
  <c r="U868" i="17"/>
  <c r="AQ799" i="17"/>
  <c r="AS832" i="17"/>
  <c r="U832" i="17"/>
  <c r="AR841" i="17"/>
  <c r="U891" i="17"/>
  <c r="AS891" i="17"/>
  <c r="U841" i="17"/>
  <c r="AS841" i="17"/>
  <c r="U877" i="17"/>
  <c r="AS877" i="17"/>
  <c r="AS847" i="17"/>
  <c r="U847" i="17"/>
  <c r="AQ860" i="17"/>
  <c r="AQ837" i="17"/>
  <c r="AR872" i="17"/>
  <c r="AR821" i="17"/>
  <c r="AQ821" i="17"/>
  <c r="AQ801" i="17"/>
  <c r="AS887" i="17"/>
  <c r="U887" i="17"/>
  <c r="U895" i="17"/>
  <c r="AS895" i="17"/>
  <c r="U870" i="17"/>
  <c r="AS870" i="17"/>
  <c r="AS858" i="17"/>
  <c r="U858" i="17"/>
  <c r="AS884" i="17"/>
  <c r="U884" i="17"/>
  <c r="AQ896" i="17"/>
  <c r="AR868" i="17"/>
  <c r="AQ808" i="17"/>
  <c r="AQ866" i="17"/>
  <c r="AQ857" i="17"/>
  <c r="AQ836" i="17"/>
  <c r="AS838" i="17"/>
  <c r="U838" i="17"/>
  <c r="AR819" i="17"/>
  <c r="AQ819" i="17"/>
  <c r="AQ743" i="17"/>
  <c r="AR743" i="17"/>
  <c r="AS644" i="17"/>
  <c r="U644" i="17"/>
  <c r="AQ704" i="17"/>
  <c r="AR704" i="17"/>
  <c r="AS636" i="17"/>
  <c r="U636" i="17"/>
  <c r="AS619" i="17"/>
  <c r="U619" i="17"/>
  <c r="U784" i="17"/>
  <c r="AR765" i="17"/>
  <c r="AQ765" i="17"/>
  <c r="AS673" i="17"/>
  <c r="U673" i="17"/>
  <c r="AR840" i="17"/>
  <c r="AQ823" i="17"/>
  <c r="AQ850" i="17"/>
  <c r="AR847" i="17"/>
  <c r="AS843" i="17"/>
  <c r="AQ854" i="17"/>
  <c r="AR854" i="17"/>
  <c r="AS654" i="17"/>
  <c r="U654" i="17"/>
  <c r="AQ742" i="17"/>
  <c r="AR742" i="17"/>
  <c r="U696" i="17"/>
  <c r="AS696" i="17"/>
  <c r="AQ631" i="17"/>
  <c r="AR631" i="17"/>
  <c r="U728" i="17"/>
  <c r="AS728" i="17"/>
  <c r="U672" i="17"/>
  <c r="AS672" i="17"/>
  <c r="AQ892" i="17"/>
  <c r="U889" i="17"/>
  <c r="AS889" i="17"/>
  <c r="AQ883" i="17"/>
  <c r="AR877" i="17"/>
  <c r="AR859" i="17"/>
  <c r="AR811" i="17"/>
  <c r="AQ803" i="17"/>
  <c r="AS851" i="17"/>
  <c r="AS782" i="17"/>
  <c r="U782" i="17"/>
  <c r="AR651" i="17"/>
  <c r="AQ651" i="17"/>
  <c r="AS732" i="17"/>
  <c r="U732" i="17"/>
  <c r="AR692" i="17"/>
  <c r="AQ692" i="17"/>
  <c r="AS663" i="17"/>
  <c r="U663" i="17"/>
  <c r="AS899" i="17"/>
  <c r="U899" i="17"/>
  <c r="U859" i="17"/>
  <c r="AQ848" i="17"/>
  <c r="AR848" i="17"/>
  <c r="U818" i="17"/>
  <c r="AS818" i="17"/>
  <c r="AS811" i="17"/>
  <c r="U811" i="17"/>
  <c r="AQ802" i="17"/>
  <c r="AR802" i="17"/>
  <c r="U817" i="17"/>
  <c r="AS817" i="17"/>
  <c r="AS778" i="17"/>
  <c r="U778" i="17"/>
  <c r="AS711" i="17"/>
  <c r="U711" i="17"/>
  <c r="AS781" i="17"/>
  <c r="U781" i="17"/>
  <c r="AS700" i="17"/>
  <c r="U700" i="17"/>
  <c r="AS690" i="17"/>
  <c r="U690" i="17"/>
  <c r="AS645" i="17"/>
  <c r="U645" i="17"/>
  <c r="AS773" i="17"/>
  <c r="U773" i="17"/>
  <c r="AQ745" i="17"/>
  <c r="AR745" i="17"/>
  <c r="AR890" i="17"/>
  <c r="AR882" i="17"/>
  <c r="AQ882" i="17"/>
  <c r="AS874" i="17"/>
  <c r="AR858" i="17"/>
  <c r="AQ831" i="17"/>
  <c r="AS826" i="17"/>
  <c r="U826" i="17"/>
  <c r="AQ810" i="17"/>
  <c r="AR891" i="17"/>
  <c r="AS822" i="17"/>
  <c r="U822" i="17"/>
  <c r="AQ812" i="17"/>
  <c r="AR812" i="17"/>
  <c r="AS859" i="17"/>
  <c r="U843" i="17"/>
  <c r="AS685" i="17"/>
  <c r="AS709" i="17"/>
  <c r="AS789" i="17"/>
  <c r="U789" i="17"/>
  <c r="AS677" i="17"/>
  <c r="U677" i="17"/>
  <c r="U898" i="17"/>
  <c r="AS898" i="17"/>
  <c r="AS897" i="17"/>
  <c r="AQ852" i="17"/>
  <c r="AR852" i="17"/>
  <c r="U835" i="17"/>
  <c r="AS800" i="17"/>
  <c r="U800" i="17"/>
  <c r="AR885" i="17"/>
  <c r="AQ885" i="17"/>
  <c r="AR874" i="17"/>
  <c r="AS846" i="17"/>
  <c r="U846" i="17"/>
  <c r="U897" i="17"/>
  <c r="AS842" i="17"/>
  <c r="U842" i="17"/>
  <c r="AS739" i="17"/>
  <c r="U739" i="17"/>
  <c r="U683" i="17"/>
  <c r="AS683" i="17"/>
  <c r="U767" i="17"/>
  <c r="AS767" i="17"/>
  <c r="AS758" i="17"/>
  <c r="U758" i="17"/>
  <c r="AQ687" i="17"/>
  <c r="AR687" i="17"/>
  <c r="U627" i="17"/>
  <c r="AS627" i="17"/>
  <c r="AR772" i="17"/>
  <c r="AQ772" i="17"/>
  <c r="AR786" i="17"/>
  <c r="AQ786" i="17"/>
  <c r="AR902" i="17"/>
  <c r="AQ902" i="17"/>
  <c r="U874" i="17"/>
  <c r="AQ834" i="17"/>
  <c r="AR800" i="17"/>
  <c r="AS659" i="17"/>
  <c r="U659" i="17"/>
  <c r="AQ775" i="17"/>
  <c r="AR775" i="17"/>
  <c r="AR756" i="17"/>
  <c r="AQ756" i="17"/>
  <c r="AS730" i="17"/>
  <c r="U730" i="17"/>
  <c r="AS701" i="17"/>
  <c r="U701" i="17"/>
  <c r="U685" i="17"/>
  <c r="U881" i="17"/>
  <c r="AS881" i="17"/>
  <c r="U856" i="17"/>
  <c r="AQ894" i="17"/>
  <c r="AR894" i="17"/>
  <c r="U878" i="17"/>
  <c r="AS804" i="17"/>
  <c r="AS798" i="17"/>
  <c r="AR804" i="17"/>
  <c r="AS835" i="17"/>
  <c r="AR795" i="17"/>
  <c r="AQ795" i="17"/>
  <c r="AS726" i="17"/>
  <c r="U726" i="17"/>
  <c r="U763" i="17"/>
  <c r="AS763" i="17"/>
  <c r="AS748" i="17"/>
  <c r="AS675" i="17"/>
  <c r="U675" i="17"/>
  <c r="AS768" i="17"/>
  <c r="U768" i="17"/>
  <c r="U753" i="17"/>
  <c r="AS753" i="17"/>
  <c r="AS702" i="17"/>
  <c r="AQ736" i="17"/>
  <c r="AR634" i="17"/>
  <c r="AQ634" i="17"/>
  <c r="AR783" i="17"/>
  <c r="AQ783" i="17"/>
  <c r="AQ755" i="17"/>
  <c r="AR755" i="17"/>
  <c r="U747" i="17"/>
  <c r="AS747" i="17"/>
  <c r="U666" i="17"/>
  <c r="AS666" i="17"/>
  <c r="AQ790" i="17"/>
  <c r="AR778" i="17"/>
  <c r="AR739" i="17"/>
  <c r="AR683" i="17"/>
  <c r="AS771" i="17"/>
  <c r="U771" i="17"/>
  <c r="AQ766" i="17"/>
  <c r="AR748" i="17"/>
  <c r="AQ734" i="17"/>
  <c r="AQ703" i="17"/>
  <c r="AQ678" i="17"/>
  <c r="AQ646" i="17"/>
  <c r="AQ640" i="17"/>
  <c r="AR619" i="17"/>
  <c r="AR789" i="17"/>
  <c r="AQ785" i="17"/>
  <c r="AQ752" i="17"/>
  <c r="AR701" i="17"/>
  <c r="AQ681" i="17"/>
  <c r="AQ658" i="17"/>
  <c r="U791" i="17"/>
  <c r="AS791" i="17"/>
  <c r="AS722" i="17"/>
  <c r="U722" i="17"/>
  <c r="AQ861" i="17"/>
  <c r="AQ873" i="17"/>
  <c r="AR842" i="17"/>
  <c r="AR636" i="17"/>
  <c r="AQ628" i="17"/>
  <c r="AQ621" i="17"/>
  <c r="U794" i="17"/>
  <c r="AR773" i="17"/>
  <c r="AQ738" i="17"/>
  <c r="U718" i="17"/>
  <c r="AS688" i="17"/>
  <c r="U688" i="17"/>
  <c r="AR677" i="17"/>
  <c r="AR791" i="17"/>
  <c r="AS764" i="17"/>
  <c r="U764" i="17"/>
  <c r="U691" i="17"/>
  <c r="AS691" i="17"/>
  <c r="AS735" i="17"/>
  <c r="U735" i="17"/>
  <c r="U792" i="17"/>
  <c r="AS792" i="17"/>
  <c r="AS718" i="17"/>
  <c r="AR672" i="17"/>
  <c r="U664" i="17"/>
  <c r="AS664" i="17"/>
  <c r="AQ633" i="17"/>
  <c r="AR633" i="17"/>
  <c r="AS689" i="17"/>
  <c r="U689" i="17"/>
  <c r="AS760" i="17"/>
  <c r="U760" i="17"/>
  <c r="AQ662" i="17"/>
  <c r="AR642" i="17"/>
  <c r="AQ642" i="17"/>
  <c r="AQ625" i="17"/>
  <c r="AQ788" i="17"/>
  <c r="U652" i="17"/>
  <c r="AS652" i="17"/>
  <c r="U581" i="17"/>
  <c r="AS581" i="17"/>
  <c r="AS676" i="17"/>
  <c r="U676" i="17"/>
  <c r="AQ820" i="17"/>
  <c r="AQ617" i="17"/>
  <c r="AQ796" i="17"/>
  <c r="AQ749" i="17"/>
  <c r="U717" i="17"/>
  <c r="AQ665" i="17"/>
  <c r="U648" i="17"/>
  <c r="AS648" i="17"/>
  <c r="AQ779" i="17"/>
  <c r="AS731" i="17"/>
  <c r="U731" i="17"/>
  <c r="U715" i="17"/>
  <c r="AS715" i="17"/>
  <c r="AS643" i="17"/>
  <c r="U643" i="17"/>
  <c r="AS599" i="17"/>
  <c r="U599" i="17"/>
  <c r="AQ762" i="17"/>
  <c r="AQ746" i="17"/>
  <c r="AQ744" i="17"/>
  <c r="AQ684" i="17"/>
  <c r="AQ669" i="17"/>
  <c r="U656" i="17"/>
  <c r="AS656" i="17"/>
  <c r="AR650" i="17"/>
  <c r="AQ650" i="17"/>
  <c r="U632" i="17"/>
  <c r="AS632" i="17"/>
  <c r="AS714" i="17"/>
  <c r="U714" i="17"/>
  <c r="AS566" i="17"/>
  <c r="U566" i="17"/>
  <c r="AQ780" i="17"/>
  <c r="AQ769" i="17"/>
  <c r="AQ723" i="17"/>
  <c r="AQ679" i="17"/>
  <c r="AR760" i="17"/>
  <c r="AR747" i="17"/>
  <c r="AR722" i="17"/>
  <c r="AR715" i="17"/>
  <c r="AS671" i="17"/>
  <c r="AR609" i="17"/>
  <c r="AS541" i="17"/>
  <c r="U541" i="17"/>
  <c r="AS560" i="17"/>
  <c r="U560" i="17"/>
  <c r="AQ546" i="17"/>
  <c r="AR546" i="17"/>
  <c r="AS552" i="17"/>
  <c r="U552" i="17"/>
  <c r="AS492" i="17"/>
  <c r="U492" i="17"/>
  <c r="AS476" i="17"/>
  <c r="U476" i="17"/>
  <c r="AQ699" i="17"/>
  <c r="AQ695" i="17"/>
  <c r="AQ667" i="17"/>
  <c r="AQ641" i="17"/>
  <c r="AQ637" i="17"/>
  <c r="AR731" i="17"/>
  <c r="AR714" i="17"/>
  <c r="U707" i="17"/>
  <c r="AR689" i="17"/>
  <c r="AS624" i="17"/>
  <c r="AQ598" i="17"/>
  <c r="AS604" i="17"/>
  <c r="U604" i="17"/>
  <c r="AQ592" i="17"/>
  <c r="AS609" i="17"/>
  <c r="U609" i="17"/>
  <c r="AS571" i="17"/>
  <c r="U571" i="17"/>
  <c r="AS544" i="17"/>
  <c r="U544" i="17"/>
  <c r="AS515" i="17"/>
  <c r="U515" i="17"/>
  <c r="AQ761" i="17"/>
  <c r="AQ657" i="17"/>
  <c r="AQ776" i="17"/>
  <c r="AR643" i="17"/>
  <c r="AR624" i="17"/>
  <c r="AS561" i="17"/>
  <c r="U561" i="17"/>
  <c r="AR537" i="17"/>
  <c r="AQ537" i="17"/>
  <c r="AS610" i="17"/>
  <c r="U610" i="17"/>
  <c r="AS584" i="17"/>
  <c r="U584" i="17"/>
  <c r="AS545" i="17"/>
  <c r="U545" i="17"/>
  <c r="AQ754" i="17"/>
  <c r="AQ727" i="17"/>
  <c r="AR566" i="17"/>
  <c r="AQ591" i="17"/>
  <c r="AQ614" i="17"/>
  <c r="AR606" i="17"/>
  <c r="AQ606" i="17"/>
  <c r="AS565" i="17"/>
  <c r="U565" i="17"/>
  <c r="U603" i="17"/>
  <c r="AS603" i="17"/>
  <c r="AS516" i="17"/>
  <c r="U516" i="17"/>
  <c r="AR666" i="17"/>
  <c r="U601" i="17"/>
  <c r="AS601" i="17"/>
  <c r="AS536" i="17"/>
  <c r="U536" i="17"/>
  <c r="AQ578" i="17"/>
  <c r="AR578" i="17"/>
  <c r="AQ564" i="17"/>
  <c r="AR564" i="17"/>
  <c r="AQ618" i="17"/>
  <c r="AR618" i="17"/>
  <c r="AS529" i="17"/>
  <c r="U529" i="17"/>
  <c r="AS482" i="17"/>
  <c r="U482" i="17"/>
  <c r="AS483" i="17"/>
  <c r="U483" i="17"/>
  <c r="AR691" i="17"/>
  <c r="AS567" i="17"/>
  <c r="U567" i="17"/>
  <c r="AQ579" i="17"/>
  <c r="AR579" i="17"/>
  <c r="AQ569" i="17"/>
  <c r="AS553" i="17"/>
  <c r="U553" i="17"/>
  <c r="AS535" i="17"/>
  <c r="U535" i="17"/>
  <c r="AR587" i="17"/>
  <c r="AQ587" i="17"/>
  <c r="AS616" i="17"/>
  <c r="U616" i="17"/>
  <c r="U594" i="17"/>
  <c r="AS594" i="17"/>
  <c r="AS559" i="17"/>
  <c r="U559" i="17"/>
  <c r="AS501" i="17"/>
  <c r="U501" i="17"/>
  <c r="AQ705" i="17"/>
  <c r="AQ613" i="17"/>
  <c r="AQ596" i="17"/>
  <c r="AR596" i="17"/>
  <c r="AQ582" i="17"/>
  <c r="AS542" i="17"/>
  <c r="U542" i="17"/>
  <c r="AS548" i="17"/>
  <c r="U548" i="17"/>
  <c r="U538" i="17"/>
  <c r="AS538" i="17"/>
  <c r="AS590" i="17"/>
  <c r="U590" i="17"/>
  <c r="AS531" i="17"/>
  <c r="U531" i="17"/>
  <c r="AS526" i="17"/>
  <c r="U526" i="17"/>
  <c r="AS568" i="17"/>
  <c r="AR557" i="17"/>
  <c r="AQ557" i="17"/>
  <c r="AR542" i="17"/>
  <c r="AS533" i="17"/>
  <c r="AS528" i="17"/>
  <c r="U528" i="17"/>
  <c r="AS517" i="17"/>
  <c r="U517" i="17"/>
  <c r="AS524" i="17"/>
  <c r="U524" i="17"/>
  <c r="AS500" i="17"/>
  <c r="AS468" i="17"/>
  <c r="U468" i="17"/>
  <c r="AR512" i="17"/>
  <c r="AQ512" i="17"/>
  <c r="U485" i="17"/>
  <c r="AS485" i="17"/>
  <c r="U523" i="17"/>
  <c r="AS488" i="17"/>
  <c r="U488" i="17"/>
  <c r="AQ572" i="17"/>
  <c r="AR538" i="17"/>
  <c r="AQ527" i="17"/>
  <c r="AQ595" i="17"/>
  <c r="AR565" i="17"/>
  <c r="AR559" i="17"/>
  <c r="AQ554" i="17"/>
  <c r="AQ547" i="17"/>
  <c r="AR531" i="17"/>
  <c r="AQ497" i="17"/>
  <c r="AQ477" i="17"/>
  <c r="AQ525" i="17"/>
  <c r="AQ514" i="17"/>
  <c r="AQ504" i="17"/>
  <c r="AS467" i="17"/>
  <c r="U467" i="17"/>
  <c r="AR518" i="17"/>
  <c r="AQ496" i="17"/>
  <c r="AR483" i="17"/>
  <c r="U462" i="17"/>
  <c r="AS523" i="17"/>
  <c r="U500" i="17"/>
  <c r="AS408" i="17"/>
  <c r="U408" i="17"/>
  <c r="AQ600" i="17"/>
  <c r="AR594" i="17"/>
  <c r="AS493" i="17"/>
  <c r="U493" i="17"/>
  <c r="U518" i="17"/>
  <c r="AS518" i="17"/>
  <c r="U448" i="17"/>
  <c r="U521" i="17"/>
  <c r="AS521" i="17"/>
  <c r="AQ586" i="17"/>
  <c r="AR544" i="17"/>
  <c r="AR584" i="17"/>
  <c r="AR545" i="17"/>
  <c r="AR528" i="17"/>
  <c r="AQ508" i="17"/>
  <c r="AQ465" i="17"/>
  <c r="AS446" i="17"/>
  <c r="U446" i="17"/>
  <c r="U505" i="17"/>
  <c r="AS505" i="17"/>
  <c r="AS480" i="17"/>
  <c r="U480" i="17"/>
  <c r="AS455" i="17"/>
  <c r="U455" i="17"/>
  <c r="AQ558" i="17"/>
  <c r="AQ543" i="17"/>
  <c r="AQ611" i="17"/>
  <c r="AQ555" i="17"/>
  <c r="AR501" i="17"/>
  <c r="AR492" i="17"/>
  <c r="AQ520" i="17"/>
  <c r="AR520" i="17"/>
  <c r="AR505" i="17"/>
  <c r="U495" i="17"/>
  <c r="AS495" i="17"/>
  <c r="U478" i="17"/>
  <c r="AS478" i="17"/>
  <c r="U375" i="17"/>
  <c r="AS375" i="17"/>
  <c r="AR535" i="17"/>
  <c r="AQ585" i="17"/>
  <c r="AQ575" i="17"/>
  <c r="AR560" i="17"/>
  <c r="AS608" i="17"/>
  <c r="AR603" i="17"/>
  <c r="AR517" i="17"/>
  <c r="AQ442" i="17"/>
  <c r="U469" i="17"/>
  <c r="AS469" i="17"/>
  <c r="U491" i="17"/>
  <c r="AS365" i="17"/>
  <c r="U365" i="17"/>
  <c r="AS383" i="17"/>
  <c r="U383" i="17"/>
  <c r="AS400" i="17"/>
  <c r="U400" i="17"/>
  <c r="U373" i="17"/>
  <c r="AS373" i="17"/>
  <c r="U502" i="17"/>
  <c r="AS502" i="17"/>
  <c r="AR510" i="17"/>
  <c r="AQ510" i="17"/>
  <c r="AQ498" i="17"/>
  <c r="AR498" i="17"/>
  <c r="AS491" i="17"/>
  <c r="AS445" i="17"/>
  <c r="U445" i="17"/>
  <c r="AS423" i="17"/>
  <c r="U423" i="17"/>
  <c r="AS397" i="17"/>
  <c r="U397" i="17"/>
  <c r="AR500" i="17"/>
  <c r="AS458" i="17"/>
  <c r="U458" i="17"/>
  <c r="AQ507" i="17"/>
  <c r="AR468" i="17"/>
  <c r="AS454" i="17"/>
  <c r="U454" i="17"/>
  <c r="AQ519" i="17"/>
  <c r="U463" i="17"/>
  <c r="AS463" i="17"/>
  <c r="U489" i="17"/>
  <c r="AS489" i="17"/>
  <c r="AS430" i="17"/>
  <c r="U430" i="17"/>
  <c r="AQ470" i="17"/>
  <c r="AQ481" i="17"/>
  <c r="AQ449" i="17"/>
  <c r="AR445" i="17"/>
  <c r="AR523" i="17"/>
  <c r="AR489" i="17"/>
  <c r="AQ418" i="17"/>
  <c r="AQ398" i="17"/>
  <c r="AQ431" i="17"/>
  <c r="AQ422" i="17"/>
  <c r="U412" i="17"/>
  <c r="AS402" i="17"/>
  <c r="U402" i="17"/>
  <c r="AR397" i="17"/>
  <c r="AQ433" i="17"/>
  <c r="AR430" i="17"/>
  <c r="AQ417" i="17"/>
  <c r="U393" i="17"/>
  <c r="AS393" i="17"/>
  <c r="U376" i="17"/>
  <c r="AS376" i="17"/>
  <c r="AS281" i="17"/>
  <c r="U281" i="17"/>
  <c r="AS277" i="17"/>
  <c r="U277" i="17"/>
  <c r="AS284" i="17"/>
  <c r="U284" i="17"/>
  <c r="AR469" i="17"/>
  <c r="AR463" i="17"/>
  <c r="AS447" i="17"/>
  <c r="AQ443" i="17"/>
  <c r="AR521" i="17"/>
  <c r="AR488" i="17"/>
  <c r="AR478" i="17"/>
  <c r="AR365" i="17"/>
  <c r="AQ435" i="17"/>
  <c r="AQ396" i="17"/>
  <c r="AR375" i="17"/>
  <c r="AR373" i="17"/>
  <c r="AQ436" i="17"/>
  <c r="AQ424" i="17"/>
  <c r="AS351" i="17"/>
  <c r="U351" i="17"/>
  <c r="AS287" i="17"/>
  <c r="U287" i="17"/>
  <c r="AS315" i="17"/>
  <c r="U315" i="17"/>
  <c r="AS307" i="17"/>
  <c r="U307" i="17"/>
  <c r="AS273" i="17"/>
  <c r="U273" i="17"/>
  <c r="AS340" i="17"/>
  <c r="U340" i="17"/>
  <c r="AQ460" i="17"/>
  <c r="AQ484" i="17"/>
  <c r="AR480" i="17"/>
  <c r="AS367" i="17"/>
  <c r="U367" i="17"/>
  <c r="U386" i="17"/>
  <c r="U274" i="17"/>
  <c r="AS274" i="17"/>
  <c r="AR462" i="17"/>
  <c r="AQ466" i="17"/>
  <c r="AR383" i="17"/>
  <c r="AQ364" i="17"/>
  <c r="AR423" i="17"/>
  <c r="AQ419" i="17"/>
  <c r="AR408" i="17"/>
  <c r="AR400" i="17"/>
  <c r="AQ371" i="17"/>
  <c r="AQ421" i="17"/>
  <c r="AQ405" i="17"/>
  <c r="AS410" i="17"/>
  <c r="U410" i="17"/>
  <c r="AS386" i="17"/>
  <c r="AS416" i="17"/>
  <c r="U416" i="17"/>
  <c r="AS345" i="17"/>
  <c r="U345" i="17"/>
  <c r="U343" i="17"/>
  <c r="AS343" i="17"/>
  <c r="AS390" i="17"/>
  <c r="U390" i="17"/>
  <c r="AS395" i="17"/>
  <c r="U395" i="17"/>
  <c r="AQ361" i="17"/>
  <c r="AR361" i="17"/>
  <c r="AQ382" i="17"/>
  <c r="AR382" i="17"/>
  <c r="U335" i="17"/>
  <c r="AS335" i="17"/>
  <c r="AS329" i="17"/>
  <c r="U329" i="17"/>
  <c r="AQ472" i="17"/>
  <c r="AS404" i="17"/>
  <c r="U404" i="17"/>
  <c r="U378" i="17"/>
  <c r="U368" i="17"/>
  <c r="AS368" i="17"/>
  <c r="AS325" i="17"/>
  <c r="U325" i="17"/>
  <c r="AS293" i="17"/>
  <c r="U293" i="17"/>
  <c r="AS441" i="17"/>
  <c r="U441" i="17"/>
  <c r="AS406" i="17"/>
  <c r="U406" i="17"/>
  <c r="AQ425" i="17"/>
  <c r="U385" i="17"/>
  <c r="AS378" i="17"/>
  <c r="AS332" i="17"/>
  <c r="U332" i="17"/>
  <c r="U285" i="17"/>
  <c r="AS285" i="17"/>
  <c r="AS414" i="17"/>
  <c r="U414" i="17"/>
  <c r="AS403" i="17"/>
  <c r="U403" i="17"/>
  <c r="AS391" i="17"/>
  <c r="U391" i="17"/>
  <c r="U359" i="17"/>
  <c r="AS359" i="17"/>
  <c r="AS321" i="17"/>
  <c r="U321" i="17"/>
  <c r="AR403" i="17"/>
  <c r="AR410" i="17"/>
  <c r="U407" i="17"/>
  <c r="AQ326" i="17"/>
  <c r="AQ319" i="17"/>
  <c r="AQ316" i="17"/>
  <c r="AQ286" i="17"/>
  <c r="AR324" i="17"/>
  <c r="AS250" i="17"/>
  <c r="U250" i="17"/>
  <c r="AQ360" i="17"/>
  <c r="U374" i="17"/>
  <c r="AR351" i="17"/>
  <c r="AQ323" i="17"/>
  <c r="AQ308" i="17"/>
  <c r="AQ299" i="17"/>
  <c r="AR281" i="17"/>
  <c r="AQ353" i="17"/>
  <c r="AR345" i="17"/>
  <c r="AQ342" i="17"/>
  <c r="AQ314" i="17"/>
  <c r="AQ301" i="17"/>
  <c r="U291" i="17"/>
  <c r="AR285" i="17"/>
  <c r="AQ279" i="17"/>
  <c r="AR274" i="17"/>
  <c r="U352" i="17"/>
  <c r="AS189" i="17"/>
  <c r="U189" i="17"/>
  <c r="AS229" i="17"/>
  <c r="U229" i="17"/>
  <c r="U249" i="17"/>
  <c r="AS249" i="17"/>
  <c r="AQ426" i="17"/>
  <c r="AQ358" i="17"/>
  <c r="AS434" i="17"/>
  <c r="AQ420" i="17"/>
  <c r="AQ401" i="17"/>
  <c r="AR416" i="17"/>
  <c r="AR378" i="17"/>
  <c r="AR332" i="17"/>
  <c r="AQ304" i="17"/>
  <c r="AQ313" i="17"/>
  <c r="AQ334" i="17"/>
  <c r="U348" i="17"/>
  <c r="AS198" i="17"/>
  <c r="U198" i="17"/>
  <c r="AS188" i="17"/>
  <c r="U188" i="17"/>
  <c r="U233" i="17"/>
  <c r="AS233" i="17"/>
  <c r="AR391" i="17"/>
  <c r="U311" i="17"/>
  <c r="AR329" i="17"/>
  <c r="AQ290" i="17"/>
  <c r="AR343" i="17"/>
  <c r="AR288" i="17"/>
  <c r="AQ288" i="17"/>
  <c r="AS220" i="17"/>
  <c r="U220" i="17"/>
  <c r="U197" i="17"/>
  <c r="AS197" i="17"/>
  <c r="U232" i="17"/>
  <c r="AS232" i="17"/>
  <c r="AQ372" i="17"/>
  <c r="AQ366" i="17"/>
  <c r="U428" i="17"/>
  <c r="AS407" i="17"/>
  <c r="AQ328" i="17"/>
  <c r="AR315" i="17"/>
  <c r="AQ354" i="17"/>
  <c r="AR325" i="17"/>
  <c r="AR307" i="17"/>
  <c r="AR277" i="17"/>
  <c r="AQ346" i="17"/>
  <c r="AQ330" i="17"/>
  <c r="AQ322" i="17"/>
  <c r="AQ303" i="17"/>
  <c r="U337" i="17"/>
  <c r="AQ283" i="17"/>
  <c r="AR283" i="17"/>
  <c r="AS324" i="17"/>
  <c r="U213" i="17"/>
  <c r="AS213" i="17"/>
  <c r="AS264" i="17"/>
  <c r="U264" i="17"/>
  <c r="U225" i="17"/>
  <c r="AS225" i="17"/>
  <c r="AR337" i="17"/>
  <c r="AR340" i="17"/>
  <c r="U222" i="17"/>
  <c r="AS222" i="17"/>
  <c r="AQ387" i="17"/>
  <c r="AQ341" i="17"/>
  <c r="AQ310" i="17"/>
  <c r="AS336" i="17"/>
  <c r="U336" i="17"/>
  <c r="U275" i="17"/>
  <c r="AS337" i="17"/>
  <c r="AS230" i="17"/>
  <c r="U230" i="17"/>
  <c r="U241" i="17"/>
  <c r="AS241" i="17"/>
  <c r="AQ384" i="17"/>
  <c r="U300" i="17"/>
  <c r="AS300" i="17"/>
  <c r="AS275" i="17"/>
  <c r="AS190" i="17"/>
  <c r="U190" i="17"/>
  <c r="U240" i="17"/>
  <c r="AS240" i="17"/>
  <c r="U191" i="17"/>
  <c r="AR240" i="17"/>
  <c r="AR196" i="17"/>
  <c r="AQ196" i="17"/>
  <c r="AS247" i="17"/>
  <c r="U247" i="17"/>
  <c r="AS144" i="17"/>
  <c r="U144" i="17"/>
  <c r="U108" i="17"/>
  <c r="AS108" i="17"/>
  <c r="U146" i="17"/>
  <c r="AS146" i="17"/>
  <c r="AS123" i="17"/>
  <c r="U123" i="17"/>
  <c r="AR275" i="17"/>
  <c r="AQ262" i="17"/>
  <c r="AQ206" i="17"/>
  <c r="AQ243" i="17"/>
  <c r="AQ228" i="17"/>
  <c r="AR189" i="17"/>
  <c r="AQ260" i="17"/>
  <c r="AQ255" i="17"/>
  <c r="AQ221" i="17"/>
  <c r="AR213" i="17"/>
  <c r="AQ204" i="17"/>
  <c r="AQ186" i="17"/>
  <c r="AQ265" i="17"/>
  <c r="AQ256" i="17"/>
  <c r="AR241" i="17"/>
  <c r="AR233" i="17"/>
  <c r="AR225" i="17"/>
  <c r="AR222" i="17"/>
  <c r="AQ209" i="17"/>
  <c r="AQ201" i="17"/>
  <c r="AQ259" i="17"/>
  <c r="AQ231" i="17"/>
  <c r="AR219" i="17"/>
  <c r="AQ219" i="17"/>
  <c r="AR211" i="17"/>
  <c r="AQ211" i="17"/>
  <c r="AR247" i="17"/>
  <c r="AR232" i="17"/>
  <c r="AS171" i="17"/>
  <c r="U171" i="17"/>
  <c r="U132" i="17"/>
  <c r="AS132" i="17"/>
  <c r="AS215" i="17"/>
  <c r="AR250" i="17"/>
  <c r="U266" i="17"/>
  <c r="AQ163" i="17"/>
  <c r="AR163" i="17"/>
  <c r="U170" i="17"/>
  <c r="AS170" i="17"/>
  <c r="U172" i="17"/>
  <c r="AS172" i="17"/>
  <c r="U143" i="17"/>
  <c r="AS143" i="17"/>
  <c r="AQ257" i="17"/>
  <c r="AQ210" i="17"/>
  <c r="AQ200" i="17"/>
  <c r="AR249" i="17"/>
  <c r="AS236" i="17"/>
  <c r="U236" i="17"/>
  <c r="AS207" i="17"/>
  <c r="U207" i="17"/>
  <c r="AS140" i="17"/>
  <c r="U140" i="17"/>
  <c r="AS119" i="17"/>
  <c r="U119" i="17"/>
  <c r="U331" i="17"/>
  <c r="U245" i="17"/>
  <c r="AQ261" i="17"/>
  <c r="AQ267" i="17"/>
  <c r="AQ254" i="17"/>
  <c r="AR236" i="17"/>
  <c r="AS218" i="17"/>
  <c r="AS224" i="17"/>
  <c r="AS149" i="17"/>
  <c r="U149" i="17"/>
  <c r="AQ280" i="17"/>
  <c r="AR198" i="17"/>
  <c r="AS214" i="17"/>
  <c r="U214" i="17"/>
  <c r="AQ237" i="17"/>
  <c r="AR190" i="17"/>
  <c r="AR264" i="17"/>
  <c r="AQ242" i="17"/>
  <c r="U223" i="17"/>
  <c r="AR203" i="17"/>
  <c r="AQ203" i="17"/>
  <c r="AR263" i="17"/>
  <c r="AQ263" i="17"/>
  <c r="U239" i="17"/>
  <c r="U224" i="17"/>
  <c r="AR152" i="17"/>
  <c r="AQ152" i="17"/>
  <c r="AS167" i="17"/>
  <c r="U167" i="17"/>
  <c r="AS179" i="17"/>
  <c r="U179" i="17"/>
  <c r="AS125" i="17"/>
  <c r="U125" i="17"/>
  <c r="U117" i="17"/>
  <c r="AS117" i="17"/>
  <c r="AS235" i="17"/>
  <c r="U235" i="17"/>
  <c r="AR234" i="17"/>
  <c r="AQ234" i="17"/>
  <c r="U215" i="17"/>
  <c r="U165" i="17"/>
  <c r="AS165" i="17"/>
  <c r="AQ244" i="17"/>
  <c r="AQ251" i="17"/>
  <c r="AS223" i="17"/>
  <c r="AS191" i="17"/>
  <c r="AS248" i="17"/>
  <c r="AR218" i="17"/>
  <c r="AQ122" i="17"/>
  <c r="AR122" i="17"/>
  <c r="U148" i="17"/>
  <c r="AS148" i="17"/>
  <c r="AS124" i="17"/>
  <c r="U124" i="17"/>
  <c r="AQ154" i="17"/>
  <c r="AQ155" i="17"/>
  <c r="AR170" i="17"/>
  <c r="AR167" i="17"/>
  <c r="U106" i="17"/>
  <c r="AQ182" i="17"/>
  <c r="AR179" i="17"/>
  <c r="AQ150" i="17"/>
  <c r="AQ133" i="17"/>
  <c r="AQ183" i="17"/>
  <c r="AR125" i="17"/>
  <c r="AS70" i="17"/>
  <c r="U70" i="17"/>
  <c r="AS95" i="17"/>
  <c r="U95" i="17"/>
  <c r="AS37" i="17"/>
  <c r="U37" i="17"/>
  <c r="U81" i="17"/>
  <c r="AS81" i="17"/>
  <c r="AR224" i="17"/>
  <c r="AR207" i="17"/>
  <c r="AR165" i="17"/>
  <c r="AQ129" i="17"/>
  <c r="AQ113" i="17"/>
  <c r="AQ174" i="17"/>
  <c r="AQ161" i="17"/>
  <c r="AR148" i="17"/>
  <c r="AQ135" i="17"/>
  <c r="AR132" i="17"/>
  <c r="AQ127" i="17"/>
  <c r="AQ121" i="17"/>
  <c r="AR117" i="17"/>
  <c r="AQ187" i="17"/>
  <c r="AQ177" i="17"/>
  <c r="AQ169" i="17"/>
  <c r="AQ162" i="17"/>
  <c r="AR143" i="17"/>
  <c r="AS106" i="17"/>
  <c r="AS86" i="17"/>
  <c r="U86" i="17"/>
  <c r="U22" i="17"/>
  <c r="AS22" i="17"/>
  <c r="U80" i="17"/>
  <c r="AS80" i="17"/>
  <c r="U66" i="17"/>
  <c r="AS66" i="17"/>
  <c r="AS56" i="17"/>
  <c r="U56" i="17"/>
  <c r="AQ110" i="17"/>
  <c r="U31" i="17"/>
  <c r="AS31" i="17"/>
  <c r="U8" i="17"/>
  <c r="AS8" i="17"/>
  <c r="AS17" i="17"/>
  <c r="U17" i="17"/>
  <c r="AQ160" i="17"/>
  <c r="U185" i="17"/>
  <c r="AR171" i="17"/>
  <c r="AR149" i="17"/>
  <c r="AQ184" i="17"/>
  <c r="AQ175" i="17"/>
  <c r="AQ173" i="17"/>
  <c r="AQ158" i="17"/>
  <c r="U153" i="17"/>
  <c r="AQ138" i="17"/>
  <c r="AQ164" i="17"/>
  <c r="AS156" i="17"/>
  <c r="U156" i="17"/>
  <c r="AS51" i="17"/>
  <c r="U51" i="17"/>
  <c r="U89" i="17"/>
  <c r="AS89" i="17"/>
  <c r="U63" i="17"/>
  <c r="AS63" i="17"/>
  <c r="AS139" i="17"/>
  <c r="U139" i="17"/>
  <c r="AS116" i="17"/>
  <c r="U116" i="17"/>
  <c r="AS12" i="17"/>
  <c r="U12" i="17"/>
  <c r="U88" i="17"/>
  <c r="AS88" i="17"/>
  <c r="U14" i="17"/>
  <c r="AS14" i="17"/>
  <c r="U15" i="17"/>
  <c r="AS15" i="17"/>
  <c r="AQ120" i="17"/>
  <c r="AQ111" i="17"/>
  <c r="AS52" i="17"/>
  <c r="U52" i="17"/>
  <c r="AS21" i="17"/>
  <c r="U21" i="17"/>
  <c r="U16" i="17"/>
  <c r="AS16" i="17"/>
  <c r="AS6" i="17"/>
  <c r="U6" i="17"/>
  <c r="AQ137" i="17"/>
  <c r="AQ159" i="17"/>
  <c r="AQ166" i="17"/>
  <c r="AQ151" i="17"/>
  <c r="AS87" i="17"/>
  <c r="U87" i="17"/>
  <c r="U50" i="17"/>
  <c r="AS50" i="17"/>
  <c r="AS98" i="17"/>
  <c r="U98" i="17"/>
  <c r="AS49" i="17"/>
  <c r="U49" i="17"/>
  <c r="U23" i="17"/>
  <c r="AS23" i="17"/>
  <c r="AR156" i="17"/>
  <c r="AQ141" i="17"/>
  <c r="AQ53" i="17"/>
  <c r="AR70" i="17"/>
  <c r="AR51" i="17"/>
  <c r="AR12" i="17"/>
  <c r="AR95" i="17"/>
  <c r="AQ78" i="17"/>
  <c r="AQ68" i="17"/>
  <c r="AR81" i="17"/>
  <c r="AR49" i="17"/>
  <c r="AQ99" i="17"/>
  <c r="AQ92" i="17"/>
  <c r="AR88" i="17"/>
  <c r="AR8" i="17"/>
  <c r="U79" i="17"/>
  <c r="AR23" i="17"/>
  <c r="AS7" i="17"/>
  <c r="AR15" i="17"/>
  <c r="AQ36" i="17"/>
  <c r="AR87" i="17"/>
  <c r="U46" i="17"/>
  <c r="U44" i="17"/>
  <c r="AQ69" i="17"/>
  <c r="AR50" i="17"/>
  <c r="AQ39" i="17"/>
  <c r="AR21" i="17"/>
  <c r="AQ96" i="17"/>
  <c r="AQ105" i="17"/>
  <c r="AS102" i="17"/>
  <c r="AR66" i="17"/>
  <c r="AQ43" i="17"/>
  <c r="AQ11" i="17"/>
  <c r="U83" i="17"/>
  <c r="AQ64" i="17"/>
  <c r="U58" i="17"/>
  <c r="AR37" i="17"/>
  <c r="AR31" i="17"/>
  <c r="AQ104" i="17"/>
  <c r="AQ101" i="17"/>
  <c r="AQ19" i="17"/>
  <c r="AR80" i="17"/>
  <c r="AQ74" i="17"/>
  <c r="AQ72" i="17"/>
  <c r="AQ54" i="17"/>
  <c r="AQ20" i="17"/>
  <c r="AQ103" i="17"/>
  <c r="AS83" i="17"/>
  <c r="AS58" i="17"/>
  <c r="AR56" i="17"/>
  <c r="AS34" i="17"/>
  <c r="AS28" i="17"/>
  <c r="AR17" i="17"/>
  <c r="AQ18" i="17"/>
  <c r="AQ100" i="17"/>
  <c r="AR86" i="17"/>
  <c r="AQ93" i="17"/>
  <c r="U24" i="17"/>
  <c r="AR98" i="17"/>
  <c r="U9" i="17"/>
  <c r="AQ60" i="17"/>
  <c r="AQ94" i="17"/>
  <c r="AQ84" i="17"/>
  <c r="AQ71" i="17"/>
  <c r="AQ57" i="17"/>
  <c r="AS91" i="17"/>
  <c r="U82" i="17"/>
  <c r="AS82" i="17"/>
  <c r="AS79" i="17"/>
  <c r="AR52" i="17"/>
  <c r="AQ26" i="17"/>
  <c r="AQ75" i="17"/>
  <c r="U716" i="17" l="1"/>
  <c r="U653" i="17"/>
  <c r="U576" i="17"/>
  <c r="U389" i="17"/>
  <c r="AS409" i="17"/>
  <c r="U65" i="17"/>
  <c r="U451" i="17"/>
  <c r="U176" i="17"/>
  <c r="AS217" i="17"/>
  <c r="AS392" i="17"/>
  <c r="U487" i="17"/>
  <c r="U399" i="17"/>
  <c r="U145" i="17"/>
  <c r="AS602" i="17"/>
  <c r="U464" i="17"/>
  <c r="U415" i="17"/>
  <c r="AS181" i="17"/>
  <c r="AS499" i="17"/>
  <c r="U724" i="17"/>
  <c r="U900" i="17"/>
  <c r="AS192" i="17"/>
  <c r="AS880" i="17"/>
  <c r="AS719" i="17"/>
  <c r="U694" i="17"/>
  <c r="U193" i="17"/>
  <c r="AS25" i="17"/>
  <c r="AS577" i="17"/>
  <c r="U355" i="17"/>
  <c r="U339" i="17"/>
  <c r="U697" i="17"/>
  <c r="AS134" i="17"/>
  <c r="U479" i="17"/>
  <c r="U871" i="17"/>
  <c r="AS844" i="17"/>
  <c r="AS824" i="17"/>
  <c r="U253" i="17"/>
  <c r="AS305" i="17"/>
  <c r="AS350" i="17"/>
  <c r="U574" i="17"/>
  <c r="AS109" i="17"/>
  <c r="AS550" i="17"/>
  <c r="AD926" i="17"/>
  <c r="AE926" i="17"/>
  <c r="AF926" i="17" s="1"/>
  <c r="N928" i="17"/>
  <c r="M929" i="17"/>
  <c r="AC927" i="17"/>
  <c r="O927" i="17"/>
  <c r="H929" i="17"/>
  <c r="I928" i="17"/>
  <c r="J928" i="17" s="1"/>
  <c r="K928" i="17" s="1"/>
  <c r="AS276" i="17"/>
  <c r="U729" i="17"/>
  <c r="U268" i="17"/>
  <c r="U638" i="17"/>
  <c r="AS530" i="17"/>
  <c r="AS473" i="17"/>
  <c r="AS620" i="17"/>
  <c r="AS623" i="17"/>
  <c r="U661" i="17"/>
  <c r="AS212" i="17"/>
  <c r="U30" i="17"/>
  <c r="U349" i="17"/>
  <c r="AS668" i="17"/>
  <c r="U829" i="17"/>
  <c r="U721" i="17"/>
  <c r="U787" i="17"/>
  <c r="AS344" i="17"/>
  <c r="AS97" i="17"/>
  <c r="U369" i="17"/>
  <c r="U381" i="17"/>
  <c r="AS635" i="17"/>
  <c r="AS195" i="17"/>
  <c r="AS298" i="17"/>
  <c r="AS292" i="17"/>
  <c r="AS556" i="17"/>
  <c r="U297" i="17"/>
  <c r="AS901" i="17"/>
  <c r="U438" i="17"/>
  <c r="U40" i="17"/>
  <c r="AS740" i="17"/>
  <c r="U178" i="17"/>
  <c r="AS539" i="17"/>
  <c r="U622" i="17"/>
  <c r="U10" i="17"/>
  <c r="AS32" i="17"/>
  <c r="U157" i="17"/>
  <c r="AS777" i="17"/>
  <c r="AS865" i="17"/>
  <c r="U813" i="17"/>
  <c r="AS388" i="17"/>
  <c r="U605" i="17"/>
  <c r="U774" i="17"/>
  <c r="AS741" i="17"/>
  <c r="U440" i="17"/>
  <c r="AS725" i="17"/>
  <c r="U147" i="17"/>
  <c r="U513" i="17"/>
  <c r="U770" i="17"/>
  <c r="U296" i="17"/>
  <c r="U238" i="17"/>
  <c r="U77" i="17"/>
  <c r="AS112" i="17"/>
  <c r="AS142" i="17"/>
  <c r="AS278" i="17"/>
  <c r="AS226" i="17"/>
  <c r="AS312" i="17"/>
  <c r="U450" i="17"/>
  <c r="U583" i="17"/>
  <c r="U825" i="17"/>
  <c r="AS282" i="17"/>
  <c r="AS511" i="17"/>
  <c r="U597" i="17"/>
  <c r="U615" i="17"/>
  <c r="U833" i="17"/>
  <c r="U816" i="17"/>
  <c r="U61" i="17"/>
  <c r="U130" i="17"/>
  <c r="U289" i="17"/>
  <c r="U333" i="17"/>
  <c r="AS457" i="17"/>
  <c r="U509" i="17"/>
  <c r="AS828" i="17"/>
  <c r="U29" i="17"/>
  <c r="U136" i="17"/>
  <c r="AS180" i="17"/>
  <c r="U205" i="17"/>
  <c r="AS855" i="17"/>
  <c r="AS864" i="17"/>
  <c r="U35" i="17"/>
  <c r="AS270" i="17"/>
  <c r="U380" i="17"/>
  <c r="U437" i="17"/>
  <c r="AS471" i="17"/>
  <c r="AS708" i="17"/>
  <c r="U670" i="17"/>
  <c r="U649" i="17"/>
  <c r="U712" i="17"/>
  <c r="U453" i="17"/>
  <c r="U168" i="17"/>
  <c r="AS580" i="17"/>
  <c r="AS216" i="17"/>
  <c r="AS427" i="17"/>
  <c r="U269" i="17"/>
  <c r="AS317" i="17"/>
  <c r="AS199" i="17"/>
  <c r="U356" i="17"/>
  <c r="U532" i="17"/>
  <c r="U686" i="17"/>
  <c r="U809" i="17"/>
  <c r="AS126" i="17"/>
  <c r="AS370" i="17"/>
  <c r="I25" i="18"/>
  <c r="U459" i="17"/>
  <c r="AS879" i="17"/>
  <c r="I28" i="18"/>
  <c r="AS506" i="17"/>
  <c r="AS115" i="17"/>
  <c r="U272" i="17"/>
  <c r="AS534" i="17"/>
  <c r="U698" i="17"/>
  <c r="U626" i="17"/>
  <c r="U639" i="17"/>
  <c r="AS862" i="17"/>
  <c r="AS693" i="17"/>
  <c r="U13" i="17"/>
  <c r="AS327" i="17"/>
  <c r="AS655" i="17"/>
  <c r="U62" i="17"/>
  <c r="AS33" i="17"/>
  <c r="AS379" i="17"/>
  <c r="AS486" i="17"/>
  <c r="U593" i="17"/>
  <c r="U815" i="17"/>
  <c r="U258" i="17"/>
  <c r="U607" i="17"/>
  <c r="AS680" i="17"/>
  <c r="AS118" i="17"/>
  <c r="U252" i="17"/>
  <c r="U347" i="17"/>
  <c r="U474" i="17"/>
  <c r="AS706" i="17"/>
  <c r="AS208" i="17"/>
  <c r="U573" i="17"/>
  <c r="U875" i="17"/>
  <c r="U362" i="17"/>
  <c r="AS589" i="17"/>
  <c r="U503" i="17"/>
  <c r="U867" i="17"/>
  <c r="U805" i="17"/>
  <c r="U41" i="17"/>
  <c r="AS432" i="17"/>
  <c r="AS876" i="17"/>
  <c r="U55" i="17"/>
  <c r="AS338" i="17"/>
  <c r="AS363" i="17"/>
  <c r="AS563" i="17"/>
  <c r="U682" i="17"/>
  <c r="U85" i="17"/>
  <c r="U720" i="17"/>
  <c r="U713" i="17"/>
  <c r="AS807" i="17"/>
  <c r="U27" i="17"/>
  <c r="AS629" i="17"/>
  <c r="AS76" i="17"/>
  <c r="U271" i="17"/>
  <c r="AS461" i="17"/>
  <c r="AS570" i="17"/>
  <c r="U886" i="17"/>
  <c r="U306" i="17"/>
  <c r="AS309" i="17"/>
  <c r="U439" i="17"/>
  <c r="AS456" i="17"/>
  <c r="U869" i="17"/>
  <c r="U202" i="17"/>
  <c r="AS194" i="17"/>
  <c r="AS295" i="17"/>
  <c r="U411" i="17"/>
  <c r="U612" i="17"/>
  <c r="U630" i="17"/>
  <c r="U47" i="17"/>
  <c r="AS107" i="17"/>
  <c r="AS494" i="17"/>
  <c r="AS759" i="17"/>
  <c r="U751" i="17"/>
  <c r="AS674" i="17"/>
  <c r="U475" i="17"/>
  <c r="AS797" i="17"/>
  <c r="U42" i="17"/>
  <c r="AS647" i="17"/>
  <c r="U863" i="17"/>
  <c r="AS38" i="17"/>
  <c r="AS73" i="17"/>
  <c r="U131" i="17"/>
  <c r="AS444" i="17"/>
  <c r="U540" i="17"/>
  <c r="U710" i="17"/>
  <c r="AS888" i="17"/>
  <c r="U114" i="17"/>
  <c r="AS246" i="17"/>
  <c r="AS67" i="17"/>
  <c r="AS737" i="17"/>
  <c r="U830" i="17"/>
  <c r="AS413" i="17"/>
  <c r="U429" i="17"/>
  <c r="AS660" i="17"/>
  <c r="U45" i="17"/>
  <c r="AS128" i="17"/>
  <c r="I27" i="18"/>
  <c r="U452" i="17"/>
  <c r="U357" i="17"/>
  <c r="AS48" i="17"/>
  <c r="U827" i="17"/>
  <c r="AS522" i="17"/>
  <c r="AS551" i="17"/>
  <c r="U377" i="17"/>
  <c r="U733" i="17"/>
  <c r="AS90" i="17"/>
  <c r="U750" i="17"/>
  <c r="AS757" i="17"/>
  <c r="U294" i="17"/>
  <c r="U318" i="17"/>
  <c r="AS320" i="17"/>
  <c r="U588" i="17"/>
  <c r="U814" i="17"/>
  <c r="AS59" i="17"/>
  <c r="AS394" i="17"/>
  <c r="U394" i="17"/>
  <c r="AS549" i="17"/>
  <c r="U849" i="17"/>
  <c r="U793" i="17"/>
  <c r="AS793" i="17"/>
  <c r="AS78" i="17"/>
  <c r="U78" i="17"/>
  <c r="U120" i="17"/>
  <c r="AS120" i="17"/>
  <c r="AS244" i="17"/>
  <c r="U244" i="17"/>
  <c r="AS280" i="17"/>
  <c r="U280" i="17"/>
  <c r="AS341" i="17"/>
  <c r="U341" i="17"/>
  <c r="AS371" i="17"/>
  <c r="U371" i="17"/>
  <c r="AS520" i="17"/>
  <c r="U520" i="17"/>
  <c r="AS234" i="17"/>
  <c r="U234" i="17"/>
  <c r="U322" i="17"/>
  <c r="AS322" i="17"/>
  <c r="AS401" i="17"/>
  <c r="U401" i="17"/>
  <c r="U301" i="17"/>
  <c r="AS301" i="17"/>
  <c r="AS396" i="17"/>
  <c r="U396" i="17"/>
  <c r="AS398" i="17"/>
  <c r="U398" i="17"/>
  <c r="AS543" i="17"/>
  <c r="U543" i="17"/>
  <c r="AS514" i="17"/>
  <c r="U514" i="17"/>
  <c r="AS613" i="17"/>
  <c r="U613" i="17"/>
  <c r="AS754" i="17"/>
  <c r="U754" i="17"/>
  <c r="U598" i="17"/>
  <c r="AS598" i="17"/>
  <c r="AS780" i="17"/>
  <c r="U780" i="17"/>
  <c r="U788" i="17"/>
  <c r="AS788" i="17"/>
  <c r="AS873" i="17"/>
  <c r="U873" i="17"/>
  <c r="AS640" i="17"/>
  <c r="U640" i="17"/>
  <c r="AS775" i="17"/>
  <c r="U775" i="17"/>
  <c r="AS885" i="17"/>
  <c r="U885" i="17"/>
  <c r="U75" i="17"/>
  <c r="AS75" i="17"/>
  <c r="AS18" i="17"/>
  <c r="U18" i="17"/>
  <c r="U72" i="17"/>
  <c r="AS72" i="17"/>
  <c r="AS69" i="17"/>
  <c r="U69" i="17"/>
  <c r="AS92" i="17"/>
  <c r="U92" i="17"/>
  <c r="U175" i="17"/>
  <c r="AS175" i="17"/>
  <c r="U169" i="17"/>
  <c r="AS169" i="17"/>
  <c r="AS129" i="17"/>
  <c r="U129" i="17"/>
  <c r="U133" i="17"/>
  <c r="AS133" i="17"/>
  <c r="U210" i="17"/>
  <c r="AS210" i="17"/>
  <c r="AS163" i="17"/>
  <c r="U163" i="17"/>
  <c r="U219" i="17"/>
  <c r="AS219" i="17"/>
  <c r="AS204" i="17"/>
  <c r="U204" i="17"/>
  <c r="AS228" i="17"/>
  <c r="U228" i="17"/>
  <c r="AS196" i="17"/>
  <c r="U196" i="17"/>
  <c r="AS346" i="17"/>
  <c r="U346" i="17"/>
  <c r="AS382" i="17"/>
  <c r="U382" i="17"/>
  <c r="AS419" i="17"/>
  <c r="U419" i="17"/>
  <c r="AS558" i="17"/>
  <c r="U558" i="17"/>
  <c r="AS465" i="17"/>
  <c r="U465" i="17"/>
  <c r="U496" i="17"/>
  <c r="AS496" i="17"/>
  <c r="U477" i="17"/>
  <c r="AS477" i="17"/>
  <c r="U705" i="17"/>
  <c r="AS705" i="17"/>
  <c r="AS667" i="17"/>
  <c r="U667" i="17"/>
  <c r="AS546" i="17"/>
  <c r="U546" i="17"/>
  <c r="U642" i="17"/>
  <c r="AS642" i="17"/>
  <c r="AS621" i="17"/>
  <c r="U621" i="17"/>
  <c r="U646" i="17"/>
  <c r="AS646" i="17"/>
  <c r="U634" i="17"/>
  <c r="AS634" i="17"/>
  <c r="AS736" i="17"/>
  <c r="U736" i="17"/>
  <c r="U786" i="17"/>
  <c r="AS786" i="17"/>
  <c r="AS687" i="17"/>
  <c r="U687" i="17"/>
  <c r="U852" i="17"/>
  <c r="AS852" i="17"/>
  <c r="AS831" i="17"/>
  <c r="U831" i="17"/>
  <c r="AS692" i="17"/>
  <c r="U692" i="17"/>
  <c r="AS823" i="17"/>
  <c r="U823" i="17"/>
  <c r="AS836" i="17"/>
  <c r="U836" i="17"/>
  <c r="U303" i="17"/>
  <c r="AS303" i="17"/>
  <c r="U166" i="17"/>
  <c r="AS166" i="17"/>
  <c r="U158" i="17"/>
  <c r="AS158" i="17"/>
  <c r="AS290" i="17"/>
  <c r="U290" i="17"/>
  <c r="AS53" i="17"/>
  <c r="U53" i="17"/>
  <c r="AS137" i="17"/>
  <c r="U137" i="17"/>
  <c r="AS111" i="17"/>
  <c r="U111" i="17"/>
  <c r="AS184" i="17"/>
  <c r="U184" i="17"/>
  <c r="AS177" i="17"/>
  <c r="U177" i="17"/>
  <c r="AS150" i="17"/>
  <c r="U150" i="17"/>
  <c r="AS155" i="17"/>
  <c r="U155" i="17"/>
  <c r="AS261" i="17"/>
  <c r="U261" i="17"/>
  <c r="AS243" i="17"/>
  <c r="U243" i="17"/>
  <c r="U384" i="17"/>
  <c r="AS384" i="17"/>
  <c r="U334" i="17"/>
  <c r="AS334" i="17"/>
  <c r="AS358" i="17"/>
  <c r="U358" i="17"/>
  <c r="U299" i="17"/>
  <c r="AS299" i="17"/>
  <c r="AS319" i="17"/>
  <c r="U319" i="17"/>
  <c r="AS484" i="17"/>
  <c r="U484" i="17"/>
  <c r="AS436" i="17"/>
  <c r="U436" i="17"/>
  <c r="AS435" i="17"/>
  <c r="U435" i="17"/>
  <c r="U417" i="17"/>
  <c r="AS417" i="17"/>
  <c r="AS422" i="17"/>
  <c r="U422" i="17"/>
  <c r="AS575" i="17"/>
  <c r="U575" i="17"/>
  <c r="AS508" i="17"/>
  <c r="U508" i="17"/>
  <c r="U497" i="17"/>
  <c r="AS497" i="17"/>
  <c r="AS557" i="17"/>
  <c r="U557" i="17"/>
  <c r="AS579" i="17"/>
  <c r="U579" i="17"/>
  <c r="U578" i="17"/>
  <c r="AS578" i="17"/>
  <c r="AS614" i="17"/>
  <c r="U614" i="17"/>
  <c r="AS776" i="17"/>
  <c r="U776" i="17"/>
  <c r="AS695" i="17"/>
  <c r="U695" i="17"/>
  <c r="AS669" i="17"/>
  <c r="U669" i="17"/>
  <c r="AS628" i="17"/>
  <c r="U628" i="17"/>
  <c r="AS678" i="17"/>
  <c r="U678" i="17"/>
  <c r="AS795" i="17"/>
  <c r="U795" i="17"/>
  <c r="AS819" i="17"/>
  <c r="U819" i="17"/>
  <c r="AS857" i="17"/>
  <c r="U857" i="17"/>
  <c r="AS161" i="17"/>
  <c r="U161" i="17"/>
  <c r="U201" i="17"/>
  <c r="AS201" i="17"/>
  <c r="U761" i="17"/>
  <c r="AS761" i="17"/>
  <c r="U84" i="17"/>
  <c r="AS84" i="17"/>
  <c r="AS54" i="17"/>
  <c r="U54" i="17"/>
  <c r="AS211" i="17"/>
  <c r="U211" i="17"/>
  <c r="AS26" i="17"/>
  <c r="U26" i="17"/>
  <c r="AS103" i="17"/>
  <c r="U103" i="17"/>
  <c r="U242" i="17"/>
  <c r="AS242" i="17"/>
  <c r="AS206" i="17"/>
  <c r="U206" i="17"/>
  <c r="AS426" i="17"/>
  <c r="U426" i="17"/>
  <c r="U308" i="17"/>
  <c r="AS308" i="17"/>
  <c r="AS405" i="17"/>
  <c r="U405" i="17"/>
  <c r="AS442" i="17"/>
  <c r="U442" i="17"/>
  <c r="AS595" i="17"/>
  <c r="U595" i="17"/>
  <c r="AS512" i="17"/>
  <c r="U512" i="17"/>
  <c r="AS592" i="17"/>
  <c r="U592" i="17"/>
  <c r="AS679" i="17"/>
  <c r="U679" i="17"/>
  <c r="U861" i="17"/>
  <c r="AS861" i="17"/>
  <c r="U752" i="17"/>
  <c r="AS752" i="17"/>
  <c r="AS772" i="17"/>
  <c r="U772" i="17"/>
  <c r="U883" i="17"/>
  <c r="AS883" i="17"/>
  <c r="U850" i="17"/>
  <c r="AS850" i="17"/>
  <c r="AS704" i="17"/>
  <c r="U704" i="17"/>
  <c r="U866" i="17"/>
  <c r="AS866" i="17"/>
  <c r="AS611" i="17"/>
  <c r="U611" i="17"/>
  <c r="U60" i="17"/>
  <c r="AS60" i="17"/>
  <c r="U74" i="17"/>
  <c r="AS74" i="17"/>
  <c r="U99" i="17"/>
  <c r="AS99" i="17"/>
  <c r="AS187" i="17"/>
  <c r="U187" i="17"/>
  <c r="AS154" i="17"/>
  <c r="U154" i="17"/>
  <c r="U257" i="17"/>
  <c r="AS257" i="17"/>
  <c r="AS231" i="17"/>
  <c r="U231" i="17"/>
  <c r="AS221" i="17"/>
  <c r="U221" i="17"/>
  <c r="AS288" i="17"/>
  <c r="U288" i="17"/>
  <c r="U326" i="17"/>
  <c r="AS326" i="17"/>
  <c r="U361" i="17"/>
  <c r="AS361" i="17"/>
  <c r="AS364" i="17"/>
  <c r="U364" i="17"/>
  <c r="AS443" i="17"/>
  <c r="U443" i="17"/>
  <c r="U585" i="17"/>
  <c r="AS585" i="17"/>
  <c r="AS591" i="17"/>
  <c r="U591" i="17"/>
  <c r="AS657" i="17"/>
  <c r="U657" i="17"/>
  <c r="AS699" i="17"/>
  <c r="U699" i="17"/>
  <c r="AS684" i="17"/>
  <c r="U684" i="17"/>
  <c r="AS749" i="17"/>
  <c r="U749" i="17"/>
  <c r="AS662" i="17"/>
  <c r="U662" i="17"/>
  <c r="AS703" i="17"/>
  <c r="U703" i="17"/>
  <c r="AS57" i="17"/>
  <c r="U57" i="17"/>
  <c r="AS20" i="17"/>
  <c r="U20" i="17"/>
  <c r="AS19" i="17"/>
  <c r="U19" i="17"/>
  <c r="AS64" i="17"/>
  <c r="U64" i="17"/>
  <c r="U96" i="17"/>
  <c r="AS96" i="17"/>
  <c r="AS68" i="17"/>
  <c r="U68" i="17"/>
  <c r="AS141" i="17"/>
  <c r="U141" i="17"/>
  <c r="AS164" i="17"/>
  <c r="U164" i="17"/>
  <c r="U182" i="17"/>
  <c r="AS182" i="17"/>
  <c r="AS122" i="17"/>
  <c r="U122" i="17"/>
  <c r="U251" i="17"/>
  <c r="AS251" i="17"/>
  <c r="U263" i="17"/>
  <c r="AS263" i="17"/>
  <c r="AS254" i="17"/>
  <c r="U254" i="17"/>
  <c r="AS259" i="17"/>
  <c r="U259" i="17"/>
  <c r="AS262" i="17"/>
  <c r="U262" i="17"/>
  <c r="AS310" i="17"/>
  <c r="U310" i="17"/>
  <c r="U366" i="17"/>
  <c r="AS366" i="17"/>
  <c r="AS279" i="17"/>
  <c r="U279" i="17"/>
  <c r="U342" i="17"/>
  <c r="AS342" i="17"/>
  <c r="AS323" i="17"/>
  <c r="U323" i="17"/>
  <c r="U286" i="17"/>
  <c r="AS286" i="17"/>
  <c r="AS421" i="17"/>
  <c r="U421" i="17"/>
  <c r="U433" i="17"/>
  <c r="AS433" i="17"/>
  <c r="U431" i="17"/>
  <c r="AS431" i="17"/>
  <c r="U449" i="17"/>
  <c r="AS449" i="17"/>
  <c r="U507" i="17"/>
  <c r="AS507" i="17"/>
  <c r="AS555" i="17"/>
  <c r="U555" i="17"/>
  <c r="U600" i="17"/>
  <c r="AS600" i="17"/>
  <c r="AS527" i="17"/>
  <c r="U527" i="17"/>
  <c r="U582" i="17"/>
  <c r="AS582" i="17"/>
  <c r="AS744" i="17"/>
  <c r="U744" i="17"/>
  <c r="AS779" i="17"/>
  <c r="U779" i="17"/>
  <c r="AS796" i="17"/>
  <c r="U796" i="17"/>
  <c r="U785" i="17"/>
  <c r="AS785" i="17"/>
  <c r="AS734" i="17"/>
  <c r="U734" i="17"/>
  <c r="AS756" i="17"/>
  <c r="U756" i="17"/>
  <c r="AS882" i="17"/>
  <c r="U882" i="17"/>
  <c r="AS803" i="17"/>
  <c r="U803" i="17"/>
  <c r="U808" i="17"/>
  <c r="AS808" i="17"/>
  <c r="AS110" i="17"/>
  <c r="U110" i="17"/>
  <c r="AS267" i="17"/>
  <c r="U267" i="17"/>
  <c r="U723" i="17"/>
  <c r="AS723" i="17"/>
  <c r="AS790" i="17"/>
  <c r="U790" i="17"/>
  <c r="AS834" i="17"/>
  <c r="U834" i="17"/>
  <c r="AS810" i="17"/>
  <c r="U810" i="17"/>
  <c r="AS742" i="17"/>
  <c r="U742" i="17"/>
  <c r="AU5" i="17"/>
  <c r="AS5" i="17"/>
  <c r="AT6" i="17" s="1"/>
  <c r="U5" i="17"/>
  <c r="AS460" i="17"/>
  <c r="U460" i="17"/>
  <c r="U650" i="17"/>
  <c r="AS650" i="17"/>
  <c r="AS617" i="17"/>
  <c r="U617" i="17"/>
  <c r="U633" i="17"/>
  <c r="AS633" i="17"/>
  <c r="U658" i="17"/>
  <c r="AS658" i="17"/>
  <c r="U812" i="17"/>
  <c r="AS812" i="17"/>
  <c r="U631" i="17"/>
  <c r="AS631" i="17"/>
  <c r="AS854" i="17"/>
  <c r="U854" i="17"/>
  <c r="AS71" i="17"/>
  <c r="U71" i="17"/>
  <c r="AS93" i="17"/>
  <c r="U93" i="17"/>
  <c r="AS101" i="17"/>
  <c r="U101" i="17"/>
  <c r="AS11" i="17"/>
  <c r="U11" i="17"/>
  <c r="U39" i="17"/>
  <c r="AS39" i="17"/>
  <c r="U151" i="17"/>
  <c r="AS151" i="17"/>
  <c r="U127" i="17"/>
  <c r="AS127" i="17"/>
  <c r="AS174" i="17"/>
  <c r="U174" i="17"/>
  <c r="AS203" i="17"/>
  <c r="U203" i="17"/>
  <c r="AS209" i="17"/>
  <c r="U209" i="17"/>
  <c r="U265" i="17"/>
  <c r="AS265" i="17"/>
  <c r="AS260" i="17"/>
  <c r="U260" i="17"/>
  <c r="AS387" i="17"/>
  <c r="U387" i="17"/>
  <c r="AS354" i="17"/>
  <c r="U354" i="17"/>
  <c r="AS372" i="17"/>
  <c r="U372" i="17"/>
  <c r="AS313" i="17"/>
  <c r="U313" i="17"/>
  <c r="U425" i="17"/>
  <c r="AS425" i="17"/>
  <c r="AS466" i="17"/>
  <c r="U466" i="17"/>
  <c r="U470" i="17"/>
  <c r="AS470" i="17"/>
  <c r="AS504" i="17"/>
  <c r="U504" i="17"/>
  <c r="AS572" i="17"/>
  <c r="U572" i="17"/>
  <c r="U596" i="17"/>
  <c r="AS596" i="17"/>
  <c r="U618" i="17"/>
  <c r="AS618" i="17"/>
  <c r="U727" i="17"/>
  <c r="AS727" i="17"/>
  <c r="U537" i="17"/>
  <c r="AS537" i="17"/>
  <c r="AS769" i="17"/>
  <c r="U769" i="17"/>
  <c r="AS762" i="17"/>
  <c r="U762" i="17"/>
  <c r="U820" i="17"/>
  <c r="AS820" i="17"/>
  <c r="AS738" i="17"/>
  <c r="U738" i="17"/>
  <c r="U681" i="17"/>
  <c r="AS681" i="17"/>
  <c r="AS766" i="17"/>
  <c r="U766" i="17"/>
  <c r="U755" i="17"/>
  <c r="AS755" i="17"/>
  <c r="U894" i="17"/>
  <c r="AS894" i="17"/>
  <c r="AS802" i="17"/>
  <c r="U802" i="17"/>
  <c r="AS848" i="17"/>
  <c r="U848" i="17"/>
  <c r="AS651" i="17"/>
  <c r="U651" i="17"/>
  <c r="U896" i="17"/>
  <c r="AS896" i="17"/>
  <c r="AS837" i="17"/>
  <c r="U837" i="17"/>
  <c r="AS799" i="17"/>
  <c r="U799" i="17"/>
  <c r="U893" i="17"/>
  <c r="AS893" i="17"/>
  <c r="AS138" i="17"/>
  <c r="U138" i="17"/>
  <c r="AS256" i="17"/>
  <c r="U256" i="17"/>
  <c r="AS304" i="17"/>
  <c r="U304" i="17"/>
  <c r="U783" i="17"/>
  <c r="AS783" i="17"/>
  <c r="U860" i="17"/>
  <c r="AS860" i="17"/>
  <c r="U845" i="17"/>
  <c r="AS845" i="17"/>
  <c r="AS853" i="17"/>
  <c r="U853" i="17"/>
  <c r="AS121" i="17"/>
  <c r="U121" i="17"/>
  <c r="U255" i="17"/>
  <c r="AS255" i="17"/>
  <c r="U481" i="17"/>
  <c r="AS481" i="17"/>
  <c r="AS746" i="17"/>
  <c r="U746" i="17"/>
  <c r="AS160" i="17"/>
  <c r="U160" i="17"/>
  <c r="AS152" i="17"/>
  <c r="U152" i="17"/>
  <c r="AS360" i="17"/>
  <c r="U360" i="17"/>
  <c r="U519" i="17"/>
  <c r="AS519" i="17"/>
  <c r="AS498" i="17"/>
  <c r="U498" i="17"/>
  <c r="AS547" i="17"/>
  <c r="U547" i="17"/>
  <c r="AS637" i="17"/>
  <c r="U637" i="17"/>
  <c r="U892" i="17"/>
  <c r="AS892" i="17"/>
  <c r="U765" i="17"/>
  <c r="AS765" i="17"/>
  <c r="AS801" i="17"/>
  <c r="U801" i="17"/>
  <c r="U94" i="17"/>
  <c r="AS94" i="17"/>
  <c r="AS100" i="17"/>
  <c r="U100" i="17"/>
  <c r="U104" i="17"/>
  <c r="AS104" i="17"/>
  <c r="AS43" i="17"/>
  <c r="U43" i="17"/>
  <c r="AS105" i="17"/>
  <c r="U105" i="17"/>
  <c r="AS36" i="17"/>
  <c r="U36" i="17"/>
  <c r="AS159" i="17"/>
  <c r="U159" i="17"/>
  <c r="U173" i="17"/>
  <c r="AS173" i="17"/>
  <c r="AS162" i="17"/>
  <c r="U162" i="17"/>
  <c r="U135" i="17"/>
  <c r="AS135" i="17"/>
  <c r="AS113" i="17"/>
  <c r="U113" i="17"/>
  <c r="U183" i="17"/>
  <c r="AS183" i="17"/>
  <c r="U237" i="17"/>
  <c r="AS237" i="17"/>
  <c r="U200" i="17"/>
  <c r="AS200" i="17"/>
  <c r="AS186" i="17"/>
  <c r="U186" i="17"/>
  <c r="U283" i="17"/>
  <c r="AS283" i="17"/>
  <c r="AS330" i="17"/>
  <c r="U330" i="17"/>
  <c r="U328" i="17"/>
  <c r="AS328" i="17"/>
  <c r="AS420" i="17"/>
  <c r="U420" i="17"/>
  <c r="AS314" i="17"/>
  <c r="U314" i="17"/>
  <c r="AS353" i="17"/>
  <c r="U353" i="17"/>
  <c r="U316" i="17"/>
  <c r="AS316" i="17"/>
  <c r="AS472" i="17"/>
  <c r="U472" i="17"/>
  <c r="U424" i="17"/>
  <c r="AS424" i="17"/>
  <c r="U418" i="17"/>
  <c r="AS418" i="17"/>
  <c r="U510" i="17"/>
  <c r="AS510" i="17"/>
  <c r="AS586" i="17"/>
  <c r="U586" i="17"/>
  <c r="AS525" i="17"/>
  <c r="U525" i="17"/>
  <c r="AS554" i="17"/>
  <c r="U554" i="17"/>
  <c r="AS587" i="17"/>
  <c r="U587" i="17"/>
  <c r="AS569" i="17"/>
  <c r="U569" i="17"/>
  <c r="AS564" i="17"/>
  <c r="U564" i="17"/>
  <c r="AS606" i="17"/>
  <c r="U606" i="17"/>
  <c r="AS641" i="17"/>
  <c r="U641" i="17"/>
  <c r="AS665" i="17"/>
  <c r="U665" i="17"/>
  <c r="U625" i="17"/>
  <c r="AS625" i="17"/>
  <c r="AS902" i="17"/>
  <c r="U902" i="17"/>
  <c r="U745" i="17"/>
  <c r="AS745" i="17"/>
  <c r="AS743" i="17"/>
  <c r="U743" i="17"/>
  <c r="U821" i="17"/>
  <c r="AS821" i="17"/>
  <c r="U1242" i="17" l="1"/>
  <c r="L14" i="25" s="1"/>
  <c r="I929" i="17"/>
  <c r="J929" i="17" s="1"/>
  <c r="K929" i="17" s="1"/>
  <c r="H930" i="17"/>
  <c r="AD927" i="17"/>
  <c r="AE927" i="17"/>
  <c r="AF927" i="17" s="1"/>
  <c r="M930" i="17"/>
  <c r="N929" i="17"/>
  <c r="AC928" i="17"/>
  <c r="O928" i="17"/>
  <c r="P6" i="17"/>
  <c r="AT7" i="17"/>
  <c r="AU6" i="17"/>
  <c r="M931" i="17" l="1"/>
  <c r="N930" i="17"/>
  <c r="AC929" i="17"/>
  <c r="O929" i="17"/>
  <c r="H931" i="17"/>
  <c r="I930" i="17"/>
  <c r="J930" i="17" s="1"/>
  <c r="K930" i="17" s="1"/>
  <c r="AD928" i="17"/>
  <c r="AE928" i="17"/>
  <c r="AF928" i="17" s="1"/>
  <c r="L10" i="25"/>
  <c r="L12" i="25"/>
  <c r="L15" i="25"/>
  <c r="L8" i="25"/>
  <c r="L11" i="25"/>
  <c r="L9" i="25"/>
  <c r="P7" i="17"/>
  <c r="AT8" i="17"/>
  <c r="AU7" i="17"/>
  <c r="AD929" i="17" l="1"/>
  <c r="AE929" i="17"/>
  <c r="AF929" i="17" s="1"/>
  <c r="I931" i="17"/>
  <c r="J931" i="17" s="1"/>
  <c r="K931" i="17" s="1"/>
  <c r="H932" i="17"/>
  <c r="AC930" i="17"/>
  <c r="O930" i="17"/>
  <c r="N931" i="17"/>
  <c r="M932" i="17"/>
  <c r="P8" i="17"/>
  <c r="AT9" i="17"/>
  <c r="AU8" i="17"/>
  <c r="N932" i="17" l="1"/>
  <c r="M933" i="17"/>
  <c r="I932" i="17"/>
  <c r="J932" i="17" s="1"/>
  <c r="K932" i="17" s="1"/>
  <c r="H933" i="17"/>
  <c r="AC931" i="17"/>
  <c r="O931" i="17"/>
  <c r="AD930" i="17"/>
  <c r="AE930" i="17"/>
  <c r="AF930" i="17" s="1"/>
  <c r="P9" i="17"/>
  <c r="AT10" i="17"/>
  <c r="AU9" i="17"/>
  <c r="H934" i="17" l="1"/>
  <c r="I933" i="17"/>
  <c r="J933" i="17" s="1"/>
  <c r="K933" i="17" s="1"/>
  <c r="AD931" i="17"/>
  <c r="AE931" i="17"/>
  <c r="AF931" i="17" s="1"/>
  <c r="N933" i="17"/>
  <c r="M934" i="17"/>
  <c r="AC932" i="17"/>
  <c r="O932" i="17"/>
  <c r="P10" i="17"/>
  <c r="AT11" i="17"/>
  <c r="AU10" i="17"/>
  <c r="AD932" i="17" l="1"/>
  <c r="AE932" i="17"/>
  <c r="AF932" i="17" s="1"/>
  <c r="AC933" i="17"/>
  <c r="O933" i="17"/>
  <c r="N934" i="17"/>
  <c r="M935" i="17"/>
  <c r="I934" i="17"/>
  <c r="J934" i="17" s="1"/>
  <c r="K934" i="17" s="1"/>
  <c r="H935" i="17"/>
  <c r="P11" i="17"/>
  <c r="AT12" i="17"/>
  <c r="AU11" i="17"/>
  <c r="I935" i="17" l="1"/>
  <c r="J935" i="17" s="1"/>
  <c r="K935" i="17" s="1"/>
  <c r="H936" i="17"/>
  <c r="AC934" i="17"/>
  <c r="O934" i="17"/>
  <c r="M936" i="17"/>
  <c r="N935" i="17"/>
  <c r="AD933" i="17"/>
  <c r="AE933" i="17"/>
  <c r="AF933" i="17" s="1"/>
  <c r="P12" i="17"/>
  <c r="AT13" i="17"/>
  <c r="AU12" i="17"/>
  <c r="N936" i="17" l="1"/>
  <c r="M937" i="17"/>
  <c r="AD934" i="17"/>
  <c r="AE934" i="17"/>
  <c r="AF934" i="17" s="1"/>
  <c r="I936" i="17"/>
  <c r="J936" i="17" s="1"/>
  <c r="K936" i="17" s="1"/>
  <c r="H937" i="17"/>
  <c r="AC935" i="17"/>
  <c r="O935" i="17"/>
  <c r="P13" i="17"/>
  <c r="AT14" i="17"/>
  <c r="AU13" i="17"/>
  <c r="I937" i="17" l="1"/>
  <c r="J937" i="17" s="1"/>
  <c r="K937" i="17" s="1"/>
  <c r="H938" i="17"/>
  <c r="N937" i="17"/>
  <c r="M938" i="17"/>
  <c r="AD935" i="17"/>
  <c r="AE935" i="17"/>
  <c r="AF935" i="17" s="1"/>
  <c r="AC936" i="17"/>
  <c r="O936" i="17"/>
  <c r="P14" i="17"/>
  <c r="AT15" i="17"/>
  <c r="AU14" i="17"/>
  <c r="M939" i="17" l="1"/>
  <c r="N938" i="17"/>
  <c r="I938" i="17"/>
  <c r="J938" i="17" s="1"/>
  <c r="K938" i="17" s="1"/>
  <c r="H939" i="17"/>
  <c r="AD936" i="17"/>
  <c r="AE936" i="17"/>
  <c r="AF936" i="17" s="1"/>
  <c r="AC937" i="17"/>
  <c r="O937" i="17"/>
  <c r="P15" i="17"/>
  <c r="AT16" i="17"/>
  <c r="AU15" i="17"/>
  <c r="AD937" i="17" l="1"/>
  <c r="AE937" i="17"/>
  <c r="AF937" i="17" s="1"/>
  <c r="H940" i="17"/>
  <c r="I939" i="17"/>
  <c r="J939" i="17" s="1"/>
  <c r="K939" i="17" s="1"/>
  <c r="AC938" i="17"/>
  <c r="O938" i="17"/>
  <c r="N939" i="17"/>
  <c r="M940" i="17"/>
  <c r="P16" i="17"/>
  <c r="AT17" i="17"/>
  <c r="AU16" i="17"/>
  <c r="N940" i="17" l="1"/>
  <c r="M941" i="17"/>
  <c r="AC939" i="17"/>
  <c r="O939" i="17"/>
  <c r="H941" i="17"/>
  <c r="I940" i="17"/>
  <c r="J940" i="17" s="1"/>
  <c r="K940" i="17" s="1"/>
  <c r="AD938" i="17"/>
  <c r="AE938" i="17"/>
  <c r="AF938" i="17" s="1"/>
  <c r="P17" i="17"/>
  <c r="AT18" i="17"/>
  <c r="AU17" i="17"/>
  <c r="I941" i="17" l="1"/>
  <c r="J941" i="17" s="1"/>
  <c r="K941" i="17" s="1"/>
  <c r="H942" i="17"/>
  <c r="AD939" i="17"/>
  <c r="AE939" i="17"/>
  <c r="AF939" i="17" s="1"/>
  <c r="N941" i="17"/>
  <c r="M942" i="17"/>
  <c r="AC940" i="17"/>
  <c r="O940" i="17"/>
  <c r="P18" i="17"/>
  <c r="AT19" i="17"/>
  <c r="AU18" i="17"/>
  <c r="AD940" i="17" l="1"/>
  <c r="AE940" i="17"/>
  <c r="AF940" i="17" s="1"/>
  <c r="N942" i="17"/>
  <c r="M943" i="17"/>
  <c r="I942" i="17"/>
  <c r="J942" i="17" s="1"/>
  <c r="K942" i="17" s="1"/>
  <c r="H943" i="17"/>
  <c r="AC941" i="17"/>
  <c r="O941" i="17"/>
  <c r="P19" i="17"/>
  <c r="AT20" i="17"/>
  <c r="AU19" i="17"/>
  <c r="AD941" i="17" l="1"/>
  <c r="AE941" i="17"/>
  <c r="AF941" i="17" s="1"/>
  <c r="I943" i="17"/>
  <c r="J943" i="17" s="1"/>
  <c r="K943" i="17" s="1"/>
  <c r="H944" i="17"/>
  <c r="M944" i="17"/>
  <c r="N943" i="17"/>
  <c r="AC942" i="17"/>
  <c r="O942" i="17"/>
  <c r="P20" i="17"/>
  <c r="AT21" i="17"/>
  <c r="AU20" i="17"/>
  <c r="AD942" i="17" l="1"/>
  <c r="AE942" i="17"/>
  <c r="AF942" i="17" s="1"/>
  <c r="I944" i="17"/>
  <c r="J944" i="17" s="1"/>
  <c r="K944" i="17" s="1"/>
  <c r="H945" i="17"/>
  <c r="AC943" i="17"/>
  <c r="O943" i="17"/>
  <c r="M945" i="17"/>
  <c r="N944" i="17"/>
  <c r="P21" i="17"/>
  <c r="AT22" i="17"/>
  <c r="AU21" i="17"/>
  <c r="I945" i="17" l="1"/>
  <c r="J945" i="17" s="1"/>
  <c r="K945" i="17" s="1"/>
  <c r="H946" i="17"/>
  <c r="AC944" i="17"/>
  <c r="O944" i="17"/>
  <c r="M946" i="17"/>
  <c r="N945" i="17"/>
  <c r="AD943" i="17"/>
  <c r="AE943" i="17"/>
  <c r="AF943" i="17" s="1"/>
  <c r="P22" i="17"/>
  <c r="AT23" i="17"/>
  <c r="AU22" i="17"/>
  <c r="AC945" i="17" l="1"/>
  <c r="O945" i="17"/>
  <c r="AD944" i="17"/>
  <c r="AE944" i="17"/>
  <c r="AF944" i="17" s="1"/>
  <c r="N946" i="17"/>
  <c r="M947" i="17"/>
  <c r="I946" i="17"/>
  <c r="J946" i="17" s="1"/>
  <c r="K946" i="17" s="1"/>
  <c r="H947" i="17"/>
  <c r="P23" i="17"/>
  <c r="AT24" i="17"/>
  <c r="AU23" i="17"/>
  <c r="AC946" i="17" l="1"/>
  <c r="O946" i="17"/>
  <c r="H948" i="17"/>
  <c r="I947" i="17"/>
  <c r="J947" i="17" s="1"/>
  <c r="K947" i="17" s="1"/>
  <c r="M948" i="17"/>
  <c r="N947" i="17"/>
  <c r="AD945" i="17"/>
  <c r="AE945" i="17"/>
  <c r="AF945" i="17" s="1"/>
  <c r="P24" i="17"/>
  <c r="AT25" i="17"/>
  <c r="AU24" i="17"/>
  <c r="N948" i="17" l="1"/>
  <c r="M949" i="17"/>
  <c r="AC947" i="17"/>
  <c r="O947" i="17"/>
  <c r="I948" i="17"/>
  <c r="J948" i="17" s="1"/>
  <c r="K948" i="17" s="1"/>
  <c r="H949" i="17"/>
  <c r="AD946" i="17"/>
  <c r="AE946" i="17"/>
  <c r="AF946" i="17" s="1"/>
  <c r="P25" i="17"/>
  <c r="AT26" i="17"/>
  <c r="AU25" i="17"/>
  <c r="H950" i="17" l="1"/>
  <c r="I949" i="17"/>
  <c r="J949" i="17" s="1"/>
  <c r="K949" i="17" s="1"/>
  <c r="N949" i="17"/>
  <c r="M950" i="17"/>
  <c r="AD947" i="17"/>
  <c r="AE947" i="17"/>
  <c r="AF947" i="17" s="1"/>
  <c r="AC948" i="17"/>
  <c r="O948" i="17"/>
  <c r="P26" i="17"/>
  <c r="AT27" i="17"/>
  <c r="AU26" i="17"/>
  <c r="M951" i="17" l="1"/>
  <c r="N950" i="17"/>
  <c r="AD948" i="17"/>
  <c r="AE948" i="17"/>
  <c r="AF948" i="17" s="1"/>
  <c r="AC949" i="17"/>
  <c r="O949" i="17"/>
  <c r="I950" i="17"/>
  <c r="J950" i="17" s="1"/>
  <c r="K950" i="17" s="1"/>
  <c r="H951" i="17"/>
  <c r="P27" i="17"/>
  <c r="AT28" i="17"/>
  <c r="AU27" i="17"/>
  <c r="H952" i="17" l="1"/>
  <c r="I951" i="17"/>
  <c r="J951" i="17" s="1"/>
  <c r="K951" i="17" s="1"/>
  <c r="AD949" i="17"/>
  <c r="AE949" i="17"/>
  <c r="AF949" i="17" s="1"/>
  <c r="AC950" i="17"/>
  <c r="O950" i="17"/>
  <c r="N951" i="17"/>
  <c r="M952" i="17"/>
  <c r="P28" i="17"/>
  <c r="AT29" i="17"/>
  <c r="AU28" i="17"/>
  <c r="M953" i="17" l="1"/>
  <c r="N952" i="17"/>
  <c r="AC951" i="17"/>
  <c r="O951" i="17"/>
  <c r="AD950" i="17"/>
  <c r="AE950" i="17"/>
  <c r="AF950" i="17" s="1"/>
  <c r="I952" i="17"/>
  <c r="J952" i="17" s="1"/>
  <c r="K952" i="17" s="1"/>
  <c r="H953" i="17"/>
  <c r="P29" i="17"/>
  <c r="AT30" i="17"/>
  <c r="AU29" i="17"/>
  <c r="I953" i="17" l="1"/>
  <c r="J953" i="17" s="1"/>
  <c r="K953" i="17" s="1"/>
  <c r="H954" i="17"/>
  <c r="AC952" i="17"/>
  <c r="O952" i="17"/>
  <c r="AD951" i="17"/>
  <c r="AE951" i="17"/>
  <c r="AF951" i="17" s="1"/>
  <c r="M954" i="17"/>
  <c r="N953" i="17"/>
  <c r="P30" i="17"/>
  <c r="AT31" i="17"/>
  <c r="AU30" i="17"/>
  <c r="N954" i="17" l="1"/>
  <c r="M955" i="17"/>
  <c r="AD952" i="17"/>
  <c r="AE952" i="17"/>
  <c r="AF952" i="17" s="1"/>
  <c r="H955" i="17"/>
  <c r="I954" i="17"/>
  <c r="J954" i="17" s="1"/>
  <c r="K954" i="17" s="1"/>
  <c r="AC953" i="17"/>
  <c r="O953" i="17"/>
  <c r="P31" i="17"/>
  <c r="AT32" i="17"/>
  <c r="AU31" i="17"/>
  <c r="AD953" i="17" l="1"/>
  <c r="AE953" i="17"/>
  <c r="AF953" i="17" s="1"/>
  <c r="H956" i="17"/>
  <c r="I955" i="17"/>
  <c r="J955" i="17" s="1"/>
  <c r="K955" i="17" s="1"/>
  <c r="N955" i="17"/>
  <c r="M956" i="17"/>
  <c r="AC954" i="17"/>
  <c r="O954" i="17"/>
  <c r="P32" i="17"/>
  <c r="AT33" i="17"/>
  <c r="AU32" i="17"/>
  <c r="AD954" i="17" l="1"/>
  <c r="AE954" i="17"/>
  <c r="AF954" i="17" s="1"/>
  <c r="AC955" i="17"/>
  <c r="O955" i="17"/>
  <c r="H957" i="17"/>
  <c r="I956" i="17"/>
  <c r="J956" i="17" s="1"/>
  <c r="K956" i="17" s="1"/>
  <c r="N956" i="17"/>
  <c r="M957" i="17"/>
  <c r="P33" i="17"/>
  <c r="AT34" i="17"/>
  <c r="AU33" i="17"/>
  <c r="AC956" i="17" l="1"/>
  <c r="O956" i="17"/>
  <c r="H958" i="17"/>
  <c r="I957" i="17"/>
  <c r="J957" i="17" s="1"/>
  <c r="K957" i="17" s="1"/>
  <c r="M958" i="17"/>
  <c r="N957" i="17"/>
  <c r="AD955" i="17"/>
  <c r="AE955" i="17"/>
  <c r="AF955" i="17" s="1"/>
  <c r="P34" i="17"/>
  <c r="AT35" i="17"/>
  <c r="AU34" i="17"/>
  <c r="AC957" i="17" l="1"/>
  <c r="O957" i="17"/>
  <c r="M959" i="17"/>
  <c r="N958" i="17"/>
  <c r="H959" i="17"/>
  <c r="I958" i="17"/>
  <c r="J958" i="17" s="1"/>
  <c r="K958" i="17" s="1"/>
  <c r="AD956" i="17"/>
  <c r="AE956" i="17"/>
  <c r="AF956" i="17" s="1"/>
  <c r="P35" i="17"/>
  <c r="AT36" i="17"/>
  <c r="AU35" i="17"/>
  <c r="H960" i="17" l="1"/>
  <c r="I959" i="17"/>
  <c r="J959" i="17" s="1"/>
  <c r="K959" i="17" s="1"/>
  <c r="AC958" i="17"/>
  <c r="O958" i="17"/>
  <c r="N959" i="17"/>
  <c r="M960" i="17"/>
  <c r="AD957" i="17"/>
  <c r="AE957" i="17"/>
  <c r="AF957" i="17" s="1"/>
  <c r="P36" i="17"/>
  <c r="AT37" i="17"/>
  <c r="AU36" i="17"/>
  <c r="AC959" i="17" l="1"/>
  <c r="O959" i="17"/>
  <c r="N960" i="17"/>
  <c r="M961" i="17"/>
  <c r="AD958" i="17"/>
  <c r="AE958" i="17"/>
  <c r="AF958" i="17" s="1"/>
  <c r="I960" i="17"/>
  <c r="J960" i="17" s="1"/>
  <c r="K960" i="17" s="1"/>
  <c r="H961" i="17"/>
  <c r="P37" i="17"/>
  <c r="AT38" i="17"/>
  <c r="AU37" i="17"/>
  <c r="I961" i="17" l="1"/>
  <c r="J961" i="17" s="1"/>
  <c r="K961" i="17" s="1"/>
  <c r="H962" i="17"/>
  <c r="N961" i="17"/>
  <c r="M962" i="17"/>
  <c r="AC960" i="17"/>
  <c r="O960" i="17"/>
  <c r="AD959" i="17"/>
  <c r="AE959" i="17"/>
  <c r="AF959" i="17" s="1"/>
  <c r="P38" i="17"/>
  <c r="AT39" i="17"/>
  <c r="AU38" i="17"/>
  <c r="AC961" i="17" l="1"/>
  <c r="O961" i="17"/>
  <c r="AD960" i="17"/>
  <c r="AE960" i="17"/>
  <c r="AF960" i="17" s="1"/>
  <c r="I962" i="17"/>
  <c r="J962" i="17" s="1"/>
  <c r="K962" i="17" s="1"/>
  <c r="H963" i="17"/>
  <c r="M963" i="17"/>
  <c r="N962" i="17"/>
  <c r="P39" i="17"/>
  <c r="AT40" i="17"/>
  <c r="AU39" i="17"/>
  <c r="AC962" i="17" l="1"/>
  <c r="O962" i="17"/>
  <c r="I963" i="17"/>
  <c r="J963" i="17" s="1"/>
  <c r="K963" i="17" s="1"/>
  <c r="H964" i="17"/>
  <c r="N963" i="17"/>
  <c r="M964" i="17"/>
  <c r="AD961" i="17"/>
  <c r="AE961" i="17"/>
  <c r="AF961" i="17" s="1"/>
  <c r="P40" i="17"/>
  <c r="AT41" i="17"/>
  <c r="AU40" i="17"/>
  <c r="I964" i="17" l="1"/>
  <c r="J964" i="17" s="1"/>
  <c r="K964" i="17" s="1"/>
  <c r="H965" i="17"/>
  <c r="AC963" i="17"/>
  <c r="O963" i="17"/>
  <c r="M965" i="17"/>
  <c r="N964" i="17"/>
  <c r="AD962" i="17"/>
  <c r="AE962" i="17"/>
  <c r="AF962" i="17" s="1"/>
  <c r="P41" i="17"/>
  <c r="AT42" i="17"/>
  <c r="AU41" i="17"/>
  <c r="N965" i="17" l="1"/>
  <c r="M966" i="17"/>
  <c r="I965" i="17"/>
  <c r="J965" i="17" s="1"/>
  <c r="K965" i="17" s="1"/>
  <c r="H966" i="17"/>
  <c r="AC964" i="17"/>
  <c r="O964" i="17"/>
  <c r="AD963" i="17"/>
  <c r="AE963" i="17"/>
  <c r="AF963" i="17" s="1"/>
  <c r="P42" i="17"/>
  <c r="AT43" i="17"/>
  <c r="AU42" i="17"/>
  <c r="I966" i="17" l="1"/>
  <c r="J966" i="17" s="1"/>
  <c r="K966" i="17" s="1"/>
  <c r="H967" i="17"/>
  <c r="AD964" i="17"/>
  <c r="AE964" i="17"/>
  <c r="AF964" i="17" s="1"/>
  <c r="N966" i="17"/>
  <c r="M967" i="17"/>
  <c r="AC965" i="17"/>
  <c r="O965" i="17"/>
  <c r="P43" i="17"/>
  <c r="AT44" i="17"/>
  <c r="AU43" i="17"/>
  <c r="M968" i="17" l="1"/>
  <c r="N967" i="17"/>
  <c r="AD965" i="17"/>
  <c r="AE965" i="17"/>
  <c r="AF965" i="17" s="1"/>
  <c r="AC966" i="17"/>
  <c r="O966" i="17"/>
  <c r="I967" i="17"/>
  <c r="J967" i="17" s="1"/>
  <c r="K967" i="17" s="1"/>
  <c r="H968" i="17"/>
  <c r="P44" i="17"/>
  <c r="AT45" i="17"/>
  <c r="AU44" i="17"/>
  <c r="I968" i="17" l="1"/>
  <c r="J968" i="17" s="1"/>
  <c r="K968" i="17" s="1"/>
  <c r="H969" i="17"/>
  <c r="AD966" i="17"/>
  <c r="AE966" i="17"/>
  <c r="AF966" i="17" s="1"/>
  <c r="AC967" i="17"/>
  <c r="O967" i="17"/>
  <c r="N968" i="17"/>
  <c r="M969" i="17"/>
  <c r="P45" i="17"/>
  <c r="AT46" i="17"/>
  <c r="AU45" i="17"/>
  <c r="N969" i="17" l="1"/>
  <c r="M970" i="17"/>
  <c r="AC968" i="17"/>
  <c r="O968" i="17"/>
  <c r="AD967" i="17"/>
  <c r="AE967" i="17"/>
  <c r="AF967" i="17" s="1"/>
  <c r="I969" i="17"/>
  <c r="J969" i="17" s="1"/>
  <c r="K969" i="17" s="1"/>
  <c r="H970" i="17"/>
  <c r="P46" i="17"/>
  <c r="AT47" i="17"/>
  <c r="AU46" i="17"/>
  <c r="H971" i="17" l="1"/>
  <c r="I970" i="17"/>
  <c r="J970" i="17" s="1"/>
  <c r="K970" i="17" s="1"/>
  <c r="N970" i="17"/>
  <c r="M971" i="17"/>
  <c r="AD968" i="17"/>
  <c r="AE968" i="17"/>
  <c r="AF968" i="17" s="1"/>
  <c r="AC969" i="17"/>
  <c r="O969" i="17"/>
  <c r="P47" i="17"/>
  <c r="AT48" i="17"/>
  <c r="AU47" i="17"/>
  <c r="AD969" i="17" l="1"/>
  <c r="AE969" i="17"/>
  <c r="AF969" i="17" s="1"/>
  <c r="M972" i="17"/>
  <c r="N971" i="17"/>
  <c r="AC970" i="17"/>
  <c r="O970" i="17"/>
  <c r="I971" i="17"/>
  <c r="J971" i="17" s="1"/>
  <c r="K971" i="17" s="1"/>
  <c r="H972" i="17"/>
  <c r="P48" i="17"/>
  <c r="AT49" i="17"/>
  <c r="AU48" i="17"/>
  <c r="AD970" i="17" l="1"/>
  <c r="AE970" i="17"/>
  <c r="AF970" i="17" s="1"/>
  <c r="AC971" i="17"/>
  <c r="O971" i="17"/>
  <c r="I972" i="17"/>
  <c r="J972" i="17" s="1"/>
  <c r="K972" i="17" s="1"/>
  <c r="H973" i="17"/>
  <c r="N972" i="17"/>
  <c r="M973" i="17"/>
  <c r="P49" i="17"/>
  <c r="AT50" i="17"/>
  <c r="AU49" i="17"/>
  <c r="N973" i="17" l="1"/>
  <c r="M974" i="17"/>
  <c r="AC972" i="17"/>
  <c r="O972" i="17"/>
  <c r="H974" i="17"/>
  <c r="I973" i="17"/>
  <c r="J973" i="17" s="1"/>
  <c r="K973" i="17" s="1"/>
  <c r="AD971" i="17"/>
  <c r="AE971" i="17"/>
  <c r="AF971" i="17" s="1"/>
  <c r="P50" i="17"/>
  <c r="AT51" i="17"/>
  <c r="AU50" i="17"/>
  <c r="H975" i="17" l="1"/>
  <c r="I974" i="17"/>
  <c r="J974" i="17" s="1"/>
  <c r="K974" i="17" s="1"/>
  <c r="M975" i="17"/>
  <c r="N974" i="17"/>
  <c r="AD972" i="17"/>
  <c r="AE972" i="17"/>
  <c r="AF972" i="17" s="1"/>
  <c r="AC973" i="17"/>
  <c r="O973" i="17"/>
  <c r="P51" i="17"/>
  <c r="AT52" i="17"/>
  <c r="AU51" i="17"/>
  <c r="AC974" i="17" l="1"/>
  <c r="O974" i="17"/>
  <c r="AD973" i="17"/>
  <c r="AE973" i="17"/>
  <c r="AF973" i="17" s="1"/>
  <c r="N975" i="17"/>
  <c r="M976" i="17"/>
  <c r="I975" i="17"/>
  <c r="J975" i="17" s="1"/>
  <c r="K975" i="17" s="1"/>
  <c r="H976" i="17"/>
  <c r="P52" i="17"/>
  <c r="AT53" i="17"/>
  <c r="AU52" i="17"/>
  <c r="I976" i="17" l="1"/>
  <c r="J976" i="17" s="1"/>
  <c r="K976" i="17" s="1"/>
  <c r="H977" i="17"/>
  <c r="N976" i="17"/>
  <c r="M977" i="17"/>
  <c r="AC975" i="17"/>
  <c r="O975" i="17"/>
  <c r="AD974" i="17"/>
  <c r="AE974" i="17"/>
  <c r="AF974" i="17" s="1"/>
  <c r="P53" i="17"/>
  <c r="AT54" i="17"/>
  <c r="AU53" i="17"/>
  <c r="N977" i="17" l="1"/>
  <c r="M978" i="17"/>
  <c r="I977" i="17"/>
  <c r="J977" i="17" s="1"/>
  <c r="K977" i="17" s="1"/>
  <c r="H978" i="17"/>
  <c r="AD975" i="17"/>
  <c r="AE975" i="17"/>
  <c r="AF975" i="17" s="1"/>
  <c r="AC976" i="17"/>
  <c r="O976" i="17"/>
  <c r="P54" i="17"/>
  <c r="AT55" i="17"/>
  <c r="AU54" i="17"/>
  <c r="I978" i="17" l="1"/>
  <c r="J978" i="17" s="1"/>
  <c r="K978" i="17" s="1"/>
  <c r="H979" i="17"/>
  <c r="M979" i="17"/>
  <c r="N978" i="17"/>
  <c r="AD976" i="17"/>
  <c r="AE976" i="17"/>
  <c r="AF976" i="17" s="1"/>
  <c r="AC977" i="17"/>
  <c r="O977" i="17"/>
  <c r="P55" i="17"/>
  <c r="AT56" i="17"/>
  <c r="AU55" i="17"/>
  <c r="N979" i="17" l="1"/>
  <c r="M980" i="17"/>
  <c r="I979" i="17"/>
  <c r="J979" i="17" s="1"/>
  <c r="K979" i="17" s="1"/>
  <c r="H980" i="17"/>
  <c r="AD977" i="17"/>
  <c r="AE977" i="17"/>
  <c r="AF977" i="17" s="1"/>
  <c r="AC978" i="17"/>
  <c r="O978" i="17"/>
  <c r="P56" i="17"/>
  <c r="AT57" i="17"/>
  <c r="AU56" i="17"/>
  <c r="AD978" i="17" l="1"/>
  <c r="AE978" i="17"/>
  <c r="AF978" i="17" s="1"/>
  <c r="I980" i="17"/>
  <c r="J980" i="17" s="1"/>
  <c r="K980" i="17" s="1"/>
  <c r="H981" i="17"/>
  <c r="N980" i="17"/>
  <c r="M981" i="17"/>
  <c r="AC979" i="17"/>
  <c r="O979" i="17"/>
  <c r="P57" i="17"/>
  <c r="AT58" i="17"/>
  <c r="AU57" i="17"/>
  <c r="I981" i="17" l="1"/>
  <c r="J981" i="17" s="1"/>
  <c r="K981" i="17" s="1"/>
  <c r="H982" i="17"/>
  <c r="N981" i="17"/>
  <c r="M982" i="17"/>
  <c r="AD979" i="17"/>
  <c r="AE979" i="17"/>
  <c r="AF979" i="17" s="1"/>
  <c r="AC980" i="17"/>
  <c r="O980" i="17"/>
  <c r="P58" i="17"/>
  <c r="AT59" i="17"/>
  <c r="AU58" i="17"/>
  <c r="AD980" i="17" l="1"/>
  <c r="AE980" i="17"/>
  <c r="AF980" i="17" s="1"/>
  <c r="I982" i="17"/>
  <c r="J982" i="17" s="1"/>
  <c r="K982" i="17" s="1"/>
  <c r="H983" i="17"/>
  <c r="M983" i="17"/>
  <c r="N982" i="17"/>
  <c r="AC981" i="17"/>
  <c r="O981" i="17"/>
  <c r="P59" i="17"/>
  <c r="AT60" i="17"/>
  <c r="AU59" i="17"/>
  <c r="AD981" i="17" l="1"/>
  <c r="AE981" i="17"/>
  <c r="AF981" i="17" s="1"/>
  <c r="I983" i="17"/>
  <c r="J983" i="17" s="1"/>
  <c r="K983" i="17" s="1"/>
  <c r="H984" i="17"/>
  <c r="AC982" i="17"/>
  <c r="O982" i="17"/>
  <c r="N983" i="17"/>
  <c r="M984" i="17"/>
  <c r="P60" i="17"/>
  <c r="AT61" i="17"/>
  <c r="AU60" i="17"/>
  <c r="N984" i="17" l="1"/>
  <c r="M985" i="17"/>
  <c r="AC983" i="17"/>
  <c r="O983" i="17"/>
  <c r="I984" i="17"/>
  <c r="J984" i="17" s="1"/>
  <c r="K984" i="17" s="1"/>
  <c r="H985" i="17"/>
  <c r="AD982" i="17"/>
  <c r="AE982" i="17"/>
  <c r="AF982" i="17" s="1"/>
  <c r="P61" i="17"/>
  <c r="AT62" i="17"/>
  <c r="AU61" i="17"/>
  <c r="N985" i="17" l="1"/>
  <c r="M986" i="17"/>
  <c r="H986" i="17"/>
  <c r="I985" i="17"/>
  <c r="J985" i="17" s="1"/>
  <c r="K985" i="17" s="1"/>
  <c r="AD983" i="17"/>
  <c r="AE983" i="17"/>
  <c r="AF983" i="17" s="1"/>
  <c r="AC984" i="17"/>
  <c r="O984" i="17"/>
  <c r="P62" i="17"/>
  <c r="AT63" i="17"/>
  <c r="AU62" i="17"/>
  <c r="AD984" i="17" l="1"/>
  <c r="AE984" i="17"/>
  <c r="AF984" i="17" s="1"/>
  <c r="N986" i="17"/>
  <c r="M987" i="17"/>
  <c r="I986" i="17"/>
  <c r="J986" i="17" s="1"/>
  <c r="K986" i="17" s="1"/>
  <c r="H987" i="17"/>
  <c r="AC985" i="17"/>
  <c r="O985" i="17"/>
  <c r="P63" i="17"/>
  <c r="AT64" i="17"/>
  <c r="AU63" i="17"/>
  <c r="H988" i="17" l="1"/>
  <c r="I987" i="17"/>
  <c r="J987" i="17" s="1"/>
  <c r="K987" i="17" s="1"/>
  <c r="N987" i="17"/>
  <c r="M988" i="17"/>
  <c r="AC986" i="17"/>
  <c r="O986" i="17"/>
  <c r="AD985" i="17"/>
  <c r="AE985" i="17"/>
  <c r="AF985" i="17" s="1"/>
  <c r="P64" i="17"/>
  <c r="AT65" i="17"/>
  <c r="AU64" i="17"/>
  <c r="N988" i="17" l="1"/>
  <c r="M989" i="17"/>
  <c r="AD986" i="17"/>
  <c r="AE986" i="17"/>
  <c r="AF986" i="17" s="1"/>
  <c r="AC987" i="17"/>
  <c r="O987" i="17"/>
  <c r="H989" i="17"/>
  <c r="I988" i="17"/>
  <c r="J988" i="17" s="1"/>
  <c r="K988" i="17" s="1"/>
  <c r="P65" i="17"/>
  <c r="AT66" i="17"/>
  <c r="AU65" i="17"/>
  <c r="AD987" i="17" l="1"/>
  <c r="AE987" i="17"/>
  <c r="AF987" i="17" s="1"/>
  <c r="N989" i="17"/>
  <c r="M990" i="17"/>
  <c r="I989" i="17"/>
  <c r="J989" i="17" s="1"/>
  <c r="K989" i="17" s="1"/>
  <c r="H990" i="17"/>
  <c r="AC988" i="17"/>
  <c r="O988" i="17"/>
  <c r="P66" i="17"/>
  <c r="AT67" i="17"/>
  <c r="AU66" i="17"/>
  <c r="H991" i="17" l="1"/>
  <c r="I990" i="17"/>
  <c r="J990" i="17" s="1"/>
  <c r="K990" i="17" s="1"/>
  <c r="AD988" i="17"/>
  <c r="AE988" i="17"/>
  <c r="AF988" i="17" s="1"/>
  <c r="N990" i="17"/>
  <c r="M991" i="17"/>
  <c r="AC989" i="17"/>
  <c r="O989" i="17"/>
  <c r="P67" i="17"/>
  <c r="AT68" i="17"/>
  <c r="AU67" i="17"/>
  <c r="AD989" i="17" l="1"/>
  <c r="AE989" i="17"/>
  <c r="AF989" i="17" s="1"/>
  <c r="AC990" i="17"/>
  <c r="O990" i="17"/>
  <c r="N991" i="17"/>
  <c r="M992" i="17"/>
  <c r="I991" i="17"/>
  <c r="J991" i="17" s="1"/>
  <c r="K991" i="17" s="1"/>
  <c r="H992" i="17"/>
  <c r="P68" i="17"/>
  <c r="AT69" i="17"/>
  <c r="AU68" i="17"/>
  <c r="N992" i="17" l="1"/>
  <c r="M993" i="17"/>
  <c r="AC991" i="17"/>
  <c r="O991" i="17"/>
  <c r="AD990" i="17"/>
  <c r="AE990" i="17"/>
  <c r="AF990" i="17" s="1"/>
  <c r="I992" i="17"/>
  <c r="J992" i="17" s="1"/>
  <c r="K992" i="17" s="1"/>
  <c r="H993" i="17"/>
  <c r="P69" i="17"/>
  <c r="AT70" i="17"/>
  <c r="AU69" i="17"/>
  <c r="H994" i="17" l="1"/>
  <c r="I993" i="17"/>
  <c r="J993" i="17" s="1"/>
  <c r="K993" i="17" s="1"/>
  <c r="N993" i="17"/>
  <c r="M994" i="17"/>
  <c r="AD991" i="17"/>
  <c r="AE991" i="17"/>
  <c r="AF991" i="17" s="1"/>
  <c r="AC992" i="17"/>
  <c r="O992" i="17"/>
  <c r="P70" i="17"/>
  <c r="AT71" i="17"/>
  <c r="AU70" i="17"/>
  <c r="AD992" i="17" l="1"/>
  <c r="AE992" i="17"/>
  <c r="AF992" i="17" s="1"/>
  <c r="N994" i="17"/>
  <c r="M995" i="17"/>
  <c r="AC993" i="17"/>
  <c r="O993" i="17"/>
  <c r="I994" i="17"/>
  <c r="J994" i="17" s="1"/>
  <c r="K994" i="17" s="1"/>
  <c r="H995" i="17"/>
  <c r="P71" i="17"/>
  <c r="AT72" i="17"/>
  <c r="AU71" i="17"/>
  <c r="I995" i="17" l="1"/>
  <c r="J995" i="17" s="1"/>
  <c r="K995" i="17" s="1"/>
  <c r="H996" i="17"/>
  <c r="N995" i="17"/>
  <c r="M996" i="17"/>
  <c r="AC994" i="17"/>
  <c r="O994" i="17"/>
  <c r="AD993" i="17"/>
  <c r="AE993" i="17"/>
  <c r="AF993" i="17" s="1"/>
  <c r="P72" i="17"/>
  <c r="AT73" i="17"/>
  <c r="AU72" i="17"/>
  <c r="N996" i="17" l="1"/>
  <c r="M997" i="17"/>
  <c r="I996" i="17"/>
  <c r="J996" i="17" s="1"/>
  <c r="K996" i="17" s="1"/>
  <c r="H997" i="17"/>
  <c r="AD994" i="17"/>
  <c r="AE994" i="17"/>
  <c r="AF994" i="17" s="1"/>
  <c r="AC995" i="17"/>
  <c r="O995" i="17"/>
  <c r="P73" i="17"/>
  <c r="AT74" i="17"/>
  <c r="AU73" i="17"/>
  <c r="H998" i="17" l="1"/>
  <c r="I997" i="17"/>
  <c r="J997" i="17" s="1"/>
  <c r="K997" i="17" s="1"/>
  <c r="AD995" i="17"/>
  <c r="AE995" i="17"/>
  <c r="AF995" i="17" s="1"/>
  <c r="N997" i="17"/>
  <c r="M998" i="17"/>
  <c r="AC996" i="17"/>
  <c r="O996" i="17"/>
  <c r="P74" i="17"/>
  <c r="AT75" i="17"/>
  <c r="AU74" i="17"/>
  <c r="AD996" i="17" l="1"/>
  <c r="AE996" i="17"/>
  <c r="AF996" i="17" s="1"/>
  <c r="AC997" i="17"/>
  <c r="O997" i="17"/>
  <c r="M999" i="17"/>
  <c r="N998" i="17"/>
  <c r="I998" i="17"/>
  <c r="J998" i="17" s="1"/>
  <c r="K998" i="17" s="1"/>
  <c r="H999" i="17"/>
  <c r="P75" i="17"/>
  <c r="AT76" i="17"/>
  <c r="AU75" i="17"/>
  <c r="I999" i="17" l="1"/>
  <c r="J999" i="17" s="1"/>
  <c r="K999" i="17" s="1"/>
  <c r="H1000" i="17"/>
  <c r="AC998" i="17"/>
  <c r="O998" i="17"/>
  <c r="AD997" i="17"/>
  <c r="AE997" i="17"/>
  <c r="AF997" i="17" s="1"/>
  <c r="N999" i="17"/>
  <c r="M1000" i="17"/>
  <c r="P76" i="17"/>
  <c r="AT77" i="17"/>
  <c r="AU76" i="17"/>
  <c r="N1000" i="17" l="1"/>
  <c r="M1001" i="17"/>
  <c r="I1000" i="17"/>
  <c r="J1000" i="17" s="1"/>
  <c r="K1000" i="17" s="1"/>
  <c r="H1001" i="17"/>
  <c r="AC999" i="17"/>
  <c r="O999" i="17"/>
  <c r="AD998" i="17"/>
  <c r="AE998" i="17"/>
  <c r="AF998" i="17" s="1"/>
  <c r="P77" i="17"/>
  <c r="AT78" i="17"/>
  <c r="AU77" i="17"/>
  <c r="H1002" i="17" l="1"/>
  <c r="I1001" i="17"/>
  <c r="J1001" i="17" s="1"/>
  <c r="K1001" i="17" s="1"/>
  <c r="AD999" i="17"/>
  <c r="AE999" i="17"/>
  <c r="AF999" i="17" s="1"/>
  <c r="N1001" i="17"/>
  <c r="M1002" i="17"/>
  <c r="AC1000" i="17"/>
  <c r="O1000" i="17"/>
  <c r="P78" i="17"/>
  <c r="AT79" i="17"/>
  <c r="AU78" i="17"/>
  <c r="AD1000" i="17" l="1"/>
  <c r="AE1000" i="17"/>
  <c r="AF1000" i="17" s="1"/>
  <c r="AC1001" i="17"/>
  <c r="O1001" i="17"/>
  <c r="M1003" i="17"/>
  <c r="N1002" i="17"/>
  <c r="I1002" i="17"/>
  <c r="J1002" i="17" s="1"/>
  <c r="K1002" i="17" s="1"/>
  <c r="H1003" i="17"/>
  <c r="P79" i="17"/>
  <c r="AT80" i="17"/>
  <c r="AU79" i="17"/>
  <c r="I1003" i="17" l="1"/>
  <c r="J1003" i="17" s="1"/>
  <c r="K1003" i="17" s="1"/>
  <c r="H1004" i="17"/>
  <c r="AC1002" i="17"/>
  <c r="O1002" i="17"/>
  <c r="AD1001" i="17"/>
  <c r="AE1001" i="17"/>
  <c r="AF1001" i="17" s="1"/>
  <c r="N1003" i="17"/>
  <c r="M1004" i="17"/>
  <c r="P80" i="17"/>
  <c r="AT81" i="17"/>
  <c r="AU80" i="17"/>
  <c r="N1004" i="17" l="1"/>
  <c r="M1005" i="17"/>
  <c r="AC1003" i="17"/>
  <c r="O1003" i="17"/>
  <c r="I1004" i="17"/>
  <c r="J1004" i="17" s="1"/>
  <c r="K1004" i="17" s="1"/>
  <c r="H1005" i="17"/>
  <c r="AD1002" i="17"/>
  <c r="AE1002" i="17"/>
  <c r="AF1002" i="17" s="1"/>
  <c r="P81" i="17"/>
  <c r="AT82" i="17"/>
  <c r="AU81" i="17"/>
  <c r="M1006" i="17" l="1"/>
  <c r="N1005" i="17"/>
  <c r="H1006" i="17"/>
  <c r="I1005" i="17"/>
  <c r="J1005" i="17" s="1"/>
  <c r="K1005" i="17" s="1"/>
  <c r="AD1003" i="17"/>
  <c r="AE1003" i="17"/>
  <c r="AF1003" i="17" s="1"/>
  <c r="AC1004" i="17"/>
  <c r="O1004" i="17"/>
  <c r="P82" i="17"/>
  <c r="AT83" i="17"/>
  <c r="AU82" i="17"/>
  <c r="AD1004" i="17" l="1"/>
  <c r="AE1004" i="17"/>
  <c r="AF1004" i="17" s="1"/>
  <c r="AC1005" i="17"/>
  <c r="O1005" i="17"/>
  <c r="H1007" i="17"/>
  <c r="I1006" i="17"/>
  <c r="J1006" i="17" s="1"/>
  <c r="K1006" i="17" s="1"/>
  <c r="M1007" i="17"/>
  <c r="N1006" i="17"/>
  <c r="P83" i="17"/>
  <c r="AT84" i="17"/>
  <c r="AU83" i="17"/>
  <c r="I1007" i="17" l="1"/>
  <c r="J1007" i="17" s="1"/>
  <c r="K1007" i="17" s="1"/>
  <c r="H1008" i="17"/>
  <c r="AC1006" i="17"/>
  <c r="O1006" i="17"/>
  <c r="M1008" i="17"/>
  <c r="N1007" i="17"/>
  <c r="AD1005" i="17"/>
  <c r="AE1005" i="17"/>
  <c r="AF1005" i="17" s="1"/>
  <c r="P84" i="17"/>
  <c r="AT85" i="17"/>
  <c r="AU84" i="17"/>
  <c r="N1008" i="17" l="1"/>
  <c r="M1009" i="17"/>
  <c r="I1008" i="17"/>
  <c r="J1008" i="17" s="1"/>
  <c r="K1008" i="17" s="1"/>
  <c r="H1009" i="17"/>
  <c r="AC1007" i="17"/>
  <c r="O1007" i="17"/>
  <c r="AD1006" i="17"/>
  <c r="AE1006" i="17"/>
  <c r="AF1006" i="17" s="1"/>
  <c r="P85" i="17"/>
  <c r="AT86" i="17"/>
  <c r="AU85" i="17"/>
  <c r="I1009" i="17" l="1"/>
  <c r="J1009" i="17" s="1"/>
  <c r="K1009" i="17" s="1"/>
  <c r="H1010" i="17"/>
  <c r="AD1007" i="17"/>
  <c r="AE1007" i="17"/>
  <c r="AF1007" i="17" s="1"/>
  <c r="N1009" i="17"/>
  <c r="M1010" i="17"/>
  <c r="AC1008" i="17"/>
  <c r="O1008" i="17"/>
  <c r="P86" i="17"/>
  <c r="AT87" i="17"/>
  <c r="AU86" i="17"/>
  <c r="N1010" i="17" l="1"/>
  <c r="M1011" i="17"/>
  <c r="AD1008" i="17"/>
  <c r="AE1008" i="17"/>
  <c r="AF1008" i="17" s="1"/>
  <c r="AC1009" i="17"/>
  <c r="O1009" i="17"/>
  <c r="I1010" i="17"/>
  <c r="J1010" i="17" s="1"/>
  <c r="K1010" i="17" s="1"/>
  <c r="H1011" i="17"/>
  <c r="P87" i="17"/>
  <c r="AT88" i="17"/>
  <c r="AU87" i="17"/>
  <c r="H1012" i="17" l="1"/>
  <c r="I1011" i="17"/>
  <c r="J1011" i="17" s="1"/>
  <c r="K1011" i="17" s="1"/>
  <c r="AD1009" i="17"/>
  <c r="AE1009" i="17"/>
  <c r="AF1009" i="17" s="1"/>
  <c r="M1012" i="17"/>
  <c r="N1011" i="17"/>
  <c r="AC1010" i="17"/>
  <c r="O1010" i="17"/>
  <c r="P88" i="17"/>
  <c r="AT89" i="17"/>
  <c r="AU88" i="17"/>
  <c r="N1012" i="17" l="1"/>
  <c r="M1013" i="17"/>
  <c r="AD1010" i="17"/>
  <c r="AE1010" i="17"/>
  <c r="AF1010" i="17" s="1"/>
  <c r="AC1011" i="17"/>
  <c r="O1011" i="17"/>
  <c r="H1013" i="17"/>
  <c r="I1012" i="17"/>
  <c r="J1012" i="17" s="1"/>
  <c r="K1012" i="17" s="1"/>
  <c r="P89" i="17"/>
  <c r="AT90" i="17"/>
  <c r="AU89" i="17"/>
  <c r="AD1011" i="17" l="1"/>
  <c r="AE1011" i="17"/>
  <c r="AF1011" i="17" s="1"/>
  <c r="M1014" i="17"/>
  <c r="N1013" i="17"/>
  <c r="I1013" i="17"/>
  <c r="J1013" i="17" s="1"/>
  <c r="K1013" i="17" s="1"/>
  <c r="H1014" i="17"/>
  <c r="AC1012" i="17"/>
  <c r="O1012" i="17"/>
  <c r="P90" i="17"/>
  <c r="AT91" i="17"/>
  <c r="AU90" i="17"/>
  <c r="H1015" i="17" l="1"/>
  <c r="I1014" i="17"/>
  <c r="J1014" i="17" s="1"/>
  <c r="K1014" i="17" s="1"/>
  <c r="AD1012" i="17"/>
  <c r="AE1012" i="17"/>
  <c r="AF1012" i="17" s="1"/>
  <c r="M1015" i="17"/>
  <c r="N1014" i="17"/>
  <c r="AC1013" i="17"/>
  <c r="O1013" i="17"/>
  <c r="P91" i="17"/>
  <c r="AT92" i="17"/>
  <c r="AU91" i="17"/>
  <c r="N1015" i="17" l="1"/>
  <c r="M1016" i="17"/>
  <c r="AD1013" i="17"/>
  <c r="AE1013" i="17"/>
  <c r="AF1013" i="17" s="1"/>
  <c r="AC1014" i="17"/>
  <c r="O1014" i="17"/>
  <c r="I1015" i="17"/>
  <c r="J1015" i="17" s="1"/>
  <c r="K1015" i="17" s="1"/>
  <c r="H1016" i="17"/>
  <c r="P92" i="17"/>
  <c r="AT93" i="17"/>
  <c r="AU92" i="17"/>
  <c r="I1016" i="17" l="1"/>
  <c r="J1016" i="17" s="1"/>
  <c r="K1016" i="17" s="1"/>
  <c r="H1017" i="17"/>
  <c r="AD1014" i="17"/>
  <c r="AE1014" i="17"/>
  <c r="AF1014" i="17" s="1"/>
  <c r="N1016" i="17"/>
  <c r="M1017" i="17"/>
  <c r="AC1015" i="17"/>
  <c r="O1015" i="17"/>
  <c r="P93" i="17"/>
  <c r="AT94" i="17"/>
  <c r="AU93" i="17"/>
  <c r="AD1015" i="17" l="1"/>
  <c r="AE1015" i="17"/>
  <c r="AF1015" i="17" s="1"/>
  <c r="AC1016" i="17"/>
  <c r="O1016" i="17"/>
  <c r="I1017" i="17"/>
  <c r="J1017" i="17" s="1"/>
  <c r="K1017" i="17" s="1"/>
  <c r="H1018" i="17"/>
  <c r="M1018" i="17"/>
  <c r="N1017" i="17"/>
  <c r="P94" i="17"/>
  <c r="AT95" i="17"/>
  <c r="AU94" i="17"/>
  <c r="AC1017" i="17" l="1"/>
  <c r="O1017" i="17"/>
  <c r="I1018" i="17"/>
  <c r="J1018" i="17" s="1"/>
  <c r="K1018" i="17" s="1"/>
  <c r="H1019" i="17"/>
  <c r="N1018" i="17"/>
  <c r="M1019" i="17"/>
  <c r="AD1016" i="17"/>
  <c r="AE1016" i="17"/>
  <c r="AF1016" i="17" s="1"/>
  <c r="P95" i="17"/>
  <c r="AT96" i="17"/>
  <c r="AU95" i="17"/>
  <c r="AC1018" i="17" l="1"/>
  <c r="O1018" i="17"/>
  <c r="I1019" i="17"/>
  <c r="J1019" i="17" s="1"/>
  <c r="K1019" i="17" s="1"/>
  <c r="H1020" i="17"/>
  <c r="N1019" i="17"/>
  <c r="M1020" i="17"/>
  <c r="AD1017" i="17"/>
  <c r="AE1017" i="17"/>
  <c r="AF1017" i="17" s="1"/>
  <c r="P96" i="17"/>
  <c r="AT97" i="17"/>
  <c r="AU96" i="17"/>
  <c r="I1020" i="17" l="1"/>
  <c r="J1020" i="17" s="1"/>
  <c r="K1020" i="17" s="1"/>
  <c r="H1021" i="17"/>
  <c r="AC1019" i="17"/>
  <c r="O1019" i="17"/>
  <c r="N1020" i="17"/>
  <c r="M1021" i="17"/>
  <c r="AD1018" i="17"/>
  <c r="AE1018" i="17"/>
  <c r="AF1018" i="17" s="1"/>
  <c r="P97" i="17"/>
  <c r="AT98" i="17"/>
  <c r="AU97" i="17"/>
  <c r="AC1020" i="17" l="1"/>
  <c r="O1020" i="17"/>
  <c r="H1022" i="17"/>
  <c r="I1021" i="17"/>
  <c r="J1021" i="17" s="1"/>
  <c r="K1021" i="17" s="1"/>
  <c r="N1021" i="17"/>
  <c r="M1022" i="17"/>
  <c r="AD1019" i="17"/>
  <c r="AE1019" i="17"/>
  <c r="AF1019" i="17" s="1"/>
  <c r="P98" i="17"/>
  <c r="AT99" i="17"/>
  <c r="AU98" i="17"/>
  <c r="AC1021" i="17" l="1"/>
  <c r="O1021" i="17"/>
  <c r="M1023" i="17"/>
  <c r="M1024" i="17" s="1"/>
  <c r="N1022" i="17"/>
  <c r="I1022" i="17"/>
  <c r="J1022" i="17" s="1"/>
  <c r="K1022" i="17" s="1"/>
  <c r="H1023" i="17"/>
  <c r="H1024" i="17" s="1"/>
  <c r="AD1020" i="17"/>
  <c r="AE1020" i="17"/>
  <c r="AF1020" i="17" s="1"/>
  <c r="P99" i="17"/>
  <c r="AT100" i="17"/>
  <c r="AU99" i="17"/>
  <c r="I1024" i="17" l="1"/>
  <c r="J1024" i="17" s="1"/>
  <c r="K1024" i="17" s="1"/>
  <c r="H1025" i="17"/>
  <c r="N1024" i="17"/>
  <c r="M1025" i="17"/>
  <c r="AC1022" i="17"/>
  <c r="O1022" i="17"/>
  <c r="I1023" i="17"/>
  <c r="J1023" i="17" s="1"/>
  <c r="K1023" i="17" s="1"/>
  <c r="N1023" i="17"/>
  <c r="AD1021" i="17"/>
  <c r="AE1021" i="17"/>
  <c r="AF1021" i="17" s="1"/>
  <c r="P100" i="17"/>
  <c r="AT101" i="17"/>
  <c r="AU100" i="17"/>
  <c r="N1025" i="17" l="1"/>
  <c r="M1026" i="17"/>
  <c r="AC1024" i="17"/>
  <c r="O1024" i="17"/>
  <c r="I1025" i="17"/>
  <c r="J1025" i="17" s="1"/>
  <c r="K1025" i="17" s="1"/>
  <c r="H1026" i="17"/>
  <c r="AC1023" i="17"/>
  <c r="O1023" i="17"/>
  <c r="AD1022" i="17"/>
  <c r="AE1022" i="17"/>
  <c r="AF1022" i="17" s="1"/>
  <c r="P101" i="17"/>
  <c r="AT102" i="17"/>
  <c r="AU101" i="17"/>
  <c r="N1026" i="17" l="1"/>
  <c r="M1027" i="17"/>
  <c r="I1026" i="17"/>
  <c r="J1026" i="17" s="1"/>
  <c r="K1026" i="17" s="1"/>
  <c r="H1027" i="17"/>
  <c r="AD1024" i="17"/>
  <c r="AE1024" i="17"/>
  <c r="AC1025" i="17"/>
  <c r="O1025" i="17"/>
  <c r="AD1023" i="17"/>
  <c r="AE1023" i="17"/>
  <c r="AF1023" i="17" s="1"/>
  <c r="P102" i="17"/>
  <c r="AT103" i="17"/>
  <c r="AU102" i="17"/>
  <c r="AF1024" i="17" l="1"/>
  <c r="AD1025" i="17"/>
  <c r="AE1025" i="17"/>
  <c r="AF1025" i="17" s="1"/>
  <c r="I1027" i="17"/>
  <c r="J1027" i="17" s="1"/>
  <c r="K1027" i="17" s="1"/>
  <c r="H1028" i="17"/>
  <c r="N1027" i="17"/>
  <c r="M1028" i="17"/>
  <c r="O1026" i="17"/>
  <c r="AC1026" i="17"/>
  <c r="P103" i="17"/>
  <c r="AT104" i="17"/>
  <c r="AU103" i="17"/>
  <c r="N1028" i="17" l="1"/>
  <c r="M1029" i="17"/>
  <c r="AD1026" i="17"/>
  <c r="AE1026" i="17"/>
  <c r="AF1026" i="17" s="1"/>
  <c r="AC1027" i="17"/>
  <c r="O1027" i="17"/>
  <c r="I1028" i="17"/>
  <c r="J1028" i="17" s="1"/>
  <c r="K1028" i="17" s="1"/>
  <c r="H1029" i="17"/>
  <c r="P104" i="17"/>
  <c r="AT105" i="17"/>
  <c r="AU104" i="17"/>
  <c r="I1029" i="17" l="1"/>
  <c r="J1029" i="17" s="1"/>
  <c r="K1029" i="17" s="1"/>
  <c r="H1030" i="17"/>
  <c r="AD1027" i="17"/>
  <c r="AE1027" i="17"/>
  <c r="AF1027" i="17" s="1"/>
  <c r="N1029" i="17"/>
  <c r="M1030" i="17"/>
  <c r="AC1028" i="17"/>
  <c r="O1028" i="17"/>
  <c r="P105" i="17"/>
  <c r="AT106" i="17"/>
  <c r="AU105" i="17"/>
  <c r="AD1028" i="17" l="1"/>
  <c r="AE1028" i="17"/>
  <c r="AF1028" i="17" s="1"/>
  <c r="I1030" i="17"/>
  <c r="J1030" i="17" s="1"/>
  <c r="K1030" i="17" s="1"/>
  <c r="H1031" i="17"/>
  <c r="N1030" i="17"/>
  <c r="M1031" i="17"/>
  <c r="AC1029" i="17"/>
  <c r="O1029" i="17"/>
  <c r="P106" i="17"/>
  <c r="AT107" i="17"/>
  <c r="AU106" i="17"/>
  <c r="AD1029" i="17" l="1"/>
  <c r="AE1029" i="17"/>
  <c r="AF1029" i="17" s="1"/>
  <c r="I1031" i="17"/>
  <c r="J1031" i="17" s="1"/>
  <c r="K1031" i="17" s="1"/>
  <c r="H1032" i="17"/>
  <c r="N1031" i="17"/>
  <c r="M1032" i="17"/>
  <c r="O1030" i="17"/>
  <c r="AC1030" i="17"/>
  <c r="P107" i="17"/>
  <c r="AT108" i="17"/>
  <c r="AU107" i="17"/>
  <c r="I1032" i="17" l="1"/>
  <c r="J1032" i="17" s="1"/>
  <c r="K1032" i="17" s="1"/>
  <c r="H1033" i="17"/>
  <c r="N1032" i="17"/>
  <c r="M1033" i="17"/>
  <c r="AD1030" i="17"/>
  <c r="AE1030" i="17"/>
  <c r="AF1030" i="17" s="1"/>
  <c r="AC1031" i="17"/>
  <c r="O1031" i="17"/>
  <c r="P108" i="17"/>
  <c r="AT109" i="17"/>
  <c r="AU108" i="17"/>
  <c r="AD1031" i="17" l="1"/>
  <c r="AE1031" i="17"/>
  <c r="AF1031" i="17" s="1"/>
  <c r="N1033" i="17"/>
  <c r="M1034" i="17"/>
  <c r="I1033" i="17"/>
  <c r="J1033" i="17" s="1"/>
  <c r="K1033" i="17" s="1"/>
  <c r="H1034" i="17"/>
  <c r="O1032" i="17"/>
  <c r="AC1032" i="17"/>
  <c r="P109" i="17"/>
  <c r="AT110" i="17"/>
  <c r="AU109" i="17"/>
  <c r="AD1032" i="17" l="1"/>
  <c r="AE1032" i="17"/>
  <c r="AF1032" i="17" s="1"/>
  <c r="I1034" i="17"/>
  <c r="J1034" i="17" s="1"/>
  <c r="K1034" i="17" s="1"/>
  <c r="H1035" i="17"/>
  <c r="N1034" i="17"/>
  <c r="M1035" i="17"/>
  <c r="AC1033" i="17"/>
  <c r="O1033" i="17"/>
  <c r="P110" i="17"/>
  <c r="AT111" i="17"/>
  <c r="AU110" i="17"/>
  <c r="AC1034" i="17" l="1"/>
  <c r="O1034" i="17"/>
  <c r="AD1033" i="17"/>
  <c r="AE1033" i="17"/>
  <c r="AF1033" i="17" s="1"/>
  <c r="I1035" i="17"/>
  <c r="J1035" i="17" s="1"/>
  <c r="K1035" i="17" s="1"/>
  <c r="H1036" i="17"/>
  <c r="N1035" i="17"/>
  <c r="M1036" i="17"/>
  <c r="P111" i="17"/>
  <c r="AT112" i="17"/>
  <c r="AU111" i="17"/>
  <c r="AC1035" i="17" l="1"/>
  <c r="O1035" i="17"/>
  <c r="I1036" i="17"/>
  <c r="J1036" i="17" s="1"/>
  <c r="K1036" i="17" s="1"/>
  <c r="H1037" i="17"/>
  <c r="N1036" i="17"/>
  <c r="M1037" i="17"/>
  <c r="AD1034" i="17"/>
  <c r="AE1034" i="17"/>
  <c r="AF1034" i="17" s="1"/>
  <c r="P112" i="17"/>
  <c r="AT113" i="17"/>
  <c r="AU112" i="17"/>
  <c r="I1037" i="17" l="1"/>
  <c r="J1037" i="17" s="1"/>
  <c r="K1037" i="17" s="1"/>
  <c r="H1038" i="17"/>
  <c r="N1037" i="17"/>
  <c r="M1038" i="17"/>
  <c r="O1036" i="17"/>
  <c r="AC1036" i="17"/>
  <c r="AD1035" i="17"/>
  <c r="AE1035" i="17"/>
  <c r="AF1035" i="17" s="1"/>
  <c r="P113" i="17"/>
  <c r="AT114" i="17"/>
  <c r="AU113" i="17"/>
  <c r="AD1036" i="17" l="1"/>
  <c r="AE1036" i="17"/>
  <c r="AF1036" i="17" s="1"/>
  <c r="N1038" i="17"/>
  <c r="M1039" i="17"/>
  <c r="I1038" i="17"/>
  <c r="J1038" i="17" s="1"/>
  <c r="K1038" i="17" s="1"/>
  <c r="H1039" i="17"/>
  <c r="AC1037" i="17"/>
  <c r="O1037" i="17"/>
  <c r="P114" i="17"/>
  <c r="AT115" i="17"/>
  <c r="AU114" i="17"/>
  <c r="AD1037" i="17" l="1"/>
  <c r="AE1037" i="17"/>
  <c r="AF1037" i="17" s="1"/>
  <c r="I1039" i="17"/>
  <c r="J1039" i="17" s="1"/>
  <c r="K1039" i="17" s="1"/>
  <c r="H1040" i="17"/>
  <c r="N1039" i="17"/>
  <c r="M1040" i="17"/>
  <c r="AC1038" i="17"/>
  <c r="O1038" i="17"/>
  <c r="P115" i="17"/>
  <c r="AT116" i="17"/>
  <c r="AU115" i="17"/>
  <c r="AD1038" i="17" l="1"/>
  <c r="AE1038" i="17"/>
  <c r="AF1038" i="17" s="1"/>
  <c r="N1040" i="17"/>
  <c r="M1041" i="17"/>
  <c r="I1040" i="17"/>
  <c r="J1040" i="17" s="1"/>
  <c r="K1040" i="17" s="1"/>
  <c r="H1041" i="17"/>
  <c r="AC1039" i="17"/>
  <c r="O1039" i="17"/>
  <c r="P116" i="17"/>
  <c r="AT117" i="17"/>
  <c r="AU116" i="17"/>
  <c r="AD1039" i="17" l="1"/>
  <c r="AE1039" i="17"/>
  <c r="AF1039" i="17" s="1"/>
  <c r="N1041" i="17"/>
  <c r="M1042" i="17"/>
  <c r="O1040" i="17"/>
  <c r="AC1040" i="17"/>
  <c r="I1041" i="17"/>
  <c r="J1041" i="17" s="1"/>
  <c r="K1041" i="17" s="1"/>
  <c r="H1042" i="17"/>
  <c r="P117" i="17"/>
  <c r="AT118" i="17"/>
  <c r="AU117" i="17"/>
  <c r="I1042" i="17" l="1"/>
  <c r="J1042" i="17" s="1"/>
  <c r="K1042" i="17" s="1"/>
  <c r="H1043" i="17"/>
  <c r="AD1040" i="17"/>
  <c r="AE1040" i="17"/>
  <c r="AF1040" i="17" s="1"/>
  <c r="O1041" i="17"/>
  <c r="AC1041" i="17"/>
  <c r="N1042" i="17"/>
  <c r="M1043" i="17"/>
  <c r="P118" i="17"/>
  <c r="AT119" i="17"/>
  <c r="AU118" i="17"/>
  <c r="N1043" i="17" l="1"/>
  <c r="M1044" i="17"/>
  <c r="AC1042" i="17"/>
  <c r="O1042" i="17"/>
  <c r="AD1041" i="17"/>
  <c r="AE1041" i="17"/>
  <c r="AF1041" i="17" s="1"/>
  <c r="I1043" i="17"/>
  <c r="J1043" i="17" s="1"/>
  <c r="K1043" i="17" s="1"/>
  <c r="H1044" i="17"/>
  <c r="P119" i="17"/>
  <c r="AT120" i="17"/>
  <c r="AU119" i="17"/>
  <c r="I1044" i="17" l="1"/>
  <c r="J1044" i="17" s="1"/>
  <c r="K1044" i="17" s="1"/>
  <c r="H1045" i="17"/>
  <c r="AD1042" i="17"/>
  <c r="AE1042" i="17"/>
  <c r="AF1042" i="17" s="1"/>
  <c r="N1044" i="17"/>
  <c r="M1045" i="17"/>
  <c r="AC1043" i="17"/>
  <c r="O1043" i="17"/>
  <c r="P120" i="17"/>
  <c r="AT121" i="17"/>
  <c r="AU120" i="17"/>
  <c r="AD1043" i="17" l="1"/>
  <c r="AE1043" i="17"/>
  <c r="AF1043" i="17" s="1"/>
  <c r="N1045" i="17"/>
  <c r="M1046" i="17"/>
  <c r="O1044" i="17"/>
  <c r="AC1044" i="17"/>
  <c r="I1045" i="17"/>
  <c r="J1045" i="17" s="1"/>
  <c r="K1045" i="17" s="1"/>
  <c r="H1046" i="17"/>
  <c r="P121" i="17"/>
  <c r="AT122" i="17"/>
  <c r="AU121" i="17"/>
  <c r="I1046" i="17" l="1"/>
  <c r="J1046" i="17" s="1"/>
  <c r="K1046" i="17" s="1"/>
  <c r="H1047" i="17"/>
  <c r="N1046" i="17"/>
  <c r="M1047" i="17"/>
  <c r="AC1045" i="17"/>
  <c r="O1045" i="17"/>
  <c r="AD1044" i="17"/>
  <c r="AE1044" i="17"/>
  <c r="AF1044" i="17" s="1"/>
  <c r="P122" i="17"/>
  <c r="AT123" i="17"/>
  <c r="AU122" i="17"/>
  <c r="AD1045" i="17" l="1"/>
  <c r="AE1045" i="17"/>
  <c r="AF1045" i="17" s="1"/>
  <c r="O1046" i="17"/>
  <c r="AC1046" i="17"/>
  <c r="I1047" i="17"/>
  <c r="J1047" i="17" s="1"/>
  <c r="K1047" i="17" s="1"/>
  <c r="H1048" i="17"/>
  <c r="N1047" i="17"/>
  <c r="M1048" i="17"/>
  <c r="P123" i="17"/>
  <c r="AT124" i="17"/>
  <c r="AU123" i="17"/>
  <c r="N1048" i="17" l="1"/>
  <c r="M1049" i="17"/>
  <c r="AC1047" i="17"/>
  <c r="O1047" i="17"/>
  <c r="I1048" i="17"/>
  <c r="J1048" i="17" s="1"/>
  <c r="K1048" i="17" s="1"/>
  <c r="H1049" i="17"/>
  <c r="AD1046" i="17"/>
  <c r="AE1046" i="17"/>
  <c r="AF1046" i="17" s="1"/>
  <c r="P124" i="17"/>
  <c r="AT125" i="17"/>
  <c r="AU124" i="17"/>
  <c r="N1049" i="17" l="1"/>
  <c r="M1050" i="17"/>
  <c r="I1049" i="17"/>
  <c r="J1049" i="17" s="1"/>
  <c r="K1049" i="17" s="1"/>
  <c r="H1050" i="17"/>
  <c r="AD1047" i="17"/>
  <c r="AE1047" i="17"/>
  <c r="AF1047" i="17" s="1"/>
  <c r="O1048" i="17"/>
  <c r="AC1048" i="17"/>
  <c r="P125" i="17"/>
  <c r="AT126" i="17"/>
  <c r="AU125" i="17"/>
  <c r="AD1048" i="17" l="1"/>
  <c r="AE1048" i="17"/>
  <c r="AF1048" i="17" s="1"/>
  <c r="I1050" i="17"/>
  <c r="J1050" i="17" s="1"/>
  <c r="K1050" i="17" s="1"/>
  <c r="H1051" i="17"/>
  <c r="N1050" i="17"/>
  <c r="M1051" i="17"/>
  <c r="AC1049" i="17"/>
  <c r="O1049" i="17"/>
  <c r="P126" i="17"/>
  <c r="AT127" i="17"/>
  <c r="AU126" i="17"/>
  <c r="AD1049" i="17" l="1"/>
  <c r="AE1049" i="17"/>
  <c r="AF1049" i="17" s="1"/>
  <c r="N1051" i="17"/>
  <c r="M1052" i="17"/>
  <c r="I1051" i="17"/>
  <c r="J1051" i="17" s="1"/>
  <c r="K1051" i="17" s="1"/>
  <c r="H1052" i="17"/>
  <c r="AC1050" i="17"/>
  <c r="O1050" i="17"/>
  <c r="P127" i="17"/>
  <c r="AT128" i="17"/>
  <c r="AU127" i="17"/>
  <c r="I1052" i="17" l="1"/>
  <c r="J1052" i="17" s="1"/>
  <c r="K1052" i="17" s="1"/>
  <c r="H1053" i="17"/>
  <c r="N1052" i="17"/>
  <c r="M1053" i="17"/>
  <c r="O1051" i="17"/>
  <c r="AC1051" i="17"/>
  <c r="AD1050" i="17"/>
  <c r="AE1050" i="17"/>
  <c r="AF1050" i="17" s="1"/>
  <c r="P128" i="17"/>
  <c r="AT129" i="17"/>
  <c r="AU128" i="17"/>
  <c r="AD1051" i="17" l="1"/>
  <c r="AE1051" i="17"/>
  <c r="AF1051" i="17" s="1"/>
  <c r="N1053" i="17"/>
  <c r="M1054" i="17"/>
  <c r="I1053" i="17"/>
  <c r="J1053" i="17" s="1"/>
  <c r="K1053" i="17" s="1"/>
  <c r="H1054" i="17"/>
  <c r="AC1052" i="17"/>
  <c r="O1052" i="17"/>
  <c r="P129" i="17"/>
  <c r="AT130" i="17"/>
  <c r="AU129" i="17"/>
  <c r="I1054" i="17" l="1"/>
  <c r="J1054" i="17" s="1"/>
  <c r="K1054" i="17" s="1"/>
  <c r="H1055" i="17"/>
  <c r="AC1053" i="17"/>
  <c r="O1053" i="17"/>
  <c r="AD1052" i="17"/>
  <c r="AE1052" i="17"/>
  <c r="AF1052" i="17" s="1"/>
  <c r="N1054" i="17"/>
  <c r="M1055" i="17"/>
  <c r="P130" i="17"/>
  <c r="AT131" i="17"/>
  <c r="AU130" i="17"/>
  <c r="N1055" i="17" l="1"/>
  <c r="M1056" i="17"/>
  <c r="AC1054" i="17"/>
  <c r="O1054" i="17"/>
  <c r="AD1053" i="17"/>
  <c r="AE1053" i="17"/>
  <c r="AF1053" i="17" s="1"/>
  <c r="I1055" i="17"/>
  <c r="J1055" i="17" s="1"/>
  <c r="K1055" i="17" s="1"/>
  <c r="H1056" i="17"/>
  <c r="P131" i="17"/>
  <c r="AT132" i="17"/>
  <c r="AU131" i="17"/>
  <c r="I1056" i="17" l="1"/>
  <c r="J1056" i="17" s="1"/>
  <c r="K1056" i="17" s="1"/>
  <c r="H1057" i="17"/>
  <c r="AD1054" i="17"/>
  <c r="AE1054" i="17"/>
  <c r="AF1054" i="17" s="1"/>
  <c r="N1056" i="17"/>
  <c r="M1057" i="17"/>
  <c r="AC1055" i="17"/>
  <c r="O1055" i="17"/>
  <c r="P132" i="17"/>
  <c r="AT133" i="17"/>
  <c r="AU132" i="17"/>
  <c r="N1057" i="17" l="1"/>
  <c r="M1058" i="17"/>
  <c r="AD1055" i="17"/>
  <c r="AE1055" i="17"/>
  <c r="AF1055" i="17" s="1"/>
  <c r="AC1056" i="17"/>
  <c r="O1056" i="17"/>
  <c r="I1057" i="17"/>
  <c r="J1057" i="17" s="1"/>
  <c r="K1057" i="17" s="1"/>
  <c r="H1058" i="17"/>
  <c r="P133" i="17"/>
  <c r="AT134" i="17"/>
  <c r="AU133" i="17"/>
  <c r="I1058" i="17" l="1"/>
  <c r="J1058" i="17" s="1"/>
  <c r="K1058" i="17" s="1"/>
  <c r="H1059" i="17"/>
  <c r="AD1056" i="17"/>
  <c r="AE1056" i="17"/>
  <c r="AF1056" i="17" s="1"/>
  <c r="N1058" i="17"/>
  <c r="M1059" i="17"/>
  <c r="AC1057" i="17"/>
  <c r="O1057" i="17"/>
  <c r="P134" i="17"/>
  <c r="AT135" i="17"/>
  <c r="AU134" i="17"/>
  <c r="AD1057" i="17" l="1"/>
  <c r="AE1057" i="17"/>
  <c r="AF1057" i="17" s="1"/>
  <c r="N1059" i="17"/>
  <c r="M1060" i="17"/>
  <c r="O1058" i="17"/>
  <c r="AC1058" i="17"/>
  <c r="I1059" i="17"/>
  <c r="J1059" i="17" s="1"/>
  <c r="K1059" i="17" s="1"/>
  <c r="H1060" i="17"/>
  <c r="P135" i="17"/>
  <c r="AT136" i="17"/>
  <c r="AU135" i="17"/>
  <c r="I1060" i="17" l="1"/>
  <c r="J1060" i="17" s="1"/>
  <c r="K1060" i="17" s="1"/>
  <c r="H1061" i="17"/>
  <c r="AD1058" i="17"/>
  <c r="AE1058" i="17"/>
  <c r="AF1058" i="17" s="1"/>
  <c r="N1060" i="17"/>
  <c r="M1061" i="17"/>
  <c r="AC1059" i="17"/>
  <c r="O1059" i="17"/>
  <c r="P136" i="17"/>
  <c r="AT137" i="17"/>
  <c r="AU136" i="17"/>
  <c r="AD1059" i="17" l="1"/>
  <c r="AE1059" i="17"/>
  <c r="AF1059" i="17" s="1"/>
  <c r="N1061" i="17"/>
  <c r="M1062" i="17"/>
  <c r="AC1060" i="17"/>
  <c r="O1060" i="17"/>
  <c r="I1061" i="17"/>
  <c r="J1061" i="17" s="1"/>
  <c r="K1061" i="17" s="1"/>
  <c r="H1062" i="17"/>
  <c r="P137" i="17"/>
  <c r="AT138" i="17"/>
  <c r="AU137" i="17"/>
  <c r="I1062" i="17" l="1"/>
  <c r="J1062" i="17" s="1"/>
  <c r="K1062" i="17" s="1"/>
  <c r="H1063" i="17"/>
  <c r="AD1060" i="17"/>
  <c r="AE1060" i="17"/>
  <c r="AF1060" i="17" s="1"/>
  <c r="N1062" i="17"/>
  <c r="M1063" i="17"/>
  <c r="O1061" i="17"/>
  <c r="AC1061" i="17"/>
  <c r="P138" i="17"/>
  <c r="AT139" i="17"/>
  <c r="AU138" i="17"/>
  <c r="AD1061" i="17" l="1"/>
  <c r="AE1061" i="17"/>
  <c r="AF1061" i="17" s="1"/>
  <c r="N1063" i="17"/>
  <c r="M1064" i="17"/>
  <c r="O1062" i="17"/>
  <c r="AC1062" i="17"/>
  <c r="I1063" i="17"/>
  <c r="J1063" i="17" s="1"/>
  <c r="K1063" i="17" s="1"/>
  <c r="H1064" i="17"/>
  <c r="P139" i="17"/>
  <c r="AT140" i="17"/>
  <c r="AU139" i="17"/>
  <c r="AD1062" i="17" l="1"/>
  <c r="AE1062" i="17"/>
  <c r="AF1062" i="17" s="1"/>
  <c r="I1064" i="17"/>
  <c r="J1064" i="17" s="1"/>
  <c r="K1064" i="17" s="1"/>
  <c r="H1065" i="17"/>
  <c r="N1064" i="17"/>
  <c r="M1065" i="17"/>
  <c r="O1063" i="17"/>
  <c r="AC1063" i="17"/>
  <c r="P140" i="17"/>
  <c r="AT141" i="17"/>
  <c r="AU140" i="17"/>
  <c r="N1065" i="17" l="1"/>
  <c r="M1066" i="17"/>
  <c r="AD1063" i="17"/>
  <c r="AE1063" i="17"/>
  <c r="AF1063" i="17" s="1"/>
  <c r="AC1064" i="17"/>
  <c r="O1064" i="17"/>
  <c r="I1065" i="17"/>
  <c r="J1065" i="17" s="1"/>
  <c r="K1065" i="17" s="1"/>
  <c r="H1066" i="17"/>
  <c r="P141" i="17"/>
  <c r="AT142" i="17"/>
  <c r="AU141" i="17"/>
  <c r="I1066" i="17" l="1"/>
  <c r="J1066" i="17" s="1"/>
  <c r="K1066" i="17" s="1"/>
  <c r="H1067" i="17"/>
  <c r="AD1064" i="17"/>
  <c r="AE1064" i="17"/>
  <c r="AF1064" i="17" s="1"/>
  <c r="N1066" i="17"/>
  <c r="M1067" i="17"/>
  <c r="O1065" i="17"/>
  <c r="AC1065" i="17"/>
  <c r="P142" i="17"/>
  <c r="AT143" i="17"/>
  <c r="AU142" i="17"/>
  <c r="AD1065" i="17" l="1"/>
  <c r="AE1065" i="17"/>
  <c r="AF1065" i="17" s="1"/>
  <c r="N1067" i="17"/>
  <c r="M1068" i="17"/>
  <c r="AC1066" i="17"/>
  <c r="O1066" i="17"/>
  <c r="I1067" i="17"/>
  <c r="J1067" i="17" s="1"/>
  <c r="K1067" i="17" s="1"/>
  <c r="H1068" i="17"/>
  <c r="P143" i="17"/>
  <c r="AT144" i="17"/>
  <c r="AU143" i="17"/>
  <c r="I1068" i="17" l="1"/>
  <c r="J1068" i="17" s="1"/>
  <c r="K1068" i="17" s="1"/>
  <c r="H1069" i="17"/>
  <c r="AD1066" i="17"/>
  <c r="AE1066" i="17"/>
  <c r="AF1066" i="17" s="1"/>
  <c r="N1068" i="17"/>
  <c r="M1069" i="17"/>
  <c r="AC1067" i="17"/>
  <c r="O1067" i="17"/>
  <c r="P144" i="17"/>
  <c r="AT145" i="17"/>
  <c r="AU144" i="17"/>
  <c r="AD1067" i="17" l="1"/>
  <c r="AE1067" i="17"/>
  <c r="AF1067" i="17" s="1"/>
  <c r="I1069" i="17"/>
  <c r="J1069" i="17" s="1"/>
  <c r="K1069" i="17" s="1"/>
  <c r="H1070" i="17"/>
  <c r="N1069" i="17"/>
  <c r="M1070" i="17"/>
  <c r="AC1068" i="17"/>
  <c r="O1068" i="17"/>
  <c r="P145" i="17"/>
  <c r="AT146" i="17"/>
  <c r="AU145" i="17"/>
  <c r="AD1068" i="17" l="1"/>
  <c r="AE1068" i="17"/>
  <c r="AF1068" i="17" s="1"/>
  <c r="N1070" i="17"/>
  <c r="M1071" i="17"/>
  <c r="AC1069" i="17"/>
  <c r="O1069" i="17"/>
  <c r="I1070" i="17"/>
  <c r="J1070" i="17" s="1"/>
  <c r="K1070" i="17" s="1"/>
  <c r="H1071" i="17"/>
  <c r="P146" i="17"/>
  <c r="AT147" i="17"/>
  <c r="AU146" i="17"/>
  <c r="AD1069" i="17" l="1"/>
  <c r="AE1069" i="17"/>
  <c r="AF1069" i="17" s="1"/>
  <c r="N1071" i="17"/>
  <c r="M1072" i="17"/>
  <c r="O1070" i="17"/>
  <c r="AC1070" i="17"/>
  <c r="I1071" i="17"/>
  <c r="J1071" i="17" s="1"/>
  <c r="K1071" i="17" s="1"/>
  <c r="H1072" i="17"/>
  <c r="P147" i="17"/>
  <c r="AT148" i="17"/>
  <c r="AU147" i="17"/>
  <c r="AD1070" i="17" l="1"/>
  <c r="AE1070" i="17"/>
  <c r="AF1070" i="17" s="1"/>
  <c r="I1072" i="17"/>
  <c r="J1072" i="17" s="1"/>
  <c r="K1072" i="17" s="1"/>
  <c r="H1073" i="17"/>
  <c r="N1072" i="17"/>
  <c r="M1073" i="17"/>
  <c r="AC1071" i="17"/>
  <c r="O1071" i="17"/>
  <c r="P148" i="17"/>
  <c r="AT149" i="17"/>
  <c r="AU148" i="17"/>
  <c r="N1073" i="17" l="1"/>
  <c r="M1074" i="17"/>
  <c r="O1072" i="17"/>
  <c r="AC1072" i="17"/>
  <c r="I1073" i="17"/>
  <c r="J1073" i="17" s="1"/>
  <c r="K1073" i="17" s="1"/>
  <c r="H1074" i="17"/>
  <c r="AD1071" i="17"/>
  <c r="AE1071" i="17"/>
  <c r="AF1071" i="17" s="1"/>
  <c r="P149" i="17"/>
  <c r="AT150" i="17"/>
  <c r="AU149" i="17"/>
  <c r="I1074" i="17" l="1"/>
  <c r="J1074" i="17" s="1"/>
  <c r="K1074" i="17" s="1"/>
  <c r="H1075" i="17"/>
  <c r="AD1072" i="17"/>
  <c r="AE1072" i="17"/>
  <c r="AF1072" i="17" s="1"/>
  <c r="N1074" i="17"/>
  <c r="M1075" i="17"/>
  <c r="AC1073" i="17"/>
  <c r="O1073" i="17"/>
  <c r="P150" i="17"/>
  <c r="AT151" i="17"/>
  <c r="AU150" i="17"/>
  <c r="AD1073" i="17" l="1"/>
  <c r="AE1073" i="17"/>
  <c r="AF1073" i="17" s="1"/>
  <c r="N1075" i="17"/>
  <c r="M1076" i="17"/>
  <c r="AC1074" i="17"/>
  <c r="O1074" i="17"/>
  <c r="I1075" i="17"/>
  <c r="J1075" i="17" s="1"/>
  <c r="K1075" i="17" s="1"/>
  <c r="H1076" i="17"/>
  <c r="P151" i="17"/>
  <c r="AT152" i="17"/>
  <c r="AU151" i="17"/>
  <c r="I1076" i="17" l="1"/>
  <c r="J1076" i="17" s="1"/>
  <c r="K1076" i="17" s="1"/>
  <c r="H1077" i="17"/>
  <c r="AD1074" i="17"/>
  <c r="AE1074" i="17"/>
  <c r="AF1074" i="17" s="1"/>
  <c r="N1076" i="17"/>
  <c r="M1077" i="17"/>
  <c r="AC1075" i="17"/>
  <c r="O1075" i="17"/>
  <c r="P152" i="17"/>
  <c r="AT153" i="17"/>
  <c r="AU152" i="17"/>
  <c r="AD1075" i="17" l="1"/>
  <c r="AE1075" i="17"/>
  <c r="AF1075" i="17" s="1"/>
  <c r="I1077" i="17"/>
  <c r="J1077" i="17" s="1"/>
  <c r="K1077" i="17" s="1"/>
  <c r="H1078" i="17"/>
  <c r="N1077" i="17"/>
  <c r="M1078" i="17"/>
  <c r="O1076" i="17"/>
  <c r="AC1076" i="17"/>
  <c r="P153" i="17"/>
  <c r="AT154" i="17"/>
  <c r="AU153" i="17"/>
  <c r="AC1077" i="17" l="1"/>
  <c r="O1077" i="17"/>
  <c r="AD1076" i="17"/>
  <c r="AE1076" i="17"/>
  <c r="AF1076" i="17" s="1"/>
  <c r="I1078" i="17"/>
  <c r="J1078" i="17" s="1"/>
  <c r="K1078" i="17" s="1"/>
  <c r="H1079" i="17"/>
  <c r="N1078" i="17"/>
  <c r="M1079" i="17"/>
  <c r="P154" i="17"/>
  <c r="AT155" i="17"/>
  <c r="AU154" i="17"/>
  <c r="N1079" i="17" l="1"/>
  <c r="M1080" i="17"/>
  <c r="AC1078" i="17"/>
  <c r="O1078" i="17"/>
  <c r="I1079" i="17"/>
  <c r="J1079" i="17" s="1"/>
  <c r="K1079" i="17" s="1"/>
  <c r="H1080" i="17"/>
  <c r="AD1077" i="17"/>
  <c r="AE1077" i="17"/>
  <c r="AF1077" i="17" s="1"/>
  <c r="P155" i="17"/>
  <c r="AT156" i="17"/>
  <c r="AU155" i="17"/>
  <c r="AD1078" i="17" l="1"/>
  <c r="AE1078" i="17"/>
  <c r="AF1078" i="17" s="1"/>
  <c r="I1080" i="17"/>
  <c r="J1080" i="17" s="1"/>
  <c r="K1080" i="17" s="1"/>
  <c r="H1081" i="17"/>
  <c r="N1080" i="17"/>
  <c r="M1081" i="17"/>
  <c r="O1079" i="17"/>
  <c r="AC1079" i="17"/>
  <c r="P156" i="17"/>
  <c r="AT157" i="17"/>
  <c r="AU156" i="17"/>
  <c r="N1081" i="17" l="1"/>
  <c r="M1082" i="17"/>
  <c r="I1081" i="17"/>
  <c r="J1081" i="17" s="1"/>
  <c r="K1081" i="17" s="1"/>
  <c r="H1082" i="17"/>
  <c r="AD1079" i="17"/>
  <c r="AE1079" i="17"/>
  <c r="AF1079" i="17" s="1"/>
  <c r="AC1080" i="17"/>
  <c r="O1080" i="17"/>
  <c r="P157" i="17"/>
  <c r="AT158" i="17"/>
  <c r="AU157" i="17"/>
  <c r="AD1080" i="17" l="1"/>
  <c r="AE1080" i="17"/>
  <c r="AF1080" i="17" s="1"/>
  <c r="I1082" i="17"/>
  <c r="J1082" i="17" s="1"/>
  <c r="K1082" i="17" s="1"/>
  <c r="H1083" i="17"/>
  <c r="N1082" i="17"/>
  <c r="M1083" i="17"/>
  <c r="AC1081" i="17"/>
  <c r="O1081" i="17"/>
  <c r="P158" i="17"/>
  <c r="AT159" i="17"/>
  <c r="AU158" i="17"/>
  <c r="AD1081" i="17" l="1"/>
  <c r="AE1081" i="17"/>
  <c r="AF1081" i="17" s="1"/>
  <c r="O1082" i="17"/>
  <c r="AC1082" i="17"/>
  <c r="I1083" i="17"/>
  <c r="J1083" i="17" s="1"/>
  <c r="K1083" i="17" s="1"/>
  <c r="H1084" i="17"/>
  <c r="N1083" i="17"/>
  <c r="M1084" i="17"/>
  <c r="P159" i="17"/>
  <c r="AT160" i="17"/>
  <c r="AU159" i="17"/>
  <c r="N1084" i="17" l="1"/>
  <c r="M1085" i="17"/>
  <c r="I1084" i="17"/>
  <c r="J1084" i="17" s="1"/>
  <c r="K1084" i="17" s="1"/>
  <c r="H1085" i="17"/>
  <c r="AD1082" i="17"/>
  <c r="AE1082" i="17"/>
  <c r="AF1082" i="17" s="1"/>
  <c r="O1083" i="17"/>
  <c r="AC1083" i="17"/>
  <c r="P160" i="17"/>
  <c r="AT161" i="17"/>
  <c r="AU160" i="17"/>
  <c r="AD1083" i="17" l="1"/>
  <c r="AE1083" i="17"/>
  <c r="AF1083" i="17" s="1"/>
  <c r="I1085" i="17"/>
  <c r="J1085" i="17" s="1"/>
  <c r="K1085" i="17" s="1"/>
  <c r="H1086" i="17"/>
  <c r="N1085" i="17"/>
  <c r="M1086" i="17"/>
  <c r="AC1084" i="17"/>
  <c r="O1084" i="17"/>
  <c r="P161" i="17"/>
  <c r="AT162" i="17"/>
  <c r="AU161" i="17"/>
  <c r="AD1084" i="17" l="1"/>
  <c r="AE1084" i="17"/>
  <c r="AF1084" i="17" s="1"/>
  <c r="O1085" i="17"/>
  <c r="AC1085" i="17"/>
  <c r="I1086" i="17"/>
  <c r="J1086" i="17" s="1"/>
  <c r="K1086" i="17" s="1"/>
  <c r="H1087" i="17"/>
  <c r="N1086" i="17"/>
  <c r="M1087" i="17"/>
  <c r="P162" i="17"/>
  <c r="AT163" i="17"/>
  <c r="AU162" i="17"/>
  <c r="O1086" i="17" l="1"/>
  <c r="AC1086" i="17"/>
  <c r="I1087" i="17"/>
  <c r="J1087" i="17" s="1"/>
  <c r="K1087" i="17" s="1"/>
  <c r="H1088" i="17"/>
  <c r="AD1085" i="17"/>
  <c r="AE1085" i="17"/>
  <c r="AF1085" i="17" s="1"/>
  <c r="N1087" i="17"/>
  <c r="M1088" i="17"/>
  <c r="P163" i="17"/>
  <c r="AT164" i="17"/>
  <c r="AU163" i="17"/>
  <c r="N1088" i="17" l="1"/>
  <c r="M1089" i="17"/>
  <c r="I1088" i="17"/>
  <c r="J1088" i="17" s="1"/>
  <c r="K1088" i="17" s="1"/>
  <c r="H1089" i="17"/>
  <c r="AD1086" i="17"/>
  <c r="AE1086" i="17"/>
  <c r="AF1086" i="17" s="1"/>
  <c r="O1087" i="17"/>
  <c r="AC1087" i="17"/>
  <c r="P164" i="17"/>
  <c r="AT165" i="17"/>
  <c r="AU164" i="17"/>
  <c r="I1089" i="17" l="1"/>
  <c r="J1089" i="17" s="1"/>
  <c r="K1089" i="17" s="1"/>
  <c r="H1090" i="17"/>
  <c r="N1089" i="17"/>
  <c r="M1090" i="17"/>
  <c r="AD1087" i="17"/>
  <c r="AE1087" i="17"/>
  <c r="AF1087" i="17" s="1"/>
  <c r="O1088" i="17"/>
  <c r="AC1088" i="17"/>
  <c r="P165" i="17"/>
  <c r="AT166" i="17"/>
  <c r="AU165" i="17"/>
  <c r="AD1088" i="17" l="1"/>
  <c r="AE1088" i="17"/>
  <c r="AF1088" i="17" s="1"/>
  <c r="N1090" i="17"/>
  <c r="M1091" i="17"/>
  <c r="I1090" i="17"/>
  <c r="J1090" i="17" s="1"/>
  <c r="K1090" i="17" s="1"/>
  <c r="H1091" i="17"/>
  <c r="AC1089" i="17"/>
  <c r="O1089" i="17"/>
  <c r="P166" i="17"/>
  <c r="AT167" i="17"/>
  <c r="AU166" i="17"/>
  <c r="I1091" i="17" l="1"/>
  <c r="J1091" i="17" s="1"/>
  <c r="K1091" i="17" s="1"/>
  <c r="H1092" i="17"/>
  <c r="N1091" i="17"/>
  <c r="M1092" i="17"/>
  <c r="AC1090" i="17"/>
  <c r="O1090" i="17"/>
  <c r="AD1089" i="17"/>
  <c r="AE1089" i="17"/>
  <c r="AF1089" i="17" s="1"/>
  <c r="P167" i="17"/>
  <c r="AT168" i="17"/>
  <c r="AU167" i="17"/>
  <c r="N1092" i="17" l="1"/>
  <c r="M1093" i="17"/>
  <c r="I1092" i="17"/>
  <c r="J1092" i="17" s="1"/>
  <c r="K1092" i="17" s="1"/>
  <c r="H1093" i="17"/>
  <c r="AD1090" i="17"/>
  <c r="AE1090" i="17"/>
  <c r="AF1090" i="17" s="1"/>
  <c r="O1091" i="17"/>
  <c r="AC1091" i="17"/>
  <c r="P168" i="17"/>
  <c r="AT169" i="17"/>
  <c r="AU168" i="17"/>
  <c r="AD1091" i="17" l="1"/>
  <c r="AE1091" i="17"/>
  <c r="AF1091" i="17" s="1"/>
  <c r="I1093" i="17"/>
  <c r="J1093" i="17" s="1"/>
  <c r="K1093" i="17" s="1"/>
  <c r="H1094" i="17"/>
  <c r="N1093" i="17"/>
  <c r="M1094" i="17"/>
  <c r="AC1092" i="17"/>
  <c r="O1092" i="17"/>
  <c r="P169" i="17"/>
  <c r="AT170" i="17"/>
  <c r="AU169" i="17"/>
  <c r="N1094" i="17" l="1"/>
  <c r="M1095" i="17"/>
  <c r="AD1092" i="17"/>
  <c r="AE1092" i="17"/>
  <c r="AF1092" i="17" s="1"/>
  <c r="AC1093" i="17"/>
  <c r="O1093" i="17"/>
  <c r="I1094" i="17"/>
  <c r="J1094" i="17" s="1"/>
  <c r="K1094" i="17" s="1"/>
  <c r="H1095" i="17"/>
  <c r="P170" i="17"/>
  <c r="AT171" i="17"/>
  <c r="AU170" i="17"/>
  <c r="I1095" i="17" l="1"/>
  <c r="J1095" i="17" s="1"/>
  <c r="K1095" i="17" s="1"/>
  <c r="H1096" i="17"/>
  <c r="AD1093" i="17"/>
  <c r="AE1093" i="17"/>
  <c r="AF1093" i="17" s="1"/>
  <c r="N1095" i="17"/>
  <c r="M1096" i="17"/>
  <c r="AC1094" i="17"/>
  <c r="O1094" i="17"/>
  <c r="P171" i="17"/>
  <c r="AT172" i="17"/>
  <c r="AU171" i="17"/>
  <c r="AD1094" i="17" l="1"/>
  <c r="AE1094" i="17"/>
  <c r="AF1094" i="17" s="1"/>
  <c r="N1096" i="17"/>
  <c r="M1097" i="17"/>
  <c r="AC1095" i="17"/>
  <c r="O1095" i="17"/>
  <c r="I1096" i="17"/>
  <c r="J1096" i="17" s="1"/>
  <c r="K1096" i="17" s="1"/>
  <c r="H1097" i="17"/>
  <c r="P172" i="17"/>
  <c r="AT173" i="17"/>
  <c r="AU172" i="17"/>
  <c r="I1097" i="17" l="1"/>
  <c r="J1097" i="17" s="1"/>
  <c r="K1097" i="17" s="1"/>
  <c r="H1098" i="17"/>
  <c r="AD1095" i="17"/>
  <c r="AE1095" i="17"/>
  <c r="AF1095" i="17" s="1"/>
  <c r="N1097" i="17"/>
  <c r="M1098" i="17"/>
  <c r="O1096" i="17"/>
  <c r="AC1096" i="17"/>
  <c r="P173" i="17"/>
  <c r="AT174" i="17"/>
  <c r="AU173" i="17"/>
  <c r="AD1096" i="17" l="1"/>
  <c r="AE1096" i="17"/>
  <c r="AF1096" i="17" s="1"/>
  <c r="N1098" i="17"/>
  <c r="M1099" i="17"/>
  <c r="AC1097" i="17"/>
  <c r="O1097" i="17"/>
  <c r="I1098" i="17"/>
  <c r="J1098" i="17" s="1"/>
  <c r="K1098" i="17" s="1"/>
  <c r="H1099" i="17"/>
  <c r="P174" i="17"/>
  <c r="AT175" i="17"/>
  <c r="AU174" i="17"/>
  <c r="I1099" i="17" l="1"/>
  <c r="J1099" i="17" s="1"/>
  <c r="K1099" i="17" s="1"/>
  <c r="H1100" i="17"/>
  <c r="AD1097" i="17"/>
  <c r="AE1097" i="17"/>
  <c r="AF1097" i="17" s="1"/>
  <c r="N1099" i="17"/>
  <c r="M1100" i="17"/>
  <c r="AC1098" i="17"/>
  <c r="O1098" i="17"/>
  <c r="P175" i="17"/>
  <c r="AT176" i="17"/>
  <c r="AU175" i="17"/>
  <c r="AD1098" i="17" l="1"/>
  <c r="AE1098" i="17"/>
  <c r="AF1098" i="17" s="1"/>
  <c r="N1100" i="17"/>
  <c r="M1101" i="17"/>
  <c r="AC1099" i="17"/>
  <c r="O1099" i="17"/>
  <c r="I1100" i="17"/>
  <c r="J1100" i="17" s="1"/>
  <c r="K1100" i="17" s="1"/>
  <c r="H1101" i="17"/>
  <c r="P176" i="17"/>
  <c r="AT177" i="17"/>
  <c r="AU176" i="17"/>
  <c r="I1101" i="17" l="1"/>
  <c r="J1101" i="17" s="1"/>
  <c r="K1101" i="17" s="1"/>
  <c r="H1102" i="17"/>
  <c r="AD1099" i="17"/>
  <c r="AE1099" i="17"/>
  <c r="AF1099" i="17" s="1"/>
  <c r="N1101" i="17"/>
  <c r="M1102" i="17"/>
  <c r="O1100" i="17"/>
  <c r="AC1100" i="17"/>
  <c r="P177" i="17"/>
  <c r="AT178" i="17"/>
  <c r="AU177" i="17"/>
  <c r="AD1100" i="17" l="1"/>
  <c r="AE1100" i="17"/>
  <c r="AF1100" i="17" s="1"/>
  <c r="N1102" i="17"/>
  <c r="M1103" i="17"/>
  <c r="O1101" i="17"/>
  <c r="AC1101" i="17"/>
  <c r="I1102" i="17"/>
  <c r="J1102" i="17" s="1"/>
  <c r="K1102" i="17" s="1"/>
  <c r="H1103" i="17"/>
  <c r="P178" i="17"/>
  <c r="AT179" i="17"/>
  <c r="AU178" i="17"/>
  <c r="AD1101" i="17" l="1"/>
  <c r="AE1101" i="17"/>
  <c r="AF1101" i="17" s="1"/>
  <c r="N1103" i="17"/>
  <c r="M1104" i="17"/>
  <c r="O1102" i="17"/>
  <c r="AC1102" i="17"/>
  <c r="I1103" i="17"/>
  <c r="J1103" i="17" s="1"/>
  <c r="K1103" i="17" s="1"/>
  <c r="H1104" i="17"/>
  <c r="P179" i="17"/>
  <c r="AT180" i="17"/>
  <c r="AU179" i="17"/>
  <c r="I1104" i="17" l="1"/>
  <c r="J1104" i="17" s="1"/>
  <c r="K1104" i="17" s="1"/>
  <c r="H1105" i="17"/>
  <c r="AD1102" i="17"/>
  <c r="AE1102" i="17"/>
  <c r="AF1102" i="17" s="1"/>
  <c r="AC1103" i="17"/>
  <c r="O1103" i="17"/>
  <c r="N1104" i="17"/>
  <c r="M1105" i="17"/>
  <c r="P180" i="17"/>
  <c r="AT181" i="17"/>
  <c r="AU180" i="17"/>
  <c r="AD1103" i="17" l="1"/>
  <c r="AE1103" i="17"/>
  <c r="AF1103" i="17" s="1"/>
  <c r="AC1104" i="17"/>
  <c r="O1104" i="17"/>
  <c r="I1105" i="17"/>
  <c r="J1105" i="17" s="1"/>
  <c r="K1105" i="17" s="1"/>
  <c r="H1106" i="17"/>
  <c r="N1105" i="17"/>
  <c r="M1106" i="17"/>
  <c r="P181" i="17"/>
  <c r="AT182" i="17"/>
  <c r="AU181" i="17"/>
  <c r="I1106" i="17" l="1"/>
  <c r="J1106" i="17" s="1"/>
  <c r="K1106" i="17" s="1"/>
  <c r="H1107" i="17"/>
  <c r="N1106" i="17"/>
  <c r="M1107" i="17"/>
  <c r="AC1105" i="17"/>
  <c r="O1105" i="17"/>
  <c r="AD1104" i="17"/>
  <c r="AE1104" i="17"/>
  <c r="AF1104" i="17" s="1"/>
  <c r="P182" i="17"/>
  <c r="AT183" i="17"/>
  <c r="AU182" i="17"/>
  <c r="AD1105" i="17" l="1"/>
  <c r="AE1105" i="17"/>
  <c r="AF1105" i="17" s="1"/>
  <c r="O1106" i="17"/>
  <c r="AC1106" i="17"/>
  <c r="N1107" i="17"/>
  <c r="M1108" i="17"/>
  <c r="I1107" i="17"/>
  <c r="J1107" i="17" s="1"/>
  <c r="K1107" i="17" s="1"/>
  <c r="H1108" i="17"/>
  <c r="P183" i="17"/>
  <c r="AT184" i="17"/>
  <c r="AU183" i="17"/>
  <c r="N1108" i="17" l="1"/>
  <c r="M1109" i="17"/>
  <c r="O1107" i="17"/>
  <c r="AC1107" i="17"/>
  <c r="AD1106" i="17"/>
  <c r="AE1106" i="17"/>
  <c r="AF1106" i="17" s="1"/>
  <c r="I1108" i="17"/>
  <c r="J1108" i="17" s="1"/>
  <c r="K1108" i="17" s="1"/>
  <c r="H1109" i="17"/>
  <c r="P184" i="17"/>
  <c r="AT185" i="17"/>
  <c r="AU184" i="17"/>
  <c r="AD1107" i="17" l="1"/>
  <c r="AE1107" i="17"/>
  <c r="AF1107" i="17" s="1"/>
  <c r="I1109" i="17"/>
  <c r="J1109" i="17" s="1"/>
  <c r="K1109" i="17" s="1"/>
  <c r="H1110" i="17"/>
  <c r="N1109" i="17"/>
  <c r="M1110" i="17"/>
  <c r="O1108" i="17"/>
  <c r="AC1108" i="17"/>
  <c r="P185" i="17"/>
  <c r="AT186" i="17"/>
  <c r="AU185" i="17"/>
  <c r="N1110" i="17" l="1"/>
  <c r="M1111" i="17"/>
  <c r="O1109" i="17"/>
  <c r="AC1109" i="17"/>
  <c r="AD1108" i="17"/>
  <c r="AE1108" i="17"/>
  <c r="AF1108" i="17" s="1"/>
  <c r="I1110" i="17"/>
  <c r="J1110" i="17" s="1"/>
  <c r="K1110" i="17" s="1"/>
  <c r="H1111" i="17"/>
  <c r="P186" i="17"/>
  <c r="AT187" i="17"/>
  <c r="AU186" i="17"/>
  <c r="I1111" i="17" l="1"/>
  <c r="J1111" i="17" s="1"/>
  <c r="K1111" i="17" s="1"/>
  <c r="H1112" i="17"/>
  <c r="AD1109" i="17"/>
  <c r="AE1109" i="17"/>
  <c r="AF1109" i="17" s="1"/>
  <c r="N1111" i="17"/>
  <c r="M1112" i="17"/>
  <c r="AC1110" i="17"/>
  <c r="O1110" i="17"/>
  <c r="P187" i="17"/>
  <c r="AT188" i="17"/>
  <c r="AU187" i="17"/>
  <c r="AD1110" i="17" l="1"/>
  <c r="AE1110" i="17"/>
  <c r="AF1110" i="17" s="1"/>
  <c r="I1112" i="17"/>
  <c r="J1112" i="17" s="1"/>
  <c r="K1112" i="17" s="1"/>
  <c r="H1113" i="17"/>
  <c r="N1112" i="17"/>
  <c r="M1113" i="17"/>
  <c r="O1111" i="17"/>
  <c r="AC1111" i="17"/>
  <c r="P188" i="17"/>
  <c r="AT189" i="17"/>
  <c r="AU188" i="17"/>
  <c r="N1113" i="17" l="1"/>
  <c r="M1114" i="17"/>
  <c r="AD1111" i="17"/>
  <c r="AE1111" i="17"/>
  <c r="AF1111" i="17" s="1"/>
  <c r="AC1112" i="17"/>
  <c r="O1112" i="17"/>
  <c r="I1113" i="17"/>
  <c r="J1113" i="17" s="1"/>
  <c r="K1113" i="17" s="1"/>
  <c r="H1114" i="17"/>
  <c r="P189" i="17"/>
  <c r="AT190" i="17"/>
  <c r="AU189" i="17"/>
  <c r="I1114" i="17" l="1"/>
  <c r="J1114" i="17" s="1"/>
  <c r="K1114" i="17" s="1"/>
  <c r="H1115" i="17"/>
  <c r="AD1112" i="17"/>
  <c r="AE1112" i="17"/>
  <c r="AF1112" i="17" s="1"/>
  <c r="N1114" i="17"/>
  <c r="M1115" i="17"/>
  <c r="O1113" i="17"/>
  <c r="AC1113" i="17"/>
  <c r="P190" i="17"/>
  <c r="AT191" i="17"/>
  <c r="AU190" i="17"/>
  <c r="AD1113" i="17" l="1"/>
  <c r="AE1113" i="17"/>
  <c r="AF1113" i="17" s="1"/>
  <c r="N1115" i="17"/>
  <c r="M1116" i="17"/>
  <c r="AC1114" i="17"/>
  <c r="O1114" i="17"/>
  <c r="I1115" i="17"/>
  <c r="J1115" i="17" s="1"/>
  <c r="K1115" i="17" s="1"/>
  <c r="H1116" i="17"/>
  <c r="P191" i="17"/>
  <c r="AT192" i="17"/>
  <c r="AU191" i="17"/>
  <c r="I1116" i="17" l="1"/>
  <c r="J1116" i="17" s="1"/>
  <c r="K1116" i="17" s="1"/>
  <c r="H1117" i="17"/>
  <c r="AD1114" i="17"/>
  <c r="AE1114" i="17"/>
  <c r="AF1114" i="17" s="1"/>
  <c r="N1116" i="17"/>
  <c r="M1117" i="17"/>
  <c r="O1115" i="17"/>
  <c r="AC1115" i="17"/>
  <c r="P192" i="17"/>
  <c r="AT193" i="17"/>
  <c r="AU192" i="17"/>
  <c r="I1117" i="17" l="1"/>
  <c r="J1117" i="17" s="1"/>
  <c r="K1117" i="17" s="1"/>
  <c r="H1118" i="17"/>
  <c r="AD1115" i="17"/>
  <c r="AE1115" i="17"/>
  <c r="AF1115" i="17" s="1"/>
  <c r="N1117" i="17"/>
  <c r="M1118" i="17"/>
  <c r="AC1116" i="17"/>
  <c r="O1116" i="17"/>
  <c r="P193" i="17"/>
  <c r="AT194" i="17"/>
  <c r="AU193" i="17"/>
  <c r="AD1116" i="17" l="1"/>
  <c r="AE1116" i="17"/>
  <c r="AF1116" i="17" s="1"/>
  <c r="N1118" i="17"/>
  <c r="M1119" i="17"/>
  <c r="O1117" i="17"/>
  <c r="AC1117" i="17"/>
  <c r="I1118" i="17"/>
  <c r="J1118" i="17" s="1"/>
  <c r="K1118" i="17" s="1"/>
  <c r="H1119" i="17"/>
  <c r="P194" i="17"/>
  <c r="AT195" i="17"/>
  <c r="AU194" i="17"/>
  <c r="I1119" i="17" l="1"/>
  <c r="J1119" i="17" s="1"/>
  <c r="K1119" i="17" s="1"/>
  <c r="H1120" i="17"/>
  <c r="AD1117" i="17"/>
  <c r="AE1117" i="17"/>
  <c r="AF1117" i="17" s="1"/>
  <c r="N1119" i="17"/>
  <c r="M1120" i="17"/>
  <c r="O1118" i="17"/>
  <c r="AC1118" i="17"/>
  <c r="P195" i="17"/>
  <c r="AT196" i="17"/>
  <c r="AU195" i="17"/>
  <c r="AD1118" i="17" l="1"/>
  <c r="AE1118" i="17"/>
  <c r="AF1118" i="17" s="1"/>
  <c r="N1120" i="17"/>
  <c r="M1121" i="17"/>
  <c r="O1119" i="17"/>
  <c r="AC1119" i="17"/>
  <c r="I1120" i="17"/>
  <c r="J1120" i="17" s="1"/>
  <c r="K1120" i="17" s="1"/>
  <c r="H1121" i="17"/>
  <c r="P196" i="17"/>
  <c r="AT197" i="17"/>
  <c r="AU196" i="17"/>
  <c r="I1121" i="17" l="1"/>
  <c r="J1121" i="17" s="1"/>
  <c r="K1121" i="17" s="1"/>
  <c r="H1122" i="17"/>
  <c r="AD1119" i="17"/>
  <c r="AE1119" i="17"/>
  <c r="AF1119" i="17" s="1"/>
  <c r="N1121" i="17"/>
  <c r="M1122" i="17"/>
  <c r="O1120" i="17"/>
  <c r="AC1120" i="17"/>
  <c r="P197" i="17"/>
  <c r="AT198" i="17"/>
  <c r="AU197" i="17"/>
  <c r="AD1120" i="17" l="1"/>
  <c r="AE1120" i="17"/>
  <c r="AF1120" i="17" s="1"/>
  <c r="N1122" i="17"/>
  <c r="M1123" i="17"/>
  <c r="O1121" i="17"/>
  <c r="AC1121" i="17"/>
  <c r="I1122" i="17"/>
  <c r="J1122" i="17" s="1"/>
  <c r="K1122" i="17" s="1"/>
  <c r="H1123" i="17"/>
  <c r="P198" i="17"/>
  <c r="AT199" i="17"/>
  <c r="AU198" i="17"/>
  <c r="AD1121" i="17" l="1"/>
  <c r="AE1121" i="17"/>
  <c r="AF1121" i="17" s="1"/>
  <c r="I1123" i="17"/>
  <c r="J1123" i="17" s="1"/>
  <c r="K1123" i="17" s="1"/>
  <c r="H1124" i="17"/>
  <c r="N1123" i="17"/>
  <c r="M1124" i="17"/>
  <c r="AC1122" i="17"/>
  <c r="O1122" i="17"/>
  <c r="P199" i="17"/>
  <c r="AT200" i="17"/>
  <c r="AU199" i="17"/>
  <c r="N1124" i="17" l="1"/>
  <c r="M1125" i="17"/>
  <c r="O1123" i="17"/>
  <c r="AC1123" i="17"/>
  <c r="AD1122" i="17"/>
  <c r="AE1122" i="17"/>
  <c r="AF1122" i="17" s="1"/>
  <c r="I1124" i="17"/>
  <c r="J1124" i="17" s="1"/>
  <c r="K1124" i="17" s="1"/>
  <c r="H1125" i="17"/>
  <c r="P200" i="17"/>
  <c r="AT201" i="17"/>
  <c r="AU200" i="17"/>
  <c r="I1125" i="17" l="1"/>
  <c r="J1125" i="17" s="1"/>
  <c r="K1125" i="17" s="1"/>
  <c r="H1126" i="17"/>
  <c r="N1125" i="17"/>
  <c r="M1126" i="17"/>
  <c r="AD1123" i="17"/>
  <c r="AE1123" i="17"/>
  <c r="AF1123" i="17" s="1"/>
  <c r="O1124" i="17"/>
  <c r="AC1124" i="17"/>
  <c r="P201" i="17"/>
  <c r="AT202" i="17"/>
  <c r="AU201" i="17"/>
  <c r="AD1124" i="17" l="1"/>
  <c r="AE1124" i="17"/>
  <c r="AF1124" i="17" s="1"/>
  <c r="N1126" i="17"/>
  <c r="M1127" i="17"/>
  <c r="I1126" i="17"/>
  <c r="J1126" i="17" s="1"/>
  <c r="K1126" i="17" s="1"/>
  <c r="H1127" i="17"/>
  <c r="O1125" i="17"/>
  <c r="AC1125" i="17"/>
  <c r="P202" i="17"/>
  <c r="AT203" i="17"/>
  <c r="AU202" i="17"/>
  <c r="I1127" i="17" l="1"/>
  <c r="J1127" i="17" s="1"/>
  <c r="K1127" i="17" s="1"/>
  <c r="H1128" i="17"/>
  <c r="AD1125" i="17"/>
  <c r="AE1125" i="17"/>
  <c r="AF1125" i="17" s="1"/>
  <c r="N1127" i="17"/>
  <c r="M1128" i="17"/>
  <c r="AC1126" i="17"/>
  <c r="O1126" i="17"/>
  <c r="P203" i="17"/>
  <c r="AT204" i="17"/>
  <c r="AU203" i="17"/>
  <c r="AD1126" i="17" l="1"/>
  <c r="AE1126" i="17"/>
  <c r="AF1126" i="17" s="1"/>
  <c r="N1128" i="17"/>
  <c r="M1129" i="17"/>
  <c r="O1127" i="17"/>
  <c r="AC1127" i="17"/>
  <c r="I1128" i="17"/>
  <c r="J1128" i="17" s="1"/>
  <c r="K1128" i="17" s="1"/>
  <c r="H1129" i="17"/>
  <c r="P204" i="17"/>
  <c r="AT205" i="17"/>
  <c r="AU204" i="17"/>
  <c r="AD1127" i="17" l="1"/>
  <c r="AE1127" i="17"/>
  <c r="AF1127" i="17" s="1"/>
  <c r="N1129" i="17"/>
  <c r="M1130" i="17"/>
  <c r="AC1128" i="17"/>
  <c r="O1128" i="17"/>
  <c r="I1129" i="17"/>
  <c r="J1129" i="17" s="1"/>
  <c r="K1129" i="17" s="1"/>
  <c r="H1130" i="17"/>
  <c r="P205" i="17"/>
  <c r="AT206" i="17"/>
  <c r="AU205" i="17"/>
  <c r="I1130" i="17" l="1"/>
  <c r="J1130" i="17" s="1"/>
  <c r="K1130" i="17" s="1"/>
  <c r="H1131" i="17"/>
  <c r="AD1128" i="17"/>
  <c r="AE1128" i="17"/>
  <c r="AF1128" i="17" s="1"/>
  <c r="N1130" i="17"/>
  <c r="M1131" i="17"/>
  <c r="O1129" i="17"/>
  <c r="AC1129" i="17"/>
  <c r="P206" i="17"/>
  <c r="AT207" i="17"/>
  <c r="AU206" i="17"/>
  <c r="AD1129" i="17" l="1"/>
  <c r="AE1129" i="17"/>
  <c r="AF1129" i="17" s="1"/>
  <c r="O1130" i="17"/>
  <c r="AC1130" i="17"/>
  <c r="N1131" i="17"/>
  <c r="M1132" i="17"/>
  <c r="I1131" i="17"/>
  <c r="J1131" i="17" s="1"/>
  <c r="K1131" i="17" s="1"/>
  <c r="H1132" i="17"/>
  <c r="P207" i="17"/>
  <c r="AT208" i="17"/>
  <c r="AU207" i="17"/>
  <c r="I1132" i="17" l="1"/>
  <c r="J1132" i="17" s="1"/>
  <c r="K1132" i="17" s="1"/>
  <c r="H1133" i="17"/>
  <c r="N1132" i="17"/>
  <c r="M1133" i="17"/>
  <c r="AC1131" i="17"/>
  <c r="O1131" i="17"/>
  <c r="AD1130" i="17"/>
  <c r="AE1130" i="17"/>
  <c r="AF1130" i="17" s="1"/>
  <c r="P208" i="17"/>
  <c r="AT209" i="17"/>
  <c r="AU208" i="17"/>
  <c r="AD1131" i="17" l="1"/>
  <c r="AE1131" i="17"/>
  <c r="AF1131" i="17" s="1"/>
  <c r="AC1132" i="17"/>
  <c r="O1132" i="17"/>
  <c r="I1133" i="17"/>
  <c r="J1133" i="17" s="1"/>
  <c r="K1133" i="17" s="1"/>
  <c r="H1134" i="17"/>
  <c r="N1133" i="17"/>
  <c r="M1134" i="17"/>
  <c r="P209" i="17"/>
  <c r="AT210" i="17"/>
  <c r="AU209" i="17"/>
  <c r="N1134" i="17" l="1"/>
  <c r="M1135" i="17"/>
  <c r="O1133" i="17"/>
  <c r="AC1133" i="17"/>
  <c r="I1134" i="17"/>
  <c r="J1134" i="17" s="1"/>
  <c r="K1134" i="17" s="1"/>
  <c r="H1135" i="17"/>
  <c r="AD1132" i="17"/>
  <c r="AE1132" i="17"/>
  <c r="AF1132" i="17" s="1"/>
  <c r="P210" i="17"/>
  <c r="AT211" i="17"/>
  <c r="AU210" i="17"/>
  <c r="I1135" i="17" l="1"/>
  <c r="J1135" i="17" s="1"/>
  <c r="K1135" i="17" s="1"/>
  <c r="H1136" i="17"/>
  <c r="AD1133" i="17"/>
  <c r="AE1133" i="17"/>
  <c r="AF1133" i="17" s="1"/>
  <c r="N1135" i="17"/>
  <c r="M1136" i="17"/>
  <c r="O1134" i="17"/>
  <c r="AC1134" i="17"/>
  <c r="P211" i="17"/>
  <c r="AT212" i="17"/>
  <c r="AU211" i="17"/>
  <c r="AD1134" i="17" l="1"/>
  <c r="AE1134" i="17"/>
  <c r="AF1134" i="17" s="1"/>
  <c r="I1136" i="17"/>
  <c r="J1136" i="17" s="1"/>
  <c r="K1136" i="17" s="1"/>
  <c r="H1137" i="17"/>
  <c r="N1136" i="17"/>
  <c r="M1137" i="17"/>
  <c r="O1135" i="17"/>
  <c r="AC1135" i="17"/>
  <c r="P212" i="17"/>
  <c r="AT213" i="17"/>
  <c r="AU212" i="17"/>
  <c r="N1137" i="17" l="1"/>
  <c r="M1138" i="17"/>
  <c r="O1136" i="17"/>
  <c r="AC1136" i="17"/>
  <c r="I1137" i="17"/>
  <c r="J1137" i="17" s="1"/>
  <c r="K1137" i="17" s="1"/>
  <c r="H1138" i="17"/>
  <c r="AD1135" i="17"/>
  <c r="AE1135" i="17"/>
  <c r="AF1135" i="17" s="1"/>
  <c r="P213" i="17"/>
  <c r="AT214" i="17"/>
  <c r="AU213" i="17"/>
  <c r="N1138" i="17" l="1"/>
  <c r="M1139" i="17"/>
  <c r="I1138" i="17"/>
  <c r="J1138" i="17" s="1"/>
  <c r="K1138" i="17" s="1"/>
  <c r="H1139" i="17"/>
  <c r="AD1136" i="17"/>
  <c r="AE1136" i="17"/>
  <c r="AF1136" i="17" s="1"/>
  <c r="O1137" i="17"/>
  <c r="AC1137" i="17"/>
  <c r="P214" i="17"/>
  <c r="AT215" i="17"/>
  <c r="AU214" i="17"/>
  <c r="AD1137" i="17" l="1"/>
  <c r="AE1137" i="17"/>
  <c r="AF1137" i="17" s="1"/>
  <c r="I1139" i="17"/>
  <c r="J1139" i="17" s="1"/>
  <c r="K1139" i="17" s="1"/>
  <c r="H1140" i="17"/>
  <c r="N1139" i="17"/>
  <c r="M1140" i="17"/>
  <c r="O1138" i="17"/>
  <c r="AC1138" i="17"/>
  <c r="P215" i="17"/>
  <c r="AT216" i="17"/>
  <c r="AU215" i="17"/>
  <c r="N1140" i="17" l="1"/>
  <c r="M1141" i="17"/>
  <c r="AD1138" i="17"/>
  <c r="AE1138" i="17"/>
  <c r="AF1138" i="17" s="1"/>
  <c r="AC1139" i="17"/>
  <c r="O1139" i="17"/>
  <c r="I1140" i="17"/>
  <c r="J1140" i="17" s="1"/>
  <c r="K1140" i="17" s="1"/>
  <c r="H1141" i="17"/>
  <c r="P216" i="17"/>
  <c r="AT217" i="17"/>
  <c r="AU216" i="17"/>
  <c r="I1141" i="17" l="1"/>
  <c r="J1141" i="17" s="1"/>
  <c r="K1141" i="17" s="1"/>
  <c r="H1142" i="17"/>
  <c r="AD1139" i="17"/>
  <c r="AE1139" i="17"/>
  <c r="AF1139" i="17" s="1"/>
  <c r="N1141" i="17"/>
  <c r="M1142" i="17"/>
  <c r="AC1140" i="17"/>
  <c r="O1140" i="17"/>
  <c r="P217" i="17"/>
  <c r="AT218" i="17"/>
  <c r="AU217" i="17"/>
  <c r="AD1140" i="17" l="1"/>
  <c r="AE1140" i="17"/>
  <c r="AF1140" i="17" s="1"/>
  <c r="I1142" i="17"/>
  <c r="J1142" i="17" s="1"/>
  <c r="K1142" i="17" s="1"/>
  <c r="H1143" i="17"/>
  <c r="N1142" i="17"/>
  <c r="M1143" i="17"/>
  <c r="AC1141" i="17"/>
  <c r="O1141" i="17"/>
  <c r="P218" i="17"/>
  <c r="AT219" i="17"/>
  <c r="AU218" i="17"/>
  <c r="N1143" i="17" l="1"/>
  <c r="M1144" i="17"/>
  <c r="AC1142" i="17"/>
  <c r="O1142" i="17"/>
  <c r="I1143" i="17"/>
  <c r="J1143" i="17" s="1"/>
  <c r="K1143" i="17" s="1"/>
  <c r="H1144" i="17"/>
  <c r="AD1141" i="17"/>
  <c r="AE1141" i="17"/>
  <c r="AF1141" i="17" s="1"/>
  <c r="P219" i="17"/>
  <c r="AT220" i="17"/>
  <c r="AU219" i="17"/>
  <c r="I1144" i="17" l="1"/>
  <c r="J1144" i="17" s="1"/>
  <c r="K1144" i="17" s="1"/>
  <c r="H1145" i="17"/>
  <c r="N1144" i="17"/>
  <c r="M1145" i="17"/>
  <c r="AD1142" i="17"/>
  <c r="AE1142" i="17"/>
  <c r="AF1142" i="17" s="1"/>
  <c r="AC1143" i="17"/>
  <c r="O1143" i="17"/>
  <c r="P220" i="17"/>
  <c r="AT221" i="17"/>
  <c r="AU220" i="17"/>
  <c r="AD1143" i="17" l="1"/>
  <c r="AE1143" i="17"/>
  <c r="AF1143" i="17" s="1"/>
  <c r="N1145" i="17"/>
  <c r="M1146" i="17"/>
  <c r="I1145" i="17"/>
  <c r="J1145" i="17" s="1"/>
  <c r="K1145" i="17" s="1"/>
  <c r="H1146" i="17"/>
  <c r="AC1144" i="17"/>
  <c r="O1144" i="17"/>
  <c r="P221" i="17"/>
  <c r="AT222" i="17"/>
  <c r="AU221" i="17"/>
  <c r="AD1144" i="17" l="1"/>
  <c r="AE1144" i="17"/>
  <c r="AF1144" i="17" s="1"/>
  <c r="I1146" i="17"/>
  <c r="J1146" i="17" s="1"/>
  <c r="K1146" i="17" s="1"/>
  <c r="H1147" i="17"/>
  <c r="N1146" i="17"/>
  <c r="M1147" i="17"/>
  <c r="AC1145" i="17"/>
  <c r="O1145" i="17"/>
  <c r="P222" i="17"/>
  <c r="AT223" i="17"/>
  <c r="AU222" i="17"/>
  <c r="N1147" i="17" l="1"/>
  <c r="M1148" i="17"/>
  <c r="AC1146" i="17"/>
  <c r="O1146" i="17"/>
  <c r="AD1145" i="17"/>
  <c r="AE1145" i="17"/>
  <c r="AF1145" i="17" s="1"/>
  <c r="I1147" i="17"/>
  <c r="J1147" i="17" s="1"/>
  <c r="K1147" i="17" s="1"/>
  <c r="H1148" i="17"/>
  <c r="P223" i="17"/>
  <c r="AT224" i="17"/>
  <c r="AU223" i="17"/>
  <c r="I1148" i="17" l="1"/>
  <c r="J1148" i="17" s="1"/>
  <c r="K1148" i="17" s="1"/>
  <c r="H1149" i="17"/>
  <c r="N1148" i="17"/>
  <c r="M1149" i="17"/>
  <c r="AD1146" i="17"/>
  <c r="AE1146" i="17"/>
  <c r="AF1146" i="17" s="1"/>
  <c r="O1147" i="17"/>
  <c r="AC1147" i="17"/>
  <c r="P224" i="17"/>
  <c r="AT225" i="17"/>
  <c r="AU224" i="17"/>
  <c r="AD1147" i="17" l="1"/>
  <c r="AE1147" i="17"/>
  <c r="AF1147" i="17" s="1"/>
  <c r="N1149" i="17"/>
  <c r="M1150" i="17"/>
  <c r="I1149" i="17"/>
  <c r="J1149" i="17" s="1"/>
  <c r="K1149" i="17" s="1"/>
  <c r="H1150" i="17"/>
  <c r="AC1148" i="17"/>
  <c r="O1148" i="17"/>
  <c r="P225" i="17"/>
  <c r="AT226" i="17"/>
  <c r="AU225" i="17"/>
  <c r="AD1148" i="17" l="1"/>
  <c r="AE1148" i="17"/>
  <c r="AF1148" i="17" s="1"/>
  <c r="I1150" i="17"/>
  <c r="J1150" i="17" s="1"/>
  <c r="K1150" i="17" s="1"/>
  <c r="H1151" i="17"/>
  <c r="N1150" i="17"/>
  <c r="M1151" i="17"/>
  <c r="O1149" i="17"/>
  <c r="AC1149" i="17"/>
  <c r="P226" i="17"/>
  <c r="AT227" i="17"/>
  <c r="AU226" i="17"/>
  <c r="N1151" i="17" l="1"/>
  <c r="M1152" i="17"/>
  <c r="O1150" i="17"/>
  <c r="AC1150" i="17"/>
  <c r="I1151" i="17"/>
  <c r="J1151" i="17" s="1"/>
  <c r="K1151" i="17" s="1"/>
  <c r="H1152" i="17"/>
  <c r="AD1149" i="17"/>
  <c r="AE1149" i="17"/>
  <c r="AF1149" i="17" s="1"/>
  <c r="AU227" i="17"/>
  <c r="P227" i="17"/>
  <c r="AT228" i="17"/>
  <c r="N1152" i="17" l="1"/>
  <c r="M1153" i="17"/>
  <c r="I1152" i="17"/>
  <c r="J1152" i="17" s="1"/>
  <c r="K1152" i="17" s="1"/>
  <c r="H1153" i="17"/>
  <c r="AD1150" i="17"/>
  <c r="AE1150" i="17"/>
  <c r="AF1150" i="17" s="1"/>
  <c r="AC1151" i="17"/>
  <c r="O1151" i="17"/>
  <c r="P228" i="17"/>
  <c r="AT229" i="17"/>
  <c r="AU228" i="17"/>
  <c r="AD1151" i="17" l="1"/>
  <c r="AE1151" i="17"/>
  <c r="AF1151" i="17" s="1"/>
  <c r="I1153" i="17"/>
  <c r="J1153" i="17" s="1"/>
  <c r="K1153" i="17" s="1"/>
  <c r="H1154" i="17"/>
  <c r="N1153" i="17"/>
  <c r="M1154" i="17"/>
  <c r="AC1152" i="17"/>
  <c r="O1152" i="17"/>
  <c r="P229" i="17"/>
  <c r="AT230" i="17"/>
  <c r="AU229" i="17"/>
  <c r="N1154" i="17" l="1"/>
  <c r="M1155" i="17"/>
  <c r="AD1152" i="17"/>
  <c r="AE1152" i="17"/>
  <c r="AF1152" i="17" s="1"/>
  <c r="AC1153" i="17"/>
  <c r="O1153" i="17"/>
  <c r="I1154" i="17"/>
  <c r="J1154" i="17" s="1"/>
  <c r="K1154" i="17" s="1"/>
  <c r="H1155" i="17"/>
  <c r="P230" i="17"/>
  <c r="AT231" i="17"/>
  <c r="AU230" i="17"/>
  <c r="I1155" i="17" l="1"/>
  <c r="J1155" i="17" s="1"/>
  <c r="K1155" i="17" s="1"/>
  <c r="H1156" i="17"/>
  <c r="AD1153" i="17"/>
  <c r="AE1153" i="17"/>
  <c r="AF1153" i="17" s="1"/>
  <c r="N1155" i="17"/>
  <c r="M1156" i="17"/>
  <c r="AC1154" i="17"/>
  <c r="O1154" i="17"/>
  <c r="P231" i="17"/>
  <c r="AT232" i="17"/>
  <c r="AU231" i="17"/>
  <c r="AD1154" i="17" l="1"/>
  <c r="AE1154" i="17"/>
  <c r="AF1154" i="17" s="1"/>
  <c r="N1156" i="17"/>
  <c r="M1157" i="17"/>
  <c r="AC1155" i="17"/>
  <c r="O1155" i="17"/>
  <c r="I1156" i="17"/>
  <c r="J1156" i="17" s="1"/>
  <c r="K1156" i="17" s="1"/>
  <c r="H1157" i="17"/>
  <c r="P232" i="17"/>
  <c r="AT233" i="17"/>
  <c r="AU232" i="17"/>
  <c r="I1157" i="17" l="1"/>
  <c r="J1157" i="17" s="1"/>
  <c r="K1157" i="17" s="1"/>
  <c r="H1158" i="17"/>
  <c r="AD1155" i="17"/>
  <c r="AE1155" i="17"/>
  <c r="AF1155" i="17" s="1"/>
  <c r="N1157" i="17"/>
  <c r="M1158" i="17"/>
  <c r="O1156" i="17"/>
  <c r="AC1156" i="17"/>
  <c r="P233" i="17"/>
  <c r="AT234" i="17"/>
  <c r="AU233" i="17"/>
  <c r="AD1156" i="17" l="1"/>
  <c r="AE1156" i="17"/>
  <c r="AF1156" i="17" s="1"/>
  <c r="N1158" i="17"/>
  <c r="M1159" i="17"/>
  <c r="O1157" i="17"/>
  <c r="AC1157" i="17"/>
  <c r="I1158" i="17"/>
  <c r="J1158" i="17" s="1"/>
  <c r="K1158" i="17" s="1"/>
  <c r="H1159" i="17"/>
  <c r="P234" i="17"/>
  <c r="AT235" i="17"/>
  <c r="AU234" i="17"/>
  <c r="AD1157" i="17" l="1"/>
  <c r="AE1157" i="17"/>
  <c r="AF1157" i="17" s="1"/>
  <c r="I1159" i="17"/>
  <c r="J1159" i="17" s="1"/>
  <c r="K1159" i="17" s="1"/>
  <c r="H1160" i="17"/>
  <c r="N1159" i="17"/>
  <c r="M1160" i="17"/>
  <c r="AC1158" i="17"/>
  <c r="O1158" i="17"/>
  <c r="P235" i="17"/>
  <c r="AT236" i="17"/>
  <c r="AU235" i="17"/>
  <c r="N1160" i="17" l="1"/>
  <c r="M1161" i="17"/>
  <c r="AC1159" i="17"/>
  <c r="O1159" i="17"/>
  <c r="AD1158" i="17"/>
  <c r="AE1158" i="17"/>
  <c r="AF1158" i="17" s="1"/>
  <c r="I1160" i="17"/>
  <c r="J1160" i="17" s="1"/>
  <c r="K1160" i="17" s="1"/>
  <c r="H1161" i="17"/>
  <c r="P236" i="17"/>
  <c r="AT237" i="17"/>
  <c r="AU236" i="17"/>
  <c r="I1161" i="17" l="1"/>
  <c r="J1161" i="17" s="1"/>
  <c r="K1161" i="17" s="1"/>
  <c r="H1162" i="17"/>
  <c r="N1161" i="17"/>
  <c r="M1162" i="17"/>
  <c r="AD1159" i="17"/>
  <c r="AE1159" i="17"/>
  <c r="AF1159" i="17" s="1"/>
  <c r="O1160" i="17"/>
  <c r="AC1160" i="17"/>
  <c r="P237" i="17"/>
  <c r="AT238" i="17"/>
  <c r="AU237" i="17"/>
  <c r="AD1160" i="17" l="1"/>
  <c r="AE1160" i="17"/>
  <c r="AF1160" i="17" s="1"/>
  <c r="N1162" i="17"/>
  <c r="M1163" i="17"/>
  <c r="I1162" i="17"/>
  <c r="J1162" i="17" s="1"/>
  <c r="K1162" i="17" s="1"/>
  <c r="H1163" i="17"/>
  <c r="AC1161" i="17"/>
  <c r="O1161" i="17"/>
  <c r="P238" i="17"/>
  <c r="AT239" i="17"/>
  <c r="AU238" i="17"/>
  <c r="AD1161" i="17" l="1"/>
  <c r="AE1161" i="17"/>
  <c r="AF1161" i="17" s="1"/>
  <c r="I1163" i="17"/>
  <c r="J1163" i="17" s="1"/>
  <c r="K1163" i="17" s="1"/>
  <c r="H1164" i="17"/>
  <c r="N1163" i="17"/>
  <c r="M1164" i="17"/>
  <c r="O1162" i="17"/>
  <c r="AC1162" i="17"/>
  <c r="P239" i="17"/>
  <c r="AT240" i="17"/>
  <c r="AU239" i="17"/>
  <c r="N1164" i="17" l="1"/>
  <c r="M1165" i="17"/>
  <c r="O1163" i="17"/>
  <c r="AC1163" i="17"/>
  <c r="AD1162" i="17"/>
  <c r="AE1162" i="17"/>
  <c r="AF1162" i="17" s="1"/>
  <c r="I1164" i="17"/>
  <c r="J1164" i="17" s="1"/>
  <c r="K1164" i="17" s="1"/>
  <c r="H1165" i="17"/>
  <c r="P240" i="17"/>
  <c r="AT241" i="17"/>
  <c r="AU240" i="17"/>
  <c r="I1165" i="17" l="1"/>
  <c r="J1165" i="17" s="1"/>
  <c r="K1165" i="17" s="1"/>
  <c r="H1166" i="17"/>
  <c r="AD1163" i="17"/>
  <c r="AE1163" i="17"/>
  <c r="AF1163" i="17" s="1"/>
  <c r="N1165" i="17"/>
  <c r="M1166" i="17"/>
  <c r="AC1164" i="17"/>
  <c r="O1164" i="17"/>
  <c r="P241" i="17"/>
  <c r="AT242" i="17"/>
  <c r="AU241" i="17"/>
  <c r="AD1164" i="17" l="1"/>
  <c r="AE1164" i="17"/>
  <c r="AF1164" i="17" s="1"/>
  <c r="N1166" i="17"/>
  <c r="M1167" i="17"/>
  <c r="O1165" i="17"/>
  <c r="AC1165" i="17"/>
  <c r="I1166" i="17"/>
  <c r="J1166" i="17" s="1"/>
  <c r="K1166" i="17" s="1"/>
  <c r="H1167" i="17"/>
  <c r="P242" i="17"/>
  <c r="AT243" i="17"/>
  <c r="AU242" i="17"/>
  <c r="I1167" i="17" l="1"/>
  <c r="J1167" i="17" s="1"/>
  <c r="K1167" i="17" s="1"/>
  <c r="H1168" i="17"/>
  <c r="AD1165" i="17"/>
  <c r="AE1165" i="17"/>
  <c r="AF1165" i="17" s="1"/>
  <c r="N1167" i="17"/>
  <c r="M1168" i="17"/>
  <c r="AC1166" i="17"/>
  <c r="O1166" i="17"/>
  <c r="P243" i="17"/>
  <c r="AT244" i="17"/>
  <c r="AU243" i="17"/>
  <c r="AD1166" i="17" l="1"/>
  <c r="AE1166" i="17"/>
  <c r="AF1166" i="17" s="1"/>
  <c r="N1168" i="17"/>
  <c r="M1169" i="17"/>
  <c r="AC1167" i="17"/>
  <c r="O1167" i="17"/>
  <c r="I1168" i="17"/>
  <c r="J1168" i="17" s="1"/>
  <c r="K1168" i="17" s="1"/>
  <c r="H1169" i="17"/>
  <c r="P244" i="17"/>
  <c r="AT245" i="17"/>
  <c r="AU244" i="17"/>
  <c r="I1169" i="17" l="1"/>
  <c r="J1169" i="17" s="1"/>
  <c r="K1169" i="17" s="1"/>
  <c r="H1170" i="17"/>
  <c r="AD1167" i="17"/>
  <c r="AE1167" i="17"/>
  <c r="AF1167" i="17" s="1"/>
  <c r="N1169" i="17"/>
  <c r="M1170" i="17"/>
  <c r="O1168" i="17"/>
  <c r="AC1168" i="17"/>
  <c r="P245" i="17"/>
  <c r="AT246" i="17"/>
  <c r="AU245" i="17"/>
  <c r="AD1168" i="17" l="1"/>
  <c r="AE1168" i="17"/>
  <c r="AF1168" i="17" s="1"/>
  <c r="N1170" i="17"/>
  <c r="M1171" i="17"/>
  <c r="O1169" i="17"/>
  <c r="AC1169" i="17"/>
  <c r="I1170" i="17"/>
  <c r="J1170" i="17" s="1"/>
  <c r="K1170" i="17" s="1"/>
  <c r="H1171" i="17"/>
  <c r="P246" i="17"/>
  <c r="AT247" i="17"/>
  <c r="AU246" i="17"/>
  <c r="I1171" i="17" l="1"/>
  <c r="J1171" i="17" s="1"/>
  <c r="K1171" i="17" s="1"/>
  <c r="H1172" i="17"/>
  <c r="AD1169" i="17"/>
  <c r="AE1169" i="17"/>
  <c r="AF1169" i="17" s="1"/>
  <c r="N1171" i="17"/>
  <c r="M1172" i="17"/>
  <c r="AC1170" i="17"/>
  <c r="O1170" i="17"/>
  <c r="P247" i="17"/>
  <c r="AT248" i="17"/>
  <c r="AU247" i="17"/>
  <c r="AD1170" i="17" l="1"/>
  <c r="AE1170" i="17"/>
  <c r="AF1170" i="17" s="1"/>
  <c r="N1172" i="17"/>
  <c r="M1173" i="17"/>
  <c r="O1171" i="17"/>
  <c r="AC1171" i="17"/>
  <c r="I1172" i="17"/>
  <c r="J1172" i="17" s="1"/>
  <c r="K1172" i="17" s="1"/>
  <c r="H1173" i="17"/>
  <c r="P248" i="17"/>
  <c r="AT249" i="17"/>
  <c r="AU248" i="17"/>
  <c r="I1173" i="17" l="1"/>
  <c r="J1173" i="17" s="1"/>
  <c r="K1173" i="17" s="1"/>
  <c r="H1174" i="17"/>
  <c r="AD1171" i="17"/>
  <c r="AE1171" i="17"/>
  <c r="AF1171" i="17" s="1"/>
  <c r="N1173" i="17"/>
  <c r="M1174" i="17"/>
  <c r="AC1172" i="17"/>
  <c r="O1172" i="17"/>
  <c r="P249" i="17"/>
  <c r="AT250" i="17"/>
  <c r="AU249" i="17"/>
  <c r="AD1172" i="17" l="1"/>
  <c r="AE1172" i="17"/>
  <c r="AF1172" i="17" s="1"/>
  <c r="N1174" i="17"/>
  <c r="M1175" i="17"/>
  <c r="AC1173" i="17"/>
  <c r="O1173" i="17"/>
  <c r="I1174" i="17"/>
  <c r="J1174" i="17" s="1"/>
  <c r="K1174" i="17" s="1"/>
  <c r="H1175" i="17"/>
  <c r="P250" i="17"/>
  <c r="AT251" i="17"/>
  <c r="AU250" i="17"/>
  <c r="I1175" i="17" l="1"/>
  <c r="J1175" i="17" s="1"/>
  <c r="K1175" i="17" s="1"/>
  <c r="H1176" i="17"/>
  <c r="AD1173" i="17"/>
  <c r="AE1173" i="17"/>
  <c r="AF1173" i="17" s="1"/>
  <c r="N1175" i="17"/>
  <c r="M1176" i="17"/>
  <c r="AC1174" i="17"/>
  <c r="O1174" i="17"/>
  <c r="P251" i="17"/>
  <c r="AT252" i="17"/>
  <c r="AU251" i="17"/>
  <c r="AD1174" i="17" l="1"/>
  <c r="AE1174" i="17"/>
  <c r="AF1174" i="17" s="1"/>
  <c r="N1176" i="17"/>
  <c r="M1177" i="17"/>
  <c r="AC1175" i="17"/>
  <c r="O1175" i="17"/>
  <c r="I1176" i="17"/>
  <c r="J1176" i="17" s="1"/>
  <c r="K1176" i="17" s="1"/>
  <c r="H1177" i="17"/>
  <c r="P252" i="17"/>
  <c r="AT253" i="17"/>
  <c r="AU252" i="17"/>
  <c r="I1177" i="17" l="1"/>
  <c r="J1177" i="17" s="1"/>
  <c r="K1177" i="17" s="1"/>
  <c r="H1178" i="17"/>
  <c r="AD1175" i="17"/>
  <c r="AE1175" i="17"/>
  <c r="AF1175" i="17" s="1"/>
  <c r="N1177" i="17"/>
  <c r="M1178" i="17"/>
  <c r="AC1176" i="17"/>
  <c r="O1176" i="17"/>
  <c r="P253" i="17"/>
  <c r="AT254" i="17"/>
  <c r="AU253" i="17"/>
  <c r="AD1176" i="17" l="1"/>
  <c r="AE1176" i="17"/>
  <c r="AF1176" i="17" s="1"/>
  <c r="N1178" i="17"/>
  <c r="M1179" i="17"/>
  <c r="AC1177" i="17"/>
  <c r="O1177" i="17"/>
  <c r="I1178" i="17"/>
  <c r="J1178" i="17" s="1"/>
  <c r="K1178" i="17" s="1"/>
  <c r="H1179" i="17"/>
  <c r="P254" i="17"/>
  <c r="AT255" i="17"/>
  <c r="AU254" i="17"/>
  <c r="I1179" i="17" l="1"/>
  <c r="J1179" i="17" s="1"/>
  <c r="K1179" i="17" s="1"/>
  <c r="H1180" i="17"/>
  <c r="N1179" i="17"/>
  <c r="O1179" i="17" s="1"/>
  <c r="M1180" i="17"/>
  <c r="AD1177" i="17"/>
  <c r="AE1177" i="17"/>
  <c r="AF1177" i="17" s="1"/>
  <c r="AC1178" i="17"/>
  <c r="O1178" i="17"/>
  <c r="P255" i="17"/>
  <c r="AT256" i="17"/>
  <c r="AU255" i="17"/>
  <c r="AC1179" i="17" l="1"/>
  <c r="I1180" i="17"/>
  <c r="J1180" i="17" s="1"/>
  <c r="K1180" i="17" s="1"/>
  <c r="H1181" i="17"/>
  <c r="N1180" i="17"/>
  <c r="M1181" i="17"/>
  <c r="AD1178" i="17"/>
  <c r="AE1178" i="17"/>
  <c r="AF1178" i="17" s="1"/>
  <c r="AD1179" i="17"/>
  <c r="AE1179" i="17"/>
  <c r="AF1179" i="17" s="1"/>
  <c r="P256" i="17"/>
  <c r="AT257" i="17"/>
  <c r="AU256" i="17"/>
  <c r="O1180" i="17" l="1"/>
  <c r="AC1180" i="17"/>
  <c r="I1181" i="17"/>
  <c r="J1181" i="17" s="1"/>
  <c r="K1181" i="17" s="1"/>
  <c r="H1182" i="17"/>
  <c r="N1181" i="17"/>
  <c r="M1182" i="17"/>
  <c r="P257" i="17"/>
  <c r="AT258" i="17"/>
  <c r="AU257" i="17"/>
  <c r="N1182" i="17" l="1"/>
  <c r="M1183" i="17"/>
  <c r="I1182" i="17"/>
  <c r="J1182" i="17" s="1"/>
  <c r="K1182" i="17" s="1"/>
  <c r="H1183" i="17"/>
  <c r="AC1181" i="17"/>
  <c r="O1181" i="17"/>
  <c r="AD1180" i="17"/>
  <c r="AE1180" i="17"/>
  <c r="AF1180" i="17" s="1"/>
  <c r="P258" i="17"/>
  <c r="AT259" i="17"/>
  <c r="AU258" i="17"/>
  <c r="AD1181" i="17" l="1"/>
  <c r="AE1181" i="17"/>
  <c r="AF1181" i="17" s="1"/>
  <c r="I1183" i="17"/>
  <c r="J1183" i="17" s="1"/>
  <c r="K1183" i="17" s="1"/>
  <c r="H1184" i="17"/>
  <c r="N1183" i="17"/>
  <c r="M1184" i="17"/>
  <c r="O1182" i="17"/>
  <c r="AC1182" i="17"/>
  <c r="P259" i="17"/>
  <c r="AT260" i="17"/>
  <c r="AU259" i="17"/>
  <c r="AD1182" i="17" l="1"/>
  <c r="AE1182" i="17"/>
  <c r="AF1182" i="17" s="1"/>
  <c r="N1184" i="17"/>
  <c r="M1185" i="17"/>
  <c r="O1183" i="17"/>
  <c r="AC1183" i="17"/>
  <c r="I1184" i="17"/>
  <c r="J1184" i="17" s="1"/>
  <c r="K1184" i="17" s="1"/>
  <c r="H1185" i="17"/>
  <c r="P260" i="17"/>
  <c r="AT261" i="17"/>
  <c r="AU260" i="17"/>
  <c r="I1185" i="17" l="1"/>
  <c r="J1185" i="17" s="1"/>
  <c r="K1185" i="17" s="1"/>
  <c r="H1186" i="17"/>
  <c r="AD1183" i="17"/>
  <c r="AE1183" i="17"/>
  <c r="AF1183" i="17" s="1"/>
  <c r="N1185" i="17"/>
  <c r="M1186" i="17"/>
  <c r="O1184" i="17"/>
  <c r="AC1184" i="17"/>
  <c r="P261" i="17"/>
  <c r="AT262" i="17"/>
  <c r="AU261" i="17"/>
  <c r="AD1184" i="17" l="1"/>
  <c r="AE1184" i="17"/>
  <c r="AF1184" i="17" s="1"/>
  <c r="I1186" i="17"/>
  <c r="J1186" i="17" s="1"/>
  <c r="K1186" i="17" s="1"/>
  <c r="H1187" i="17"/>
  <c r="N1186" i="17"/>
  <c r="M1187" i="17"/>
  <c r="O1185" i="17"/>
  <c r="AC1185" i="17"/>
  <c r="P262" i="17"/>
  <c r="AT263" i="17"/>
  <c r="AU262" i="17"/>
  <c r="AD1185" i="17" l="1"/>
  <c r="AE1185" i="17"/>
  <c r="AF1185" i="17" s="1"/>
  <c r="N1187" i="17"/>
  <c r="M1188" i="17"/>
  <c r="AC1186" i="17"/>
  <c r="O1186" i="17"/>
  <c r="I1187" i="17"/>
  <c r="J1187" i="17" s="1"/>
  <c r="K1187" i="17" s="1"/>
  <c r="H1188" i="17"/>
  <c r="P263" i="17"/>
  <c r="AT264" i="17"/>
  <c r="AU263" i="17"/>
  <c r="I1188" i="17" l="1"/>
  <c r="J1188" i="17" s="1"/>
  <c r="K1188" i="17" s="1"/>
  <c r="H1189" i="17"/>
  <c r="AD1186" i="17"/>
  <c r="AE1186" i="17"/>
  <c r="AF1186" i="17" s="1"/>
  <c r="O1187" i="17"/>
  <c r="AC1187" i="17"/>
  <c r="N1188" i="17"/>
  <c r="M1189" i="17"/>
  <c r="P264" i="17"/>
  <c r="AT265" i="17"/>
  <c r="AU264" i="17"/>
  <c r="AC1188" i="17" l="1"/>
  <c r="O1188" i="17"/>
  <c r="AD1187" i="17"/>
  <c r="AE1187" i="17"/>
  <c r="AF1187" i="17" s="1"/>
  <c r="N1189" i="17"/>
  <c r="M1190" i="17"/>
  <c r="I1189" i="17"/>
  <c r="J1189" i="17" s="1"/>
  <c r="K1189" i="17" s="1"/>
  <c r="H1190" i="17"/>
  <c r="P265" i="17"/>
  <c r="AT266" i="17"/>
  <c r="AU265" i="17"/>
  <c r="I1190" i="17" l="1"/>
  <c r="J1190" i="17" s="1"/>
  <c r="K1190" i="17" s="1"/>
  <c r="H1191" i="17"/>
  <c r="N1190" i="17"/>
  <c r="M1191" i="17"/>
  <c r="O1189" i="17"/>
  <c r="AC1189" i="17"/>
  <c r="AD1188" i="17"/>
  <c r="AE1188" i="17"/>
  <c r="AF1188" i="17" s="1"/>
  <c r="P266" i="17"/>
  <c r="AT267" i="17"/>
  <c r="AU266" i="17"/>
  <c r="AD1189" i="17" l="1"/>
  <c r="AE1189" i="17"/>
  <c r="AF1189" i="17" s="1"/>
  <c r="N1191" i="17"/>
  <c r="M1192" i="17"/>
  <c r="I1191" i="17"/>
  <c r="J1191" i="17" s="1"/>
  <c r="K1191" i="17" s="1"/>
  <c r="H1192" i="17"/>
  <c r="AC1190" i="17"/>
  <c r="O1190" i="17"/>
  <c r="P267" i="17"/>
  <c r="AT268" i="17"/>
  <c r="AU267" i="17"/>
  <c r="AD1190" i="17" l="1"/>
  <c r="AE1190" i="17"/>
  <c r="AF1190" i="17" s="1"/>
  <c r="N1192" i="17"/>
  <c r="M1193" i="17"/>
  <c r="O1191" i="17"/>
  <c r="AC1191" i="17"/>
  <c r="I1192" i="17"/>
  <c r="J1192" i="17" s="1"/>
  <c r="K1192" i="17" s="1"/>
  <c r="H1193" i="17"/>
  <c r="P268" i="17"/>
  <c r="AT269" i="17"/>
  <c r="AU268" i="17"/>
  <c r="I1193" i="17" l="1"/>
  <c r="J1193" i="17" s="1"/>
  <c r="K1193" i="17" s="1"/>
  <c r="H1194" i="17"/>
  <c r="N1193" i="17"/>
  <c r="M1194" i="17"/>
  <c r="AC1192" i="17"/>
  <c r="O1192" i="17"/>
  <c r="AD1191" i="17"/>
  <c r="AE1191" i="17"/>
  <c r="AF1191" i="17" s="1"/>
  <c r="P269" i="17"/>
  <c r="AT270" i="17"/>
  <c r="AU269" i="17"/>
  <c r="AD1192" i="17" l="1"/>
  <c r="AE1192" i="17"/>
  <c r="AF1192" i="17" s="1"/>
  <c r="O1193" i="17"/>
  <c r="AC1193" i="17"/>
  <c r="I1194" i="17"/>
  <c r="J1194" i="17" s="1"/>
  <c r="K1194" i="17" s="1"/>
  <c r="H1195" i="17"/>
  <c r="N1194" i="17"/>
  <c r="M1195" i="17"/>
  <c r="P270" i="17"/>
  <c r="AT271" i="17"/>
  <c r="AU270" i="17"/>
  <c r="O1194" i="17" l="1"/>
  <c r="AC1194" i="17"/>
  <c r="N1195" i="17"/>
  <c r="M1196" i="17"/>
  <c r="I1195" i="17"/>
  <c r="J1195" i="17" s="1"/>
  <c r="K1195" i="17" s="1"/>
  <c r="H1196" i="17"/>
  <c r="AD1193" i="17"/>
  <c r="AE1193" i="17"/>
  <c r="AF1193" i="17" s="1"/>
  <c r="AU271" i="17"/>
  <c r="P271" i="17"/>
  <c r="AT272" i="17"/>
  <c r="I1196" i="17" l="1"/>
  <c r="J1196" i="17" s="1"/>
  <c r="K1196" i="17" s="1"/>
  <c r="H1197" i="17"/>
  <c r="N1196" i="17"/>
  <c r="M1197" i="17"/>
  <c r="AD1194" i="17"/>
  <c r="AE1194" i="17"/>
  <c r="AF1194" i="17" s="1"/>
  <c r="O1195" i="17"/>
  <c r="AC1195" i="17"/>
  <c r="P272" i="17"/>
  <c r="AT273" i="17"/>
  <c r="AU272" i="17"/>
  <c r="AD1195" i="17" l="1"/>
  <c r="AE1195" i="17"/>
  <c r="AF1195" i="17" s="1"/>
  <c r="N1197" i="17"/>
  <c r="M1198" i="17"/>
  <c r="I1197" i="17"/>
  <c r="J1197" i="17" s="1"/>
  <c r="K1197" i="17" s="1"/>
  <c r="H1198" i="17"/>
  <c r="O1196" i="17"/>
  <c r="AC1196" i="17"/>
  <c r="P273" i="17"/>
  <c r="AT274" i="17"/>
  <c r="AU273" i="17"/>
  <c r="O1197" i="17" l="1"/>
  <c r="AC1197" i="17"/>
  <c r="AD1196" i="17"/>
  <c r="AE1196" i="17"/>
  <c r="AF1196" i="17" s="1"/>
  <c r="I1198" i="17"/>
  <c r="J1198" i="17" s="1"/>
  <c r="K1198" i="17" s="1"/>
  <c r="H1199" i="17"/>
  <c r="N1198" i="17"/>
  <c r="M1199" i="17"/>
  <c r="P274" i="17"/>
  <c r="AT275" i="17"/>
  <c r="AU274" i="17"/>
  <c r="N1199" i="17" l="1"/>
  <c r="M1200" i="17"/>
  <c r="AC1198" i="17"/>
  <c r="O1198" i="17"/>
  <c r="AD1197" i="17"/>
  <c r="AE1197" i="17"/>
  <c r="AF1197" i="17" s="1"/>
  <c r="I1199" i="17"/>
  <c r="J1199" i="17" s="1"/>
  <c r="K1199" i="17" s="1"/>
  <c r="H1200" i="17"/>
  <c r="P275" i="17"/>
  <c r="AT276" i="17"/>
  <c r="AU275" i="17"/>
  <c r="I1200" i="17" l="1"/>
  <c r="J1200" i="17" s="1"/>
  <c r="K1200" i="17" s="1"/>
  <c r="H1201" i="17"/>
  <c r="N1200" i="17"/>
  <c r="M1201" i="17"/>
  <c r="AD1198" i="17"/>
  <c r="AE1198" i="17"/>
  <c r="AF1198" i="17" s="1"/>
  <c r="O1199" i="17"/>
  <c r="AC1199" i="17"/>
  <c r="P276" i="17"/>
  <c r="AT277" i="17"/>
  <c r="AU276" i="17"/>
  <c r="AD1199" i="17" l="1"/>
  <c r="AE1199" i="17"/>
  <c r="AF1199" i="17" s="1"/>
  <c r="N1201" i="17"/>
  <c r="M1202" i="17"/>
  <c r="I1201" i="17"/>
  <c r="J1201" i="17" s="1"/>
  <c r="K1201" i="17" s="1"/>
  <c r="H1202" i="17"/>
  <c r="AC1200" i="17"/>
  <c r="O1200" i="17"/>
  <c r="P277" i="17"/>
  <c r="AT278" i="17"/>
  <c r="AU277" i="17"/>
  <c r="AD1200" i="17" l="1"/>
  <c r="AE1200" i="17"/>
  <c r="AF1200" i="17" s="1"/>
  <c r="AC1201" i="17"/>
  <c r="O1201" i="17"/>
  <c r="I1202" i="17"/>
  <c r="J1202" i="17" s="1"/>
  <c r="K1202" i="17" s="1"/>
  <c r="H1203" i="17"/>
  <c r="N1202" i="17"/>
  <c r="M1203" i="17"/>
  <c r="P278" i="17"/>
  <c r="AT279" i="17"/>
  <c r="AU278" i="17"/>
  <c r="O1202" i="17" l="1"/>
  <c r="AC1202" i="17"/>
  <c r="N1203" i="17"/>
  <c r="M1204" i="17"/>
  <c r="AD1201" i="17"/>
  <c r="AE1201" i="17"/>
  <c r="AF1201" i="17" s="1"/>
  <c r="I1203" i="17"/>
  <c r="J1203" i="17" s="1"/>
  <c r="K1203" i="17" s="1"/>
  <c r="H1204" i="17"/>
  <c r="P279" i="17"/>
  <c r="AT280" i="17"/>
  <c r="AU279" i="17"/>
  <c r="I1204" i="17" l="1"/>
  <c r="J1204" i="17" s="1"/>
  <c r="K1204" i="17" s="1"/>
  <c r="H1205" i="17"/>
  <c r="N1204" i="17"/>
  <c r="M1205" i="17"/>
  <c r="AD1202" i="17"/>
  <c r="AE1202" i="17"/>
  <c r="AF1202" i="17" s="1"/>
  <c r="AC1203" i="17"/>
  <c r="O1203" i="17"/>
  <c r="P280" i="17"/>
  <c r="AT281" i="17"/>
  <c r="AU280" i="17"/>
  <c r="AD1203" i="17" l="1"/>
  <c r="AE1203" i="17"/>
  <c r="AF1203" i="17" s="1"/>
  <c r="N1205" i="17"/>
  <c r="M1206" i="17"/>
  <c r="I1205" i="17"/>
  <c r="J1205" i="17" s="1"/>
  <c r="K1205" i="17" s="1"/>
  <c r="H1206" i="17"/>
  <c r="O1204" i="17"/>
  <c r="AC1204" i="17"/>
  <c r="P281" i="17"/>
  <c r="AT282" i="17"/>
  <c r="AU281" i="17"/>
  <c r="AD1204" i="17" l="1"/>
  <c r="AE1204" i="17"/>
  <c r="AF1204" i="17" s="1"/>
  <c r="AC1205" i="17"/>
  <c r="O1205" i="17"/>
  <c r="I1206" i="17"/>
  <c r="J1206" i="17" s="1"/>
  <c r="K1206" i="17" s="1"/>
  <c r="H1207" i="17"/>
  <c r="N1206" i="17"/>
  <c r="M1207" i="17"/>
  <c r="P282" i="17"/>
  <c r="AT283" i="17"/>
  <c r="AU282" i="17"/>
  <c r="N1207" i="17" l="1"/>
  <c r="M1208" i="17"/>
  <c r="I1207" i="17"/>
  <c r="J1207" i="17" s="1"/>
  <c r="K1207" i="17" s="1"/>
  <c r="H1208" i="17"/>
  <c r="AD1205" i="17"/>
  <c r="AE1205" i="17"/>
  <c r="AF1205" i="17" s="1"/>
  <c r="O1206" i="17"/>
  <c r="AC1206" i="17"/>
  <c r="P283" i="17"/>
  <c r="AT284" i="17"/>
  <c r="AU283" i="17"/>
  <c r="I1208" i="17" l="1"/>
  <c r="J1208" i="17" s="1"/>
  <c r="K1208" i="17" s="1"/>
  <c r="H1209" i="17"/>
  <c r="N1208" i="17"/>
  <c r="M1209" i="17"/>
  <c r="AD1206" i="17"/>
  <c r="AE1206" i="17"/>
  <c r="AF1206" i="17" s="1"/>
  <c r="AC1207" i="17"/>
  <c r="O1207" i="17"/>
  <c r="P284" i="17"/>
  <c r="AT285" i="17"/>
  <c r="AU284" i="17"/>
  <c r="AD1207" i="17" l="1"/>
  <c r="AE1207" i="17"/>
  <c r="AF1207" i="17" s="1"/>
  <c r="O1208" i="17"/>
  <c r="AC1208" i="17"/>
  <c r="I1209" i="17"/>
  <c r="J1209" i="17" s="1"/>
  <c r="K1209" i="17" s="1"/>
  <c r="H1210" i="17"/>
  <c r="N1209" i="17"/>
  <c r="M1210" i="17"/>
  <c r="P285" i="17"/>
  <c r="AT286" i="17"/>
  <c r="AU285" i="17"/>
  <c r="N1210" i="17" l="1"/>
  <c r="M1211" i="17"/>
  <c r="AC1209" i="17"/>
  <c r="O1209" i="17"/>
  <c r="I1210" i="17"/>
  <c r="J1210" i="17" s="1"/>
  <c r="K1210" i="17" s="1"/>
  <c r="H1211" i="17"/>
  <c r="AD1208" i="17"/>
  <c r="AE1208" i="17"/>
  <c r="AF1208" i="17" s="1"/>
  <c r="P286" i="17"/>
  <c r="AT287" i="17"/>
  <c r="AU286" i="17"/>
  <c r="N1211" i="17" l="1"/>
  <c r="M1212" i="17"/>
  <c r="I1211" i="17"/>
  <c r="J1211" i="17" s="1"/>
  <c r="K1211" i="17" s="1"/>
  <c r="H1212" i="17"/>
  <c r="AD1209" i="17"/>
  <c r="AE1209" i="17"/>
  <c r="AF1209" i="17" s="1"/>
  <c r="AC1210" i="17"/>
  <c r="O1210" i="17"/>
  <c r="P287" i="17"/>
  <c r="AT288" i="17"/>
  <c r="AU287" i="17"/>
  <c r="AD1210" i="17" l="1"/>
  <c r="AE1210" i="17"/>
  <c r="AF1210" i="17" s="1"/>
  <c r="I1212" i="17"/>
  <c r="J1212" i="17" s="1"/>
  <c r="K1212" i="17" s="1"/>
  <c r="H1213" i="17"/>
  <c r="N1212" i="17"/>
  <c r="M1213" i="17"/>
  <c r="O1211" i="17"/>
  <c r="AC1211" i="17"/>
  <c r="P288" i="17"/>
  <c r="AT289" i="17"/>
  <c r="AU288" i="17"/>
  <c r="AD1211" i="17" l="1"/>
  <c r="AE1211" i="17"/>
  <c r="AF1211" i="17" s="1"/>
  <c r="AC1212" i="17"/>
  <c r="O1212" i="17"/>
  <c r="N1213" i="17"/>
  <c r="M1214" i="17"/>
  <c r="I1213" i="17"/>
  <c r="J1213" i="17" s="1"/>
  <c r="K1213" i="17" s="1"/>
  <c r="H1214" i="17"/>
  <c r="P289" i="17"/>
  <c r="AT290" i="17"/>
  <c r="AU289" i="17"/>
  <c r="I1214" i="17" l="1"/>
  <c r="J1214" i="17" s="1"/>
  <c r="K1214" i="17" s="1"/>
  <c r="H1215" i="17"/>
  <c r="AD1212" i="17"/>
  <c r="AE1212" i="17"/>
  <c r="AF1212" i="17" s="1"/>
  <c r="N1214" i="17"/>
  <c r="M1215" i="17"/>
  <c r="AC1213" i="17"/>
  <c r="O1213" i="17"/>
  <c r="P290" i="17"/>
  <c r="AT291" i="17"/>
  <c r="AU290" i="17"/>
  <c r="AD1213" i="17" l="1"/>
  <c r="AE1213" i="17"/>
  <c r="AF1213" i="17" s="1"/>
  <c r="N1215" i="17"/>
  <c r="M1216" i="17"/>
  <c r="AC1214" i="17"/>
  <c r="O1214" i="17"/>
  <c r="I1215" i="17"/>
  <c r="J1215" i="17" s="1"/>
  <c r="K1215" i="17" s="1"/>
  <c r="H1216" i="17"/>
  <c r="P291" i="17"/>
  <c r="AT292" i="17"/>
  <c r="AU291" i="17"/>
  <c r="I1216" i="17" l="1"/>
  <c r="J1216" i="17" s="1"/>
  <c r="K1216" i="17" s="1"/>
  <c r="H1217" i="17"/>
  <c r="AD1214" i="17"/>
  <c r="AE1214" i="17"/>
  <c r="AF1214" i="17" s="1"/>
  <c r="AC1215" i="17"/>
  <c r="O1215" i="17"/>
  <c r="N1216" i="17"/>
  <c r="M1217" i="17"/>
  <c r="P292" i="17"/>
  <c r="AT293" i="17"/>
  <c r="AU292" i="17"/>
  <c r="AC1216" i="17" l="1"/>
  <c r="O1216" i="17"/>
  <c r="N1217" i="17"/>
  <c r="M1218" i="17"/>
  <c r="I1217" i="17"/>
  <c r="J1217" i="17" s="1"/>
  <c r="K1217" i="17" s="1"/>
  <c r="H1218" i="17"/>
  <c r="AD1215" i="17"/>
  <c r="AE1215" i="17"/>
  <c r="AF1215" i="17" s="1"/>
  <c r="P293" i="17"/>
  <c r="AT294" i="17"/>
  <c r="AU293" i="17"/>
  <c r="I1218" i="17" l="1"/>
  <c r="J1218" i="17" s="1"/>
  <c r="K1218" i="17" s="1"/>
  <c r="H1219" i="17"/>
  <c r="N1218" i="17"/>
  <c r="M1219" i="17"/>
  <c r="O1217" i="17"/>
  <c r="AC1217" i="17"/>
  <c r="AD1216" i="17"/>
  <c r="AE1216" i="17"/>
  <c r="AF1216" i="17" s="1"/>
  <c r="P294" i="17"/>
  <c r="AT295" i="17"/>
  <c r="AU294" i="17"/>
  <c r="I1219" i="17" l="1"/>
  <c r="J1219" i="17" s="1"/>
  <c r="K1219" i="17" s="1"/>
  <c r="H1220" i="17"/>
  <c r="AD1217" i="17"/>
  <c r="AE1217" i="17"/>
  <c r="AF1217" i="17" s="1"/>
  <c r="N1219" i="17"/>
  <c r="M1220" i="17"/>
  <c r="AC1218" i="17"/>
  <c r="O1218" i="17"/>
  <c r="P295" i="17"/>
  <c r="AT296" i="17"/>
  <c r="AU295" i="17"/>
  <c r="N1220" i="17" l="1"/>
  <c r="M1221" i="17"/>
  <c r="AD1218" i="17"/>
  <c r="AE1218" i="17"/>
  <c r="AF1218" i="17" s="1"/>
  <c r="AC1219" i="17"/>
  <c r="O1219" i="17"/>
  <c r="I1220" i="17"/>
  <c r="J1220" i="17" s="1"/>
  <c r="K1220" i="17" s="1"/>
  <c r="H1221" i="17"/>
  <c r="P296" i="17"/>
  <c r="AT297" i="17"/>
  <c r="AU296" i="17"/>
  <c r="I1221" i="17" l="1"/>
  <c r="J1221" i="17" s="1"/>
  <c r="K1221" i="17" s="1"/>
  <c r="H1222" i="17"/>
  <c r="N1221" i="17"/>
  <c r="M1222" i="17"/>
  <c r="AD1219" i="17"/>
  <c r="AE1219" i="17"/>
  <c r="AF1219" i="17" s="1"/>
  <c r="O1220" i="17"/>
  <c r="AC1220" i="17"/>
  <c r="P297" i="17"/>
  <c r="AT298" i="17"/>
  <c r="AU297" i="17"/>
  <c r="AD1220" i="17" l="1"/>
  <c r="AE1220" i="17"/>
  <c r="AF1220" i="17" s="1"/>
  <c r="N1222" i="17"/>
  <c r="M1223" i="17"/>
  <c r="I1222" i="17"/>
  <c r="J1222" i="17" s="1"/>
  <c r="K1222" i="17" s="1"/>
  <c r="H1223" i="17"/>
  <c r="O1221" i="17"/>
  <c r="AC1221" i="17"/>
  <c r="P298" i="17"/>
  <c r="AT299" i="17"/>
  <c r="AU298" i="17"/>
  <c r="AC1222" i="17" l="1"/>
  <c r="O1222" i="17"/>
  <c r="AD1221" i="17"/>
  <c r="AE1221" i="17"/>
  <c r="AF1221" i="17" s="1"/>
  <c r="I1223" i="17"/>
  <c r="J1223" i="17" s="1"/>
  <c r="K1223" i="17" s="1"/>
  <c r="H1224" i="17"/>
  <c r="N1223" i="17"/>
  <c r="M1224" i="17"/>
  <c r="P299" i="17"/>
  <c r="AT300" i="17"/>
  <c r="AU299" i="17"/>
  <c r="N1224" i="17" l="1"/>
  <c r="M1225" i="17"/>
  <c r="AC1223" i="17"/>
  <c r="O1223" i="17"/>
  <c r="I1224" i="17"/>
  <c r="J1224" i="17" s="1"/>
  <c r="K1224" i="17" s="1"/>
  <c r="H1225" i="17"/>
  <c r="AD1222" i="17"/>
  <c r="AE1222" i="17"/>
  <c r="AF1222" i="17" s="1"/>
  <c r="P300" i="17"/>
  <c r="AT301" i="17"/>
  <c r="AU300" i="17"/>
  <c r="N1225" i="17" l="1"/>
  <c r="M1226" i="17"/>
  <c r="I1225" i="17"/>
  <c r="J1225" i="17" s="1"/>
  <c r="K1225" i="17" s="1"/>
  <c r="H1226" i="17"/>
  <c r="AD1223" i="17"/>
  <c r="AE1223" i="17"/>
  <c r="AF1223" i="17" s="1"/>
  <c r="AC1224" i="17"/>
  <c r="O1224" i="17"/>
  <c r="P301" i="17"/>
  <c r="AT302" i="17"/>
  <c r="AU301" i="17"/>
  <c r="AD1224" i="17" l="1"/>
  <c r="AE1224" i="17"/>
  <c r="AF1224" i="17" s="1"/>
  <c r="I1226" i="17"/>
  <c r="J1226" i="17" s="1"/>
  <c r="K1226" i="17" s="1"/>
  <c r="H1227" i="17"/>
  <c r="N1226" i="17"/>
  <c r="M1227" i="17"/>
  <c r="AC1225" i="17"/>
  <c r="O1225" i="17"/>
  <c r="AU302" i="17"/>
  <c r="P302" i="17"/>
  <c r="AT303" i="17"/>
  <c r="AD1225" i="17" l="1"/>
  <c r="AE1225" i="17"/>
  <c r="AF1225" i="17" s="1"/>
  <c r="N1227" i="17"/>
  <c r="M1228" i="17"/>
  <c r="AC1226" i="17"/>
  <c r="O1226" i="17"/>
  <c r="I1227" i="17"/>
  <c r="J1227" i="17" s="1"/>
  <c r="K1227" i="17" s="1"/>
  <c r="H1228" i="17"/>
  <c r="P303" i="17"/>
  <c r="AT304" i="17"/>
  <c r="AU303" i="17"/>
  <c r="N1228" i="17" l="1"/>
  <c r="M1229" i="17"/>
  <c r="AC1227" i="17"/>
  <c r="O1227" i="17"/>
  <c r="I1228" i="17"/>
  <c r="J1228" i="17" s="1"/>
  <c r="K1228" i="17" s="1"/>
  <c r="H1229" i="17"/>
  <c r="AD1226" i="17"/>
  <c r="AE1226" i="17"/>
  <c r="AF1226" i="17" s="1"/>
  <c r="P304" i="17"/>
  <c r="AT305" i="17"/>
  <c r="AU304" i="17"/>
  <c r="N1229" i="17" l="1"/>
  <c r="M1230" i="17"/>
  <c r="I1229" i="17"/>
  <c r="J1229" i="17" s="1"/>
  <c r="K1229" i="17" s="1"/>
  <c r="H1230" i="17"/>
  <c r="AD1227" i="17"/>
  <c r="AE1227" i="17"/>
  <c r="AF1227" i="17" s="1"/>
  <c r="AC1228" i="17"/>
  <c r="O1228" i="17"/>
  <c r="P305" i="17"/>
  <c r="AT306" i="17"/>
  <c r="AU305" i="17"/>
  <c r="I1230" i="17" l="1"/>
  <c r="J1230" i="17" s="1"/>
  <c r="K1230" i="17" s="1"/>
  <c r="H1231" i="17"/>
  <c r="N1230" i="17"/>
  <c r="M1231" i="17"/>
  <c r="AD1228" i="17"/>
  <c r="AE1228" i="17"/>
  <c r="AF1228" i="17" s="1"/>
  <c r="O1229" i="17"/>
  <c r="AC1229" i="17"/>
  <c r="P306" i="17"/>
  <c r="AT307" i="17"/>
  <c r="AU306" i="17"/>
  <c r="N1231" i="17" l="1"/>
  <c r="M1232" i="17"/>
  <c r="I1231" i="17"/>
  <c r="J1231" i="17" s="1"/>
  <c r="K1231" i="17" s="1"/>
  <c r="H1232" i="17"/>
  <c r="AD1229" i="17"/>
  <c r="AE1229" i="17"/>
  <c r="AF1229" i="17" s="1"/>
  <c r="AC1230" i="17"/>
  <c r="O1230" i="17"/>
  <c r="P307" i="17"/>
  <c r="AT308" i="17"/>
  <c r="AU307" i="17"/>
  <c r="AD1230" i="17" l="1"/>
  <c r="AE1230" i="17"/>
  <c r="AF1230" i="17" s="1"/>
  <c r="I1232" i="17"/>
  <c r="J1232" i="17" s="1"/>
  <c r="K1232" i="17" s="1"/>
  <c r="H1233" i="17"/>
  <c r="N1232" i="17"/>
  <c r="M1233" i="17"/>
  <c r="AC1231" i="17"/>
  <c r="O1231" i="17"/>
  <c r="P308" i="17"/>
  <c r="AT309" i="17"/>
  <c r="AU308" i="17"/>
  <c r="AD1231" i="17" l="1"/>
  <c r="AE1231" i="17"/>
  <c r="AF1231" i="17" s="1"/>
  <c r="O1232" i="17"/>
  <c r="AC1232" i="17"/>
  <c r="N1233" i="17"/>
  <c r="M1234" i="17"/>
  <c r="I1233" i="17"/>
  <c r="J1233" i="17" s="1"/>
  <c r="K1233" i="17" s="1"/>
  <c r="H1234" i="17"/>
  <c r="P309" i="17"/>
  <c r="AT310" i="17"/>
  <c r="AU309" i="17"/>
  <c r="I1234" i="17" l="1"/>
  <c r="J1234" i="17" s="1"/>
  <c r="K1234" i="17" s="1"/>
  <c r="H1235" i="17"/>
  <c r="N1234" i="17"/>
  <c r="M1235" i="17"/>
  <c r="O1233" i="17"/>
  <c r="AC1233" i="17"/>
  <c r="AD1232" i="17"/>
  <c r="AE1232" i="17"/>
  <c r="AF1232" i="17" s="1"/>
  <c r="P310" i="17"/>
  <c r="AT311" i="17"/>
  <c r="AU310" i="17"/>
  <c r="AD1233" i="17" l="1"/>
  <c r="AE1233" i="17"/>
  <c r="AF1233" i="17" s="1"/>
  <c r="N1235" i="17"/>
  <c r="M1236" i="17"/>
  <c r="I1235" i="17"/>
  <c r="J1235" i="17" s="1"/>
  <c r="K1235" i="17" s="1"/>
  <c r="H1236" i="17"/>
  <c r="O1234" i="17"/>
  <c r="AC1234" i="17"/>
  <c r="P311" i="17"/>
  <c r="AT312" i="17"/>
  <c r="AU311" i="17"/>
  <c r="AD1234" i="17" l="1"/>
  <c r="AE1234" i="17"/>
  <c r="AF1234" i="17" s="1"/>
  <c r="I1236" i="17"/>
  <c r="J1236" i="17" s="1"/>
  <c r="K1236" i="17" s="1"/>
  <c r="H1237" i="17"/>
  <c r="N1236" i="17"/>
  <c r="M1237" i="17"/>
  <c r="O1235" i="17"/>
  <c r="AC1235" i="17"/>
  <c r="P312" i="17"/>
  <c r="AT313" i="17"/>
  <c r="AU312" i="17"/>
  <c r="AD1235" i="17" l="1"/>
  <c r="AE1235" i="17"/>
  <c r="AF1235" i="17" s="1"/>
  <c r="N1237" i="17"/>
  <c r="M1238" i="17"/>
  <c r="AC1236" i="17"/>
  <c r="O1236" i="17"/>
  <c r="I1237" i="17"/>
  <c r="J1237" i="17" s="1"/>
  <c r="K1237" i="17" s="1"/>
  <c r="H1238" i="17"/>
  <c r="P313" i="17"/>
  <c r="AT314" i="17"/>
  <c r="AU313" i="17"/>
  <c r="I1238" i="17" l="1"/>
  <c r="J1238" i="17" s="1"/>
  <c r="K1238" i="17" s="1"/>
  <c r="H1239" i="17"/>
  <c r="AD1236" i="17"/>
  <c r="AE1236" i="17"/>
  <c r="AF1236" i="17" s="1"/>
  <c r="AC1237" i="17"/>
  <c r="O1237" i="17"/>
  <c r="N1238" i="17"/>
  <c r="M1239" i="17"/>
  <c r="P314" i="17"/>
  <c r="AT315" i="17"/>
  <c r="AU314" i="17"/>
  <c r="N1239" i="17" l="1"/>
  <c r="M1240" i="17"/>
  <c r="O1238" i="17"/>
  <c r="AC1238" i="17"/>
  <c r="I1239" i="17"/>
  <c r="J1239" i="17" s="1"/>
  <c r="K1239" i="17" s="1"/>
  <c r="H1240" i="17"/>
  <c r="AD1237" i="17"/>
  <c r="AE1237" i="17"/>
  <c r="AF1237" i="17" s="1"/>
  <c r="P315" i="17"/>
  <c r="AT316" i="17"/>
  <c r="AU315" i="17"/>
  <c r="I1240" i="17" l="1"/>
  <c r="J1240" i="17" s="1"/>
  <c r="K1240" i="17" s="1"/>
  <c r="N1240" i="17"/>
  <c r="AD1238" i="17"/>
  <c r="AE1238" i="17"/>
  <c r="AF1238" i="17" s="1"/>
  <c r="O1239" i="17"/>
  <c r="AC1239" i="17"/>
  <c r="P316" i="17"/>
  <c r="AT317" i="17"/>
  <c r="AU316" i="17"/>
  <c r="AD1239" i="17" l="1"/>
  <c r="AE1239" i="17"/>
  <c r="AF1239" i="17" s="1"/>
  <c r="AC1240" i="17"/>
  <c r="O1240" i="17"/>
  <c r="P317" i="17"/>
  <c r="AT318" i="17"/>
  <c r="AU317" i="17"/>
  <c r="AD1240" i="17" l="1"/>
  <c r="AE1240" i="17"/>
  <c r="AF1240" i="17" s="1"/>
  <c r="P318" i="17"/>
  <c r="AT319" i="17"/>
  <c r="AU318" i="17"/>
  <c r="P319" i="17" l="1"/>
  <c r="AT320" i="17"/>
  <c r="AU319" i="17"/>
  <c r="P320" i="17" l="1"/>
  <c r="AT321" i="17"/>
  <c r="AU320" i="17"/>
  <c r="P321" i="17" l="1"/>
  <c r="AT322" i="17"/>
  <c r="AU321" i="17"/>
  <c r="P322" i="17" l="1"/>
  <c r="AT323" i="17"/>
  <c r="AU322" i="17"/>
  <c r="P323" i="17" l="1"/>
  <c r="AT324" i="17"/>
  <c r="AU323" i="17"/>
  <c r="P324" i="17" l="1"/>
  <c r="AT325" i="17"/>
  <c r="AU324" i="17"/>
  <c r="P325" i="17" l="1"/>
  <c r="AT326" i="17"/>
  <c r="AU325" i="17"/>
  <c r="K1242" i="17" l="1"/>
  <c r="P326" i="17"/>
  <c r="AT327" i="17"/>
  <c r="AU326" i="17"/>
  <c r="P327" i="17" l="1"/>
  <c r="AT328" i="17"/>
  <c r="AU327" i="17"/>
  <c r="P328" i="17" l="1"/>
  <c r="AT329" i="17"/>
  <c r="AU328" i="17"/>
  <c r="P329" i="17" l="1"/>
  <c r="AT330" i="17"/>
  <c r="AU329" i="17"/>
  <c r="P330" i="17" l="1"/>
  <c r="AT331" i="17"/>
  <c r="AU330" i="17"/>
  <c r="P331" i="17" l="1"/>
  <c r="AT332" i="17"/>
  <c r="AU331" i="17"/>
  <c r="P332" i="17" l="1"/>
  <c r="AT333" i="17"/>
  <c r="AU332" i="17"/>
  <c r="P333" i="17" l="1"/>
  <c r="AT334" i="17"/>
  <c r="AU333" i="17"/>
  <c r="P334" i="17" l="1"/>
  <c r="AT335" i="17"/>
  <c r="AU334" i="17"/>
  <c r="P335" i="17" l="1"/>
  <c r="AT336" i="17"/>
  <c r="AU335" i="17"/>
  <c r="P336" i="17" l="1"/>
  <c r="AT337" i="17"/>
  <c r="AU336" i="17"/>
  <c r="P337" i="17" l="1"/>
  <c r="AT338" i="17"/>
  <c r="AU337" i="17"/>
  <c r="P338" i="17" l="1"/>
  <c r="AT339" i="17"/>
  <c r="AU338" i="17"/>
  <c r="J7" i="25" l="1"/>
  <c r="P339" i="17"/>
  <c r="AT340" i="17"/>
  <c r="AU339" i="17"/>
  <c r="P340" i="17" l="1"/>
  <c r="AT341" i="17"/>
  <c r="AU340" i="17"/>
  <c r="P341" i="17" l="1"/>
  <c r="AT342" i="17"/>
  <c r="AU341" i="17"/>
  <c r="P342" i="17" l="1"/>
  <c r="AT343" i="17"/>
  <c r="AU342" i="17"/>
  <c r="P343" i="17" l="1"/>
  <c r="AT344" i="17"/>
  <c r="AU343" i="17"/>
  <c r="P344" i="17" l="1"/>
  <c r="AT345" i="17"/>
  <c r="AU344" i="17"/>
  <c r="P345" i="17" l="1"/>
  <c r="AT346" i="17"/>
  <c r="AU345" i="17"/>
  <c r="P346" i="17" l="1"/>
  <c r="AT347" i="17"/>
  <c r="AU346" i="17"/>
  <c r="P347" i="17" l="1"/>
  <c r="AT348" i="17"/>
  <c r="AU347" i="17"/>
  <c r="P348" i="17" l="1"/>
  <c r="AT349" i="17"/>
  <c r="AU348" i="17"/>
  <c r="P349" i="17" l="1"/>
  <c r="AT350" i="17"/>
  <c r="AU349" i="17"/>
  <c r="P350" i="17" l="1"/>
  <c r="AT351" i="17"/>
  <c r="AU350" i="17"/>
  <c r="P351" i="17" l="1"/>
  <c r="AT352" i="17"/>
  <c r="AU351" i="17"/>
  <c r="P352" i="17" l="1"/>
  <c r="AT353" i="17"/>
  <c r="AU352" i="17"/>
  <c r="P353" i="17" l="1"/>
  <c r="AT354" i="17"/>
  <c r="AU353" i="17"/>
  <c r="P354" i="17" l="1"/>
  <c r="AT355" i="17"/>
  <c r="AU354" i="17"/>
  <c r="P355" i="17" l="1"/>
  <c r="AT356" i="17"/>
  <c r="AU355" i="17"/>
  <c r="P356" i="17" l="1"/>
  <c r="AT357" i="17"/>
  <c r="AU356" i="17"/>
  <c r="P357" i="17" l="1"/>
  <c r="AT358" i="17"/>
  <c r="AU357" i="17"/>
  <c r="P358" i="17" l="1"/>
  <c r="AT359" i="17"/>
  <c r="AU358" i="17"/>
  <c r="P359" i="17" l="1"/>
  <c r="AT360" i="17"/>
  <c r="AU359" i="17"/>
  <c r="P360" i="17" l="1"/>
  <c r="AT361" i="17"/>
  <c r="AU360" i="17"/>
  <c r="P361" i="17" l="1"/>
  <c r="AT362" i="17"/>
  <c r="AU361" i="17"/>
  <c r="P362" i="17" l="1"/>
  <c r="AT363" i="17"/>
  <c r="AU362" i="17"/>
  <c r="P363" i="17" l="1"/>
  <c r="AT364" i="17"/>
  <c r="AU363" i="17"/>
  <c r="P364" i="17" l="1"/>
  <c r="AT365" i="17"/>
  <c r="AU364" i="17"/>
  <c r="P365" i="17" l="1"/>
  <c r="AT366" i="17"/>
  <c r="AU365" i="17"/>
  <c r="P366" i="17" l="1"/>
  <c r="AT367" i="17"/>
  <c r="AU366" i="17"/>
  <c r="P367" i="17" l="1"/>
  <c r="AT368" i="17"/>
  <c r="AU367" i="17"/>
  <c r="P368" i="17" l="1"/>
  <c r="AT369" i="17"/>
  <c r="AU368" i="17"/>
  <c r="P369" i="17" l="1"/>
  <c r="AT370" i="17"/>
  <c r="AU369" i="17"/>
  <c r="P370" i="17" l="1"/>
  <c r="AT371" i="17"/>
  <c r="AU370" i="17"/>
  <c r="P371" i="17" l="1"/>
  <c r="AT372" i="17"/>
  <c r="AU371" i="17"/>
  <c r="P372" i="17" l="1"/>
  <c r="AT373" i="17"/>
  <c r="AU372" i="17"/>
  <c r="P373" i="17" l="1"/>
  <c r="AT374" i="17"/>
  <c r="AU373" i="17"/>
  <c r="P374" i="17" l="1"/>
  <c r="AT375" i="17"/>
  <c r="AU374" i="17"/>
  <c r="P375" i="17" l="1"/>
  <c r="AT376" i="17"/>
  <c r="AU375" i="17"/>
  <c r="P376" i="17" l="1"/>
  <c r="AT377" i="17"/>
  <c r="AU376" i="17"/>
  <c r="P377" i="17" l="1"/>
  <c r="AT378" i="17"/>
  <c r="AU377" i="17"/>
  <c r="P378" i="17" l="1"/>
  <c r="AT379" i="17"/>
  <c r="AU378" i="17"/>
  <c r="P379" i="17" l="1"/>
  <c r="AT380" i="17"/>
  <c r="AU379" i="17"/>
  <c r="P380" i="17" l="1"/>
  <c r="AT381" i="17"/>
  <c r="AU380" i="17"/>
  <c r="P381" i="17" l="1"/>
  <c r="AT382" i="17"/>
  <c r="AU381" i="17"/>
  <c r="P382" i="17" l="1"/>
  <c r="AT383" i="17"/>
  <c r="AU382" i="17"/>
  <c r="P383" i="17" l="1"/>
  <c r="AT384" i="17"/>
  <c r="AU383" i="17"/>
  <c r="P384" i="17" l="1"/>
  <c r="AT385" i="17"/>
  <c r="AU384" i="17"/>
  <c r="P385" i="17" l="1"/>
  <c r="AT386" i="17"/>
  <c r="AU385" i="17"/>
  <c r="P386" i="17" l="1"/>
  <c r="AT387" i="17"/>
  <c r="AU386" i="17"/>
  <c r="P387" i="17" l="1"/>
  <c r="AT388" i="17"/>
  <c r="AU387" i="17"/>
  <c r="P388" i="17" l="1"/>
  <c r="AT389" i="17"/>
  <c r="AU388" i="17"/>
  <c r="P389" i="17" l="1"/>
  <c r="AT390" i="17"/>
  <c r="AU389" i="17"/>
  <c r="P390" i="17" l="1"/>
  <c r="AT391" i="17"/>
  <c r="AU390" i="17"/>
  <c r="P391" i="17" l="1"/>
  <c r="AT392" i="17"/>
  <c r="AU391" i="17"/>
  <c r="P392" i="17" l="1"/>
  <c r="AT393" i="17"/>
  <c r="AU392" i="17"/>
  <c r="P393" i="17" l="1"/>
  <c r="AT394" i="17"/>
  <c r="AU393" i="17"/>
  <c r="P394" i="17" l="1"/>
  <c r="AT395" i="17"/>
  <c r="AU394" i="17"/>
  <c r="P395" i="17" l="1"/>
  <c r="AT396" i="17"/>
  <c r="AU395" i="17"/>
  <c r="P396" i="17" l="1"/>
  <c r="AT397" i="17"/>
  <c r="AU396" i="17"/>
  <c r="P397" i="17" l="1"/>
  <c r="AT398" i="17"/>
  <c r="AU397" i="17"/>
  <c r="P398" i="17" l="1"/>
  <c r="AT399" i="17"/>
  <c r="AU398" i="17"/>
  <c r="P399" i="17" l="1"/>
  <c r="AT400" i="17"/>
  <c r="AU399" i="17"/>
  <c r="P400" i="17" l="1"/>
  <c r="AT401" i="17"/>
  <c r="AU400" i="17"/>
  <c r="P401" i="17" l="1"/>
  <c r="AT402" i="17"/>
  <c r="AU401" i="17"/>
  <c r="P402" i="17" l="1"/>
  <c r="AT403" i="17"/>
  <c r="AU402" i="17"/>
  <c r="P403" i="17" l="1"/>
  <c r="AT404" i="17"/>
  <c r="AU403" i="17"/>
  <c r="P404" i="17" l="1"/>
  <c r="AT405" i="17"/>
  <c r="AU404" i="17"/>
  <c r="P405" i="17" l="1"/>
  <c r="AT406" i="17"/>
  <c r="AU405" i="17"/>
  <c r="P406" i="17" l="1"/>
  <c r="AT407" i="17"/>
  <c r="AU406" i="17"/>
  <c r="P407" i="17" l="1"/>
  <c r="AT408" i="17"/>
  <c r="AU407" i="17"/>
  <c r="P408" i="17" l="1"/>
  <c r="AT409" i="17"/>
  <c r="AU408" i="17"/>
  <c r="P409" i="17" l="1"/>
  <c r="AT410" i="17"/>
  <c r="AU409" i="17"/>
  <c r="P410" i="17" l="1"/>
  <c r="AT411" i="17"/>
  <c r="AU410" i="17"/>
  <c r="P411" i="17" l="1"/>
  <c r="AT412" i="17"/>
  <c r="AU411" i="17"/>
  <c r="P412" i="17" l="1"/>
  <c r="AT413" i="17"/>
  <c r="AU412" i="17"/>
  <c r="P413" i="17" l="1"/>
  <c r="AT414" i="17"/>
  <c r="AU413" i="17"/>
  <c r="P414" i="17" l="1"/>
  <c r="AT415" i="17"/>
  <c r="AU414" i="17"/>
  <c r="P415" i="17" l="1"/>
  <c r="AT416" i="17"/>
  <c r="AU415" i="17"/>
  <c r="P416" i="17" l="1"/>
  <c r="AT417" i="17"/>
  <c r="AU416" i="17"/>
  <c r="P417" i="17" l="1"/>
  <c r="AT418" i="17"/>
  <c r="AU417" i="17"/>
  <c r="P418" i="17" l="1"/>
  <c r="AT419" i="17"/>
  <c r="AU418" i="17"/>
  <c r="P419" i="17" l="1"/>
  <c r="AT420" i="17"/>
  <c r="AU419" i="17"/>
  <c r="P420" i="17" l="1"/>
  <c r="AT421" i="17"/>
  <c r="AU420" i="17"/>
  <c r="P421" i="17" l="1"/>
  <c r="AT422" i="17"/>
  <c r="AU421" i="17"/>
  <c r="P422" i="17" l="1"/>
  <c r="AT423" i="17"/>
  <c r="AU422" i="17"/>
  <c r="P423" i="17" l="1"/>
  <c r="AT424" i="17"/>
  <c r="AU423" i="17"/>
  <c r="P424" i="17" l="1"/>
  <c r="AT425" i="17"/>
  <c r="AU424" i="17"/>
  <c r="P425" i="17" l="1"/>
  <c r="AT426" i="17"/>
  <c r="AU425" i="17"/>
  <c r="P426" i="17" l="1"/>
  <c r="AT427" i="17"/>
  <c r="AU426" i="17"/>
  <c r="P427" i="17" l="1"/>
  <c r="AT428" i="17"/>
  <c r="AU427" i="17"/>
  <c r="P428" i="17" l="1"/>
  <c r="AT429" i="17"/>
  <c r="AU428" i="17"/>
  <c r="P429" i="17" l="1"/>
  <c r="AT430" i="17"/>
  <c r="AU429" i="17"/>
  <c r="P430" i="17" l="1"/>
  <c r="AT431" i="17"/>
  <c r="AU430" i="17"/>
  <c r="P431" i="17" l="1"/>
  <c r="AT432" i="17"/>
  <c r="AU431" i="17"/>
  <c r="P432" i="17" l="1"/>
  <c r="AT433" i="17"/>
  <c r="AU432" i="17"/>
  <c r="P433" i="17" l="1"/>
  <c r="AT434" i="17"/>
  <c r="AU433" i="17"/>
  <c r="P434" i="17" l="1"/>
  <c r="AT435" i="17"/>
  <c r="AU434" i="17"/>
  <c r="P435" i="17" l="1"/>
  <c r="AT436" i="17"/>
  <c r="AU435" i="17"/>
  <c r="P436" i="17" l="1"/>
  <c r="AT437" i="17"/>
  <c r="AU436" i="17"/>
  <c r="P437" i="17" l="1"/>
  <c r="AT438" i="17"/>
  <c r="AU437" i="17"/>
  <c r="P438" i="17" l="1"/>
  <c r="AT439" i="17"/>
  <c r="AU438" i="17"/>
  <c r="P439" i="17" l="1"/>
  <c r="AT440" i="17"/>
  <c r="AU439" i="17"/>
  <c r="P440" i="17" l="1"/>
  <c r="AT441" i="17"/>
  <c r="AU440" i="17"/>
  <c r="P441" i="17" l="1"/>
  <c r="AT442" i="17"/>
  <c r="AU441" i="17"/>
  <c r="P442" i="17" l="1"/>
  <c r="AT443" i="17"/>
  <c r="AU442" i="17"/>
  <c r="P443" i="17" l="1"/>
  <c r="AT444" i="17"/>
  <c r="AU443" i="17"/>
  <c r="P444" i="17" l="1"/>
  <c r="AT445" i="17"/>
  <c r="AU444" i="17"/>
  <c r="P445" i="17" l="1"/>
  <c r="AT446" i="17"/>
  <c r="AU445" i="17"/>
  <c r="P446" i="17" l="1"/>
  <c r="AT447" i="17"/>
  <c r="AU446" i="17"/>
  <c r="P447" i="17" l="1"/>
  <c r="AT448" i="17"/>
  <c r="AU447" i="17"/>
  <c r="P448" i="17" l="1"/>
  <c r="AT449" i="17"/>
  <c r="AU448" i="17"/>
  <c r="P449" i="17" l="1"/>
  <c r="AT450" i="17"/>
  <c r="AU449" i="17"/>
  <c r="P450" i="17" l="1"/>
  <c r="AT451" i="17"/>
  <c r="AU450" i="17"/>
  <c r="P451" i="17" l="1"/>
  <c r="AT452" i="17"/>
  <c r="AU451" i="17"/>
  <c r="P452" i="17" l="1"/>
  <c r="AT453" i="17"/>
  <c r="AU452" i="17"/>
  <c r="P453" i="17" l="1"/>
  <c r="AT454" i="17"/>
  <c r="AU453" i="17"/>
  <c r="P454" i="17" l="1"/>
  <c r="AT455" i="17"/>
  <c r="AU454" i="17"/>
  <c r="P455" i="17" l="1"/>
  <c r="AT456" i="17"/>
  <c r="AU455" i="17"/>
  <c r="P456" i="17" l="1"/>
  <c r="AT457" i="17"/>
  <c r="AU456" i="17"/>
  <c r="P457" i="17" l="1"/>
  <c r="AT458" i="17"/>
  <c r="AU457" i="17"/>
  <c r="P458" i="17" l="1"/>
  <c r="AT459" i="17"/>
  <c r="AU458" i="17"/>
  <c r="P459" i="17" l="1"/>
  <c r="AT460" i="17"/>
  <c r="AU459" i="17"/>
  <c r="P460" i="17" l="1"/>
  <c r="AT461" i="17"/>
  <c r="AU460" i="17"/>
  <c r="P461" i="17" l="1"/>
  <c r="AT462" i="17"/>
  <c r="AU461" i="17"/>
  <c r="P462" i="17" l="1"/>
  <c r="AT463" i="17"/>
  <c r="AU462" i="17"/>
  <c r="P463" i="17" l="1"/>
  <c r="AT464" i="17"/>
  <c r="AU463" i="17"/>
  <c r="P464" i="17" l="1"/>
  <c r="AT465" i="17"/>
  <c r="AU464" i="17"/>
  <c r="P465" i="17" l="1"/>
  <c r="AT466" i="17"/>
  <c r="AU465" i="17"/>
  <c r="P466" i="17" l="1"/>
  <c r="AT467" i="17"/>
  <c r="AU466" i="17"/>
  <c r="P467" i="17" l="1"/>
  <c r="AT468" i="17"/>
  <c r="AU467" i="17"/>
  <c r="P468" i="17" l="1"/>
  <c r="AT469" i="17"/>
  <c r="AU468" i="17"/>
  <c r="P469" i="17" l="1"/>
  <c r="AT470" i="17"/>
  <c r="AU469" i="17"/>
  <c r="P470" i="17" l="1"/>
  <c r="AT471" i="17"/>
  <c r="AU470" i="17"/>
  <c r="P471" i="17" l="1"/>
  <c r="AT472" i="17"/>
  <c r="AU471" i="17"/>
  <c r="P472" i="17" l="1"/>
  <c r="AT473" i="17"/>
  <c r="AU472" i="17"/>
  <c r="P473" i="17" l="1"/>
  <c r="AT474" i="17"/>
  <c r="AU473" i="17"/>
  <c r="P474" i="17" l="1"/>
  <c r="AT475" i="17"/>
  <c r="AU474" i="17"/>
  <c r="P475" i="17" l="1"/>
  <c r="AT476" i="17"/>
  <c r="AU475" i="17"/>
  <c r="P476" i="17" l="1"/>
  <c r="AT477" i="17"/>
  <c r="AU476" i="17"/>
  <c r="P477" i="17" l="1"/>
  <c r="AT478" i="17"/>
  <c r="AU477" i="17"/>
  <c r="P478" i="17" l="1"/>
  <c r="AT479" i="17"/>
  <c r="AU478" i="17"/>
  <c r="P479" i="17" l="1"/>
  <c r="AT480" i="17"/>
  <c r="AU479" i="17"/>
  <c r="P480" i="17" l="1"/>
  <c r="AT481" i="17"/>
  <c r="AU480" i="17"/>
  <c r="P481" i="17" l="1"/>
  <c r="AT482" i="17"/>
  <c r="AU481" i="17"/>
  <c r="P482" i="17" l="1"/>
  <c r="AT483" i="17"/>
  <c r="AU482" i="17"/>
  <c r="P483" i="17" l="1"/>
  <c r="AT484" i="17"/>
  <c r="AU483" i="17"/>
  <c r="P484" i="17" l="1"/>
  <c r="AT485" i="17"/>
  <c r="AU484" i="17"/>
  <c r="P485" i="17" l="1"/>
  <c r="AT486" i="17"/>
  <c r="AU485" i="17"/>
  <c r="P486" i="17" l="1"/>
  <c r="AT487" i="17"/>
  <c r="AU486" i="17"/>
  <c r="P487" i="17" l="1"/>
  <c r="AT488" i="17"/>
  <c r="AU487" i="17"/>
  <c r="P488" i="17" l="1"/>
  <c r="AT489" i="17"/>
  <c r="AU488" i="17"/>
  <c r="P489" i="17" l="1"/>
  <c r="AT490" i="17"/>
  <c r="AU489" i="17"/>
  <c r="P490" i="17" l="1"/>
  <c r="AT491" i="17"/>
  <c r="AU490" i="17"/>
  <c r="P491" i="17" l="1"/>
  <c r="AT492" i="17"/>
  <c r="AU491" i="17"/>
  <c r="P492" i="17" l="1"/>
  <c r="AT493" i="17"/>
  <c r="AU492" i="17"/>
  <c r="P493" i="17" l="1"/>
  <c r="AT494" i="17"/>
  <c r="AU493" i="17"/>
  <c r="P494" i="17" l="1"/>
  <c r="AT495" i="17"/>
  <c r="AU494" i="17"/>
  <c r="P495" i="17" l="1"/>
  <c r="AT496" i="17"/>
  <c r="AU495" i="17"/>
  <c r="P496" i="17" l="1"/>
  <c r="AT497" i="17"/>
  <c r="AU496" i="17"/>
  <c r="P497" i="17" l="1"/>
  <c r="AT498" i="17"/>
  <c r="AU497" i="17"/>
  <c r="P498" i="17" l="1"/>
  <c r="AT499" i="17"/>
  <c r="AU498" i="17"/>
  <c r="P499" i="17" l="1"/>
  <c r="AT500" i="17"/>
  <c r="AU499" i="17"/>
  <c r="P500" i="17" l="1"/>
  <c r="AT501" i="17"/>
  <c r="AU500" i="17"/>
  <c r="P501" i="17" l="1"/>
  <c r="AT502" i="17"/>
  <c r="AU501" i="17"/>
  <c r="P502" i="17" l="1"/>
  <c r="AT503" i="17"/>
  <c r="AU502" i="17"/>
  <c r="P503" i="17" l="1"/>
  <c r="AT504" i="17"/>
  <c r="AU503" i="17"/>
  <c r="P504" i="17" l="1"/>
  <c r="AT505" i="17"/>
  <c r="AU504" i="17"/>
  <c r="P505" i="17" l="1"/>
  <c r="AT506" i="17"/>
  <c r="AU505" i="17"/>
  <c r="P506" i="17" l="1"/>
  <c r="AT507" i="17"/>
  <c r="AU506" i="17"/>
  <c r="P507" i="17" l="1"/>
  <c r="AT508" i="17"/>
  <c r="AU507" i="17"/>
  <c r="P508" i="17" l="1"/>
  <c r="AT509" i="17"/>
  <c r="AU508" i="17"/>
  <c r="P509" i="17" l="1"/>
  <c r="AT510" i="17"/>
  <c r="AU509" i="17"/>
  <c r="P510" i="17" l="1"/>
  <c r="AT511" i="17"/>
  <c r="AU510" i="17"/>
  <c r="P511" i="17" l="1"/>
  <c r="AT512" i="17"/>
  <c r="AU511" i="17"/>
  <c r="P512" i="17" l="1"/>
  <c r="AT513" i="17"/>
  <c r="AU512" i="17"/>
  <c r="P513" i="17" l="1"/>
  <c r="AT514" i="17"/>
  <c r="AU513" i="17"/>
  <c r="P514" i="17" l="1"/>
  <c r="AT515" i="17"/>
  <c r="AU514" i="17"/>
  <c r="P515" i="17" l="1"/>
  <c r="AT516" i="17"/>
  <c r="AU515" i="17"/>
  <c r="P516" i="17" l="1"/>
  <c r="AT517" i="17"/>
  <c r="AU516" i="17"/>
  <c r="P517" i="17" l="1"/>
  <c r="AT518" i="17"/>
  <c r="AU517" i="17"/>
  <c r="P518" i="17" l="1"/>
  <c r="AT519" i="17"/>
  <c r="AU518" i="17"/>
  <c r="P519" i="17" l="1"/>
  <c r="AT520" i="17"/>
  <c r="AU519" i="17"/>
  <c r="P520" i="17" l="1"/>
  <c r="AT521" i="17"/>
  <c r="AU520" i="17"/>
  <c r="P521" i="17" l="1"/>
  <c r="AT522" i="17"/>
  <c r="AU521" i="17"/>
  <c r="P522" i="17" l="1"/>
  <c r="AT523" i="17"/>
  <c r="AU522" i="17"/>
  <c r="P523" i="17" l="1"/>
  <c r="AT524" i="17"/>
  <c r="AU523" i="17"/>
  <c r="P524" i="17" l="1"/>
  <c r="AT525" i="17"/>
  <c r="AU524" i="17"/>
  <c r="P525" i="17" l="1"/>
  <c r="AT526" i="17"/>
  <c r="AU525" i="17"/>
  <c r="P526" i="17" l="1"/>
  <c r="AT527" i="17"/>
  <c r="AU526" i="17"/>
  <c r="P527" i="17" l="1"/>
  <c r="AT528" i="17"/>
  <c r="AU527" i="17"/>
  <c r="P528" i="17" l="1"/>
  <c r="AT529" i="17"/>
  <c r="AU528" i="17"/>
  <c r="P529" i="17" l="1"/>
  <c r="AT530" i="17"/>
  <c r="AU529" i="17"/>
  <c r="P530" i="17" l="1"/>
  <c r="AT531" i="17"/>
  <c r="AU530" i="17"/>
  <c r="P531" i="17" l="1"/>
  <c r="AT532" i="17"/>
  <c r="AU531" i="17"/>
  <c r="AU532" i="17" l="1"/>
  <c r="P532" i="17"/>
  <c r="AT533" i="17"/>
  <c r="P533" i="17" l="1"/>
  <c r="AT534" i="17"/>
  <c r="AU533" i="17"/>
  <c r="P534" i="17" l="1"/>
  <c r="AT535" i="17"/>
  <c r="AU534" i="17"/>
  <c r="P535" i="17" l="1"/>
  <c r="AT536" i="17"/>
  <c r="AU535" i="17"/>
  <c r="P536" i="17" l="1"/>
  <c r="AT537" i="17"/>
  <c r="AU536" i="17"/>
  <c r="P537" i="17" l="1"/>
  <c r="AT538" i="17"/>
  <c r="AU537" i="17"/>
  <c r="P538" i="17" l="1"/>
  <c r="AT539" i="17"/>
  <c r="AU538" i="17"/>
  <c r="P539" i="17" l="1"/>
  <c r="AT540" i="17"/>
  <c r="AU539" i="17"/>
  <c r="P540" i="17" l="1"/>
  <c r="AT541" i="17"/>
  <c r="AU540" i="17"/>
  <c r="P541" i="17" l="1"/>
  <c r="AT542" i="17"/>
  <c r="AU541" i="17"/>
  <c r="P542" i="17" l="1"/>
  <c r="AT543" i="17"/>
  <c r="AU542" i="17"/>
  <c r="P543" i="17" l="1"/>
  <c r="AT544" i="17"/>
  <c r="AU543" i="17"/>
  <c r="P544" i="17" l="1"/>
  <c r="AT545" i="17"/>
  <c r="AU544" i="17"/>
  <c r="P545" i="17" l="1"/>
  <c r="AT546" i="17"/>
  <c r="AU545" i="17"/>
  <c r="P546" i="17" l="1"/>
  <c r="AT547" i="17"/>
  <c r="AU546" i="17"/>
  <c r="P547" i="17" l="1"/>
  <c r="AT548" i="17"/>
  <c r="AU547" i="17"/>
  <c r="P548" i="17" l="1"/>
  <c r="AT549" i="17"/>
  <c r="AU548" i="17"/>
  <c r="P549" i="17" l="1"/>
  <c r="AT550" i="17"/>
  <c r="AU549" i="17"/>
  <c r="P550" i="17" l="1"/>
  <c r="AT551" i="17"/>
  <c r="AU550" i="17"/>
  <c r="P551" i="17" l="1"/>
  <c r="AT552" i="17"/>
  <c r="AU551" i="17"/>
  <c r="P552" i="17" l="1"/>
  <c r="AT553" i="17"/>
  <c r="AU552" i="17"/>
  <c r="P553" i="17" l="1"/>
  <c r="AT554" i="17"/>
  <c r="AU553" i="17"/>
  <c r="P554" i="17" l="1"/>
  <c r="AT555" i="17"/>
  <c r="AU554" i="17"/>
  <c r="P555" i="17" l="1"/>
  <c r="AT556" i="17"/>
  <c r="AU555" i="17"/>
  <c r="P556" i="17" l="1"/>
  <c r="AT557" i="17"/>
  <c r="AU556" i="17"/>
  <c r="P557" i="17" l="1"/>
  <c r="AT558" i="17"/>
  <c r="AU557" i="17"/>
  <c r="P558" i="17" l="1"/>
  <c r="AT559" i="17"/>
  <c r="AU558" i="17"/>
  <c r="P559" i="17" l="1"/>
  <c r="AT560" i="17"/>
  <c r="AU559" i="17"/>
  <c r="P560" i="17" l="1"/>
  <c r="AT561" i="17"/>
  <c r="AU560" i="17"/>
  <c r="P561" i="17" l="1"/>
  <c r="AT562" i="17"/>
  <c r="AU561" i="17"/>
  <c r="P562" i="17" l="1"/>
  <c r="AT563" i="17"/>
  <c r="AU562" i="17"/>
  <c r="P563" i="17" l="1"/>
  <c r="AT564" i="17"/>
  <c r="AU563" i="17"/>
  <c r="P564" i="17" l="1"/>
  <c r="AT565" i="17"/>
  <c r="AU564" i="17"/>
  <c r="P565" i="17" l="1"/>
  <c r="AT566" i="17"/>
  <c r="AU565" i="17"/>
  <c r="P566" i="17" l="1"/>
  <c r="AT567" i="17"/>
  <c r="AU566" i="17"/>
  <c r="P567" i="17" l="1"/>
  <c r="AT568" i="17"/>
  <c r="AU567" i="17"/>
  <c r="P568" i="17" l="1"/>
  <c r="AT569" i="17"/>
  <c r="AU568" i="17"/>
  <c r="P569" i="17" l="1"/>
  <c r="AT570" i="17"/>
  <c r="AU569" i="17"/>
  <c r="P570" i="17" l="1"/>
  <c r="AT571" i="17"/>
  <c r="AU570" i="17"/>
  <c r="P571" i="17" l="1"/>
  <c r="AT572" i="17"/>
  <c r="AU571" i="17"/>
  <c r="P572" i="17" l="1"/>
  <c r="AT573" i="17"/>
  <c r="AU572" i="17"/>
  <c r="P573" i="17" l="1"/>
  <c r="AT574" i="17"/>
  <c r="AU573" i="17"/>
  <c r="P574" i="17" l="1"/>
  <c r="AT575" i="17"/>
  <c r="AU574" i="17"/>
  <c r="P575" i="17" l="1"/>
  <c r="AT576" i="17"/>
  <c r="AU575" i="17"/>
  <c r="P576" i="17" l="1"/>
  <c r="AT577" i="17"/>
  <c r="AU576" i="17"/>
  <c r="P577" i="17" l="1"/>
  <c r="AT578" i="17"/>
  <c r="AU577" i="17"/>
  <c r="P578" i="17" l="1"/>
  <c r="AT579" i="17"/>
  <c r="AU578" i="17"/>
  <c r="P579" i="17" l="1"/>
  <c r="AT580" i="17"/>
  <c r="AU579" i="17"/>
  <c r="P580" i="17" l="1"/>
  <c r="AT581" i="17"/>
  <c r="AU580" i="17"/>
  <c r="P581" i="17" l="1"/>
  <c r="AT582" i="17"/>
  <c r="AU581" i="17"/>
  <c r="P582" i="17" l="1"/>
  <c r="AT583" i="17"/>
  <c r="AU582" i="17"/>
  <c r="P583" i="17" l="1"/>
  <c r="AT584" i="17"/>
  <c r="AU583" i="17"/>
  <c r="P584" i="17" l="1"/>
  <c r="AT585" i="17"/>
  <c r="AU584" i="17"/>
  <c r="P585" i="17" l="1"/>
  <c r="AT586" i="17"/>
  <c r="AU585" i="17"/>
  <c r="P586" i="17" l="1"/>
  <c r="AT587" i="17"/>
  <c r="AU586" i="17"/>
  <c r="P587" i="17" l="1"/>
  <c r="AT588" i="17"/>
  <c r="AU587" i="17"/>
  <c r="P588" i="17" l="1"/>
  <c r="AT589" i="17"/>
  <c r="AU588" i="17"/>
  <c r="P589" i="17" l="1"/>
  <c r="AT590" i="17"/>
  <c r="AU589" i="17"/>
  <c r="P590" i="17" l="1"/>
  <c r="AT591" i="17"/>
  <c r="AU590" i="17"/>
  <c r="P591" i="17" l="1"/>
  <c r="AT592" i="17"/>
  <c r="AU591" i="17"/>
  <c r="P592" i="17" l="1"/>
  <c r="AT593" i="17"/>
  <c r="AU592" i="17"/>
  <c r="P593" i="17" l="1"/>
  <c r="AT594" i="17"/>
  <c r="AU593" i="17"/>
  <c r="P594" i="17" l="1"/>
  <c r="AT595" i="17"/>
  <c r="AU594" i="17"/>
  <c r="P595" i="17" l="1"/>
  <c r="AT596" i="17"/>
  <c r="AU595" i="17"/>
  <c r="P596" i="17" l="1"/>
  <c r="AT597" i="17"/>
  <c r="AU596" i="17"/>
  <c r="P597" i="17" l="1"/>
  <c r="AT598" i="17"/>
  <c r="AU597" i="17"/>
  <c r="P598" i="17" l="1"/>
  <c r="AT599" i="17"/>
  <c r="AU598" i="17"/>
  <c r="P599" i="17" l="1"/>
  <c r="AT600" i="17"/>
  <c r="AU599" i="17"/>
  <c r="P600" i="17" l="1"/>
  <c r="AT601" i="17"/>
  <c r="AU600" i="17"/>
  <c r="P601" i="17" l="1"/>
  <c r="AT602" i="17"/>
  <c r="AU601" i="17"/>
  <c r="P602" i="17" l="1"/>
  <c r="AT603" i="17"/>
  <c r="AU602" i="17"/>
  <c r="P603" i="17" l="1"/>
  <c r="AT604" i="17"/>
  <c r="AU603" i="17"/>
  <c r="P604" i="17" l="1"/>
  <c r="AT605" i="17"/>
  <c r="AU604" i="17"/>
  <c r="P605" i="17" l="1"/>
  <c r="AU605" i="17"/>
  <c r="AT606" i="17"/>
  <c r="P606" i="17" l="1"/>
  <c r="AT607" i="17"/>
  <c r="AU606" i="17"/>
  <c r="P607" i="17" l="1"/>
  <c r="AT608" i="17"/>
  <c r="AU607" i="17"/>
  <c r="P608" i="17" l="1"/>
  <c r="AT609" i="17"/>
  <c r="AU608" i="17"/>
  <c r="P609" i="17" l="1"/>
  <c r="AT610" i="17"/>
  <c r="AU609" i="17"/>
  <c r="P610" i="17" l="1"/>
  <c r="AT611" i="17"/>
  <c r="AU610" i="17"/>
  <c r="P611" i="17" l="1"/>
  <c r="AT612" i="17"/>
  <c r="AU611" i="17"/>
  <c r="P612" i="17" l="1"/>
  <c r="AT613" i="17"/>
  <c r="AU612" i="17"/>
  <c r="P613" i="17" l="1"/>
  <c r="AT614" i="17"/>
  <c r="AU613" i="17"/>
  <c r="P614" i="17" l="1"/>
  <c r="AT615" i="17"/>
  <c r="AU614" i="17"/>
  <c r="P615" i="17" l="1"/>
  <c r="AT616" i="17"/>
  <c r="AU615" i="17"/>
  <c r="P616" i="17" l="1"/>
  <c r="AT617" i="17"/>
  <c r="AU616" i="17"/>
  <c r="P617" i="17" l="1"/>
  <c r="AT618" i="17"/>
  <c r="AU617" i="17"/>
  <c r="P618" i="17" l="1"/>
  <c r="AT619" i="17"/>
  <c r="AU618" i="17"/>
  <c r="P619" i="17" l="1"/>
  <c r="AT620" i="17"/>
  <c r="AU619" i="17"/>
  <c r="P620" i="17" l="1"/>
  <c r="AT621" i="17"/>
  <c r="AU620" i="17"/>
  <c r="P621" i="17" l="1"/>
  <c r="AT622" i="17"/>
  <c r="AU621" i="17"/>
  <c r="P622" i="17" l="1"/>
  <c r="AT623" i="17"/>
  <c r="AU622" i="17"/>
  <c r="P623" i="17" l="1"/>
  <c r="AT624" i="17"/>
  <c r="AU623" i="17"/>
  <c r="P624" i="17" l="1"/>
  <c r="AT625" i="17"/>
  <c r="AU624" i="17"/>
  <c r="P625" i="17" l="1"/>
  <c r="AT626" i="17"/>
  <c r="AU625" i="17"/>
  <c r="P626" i="17" l="1"/>
  <c r="AT627" i="17"/>
  <c r="AU626" i="17"/>
  <c r="P627" i="17" l="1"/>
  <c r="AT628" i="17"/>
  <c r="AU627" i="17"/>
  <c r="P628" i="17" l="1"/>
  <c r="AT629" i="17"/>
  <c r="AU628" i="17"/>
  <c r="P629" i="17" l="1"/>
  <c r="AT630" i="17"/>
  <c r="AU629" i="17"/>
  <c r="P630" i="17" l="1"/>
  <c r="AT631" i="17"/>
  <c r="AU630" i="17"/>
  <c r="P631" i="17" l="1"/>
  <c r="AT632" i="17"/>
  <c r="AU631" i="17"/>
  <c r="P632" i="17" l="1"/>
  <c r="AT633" i="17"/>
  <c r="AU632" i="17"/>
  <c r="P633" i="17" l="1"/>
  <c r="AT634" i="17"/>
  <c r="AU633" i="17"/>
  <c r="P634" i="17" l="1"/>
  <c r="AT635" i="17"/>
  <c r="AU634" i="17"/>
  <c r="P635" i="17" l="1"/>
  <c r="AT636" i="17"/>
  <c r="AU635" i="17"/>
  <c r="P636" i="17" l="1"/>
  <c r="AT637" i="17"/>
  <c r="AU636" i="17"/>
  <c r="P637" i="17" l="1"/>
  <c r="AT638" i="17"/>
  <c r="AU637" i="17"/>
  <c r="P638" i="17" l="1"/>
  <c r="AT639" i="17"/>
  <c r="AU638" i="17"/>
  <c r="P639" i="17" l="1"/>
  <c r="AT640" i="17"/>
  <c r="AU639" i="17"/>
  <c r="P640" i="17" l="1"/>
  <c r="AT641" i="17"/>
  <c r="AU640" i="17"/>
  <c r="P641" i="17" l="1"/>
  <c r="AT642" i="17"/>
  <c r="AU641" i="17"/>
  <c r="P642" i="17" l="1"/>
  <c r="AT643" i="17"/>
  <c r="AU642" i="17"/>
  <c r="P643" i="17" l="1"/>
  <c r="AT644" i="17"/>
  <c r="AU643" i="17"/>
  <c r="P644" i="17" l="1"/>
  <c r="AT645" i="17"/>
  <c r="AU644" i="17"/>
  <c r="P645" i="17" l="1"/>
  <c r="AT646" i="17"/>
  <c r="AU645" i="17"/>
  <c r="P646" i="17" l="1"/>
  <c r="AT647" i="17"/>
  <c r="AU646" i="17"/>
  <c r="P647" i="17" l="1"/>
  <c r="AT648" i="17"/>
  <c r="AU647" i="17"/>
  <c r="P648" i="17" l="1"/>
  <c r="AT649" i="17"/>
  <c r="AU648" i="17"/>
  <c r="P649" i="17" l="1"/>
  <c r="AT650" i="17"/>
  <c r="AU649" i="17"/>
  <c r="P650" i="17" l="1"/>
  <c r="AT651" i="17"/>
  <c r="AU650" i="17"/>
  <c r="P651" i="17" l="1"/>
  <c r="AT652" i="17"/>
  <c r="AU651" i="17"/>
  <c r="P652" i="17" l="1"/>
  <c r="AT653" i="17"/>
  <c r="AU652" i="17"/>
  <c r="P653" i="17" l="1"/>
  <c r="AT654" i="17"/>
  <c r="AU653" i="17"/>
  <c r="P654" i="17" l="1"/>
  <c r="AT655" i="17"/>
  <c r="AU654" i="17"/>
  <c r="P655" i="17" l="1"/>
  <c r="AT656" i="17"/>
  <c r="AU655" i="17"/>
  <c r="P656" i="17" l="1"/>
  <c r="AT657" i="17"/>
  <c r="AU656" i="17"/>
  <c r="P657" i="17" l="1"/>
  <c r="AT658" i="17"/>
  <c r="AU657" i="17"/>
  <c r="P658" i="17" l="1"/>
  <c r="AT659" i="17"/>
  <c r="AU658" i="17"/>
  <c r="P659" i="17" l="1"/>
  <c r="AT660" i="17"/>
  <c r="AU659" i="17"/>
  <c r="P660" i="17" l="1"/>
  <c r="AU660" i="17"/>
  <c r="AT661" i="17"/>
  <c r="P661" i="17" l="1"/>
  <c r="AT662" i="17"/>
  <c r="AU661" i="17"/>
  <c r="P662" i="17" l="1"/>
  <c r="AT663" i="17"/>
  <c r="AU662" i="17"/>
  <c r="P663" i="17" l="1"/>
  <c r="AT664" i="17"/>
  <c r="AU663" i="17"/>
  <c r="P664" i="17" l="1"/>
  <c r="AT665" i="17"/>
  <c r="AU664" i="17"/>
  <c r="P665" i="17" l="1"/>
  <c r="AT666" i="17"/>
  <c r="AU665" i="17"/>
  <c r="P666" i="17" l="1"/>
  <c r="AT667" i="17"/>
  <c r="AU666" i="17"/>
  <c r="P667" i="17" l="1"/>
  <c r="AT668" i="17"/>
  <c r="AU667" i="17"/>
  <c r="P668" i="17" l="1"/>
  <c r="AT669" i="17"/>
  <c r="AU668" i="17"/>
  <c r="P669" i="17" l="1"/>
  <c r="AT670" i="17"/>
  <c r="AU669" i="17"/>
  <c r="P670" i="17" l="1"/>
  <c r="AT671" i="17"/>
  <c r="AU670" i="17"/>
  <c r="AU671" i="17" l="1"/>
  <c r="P671" i="17"/>
  <c r="AT672" i="17"/>
  <c r="P672" i="17" l="1"/>
  <c r="AT673" i="17"/>
  <c r="AU672" i="17"/>
  <c r="P673" i="17" l="1"/>
  <c r="AT674" i="17"/>
  <c r="AU673" i="17"/>
  <c r="P674" i="17" l="1"/>
  <c r="AT675" i="17"/>
  <c r="AU674" i="17"/>
  <c r="P675" i="17" l="1"/>
  <c r="AT676" i="17"/>
  <c r="AU675" i="17"/>
  <c r="P676" i="17" l="1"/>
  <c r="AT677" i="17"/>
  <c r="AU676" i="17"/>
  <c r="P677" i="17" l="1"/>
  <c r="AT678" i="17"/>
  <c r="AU677" i="17"/>
  <c r="P678" i="17" l="1"/>
  <c r="AT679" i="17"/>
  <c r="AU678" i="17"/>
  <c r="P679" i="17" l="1"/>
  <c r="AT680" i="17"/>
  <c r="AU679" i="17"/>
  <c r="P680" i="17" l="1"/>
  <c r="AT681" i="17"/>
  <c r="AU680" i="17"/>
  <c r="P681" i="17" l="1"/>
  <c r="AT682" i="17"/>
  <c r="AU681" i="17"/>
  <c r="P682" i="17" l="1"/>
  <c r="AT683" i="17"/>
  <c r="AU682" i="17"/>
  <c r="P683" i="17" l="1"/>
  <c r="AT684" i="17"/>
  <c r="AU683" i="17"/>
  <c r="P684" i="17" l="1"/>
  <c r="AT685" i="17"/>
  <c r="AU684" i="17"/>
  <c r="P685" i="17" l="1"/>
  <c r="AT686" i="17"/>
  <c r="AU685" i="17"/>
  <c r="P686" i="17" l="1"/>
  <c r="AT687" i="17"/>
  <c r="AU686" i="17"/>
  <c r="P687" i="17" l="1"/>
  <c r="AT688" i="17"/>
  <c r="AU687" i="17"/>
  <c r="P688" i="17" l="1"/>
  <c r="AT689" i="17"/>
  <c r="AU688" i="17"/>
  <c r="P689" i="17" l="1"/>
  <c r="AT690" i="17"/>
  <c r="AU689" i="17"/>
  <c r="P690" i="17" l="1"/>
  <c r="AT691" i="17"/>
  <c r="AU690" i="17"/>
  <c r="P691" i="17" l="1"/>
  <c r="AT692" i="17"/>
  <c r="AU691" i="17"/>
  <c r="P692" i="17" l="1"/>
  <c r="AT693" i="17"/>
  <c r="AU692" i="17"/>
  <c r="P693" i="17" l="1"/>
  <c r="AT694" i="17"/>
  <c r="AU693" i="17"/>
  <c r="P694" i="17" l="1"/>
  <c r="AU694" i="17"/>
  <c r="AT695" i="17"/>
  <c r="P695" i="17" l="1"/>
  <c r="AT696" i="17"/>
  <c r="AU695" i="17"/>
  <c r="P696" i="17" l="1"/>
  <c r="AT697" i="17"/>
  <c r="AU696" i="17"/>
  <c r="P697" i="17" l="1"/>
  <c r="AT698" i="17"/>
  <c r="AU697" i="17"/>
  <c r="P698" i="17" l="1"/>
  <c r="AT699" i="17"/>
  <c r="AU698" i="17"/>
  <c r="P699" i="17" l="1"/>
  <c r="AT700" i="17"/>
  <c r="AU699" i="17"/>
  <c r="P700" i="17" l="1"/>
  <c r="AT701" i="17"/>
  <c r="AU700" i="17"/>
  <c r="P701" i="17" l="1"/>
  <c r="AT702" i="17"/>
  <c r="AU701" i="17"/>
  <c r="P702" i="17" l="1"/>
  <c r="AT703" i="17"/>
  <c r="AU702" i="17"/>
  <c r="P703" i="17" l="1"/>
  <c r="AT704" i="17"/>
  <c r="AU703" i="17"/>
  <c r="P704" i="17" l="1"/>
  <c r="AT705" i="17"/>
  <c r="AU704" i="17"/>
  <c r="P705" i="17" l="1"/>
  <c r="AT706" i="17"/>
  <c r="AU705" i="17"/>
  <c r="P706" i="17" l="1"/>
  <c r="AT707" i="17"/>
  <c r="AU706" i="17"/>
  <c r="P707" i="17" l="1"/>
  <c r="AT708" i="17"/>
  <c r="AU707" i="17"/>
  <c r="P708" i="17" l="1"/>
  <c r="AT709" i="17"/>
  <c r="AU708" i="17"/>
  <c r="P709" i="17" l="1"/>
  <c r="AT710" i="17"/>
  <c r="AU709" i="17"/>
  <c r="P710" i="17" l="1"/>
  <c r="AT711" i="17"/>
  <c r="AU710" i="17"/>
  <c r="P711" i="17" l="1"/>
  <c r="AT712" i="17"/>
  <c r="AU711" i="17"/>
  <c r="P712" i="17" l="1"/>
  <c r="AT713" i="17"/>
  <c r="AU712" i="17"/>
  <c r="AU713" i="17" l="1"/>
  <c r="P713" i="17"/>
  <c r="AT714" i="17"/>
  <c r="P714" i="17" l="1"/>
  <c r="AT715" i="17"/>
  <c r="AU714" i="17"/>
  <c r="P715" i="17" l="1"/>
  <c r="AT716" i="17"/>
  <c r="AU715" i="17"/>
  <c r="P716" i="17" l="1"/>
  <c r="AT717" i="17"/>
  <c r="AU716" i="17"/>
  <c r="P717" i="17" l="1"/>
  <c r="AT718" i="17"/>
  <c r="AU717" i="17"/>
  <c r="P718" i="17" l="1"/>
  <c r="AT719" i="17"/>
  <c r="AU718" i="17"/>
  <c r="P719" i="17" l="1"/>
  <c r="AT720" i="17"/>
  <c r="AU719" i="17"/>
  <c r="P720" i="17" l="1"/>
  <c r="AT721" i="17"/>
  <c r="AU720" i="17"/>
  <c r="P721" i="17" l="1"/>
  <c r="AT722" i="17"/>
  <c r="AU721" i="17"/>
  <c r="P722" i="17" l="1"/>
  <c r="AT723" i="17"/>
  <c r="AU722" i="17"/>
  <c r="P723" i="17" l="1"/>
  <c r="AT724" i="17"/>
  <c r="AU723" i="17"/>
  <c r="P724" i="17" l="1"/>
  <c r="AT725" i="17"/>
  <c r="AU724" i="17"/>
  <c r="P725" i="17" l="1"/>
  <c r="AT726" i="17"/>
  <c r="AU725" i="17"/>
  <c r="P726" i="17" l="1"/>
  <c r="AT727" i="17"/>
  <c r="AU726" i="17"/>
  <c r="P727" i="17" l="1"/>
  <c r="AT728" i="17"/>
  <c r="AU727" i="17"/>
  <c r="P728" i="17" l="1"/>
  <c r="AT729" i="17"/>
  <c r="AU728" i="17"/>
  <c r="P729" i="17" l="1"/>
  <c r="AT730" i="17"/>
  <c r="AU729" i="17"/>
  <c r="P730" i="17" l="1"/>
  <c r="AT731" i="17"/>
  <c r="AU730" i="17"/>
  <c r="P731" i="17" l="1"/>
  <c r="AT732" i="17"/>
  <c r="AU731" i="17"/>
  <c r="P732" i="17" l="1"/>
  <c r="AT733" i="17"/>
  <c r="AU732" i="17"/>
  <c r="P733" i="17" l="1"/>
  <c r="AT734" i="17"/>
  <c r="AU733" i="17"/>
  <c r="P734" i="17" l="1"/>
  <c r="AT735" i="17"/>
  <c r="AU734" i="17"/>
  <c r="P735" i="17" l="1"/>
  <c r="AT736" i="17"/>
  <c r="AU735" i="17"/>
  <c r="P736" i="17" l="1"/>
  <c r="AT737" i="17"/>
  <c r="AU736" i="17"/>
  <c r="P737" i="17" l="1"/>
  <c r="AT738" i="17"/>
  <c r="AU737" i="17"/>
  <c r="P738" i="17" l="1"/>
  <c r="AT739" i="17"/>
  <c r="AU738" i="17"/>
  <c r="P739" i="17" l="1"/>
  <c r="AT740" i="17"/>
  <c r="AU739" i="17"/>
  <c r="P740" i="17" l="1"/>
  <c r="AT741" i="17"/>
  <c r="AU740" i="17"/>
  <c r="P741" i="17" l="1"/>
  <c r="AT742" i="17"/>
  <c r="AU741" i="17"/>
  <c r="P742" i="17" l="1"/>
  <c r="AT743" i="17"/>
  <c r="AU742" i="17"/>
  <c r="P743" i="17" l="1"/>
  <c r="AT744" i="17"/>
  <c r="AU743" i="17"/>
  <c r="P744" i="17" l="1"/>
  <c r="AT745" i="17"/>
  <c r="AU744" i="17"/>
  <c r="P745" i="17" l="1"/>
  <c r="AT746" i="17"/>
  <c r="AU745" i="17"/>
  <c r="P746" i="17" l="1"/>
  <c r="AT747" i="17"/>
  <c r="AU746" i="17"/>
  <c r="P747" i="17" l="1"/>
  <c r="AT748" i="17"/>
  <c r="AU747" i="17"/>
  <c r="P748" i="17" l="1"/>
  <c r="AT749" i="17"/>
  <c r="AU748" i="17"/>
  <c r="P749" i="17" l="1"/>
  <c r="AT750" i="17"/>
  <c r="AU749" i="17"/>
  <c r="P750" i="17" l="1"/>
  <c r="AU750" i="17"/>
  <c r="AT751" i="17"/>
  <c r="P751" i="17" l="1"/>
  <c r="AT752" i="17"/>
  <c r="AU751" i="17"/>
  <c r="P752" i="17" l="1"/>
  <c r="AT753" i="17"/>
  <c r="AU752" i="17"/>
  <c r="P753" i="17" l="1"/>
  <c r="AT754" i="17"/>
  <c r="AU753" i="17"/>
  <c r="P754" i="17" l="1"/>
  <c r="AT755" i="17"/>
  <c r="AU754" i="17"/>
  <c r="P755" i="17" l="1"/>
  <c r="AT756" i="17"/>
  <c r="AU755" i="17"/>
  <c r="P756" i="17" l="1"/>
  <c r="AT757" i="17"/>
  <c r="AU756" i="17"/>
  <c r="P757" i="17" l="1"/>
  <c r="AU757" i="17"/>
  <c r="AT758" i="17"/>
  <c r="P758" i="17" l="1"/>
  <c r="AT759" i="17"/>
  <c r="AU758" i="17"/>
  <c r="P759" i="17" l="1"/>
  <c r="AT760" i="17"/>
  <c r="AU759" i="17"/>
  <c r="P760" i="17" l="1"/>
  <c r="AT761" i="17"/>
  <c r="AU760" i="17"/>
  <c r="P761" i="17" l="1"/>
  <c r="AT762" i="17"/>
  <c r="AU761" i="17"/>
  <c r="P762" i="17" l="1"/>
  <c r="AT763" i="17"/>
  <c r="AU762" i="17"/>
  <c r="P763" i="17" l="1"/>
  <c r="AT764" i="17"/>
  <c r="AU763" i="17"/>
  <c r="P764" i="17" l="1"/>
  <c r="AT765" i="17"/>
  <c r="AU764" i="17"/>
  <c r="P765" i="17" l="1"/>
  <c r="AT766" i="17"/>
  <c r="AU765" i="17"/>
  <c r="P766" i="17" l="1"/>
  <c r="AT767" i="17"/>
  <c r="AU766" i="17"/>
  <c r="P767" i="17" l="1"/>
  <c r="AT768" i="17"/>
  <c r="AU767" i="17"/>
  <c r="P768" i="17" l="1"/>
  <c r="AT769" i="17"/>
  <c r="AU768" i="17"/>
  <c r="P769" i="17" l="1"/>
  <c r="AT770" i="17"/>
  <c r="AU769" i="17"/>
  <c r="P770" i="17" l="1"/>
  <c r="AT771" i="17"/>
  <c r="AU770" i="17"/>
  <c r="P771" i="17" l="1"/>
  <c r="AT772" i="17"/>
  <c r="AU771" i="17"/>
  <c r="P772" i="17" l="1"/>
  <c r="AT773" i="17"/>
  <c r="AU772" i="17"/>
  <c r="P773" i="17" l="1"/>
  <c r="AT774" i="17"/>
  <c r="AU773" i="17"/>
  <c r="P774" i="17" l="1"/>
  <c r="AT775" i="17"/>
  <c r="AU774" i="17"/>
  <c r="P775" i="17" l="1"/>
  <c r="AT776" i="17"/>
  <c r="AU775" i="17"/>
  <c r="P776" i="17" l="1"/>
  <c r="AT777" i="17"/>
  <c r="AU776" i="17"/>
  <c r="P777" i="17" l="1"/>
  <c r="AT778" i="17"/>
  <c r="AU777" i="17"/>
  <c r="P778" i="17" l="1"/>
  <c r="AT779" i="17"/>
  <c r="AU778" i="17"/>
  <c r="P779" i="17" l="1"/>
  <c r="AT780" i="17"/>
  <c r="AU779" i="17"/>
  <c r="P780" i="17" l="1"/>
  <c r="AT781" i="17"/>
  <c r="AU780" i="17"/>
  <c r="P781" i="17" l="1"/>
  <c r="AT782" i="17"/>
  <c r="AU781" i="17"/>
  <c r="P782" i="17" l="1"/>
  <c r="AT783" i="17"/>
  <c r="AU782" i="17"/>
  <c r="P783" i="17" l="1"/>
  <c r="AT784" i="17"/>
  <c r="AU783" i="17"/>
  <c r="P784" i="17" l="1"/>
  <c r="AT785" i="17"/>
  <c r="AU784" i="17"/>
  <c r="P785" i="17" l="1"/>
  <c r="AT786" i="17"/>
  <c r="AU785" i="17"/>
  <c r="P786" i="17" l="1"/>
  <c r="AT787" i="17"/>
  <c r="AU786" i="17"/>
  <c r="P787" i="17" l="1"/>
  <c r="AT788" i="17"/>
  <c r="AU787" i="17"/>
  <c r="P788" i="17" l="1"/>
  <c r="AT789" i="17"/>
  <c r="AU788" i="17"/>
  <c r="P789" i="17" l="1"/>
  <c r="AT790" i="17"/>
  <c r="AU789" i="17"/>
  <c r="P790" i="17" l="1"/>
  <c r="AT791" i="17"/>
  <c r="AU790" i="17"/>
  <c r="P791" i="17" l="1"/>
  <c r="AT792" i="17"/>
  <c r="AU791" i="17"/>
  <c r="P792" i="17" l="1"/>
  <c r="AT793" i="17"/>
  <c r="AU792" i="17"/>
  <c r="P793" i="17" l="1"/>
  <c r="AT794" i="17"/>
  <c r="AU793" i="17"/>
  <c r="P794" i="17" l="1"/>
  <c r="AT795" i="17"/>
  <c r="AU794" i="17"/>
  <c r="P795" i="17" l="1"/>
  <c r="AT796" i="17"/>
  <c r="AU795" i="17"/>
  <c r="P796" i="17" l="1"/>
  <c r="AT797" i="17"/>
  <c r="AU796" i="17"/>
  <c r="P797" i="17" l="1"/>
  <c r="AT798" i="17"/>
  <c r="AU797" i="17"/>
  <c r="P798" i="17" l="1"/>
  <c r="AT799" i="17"/>
  <c r="AU798" i="17"/>
  <c r="P799" i="17" l="1"/>
  <c r="AT800" i="17"/>
  <c r="AU799" i="17"/>
  <c r="P800" i="17" l="1"/>
  <c r="AT801" i="17"/>
  <c r="AU800" i="17"/>
  <c r="P801" i="17" l="1"/>
  <c r="AT802" i="17"/>
  <c r="AU801" i="17"/>
  <c r="P802" i="17" l="1"/>
  <c r="AT803" i="17"/>
  <c r="AU802" i="17"/>
  <c r="P803" i="17" l="1"/>
  <c r="AT804" i="17"/>
  <c r="AU803" i="17"/>
  <c r="P804" i="17" l="1"/>
  <c r="AT805" i="17"/>
  <c r="AU804" i="17"/>
  <c r="P805" i="17" l="1"/>
  <c r="AT806" i="17"/>
  <c r="AU805" i="17"/>
  <c r="P806" i="17" l="1"/>
  <c r="AU806" i="17"/>
  <c r="AT807" i="17"/>
  <c r="P807" i="17" l="1"/>
  <c r="AT808" i="17"/>
  <c r="AU807" i="17"/>
  <c r="P808" i="17" l="1"/>
  <c r="AT809" i="17"/>
  <c r="AU808" i="17"/>
  <c r="P809" i="17" l="1"/>
  <c r="AT810" i="17"/>
  <c r="AU809" i="17"/>
  <c r="P810" i="17" l="1"/>
  <c r="AT811" i="17"/>
  <c r="AU810" i="17"/>
  <c r="P811" i="17" l="1"/>
  <c r="AT812" i="17"/>
  <c r="AU811" i="17"/>
  <c r="P812" i="17" l="1"/>
  <c r="AT813" i="17"/>
  <c r="AU812" i="17"/>
  <c r="P813" i="17" l="1"/>
  <c r="AT814" i="17"/>
  <c r="AU813" i="17"/>
  <c r="AU814" i="17" l="1"/>
  <c r="P814" i="17"/>
  <c r="AT815" i="17"/>
  <c r="P815" i="17" l="1"/>
  <c r="AU815" i="17"/>
  <c r="AT816" i="17"/>
  <c r="P816" i="17" l="1"/>
  <c r="AT817" i="17"/>
  <c r="AU816" i="17"/>
  <c r="P817" i="17" l="1"/>
  <c r="AT818" i="17"/>
  <c r="AU817" i="17"/>
  <c r="P818" i="17" l="1"/>
  <c r="AT819" i="17"/>
  <c r="AU818" i="17"/>
  <c r="P819" i="17" l="1"/>
  <c r="AT820" i="17"/>
  <c r="AU819" i="17"/>
  <c r="P820" i="17" l="1"/>
  <c r="AT821" i="17"/>
  <c r="AU820" i="17"/>
  <c r="P821" i="17" l="1"/>
  <c r="AT822" i="17"/>
  <c r="AU821" i="17"/>
  <c r="P822" i="17" l="1"/>
  <c r="AT823" i="17"/>
  <c r="AU822" i="17"/>
  <c r="P823" i="17" l="1"/>
  <c r="AT824" i="17"/>
  <c r="AU823" i="17"/>
  <c r="P824" i="17" l="1"/>
  <c r="AT825" i="17"/>
  <c r="AU824" i="17"/>
  <c r="P825" i="17" l="1"/>
  <c r="AT826" i="17"/>
  <c r="AU825" i="17"/>
  <c r="P826" i="17" l="1"/>
  <c r="AT827" i="17"/>
  <c r="AU826" i="17"/>
  <c r="P827" i="17" l="1"/>
  <c r="AT828" i="17"/>
  <c r="AU827" i="17"/>
  <c r="P828" i="17" l="1"/>
  <c r="AT829" i="17"/>
  <c r="AU828" i="17"/>
  <c r="P829" i="17" l="1"/>
  <c r="AT830" i="17"/>
  <c r="AU829" i="17"/>
  <c r="AU830" i="17" l="1"/>
  <c r="P830" i="17"/>
  <c r="AT831" i="17"/>
  <c r="P831" i="17" l="1"/>
  <c r="AT832" i="17"/>
  <c r="AU831" i="17"/>
  <c r="P832" i="17" l="1"/>
  <c r="AT833" i="17"/>
  <c r="AU832" i="17"/>
  <c r="P833" i="17" l="1"/>
  <c r="AT834" i="17"/>
  <c r="AU833" i="17"/>
  <c r="P834" i="17" l="1"/>
  <c r="AT835" i="17"/>
  <c r="AU834" i="17"/>
  <c r="P835" i="17" l="1"/>
  <c r="AT836" i="17"/>
  <c r="AU835" i="17"/>
  <c r="P836" i="17" l="1"/>
  <c r="AT837" i="17"/>
  <c r="AU836" i="17"/>
  <c r="P837" i="17" l="1"/>
  <c r="AT838" i="17"/>
  <c r="AU837" i="17"/>
  <c r="P838" i="17" l="1"/>
  <c r="AT839" i="17"/>
  <c r="AU838" i="17"/>
  <c r="P839" i="17" l="1"/>
  <c r="AT840" i="17"/>
  <c r="AU839" i="17"/>
  <c r="P840" i="17" l="1"/>
  <c r="AT841" i="17"/>
  <c r="AU840" i="17"/>
  <c r="P841" i="17" l="1"/>
  <c r="AT842" i="17"/>
  <c r="AU841" i="17"/>
  <c r="P842" i="17" l="1"/>
  <c r="AT843" i="17"/>
  <c r="AU842" i="17"/>
  <c r="P843" i="17" l="1"/>
  <c r="AT844" i="17"/>
  <c r="AU843" i="17"/>
  <c r="P844" i="17" l="1"/>
  <c r="AT845" i="17"/>
  <c r="AU844" i="17"/>
  <c r="P845" i="17" l="1"/>
  <c r="AT846" i="17"/>
  <c r="AU845" i="17"/>
  <c r="P846" i="17" l="1"/>
  <c r="AT847" i="17"/>
  <c r="AU846" i="17"/>
  <c r="P847" i="17" l="1"/>
  <c r="AT848" i="17"/>
  <c r="AU847" i="17"/>
  <c r="P848" i="17" l="1"/>
  <c r="AT849" i="17"/>
  <c r="AU848" i="17"/>
  <c r="P849" i="17" l="1"/>
  <c r="AT850" i="17"/>
  <c r="AU849" i="17"/>
  <c r="P850" i="17" l="1"/>
  <c r="AT851" i="17"/>
  <c r="AU850" i="17"/>
  <c r="P851" i="17" l="1"/>
  <c r="AT852" i="17"/>
  <c r="AU851" i="17"/>
  <c r="P852" i="17" l="1"/>
  <c r="AT853" i="17"/>
  <c r="AU852" i="17"/>
  <c r="P853" i="17" l="1"/>
  <c r="AT854" i="17"/>
  <c r="AU853" i="17"/>
  <c r="P854" i="17" l="1"/>
  <c r="AT855" i="17"/>
  <c r="AU854" i="17"/>
  <c r="P855" i="17" l="1"/>
  <c r="AT856" i="17"/>
  <c r="AU855" i="17"/>
  <c r="P856" i="17" l="1"/>
  <c r="AT857" i="17"/>
  <c r="AU856" i="17"/>
  <c r="P857" i="17" l="1"/>
  <c r="AT858" i="17"/>
  <c r="AU857" i="17"/>
  <c r="P858" i="17" l="1"/>
  <c r="AT859" i="17"/>
  <c r="AU858" i="17"/>
  <c r="P859" i="17" l="1"/>
  <c r="AT860" i="17"/>
  <c r="AU859" i="17"/>
  <c r="P860" i="17" l="1"/>
  <c r="AT861" i="17"/>
  <c r="AU860" i="17"/>
  <c r="P861" i="17" l="1"/>
  <c r="AT862" i="17"/>
  <c r="AU861" i="17"/>
  <c r="P862" i="17" l="1"/>
  <c r="AT863" i="17"/>
  <c r="AU862" i="17"/>
  <c r="P863" i="17" l="1"/>
  <c r="AU863" i="17"/>
  <c r="AT864" i="17"/>
  <c r="P864" i="17" l="1"/>
  <c r="AT865" i="17"/>
  <c r="AU864" i="17"/>
  <c r="P865" i="17" l="1"/>
  <c r="AT866" i="17"/>
  <c r="AU865" i="17"/>
  <c r="P866" i="17" l="1"/>
  <c r="AT867" i="17"/>
  <c r="AU866" i="17"/>
  <c r="P867" i="17" l="1"/>
  <c r="AT868" i="17"/>
  <c r="AU867" i="17"/>
  <c r="P868" i="17" l="1"/>
  <c r="AT869" i="17"/>
  <c r="AU868" i="17"/>
  <c r="P869" i="17" l="1"/>
  <c r="AT870" i="17"/>
  <c r="AU869" i="17"/>
  <c r="P870" i="17" l="1"/>
  <c r="AT871" i="17"/>
  <c r="AU870" i="17"/>
  <c r="P871" i="17" l="1"/>
  <c r="AT872" i="17"/>
  <c r="AU871" i="17"/>
  <c r="P872" i="17" l="1"/>
  <c r="AT873" i="17"/>
  <c r="AU872" i="17"/>
  <c r="P873" i="17" l="1"/>
  <c r="AT874" i="17"/>
  <c r="AU873" i="17"/>
  <c r="P874" i="17" l="1"/>
  <c r="AT875" i="17"/>
  <c r="AU874" i="17"/>
  <c r="P875" i="17" l="1"/>
  <c r="AT876" i="17"/>
  <c r="AU875" i="17"/>
  <c r="P876" i="17" l="1"/>
  <c r="AT877" i="17"/>
  <c r="AU876" i="17"/>
  <c r="P877" i="17" l="1"/>
  <c r="AT878" i="17"/>
  <c r="AU877" i="17"/>
  <c r="P878" i="17" l="1"/>
  <c r="AT879" i="17"/>
  <c r="AU878" i="17"/>
  <c r="P879" i="17" l="1"/>
  <c r="AU879" i="17"/>
  <c r="AT880" i="17"/>
  <c r="P880" i="17" l="1"/>
  <c r="AT881" i="17"/>
  <c r="AU880" i="17"/>
  <c r="P881" i="17" l="1"/>
  <c r="AT882" i="17"/>
  <c r="AU881" i="17"/>
  <c r="P882" i="17" l="1"/>
  <c r="AT883" i="17"/>
  <c r="AU882" i="17"/>
  <c r="P883" i="17" l="1"/>
  <c r="AT884" i="17"/>
  <c r="AU883" i="17"/>
  <c r="P884" i="17" l="1"/>
  <c r="AT885" i="17"/>
  <c r="AU884" i="17"/>
  <c r="P885" i="17" l="1"/>
  <c r="AT886" i="17"/>
  <c r="AU885" i="17"/>
  <c r="P886" i="17" l="1"/>
  <c r="AT887" i="17"/>
  <c r="AU886" i="17"/>
  <c r="P887" i="17" l="1"/>
  <c r="AT888" i="17"/>
  <c r="AU887" i="17"/>
  <c r="P888" i="17" l="1"/>
  <c r="AT889" i="17"/>
  <c r="AU888" i="17"/>
  <c r="P889" i="17" l="1"/>
  <c r="AT890" i="17"/>
  <c r="AU889" i="17"/>
  <c r="P890" i="17" l="1"/>
  <c r="AT891" i="17"/>
  <c r="AU890" i="17"/>
  <c r="P891" i="17" l="1"/>
  <c r="AT892" i="17"/>
  <c r="AU891" i="17"/>
  <c r="P892" i="17" l="1"/>
  <c r="AT893" i="17"/>
  <c r="AU892" i="17"/>
  <c r="P893" i="17" l="1"/>
  <c r="AT894" i="17"/>
  <c r="AU893" i="17"/>
  <c r="P894" i="17" l="1"/>
  <c r="AT895" i="17"/>
  <c r="AU894" i="17"/>
  <c r="P895" i="17" l="1"/>
  <c r="AT896" i="17"/>
  <c r="AU895" i="17"/>
  <c r="P896" i="17" l="1"/>
  <c r="AT897" i="17"/>
  <c r="AU896" i="17"/>
  <c r="P897" i="17" l="1"/>
  <c r="AT898" i="17"/>
  <c r="AU897" i="17"/>
  <c r="P898" i="17" l="1"/>
  <c r="AT899" i="17"/>
  <c r="AU898" i="17"/>
  <c r="P899" i="17" l="1"/>
  <c r="AT900" i="17"/>
  <c r="AU899" i="17"/>
  <c r="P900" i="17" l="1"/>
  <c r="AT901" i="17"/>
  <c r="AU900" i="17"/>
  <c r="P901" i="17" l="1"/>
  <c r="AT902" i="17"/>
  <c r="AU901" i="17"/>
  <c r="P902" i="17" l="1"/>
  <c r="AT903" i="17"/>
  <c r="AT904" i="17" s="1"/>
  <c r="AU902" i="17"/>
  <c r="AT905" i="17" l="1"/>
  <c r="P904" i="17"/>
  <c r="AU904" i="17"/>
  <c r="P903" i="17"/>
  <c r="AU903" i="17"/>
  <c r="AU905" i="17" l="1"/>
  <c r="AT906" i="17"/>
  <c r="P905" i="17"/>
  <c r="P906" i="17" l="1"/>
  <c r="AU906" i="17"/>
  <c r="AT907" i="17"/>
  <c r="AT908" i="17" l="1"/>
  <c r="P907" i="17"/>
  <c r="AU907" i="17"/>
  <c r="AT909" i="17" l="1"/>
  <c r="P908" i="17"/>
  <c r="AU908" i="17"/>
  <c r="AT910" i="17" l="1"/>
  <c r="P909" i="17"/>
  <c r="AU909" i="17"/>
  <c r="AT911" i="17" l="1"/>
  <c r="P910" i="17"/>
  <c r="AU910" i="17"/>
  <c r="P911" i="17" l="1"/>
  <c r="AT912" i="17"/>
  <c r="AU911" i="17"/>
  <c r="AT913" i="17" l="1"/>
  <c r="P912" i="17"/>
  <c r="AU912" i="17"/>
  <c r="P913" i="17" l="1"/>
  <c r="AT914" i="17"/>
  <c r="AU913" i="17"/>
  <c r="P914" i="17" l="1"/>
  <c r="AT915" i="17"/>
  <c r="AU914" i="17"/>
  <c r="P915" i="17" l="1"/>
  <c r="AT916" i="17"/>
  <c r="AU915" i="17"/>
  <c r="P916" i="17" l="1"/>
  <c r="AT917" i="17"/>
  <c r="AU916" i="17"/>
  <c r="AT918" i="17" l="1"/>
  <c r="P917" i="17"/>
  <c r="AU917" i="17"/>
  <c r="AT919" i="17" l="1"/>
  <c r="P918" i="17"/>
  <c r="AU918" i="17"/>
  <c r="P919" i="17" l="1"/>
  <c r="AT920" i="17"/>
  <c r="AU919" i="17"/>
  <c r="AT921" i="17" l="1"/>
  <c r="P920" i="17"/>
  <c r="AU920" i="17"/>
  <c r="P921" i="17" l="1"/>
  <c r="AT922" i="17"/>
  <c r="AU921" i="17"/>
  <c r="P922" i="17" l="1"/>
  <c r="AT923" i="17"/>
  <c r="AU922" i="17"/>
  <c r="P923" i="17" l="1"/>
  <c r="AT924" i="17"/>
  <c r="AU923" i="17"/>
  <c r="P924" i="17" l="1"/>
  <c r="AT925" i="17"/>
  <c r="AU924" i="17"/>
  <c r="AT926" i="17" l="1"/>
  <c r="P925" i="17"/>
  <c r="AU925" i="17"/>
  <c r="P926" i="17" l="1"/>
  <c r="AT927" i="17"/>
  <c r="AU926" i="17"/>
  <c r="P927" i="17" l="1"/>
  <c r="AT928" i="17"/>
  <c r="AU927" i="17"/>
  <c r="P928" i="17" l="1"/>
  <c r="AT929" i="17"/>
  <c r="AU928" i="17"/>
  <c r="P929" i="17" l="1"/>
  <c r="AT930" i="17"/>
  <c r="AU929" i="17"/>
  <c r="AT931" i="17" l="1"/>
  <c r="P930" i="17"/>
  <c r="AU930" i="17"/>
  <c r="AT932" i="17" l="1"/>
  <c r="P931" i="17"/>
  <c r="AU931" i="17"/>
  <c r="AT933" i="17" l="1"/>
  <c r="P932" i="17"/>
  <c r="AU932" i="17"/>
  <c r="AT934" i="17" l="1"/>
  <c r="P933" i="17"/>
  <c r="AU933" i="17"/>
  <c r="P934" i="17" l="1"/>
  <c r="AT935" i="17"/>
  <c r="AU934" i="17"/>
  <c r="AT936" i="17" l="1"/>
  <c r="P935" i="17"/>
  <c r="AU935" i="17"/>
  <c r="P936" i="17" l="1"/>
  <c r="AT937" i="17"/>
  <c r="AU936" i="17"/>
  <c r="P937" i="17" l="1"/>
  <c r="AT938" i="17"/>
  <c r="AU937" i="17"/>
  <c r="P938" i="17" l="1"/>
  <c r="AT939" i="17"/>
  <c r="AU938" i="17"/>
  <c r="AT940" i="17" l="1"/>
  <c r="P939" i="17"/>
  <c r="AU939" i="17"/>
  <c r="AT941" i="17" l="1"/>
  <c r="P940" i="17"/>
  <c r="AU940" i="17"/>
  <c r="P941" i="17" l="1"/>
  <c r="AT942" i="17"/>
  <c r="AU941" i="17"/>
  <c r="AT943" i="17" l="1"/>
  <c r="P942" i="17"/>
  <c r="AU942" i="17"/>
  <c r="P943" i="17" l="1"/>
  <c r="AT944" i="17"/>
  <c r="AU943" i="17"/>
  <c r="P944" i="17" l="1"/>
  <c r="AT945" i="17"/>
  <c r="AU944" i="17"/>
  <c r="P945" i="17" l="1"/>
  <c r="AT946" i="17"/>
  <c r="AU945" i="17"/>
  <c r="P946" i="17" l="1"/>
  <c r="AT947" i="17"/>
  <c r="AU946" i="17"/>
  <c r="P947" i="17" l="1"/>
  <c r="AT948" i="17"/>
  <c r="AU947" i="17"/>
  <c r="P948" i="17" l="1"/>
  <c r="AT949" i="17"/>
  <c r="AU948" i="17"/>
  <c r="P949" i="17" l="1"/>
  <c r="AT950" i="17"/>
  <c r="AU949" i="17"/>
  <c r="P950" i="17" l="1"/>
  <c r="AT951" i="17"/>
  <c r="AU950" i="17"/>
  <c r="P951" i="17" l="1"/>
  <c r="AT952" i="17"/>
  <c r="AU951" i="17"/>
  <c r="AT953" i="17" l="1"/>
  <c r="P952" i="17"/>
  <c r="AU952" i="17"/>
  <c r="P953" i="17" l="1"/>
  <c r="AT954" i="17"/>
  <c r="AU953" i="17"/>
  <c r="P954" i="17" l="1"/>
  <c r="AT955" i="17"/>
  <c r="AU954" i="17"/>
  <c r="AT956" i="17" l="1"/>
  <c r="P955" i="17"/>
  <c r="AU955" i="17"/>
  <c r="P956" i="17" l="1"/>
  <c r="AT957" i="17"/>
  <c r="AU956" i="17"/>
  <c r="P957" i="17" l="1"/>
  <c r="AT958" i="17"/>
  <c r="AU957" i="17"/>
  <c r="P958" i="17" l="1"/>
  <c r="AT959" i="17"/>
  <c r="AU958" i="17"/>
  <c r="P959" i="17" l="1"/>
  <c r="AT960" i="17"/>
  <c r="AU959" i="17"/>
  <c r="P960" i="17" l="1"/>
  <c r="AT961" i="17"/>
  <c r="AU960" i="17"/>
  <c r="P961" i="17" l="1"/>
  <c r="AT962" i="17"/>
  <c r="AU961" i="17"/>
  <c r="AT963" i="17" l="1"/>
  <c r="P962" i="17"/>
  <c r="AU962" i="17"/>
  <c r="P963" i="17" l="1"/>
  <c r="AT964" i="17"/>
  <c r="AU963" i="17"/>
  <c r="P964" i="17" l="1"/>
  <c r="AT965" i="17"/>
  <c r="AU964" i="17"/>
  <c r="P965" i="17" l="1"/>
  <c r="AT966" i="17"/>
  <c r="AU965" i="17"/>
  <c r="AT967" i="17" l="1"/>
  <c r="P966" i="17"/>
  <c r="AU966" i="17"/>
  <c r="AT968" i="17" l="1"/>
  <c r="P967" i="17"/>
  <c r="AU967" i="17"/>
  <c r="AT969" i="17" l="1"/>
  <c r="P968" i="17"/>
  <c r="AU968" i="17"/>
  <c r="P969" i="17" l="1"/>
  <c r="AT970" i="17"/>
  <c r="AU969" i="17"/>
  <c r="AT971" i="17" l="1"/>
  <c r="P970" i="17"/>
  <c r="AU970" i="17"/>
  <c r="P971" i="17" l="1"/>
  <c r="AT972" i="17"/>
  <c r="AU971" i="17"/>
  <c r="AT973" i="17" l="1"/>
  <c r="P972" i="17"/>
  <c r="AU972" i="17"/>
  <c r="AT974" i="17" l="1"/>
  <c r="P973" i="17"/>
  <c r="AU973" i="17"/>
  <c r="P974" i="17" l="1"/>
  <c r="AT975" i="17"/>
  <c r="AU974" i="17"/>
  <c r="AT976" i="17" l="1"/>
  <c r="P975" i="17"/>
  <c r="AU975" i="17"/>
  <c r="P976" i="17" l="1"/>
  <c r="AT977" i="17"/>
  <c r="AU976" i="17"/>
  <c r="P977" i="17" l="1"/>
  <c r="AT978" i="17"/>
  <c r="AU977" i="17"/>
  <c r="P978" i="17" l="1"/>
  <c r="AT979" i="17"/>
  <c r="AU978" i="17"/>
  <c r="P979" i="17" l="1"/>
  <c r="AT980" i="17"/>
  <c r="AU979" i="17"/>
  <c r="P980" i="17" l="1"/>
  <c r="AT981" i="17"/>
  <c r="AU980" i="17"/>
  <c r="P981" i="17" l="1"/>
  <c r="AT982" i="17"/>
  <c r="AU981" i="17"/>
  <c r="AT983" i="17" l="1"/>
  <c r="P982" i="17"/>
  <c r="AU982" i="17"/>
  <c r="P983" i="17" l="1"/>
  <c r="AT984" i="17"/>
  <c r="AU983" i="17"/>
  <c r="P984" i="17" l="1"/>
  <c r="AT985" i="17"/>
  <c r="AU984" i="17"/>
  <c r="AT986" i="17" l="1"/>
  <c r="P985" i="17"/>
  <c r="AU985" i="17"/>
  <c r="AT987" i="17" l="1"/>
  <c r="P986" i="17"/>
  <c r="AU986" i="17"/>
  <c r="AT988" i="17" l="1"/>
  <c r="P987" i="17"/>
  <c r="AU987" i="17"/>
  <c r="P988" i="17" l="1"/>
  <c r="AT989" i="17"/>
  <c r="AU988" i="17"/>
  <c r="AT990" i="17" l="1"/>
  <c r="P989" i="17"/>
  <c r="AU989" i="17"/>
  <c r="AT991" i="17" l="1"/>
  <c r="P990" i="17"/>
  <c r="AU990" i="17"/>
  <c r="AT992" i="17" l="1"/>
  <c r="P991" i="17"/>
  <c r="AU991" i="17"/>
  <c r="AT993" i="17" l="1"/>
  <c r="P992" i="17"/>
  <c r="AU992" i="17"/>
  <c r="P993" i="17" l="1"/>
  <c r="AT994" i="17"/>
  <c r="AU993" i="17"/>
  <c r="AT995" i="17" l="1"/>
  <c r="P994" i="17"/>
  <c r="AU994" i="17"/>
  <c r="AT996" i="17" l="1"/>
  <c r="P995" i="17"/>
  <c r="AU995" i="17"/>
  <c r="AT997" i="17" l="1"/>
  <c r="P996" i="17"/>
  <c r="AU996" i="17"/>
  <c r="P997" i="17" l="1"/>
  <c r="AT998" i="17"/>
  <c r="AU997" i="17"/>
  <c r="AT999" i="17" l="1"/>
  <c r="P998" i="17"/>
  <c r="AU998" i="17"/>
  <c r="AT1000" i="17" l="1"/>
  <c r="P999" i="17"/>
  <c r="AU999" i="17"/>
  <c r="AT1001" i="17" l="1"/>
  <c r="P1000" i="17"/>
  <c r="AU1000" i="17"/>
  <c r="P1001" i="17" l="1"/>
  <c r="AT1002" i="17"/>
  <c r="AU1001" i="17"/>
  <c r="AT1003" i="17" l="1"/>
  <c r="P1002" i="17"/>
  <c r="AU1002" i="17"/>
  <c r="AT1004" i="17" l="1"/>
  <c r="P1003" i="17"/>
  <c r="AU1003" i="17"/>
  <c r="AT1005" i="17" l="1"/>
  <c r="P1004" i="17"/>
  <c r="AU1004" i="17"/>
  <c r="AT1006" i="17" l="1"/>
  <c r="P1005" i="17"/>
  <c r="AU1005" i="17"/>
  <c r="AT1007" i="17" l="1"/>
  <c r="P1006" i="17"/>
  <c r="AU1006" i="17"/>
  <c r="AT1008" i="17" l="1"/>
  <c r="P1007" i="17"/>
  <c r="AU1007" i="17"/>
  <c r="AT1009" i="17" l="1"/>
  <c r="P1008" i="17"/>
  <c r="AU1008" i="17"/>
  <c r="AT1010" i="17" l="1"/>
  <c r="P1009" i="17"/>
  <c r="AU1009" i="17"/>
  <c r="P1010" i="17" l="1"/>
  <c r="AT1011" i="17"/>
  <c r="AU1010" i="17"/>
  <c r="AT1012" i="17" l="1"/>
  <c r="P1011" i="17"/>
  <c r="AU1011" i="17"/>
  <c r="AT1013" i="17" l="1"/>
  <c r="P1012" i="17"/>
  <c r="AU1012" i="17"/>
  <c r="P1013" i="17" l="1"/>
  <c r="AT1014" i="17"/>
  <c r="AU1013" i="17"/>
  <c r="P1014" i="17" l="1"/>
  <c r="AT1015" i="17"/>
  <c r="AU1014" i="17"/>
  <c r="AT1016" i="17" l="1"/>
  <c r="P1015" i="17"/>
  <c r="AU1015" i="17"/>
  <c r="AT1017" i="17" l="1"/>
  <c r="P1016" i="17"/>
  <c r="AU1016" i="17"/>
  <c r="P1017" i="17" l="1"/>
  <c r="AT1018" i="17"/>
  <c r="AU1017" i="17"/>
  <c r="AT1019" i="17" l="1"/>
  <c r="P1018" i="17"/>
  <c r="AU1018" i="17"/>
  <c r="P1019" i="17" l="1"/>
  <c r="AT1020" i="17"/>
  <c r="AU1019" i="17"/>
  <c r="AT1021" i="17" l="1"/>
  <c r="P1020" i="17"/>
  <c r="AU1020" i="17"/>
  <c r="P1021" i="17" l="1"/>
  <c r="AT1022" i="17"/>
  <c r="AU1021" i="17"/>
  <c r="P1022" i="17" l="1"/>
  <c r="AT1023" i="17"/>
  <c r="AT1024" i="17" s="1"/>
  <c r="AU1022" i="17"/>
  <c r="P1024" i="17" l="1"/>
  <c r="AT1025" i="17"/>
  <c r="AU1024" i="17"/>
  <c r="P1023" i="17"/>
  <c r="AU1023" i="17"/>
  <c r="P1025" i="17" l="1"/>
  <c r="AT1026" i="17"/>
  <c r="AU1025" i="17"/>
  <c r="AT1027" i="17" l="1"/>
  <c r="P1026" i="17"/>
  <c r="AU1026" i="17"/>
  <c r="AT1028" i="17" l="1"/>
  <c r="P1027" i="17"/>
  <c r="AU1027" i="17"/>
  <c r="AT1029" i="17" l="1"/>
  <c r="P1028" i="17"/>
  <c r="AU1028" i="17"/>
  <c r="P1029" i="17" l="1"/>
  <c r="AT1030" i="17"/>
  <c r="AU1029" i="17"/>
  <c r="AT1031" i="17" l="1"/>
  <c r="P1030" i="17"/>
  <c r="AU1030" i="17"/>
  <c r="AT1032" i="17" l="1"/>
  <c r="P1031" i="17"/>
  <c r="AU1031" i="17"/>
  <c r="AT1033" i="17" l="1"/>
  <c r="P1032" i="17"/>
  <c r="AU1032" i="17"/>
  <c r="AT1034" i="17" l="1"/>
  <c r="P1033" i="17"/>
  <c r="AU1033" i="17"/>
  <c r="AT1035" i="17" l="1"/>
  <c r="P1034" i="17"/>
  <c r="AU1034" i="17"/>
  <c r="P1035" i="17" l="1"/>
  <c r="AT1036" i="17"/>
  <c r="AU1035" i="17"/>
  <c r="P1036" i="17" l="1"/>
  <c r="AT1037" i="17"/>
  <c r="AU1036" i="17"/>
  <c r="P1037" i="17" l="1"/>
  <c r="AT1038" i="17"/>
  <c r="AU1037" i="17"/>
  <c r="P1038" i="17" l="1"/>
  <c r="AT1039" i="17"/>
  <c r="AU1038" i="17"/>
  <c r="AT1040" i="17" l="1"/>
  <c r="P1039" i="17"/>
  <c r="AU1039" i="17"/>
  <c r="AT1041" i="17" l="1"/>
  <c r="P1040" i="17"/>
  <c r="AU1040" i="17"/>
  <c r="P1041" i="17" l="1"/>
  <c r="AT1042" i="17"/>
  <c r="AU1041" i="17"/>
  <c r="P1042" i="17" l="1"/>
  <c r="AT1043" i="17"/>
  <c r="AU1042" i="17"/>
  <c r="AT1044" i="17" l="1"/>
  <c r="P1043" i="17"/>
  <c r="AU1043" i="17"/>
  <c r="P1044" i="17" l="1"/>
  <c r="AT1045" i="17"/>
  <c r="AU1044" i="17"/>
  <c r="AT1046" i="17" l="1"/>
  <c r="P1045" i="17"/>
  <c r="AU1045" i="17"/>
  <c r="P1046" i="17" l="1"/>
  <c r="AT1047" i="17"/>
  <c r="AU1046" i="17"/>
  <c r="P1047" i="17" l="1"/>
  <c r="AT1048" i="17"/>
  <c r="AU1047" i="17"/>
  <c r="AT1049" i="17" l="1"/>
  <c r="P1048" i="17"/>
  <c r="AU1048" i="17"/>
  <c r="P1049" i="17" l="1"/>
  <c r="AT1050" i="17"/>
  <c r="AU1049" i="17"/>
  <c r="AT1051" i="17" l="1"/>
  <c r="P1050" i="17"/>
  <c r="AU1050" i="17"/>
  <c r="P1051" i="17" l="1"/>
  <c r="AT1052" i="17"/>
  <c r="AU1051" i="17"/>
  <c r="P1052" i="17" l="1"/>
  <c r="AT1053" i="17"/>
  <c r="AU1052" i="17"/>
  <c r="P1053" i="17" l="1"/>
  <c r="AT1054" i="17"/>
  <c r="AU1053" i="17"/>
  <c r="P1054" i="17" l="1"/>
  <c r="AT1055" i="17"/>
  <c r="AU1054" i="17"/>
  <c r="P1055" i="17" l="1"/>
  <c r="AT1056" i="17"/>
  <c r="AU1055" i="17"/>
  <c r="AT1057" i="17" l="1"/>
  <c r="P1056" i="17"/>
  <c r="AU1056" i="17"/>
  <c r="AT1058" i="17" l="1"/>
  <c r="P1057" i="17"/>
  <c r="AU1057" i="17"/>
  <c r="AT1059" i="17" l="1"/>
  <c r="P1058" i="17"/>
  <c r="AU1058" i="17"/>
  <c r="AT1060" i="17" l="1"/>
  <c r="P1059" i="17"/>
  <c r="AU1059" i="17"/>
  <c r="AT1061" i="17" l="1"/>
  <c r="P1060" i="17"/>
  <c r="AU1060" i="17"/>
  <c r="P1061" i="17" l="1"/>
  <c r="AT1062" i="17"/>
  <c r="AU1061" i="17"/>
  <c r="P1062" i="17" l="1"/>
  <c r="AT1063" i="17"/>
  <c r="AU1062" i="17"/>
  <c r="AT1064" i="17" l="1"/>
  <c r="P1063" i="17"/>
  <c r="AU1063" i="17"/>
  <c r="P1064" i="17" l="1"/>
  <c r="AT1065" i="17"/>
  <c r="AU1064" i="17"/>
  <c r="AT1066" i="17" l="1"/>
  <c r="P1065" i="17"/>
  <c r="AU1065" i="17"/>
  <c r="P1066" i="17" l="1"/>
  <c r="AT1067" i="17"/>
  <c r="AU1066" i="17"/>
  <c r="P1067" i="17" l="1"/>
  <c r="AT1068" i="17"/>
  <c r="AU1067" i="17"/>
  <c r="P1068" i="17" l="1"/>
  <c r="AT1069" i="17"/>
  <c r="AU1068" i="17"/>
  <c r="AT1070" i="17" l="1"/>
  <c r="P1069" i="17"/>
  <c r="AU1069" i="17"/>
  <c r="AT1071" i="17" l="1"/>
  <c r="P1070" i="17"/>
  <c r="AU1070" i="17"/>
  <c r="AT1072" i="17" l="1"/>
  <c r="P1071" i="17"/>
  <c r="AU1071" i="17"/>
  <c r="P1072" i="17" l="1"/>
  <c r="AT1073" i="17"/>
  <c r="AU1072" i="17"/>
  <c r="AT1074" i="17" l="1"/>
  <c r="P1073" i="17"/>
  <c r="AU1073" i="17"/>
  <c r="P1074" i="17" l="1"/>
  <c r="AT1075" i="17"/>
  <c r="AU1074" i="17"/>
  <c r="P1075" i="17" l="1"/>
  <c r="AT1076" i="17"/>
  <c r="AU1075" i="17"/>
  <c r="AT1077" i="17" l="1"/>
  <c r="P1076" i="17"/>
  <c r="AU1076" i="17"/>
  <c r="AT1078" i="17" l="1"/>
  <c r="P1077" i="17"/>
  <c r="AU1077" i="17"/>
  <c r="AT1079" i="17" l="1"/>
  <c r="P1078" i="17"/>
  <c r="AU1078" i="17"/>
  <c r="P1079" i="17" l="1"/>
  <c r="AT1080" i="17"/>
  <c r="AU1079" i="17"/>
  <c r="AT1081" i="17" l="1"/>
  <c r="P1080" i="17"/>
  <c r="AU1080" i="17"/>
  <c r="P1081" i="17" l="1"/>
  <c r="AT1082" i="17"/>
  <c r="AU1081" i="17"/>
  <c r="P1082" i="17" l="1"/>
  <c r="AT1083" i="17"/>
  <c r="AU1082" i="17"/>
  <c r="AT1084" i="17" l="1"/>
  <c r="P1083" i="17"/>
  <c r="AU1083" i="17"/>
  <c r="P1084" i="17" l="1"/>
  <c r="AT1085" i="17"/>
  <c r="AU1084" i="17"/>
  <c r="AT1086" i="17" l="1"/>
  <c r="P1085" i="17"/>
  <c r="AU1085" i="17"/>
  <c r="AT1087" i="17" l="1"/>
  <c r="P1086" i="17"/>
  <c r="AU1086" i="17"/>
  <c r="AT1088" i="17" l="1"/>
  <c r="P1087" i="17"/>
  <c r="AU1087" i="17"/>
  <c r="P1088" i="17" l="1"/>
  <c r="AT1089" i="17"/>
  <c r="AU1088" i="17"/>
  <c r="P1089" i="17" l="1"/>
  <c r="AT1090" i="17"/>
  <c r="AU1089" i="17"/>
  <c r="P1090" i="17" l="1"/>
  <c r="AT1091" i="17"/>
  <c r="AU1090" i="17"/>
  <c r="AT1092" i="17" l="1"/>
  <c r="P1091" i="17"/>
  <c r="AU1091" i="17"/>
  <c r="P1092" i="17" l="1"/>
  <c r="AT1093" i="17"/>
  <c r="AU1092" i="17"/>
  <c r="AT1094" i="17" l="1"/>
  <c r="P1093" i="17"/>
  <c r="AU1093" i="17"/>
  <c r="P1094" i="17" l="1"/>
  <c r="AT1095" i="17"/>
  <c r="AU1094" i="17"/>
  <c r="AT1096" i="17" l="1"/>
  <c r="P1095" i="17"/>
  <c r="AU1095" i="17"/>
  <c r="AT1097" i="17" l="1"/>
  <c r="P1096" i="17"/>
  <c r="AU1096" i="17"/>
  <c r="P1097" i="17" l="1"/>
  <c r="AT1098" i="17"/>
  <c r="AU1097" i="17"/>
  <c r="AT1099" i="17" l="1"/>
  <c r="P1098" i="17"/>
  <c r="AU1098" i="17"/>
  <c r="AT1100" i="17" l="1"/>
  <c r="P1099" i="17"/>
  <c r="AU1099" i="17"/>
  <c r="AT1101" i="17" l="1"/>
  <c r="P1100" i="17"/>
  <c r="AU1100" i="17"/>
  <c r="AT1102" i="17" l="1"/>
  <c r="P1101" i="17"/>
  <c r="AU1101" i="17"/>
  <c r="AT1103" i="17" l="1"/>
  <c r="P1102" i="17"/>
  <c r="AU1102" i="17"/>
  <c r="P1103" i="17" l="1"/>
  <c r="AT1104" i="17"/>
  <c r="AU1103" i="17"/>
  <c r="AT1105" i="17" l="1"/>
  <c r="P1104" i="17"/>
  <c r="AU1104" i="17"/>
  <c r="AT1106" i="17" l="1"/>
  <c r="P1105" i="17"/>
  <c r="AU1105" i="17"/>
  <c r="AT1107" i="17" l="1"/>
  <c r="P1106" i="17"/>
  <c r="AU1106" i="17"/>
  <c r="AT1108" i="17" l="1"/>
  <c r="P1107" i="17"/>
  <c r="AU1107" i="17"/>
  <c r="AT1109" i="17" l="1"/>
  <c r="P1108" i="17"/>
  <c r="AU1108" i="17"/>
  <c r="AT1110" i="17" l="1"/>
  <c r="P1109" i="17"/>
  <c r="AU1109" i="17"/>
  <c r="AT1111" i="17" l="1"/>
  <c r="P1110" i="17"/>
  <c r="AU1110" i="17"/>
  <c r="P1111" i="17" l="1"/>
  <c r="AT1112" i="17"/>
  <c r="AU1111" i="17"/>
  <c r="P1112" i="17" l="1"/>
  <c r="AT1113" i="17"/>
  <c r="AU1112" i="17"/>
  <c r="P1113" i="17" l="1"/>
  <c r="AT1114" i="17"/>
  <c r="AU1113" i="17"/>
  <c r="P1114" i="17" l="1"/>
  <c r="AT1115" i="17"/>
  <c r="AU1114" i="17"/>
  <c r="AT1116" i="17" l="1"/>
  <c r="P1115" i="17"/>
  <c r="AU1115" i="17"/>
  <c r="P1116" i="17" l="1"/>
  <c r="AT1117" i="17"/>
  <c r="AU1116" i="17"/>
  <c r="AT1118" i="17" l="1"/>
  <c r="P1117" i="17"/>
  <c r="AU1117" i="17"/>
  <c r="AT1119" i="17" l="1"/>
  <c r="P1118" i="17"/>
  <c r="AU1118" i="17"/>
  <c r="AT1120" i="17" l="1"/>
  <c r="P1119" i="17"/>
  <c r="AU1119" i="17"/>
  <c r="P1120" i="17" l="1"/>
  <c r="AT1121" i="17"/>
  <c r="AU1120" i="17"/>
  <c r="AT1122" i="17" l="1"/>
  <c r="P1121" i="17"/>
  <c r="AU1121" i="17"/>
  <c r="AT1123" i="17" l="1"/>
  <c r="P1122" i="17"/>
  <c r="AU1122" i="17"/>
  <c r="P1123" i="17" l="1"/>
  <c r="AT1124" i="17"/>
  <c r="AU1123" i="17"/>
  <c r="P1124" i="17" l="1"/>
  <c r="AT1125" i="17"/>
  <c r="AU1124" i="17"/>
  <c r="P1125" i="17" l="1"/>
  <c r="AT1126" i="17"/>
  <c r="AU1125" i="17"/>
  <c r="AT1127" i="17" l="1"/>
  <c r="P1126" i="17"/>
  <c r="AU1126" i="17"/>
  <c r="AT1128" i="17" l="1"/>
  <c r="P1127" i="17"/>
  <c r="AU1127" i="17"/>
  <c r="P1128" i="17" l="1"/>
  <c r="AT1129" i="17"/>
  <c r="AU1128" i="17"/>
  <c r="P1129" i="17" l="1"/>
  <c r="AT1130" i="17"/>
  <c r="AU1129" i="17"/>
  <c r="P1130" i="17" l="1"/>
  <c r="AT1131" i="17"/>
  <c r="AU1130" i="17"/>
  <c r="AT1132" i="17" l="1"/>
  <c r="P1131" i="17"/>
  <c r="AU1131" i="17"/>
  <c r="P1132" i="17" l="1"/>
  <c r="AT1133" i="17"/>
  <c r="AU1132" i="17"/>
  <c r="AT1134" i="17" l="1"/>
  <c r="P1133" i="17"/>
  <c r="AU1133" i="17"/>
  <c r="P1134" i="17" l="1"/>
  <c r="AT1135" i="17"/>
  <c r="AU1134" i="17"/>
  <c r="AT1136" i="17" l="1"/>
  <c r="P1135" i="17"/>
  <c r="AU1135" i="17"/>
  <c r="P1136" i="17" l="1"/>
  <c r="AT1137" i="17"/>
  <c r="AU1136" i="17"/>
  <c r="AT1138" i="17" l="1"/>
  <c r="P1137" i="17"/>
  <c r="AU1137" i="17"/>
  <c r="P1138" i="17" l="1"/>
  <c r="AT1139" i="17"/>
  <c r="AU1138" i="17"/>
  <c r="P1139" i="17" l="1"/>
  <c r="AT1140" i="17"/>
  <c r="AU1139" i="17"/>
  <c r="P1140" i="17" l="1"/>
  <c r="AT1141" i="17"/>
  <c r="AU1140" i="17"/>
  <c r="P1141" i="17" l="1"/>
  <c r="AT1142" i="17"/>
  <c r="AU1141" i="17"/>
  <c r="AT1143" i="17" l="1"/>
  <c r="P1142" i="17"/>
  <c r="AU1142" i="17"/>
  <c r="P1143" i="17" l="1"/>
  <c r="AT1144" i="17"/>
  <c r="AU1143" i="17"/>
  <c r="AT1145" i="17" l="1"/>
  <c r="P1144" i="17"/>
  <c r="AU1144" i="17"/>
  <c r="P1145" i="17" l="1"/>
  <c r="AT1146" i="17"/>
  <c r="AU1145" i="17"/>
  <c r="AT1147" i="17" l="1"/>
  <c r="P1146" i="17"/>
  <c r="AU1146" i="17"/>
  <c r="AT1148" i="17" l="1"/>
  <c r="P1147" i="17"/>
  <c r="AU1147" i="17"/>
  <c r="P1148" i="17" l="1"/>
  <c r="AT1149" i="17"/>
  <c r="AU1148" i="17"/>
  <c r="AT1150" i="17" l="1"/>
  <c r="P1149" i="17"/>
  <c r="AU1149" i="17"/>
  <c r="P1150" i="17" l="1"/>
  <c r="AT1151" i="17"/>
  <c r="AU1150" i="17"/>
  <c r="AT1152" i="17" l="1"/>
  <c r="P1151" i="17"/>
  <c r="AU1151" i="17"/>
  <c r="P1152" i="17" l="1"/>
  <c r="AT1153" i="17"/>
  <c r="AU1152" i="17"/>
  <c r="P1153" i="17" l="1"/>
  <c r="AT1154" i="17"/>
  <c r="AU1153" i="17"/>
  <c r="AT1155" i="17" l="1"/>
  <c r="P1154" i="17"/>
  <c r="AU1154" i="17"/>
  <c r="AT1156" i="17" l="1"/>
  <c r="P1155" i="17"/>
  <c r="AU1155" i="17"/>
  <c r="AT1157" i="17" l="1"/>
  <c r="P1156" i="17"/>
  <c r="AU1156" i="17"/>
  <c r="AT1158" i="17" l="1"/>
  <c r="P1157" i="17"/>
  <c r="AU1157" i="17"/>
  <c r="AT1159" i="17" l="1"/>
  <c r="P1158" i="17"/>
  <c r="AU1158" i="17"/>
  <c r="P1159" i="17" l="1"/>
  <c r="AT1160" i="17"/>
  <c r="AU1159" i="17"/>
  <c r="AT1161" i="17" l="1"/>
  <c r="P1160" i="17"/>
  <c r="AU1160" i="17"/>
  <c r="P1161" i="17" l="1"/>
  <c r="AT1162" i="17"/>
  <c r="AU1161" i="17"/>
  <c r="AT1163" i="17" l="1"/>
  <c r="P1162" i="17"/>
  <c r="AU1162" i="17"/>
  <c r="AT1164" i="17" l="1"/>
  <c r="P1163" i="17"/>
  <c r="AU1163" i="17"/>
  <c r="AT1165" i="17" l="1"/>
  <c r="P1164" i="17"/>
  <c r="AU1164" i="17"/>
  <c r="AT1166" i="17" l="1"/>
  <c r="P1165" i="17"/>
  <c r="AU1165" i="17"/>
  <c r="P1166" i="17" l="1"/>
  <c r="AT1167" i="17"/>
  <c r="AU1166" i="17"/>
  <c r="AT1168" i="17" l="1"/>
  <c r="P1167" i="17"/>
  <c r="AU1167" i="17"/>
  <c r="P1168" i="17" l="1"/>
  <c r="AT1169" i="17"/>
  <c r="AU1168" i="17"/>
  <c r="AT1170" i="17" l="1"/>
  <c r="P1169" i="17"/>
  <c r="AU1169" i="17"/>
  <c r="AT1171" i="17" l="1"/>
  <c r="P1170" i="17"/>
  <c r="AU1170" i="17"/>
  <c r="AT1172" i="17" l="1"/>
  <c r="P1171" i="17"/>
  <c r="AU1171" i="17"/>
  <c r="P1172" i="17" l="1"/>
  <c r="AT1173" i="17"/>
  <c r="AU1172" i="17"/>
  <c r="P1173" i="17" l="1"/>
  <c r="AT1174" i="17"/>
  <c r="AU1173" i="17"/>
  <c r="P1174" i="17" l="1"/>
  <c r="AT1175" i="17"/>
  <c r="AU1174" i="17"/>
  <c r="AT1176" i="17" l="1"/>
  <c r="P1175" i="17"/>
  <c r="AU1175" i="17"/>
  <c r="AT1177" i="17" l="1"/>
  <c r="P1176" i="17"/>
  <c r="AU1176" i="17"/>
  <c r="AT1178" i="17" l="1"/>
  <c r="P1177" i="17"/>
  <c r="AU1177" i="17"/>
  <c r="AT1179" i="17" l="1"/>
  <c r="AT1180" i="17" s="1"/>
  <c r="P1178" i="17"/>
  <c r="AU1178" i="17"/>
  <c r="P1180" i="17" l="1"/>
  <c r="AT1181" i="17"/>
  <c r="AU1180" i="17"/>
  <c r="P1179" i="17"/>
  <c r="AU1179" i="17"/>
  <c r="P1181" i="17" l="1"/>
  <c r="AT1182" i="17"/>
  <c r="AU1181" i="17"/>
  <c r="AT1183" i="17" l="1"/>
  <c r="P1182" i="17"/>
  <c r="AU1182" i="17"/>
  <c r="AT1184" i="17" l="1"/>
  <c r="P1183" i="17"/>
  <c r="AU1183" i="17"/>
  <c r="AT1185" i="17" l="1"/>
  <c r="P1184" i="17"/>
  <c r="AU1184" i="17"/>
  <c r="AT1186" i="17" l="1"/>
  <c r="P1185" i="17"/>
  <c r="AU1185" i="17"/>
  <c r="P1186" i="17" l="1"/>
  <c r="AT1187" i="17"/>
  <c r="AU1186" i="17"/>
  <c r="AT1188" i="17" l="1"/>
  <c r="P1187" i="17"/>
  <c r="AU1187" i="17"/>
  <c r="P1188" i="17" l="1"/>
  <c r="AT1189" i="17"/>
  <c r="AU1188" i="17"/>
  <c r="AT1190" i="17" l="1"/>
  <c r="P1189" i="17"/>
  <c r="AU1189" i="17"/>
  <c r="AT1191" i="17" l="1"/>
  <c r="P1190" i="17"/>
  <c r="AU1190" i="17"/>
  <c r="AT1192" i="17" l="1"/>
  <c r="P1191" i="17"/>
  <c r="AU1191" i="17"/>
  <c r="AT1193" i="17" l="1"/>
  <c r="P1192" i="17"/>
  <c r="AU1192" i="17"/>
  <c r="AT1194" i="17" l="1"/>
  <c r="P1193" i="17"/>
  <c r="AU1193" i="17"/>
  <c r="AT1195" i="17" l="1"/>
  <c r="P1194" i="17"/>
  <c r="AU1194" i="17"/>
  <c r="P1195" i="17" l="1"/>
  <c r="AT1196" i="17"/>
  <c r="AU1195" i="17"/>
  <c r="P1196" i="17" l="1"/>
  <c r="AT1197" i="17"/>
  <c r="AU1196" i="17"/>
  <c r="AT1198" i="17" l="1"/>
  <c r="P1197" i="17"/>
  <c r="AU1197" i="17"/>
  <c r="AT1199" i="17" l="1"/>
  <c r="P1198" i="17"/>
  <c r="AU1198" i="17"/>
  <c r="P1199" i="17" l="1"/>
  <c r="AT1200" i="17"/>
  <c r="AU1199" i="17"/>
  <c r="P1200" i="17" l="1"/>
  <c r="AT1201" i="17"/>
  <c r="AU1200" i="17"/>
  <c r="P1201" i="17" l="1"/>
  <c r="AT1202" i="17"/>
  <c r="AU1201" i="17"/>
  <c r="AT1203" i="17" l="1"/>
  <c r="P1202" i="17"/>
  <c r="AU1202" i="17"/>
  <c r="AT1204" i="17" l="1"/>
  <c r="P1203" i="17"/>
  <c r="AU1203" i="17"/>
  <c r="P1204" i="17" l="1"/>
  <c r="AT1205" i="17"/>
  <c r="AU1204" i="17"/>
  <c r="AT1206" i="17" l="1"/>
  <c r="P1205" i="17"/>
  <c r="AU1205" i="17"/>
  <c r="AT1207" i="17" l="1"/>
  <c r="P1206" i="17"/>
  <c r="AU1206" i="17"/>
  <c r="P1207" i="17" l="1"/>
  <c r="AT1208" i="17"/>
  <c r="AU1207" i="17"/>
  <c r="AT1209" i="17" l="1"/>
  <c r="P1208" i="17"/>
  <c r="AU1208" i="17"/>
  <c r="P1209" i="17" l="1"/>
  <c r="AT1210" i="17"/>
  <c r="AU1209" i="17"/>
  <c r="AT1211" i="17" l="1"/>
  <c r="P1210" i="17"/>
  <c r="AU1210" i="17"/>
  <c r="AT1212" i="17" l="1"/>
  <c r="P1211" i="17"/>
  <c r="AU1211" i="17"/>
  <c r="P1212" i="17" l="1"/>
  <c r="AT1213" i="17"/>
  <c r="AU1212" i="17"/>
  <c r="P1213" i="17" l="1"/>
  <c r="AT1214" i="17"/>
  <c r="AU1213" i="17"/>
  <c r="P1214" i="17" l="1"/>
  <c r="AT1215" i="17"/>
  <c r="AU1214" i="17"/>
  <c r="P1215" i="17" l="1"/>
  <c r="AT1216" i="17"/>
  <c r="AU1215" i="17"/>
  <c r="P1216" i="17" l="1"/>
  <c r="AT1217" i="17"/>
  <c r="AU1216" i="17"/>
  <c r="AT1218" i="17" l="1"/>
  <c r="P1217" i="17"/>
  <c r="AU1217" i="17"/>
  <c r="P1218" i="17" l="1"/>
  <c r="AT1219" i="17"/>
  <c r="AU1218" i="17"/>
  <c r="P1219" i="17" l="1"/>
  <c r="AT1220" i="17"/>
  <c r="AU1219" i="17"/>
  <c r="AT1221" i="17" l="1"/>
  <c r="P1220" i="17"/>
  <c r="AU1220" i="17"/>
  <c r="AT1222" i="17" l="1"/>
  <c r="P1221" i="17"/>
  <c r="AU1221" i="17"/>
  <c r="P1222" i="17" l="1"/>
  <c r="AT1223" i="17"/>
  <c r="AU1222" i="17"/>
  <c r="AT1224" i="17" l="1"/>
  <c r="P1223" i="17"/>
  <c r="AU1223" i="17"/>
  <c r="P1224" i="17" l="1"/>
  <c r="AT1225" i="17"/>
  <c r="AU1224" i="17"/>
  <c r="AT1226" i="17" l="1"/>
  <c r="P1225" i="17"/>
  <c r="AU1225" i="17"/>
  <c r="AT1227" i="17" l="1"/>
  <c r="P1226" i="17"/>
  <c r="AU1226" i="17"/>
  <c r="AT1228" i="17" l="1"/>
  <c r="P1227" i="17"/>
  <c r="AU1227" i="17"/>
  <c r="P1228" i="17" l="1"/>
  <c r="AT1229" i="17"/>
  <c r="AU1228" i="17"/>
  <c r="P1229" i="17" l="1"/>
  <c r="AT1230" i="17"/>
  <c r="AU1229" i="17"/>
  <c r="P1230" i="17" l="1"/>
  <c r="AT1231" i="17"/>
  <c r="AU1230" i="17"/>
  <c r="AT1232" i="17" l="1"/>
  <c r="P1231" i="17"/>
  <c r="AU1231" i="17"/>
  <c r="P1232" i="17" l="1"/>
  <c r="AT1233" i="17"/>
  <c r="AU1232" i="17"/>
  <c r="AT1234" i="17" l="1"/>
  <c r="P1233" i="17"/>
  <c r="AU1233" i="17"/>
  <c r="P1234" i="17" l="1"/>
  <c r="AT1235" i="17"/>
  <c r="AU1234" i="17"/>
  <c r="AT1236" i="17" l="1"/>
  <c r="P1235" i="17"/>
  <c r="AU1235" i="17"/>
  <c r="P1236" i="17" l="1"/>
  <c r="AT1237" i="17"/>
  <c r="AU1236" i="17"/>
  <c r="AT1238" i="17" l="1"/>
  <c r="P1237" i="17"/>
  <c r="AU1237" i="17"/>
  <c r="AT1239" i="17" l="1"/>
  <c r="P1238" i="17"/>
  <c r="AU1238" i="17"/>
  <c r="AT1240" i="17" l="1"/>
  <c r="P1239" i="17"/>
  <c r="AU1239" i="17"/>
  <c r="P1240" i="17" l="1"/>
  <c r="AU1240" i="17"/>
  <c r="P1242" i="17" l="1"/>
  <c r="U1244" i="17" l="1"/>
  <c r="K14" i="25"/>
  <c r="M14" i="25" l="1"/>
  <c r="K8" i="25"/>
  <c r="K10" i="25"/>
  <c r="K12" i="25"/>
  <c r="K9" i="25"/>
  <c r="K15" i="25"/>
  <c r="K11" i="25"/>
  <c r="J14" i="25"/>
  <c r="D14" i="25" s="1"/>
  <c r="M12" i="25" l="1"/>
  <c r="J12" i="25"/>
  <c r="D12" i="25" s="1"/>
  <c r="J11" i="25"/>
  <c r="D11" i="25" s="1"/>
  <c r="M11" i="25"/>
  <c r="Q9" i="25"/>
  <c r="J15" i="25"/>
  <c r="M15" i="25"/>
  <c r="K19" i="25" s="1"/>
  <c r="P9" i="25"/>
  <c r="M9" i="25"/>
  <c r="J9" i="25"/>
  <c r="D9" i="25" s="1"/>
  <c r="J10" i="25"/>
  <c r="D10" i="25" s="1"/>
  <c r="M10" i="25"/>
  <c r="M8" i="25"/>
  <c r="J8" i="25"/>
  <c r="D8" i="25" l="1"/>
  <c r="P10" i="25"/>
  <c r="P11" i="25" s="1"/>
  <c r="C25" i="25"/>
  <c r="D15" i="25"/>
  <c r="P8" i="25"/>
  <c r="Q8" i="25"/>
  <c r="B30" i="25"/>
  <c r="B31" i="25"/>
  <c r="C22" i="25" l="1"/>
  <c r="B28" i="25"/>
  <c r="I28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tc={66F03D10-EA78-4086-B100-30B5A18BB0BB}</author>
  </authors>
  <commentList>
    <comment ref="B1" authorId="0" shapeId="0" xr:uid="{66F03D10-EA78-4086-B100-30B5A18BB0BB}">
      <text>
        <t>[Threaded comment]
Your version of Excel allows you to read this threaded comment; however, any edits to it will get removed if the file is opened in a newer version of Excel. Learn more: https://go.microsoft.com/fwlink/?linkid=870924
Comment:
    Take previous threshhold and multiply by basic pay increase ( 5.2% for 2024)
Reply:
    4.5% for 2025</t>
      </text>
    </comment>
  </commentList>
</comments>
</file>

<file path=xl/sharedStrings.xml><?xml version="1.0" encoding="utf-8"?>
<sst xmlns="http://schemas.openxmlformats.org/spreadsheetml/2006/main" count="416" uniqueCount="311">
  <si>
    <t>Enter Your Gender:</t>
  </si>
  <si>
    <t>Enter Your Name:</t>
  </si>
  <si>
    <t>Month</t>
  </si>
  <si>
    <t>Day</t>
  </si>
  <si>
    <t>Year</t>
  </si>
  <si>
    <t>Enter Your Monthly Retired Pay</t>
  </si>
  <si>
    <t>Enter Your SBP Base Amount</t>
  </si>
  <si>
    <t>Enter Your Type of Retirement</t>
  </si>
  <si>
    <t>SBP premiums, which become monthly reductions in your retired</t>
  </si>
  <si>
    <t>pay, are not taxable.  SBP benefits, on the other hand, are</t>
  </si>
  <si>
    <t>taxable income to your surviving spouse.</t>
  </si>
  <si>
    <t>One of the many benefits of SBP is that in most cases your</t>
  </si>
  <si>
    <t>are receiving an annuity.  Thus, the premiums can be deducted</t>
  </si>
  <si>
    <t>What is Your Tax Bracket While Paying Premiums?</t>
  </si>
  <si>
    <t>What Tax Bracket Will Your Surviving Spouse Be In?</t>
  </si>
  <si>
    <t>Inflation Rate</t>
  </si>
  <si>
    <t>Interest Rate</t>
  </si>
  <si>
    <t>apply to a period in the future that can extend as much as 70 years.</t>
  </si>
  <si>
    <t>Any change in the above rates can substantially affect the benefit</t>
  </si>
  <si>
    <t>values this program calculates, especially if the rates are changed</t>
  </si>
  <si>
    <t>You may enter any interest or inflation rate.</t>
  </si>
  <si>
    <t xml:space="preserve">    </t>
  </si>
  <si>
    <t xml:space="preserve">     We want to work together to get you the most out of the Military Retirement System.</t>
  </si>
  <si>
    <t xml:space="preserve">     I offer the next piece of advice with the caution that, like all my advice in this message, it is</t>
  </si>
  <si>
    <t>You put in a lot of years to get this benefit.  Let's not allow it to be worth less to you and your</t>
  </si>
  <si>
    <t>maximum Survivor Benefit Plan.  This is especially true when the retiree is in his late 40's or</t>
  </si>
  <si>
    <t>Male</t>
  </si>
  <si>
    <t>December</t>
  </si>
  <si>
    <t>No</t>
  </si>
  <si>
    <t>Member Month of Birth</t>
  </si>
  <si>
    <t>Spouse Month of Birth</t>
  </si>
  <si>
    <t>Member Month of Retirement</t>
  </si>
  <si>
    <t>August</t>
  </si>
  <si>
    <t>None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</si>
  <si>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</si>
  <si>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</si>
  <si>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</si>
  <si>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</si>
  <si>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</si>
  <si>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</si>
  <si>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</si>
  <si>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</si>
  <si>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Retired Pay After Taxes</t>
  </si>
  <si>
    <t>q(Mem)</t>
  </si>
  <si>
    <t>p(Mem)</t>
  </si>
  <si>
    <t>Monthly Gross Pay</t>
  </si>
  <si>
    <t>Monthly Survivor Pay</t>
  </si>
  <si>
    <t>Survivor Pay After Taxes</t>
  </si>
  <si>
    <t>Monthly Survivor Premiums</t>
  </si>
  <si>
    <t>Survivor Premiums After Taxes</t>
  </si>
  <si>
    <t>p(Both Alive)</t>
  </si>
  <si>
    <t>p(Both Dead)</t>
  </si>
  <si>
    <t>p(Mem Dead &amp; Surv Alive)</t>
  </si>
  <si>
    <t>Monthly Interest</t>
  </si>
  <si>
    <t>January</t>
  </si>
  <si>
    <t>February</t>
  </si>
  <si>
    <t>March</t>
  </si>
  <si>
    <t>July</t>
  </si>
  <si>
    <t>October</t>
  </si>
  <si>
    <t>November</t>
  </si>
  <si>
    <t>Age At Retirement</t>
  </si>
  <si>
    <t>---   Monthly   ---</t>
  </si>
  <si>
    <t>Days360 Between Retirement and First Check</t>
  </si>
  <si>
    <t>PV Pay Before Mortality</t>
  </si>
  <si>
    <t>PV Pay After Mortality</t>
  </si>
  <si>
    <t>No.</t>
  </si>
  <si>
    <t>PV Premiums Before Mortality</t>
  </si>
  <si>
    <t>PV Premiums After Mortality</t>
  </si>
  <si>
    <t>1st Year Increase</t>
  </si>
  <si>
    <t>Did You Elect the Career Status Bonus?</t>
  </si>
  <si>
    <t>p(Mem Alive)</t>
  </si>
  <si>
    <t>----     Prob Single Event During Month     ----</t>
  </si>
  <si>
    <t>----     Prob At Start of Month     ----</t>
  </si>
  <si>
    <t>At Survivor Tax Rate</t>
  </si>
  <si>
    <t>At Retiree Tax Rate</t>
  </si>
  <si>
    <t>p(Mem Died in This Month)</t>
  </si>
  <si>
    <t>Expected Months Lived Given Member Died By This Month</t>
  </si>
  <si>
    <t>Before Taxes</t>
  </si>
  <si>
    <t>Retired Pay Before Premium Deduction</t>
  </si>
  <si>
    <t>Base Chosen by Retiree</t>
  </si>
  <si>
    <t>Mem Age</t>
  </si>
  <si>
    <t>Spo Age</t>
  </si>
  <si>
    <t>Partial Colas</t>
  </si>
  <si>
    <t>Survivor Pay &amp; Premiums</t>
  </si>
  <si>
    <t>Page 2</t>
  </si>
  <si>
    <t>Annual After Tax Cost</t>
  </si>
  <si>
    <t>Cume After Tax Cost</t>
  </si>
  <si>
    <t>Annual After Tax Benefit</t>
  </si>
  <si>
    <t>PV Benefit Assuming Retiree Died</t>
  </si>
  <si>
    <t>Monthly After Tax Benefit</t>
  </si>
  <si>
    <t>Value of Benefit If Member Dies Here</t>
  </si>
  <si>
    <t>Member</t>
  </si>
  <si>
    <t>Spouse</t>
  </si>
  <si>
    <t>After Taxes</t>
  </si>
  <si>
    <t xml:space="preserve">   Benefit If Member</t>
  </si>
  <si>
    <t>Amount</t>
  </si>
  <si>
    <t>SBP Premium</t>
  </si>
  <si>
    <t>Pay &amp; SBP</t>
  </si>
  <si>
    <t>SBP Benefits</t>
  </si>
  <si>
    <t>SBP Premiums</t>
  </si>
  <si>
    <t>Subsidy</t>
  </si>
  <si>
    <t>Base</t>
  </si>
  <si>
    <t>Monthly</t>
  </si>
  <si>
    <t xml:space="preserve">               For the Base Amount You Have Chosen,</t>
  </si>
  <si>
    <t xml:space="preserve">N/A      </t>
  </si>
  <si>
    <t xml:space="preserve">N/A     </t>
  </si>
  <si>
    <t>INSTRUCTIONS:</t>
  </si>
  <si>
    <t>Enter Your Date of Birth:</t>
  </si>
  <si>
    <t>Enter Your Spouse's Date of Birth:</t>
  </si>
  <si>
    <t>Enter Your Personnel Category</t>
  </si>
  <si>
    <t>1)  ENTER YOUR INFORMATION IN THE BOXES BELOW</t>
  </si>
  <si>
    <t>You may enter any tax rate between 0 and 99%.</t>
  </si>
  <si>
    <t>Value of SBP Benefits, Premiums and Government Subsidy</t>
  </si>
  <si>
    <t>Costs, Benefits, and Lifetime Value of SBP</t>
  </si>
  <si>
    <t>at a higher tax rate than the annuity will be taxed as income.</t>
  </si>
  <si>
    <t>DoD Chief Actuary</t>
  </si>
  <si>
    <t>income is higher when you are paying premiums than when you</t>
  </si>
  <si>
    <t>Go To "Economics"</t>
  </si>
  <si>
    <t>Go To "Taxes"</t>
  </si>
  <si>
    <t>Present Value</t>
  </si>
  <si>
    <t>Annual Benefit</t>
  </si>
  <si>
    <t xml:space="preserve">   Dies In This Year*</t>
  </si>
  <si>
    <t>Please Go To "Message From Chief Actuary".</t>
  </si>
  <si>
    <t xml:space="preserve">   Lifetime Value of      </t>
  </si>
  <si>
    <t>Cumulative Cost</t>
  </si>
  <si>
    <t>Annual Cost</t>
  </si>
  <si>
    <t>Year of Disk =</t>
  </si>
  <si>
    <t>50% of Retired Pay</t>
  </si>
  <si>
    <t>75% of Retired Pay</t>
  </si>
  <si>
    <t>Retiree's</t>
  </si>
  <si>
    <t>Monthly Pay</t>
  </si>
  <si>
    <t>To Retiree</t>
  </si>
  <si>
    <t>For Spouse</t>
  </si>
  <si>
    <t>*SBP Coverage</t>
  </si>
  <si>
    <t>*Go To "Costs &amp; Benefits" for Annuity Payable</t>
  </si>
  <si>
    <t>Your Name</t>
  </si>
  <si>
    <t>Personal</t>
  </si>
  <si>
    <t>Year/Month</t>
  </si>
  <si>
    <t>5-Year Increments Up to Age 100</t>
  </si>
  <si>
    <t>Values After One Month, One Year, and</t>
  </si>
  <si>
    <t>Economics</t>
  </si>
  <si>
    <t>Retiree Assumptions</t>
  </si>
  <si>
    <t>Review F8, F10, F16 and F18.</t>
  </si>
  <si>
    <t>Review B11 and B12.</t>
  </si>
  <si>
    <t>Career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</si>
  <si>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</si>
  <si>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r>
      <t>Calculations</t>
    </r>
    <r>
      <rPr>
        <sz val="10"/>
        <rFont val="Arial"/>
        <family val="2"/>
      </rPr>
      <t xml:space="preserve">  (Hidden)</t>
    </r>
  </si>
  <si>
    <t>Though not necessary to make program work, periodically change amounts in F7 and F9, so it makes sense.</t>
  </si>
  <si>
    <t>Footnotes</t>
  </si>
  <si>
    <t>Go to File, Page Setup, Header/Footer, Custom Footer.</t>
  </si>
  <si>
    <t>On sheets, Personal, Career, Retiree Assumptions, Subsidy, Costs &amp; Benefits, Taxes, Mortality &amp; Health, Economics, and Message From Chief Actuary, increase year of middle line of footnote by one.</t>
  </si>
  <si>
    <t>spouse than it could be.</t>
  </si>
  <si>
    <t>To get the most out of your retirement, you want this number to be as large as possible.  If the</t>
  </si>
  <si>
    <t>2)  GO TO "SUBSIDY" AND "COSTS &amp; BENEFITS" TO SEE YOUR RESULTS</t>
  </si>
  <si>
    <t>2)  CLICK ON "RETIREE ASSUMPTIONS" AND CONTINUE</t>
  </si>
  <si>
    <t>2)  CLICK ON "CAREER" AND CONTINUE</t>
  </si>
  <si>
    <t>Elected CSB</t>
  </si>
  <si>
    <t>September, 1980 or later &amp; No CSB</t>
  </si>
  <si>
    <t>Date Ret</t>
  </si>
  <si>
    <t>*Government</t>
  </si>
  <si>
    <t>Non Redux Gross Pay</t>
  </si>
  <si>
    <t>Non Redux</t>
  </si>
  <si>
    <t>Monthly Survivor Pay If Non Redux</t>
  </si>
  <si>
    <t>Mo. Surv Premiums If Non Redux</t>
  </si>
  <si>
    <t>Ratio of Max SBP Base to Retired Pay for CSB Takers</t>
  </si>
  <si>
    <t>Annual COLA After 1st Full Year</t>
  </si>
  <si>
    <t xml:space="preserve">     Increases Based On Actual Election</t>
  </si>
  <si>
    <t>Entered Service Before 9/8/1980</t>
  </si>
  <si>
    <r>
      <t>Valuation</t>
    </r>
    <r>
      <rPr>
        <sz val="10"/>
        <rFont val="Arial"/>
        <family val="2"/>
      </rPr>
      <t xml:space="preserve">  (Hidden)</t>
    </r>
  </si>
  <si>
    <t xml:space="preserve">     Many male retirees will get the largest value from their military retirement by taking the</t>
  </si>
  <si>
    <t xml:space="preserve">     In interpreting the information from this report, please concentrate on the "Subsidy" page, which</t>
  </si>
  <si>
    <r>
      <t>is based on your family's personal data.  Look at the column labeled "</t>
    </r>
    <r>
      <rPr>
        <i/>
        <sz val="10"/>
        <rFont val="Arial"/>
        <family val="2"/>
      </rPr>
      <t>Present Value Pay &amp; SBP".</t>
    </r>
  </si>
  <si>
    <t xml:space="preserve">     A final note: even if it turns out that you don't want the maximum SBP, you might consider</t>
  </si>
  <si>
    <t>signing up for one of the low cost SBP options, either the Minimum or Threshold amount.</t>
  </si>
  <si>
    <t>Career Status Bonus takers), then consider electing this amount as your SBP base amount.</t>
  </si>
  <si>
    <r>
      <t xml:space="preserve">largest value in this column is opposite "Full Retired Pay" (or </t>
    </r>
    <r>
      <rPr>
        <sz val="10"/>
        <rFont val="Arial"/>
        <family val="2"/>
      </rPr>
      <t xml:space="preserve">"Maximum Allowable Election" for </t>
    </r>
  </si>
  <si>
    <t>Enlisted</t>
  </si>
  <si>
    <t>Retiree Cola (Apply to future thresholds)</t>
  </si>
  <si>
    <t>Not necessary in all years.</t>
  </si>
  <si>
    <t>Future Adjustments</t>
  </si>
  <si>
    <t>Date of Entry</t>
  </si>
  <si>
    <t>Completed YOS</t>
  </si>
  <si>
    <t>Reserve</t>
  </si>
  <si>
    <t>NonDis</t>
  </si>
  <si>
    <t>Officer</t>
  </si>
  <si>
    <t>Enlistee</t>
  </si>
  <si>
    <t>Survivor</t>
  </si>
  <si>
    <t>Dis</t>
  </si>
  <si>
    <t>Enter Date You Initially Entered Service:</t>
  </si>
  <si>
    <t>results from this program are based on actuarial expectations for the general population and</t>
  </si>
  <si>
    <t>not on what will necessarily happen to you.   A more precise estimate would also take into</t>
  </si>
  <si>
    <t>account factors known to affect mortality, such as a person's heredity and lifestyle.</t>
  </si>
  <si>
    <t>female retirees, maximum SBP may not be a good idea because the couple cannot expect to</t>
  </si>
  <si>
    <t>the wife or if his health is much better than hers, then it may still prove to be a good buy.</t>
  </si>
  <si>
    <t>receive as much as they will pay in SBP premiums.  However, if the husband is younger than</t>
  </si>
  <si>
    <r>
      <t xml:space="preserve">     If some other row has the highest value, then look at the "</t>
    </r>
    <r>
      <rPr>
        <i/>
        <sz val="10"/>
        <rFont val="Arial"/>
        <family val="2"/>
      </rPr>
      <t xml:space="preserve">Government Subsidy" </t>
    </r>
    <r>
      <rPr>
        <sz val="10"/>
        <rFont val="Arial"/>
        <family val="2"/>
      </rPr>
      <t>column</t>
    </r>
  </si>
  <si>
    <t>opposite "Full Retired Pay" (or "Maximum Allowable Election").  If the subsidy is a positive number,</t>
  </si>
  <si>
    <t>you might still consider electing this amount.  If your alternative is to buy insurance, you may find</t>
  </si>
  <si>
    <t>you'll get more coverage for less money through SBP.  If the subsidy is a negative number, that</t>
  </si>
  <si>
    <t>doesn't necessarily mean you shouldn't elect this amount.  However, the more negative the</t>
  </si>
  <si>
    <t>subsidy is, the more the expected premiums you'll pay are worth more than the benefits you'll</t>
  </si>
  <si>
    <t>receive.  Again, keep in mind that the results from this program are not trying to predict what will</t>
  </si>
  <si>
    <t>happen to you and there may be unique circumstances in any individual couple's case that this</t>
  </si>
  <si>
    <t>program is not able to take into account.</t>
  </si>
  <si>
    <t>Threshold for year of this retiree</t>
  </si>
  <si>
    <t>Review A2:B3; Used to adjust if simple threshold formula does not cover all cases, such as multiple thresholds in same year.</t>
  </si>
  <si>
    <t>OK, unless new legislation</t>
  </si>
  <si>
    <t>BE AWARE THAT ROWS 1 &amp; 2 HAVE AN ADDITIONAL TERM IN COLUMNS G, H, L, M, Q &amp; R</t>
  </si>
  <si>
    <t>older and when his wife is the same age or younger than he is.  However, be aware that the</t>
  </si>
  <si>
    <t>based on actuarial expectations and not necessarily on what will happen to you.  For some</t>
  </si>
  <si>
    <t>Surv</t>
  </si>
  <si>
    <t>Female</t>
  </si>
  <si>
    <t>q(Surv-Sp)</t>
  </si>
  <si>
    <t>q(Surv-Wid)</t>
  </si>
  <si>
    <t>p(Surv-Sp)</t>
  </si>
  <si>
    <t>q(Widow)</t>
  </si>
  <si>
    <t>p(Widow)</t>
  </si>
  <si>
    <t>P(New Survivor This Month)</t>
  </si>
  <si>
    <t>p(Mem Alive &amp; Surv Dead)</t>
  </si>
  <si>
    <t>p(Surv Alive If Mem Still Alive)</t>
  </si>
  <si>
    <t>p(Surv Alive If Mem Died at Start)</t>
  </si>
  <si>
    <t>Get new rates from Valuation book; Input into blue cells in columns B-J</t>
  </si>
  <si>
    <t>Review Setbacks</t>
  </si>
  <si>
    <t>Qualify for Threshold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</si>
  <si>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</si>
  <si>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Enter Your  Spouse's Gender:</t>
  </si>
  <si>
    <t>Widowed</t>
  </si>
  <si>
    <t xml:space="preserve">Widow </t>
  </si>
  <si>
    <t>Setback2</t>
  </si>
  <si>
    <t>appropriate nondisability/disability, officer/enlisted and gender</t>
  </si>
  <si>
    <t>adjustments.  Similarly, mortality rates for spouses are initially assumed</t>
  </si>
  <si>
    <t>to apply to females with adjustments when the spouse is a male.</t>
  </si>
  <si>
    <t>For these reasons, retirees and spouses, though they may be the same</t>
  </si>
  <si>
    <t>gender and age, do not necessarily have the same life expectancy.</t>
  </si>
  <si>
    <t>A more precise estimate would also take into account factors known</t>
  </si>
  <si>
    <t>to affect mortality, like a person's heredity and lifestyle.  For example,</t>
  </si>
  <si>
    <t>a family history of heart disease or cancer and a lifestyle that includes</t>
  </si>
  <si>
    <t>tobacco, alcohol or drug use, no exercise, or no seat belt use have</t>
  </si>
  <si>
    <t>been associated with higher-than-average mortality rates.</t>
  </si>
  <si>
    <t>This program assumes your future mortality rates will be typical of those</t>
  </si>
  <si>
    <t>experienced by retired officers or enlistees.  This probability is based on</t>
  </si>
  <si>
    <t>retiree death rates developed by the DOD Actuary.  The initial retiree</t>
  </si>
  <si>
    <t>for females.  The rates were developed from studies of retirees with</t>
  </si>
  <si>
    <t>mortality rates are assumed to apply to males; an age set-back is used</t>
  </si>
  <si>
    <t xml:space="preserve">   *For an Explanation, See Lifetime Value</t>
  </si>
  <si>
    <t>You want to cover your spouse with adequate replacement income and no one</t>
  </si>
  <si>
    <t>The figures in the "Lifetime Value" column show the value of a stream of annuity</t>
  </si>
  <si>
    <t>payments in the event that the retiree's death occurs in the corresponding year.</t>
  </si>
  <si>
    <t>It is the amount of life insurance that would have to be purchased to generate an</t>
  </si>
  <si>
    <t>equivalent benefit, if the insurance payment is invested at the assumed interest rate.</t>
  </si>
  <si>
    <t>For These And Other Reasons, The SBP Subsidy You See Is Only An Estimate.</t>
  </si>
  <si>
    <t>This program uses standard assumptions for (1) the interest rate that</t>
  </si>
  <si>
    <t>is used to determine the present value of future payments and for</t>
  </si>
  <si>
    <t>SBP premiums, and survivor benefits are indexed.  These rates</t>
  </si>
  <si>
    <t>independently.</t>
  </si>
  <si>
    <t>(2) the future rate of growth in the cost of living to which your retired pay,</t>
  </si>
  <si>
    <t>Premium if no threshold</t>
  </si>
  <si>
    <t>Min Base</t>
  </si>
  <si>
    <t>Change B1 based on Compensation memo &amp; G1 &amp; F30</t>
  </si>
  <si>
    <t>The DoD Office of the Actuary uses the following rates;</t>
  </si>
  <si>
    <t xml:space="preserve">*If you are electing SBP post retirement, enter the date that your SBP coverage will start. </t>
  </si>
  <si>
    <t>*Enter Your Date of Retirement:</t>
  </si>
  <si>
    <t>Retirement Month</t>
  </si>
  <si>
    <t>Date of Birth</t>
  </si>
  <si>
    <t>Date</t>
  </si>
  <si>
    <t>ANB on Date</t>
  </si>
  <si>
    <t>Adj ANB on Date</t>
  </si>
  <si>
    <t>RetDt&gt;= DOB</t>
  </si>
  <si>
    <t>DOB &gt; RetDt</t>
  </si>
  <si>
    <t>Rates are ANB on 1st day of fiscal year</t>
  </si>
  <si>
    <t>Mem Age (Adj ANB)</t>
  </si>
  <si>
    <t>Spo Age (Adj ANB)</t>
  </si>
  <si>
    <t>Attained Age on Date</t>
  </si>
  <si>
    <t>RSA: Use attained age for each month</t>
  </si>
  <si>
    <t>Non Disabled (Regular)</t>
  </si>
  <si>
    <t>Pete Zouras</t>
  </si>
  <si>
    <t>Good Luck,</t>
  </si>
  <si>
    <t>age</t>
  </si>
  <si>
    <t>Military-Based MI</t>
  </si>
  <si>
    <t xml:space="preserve"> </t>
  </si>
  <si>
    <t>Get improvement factors from Valuation book or Pete.</t>
  </si>
  <si>
    <r>
      <t xml:space="preserve">Mortality Improvement (Mil mi val) </t>
    </r>
    <r>
      <rPr>
        <sz val="10"/>
        <rFont val="Arial"/>
        <family val="2"/>
      </rPr>
      <t xml:space="preserve">  (Hidden)</t>
    </r>
  </si>
  <si>
    <t>Year by Year Mortality Improvement</t>
  </si>
  <si>
    <t>Birth Month</t>
  </si>
  <si>
    <t>Sp Birth Month</t>
  </si>
  <si>
    <t>2.5% Cost-of-Living Index (Inflation)</t>
  </si>
  <si>
    <t>Done By</t>
  </si>
  <si>
    <t>4.00%  Interest Rate</t>
  </si>
  <si>
    <t>Reset Cell L18; Go to Data, Validation,Settings (Increase numbers by one) &amp; Data,Validation, Input Message (Increase numbers by one)</t>
  </si>
  <si>
    <t>Though not necessary to make program work, periodically change years and amounts in L15, L21, and L24, so it makes sense.</t>
  </si>
  <si>
    <t>JW</t>
  </si>
  <si>
    <t>Officer = 1
Enlisted = 2</t>
  </si>
  <si>
    <t>OFF MI</t>
  </si>
  <si>
    <t>ENL MI</t>
  </si>
  <si>
    <t>SURV MI</t>
  </si>
  <si>
    <t>Columns D-I, T-V</t>
  </si>
  <si>
    <t>Update title and source in cells B1 &amp; J1,J2</t>
  </si>
  <si>
    <t>Set mortality rate to 1 for the highest age</t>
  </si>
  <si>
    <t>Set first column factors to 1 (the year rolling over)</t>
  </si>
  <si>
    <t>Check if E:F goes up to at least 120 years ( for different parameters in Personal sheet)</t>
  </si>
  <si>
    <t>Check if last row formulas refer to correct cells</t>
  </si>
  <si>
    <t>Edge case: Input a 17 year old and check criteria above (also test by changing retirement year)</t>
  </si>
  <si>
    <t>Setback not changed</t>
  </si>
  <si>
    <t>Mort Imp Cume</t>
  </si>
  <si>
    <t>Update year in C4, C124, C244</t>
  </si>
  <si>
    <t>sheets: retmi,survmi</t>
  </si>
  <si>
    <t>Update year in B4, B107, B210</t>
  </si>
  <si>
    <t>Update B1 (Source File)</t>
  </si>
  <si>
    <t>Mortality Rates for 2025 Program</t>
  </si>
  <si>
    <t>Source: R:\Val2024\Rates and Annuities\xMortality24.xlsx!9-30-24 Probabilities</t>
  </si>
  <si>
    <t>source:"R:\Val2023\GainLoss\2024 Proposed VB Gorgo\Census and Rate Files\TOT NON BRS 2023 FINAL SURV NEWENT PDFAC TDFAC MI NVAL VAOFF CLEANUP MI FIX.xlsm"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</si>
</sst>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&quot;$&quot;#,##0.00"/>
    <numFmt numFmtId="165" formatCode="&quot;$&quot;#,##0"/>
    <numFmt numFmtId="166" formatCode="0.0%"/>
    <numFmt numFmtId="167" formatCode="0.00000"/>
    <numFmt numFmtId="168" formatCode="0.000000"/>
    <numFmt numFmtId="169" formatCode="0.0000"/>
    <numFmt numFmtId="170" formatCode="0.0"/>
    <numFmt numFmtId="171" formatCode="&quot;$&quot;#,##0______"/>
    <numFmt numFmtId="172" formatCode="0________"/>
    <numFmt numFmtId="173" formatCode="&quot;$&quot;#,##0__________"/>
    <numFmt numFmtId="174" formatCode="&quot;$&quot;#,##0____________"/>
    <numFmt numFmtId="175" formatCode="0__"/>
    <numFmt numFmtId="176" formatCode="&quot;$&quot;#,##0.00____"/>
    <numFmt numFmtId="177" formatCode="&quot;$&quot;#,##0____"/>
    <numFmt numFmtId="178" formatCode="0.0%____"/>
    <numFmt numFmtId="179" formatCode="#,##0.0000"/>
  </numFmts>
  <fonts count="6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24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2"/>
      <color indexed="12"/>
      <name val="Arial"/>
      <family val="2"/>
    </font>
    <font>
      <sz val="16"/>
      <name val="Arial"/>
      <family val="2"/>
    </font>
    <font>
      <b/>
      <i/>
      <sz val="24"/>
      <name val="Arial"/>
      <family val="2"/>
    </font>
    <font>
      <b/>
      <sz val="18"/>
      <color indexed="10"/>
      <name val="Arial"/>
      <family val="2"/>
    </font>
    <font>
      <b/>
      <sz val="16"/>
      <color indexed="10"/>
      <name val="Arial"/>
      <family val="2"/>
    </font>
    <font>
      <b/>
      <sz val="12"/>
      <color indexed="10"/>
      <name val="Arial"/>
      <family val="2"/>
    </font>
    <font>
      <b/>
      <i/>
      <sz val="24"/>
      <color indexed="17"/>
      <name val="Arial"/>
      <family val="2"/>
    </font>
    <font>
      <i/>
      <sz val="28"/>
      <color indexed="17"/>
      <name val="Arial"/>
      <family val="2"/>
    </font>
    <font>
      <b/>
      <sz val="18"/>
      <color indexed="12"/>
      <name val="Arial"/>
      <family val="2"/>
    </font>
    <font>
      <sz val="10"/>
      <color indexed="12"/>
      <name val="Arial"/>
      <family val="2"/>
    </font>
    <font>
      <b/>
      <sz val="16"/>
      <color indexed="12"/>
      <name val="Arial"/>
      <family val="2"/>
    </font>
    <font>
      <sz val="16"/>
      <color indexed="12"/>
      <name val="Arial"/>
      <family val="2"/>
    </font>
    <font>
      <b/>
      <i/>
      <sz val="18"/>
      <color indexed="62"/>
      <name val="Arial"/>
      <family val="2"/>
    </font>
    <font>
      <sz val="16"/>
      <color indexed="48"/>
      <name val="Arial"/>
      <family val="2"/>
    </font>
    <font>
      <sz val="14"/>
      <color indexed="48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4"/>
      <color indexed="39"/>
      <name val="Arial"/>
      <family val="2"/>
    </font>
    <font>
      <sz val="14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b/>
      <sz val="22"/>
      <color indexed="10"/>
      <name val="Arial"/>
      <family val="2"/>
    </font>
    <font>
      <b/>
      <i/>
      <sz val="10"/>
      <name val="Arial"/>
      <family val="2"/>
    </font>
    <font>
      <b/>
      <i/>
      <sz val="12"/>
      <name val="Arial Narrow"/>
      <family val="2"/>
    </font>
    <font>
      <sz val="20"/>
      <name val="Arial"/>
      <family val="2"/>
    </font>
    <font>
      <u val="double"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5"/>
      <name val="Arial Rounded MT Bold"/>
      <family val="2"/>
    </font>
    <font>
      <b/>
      <sz val="22"/>
      <name val="Arial"/>
      <family val="2"/>
    </font>
    <font>
      <sz val="2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i/>
      <sz val="16"/>
      <color theme="7" tint="-0.499984740745262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0"/>
      <color indexed="12"/>
      <name val="Arial"/>
      <family val="2"/>
    </font>
    <font>
      <sz val="10"/>
      <color rgb="FF0000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</fills>
  <borders count="16">
    <border>
      <left/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3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0" fontId="1" fillId="0" borderId="0"/>
  </cellStyleXfs>
  <cellXfs count="21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164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7" fontId="10" fillId="0" borderId="0" xfId="0" applyNumberFormat="1" applyFont="1"/>
    <xf numFmtId="165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right"/>
    </xf>
    <xf numFmtId="169" fontId="0" fillId="0" borderId="0" xfId="0" applyNumberFormat="1"/>
    <xf numFmtId="168" fontId="0" fillId="0" borderId="0" xfId="0" applyNumberFormat="1"/>
    <xf numFmtId="0" fontId="0" fillId="0" borderId="0" xfId="0" quotePrefix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0" borderId="1" xfId="0" applyBorder="1"/>
    <xf numFmtId="165" fontId="0" fillId="0" borderId="1" xfId="0" applyNumberFormat="1" applyBorder="1"/>
    <xf numFmtId="0" fontId="0" fillId="0" borderId="2" xfId="0" quotePrefix="1" applyBorder="1" applyAlignment="1">
      <alignment horizontal="centerContinuous"/>
    </xf>
    <xf numFmtId="0" fontId="0" fillId="0" borderId="2" xfId="0" applyBorder="1" applyAlignment="1">
      <alignment horizontal="center" wrapText="1"/>
    </xf>
    <xf numFmtId="0" fontId="0" fillId="0" borderId="2" xfId="0" applyBorder="1"/>
    <xf numFmtId="0" fontId="0" fillId="0" borderId="0" xfId="0" applyAlignment="1">
      <alignment wrapText="1"/>
    </xf>
    <xf numFmtId="167" fontId="0" fillId="0" borderId="0" xfId="0" applyNumberFormat="1" applyAlignment="1">
      <alignment horizontal="center"/>
    </xf>
    <xf numFmtId="10" fontId="0" fillId="0" borderId="0" xfId="3" applyNumberFormat="1" applyFont="1"/>
    <xf numFmtId="17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1" fillId="0" borderId="0" xfId="0" applyFont="1"/>
    <xf numFmtId="0" fontId="11" fillId="0" borderId="0" xfId="0" applyFont="1" applyAlignment="1">
      <alignment horizontal="centerContinuous"/>
    </xf>
    <xf numFmtId="0" fontId="12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172" fontId="3" fillId="0" borderId="0" xfId="0" applyNumberFormat="1" applyFont="1"/>
    <xf numFmtId="173" fontId="3" fillId="0" borderId="0" xfId="0" applyNumberFormat="1" applyFont="1" applyAlignment="1">
      <alignment horizontal="right"/>
    </xf>
    <xf numFmtId="174" fontId="3" fillId="0" borderId="0" xfId="0" applyNumberFormat="1" applyFont="1" applyAlignment="1">
      <alignment horizontal="right"/>
    </xf>
    <xf numFmtId="175" fontId="3" fillId="0" borderId="0" xfId="0" applyNumberFormat="1" applyFont="1"/>
    <xf numFmtId="174" fontId="14" fillId="0" borderId="0" xfId="0" applyNumberFormat="1" applyFont="1" applyAlignment="1">
      <alignment horizontal="right"/>
    </xf>
    <xf numFmtId="171" fontId="3" fillId="0" borderId="0" xfId="0" applyNumberFormat="1" applyFont="1" applyAlignment="1">
      <alignment horizontal="right"/>
    </xf>
    <xf numFmtId="0" fontId="17" fillId="0" borderId="0" xfId="0" applyFont="1" applyAlignment="1">
      <alignment horizontal="centerContinuous"/>
    </xf>
    <xf numFmtId="175" fontId="18" fillId="0" borderId="0" xfId="0" applyNumberFormat="1" applyFont="1"/>
    <xf numFmtId="172" fontId="19" fillId="0" borderId="0" xfId="0" applyNumberFormat="1" applyFont="1"/>
    <xf numFmtId="173" fontId="19" fillId="0" borderId="0" xfId="0" applyNumberFormat="1" applyFont="1" applyAlignment="1">
      <alignment horizontal="right"/>
    </xf>
    <xf numFmtId="174" fontId="19" fillId="0" borderId="0" xfId="0" applyNumberFormat="1" applyFont="1" applyAlignment="1">
      <alignment horizontal="right"/>
    </xf>
    <xf numFmtId="0" fontId="7" fillId="3" borderId="0" xfId="0" applyFont="1" applyFill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20" fillId="0" borderId="0" xfId="0" applyFont="1" applyAlignment="1">
      <alignment horizontal="centerContinuous"/>
    </xf>
    <xf numFmtId="0" fontId="15" fillId="0" borderId="0" xfId="0" applyFont="1"/>
    <xf numFmtId="9" fontId="15" fillId="0" borderId="0" xfId="0" applyNumberFormat="1" applyFont="1"/>
    <xf numFmtId="0" fontId="21" fillId="0" borderId="0" xfId="0" applyFont="1" applyAlignment="1">
      <alignment horizontal="centerContinuous"/>
    </xf>
    <xf numFmtId="164" fontId="12" fillId="0" borderId="0" xfId="0" applyNumberFormat="1" applyFont="1"/>
    <xf numFmtId="165" fontId="12" fillId="0" borderId="0" xfId="0" applyNumberFormat="1" applyFont="1" applyAlignment="1">
      <alignment horizontal="right"/>
    </xf>
    <xf numFmtId="171" fontId="12" fillId="0" borderId="0" xfId="0" applyNumberFormat="1" applyFont="1"/>
    <xf numFmtId="176" fontId="12" fillId="0" borderId="0" xfId="0" applyNumberFormat="1" applyFont="1"/>
    <xf numFmtId="177" fontId="12" fillId="0" borderId="0" xfId="0" applyNumberFormat="1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horizontal="right"/>
    </xf>
    <xf numFmtId="0" fontId="27" fillId="0" borderId="0" xfId="0" applyFont="1"/>
    <xf numFmtId="2" fontId="15" fillId="0" borderId="0" xfId="0" applyNumberFormat="1" applyFont="1"/>
    <xf numFmtId="3" fontId="15" fillId="0" borderId="0" xfId="0" applyNumberFormat="1" applyFont="1"/>
    <xf numFmtId="165" fontId="26" fillId="0" borderId="0" xfId="0" applyNumberFormat="1" applyFont="1" applyAlignment="1">
      <alignment horizontal="left"/>
    </xf>
    <xf numFmtId="0" fontId="28" fillId="0" borderId="0" xfId="0" applyFont="1"/>
    <xf numFmtId="0" fontId="29" fillId="4" borderId="0" xfId="0" applyFont="1" applyFill="1" applyProtection="1">
      <protection locked="0"/>
    </xf>
    <xf numFmtId="0" fontId="29" fillId="4" borderId="0" xfId="0" applyFont="1" applyFill="1"/>
    <xf numFmtId="0" fontId="30" fillId="4" borderId="0" xfId="0" applyFont="1" applyFill="1"/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9" fontId="19" fillId="4" borderId="0" xfId="0" applyNumberFormat="1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4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35" fillId="0" borderId="0" xfId="0" applyFont="1"/>
    <xf numFmtId="0" fontId="36" fillId="4" borderId="0" xfId="0" applyFont="1" applyFill="1"/>
    <xf numFmtId="0" fontId="16" fillId="0" borderId="0" xfId="0" applyFont="1"/>
    <xf numFmtId="0" fontId="19" fillId="4" borderId="4" xfId="0" applyFont="1" applyFill="1" applyBorder="1" applyAlignment="1" applyProtection="1">
      <alignment horizontal="center"/>
      <protection locked="0"/>
    </xf>
    <xf numFmtId="165" fontId="19" fillId="4" borderId="4" xfId="0" applyNumberFormat="1" applyFont="1" applyFill="1" applyBorder="1" applyAlignment="1" applyProtection="1">
      <alignment horizontal="center"/>
      <protection locked="0"/>
    </xf>
    <xf numFmtId="166" fontId="33" fillId="4" borderId="4" xfId="0" applyNumberFormat="1" applyFont="1" applyFill="1" applyBorder="1" applyAlignment="1" applyProtection="1">
      <alignment horizontal="center"/>
      <protection locked="0"/>
    </xf>
    <xf numFmtId="10" fontId="33" fillId="4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9" fillId="0" borderId="0" xfId="0" applyFont="1"/>
    <xf numFmtId="0" fontId="40" fillId="0" borderId="0" xfId="0" applyFont="1"/>
    <xf numFmtId="9" fontId="0" fillId="0" borderId="0" xfId="3" applyFont="1"/>
    <xf numFmtId="1" fontId="0" fillId="0" borderId="0" xfId="0" applyNumberFormat="1"/>
    <xf numFmtId="0" fontId="41" fillId="0" borderId="0" xfId="0" applyFont="1" applyAlignment="1">
      <alignment horizontal="centerContinuous"/>
    </xf>
    <xf numFmtId="0" fontId="0" fillId="3" borderId="0" xfId="0" applyFill="1"/>
    <xf numFmtId="0" fontId="42" fillId="5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8" fillId="0" borderId="0" xfId="0" applyFont="1"/>
    <xf numFmtId="0" fontId="0" fillId="0" borderId="0" xfId="0" applyAlignment="1">
      <alignment horizontal="center" vertical="center" wrapText="1"/>
    </xf>
    <xf numFmtId="10" fontId="0" fillId="0" borderId="0" xfId="0" applyNumberFormat="1"/>
    <xf numFmtId="0" fontId="3" fillId="0" borderId="0" xfId="0" quotePrefix="1" applyFont="1" applyAlignment="1">
      <alignment horizontal="centerContinuous"/>
    </xf>
    <xf numFmtId="0" fontId="3" fillId="0" borderId="1" xfId="0" applyFont="1" applyBorder="1" applyAlignment="1">
      <alignment horizontal="centerContinuous"/>
    </xf>
    <xf numFmtId="0" fontId="0" fillId="0" borderId="1" xfId="0" applyBorder="1" applyAlignment="1">
      <alignment horizontal="centerContinuous" wrapText="1"/>
    </xf>
    <xf numFmtId="0" fontId="0" fillId="0" borderId="0" xfId="0" applyAlignment="1">
      <alignment horizontal="centerContinuous" wrapText="1"/>
    </xf>
    <xf numFmtId="3" fontId="0" fillId="0" borderId="0" xfId="0" applyNumberFormat="1"/>
    <xf numFmtId="0" fontId="0" fillId="0" borderId="0" xfId="0" applyAlignment="1">
      <alignment horizontal="left"/>
    </xf>
    <xf numFmtId="177" fontId="12" fillId="0" borderId="0" xfId="0" applyNumberFormat="1" applyFont="1" applyAlignment="1">
      <alignment shrinkToFit="1"/>
    </xf>
    <xf numFmtId="0" fontId="42" fillId="5" borderId="0" xfId="0" applyFont="1" applyFill="1" applyAlignment="1">
      <alignment horizontal="center" vertical="center"/>
    </xf>
    <xf numFmtId="0" fontId="9" fillId="0" borderId="0" xfId="0" applyFont="1" applyAlignment="1">
      <alignment horizontal="center" wrapText="1"/>
    </xf>
    <xf numFmtId="167" fontId="0" fillId="0" borderId="2" xfId="0" applyNumberFormat="1" applyBorder="1"/>
    <xf numFmtId="170" fontId="0" fillId="0" borderId="0" xfId="0" applyNumberFormat="1" applyAlignment="1">
      <alignment horizontal="center" wrapText="1"/>
    </xf>
    <xf numFmtId="0" fontId="0" fillId="5" borderId="0" xfId="0" applyFill="1" applyAlignment="1">
      <alignment horizontal="center"/>
    </xf>
    <xf numFmtId="0" fontId="9" fillId="0" borderId="0" xfId="0" applyFont="1"/>
    <xf numFmtId="0" fontId="4" fillId="4" borderId="0" xfId="0" applyFont="1" applyFill="1"/>
    <xf numFmtId="167" fontId="0" fillId="0" borderId="6" xfId="0" applyNumberFormat="1" applyBorder="1"/>
    <xf numFmtId="167" fontId="0" fillId="0" borderId="8" xfId="0" applyNumberFormat="1" applyBorder="1"/>
    <xf numFmtId="0" fontId="9" fillId="0" borderId="0" xfId="2"/>
    <xf numFmtId="0" fontId="3" fillId="0" borderId="0" xfId="2" applyFont="1"/>
    <xf numFmtId="0" fontId="13" fillId="0" borderId="0" xfId="2" applyFont="1"/>
    <xf numFmtId="175" fontId="54" fillId="0" borderId="0" xfId="0" applyNumberFormat="1" applyFont="1"/>
    <xf numFmtId="0" fontId="15" fillId="3" borderId="0" xfId="0" applyFont="1" applyFill="1" applyAlignment="1">
      <alignment horizontal="center" wrapText="1"/>
    </xf>
    <xf numFmtId="0" fontId="15" fillId="3" borderId="0" xfId="0" applyFont="1" applyFill="1" applyAlignment="1">
      <alignment horizontal="center"/>
    </xf>
    <xf numFmtId="0" fontId="15" fillId="3" borderId="3" xfId="0" applyFont="1" applyFill="1" applyBorder="1" applyAlignment="1">
      <alignment horizontal="left"/>
    </xf>
    <xf numFmtId="0" fontId="15" fillId="3" borderId="3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/>
    </xf>
    <xf numFmtId="178" fontId="22" fillId="0" borderId="0" xfId="5" applyNumberFormat="1" applyFont="1"/>
    <xf numFmtId="0" fontId="10" fillId="0" borderId="0" xfId="0" applyFont="1"/>
    <xf numFmtId="9" fontId="32" fillId="0" borderId="0" xfId="0" applyNumberFormat="1" applyFont="1"/>
    <xf numFmtId="0" fontId="22" fillId="0" borderId="0" xfId="0" applyFont="1"/>
    <xf numFmtId="0" fontId="47" fillId="0" borderId="0" xfId="0" applyFont="1"/>
    <xf numFmtId="0" fontId="4" fillId="0" borderId="0" xfId="2" applyFont="1"/>
    <xf numFmtId="0" fontId="7" fillId="0" borderId="0" xfId="2" applyFont="1"/>
    <xf numFmtId="0" fontId="37" fillId="0" borderId="0" xfId="2" applyFont="1"/>
    <xf numFmtId="172" fontId="4" fillId="0" borderId="0" xfId="0" applyNumberFormat="1" applyFont="1"/>
    <xf numFmtId="173" fontId="4" fillId="0" borderId="0" xfId="0" applyNumberFormat="1" applyFont="1" applyAlignment="1">
      <alignment horizontal="right"/>
    </xf>
    <xf numFmtId="174" fontId="4" fillId="0" borderId="0" xfId="0" applyNumberFormat="1" applyFont="1" applyAlignment="1">
      <alignment horizontal="right"/>
    </xf>
    <xf numFmtId="10" fontId="23" fillId="0" borderId="0" xfId="0" applyNumberFormat="1" applyFont="1"/>
    <xf numFmtId="0" fontId="2" fillId="0" borderId="0" xfId="0" applyFont="1"/>
    <xf numFmtId="0" fontId="56" fillId="0" borderId="0" xfId="0" applyFont="1"/>
    <xf numFmtId="179" fontId="0" fillId="0" borderId="0" xfId="0" applyNumberFormat="1"/>
    <xf numFmtId="14" fontId="0" fillId="0" borderId="0" xfId="0" applyNumberForma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166" fontId="9" fillId="0" borderId="0" xfId="4" applyNumberFormat="1"/>
    <xf numFmtId="0" fontId="0" fillId="0" borderId="6" xfId="0" applyBorder="1"/>
    <xf numFmtId="169" fontId="9" fillId="0" borderId="0" xfId="0" applyNumberFormat="1" applyFont="1"/>
    <xf numFmtId="14" fontId="1" fillId="0" borderId="0" xfId="0" applyNumberFormat="1" applyFont="1" applyAlignment="1">
      <alignment horizontal="centerContinuous"/>
    </xf>
    <xf numFmtId="169" fontId="1" fillId="0" borderId="0" xfId="0" applyNumberFormat="1" applyFont="1"/>
    <xf numFmtId="0" fontId="55" fillId="0" borderId="0" xfId="0" applyFont="1"/>
    <xf numFmtId="0" fontId="53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/>
    <xf numFmtId="165" fontId="57" fillId="4" borderId="4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0" fontId="37" fillId="2" borderId="0" xfId="0" applyFont="1" applyFill="1"/>
    <xf numFmtId="0" fontId="37" fillId="0" borderId="0" xfId="0" applyFont="1" applyAlignment="1">
      <alignment horizontal="centerContinuous"/>
    </xf>
    <xf numFmtId="0" fontId="60" fillId="0" borderId="0" xfId="1" applyFont="1" applyAlignment="1" applyProtection="1">
      <alignment vertical="center"/>
    </xf>
    <xf numFmtId="0" fontId="1" fillId="0" borderId="0" xfId="0" applyFont="1" applyAlignment="1">
      <alignment horizontal="right"/>
    </xf>
    <xf numFmtId="0" fontId="58" fillId="0" borderId="0" xfId="0" applyFont="1"/>
    <xf numFmtId="0" fontId="59" fillId="11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0" fillId="10" borderId="0" xfId="0" applyFill="1" applyAlignment="1">
      <alignment horizontal="center" wrapText="1"/>
    </xf>
    <xf numFmtId="0" fontId="0" fillId="10" borderId="0" xfId="0" applyFill="1"/>
    <xf numFmtId="167" fontId="0" fillId="10" borderId="0" xfId="0" applyNumberFormat="1" applyFill="1"/>
    <xf numFmtId="0" fontId="9" fillId="10" borderId="0" xfId="0" applyFont="1" applyFill="1" applyAlignment="1">
      <alignment horizontal="center" wrapText="1"/>
    </xf>
    <xf numFmtId="0" fontId="1" fillId="10" borderId="0" xfId="0" applyFont="1" applyFill="1" applyAlignment="1">
      <alignment wrapText="1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 wrapText="1"/>
    </xf>
    <xf numFmtId="167" fontId="61" fillId="0" borderId="5" xfId="0" applyNumberFormat="1" applyFont="1" applyBorder="1"/>
    <xf numFmtId="167" fontId="61" fillId="0" borderId="0" xfId="0" applyNumberFormat="1" applyFont="1"/>
    <xf numFmtId="167" fontId="61" fillId="0" borderId="7" xfId="0" applyNumberFormat="1" applyFont="1" applyBorder="1"/>
    <xf numFmtId="167" fontId="61" fillId="0" borderId="6" xfId="0" applyNumberFormat="1" applyFont="1" applyBorder="1"/>
    <xf numFmtId="0" fontId="37" fillId="0" borderId="7" xfId="0" applyFont="1" applyBorder="1"/>
    <xf numFmtId="0" fontId="1" fillId="0" borderId="8" xfId="0" applyFont="1" applyBorder="1"/>
    <xf numFmtId="0" fontId="0" fillId="0" borderId="7" xfId="0" applyBorder="1"/>
    <xf numFmtId="0" fontId="0" fillId="0" borderId="13" xfId="0" applyBorder="1"/>
    <xf numFmtId="1" fontId="0" fillId="0" borderId="6" xfId="0" applyNumberFormat="1" applyBorder="1"/>
    <xf numFmtId="0" fontId="0" fillId="0" borderId="8" xfId="0" applyBorder="1"/>
    <xf numFmtId="169" fontId="0" fillId="0" borderId="6" xfId="0" applyNumberFormat="1" applyBorder="1"/>
    <xf numFmtId="169" fontId="0" fillId="0" borderId="15" xfId="0" applyNumberFormat="1" applyBorder="1"/>
    <xf numFmtId="166" fontId="0" fillId="0" borderId="0" xfId="3" applyNumberFormat="1" applyFont="1"/>
    <xf numFmtId="0" fontId="0" fillId="0" borderId="0" xfId="0"/>
    <xf numFmtId="0" fontId="0" fillId="0" borderId="0" xfId="0"/>
    <xf numFmtId="165" fontId="10" fillId="0" borderId="0" xfId="0" applyNumberFormat="1" applyFont="1"/>
    <xf numFmtId="9" fontId="19" fillId="4" borderId="0" xfId="0" applyNumberFormat="1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43" fillId="5" borderId="0" xfId="0" applyFont="1" applyFill="1" applyAlignment="1">
      <alignment horizontal="center" wrapText="1"/>
    </xf>
    <xf numFmtId="0" fontId="42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1" fillId="7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52" fillId="7" borderId="0" xfId="0" applyFont="1" applyFill="1" applyAlignment="1">
      <alignment horizontal="center" wrapText="1"/>
    </xf>
    <xf numFmtId="0" fontId="34" fillId="6" borderId="0" xfId="0" applyFont="1" applyFill="1" applyAlignment="1">
      <alignment horizontal="center"/>
    </xf>
    <xf numFmtId="0" fontId="37" fillId="6" borderId="0" xfId="0" applyFont="1" applyFill="1" applyAlignment="1">
      <alignment horizontal="center"/>
    </xf>
    <xf numFmtId="0" fontId="0" fillId="0" borderId="0" xfId="0"/>
    <xf numFmtId="0" fontId="48" fillId="8" borderId="0" xfId="0" applyFont="1" applyFill="1" applyAlignment="1">
      <alignment horizontal="center" vertical="center" wrapText="1"/>
    </xf>
    <xf numFmtId="0" fontId="49" fillId="9" borderId="12" xfId="2" applyFont="1" applyFill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44" fillId="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0" fillId="0" borderId="6" xfId="0" quotePrefix="1" applyBorder="1" applyAlignment="1">
      <alignment horizontal="center"/>
    </xf>
  </cellXfs>
  <cellStyles count="8">
    <cellStyle name="Hyperlink" xfId="1" builtinId="8"/>
    <cellStyle name="Normal" xfId="0" builtinId="0"/>
    <cellStyle name="Normal 2" xfId="2" xr:uid="{00000000-0005-0000-0000-000002000000}"/>
    <cellStyle name="Normal 2 2" xfId="7" xr:uid="{00000000-0005-0000-0000-000003000000}"/>
    <cellStyle name="Normal 3" xfId="6" xr:uid="{00000000-0005-0000-0000-000004000000}"/>
    <cellStyle name="Percent" xfId="3" builtinId="5"/>
    <cellStyle name="Percent 2" xfId="4" xr:uid="{00000000-0005-0000-0000-000006000000}"/>
    <cellStyle name="Percent 3" xfId="5" xr:uid="{00000000-0005-0000-0000-000007000000}"/>
  </cellStyles>
  <dxfs count="8"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fgColor indexed="9"/>
          <bgColor indexed="9"/>
        </patternFill>
      </fill>
    </dxf>
    <dxf>
      <font>
        <condense val="0"/>
        <extend val="0"/>
        <color indexed="9"/>
      </font>
      <fill>
        <patternFill patternType="solid">
          <bgColor indexed="9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Wong Lau, Jonathan CIV DODHRA DPAC (USA)" id="{BACA8DC0-AC37-457A-A1B9-104E8DF212E0}" userId="S::jonathan.wonglau.civ@mail.mil::6cf904ed-3a6e-494f-a98f-86210f04ed30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" dT="2023-12-29T22:22:37.38" personId="{BACA8DC0-AC37-457A-A1B9-104E8DF212E0}" id="{66F03D10-EA78-4086-B100-30B5A18BB0BB}">
    <text>Take previous threshhold and multiply by basic pay increase ( 5.2% for 2024)</text>
  </threadedComment>
  <threadedComment ref="B1" dT="2025-02-20T17:49:16.78" personId="{BACA8DC0-AC37-457A-A1B9-104E8DF212E0}" id="{20B71067-E09D-4E55-8AAF-5398FAE6EAE1}" parentId="{66F03D10-EA78-4086-B100-30B5A18BB0BB}">
    <text>4.5% for 2025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43"/>
  <sheetViews>
    <sheetView workbookViewId="0">
      <selection activeCell="V36" sqref="V36"/>
    </sheetView>
  </sheetViews>
  <sheetFormatPr defaultRowHeight="12.5" x14ac:dyDescent="0.25"/>
  <cols>
    <col min="21" max="21" width="10.7265625" bestFit="1" customWidth="1"/>
  </cols>
  <sheetData>
    <row r="1" spans="1:22" ht="13" x14ac:dyDescent="0.3">
      <c r="A1" s="89" t="s">
        <v>136</v>
      </c>
      <c r="T1" s="89" t="s">
        <v>286</v>
      </c>
      <c r="U1" s="89" t="s">
        <v>264</v>
      </c>
    </row>
    <row r="2" spans="1:22" x14ac:dyDescent="0.25">
      <c r="A2" t="s">
        <v>288</v>
      </c>
      <c r="T2" t="s">
        <v>290</v>
      </c>
      <c r="U2" s="139">
        <v>45708</v>
      </c>
    </row>
    <row r="3" spans="1:22" x14ac:dyDescent="0.25">
      <c r="A3" t="s">
        <v>289</v>
      </c>
    </row>
    <row r="5" spans="1:22" ht="13" x14ac:dyDescent="0.3">
      <c r="A5" s="89" t="s">
        <v>144</v>
      </c>
      <c r="U5" s="139"/>
    </row>
    <row r="6" spans="1:22" x14ac:dyDescent="0.25">
      <c r="A6" t="s">
        <v>147</v>
      </c>
    </row>
    <row r="8" spans="1:22" ht="13" x14ac:dyDescent="0.3">
      <c r="A8" s="89" t="s">
        <v>141</v>
      </c>
      <c r="T8" t="s">
        <v>290</v>
      </c>
      <c r="U8" s="139">
        <v>45708</v>
      </c>
      <c r="V8" s="150"/>
    </row>
    <row r="9" spans="1:22" x14ac:dyDescent="0.25">
      <c r="A9" t="s">
        <v>142</v>
      </c>
    </row>
    <row r="11" spans="1:22" ht="13" x14ac:dyDescent="0.3">
      <c r="A11" s="89" t="s">
        <v>140</v>
      </c>
      <c r="T11" t="s">
        <v>290</v>
      </c>
      <c r="U11" s="139">
        <v>45708</v>
      </c>
    </row>
    <row r="12" spans="1:22" x14ac:dyDescent="0.25">
      <c r="A12" t="s">
        <v>143</v>
      </c>
    </row>
    <row r="14" spans="1:22" ht="13" x14ac:dyDescent="0.3">
      <c r="A14" s="89" t="s">
        <v>146</v>
      </c>
      <c r="T14" t="s">
        <v>290</v>
      </c>
      <c r="U14" s="139">
        <v>45708</v>
      </c>
    </row>
    <row r="15" spans="1:22" x14ac:dyDescent="0.25">
      <c r="A15" s="111" t="s">
        <v>258</v>
      </c>
    </row>
    <row r="16" spans="1:22" x14ac:dyDescent="0.25">
      <c r="A16" t="s">
        <v>205</v>
      </c>
    </row>
    <row r="17" spans="1:22" ht="13" x14ac:dyDescent="0.3">
      <c r="A17" s="96" t="s">
        <v>178</v>
      </c>
    </row>
    <row r="19" spans="1:22" ht="13" x14ac:dyDescent="0.3">
      <c r="A19" s="89" t="s">
        <v>145</v>
      </c>
    </row>
    <row r="20" spans="1:22" x14ac:dyDescent="0.25">
      <c r="A20" t="s">
        <v>221</v>
      </c>
      <c r="T20" t="s">
        <v>290</v>
      </c>
      <c r="U20" s="139">
        <v>45708</v>
      </c>
      <c r="V20" s="150" t="s">
        <v>302</v>
      </c>
    </row>
    <row r="21" spans="1:22" x14ac:dyDescent="0.25">
      <c r="A21" s="111" t="s">
        <v>224</v>
      </c>
    </row>
    <row r="22" spans="1:22" x14ac:dyDescent="0.25">
      <c r="A22" t="s">
        <v>222</v>
      </c>
    </row>
    <row r="23" spans="1:22" x14ac:dyDescent="0.25">
      <c r="A23" t="s">
        <v>296</v>
      </c>
    </row>
    <row r="24" spans="1:22" x14ac:dyDescent="0.25">
      <c r="A24" t="s">
        <v>297</v>
      </c>
    </row>
    <row r="26" spans="1:22" ht="13" x14ac:dyDescent="0.3">
      <c r="A26" s="89" t="s">
        <v>281</v>
      </c>
    </row>
    <row r="27" spans="1:22" x14ac:dyDescent="0.25">
      <c r="A27" s="150" t="s">
        <v>280</v>
      </c>
      <c r="T27" t="s">
        <v>290</v>
      </c>
      <c r="U27" s="139">
        <v>45708</v>
      </c>
    </row>
    <row r="28" spans="1:22" s="183" customFormat="1" x14ac:dyDescent="0.25">
      <c r="A28" s="150" t="s">
        <v>307</v>
      </c>
      <c r="U28" s="139"/>
    </row>
    <row r="29" spans="1:22" x14ac:dyDescent="0.25">
      <c r="A29" s="150" t="s">
        <v>306</v>
      </c>
    </row>
    <row r="30" spans="1:22" x14ac:dyDescent="0.25">
      <c r="A30" s="150" t="s">
        <v>298</v>
      </c>
    </row>
    <row r="31" spans="1:22" s="182" customFormat="1" x14ac:dyDescent="0.25">
      <c r="A31" s="150"/>
    </row>
    <row r="32" spans="1:22" s="182" customFormat="1" ht="13" x14ac:dyDescent="0.3">
      <c r="A32" s="89" t="s">
        <v>303</v>
      </c>
      <c r="P32"/>
      <c r="Q32"/>
      <c r="R32"/>
      <c r="S32"/>
      <c r="T32" s="150" t="s">
        <v>290</v>
      </c>
      <c r="U32" s="139">
        <v>45708</v>
      </c>
    </row>
    <row r="33" spans="1:21" s="96" customFormat="1" ht="13" x14ac:dyDescent="0.3">
      <c r="A33" s="150" t="s">
        <v>304</v>
      </c>
      <c r="P33"/>
      <c r="Q33"/>
      <c r="R33"/>
      <c r="S33"/>
    </row>
    <row r="34" spans="1:21" s="96" customFormat="1" ht="13" x14ac:dyDescent="0.3">
      <c r="P34"/>
      <c r="Q34"/>
      <c r="R34"/>
      <c r="S34"/>
    </row>
    <row r="35" spans="1:21" ht="13" x14ac:dyDescent="0.3">
      <c r="A35" s="89" t="s">
        <v>168</v>
      </c>
    </row>
    <row r="36" spans="1:21" s="96" customFormat="1" ht="13" x14ac:dyDescent="0.3">
      <c r="A36" s="96" t="s">
        <v>206</v>
      </c>
      <c r="P36"/>
      <c r="Q36"/>
      <c r="R36"/>
      <c r="S36"/>
    </row>
    <row r="37" spans="1:21" s="96" customFormat="1" ht="13" x14ac:dyDescent="0.3">
      <c r="A37" s="150" t="s">
        <v>299</v>
      </c>
      <c r="T37" s="150" t="s">
        <v>290</v>
      </c>
      <c r="U37" s="139">
        <v>45708</v>
      </c>
    </row>
    <row r="38" spans="1:21" s="96" customFormat="1" ht="13" x14ac:dyDescent="0.3">
      <c r="A38" s="150" t="s">
        <v>301</v>
      </c>
    </row>
    <row r="39" spans="1:21" s="96" customFormat="1" ht="13" x14ac:dyDescent="0.3">
      <c r="A39" s="150" t="s">
        <v>300</v>
      </c>
    </row>
    <row r="40" spans="1:21" s="96" customFormat="1" ht="13" x14ac:dyDescent="0.3"/>
    <row r="41" spans="1:21" ht="13" x14ac:dyDescent="0.3">
      <c r="A41" s="89" t="s">
        <v>148</v>
      </c>
    </row>
    <row r="42" spans="1:21" x14ac:dyDescent="0.25">
      <c r="A42" t="s">
        <v>150</v>
      </c>
      <c r="T42" t="s">
        <v>290</v>
      </c>
      <c r="U42" s="139">
        <v>45708</v>
      </c>
    </row>
    <row r="43" spans="1:21" x14ac:dyDescent="0.25">
      <c r="A43" t="s">
        <v>149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indexed="63"/>
    <pageSetUpPr fitToPage="1"/>
  </sheetPr>
  <dimension ref="A1:J17"/>
  <sheetViews>
    <sheetView showGridLines="0" showRowColHeaders="0" showOutlineSymbols="0" zoomScale="110" workbookViewId="0"/>
  </sheetViews>
  <sheetFormatPr defaultRowHeight="12.5" x14ac:dyDescent="0.25"/>
  <cols>
    <col min="1" max="2" width="6.54296875" customWidth="1"/>
  </cols>
  <sheetData>
    <row r="1" spans="1:10" ht="1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" customHeight="1" x14ac:dyDescent="0.3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5" customHeight="1" x14ac:dyDescent="0.3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15" customHeight="1" x14ac:dyDescent="0.3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35">
      <c r="A6" s="1"/>
      <c r="B6" s="1"/>
      <c r="C6" s="1" t="s">
        <v>8</v>
      </c>
      <c r="D6" s="1"/>
      <c r="E6" s="1"/>
      <c r="F6" s="1"/>
      <c r="G6" s="1"/>
      <c r="H6" s="1"/>
      <c r="I6" s="1"/>
      <c r="J6" s="1"/>
    </row>
    <row r="7" spans="1:10" ht="15" customHeight="1" x14ac:dyDescent="0.35">
      <c r="A7" s="1"/>
      <c r="B7" s="1"/>
      <c r="C7" s="1" t="s">
        <v>9</v>
      </c>
      <c r="D7" s="1"/>
      <c r="E7" s="1"/>
      <c r="F7" s="1"/>
      <c r="G7" s="1"/>
      <c r="H7" s="1"/>
      <c r="I7" s="1"/>
      <c r="J7" s="1"/>
    </row>
    <row r="8" spans="1:10" ht="15" customHeight="1" x14ac:dyDescent="0.35">
      <c r="A8" s="1"/>
      <c r="B8" s="1"/>
      <c r="C8" s="1" t="s">
        <v>10</v>
      </c>
      <c r="D8" s="1"/>
      <c r="E8" s="1"/>
      <c r="F8" s="1"/>
      <c r="G8" s="1"/>
      <c r="H8" s="1"/>
      <c r="I8" s="1"/>
      <c r="J8" s="1"/>
    </row>
    <row r="9" spans="1:10" ht="1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ht="15" customHeight="1" x14ac:dyDescent="0.35">
      <c r="A10" s="1"/>
      <c r="B10" s="1"/>
      <c r="C10" s="1" t="s">
        <v>11</v>
      </c>
      <c r="D10" s="1"/>
      <c r="E10" s="1"/>
      <c r="F10" s="1"/>
      <c r="G10" s="1"/>
      <c r="H10" s="1"/>
      <c r="I10" s="1"/>
      <c r="J10" s="1"/>
    </row>
    <row r="11" spans="1:10" ht="15" customHeight="1" x14ac:dyDescent="0.35">
      <c r="A11" s="1"/>
      <c r="B11" s="1"/>
      <c r="C11" s="1" t="s">
        <v>116</v>
      </c>
      <c r="D11" s="1"/>
      <c r="E11" s="1"/>
      <c r="F11" s="1"/>
      <c r="G11" s="1"/>
      <c r="H11" s="1"/>
      <c r="I11" s="1"/>
      <c r="J11" s="1"/>
    </row>
    <row r="12" spans="1:10" ht="15" customHeight="1" x14ac:dyDescent="0.35">
      <c r="A12" s="1"/>
      <c r="B12" s="1"/>
      <c r="C12" s="1" t="s">
        <v>12</v>
      </c>
      <c r="D12" s="1"/>
      <c r="E12" s="1"/>
      <c r="F12" s="1"/>
      <c r="G12" s="1"/>
      <c r="H12" s="1"/>
      <c r="I12" s="1"/>
      <c r="J12" s="1"/>
    </row>
    <row r="13" spans="1:10" ht="15" customHeight="1" x14ac:dyDescent="0.35">
      <c r="A13" s="1"/>
      <c r="B13" s="1"/>
      <c r="C13" s="1" t="s">
        <v>114</v>
      </c>
      <c r="D13" s="1"/>
      <c r="E13" s="1"/>
      <c r="F13" s="1"/>
      <c r="G13" s="1"/>
      <c r="H13" s="1"/>
      <c r="I13" s="1"/>
      <c r="J13" s="1"/>
    </row>
    <row r="14" spans="1:10" ht="15" customHeight="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0" ht="15" customHeigh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 ht="15" customHeight="1" x14ac:dyDescent="0.35">
      <c r="A16" s="1"/>
      <c r="B16" s="1"/>
      <c r="C16" s="1" t="s">
        <v>111</v>
      </c>
      <c r="D16" s="1"/>
      <c r="E16" s="1"/>
      <c r="F16" s="1"/>
      <c r="G16" s="1"/>
      <c r="H16" s="1"/>
      <c r="I16" s="1"/>
      <c r="J16" s="1"/>
    </row>
    <row r="17" spans="1:10" ht="15.5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</row>
  </sheetData>
  <sheetProtection algorithmName="SHA-512" hashValue="2ewhcOR5RM4A8rqh/oeSV2nL6QdzGCh7r6IunMyMFI+W+fLcy2BUqv61gcushFcnbfMLbftBaooU0v3A47aFqg==" saltValue="2iz0HTNXf/dR0BL2IqpveQ==" spinCount="100000" sheet="1" selectLockedCells="1" selectUnlockedCells="1"/>
  <phoneticPr fontId="2" type="noConversion"/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indexed="35"/>
    <pageSetUpPr fitToPage="1"/>
  </sheetPr>
  <dimension ref="B2:I17"/>
  <sheetViews>
    <sheetView showGridLines="0" zoomScale="110" zoomScaleNormal="110" workbookViewId="0"/>
  </sheetViews>
  <sheetFormatPr defaultColWidth="9.1796875" defaultRowHeight="15.5" x14ac:dyDescent="0.35"/>
  <cols>
    <col min="1" max="1" width="8.54296875" style="1" customWidth="1"/>
    <col min="2" max="16384" width="9.1796875" style="1"/>
  </cols>
  <sheetData>
    <row r="2" spans="2:9" ht="15" customHeight="1" x14ac:dyDescent="0.35">
      <c r="B2" s="1" t="s">
        <v>251</v>
      </c>
    </row>
    <row r="3" spans="2:9" ht="15" customHeight="1" x14ac:dyDescent="0.35">
      <c r="B3" s="1" t="s">
        <v>252</v>
      </c>
    </row>
    <row r="4" spans="2:9" ht="15" customHeight="1" x14ac:dyDescent="0.35">
      <c r="B4" s="1" t="s">
        <v>255</v>
      </c>
    </row>
    <row r="5" spans="2:9" ht="15" customHeight="1" x14ac:dyDescent="0.35">
      <c r="B5" s="1" t="s">
        <v>253</v>
      </c>
    </row>
    <row r="6" spans="2:9" ht="15" customHeight="1" x14ac:dyDescent="0.35">
      <c r="B6" s="1" t="s">
        <v>17</v>
      </c>
    </row>
    <row r="7" spans="2:9" ht="15" customHeight="1" x14ac:dyDescent="0.35"/>
    <row r="8" spans="2:9" ht="15" customHeight="1" x14ac:dyDescent="0.35">
      <c r="B8" s="1" t="s">
        <v>259</v>
      </c>
    </row>
    <row r="9" spans="2:9" ht="15" customHeight="1" x14ac:dyDescent="0.35"/>
    <row r="10" spans="2:9" ht="21" customHeight="1" x14ac:dyDescent="0.5">
      <c r="B10" s="4" t="s">
        <v>287</v>
      </c>
      <c r="C10" s="3"/>
      <c r="D10" s="3"/>
      <c r="E10" s="3"/>
      <c r="F10" s="3"/>
      <c r="G10" s="3"/>
      <c r="H10" s="4"/>
      <c r="I10" s="2"/>
    </row>
    <row r="11" spans="2:9" ht="21" customHeight="1" x14ac:dyDescent="0.5">
      <c r="B11" s="4" t="s">
        <v>285</v>
      </c>
      <c r="C11" s="3"/>
      <c r="D11" s="3"/>
      <c r="E11" s="3"/>
      <c r="F11" s="3"/>
      <c r="G11" s="3"/>
      <c r="H11" s="3"/>
      <c r="I11" s="2"/>
    </row>
    <row r="12" spans="2:9" ht="15" customHeight="1" x14ac:dyDescent="0.35"/>
    <row r="13" spans="2:9" ht="15" customHeight="1" x14ac:dyDescent="0.35">
      <c r="B13" s="1" t="s">
        <v>18</v>
      </c>
    </row>
    <row r="14" spans="2:9" ht="15" customHeight="1" x14ac:dyDescent="0.35">
      <c r="B14" s="1" t="s">
        <v>19</v>
      </c>
    </row>
    <row r="15" spans="2:9" ht="15" customHeight="1" x14ac:dyDescent="0.35">
      <c r="B15" s="1" t="s">
        <v>254</v>
      </c>
    </row>
    <row r="16" spans="2:9" ht="15" customHeight="1" x14ac:dyDescent="0.35"/>
    <row r="17" spans="2:2" ht="15" customHeight="1" x14ac:dyDescent="0.35">
      <c r="B17" s="1" t="s">
        <v>20</v>
      </c>
    </row>
  </sheetData>
  <sheetProtection algorithmName="SHA-512" hashValue="qlzEfAI/zAvaBFTbkFqr7JgG3KMSuZGYqz/5frXdZSBHE2R69xh5Nap0pw/Ok9c61xV/QaDERd5BC8BNmEYEXg==" saltValue="JuXKjKbzmTc4Pm445tFecA==" spinCount="100000" sheet="1" selectLockedCells="1" selectUnlockedCells="1"/>
  <printOptions horizontalCentered="1"/>
  <pageMargins left="0.75" right="0.75" top="1" bottom="2" header="0.5" footer="0.75"/>
  <pageSetup orientation="landscape" r:id="rId1"/>
  <headerFooter alignWithMargins="0">
    <oddFooter>&amp;R&amp;12DoD Office of the Actuary
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P1158"/>
  <sheetViews>
    <sheetView zoomScale="68" zoomScaleNormal="68" workbookViewId="0">
      <selection activeCell="D7" sqref="D7"/>
    </sheetView>
  </sheetViews>
  <sheetFormatPr defaultRowHeight="12.5" x14ac:dyDescent="0.25"/>
  <cols>
    <col min="1" max="1" width="32.54296875" customWidth="1"/>
    <col min="2" max="2" width="15.54296875" customWidth="1"/>
    <col min="3" max="4" width="12.81640625" customWidth="1"/>
    <col min="5" max="5" width="16.81640625" customWidth="1"/>
    <col min="6" max="6" width="13.1796875" customWidth="1"/>
    <col min="7" max="7" width="12.54296875" customWidth="1"/>
    <col min="8" max="8" width="9.54296875" customWidth="1"/>
    <col min="9" max="9" width="11.453125" customWidth="1"/>
    <col min="10" max="10" width="11.54296875" customWidth="1"/>
    <col min="11" max="11" width="16.453125" bestFit="1" customWidth="1"/>
    <col min="12" max="12" width="11.1796875" bestFit="1" customWidth="1"/>
    <col min="13" max="13" width="14.1796875" bestFit="1" customWidth="1"/>
  </cols>
  <sheetData>
    <row r="1" spans="1:15" x14ac:dyDescent="0.25">
      <c r="A1" t="str">
        <f>CONCATENATE("Threshold for ",G1)</f>
        <v>Threshold for 2025</v>
      </c>
      <c r="B1" s="184">
        <v>1056.4657400000001</v>
      </c>
      <c r="D1">
        <f>ROUND(B2*0.025,2)</f>
        <v>26.4</v>
      </c>
      <c r="E1" s="5"/>
      <c r="F1" s="153" t="s">
        <v>126</v>
      </c>
      <c r="G1" s="60">
        <v>2025</v>
      </c>
    </row>
    <row r="2" spans="1:15" x14ac:dyDescent="0.25">
      <c r="A2" t="s">
        <v>204</v>
      </c>
      <c r="B2" s="12">
        <f>ROUND(B1*((1+B4)^(Personal!L18-G1)),0)</f>
        <v>1056</v>
      </c>
      <c r="E2" s="5"/>
      <c r="F2" s="154"/>
      <c r="G2" s="60"/>
      <c r="I2" s="6"/>
      <c r="J2" s="6"/>
      <c r="K2" s="6"/>
      <c r="L2" s="6"/>
      <c r="M2" s="7"/>
    </row>
    <row r="3" spans="1:15" ht="13" x14ac:dyDescent="0.3">
      <c r="A3" s="93" t="s">
        <v>179</v>
      </c>
      <c r="B3" s="93">
        <v>0</v>
      </c>
      <c r="E3" s="5"/>
      <c r="F3" s="154"/>
      <c r="G3" s="60"/>
      <c r="H3" s="150"/>
      <c r="M3" s="137"/>
    </row>
    <row r="4" spans="1:15" x14ac:dyDescent="0.25">
      <c r="A4" t="s">
        <v>177</v>
      </c>
      <c r="B4" s="98">
        <f>'Retiree Assumptions'!$F$12</f>
        <v>2.5000000000000001E-2</v>
      </c>
      <c r="D4" s="8" t="str">
        <f>IF(D1-ROUND(D1,0)=0,".00",IF(D1-ROUND(D1,1)=0,"0",""))</f>
        <v>0</v>
      </c>
      <c r="E4" s="91"/>
      <c r="F4" s="5"/>
    </row>
    <row r="5" spans="1:15" x14ac:dyDescent="0.25">
      <c r="B5" s="90"/>
      <c r="E5" s="91"/>
      <c r="F5" s="5"/>
      <c r="J5" s="138"/>
    </row>
    <row r="6" spans="1:15" ht="25" x14ac:dyDescent="0.25">
      <c r="A6" s="27" t="s">
        <v>62</v>
      </c>
      <c r="B6">
        <f>DAYS360(DATE(Personal!L18,A15,Personal!I18),DATE(Personal!L18,A15+1,1))</f>
        <v>30</v>
      </c>
      <c r="J6" s="138"/>
    </row>
    <row r="7" spans="1:15" x14ac:dyDescent="0.25">
      <c r="J7" s="138"/>
      <c r="K7" s="167" t="s">
        <v>262</v>
      </c>
      <c r="L7" s="168" t="s">
        <v>283</v>
      </c>
      <c r="M7" s="168" t="s">
        <v>284</v>
      </c>
    </row>
    <row r="8" spans="1:15" x14ac:dyDescent="0.25">
      <c r="A8" t="s">
        <v>180</v>
      </c>
      <c r="B8">
        <f>Personal!L15*10000+C10*100+Personal!I15</f>
        <v>20030101</v>
      </c>
      <c r="C8">
        <f>IF(Personal!G15="January",1,IF(Personal!G15="February",2,IF(Personal!G15="March",3,IF(Personal!G15="April",4,IF(Personal!G15="May",5,IF(Personal!G15="June",6,0))))))</f>
        <v>1</v>
      </c>
      <c r="J8" s="138"/>
      <c r="K8">
        <f>IF(Personal!G18="January",1,IF(Personal!G18="February",2,IF(Personal!G18="March",3,IF(Personal!G18="April",4,IF(Personal!G18="May",5,IF(Personal!G18="June",6,0))))))</f>
        <v>1</v>
      </c>
      <c r="L8">
        <f>IF(Personal!G21="January",1,IF(Personal!G21="February",2,IF(Personal!G21="March",3,IF(Personal!G21="April",4,IF(Personal!G21="May",5,IF(Personal!G21="June",6,0))))))</f>
        <v>1</v>
      </c>
      <c r="M8">
        <f>IF(Personal!G24="January",1,IF(Personal!G24="February",2,IF(Personal!G24="March",3,IF(Personal!G24="April",4,IF(Personal!G24="May",5,IF(Personal!G24="June",6,0))))))</f>
        <v>1</v>
      </c>
    </row>
    <row r="9" spans="1:15" x14ac:dyDescent="0.25">
      <c r="C9">
        <f>IF(Personal!G15="July",7,IF(Personal!G15="August",8,IF(Personal!G15="September",9,IF(Personal!G15="October",10,IF(Personal!G15="November",11,IF(Personal!G15="December",12,0))))))</f>
        <v>0</v>
      </c>
      <c r="J9" s="138"/>
      <c r="K9">
        <f>IF(Personal!G18="July",7,IF(Personal!G18="August",8,IF(Personal!G18="September",9,IF(Personal!G18="October",10,IF(Personal!G18="November",11,IF(Personal!G18="December",12,0))))))</f>
        <v>0</v>
      </c>
      <c r="L9">
        <f>IF(Personal!G21="July",7,IF(Personal!G21="August",8,IF(Personal!G21="September",9,IF(Personal!G21="October",10,IF(Personal!G21="November",11,IF(Personal!G21="December",12,0))))))</f>
        <v>0</v>
      </c>
      <c r="M9">
        <f>IF(Personal!G24="July",7,IF(Personal!G24="August",8,IF(Personal!G24="September",9,IF(Personal!G24="October",10,IF(Personal!G24="November",11,IF(Personal!G24="December",12,0))))))</f>
        <v>0</v>
      </c>
    </row>
    <row r="10" spans="1:15" x14ac:dyDescent="0.25">
      <c r="C10">
        <f>C8+C9</f>
        <v>1</v>
      </c>
      <c r="J10" s="138"/>
      <c r="K10">
        <f>K8+K9</f>
        <v>1</v>
      </c>
      <c r="L10">
        <f t="shared" ref="L10:M10" si="0">L8+L9</f>
        <v>1</v>
      </c>
      <c r="M10">
        <f t="shared" si="0"/>
        <v>1</v>
      </c>
    </row>
    <row r="11" spans="1:15" x14ac:dyDescent="0.25">
      <c r="J11" s="138"/>
    </row>
    <row r="12" spans="1:15" ht="25" x14ac:dyDescent="0.25">
      <c r="A12" s="6" t="s">
        <v>31</v>
      </c>
      <c r="B12" s="6" t="s">
        <v>29</v>
      </c>
      <c r="C12" s="6" t="s">
        <v>30</v>
      </c>
      <c r="D12" s="6"/>
      <c r="E12" s="6" t="s">
        <v>158</v>
      </c>
      <c r="F12" s="6" t="s">
        <v>181</v>
      </c>
      <c r="K12" s="10" t="s">
        <v>263</v>
      </c>
      <c r="L12" s="139">
        <f>DATE(Personal!L21,L10,Personal!I21)</f>
        <v>30317</v>
      </c>
      <c r="M12" s="139">
        <f>DATE(Personal!L24,M10,Personal!I24)</f>
        <v>31048</v>
      </c>
    </row>
    <row r="13" spans="1:15" x14ac:dyDescent="0.25">
      <c r="A13">
        <f>IF(Personal!G18="January",1,IF(Personal!G18="February",2,IF(Personal!G18="March",3,IF(Personal!G18="April",4,IF(Personal!G18="May",5,IF(Personal!G18="June",6,0))))))</f>
        <v>1</v>
      </c>
      <c r="B13">
        <f>IF(Personal!G21="January",1,IF(Personal!G21="February",2,IF(Personal!G21="March",3,IF(Personal!G21="April",4,IF(Personal!G21="May",5,IF(Personal!G21="June",6,0))))))</f>
        <v>1</v>
      </c>
      <c r="C13">
        <f>IF(Personal!G24="January",1,IF(Personal!G24="February",2,IF(Personal!G24="March",3,IF(Personal!G24="April",4,IF(Personal!G24="May",5,IF(Personal!G24="June",6,0))))))</f>
        <v>1</v>
      </c>
      <c r="E13">
        <f>Personal!L18*10000+A15*100+Personal!I18</f>
        <v>20250101</v>
      </c>
      <c r="F13">
        <f>TRUNC((E13-B8)/10000)</f>
        <v>22</v>
      </c>
      <c r="K13" s="10"/>
      <c r="L13" s="139"/>
      <c r="M13" s="139"/>
    </row>
    <row r="14" spans="1:15" x14ac:dyDescent="0.25">
      <c r="A14">
        <f>IF(Personal!G18="July",7,IF(Personal!G18="August",8,IF(Personal!G18="September",9,IF(Personal!G18="October",10,IF(Personal!G18="November",11,IF(Personal!G18="December",12,0))))))</f>
        <v>0</v>
      </c>
      <c r="B14">
        <f>IF(Personal!G21="July",7,IF(Personal!G21="August",8,IF(Personal!G21="September",9,IF(Personal!G21="October",10,IF(Personal!G21="November",11,IF(Personal!G21="December",12,0))))))</f>
        <v>0</v>
      </c>
      <c r="C14">
        <f>IF(Personal!G24="July",7,IF(Personal!G24="August",8,IF(Personal!G24="September",9,IF(Personal!G24="October",10,IF(Personal!G24="November",11,IF(Personal!G24="December",12,0))))))</f>
        <v>0</v>
      </c>
      <c r="K14" s="10"/>
      <c r="L14" s="139"/>
      <c r="M14" s="139"/>
    </row>
    <row r="15" spans="1:15" x14ac:dyDescent="0.25">
      <c r="A15">
        <f>A13+A14</f>
        <v>1</v>
      </c>
      <c r="B15">
        <f>B13+B14</f>
        <v>1</v>
      </c>
      <c r="C15">
        <f>C13+C14</f>
        <v>1</v>
      </c>
      <c r="K15" s="140" t="s">
        <v>264</v>
      </c>
      <c r="L15" s="141" t="s">
        <v>265</v>
      </c>
      <c r="M15" s="142"/>
    </row>
    <row r="16" spans="1:15" ht="25.5" customHeight="1" x14ac:dyDescent="0.25">
      <c r="K16" s="139">
        <f>DATE(YEAR(K17)-IF(MONTH(K17)&gt;=10,0,1),10,1)</f>
        <v>45566</v>
      </c>
      <c r="L16" s="31">
        <f>IF(MONTH(L12)&gt;=10,O46,O49)</f>
        <v>41.750684931506846</v>
      </c>
      <c r="M16" s="31">
        <f>IF(MONTH(M12)&gt;=10,P46,P49)</f>
        <v>39.750684931506846</v>
      </c>
      <c r="O16" s="145" t="s">
        <v>269</v>
      </c>
    </row>
    <row r="17" spans="1:16" x14ac:dyDescent="0.25">
      <c r="A17" s="27" t="s">
        <v>60</v>
      </c>
      <c r="B17">
        <f>Personal!L18-Personal!L21+IF(B15&gt;A15,-1,IF(AND(A15=B15,Personal!I18&lt;Personal!I21),-1,0))</f>
        <v>42</v>
      </c>
      <c r="C17">
        <f>Personal!L18-Personal!L24+IF(C15&gt;A15,-1,IF(AND(A15=C15,Personal!I18&lt;Personal!I24),-1,0))</f>
        <v>40</v>
      </c>
      <c r="K17" s="139">
        <f>DATE(Personal!L$18,K10,Personal!I$18)</f>
        <v>45658</v>
      </c>
      <c r="L17" s="31">
        <f>IF(MONTH(L13)&gt;=10,O47,O50)</f>
        <v>42</v>
      </c>
      <c r="M17" s="31">
        <f>IF(MONTH(M13)&gt;=10,P47,P50)</f>
        <v>40</v>
      </c>
      <c r="O17" s="147" t="s">
        <v>273</v>
      </c>
    </row>
    <row r="18" spans="1:16" x14ac:dyDescent="0.25">
      <c r="A18" s="27"/>
      <c r="K18" s="139"/>
      <c r="L18" s="31"/>
      <c r="M18" s="31"/>
    </row>
    <row r="19" spans="1:16" ht="25" x14ac:dyDescent="0.25">
      <c r="A19" s="27"/>
      <c r="F19" s="6" t="s">
        <v>223</v>
      </c>
      <c r="G19" s="6" t="s">
        <v>256</v>
      </c>
      <c r="H19" t="s">
        <v>257</v>
      </c>
      <c r="J19" s="10"/>
      <c r="L19" s="146" t="s">
        <v>272</v>
      </c>
      <c r="M19" s="142"/>
      <c r="O19" s="141" t="s">
        <v>266</v>
      </c>
      <c r="P19" s="142"/>
    </row>
    <row r="20" spans="1:16" x14ac:dyDescent="0.25">
      <c r="B20" s="8" t="s">
        <v>161</v>
      </c>
      <c r="C20" s="104" t="s">
        <v>166</v>
      </c>
      <c r="F20" t="b">
        <f>OR(Career!F11="Disabled",Career!F11="Reserve",B8&lt;19900301)</f>
        <v>0</v>
      </c>
      <c r="G20">
        <f>IF(F20=TRUE,2.5,6.5)</f>
        <v>6.5</v>
      </c>
      <c r="H20">
        <f>IF(F20=TRUE,IF(Career!F7&lt;B2,300,B2),300)</f>
        <v>300</v>
      </c>
      <c r="J20" s="10"/>
      <c r="K20" s="139">
        <f>DATE(Personal!L$18,$K$10,Personal!I$18)</f>
        <v>45658</v>
      </c>
      <c r="L20">
        <f t="shared" ref="L20:M32" si="1">YEAR($K20)-YEAR(L$12)-IF(OR((MONTH(L$12)&gt;MONTH($K20)),AND(MONTH(L$12)=MONTH($K20),DAY(L$12)&gt;DAY($K20))),1,0)</f>
        <v>42</v>
      </c>
      <c r="M20">
        <f t="shared" si="1"/>
        <v>40</v>
      </c>
      <c r="N20" s="139"/>
      <c r="O20" s="31">
        <f t="shared" ref="O20:O32" si="2">YEAR($K20)-YEAR(L$12)+($K20-DATE(YEAR($K20),MONTH(L$12),DAY(L$12)))/(IF(ROUND(YEAR($K20)/4,0)*4=YEAR($K20),366,365))-(L$17-L$16)</f>
        <v>41.750684931506846</v>
      </c>
      <c r="P20" s="31">
        <f t="shared" ref="P20:P32" si="3">YEAR($K20)-YEAR(M$12)+($K20-DATE(YEAR($K20),MONTH(M$12),DAY(M$12)))/(IF(ROUND(YEAR($K20)/4,0)*4=YEAR($K20),366,365))-(M$17-M$16)</f>
        <v>39.750684931506846</v>
      </c>
    </row>
    <row r="21" spans="1:16" x14ac:dyDescent="0.25">
      <c r="A21" t="s">
        <v>68</v>
      </c>
      <c r="B21" s="29">
        <f>IF(B8&lt;19800908,F30,IF(F30=0,0,(VLOOKUP(A15,Colas,4))*B22/F30))</f>
        <v>1.8750000000000003E-2</v>
      </c>
      <c r="C21" s="29">
        <f>IF(Career!$F$15="No",B21,VLOOKUP(A15,Colas,3)*C22/E30)</f>
        <v>1.8750000000000003E-2</v>
      </c>
      <c r="I21">
        <v>1</v>
      </c>
      <c r="J21" t="s">
        <v>54</v>
      </c>
      <c r="K21" s="139">
        <f>DATE(Personal!L$18,$K$10+I21,1)</f>
        <v>45689</v>
      </c>
      <c r="L21">
        <f t="shared" si="1"/>
        <v>42</v>
      </c>
      <c r="M21">
        <f t="shared" si="1"/>
        <v>40</v>
      </c>
      <c r="N21" s="139"/>
      <c r="O21" s="31">
        <f t="shared" si="2"/>
        <v>41.835616438356162</v>
      </c>
      <c r="P21" s="31">
        <f t="shared" si="3"/>
        <v>39.835616438356162</v>
      </c>
    </row>
    <row r="22" spans="1:16" x14ac:dyDescent="0.25">
      <c r="A22" t="s">
        <v>165</v>
      </c>
      <c r="B22" s="98">
        <f>'Retiree Assumptions'!$F$12</f>
        <v>2.5000000000000001E-2</v>
      </c>
      <c r="C22" s="29">
        <f>MAX('Retiree Assumptions'!$F$12-IF(Career!$F$15="Yes",0.01,0),0)</f>
        <v>2.5000000000000001E-2</v>
      </c>
      <c r="F22">
        <f>ROUND(G20*H20/100,2)</f>
        <v>19.5</v>
      </c>
      <c r="G22">
        <f>TRUNC(F22)</f>
        <v>19</v>
      </c>
      <c r="H22">
        <f>ROUND((F22-G22)*100,0)</f>
        <v>50</v>
      </c>
      <c r="I22">
        <f t="shared" ref="I22:I44" si="4">I21+1</f>
        <v>2</v>
      </c>
      <c r="J22" t="s">
        <v>55</v>
      </c>
      <c r="K22" s="139">
        <f>DATE(Personal!L$18,$K$10+I22,1)</f>
        <v>45717</v>
      </c>
      <c r="L22">
        <f t="shared" si="1"/>
        <v>42</v>
      </c>
      <c r="M22">
        <f t="shared" si="1"/>
        <v>40</v>
      </c>
      <c r="N22" s="139"/>
      <c r="O22" s="31">
        <f t="shared" si="2"/>
        <v>41.912328767123284</v>
      </c>
      <c r="P22" s="31">
        <f t="shared" si="3"/>
        <v>39.912328767123284</v>
      </c>
    </row>
    <row r="23" spans="1:16" x14ac:dyDescent="0.25">
      <c r="C23" s="18"/>
      <c r="E23" s="103"/>
      <c r="I23">
        <f t="shared" si="4"/>
        <v>3</v>
      </c>
      <c r="J23" t="s">
        <v>56</v>
      </c>
      <c r="K23" s="139">
        <f>DATE(Personal!L$18,$K$10+I23,1)</f>
        <v>45748</v>
      </c>
      <c r="L23">
        <f t="shared" si="1"/>
        <v>42</v>
      </c>
      <c r="M23">
        <f t="shared" si="1"/>
        <v>40</v>
      </c>
      <c r="N23" s="139"/>
      <c r="O23" s="31">
        <f t="shared" si="2"/>
        <v>41.9972602739726</v>
      </c>
      <c r="P23" s="31">
        <f t="shared" si="3"/>
        <v>39.9972602739726</v>
      </c>
    </row>
    <row r="24" spans="1:16" x14ac:dyDescent="0.25">
      <c r="A24" t="s">
        <v>164</v>
      </c>
      <c r="C24" s="18">
        <f>IF(Career!F11="Disabled",1,MIN(30,MAX(20,F13))*2.5/(40+(MIN(30,MAX(20,F13))-20)*3.5))</f>
        <v>1.1702127659574468</v>
      </c>
      <c r="I24">
        <f t="shared" si="4"/>
        <v>4</v>
      </c>
      <c r="J24" t="s">
        <v>40</v>
      </c>
      <c r="K24" s="139">
        <f>DATE(Personal!L$18,$K$10+I24,1)</f>
        <v>45778</v>
      </c>
      <c r="L24">
        <f t="shared" si="1"/>
        <v>42</v>
      </c>
      <c r="M24">
        <f t="shared" si="1"/>
        <v>40</v>
      </c>
      <c r="N24" s="139"/>
      <c r="O24" s="31">
        <f t="shared" si="2"/>
        <v>42.079452054794515</v>
      </c>
      <c r="P24" s="31">
        <f t="shared" si="3"/>
        <v>40.079452054794515</v>
      </c>
    </row>
    <row r="25" spans="1:16" x14ac:dyDescent="0.25">
      <c r="B25" s="18"/>
      <c r="I25">
        <f t="shared" si="4"/>
        <v>5</v>
      </c>
      <c r="J25" t="s">
        <v>38</v>
      </c>
      <c r="K25" s="139">
        <f>DATE(Personal!L$18,$K$10+I25,1)</f>
        <v>45809</v>
      </c>
      <c r="L25">
        <f t="shared" si="1"/>
        <v>42</v>
      </c>
      <c r="M25">
        <f t="shared" si="1"/>
        <v>40</v>
      </c>
      <c r="N25" s="139"/>
      <c r="O25" s="31">
        <f t="shared" si="2"/>
        <v>42.164383561643831</v>
      </c>
      <c r="P25" s="31">
        <f t="shared" si="3"/>
        <v>40.164383561643831</v>
      </c>
    </row>
    <row r="26" spans="1:16" ht="25" x14ac:dyDescent="0.25">
      <c r="A26" s="6"/>
      <c r="B26" s="7" t="s">
        <v>77</v>
      </c>
      <c r="C26" s="6" t="s">
        <v>74</v>
      </c>
      <c r="D26" s="6" t="s">
        <v>73</v>
      </c>
      <c r="I26">
        <f t="shared" si="4"/>
        <v>6</v>
      </c>
      <c r="J26" t="s">
        <v>39</v>
      </c>
      <c r="K26" s="139">
        <f>DATE(Personal!L$18,$K$10+I26,1)</f>
        <v>45839</v>
      </c>
      <c r="L26">
        <f t="shared" si="1"/>
        <v>42</v>
      </c>
      <c r="M26">
        <f t="shared" si="1"/>
        <v>40</v>
      </c>
      <c r="N26" s="139"/>
      <c r="O26" s="31">
        <f t="shared" si="2"/>
        <v>42.246575342465754</v>
      </c>
      <c r="P26" s="31">
        <f t="shared" si="3"/>
        <v>40.246575342465754</v>
      </c>
    </row>
    <row r="27" spans="1:16" ht="24.75" customHeight="1" x14ac:dyDescent="0.25">
      <c r="A27" t="s">
        <v>53</v>
      </c>
      <c r="B27" s="18">
        <f>(1+'Retiree Assumptions'!F14)^(1/12)</f>
        <v>1.0032737397821989</v>
      </c>
      <c r="C27" s="18">
        <f>(1+'Retiree Assumptions'!F14*(1-'Retiree Assumptions'!F8))^(1/12)</f>
        <v>1.0025635446626291</v>
      </c>
      <c r="D27" s="18">
        <f>(1+'Retiree Assumptions'!F14*(1-'Retiree Assumptions'!F10))^(1/12)</f>
        <v>1.0028870465787962</v>
      </c>
      <c r="I27">
        <f t="shared" si="4"/>
        <v>7</v>
      </c>
      <c r="J27" t="s">
        <v>57</v>
      </c>
      <c r="K27" s="139">
        <f>DATE(Personal!L$18,$K$10+I27,1)</f>
        <v>45870</v>
      </c>
      <c r="L27">
        <f t="shared" si="1"/>
        <v>42</v>
      </c>
      <c r="M27">
        <f t="shared" si="1"/>
        <v>40</v>
      </c>
      <c r="N27" s="139"/>
      <c r="O27" s="31">
        <f t="shared" si="2"/>
        <v>42.331506849315069</v>
      </c>
      <c r="P27" s="31">
        <f t="shared" si="3"/>
        <v>40.331506849315069</v>
      </c>
    </row>
    <row r="28" spans="1:16" x14ac:dyDescent="0.25">
      <c r="C28" s="18"/>
      <c r="D28" s="18"/>
      <c r="E28" s="18"/>
      <c r="I28">
        <f t="shared" si="4"/>
        <v>8</v>
      </c>
      <c r="J28" t="s">
        <v>32</v>
      </c>
      <c r="K28" s="139">
        <f>DATE(Personal!L$18,$K$10+I28,1)</f>
        <v>45901</v>
      </c>
      <c r="L28">
        <f t="shared" si="1"/>
        <v>42</v>
      </c>
      <c r="M28">
        <f t="shared" si="1"/>
        <v>40</v>
      </c>
      <c r="N28" s="139"/>
      <c r="O28" s="31">
        <f t="shared" si="2"/>
        <v>42.416438356164377</v>
      </c>
      <c r="P28" s="31">
        <f t="shared" si="3"/>
        <v>40.416438356164377</v>
      </c>
    </row>
    <row r="29" spans="1:16" ht="53.25" customHeight="1" x14ac:dyDescent="0.25">
      <c r="B29" s="14" t="s">
        <v>82</v>
      </c>
      <c r="C29" s="14"/>
      <c r="D29" s="6" t="s">
        <v>157</v>
      </c>
      <c r="E29" s="6" t="s">
        <v>156</v>
      </c>
      <c r="F29" s="6" t="s">
        <v>167</v>
      </c>
      <c r="I29">
        <f t="shared" si="4"/>
        <v>9</v>
      </c>
      <c r="J29" t="s">
        <v>41</v>
      </c>
      <c r="K29" s="139">
        <f>DATE(Personal!L$18,$K$10+I29,1)</f>
        <v>45931</v>
      </c>
      <c r="L29">
        <f t="shared" si="1"/>
        <v>42</v>
      </c>
      <c r="M29">
        <f t="shared" si="1"/>
        <v>40</v>
      </c>
      <c r="N29" s="139"/>
      <c r="O29" s="31">
        <f t="shared" si="2"/>
        <v>42.4986301369863</v>
      </c>
      <c r="P29" s="31">
        <f t="shared" si="3"/>
        <v>40.4986301369863</v>
      </c>
    </row>
    <row r="30" spans="1:16" x14ac:dyDescent="0.25">
      <c r="A30">
        <v>1</v>
      </c>
      <c r="B30" t="s">
        <v>54</v>
      </c>
      <c r="C30" s="32">
        <f>IF(Career!$F$15="Yes",Calculations!E30,Calculations!D30)</f>
        <v>1.8750000000000003E-2</v>
      </c>
      <c r="D30" s="32">
        <f>$F$30*0.75</f>
        <v>1.8750000000000003E-2</v>
      </c>
      <c r="E30" s="32">
        <f>MAX(D30-0.01,0)</f>
        <v>8.7500000000000026E-3</v>
      </c>
      <c r="F30" s="135">
        <f>'Retiree Assumptions'!F12</f>
        <v>2.5000000000000001E-2</v>
      </c>
      <c r="I30">
        <f t="shared" si="4"/>
        <v>10</v>
      </c>
      <c r="J30" t="s">
        <v>58</v>
      </c>
      <c r="K30" s="139">
        <f>DATE(Personal!L$18,$K$10+I30,1)</f>
        <v>45962</v>
      </c>
      <c r="L30">
        <f t="shared" si="1"/>
        <v>42</v>
      </c>
      <c r="M30">
        <f t="shared" si="1"/>
        <v>40</v>
      </c>
      <c r="N30" s="139"/>
      <c r="O30" s="31">
        <f t="shared" si="2"/>
        <v>42.583561643835615</v>
      </c>
      <c r="P30" s="31">
        <f t="shared" si="3"/>
        <v>40.583561643835615</v>
      </c>
    </row>
    <row r="31" spans="1:16" x14ac:dyDescent="0.25">
      <c r="A31">
        <f>A30+1</f>
        <v>2</v>
      </c>
      <c r="B31" t="s">
        <v>55</v>
      </c>
      <c r="C31" s="32">
        <f>IF(Career!$F$15="Yes",Calculations!E31,Calculations!D31)</f>
        <v>1.8750000000000003E-2</v>
      </c>
      <c r="D31" s="32">
        <f t="shared" ref="D31:D32" si="5">$F$30*0.75</f>
        <v>1.8750000000000003E-2</v>
      </c>
      <c r="E31" s="32">
        <f>MAX(D31-0.01,0)</f>
        <v>8.7500000000000026E-3</v>
      </c>
      <c r="F31" s="32"/>
      <c r="I31">
        <f t="shared" si="4"/>
        <v>11</v>
      </c>
      <c r="J31" t="s">
        <v>59</v>
      </c>
      <c r="K31" s="139">
        <f>DATE(Personal!L$18,$K$10+I31,1)</f>
        <v>45992</v>
      </c>
      <c r="L31">
        <f t="shared" si="1"/>
        <v>42</v>
      </c>
      <c r="M31">
        <f t="shared" si="1"/>
        <v>40</v>
      </c>
      <c r="N31" s="139"/>
      <c r="O31" s="31">
        <f t="shared" si="2"/>
        <v>42.665753424657531</v>
      </c>
      <c r="P31" s="31">
        <f t="shared" si="3"/>
        <v>40.665753424657531</v>
      </c>
    </row>
    <row r="32" spans="1:16" x14ac:dyDescent="0.25">
      <c r="A32">
        <f t="shared" ref="A32:A53" si="6">A31+1</f>
        <v>3</v>
      </c>
      <c r="B32" t="s">
        <v>56</v>
      </c>
      <c r="C32" s="32">
        <f>IF(Career!$F$15="Yes",Calculations!E32,Calculations!D32)</f>
        <v>1.8750000000000003E-2</v>
      </c>
      <c r="D32" s="32">
        <f t="shared" si="5"/>
        <v>1.8750000000000003E-2</v>
      </c>
      <c r="E32" s="32">
        <f>MAX(D32-0.01,0)</f>
        <v>8.7500000000000026E-3</v>
      </c>
      <c r="F32" s="32"/>
      <c r="I32">
        <f t="shared" si="4"/>
        <v>12</v>
      </c>
      <c r="J32" t="s">
        <v>27</v>
      </c>
      <c r="K32" s="139">
        <f>DATE(Personal!L$18,$K$10+I32,1)</f>
        <v>46023</v>
      </c>
      <c r="L32">
        <f t="shared" si="1"/>
        <v>43</v>
      </c>
      <c r="M32">
        <f t="shared" si="1"/>
        <v>41</v>
      </c>
      <c r="N32" s="139"/>
      <c r="O32" s="31">
        <f t="shared" si="2"/>
        <v>42.750684931506846</v>
      </c>
      <c r="P32" s="31">
        <f t="shared" si="3"/>
        <v>40.750684931506846</v>
      </c>
    </row>
    <row r="33" spans="1:16" x14ac:dyDescent="0.25">
      <c r="A33">
        <f t="shared" si="6"/>
        <v>4</v>
      </c>
      <c r="B33" t="s">
        <v>40</v>
      </c>
      <c r="C33" s="32">
        <f>IF(Career!$F$15="Yes",Calculations!E33,Calculations!D33)</f>
        <v>1.2500000000000001E-2</v>
      </c>
      <c r="D33" s="32">
        <f>$F$30*0.5</f>
        <v>1.2500000000000001E-2</v>
      </c>
      <c r="E33" s="32">
        <f>MAX(D33-0.0075,0)</f>
        <v>5.000000000000001E-3</v>
      </c>
      <c r="F33" s="32"/>
      <c r="I33">
        <f t="shared" si="4"/>
        <v>13</v>
      </c>
      <c r="J33" t="s">
        <v>54</v>
      </c>
      <c r="P33" s="32"/>
    </row>
    <row r="34" spans="1:16" x14ac:dyDescent="0.25">
      <c r="A34">
        <f t="shared" si="6"/>
        <v>5</v>
      </c>
      <c r="B34" t="s">
        <v>38</v>
      </c>
      <c r="C34" s="32">
        <f>IF(Career!$F$15="Yes",Calculations!E34,Calculations!D34)</f>
        <v>1.2500000000000001E-2</v>
      </c>
      <c r="D34" s="32">
        <f t="shared" ref="D34:D35" si="7">$F$30*0.5</f>
        <v>1.2500000000000001E-2</v>
      </c>
      <c r="E34" s="32">
        <f>MAX(D34-0.0075,0)</f>
        <v>5.000000000000001E-3</v>
      </c>
      <c r="F34" s="32"/>
      <c r="I34">
        <f t="shared" si="4"/>
        <v>14</v>
      </c>
      <c r="J34" t="s">
        <v>55</v>
      </c>
      <c r="P34" s="32"/>
    </row>
    <row r="35" spans="1:16" x14ac:dyDescent="0.25">
      <c r="A35">
        <f t="shared" si="6"/>
        <v>6</v>
      </c>
      <c r="B35" t="s">
        <v>39</v>
      </c>
      <c r="C35" s="32">
        <f>IF(Career!$F$15="Yes",Calculations!E35,Calculations!D35)</f>
        <v>1.2500000000000001E-2</v>
      </c>
      <c r="D35" s="32">
        <f t="shared" si="7"/>
        <v>1.2500000000000001E-2</v>
      </c>
      <c r="E35" s="32">
        <f>MAX(D35-0.0075,0)</f>
        <v>5.000000000000001E-3</v>
      </c>
      <c r="F35" s="32"/>
      <c r="I35">
        <f t="shared" si="4"/>
        <v>15</v>
      </c>
      <c r="J35" t="s">
        <v>56</v>
      </c>
      <c r="P35" s="32"/>
    </row>
    <row r="36" spans="1:16" x14ac:dyDescent="0.25">
      <c r="A36">
        <f t="shared" si="6"/>
        <v>7</v>
      </c>
      <c r="B36" t="s">
        <v>57</v>
      </c>
      <c r="C36" s="32">
        <f>IF(Career!$F$15="Yes",Calculations!E36,Calculations!D36)</f>
        <v>6.2500000000000003E-3</v>
      </c>
      <c r="D36" s="32">
        <f>$F$30*0.25</f>
        <v>6.2500000000000003E-3</v>
      </c>
      <c r="E36" s="32">
        <f>MAX(D36-0.0025,0)</f>
        <v>3.7500000000000003E-3</v>
      </c>
      <c r="F36" s="32"/>
      <c r="G36" t="str">
        <f>IF(H22=0,0,"")</f>
        <v/>
      </c>
      <c r="I36">
        <f t="shared" si="4"/>
        <v>16</v>
      </c>
      <c r="J36" t="s">
        <v>40</v>
      </c>
      <c r="P36" s="32"/>
    </row>
    <row r="37" spans="1:16" x14ac:dyDescent="0.25">
      <c r="A37">
        <f t="shared" si="6"/>
        <v>8</v>
      </c>
      <c r="B37" t="s">
        <v>32</v>
      </c>
      <c r="C37" s="32">
        <f>IF(Career!$F$15="Yes",Calculations!E37,Calculations!D37)</f>
        <v>6.2500000000000003E-3</v>
      </c>
      <c r="D37" s="32">
        <f>$F$30*0.25</f>
        <v>6.2500000000000003E-3</v>
      </c>
      <c r="E37" s="32">
        <f>MAX(D37-0.0025,0)</f>
        <v>3.7500000000000003E-3</v>
      </c>
      <c r="F37" s="32"/>
      <c r="I37">
        <f t="shared" si="4"/>
        <v>17</v>
      </c>
      <c r="J37" t="s">
        <v>38</v>
      </c>
      <c r="P37" s="32"/>
    </row>
    <row r="38" spans="1:16" x14ac:dyDescent="0.25">
      <c r="A38">
        <f t="shared" si="6"/>
        <v>9</v>
      </c>
      <c r="B38" t="s">
        <v>41</v>
      </c>
      <c r="C38" s="32">
        <f>IF(Career!$F$15="Yes",Calculations!E38,Calculations!D38)</f>
        <v>6.2500000000000003E-3</v>
      </c>
      <c r="D38" s="32">
        <f>$F$30*0.25</f>
        <v>6.2500000000000003E-3</v>
      </c>
      <c r="E38" s="32">
        <f>MAX(D38-0.0025,0)</f>
        <v>3.7500000000000003E-3</v>
      </c>
      <c r="F38" s="32"/>
      <c r="I38">
        <f t="shared" si="4"/>
        <v>18</v>
      </c>
      <c r="J38" t="s">
        <v>39</v>
      </c>
      <c r="P38" s="32"/>
    </row>
    <row r="39" spans="1:16" x14ac:dyDescent="0.25">
      <c r="A39">
        <f t="shared" si="6"/>
        <v>10</v>
      </c>
      <c r="B39" t="s">
        <v>58</v>
      </c>
      <c r="C39" s="32">
        <f>IF(Career!$F$15="Yes",Calculations!E39,Calculations!D39)</f>
        <v>0</v>
      </c>
      <c r="D39" s="32">
        <f>$F$30*0</f>
        <v>0</v>
      </c>
      <c r="E39" s="32">
        <f>MAX(D39-0,0)</f>
        <v>0</v>
      </c>
      <c r="F39" s="32"/>
      <c r="I39">
        <f t="shared" si="4"/>
        <v>19</v>
      </c>
      <c r="J39" t="s">
        <v>57</v>
      </c>
      <c r="P39" s="32"/>
    </row>
    <row r="40" spans="1:16" x14ac:dyDescent="0.25">
      <c r="A40">
        <f t="shared" si="6"/>
        <v>11</v>
      </c>
      <c r="B40" t="s">
        <v>59</v>
      </c>
      <c r="C40" s="32">
        <f>IF(Career!$F$15="Yes",Calculations!E40,Calculations!D40)</f>
        <v>0</v>
      </c>
      <c r="D40" s="32">
        <f>$F$30*0</f>
        <v>0</v>
      </c>
      <c r="E40" s="32">
        <f>MAX(D40-0,0)</f>
        <v>0</v>
      </c>
      <c r="F40" s="32"/>
      <c r="I40">
        <f t="shared" si="4"/>
        <v>20</v>
      </c>
      <c r="J40" t="s">
        <v>32</v>
      </c>
      <c r="P40" s="32"/>
    </row>
    <row r="41" spans="1:16" x14ac:dyDescent="0.25">
      <c r="A41">
        <f t="shared" si="6"/>
        <v>12</v>
      </c>
      <c r="B41" t="s">
        <v>27</v>
      </c>
      <c r="C41" s="32">
        <f>IF(Career!$F$15="Yes",Calculations!E41,Calculations!D41)</f>
        <v>0</v>
      </c>
      <c r="D41" s="32">
        <f>$F$30*0</f>
        <v>0</v>
      </c>
      <c r="E41" s="32">
        <f>MAX(D41-0,0)</f>
        <v>0</v>
      </c>
      <c r="F41" s="32"/>
      <c r="I41">
        <f t="shared" si="4"/>
        <v>21</v>
      </c>
      <c r="J41" t="s">
        <v>41</v>
      </c>
      <c r="P41" s="32"/>
    </row>
    <row r="42" spans="1:16" x14ac:dyDescent="0.25">
      <c r="A42">
        <f t="shared" si="6"/>
        <v>13</v>
      </c>
      <c r="B42" t="s">
        <v>54</v>
      </c>
      <c r="I42">
        <f t="shared" si="4"/>
        <v>22</v>
      </c>
      <c r="J42" t="s">
        <v>58</v>
      </c>
      <c r="P42" s="32"/>
    </row>
    <row r="43" spans="1:16" x14ac:dyDescent="0.25">
      <c r="A43">
        <f t="shared" si="6"/>
        <v>14</v>
      </c>
      <c r="B43" t="s">
        <v>55</v>
      </c>
      <c r="I43">
        <f t="shared" si="4"/>
        <v>23</v>
      </c>
      <c r="J43" t="s">
        <v>59</v>
      </c>
      <c r="P43" s="32"/>
    </row>
    <row r="44" spans="1:16" x14ac:dyDescent="0.25">
      <c r="A44">
        <f t="shared" si="6"/>
        <v>15</v>
      </c>
      <c r="B44" t="s">
        <v>56</v>
      </c>
      <c r="I44">
        <f t="shared" si="4"/>
        <v>24</v>
      </c>
      <c r="J44" t="s">
        <v>27</v>
      </c>
      <c r="P44" s="32"/>
    </row>
    <row r="45" spans="1:16" x14ac:dyDescent="0.25">
      <c r="A45">
        <f t="shared" si="6"/>
        <v>16</v>
      </c>
      <c r="B45" t="s">
        <v>40</v>
      </c>
      <c r="P45" s="32"/>
    </row>
    <row r="46" spans="1:16" x14ac:dyDescent="0.25">
      <c r="A46">
        <f t="shared" si="6"/>
        <v>17</v>
      </c>
      <c r="B46" t="s">
        <v>38</v>
      </c>
      <c r="K46" s="10" t="s">
        <v>267</v>
      </c>
      <c r="L46" s="10"/>
      <c r="M46" s="10"/>
      <c r="N46" s="10"/>
      <c r="O46" s="31">
        <f>YEAR($K16)-YEAR(L$12)+($K16-DATE(YEAR($K16),MONTH(L$12),DAY(L$12)))/(IF(ROUND(YEAR($K16)/4,0)*4=YEAR($K16),366,365))</f>
        <v>41.748633879781423</v>
      </c>
      <c r="P46" s="31">
        <f>YEAR($K16)-YEAR(M$12)+($K16-DATE(YEAR($K16),MONTH(M$12),DAY(M$12)))/(IF(ROUND(YEAR($K16)/4,0)*4=YEAR($K16),366,365))</f>
        <v>39.748633879781423</v>
      </c>
    </row>
    <row r="47" spans="1:16" x14ac:dyDescent="0.25">
      <c r="A47">
        <f t="shared" si="6"/>
        <v>18</v>
      </c>
      <c r="B47" t="s">
        <v>39</v>
      </c>
      <c r="K47" s="10"/>
      <c r="L47" s="10"/>
      <c r="M47" s="10"/>
      <c r="N47" s="10"/>
      <c r="O47" s="31">
        <f>YEAR($K17)-YEAR(L$12)+($K17-DATE(YEAR($K17),MONTH(L$12),DAY(L$12)))/(IF(ROUND(YEAR($K17)/4,0)*4=YEAR($K17),366,365))</f>
        <v>42</v>
      </c>
      <c r="P47" s="31">
        <f>YEAR($K17)-YEAR(M$12)+($K17-DATE(YEAR($K17),MONTH(M$12),DAY(M$12)))/(IF(ROUND(YEAR($K17)/4,0)*4=YEAR($K17),366,365))</f>
        <v>40</v>
      </c>
    </row>
    <row r="48" spans="1:16" x14ac:dyDescent="0.25">
      <c r="A48">
        <f t="shared" si="6"/>
        <v>19</v>
      </c>
      <c r="B48" t="s">
        <v>57</v>
      </c>
      <c r="K48" s="10"/>
      <c r="L48" s="10"/>
      <c r="M48" s="10"/>
      <c r="N48" s="10"/>
      <c r="O48" s="31"/>
    </row>
    <row r="49" spans="1:16" x14ac:dyDescent="0.25">
      <c r="A49">
        <f t="shared" si="6"/>
        <v>20</v>
      </c>
      <c r="B49" t="s">
        <v>32</v>
      </c>
      <c r="K49" s="10" t="s">
        <v>268</v>
      </c>
      <c r="L49" s="10"/>
      <c r="M49" s="10"/>
      <c r="N49" s="10"/>
      <c r="O49" s="31">
        <f>YEAR($K16)-1-YEAR(L$12)+(DATE(YEAR($K16)-1,12,31)-DATE(YEAR($K16)-1,MONTH(L$12),DAY(L$12)))/(IF(ROUND((YEAR($K16)-1)/4,0)*4=(YEAR($K16)-1),366,365))+($K16-DATE(YEAR($K16)-1,12,31))/(IF(ROUND((YEAR($K16)-1)/4,0)*4=(YEAR($K16)-1),366,365))</f>
        <v>41.750684931506846</v>
      </c>
      <c r="P49" s="31">
        <f>YEAR($K16)-1-YEAR(M$12)+(DATE(YEAR($K16)-1,12,31)-DATE(YEAR($K16)-1,MONTH(M$12),DAY(M$12)))/(IF(ROUND((YEAR($K16)-1)/4,0)*4=(YEAR($K16)-1),366,365))+($K16-DATE(YEAR($K16)-1,12,31))/(IF(ROUND((YEAR($K16)-1)/4,0)*4=(YEAR($K16)-1),366,365))</f>
        <v>39.750684931506846</v>
      </c>
    </row>
    <row r="50" spans="1:16" x14ac:dyDescent="0.25">
      <c r="A50">
        <f t="shared" si="6"/>
        <v>21</v>
      </c>
      <c r="B50" t="s">
        <v>41</v>
      </c>
      <c r="O50" s="31">
        <f>YEAR($K17)-1-YEAR(L$12)+(DATE(YEAR($K17)-1,12,31)-DATE(YEAR($K17)-1,MONTH(L$12),DAY(L$12)))/(IF(ROUND((YEAR($K17)-1)/4,0)*4=(YEAR($K17)-1),366,365))+($K17-DATE(YEAR($K17)-1,12,31))/(IF(ROUND((YEAR($K17)-1)/4,0)*4=(YEAR($K17)-1),366,365))</f>
        <v>42</v>
      </c>
      <c r="P50" s="31">
        <f>YEAR($K17)-1-YEAR(M$12)+(DATE(YEAR($K17)-1,12,31)-DATE(YEAR($K17)-1,MONTH(M$12),DAY(M$12)))/(IF(ROUND((YEAR($K17)-1)/4,0)*4=(YEAR($K17)-1),366,365))+($K17-DATE(YEAR($K17)-1,12,31))/(IF(ROUND((YEAR($K17)-1)/4,0)*4=(YEAR($K17)-1),366,365))</f>
        <v>40</v>
      </c>
    </row>
    <row r="51" spans="1:16" x14ac:dyDescent="0.25">
      <c r="A51">
        <f t="shared" si="6"/>
        <v>22</v>
      </c>
      <c r="B51" t="s">
        <v>58</v>
      </c>
    </row>
    <row r="52" spans="1:16" x14ac:dyDescent="0.25">
      <c r="A52">
        <f t="shared" si="6"/>
        <v>23</v>
      </c>
      <c r="B52" t="s">
        <v>59</v>
      </c>
      <c r="L52" s="31"/>
      <c r="M52" s="31"/>
    </row>
    <row r="53" spans="1:16" x14ac:dyDescent="0.25">
      <c r="A53">
        <f t="shared" si="6"/>
        <v>24</v>
      </c>
      <c r="B53" t="s">
        <v>27</v>
      </c>
      <c r="L53" s="31"/>
      <c r="M53" s="31"/>
    </row>
    <row r="56" spans="1:16" x14ac:dyDescent="0.25">
      <c r="I56" s="12"/>
    </row>
    <row r="57" spans="1:16" x14ac:dyDescent="0.25">
      <c r="I57" s="12"/>
    </row>
    <row r="58" spans="1:16" x14ac:dyDescent="0.25">
      <c r="I58" s="12"/>
    </row>
    <row r="59" spans="1:16" x14ac:dyDescent="0.25">
      <c r="I59" s="12"/>
    </row>
    <row r="60" spans="1:16" x14ac:dyDescent="0.25">
      <c r="I60" s="12"/>
      <c r="J60" s="12"/>
    </row>
    <row r="61" spans="1:16" x14ac:dyDescent="0.25">
      <c r="I61" s="12"/>
      <c r="J61" s="12"/>
    </row>
    <row r="62" spans="1:16" x14ac:dyDescent="0.25">
      <c r="I62" s="12"/>
      <c r="J62" s="12"/>
    </row>
    <row r="63" spans="1:16" x14ac:dyDescent="0.25">
      <c r="I63" s="12"/>
      <c r="J63" s="12"/>
    </row>
    <row r="64" spans="1:16" x14ac:dyDescent="0.25">
      <c r="I64" s="12"/>
      <c r="J64" s="12"/>
    </row>
    <row r="65" spans="9:10" x14ac:dyDescent="0.25">
      <c r="I65" s="12"/>
      <c r="J65" s="12"/>
    </row>
    <row r="66" spans="9:10" x14ac:dyDescent="0.25">
      <c r="I66" s="12"/>
      <c r="J66" s="12"/>
    </row>
    <row r="67" spans="9:10" x14ac:dyDescent="0.25">
      <c r="I67" s="12"/>
      <c r="J67" s="12"/>
    </row>
    <row r="68" spans="9:10" x14ac:dyDescent="0.25">
      <c r="I68" s="12"/>
      <c r="J68" s="12"/>
    </row>
    <row r="69" spans="9:10" x14ac:dyDescent="0.25">
      <c r="I69" s="12"/>
      <c r="J69" s="12"/>
    </row>
    <row r="70" spans="9:10" x14ac:dyDescent="0.25">
      <c r="I70" s="12"/>
      <c r="J70" s="12"/>
    </row>
    <row r="71" spans="9:10" x14ac:dyDescent="0.25">
      <c r="I71" s="12"/>
      <c r="J71" s="12"/>
    </row>
    <row r="72" spans="9:10" x14ac:dyDescent="0.25">
      <c r="I72" s="12"/>
      <c r="J72" s="12"/>
    </row>
    <row r="73" spans="9:10" x14ac:dyDescent="0.25">
      <c r="I73" s="12"/>
      <c r="J73" s="12"/>
    </row>
    <row r="74" spans="9:10" x14ac:dyDescent="0.25">
      <c r="I74" s="12"/>
      <c r="J74" s="12"/>
    </row>
    <row r="75" spans="9:10" x14ac:dyDescent="0.25">
      <c r="I75" s="12"/>
      <c r="J75" s="12"/>
    </row>
    <row r="76" spans="9:10" x14ac:dyDescent="0.25">
      <c r="I76" s="12"/>
      <c r="J76" s="12"/>
    </row>
    <row r="77" spans="9:10" x14ac:dyDescent="0.25">
      <c r="I77" s="12"/>
      <c r="J77" s="12"/>
    </row>
    <row r="78" spans="9:10" x14ac:dyDescent="0.25">
      <c r="I78" s="12"/>
      <c r="J78" s="12"/>
    </row>
    <row r="79" spans="9:10" x14ac:dyDescent="0.25">
      <c r="I79" s="12"/>
      <c r="J79" s="12"/>
    </row>
    <row r="80" spans="9:10" x14ac:dyDescent="0.25">
      <c r="I80" s="12"/>
      <c r="J80" s="12"/>
    </row>
    <row r="81" spans="9:10" x14ac:dyDescent="0.25">
      <c r="I81" s="12"/>
      <c r="J81" s="12"/>
    </row>
    <row r="82" spans="9:10" x14ac:dyDescent="0.25">
      <c r="I82" s="12"/>
      <c r="J82" s="12"/>
    </row>
    <row r="83" spans="9:10" x14ac:dyDescent="0.25">
      <c r="I83" s="12"/>
      <c r="J83" s="12"/>
    </row>
    <row r="84" spans="9:10" x14ac:dyDescent="0.25">
      <c r="I84" s="12"/>
      <c r="J84" s="12"/>
    </row>
    <row r="85" spans="9:10" x14ac:dyDescent="0.25">
      <c r="I85" s="12"/>
      <c r="J85" s="12"/>
    </row>
    <row r="86" spans="9:10" x14ac:dyDescent="0.25">
      <c r="I86" s="12"/>
      <c r="J86" s="12"/>
    </row>
    <row r="87" spans="9:10" x14ac:dyDescent="0.25">
      <c r="I87" s="12"/>
      <c r="J87" s="12"/>
    </row>
    <row r="88" spans="9:10" x14ac:dyDescent="0.25">
      <c r="I88" s="12"/>
      <c r="J88" s="12"/>
    </row>
    <row r="89" spans="9:10" x14ac:dyDescent="0.25">
      <c r="I89" s="12"/>
      <c r="J89" s="12"/>
    </row>
    <row r="90" spans="9:10" x14ac:dyDescent="0.25">
      <c r="I90" s="12"/>
      <c r="J90" s="12"/>
    </row>
    <row r="91" spans="9:10" x14ac:dyDescent="0.25">
      <c r="I91" s="12"/>
      <c r="J91" s="12"/>
    </row>
    <row r="92" spans="9:10" x14ac:dyDescent="0.25">
      <c r="I92" s="12"/>
      <c r="J92" s="12"/>
    </row>
    <row r="93" spans="9:10" x14ac:dyDescent="0.25">
      <c r="I93" s="12"/>
      <c r="J93" s="12"/>
    </row>
    <row r="94" spans="9:10" x14ac:dyDescent="0.25">
      <c r="I94" s="12"/>
      <c r="J94" s="12"/>
    </row>
    <row r="95" spans="9:10" x14ac:dyDescent="0.25">
      <c r="I95" s="12"/>
      <c r="J95" s="12"/>
    </row>
    <row r="96" spans="9:10" x14ac:dyDescent="0.25">
      <c r="I96" s="12"/>
      <c r="J96" s="12"/>
    </row>
    <row r="97" spans="9:10" x14ac:dyDescent="0.25">
      <c r="I97" s="12"/>
      <c r="J97" s="12"/>
    </row>
    <row r="98" spans="9:10" x14ac:dyDescent="0.25">
      <c r="I98" s="12"/>
      <c r="J98" s="12"/>
    </row>
    <row r="99" spans="9:10" x14ac:dyDescent="0.25">
      <c r="I99" s="12"/>
      <c r="J99" s="12"/>
    </row>
    <row r="100" spans="9:10" x14ac:dyDescent="0.25">
      <c r="I100" s="12"/>
      <c r="J100" s="12"/>
    </row>
    <row r="101" spans="9:10" x14ac:dyDescent="0.25">
      <c r="I101" s="12"/>
      <c r="J101" s="12"/>
    </row>
    <row r="102" spans="9:10" x14ac:dyDescent="0.25">
      <c r="I102" s="12"/>
      <c r="J102" s="12"/>
    </row>
    <row r="103" spans="9:10" x14ac:dyDescent="0.25">
      <c r="I103" s="12"/>
      <c r="J103" s="12"/>
    </row>
    <row r="104" spans="9:10" x14ac:dyDescent="0.25">
      <c r="I104" s="12"/>
      <c r="J104" s="12"/>
    </row>
    <row r="105" spans="9:10" x14ac:dyDescent="0.25">
      <c r="I105" s="12"/>
      <c r="J105" s="12"/>
    </row>
    <row r="106" spans="9:10" x14ac:dyDescent="0.25">
      <c r="I106" s="12"/>
      <c r="J106" s="12"/>
    </row>
    <row r="107" spans="9:10" x14ac:dyDescent="0.25">
      <c r="I107" s="12"/>
      <c r="J107" s="12"/>
    </row>
    <row r="108" spans="9:10" x14ac:dyDescent="0.25">
      <c r="I108" s="12"/>
      <c r="J108" s="12"/>
    </row>
    <row r="109" spans="9:10" x14ac:dyDescent="0.25">
      <c r="I109" s="12"/>
      <c r="J109" s="12"/>
    </row>
    <row r="110" spans="9:10" x14ac:dyDescent="0.25">
      <c r="I110" s="12"/>
      <c r="J110" s="12"/>
    </row>
    <row r="111" spans="9:10" x14ac:dyDescent="0.25">
      <c r="I111" s="12"/>
      <c r="J111" s="12"/>
    </row>
    <row r="112" spans="9:10" x14ac:dyDescent="0.25">
      <c r="I112" s="12"/>
      <c r="J112" s="12"/>
    </row>
    <row r="113" spans="9:10" x14ac:dyDescent="0.25">
      <c r="I113" s="12"/>
      <c r="J113" s="12"/>
    </row>
    <row r="114" spans="9:10" x14ac:dyDescent="0.25">
      <c r="I114" s="12"/>
      <c r="J114" s="12"/>
    </row>
    <row r="115" spans="9:10" x14ac:dyDescent="0.25">
      <c r="I115" s="12"/>
      <c r="J115" s="12"/>
    </row>
    <row r="116" spans="9:10" x14ac:dyDescent="0.25">
      <c r="I116" s="12"/>
      <c r="J116" s="12"/>
    </row>
    <row r="117" spans="9:10" x14ac:dyDescent="0.25">
      <c r="I117" s="12"/>
      <c r="J117" s="12"/>
    </row>
    <row r="118" spans="9:10" x14ac:dyDescent="0.25">
      <c r="I118" s="12"/>
      <c r="J118" s="12"/>
    </row>
    <row r="119" spans="9:10" x14ac:dyDescent="0.25">
      <c r="I119" s="12"/>
      <c r="J119" s="12"/>
    </row>
    <row r="120" spans="9:10" x14ac:dyDescent="0.25">
      <c r="I120" s="12"/>
      <c r="J120" s="12"/>
    </row>
    <row r="121" spans="9:10" x14ac:dyDescent="0.25">
      <c r="I121" s="12"/>
      <c r="J121" s="12"/>
    </row>
    <row r="122" spans="9:10" x14ac:dyDescent="0.25">
      <c r="I122" s="12"/>
      <c r="J122" s="12"/>
    </row>
    <row r="123" spans="9:10" x14ac:dyDescent="0.25">
      <c r="I123" s="12"/>
      <c r="J123" s="12"/>
    </row>
    <row r="124" spans="9:10" x14ac:dyDescent="0.25">
      <c r="I124" s="12"/>
      <c r="J124" s="12"/>
    </row>
    <row r="125" spans="9:10" x14ac:dyDescent="0.25">
      <c r="I125" s="12"/>
      <c r="J125" s="12"/>
    </row>
    <row r="126" spans="9:10" x14ac:dyDescent="0.25">
      <c r="I126" s="12"/>
      <c r="J126" s="12"/>
    </row>
    <row r="127" spans="9:10" x14ac:dyDescent="0.25">
      <c r="I127" s="12"/>
      <c r="J127" s="12"/>
    </row>
    <row r="128" spans="9:10" x14ac:dyDescent="0.25">
      <c r="I128" s="12"/>
      <c r="J128" s="12"/>
    </row>
    <row r="129" spans="9:10" x14ac:dyDescent="0.25">
      <c r="I129" s="12"/>
      <c r="J129" s="12"/>
    </row>
    <row r="130" spans="9:10" x14ac:dyDescent="0.25">
      <c r="I130" s="12"/>
      <c r="J130" s="12"/>
    </row>
    <row r="131" spans="9:10" x14ac:dyDescent="0.25">
      <c r="I131" s="12"/>
      <c r="J131" s="12"/>
    </row>
    <row r="132" spans="9:10" x14ac:dyDescent="0.25">
      <c r="I132" s="12"/>
      <c r="J132" s="12"/>
    </row>
    <row r="133" spans="9:10" x14ac:dyDescent="0.25">
      <c r="I133" s="12"/>
      <c r="J133" s="12"/>
    </row>
    <row r="134" spans="9:10" x14ac:dyDescent="0.25">
      <c r="I134" s="12"/>
      <c r="J134" s="12"/>
    </row>
    <row r="135" spans="9:10" x14ac:dyDescent="0.25">
      <c r="I135" s="12"/>
      <c r="J135" s="12"/>
    </row>
    <row r="136" spans="9:10" x14ac:dyDescent="0.25">
      <c r="I136" s="12"/>
      <c r="J136" s="12"/>
    </row>
    <row r="137" spans="9:10" x14ac:dyDescent="0.25">
      <c r="I137" s="12"/>
      <c r="J137" s="12"/>
    </row>
    <row r="138" spans="9:10" x14ac:dyDescent="0.25">
      <c r="I138" s="12"/>
      <c r="J138" s="12"/>
    </row>
    <row r="139" spans="9:10" x14ac:dyDescent="0.25">
      <c r="I139" s="12"/>
      <c r="J139" s="12"/>
    </row>
    <row r="140" spans="9:10" x14ac:dyDescent="0.25">
      <c r="I140" s="12"/>
      <c r="J140" s="12"/>
    </row>
    <row r="141" spans="9:10" x14ac:dyDescent="0.25">
      <c r="I141" s="12"/>
      <c r="J141" s="12"/>
    </row>
    <row r="142" spans="9:10" x14ac:dyDescent="0.25">
      <c r="I142" s="12"/>
      <c r="J142" s="12"/>
    </row>
    <row r="143" spans="9:10" x14ac:dyDescent="0.25">
      <c r="I143" s="12"/>
      <c r="J143" s="12"/>
    </row>
    <row r="144" spans="9:10" x14ac:dyDescent="0.25">
      <c r="I144" s="12"/>
      <c r="J144" s="12"/>
    </row>
    <row r="145" spans="9:10" x14ac:dyDescent="0.25">
      <c r="I145" s="12"/>
      <c r="J145" s="12"/>
    </row>
    <row r="146" spans="9:10" x14ac:dyDescent="0.25">
      <c r="I146" s="12"/>
      <c r="J146" s="12"/>
    </row>
    <row r="147" spans="9:10" x14ac:dyDescent="0.25">
      <c r="I147" s="12"/>
      <c r="J147" s="12"/>
    </row>
    <row r="148" spans="9:10" x14ac:dyDescent="0.25">
      <c r="I148" s="12"/>
      <c r="J148" s="12"/>
    </row>
    <row r="149" spans="9:10" x14ac:dyDescent="0.25">
      <c r="I149" s="12"/>
      <c r="J149" s="12"/>
    </row>
    <row r="150" spans="9:10" x14ac:dyDescent="0.25">
      <c r="I150" s="12"/>
      <c r="J150" s="12"/>
    </row>
    <row r="151" spans="9:10" x14ac:dyDescent="0.25">
      <c r="I151" s="12"/>
      <c r="J151" s="12"/>
    </row>
    <row r="152" spans="9:10" x14ac:dyDescent="0.25">
      <c r="I152" s="12"/>
      <c r="J152" s="12"/>
    </row>
    <row r="153" spans="9:10" x14ac:dyDescent="0.25">
      <c r="I153" s="12"/>
      <c r="J153" s="12"/>
    </row>
    <row r="154" spans="9:10" x14ac:dyDescent="0.25">
      <c r="I154" s="12"/>
      <c r="J154" s="12"/>
    </row>
    <row r="155" spans="9:10" x14ac:dyDescent="0.25">
      <c r="I155" s="12"/>
      <c r="J155" s="12"/>
    </row>
    <row r="156" spans="9:10" x14ac:dyDescent="0.25">
      <c r="I156" s="12"/>
      <c r="J156" s="12"/>
    </row>
    <row r="157" spans="9:10" x14ac:dyDescent="0.25">
      <c r="I157" s="12"/>
      <c r="J157" s="12"/>
    </row>
    <row r="158" spans="9:10" x14ac:dyDescent="0.25">
      <c r="I158" s="12"/>
      <c r="J158" s="12"/>
    </row>
    <row r="159" spans="9:10" x14ac:dyDescent="0.25">
      <c r="I159" s="12"/>
      <c r="J159" s="12"/>
    </row>
    <row r="160" spans="9:10" x14ac:dyDescent="0.25">
      <c r="I160" s="12"/>
      <c r="J160" s="12"/>
    </row>
    <row r="161" spans="9:10" x14ac:dyDescent="0.25">
      <c r="I161" s="12"/>
      <c r="J161" s="12"/>
    </row>
    <row r="162" spans="9:10" x14ac:dyDescent="0.25">
      <c r="I162" s="12"/>
      <c r="J162" s="12"/>
    </row>
    <row r="163" spans="9:10" x14ac:dyDescent="0.25">
      <c r="I163" s="12"/>
      <c r="J163" s="12"/>
    </row>
    <row r="164" spans="9:10" x14ac:dyDescent="0.25">
      <c r="I164" s="12"/>
      <c r="J164" s="12"/>
    </row>
    <row r="165" spans="9:10" x14ac:dyDescent="0.25">
      <c r="I165" s="12"/>
      <c r="J165" s="12"/>
    </row>
    <row r="166" spans="9:10" x14ac:dyDescent="0.25">
      <c r="I166" s="12"/>
      <c r="J166" s="12"/>
    </row>
    <row r="167" spans="9:10" x14ac:dyDescent="0.25">
      <c r="I167" s="12"/>
      <c r="J167" s="12"/>
    </row>
    <row r="168" spans="9:10" x14ac:dyDescent="0.25">
      <c r="I168" s="12"/>
      <c r="J168" s="12"/>
    </row>
    <row r="169" spans="9:10" x14ac:dyDescent="0.25">
      <c r="I169" s="12"/>
      <c r="J169" s="12"/>
    </row>
    <row r="170" spans="9:10" x14ac:dyDescent="0.25">
      <c r="I170" s="12"/>
      <c r="J170" s="12"/>
    </row>
    <row r="171" spans="9:10" x14ac:dyDescent="0.25">
      <c r="I171" s="12"/>
      <c r="J171" s="12"/>
    </row>
    <row r="172" spans="9:10" x14ac:dyDescent="0.25">
      <c r="I172" s="12"/>
      <c r="J172" s="12"/>
    </row>
    <row r="173" spans="9:10" x14ac:dyDescent="0.25">
      <c r="I173" s="12"/>
      <c r="J173" s="12"/>
    </row>
    <row r="174" spans="9:10" x14ac:dyDescent="0.25">
      <c r="I174" s="12"/>
      <c r="J174" s="12"/>
    </row>
    <row r="175" spans="9:10" x14ac:dyDescent="0.25">
      <c r="I175" s="12"/>
      <c r="J175" s="12"/>
    </row>
    <row r="176" spans="9:10" x14ac:dyDescent="0.25">
      <c r="I176" s="12"/>
      <c r="J176" s="12"/>
    </row>
    <row r="177" spans="9:10" x14ac:dyDescent="0.25">
      <c r="I177" s="12"/>
      <c r="J177" s="12"/>
    </row>
    <row r="178" spans="9:10" x14ac:dyDescent="0.25">
      <c r="I178" s="12"/>
      <c r="J178" s="12"/>
    </row>
    <row r="179" spans="9:10" x14ac:dyDescent="0.25">
      <c r="I179" s="12"/>
      <c r="J179" s="12"/>
    </row>
    <row r="180" spans="9:10" x14ac:dyDescent="0.25">
      <c r="I180" s="12"/>
      <c r="J180" s="12"/>
    </row>
    <row r="181" spans="9:10" x14ac:dyDescent="0.25">
      <c r="I181" s="12"/>
      <c r="J181" s="12"/>
    </row>
    <row r="182" spans="9:10" x14ac:dyDescent="0.25">
      <c r="I182" s="12"/>
      <c r="J182" s="12"/>
    </row>
    <row r="183" spans="9:10" x14ac:dyDescent="0.25">
      <c r="I183" s="12"/>
      <c r="J183" s="12"/>
    </row>
    <row r="184" spans="9:10" x14ac:dyDescent="0.25">
      <c r="I184" s="12"/>
      <c r="J184" s="12"/>
    </row>
    <row r="185" spans="9:10" x14ac:dyDescent="0.25">
      <c r="I185" s="12"/>
      <c r="J185" s="12"/>
    </row>
    <row r="186" spans="9:10" x14ac:dyDescent="0.25">
      <c r="I186" s="12"/>
      <c r="J186" s="12"/>
    </row>
    <row r="187" spans="9:10" x14ac:dyDescent="0.25">
      <c r="I187" s="12"/>
      <c r="J187" s="12"/>
    </row>
    <row r="188" spans="9:10" x14ac:dyDescent="0.25">
      <c r="I188" s="12"/>
      <c r="J188" s="12"/>
    </row>
    <row r="189" spans="9:10" x14ac:dyDescent="0.25">
      <c r="I189" s="12"/>
      <c r="J189" s="12"/>
    </row>
    <row r="190" spans="9:10" x14ac:dyDescent="0.25">
      <c r="I190" s="12"/>
      <c r="J190" s="12"/>
    </row>
    <row r="191" spans="9:10" x14ac:dyDescent="0.25">
      <c r="I191" s="12"/>
      <c r="J191" s="12"/>
    </row>
    <row r="192" spans="9:10" x14ac:dyDescent="0.25">
      <c r="I192" s="12"/>
      <c r="J192" s="12"/>
    </row>
    <row r="193" spans="9:10" x14ac:dyDescent="0.25">
      <c r="I193" s="12"/>
      <c r="J193" s="12"/>
    </row>
    <row r="194" spans="9:10" x14ac:dyDescent="0.25">
      <c r="I194" s="12"/>
      <c r="J194" s="12"/>
    </row>
    <row r="195" spans="9:10" x14ac:dyDescent="0.25">
      <c r="I195" s="12"/>
      <c r="J195" s="12"/>
    </row>
    <row r="196" spans="9:10" x14ac:dyDescent="0.25">
      <c r="I196" s="12"/>
      <c r="J196" s="12"/>
    </row>
    <row r="197" spans="9:10" x14ac:dyDescent="0.25">
      <c r="I197" s="12"/>
      <c r="J197" s="12"/>
    </row>
    <row r="198" spans="9:10" x14ac:dyDescent="0.25">
      <c r="I198" s="12"/>
      <c r="J198" s="12"/>
    </row>
    <row r="199" spans="9:10" x14ac:dyDescent="0.25">
      <c r="I199" s="12"/>
      <c r="J199" s="12"/>
    </row>
    <row r="200" spans="9:10" x14ac:dyDescent="0.25">
      <c r="I200" s="12"/>
      <c r="J200" s="12"/>
    </row>
    <row r="201" spans="9:10" x14ac:dyDescent="0.25">
      <c r="I201" s="12"/>
      <c r="J201" s="12"/>
    </row>
    <row r="202" spans="9:10" x14ac:dyDescent="0.25">
      <c r="I202" s="12"/>
      <c r="J202" s="12"/>
    </row>
    <row r="203" spans="9:10" x14ac:dyDescent="0.25">
      <c r="I203" s="12"/>
      <c r="J203" s="12"/>
    </row>
    <row r="204" spans="9:10" x14ac:dyDescent="0.25">
      <c r="I204" s="12"/>
      <c r="J204" s="12"/>
    </row>
    <row r="205" spans="9:10" x14ac:dyDescent="0.25">
      <c r="I205" s="12"/>
      <c r="J205" s="12"/>
    </row>
    <row r="206" spans="9:10" x14ac:dyDescent="0.25">
      <c r="I206" s="12"/>
      <c r="J206" s="12"/>
    </row>
    <row r="207" spans="9:10" x14ac:dyDescent="0.25">
      <c r="I207" s="12"/>
      <c r="J207" s="12"/>
    </row>
    <row r="208" spans="9:10" x14ac:dyDescent="0.25">
      <c r="I208" s="12"/>
      <c r="J208" s="12"/>
    </row>
    <row r="209" spans="9:10" x14ac:dyDescent="0.25">
      <c r="I209" s="12"/>
      <c r="J209" s="12"/>
    </row>
    <row r="210" spans="9:10" x14ac:dyDescent="0.25">
      <c r="I210" s="12"/>
      <c r="J210" s="12"/>
    </row>
    <row r="211" spans="9:10" x14ac:dyDescent="0.25">
      <c r="I211" s="12"/>
      <c r="J211" s="12"/>
    </row>
    <row r="212" spans="9:10" x14ac:dyDescent="0.25">
      <c r="I212" s="12"/>
      <c r="J212" s="12"/>
    </row>
    <row r="213" spans="9:10" x14ac:dyDescent="0.25">
      <c r="I213" s="12"/>
      <c r="J213" s="12"/>
    </row>
    <row r="214" spans="9:10" x14ac:dyDescent="0.25">
      <c r="I214" s="12"/>
      <c r="J214" s="12"/>
    </row>
    <row r="215" spans="9:10" x14ac:dyDescent="0.25">
      <c r="I215" s="12"/>
      <c r="J215" s="12"/>
    </row>
    <row r="216" spans="9:10" x14ac:dyDescent="0.25">
      <c r="I216" s="12"/>
      <c r="J216" s="12"/>
    </row>
    <row r="217" spans="9:10" x14ac:dyDescent="0.25">
      <c r="I217" s="12"/>
      <c r="J217" s="12"/>
    </row>
    <row r="218" spans="9:10" x14ac:dyDescent="0.25">
      <c r="I218" s="12"/>
      <c r="J218" s="12"/>
    </row>
    <row r="219" spans="9:10" x14ac:dyDescent="0.25">
      <c r="I219" s="12"/>
      <c r="J219" s="12"/>
    </row>
    <row r="220" spans="9:10" x14ac:dyDescent="0.25">
      <c r="I220" s="12"/>
      <c r="J220" s="12"/>
    </row>
    <row r="221" spans="9:10" x14ac:dyDescent="0.25">
      <c r="I221" s="12"/>
      <c r="J221" s="12"/>
    </row>
    <row r="222" spans="9:10" x14ac:dyDescent="0.25">
      <c r="I222" s="12"/>
      <c r="J222" s="12"/>
    </row>
    <row r="223" spans="9:10" x14ac:dyDescent="0.25">
      <c r="I223" s="12"/>
      <c r="J223" s="12"/>
    </row>
    <row r="224" spans="9:10" x14ac:dyDescent="0.25">
      <c r="I224" s="12"/>
      <c r="J224" s="12"/>
    </row>
    <row r="225" spans="9:10" x14ac:dyDescent="0.25">
      <c r="I225" s="12"/>
      <c r="J225" s="12"/>
    </row>
    <row r="226" spans="9:10" x14ac:dyDescent="0.25">
      <c r="I226" s="12"/>
      <c r="J226" s="12"/>
    </row>
    <row r="227" spans="9:10" x14ac:dyDescent="0.25">
      <c r="I227" s="12"/>
      <c r="J227" s="12"/>
    </row>
    <row r="228" spans="9:10" x14ac:dyDescent="0.25">
      <c r="I228" s="12"/>
      <c r="J228" s="12"/>
    </row>
    <row r="229" spans="9:10" x14ac:dyDescent="0.25">
      <c r="I229" s="12"/>
      <c r="J229" s="12"/>
    </row>
    <row r="230" spans="9:10" x14ac:dyDescent="0.25">
      <c r="I230" s="12"/>
      <c r="J230" s="12"/>
    </row>
    <row r="231" spans="9:10" x14ac:dyDescent="0.25">
      <c r="I231" s="12"/>
      <c r="J231" s="12"/>
    </row>
    <row r="232" spans="9:10" x14ac:dyDescent="0.25">
      <c r="I232" s="12"/>
      <c r="J232" s="12"/>
    </row>
    <row r="233" spans="9:10" x14ac:dyDescent="0.25">
      <c r="I233" s="12"/>
      <c r="J233" s="12"/>
    </row>
    <row r="234" spans="9:10" x14ac:dyDescent="0.25">
      <c r="I234" s="12"/>
      <c r="J234" s="12"/>
    </row>
    <row r="235" spans="9:10" x14ac:dyDescent="0.25">
      <c r="I235" s="12"/>
      <c r="J235" s="12"/>
    </row>
    <row r="236" spans="9:10" x14ac:dyDescent="0.25">
      <c r="I236" s="12"/>
      <c r="J236" s="12"/>
    </row>
    <row r="237" spans="9:10" x14ac:dyDescent="0.25">
      <c r="I237" s="12"/>
      <c r="J237" s="12"/>
    </row>
    <row r="238" spans="9:10" x14ac:dyDescent="0.25">
      <c r="I238" s="12"/>
      <c r="J238" s="12"/>
    </row>
    <row r="239" spans="9:10" x14ac:dyDescent="0.25">
      <c r="I239" s="12"/>
      <c r="J239" s="12"/>
    </row>
    <row r="240" spans="9:10" x14ac:dyDescent="0.25">
      <c r="I240" s="12"/>
      <c r="J240" s="12"/>
    </row>
    <row r="241" spans="9:10" x14ac:dyDescent="0.25">
      <c r="I241" s="12"/>
      <c r="J241" s="12"/>
    </row>
    <row r="242" spans="9:10" x14ac:dyDescent="0.25">
      <c r="I242" s="12"/>
      <c r="J242" s="12"/>
    </row>
    <row r="243" spans="9:10" x14ac:dyDescent="0.25">
      <c r="I243" s="12"/>
      <c r="J243" s="12"/>
    </row>
    <row r="244" spans="9:10" x14ac:dyDescent="0.25">
      <c r="I244" s="12"/>
      <c r="J244" s="12"/>
    </row>
    <row r="245" spans="9:10" x14ac:dyDescent="0.25">
      <c r="I245" s="12"/>
      <c r="J245" s="12"/>
    </row>
    <row r="246" spans="9:10" x14ac:dyDescent="0.25">
      <c r="I246" s="12"/>
      <c r="J246" s="12"/>
    </row>
    <row r="247" spans="9:10" x14ac:dyDescent="0.25">
      <c r="I247" s="12"/>
      <c r="J247" s="12"/>
    </row>
    <row r="248" spans="9:10" x14ac:dyDescent="0.25">
      <c r="I248" s="12"/>
      <c r="J248" s="12"/>
    </row>
    <row r="249" spans="9:10" x14ac:dyDescent="0.25">
      <c r="I249" s="12"/>
      <c r="J249" s="12"/>
    </row>
    <row r="250" spans="9:10" x14ac:dyDescent="0.25">
      <c r="I250" s="12"/>
      <c r="J250" s="12"/>
    </row>
    <row r="251" spans="9:10" x14ac:dyDescent="0.25">
      <c r="I251" s="12"/>
      <c r="J251" s="12"/>
    </row>
    <row r="252" spans="9:10" x14ac:dyDescent="0.25">
      <c r="I252" s="12"/>
      <c r="J252" s="12"/>
    </row>
    <row r="253" spans="9:10" x14ac:dyDescent="0.25">
      <c r="I253" s="12"/>
      <c r="J253" s="12"/>
    </row>
    <row r="254" spans="9:10" x14ac:dyDescent="0.25">
      <c r="I254" s="12"/>
      <c r="J254" s="12"/>
    </row>
    <row r="255" spans="9:10" x14ac:dyDescent="0.25">
      <c r="I255" s="12"/>
      <c r="J255" s="12"/>
    </row>
    <row r="256" spans="9:10" x14ac:dyDescent="0.25">
      <c r="I256" s="12"/>
      <c r="J256" s="12"/>
    </row>
    <row r="257" spans="9:10" x14ac:dyDescent="0.25">
      <c r="I257" s="12"/>
      <c r="J257" s="12"/>
    </row>
    <row r="258" spans="9:10" x14ac:dyDescent="0.25">
      <c r="I258" s="12"/>
      <c r="J258" s="12"/>
    </row>
    <row r="259" spans="9:10" x14ac:dyDescent="0.25">
      <c r="I259" s="12"/>
      <c r="J259" s="12"/>
    </row>
    <row r="260" spans="9:10" x14ac:dyDescent="0.25">
      <c r="I260" s="12"/>
      <c r="J260" s="12"/>
    </row>
    <row r="261" spans="9:10" x14ac:dyDescent="0.25">
      <c r="I261" s="12"/>
      <c r="J261" s="12"/>
    </row>
    <row r="262" spans="9:10" x14ac:dyDescent="0.25">
      <c r="I262" s="12"/>
      <c r="J262" s="12"/>
    </row>
    <row r="263" spans="9:10" x14ac:dyDescent="0.25">
      <c r="I263" s="12"/>
      <c r="J263" s="12"/>
    </row>
    <row r="264" spans="9:10" x14ac:dyDescent="0.25">
      <c r="I264" s="12"/>
      <c r="J264" s="12"/>
    </row>
    <row r="265" spans="9:10" x14ac:dyDescent="0.25">
      <c r="I265" s="12"/>
      <c r="J265" s="12"/>
    </row>
    <row r="266" spans="9:10" x14ac:dyDescent="0.25">
      <c r="I266" s="12"/>
      <c r="J266" s="12"/>
    </row>
    <row r="267" spans="9:10" x14ac:dyDescent="0.25">
      <c r="I267" s="12"/>
      <c r="J267" s="12"/>
    </row>
    <row r="268" spans="9:10" x14ac:dyDescent="0.25">
      <c r="I268" s="12"/>
      <c r="J268" s="12"/>
    </row>
    <row r="269" spans="9:10" x14ac:dyDescent="0.25">
      <c r="I269" s="12"/>
      <c r="J269" s="12"/>
    </row>
    <row r="270" spans="9:10" x14ac:dyDescent="0.25">
      <c r="I270" s="12"/>
      <c r="J270" s="12"/>
    </row>
    <row r="271" spans="9:10" x14ac:dyDescent="0.25">
      <c r="I271" s="12"/>
      <c r="J271" s="12"/>
    </row>
    <row r="272" spans="9:10" x14ac:dyDescent="0.25">
      <c r="I272" s="12"/>
      <c r="J272" s="12"/>
    </row>
    <row r="273" spans="9:10" x14ac:dyDescent="0.25">
      <c r="I273" s="12"/>
      <c r="J273" s="12"/>
    </row>
    <row r="274" spans="9:10" x14ac:dyDescent="0.25">
      <c r="I274" s="12"/>
      <c r="J274" s="12"/>
    </row>
    <row r="275" spans="9:10" x14ac:dyDescent="0.25">
      <c r="I275" s="12"/>
      <c r="J275" s="12"/>
    </row>
    <row r="276" spans="9:10" x14ac:dyDescent="0.25">
      <c r="I276" s="12"/>
      <c r="J276" s="12"/>
    </row>
    <row r="277" spans="9:10" x14ac:dyDescent="0.25">
      <c r="I277" s="12"/>
      <c r="J277" s="12"/>
    </row>
    <row r="278" spans="9:10" x14ac:dyDescent="0.25">
      <c r="I278" s="12"/>
      <c r="J278" s="12"/>
    </row>
    <row r="279" spans="9:10" x14ac:dyDescent="0.25">
      <c r="I279" s="12"/>
      <c r="J279" s="12"/>
    </row>
    <row r="280" spans="9:10" x14ac:dyDescent="0.25">
      <c r="I280" s="12"/>
      <c r="J280" s="12"/>
    </row>
    <row r="281" spans="9:10" x14ac:dyDescent="0.25">
      <c r="I281" s="12"/>
      <c r="J281" s="12"/>
    </row>
    <row r="282" spans="9:10" x14ac:dyDescent="0.25">
      <c r="I282" s="12"/>
      <c r="J282" s="12"/>
    </row>
    <row r="283" spans="9:10" x14ac:dyDescent="0.25">
      <c r="I283" s="12"/>
      <c r="J283" s="12"/>
    </row>
    <row r="284" spans="9:10" x14ac:dyDescent="0.25">
      <c r="I284" s="12"/>
      <c r="J284" s="12"/>
    </row>
    <row r="285" spans="9:10" x14ac:dyDescent="0.25">
      <c r="I285" s="12"/>
      <c r="J285" s="12"/>
    </row>
    <row r="286" spans="9:10" x14ac:dyDescent="0.25">
      <c r="I286" s="12"/>
      <c r="J286" s="12"/>
    </row>
    <row r="287" spans="9:10" x14ac:dyDescent="0.25">
      <c r="I287" s="12"/>
      <c r="J287" s="12"/>
    </row>
    <row r="288" spans="9:10" x14ac:dyDescent="0.25">
      <c r="I288" s="12"/>
      <c r="J288" s="12"/>
    </row>
    <row r="289" spans="9:10" x14ac:dyDescent="0.25">
      <c r="I289" s="12"/>
      <c r="J289" s="12"/>
    </row>
    <row r="290" spans="9:10" x14ac:dyDescent="0.25">
      <c r="I290" s="12"/>
      <c r="J290" s="12"/>
    </row>
    <row r="291" spans="9:10" x14ac:dyDescent="0.25">
      <c r="I291" s="12"/>
      <c r="J291" s="12"/>
    </row>
    <row r="292" spans="9:10" x14ac:dyDescent="0.25">
      <c r="I292" s="12"/>
      <c r="J292" s="12"/>
    </row>
    <row r="293" spans="9:10" x14ac:dyDescent="0.25">
      <c r="I293" s="12"/>
      <c r="J293" s="12"/>
    </row>
    <row r="294" spans="9:10" x14ac:dyDescent="0.25">
      <c r="I294" s="12"/>
      <c r="J294" s="12"/>
    </row>
    <row r="295" spans="9:10" x14ac:dyDescent="0.25">
      <c r="I295" s="12"/>
      <c r="J295" s="12"/>
    </row>
    <row r="296" spans="9:10" x14ac:dyDescent="0.25">
      <c r="I296" s="12"/>
      <c r="J296" s="12"/>
    </row>
    <row r="297" spans="9:10" x14ac:dyDescent="0.25">
      <c r="I297" s="12"/>
      <c r="J297" s="12"/>
    </row>
    <row r="298" spans="9:10" x14ac:dyDescent="0.25">
      <c r="I298" s="12"/>
      <c r="J298" s="12"/>
    </row>
    <row r="299" spans="9:10" x14ac:dyDescent="0.25">
      <c r="I299" s="12"/>
      <c r="J299" s="12"/>
    </row>
    <row r="300" spans="9:10" x14ac:dyDescent="0.25">
      <c r="I300" s="12"/>
      <c r="J300" s="12"/>
    </row>
    <row r="301" spans="9:10" x14ac:dyDescent="0.25">
      <c r="I301" s="12"/>
      <c r="J301" s="12"/>
    </row>
    <row r="302" spans="9:10" x14ac:dyDescent="0.25">
      <c r="I302" s="12"/>
      <c r="J302" s="12"/>
    </row>
    <row r="303" spans="9:10" x14ac:dyDescent="0.25">
      <c r="I303" s="12"/>
      <c r="J303" s="12"/>
    </row>
    <row r="304" spans="9:10" x14ac:dyDescent="0.25">
      <c r="I304" s="12"/>
      <c r="J304" s="12"/>
    </row>
    <row r="305" spans="9:10" x14ac:dyDescent="0.25">
      <c r="I305" s="12"/>
      <c r="J305" s="12"/>
    </row>
    <row r="306" spans="9:10" x14ac:dyDescent="0.25">
      <c r="I306" s="12"/>
      <c r="J306" s="12"/>
    </row>
    <row r="307" spans="9:10" x14ac:dyDescent="0.25">
      <c r="I307" s="12"/>
      <c r="J307" s="12"/>
    </row>
    <row r="308" spans="9:10" x14ac:dyDescent="0.25">
      <c r="I308" s="12"/>
      <c r="J308" s="12"/>
    </row>
    <row r="309" spans="9:10" x14ac:dyDescent="0.25">
      <c r="I309" s="12"/>
      <c r="J309" s="12"/>
    </row>
    <row r="310" spans="9:10" x14ac:dyDescent="0.25">
      <c r="I310" s="12"/>
      <c r="J310" s="12"/>
    </row>
    <row r="311" spans="9:10" x14ac:dyDescent="0.25">
      <c r="I311" s="12"/>
      <c r="J311" s="12"/>
    </row>
    <row r="312" spans="9:10" x14ac:dyDescent="0.25">
      <c r="I312" s="12"/>
      <c r="J312" s="12"/>
    </row>
    <row r="313" spans="9:10" x14ac:dyDescent="0.25">
      <c r="I313" s="12"/>
      <c r="J313" s="12"/>
    </row>
    <row r="314" spans="9:10" x14ac:dyDescent="0.25">
      <c r="I314" s="12"/>
      <c r="J314" s="12"/>
    </row>
    <row r="315" spans="9:10" x14ac:dyDescent="0.25">
      <c r="I315" s="12"/>
      <c r="J315" s="12"/>
    </row>
    <row r="316" spans="9:10" x14ac:dyDescent="0.25">
      <c r="I316" s="12"/>
      <c r="J316" s="12"/>
    </row>
    <row r="317" spans="9:10" x14ac:dyDescent="0.25">
      <c r="I317" s="12"/>
      <c r="J317" s="12"/>
    </row>
    <row r="318" spans="9:10" x14ac:dyDescent="0.25">
      <c r="I318" s="12"/>
      <c r="J318" s="12"/>
    </row>
    <row r="319" spans="9:10" x14ac:dyDescent="0.25">
      <c r="I319" s="12"/>
      <c r="J319" s="12"/>
    </row>
    <row r="320" spans="9:10" x14ac:dyDescent="0.25">
      <c r="I320" s="12"/>
      <c r="J320" s="12"/>
    </row>
    <row r="321" spans="9:10" x14ac:dyDescent="0.25">
      <c r="I321" s="12"/>
      <c r="J321" s="12"/>
    </row>
    <row r="322" spans="9:10" x14ac:dyDescent="0.25">
      <c r="I322" s="12"/>
      <c r="J322" s="12"/>
    </row>
    <row r="323" spans="9:10" x14ac:dyDescent="0.25">
      <c r="I323" s="12"/>
      <c r="J323" s="12"/>
    </row>
    <row r="324" spans="9:10" x14ac:dyDescent="0.25">
      <c r="I324" s="12"/>
      <c r="J324" s="12"/>
    </row>
    <row r="325" spans="9:10" x14ac:dyDescent="0.25">
      <c r="I325" s="12"/>
      <c r="J325" s="12"/>
    </row>
    <row r="326" spans="9:10" x14ac:dyDescent="0.25">
      <c r="I326" s="12"/>
      <c r="J326" s="12"/>
    </row>
    <row r="327" spans="9:10" x14ac:dyDescent="0.25">
      <c r="I327" s="12"/>
      <c r="J327" s="12"/>
    </row>
    <row r="328" spans="9:10" x14ac:dyDescent="0.25">
      <c r="I328" s="12"/>
      <c r="J328" s="12"/>
    </row>
    <row r="329" spans="9:10" x14ac:dyDescent="0.25">
      <c r="I329" s="12"/>
      <c r="J329" s="12"/>
    </row>
    <row r="330" spans="9:10" x14ac:dyDescent="0.25">
      <c r="I330" s="12"/>
      <c r="J330" s="12"/>
    </row>
    <row r="331" spans="9:10" x14ac:dyDescent="0.25">
      <c r="I331" s="12"/>
      <c r="J331" s="12"/>
    </row>
    <row r="332" spans="9:10" x14ac:dyDescent="0.25">
      <c r="I332" s="12"/>
      <c r="J332" s="12"/>
    </row>
    <row r="333" spans="9:10" x14ac:dyDescent="0.25">
      <c r="I333" s="12"/>
      <c r="J333" s="12"/>
    </row>
    <row r="334" spans="9:10" x14ac:dyDescent="0.25">
      <c r="I334" s="12"/>
      <c r="J334" s="12"/>
    </row>
    <row r="335" spans="9:10" x14ac:dyDescent="0.25">
      <c r="I335" s="12"/>
      <c r="J335" s="12"/>
    </row>
    <row r="336" spans="9:10" x14ac:dyDescent="0.25">
      <c r="I336" s="12"/>
      <c r="J336" s="12"/>
    </row>
    <row r="337" spans="9:10" x14ac:dyDescent="0.25">
      <c r="I337" s="12"/>
      <c r="J337" s="12"/>
    </row>
    <row r="338" spans="9:10" x14ac:dyDescent="0.25">
      <c r="I338" s="12"/>
      <c r="J338" s="12"/>
    </row>
    <row r="339" spans="9:10" x14ac:dyDescent="0.25">
      <c r="I339" s="12"/>
      <c r="J339" s="12"/>
    </row>
    <row r="340" spans="9:10" x14ac:dyDescent="0.25">
      <c r="I340" s="12"/>
      <c r="J340" s="12"/>
    </row>
    <row r="341" spans="9:10" x14ac:dyDescent="0.25">
      <c r="I341" s="12"/>
      <c r="J341" s="12"/>
    </row>
    <row r="342" spans="9:10" x14ac:dyDescent="0.25">
      <c r="I342" s="12"/>
      <c r="J342" s="12"/>
    </row>
    <row r="343" spans="9:10" x14ac:dyDescent="0.25">
      <c r="I343" s="12"/>
      <c r="J343" s="12"/>
    </row>
    <row r="344" spans="9:10" x14ac:dyDescent="0.25">
      <c r="I344" s="12"/>
      <c r="J344" s="12"/>
    </row>
    <row r="345" spans="9:10" x14ac:dyDescent="0.25">
      <c r="I345" s="12"/>
      <c r="J345" s="12"/>
    </row>
    <row r="346" spans="9:10" x14ac:dyDescent="0.25">
      <c r="I346" s="12"/>
      <c r="J346" s="12"/>
    </row>
    <row r="347" spans="9:10" x14ac:dyDescent="0.25">
      <c r="I347" s="12"/>
      <c r="J347" s="12"/>
    </row>
    <row r="348" spans="9:10" x14ac:dyDescent="0.25">
      <c r="I348" s="12"/>
      <c r="J348" s="12"/>
    </row>
    <row r="349" spans="9:10" x14ac:dyDescent="0.25">
      <c r="I349" s="12"/>
      <c r="J349" s="12"/>
    </row>
    <row r="350" spans="9:10" x14ac:dyDescent="0.25">
      <c r="I350" s="12"/>
      <c r="J350" s="12"/>
    </row>
    <row r="351" spans="9:10" x14ac:dyDescent="0.25">
      <c r="I351" s="12"/>
      <c r="J351" s="12"/>
    </row>
    <row r="352" spans="9:10" x14ac:dyDescent="0.25">
      <c r="I352" s="12"/>
      <c r="J352" s="12"/>
    </row>
    <row r="353" spans="9:10" x14ac:dyDescent="0.25">
      <c r="I353" s="12"/>
      <c r="J353" s="12"/>
    </row>
    <row r="354" spans="9:10" x14ac:dyDescent="0.25">
      <c r="I354" s="12"/>
      <c r="J354" s="12"/>
    </row>
    <row r="355" spans="9:10" x14ac:dyDescent="0.25">
      <c r="I355" s="12"/>
      <c r="J355" s="12"/>
    </row>
    <row r="356" spans="9:10" x14ac:dyDescent="0.25">
      <c r="I356" s="12"/>
      <c r="J356" s="12"/>
    </row>
    <row r="357" spans="9:10" x14ac:dyDescent="0.25">
      <c r="I357" s="12"/>
      <c r="J357" s="12"/>
    </row>
    <row r="358" spans="9:10" x14ac:dyDescent="0.25">
      <c r="I358" s="12"/>
      <c r="J358" s="12"/>
    </row>
    <row r="359" spans="9:10" x14ac:dyDescent="0.25">
      <c r="I359" s="12"/>
      <c r="J359" s="12"/>
    </row>
    <row r="360" spans="9:10" x14ac:dyDescent="0.25">
      <c r="I360" s="12"/>
      <c r="J360" s="12"/>
    </row>
    <row r="361" spans="9:10" x14ac:dyDescent="0.25">
      <c r="I361" s="12"/>
      <c r="J361" s="12"/>
    </row>
    <row r="362" spans="9:10" x14ac:dyDescent="0.25">
      <c r="I362" s="12"/>
      <c r="J362" s="12"/>
    </row>
    <row r="363" spans="9:10" x14ac:dyDescent="0.25">
      <c r="I363" s="12"/>
      <c r="J363" s="12"/>
    </row>
    <row r="364" spans="9:10" x14ac:dyDescent="0.25">
      <c r="I364" s="12"/>
      <c r="J364" s="12"/>
    </row>
    <row r="365" spans="9:10" x14ac:dyDescent="0.25">
      <c r="I365" s="12"/>
      <c r="J365" s="12"/>
    </row>
    <row r="366" spans="9:10" x14ac:dyDescent="0.25">
      <c r="I366" s="12"/>
      <c r="J366" s="12"/>
    </row>
    <row r="367" spans="9:10" x14ac:dyDescent="0.25">
      <c r="I367" s="12"/>
      <c r="J367" s="12"/>
    </row>
    <row r="368" spans="9:10" x14ac:dyDescent="0.25">
      <c r="I368" s="12"/>
      <c r="J368" s="12"/>
    </row>
    <row r="369" spans="9:10" x14ac:dyDescent="0.25">
      <c r="I369" s="12"/>
      <c r="J369" s="12"/>
    </row>
    <row r="370" spans="9:10" x14ac:dyDescent="0.25">
      <c r="I370" s="12"/>
      <c r="J370" s="12"/>
    </row>
    <row r="371" spans="9:10" x14ac:dyDescent="0.25">
      <c r="I371" s="12"/>
      <c r="J371" s="12"/>
    </row>
    <row r="372" spans="9:10" x14ac:dyDescent="0.25">
      <c r="I372" s="12"/>
      <c r="J372" s="12"/>
    </row>
    <row r="373" spans="9:10" x14ac:dyDescent="0.25">
      <c r="I373" s="12"/>
      <c r="J373" s="12"/>
    </row>
    <row r="374" spans="9:10" x14ac:dyDescent="0.25">
      <c r="I374" s="12"/>
      <c r="J374" s="12"/>
    </row>
    <row r="375" spans="9:10" x14ac:dyDescent="0.25">
      <c r="I375" s="12"/>
      <c r="J375" s="12"/>
    </row>
    <row r="376" spans="9:10" x14ac:dyDescent="0.25">
      <c r="I376" s="12"/>
      <c r="J376" s="12"/>
    </row>
    <row r="377" spans="9:10" x14ac:dyDescent="0.25">
      <c r="I377" s="12"/>
      <c r="J377" s="12"/>
    </row>
    <row r="378" spans="9:10" x14ac:dyDescent="0.25">
      <c r="I378" s="12"/>
      <c r="J378" s="12"/>
    </row>
    <row r="379" spans="9:10" x14ac:dyDescent="0.25">
      <c r="I379" s="12"/>
      <c r="J379" s="12"/>
    </row>
    <row r="380" spans="9:10" x14ac:dyDescent="0.25">
      <c r="I380" s="12"/>
      <c r="J380" s="12"/>
    </row>
    <row r="381" spans="9:10" x14ac:dyDescent="0.25">
      <c r="I381" s="12"/>
      <c r="J381" s="12"/>
    </row>
    <row r="382" spans="9:10" x14ac:dyDescent="0.25">
      <c r="I382" s="12"/>
      <c r="J382" s="12"/>
    </row>
    <row r="383" spans="9:10" x14ac:dyDescent="0.25">
      <c r="I383" s="12"/>
      <c r="J383" s="12"/>
    </row>
    <row r="384" spans="9:10" x14ac:dyDescent="0.25">
      <c r="I384" s="12"/>
      <c r="J384" s="12"/>
    </row>
    <row r="385" spans="9:10" x14ac:dyDescent="0.25">
      <c r="I385" s="12"/>
      <c r="J385" s="12"/>
    </row>
    <row r="386" spans="9:10" x14ac:dyDescent="0.25">
      <c r="I386" s="12"/>
      <c r="J386" s="12"/>
    </row>
    <row r="387" spans="9:10" x14ac:dyDescent="0.25">
      <c r="I387" s="12"/>
      <c r="J387" s="12"/>
    </row>
    <row r="388" spans="9:10" x14ac:dyDescent="0.25">
      <c r="I388" s="12"/>
      <c r="J388" s="12"/>
    </row>
    <row r="389" spans="9:10" x14ac:dyDescent="0.25">
      <c r="I389" s="12"/>
      <c r="J389" s="12"/>
    </row>
    <row r="390" spans="9:10" x14ac:dyDescent="0.25">
      <c r="I390" s="12"/>
      <c r="J390" s="12"/>
    </row>
    <row r="391" spans="9:10" x14ac:dyDescent="0.25">
      <c r="I391" s="12"/>
      <c r="J391" s="12"/>
    </row>
    <row r="392" spans="9:10" x14ac:dyDescent="0.25">
      <c r="I392" s="12"/>
      <c r="J392" s="12"/>
    </row>
    <row r="393" spans="9:10" x14ac:dyDescent="0.25">
      <c r="I393" s="12"/>
      <c r="J393" s="12"/>
    </row>
    <row r="394" spans="9:10" x14ac:dyDescent="0.25">
      <c r="I394" s="12"/>
      <c r="J394" s="12"/>
    </row>
    <row r="395" spans="9:10" x14ac:dyDescent="0.25">
      <c r="I395" s="12"/>
      <c r="J395" s="12"/>
    </row>
    <row r="396" spans="9:10" x14ac:dyDescent="0.25">
      <c r="I396" s="12"/>
      <c r="J396" s="12"/>
    </row>
    <row r="397" spans="9:10" x14ac:dyDescent="0.25">
      <c r="I397" s="12"/>
      <c r="J397" s="12"/>
    </row>
    <row r="398" spans="9:10" x14ac:dyDescent="0.25">
      <c r="I398" s="12"/>
      <c r="J398" s="12"/>
    </row>
    <row r="399" spans="9:10" x14ac:dyDescent="0.25">
      <c r="I399" s="12"/>
      <c r="J399" s="12"/>
    </row>
    <row r="400" spans="9:10" x14ac:dyDescent="0.25">
      <c r="I400" s="12"/>
      <c r="J400" s="12"/>
    </row>
    <row r="401" spans="9:10" x14ac:dyDescent="0.25">
      <c r="I401" s="12"/>
      <c r="J401" s="12"/>
    </row>
    <row r="402" spans="9:10" x14ac:dyDescent="0.25">
      <c r="I402" s="12"/>
      <c r="J402" s="12"/>
    </row>
    <row r="403" spans="9:10" x14ac:dyDescent="0.25">
      <c r="I403" s="12"/>
      <c r="J403" s="12"/>
    </row>
    <row r="404" spans="9:10" x14ac:dyDescent="0.25">
      <c r="I404" s="12"/>
      <c r="J404" s="12"/>
    </row>
    <row r="405" spans="9:10" x14ac:dyDescent="0.25">
      <c r="I405" s="12"/>
      <c r="J405" s="12"/>
    </row>
    <row r="406" spans="9:10" x14ac:dyDescent="0.25">
      <c r="I406" s="12"/>
      <c r="J406" s="12"/>
    </row>
    <row r="407" spans="9:10" x14ac:dyDescent="0.25">
      <c r="I407" s="12"/>
      <c r="J407" s="12"/>
    </row>
    <row r="408" spans="9:10" x14ac:dyDescent="0.25">
      <c r="I408" s="12"/>
      <c r="J408" s="12"/>
    </row>
    <row r="409" spans="9:10" x14ac:dyDescent="0.25">
      <c r="I409" s="12"/>
      <c r="J409" s="12"/>
    </row>
    <row r="410" spans="9:10" x14ac:dyDescent="0.25">
      <c r="I410" s="12"/>
      <c r="J410" s="12"/>
    </row>
    <row r="411" spans="9:10" x14ac:dyDescent="0.25">
      <c r="I411" s="12"/>
      <c r="J411" s="12"/>
    </row>
    <row r="412" spans="9:10" x14ac:dyDescent="0.25">
      <c r="I412" s="12"/>
      <c r="J412" s="12"/>
    </row>
    <row r="413" spans="9:10" x14ac:dyDescent="0.25">
      <c r="I413" s="12"/>
      <c r="J413" s="12"/>
    </row>
    <row r="414" spans="9:10" x14ac:dyDescent="0.25">
      <c r="I414" s="12"/>
      <c r="J414" s="12"/>
    </row>
    <row r="415" spans="9:10" x14ac:dyDescent="0.25">
      <c r="I415" s="12"/>
      <c r="J415" s="12"/>
    </row>
    <row r="416" spans="9:10" x14ac:dyDescent="0.25">
      <c r="I416" s="12"/>
      <c r="J416" s="12"/>
    </row>
    <row r="417" spans="9:10" x14ac:dyDescent="0.25">
      <c r="I417" s="12"/>
      <c r="J417" s="12"/>
    </row>
    <row r="418" spans="9:10" x14ac:dyDescent="0.25">
      <c r="I418" s="12"/>
      <c r="J418" s="12"/>
    </row>
    <row r="419" spans="9:10" x14ac:dyDescent="0.25">
      <c r="I419" s="12"/>
      <c r="J419" s="12"/>
    </row>
    <row r="420" spans="9:10" x14ac:dyDescent="0.25">
      <c r="I420" s="12"/>
      <c r="J420" s="12"/>
    </row>
    <row r="421" spans="9:10" x14ac:dyDescent="0.25">
      <c r="I421" s="12"/>
      <c r="J421" s="12"/>
    </row>
    <row r="422" spans="9:10" x14ac:dyDescent="0.25">
      <c r="I422" s="12"/>
      <c r="J422" s="12"/>
    </row>
    <row r="423" spans="9:10" x14ac:dyDescent="0.25">
      <c r="I423" s="12"/>
      <c r="J423" s="12"/>
    </row>
    <row r="424" spans="9:10" x14ac:dyDescent="0.25">
      <c r="I424" s="12"/>
      <c r="J424" s="12"/>
    </row>
    <row r="425" spans="9:10" x14ac:dyDescent="0.25">
      <c r="I425" s="12"/>
      <c r="J425" s="12"/>
    </row>
    <row r="426" spans="9:10" x14ac:dyDescent="0.25">
      <c r="I426" s="12"/>
      <c r="J426" s="12"/>
    </row>
    <row r="427" spans="9:10" x14ac:dyDescent="0.25">
      <c r="I427" s="12"/>
      <c r="J427" s="12"/>
    </row>
    <row r="428" spans="9:10" x14ac:dyDescent="0.25">
      <c r="I428" s="12"/>
      <c r="J428" s="12"/>
    </row>
    <row r="429" spans="9:10" x14ac:dyDescent="0.25">
      <c r="I429" s="12"/>
      <c r="J429" s="12"/>
    </row>
    <row r="430" spans="9:10" x14ac:dyDescent="0.25">
      <c r="I430" s="12"/>
      <c r="J430" s="12"/>
    </row>
    <row r="431" spans="9:10" x14ac:dyDescent="0.25">
      <c r="I431" s="12"/>
      <c r="J431" s="12"/>
    </row>
    <row r="432" spans="9:10" x14ac:dyDescent="0.25">
      <c r="I432" s="12"/>
      <c r="J432" s="12"/>
    </row>
    <row r="433" spans="9:10" x14ac:dyDescent="0.25">
      <c r="I433" s="12"/>
      <c r="J433" s="12"/>
    </row>
    <row r="434" spans="9:10" x14ac:dyDescent="0.25">
      <c r="I434" s="12"/>
      <c r="J434" s="12"/>
    </row>
    <row r="435" spans="9:10" x14ac:dyDescent="0.25">
      <c r="I435" s="12"/>
      <c r="J435" s="12"/>
    </row>
    <row r="436" spans="9:10" x14ac:dyDescent="0.25">
      <c r="I436" s="12"/>
      <c r="J436" s="12"/>
    </row>
    <row r="437" spans="9:10" x14ac:dyDescent="0.25">
      <c r="I437" s="12"/>
      <c r="J437" s="12"/>
    </row>
    <row r="438" spans="9:10" x14ac:dyDescent="0.25">
      <c r="I438" s="12"/>
      <c r="J438" s="12"/>
    </row>
    <row r="439" spans="9:10" x14ac:dyDescent="0.25">
      <c r="I439" s="12"/>
      <c r="J439" s="12"/>
    </row>
    <row r="440" spans="9:10" x14ac:dyDescent="0.25">
      <c r="I440" s="12"/>
      <c r="J440" s="12"/>
    </row>
    <row r="441" spans="9:10" x14ac:dyDescent="0.25">
      <c r="I441" s="12"/>
      <c r="J441" s="12"/>
    </row>
    <row r="442" spans="9:10" x14ac:dyDescent="0.25">
      <c r="I442" s="12"/>
      <c r="J442" s="12"/>
    </row>
    <row r="443" spans="9:10" x14ac:dyDescent="0.25">
      <c r="I443" s="12"/>
      <c r="J443" s="12"/>
    </row>
    <row r="444" spans="9:10" x14ac:dyDescent="0.25">
      <c r="I444" s="12"/>
      <c r="J444" s="12"/>
    </row>
    <row r="445" spans="9:10" x14ac:dyDescent="0.25">
      <c r="I445" s="12"/>
      <c r="J445" s="12"/>
    </row>
    <row r="446" spans="9:10" x14ac:dyDescent="0.25">
      <c r="I446" s="12"/>
      <c r="J446" s="12"/>
    </row>
    <row r="447" spans="9:10" x14ac:dyDescent="0.25">
      <c r="I447" s="12"/>
      <c r="J447" s="12"/>
    </row>
    <row r="448" spans="9:10" x14ac:dyDescent="0.25">
      <c r="I448" s="12"/>
      <c r="J448" s="12"/>
    </row>
    <row r="449" spans="9:10" x14ac:dyDescent="0.25">
      <c r="I449" s="12"/>
      <c r="J449" s="12"/>
    </row>
    <row r="450" spans="9:10" x14ac:dyDescent="0.25">
      <c r="I450" s="12"/>
      <c r="J450" s="12"/>
    </row>
    <row r="451" spans="9:10" x14ac:dyDescent="0.25">
      <c r="I451" s="12"/>
      <c r="J451" s="12"/>
    </row>
    <row r="452" spans="9:10" x14ac:dyDescent="0.25">
      <c r="I452" s="12"/>
      <c r="J452" s="12"/>
    </row>
    <row r="453" spans="9:10" x14ac:dyDescent="0.25">
      <c r="I453" s="12"/>
      <c r="J453" s="12"/>
    </row>
    <row r="454" spans="9:10" x14ac:dyDescent="0.25">
      <c r="I454" s="12"/>
      <c r="J454" s="12"/>
    </row>
    <row r="455" spans="9:10" x14ac:dyDescent="0.25">
      <c r="I455" s="12"/>
      <c r="J455" s="12"/>
    </row>
    <row r="456" spans="9:10" x14ac:dyDescent="0.25">
      <c r="I456" s="12"/>
      <c r="J456" s="12"/>
    </row>
    <row r="457" spans="9:10" x14ac:dyDescent="0.25">
      <c r="I457" s="12"/>
      <c r="J457" s="12"/>
    </row>
    <row r="458" spans="9:10" x14ac:dyDescent="0.25">
      <c r="I458" s="12"/>
      <c r="J458" s="12"/>
    </row>
    <row r="459" spans="9:10" x14ac:dyDescent="0.25">
      <c r="I459" s="12"/>
      <c r="J459" s="12"/>
    </row>
    <row r="460" spans="9:10" x14ac:dyDescent="0.25">
      <c r="I460" s="12"/>
      <c r="J460" s="12"/>
    </row>
    <row r="461" spans="9:10" x14ac:dyDescent="0.25">
      <c r="I461" s="12"/>
      <c r="J461" s="12"/>
    </row>
    <row r="462" spans="9:10" x14ac:dyDescent="0.25">
      <c r="I462" s="12"/>
      <c r="J462" s="12"/>
    </row>
    <row r="463" spans="9:10" x14ac:dyDescent="0.25">
      <c r="I463" s="12"/>
      <c r="J463" s="12"/>
    </row>
    <row r="464" spans="9:10" x14ac:dyDescent="0.25">
      <c r="I464" s="12"/>
      <c r="J464" s="12"/>
    </row>
    <row r="465" spans="9:10" x14ac:dyDescent="0.25">
      <c r="I465" s="12"/>
      <c r="J465" s="12"/>
    </row>
    <row r="466" spans="9:10" x14ac:dyDescent="0.25">
      <c r="I466" s="12"/>
      <c r="J466" s="12"/>
    </row>
    <row r="467" spans="9:10" x14ac:dyDescent="0.25">
      <c r="I467" s="12"/>
      <c r="J467" s="12"/>
    </row>
    <row r="468" spans="9:10" x14ac:dyDescent="0.25">
      <c r="I468" s="12"/>
      <c r="J468" s="12"/>
    </row>
    <row r="469" spans="9:10" x14ac:dyDescent="0.25">
      <c r="I469" s="12"/>
      <c r="J469" s="12"/>
    </row>
    <row r="470" spans="9:10" x14ac:dyDescent="0.25">
      <c r="I470" s="12"/>
      <c r="J470" s="12"/>
    </row>
    <row r="471" spans="9:10" x14ac:dyDescent="0.25">
      <c r="I471" s="12"/>
      <c r="J471" s="12"/>
    </row>
    <row r="472" spans="9:10" x14ac:dyDescent="0.25">
      <c r="I472" s="12"/>
      <c r="J472" s="12"/>
    </row>
    <row r="473" spans="9:10" x14ac:dyDescent="0.25">
      <c r="I473" s="12"/>
      <c r="J473" s="12"/>
    </row>
    <row r="474" spans="9:10" x14ac:dyDescent="0.25">
      <c r="I474" s="12"/>
      <c r="J474" s="12"/>
    </row>
    <row r="475" spans="9:10" x14ac:dyDescent="0.25">
      <c r="I475" s="12"/>
      <c r="J475" s="12"/>
    </row>
    <row r="476" spans="9:10" x14ac:dyDescent="0.25">
      <c r="I476" s="12"/>
      <c r="J476" s="12"/>
    </row>
    <row r="477" spans="9:10" x14ac:dyDescent="0.25">
      <c r="I477" s="12"/>
      <c r="J477" s="12"/>
    </row>
    <row r="478" spans="9:10" x14ac:dyDescent="0.25">
      <c r="I478" s="12"/>
      <c r="J478" s="12"/>
    </row>
    <row r="479" spans="9:10" x14ac:dyDescent="0.25">
      <c r="I479" s="12"/>
      <c r="J479" s="12"/>
    </row>
    <row r="480" spans="9:10" x14ac:dyDescent="0.25">
      <c r="I480" s="12"/>
      <c r="J480" s="12"/>
    </row>
    <row r="481" spans="9:10" x14ac:dyDescent="0.25">
      <c r="I481" s="12"/>
      <c r="J481" s="12"/>
    </row>
    <row r="482" spans="9:10" x14ac:dyDescent="0.25">
      <c r="I482" s="12"/>
      <c r="J482" s="12"/>
    </row>
    <row r="483" spans="9:10" x14ac:dyDescent="0.25">
      <c r="I483" s="12"/>
      <c r="J483" s="12"/>
    </row>
    <row r="484" spans="9:10" x14ac:dyDescent="0.25">
      <c r="I484" s="12"/>
      <c r="J484" s="12"/>
    </row>
    <row r="485" spans="9:10" x14ac:dyDescent="0.25">
      <c r="I485" s="12"/>
      <c r="J485" s="12"/>
    </row>
    <row r="486" spans="9:10" x14ac:dyDescent="0.25">
      <c r="I486" s="12"/>
      <c r="J486" s="12"/>
    </row>
    <row r="487" spans="9:10" x14ac:dyDescent="0.25">
      <c r="I487" s="12"/>
      <c r="J487" s="12"/>
    </row>
    <row r="488" spans="9:10" x14ac:dyDescent="0.25">
      <c r="I488" s="12"/>
      <c r="J488" s="12"/>
    </row>
    <row r="489" spans="9:10" x14ac:dyDescent="0.25">
      <c r="I489" s="12"/>
      <c r="J489" s="12"/>
    </row>
    <row r="490" spans="9:10" x14ac:dyDescent="0.25">
      <c r="I490" s="12"/>
      <c r="J490" s="12"/>
    </row>
    <row r="491" spans="9:10" x14ac:dyDescent="0.25">
      <c r="I491" s="12"/>
      <c r="J491" s="12"/>
    </row>
    <row r="492" spans="9:10" x14ac:dyDescent="0.25">
      <c r="I492" s="12"/>
      <c r="J492" s="12"/>
    </row>
    <row r="493" spans="9:10" x14ac:dyDescent="0.25">
      <c r="I493" s="12"/>
      <c r="J493" s="12"/>
    </row>
    <row r="494" spans="9:10" x14ac:dyDescent="0.25">
      <c r="I494" s="12"/>
      <c r="J494" s="12"/>
    </row>
    <row r="495" spans="9:10" x14ac:dyDescent="0.25">
      <c r="I495" s="12"/>
      <c r="J495" s="12"/>
    </row>
    <row r="496" spans="9:10" x14ac:dyDescent="0.25">
      <c r="I496" s="12"/>
      <c r="J496" s="12"/>
    </row>
    <row r="497" spans="9:10" x14ac:dyDescent="0.25">
      <c r="I497" s="12"/>
      <c r="J497" s="12"/>
    </row>
    <row r="498" spans="9:10" x14ac:dyDescent="0.25">
      <c r="I498" s="12"/>
      <c r="J498" s="12"/>
    </row>
    <row r="499" spans="9:10" x14ac:dyDescent="0.25">
      <c r="I499" s="12"/>
      <c r="J499" s="12"/>
    </row>
    <row r="500" spans="9:10" x14ac:dyDescent="0.25">
      <c r="I500" s="12"/>
      <c r="J500" s="12"/>
    </row>
    <row r="501" spans="9:10" x14ac:dyDescent="0.25">
      <c r="I501" s="12"/>
      <c r="J501" s="12"/>
    </row>
    <row r="502" spans="9:10" x14ac:dyDescent="0.25">
      <c r="I502" s="12"/>
      <c r="J502" s="12"/>
    </row>
    <row r="503" spans="9:10" x14ac:dyDescent="0.25">
      <c r="I503" s="12"/>
      <c r="J503" s="12"/>
    </row>
    <row r="504" spans="9:10" x14ac:dyDescent="0.25">
      <c r="I504" s="12"/>
      <c r="J504" s="12"/>
    </row>
    <row r="505" spans="9:10" x14ac:dyDescent="0.25">
      <c r="I505" s="12"/>
      <c r="J505" s="12"/>
    </row>
    <row r="506" spans="9:10" x14ac:dyDescent="0.25">
      <c r="I506" s="12"/>
      <c r="J506" s="12"/>
    </row>
    <row r="507" spans="9:10" x14ac:dyDescent="0.25">
      <c r="I507" s="12"/>
      <c r="J507" s="12"/>
    </row>
    <row r="508" spans="9:10" x14ac:dyDescent="0.25">
      <c r="I508" s="12"/>
      <c r="J508" s="12"/>
    </row>
    <row r="509" spans="9:10" x14ac:dyDescent="0.25">
      <c r="I509" s="12"/>
      <c r="J509" s="12"/>
    </row>
    <row r="510" spans="9:10" x14ac:dyDescent="0.25">
      <c r="I510" s="12"/>
      <c r="J510" s="12"/>
    </row>
    <row r="511" spans="9:10" x14ac:dyDescent="0.25">
      <c r="I511" s="12"/>
      <c r="J511" s="12"/>
    </row>
    <row r="512" spans="9:10" x14ac:dyDescent="0.25">
      <c r="I512" s="12"/>
      <c r="J512" s="12"/>
    </row>
    <row r="513" spans="9:10" x14ac:dyDescent="0.25">
      <c r="I513" s="12"/>
      <c r="J513" s="12"/>
    </row>
    <row r="514" spans="9:10" x14ac:dyDescent="0.25">
      <c r="I514" s="12"/>
      <c r="J514" s="12"/>
    </row>
    <row r="515" spans="9:10" x14ac:dyDescent="0.25">
      <c r="I515" s="12"/>
      <c r="J515" s="12"/>
    </row>
    <row r="516" spans="9:10" x14ac:dyDescent="0.25">
      <c r="I516" s="12"/>
      <c r="J516" s="12"/>
    </row>
    <row r="517" spans="9:10" x14ac:dyDescent="0.25">
      <c r="I517" s="12"/>
      <c r="J517" s="12"/>
    </row>
    <row r="518" spans="9:10" x14ac:dyDescent="0.25">
      <c r="I518" s="12"/>
      <c r="J518" s="12"/>
    </row>
    <row r="519" spans="9:10" x14ac:dyDescent="0.25">
      <c r="I519" s="12"/>
      <c r="J519" s="12"/>
    </row>
    <row r="520" spans="9:10" x14ac:dyDescent="0.25">
      <c r="I520" s="12"/>
      <c r="J520" s="12"/>
    </row>
    <row r="521" spans="9:10" x14ac:dyDescent="0.25">
      <c r="I521" s="12"/>
      <c r="J521" s="12"/>
    </row>
    <row r="522" spans="9:10" x14ac:dyDescent="0.25">
      <c r="I522" s="12"/>
      <c r="J522" s="12"/>
    </row>
    <row r="523" spans="9:10" x14ac:dyDescent="0.25">
      <c r="I523" s="12"/>
      <c r="J523" s="12"/>
    </row>
    <row r="524" spans="9:10" x14ac:dyDescent="0.25">
      <c r="I524" s="12"/>
      <c r="J524" s="12"/>
    </row>
    <row r="525" spans="9:10" x14ac:dyDescent="0.25">
      <c r="I525" s="12"/>
      <c r="J525" s="12"/>
    </row>
    <row r="526" spans="9:10" x14ac:dyDescent="0.25">
      <c r="I526" s="12"/>
      <c r="J526" s="12"/>
    </row>
    <row r="527" spans="9:10" x14ac:dyDescent="0.25">
      <c r="I527" s="12"/>
      <c r="J527" s="12"/>
    </row>
    <row r="528" spans="9:10" x14ac:dyDescent="0.25">
      <c r="I528" s="12"/>
      <c r="J528" s="12"/>
    </row>
    <row r="529" spans="9:10" x14ac:dyDescent="0.25">
      <c r="I529" s="12"/>
      <c r="J529" s="12"/>
    </row>
    <row r="530" spans="9:10" x14ac:dyDescent="0.25">
      <c r="I530" s="12"/>
      <c r="J530" s="12"/>
    </row>
    <row r="531" spans="9:10" x14ac:dyDescent="0.25">
      <c r="I531" s="12"/>
      <c r="J531" s="12"/>
    </row>
    <row r="532" spans="9:10" x14ac:dyDescent="0.25">
      <c r="I532" s="12"/>
      <c r="J532" s="12"/>
    </row>
    <row r="533" spans="9:10" x14ac:dyDescent="0.25">
      <c r="I533" s="12"/>
      <c r="J533" s="12"/>
    </row>
    <row r="534" spans="9:10" x14ac:dyDescent="0.25">
      <c r="I534" s="12"/>
      <c r="J534" s="12"/>
    </row>
    <row r="535" spans="9:10" x14ac:dyDescent="0.25">
      <c r="I535" s="12"/>
      <c r="J535" s="12"/>
    </row>
    <row r="536" spans="9:10" x14ac:dyDescent="0.25">
      <c r="I536" s="12"/>
      <c r="J536" s="12"/>
    </row>
    <row r="537" spans="9:10" x14ac:dyDescent="0.25">
      <c r="I537" s="12"/>
      <c r="J537" s="12"/>
    </row>
    <row r="538" spans="9:10" x14ac:dyDescent="0.25">
      <c r="I538" s="12"/>
      <c r="J538" s="12"/>
    </row>
    <row r="539" spans="9:10" x14ac:dyDescent="0.25">
      <c r="I539" s="12"/>
      <c r="J539" s="12"/>
    </row>
    <row r="540" spans="9:10" x14ac:dyDescent="0.25">
      <c r="I540" s="12"/>
      <c r="J540" s="12"/>
    </row>
    <row r="541" spans="9:10" x14ac:dyDescent="0.25">
      <c r="I541" s="12"/>
      <c r="J541" s="12"/>
    </row>
    <row r="542" spans="9:10" x14ac:dyDescent="0.25">
      <c r="I542" s="12"/>
      <c r="J542" s="12"/>
    </row>
    <row r="543" spans="9:10" x14ac:dyDescent="0.25">
      <c r="I543" s="12"/>
      <c r="J543" s="12"/>
    </row>
    <row r="544" spans="9:10" x14ac:dyDescent="0.25">
      <c r="I544" s="12"/>
      <c r="J544" s="12"/>
    </row>
    <row r="545" spans="9:10" x14ac:dyDescent="0.25">
      <c r="I545" s="12"/>
      <c r="J545" s="12"/>
    </row>
    <row r="546" spans="9:10" x14ac:dyDescent="0.25">
      <c r="I546" s="12"/>
      <c r="J546" s="12"/>
    </row>
    <row r="547" spans="9:10" x14ac:dyDescent="0.25">
      <c r="I547" s="12"/>
      <c r="J547" s="12"/>
    </row>
    <row r="548" spans="9:10" x14ac:dyDescent="0.25">
      <c r="I548" s="12"/>
      <c r="J548" s="12"/>
    </row>
    <row r="549" spans="9:10" x14ac:dyDescent="0.25">
      <c r="I549" s="12"/>
      <c r="J549" s="12"/>
    </row>
    <row r="550" spans="9:10" x14ac:dyDescent="0.25">
      <c r="I550" s="12"/>
      <c r="J550" s="12"/>
    </row>
    <row r="551" spans="9:10" x14ac:dyDescent="0.25">
      <c r="I551" s="12"/>
      <c r="J551" s="12"/>
    </row>
    <row r="552" spans="9:10" x14ac:dyDescent="0.25">
      <c r="I552" s="12"/>
      <c r="J552" s="12"/>
    </row>
    <row r="553" spans="9:10" x14ac:dyDescent="0.25">
      <c r="I553" s="12"/>
      <c r="J553" s="12"/>
    </row>
    <row r="554" spans="9:10" x14ac:dyDescent="0.25">
      <c r="I554" s="12"/>
      <c r="J554" s="12"/>
    </row>
    <row r="555" spans="9:10" x14ac:dyDescent="0.25">
      <c r="I555" s="12"/>
      <c r="J555" s="12"/>
    </row>
    <row r="556" spans="9:10" x14ac:dyDescent="0.25">
      <c r="I556" s="12"/>
      <c r="J556" s="12"/>
    </row>
    <row r="557" spans="9:10" x14ac:dyDescent="0.25">
      <c r="I557" s="12"/>
      <c r="J557" s="12"/>
    </row>
    <row r="558" spans="9:10" x14ac:dyDescent="0.25">
      <c r="I558" s="12"/>
      <c r="J558" s="12"/>
    </row>
    <row r="559" spans="9:10" x14ac:dyDescent="0.25">
      <c r="I559" s="12"/>
      <c r="J559" s="12"/>
    </row>
    <row r="560" spans="9:10" x14ac:dyDescent="0.25">
      <c r="I560" s="12"/>
      <c r="J560" s="12"/>
    </row>
    <row r="561" spans="9:10" x14ac:dyDescent="0.25">
      <c r="I561" s="12"/>
      <c r="J561" s="12"/>
    </row>
    <row r="562" spans="9:10" x14ac:dyDescent="0.25">
      <c r="I562" s="12"/>
      <c r="J562" s="12"/>
    </row>
    <row r="563" spans="9:10" x14ac:dyDescent="0.25">
      <c r="I563" s="12"/>
      <c r="J563" s="12"/>
    </row>
    <row r="564" spans="9:10" x14ac:dyDescent="0.25">
      <c r="I564" s="12"/>
      <c r="J564" s="12"/>
    </row>
    <row r="565" spans="9:10" x14ac:dyDescent="0.25">
      <c r="I565" s="12"/>
      <c r="J565" s="12"/>
    </row>
    <row r="566" spans="9:10" x14ac:dyDescent="0.25">
      <c r="I566" s="12"/>
      <c r="J566" s="12"/>
    </row>
    <row r="567" spans="9:10" x14ac:dyDescent="0.25">
      <c r="I567" s="12"/>
      <c r="J567" s="12"/>
    </row>
    <row r="568" spans="9:10" x14ac:dyDescent="0.25">
      <c r="I568" s="12"/>
      <c r="J568" s="12"/>
    </row>
    <row r="569" spans="9:10" x14ac:dyDescent="0.25">
      <c r="I569" s="12"/>
      <c r="J569" s="12"/>
    </row>
    <row r="570" spans="9:10" x14ac:dyDescent="0.25">
      <c r="I570" s="12"/>
      <c r="J570" s="12"/>
    </row>
    <row r="571" spans="9:10" x14ac:dyDescent="0.25">
      <c r="I571" s="12"/>
      <c r="J571" s="12"/>
    </row>
    <row r="572" spans="9:10" x14ac:dyDescent="0.25">
      <c r="I572" s="12"/>
      <c r="J572" s="12"/>
    </row>
    <row r="573" spans="9:10" x14ac:dyDescent="0.25">
      <c r="I573" s="12"/>
      <c r="J573" s="12"/>
    </row>
    <row r="574" spans="9:10" x14ac:dyDescent="0.25">
      <c r="I574" s="12"/>
      <c r="J574" s="12"/>
    </row>
    <row r="575" spans="9:10" x14ac:dyDescent="0.25">
      <c r="I575" s="12"/>
      <c r="J575" s="12"/>
    </row>
    <row r="576" spans="9:10" x14ac:dyDescent="0.25">
      <c r="I576" s="12"/>
      <c r="J576" s="12"/>
    </row>
    <row r="577" spans="9:10" x14ac:dyDescent="0.25">
      <c r="I577" s="12"/>
      <c r="J577" s="12"/>
    </row>
    <row r="578" spans="9:10" x14ac:dyDescent="0.25">
      <c r="I578" s="12"/>
      <c r="J578" s="12"/>
    </row>
    <row r="579" spans="9:10" x14ac:dyDescent="0.25">
      <c r="I579" s="12"/>
      <c r="J579" s="12"/>
    </row>
    <row r="580" spans="9:10" x14ac:dyDescent="0.25">
      <c r="I580" s="12"/>
      <c r="J580" s="12"/>
    </row>
    <row r="581" spans="9:10" x14ac:dyDescent="0.25">
      <c r="I581" s="12"/>
      <c r="J581" s="12"/>
    </row>
    <row r="582" spans="9:10" x14ac:dyDescent="0.25">
      <c r="I582" s="12"/>
      <c r="J582" s="12"/>
    </row>
    <row r="583" spans="9:10" x14ac:dyDescent="0.25">
      <c r="I583" s="12"/>
      <c r="J583" s="12"/>
    </row>
    <row r="584" spans="9:10" x14ac:dyDescent="0.25">
      <c r="I584" s="12"/>
      <c r="J584" s="12"/>
    </row>
    <row r="585" spans="9:10" x14ac:dyDescent="0.25">
      <c r="I585" s="12"/>
      <c r="J585" s="12"/>
    </row>
    <row r="586" spans="9:10" x14ac:dyDescent="0.25">
      <c r="I586" s="12"/>
      <c r="J586" s="12"/>
    </row>
    <row r="587" spans="9:10" x14ac:dyDescent="0.25">
      <c r="I587" s="12"/>
      <c r="J587" s="12"/>
    </row>
    <row r="588" spans="9:10" x14ac:dyDescent="0.25">
      <c r="I588" s="12"/>
      <c r="J588" s="12"/>
    </row>
    <row r="589" spans="9:10" x14ac:dyDescent="0.25">
      <c r="I589" s="12"/>
      <c r="J589" s="12"/>
    </row>
    <row r="590" spans="9:10" x14ac:dyDescent="0.25">
      <c r="I590" s="12"/>
      <c r="J590" s="12"/>
    </row>
    <row r="591" spans="9:10" x14ac:dyDescent="0.25">
      <c r="I591" s="12"/>
      <c r="J591" s="12"/>
    </row>
    <row r="592" spans="9:10" x14ac:dyDescent="0.25">
      <c r="I592" s="12"/>
      <c r="J592" s="12"/>
    </row>
    <row r="593" spans="9:10" x14ac:dyDescent="0.25">
      <c r="I593" s="12"/>
      <c r="J593" s="12"/>
    </row>
    <row r="594" spans="9:10" x14ac:dyDescent="0.25">
      <c r="I594" s="12"/>
      <c r="J594" s="12"/>
    </row>
    <row r="595" spans="9:10" x14ac:dyDescent="0.25">
      <c r="I595" s="12"/>
      <c r="J595" s="12"/>
    </row>
    <row r="596" spans="9:10" x14ac:dyDescent="0.25">
      <c r="I596" s="12"/>
      <c r="J596" s="12"/>
    </row>
    <row r="597" spans="9:10" x14ac:dyDescent="0.25">
      <c r="I597" s="12"/>
      <c r="J597" s="12"/>
    </row>
    <row r="598" spans="9:10" x14ac:dyDescent="0.25">
      <c r="I598" s="12"/>
      <c r="J598" s="12"/>
    </row>
    <row r="599" spans="9:10" x14ac:dyDescent="0.25">
      <c r="I599" s="12"/>
      <c r="J599" s="12"/>
    </row>
    <row r="600" spans="9:10" x14ac:dyDescent="0.25">
      <c r="I600" s="12"/>
      <c r="J600" s="12"/>
    </row>
    <row r="601" spans="9:10" x14ac:dyDescent="0.25">
      <c r="I601" s="12"/>
      <c r="J601" s="12"/>
    </row>
    <row r="602" spans="9:10" x14ac:dyDescent="0.25">
      <c r="I602" s="12"/>
      <c r="J602" s="12"/>
    </row>
    <row r="603" spans="9:10" x14ac:dyDescent="0.25">
      <c r="I603" s="12"/>
      <c r="J603" s="12"/>
    </row>
    <row r="604" spans="9:10" x14ac:dyDescent="0.25">
      <c r="I604" s="12"/>
      <c r="J604" s="12"/>
    </row>
    <row r="605" spans="9:10" x14ac:dyDescent="0.25">
      <c r="I605" s="12"/>
      <c r="J605" s="12"/>
    </row>
    <row r="606" spans="9:10" x14ac:dyDescent="0.25">
      <c r="I606" s="12"/>
      <c r="J606" s="12"/>
    </row>
    <row r="607" spans="9:10" x14ac:dyDescent="0.25">
      <c r="I607" s="12"/>
      <c r="J607" s="12"/>
    </row>
    <row r="608" spans="9:10" x14ac:dyDescent="0.25">
      <c r="I608" s="12"/>
      <c r="J608" s="12"/>
    </row>
    <row r="609" spans="9:10" x14ac:dyDescent="0.25">
      <c r="I609" s="12"/>
      <c r="J609" s="12"/>
    </row>
    <row r="610" spans="9:10" x14ac:dyDescent="0.25">
      <c r="I610" s="12"/>
      <c r="J610" s="12"/>
    </row>
    <row r="611" spans="9:10" x14ac:dyDescent="0.25">
      <c r="I611" s="12"/>
      <c r="J611" s="12"/>
    </row>
    <row r="612" spans="9:10" x14ac:dyDescent="0.25">
      <c r="I612" s="12"/>
      <c r="J612" s="12"/>
    </row>
    <row r="613" spans="9:10" x14ac:dyDescent="0.25">
      <c r="I613" s="12"/>
      <c r="J613" s="12"/>
    </row>
    <row r="614" spans="9:10" x14ac:dyDescent="0.25">
      <c r="I614" s="12"/>
      <c r="J614" s="12"/>
    </row>
    <row r="615" spans="9:10" x14ac:dyDescent="0.25">
      <c r="I615" s="12"/>
      <c r="J615" s="12"/>
    </row>
    <row r="616" spans="9:10" x14ac:dyDescent="0.25">
      <c r="I616" s="12"/>
      <c r="J616" s="12"/>
    </row>
    <row r="617" spans="9:10" x14ac:dyDescent="0.25">
      <c r="I617" s="12"/>
      <c r="J617" s="12"/>
    </row>
    <row r="618" spans="9:10" x14ac:dyDescent="0.25">
      <c r="I618" s="12"/>
      <c r="J618" s="12"/>
    </row>
    <row r="619" spans="9:10" x14ac:dyDescent="0.25">
      <c r="I619" s="12"/>
      <c r="J619" s="12"/>
    </row>
    <row r="620" spans="9:10" x14ac:dyDescent="0.25">
      <c r="I620" s="12"/>
      <c r="J620" s="12"/>
    </row>
    <row r="621" spans="9:10" x14ac:dyDescent="0.25">
      <c r="I621" s="12"/>
      <c r="J621" s="12"/>
    </row>
    <row r="622" spans="9:10" x14ac:dyDescent="0.25">
      <c r="I622" s="12"/>
      <c r="J622" s="12"/>
    </row>
    <row r="623" spans="9:10" x14ac:dyDescent="0.25">
      <c r="I623" s="12"/>
      <c r="J623" s="12"/>
    </row>
    <row r="624" spans="9:10" x14ac:dyDescent="0.25">
      <c r="I624" s="12"/>
      <c r="J624" s="12"/>
    </row>
    <row r="625" spans="9:10" x14ac:dyDescent="0.25">
      <c r="I625" s="12"/>
      <c r="J625" s="12"/>
    </row>
    <row r="626" spans="9:10" x14ac:dyDescent="0.25">
      <c r="I626" s="12"/>
      <c r="J626" s="12"/>
    </row>
    <row r="627" spans="9:10" x14ac:dyDescent="0.25">
      <c r="I627" s="12"/>
      <c r="J627" s="12"/>
    </row>
    <row r="628" spans="9:10" x14ac:dyDescent="0.25">
      <c r="I628" s="12"/>
      <c r="J628" s="12"/>
    </row>
    <row r="629" spans="9:10" x14ac:dyDescent="0.25">
      <c r="I629" s="12"/>
      <c r="J629" s="12"/>
    </row>
    <row r="630" spans="9:10" x14ac:dyDescent="0.25">
      <c r="I630" s="12"/>
      <c r="J630" s="12"/>
    </row>
    <row r="631" spans="9:10" x14ac:dyDescent="0.25">
      <c r="I631" s="12"/>
      <c r="J631" s="12"/>
    </row>
    <row r="632" spans="9:10" x14ac:dyDescent="0.25">
      <c r="I632" s="12"/>
      <c r="J632" s="12"/>
    </row>
    <row r="633" spans="9:10" x14ac:dyDescent="0.25">
      <c r="I633" s="12"/>
      <c r="J633" s="12"/>
    </row>
    <row r="634" spans="9:10" x14ac:dyDescent="0.25">
      <c r="I634" s="12"/>
      <c r="J634" s="12"/>
    </row>
    <row r="635" spans="9:10" x14ac:dyDescent="0.25">
      <c r="I635" s="12"/>
      <c r="J635" s="12"/>
    </row>
    <row r="636" spans="9:10" x14ac:dyDescent="0.25">
      <c r="I636" s="12"/>
      <c r="J636" s="12"/>
    </row>
    <row r="637" spans="9:10" x14ac:dyDescent="0.25">
      <c r="I637" s="12"/>
      <c r="J637" s="12"/>
    </row>
    <row r="638" spans="9:10" x14ac:dyDescent="0.25">
      <c r="I638" s="12"/>
      <c r="J638" s="12"/>
    </row>
    <row r="639" spans="9:10" x14ac:dyDescent="0.25">
      <c r="I639" s="12"/>
      <c r="J639" s="12"/>
    </row>
    <row r="640" spans="9:10" x14ac:dyDescent="0.25">
      <c r="I640" s="12"/>
      <c r="J640" s="12"/>
    </row>
    <row r="641" spans="9:10" x14ac:dyDescent="0.25">
      <c r="I641" s="12"/>
      <c r="J641" s="12"/>
    </row>
    <row r="642" spans="9:10" x14ac:dyDescent="0.25">
      <c r="I642" s="12"/>
      <c r="J642" s="12"/>
    </row>
    <row r="643" spans="9:10" x14ac:dyDescent="0.25">
      <c r="I643" s="12"/>
      <c r="J643" s="12"/>
    </row>
    <row r="644" spans="9:10" x14ac:dyDescent="0.25">
      <c r="I644" s="12"/>
      <c r="J644" s="12"/>
    </row>
    <row r="645" spans="9:10" x14ac:dyDescent="0.25">
      <c r="I645" s="12"/>
      <c r="J645" s="12"/>
    </row>
    <row r="646" spans="9:10" x14ac:dyDescent="0.25">
      <c r="I646" s="12"/>
      <c r="J646" s="12"/>
    </row>
    <row r="647" spans="9:10" x14ac:dyDescent="0.25">
      <c r="I647" s="12"/>
      <c r="J647" s="12"/>
    </row>
    <row r="648" spans="9:10" x14ac:dyDescent="0.25">
      <c r="I648" s="12"/>
      <c r="J648" s="12"/>
    </row>
    <row r="649" spans="9:10" x14ac:dyDescent="0.25">
      <c r="I649" s="12"/>
      <c r="J649" s="12"/>
    </row>
    <row r="650" spans="9:10" x14ac:dyDescent="0.25">
      <c r="I650" s="12"/>
      <c r="J650" s="12"/>
    </row>
    <row r="651" spans="9:10" x14ac:dyDescent="0.25">
      <c r="I651" s="12"/>
      <c r="J651" s="12"/>
    </row>
    <row r="652" spans="9:10" x14ac:dyDescent="0.25">
      <c r="I652" s="12"/>
      <c r="J652" s="12"/>
    </row>
    <row r="653" spans="9:10" x14ac:dyDescent="0.25">
      <c r="I653" s="12"/>
      <c r="J653" s="12"/>
    </row>
    <row r="654" spans="9:10" x14ac:dyDescent="0.25">
      <c r="I654" s="12"/>
      <c r="J654" s="12"/>
    </row>
    <row r="655" spans="9:10" x14ac:dyDescent="0.25">
      <c r="I655" s="12"/>
      <c r="J655" s="12"/>
    </row>
    <row r="656" spans="9:10" x14ac:dyDescent="0.25">
      <c r="I656" s="12"/>
      <c r="J656" s="12"/>
    </row>
    <row r="657" spans="9:10" x14ac:dyDescent="0.25">
      <c r="I657" s="12"/>
      <c r="J657" s="12"/>
    </row>
    <row r="658" spans="9:10" x14ac:dyDescent="0.25">
      <c r="I658" s="12"/>
      <c r="J658" s="12"/>
    </row>
    <row r="659" spans="9:10" x14ac:dyDescent="0.25">
      <c r="I659" s="12"/>
      <c r="J659" s="12"/>
    </row>
    <row r="660" spans="9:10" x14ac:dyDescent="0.25">
      <c r="I660" s="12"/>
      <c r="J660" s="12"/>
    </row>
    <row r="661" spans="9:10" x14ac:dyDescent="0.25">
      <c r="I661" s="12"/>
      <c r="J661" s="12"/>
    </row>
    <row r="662" spans="9:10" x14ac:dyDescent="0.25">
      <c r="I662" s="12"/>
      <c r="J662" s="12"/>
    </row>
    <row r="663" spans="9:10" x14ac:dyDescent="0.25">
      <c r="I663" s="12"/>
      <c r="J663" s="12"/>
    </row>
    <row r="664" spans="9:10" x14ac:dyDescent="0.25">
      <c r="I664" s="12"/>
      <c r="J664" s="12"/>
    </row>
    <row r="665" spans="9:10" x14ac:dyDescent="0.25">
      <c r="I665" s="12"/>
      <c r="J665" s="12"/>
    </row>
    <row r="666" spans="9:10" x14ac:dyDescent="0.25">
      <c r="I666" s="12"/>
      <c r="J666" s="12"/>
    </row>
    <row r="667" spans="9:10" x14ac:dyDescent="0.25">
      <c r="I667" s="12"/>
      <c r="J667" s="12"/>
    </row>
    <row r="668" spans="9:10" x14ac:dyDescent="0.25">
      <c r="I668" s="12"/>
      <c r="J668" s="12"/>
    </row>
    <row r="669" spans="9:10" x14ac:dyDescent="0.25">
      <c r="I669" s="12"/>
      <c r="J669" s="12"/>
    </row>
    <row r="670" spans="9:10" x14ac:dyDescent="0.25">
      <c r="I670" s="12"/>
      <c r="J670" s="12"/>
    </row>
    <row r="671" spans="9:10" x14ac:dyDescent="0.25">
      <c r="I671" s="12"/>
      <c r="J671" s="12"/>
    </row>
    <row r="672" spans="9:10" x14ac:dyDescent="0.25">
      <c r="I672" s="12"/>
      <c r="J672" s="12"/>
    </row>
    <row r="673" spans="9:10" x14ac:dyDescent="0.25">
      <c r="I673" s="12"/>
      <c r="J673" s="12"/>
    </row>
    <row r="674" spans="9:10" x14ac:dyDescent="0.25">
      <c r="I674" s="12"/>
      <c r="J674" s="12"/>
    </row>
    <row r="675" spans="9:10" x14ac:dyDescent="0.25">
      <c r="I675" s="12"/>
      <c r="J675" s="12"/>
    </row>
    <row r="676" spans="9:10" x14ac:dyDescent="0.25">
      <c r="I676" s="12"/>
      <c r="J676" s="12"/>
    </row>
    <row r="677" spans="9:10" x14ac:dyDescent="0.25">
      <c r="I677" s="12"/>
      <c r="J677" s="12"/>
    </row>
    <row r="678" spans="9:10" x14ac:dyDescent="0.25">
      <c r="I678" s="12"/>
      <c r="J678" s="12"/>
    </row>
    <row r="679" spans="9:10" x14ac:dyDescent="0.25">
      <c r="I679" s="12"/>
      <c r="J679" s="12"/>
    </row>
    <row r="680" spans="9:10" x14ac:dyDescent="0.25">
      <c r="I680" s="12"/>
      <c r="J680" s="12"/>
    </row>
    <row r="681" spans="9:10" x14ac:dyDescent="0.25">
      <c r="I681" s="12"/>
      <c r="J681" s="12"/>
    </row>
    <row r="682" spans="9:10" x14ac:dyDescent="0.25">
      <c r="I682" s="12"/>
      <c r="J682" s="12"/>
    </row>
    <row r="683" spans="9:10" x14ac:dyDescent="0.25">
      <c r="I683" s="12"/>
      <c r="J683" s="12"/>
    </row>
    <row r="684" spans="9:10" x14ac:dyDescent="0.25">
      <c r="I684" s="12"/>
      <c r="J684" s="12"/>
    </row>
    <row r="685" spans="9:10" x14ac:dyDescent="0.25">
      <c r="I685" s="12"/>
      <c r="J685" s="12"/>
    </row>
    <row r="686" spans="9:10" x14ac:dyDescent="0.25">
      <c r="I686" s="12"/>
      <c r="J686" s="12"/>
    </row>
    <row r="687" spans="9:10" x14ac:dyDescent="0.25">
      <c r="I687" s="12"/>
      <c r="J687" s="12"/>
    </row>
    <row r="688" spans="9:10" x14ac:dyDescent="0.25">
      <c r="I688" s="12"/>
      <c r="J688" s="12"/>
    </row>
    <row r="689" spans="9:10" x14ac:dyDescent="0.25">
      <c r="I689" s="12"/>
      <c r="J689" s="12"/>
    </row>
    <row r="690" spans="9:10" x14ac:dyDescent="0.25">
      <c r="I690" s="12"/>
      <c r="J690" s="12"/>
    </row>
    <row r="691" spans="9:10" x14ac:dyDescent="0.25">
      <c r="I691" s="12"/>
      <c r="J691" s="12"/>
    </row>
    <row r="692" spans="9:10" x14ac:dyDescent="0.25">
      <c r="I692" s="12"/>
      <c r="J692" s="12"/>
    </row>
    <row r="693" spans="9:10" x14ac:dyDescent="0.25">
      <c r="I693" s="12"/>
      <c r="J693" s="12"/>
    </row>
    <row r="694" spans="9:10" x14ac:dyDescent="0.25">
      <c r="I694" s="12"/>
      <c r="J694" s="12"/>
    </row>
    <row r="695" spans="9:10" x14ac:dyDescent="0.25">
      <c r="I695" s="12"/>
      <c r="J695" s="12"/>
    </row>
    <row r="696" spans="9:10" x14ac:dyDescent="0.25">
      <c r="I696" s="12"/>
      <c r="J696" s="12"/>
    </row>
    <row r="697" spans="9:10" x14ac:dyDescent="0.25">
      <c r="I697" s="12"/>
      <c r="J697" s="12"/>
    </row>
    <row r="698" spans="9:10" x14ac:dyDescent="0.25">
      <c r="I698" s="12"/>
      <c r="J698" s="12"/>
    </row>
    <row r="699" spans="9:10" x14ac:dyDescent="0.25">
      <c r="I699" s="12"/>
      <c r="J699" s="12"/>
    </row>
    <row r="700" spans="9:10" x14ac:dyDescent="0.25">
      <c r="I700" s="12"/>
      <c r="J700" s="12"/>
    </row>
    <row r="701" spans="9:10" x14ac:dyDescent="0.25">
      <c r="I701" s="12"/>
      <c r="J701" s="12"/>
    </row>
    <row r="702" spans="9:10" x14ac:dyDescent="0.25">
      <c r="I702" s="12"/>
      <c r="J702" s="12"/>
    </row>
    <row r="703" spans="9:10" x14ac:dyDescent="0.25">
      <c r="I703" s="12"/>
      <c r="J703" s="12"/>
    </row>
    <row r="704" spans="9:10" x14ac:dyDescent="0.25">
      <c r="I704" s="12"/>
      <c r="J704" s="12"/>
    </row>
    <row r="705" spans="9:10" x14ac:dyDescent="0.25">
      <c r="I705" s="12"/>
      <c r="J705" s="12"/>
    </row>
    <row r="706" spans="9:10" x14ac:dyDescent="0.25">
      <c r="I706" s="12"/>
      <c r="J706" s="12"/>
    </row>
    <row r="707" spans="9:10" x14ac:dyDescent="0.25">
      <c r="I707" s="12"/>
      <c r="J707" s="12"/>
    </row>
    <row r="708" spans="9:10" x14ac:dyDescent="0.25">
      <c r="I708" s="12"/>
      <c r="J708" s="12"/>
    </row>
    <row r="709" spans="9:10" x14ac:dyDescent="0.25">
      <c r="I709" s="12"/>
      <c r="J709" s="12"/>
    </row>
    <row r="710" spans="9:10" x14ac:dyDescent="0.25">
      <c r="I710" s="12"/>
      <c r="J710" s="12"/>
    </row>
    <row r="711" spans="9:10" x14ac:dyDescent="0.25">
      <c r="I711" s="12"/>
      <c r="J711" s="12"/>
    </row>
    <row r="712" spans="9:10" x14ac:dyDescent="0.25">
      <c r="I712" s="12"/>
      <c r="J712" s="12"/>
    </row>
    <row r="713" spans="9:10" x14ac:dyDescent="0.25">
      <c r="I713" s="12"/>
      <c r="J713" s="12"/>
    </row>
    <row r="714" spans="9:10" x14ac:dyDescent="0.25">
      <c r="I714" s="12"/>
      <c r="J714" s="12"/>
    </row>
    <row r="715" spans="9:10" x14ac:dyDescent="0.25">
      <c r="I715" s="12"/>
      <c r="J715" s="12"/>
    </row>
    <row r="716" spans="9:10" x14ac:dyDescent="0.25">
      <c r="I716" s="12"/>
      <c r="J716" s="12"/>
    </row>
    <row r="717" spans="9:10" x14ac:dyDescent="0.25">
      <c r="I717" s="12"/>
      <c r="J717" s="12"/>
    </row>
    <row r="718" spans="9:10" x14ac:dyDescent="0.25">
      <c r="I718" s="12"/>
      <c r="J718" s="12"/>
    </row>
    <row r="719" spans="9:10" x14ac:dyDescent="0.25">
      <c r="I719" s="12"/>
      <c r="J719" s="12"/>
    </row>
    <row r="720" spans="9:10" x14ac:dyDescent="0.25">
      <c r="I720" s="12"/>
      <c r="J720" s="12"/>
    </row>
    <row r="721" spans="9:10" x14ac:dyDescent="0.25">
      <c r="I721" s="12"/>
      <c r="J721" s="12"/>
    </row>
    <row r="722" spans="9:10" x14ac:dyDescent="0.25">
      <c r="I722" s="12"/>
      <c r="J722" s="12"/>
    </row>
    <row r="723" spans="9:10" x14ac:dyDescent="0.25">
      <c r="I723" s="12"/>
      <c r="J723" s="12"/>
    </row>
    <row r="724" spans="9:10" x14ac:dyDescent="0.25">
      <c r="I724" s="12"/>
      <c r="J724" s="12"/>
    </row>
    <row r="725" spans="9:10" x14ac:dyDescent="0.25">
      <c r="I725" s="12"/>
      <c r="J725" s="12"/>
    </row>
    <row r="726" spans="9:10" x14ac:dyDescent="0.25">
      <c r="I726" s="12"/>
      <c r="J726" s="12"/>
    </row>
    <row r="727" spans="9:10" x14ac:dyDescent="0.25">
      <c r="I727" s="12"/>
      <c r="J727" s="12"/>
    </row>
    <row r="728" spans="9:10" x14ac:dyDescent="0.25">
      <c r="I728" s="12"/>
      <c r="J728" s="12"/>
    </row>
    <row r="729" spans="9:10" x14ac:dyDescent="0.25">
      <c r="I729" s="12"/>
      <c r="J729" s="12"/>
    </row>
    <row r="730" spans="9:10" x14ac:dyDescent="0.25">
      <c r="I730" s="12"/>
      <c r="J730" s="12"/>
    </row>
    <row r="731" spans="9:10" x14ac:dyDescent="0.25">
      <c r="I731" s="12"/>
      <c r="J731" s="12"/>
    </row>
    <row r="732" spans="9:10" x14ac:dyDescent="0.25">
      <c r="I732" s="12"/>
      <c r="J732" s="12"/>
    </row>
    <row r="733" spans="9:10" x14ac:dyDescent="0.25">
      <c r="I733" s="12"/>
      <c r="J733" s="12"/>
    </row>
    <row r="734" spans="9:10" x14ac:dyDescent="0.25">
      <c r="I734" s="12"/>
      <c r="J734" s="12"/>
    </row>
    <row r="735" spans="9:10" x14ac:dyDescent="0.25">
      <c r="I735" s="12"/>
      <c r="J735" s="12"/>
    </row>
    <row r="736" spans="9:10" x14ac:dyDescent="0.25">
      <c r="I736" s="12"/>
      <c r="J736" s="12"/>
    </row>
    <row r="737" spans="9:10" x14ac:dyDescent="0.25">
      <c r="I737" s="12"/>
      <c r="J737" s="12"/>
    </row>
    <row r="738" spans="9:10" x14ac:dyDescent="0.25">
      <c r="I738" s="12"/>
      <c r="J738" s="12"/>
    </row>
    <row r="739" spans="9:10" x14ac:dyDescent="0.25">
      <c r="I739" s="12"/>
      <c r="J739" s="12"/>
    </row>
    <row r="740" spans="9:10" x14ac:dyDescent="0.25">
      <c r="I740" s="12"/>
      <c r="J740" s="12"/>
    </row>
    <row r="741" spans="9:10" x14ac:dyDescent="0.25">
      <c r="I741" s="12"/>
      <c r="J741" s="12"/>
    </row>
    <row r="742" spans="9:10" x14ac:dyDescent="0.25">
      <c r="I742" s="12"/>
      <c r="J742" s="12"/>
    </row>
    <row r="743" spans="9:10" x14ac:dyDescent="0.25">
      <c r="I743" s="12"/>
      <c r="J743" s="12"/>
    </row>
    <row r="744" spans="9:10" x14ac:dyDescent="0.25">
      <c r="I744" s="12"/>
      <c r="J744" s="12"/>
    </row>
    <row r="745" spans="9:10" x14ac:dyDescent="0.25">
      <c r="I745" s="12"/>
      <c r="J745" s="12"/>
    </row>
    <row r="746" spans="9:10" x14ac:dyDescent="0.25">
      <c r="I746" s="12"/>
      <c r="J746" s="12"/>
    </row>
    <row r="747" spans="9:10" x14ac:dyDescent="0.25">
      <c r="I747" s="12"/>
      <c r="J747" s="12"/>
    </row>
    <row r="748" spans="9:10" x14ac:dyDescent="0.25">
      <c r="I748" s="12"/>
      <c r="J748" s="12"/>
    </row>
    <row r="749" spans="9:10" x14ac:dyDescent="0.25">
      <c r="I749" s="12"/>
      <c r="J749" s="12"/>
    </row>
    <row r="750" spans="9:10" x14ac:dyDescent="0.25">
      <c r="I750" s="12"/>
      <c r="J750" s="12"/>
    </row>
    <row r="751" spans="9:10" x14ac:dyDescent="0.25">
      <c r="I751" s="12"/>
      <c r="J751" s="12"/>
    </row>
    <row r="752" spans="9:10" x14ac:dyDescent="0.25">
      <c r="I752" s="12"/>
      <c r="J752" s="12"/>
    </row>
    <row r="753" spans="9:10" x14ac:dyDescent="0.25">
      <c r="I753" s="12"/>
      <c r="J753" s="12"/>
    </row>
    <row r="754" spans="9:10" x14ac:dyDescent="0.25">
      <c r="I754" s="12"/>
      <c r="J754" s="12"/>
    </row>
    <row r="755" spans="9:10" x14ac:dyDescent="0.25">
      <c r="I755" s="12"/>
      <c r="J755" s="12"/>
    </row>
    <row r="756" spans="9:10" x14ac:dyDescent="0.25">
      <c r="I756" s="12"/>
      <c r="J756" s="12"/>
    </row>
    <row r="757" spans="9:10" x14ac:dyDescent="0.25">
      <c r="I757" s="12"/>
      <c r="J757" s="12"/>
    </row>
    <row r="758" spans="9:10" x14ac:dyDescent="0.25">
      <c r="I758" s="12"/>
      <c r="J758" s="12"/>
    </row>
    <row r="759" spans="9:10" x14ac:dyDescent="0.25">
      <c r="I759" s="12"/>
      <c r="J759" s="12"/>
    </row>
    <row r="760" spans="9:10" x14ac:dyDescent="0.25">
      <c r="I760" s="12"/>
      <c r="J760" s="12"/>
    </row>
    <row r="761" spans="9:10" x14ac:dyDescent="0.25">
      <c r="I761" s="12"/>
      <c r="J761" s="12"/>
    </row>
    <row r="762" spans="9:10" x14ac:dyDescent="0.25">
      <c r="I762" s="12"/>
      <c r="J762" s="12"/>
    </row>
    <row r="763" spans="9:10" x14ac:dyDescent="0.25">
      <c r="I763" s="12"/>
      <c r="J763" s="12"/>
    </row>
    <row r="764" spans="9:10" x14ac:dyDescent="0.25">
      <c r="I764" s="12"/>
      <c r="J764" s="12"/>
    </row>
    <row r="765" spans="9:10" x14ac:dyDescent="0.25">
      <c r="I765" s="12"/>
      <c r="J765" s="12"/>
    </row>
    <row r="766" spans="9:10" x14ac:dyDescent="0.25">
      <c r="I766" s="12"/>
      <c r="J766" s="12"/>
    </row>
    <row r="767" spans="9:10" x14ac:dyDescent="0.25">
      <c r="I767" s="12"/>
      <c r="J767" s="12"/>
    </row>
    <row r="768" spans="9:10" x14ac:dyDescent="0.25">
      <c r="I768" s="12"/>
      <c r="J768" s="12"/>
    </row>
    <row r="769" spans="9:10" x14ac:dyDescent="0.25">
      <c r="I769" s="12"/>
      <c r="J769" s="12"/>
    </row>
    <row r="770" spans="9:10" x14ac:dyDescent="0.25">
      <c r="I770" s="12"/>
      <c r="J770" s="12"/>
    </row>
    <row r="771" spans="9:10" x14ac:dyDescent="0.25">
      <c r="I771" s="12"/>
      <c r="J771" s="12"/>
    </row>
    <row r="772" spans="9:10" x14ac:dyDescent="0.25">
      <c r="I772" s="12"/>
      <c r="J772" s="12"/>
    </row>
    <row r="773" spans="9:10" x14ac:dyDescent="0.25">
      <c r="I773" s="12"/>
      <c r="J773" s="12"/>
    </row>
    <row r="774" spans="9:10" x14ac:dyDescent="0.25">
      <c r="I774" s="12"/>
      <c r="J774" s="12"/>
    </row>
    <row r="775" spans="9:10" x14ac:dyDescent="0.25">
      <c r="I775" s="12"/>
      <c r="J775" s="12"/>
    </row>
    <row r="776" spans="9:10" x14ac:dyDescent="0.25">
      <c r="I776" s="12"/>
      <c r="J776" s="12"/>
    </row>
    <row r="777" spans="9:10" x14ac:dyDescent="0.25">
      <c r="I777" s="12"/>
      <c r="J777" s="12"/>
    </row>
    <row r="778" spans="9:10" x14ac:dyDescent="0.25">
      <c r="I778" s="12"/>
      <c r="J778" s="12"/>
    </row>
    <row r="779" spans="9:10" x14ac:dyDescent="0.25">
      <c r="I779" s="12"/>
      <c r="J779" s="12"/>
    </row>
    <row r="780" spans="9:10" x14ac:dyDescent="0.25">
      <c r="I780" s="12"/>
      <c r="J780" s="12"/>
    </row>
    <row r="781" spans="9:10" x14ac:dyDescent="0.25">
      <c r="I781" s="12"/>
      <c r="J781" s="12"/>
    </row>
    <row r="782" spans="9:10" x14ac:dyDescent="0.25">
      <c r="I782" s="12"/>
      <c r="J782" s="12"/>
    </row>
    <row r="783" spans="9:10" x14ac:dyDescent="0.25">
      <c r="I783" s="12"/>
      <c r="J783" s="12"/>
    </row>
    <row r="784" spans="9:10" x14ac:dyDescent="0.25">
      <c r="I784" s="12"/>
      <c r="J784" s="12"/>
    </row>
    <row r="785" spans="9:10" x14ac:dyDescent="0.25">
      <c r="I785" s="12"/>
      <c r="J785" s="12"/>
    </row>
    <row r="786" spans="9:10" x14ac:dyDescent="0.25">
      <c r="I786" s="12"/>
      <c r="J786" s="12"/>
    </row>
    <row r="787" spans="9:10" x14ac:dyDescent="0.25">
      <c r="I787" s="12"/>
      <c r="J787" s="12"/>
    </row>
    <row r="788" spans="9:10" x14ac:dyDescent="0.25">
      <c r="I788" s="12"/>
      <c r="J788" s="12"/>
    </row>
    <row r="789" spans="9:10" x14ac:dyDescent="0.25">
      <c r="I789" s="12"/>
      <c r="J789" s="12"/>
    </row>
    <row r="790" spans="9:10" x14ac:dyDescent="0.25">
      <c r="I790" s="12"/>
      <c r="J790" s="12"/>
    </row>
    <row r="791" spans="9:10" x14ac:dyDescent="0.25">
      <c r="I791" s="12"/>
      <c r="J791" s="12"/>
    </row>
    <row r="792" spans="9:10" x14ac:dyDescent="0.25">
      <c r="I792" s="12"/>
      <c r="J792" s="12"/>
    </row>
    <row r="793" spans="9:10" x14ac:dyDescent="0.25">
      <c r="I793" s="12"/>
      <c r="J793" s="12"/>
    </row>
    <row r="794" spans="9:10" x14ac:dyDescent="0.25">
      <c r="I794" s="12"/>
      <c r="J794" s="12"/>
    </row>
    <row r="795" spans="9:10" x14ac:dyDescent="0.25">
      <c r="I795" s="12"/>
      <c r="J795" s="12"/>
    </row>
    <row r="796" spans="9:10" x14ac:dyDescent="0.25">
      <c r="I796" s="12"/>
      <c r="J796" s="12"/>
    </row>
    <row r="797" spans="9:10" x14ac:dyDescent="0.25">
      <c r="I797" s="12"/>
      <c r="J797" s="12"/>
    </row>
    <row r="798" spans="9:10" x14ac:dyDescent="0.25">
      <c r="I798" s="12"/>
      <c r="J798" s="12"/>
    </row>
    <row r="799" spans="9:10" x14ac:dyDescent="0.25">
      <c r="I799" s="12"/>
      <c r="J799" s="12"/>
    </row>
    <row r="800" spans="9:10" x14ac:dyDescent="0.25">
      <c r="I800" s="12"/>
      <c r="J800" s="12"/>
    </row>
    <row r="801" spans="9:10" x14ac:dyDescent="0.25">
      <c r="I801" s="12"/>
      <c r="J801" s="12"/>
    </row>
    <row r="802" spans="9:10" x14ac:dyDescent="0.25">
      <c r="I802" s="12"/>
      <c r="J802" s="12"/>
    </row>
    <row r="803" spans="9:10" x14ac:dyDescent="0.25">
      <c r="I803" s="12"/>
      <c r="J803" s="12"/>
    </row>
    <row r="804" spans="9:10" x14ac:dyDescent="0.25">
      <c r="I804" s="12"/>
      <c r="J804" s="12"/>
    </row>
    <row r="805" spans="9:10" x14ac:dyDescent="0.25">
      <c r="I805" s="12"/>
      <c r="J805" s="12"/>
    </row>
    <row r="806" spans="9:10" x14ac:dyDescent="0.25">
      <c r="I806" s="12"/>
      <c r="J806" s="12"/>
    </row>
    <row r="807" spans="9:10" x14ac:dyDescent="0.25">
      <c r="I807" s="12"/>
      <c r="J807" s="12"/>
    </row>
    <row r="808" spans="9:10" x14ac:dyDescent="0.25">
      <c r="I808" s="12"/>
      <c r="J808" s="12"/>
    </row>
    <row r="809" spans="9:10" x14ac:dyDescent="0.25">
      <c r="I809" s="12"/>
      <c r="J809" s="12"/>
    </row>
    <row r="810" spans="9:10" x14ac:dyDescent="0.25">
      <c r="I810" s="12"/>
      <c r="J810" s="12"/>
    </row>
    <row r="811" spans="9:10" x14ac:dyDescent="0.25">
      <c r="I811" s="12"/>
      <c r="J811" s="12"/>
    </row>
    <row r="812" spans="9:10" x14ac:dyDescent="0.25">
      <c r="I812" s="12"/>
      <c r="J812" s="12"/>
    </row>
    <row r="813" spans="9:10" x14ac:dyDescent="0.25">
      <c r="I813" s="12"/>
      <c r="J813" s="12"/>
    </row>
    <row r="814" spans="9:10" x14ac:dyDescent="0.25">
      <c r="I814" s="12"/>
      <c r="J814" s="12"/>
    </row>
    <row r="815" spans="9:10" x14ac:dyDescent="0.25">
      <c r="I815" s="12"/>
      <c r="J815" s="12"/>
    </row>
    <row r="816" spans="9:10" x14ac:dyDescent="0.25">
      <c r="I816" s="12"/>
      <c r="J816" s="12"/>
    </row>
    <row r="817" spans="9:10" x14ac:dyDescent="0.25">
      <c r="I817" s="12"/>
      <c r="J817" s="12"/>
    </row>
    <row r="818" spans="9:10" x14ac:dyDescent="0.25">
      <c r="I818" s="12"/>
      <c r="J818" s="12"/>
    </row>
    <row r="819" spans="9:10" x14ac:dyDescent="0.25">
      <c r="I819" s="12"/>
      <c r="J819" s="12"/>
    </row>
    <row r="820" spans="9:10" x14ac:dyDescent="0.25">
      <c r="I820" s="12"/>
      <c r="J820" s="12"/>
    </row>
    <row r="821" spans="9:10" x14ac:dyDescent="0.25">
      <c r="I821" s="12"/>
      <c r="J821" s="12"/>
    </row>
    <row r="822" spans="9:10" x14ac:dyDescent="0.25">
      <c r="I822" s="12"/>
      <c r="J822" s="12"/>
    </row>
    <row r="823" spans="9:10" x14ac:dyDescent="0.25">
      <c r="I823" s="12"/>
      <c r="J823" s="12"/>
    </row>
    <row r="824" spans="9:10" x14ac:dyDescent="0.25">
      <c r="I824" s="12"/>
      <c r="J824" s="12"/>
    </row>
    <row r="825" spans="9:10" x14ac:dyDescent="0.25">
      <c r="I825" s="12"/>
      <c r="J825" s="12"/>
    </row>
    <row r="826" spans="9:10" x14ac:dyDescent="0.25">
      <c r="I826" s="12"/>
      <c r="J826" s="12"/>
    </row>
    <row r="827" spans="9:10" x14ac:dyDescent="0.25">
      <c r="I827" s="12"/>
      <c r="J827" s="12"/>
    </row>
    <row r="828" spans="9:10" x14ac:dyDescent="0.25">
      <c r="I828" s="12"/>
      <c r="J828" s="12"/>
    </row>
    <row r="829" spans="9:10" x14ac:dyDescent="0.25">
      <c r="I829" s="12"/>
      <c r="J829" s="12"/>
    </row>
    <row r="830" spans="9:10" x14ac:dyDescent="0.25">
      <c r="I830" s="12"/>
      <c r="J830" s="12"/>
    </row>
    <row r="831" spans="9:10" x14ac:dyDescent="0.25">
      <c r="I831" s="12"/>
      <c r="J831" s="12"/>
    </row>
    <row r="832" spans="9:10" x14ac:dyDescent="0.25">
      <c r="I832" s="12"/>
      <c r="J832" s="12"/>
    </row>
    <row r="833" spans="9:10" x14ac:dyDescent="0.25">
      <c r="I833" s="12"/>
      <c r="J833" s="12"/>
    </row>
    <row r="834" spans="9:10" x14ac:dyDescent="0.25">
      <c r="I834" s="12"/>
      <c r="J834" s="12"/>
    </row>
    <row r="835" spans="9:10" x14ac:dyDescent="0.25">
      <c r="I835" s="12"/>
      <c r="J835" s="12"/>
    </row>
    <row r="836" spans="9:10" x14ac:dyDescent="0.25">
      <c r="I836" s="12"/>
      <c r="J836" s="12"/>
    </row>
    <row r="837" spans="9:10" x14ac:dyDescent="0.25">
      <c r="I837" s="12"/>
      <c r="J837" s="12"/>
    </row>
    <row r="838" spans="9:10" x14ac:dyDescent="0.25">
      <c r="I838" s="12"/>
      <c r="J838" s="12"/>
    </row>
    <row r="839" spans="9:10" x14ac:dyDescent="0.25">
      <c r="I839" s="12"/>
      <c r="J839" s="12"/>
    </row>
    <row r="840" spans="9:10" x14ac:dyDescent="0.25">
      <c r="I840" s="12"/>
      <c r="J840" s="12"/>
    </row>
    <row r="841" spans="9:10" x14ac:dyDescent="0.25">
      <c r="I841" s="12"/>
      <c r="J841" s="12"/>
    </row>
    <row r="842" spans="9:10" x14ac:dyDescent="0.25">
      <c r="I842" s="12"/>
      <c r="J842" s="12"/>
    </row>
    <row r="843" spans="9:10" x14ac:dyDescent="0.25">
      <c r="I843" s="12"/>
      <c r="J843" s="12"/>
    </row>
    <row r="844" spans="9:10" x14ac:dyDescent="0.25">
      <c r="I844" s="12"/>
      <c r="J844" s="12"/>
    </row>
    <row r="845" spans="9:10" x14ac:dyDescent="0.25">
      <c r="I845" s="12"/>
      <c r="J845" s="12"/>
    </row>
    <row r="846" spans="9:10" x14ac:dyDescent="0.25">
      <c r="I846" s="12"/>
      <c r="J846" s="12"/>
    </row>
    <row r="847" spans="9:10" x14ac:dyDescent="0.25">
      <c r="I847" s="12"/>
      <c r="J847" s="12"/>
    </row>
    <row r="848" spans="9:10" x14ac:dyDescent="0.25">
      <c r="I848" s="12"/>
      <c r="J848" s="12"/>
    </row>
    <row r="849" spans="9:10" x14ac:dyDescent="0.25">
      <c r="I849" s="12"/>
      <c r="J849" s="12"/>
    </row>
    <row r="850" spans="9:10" x14ac:dyDescent="0.25">
      <c r="I850" s="12"/>
      <c r="J850" s="12"/>
    </row>
    <row r="851" spans="9:10" x14ac:dyDescent="0.25">
      <c r="I851" s="12"/>
      <c r="J851" s="12"/>
    </row>
    <row r="852" spans="9:10" x14ac:dyDescent="0.25">
      <c r="I852" s="12"/>
      <c r="J852" s="12"/>
    </row>
    <row r="853" spans="9:10" x14ac:dyDescent="0.25">
      <c r="I853" s="12"/>
      <c r="J853" s="12"/>
    </row>
    <row r="854" spans="9:10" x14ac:dyDescent="0.25">
      <c r="I854" s="12"/>
      <c r="J854" s="12"/>
    </row>
    <row r="855" spans="9:10" x14ac:dyDescent="0.25">
      <c r="I855" s="12"/>
      <c r="J855" s="12"/>
    </row>
    <row r="856" spans="9:10" x14ac:dyDescent="0.25">
      <c r="I856" s="12"/>
      <c r="J856" s="12"/>
    </row>
    <row r="857" spans="9:10" x14ac:dyDescent="0.25">
      <c r="I857" s="12"/>
      <c r="J857" s="12"/>
    </row>
    <row r="858" spans="9:10" x14ac:dyDescent="0.25">
      <c r="I858" s="12"/>
      <c r="J858" s="12"/>
    </row>
    <row r="859" spans="9:10" x14ac:dyDescent="0.25">
      <c r="I859" s="12"/>
      <c r="J859" s="12"/>
    </row>
    <row r="860" spans="9:10" x14ac:dyDescent="0.25">
      <c r="I860" s="12"/>
      <c r="J860" s="12"/>
    </row>
    <row r="861" spans="9:10" x14ac:dyDescent="0.25">
      <c r="I861" s="12"/>
      <c r="J861" s="12"/>
    </row>
    <row r="862" spans="9:10" x14ac:dyDescent="0.25">
      <c r="I862" s="12"/>
      <c r="J862" s="12"/>
    </row>
    <row r="863" spans="9:10" x14ac:dyDescent="0.25">
      <c r="I863" s="12"/>
      <c r="J863" s="12"/>
    </row>
    <row r="864" spans="9:10" x14ac:dyDescent="0.25">
      <c r="I864" s="12"/>
      <c r="J864" s="12"/>
    </row>
    <row r="865" spans="9:10" x14ac:dyDescent="0.25">
      <c r="I865" s="12"/>
      <c r="J865" s="12"/>
    </row>
    <row r="866" spans="9:10" x14ac:dyDescent="0.25">
      <c r="I866" s="12"/>
      <c r="J866" s="12"/>
    </row>
    <row r="867" spans="9:10" x14ac:dyDescent="0.25">
      <c r="I867" s="12"/>
      <c r="J867" s="12"/>
    </row>
    <row r="868" spans="9:10" x14ac:dyDescent="0.25">
      <c r="I868" s="12"/>
      <c r="J868" s="12"/>
    </row>
    <row r="869" spans="9:10" x14ac:dyDescent="0.25">
      <c r="I869" s="12"/>
      <c r="J869" s="12"/>
    </row>
    <row r="870" spans="9:10" x14ac:dyDescent="0.25">
      <c r="I870" s="12"/>
      <c r="J870" s="12"/>
    </row>
    <row r="871" spans="9:10" x14ac:dyDescent="0.25">
      <c r="I871" s="12"/>
      <c r="J871" s="12"/>
    </row>
    <row r="872" spans="9:10" x14ac:dyDescent="0.25">
      <c r="I872" s="12"/>
      <c r="J872" s="12"/>
    </row>
    <row r="873" spans="9:10" x14ac:dyDescent="0.25">
      <c r="I873" s="12"/>
      <c r="J873" s="12"/>
    </row>
    <row r="874" spans="9:10" x14ac:dyDescent="0.25">
      <c r="I874" s="12"/>
      <c r="J874" s="12"/>
    </row>
    <row r="875" spans="9:10" x14ac:dyDescent="0.25">
      <c r="I875" s="12"/>
      <c r="J875" s="12"/>
    </row>
    <row r="876" spans="9:10" x14ac:dyDescent="0.25">
      <c r="I876" s="12"/>
      <c r="J876" s="12"/>
    </row>
    <row r="877" spans="9:10" x14ac:dyDescent="0.25">
      <c r="I877" s="12"/>
      <c r="J877" s="12"/>
    </row>
    <row r="878" spans="9:10" x14ac:dyDescent="0.25">
      <c r="I878" s="12"/>
      <c r="J878" s="12"/>
    </row>
    <row r="879" spans="9:10" x14ac:dyDescent="0.25">
      <c r="I879" s="12"/>
      <c r="J879" s="12"/>
    </row>
    <row r="880" spans="9:10" x14ac:dyDescent="0.25">
      <c r="I880" s="12"/>
      <c r="J880" s="12"/>
    </row>
    <row r="881" spans="9:10" x14ac:dyDescent="0.25">
      <c r="I881" s="12"/>
      <c r="J881" s="12"/>
    </row>
    <row r="882" spans="9:10" x14ac:dyDescent="0.25">
      <c r="I882" s="12"/>
      <c r="J882" s="12"/>
    </row>
    <row r="883" spans="9:10" x14ac:dyDescent="0.25">
      <c r="I883" s="12"/>
      <c r="J883" s="12"/>
    </row>
    <row r="884" spans="9:10" x14ac:dyDescent="0.25">
      <c r="I884" s="12"/>
      <c r="J884" s="12"/>
    </row>
    <row r="885" spans="9:10" x14ac:dyDescent="0.25">
      <c r="I885" s="12"/>
      <c r="J885" s="12"/>
    </row>
    <row r="886" spans="9:10" x14ac:dyDescent="0.25">
      <c r="I886" s="12"/>
      <c r="J886" s="12"/>
    </row>
    <row r="887" spans="9:10" x14ac:dyDescent="0.25">
      <c r="I887" s="12"/>
      <c r="J887" s="12"/>
    </row>
    <row r="888" spans="9:10" x14ac:dyDescent="0.25">
      <c r="I888" s="12"/>
      <c r="J888" s="12"/>
    </row>
    <row r="889" spans="9:10" x14ac:dyDescent="0.25">
      <c r="I889" s="12"/>
      <c r="J889" s="12"/>
    </row>
    <row r="890" spans="9:10" x14ac:dyDescent="0.25">
      <c r="I890" s="12"/>
      <c r="J890" s="12"/>
    </row>
    <row r="891" spans="9:10" x14ac:dyDescent="0.25">
      <c r="I891" s="12"/>
      <c r="J891" s="12"/>
    </row>
    <row r="892" spans="9:10" x14ac:dyDescent="0.25">
      <c r="I892" s="12"/>
      <c r="J892" s="12"/>
    </row>
    <row r="893" spans="9:10" x14ac:dyDescent="0.25">
      <c r="I893" s="12"/>
      <c r="J893" s="12"/>
    </row>
    <row r="894" spans="9:10" x14ac:dyDescent="0.25">
      <c r="I894" s="12"/>
      <c r="J894" s="12"/>
    </row>
    <row r="895" spans="9:10" x14ac:dyDescent="0.25">
      <c r="I895" s="12"/>
      <c r="J895" s="12"/>
    </row>
    <row r="896" spans="9:10" x14ac:dyDescent="0.25">
      <c r="I896" s="12"/>
      <c r="J896" s="12"/>
    </row>
    <row r="897" spans="9:10" x14ac:dyDescent="0.25">
      <c r="I897" s="12"/>
      <c r="J897" s="12"/>
    </row>
    <row r="898" spans="9:10" x14ac:dyDescent="0.25">
      <c r="I898" s="12"/>
      <c r="J898" s="12"/>
    </row>
    <row r="899" spans="9:10" x14ac:dyDescent="0.25">
      <c r="I899" s="12"/>
      <c r="J899" s="12"/>
    </row>
    <row r="900" spans="9:10" x14ac:dyDescent="0.25">
      <c r="I900" s="12"/>
      <c r="J900" s="12"/>
    </row>
    <row r="901" spans="9:10" x14ac:dyDescent="0.25">
      <c r="I901" s="12"/>
      <c r="J901" s="12"/>
    </row>
    <row r="902" spans="9:10" x14ac:dyDescent="0.25">
      <c r="I902" s="12"/>
      <c r="J902" s="12"/>
    </row>
    <row r="903" spans="9:10" x14ac:dyDescent="0.25">
      <c r="I903" s="12"/>
      <c r="J903" s="12"/>
    </row>
    <row r="904" spans="9:10" x14ac:dyDescent="0.25">
      <c r="I904" s="12"/>
      <c r="J904" s="12"/>
    </row>
    <row r="905" spans="9:10" x14ac:dyDescent="0.25">
      <c r="I905" s="12"/>
      <c r="J905" s="12"/>
    </row>
    <row r="906" spans="9:10" x14ac:dyDescent="0.25">
      <c r="I906" s="12"/>
      <c r="J906" s="12"/>
    </row>
    <row r="907" spans="9:10" x14ac:dyDescent="0.25">
      <c r="I907" s="12"/>
      <c r="J907" s="12"/>
    </row>
    <row r="908" spans="9:10" x14ac:dyDescent="0.25">
      <c r="I908" s="12"/>
      <c r="J908" s="12"/>
    </row>
    <row r="909" spans="9:10" x14ac:dyDescent="0.25">
      <c r="I909" s="12"/>
      <c r="J909" s="12"/>
    </row>
    <row r="910" spans="9:10" x14ac:dyDescent="0.25">
      <c r="I910" s="12"/>
      <c r="J910" s="12"/>
    </row>
    <row r="911" spans="9:10" x14ac:dyDescent="0.25">
      <c r="I911" s="12"/>
      <c r="J911" s="12"/>
    </row>
    <row r="912" spans="9:10" x14ac:dyDescent="0.25">
      <c r="I912" s="12"/>
      <c r="J912" s="12"/>
    </row>
    <row r="913" spans="9:10" x14ac:dyDescent="0.25">
      <c r="I913" s="12"/>
      <c r="J913" s="12"/>
    </row>
    <row r="914" spans="9:10" x14ac:dyDescent="0.25">
      <c r="I914" s="12"/>
      <c r="J914" s="12"/>
    </row>
    <row r="915" spans="9:10" x14ac:dyDescent="0.25">
      <c r="I915" s="12"/>
      <c r="J915" s="12"/>
    </row>
    <row r="916" spans="9:10" x14ac:dyDescent="0.25">
      <c r="I916" s="12"/>
      <c r="J916" s="12"/>
    </row>
    <row r="917" spans="9:10" x14ac:dyDescent="0.25">
      <c r="I917" s="12"/>
      <c r="J917" s="12"/>
    </row>
    <row r="918" spans="9:10" x14ac:dyDescent="0.25">
      <c r="I918" s="12"/>
      <c r="J918" s="12"/>
    </row>
    <row r="919" spans="9:10" x14ac:dyDescent="0.25">
      <c r="I919" s="12"/>
      <c r="J919" s="12"/>
    </row>
    <row r="920" spans="9:10" x14ac:dyDescent="0.25">
      <c r="I920" s="12"/>
      <c r="J920" s="12"/>
    </row>
    <row r="921" spans="9:10" x14ac:dyDescent="0.25">
      <c r="I921" s="12"/>
      <c r="J921" s="12"/>
    </row>
    <row r="922" spans="9:10" x14ac:dyDescent="0.25">
      <c r="I922" s="12"/>
      <c r="J922" s="12"/>
    </row>
    <row r="923" spans="9:10" x14ac:dyDescent="0.25">
      <c r="I923" s="12"/>
      <c r="J923" s="12"/>
    </row>
    <row r="924" spans="9:10" x14ac:dyDescent="0.25">
      <c r="I924" s="12"/>
      <c r="J924" s="12"/>
    </row>
    <row r="925" spans="9:10" x14ac:dyDescent="0.25">
      <c r="I925" s="12"/>
      <c r="J925" s="12"/>
    </row>
    <row r="926" spans="9:10" x14ac:dyDescent="0.25">
      <c r="I926" s="12"/>
      <c r="J926" s="12"/>
    </row>
    <row r="927" spans="9:10" x14ac:dyDescent="0.25">
      <c r="I927" s="12"/>
      <c r="J927" s="12"/>
    </row>
    <row r="928" spans="9:10" x14ac:dyDescent="0.25">
      <c r="I928" s="12"/>
      <c r="J928" s="12"/>
    </row>
    <row r="929" spans="9:10" x14ac:dyDescent="0.25">
      <c r="I929" s="12"/>
      <c r="J929" s="12"/>
    </row>
    <row r="930" spans="9:10" x14ac:dyDescent="0.25">
      <c r="I930" s="12"/>
      <c r="J930" s="12"/>
    </row>
    <row r="931" spans="9:10" x14ac:dyDescent="0.25">
      <c r="I931" s="12"/>
      <c r="J931" s="12"/>
    </row>
    <row r="932" spans="9:10" x14ac:dyDescent="0.25">
      <c r="I932" s="12"/>
      <c r="J932" s="12"/>
    </row>
    <row r="933" spans="9:10" x14ac:dyDescent="0.25">
      <c r="I933" s="12"/>
      <c r="J933" s="12"/>
    </row>
    <row r="934" spans="9:10" x14ac:dyDescent="0.25">
      <c r="I934" s="12"/>
      <c r="J934" s="12"/>
    </row>
    <row r="935" spans="9:10" x14ac:dyDescent="0.25">
      <c r="I935" s="12"/>
      <c r="J935" s="12"/>
    </row>
    <row r="936" spans="9:10" x14ac:dyDescent="0.25">
      <c r="I936" s="12"/>
      <c r="J936" s="12"/>
    </row>
    <row r="937" spans="9:10" x14ac:dyDescent="0.25">
      <c r="I937" s="12"/>
      <c r="J937" s="12"/>
    </row>
    <row r="938" spans="9:10" x14ac:dyDescent="0.25">
      <c r="I938" s="12"/>
      <c r="J938" s="12"/>
    </row>
    <row r="939" spans="9:10" x14ac:dyDescent="0.25">
      <c r="I939" s="12"/>
      <c r="J939" s="12"/>
    </row>
    <row r="940" spans="9:10" x14ac:dyDescent="0.25">
      <c r="I940" s="12"/>
      <c r="J940" s="12"/>
    </row>
    <row r="941" spans="9:10" x14ac:dyDescent="0.25">
      <c r="I941" s="12"/>
      <c r="J941" s="12"/>
    </row>
    <row r="942" spans="9:10" x14ac:dyDescent="0.25">
      <c r="I942" s="12"/>
      <c r="J942" s="12"/>
    </row>
    <row r="943" spans="9:10" x14ac:dyDescent="0.25">
      <c r="I943" s="12"/>
      <c r="J943" s="12"/>
    </row>
    <row r="944" spans="9:10" x14ac:dyDescent="0.25">
      <c r="I944" s="12"/>
      <c r="J944" s="12"/>
    </row>
    <row r="945" spans="9:10" x14ac:dyDescent="0.25">
      <c r="I945" s="12"/>
      <c r="J945" s="12"/>
    </row>
    <row r="946" spans="9:10" x14ac:dyDescent="0.25">
      <c r="I946" s="12"/>
      <c r="J946" s="12"/>
    </row>
    <row r="947" spans="9:10" x14ac:dyDescent="0.25">
      <c r="I947" s="12"/>
      <c r="J947" s="12"/>
    </row>
    <row r="948" spans="9:10" x14ac:dyDescent="0.25">
      <c r="I948" s="12"/>
      <c r="J948" s="12"/>
    </row>
    <row r="949" spans="9:10" x14ac:dyDescent="0.25">
      <c r="I949" s="12"/>
      <c r="J949" s="12"/>
    </row>
    <row r="950" spans="9:10" x14ac:dyDescent="0.25">
      <c r="I950" s="12"/>
      <c r="J950" s="12"/>
    </row>
    <row r="951" spans="9:10" x14ac:dyDescent="0.25">
      <c r="I951" s="12"/>
      <c r="J951" s="12"/>
    </row>
    <row r="952" spans="9:10" x14ac:dyDescent="0.25">
      <c r="I952" s="12"/>
      <c r="J952" s="12"/>
    </row>
    <row r="953" spans="9:10" x14ac:dyDescent="0.25">
      <c r="I953" s="12"/>
      <c r="J953" s="12"/>
    </row>
    <row r="954" spans="9:10" x14ac:dyDescent="0.25">
      <c r="I954" s="12"/>
      <c r="J954" s="12"/>
    </row>
    <row r="955" spans="9:10" x14ac:dyDescent="0.25">
      <c r="I955" s="12"/>
      <c r="J955" s="12"/>
    </row>
    <row r="956" spans="9:10" x14ac:dyDescent="0.25">
      <c r="I956" s="12"/>
      <c r="J956" s="12"/>
    </row>
    <row r="957" spans="9:10" x14ac:dyDescent="0.25">
      <c r="I957" s="12"/>
      <c r="J957" s="12"/>
    </row>
    <row r="958" spans="9:10" x14ac:dyDescent="0.25">
      <c r="I958" s="12"/>
      <c r="J958" s="12"/>
    </row>
    <row r="959" spans="9:10" x14ac:dyDescent="0.25">
      <c r="I959" s="12"/>
      <c r="J959" s="12"/>
    </row>
    <row r="960" spans="9:10" x14ac:dyDescent="0.25">
      <c r="I960" s="12"/>
      <c r="J960" s="12"/>
    </row>
    <row r="961" spans="9:10" x14ac:dyDescent="0.25">
      <c r="I961" s="12"/>
      <c r="J961" s="12"/>
    </row>
    <row r="962" spans="9:10" x14ac:dyDescent="0.25">
      <c r="I962" s="12"/>
      <c r="J962" s="12"/>
    </row>
    <row r="963" spans="9:10" x14ac:dyDescent="0.25">
      <c r="I963" s="12"/>
      <c r="J963" s="12"/>
    </row>
    <row r="964" spans="9:10" x14ac:dyDescent="0.25">
      <c r="I964" s="12"/>
      <c r="J964" s="12"/>
    </row>
    <row r="965" spans="9:10" x14ac:dyDescent="0.25">
      <c r="I965" s="12"/>
      <c r="J965" s="12"/>
    </row>
    <row r="966" spans="9:10" x14ac:dyDescent="0.25">
      <c r="I966" s="12"/>
      <c r="J966" s="12"/>
    </row>
    <row r="967" spans="9:10" x14ac:dyDescent="0.25">
      <c r="I967" s="12"/>
      <c r="J967" s="12"/>
    </row>
    <row r="968" spans="9:10" x14ac:dyDescent="0.25">
      <c r="I968" s="12"/>
      <c r="J968" s="12"/>
    </row>
    <row r="969" spans="9:10" x14ac:dyDescent="0.25">
      <c r="I969" s="12"/>
      <c r="J969" s="12"/>
    </row>
    <row r="970" spans="9:10" x14ac:dyDescent="0.25">
      <c r="I970" s="12"/>
      <c r="J970" s="12"/>
    </row>
    <row r="971" spans="9:10" x14ac:dyDescent="0.25">
      <c r="I971" s="12"/>
      <c r="J971" s="12"/>
    </row>
    <row r="972" spans="9:10" x14ac:dyDescent="0.25">
      <c r="I972" s="12"/>
      <c r="J972" s="12"/>
    </row>
    <row r="973" spans="9:10" x14ac:dyDescent="0.25">
      <c r="I973" s="12"/>
      <c r="J973" s="12"/>
    </row>
    <row r="974" spans="9:10" x14ac:dyDescent="0.25">
      <c r="I974" s="12"/>
      <c r="J974" s="12"/>
    </row>
    <row r="975" spans="9:10" x14ac:dyDescent="0.25">
      <c r="I975" s="12"/>
      <c r="J975" s="12"/>
    </row>
    <row r="976" spans="9:10" x14ac:dyDescent="0.25">
      <c r="I976" s="12"/>
      <c r="J976" s="12"/>
    </row>
    <row r="977" spans="9:10" x14ac:dyDescent="0.25">
      <c r="I977" s="12"/>
      <c r="J977" s="12"/>
    </row>
    <row r="978" spans="9:10" x14ac:dyDescent="0.25">
      <c r="I978" s="12"/>
      <c r="J978" s="12"/>
    </row>
    <row r="979" spans="9:10" x14ac:dyDescent="0.25">
      <c r="I979" s="12"/>
      <c r="J979" s="12"/>
    </row>
    <row r="980" spans="9:10" x14ac:dyDescent="0.25">
      <c r="I980" s="12"/>
      <c r="J980" s="12"/>
    </row>
    <row r="981" spans="9:10" x14ac:dyDescent="0.25">
      <c r="I981" s="12"/>
      <c r="J981" s="12"/>
    </row>
    <row r="982" spans="9:10" x14ac:dyDescent="0.25">
      <c r="I982" s="12"/>
      <c r="J982" s="12"/>
    </row>
    <row r="983" spans="9:10" x14ac:dyDescent="0.25">
      <c r="I983" s="12"/>
      <c r="J983" s="12"/>
    </row>
    <row r="984" spans="9:10" x14ac:dyDescent="0.25">
      <c r="I984" s="12"/>
      <c r="J984" s="12"/>
    </row>
    <row r="985" spans="9:10" x14ac:dyDescent="0.25">
      <c r="I985" s="12"/>
      <c r="J985" s="12"/>
    </row>
    <row r="986" spans="9:10" x14ac:dyDescent="0.25">
      <c r="I986" s="12"/>
      <c r="J986" s="12"/>
    </row>
    <row r="987" spans="9:10" x14ac:dyDescent="0.25">
      <c r="I987" s="12"/>
      <c r="J987" s="12"/>
    </row>
    <row r="988" spans="9:10" x14ac:dyDescent="0.25">
      <c r="I988" s="12"/>
      <c r="J988" s="12"/>
    </row>
    <row r="989" spans="9:10" x14ac:dyDescent="0.25">
      <c r="I989" s="12"/>
      <c r="J989" s="12"/>
    </row>
    <row r="990" spans="9:10" x14ac:dyDescent="0.25">
      <c r="I990" s="12"/>
      <c r="J990" s="12"/>
    </row>
    <row r="991" spans="9:10" x14ac:dyDescent="0.25">
      <c r="I991" s="12"/>
      <c r="J991" s="12"/>
    </row>
    <row r="992" spans="9:10" x14ac:dyDescent="0.25">
      <c r="I992" s="12"/>
      <c r="J992" s="12"/>
    </row>
    <row r="993" spans="9:10" x14ac:dyDescent="0.25">
      <c r="I993" s="12"/>
      <c r="J993" s="12"/>
    </row>
    <row r="994" spans="9:10" x14ac:dyDescent="0.25">
      <c r="I994" s="12"/>
      <c r="J994" s="12"/>
    </row>
    <row r="995" spans="9:10" x14ac:dyDescent="0.25">
      <c r="I995" s="12"/>
      <c r="J995" s="12"/>
    </row>
    <row r="996" spans="9:10" x14ac:dyDescent="0.25">
      <c r="I996" s="12"/>
      <c r="J996" s="12"/>
    </row>
    <row r="997" spans="9:10" x14ac:dyDescent="0.25">
      <c r="I997" s="12"/>
      <c r="J997" s="12"/>
    </row>
    <row r="998" spans="9:10" x14ac:dyDescent="0.25">
      <c r="I998" s="12"/>
      <c r="J998" s="12"/>
    </row>
    <row r="999" spans="9:10" x14ac:dyDescent="0.25">
      <c r="I999" s="12"/>
      <c r="J999" s="12"/>
    </row>
    <row r="1000" spans="9:10" x14ac:dyDescent="0.25">
      <c r="I1000" s="12"/>
      <c r="J1000" s="12"/>
    </row>
    <row r="1001" spans="9:10" x14ac:dyDescent="0.25">
      <c r="I1001" s="12"/>
      <c r="J1001" s="12"/>
    </row>
    <row r="1002" spans="9:10" x14ac:dyDescent="0.25">
      <c r="I1002" s="12"/>
      <c r="J1002" s="12"/>
    </row>
    <row r="1003" spans="9:10" x14ac:dyDescent="0.25">
      <c r="I1003" s="12"/>
      <c r="J1003" s="12"/>
    </row>
    <row r="1004" spans="9:10" x14ac:dyDescent="0.25">
      <c r="I1004" s="12"/>
      <c r="J1004" s="12"/>
    </row>
    <row r="1005" spans="9:10" x14ac:dyDescent="0.25">
      <c r="I1005" s="12"/>
      <c r="J1005" s="12"/>
    </row>
    <row r="1006" spans="9:10" x14ac:dyDescent="0.25">
      <c r="I1006" s="12"/>
      <c r="J1006" s="12"/>
    </row>
    <row r="1007" spans="9:10" x14ac:dyDescent="0.25">
      <c r="I1007" s="12"/>
      <c r="J1007" s="12"/>
    </row>
    <row r="1008" spans="9:10" x14ac:dyDescent="0.25">
      <c r="I1008" s="12"/>
      <c r="J1008" s="12"/>
    </row>
    <row r="1009" spans="9:10" x14ac:dyDescent="0.25">
      <c r="I1009" s="12"/>
      <c r="J1009" s="12"/>
    </row>
    <row r="1010" spans="9:10" x14ac:dyDescent="0.25">
      <c r="I1010" s="12"/>
      <c r="J1010" s="12"/>
    </row>
    <row r="1011" spans="9:10" x14ac:dyDescent="0.25">
      <c r="I1011" s="12"/>
      <c r="J1011" s="12"/>
    </row>
    <row r="1012" spans="9:10" x14ac:dyDescent="0.25">
      <c r="I1012" s="12"/>
      <c r="J1012" s="12"/>
    </row>
    <row r="1013" spans="9:10" x14ac:dyDescent="0.25">
      <c r="I1013" s="12"/>
      <c r="J1013" s="12"/>
    </row>
    <row r="1014" spans="9:10" x14ac:dyDescent="0.25">
      <c r="I1014" s="12"/>
      <c r="J1014" s="12"/>
    </row>
    <row r="1015" spans="9:10" x14ac:dyDescent="0.25">
      <c r="I1015" s="12"/>
      <c r="J1015" s="12"/>
    </row>
    <row r="1016" spans="9:10" x14ac:dyDescent="0.25">
      <c r="I1016" s="12"/>
      <c r="J1016" s="12"/>
    </row>
    <row r="1017" spans="9:10" x14ac:dyDescent="0.25">
      <c r="I1017" s="12"/>
      <c r="J1017" s="12"/>
    </row>
    <row r="1018" spans="9:10" x14ac:dyDescent="0.25">
      <c r="I1018" s="12"/>
      <c r="J1018" s="12"/>
    </row>
    <row r="1019" spans="9:10" x14ac:dyDescent="0.25">
      <c r="I1019" s="12"/>
      <c r="J1019" s="12"/>
    </row>
    <row r="1020" spans="9:10" x14ac:dyDescent="0.25">
      <c r="I1020" s="12"/>
      <c r="J1020" s="12"/>
    </row>
    <row r="1021" spans="9:10" x14ac:dyDescent="0.25">
      <c r="I1021" s="12"/>
      <c r="J1021" s="12"/>
    </row>
    <row r="1022" spans="9:10" x14ac:dyDescent="0.25">
      <c r="I1022" s="12"/>
      <c r="J1022" s="12"/>
    </row>
    <row r="1023" spans="9:10" x14ac:dyDescent="0.25">
      <c r="I1023" s="12"/>
      <c r="J1023" s="12"/>
    </row>
    <row r="1024" spans="9:10" x14ac:dyDescent="0.25">
      <c r="I1024" s="12"/>
      <c r="J1024" s="12"/>
    </row>
    <row r="1025" spans="9:10" x14ac:dyDescent="0.25">
      <c r="I1025" s="12"/>
      <c r="J1025" s="12"/>
    </row>
    <row r="1026" spans="9:10" x14ac:dyDescent="0.25">
      <c r="I1026" s="12"/>
      <c r="J1026" s="12"/>
    </row>
    <row r="1027" spans="9:10" x14ac:dyDescent="0.25">
      <c r="I1027" s="12"/>
      <c r="J1027" s="12"/>
    </row>
    <row r="1028" spans="9:10" x14ac:dyDescent="0.25">
      <c r="I1028" s="12"/>
      <c r="J1028" s="12"/>
    </row>
    <row r="1029" spans="9:10" x14ac:dyDescent="0.25">
      <c r="I1029" s="12"/>
      <c r="J1029" s="12"/>
    </row>
    <row r="1030" spans="9:10" x14ac:dyDescent="0.25">
      <c r="I1030" s="12"/>
      <c r="J1030" s="12"/>
    </row>
    <row r="1031" spans="9:10" x14ac:dyDescent="0.25">
      <c r="I1031" s="12"/>
      <c r="J1031" s="12"/>
    </row>
    <row r="1032" spans="9:10" x14ac:dyDescent="0.25">
      <c r="I1032" s="12"/>
      <c r="J1032" s="12"/>
    </row>
    <row r="1033" spans="9:10" x14ac:dyDescent="0.25">
      <c r="I1033" s="12"/>
      <c r="J1033" s="12"/>
    </row>
    <row r="1034" spans="9:10" x14ac:dyDescent="0.25">
      <c r="I1034" s="12"/>
      <c r="J1034" s="12"/>
    </row>
    <row r="1035" spans="9:10" x14ac:dyDescent="0.25">
      <c r="I1035" s="12"/>
      <c r="J1035" s="12"/>
    </row>
    <row r="1036" spans="9:10" x14ac:dyDescent="0.25">
      <c r="I1036" s="12"/>
      <c r="J1036" s="12"/>
    </row>
    <row r="1037" spans="9:10" x14ac:dyDescent="0.25">
      <c r="I1037" s="12"/>
      <c r="J1037" s="12"/>
    </row>
    <row r="1038" spans="9:10" x14ac:dyDescent="0.25">
      <c r="I1038" s="12"/>
      <c r="J1038" s="12"/>
    </row>
    <row r="1039" spans="9:10" x14ac:dyDescent="0.25">
      <c r="I1039" s="12"/>
      <c r="J1039" s="12"/>
    </row>
    <row r="1040" spans="9:10" x14ac:dyDescent="0.25">
      <c r="I1040" s="12"/>
      <c r="J1040" s="12"/>
    </row>
    <row r="1041" spans="9:10" x14ac:dyDescent="0.25">
      <c r="I1041" s="12"/>
      <c r="J1041" s="12"/>
    </row>
    <row r="1042" spans="9:10" x14ac:dyDescent="0.25">
      <c r="I1042" s="12"/>
      <c r="J1042" s="12"/>
    </row>
    <row r="1043" spans="9:10" x14ac:dyDescent="0.25">
      <c r="I1043" s="12"/>
      <c r="J1043" s="12"/>
    </row>
    <row r="1044" spans="9:10" x14ac:dyDescent="0.25">
      <c r="I1044" s="12"/>
      <c r="J1044" s="12"/>
    </row>
    <row r="1045" spans="9:10" x14ac:dyDescent="0.25">
      <c r="I1045" s="12"/>
      <c r="J1045" s="12"/>
    </row>
    <row r="1046" spans="9:10" x14ac:dyDescent="0.25">
      <c r="I1046" s="12"/>
      <c r="J1046" s="12"/>
    </row>
    <row r="1047" spans="9:10" x14ac:dyDescent="0.25">
      <c r="I1047" s="12"/>
      <c r="J1047" s="12"/>
    </row>
    <row r="1048" spans="9:10" x14ac:dyDescent="0.25">
      <c r="I1048" s="12"/>
      <c r="J1048" s="12"/>
    </row>
    <row r="1049" spans="9:10" x14ac:dyDescent="0.25">
      <c r="I1049" s="12"/>
      <c r="J1049" s="12"/>
    </row>
    <row r="1050" spans="9:10" x14ac:dyDescent="0.25">
      <c r="I1050" s="12"/>
      <c r="J1050" s="12"/>
    </row>
    <row r="1051" spans="9:10" x14ac:dyDescent="0.25">
      <c r="I1051" s="12"/>
      <c r="J1051" s="12"/>
    </row>
    <row r="1052" spans="9:10" x14ac:dyDescent="0.25">
      <c r="I1052" s="12"/>
      <c r="J1052" s="12"/>
    </row>
    <row r="1053" spans="9:10" x14ac:dyDescent="0.25">
      <c r="I1053" s="12"/>
      <c r="J1053" s="12"/>
    </row>
    <row r="1054" spans="9:10" x14ac:dyDescent="0.25">
      <c r="I1054" s="12"/>
      <c r="J1054" s="12"/>
    </row>
    <row r="1055" spans="9:10" x14ac:dyDescent="0.25">
      <c r="I1055" s="12"/>
      <c r="J1055" s="12"/>
    </row>
    <row r="1056" spans="9:10" x14ac:dyDescent="0.25">
      <c r="I1056" s="12"/>
      <c r="J1056" s="12"/>
    </row>
    <row r="1057" spans="9:10" x14ac:dyDescent="0.25">
      <c r="I1057" s="12"/>
      <c r="J1057" s="12"/>
    </row>
    <row r="1058" spans="9:10" x14ac:dyDescent="0.25">
      <c r="I1058" s="12"/>
      <c r="J1058" s="12"/>
    </row>
    <row r="1059" spans="9:10" x14ac:dyDescent="0.25">
      <c r="I1059" s="12"/>
      <c r="J1059" s="12"/>
    </row>
    <row r="1060" spans="9:10" x14ac:dyDescent="0.25">
      <c r="I1060" s="12"/>
      <c r="J1060" s="12"/>
    </row>
    <row r="1061" spans="9:10" x14ac:dyDescent="0.25">
      <c r="I1061" s="12"/>
      <c r="J1061" s="12"/>
    </row>
    <row r="1062" spans="9:10" x14ac:dyDescent="0.25">
      <c r="I1062" s="12"/>
      <c r="J1062" s="12"/>
    </row>
    <row r="1063" spans="9:10" x14ac:dyDescent="0.25">
      <c r="I1063" s="12"/>
      <c r="J1063" s="12"/>
    </row>
    <row r="1064" spans="9:10" x14ac:dyDescent="0.25">
      <c r="I1064" s="12"/>
      <c r="J1064" s="12"/>
    </row>
    <row r="1065" spans="9:10" x14ac:dyDescent="0.25">
      <c r="I1065" s="12"/>
      <c r="J1065" s="12"/>
    </row>
    <row r="1066" spans="9:10" x14ac:dyDescent="0.25">
      <c r="I1066" s="12"/>
      <c r="J1066" s="12"/>
    </row>
    <row r="1067" spans="9:10" x14ac:dyDescent="0.25">
      <c r="I1067" s="12"/>
      <c r="J1067" s="12"/>
    </row>
    <row r="1068" spans="9:10" x14ac:dyDescent="0.25">
      <c r="I1068" s="12"/>
      <c r="J1068" s="12"/>
    </row>
    <row r="1069" spans="9:10" x14ac:dyDescent="0.25">
      <c r="I1069" s="12"/>
      <c r="J1069" s="12"/>
    </row>
    <row r="1070" spans="9:10" x14ac:dyDescent="0.25">
      <c r="I1070" s="12"/>
      <c r="J1070" s="12"/>
    </row>
    <row r="1071" spans="9:10" x14ac:dyDescent="0.25">
      <c r="I1071" s="12"/>
      <c r="J1071" s="12"/>
    </row>
    <row r="1072" spans="9:10" x14ac:dyDescent="0.25">
      <c r="I1072" s="12"/>
      <c r="J1072" s="12"/>
    </row>
    <row r="1073" spans="9:10" x14ac:dyDescent="0.25">
      <c r="I1073" s="12"/>
      <c r="J1073" s="12"/>
    </row>
    <row r="1074" spans="9:10" x14ac:dyDescent="0.25">
      <c r="I1074" s="12"/>
      <c r="J1074" s="12"/>
    </row>
    <row r="1075" spans="9:10" x14ac:dyDescent="0.25">
      <c r="I1075" s="12"/>
      <c r="J1075" s="12"/>
    </row>
    <row r="1076" spans="9:10" x14ac:dyDescent="0.25">
      <c r="I1076" s="12"/>
      <c r="J1076" s="12"/>
    </row>
    <row r="1077" spans="9:10" x14ac:dyDescent="0.25">
      <c r="I1077" s="12"/>
      <c r="J1077" s="12"/>
    </row>
    <row r="1078" spans="9:10" x14ac:dyDescent="0.25">
      <c r="I1078" s="12"/>
      <c r="J1078" s="12"/>
    </row>
    <row r="1079" spans="9:10" x14ac:dyDescent="0.25">
      <c r="I1079" s="12"/>
      <c r="J1079" s="12"/>
    </row>
    <row r="1080" spans="9:10" x14ac:dyDescent="0.25">
      <c r="I1080" s="12"/>
      <c r="J1080" s="12"/>
    </row>
    <row r="1081" spans="9:10" x14ac:dyDescent="0.25">
      <c r="I1081" s="12"/>
      <c r="J1081" s="12"/>
    </row>
    <row r="1082" spans="9:10" x14ac:dyDescent="0.25">
      <c r="I1082" s="12"/>
      <c r="J1082" s="12"/>
    </row>
    <row r="1083" spans="9:10" x14ac:dyDescent="0.25">
      <c r="I1083" s="12"/>
      <c r="J1083" s="12"/>
    </row>
    <row r="1084" spans="9:10" x14ac:dyDescent="0.25">
      <c r="I1084" s="12"/>
      <c r="J1084" s="12"/>
    </row>
    <row r="1085" spans="9:10" x14ac:dyDescent="0.25">
      <c r="I1085" s="12"/>
      <c r="J1085" s="12"/>
    </row>
    <row r="1086" spans="9:10" x14ac:dyDescent="0.25">
      <c r="I1086" s="12"/>
      <c r="J1086" s="12"/>
    </row>
    <row r="1087" spans="9:10" x14ac:dyDescent="0.25">
      <c r="I1087" s="12"/>
      <c r="J1087" s="12"/>
    </row>
    <row r="1088" spans="9:10" x14ac:dyDescent="0.25">
      <c r="I1088" s="12"/>
      <c r="J1088" s="12"/>
    </row>
    <row r="1089" spans="9:10" x14ac:dyDescent="0.25">
      <c r="I1089" s="12"/>
      <c r="J1089" s="12"/>
    </row>
    <row r="1090" spans="9:10" x14ac:dyDescent="0.25">
      <c r="I1090" s="12"/>
      <c r="J1090" s="12"/>
    </row>
    <row r="1091" spans="9:10" x14ac:dyDescent="0.25">
      <c r="I1091" s="12"/>
      <c r="J1091" s="12"/>
    </row>
    <row r="1092" spans="9:10" x14ac:dyDescent="0.25">
      <c r="I1092" s="12"/>
      <c r="J1092" s="12"/>
    </row>
    <row r="1093" spans="9:10" x14ac:dyDescent="0.25">
      <c r="I1093" s="12"/>
      <c r="J1093" s="12"/>
    </row>
    <row r="1094" spans="9:10" x14ac:dyDescent="0.25">
      <c r="I1094" s="12"/>
      <c r="J1094" s="12"/>
    </row>
    <row r="1095" spans="9:10" x14ac:dyDescent="0.25">
      <c r="I1095" s="12"/>
      <c r="J1095" s="12"/>
    </row>
    <row r="1096" spans="9:10" x14ac:dyDescent="0.25">
      <c r="I1096" s="12"/>
      <c r="J1096" s="12"/>
    </row>
    <row r="1097" spans="9:10" x14ac:dyDescent="0.25">
      <c r="I1097" s="12"/>
      <c r="J1097" s="12"/>
    </row>
    <row r="1098" spans="9:10" x14ac:dyDescent="0.25">
      <c r="I1098" s="12"/>
      <c r="J1098" s="12"/>
    </row>
    <row r="1099" spans="9:10" x14ac:dyDescent="0.25">
      <c r="I1099" s="12"/>
      <c r="J1099" s="12"/>
    </row>
    <row r="1100" spans="9:10" x14ac:dyDescent="0.25">
      <c r="I1100" s="12"/>
      <c r="J1100" s="12"/>
    </row>
    <row r="1101" spans="9:10" x14ac:dyDescent="0.25">
      <c r="I1101" s="12"/>
      <c r="J1101" s="12"/>
    </row>
    <row r="1102" spans="9:10" x14ac:dyDescent="0.25">
      <c r="I1102" s="12"/>
      <c r="J1102" s="12"/>
    </row>
    <row r="1103" spans="9:10" x14ac:dyDescent="0.25">
      <c r="I1103" s="12"/>
      <c r="J1103" s="12"/>
    </row>
    <row r="1104" spans="9:10" x14ac:dyDescent="0.25">
      <c r="I1104" s="12"/>
      <c r="J1104" s="12"/>
    </row>
    <row r="1105" spans="9:10" x14ac:dyDescent="0.25">
      <c r="I1105" s="12"/>
      <c r="J1105" s="12"/>
    </row>
    <row r="1106" spans="9:10" x14ac:dyDescent="0.25">
      <c r="I1106" s="12"/>
      <c r="J1106" s="12"/>
    </row>
    <row r="1107" spans="9:10" x14ac:dyDescent="0.25">
      <c r="I1107" s="12"/>
      <c r="J1107" s="12"/>
    </row>
    <row r="1108" spans="9:10" x14ac:dyDescent="0.25">
      <c r="I1108" s="12"/>
      <c r="J1108" s="12"/>
    </row>
    <row r="1109" spans="9:10" x14ac:dyDescent="0.25">
      <c r="I1109" s="12"/>
      <c r="J1109" s="12"/>
    </row>
    <row r="1110" spans="9:10" x14ac:dyDescent="0.25">
      <c r="I1110" s="12"/>
      <c r="J1110" s="12"/>
    </row>
    <row r="1111" spans="9:10" x14ac:dyDescent="0.25">
      <c r="I1111" s="12"/>
      <c r="J1111" s="12"/>
    </row>
    <row r="1112" spans="9:10" x14ac:dyDescent="0.25">
      <c r="I1112" s="12"/>
      <c r="J1112" s="12"/>
    </row>
    <row r="1113" spans="9:10" x14ac:dyDescent="0.25">
      <c r="I1113" s="12"/>
      <c r="J1113" s="12"/>
    </row>
    <row r="1114" spans="9:10" x14ac:dyDescent="0.25">
      <c r="I1114" s="12"/>
      <c r="J1114" s="12"/>
    </row>
    <row r="1115" spans="9:10" x14ac:dyDescent="0.25">
      <c r="I1115" s="12"/>
      <c r="J1115" s="12"/>
    </row>
    <row r="1116" spans="9:10" x14ac:dyDescent="0.25">
      <c r="I1116" s="12"/>
      <c r="J1116" s="12"/>
    </row>
    <row r="1117" spans="9:10" x14ac:dyDescent="0.25">
      <c r="I1117" s="12"/>
      <c r="J1117" s="12"/>
    </row>
    <row r="1118" spans="9:10" x14ac:dyDescent="0.25">
      <c r="I1118" s="12"/>
      <c r="J1118" s="12"/>
    </row>
    <row r="1119" spans="9:10" x14ac:dyDescent="0.25">
      <c r="I1119" s="12"/>
      <c r="J1119" s="12"/>
    </row>
    <row r="1120" spans="9:10" x14ac:dyDescent="0.25">
      <c r="I1120" s="12"/>
      <c r="J1120" s="12"/>
    </row>
    <row r="1121" spans="9:10" x14ac:dyDescent="0.25">
      <c r="I1121" s="12"/>
      <c r="J1121" s="12"/>
    </row>
    <row r="1122" spans="9:10" x14ac:dyDescent="0.25">
      <c r="I1122" s="12"/>
      <c r="J1122" s="12"/>
    </row>
    <row r="1123" spans="9:10" x14ac:dyDescent="0.25">
      <c r="I1123" s="12"/>
      <c r="J1123" s="12"/>
    </row>
    <row r="1124" spans="9:10" x14ac:dyDescent="0.25">
      <c r="I1124" s="12"/>
      <c r="J1124" s="12"/>
    </row>
    <row r="1125" spans="9:10" x14ac:dyDescent="0.25">
      <c r="I1125" s="12"/>
      <c r="J1125" s="12"/>
    </row>
    <row r="1126" spans="9:10" x14ac:dyDescent="0.25">
      <c r="I1126" s="12"/>
      <c r="J1126" s="12"/>
    </row>
    <row r="1127" spans="9:10" x14ac:dyDescent="0.25">
      <c r="I1127" s="12"/>
      <c r="J1127" s="12"/>
    </row>
    <row r="1128" spans="9:10" x14ac:dyDescent="0.25">
      <c r="I1128" s="12"/>
      <c r="J1128" s="12"/>
    </row>
    <row r="1129" spans="9:10" x14ac:dyDescent="0.25">
      <c r="I1129" s="12"/>
      <c r="J1129" s="12"/>
    </row>
    <row r="1130" spans="9:10" x14ac:dyDescent="0.25">
      <c r="I1130" s="12"/>
      <c r="J1130" s="12"/>
    </row>
    <row r="1131" spans="9:10" x14ac:dyDescent="0.25">
      <c r="I1131" s="12"/>
      <c r="J1131" s="12"/>
    </row>
    <row r="1132" spans="9:10" x14ac:dyDescent="0.25">
      <c r="I1132" s="12"/>
      <c r="J1132" s="12"/>
    </row>
    <row r="1133" spans="9:10" x14ac:dyDescent="0.25">
      <c r="I1133" s="12"/>
      <c r="J1133" s="12"/>
    </row>
    <row r="1134" spans="9:10" x14ac:dyDescent="0.25">
      <c r="I1134" s="12"/>
      <c r="J1134" s="12"/>
    </row>
    <row r="1135" spans="9:10" x14ac:dyDescent="0.25">
      <c r="I1135" s="12"/>
      <c r="J1135" s="12"/>
    </row>
    <row r="1136" spans="9:10" x14ac:dyDescent="0.25">
      <c r="I1136" s="12"/>
      <c r="J1136" s="12"/>
    </row>
    <row r="1137" spans="9:10" x14ac:dyDescent="0.25">
      <c r="I1137" s="12"/>
      <c r="J1137" s="12"/>
    </row>
    <row r="1138" spans="9:10" x14ac:dyDescent="0.25">
      <c r="I1138" s="12"/>
      <c r="J1138" s="12"/>
    </row>
    <row r="1139" spans="9:10" x14ac:dyDescent="0.25">
      <c r="I1139" s="12"/>
      <c r="J1139" s="12"/>
    </row>
    <row r="1140" spans="9:10" x14ac:dyDescent="0.25">
      <c r="I1140" s="12"/>
      <c r="J1140" s="12"/>
    </row>
    <row r="1141" spans="9:10" x14ac:dyDescent="0.25">
      <c r="I1141" s="12"/>
      <c r="J1141" s="12"/>
    </row>
    <row r="1142" spans="9:10" x14ac:dyDescent="0.25">
      <c r="I1142" s="12"/>
      <c r="J1142" s="12"/>
    </row>
    <row r="1143" spans="9:10" x14ac:dyDescent="0.25">
      <c r="I1143" s="12"/>
      <c r="J1143" s="12"/>
    </row>
    <row r="1144" spans="9:10" x14ac:dyDescent="0.25">
      <c r="I1144" s="12"/>
      <c r="J1144" s="12"/>
    </row>
    <row r="1145" spans="9:10" x14ac:dyDescent="0.25">
      <c r="I1145" s="12"/>
      <c r="J1145" s="12"/>
    </row>
    <row r="1146" spans="9:10" x14ac:dyDescent="0.25">
      <c r="I1146" s="12"/>
      <c r="J1146" s="12"/>
    </row>
    <row r="1147" spans="9:10" x14ac:dyDescent="0.25">
      <c r="I1147" s="12"/>
      <c r="J1147" s="12"/>
    </row>
    <row r="1148" spans="9:10" x14ac:dyDescent="0.25">
      <c r="I1148" s="12"/>
      <c r="J1148" s="12"/>
    </row>
    <row r="1149" spans="9:10" x14ac:dyDescent="0.25">
      <c r="I1149" s="12"/>
      <c r="J1149" s="12"/>
    </row>
    <row r="1150" spans="9:10" x14ac:dyDescent="0.25">
      <c r="I1150" s="12"/>
      <c r="J1150" s="12"/>
    </row>
    <row r="1151" spans="9:10" x14ac:dyDescent="0.25">
      <c r="J1151" s="12"/>
    </row>
    <row r="1152" spans="9:10" x14ac:dyDescent="0.25">
      <c r="I1152" s="12"/>
      <c r="J1152" s="12"/>
    </row>
    <row r="1153" spans="9:10" x14ac:dyDescent="0.25">
      <c r="J1153" s="12"/>
    </row>
    <row r="1154" spans="9:10" x14ac:dyDescent="0.25">
      <c r="I1154" s="143"/>
      <c r="J1154" s="12"/>
    </row>
    <row r="1156" spans="9:10" x14ac:dyDescent="0.25">
      <c r="J1156" s="12"/>
    </row>
    <row r="1158" spans="9:10" x14ac:dyDescent="0.25">
      <c r="J1158" s="143"/>
    </row>
  </sheetData>
  <phoneticPr fontId="2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/>
  <dimension ref="A1:BC1244"/>
  <sheetViews>
    <sheetView zoomScale="93" zoomScaleNormal="93" workbookViewId="0">
      <pane xSplit="6" ySplit="2" topLeftCell="G3" activePane="bottomRight" state="frozen"/>
      <selection activeCell="C31" sqref="C31"/>
      <selection pane="topRight" activeCell="C31" sqref="C31"/>
      <selection pane="bottomLeft" activeCell="C31" sqref="C31"/>
      <selection pane="bottomRight" activeCell="A3" sqref="A3"/>
    </sheetView>
  </sheetViews>
  <sheetFormatPr defaultRowHeight="12.5" x14ac:dyDescent="0.25"/>
  <cols>
    <col min="1" max="1" width="5.54296875" customWidth="1"/>
    <col min="2" max="2" width="10.81640625" customWidth="1"/>
    <col min="3" max="3" width="6.54296875" customWidth="1"/>
    <col min="4" max="4" width="7.453125" customWidth="1"/>
    <col min="5" max="6" width="8.453125" customWidth="1"/>
    <col min="7" max="21" width="10.453125" customWidth="1"/>
    <col min="22" max="33" width="11.453125" customWidth="1"/>
    <col min="34" max="38" width="11.81640625" customWidth="1"/>
    <col min="39" max="39" width="9.54296875" bestFit="1" customWidth="1"/>
    <col min="40" max="48" width="11.81640625" customWidth="1"/>
    <col min="49" max="49" width="18.453125" style="30" customWidth="1"/>
    <col min="50" max="50" width="9.1796875" style="31"/>
    <col min="51" max="51" width="11.453125" customWidth="1"/>
    <col min="52" max="52" width="11.54296875" customWidth="1"/>
    <col min="53" max="53" width="17.453125" customWidth="1"/>
    <col min="54" max="54" width="11.54296875" customWidth="1"/>
    <col min="55" max="55" width="11" customWidth="1"/>
  </cols>
  <sheetData>
    <row r="1" spans="1:55" ht="73.5" customHeight="1" x14ac:dyDescent="0.35">
      <c r="A1" s="206" t="s">
        <v>207</v>
      </c>
      <c r="B1" s="206"/>
      <c r="C1" s="206"/>
      <c r="D1" s="206"/>
      <c r="E1" s="206"/>
      <c r="F1" s="206"/>
      <c r="G1" s="2" t="s">
        <v>78</v>
      </c>
      <c r="H1" s="2"/>
      <c r="I1" s="99"/>
      <c r="J1" s="100"/>
      <c r="K1" s="2"/>
      <c r="L1" s="2" t="s">
        <v>83</v>
      </c>
      <c r="M1" s="14"/>
      <c r="N1" s="20"/>
      <c r="O1" s="101"/>
      <c r="P1" s="102"/>
      <c r="Q1" s="102"/>
      <c r="R1" s="102"/>
      <c r="S1" s="102"/>
      <c r="T1" s="102"/>
      <c r="U1" s="101"/>
      <c r="V1" s="6"/>
      <c r="W1" s="207" t="s">
        <v>84</v>
      </c>
      <c r="X1" s="208"/>
      <c r="Y1" s="208"/>
      <c r="Z1" s="208"/>
      <c r="AA1" s="208"/>
      <c r="AB1" s="208"/>
      <c r="AC1" s="208"/>
      <c r="AD1" s="208"/>
      <c r="AE1" s="208"/>
      <c r="AF1" s="208"/>
      <c r="AH1" s="14" t="s">
        <v>71</v>
      </c>
      <c r="AI1" s="14"/>
      <c r="AJ1" s="20"/>
      <c r="AK1" s="20"/>
      <c r="AL1" s="20"/>
      <c r="AM1" s="14"/>
      <c r="AN1" s="14" t="s">
        <v>72</v>
      </c>
      <c r="AO1" s="14"/>
      <c r="AP1" s="14"/>
      <c r="AQ1" s="24"/>
      <c r="AR1" s="14"/>
      <c r="AS1" s="14"/>
      <c r="AT1" s="20"/>
      <c r="AU1" s="14"/>
      <c r="AW1"/>
      <c r="AX1" s="14"/>
    </row>
    <row r="2" spans="1:55" s="6" customFormat="1" ht="57.75" customHeight="1" x14ac:dyDescent="0.25">
      <c r="A2" s="6" t="s">
        <v>65</v>
      </c>
      <c r="B2" s="6" t="s">
        <v>2</v>
      </c>
      <c r="C2" s="6" t="s">
        <v>4</v>
      </c>
      <c r="D2" s="6" t="s">
        <v>137</v>
      </c>
      <c r="E2" s="6" t="s">
        <v>270</v>
      </c>
      <c r="F2" s="6" t="s">
        <v>271</v>
      </c>
      <c r="G2" s="6" t="s">
        <v>160</v>
      </c>
      <c r="H2" s="6" t="s">
        <v>45</v>
      </c>
      <c r="I2" s="6" t="s">
        <v>42</v>
      </c>
      <c r="J2" s="6" t="s">
        <v>63</v>
      </c>
      <c r="K2" s="21" t="s">
        <v>64</v>
      </c>
      <c r="L2" s="6" t="s">
        <v>162</v>
      </c>
      <c r="M2" s="6" t="s">
        <v>46</v>
      </c>
      <c r="N2" s="6" t="s">
        <v>47</v>
      </c>
      <c r="O2" s="6" t="s">
        <v>63</v>
      </c>
      <c r="P2" s="21" t="s">
        <v>64</v>
      </c>
      <c r="Q2" s="6" t="s">
        <v>163</v>
      </c>
      <c r="R2" s="6" t="s">
        <v>48</v>
      </c>
      <c r="S2" s="6" t="s">
        <v>49</v>
      </c>
      <c r="T2" s="6" t="s">
        <v>66</v>
      </c>
      <c r="U2" s="21" t="s">
        <v>67</v>
      </c>
      <c r="W2" s="6" t="s">
        <v>65</v>
      </c>
      <c r="X2" s="6" t="s">
        <v>4</v>
      </c>
      <c r="Y2" s="6" t="s">
        <v>80</v>
      </c>
      <c r="Z2" s="6" t="s">
        <v>81</v>
      </c>
      <c r="AA2" s="6" t="s">
        <v>85</v>
      </c>
      <c r="AB2" s="6" t="s">
        <v>86</v>
      </c>
      <c r="AC2" s="6" t="s">
        <v>89</v>
      </c>
      <c r="AD2" s="6" t="s">
        <v>87</v>
      </c>
      <c r="AE2" s="6" t="s">
        <v>88</v>
      </c>
      <c r="AF2" s="6" t="s">
        <v>90</v>
      </c>
      <c r="AG2"/>
      <c r="AH2" s="162" t="s">
        <v>43</v>
      </c>
      <c r="AI2" s="6" t="s">
        <v>44</v>
      </c>
      <c r="AJ2" s="165" t="s">
        <v>212</v>
      </c>
      <c r="AK2" s="107" t="s">
        <v>214</v>
      </c>
      <c r="AL2" s="165" t="s">
        <v>215</v>
      </c>
      <c r="AM2" s="107" t="s">
        <v>216</v>
      </c>
      <c r="AN2" s="25" t="s">
        <v>70</v>
      </c>
      <c r="AO2" s="107" t="s">
        <v>219</v>
      </c>
      <c r="AP2" s="107" t="s">
        <v>220</v>
      </c>
      <c r="AQ2" s="6" t="s">
        <v>50</v>
      </c>
      <c r="AR2" s="6" t="s">
        <v>218</v>
      </c>
      <c r="AS2" s="107" t="s">
        <v>217</v>
      </c>
      <c r="AT2" s="6" t="s">
        <v>52</v>
      </c>
      <c r="AU2" s="6" t="s">
        <v>51</v>
      </c>
      <c r="AV2" s="6" t="s">
        <v>75</v>
      </c>
      <c r="AW2" s="109" t="s">
        <v>76</v>
      </c>
      <c r="AX2" s="31"/>
      <c r="BC2" s="7"/>
    </row>
    <row r="3" spans="1:55" ht="13" x14ac:dyDescent="0.3">
      <c r="K3" s="22"/>
      <c r="P3" s="22"/>
      <c r="U3" s="22"/>
      <c r="AH3" s="163"/>
      <c r="AJ3" s="163"/>
      <c r="AL3" s="163"/>
      <c r="AN3" s="26"/>
      <c r="AV3" s="19"/>
      <c r="BC3" s="137"/>
    </row>
    <row r="4" spans="1:55" x14ac:dyDescent="0.25">
      <c r="B4" t="str">
        <f>VLOOKUP(Calculations!$A$15,Months,2)</f>
        <v>January</v>
      </c>
      <c r="C4">
        <f>Personal!L18</f>
        <v>2025</v>
      </c>
      <c r="D4">
        <f>C4*100+VLOOKUP(Calculations!$A$15,Months,1)</f>
        <v>202501</v>
      </c>
      <c r="E4">
        <f>ROUND(Calculations!L20,0)</f>
        <v>42</v>
      </c>
      <c r="F4">
        <f>ROUND(Calculations!M20,0)</f>
        <v>40</v>
      </c>
      <c r="K4" s="22"/>
      <c r="P4" s="22"/>
      <c r="U4" s="22"/>
      <c r="W4">
        <v>1</v>
      </c>
      <c r="X4">
        <f>C4</f>
        <v>2025</v>
      </c>
      <c r="Y4">
        <f>E4</f>
        <v>42</v>
      </c>
      <c r="Z4">
        <f>F4</f>
        <v>40</v>
      </c>
      <c r="AA4" s="12">
        <f>S5*12*Subsidy!$I$15/Subsidy!$I$14*30/Calculations!$B$6</f>
        <v>1216.8</v>
      </c>
      <c r="AB4" s="12">
        <v>0</v>
      </c>
      <c r="AC4" s="12">
        <f>N5*Subsidy!$E$15/Subsidy!$E$14</f>
        <v>968</v>
      </c>
      <c r="AD4" s="12">
        <f>AC4*12*30/Calculations!$B$6</f>
        <v>11616</v>
      </c>
      <c r="AE4" s="12">
        <f>AC4</f>
        <v>968</v>
      </c>
      <c r="AF4" s="12">
        <f>IF(AE4=0,0,SUM(AE4:AE$903)*AC4/AE4)</f>
        <v>426193.94095169415</v>
      </c>
      <c r="AH4" s="164">
        <f>VLOOKUP(E4,Rates2,5)*VLOOKUP(E4,Mort_Imp_Retirees,C4-'Mort Imp Cume'!$C$4+2)*Calculations!$B$6/30</f>
        <v>8.478640821196759E-5</v>
      </c>
      <c r="AI4" s="16">
        <f>1-AH4</f>
        <v>0.99991521359178803</v>
      </c>
      <c r="AJ4" s="164">
        <f>VLOOKUP(F4,Rates2,6)*VLOOKUP(F4,Mort_Imp_Survivors,C4-'Mort Imp Cume'!$C$4+2)*Calculations!$B$6/30</f>
        <v>6.3355405162224265E-5</v>
      </c>
      <c r="AK4" s="16">
        <f>1-AJ4</f>
        <v>0.99993664459483778</v>
      </c>
      <c r="AL4" s="164">
        <f>VLOOKUP(F4,Rates2,7)*VLOOKUP(F4,Mort_Imp_Survivors,C4-'Mort Imp Cume'!$C$4+2)*Calculations!$B$6/30</f>
        <v>1.367695022091997E-4</v>
      </c>
      <c r="AM4" s="16">
        <f>1-AL4</f>
        <v>0.9998632304977908</v>
      </c>
      <c r="AN4" s="108">
        <v>1</v>
      </c>
      <c r="AO4" s="16">
        <v>1</v>
      </c>
      <c r="AP4" s="16">
        <v>1</v>
      </c>
      <c r="AQ4" s="16">
        <v>1</v>
      </c>
      <c r="AR4" s="16">
        <v>0</v>
      </c>
      <c r="AS4" s="16">
        <f>AQ4*AH4*AK4</f>
        <v>8.4781036534723069E-5</v>
      </c>
      <c r="AT4" s="16">
        <v>0</v>
      </c>
      <c r="AU4" s="16">
        <v>0</v>
      </c>
      <c r="AV4" s="16">
        <f>AN4*AH4</f>
        <v>8.478640821196759E-5</v>
      </c>
      <c r="AX4" s="16"/>
    </row>
    <row r="5" spans="1:55" x14ac:dyDescent="0.25">
      <c r="A5">
        <v>1</v>
      </c>
      <c r="B5" t="str">
        <f>VLOOKUP(Calculations!$A$15+1,Months,2)</f>
        <v>February</v>
      </c>
      <c r="C5">
        <f t="shared" ref="C5:C68" si="0">C4+IF(B4="December",1,0)</f>
        <v>2025</v>
      </c>
      <c r="D5">
        <f>C5*100+VLOOKUP(IF(Calculations!$A$15+A5&gt;12,Calculations!$A$15-12+A5,Calculations!$A$15+A5),Months,1)</f>
        <v>202502</v>
      </c>
      <c r="E5">
        <f>ROUND(Calculations!L21,0)</f>
        <v>42</v>
      </c>
      <c r="F5">
        <f>ROUND(Calculations!M21,0)</f>
        <v>40</v>
      </c>
      <c r="G5" s="12">
        <f>Subsidy!E14*Calculations!$B$6/30</f>
        <v>2500</v>
      </c>
      <c r="H5" s="12">
        <f>IF(AND(Career!$F$15="Yes",Career!$F$11="Non Disabled (Regular)"),Subsidy!E12,Subsidy!E14)*Calculations!$B$6/30</f>
        <v>2500</v>
      </c>
      <c r="I5" s="12">
        <f>H5*(1-'Retiree Assumptions'!$F$8)</f>
        <v>1950</v>
      </c>
      <c r="J5" s="12">
        <f>I5/(Calculations!$C$27^($A5-1+Calculations!$B$6/30))</f>
        <v>1945.0138700746306</v>
      </c>
      <c r="K5" s="23">
        <f t="shared" ref="K5:K68" si="1">$AN5*J5</f>
        <v>1944.8489593346646</v>
      </c>
      <c r="L5" s="12">
        <f>Subsidy!$E$14*Calculations!$B$6/30*0.55</f>
        <v>1375</v>
      </c>
      <c r="M5" s="12">
        <f>Subsidy!$E$14*Calculations!$B$6/30*0.55</f>
        <v>1375</v>
      </c>
      <c r="N5" s="12">
        <f>M5*(1-'Retiree Assumptions'!$F$10)</f>
        <v>1210</v>
      </c>
      <c r="O5" s="12">
        <f>N5/(Calculations!$C$27^$AW5)/(Calculations!$D$27^($A5-1-$AW5+Calculations!$B$6/30))</f>
        <v>1206.711370529348</v>
      </c>
      <c r="P5" s="23">
        <f t="shared" ref="P5:P68" si="2">$AT5*O5</f>
        <v>0.1023062407917144</v>
      </c>
      <c r="Q5" s="12">
        <f>Subsidy!$I$14*Calculations!$B$6/30</f>
        <v>162.5</v>
      </c>
      <c r="R5" s="12">
        <f>Subsidy!$I$14*Calculations!$B$6/30</f>
        <v>162.5</v>
      </c>
      <c r="S5" s="12">
        <f>R5*(1-'Retiree Assumptions'!$F$8)</f>
        <v>126.75</v>
      </c>
      <c r="T5" s="12">
        <f>S5/(Calculations!$C$27^($A5-1+Calculations!$B$6/30))</f>
        <v>126.425901554851</v>
      </c>
      <c r="U5" s="23">
        <f t="shared" ref="U5:U68" si="3">$AQ5*T5</f>
        <v>126.40717327165633</v>
      </c>
      <c r="W5">
        <v>2</v>
      </c>
      <c r="X5">
        <f>C5</f>
        <v>2025</v>
      </c>
      <c r="Y5">
        <f>E5</f>
        <v>42</v>
      </c>
      <c r="Z5">
        <f>F5</f>
        <v>40</v>
      </c>
      <c r="AA5" s="12">
        <f>S5*12*Subsidy!$I$15/Subsidy!$I$14*30/Calculations!$B$6</f>
        <v>1216.8</v>
      </c>
      <c r="AB5" s="12">
        <f>SUM(S$5:S5)*Subsidy!$I$15/Subsidy!$I$14</f>
        <v>101.4</v>
      </c>
      <c r="AC5" s="12">
        <f>N5*Subsidy!$E$15/Subsidy!$E$14*30/Calculations!$B$6</f>
        <v>968</v>
      </c>
      <c r="AD5" s="12">
        <f>AC5*12</f>
        <v>11616</v>
      </c>
      <c r="AE5" s="12">
        <f>$AP5*AC5/(Calculations!$D$27^(A5-1+Calculations!$B$6/30))</f>
        <v>965.08137224785332</v>
      </c>
      <c r="AF5" s="12">
        <f>IF(AE5=0,0,SUM(AE5:AE$903)*AC5/AE5)</f>
        <v>426511.92187297501</v>
      </c>
      <c r="AH5" s="164">
        <f>VLOOKUP(E5,Rates2,5)*VLOOKUP(E5,Mort_Imp_Retirees,C5-'Mort Imp Cume'!$C$4+2)</f>
        <v>8.478640821196759E-5</v>
      </c>
      <c r="AI5" s="16">
        <f t="shared" ref="AI5" si="4">1-AH5</f>
        <v>0.99991521359178803</v>
      </c>
      <c r="AJ5" s="164">
        <f>VLOOKUP(F5,Rates2,6)*VLOOKUP(F5,Mort_Imp_Survivors,C5-'Mort Imp Cume'!$C$4+2)</f>
        <v>6.3355405162224265E-5</v>
      </c>
      <c r="AK5" s="16">
        <f t="shared" ref="AK5" si="5">1-AJ5</f>
        <v>0.99993664459483778</v>
      </c>
      <c r="AL5" s="164">
        <f>VLOOKUP(F5,Rates2,7)*VLOOKUP(F5,Mort_Imp_Survivors,C5-'Mort Imp Cume'!$C$4+2)</f>
        <v>1.367695022091997E-4</v>
      </c>
      <c r="AM5" s="16">
        <f t="shared" ref="AM5" si="6">1-AL5</f>
        <v>0.9998632304977908</v>
      </c>
      <c r="AN5" s="108">
        <f>PRODUCT(AI$4:AI4)</f>
        <v>0.99991521359178803</v>
      </c>
      <c r="AO5" s="16">
        <f>PRODUCT(AK$4:AK4)</f>
        <v>0.99993664459483778</v>
      </c>
      <c r="AP5" s="16">
        <f>PRODUCT(AM$4:AM4)</f>
        <v>0.9998632304977908</v>
      </c>
      <c r="AQ5" s="16">
        <f>AN5*AO5</f>
        <v>0.99985186355830302</v>
      </c>
      <c r="AR5" s="16">
        <f>AN5*(1-AO5)</f>
        <v>6.3350033484979744E-5</v>
      </c>
      <c r="AS5" s="16">
        <f>AQ5*AH5*AK5</f>
        <v>8.4768477373647433E-5</v>
      </c>
      <c r="AT5" s="16">
        <f>AT4*AM4+AS4</f>
        <v>8.4781036534723069E-5</v>
      </c>
      <c r="AU5" s="16">
        <f>1-AQ5-AR5-AT5</f>
        <v>5.3716772748923104E-9</v>
      </c>
      <c r="AV5" s="16">
        <f>AN5*AH5</f>
        <v>8.4779219476950105E-5</v>
      </c>
      <c r="AW5" s="30">
        <f>(AV$4*Calculations!$B$6/30/2)/SUM(AV$4:AV4)</f>
        <v>0.5</v>
      </c>
      <c r="AX5" s="16"/>
      <c r="AZ5" s="138"/>
    </row>
    <row r="6" spans="1:55" x14ac:dyDescent="0.25">
      <c r="A6">
        <f t="shared" ref="A6:A69" si="7">A5+1</f>
        <v>2</v>
      </c>
      <c r="B6" t="str">
        <f>VLOOKUP(Calculations!$A$15+2,Months,2)</f>
        <v>March</v>
      </c>
      <c r="C6">
        <f t="shared" si="0"/>
        <v>2025</v>
      </c>
      <c r="D6">
        <f>C6*100+VLOOKUP(IF(Calculations!$A$15+A6&gt;12,Calculations!$A$15-12+A6,Calculations!$A$15+A6),Months,1)</f>
        <v>202503</v>
      </c>
      <c r="E6">
        <f>ROUND(Calculations!L22,0)</f>
        <v>42</v>
      </c>
      <c r="F6">
        <f>ROUND(Calculations!M22,0)</f>
        <v>40</v>
      </c>
      <c r="G6" s="12">
        <f>G5*30/Calculations!$B$6*IF($B6="January",(1+IF(C6&gt;Personal!$L$18+1,Calculations!$B$22,Calculations!$B$21)),1)</f>
        <v>2500</v>
      </c>
      <c r="H6" s="12">
        <f>IF(AND(Career!$F$15="Yes",$E6=62,$E5=61),G6,H5*30/Calculations!$B$6*IF($B6="January",(1+IF(C6&gt;Personal!$L$18+1,Calculations!$C$22,Calculations!$C$21)),1))</f>
        <v>2500</v>
      </c>
      <c r="I6" s="12">
        <f>H6*(1-'Retiree Assumptions'!$F$8)</f>
        <v>1950</v>
      </c>
      <c r="J6" s="12">
        <f>I6/(Calculations!$C$27^($A6-1+Calculations!$B$6/30))</f>
        <v>1940.04048963215</v>
      </c>
      <c r="K6" s="23">
        <f t="shared" si="1"/>
        <v>1939.7115254487837</v>
      </c>
      <c r="L6" s="12">
        <f>L5*30/Calculations!$B$6*IF($B6="January",(1+IF(C6&gt;Personal!$L$18+1,Calculations!$B$22,Calculations!$B$21)),1)</f>
        <v>1375</v>
      </c>
      <c r="M6" s="12">
        <f>IF(AND(Career!$F$15="Yes",$E6=62,$E5=61),L6,M5*30/Calculations!B6*IF($B6="January",(1+IF(C6&gt;Personal!$L$18+1,Calculations!$C$22,Calculations!$C$21)),1))</f>
        <v>1375</v>
      </c>
      <c r="N6" s="12">
        <f>M6*(1-'Retiree Assumptions'!$F$10)</f>
        <v>1210</v>
      </c>
      <c r="O6" s="12">
        <f>N6/(Calculations!$C$27^$AW6)/(Calculations!$D$27^($A6-1-$AW6+Calculations!$B$6/30))</f>
        <v>1203.431670914455</v>
      </c>
      <c r="P6" s="23">
        <f t="shared" si="2"/>
        <v>0.20402730048148418</v>
      </c>
      <c r="Q6" s="12">
        <f>IF(OR(A6&lt;=360,$E6&lt;70),Q5*30/Calculations!$B$6*IF($B6="January",(1+IF(C6&gt;Personal!$L$18+1,Calculations!$B$22,Calculations!$B$21)),1),0)</f>
        <v>162.5</v>
      </c>
      <c r="R6" s="12">
        <f>IF(OR(A6&lt;=360,$E6&lt;70),IF(AND(Career!$F$15="Yes",$E6=62,$E5=61),Q6,R5*30/Calculations!$B$6*IF($B6="January",(1+IF(C6&gt;Personal!$L$18+1,Calculations!$C$22,Calculations!$C$21)),1)),0)</f>
        <v>162.5</v>
      </c>
      <c r="S6" s="12">
        <f>R6*(1-'Retiree Assumptions'!$F$8)</f>
        <v>126.75</v>
      </c>
      <c r="T6" s="12">
        <f>S6/(Calculations!$C$27^($A6-1+Calculations!$B$6/30))</f>
        <v>126.10263182608975</v>
      </c>
      <c r="U6" s="23">
        <f t="shared" si="3"/>
        <v>126.06527380300234</v>
      </c>
      <c r="W6">
        <f t="shared" ref="W6:W33" si="8">IF(AND(F6&lt;101,OR(MOD(A6,60)=1,A6=13,AND(F5=100,F4=99))),W5+1,W5)</f>
        <v>2</v>
      </c>
      <c r="X6">
        <f>C6</f>
        <v>2025</v>
      </c>
      <c r="Y6">
        <f>E6</f>
        <v>42</v>
      </c>
      <c r="Z6">
        <f t="shared" ref="Z6:Z69" si="9">F6</f>
        <v>40</v>
      </c>
      <c r="AA6" s="12">
        <f>S6*12*Subsidy!$I$15/Subsidy!$I$14</f>
        <v>1216.8</v>
      </c>
      <c r="AB6" s="12">
        <f>SUM(S$5:S6)*Subsidy!$I$15/Subsidy!$I$14</f>
        <v>202.8</v>
      </c>
      <c r="AC6" s="12">
        <f>N6*Subsidy!$E$15/Subsidy!$E$14</f>
        <v>968</v>
      </c>
      <c r="AD6" s="12">
        <f t="shared" ref="AD6:AD69" si="10">AC6*12</f>
        <v>11616</v>
      </c>
      <c r="AE6" s="12">
        <f>$AP6*AC6/(Calculations!$D$27^(A6-1+Calculations!$B$6/30))</f>
        <v>962.17154448326414</v>
      </c>
      <c r="AF6" s="12">
        <f>IF(AE6=0,0,SUM(AE6:AE$903)*AC6/AE6)</f>
        <v>426830.86444160313</v>
      </c>
      <c r="AH6" s="164">
        <f>VLOOKUP(E6,Rates2,5)*VLOOKUP(E6,Mort_Imp_Retirees,C6-'Mort Imp Cume'!$C$4+2)</f>
        <v>8.478640821196759E-5</v>
      </c>
      <c r="AI6" s="16">
        <f t="shared" ref="AI6:AI69" si="11">1-AH6</f>
        <v>0.99991521359178803</v>
      </c>
      <c r="AJ6" s="164">
        <f>VLOOKUP(F6,Rates2,6)*VLOOKUP(F6,Mort_Imp_Survivors,C6-'Mort Imp Cume'!$C$4+2)</f>
        <v>6.3355405162224265E-5</v>
      </c>
      <c r="AK6" s="16">
        <f t="shared" ref="AK6:AK69" si="12">1-AJ6</f>
        <v>0.99993664459483778</v>
      </c>
      <c r="AL6" s="164">
        <f>VLOOKUP(F6,Rates2,7)*VLOOKUP(F6,Mort_Imp_Survivors,C6-'Mort Imp Cume'!$C$4+2)</f>
        <v>1.367695022091997E-4</v>
      </c>
      <c r="AM6" s="16">
        <f t="shared" ref="AM6:AM69" si="13">1-AL6</f>
        <v>0.9998632304977908</v>
      </c>
      <c r="AN6" s="108">
        <f>PRODUCT(AI$4:AI5)</f>
        <v>0.99983043437231112</v>
      </c>
      <c r="AO6" s="16">
        <f>PRODUCT(AK$4:AK5)</f>
        <v>0.99987329320358287</v>
      </c>
      <c r="AP6" s="16">
        <f>PRODUCT(AM$4:AM5)</f>
        <v>0.99972647970147832</v>
      </c>
      <c r="AQ6" s="16">
        <f t="shared" ref="AQ6:AQ69" si="14">AN6*AO6</f>
        <v>0.99970374906101145</v>
      </c>
      <c r="AR6" s="16">
        <f t="shared" ref="AR6:AR69" si="15">AN6*(1-AO6)</f>
        <v>1.2668531129966397E-4</v>
      </c>
      <c r="AS6" s="16">
        <f t="shared" ref="AS6:AS69" si="16">AQ6*AH6*AK6</f>
        <v>8.4755920073041231E-5</v>
      </c>
      <c r="AT6" s="16">
        <f t="shared" ref="AT6:AT69" si="17">AT5*AM5+AS5</f>
        <v>1.6953791844820685E-4</v>
      </c>
      <c r="AU6" s="16">
        <f t="shared" ref="AU6:AU69" si="18">1-AQ6-AR6-AT6</f>
        <v>2.7709240680662359E-8</v>
      </c>
      <c r="AV6" s="16">
        <f t="shared" ref="AV6:AV69" si="19">AN6*AH6</f>
        <v>8.477203135143964E-5</v>
      </c>
      <c r="AW6" s="30">
        <f>(SUMPRODUCT(AV$5:AV5,A$5:A5)+SUM(AV$5:AV5)*(Calculations!$B$6/30-0.5)+AV$4*Calculations!$B$6/30/2)/SUM(AV$4:AV5)</f>
        <v>0.99997880249931692</v>
      </c>
      <c r="AX6" s="16"/>
      <c r="AZ6" s="138"/>
    </row>
    <row r="7" spans="1:55" x14ac:dyDescent="0.25">
      <c r="A7">
        <f t="shared" si="7"/>
        <v>3</v>
      </c>
      <c r="B7" t="str">
        <f>VLOOKUP(Calculations!$A$15+3,Months,2)</f>
        <v>April</v>
      </c>
      <c r="C7">
        <f t="shared" si="0"/>
        <v>2025</v>
      </c>
      <c r="D7">
        <f>C7*100+VLOOKUP(IF(Calculations!$A$15+A7&gt;12,Calculations!$A$15-12+A7,Calculations!$A$15+A7),Months,1)</f>
        <v>202504</v>
      </c>
      <c r="E7">
        <f>ROUND(Calculations!L23,0)</f>
        <v>42</v>
      </c>
      <c r="F7">
        <f>ROUND(Calculations!M23,0)</f>
        <v>40</v>
      </c>
      <c r="G7" s="12">
        <f>G6*IF($B7="January",1+IF(C7&gt;Personal!$L$18+1,Calculations!$B$22,Calculations!$B$21),1)</f>
        <v>2500</v>
      </c>
      <c r="H7" s="12">
        <f>IF(AND(Career!$F$15="Yes",$E7=62,$E6=61),G7,H6*IF($B7="January",(1+IF(C7&gt;Personal!$L$18+1,Calculations!$C$22,Calculations!$C$21)),1))</f>
        <v>2500</v>
      </c>
      <c r="I7" s="12">
        <f>H7*(1-'Retiree Assumptions'!$F$8)</f>
        <v>1950</v>
      </c>
      <c r="J7" s="12">
        <f>I7/(Calculations!$C$27^($A7-1+Calculations!$B$6/30))</f>
        <v>1935.0798260722613</v>
      </c>
      <c r="K7" s="23">
        <f t="shared" si="1"/>
        <v>1934.5876623992419</v>
      </c>
      <c r="L7" s="12">
        <f>L6*IF($B7="January",(1+IF(C7&gt;Personal!$L$18+1,Calculations!$B$22,Calculations!$B$21)),1)</f>
        <v>1375</v>
      </c>
      <c r="M7" s="12">
        <f>IF(AND(Career!$F$15="Yes",$E7=62,$E6=61),L7,M6*IF($B7="January",(1+IF(C7&gt;Personal!$L$18+1,Calculations!$C$22,Calculations!$C$21)),1))</f>
        <v>1375</v>
      </c>
      <c r="N7" s="12">
        <f>M7*(1-'Retiree Assumptions'!$F$10)</f>
        <v>1210</v>
      </c>
      <c r="O7" s="12">
        <f>N7/(Calculations!$C$27^$AW7)/(Calculations!$D$27^($A7-1-$AW7+Calculations!$B$6/30))</f>
        <v>1200.1608796657051</v>
      </c>
      <c r="P7" s="23">
        <f t="shared" si="2"/>
        <v>0.30516568806275973</v>
      </c>
      <c r="Q7" s="12">
        <f>IF(OR(A7&lt;=360,$E7&lt;70),Q6*IF($B7="January",(1+IF(C7&gt;Personal!$L$18+1,Calculations!$B$22,Calculations!$B$21)),1),0)</f>
        <v>162.5</v>
      </c>
      <c r="R7" s="12">
        <f>IF(OR(A7&lt;=360,$E7&lt;70),IF(AND(Career!$F$15="Yes",$E7=62,$E6=61),Q7,R6*IF($B7="January",(1+IF(C7&gt;Personal!$L$18+1,Calculations!$C$22,Calculations!$C$21)),1)),0)</f>
        <v>162.5</v>
      </c>
      <c r="S7" s="12">
        <f>R7*(1-'Retiree Assumptions'!$F$8)</f>
        <v>126.75</v>
      </c>
      <c r="T7" s="12">
        <f>S7/(Calculations!$C$27^($A7-1+Calculations!$B$6/30))</f>
        <v>125.78018869469699</v>
      </c>
      <c r="U7" s="23">
        <f t="shared" si="3"/>
        <v>125.72429908603482</v>
      </c>
      <c r="W7">
        <f t="shared" si="8"/>
        <v>2</v>
      </c>
      <c r="X7">
        <f t="shared" ref="X7:X70" si="20">C7</f>
        <v>2025</v>
      </c>
      <c r="Y7">
        <f t="shared" ref="Y7:Y70" si="21">E7</f>
        <v>42</v>
      </c>
      <c r="Z7">
        <f t="shared" si="9"/>
        <v>40</v>
      </c>
      <c r="AA7" s="12">
        <f>S7*12*Subsidy!$I$15/Subsidy!$I$14</f>
        <v>1216.8</v>
      </c>
      <c r="AB7" s="12">
        <f>SUM(S$5:S7)*Subsidy!$I$15/Subsidy!$I$14</f>
        <v>304.2</v>
      </c>
      <c r="AC7" s="12">
        <f>N7*Subsidy!$E$15/Subsidy!$E$14</f>
        <v>968</v>
      </c>
      <c r="AD7" s="12">
        <f t="shared" si="10"/>
        <v>11616</v>
      </c>
      <c r="AE7" s="12">
        <f>$AP7*AC7/(Calculations!$D$27^(A7-1+Calculations!$B$6/30))</f>
        <v>959.27049017329045</v>
      </c>
      <c r="AF7" s="12">
        <f>IF(AE7=0,0,SUM(AE7:AE$903)*AC7/AE7)</f>
        <v>427150.77156582091</v>
      </c>
      <c r="AH7" s="164">
        <f>VLOOKUP(E7,Rates2,5)*VLOOKUP(E7,Mort_Imp_Retirees,C7-'Mort Imp Cume'!$C$4+2)</f>
        <v>8.478640821196759E-5</v>
      </c>
      <c r="AI7" s="16">
        <f t="shared" si="11"/>
        <v>0.99991521359178803</v>
      </c>
      <c r="AJ7" s="164">
        <f>VLOOKUP(F7,Rates2,6)*VLOOKUP(F7,Mort_Imp_Survivors,C7-'Mort Imp Cume'!$C$4+2)</f>
        <v>6.3355405162224265E-5</v>
      </c>
      <c r="AK7" s="16">
        <f t="shared" si="12"/>
        <v>0.99993664459483778</v>
      </c>
      <c r="AL7" s="164">
        <f>VLOOKUP(F7,Rates2,7)*VLOOKUP(F7,Mort_Imp_Survivors,C7-'Mort Imp Cume'!$C$4+2)</f>
        <v>1.367695022091997E-4</v>
      </c>
      <c r="AM7" s="16">
        <f t="shared" si="13"/>
        <v>0.9998632304977908</v>
      </c>
      <c r="AN7" s="108">
        <f>PRODUCT(AI$4:AI6)</f>
        <v>0.99974566234095963</v>
      </c>
      <c r="AO7" s="16">
        <f>PRODUCT(AK$4:AK6)</f>
        <v>0.99980994582598104</v>
      </c>
      <c r="AP7" s="16">
        <f>PRODUCT(AM$4:AM6)</f>
        <v>0.99958974760850416</v>
      </c>
      <c r="AQ7" s="16">
        <f t="shared" si="14"/>
        <v>0.99955565650487432</v>
      </c>
      <c r="AR7" s="16">
        <f t="shared" si="15"/>
        <v>1.9000583608525014E-4</v>
      </c>
      <c r="AS7" s="16">
        <f t="shared" si="16"/>
        <v>8.4743364632628858E-5</v>
      </c>
      <c r="AT7" s="16">
        <f t="shared" si="17"/>
        <v>2.5427065090453634E-4</v>
      </c>
      <c r="AU7" s="16">
        <f t="shared" si="18"/>
        <v>6.7008135889935934E-8</v>
      </c>
      <c r="AV7" s="16">
        <f t="shared" si="19"/>
        <v>8.4764843835384519E-5</v>
      </c>
      <c r="AW7" s="30">
        <f>(SUMPRODUCT(AV$5:AV6,A$5:A6)+SUM(AV$5:AV6)*(Calculations!$B$6/30-0.5)+AV$4*Calculations!$B$6/30/2)/SUM(AV$4:AV6)</f>
        <v>1.499943473331546</v>
      </c>
      <c r="AX7" s="16"/>
      <c r="AZ7" s="138"/>
      <c r="BA7" s="8"/>
      <c r="BB7" s="6"/>
      <c r="BC7" s="6"/>
    </row>
    <row r="8" spans="1:55" x14ac:dyDescent="0.25">
      <c r="A8">
        <f t="shared" si="7"/>
        <v>4</v>
      </c>
      <c r="B8" t="str">
        <f>VLOOKUP(Calculations!$A$15+4,Months,2)</f>
        <v>May</v>
      </c>
      <c r="C8">
        <f t="shared" si="0"/>
        <v>2025</v>
      </c>
      <c r="D8">
        <f>C8*100+VLOOKUP(IF(Calculations!$A$15+A8&gt;12,Calculations!$A$15-12+A8,Calculations!$A$15+A8),Months,1)</f>
        <v>202505</v>
      </c>
      <c r="E8">
        <f>ROUND(Calculations!L24,0)</f>
        <v>42</v>
      </c>
      <c r="F8">
        <f>ROUND(Calculations!M24,0)</f>
        <v>40</v>
      </c>
      <c r="G8" s="12">
        <f>G7*IF($B8="January",1+IF(C8&gt;Personal!$L$18+1,Calculations!$B$22,Calculations!$B$21),1)</f>
        <v>2500</v>
      </c>
      <c r="H8" s="12">
        <f>IF(AND(Career!$F$15="Yes",$E8=62,$E7=61),G8,H7*IF($B8="January",(1+IF(C8&gt;Personal!$L$18+1,Calculations!$C$22,Calculations!$C$21)),1))</f>
        <v>2500</v>
      </c>
      <c r="I8" s="12">
        <f>H8*(1-'Retiree Assumptions'!$F$8)</f>
        <v>1950</v>
      </c>
      <c r="J8" s="12">
        <f>I8/(Calculations!$C$27^($A8-1+Calculations!$B$6/30))</f>
        <v>1930.1318468780269</v>
      </c>
      <c r="K8" s="23">
        <f t="shared" si="1"/>
        <v>1929.4773343378704</v>
      </c>
      <c r="L8" s="12">
        <f>L7*IF($B8="January",(1+IF(C8&gt;Personal!$L$18+1,Calculations!$B$22,Calculations!$B$21)),1)</f>
        <v>1375</v>
      </c>
      <c r="M8" s="12">
        <f>IF(AND(Career!$F$15="Yes",$E8=62,$E7=61),L8,M7*IF($B8="January",(1+IF(C8&gt;Personal!$L$18+1,Calculations!$C$22,Calculations!$C$21)),1))</f>
        <v>1375</v>
      </c>
      <c r="N8" s="12">
        <f>M8*(1-'Retiree Assumptions'!$F$10)</f>
        <v>1210</v>
      </c>
      <c r="O8" s="12">
        <f>N8/(Calculations!$C$27^$AW8)/(Calculations!$D$27^($A8-1-$AW8+Calculations!$B$6/30))</f>
        <v>1196.8989726009509</v>
      </c>
      <c r="P8" s="23">
        <f t="shared" si="2"/>
        <v>0.40572390297212246</v>
      </c>
      <c r="Q8" s="12">
        <f>IF(OR(A8&lt;=360,$E8&lt;70),Q7*IF($B8="January",(1+IF(C8&gt;Personal!$L$18+1,Calculations!$B$22,Calculations!$B$21)),1),0)</f>
        <v>162.5</v>
      </c>
      <c r="R8" s="12">
        <f>IF(OR(A8&lt;=360,$E8&lt;70),IF(AND(Career!$F$15="Yes",$E8=62,$E7=61),Q8,R7*IF($B8="January",(1+IF(C8&gt;Personal!$L$18+1,Calculations!$C$22,Calculations!$C$21)),1)),0)</f>
        <v>162.5</v>
      </c>
      <c r="S8" s="12">
        <f>R8*(1-'Retiree Assumptions'!$F$8)</f>
        <v>126.75</v>
      </c>
      <c r="T8" s="12">
        <f>S8/(Calculations!$C$27^($A8-1+Calculations!$B$6/30))</f>
        <v>125.45857004707175</v>
      </c>
      <c r="U8" s="23">
        <f t="shared" si="3"/>
        <v>125.38424661953412</v>
      </c>
      <c r="W8">
        <f t="shared" si="8"/>
        <v>2</v>
      </c>
      <c r="X8">
        <f t="shared" si="20"/>
        <v>2025</v>
      </c>
      <c r="Y8">
        <f t="shared" si="21"/>
        <v>42</v>
      </c>
      <c r="Z8">
        <f t="shared" si="9"/>
        <v>40</v>
      </c>
      <c r="AA8" s="12">
        <f>S8*12*Subsidy!$I$15/Subsidy!$I$14</f>
        <v>1216.8</v>
      </c>
      <c r="AB8" s="12">
        <f>SUM(S$5:S8)*Subsidy!$I$15/Subsidy!$I$14</f>
        <v>405.6</v>
      </c>
      <c r="AC8" s="12">
        <f>N8*Subsidy!$E$15/Subsidy!$E$14</f>
        <v>968</v>
      </c>
      <c r="AD8" s="12">
        <f t="shared" si="10"/>
        <v>11616</v>
      </c>
      <c r="AE8" s="12">
        <f>$AP8*AC8/(Calculations!$D$27^(A8-1+Calculations!$B$6/30))</f>
        <v>956.37818286498987</v>
      </c>
      <c r="AF8" s="12">
        <f>IF(AE8=0,0,SUM(AE8:AE$903)*AC8/AE8)</f>
        <v>427471.64616266609</v>
      </c>
      <c r="AH8" s="164">
        <f>VLOOKUP(E8,Rates2,5)*VLOOKUP(E8,Mort_Imp_Retirees,C8-'Mort Imp Cume'!$C$4+2)</f>
        <v>8.478640821196759E-5</v>
      </c>
      <c r="AI8" s="16">
        <f t="shared" si="11"/>
        <v>0.99991521359178803</v>
      </c>
      <c r="AJ8" s="164">
        <f>VLOOKUP(F8,Rates2,6)*VLOOKUP(F8,Mort_Imp_Survivors,C8-'Mort Imp Cume'!$C$4+2)</f>
        <v>6.3355405162224265E-5</v>
      </c>
      <c r="AK8" s="16">
        <f t="shared" si="12"/>
        <v>0.99993664459483778</v>
      </c>
      <c r="AL8" s="164">
        <f>VLOOKUP(F8,Rates2,7)*VLOOKUP(F8,Mort_Imp_Survivors,C8-'Mort Imp Cume'!$C$4+2)</f>
        <v>1.367695022091997E-4</v>
      </c>
      <c r="AM8" s="16">
        <f t="shared" si="13"/>
        <v>0.9998632304977908</v>
      </c>
      <c r="AN8" s="108">
        <f>PRODUCT(AI$4:AI7)</f>
        <v>0.99966089749712428</v>
      </c>
      <c r="AO8" s="16">
        <f>PRODUCT(AK$4:AK7)</f>
        <v>0.99974660246177804</v>
      </c>
      <c r="AP8" s="16">
        <f>PRODUCT(AM$4:AM7)</f>
        <v>0.99945303421631038</v>
      </c>
      <c r="AQ8" s="16">
        <f t="shared" si="14"/>
        <v>0.9994075858866418</v>
      </c>
      <c r="AR8" s="16">
        <f t="shared" si="15"/>
        <v>2.5331161048252194E-4</v>
      </c>
      <c r="AS8" s="16">
        <f t="shared" si="16"/>
        <v>8.4730811052134765E-5</v>
      </c>
      <c r="AT8" s="16">
        <f t="shared" si="17"/>
        <v>3.3897923906681457E-4</v>
      </c>
      <c r="AU8" s="16">
        <f t="shared" si="18"/>
        <v>1.2326380886075504E-7</v>
      </c>
      <c r="AV8" s="16">
        <f t="shared" si="19"/>
        <v>8.4757656928733066E-5</v>
      </c>
      <c r="AW8" s="30">
        <f>(SUMPRODUCT(AV$5:AV7,A$5:A7)+SUM(AV$5:AV7)*(Calculations!$B$6/30-0.5)+AV$4*Calculations!$B$6/30/2)/SUM(AV$4:AV7)</f>
        <v>1.9998940124967379</v>
      </c>
      <c r="AX8" s="16"/>
      <c r="AZ8" s="138"/>
    </row>
    <row r="9" spans="1:55" x14ac:dyDescent="0.25">
      <c r="A9">
        <f t="shared" si="7"/>
        <v>5</v>
      </c>
      <c r="B9" t="str">
        <f>VLOOKUP(Calculations!$A$15+5,Months,2)</f>
        <v>June</v>
      </c>
      <c r="C9">
        <f t="shared" si="0"/>
        <v>2025</v>
      </c>
      <c r="D9">
        <f>C9*100+VLOOKUP(IF(Calculations!$A$15+A9&gt;12,Calculations!$A$15-12+A9,Calculations!$A$15+A9),Months,1)</f>
        <v>202506</v>
      </c>
      <c r="E9">
        <f>ROUND(Calculations!L25,0)</f>
        <v>42</v>
      </c>
      <c r="F9">
        <f>ROUND(Calculations!M25,0)</f>
        <v>40</v>
      </c>
      <c r="G9" s="12">
        <f>G8*IF($B9="January",1+IF(C9&gt;Personal!$L$18+1,Calculations!$B$22,Calculations!$B$21),1)</f>
        <v>2500</v>
      </c>
      <c r="H9" s="12">
        <f>IF(AND(Career!$F$15="Yes",$E9=62,$E8=61),G9,H8*IF($B9="January",(1+IF(C9&gt;Personal!$L$18+1,Calculations!$C$22,Calculations!$C$21)),1))</f>
        <v>2500</v>
      </c>
      <c r="I9" s="12">
        <f>H9*(1-'Retiree Assumptions'!$F$8)</f>
        <v>1950</v>
      </c>
      <c r="J9" s="12">
        <f>I9/(Calculations!$C$27^($A9-1+Calculations!$B$6/30))</f>
        <v>1925.1965196156539</v>
      </c>
      <c r="K9" s="23">
        <f t="shared" si="1"/>
        <v>1924.3805055111945</v>
      </c>
      <c r="L9" s="12">
        <f>L8*IF($B9="January",(1+IF(C9&gt;Personal!$L$18+1,Calculations!$B$22,Calculations!$B$21)),1)</f>
        <v>1375</v>
      </c>
      <c r="M9" s="12">
        <f>IF(AND(Career!$F$15="Yes",$E9=62,$E8=61),L9,M8*IF($B9="January",(1+IF(C9&gt;Personal!$L$18+1,Calculations!$C$22,Calculations!$C$21)),1))</f>
        <v>1375</v>
      </c>
      <c r="N9" s="12">
        <f>M9*(1-'Retiree Assumptions'!$F$10)</f>
        <v>1210</v>
      </c>
      <c r="O9" s="12">
        <f>N9/(Calculations!$C$27^$AW9)/(Calculations!$D$27^($A9-1-$AW9+Calculations!$B$6/30))</f>
        <v>1193.6459256036458</v>
      </c>
      <c r="P9" s="23">
        <f t="shared" si="2"/>
        <v>0.50570443512339236</v>
      </c>
      <c r="Q9" s="12">
        <f>IF(OR(A9&lt;=360,$E9&lt;70),Q8*IF($B9="January",(1+IF(C9&gt;Personal!$L$18+1,Calculations!$B$22,Calculations!$B$21)),1),0)</f>
        <v>162.5</v>
      </c>
      <c r="R9" s="12">
        <f>IF(OR(A9&lt;=360,$E9&lt;70),IF(AND(Career!$F$15="Yes",$E9=62,$E8=61),Q9,R8*IF($B9="January",(1+IF(C9&gt;Personal!$L$18+1,Calculations!$C$22,Calculations!$C$21)),1)),0)</f>
        <v>162.5</v>
      </c>
      <c r="S9" s="12">
        <f>R9*(1-'Retiree Assumptions'!$F$8)</f>
        <v>126.75</v>
      </c>
      <c r="T9" s="12">
        <f>S9/(Calculations!$C$27^($A9-1+Calculations!$B$6/30))</f>
        <v>125.13777377501751</v>
      </c>
      <c r="U9" s="23">
        <f t="shared" si="3"/>
        <v>125.04511390904567</v>
      </c>
      <c r="W9">
        <f t="shared" si="8"/>
        <v>2</v>
      </c>
      <c r="X9">
        <f t="shared" si="20"/>
        <v>2025</v>
      </c>
      <c r="Y9">
        <f t="shared" si="21"/>
        <v>42</v>
      </c>
      <c r="Z9">
        <f t="shared" si="9"/>
        <v>40</v>
      </c>
      <c r="AA9" s="12">
        <f>S9*12*Subsidy!$I$15/Subsidy!$I$14</f>
        <v>1216.8</v>
      </c>
      <c r="AB9" s="12">
        <f>SUM(S$5:S9)*Subsidy!$I$15/Subsidy!$I$14</f>
        <v>507</v>
      </c>
      <c r="AC9" s="12">
        <f>N9*Subsidy!$E$15/Subsidy!$E$14</f>
        <v>968</v>
      </c>
      <c r="AD9" s="12">
        <f t="shared" si="10"/>
        <v>11616</v>
      </c>
      <c r="AE9" s="12">
        <f>$AP9*AC9/(Calculations!$D$27^(A9-1+Calculations!$B$6/30))</f>
        <v>953.49459618517835</v>
      </c>
      <c r="AF9" s="12">
        <f>IF(AE9=0,0,SUM(AE9:AE$903)*AC9/AE9)</f>
        <v>427793.49115799816</v>
      </c>
      <c r="AH9" s="164">
        <f>VLOOKUP(E9,Rates2,5)*VLOOKUP(E9,Mort_Imp_Retirees,C9-'Mort Imp Cume'!$C$4+2)</f>
        <v>8.478640821196759E-5</v>
      </c>
      <c r="AI9" s="16">
        <f t="shared" si="11"/>
        <v>0.99991521359178803</v>
      </c>
      <c r="AJ9" s="164">
        <f>VLOOKUP(F9,Rates2,6)*VLOOKUP(F9,Mort_Imp_Survivors,C9-'Mort Imp Cume'!$C$4+2)</f>
        <v>6.3355405162224265E-5</v>
      </c>
      <c r="AK9" s="16">
        <f t="shared" si="12"/>
        <v>0.99993664459483778</v>
      </c>
      <c r="AL9" s="164">
        <f>VLOOKUP(F9,Rates2,7)*VLOOKUP(F9,Mort_Imp_Survivors,C9-'Mort Imp Cume'!$C$4+2)</f>
        <v>1.367695022091997E-4</v>
      </c>
      <c r="AM9" s="16">
        <f t="shared" si="13"/>
        <v>0.9998632304977908</v>
      </c>
      <c r="AN9" s="108">
        <f>PRODUCT(AI$4:AI8)</f>
        <v>0.99957613984019555</v>
      </c>
      <c r="AO9" s="16">
        <f>PRODUCT(AK$4:AK8)</f>
        <v>0.99968326311071953</v>
      </c>
      <c r="AP9" s="16">
        <f>PRODUCT(AM$4:AM8)</f>
        <v>0.99931633952233911</v>
      </c>
      <c r="AQ9" s="16">
        <f t="shared" si="14"/>
        <v>0.9992595372030636</v>
      </c>
      <c r="AR9" s="16">
        <f t="shared" si="15"/>
        <v>3.1660263713196034E-4</v>
      </c>
      <c r="AS9" s="16">
        <f t="shared" si="16"/>
        <v>8.4718259331283401E-5</v>
      </c>
      <c r="AT9" s="16">
        <f t="shared" si="17"/>
        <v>4.2366368809716292E-4</v>
      </c>
      <c r="AU9" s="16">
        <f t="shared" si="18"/>
        <v>1.9647170727978653E-7</v>
      </c>
      <c r="AV9" s="16">
        <f t="shared" si="19"/>
        <v>8.4750470631433618E-5</v>
      </c>
      <c r="AW9" s="30">
        <f>(SUMPRODUCT(AV$5:AV8,A$5:A8)+SUM(AV$5:AV8)*(Calculations!$B$6/30-0.5)+AV$4*Calculations!$B$6/30/2)/SUM(AV$4:AV8)</f>
        <v>2.4998304199949635</v>
      </c>
      <c r="AX9" s="16"/>
      <c r="AZ9" s="138"/>
    </row>
    <row r="10" spans="1:55" x14ac:dyDescent="0.25">
      <c r="A10">
        <f t="shared" si="7"/>
        <v>6</v>
      </c>
      <c r="B10" t="str">
        <f>VLOOKUP(Calculations!$A$15+6,Months,2)</f>
        <v>July</v>
      </c>
      <c r="C10">
        <f t="shared" si="0"/>
        <v>2025</v>
      </c>
      <c r="D10">
        <f>C10*100+VLOOKUP(IF(Calculations!$A$15+A10&gt;12,Calculations!$A$15-12+A10,Calculations!$A$15+A10),Months,1)</f>
        <v>202507</v>
      </c>
      <c r="E10">
        <f>ROUND(Calculations!L26,0)</f>
        <v>42</v>
      </c>
      <c r="F10">
        <f>ROUND(Calculations!M26,0)</f>
        <v>40</v>
      </c>
      <c r="G10" s="12">
        <f>G9*IF($B10="January",1+IF(C10&gt;Personal!$L$18+1,Calculations!$B$22,Calculations!$B$21),1)</f>
        <v>2500</v>
      </c>
      <c r="H10" s="12">
        <f>IF(AND(Career!$F$15="Yes",$E10=62,$E9=61),G10,H9*IF($B10="January",(1+IF(C10&gt;Personal!$L$18+1,Calculations!$C$22,Calculations!$C$21)),1))</f>
        <v>2500</v>
      </c>
      <c r="I10" s="12">
        <f>H10*(1-'Retiree Assumptions'!$F$8)</f>
        <v>1950</v>
      </c>
      <c r="J10" s="12">
        <f>I10/(Calculations!$C$27^($A10-1+Calculations!$B$6/30))</f>
        <v>1920.2738119342837</v>
      </c>
      <c r="K10" s="23">
        <f t="shared" si="1"/>
        <v>1919.2971402601863</v>
      </c>
      <c r="L10" s="12">
        <f>L9*IF($B10="January",(1+IF(C10&gt;Personal!$L$18+1,Calculations!$B$22,Calculations!$B$21)),1)</f>
        <v>1375</v>
      </c>
      <c r="M10" s="12">
        <f>IF(AND(Career!$F$15="Yes",$E10=62,$E9=61),L10,M9*IF($B10="January",(1+IF(C10&gt;Personal!$L$18+1,Calculations!$C$22,Calculations!$C$21)),1))</f>
        <v>1375</v>
      </c>
      <c r="N10" s="12">
        <f>M10*(1-'Retiree Assumptions'!$F$10)</f>
        <v>1210</v>
      </c>
      <c r="O10" s="12">
        <f>N10/(Calculations!$C$27^$AW10)/(Calculations!$D$27^($A10-1-$AW10+Calculations!$B$6/30))</f>
        <v>1190.4017146226709</v>
      </c>
      <c r="P10" s="23">
        <f t="shared" si="2"/>
        <v>0.60510976494162072</v>
      </c>
      <c r="Q10" s="12">
        <f>IF(OR(A10&lt;=360,$E10&lt;70),Q9*IF($B10="January",(1+IF(C10&gt;Personal!$L$18+1,Calculations!$B$22,Calculations!$B$21)),1),0)</f>
        <v>162.5</v>
      </c>
      <c r="R10" s="12">
        <f>IF(OR(A10&lt;=360,$E10&lt;70),IF(AND(Career!$F$15="Yes",$E10=62,$E9=61),Q10,R9*IF($B10="January",(1+IF(C10&gt;Personal!$L$18+1,Calculations!$C$22,Calculations!$C$21)),1)),0)</f>
        <v>162.5</v>
      </c>
      <c r="S10" s="12">
        <f>R10*(1-'Retiree Assumptions'!$F$8)</f>
        <v>126.75</v>
      </c>
      <c r="T10" s="12">
        <f>S10/(Calculations!$C$27^($A10-1+Calculations!$B$6/30))</f>
        <v>124.81779777572844</v>
      </c>
      <c r="U10" s="23">
        <f t="shared" si="3"/>
        <v>124.70689846686186</v>
      </c>
      <c r="W10">
        <f t="shared" si="8"/>
        <v>2</v>
      </c>
      <c r="X10">
        <f t="shared" si="20"/>
        <v>2025</v>
      </c>
      <c r="Y10">
        <f t="shared" si="21"/>
        <v>42</v>
      </c>
      <c r="Z10">
        <f t="shared" si="9"/>
        <v>40</v>
      </c>
      <c r="AA10" s="12">
        <f>S10*12*Subsidy!$I$15/Subsidy!$I$14</f>
        <v>1216.8</v>
      </c>
      <c r="AB10" s="12">
        <f>SUM(S$5:S10)*Subsidy!$I$15/Subsidy!$I$14</f>
        <v>608.4</v>
      </c>
      <c r="AC10" s="12">
        <f>N10*Subsidy!$E$15/Subsidy!$E$14</f>
        <v>968</v>
      </c>
      <c r="AD10" s="12">
        <f t="shared" si="10"/>
        <v>11616</v>
      </c>
      <c r="AE10" s="12">
        <f>$AP10*AC10/(Calculations!$D$27^(A10-1+Calculations!$B$6/30))</f>
        <v>950.61970384019094</v>
      </c>
      <c r="AF10" s="12">
        <f>IF(AE10=0,0,SUM(AE10:AE$903)*AC10/AE10)</f>
        <v>428116.30948652502</v>
      </c>
      <c r="AH10" s="164">
        <f>VLOOKUP(E10,Rates2,5)*VLOOKUP(E10,Mort_Imp_Retirees,C10-'Mort Imp Cume'!$C$4+2)</f>
        <v>8.478640821196759E-5</v>
      </c>
      <c r="AI10" s="16">
        <f t="shared" si="11"/>
        <v>0.99991521359178803</v>
      </c>
      <c r="AJ10" s="164">
        <f>VLOOKUP(F10,Rates2,6)*VLOOKUP(F10,Mort_Imp_Survivors,C10-'Mort Imp Cume'!$C$4+2)</f>
        <v>6.3355405162224265E-5</v>
      </c>
      <c r="AK10" s="16">
        <f t="shared" si="12"/>
        <v>0.99993664459483778</v>
      </c>
      <c r="AL10" s="164">
        <f>VLOOKUP(F10,Rates2,7)*VLOOKUP(F10,Mort_Imp_Survivors,C10-'Mort Imp Cume'!$C$4+2)</f>
        <v>1.367695022091997E-4</v>
      </c>
      <c r="AM10" s="16">
        <f t="shared" si="13"/>
        <v>0.9998632304977908</v>
      </c>
      <c r="AN10" s="108">
        <f>PRODUCT(AI$4:AI9)</f>
        <v>0.99949138936956416</v>
      </c>
      <c r="AO10" s="16">
        <f>PRODUCT(AK$4:AK9)</f>
        <v>0.99961992777255126</v>
      </c>
      <c r="AP10" s="16">
        <f>PRODUCT(AM$4:AM9)</f>
        <v>0.99917966352403309</v>
      </c>
      <c r="AQ10" s="16">
        <f t="shared" si="14"/>
        <v>0.99911151045089064</v>
      </c>
      <c r="AR10" s="16">
        <f t="shared" si="15"/>
        <v>3.7987891867352175E-4</v>
      </c>
      <c r="AS10" s="16">
        <f t="shared" si="16"/>
        <v>8.4705709469799312E-5</v>
      </c>
      <c r="AT10" s="16">
        <f t="shared" si="17"/>
        <v>5.0832400315672108E-4</v>
      </c>
      <c r="AU10" s="16">
        <f t="shared" si="18"/>
        <v>2.8662727911857137E-7</v>
      </c>
      <c r="AV10" s="16">
        <f t="shared" si="19"/>
        <v>8.4743284943434514E-5</v>
      </c>
      <c r="AW10" s="30">
        <f>(SUMPRODUCT(AV$5:AV9,A$5:A9)+SUM(AV$5:AV9)*(Calculations!$B$6/30-0.5)+AV$4*Calculations!$B$6/30/2)/SUM(AV$4:AV9)</f>
        <v>2.9997526958263139</v>
      </c>
      <c r="AX10" s="16"/>
      <c r="AZ10" s="138"/>
    </row>
    <row r="11" spans="1:55" x14ac:dyDescent="0.25">
      <c r="A11">
        <f t="shared" si="7"/>
        <v>7</v>
      </c>
      <c r="B11" t="str">
        <f>VLOOKUP(Calculations!$A$15+7,Months,2)</f>
        <v>August</v>
      </c>
      <c r="C11">
        <f t="shared" si="0"/>
        <v>2025</v>
      </c>
      <c r="D11">
        <f>C11*100+VLOOKUP(IF(Calculations!$A$15+A11&gt;12,Calculations!$A$15-12+A11,Calculations!$A$15+A11),Months,1)</f>
        <v>202508</v>
      </c>
      <c r="E11">
        <f>ROUND(Calculations!L27,0)</f>
        <v>42</v>
      </c>
      <c r="F11">
        <f>ROUND(Calculations!M27,0)</f>
        <v>40</v>
      </c>
      <c r="G11" s="12">
        <f>G10*IF($B11="January",1+IF(C11&gt;Personal!$L$18+1,Calculations!$B$22,Calculations!$B$21),1)</f>
        <v>2500</v>
      </c>
      <c r="H11" s="12">
        <f>IF(AND(Career!$F$15="Yes",$E11=62,$E10=61),G11,H10*IF($B11="January",(1+IF(C11&gt;Personal!$L$18+1,Calculations!$C$22,Calculations!$C$21)),1))</f>
        <v>2500</v>
      </c>
      <c r="I11" s="12">
        <f>H11*(1-'Retiree Assumptions'!$F$8)</f>
        <v>1950</v>
      </c>
      <c r="J11" s="12">
        <f>I11/(Calculations!$C$27^($A11-1+Calculations!$B$6/30))</f>
        <v>1915.3636915657767</v>
      </c>
      <c r="K11" s="23">
        <f t="shared" si="1"/>
        <v>1914.2272030200108</v>
      </c>
      <c r="L11" s="12">
        <f>L10*IF($B11="January",(1+IF(C11&gt;Personal!$L$18+1,Calculations!$B$22,Calculations!$B$21)),1)</f>
        <v>1375</v>
      </c>
      <c r="M11" s="12">
        <f>IF(AND(Career!$F$15="Yes",$E11=62,$E10=61),L11,M10*IF($B11="January",(1+IF(C11&gt;Personal!$L$18+1,Calculations!$C$22,Calculations!$C$21)),1))</f>
        <v>1375</v>
      </c>
      <c r="N11" s="12">
        <f>M11*(1-'Retiree Assumptions'!$F$10)</f>
        <v>1210</v>
      </c>
      <c r="O11" s="12">
        <f>N11/(Calculations!$C$27^$AW11)/(Calculations!$D$27^($A11-1-$AW11+Calculations!$B$6/30))</f>
        <v>1187.1663156721529</v>
      </c>
      <c r="P11" s="23">
        <f t="shared" si="2"/>
        <v>0.7039423633969647</v>
      </c>
      <c r="Q11" s="12">
        <f>IF(OR(A11&lt;=360,$E11&lt;70),Q10*IF($B11="January",(1+IF(C11&gt;Personal!$L$18+1,Calculations!$B$22,Calculations!$B$21)),1),0)</f>
        <v>162.5</v>
      </c>
      <c r="R11" s="12">
        <f>IF(OR(A11&lt;=360,$E11&lt;70),IF(AND(Career!$F$15="Yes",$E11=62,$E10=61),Q11,R10*IF($B11="January",(1+IF(C11&gt;Personal!$L$18+1,Calculations!$C$22,Calculations!$C$21)),1)),0)</f>
        <v>162.5</v>
      </c>
      <c r="S11" s="12">
        <f>R11*(1-'Retiree Assumptions'!$F$8)</f>
        <v>126.75</v>
      </c>
      <c r="T11" s="12">
        <f>S11/(Calculations!$C$27^($A11-1+Calculations!$B$6/30))</f>
        <v>124.49863995177549</v>
      </c>
      <c r="U11" s="23">
        <f t="shared" si="3"/>
        <v>124.36959781200363</v>
      </c>
      <c r="W11">
        <f t="shared" si="8"/>
        <v>2</v>
      </c>
      <c r="X11">
        <f t="shared" si="20"/>
        <v>2025</v>
      </c>
      <c r="Y11">
        <f t="shared" si="21"/>
        <v>42</v>
      </c>
      <c r="Z11">
        <f t="shared" si="9"/>
        <v>40</v>
      </c>
      <c r="AA11" s="12">
        <f>S11*12*Subsidy!$I$15/Subsidy!$I$14</f>
        <v>1216.8</v>
      </c>
      <c r="AB11" s="12">
        <f>SUM(S$5:S11)*Subsidy!$I$15/Subsidy!$I$14</f>
        <v>709.8</v>
      </c>
      <c r="AC11" s="12">
        <f>N11*Subsidy!$E$15/Subsidy!$E$14</f>
        <v>968</v>
      </c>
      <c r="AD11" s="12">
        <f t="shared" si="10"/>
        <v>11616</v>
      </c>
      <c r="AE11" s="12">
        <f>$AP11*AC11/(Calculations!$D$27^(A11-1+Calculations!$B$6/30))</f>
        <v>947.75347961564</v>
      </c>
      <c r="AF11" s="12">
        <f>IF(AE11=0,0,SUM(AE11:AE$903)*AC11/AE11)</f>
        <v>428440.10409182968</v>
      </c>
      <c r="AH11" s="164">
        <f>VLOOKUP(E11,Rates2,5)*VLOOKUP(E11,Mort_Imp_Retirees,C11-'Mort Imp Cume'!$C$4+2)</f>
        <v>8.478640821196759E-5</v>
      </c>
      <c r="AI11" s="16">
        <f t="shared" si="11"/>
        <v>0.99991521359178803</v>
      </c>
      <c r="AJ11" s="164">
        <f>VLOOKUP(F11,Rates2,6)*VLOOKUP(F11,Mort_Imp_Survivors,C11-'Mort Imp Cume'!$C$4+2)</f>
        <v>6.3355405162224265E-5</v>
      </c>
      <c r="AK11" s="16">
        <f t="shared" si="12"/>
        <v>0.99993664459483778</v>
      </c>
      <c r="AL11" s="164">
        <f>VLOOKUP(F11,Rates2,7)*VLOOKUP(F11,Mort_Imp_Survivors,C11-'Mort Imp Cume'!$C$4+2)</f>
        <v>1.367695022091997E-4</v>
      </c>
      <c r="AM11" s="16">
        <f t="shared" si="13"/>
        <v>0.9998632304977908</v>
      </c>
      <c r="AN11" s="108">
        <f>PRODUCT(AI$4:AI10)</f>
        <v>0.99940664608462071</v>
      </c>
      <c r="AO11" s="16">
        <f>PRODUCT(AK$4:AK10)</f>
        <v>0.999556596447019</v>
      </c>
      <c r="AP11" s="16">
        <f>PRODUCT(AM$4:AM10)</f>
        <v>0.99904300621883535</v>
      </c>
      <c r="AQ11" s="16">
        <f t="shared" si="14"/>
        <v>0.99896350562687397</v>
      </c>
      <c r="AR11" s="16">
        <f t="shared" si="15"/>
        <v>4.4314045774674883E-4</v>
      </c>
      <c r="AS11" s="16">
        <f t="shared" si="16"/>
        <v>8.4693161467407042E-5</v>
      </c>
      <c r="AT11" s="16">
        <f t="shared" si="17"/>
        <v>5.9296018940564765E-4</v>
      </c>
      <c r="AU11" s="16">
        <f t="shared" si="18"/>
        <v>3.9372597363256275E-7</v>
      </c>
      <c r="AV11" s="16">
        <f t="shared" si="19"/>
        <v>8.4736099864684078E-5</v>
      </c>
      <c r="AW11" s="30">
        <f>(SUMPRODUCT(AV$5:AV10,A$5:A10)+SUM(AV$5:AV10)*(Calculations!$B$6/30-0.5)+AV$4*Calculations!$B$6/30/2)/SUM(AV$4:AV10)</f>
        <v>3.4996608399909022</v>
      </c>
      <c r="AX11" s="16"/>
      <c r="AZ11" s="138"/>
    </row>
    <row r="12" spans="1:55" x14ac:dyDescent="0.25">
      <c r="A12">
        <f t="shared" si="7"/>
        <v>8</v>
      </c>
      <c r="B12" t="str">
        <f>VLOOKUP(Calculations!$A$15+8,Months,2)</f>
        <v>September</v>
      </c>
      <c r="C12">
        <f t="shared" si="0"/>
        <v>2025</v>
      </c>
      <c r="D12">
        <f>C12*100+VLOOKUP(IF(Calculations!$A$15+A12&gt;12,Calculations!$A$15-12+A12,Calculations!$A$15+A12),Months,1)</f>
        <v>202509</v>
      </c>
      <c r="E12">
        <f>ROUND(Calculations!L28,0)</f>
        <v>42</v>
      </c>
      <c r="F12">
        <f>ROUND(Calculations!M28,0)</f>
        <v>40</v>
      </c>
      <c r="G12" s="12">
        <f>G11*IF($B12="January",1+IF(C12&gt;Personal!$L$18+1,Calculations!$B$22,Calculations!$B$21),1)</f>
        <v>2500</v>
      </c>
      <c r="H12" s="12">
        <f>IF(AND(Career!$F$15="Yes",$E12=62,$E11=61),G12,H11*IF($B12="January",(1+IF(C12&gt;Personal!$L$18+1,Calculations!$C$22,Calculations!$C$21)),1))</f>
        <v>2500</v>
      </c>
      <c r="I12" s="12">
        <f>H12*(1-'Retiree Assumptions'!$F$8)</f>
        <v>1950</v>
      </c>
      <c r="J12" s="12">
        <f>I12/(Calculations!$C$27^($A12-1+Calculations!$B$6/30))</f>
        <v>1910.4661263245043</v>
      </c>
      <c r="K12" s="23">
        <f t="shared" si="1"/>
        <v>1909.1706583197818</v>
      </c>
      <c r="L12" s="12">
        <f>L11*IF($B12="January",(1+IF(C12&gt;Personal!$L$18+1,Calculations!$B$22,Calculations!$B$21)),1)</f>
        <v>1375</v>
      </c>
      <c r="M12" s="12">
        <f>IF(AND(Career!$F$15="Yes",$E12=62,$E11=61),L12,M11*IF($B12="January",(1+IF(C12&gt;Personal!$L$18+1,Calculations!$C$22,Calculations!$C$21)),1))</f>
        <v>1375</v>
      </c>
      <c r="N12" s="12">
        <f>M12*(1-'Retiree Assumptions'!$F$10)</f>
        <v>1210</v>
      </c>
      <c r="O12" s="12">
        <f>N12/(Calculations!$C$27^$AW12)/(Calculations!$D$27^($A12-1-$AW12+Calculations!$B$6/30))</f>
        <v>1183.9397048312912</v>
      </c>
      <c r="P12" s="23">
        <f t="shared" si="2"/>
        <v>0.80220469203844691</v>
      </c>
      <c r="Q12" s="12">
        <f>IF(OR(A12&lt;=360,$E12&lt;70),Q11*IF($B12="January",(1+IF(C12&gt;Personal!$L$18+1,Calculations!$B$22,Calculations!$B$21)),1),0)</f>
        <v>162.5</v>
      </c>
      <c r="R12" s="12">
        <f>IF(OR(A12&lt;=360,$E12&lt;70),IF(AND(Career!$F$15="Yes",$E12=62,$E11=61),Q12,R11*IF($B12="January",(1+IF(C12&gt;Personal!$L$18+1,Calculations!$C$22,Calculations!$C$21)),1)),0)</f>
        <v>162.5</v>
      </c>
      <c r="S12" s="12">
        <f>R12*(1-'Retiree Assumptions'!$F$8)</f>
        <v>126.75</v>
      </c>
      <c r="T12" s="12">
        <f>S12/(Calculations!$C$27^($A12-1+Calculations!$B$6/30))</f>
        <v>124.18029821109278</v>
      </c>
      <c r="U12" s="23">
        <f t="shared" si="3"/>
        <v>124.03320947020239</v>
      </c>
      <c r="W12">
        <f t="shared" si="8"/>
        <v>2</v>
      </c>
      <c r="X12">
        <f t="shared" si="20"/>
        <v>2025</v>
      </c>
      <c r="Y12">
        <f t="shared" si="21"/>
        <v>42</v>
      </c>
      <c r="Z12">
        <f t="shared" si="9"/>
        <v>40</v>
      </c>
      <c r="AA12" s="12">
        <f>S12*12*Subsidy!$I$15/Subsidy!$I$14</f>
        <v>1216.8</v>
      </c>
      <c r="AB12" s="12">
        <f>SUM(S$5:S12)*Subsidy!$I$15/Subsidy!$I$14</f>
        <v>811.2</v>
      </c>
      <c r="AC12" s="12">
        <f>N12*Subsidy!$E$15/Subsidy!$E$14</f>
        <v>968</v>
      </c>
      <c r="AD12" s="12">
        <f t="shared" si="10"/>
        <v>11616</v>
      </c>
      <c r="AE12" s="12">
        <f>$AP12*AC12/(Calculations!$D$27^(A12-1+Calculations!$B$6/30))</f>
        <v>944.89589737617757</v>
      </c>
      <c r="AF12" s="12">
        <f>IF(AE12=0,0,SUM(AE12:AE$903)*AC12/AE12)</f>
        <v>428764.87792639754</v>
      </c>
      <c r="AH12" s="164">
        <f>VLOOKUP(E12,Rates2,5)*VLOOKUP(E12,Mort_Imp_Retirees,C12-'Mort Imp Cume'!$C$4+2)</f>
        <v>8.478640821196759E-5</v>
      </c>
      <c r="AI12" s="16">
        <f t="shared" si="11"/>
        <v>0.99991521359178803</v>
      </c>
      <c r="AJ12" s="164">
        <f>VLOOKUP(F12,Rates2,6)*VLOOKUP(F12,Mort_Imp_Survivors,C12-'Mort Imp Cume'!$C$4+2)</f>
        <v>6.3355405162224265E-5</v>
      </c>
      <c r="AK12" s="16">
        <f t="shared" si="12"/>
        <v>0.99993664459483778</v>
      </c>
      <c r="AL12" s="164">
        <f>VLOOKUP(F12,Rates2,7)*VLOOKUP(F12,Mort_Imp_Survivors,C12-'Mort Imp Cume'!$C$4+2)</f>
        <v>1.367695022091997E-4</v>
      </c>
      <c r="AM12" s="16">
        <f t="shared" si="13"/>
        <v>0.9998632304977908</v>
      </c>
      <c r="AN12" s="108">
        <f>PRODUCT(AI$4:AI11)</f>
        <v>0.99932190998475601</v>
      </c>
      <c r="AO12" s="16">
        <f>PRODUCT(AK$4:AK11)</f>
        <v>0.99949326913386849</v>
      </c>
      <c r="AP12" s="16">
        <f>PRODUCT(AM$4:AM11)</f>
        <v>0.99890636760418927</v>
      </c>
      <c r="AQ12" s="16">
        <f t="shared" si="14"/>
        <v>0.99881552272776519</v>
      </c>
      <c r="AR12" s="16">
        <f t="shared" si="15"/>
        <v>5.0638725699077096E-4</v>
      </c>
      <c r="AS12" s="16">
        <f t="shared" si="16"/>
        <v>8.4680615323831177E-5</v>
      </c>
      <c r="AT12" s="16">
        <f t="shared" si="17"/>
        <v>6.7757225200311974E-4</v>
      </c>
      <c r="AU12" s="16">
        <f t="shared" si="18"/>
        <v>5.1776324091665736E-7</v>
      </c>
      <c r="AV12" s="16">
        <f t="shared" si="19"/>
        <v>8.4728915395130647E-5</v>
      </c>
      <c r="AW12" s="30">
        <f>(SUMPRODUCT(AV$5:AV11,A$5:A11)+SUM(AV$5:AV11)*(Calculations!$B$6/30-0.5)+AV$4*Calculations!$B$6/30/2)/SUM(AV$4:AV11)</f>
        <v>3.9995548524888584</v>
      </c>
      <c r="AX12" s="16"/>
      <c r="BA12" s="10"/>
      <c r="BB12" s="139"/>
      <c r="BC12" s="139"/>
    </row>
    <row r="13" spans="1:55" x14ac:dyDescent="0.25">
      <c r="A13">
        <f t="shared" si="7"/>
        <v>9</v>
      </c>
      <c r="B13" t="str">
        <f>VLOOKUP(Calculations!$A$15+9,Months,2)</f>
        <v>October</v>
      </c>
      <c r="C13">
        <f t="shared" si="0"/>
        <v>2025</v>
      </c>
      <c r="D13">
        <f>C13*100+VLOOKUP(IF(Calculations!$A$15+A13&gt;12,Calculations!$A$15-12+A13,Calculations!$A$15+A13),Months,1)</f>
        <v>202510</v>
      </c>
      <c r="E13">
        <f>ROUND(Calculations!L29,0)</f>
        <v>42</v>
      </c>
      <c r="F13">
        <f>ROUND(Calculations!M29,0)</f>
        <v>40</v>
      </c>
      <c r="G13" s="12">
        <f>G12*IF($B13="January",1+IF(C13&gt;Personal!$L$18+1,Calculations!$B$22,Calculations!$B$21),1)</f>
        <v>2500</v>
      </c>
      <c r="H13" s="12">
        <f>IF(AND(Career!$F$15="Yes",$E13=62,$E12=61),G13,H12*IF($B13="January",(1+IF(C13&gt;Personal!$L$18+1,Calculations!$C$22,Calculations!$C$21)),1))</f>
        <v>2500</v>
      </c>
      <c r="I13" s="12">
        <f>H13*(1-'Retiree Assumptions'!$F$8)</f>
        <v>1950</v>
      </c>
      <c r="J13" s="12">
        <f>I13/(Calculations!$C$27^($A13-1+Calculations!$B$6/30))</f>
        <v>1905.5810841071343</v>
      </c>
      <c r="K13" s="23">
        <f t="shared" si="1"/>
        <v>1904.1274707823095</v>
      </c>
      <c r="L13" s="12">
        <f>L12*IF($B13="January",(1+IF(C13&gt;Personal!$L$18+1,Calculations!$B$22,Calculations!$B$21)),1)</f>
        <v>1375</v>
      </c>
      <c r="M13" s="12">
        <f>IF(AND(Career!$F$15="Yes",$E13=62,$E12=61),L13,M12*IF($B13="January",(1+IF(C13&gt;Personal!$L$18+1,Calculations!$C$22,Calculations!$C$21)),1))</f>
        <v>1375</v>
      </c>
      <c r="N13" s="12">
        <f>M13*(1-'Retiree Assumptions'!$F$10)</f>
        <v>1210</v>
      </c>
      <c r="O13" s="12">
        <f>N13/(Calculations!$C$27^$AW13)/(Calculations!$D$27^($A13-1-$AW13+Calculations!$B$6/30))</f>
        <v>1180.7218582441785</v>
      </c>
      <c r="P13" s="23">
        <f t="shared" si="2"/>
        <v>0.89989920302759863</v>
      </c>
      <c r="Q13" s="12">
        <f>IF(OR(A13&lt;=360,$E13&lt;70),Q12*IF($B13="January",(1+IF(C13&gt;Personal!$L$18+1,Calculations!$B$22,Calculations!$B$21)),1),0)</f>
        <v>162.5</v>
      </c>
      <c r="R13" s="12">
        <f>IF(OR(A13&lt;=360,$E13&lt;70),IF(AND(Career!$F$15="Yes",$E13=62,$E12=61),Q13,R12*IF($B13="January",(1+IF(C13&gt;Personal!$L$18+1,Calculations!$C$22,Calculations!$C$21)),1)),0)</f>
        <v>162.5</v>
      </c>
      <c r="S13" s="12">
        <f>R13*(1-'Retiree Assumptions'!$F$8)</f>
        <v>126.75</v>
      </c>
      <c r="T13" s="12">
        <f>S13/(Calculations!$C$27^($A13-1+Calculations!$B$6/30))</f>
        <v>123.86277046696372</v>
      </c>
      <c r="U13" s="23">
        <f t="shared" si="3"/>
        <v>123.69773097388179</v>
      </c>
      <c r="W13">
        <f t="shared" si="8"/>
        <v>2</v>
      </c>
      <c r="X13">
        <f t="shared" si="20"/>
        <v>2025</v>
      </c>
      <c r="Y13">
        <f t="shared" si="21"/>
        <v>42</v>
      </c>
      <c r="Z13">
        <f t="shared" si="9"/>
        <v>40</v>
      </c>
      <c r="AA13" s="12">
        <f>S13*12*Subsidy!$I$15/Subsidy!$I$14</f>
        <v>1216.8</v>
      </c>
      <c r="AB13" s="12">
        <f>SUM(S$5:S13)*Subsidy!$I$15/Subsidy!$I$14</f>
        <v>912.6</v>
      </c>
      <c r="AC13" s="12">
        <f>N13*Subsidy!$E$15/Subsidy!$E$14</f>
        <v>968</v>
      </c>
      <c r="AD13" s="12">
        <f t="shared" si="10"/>
        <v>11616</v>
      </c>
      <c r="AE13" s="12">
        <f>$AP13*AC13/(Calculations!$D$27^(A13-1+Calculations!$B$6/30))</f>
        <v>942.04693106525644</v>
      </c>
      <c r="AF13" s="12">
        <f>IF(AE13=0,0,SUM(AE13:AE$903)*AC13/AE13)</f>
        <v>429090.63395164278</v>
      </c>
      <c r="AH13" s="164">
        <f>VLOOKUP(E13,Rates2,5)*VLOOKUP(E13,Mort_Imp_Retirees,C13-'Mort Imp Cume'!$C$4+2)</f>
        <v>8.478640821196759E-5</v>
      </c>
      <c r="AI13" s="16">
        <f t="shared" si="11"/>
        <v>0.99991521359178803</v>
      </c>
      <c r="AJ13" s="164">
        <f>VLOOKUP(F13,Rates2,6)*VLOOKUP(F13,Mort_Imp_Survivors,C13-'Mort Imp Cume'!$C$4+2)</f>
        <v>6.3355405162224265E-5</v>
      </c>
      <c r="AK13" s="16">
        <f t="shared" si="12"/>
        <v>0.99993664459483778</v>
      </c>
      <c r="AL13" s="164">
        <f>VLOOKUP(F13,Rates2,7)*VLOOKUP(F13,Mort_Imp_Survivors,C13-'Mort Imp Cume'!$C$4+2)</f>
        <v>1.367695022091997E-4</v>
      </c>
      <c r="AM13" s="16">
        <f t="shared" si="13"/>
        <v>0.9998632304977908</v>
      </c>
      <c r="AN13" s="108">
        <f>PRODUCT(AI$4:AI12)</f>
        <v>0.99923718106936088</v>
      </c>
      <c r="AO13" s="16">
        <f>PRODUCT(AK$4:AK12)</f>
        <v>0.99942994583284561</v>
      </c>
      <c r="AP13" s="16">
        <f>PRODUCT(AM$4:AM12)</f>
        <v>0.99876974767753846</v>
      </c>
      <c r="AQ13" s="16">
        <f t="shared" si="14"/>
        <v>0.99866756175031668</v>
      </c>
      <c r="AR13" s="16">
        <f t="shared" si="15"/>
        <v>5.6961931904419292E-4</v>
      </c>
      <c r="AS13" s="16">
        <f t="shared" si="16"/>
        <v>8.466807103879641E-5</v>
      </c>
      <c r="AT13" s="16">
        <f t="shared" si="17"/>
        <v>7.6216019610733372E-4</v>
      </c>
      <c r="AU13" s="16">
        <f t="shared" si="18"/>
        <v>6.5873453179428158E-7</v>
      </c>
      <c r="AV13" s="16">
        <f t="shared" si="19"/>
        <v>8.47217315347226E-5</v>
      </c>
      <c r="AW13" s="30">
        <f>(SUMPRODUCT(AV$5:AV12,A$5:A12)+SUM(AV$5:AV12)*(Calculations!$B$6/30-0.5)+AV$4*Calculations!$B$6/30/2)/SUM(AV$4:AV12)</f>
        <v>4.4994347333203368</v>
      </c>
      <c r="AX13" s="16"/>
      <c r="BA13" s="10"/>
      <c r="BB13" s="139"/>
      <c r="BC13" s="139"/>
    </row>
    <row r="14" spans="1:55" x14ac:dyDescent="0.25">
      <c r="A14">
        <f t="shared" si="7"/>
        <v>10</v>
      </c>
      <c r="B14" t="str">
        <f>VLOOKUP(Calculations!$A$15+10,Months,2)</f>
        <v>November</v>
      </c>
      <c r="C14">
        <f t="shared" si="0"/>
        <v>2025</v>
      </c>
      <c r="D14">
        <f>C14*100+VLOOKUP(IF(Calculations!$A$15+A14&gt;12,Calculations!$A$15-12+A14,Calculations!$A$15+A14),Months,1)</f>
        <v>202511</v>
      </c>
      <c r="E14">
        <f>ROUND(Calculations!L30,0)</f>
        <v>42</v>
      </c>
      <c r="F14">
        <f>ROUND(Calculations!M30,0)</f>
        <v>40</v>
      </c>
      <c r="G14" s="12">
        <f>G13*IF($B14="January",1+IF(C14&gt;Personal!$L$18+1,Calculations!$B$22,Calculations!$B$21),1)</f>
        <v>2500</v>
      </c>
      <c r="H14" s="12">
        <f>IF(AND(Career!$F$15="Yes",$E14=62,$E13=61),G14,H13*IF($B14="January",(1+IF(C14&gt;Personal!$L$18+1,Calculations!$C$22,Calculations!$C$21)),1))</f>
        <v>2500</v>
      </c>
      <c r="I14" s="12">
        <f>H14*(1-'Retiree Assumptions'!$F$8)</f>
        <v>1950</v>
      </c>
      <c r="J14" s="12">
        <f>I14/(Calculations!$C$27^($A14-1+Calculations!$B$6/30))</f>
        <v>1900.708532892425</v>
      </c>
      <c r="K14" s="23">
        <f t="shared" si="1"/>
        <v>1899.0976051238579</v>
      </c>
      <c r="L14" s="12">
        <f>L13*IF($B14="January",(1+IF(C14&gt;Personal!$L$18+1,Calculations!$B$22,Calculations!$B$21)),1)</f>
        <v>1375</v>
      </c>
      <c r="M14" s="12">
        <f>IF(AND(Career!$F$15="Yes",$E14=62,$E13=61),L14,M13*IF($B14="January",(1+IF(C14&gt;Personal!$L$18+1,Calculations!$C$22,Calculations!$C$21)),1))</f>
        <v>1375</v>
      </c>
      <c r="N14" s="12">
        <f>M14*(1-'Retiree Assumptions'!$F$10)</f>
        <v>1210</v>
      </c>
      <c r="O14" s="12">
        <f>N14/(Calculations!$C$27^$AW14)/(Calculations!$D$27^($A14-1-$AW14+Calculations!$B$6/30))</f>
        <v>1177.5127521196266</v>
      </c>
      <c r="P14" s="23">
        <f t="shared" si="2"/>
        <v>0.99702833917198852</v>
      </c>
      <c r="Q14" s="12">
        <f>IF(OR(A14&lt;=360,$E14&lt;70),Q13*IF($B14="January",(1+IF(C14&gt;Personal!$L$18+1,Calculations!$B$22,Calculations!$B$21)),1),0)</f>
        <v>162.5</v>
      </c>
      <c r="R14" s="12">
        <f>IF(OR(A14&lt;=360,$E14&lt;70),IF(AND(Career!$F$15="Yes",$E14=62,$E13=61),Q14,R13*IF($B14="January",(1+IF(C14&gt;Personal!$L$18+1,Calculations!$C$22,Calculations!$C$21)),1)),0)</f>
        <v>162.5</v>
      </c>
      <c r="S14" s="12">
        <f>R14*(1-'Retiree Assumptions'!$F$8)</f>
        <v>126.75</v>
      </c>
      <c r="T14" s="12">
        <f>S14/(Calculations!$C$27^($A14-1+Calculations!$B$6/30))</f>
        <v>123.54605463800762</v>
      </c>
      <c r="U14" s="23">
        <f t="shared" si="3"/>
        <v>123.36315986213972</v>
      </c>
      <c r="W14">
        <f t="shared" si="8"/>
        <v>2</v>
      </c>
      <c r="X14">
        <f t="shared" si="20"/>
        <v>2025</v>
      </c>
      <c r="Y14">
        <f t="shared" si="21"/>
        <v>42</v>
      </c>
      <c r="Z14">
        <f t="shared" si="9"/>
        <v>40</v>
      </c>
      <c r="AA14" s="12">
        <f>S14*12*Subsidy!$I$15/Subsidy!$I$14</f>
        <v>1216.8</v>
      </c>
      <c r="AB14" s="12">
        <f>SUM(S$5:S14)*Subsidy!$I$15/Subsidy!$I$14</f>
        <v>1014</v>
      </c>
      <c r="AC14" s="12">
        <f>N14*Subsidy!$E$15/Subsidy!$E$14</f>
        <v>968</v>
      </c>
      <c r="AD14" s="12">
        <f t="shared" si="10"/>
        <v>11616</v>
      </c>
      <c r="AE14" s="12">
        <f>$AP14*AC14/(Calculations!$D$27^(A14-1+Calculations!$B$6/30))</f>
        <v>939.20655470489328</v>
      </c>
      <c r="AF14" s="12">
        <f>IF(AE14=0,0,SUM(AE14:AE$903)*AC14/AE14)</f>
        <v>429417.37513793568</v>
      </c>
      <c r="AH14" s="164">
        <f>VLOOKUP(E14,Rates2,5)*VLOOKUP(E14,Mort_Imp_Retirees,C14-'Mort Imp Cume'!$C$4+2)</f>
        <v>8.478640821196759E-5</v>
      </c>
      <c r="AI14" s="16">
        <f t="shared" si="11"/>
        <v>0.99991521359178803</v>
      </c>
      <c r="AJ14" s="164">
        <f>VLOOKUP(F14,Rates2,6)*VLOOKUP(F14,Mort_Imp_Survivors,C14-'Mort Imp Cume'!$C$4+2)</f>
        <v>6.3355405162224265E-5</v>
      </c>
      <c r="AK14" s="16">
        <f t="shared" si="12"/>
        <v>0.99993664459483778</v>
      </c>
      <c r="AL14" s="164">
        <f>VLOOKUP(F14,Rates2,7)*VLOOKUP(F14,Mort_Imp_Survivors,C14-'Mort Imp Cume'!$C$4+2)</f>
        <v>1.367695022091997E-4</v>
      </c>
      <c r="AM14" s="16">
        <f t="shared" si="13"/>
        <v>0.9998632304977908</v>
      </c>
      <c r="AN14" s="108">
        <f>PRODUCT(AI$4:AI13)</f>
        <v>0.99915245933782615</v>
      </c>
      <c r="AO14" s="16">
        <f>PRODUCT(AK$4:AK13)</f>
        <v>0.99936662654369612</v>
      </c>
      <c r="AP14" s="16">
        <f>PRODUCT(AM$4:AM13)</f>
        <v>0.99863314643632695</v>
      </c>
      <c r="AQ14" s="16">
        <f t="shared" si="14"/>
        <v>0.99851962269128081</v>
      </c>
      <c r="AR14" s="16">
        <f t="shared" si="15"/>
        <v>6.3283664654531708E-4</v>
      </c>
      <c r="AS14" s="16">
        <f t="shared" si="16"/>
        <v>8.4655528612027369E-5</v>
      </c>
      <c r="AT14" s="16">
        <f t="shared" si="17"/>
        <v>8.4672402687550495E-4</v>
      </c>
      <c r="AU14" s="16">
        <f t="shared" si="18"/>
        <v>8.1663529837201505E-7</v>
      </c>
      <c r="AV14" s="16">
        <f t="shared" si="19"/>
        <v>8.4714548283408274E-5</v>
      </c>
      <c r="AW14" s="30">
        <f>(SUMPRODUCT(AV$5:AV13,A$5:A13)+SUM(AV$5:AV13)*(Calculations!$B$6/30-0.5)+AV$4*Calculations!$B$6/30/2)/SUM(AV$4:AV13)</f>
        <v>4.9993004824855083</v>
      </c>
      <c r="AX14" s="16"/>
      <c r="BA14" s="10"/>
      <c r="BB14" s="139"/>
      <c r="BC14" s="139"/>
    </row>
    <row r="15" spans="1:55" x14ac:dyDescent="0.25">
      <c r="A15">
        <f t="shared" si="7"/>
        <v>11</v>
      </c>
      <c r="B15" t="str">
        <f>VLOOKUP(Calculations!$A$15+11,Months,2)</f>
        <v>December</v>
      </c>
      <c r="C15">
        <f t="shared" si="0"/>
        <v>2025</v>
      </c>
      <c r="D15">
        <f>C15*100+VLOOKUP(IF(Calculations!$A$15+A15&gt;12,Calculations!$A$15-12+A15,Calculations!$A$15+A15),Months,1)</f>
        <v>202512</v>
      </c>
      <c r="E15">
        <f>ROUND(Calculations!L31,0)</f>
        <v>42</v>
      </c>
      <c r="F15">
        <f>ROUND(Calculations!M31,0)</f>
        <v>40</v>
      </c>
      <c r="G15" s="12">
        <f>G14*IF($B15="January",1+IF(C15&gt;Personal!$L$18+1,Calculations!$B$22,Calculations!$B$21),1)</f>
        <v>2500</v>
      </c>
      <c r="H15" s="12">
        <f>IF(AND(Career!$F$15="Yes",$E15=62,$E14=61),G15,H14*IF($B15="January",(1+IF(C15&gt;Personal!$L$18+1,Calculations!$C$22,Calculations!$C$21)),1))</f>
        <v>2500</v>
      </c>
      <c r="I15" s="12">
        <f>H15*(1-'Retiree Assumptions'!$F$8)</f>
        <v>1950</v>
      </c>
      <c r="J15" s="12">
        <f>I15/(Calculations!$C$27^($A15-1+Calculations!$B$6/30))</f>
        <v>1895.8484407410094</v>
      </c>
      <c r="K15" s="23">
        <f t="shared" si="1"/>
        <v>1894.0810261538913</v>
      </c>
      <c r="L15" s="12">
        <f>L14*IF($B15="January",(1+IF(C15&gt;Personal!$L$18+1,Calculations!$B$22,Calculations!$B$21)),1)</f>
        <v>1375</v>
      </c>
      <c r="M15" s="12">
        <f>IF(AND(Career!$F$15="Yes",$E15=62,$E14=61),L15,M14*IF($B15="January",(1+IF(C15&gt;Personal!$L$18+1,Calculations!$C$22,Calculations!$C$21)),1))</f>
        <v>1375</v>
      </c>
      <c r="N15" s="12">
        <f>M15*(1-'Retiree Assumptions'!$F$10)</f>
        <v>1210</v>
      </c>
      <c r="O15" s="12">
        <f>N15/(Calculations!$C$27^$AW15)/(Calculations!$D$27^($A15-1-$AW15+Calculations!$B$6/30))</f>
        <v>1174.3123627309903</v>
      </c>
      <c r="P15" s="23">
        <f t="shared" si="2"/>
        <v>1.0935945339586359</v>
      </c>
      <c r="Q15" s="12">
        <f>IF(OR(A15&lt;=360,$E15&lt;70),Q14*IF($B15="January",(1+IF(C15&gt;Personal!$L$18+1,Calculations!$B$22,Calculations!$B$21)),1),0)</f>
        <v>162.5</v>
      </c>
      <c r="R15" s="12">
        <f>IF(OR(A15&lt;=360,$E15&lt;70),IF(AND(Career!$F$15="Yes",$E15=62,$E14=61),Q15,R14*IF($B15="January",(1+IF(C15&gt;Personal!$L$18+1,Calculations!$C$22,Calculations!$C$21)),1)),0)</f>
        <v>162.5</v>
      </c>
      <c r="S15" s="12">
        <f>R15*(1-'Retiree Assumptions'!$F$8)</f>
        <v>126.75</v>
      </c>
      <c r="T15" s="12">
        <f>S15/(Calculations!$C$27^($A15-1+Calculations!$B$6/30))</f>
        <v>123.23014864816561</v>
      </c>
      <c r="U15" s="23">
        <f t="shared" si="3"/>
        <v>123.02949368073007</v>
      </c>
      <c r="W15">
        <f t="shared" si="8"/>
        <v>2</v>
      </c>
      <c r="X15">
        <f t="shared" si="20"/>
        <v>2025</v>
      </c>
      <c r="Y15">
        <f t="shared" si="21"/>
        <v>42</v>
      </c>
      <c r="Z15">
        <f t="shared" si="9"/>
        <v>40</v>
      </c>
      <c r="AA15" s="12">
        <f>S15*12*Subsidy!$I$15/Subsidy!$I$14</f>
        <v>1216.8</v>
      </c>
      <c r="AB15" s="12">
        <f>SUM(S$5:S15)*Subsidy!$I$15/Subsidy!$I$14</f>
        <v>1115.4000000000001</v>
      </c>
      <c r="AC15" s="12">
        <f>N15*Subsidy!$E$15/Subsidy!$E$14</f>
        <v>968</v>
      </c>
      <c r="AD15" s="12">
        <f t="shared" si="10"/>
        <v>11616</v>
      </c>
      <c r="AE15" s="12">
        <f>$AP15*AC15/(Calculations!$D$27^(A15-1+Calculations!$B$6/30))</f>
        <v>936.37474239543087</v>
      </c>
      <c r="AF15" s="12">
        <f>IF(AE15=0,0,SUM(AE15:AE$903)*AC15/AE15)</f>
        <v>429745.10446462955</v>
      </c>
      <c r="AH15" s="164">
        <f>VLOOKUP(E15,Rates2,5)*VLOOKUP(E15,Mort_Imp_Retirees,C15-'Mort Imp Cume'!$C$4+2)</f>
        <v>8.478640821196759E-5</v>
      </c>
      <c r="AI15" s="16">
        <f t="shared" si="11"/>
        <v>0.99991521359178803</v>
      </c>
      <c r="AJ15" s="164">
        <f>VLOOKUP(F15,Rates2,6)*VLOOKUP(F15,Mort_Imp_Survivors,C15-'Mort Imp Cume'!$C$4+2)</f>
        <v>6.3355405162224265E-5</v>
      </c>
      <c r="AK15" s="16">
        <f t="shared" si="12"/>
        <v>0.99993664459483778</v>
      </c>
      <c r="AL15" s="164">
        <f>VLOOKUP(F15,Rates2,7)*VLOOKUP(F15,Mort_Imp_Survivors,C15-'Mort Imp Cume'!$C$4+2)</f>
        <v>1.367695022091997E-4</v>
      </c>
      <c r="AM15" s="16">
        <f t="shared" si="13"/>
        <v>0.9998632304977908</v>
      </c>
      <c r="AN15" s="108">
        <f>PRODUCT(AI$4:AI14)</f>
        <v>0.99906774478954274</v>
      </c>
      <c r="AO15" s="16">
        <f>PRODUCT(AK$4:AK14)</f>
        <v>0.99930331126616589</v>
      </c>
      <c r="AP15" s="16">
        <f>PRODUCT(AM$4:AM14)</f>
        <v>0.99849656387799923</v>
      </c>
      <c r="AQ15" s="16">
        <f t="shared" si="14"/>
        <v>0.99837170554741084</v>
      </c>
      <c r="AR15" s="16">
        <f t="shared" si="15"/>
        <v>6.9603924213192179E-4</v>
      </c>
      <c r="AS15" s="16">
        <f t="shared" si="16"/>
        <v>8.4642988043248828E-5</v>
      </c>
      <c r="AT15" s="16">
        <f t="shared" si="17"/>
        <v>9.3126374946386802E-4</v>
      </c>
      <c r="AU15" s="16">
        <f t="shared" si="18"/>
        <v>9.9146099337313158E-7</v>
      </c>
      <c r="AV15" s="16">
        <f t="shared" si="19"/>
        <v>8.4707365641136022E-5</v>
      </c>
      <c r="AW15" s="30">
        <f>(SUMPRODUCT(AV$5:AV14,A$5:A14)+SUM(AV$5:AV14)*(Calculations!$B$6/30-0.5)+AV$4*Calculations!$B$6/30/2)/SUM(AV$4:AV14)</f>
        <v>5.4991520999845678</v>
      </c>
      <c r="AX15" s="16"/>
      <c r="BA15" s="140"/>
      <c r="BB15" s="141"/>
      <c r="BC15" s="142"/>
    </row>
    <row r="16" spans="1:55" x14ac:dyDescent="0.25">
      <c r="A16">
        <f t="shared" si="7"/>
        <v>12</v>
      </c>
      <c r="B16" t="str">
        <f t="shared" ref="B16:B79" si="22">B4</f>
        <v>January</v>
      </c>
      <c r="C16">
        <f t="shared" si="0"/>
        <v>2026</v>
      </c>
      <c r="D16">
        <f>D4+100</f>
        <v>202601</v>
      </c>
      <c r="E16" s="144">
        <f>ROUND(Calculations!L32,0)</f>
        <v>43</v>
      </c>
      <c r="F16" s="144">
        <f>ROUND(Calculations!M32,0)</f>
        <v>41</v>
      </c>
      <c r="G16" s="12">
        <f>G15*IF($B16="January",1+IF(C16&gt;Personal!$L$18+1,Calculations!$B$22,Calculations!$B$21),1)</f>
        <v>2546.875</v>
      </c>
      <c r="H16" s="12">
        <f>IF(AND(Career!$F$15="Yes",$E16=62,$E15=61),G16,H15*IF($B16="January",(1+IF(C16&gt;Personal!$L$18+1,Calculations!$C$22,Calculations!$C$21)),1))</f>
        <v>2546.875</v>
      </c>
      <c r="I16" s="12">
        <f>H16*(1-'Retiree Assumptions'!$F$8)</f>
        <v>1986.5625</v>
      </c>
      <c r="J16" s="12">
        <f>I16/(Calculations!$C$27^($A16-1+Calculations!$B$6/30))</f>
        <v>1926.4570403413522</v>
      </c>
      <c r="K16" s="23">
        <f t="shared" si="1"/>
        <v>1924.4979056268637</v>
      </c>
      <c r="L16" s="12">
        <f>L15*IF($B16="January",(1+IF(C16&gt;Personal!$L$18+1,Calculations!$B$22,Calculations!$B$21)),1)</f>
        <v>1400.78125</v>
      </c>
      <c r="M16" s="12">
        <f>IF(AND(Career!$F$15="Yes",$E16=62,$E15=61),L16,M15*IF($B16="January",(1+IF(C16&gt;Personal!$L$18+1,Calculations!$C$22,Calculations!$C$21)),1))</f>
        <v>1400.78125</v>
      </c>
      <c r="N16" s="12">
        <f>M16*(1-'Retiree Assumptions'!$F$10)</f>
        <v>1232.6875</v>
      </c>
      <c r="O16" s="12">
        <f>N16/(Calculations!$C$27^$AW16)/(Calculations!$D$27^($A16-1-$AW16+Calculations!$B$6/30))</f>
        <v>1193.0791789112923</v>
      </c>
      <c r="P16" s="23">
        <f t="shared" si="2"/>
        <v>1.2119052155545718</v>
      </c>
      <c r="Q16" s="12">
        <f>IF(OR(A16&lt;=360,$E16&lt;70),Q15*IF($B16="January",(1+IF(C16&gt;Personal!$L$18+1,Calculations!$B$22,Calculations!$B$21)),1),0)</f>
        <v>165.546875</v>
      </c>
      <c r="R16" s="12">
        <f>IF(OR(A16&lt;=360,$E16&lt;70),IF(AND(Career!$F$15="Yes",$E16=62,$E15=61),Q16,R15*IF($B16="January",(1+IF(C16&gt;Personal!$L$18+1,Calculations!$C$22,Calculations!$C$21)),1)),0)</f>
        <v>165.546875</v>
      </c>
      <c r="S16" s="12">
        <f>R16*(1-'Retiree Assumptions'!$F$8)</f>
        <v>129.12656250000001</v>
      </c>
      <c r="T16" s="12">
        <f>S16/(Calculations!$C$27^($A16-1+Calculations!$B$6/30))</f>
        <v>125.2197076221879</v>
      </c>
      <c r="U16" s="23">
        <f t="shared" si="3"/>
        <v>124.99729366920828</v>
      </c>
      <c r="W16">
        <f t="shared" si="8"/>
        <v>2</v>
      </c>
      <c r="X16">
        <f t="shared" si="20"/>
        <v>2026</v>
      </c>
      <c r="Y16">
        <f t="shared" si="21"/>
        <v>43</v>
      </c>
      <c r="Z16">
        <f t="shared" si="9"/>
        <v>41</v>
      </c>
      <c r="AA16" s="12">
        <f>S16*12*Subsidy!$I$15/Subsidy!$I$14</f>
        <v>1239.6150000000002</v>
      </c>
      <c r="AB16" s="12">
        <f>SUM(S$5:S16)*Subsidy!$I$15/Subsidy!$I$14</f>
        <v>1218.7012500000001</v>
      </c>
      <c r="AC16" s="12">
        <f>N16*Subsidy!$E$15/Subsidy!$E$14</f>
        <v>986.15</v>
      </c>
      <c r="AD16" s="12">
        <f t="shared" si="10"/>
        <v>11833.8</v>
      </c>
      <c r="AE16" s="12">
        <f>$AP16*AC16/(Calculations!$D$27^(A16-1+Calculations!$B$6/30))</f>
        <v>951.0555583462143</v>
      </c>
      <c r="AF16" s="12">
        <f>IF(AE16=0,0,SUM(AE16:AE$903)*AC16/AE16)</f>
        <v>430073.82492008776</v>
      </c>
      <c r="AH16" s="164">
        <f>VLOOKUP(E16,Rates2,5)*VLOOKUP(E16,Mort_Imp_Retirees,C16-'Mort Imp Cume'!$C$4+2)</f>
        <v>9.1320035948814658E-5</v>
      </c>
      <c r="AI16" s="16">
        <f t="shared" si="11"/>
        <v>0.99990867996405119</v>
      </c>
      <c r="AJ16" s="164">
        <f>VLOOKUP(F16,Rates2,6)*VLOOKUP(F16,Mort_Imp_Survivors,C16-'Mort Imp Cume'!$C$4+2)</f>
        <v>6.4047900350338032E-5</v>
      </c>
      <c r="AK16" s="16">
        <f t="shared" si="12"/>
        <v>0.99993595209964969</v>
      </c>
      <c r="AL16" s="164">
        <f>VLOOKUP(F16,Rates2,7)*VLOOKUP(F16,Mort_Imp_Survivors,C16-'Mort Imp Cume'!$C$4+2)</f>
        <v>1.3965051111723524E-4</v>
      </c>
      <c r="AM16" s="16">
        <f t="shared" si="13"/>
        <v>0.9998603494888828</v>
      </c>
      <c r="AN16" s="108">
        <f>PRODUCT(AI$4:AI15)</f>
        <v>0.9989830374239016</v>
      </c>
      <c r="AO16" s="16">
        <f>PRODUCT(AK$4:AK15)</f>
        <v>0.99924000000000068</v>
      </c>
      <c r="AP16" s="16">
        <f>PRODUCT(AM$4:AM15)</f>
        <v>0.99836000000000003</v>
      </c>
      <c r="AQ16" s="16">
        <f t="shared" si="14"/>
        <v>0.99822381031546015</v>
      </c>
      <c r="AR16" s="16">
        <f t="shared" si="15"/>
        <v>7.592271084414827E-4</v>
      </c>
      <c r="AS16" s="16">
        <f t="shared" si="16"/>
        <v>9.1151995775086826E-5</v>
      </c>
      <c r="AT16" s="16">
        <f t="shared" si="17"/>
        <v>1.0157793690276772E-3</v>
      </c>
      <c r="AU16" s="16">
        <f t="shared" si="18"/>
        <v>1.1832070706929276E-6</v>
      </c>
      <c r="AV16" s="16">
        <f t="shared" si="19"/>
        <v>9.1227166889806756E-5</v>
      </c>
      <c r="AW16" s="30">
        <f>(SUMPRODUCT(AV$5:AV15,A$5:A15)+SUM(AV$5:AV15)*(Calculations!$B$6/30-0.5)+AV$4*Calculations!$B$6/30/2)/SUM(AV$4:AV15)</f>
        <v>5.9989895858177276</v>
      </c>
      <c r="AX16" s="16"/>
      <c r="BA16" s="139"/>
      <c r="BB16" s="31"/>
      <c r="BC16" s="31"/>
    </row>
    <row r="17" spans="1:55" x14ac:dyDescent="0.25">
      <c r="A17">
        <f t="shared" si="7"/>
        <v>13</v>
      </c>
      <c r="B17" t="str">
        <f t="shared" si="22"/>
        <v>February</v>
      </c>
      <c r="C17">
        <f t="shared" si="0"/>
        <v>2026</v>
      </c>
      <c r="D17">
        <f t="shared" ref="D17:D80" si="23">D5+100</f>
        <v>202602</v>
      </c>
      <c r="E17">
        <f>E5+1</f>
        <v>43</v>
      </c>
      <c r="F17">
        <f>F5+1</f>
        <v>41</v>
      </c>
      <c r="G17" s="12">
        <f>G16*IF($B17="January",1+IF(C17&gt;Personal!$L$18+1,Calculations!$B$22,Calculations!$B$21),1)</f>
        <v>2546.875</v>
      </c>
      <c r="H17" s="12">
        <f>IF(AND(Career!$F$15="Yes",$E17=62,$E16=61),G17,H16*IF($B17="January",(1+IF(C17&gt;Personal!$L$18+1,Calculations!$C$22,Calculations!$C$21)),1))</f>
        <v>2546.875</v>
      </c>
      <c r="I17" s="12">
        <f>H17*(1-'Retiree Assumptions'!$F$8)</f>
        <v>1986.5625</v>
      </c>
      <c r="J17" s="12">
        <f>I17/(Calculations!$C$27^($A17-1+Calculations!$B$6/30))</f>
        <v>1921.5311095214624</v>
      </c>
      <c r="K17" s="23">
        <f t="shared" si="1"/>
        <v>1919.4016884550581</v>
      </c>
      <c r="L17" s="12">
        <f>L16*IF($B17="January",(1+IF(C17&gt;Personal!$L$18+1,Calculations!$B$22,Calculations!$B$21)),1)</f>
        <v>1400.78125</v>
      </c>
      <c r="M17" s="12">
        <f>IF(AND(Career!$F$15="Yes",$E17=62,$E16=61),L17,M16*IF($B17="January",(1+IF(C17&gt;Personal!$L$18+1,Calculations!$C$22,Calculations!$C$21)),1))</f>
        <v>1400.78125</v>
      </c>
      <c r="N17" s="12">
        <f>M17*(1-'Retiree Assumptions'!$F$10)</f>
        <v>1232.6875</v>
      </c>
      <c r="O17" s="12">
        <f>N17/(Calculations!$C$27^$AW17)/(Calculations!$D$27^($A17-1-$AW17+Calculations!$B$6/30))</f>
        <v>1189.8500384543979</v>
      </c>
      <c r="P17" s="23">
        <f t="shared" si="2"/>
        <v>1.3169135418610094</v>
      </c>
      <c r="Q17" s="12">
        <f>IF(OR(A17&lt;=360,$E17&lt;70),Q16*IF($B17="January",(1+IF(C17&gt;Personal!$L$18+1,Calculations!$B$22,Calculations!$B$21)),1),0)</f>
        <v>165.546875</v>
      </c>
      <c r="R17" s="12">
        <f>IF(OR(A17&lt;=360,$E17&lt;70),IF(AND(Career!$F$15="Yes",$E17=62,$E16=61),Q17,R16*IF($B17="January",(1+IF(C17&gt;Personal!$L$18+1,Calculations!$C$22,Calculations!$C$21)),1)),0)</f>
        <v>165.546875</v>
      </c>
      <c r="S17" s="12">
        <f>R17*(1-'Retiree Assumptions'!$F$8)</f>
        <v>129.12656250000001</v>
      </c>
      <c r="T17" s="12">
        <f>S17/(Calculations!$C$27^($A17-1+Calculations!$B$6/30))</f>
        <v>124.89952211889508</v>
      </c>
      <c r="U17" s="23">
        <f t="shared" si="3"/>
        <v>124.65830669196657</v>
      </c>
      <c r="W17">
        <f t="shared" si="8"/>
        <v>3</v>
      </c>
      <c r="X17">
        <f t="shared" si="20"/>
        <v>2026</v>
      </c>
      <c r="Y17">
        <f t="shared" si="21"/>
        <v>43</v>
      </c>
      <c r="Z17">
        <f t="shared" si="9"/>
        <v>41</v>
      </c>
      <c r="AA17" s="12">
        <f>S17*12*Subsidy!$I$15/Subsidy!$I$14</f>
        <v>1239.6150000000002</v>
      </c>
      <c r="AB17" s="12">
        <f>SUM(S$5:S17)*Subsidy!$I$15/Subsidy!$I$14</f>
        <v>1322.0025000000003</v>
      </c>
      <c r="AC17" s="12">
        <f>N17*Subsidy!$E$15/Subsidy!$E$14</f>
        <v>986.15</v>
      </c>
      <c r="AD17" s="12">
        <f t="shared" si="10"/>
        <v>11833.8</v>
      </c>
      <c r="AE17" s="12">
        <f>$AP17*AC17/(Calculations!$D$27^(A17-1+Calculations!$B$6/30))</f>
        <v>948.18528786000911</v>
      </c>
      <c r="AF17" s="12">
        <f>IF(AE17=0,0,SUM(AE17:AE$903)*AC17/AE17)</f>
        <v>430386.57472910843</v>
      </c>
      <c r="AH17" s="164">
        <f>VLOOKUP(E17,Rates2,5)*VLOOKUP(E17,Mort_Imp_Retirees,C17-'Mort Imp Cume'!$C$4+2)</f>
        <v>9.1320035948814658E-5</v>
      </c>
      <c r="AI17" s="16">
        <f t="shared" si="11"/>
        <v>0.99990867996405119</v>
      </c>
      <c r="AJ17" s="164">
        <f>VLOOKUP(F17,Rates2,6)*VLOOKUP(F17,Mort_Imp_Survivors,C17-'Mort Imp Cume'!$C$4+2)</f>
        <v>6.4047900350338032E-5</v>
      </c>
      <c r="AK17" s="16">
        <f t="shared" si="12"/>
        <v>0.99993595209964969</v>
      </c>
      <c r="AL17" s="164">
        <f>VLOOKUP(F17,Rates2,7)*VLOOKUP(F17,Mort_Imp_Survivors,C17-'Mort Imp Cume'!$C$4+2)</f>
        <v>1.3965051111723524E-4</v>
      </c>
      <c r="AM17" s="16">
        <f t="shared" si="13"/>
        <v>0.9998603494888828</v>
      </c>
      <c r="AN17" s="108">
        <f>PRODUCT(AI$4:AI16)</f>
        <v>0.99889181025701179</v>
      </c>
      <c r="AO17" s="16">
        <f>PRODUCT(AK$4:AK16)</f>
        <v>0.99917600077605462</v>
      </c>
      <c r="AP17" s="16">
        <f>PRODUCT(AM$4:AM16)</f>
        <v>0.9982205785157211</v>
      </c>
      <c r="AQ17" s="16">
        <f t="shared" si="14"/>
        <v>0.99806872418055459</v>
      </c>
      <c r="AR17" s="16">
        <f t="shared" si="15"/>
        <v>8.2308607645717544E-4</v>
      </c>
      <c r="AS17" s="16">
        <f t="shared" si="16"/>
        <v>9.1137834210748648E-5</v>
      </c>
      <c r="AT17" s="16">
        <f t="shared" si="17"/>
        <v>1.106789510694697E-3</v>
      </c>
      <c r="AU17" s="16">
        <f t="shared" si="18"/>
        <v>1.4002322935380632E-6</v>
      </c>
      <c r="AV17" s="16">
        <f t="shared" si="19"/>
        <v>9.1218836021646869E-5</v>
      </c>
      <c r="AW17" s="30">
        <f>(SUMPRODUCT(AV$5:AV16,A$5:A16)+SUM(AV$5:AV16)*(Calculations!$B$6/30-0.5)+AV$4*Calculations!$B$6/30/2)/SUM(AV$4:AV16)</f>
        <v>6.5341585546332741</v>
      </c>
      <c r="AX17" s="16"/>
      <c r="BA17" s="139"/>
      <c r="BB17" s="31"/>
      <c r="BC17" s="31"/>
    </row>
    <row r="18" spans="1:55" x14ac:dyDescent="0.25">
      <c r="A18">
        <f t="shared" si="7"/>
        <v>14</v>
      </c>
      <c r="B18" t="str">
        <f t="shared" si="22"/>
        <v>March</v>
      </c>
      <c r="C18">
        <f t="shared" si="0"/>
        <v>2026</v>
      </c>
      <c r="D18">
        <f t="shared" si="23"/>
        <v>202603</v>
      </c>
      <c r="E18">
        <f>E6+1</f>
        <v>43</v>
      </c>
      <c r="F18">
        <f>F6+1</f>
        <v>41</v>
      </c>
      <c r="G18" s="12">
        <f>G17*IF($B18="January",1+IF(C18&gt;Personal!$L$18+1,Calculations!$B$22,Calculations!$B$21),1)</f>
        <v>2546.875</v>
      </c>
      <c r="H18" s="12">
        <f>IF(AND(Career!$F$15="Yes",$E18=62,$E17=61),G18,H17*IF($B18="January",(1+IF(C18&gt;Personal!$L$18+1,Calculations!$C$22,Calculations!$C$21)),1))</f>
        <v>2546.875</v>
      </c>
      <c r="I18" s="12">
        <f>H18*(1-'Retiree Assumptions'!$F$8)</f>
        <v>1986.5625</v>
      </c>
      <c r="J18" s="12">
        <f>I18/(Calculations!$C$27^($A18-1+Calculations!$B$6/30))</f>
        <v>1916.6177742559689</v>
      </c>
      <c r="K18" s="23">
        <f t="shared" si="1"/>
        <v>1914.3189664548436</v>
      </c>
      <c r="L18" s="12">
        <f>L17*IF($B18="January",(1+IF(C18&gt;Personal!$L$18+1,Calculations!$B$22,Calculations!$B$21)),1)</f>
        <v>1400.78125</v>
      </c>
      <c r="M18" s="12">
        <f>IF(AND(Career!$F$15="Yes",$E18=62,$E17=61),L18,M17*IF($B18="January",(1+IF(C18&gt;Personal!$L$18+1,Calculations!$C$22,Calculations!$C$21)),1))</f>
        <v>1400.78125</v>
      </c>
      <c r="N18" s="12">
        <f>M18*(1-'Retiree Assumptions'!$F$10)</f>
        <v>1232.6875</v>
      </c>
      <c r="O18" s="12">
        <f>N18/(Calculations!$C$27^$AW18)/(Calculations!$D$27^($A18-1-$AW18+Calculations!$B$6/30))</f>
        <v>1186.6275726357867</v>
      </c>
      <c r="P18" s="23">
        <f t="shared" si="2"/>
        <v>1.4213102079062709</v>
      </c>
      <c r="Q18" s="12">
        <f>IF(OR(A18&lt;=360,$E18&lt;70),Q17*IF($B18="January",(1+IF(C18&gt;Personal!$L$18+1,Calculations!$B$22,Calculations!$B$21)),1),0)</f>
        <v>165.546875</v>
      </c>
      <c r="R18" s="12">
        <f>IF(OR(A18&lt;=360,$E18&lt;70),IF(AND(Career!$F$15="Yes",$E18=62,$E17=61),Q18,R17*IF($B18="January",(1+IF(C18&gt;Personal!$L$18+1,Calculations!$C$22,Calculations!$C$21)),1)),0)</f>
        <v>165.546875</v>
      </c>
      <c r="S18" s="12">
        <f>R18*(1-'Retiree Assumptions'!$F$8)</f>
        <v>129.12656250000001</v>
      </c>
      <c r="T18" s="12">
        <f>S18/(Calculations!$C$27^($A18-1+Calculations!$B$6/30))</f>
        <v>124.58015532663798</v>
      </c>
      <c r="U18" s="23">
        <f t="shared" si="3"/>
        <v>124.32023903199463</v>
      </c>
      <c r="W18">
        <f t="shared" si="8"/>
        <v>3</v>
      </c>
      <c r="X18">
        <f t="shared" si="20"/>
        <v>2026</v>
      </c>
      <c r="Y18">
        <f t="shared" si="21"/>
        <v>43</v>
      </c>
      <c r="Z18">
        <f t="shared" si="9"/>
        <v>41</v>
      </c>
      <c r="AA18" s="12">
        <f>S18*12*Subsidy!$I$15/Subsidy!$I$14</f>
        <v>1239.6150000000002</v>
      </c>
      <c r="AB18" s="12">
        <f>SUM(S$5:S18)*Subsidy!$I$15/Subsidy!$I$14</f>
        <v>1425.3037500000003</v>
      </c>
      <c r="AC18" s="12">
        <f>N18*Subsidy!$E$15/Subsidy!$E$14</f>
        <v>986.15</v>
      </c>
      <c r="AD18" s="12">
        <f t="shared" si="10"/>
        <v>11833.8</v>
      </c>
      <c r="AE18" s="12">
        <f>$AP18*AC18/(Calculations!$D$27^(A18-1+Calculations!$B$6/30))</f>
        <v>945.3236798042916</v>
      </c>
      <c r="AF18" s="12">
        <f>IF(AE18=0,0,SUM(AE18:AE$903)*AC18/AE18)</f>
        <v>430700.27126927726</v>
      </c>
      <c r="AH18" s="164">
        <f>VLOOKUP(E18,Rates2,5)*VLOOKUP(E18,Mort_Imp_Retirees,C18-'Mort Imp Cume'!$C$4+2)</f>
        <v>9.1320035948814658E-5</v>
      </c>
      <c r="AI18" s="16">
        <f t="shared" si="11"/>
        <v>0.99990867996405119</v>
      </c>
      <c r="AJ18" s="164">
        <f>VLOOKUP(F18,Rates2,6)*VLOOKUP(F18,Mort_Imp_Survivors,C18-'Mort Imp Cume'!$C$4+2)</f>
        <v>6.4047900350338032E-5</v>
      </c>
      <c r="AK18" s="16">
        <f t="shared" si="12"/>
        <v>0.99993595209964969</v>
      </c>
      <c r="AL18" s="164">
        <f>VLOOKUP(F18,Rates2,7)*VLOOKUP(F18,Mort_Imp_Survivors,C18-'Mort Imp Cume'!$C$4+2)</f>
        <v>1.3965051111723524E-4</v>
      </c>
      <c r="AM18" s="16">
        <f t="shared" si="13"/>
        <v>0.9998603494888828</v>
      </c>
      <c r="AN18" s="108">
        <f>PRODUCT(AI$4:AI17)</f>
        <v>0.9988005914209902</v>
      </c>
      <c r="AO18" s="16">
        <f>PRODUCT(AK$4:AK17)</f>
        <v>0.99911200565112446</v>
      </c>
      <c r="AP18" s="16">
        <f>PRODUCT(AM$4:AM17)</f>
        <v>0.99808117650172368</v>
      </c>
      <c r="AQ18" s="16">
        <f t="shared" si="14"/>
        <v>0.99791366214015487</v>
      </c>
      <c r="AR18" s="16">
        <f t="shared" si="15"/>
        <v>8.8692928083538907E-4</v>
      </c>
      <c r="AS18" s="16">
        <f t="shared" si="16"/>
        <v>9.1123674846580678E-5</v>
      </c>
      <c r="AT18" s="16">
        <f t="shared" si="17"/>
        <v>1.1977727811845779E-3</v>
      </c>
      <c r="AU18" s="16">
        <f t="shared" si="18"/>
        <v>1.6357978251662231E-6</v>
      </c>
      <c r="AV18" s="16">
        <f t="shared" si="19"/>
        <v>9.1210505914262173E-5</v>
      </c>
      <c r="AW18" s="30">
        <f>(SUMPRODUCT(AV$5:AV17,A$5:A17)+SUM(AV$5:AV17)*(Calculations!$B$6/30-0.5)+AV$4*Calculations!$B$6/30/2)/SUM(AV$4:AV17)</f>
        <v>7.0639329448433559</v>
      </c>
      <c r="AX18" s="16"/>
      <c r="BA18" s="139"/>
      <c r="BB18" s="31"/>
      <c r="BC18" s="31"/>
    </row>
    <row r="19" spans="1:55" x14ac:dyDescent="0.25">
      <c r="A19">
        <f t="shared" si="7"/>
        <v>15</v>
      </c>
      <c r="B19" t="str">
        <f t="shared" si="22"/>
        <v>April</v>
      </c>
      <c r="C19">
        <f t="shared" si="0"/>
        <v>2026</v>
      </c>
      <c r="D19">
        <f t="shared" si="23"/>
        <v>202604</v>
      </c>
      <c r="E19">
        <f t="shared" ref="E19:F19" si="24">E7+1</f>
        <v>43</v>
      </c>
      <c r="F19">
        <f t="shared" si="24"/>
        <v>41</v>
      </c>
      <c r="G19" s="12">
        <f>G18*IF($B19="January",1+IF(C19&gt;Personal!$L$18+1,Calculations!$B$22,Calculations!$B$21),1)</f>
        <v>2546.875</v>
      </c>
      <c r="H19" s="12">
        <f>IF(AND(Career!$F$15="Yes",$E19=62,$E18=61),G19,H18*IF($B19="January",(1+IF(C19&gt;Personal!$L$18+1,Calculations!$C$22,Calculations!$C$21)),1))</f>
        <v>2546.875</v>
      </c>
      <c r="I19" s="12">
        <f>H19*(1-'Retiree Assumptions'!$F$8)</f>
        <v>1986.5625</v>
      </c>
      <c r="J19" s="12">
        <f>I19/(Calculations!$C$27^($A19-1+Calculations!$B$6/30))</f>
        <v>1911.7170023381677</v>
      </c>
      <c r="K19" s="23">
        <f t="shared" si="1"/>
        <v>1909.2497038899764</v>
      </c>
      <c r="L19" s="12">
        <f>L18*IF($B19="January",(1+IF(C19&gt;Personal!$L$18+1,Calculations!$B$22,Calculations!$B$21)),1)</f>
        <v>1400.78125</v>
      </c>
      <c r="M19" s="12">
        <f>IF(AND(Career!$F$15="Yes",$E19=62,$E18=61),L19,M18*IF($B19="January",(1+IF(C19&gt;Personal!$L$18+1,Calculations!$C$22,Calculations!$C$21)),1))</f>
        <v>1400.78125</v>
      </c>
      <c r="N19" s="12">
        <f>M19*(1-'Retiree Assumptions'!$F$10)</f>
        <v>1232.6875</v>
      </c>
      <c r="O19" s="12">
        <f>N19/(Calculations!$C$27^$AW19)/(Calculations!$D$27^($A19-1-$AW19+Calculations!$B$6/30))</f>
        <v>1183.4122102826257</v>
      </c>
      <c r="P19" s="23">
        <f t="shared" si="2"/>
        <v>1.5250978549926002</v>
      </c>
      <c r="Q19" s="12">
        <f>IF(OR(A19&lt;=360,$E19&lt;70),Q18*IF($B19="January",(1+IF(C19&gt;Personal!$L$18+1,Calculations!$B$22,Calculations!$B$21)),1),0)</f>
        <v>165.546875</v>
      </c>
      <c r="R19" s="12">
        <f>IF(OR(A19&lt;=360,$E19&lt;70),IF(AND(Career!$F$15="Yes",$E19=62,$E18=61),Q19,R18*IF($B19="January",(1+IF(C19&gt;Personal!$L$18+1,Calculations!$C$22,Calculations!$C$21)),1)),0)</f>
        <v>165.546875</v>
      </c>
      <c r="S19" s="12">
        <f>R19*(1-'Retiree Assumptions'!$F$8)</f>
        <v>129.12656250000001</v>
      </c>
      <c r="T19" s="12">
        <f>S19/(Calculations!$C$27^($A19-1+Calculations!$B$6/30))</f>
        <v>124.26160515198092</v>
      </c>
      <c r="U19" s="23">
        <f t="shared" si="3"/>
        <v>123.98308819614577</v>
      </c>
      <c r="W19">
        <f t="shared" si="8"/>
        <v>3</v>
      </c>
      <c r="X19">
        <f t="shared" si="20"/>
        <v>2026</v>
      </c>
      <c r="Y19">
        <f t="shared" si="21"/>
        <v>43</v>
      </c>
      <c r="Z19">
        <f t="shared" si="9"/>
        <v>41</v>
      </c>
      <c r="AA19" s="12">
        <f>S19*12*Subsidy!$I$15/Subsidy!$I$14</f>
        <v>1239.6150000000002</v>
      </c>
      <c r="AB19" s="12">
        <f>SUM(S$5:S19)*Subsidy!$I$15/Subsidy!$I$14</f>
        <v>1528.6050000000002</v>
      </c>
      <c r="AC19" s="12">
        <f>N19*Subsidy!$E$15/Subsidy!$E$14</f>
        <v>986.15</v>
      </c>
      <c r="AD19" s="12">
        <f t="shared" si="10"/>
        <v>11833.8</v>
      </c>
      <c r="AE19" s="12">
        <f>$AP19*AC19/(Calculations!$D$27^(A19-1+Calculations!$B$6/30))</f>
        <v>942.47070803598479</v>
      </c>
      <c r="AF19" s="12">
        <f>IF(AE19=0,0,SUM(AE19:AE$903)*AC19/AE19)</f>
        <v>431014.91740646312</v>
      </c>
      <c r="AH19" s="164">
        <f>VLOOKUP(E19,Rates2,5)*VLOOKUP(E19,Mort_Imp_Retirees,C19-'Mort Imp Cume'!$C$4+2)</f>
        <v>9.1320035948814658E-5</v>
      </c>
      <c r="AI19" s="16">
        <f t="shared" si="11"/>
        <v>0.99990867996405119</v>
      </c>
      <c r="AJ19" s="164">
        <f>VLOOKUP(F19,Rates2,6)*VLOOKUP(F19,Mort_Imp_Survivors,C19-'Mort Imp Cume'!$C$4+2)</f>
        <v>6.4047900350338032E-5</v>
      </c>
      <c r="AK19" s="16">
        <f t="shared" si="12"/>
        <v>0.99993595209964969</v>
      </c>
      <c r="AL19" s="164">
        <f>VLOOKUP(F19,Rates2,7)*VLOOKUP(F19,Mort_Imp_Survivors,C19-'Mort Imp Cume'!$C$4+2)</f>
        <v>1.3965051111723524E-4</v>
      </c>
      <c r="AM19" s="16">
        <f t="shared" si="13"/>
        <v>0.9998603494888828</v>
      </c>
      <c r="AN19" s="108">
        <f>PRODUCT(AI$4:AI18)</f>
        <v>0.99870938091507599</v>
      </c>
      <c r="AO19" s="16">
        <f>PRODUCT(AK$4:AK18)</f>
        <v>0.99904801462494774</v>
      </c>
      <c r="AP19" s="16">
        <f>PRODUCT(AM$4:AM18)</f>
        <v>0.99794179395528881</v>
      </c>
      <c r="AQ19" s="16">
        <f t="shared" si="14"/>
        <v>0.99775862419051731</v>
      </c>
      <c r="AR19" s="16">
        <f t="shared" si="15"/>
        <v>9.5075672455864461E-4</v>
      </c>
      <c r="AS19" s="16">
        <f t="shared" si="16"/>
        <v>9.110951768224108E-5</v>
      </c>
      <c r="AT19" s="16">
        <f t="shared" si="17"/>
        <v>1.2887291864500639E-3</v>
      </c>
      <c r="AU19" s="16">
        <f t="shared" si="18"/>
        <v>1.8898984739845921E-6</v>
      </c>
      <c r="AV19" s="16">
        <f t="shared" si="19"/>
        <v>9.1202176567583171E-5</v>
      </c>
      <c r="AW19" s="30">
        <f>(SUMPRODUCT(AV$5:AV18,A$5:A18)+SUM(AV$5:AV18)*(Calculations!$B$6/30-0.5)+AV$4*Calculations!$B$6/30/2)/SUM(AV$4:AV18)</f>
        <v>7.5894539494805082</v>
      </c>
      <c r="AX19" s="16"/>
      <c r="AZ19" s="10"/>
      <c r="BB19" s="141"/>
      <c r="BC19" s="142"/>
    </row>
    <row r="20" spans="1:55" x14ac:dyDescent="0.25">
      <c r="A20">
        <f t="shared" si="7"/>
        <v>16</v>
      </c>
      <c r="B20" t="str">
        <f t="shared" si="22"/>
        <v>May</v>
      </c>
      <c r="C20">
        <f t="shared" si="0"/>
        <v>2026</v>
      </c>
      <c r="D20">
        <f t="shared" si="23"/>
        <v>202605</v>
      </c>
      <c r="E20">
        <f t="shared" ref="E20:F20" si="25">E8+1</f>
        <v>43</v>
      </c>
      <c r="F20">
        <f t="shared" si="25"/>
        <v>41</v>
      </c>
      <c r="G20" s="12">
        <f>G19*IF($B20="January",1+IF(C20&gt;Personal!$L$18+1,Calculations!$B$22,Calculations!$B$21),1)</f>
        <v>2546.875</v>
      </c>
      <c r="H20" s="12">
        <f>IF(AND(Career!$F$15="Yes",$E20=62,$E19=61),G20,H19*IF($B20="January",(1+IF(C20&gt;Personal!$L$18+1,Calculations!$C$22,Calculations!$C$21)),1))</f>
        <v>2546.875</v>
      </c>
      <c r="I20" s="12">
        <f>H20*(1-'Retiree Assumptions'!$F$8)</f>
        <v>1986.5625</v>
      </c>
      <c r="J20" s="12">
        <f>I20/(Calculations!$C$27^($A20-1+Calculations!$B$6/30))</f>
        <v>1906.828761643709</v>
      </c>
      <c r="K20" s="23">
        <f t="shared" si="1"/>
        <v>1904.1938651188461</v>
      </c>
      <c r="L20" s="12">
        <f>L19*IF($B20="January",(1+IF(C20&gt;Personal!$L$18+1,Calculations!$B$22,Calculations!$B$21)),1)</f>
        <v>1400.78125</v>
      </c>
      <c r="M20" s="12">
        <f>IF(AND(Career!$F$15="Yes",$E20=62,$E19=61),L20,M19*IF($B20="January",(1+IF(C20&gt;Personal!$L$18+1,Calculations!$C$22,Calculations!$C$21)),1))</f>
        <v>1400.78125</v>
      </c>
      <c r="N20" s="12">
        <f>M20*(1-'Retiree Assumptions'!$F$10)</f>
        <v>1232.6875</v>
      </c>
      <c r="O20" s="12">
        <f>N20/(Calculations!$C$27^$AW20)/(Calculations!$D$27^($A20-1-$AW20+Calculations!$B$6/30))</f>
        <v>1180.2042606905593</v>
      </c>
      <c r="P20" s="23">
        <f t="shared" si="2"/>
        <v>1.628279114327841</v>
      </c>
      <c r="Q20" s="12">
        <f>IF(OR(A20&lt;=360,$E20&lt;70),Q19*IF($B20="January",(1+IF(C20&gt;Personal!$L$18+1,Calculations!$B$22,Calculations!$B$21)),1),0)</f>
        <v>165.546875</v>
      </c>
      <c r="R20" s="12">
        <f>IF(OR(A20&lt;=360,$E20&lt;70),IF(AND(Career!$F$15="Yes",$E20=62,$E19=61),Q20,R19*IF($B20="January",(1+IF(C20&gt;Personal!$L$18+1,Calculations!$C$22,Calculations!$C$21)),1)),0)</f>
        <v>165.546875</v>
      </c>
      <c r="S20" s="12">
        <f>R20*(1-'Retiree Assumptions'!$F$8)</f>
        <v>129.12656250000001</v>
      </c>
      <c r="T20" s="12">
        <f>S20/(Calculations!$C$27^($A20-1+Calculations!$B$6/30))</f>
        <v>123.94386950684108</v>
      </c>
      <c r="U20" s="23">
        <f t="shared" si="3"/>
        <v>123.64685169803469</v>
      </c>
      <c r="W20">
        <f t="shared" si="8"/>
        <v>3</v>
      </c>
      <c r="X20">
        <f t="shared" si="20"/>
        <v>2026</v>
      </c>
      <c r="Y20">
        <f t="shared" si="21"/>
        <v>43</v>
      </c>
      <c r="Z20">
        <f t="shared" si="9"/>
        <v>41</v>
      </c>
      <c r="AA20" s="12">
        <f>S20*12*Subsidy!$I$15/Subsidy!$I$14</f>
        <v>1239.6150000000002</v>
      </c>
      <c r="AB20" s="12">
        <f>SUM(S$5:S20)*Subsidy!$I$15/Subsidy!$I$14</f>
        <v>1631.9062500000005</v>
      </c>
      <c r="AC20" s="12">
        <f>N20*Subsidy!$E$15/Subsidy!$E$14</f>
        <v>986.15</v>
      </c>
      <c r="AD20" s="12">
        <f t="shared" si="10"/>
        <v>11833.8</v>
      </c>
      <c r="AE20" s="12">
        <f>$AP20*AC20/(Calculations!$D$27^(A20-1+Calculations!$B$6/30))</f>
        <v>939.62634649091137</v>
      </c>
      <c r="AF20" s="12">
        <f>IF(AE20=0,0,SUM(AE20:AE$903)*AC20/AE20)</f>
        <v>431330.5160152099</v>
      </c>
      <c r="AH20" s="164">
        <f>VLOOKUP(E20,Rates2,5)*VLOOKUP(E20,Mort_Imp_Retirees,C20-'Mort Imp Cume'!$C$4+2)</f>
        <v>9.1320035948814658E-5</v>
      </c>
      <c r="AI20" s="16">
        <f t="shared" si="11"/>
        <v>0.99990867996405119</v>
      </c>
      <c r="AJ20" s="164">
        <f>VLOOKUP(F20,Rates2,6)*VLOOKUP(F20,Mort_Imp_Survivors,C20-'Mort Imp Cume'!$C$4+2)</f>
        <v>6.4047900350338032E-5</v>
      </c>
      <c r="AK20" s="16">
        <f t="shared" si="12"/>
        <v>0.99993595209964969</v>
      </c>
      <c r="AL20" s="164">
        <f>VLOOKUP(F20,Rates2,7)*VLOOKUP(F20,Mort_Imp_Survivors,C20-'Mort Imp Cume'!$C$4+2)</f>
        <v>1.3965051111723524E-4</v>
      </c>
      <c r="AM20" s="16">
        <f t="shared" si="13"/>
        <v>0.9998603494888828</v>
      </c>
      <c r="AN20" s="108">
        <f>PRODUCT(AI$4:AI19)</f>
        <v>0.99861817873850844</v>
      </c>
      <c r="AO20" s="16">
        <f>PRODUCT(AK$4:AK19)</f>
        <v>0.99898402769726191</v>
      </c>
      <c r="AP20" s="16">
        <f>PRODUCT(AM$4:AM19)</f>
        <v>0.9978024308736978</v>
      </c>
      <c r="AQ20" s="16">
        <f t="shared" si="14"/>
        <v>0.99760361032789935</v>
      </c>
      <c r="AR20" s="16">
        <f t="shared" si="15"/>
        <v>1.0145684106090784E-3</v>
      </c>
      <c r="AS20" s="16">
        <f t="shared" si="16"/>
        <v>9.1095362717388088E-5</v>
      </c>
      <c r="AT20" s="16">
        <f t="shared" si="17"/>
        <v>1.3796587324427256E-3</v>
      </c>
      <c r="AU20" s="16">
        <f t="shared" si="18"/>
        <v>2.1625290488476966E-6</v>
      </c>
      <c r="AV20" s="16">
        <f t="shared" si="19"/>
        <v>9.1193847981540407E-5</v>
      </c>
      <c r="AW20" s="30">
        <f>(SUMPRODUCT(AV$5:AV19,A$5:A19)+SUM(AV$5:AV19)*(Calculations!$B$6/30-0.5)+AV$4*Calculations!$B$6/30/2)/SUM(AV$4:AV19)</f>
        <v>8.1115612854659425</v>
      </c>
      <c r="AX20" s="16"/>
      <c r="AZ20" s="10"/>
      <c r="BA20" s="139"/>
      <c r="BB20" s="31"/>
      <c r="BC20" s="31"/>
    </row>
    <row r="21" spans="1:55" x14ac:dyDescent="0.25">
      <c r="A21">
        <f t="shared" si="7"/>
        <v>17</v>
      </c>
      <c r="B21" t="str">
        <f t="shared" si="22"/>
        <v>June</v>
      </c>
      <c r="C21">
        <f t="shared" si="0"/>
        <v>2026</v>
      </c>
      <c r="D21">
        <f t="shared" si="23"/>
        <v>202606</v>
      </c>
      <c r="E21">
        <f t="shared" ref="E21:F21" si="26">E9+1</f>
        <v>43</v>
      </c>
      <c r="F21">
        <f t="shared" si="26"/>
        <v>41</v>
      </c>
      <c r="G21" s="12">
        <f>G20*IF($B21="January",1+IF(C21&gt;Personal!$L$18+1,Calculations!$B$22,Calculations!$B$21),1)</f>
        <v>2546.875</v>
      </c>
      <c r="H21" s="12">
        <f>IF(AND(Career!$F$15="Yes",$E21=62,$E20=61),G21,H20*IF($B21="January",(1+IF(C21&gt;Personal!$L$18+1,Calculations!$C$22,Calculations!$C$21)),1))</f>
        <v>2546.875</v>
      </c>
      <c r="I21" s="12">
        <f>H21*(1-'Retiree Assumptions'!$F$8)</f>
        <v>1986.5625</v>
      </c>
      <c r="J21" s="12">
        <f>I21/(Calculations!$C$27^($A21-1+Calculations!$B$6/30))</f>
        <v>1901.9530201303824</v>
      </c>
      <c r="K21" s="23">
        <f t="shared" si="1"/>
        <v>1899.1514145942224</v>
      </c>
      <c r="L21" s="12">
        <f>L20*IF($B21="January",(1+IF(C21&gt;Personal!$L$18+1,Calculations!$B$22,Calculations!$B$21)),1)</f>
        <v>1400.78125</v>
      </c>
      <c r="M21" s="12">
        <f>IF(AND(Career!$F$15="Yes",$E21=62,$E20=61),L21,M20*IF($B21="January",(1+IF(C21&gt;Personal!$L$18+1,Calculations!$C$22,Calculations!$C$21)),1))</f>
        <v>1400.78125</v>
      </c>
      <c r="N21" s="12">
        <f>M21*(1-'Retiree Assumptions'!$F$10)</f>
        <v>1232.6875</v>
      </c>
      <c r="O21" s="12">
        <f>N21/(Calculations!$C$27^$AW21)/(Calculations!$D$27^($A21-1-$AW21+Calculations!$B$6/30))</f>
        <v>1177.0039506682203</v>
      </c>
      <c r="P21" s="23">
        <f t="shared" si="2"/>
        <v>1.730856607058243</v>
      </c>
      <c r="Q21" s="12">
        <f>IF(OR(A21&lt;=360,$E21&lt;70),Q20*IF($B21="January",(1+IF(C21&gt;Personal!$L$18+1,Calculations!$B$22,Calculations!$B$21)),1),0)</f>
        <v>165.546875</v>
      </c>
      <c r="R21" s="12">
        <f>IF(OR(A21&lt;=360,$E21&lt;70),IF(AND(Career!$F$15="Yes",$E21=62,$E20=61),Q21,R20*IF($B21="January",(1+IF(C21&gt;Personal!$L$18+1,Calculations!$C$22,Calculations!$C$21)),1)),0)</f>
        <v>165.546875</v>
      </c>
      <c r="S21" s="12">
        <f>R21*(1-'Retiree Assumptions'!$F$8)</f>
        <v>129.12656250000001</v>
      </c>
      <c r="T21" s="12">
        <f>S21/(Calculations!$C$27^($A21-1+Calculations!$B$6/30))</f>
        <v>123.62694630847486</v>
      </c>
      <c r="U21" s="23">
        <f t="shared" si="3"/>
        <v>123.31152705801897</v>
      </c>
      <c r="W21">
        <f t="shared" si="8"/>
        <v>3</v>
      </c>
      <c r="X21">
        <f t="shared" si="20"/>
        <v>2026</v>
      </c>
      <c r="Y21">
        <f t="shared" si="21"/>
        <v>43</v>
      </c>
      <c r="Z21">
        <f t="shared" si="9"/>
        <v>41</v>
      </c>
      <c r="AA21" s="12">
        <f>S21*12*Subsidy!$I$15/Subsidy!$I$14</f>
        <v>1239.6150000000002</v>
      </c>
      <c r="AB21" s="12">
        <f>SUM(S$5:S21)*Subsidy!$I$15/Subsidy!$I$14</f>
        <v>1735.2075000000004</v>
      </c>
      <c r="AC21" s="12">
        <f>N21*Subsidy!$E$15/Subsidy!$E$14</f>
        <v>986.15</v>
      </c>
      <c r="AD21" s="12">
        <f t="shared" si="10"/>
        <v>11833.8</v>
      </c>
      <c r="AE21" s="12">
        <f>$AP21*AC21/(Calculations!$D$27^(A21-1+Calculations!$B$6/30))</f>
        <v>936.79056918355491</v>
      </c>
      <c r="AF21" s="12">
        <f>IF(AE21=0,0,SUM(AE21:AE$903)*AC21/AE21)</f>
        <v>431647.06997876306</v>
      </c>
      <c r="AH21" s="164">
        <f>VLOOKUP(E21,Rates2,5)*VLOOKUP(E21,Mort_Imp_Retirees,C21-'Mort Imp Cume'!$C$4+2)</f>
        <v>9.1320035948814658E-5</v>
      </c>
      <c r="AI21" s="16">
        <f t="shared" si="11"/>
        <v>0.99990867996405119</v>
      </c>
      <c r="AJ21" s="164">
        <f>VLOOKUP(F21,Rates2,6)*VLOOKUP(F21,Mort_Imp_Survivors,C21-'Mort Imp Cume'!$C$4+2)</f>
        <v>6.4047900350338032E-5</v>
      </c>
      <c r="AK21" s="16">
        <f t="shared" si="12"/>
        <v>0.99993595209964969</v>
      </c>
      <c r="AL21" s="164">
        <f>VLOOKUP(F21,Rates2,7)*VLOOKUP(F21,Mort_Imp_Survivors,C21-'Mort Imp Cume'!$C$4+2)</f>
        <v>1.3965051111723524E-4</v>
      </c>
      <c r="AM21" s="16">
        <f t="shared" si="13"/>
        <v>0.9998603494888828</v>
      </c>
      <c r="AN21" s="108">
        <f>PRODUCT(AI$4:AI20)</f>
        <v>0.99852698489052694</v>
      </c>
      <c r="AO21" s="16">
        <f>PRODUCT(AK$4:AK20)</f>
        <v>0.99892004486780439</v>
      </c>
      <c r="AP21" s="16">
        <f>PRODUCT(AM$4:AM20)</f>
        <v>0.99766308725423236</v>
      </c>
      <c r="AQ21" s="16">
        <f t="shared" si="14"/>
        <v>0.99744862054855865</v>
      </c>
      <c r="AR21" s="16">
        <f t="shared" si="15"/>
        <v>1.078364341968332E-3</v>
      </c>
      <c r="AS21" s="16">
        <f t="shared" si="16"/>
        <v>9.1081209951679974E-5</v>
      </c>
      <c r="AT21" s="16">
        <f t="shared" si="17"/>
        <v>1.4705614251129607E-3</v>
      </c>
      <c r="AU21" s="16">
        <f t="shared" si="18"/>
        <v>2.4536843600563886E-6</v>
      </c>
      <c r="AV21" s="16">
        <f t="shared" si="19"/>
        <v>9.1185520156064436E-5</v>
      </c>
      <c r="AW21" s="30">
        <f>(SUMPRODUCT(AV$5:AV20,A$5:A20)+SUM(AV$5:AV20)*(Calculations!$B$6/30-0.5)+AV$4*Calculations!$B$6/30/2)/SUM(AV$4:AV20)</f>
        <v>8.6308865795623717</v>
      </c>
      <c r="AX21" s="16"/>
      <c r="BA21" s="139"/>
      <c r="BB21" s="31"/>
      <c r="BC21" s="31"/>
    </row>
    <row r="22" spans="1:55" x14ac:dyDescent="0.25">
      <c r="A22">
        <f t="shared" si="7"/>
        <v>18</v>
      </c>
      <c r="B22" t="str">
        <f t="shared" si="22"/>
        <v>July</v>
      </c>
      <c r="C22">
        <f t="shared" si="0"/>
        <v>2026</v>
      </c>
      <c r="D22">
        <f t="shared" si="23"/>
        <v>202607</v>
      </c>
      <c r="E22">
        <f t="shared" ref="E22:F22" si="27">E10+1</f>
        <v>43</v>
      </c>
      <c r="F22">
        <f t="shared" si="27"/>
        <v>41</v>
      </c>
      <c r="G22" s="12">
        <f>G21*IF($B22="January",1+IF(C22&gt;Personal!$L$18+1,Calculations!$B$22,Calculations!$B$21),1)</f>
        <v>2546.875</v>
      </c>
      <c r="H22" s="12">
        <f>IF(AND(Career!$F$15="Yes",$E22=62,$E21=61),G22,H21*IF($B22="January",(1+IF(C22&gt;Personal!$L$18+1,Calculations!$C$22,Calculations!$C$21)),1))</f>
        <v>2546.875</v>
      </c>
      <c r="I22" s="12">
        <f>H22*(1-'Retiree Assumptions'!$F$8)</f>
        <v>1986.5625</v>
      </c>
      <c r="J22" s="12">
        <f>I22/(Calculations!$C$27^($A22-1+Calculations!$B$6/30))</f>
        <v>1897.0897458379116</v>
      </c>
      <c r="K22" s="23">
        <f t="shared" si="1"/>
        <v>1894.1223168630088</v>
      </c>
      <c r="L22" s="12">
        <f>L21*IF($B22="January",(1+IF(C22&gt;Personal!$L$18+1,Calculations!$B$22,Calculations!$B$21)),1)</f>
        <v>1400.78125</v>
      </c>
      <c r="M22" s="12">
        <f>IF(AND(Career!$F$15="Yes",$E22=62,$E21=61),L22,M21*IF($B22="January",(1+IF(C22&gt;Personal!$L$18+1,Calculations!$C$22,Calculations!$C$21)),1))</f>
        <v>1400.78125</v>
      </c>
      <c r="N22" s="12">
        <f>M22*(1-'Retiree Assumptions'!$F$10)</f>
        <v>1232.6875</v>
      </c>
      <c r="O22" s="12">
        <f>N22/(Calculations!$C$27^$AW22)/(Calculations!$D$27^($A22-1-$AW22+Calculations!$B$6/30))</f>
        <v>1173.8114486155878</v>
      </c>
      <c r="P22" s="23">
        <f t="shared" si="2"/>
        <v>1.8328329443023248</v>
      </c>
      <c r="Q22" s="12">
        <f>IF(OR(A22&lt;=360,$E22&lt;70),Q21*IF($B22="January",(1+IF(C22&gt;Personal!$L$18+1,Calculations!$B$22,Calculations!$B$21)),1),0)</f>
        <v>165.546875</v>
      </c>
      <c r="R22" s="12">
        <f>IF(OR(A22&lt;=360,$E22&lt;70),IF(AND(Career!$F$15="Yes",$E22=62,$E21=61),Q22,R21*IF($B22="January",(1+IF(C22&gt;Personal!$L$18+1,Calculations!$C$22,Calculations!$C$21)),1)),0)</f>
        <v>165.546875</v>
      </c>
      <c r="S22" s="12">
        <f>R22*(1-'Retiree Assumptions'!$F$8)</f>
        <v>129.12656250000001</v>
      </c>
      <c r="T22" s="12">
        <f>S22/(Calculations!$C$27^($A22-1+Calculations!$B$6/30))</f>
        <v>123.31083347946425</v>
      </c>
      <c r="U22" s="23">
        <f t="shared" si="3"/>
        <v>122.97711180318093</v>
      </c>
      <c r="W22">
        <f t="shared" si="8"/>
        <v>3</v>
      </c>
      <c r="X22">
        <f t="shared" si="20"/>
        <v>2026</v>
      </c>
      <c r="Y22">
        <f t="shared" si="21"/>
        <v>43</v>
      </c>
      <c r="Z22">
        <f t="shared" si="9"/>
        <v>41</v>
      </c>
      <c r="AA22" s="12">
        <f>S22*12*Subsidy!$I$15/Subsidy!$I$14</f>
        <v>1239.6150000000002</v>
      </c>
      <c r="AB22" s="12">
        <f>SUM(S$5:S22)*Subsidy!$I$15/Subsidy!$I$14</f>
        <v>1838.5087500000004</v>
      </c>
      <c r="AC22" s="12">
        <f>N22*Subsidy!$E$15/Subsidy!$E$14</f>
        <v>986.15</v>
      </c>
      <c r="AD22" s="12">
        <f t="shared" si="10"/>
        <v>11833.8</v>
      </c>
      <c r="AE22" s="12">
        <f>$AP22*AC22/(Calculations!$D$27^(A22-1+Calculations!$B$6/30))</f>
        <v>933.96335020682295</v>
      </c>
      <c r="AF22" s="12">
        <f>IF(AE22=0,0,SUM(AE22:AE$903)*AC22/AE22)</f>
        <v>431964.5821890962</v>
      </c>
      <c r="AH22" s="164">
        <f>VLOOKUP(E22,Rates2,5)*VLOOKUP(E22,Mort_Imp_Retirees,C22-'Mort Imp Cume'!$C$4+2)</f>
        <v>9.1320035948814658E-5</v>
      </c>
      <c r="AI22" s="16">
        <f t="shared" si="11"/>
        <v>0.99990867996405119</v>
      </c>
      <c r="AJ22" s="164">
        <f>VLOOKUP(F22,Rates2,6)*VLOOKUP(F22,Mort_Imp_Survivors,C22-'Mort Imp Cume'!$C$4+2)</f>
        <v>6.4047900350338032E-5</v>
      </c>
      <c r="AK22" s="16">
        <f t="shared" si="12"/>
        <v>0.99993595209964969</v>
      </c>
      <c r="AL22" s="164">
        <f>VLOOKUP(F22,Rates2,7)*VLOOKUP(F22,Mort_Imp_Survivors,C22-'Mort Imp Cume'!$C$4+2)</f>
        <v>1.3965051111723524E-4</v>
      </c>
      <c r="AM22" s="16">
        <f t="shared" si="13"/>
        <v>0.9998603494888828</v>
      </c>
      <c r="AN22" s="108">
        <f>PRODUCT(AI$4:AI21)</f>
        <v>0.99843579937037086</v>
      </c>
      <c r="AO22" s="16">
        <f>PRODUCT(AK$4:AK21)</f>
        <v>0.99885606613631273</v>
      </c>
      <c r="AP22" s="16">
        <f>PRODUCT(AM$4:AM21)</f>
        <v>0.99752376309417456</v>
      </c>
      <c r="AQ22" s="16">
        <f t="shared" si="14"/>
        <v>0.99729365484875343</v>
      </c>
      <c r="AR22" s="16">
        <f t="shared" si="15"/>
        <v>1.1421445216174405E-3</v>
      </c>
      <c r="AS22" s="16">
        <f t="shared" si="16"/>
        <v>9.1067059384775079E-5</v>
      </c>
      <c r="AT22" s="16">
        <f t="shared" si="17"/>
        <v>1.5614372704099945E-3</v>
      </c>
      <c r="AU22" s="16">
        <f t="shared" si="18"/>
        <v>2.7633592191347173E-6</v>
      </c>
      <c r="AV22" s="16">
        <f t="shared" si="19"/>
        <v>9.1177193091085762E-5</v>
      </c>
      <c r="AW22" s="30">
        <f>(SUMPRODUCT(AV$5:AV21,A$5:A21)+SUM(AV$5:AV21)*(Calculations!$B$6/30-0.5)+AV$4*Calculations!$B$6/30/2)/SUM(AV$4:AV21)</f>
        <v>9.1479140664758543</v>
      </c>
      <c r="AX22" s="16"/>
      <c r="BA22" s="139"/>
      <c r="BB22" s="31"/>
      <c r="BC22" s="31"/>
    </row>
    <row r="23" spans="1:55" x14ac:dyDescent="0.25">
      <c r="A23">
        <f t="shared" si="7"/>
        <v>19</v>
      </c>
      <c r="B23" t="str">
        <f t="shared" si="22"/>
        <v>August</v>
      </c>
      <c r="C23">
        <f t="shared" si="0"/>
        <v>2026</v>
      </c>
      <c r="D23">
        <f t="shared" si="23"/>
        <v>202608</v>
      </c>
      <c r="E23">
        <f t="shared" ref="E23:F23" si="28">E11+1</f>
        <v>43</v>
      </c>
      <c r="F23">
        <f t="shared" si="28"/>
        <v>41</v>
      </c>
      <c r="G23" s="12">
        <f>G22*IF($B23="January",1+IF(C23&gt;Personal!$L$18+1,Calculations!$B$22,Calculations!$B$21),1)</f>
        <v>2546.875</v>
      </c>
      <c r="H23" s="12">
        <f>IF(AND(Career!$F$15="Yes",$E23=62,$E22=61),G23,H22*IF($B23="January",(1+IF(C23&gt;Personal!$L$18+1,Calculations!$C$22,Calculations!$C$21)),1))</f>
        <v>2546.875</v>
      </c>
      <c r="I23" s="12">
        <f>H23*(1-'Retiree Assumptions'!$F$8)</f>
        <v>1986.5625</v>
      </c>
      <c r="J23" s="12">
        <f>I23/(Calculations!$C$27^($A23-1+Calculations!$B$6/30))</f>
        <v>1892.2389068877403</v>
      </c>
      <c r="K23" s="23">
        <f t="shared" si="1"/>
        <v>1889.1065365659902</v>
      </c>
      <c r="L23" s="12">
        <f>L22*IF($B23="January",(1+IF(C23&gt;Personal!$L$18+1,Calculations!$B$22,Calculations!$B$21)),1)</f>
        <v>1400.78125</v>
      </c>
      <c r="M23" s="12">
        <f>IF(AND(Career!$F$15="Yes",$E23=62,$E22=61),L23,M22*IF($B23="January",(1+IF(C23&gt;Personal!$L$18+1,Calculations!$C$22,Calculations!$C$21)),1))</f>
        <v>1400.78125</v>
      </c>
      <c r="N23" s="12">
        <f>M23*(1-'Retiree Assumptions'!$F$10)</f>
        <v>1232.6875</v>
      </c>
      <c r="O23" s="12">
        <f>N23/(Calculations!$C$27^$AW23)/(Calculations!$D$27^($A23-1-$AW23+Calculations!$B$6/30))</f>
        <v>1170.6268806390647</v>
      </c>
      <c r="P23" s="23">
        <f t="shared" si="2"/>
        <v>1.9342107271853384</v>
      </c>
      <c r="Q23" s="12">
        <f>IF(OR(A23&lt;=360,$E23&lt;70),Q22*IF($B23="January",(1+IF(C23&gt;Personal!$L$18+1,Calculations!$B$22,Calculations!$B$21)),1),0)</f>
        <v>165.546875</v>
      </c>
      <c r="R23" s="12">
        <f>IF(OR(A23&lt;=360,$E23&lt;70),IF(AND(Career!$F$15="Yes",$E23=62,$E22=61),Q23,R22*IF($B23="January",(1+IF(C23&gt;Personal!$L$18+1,Calculations!$C$22,Calculations!$C$21)),1)),0)</f>
        <v>165.546875</v>
      </c>
      <c r="S23" s="12">
        <f>R23*(1-'Retiree Assumptions'!$F$8)</f>
        <v>129.12656250000001</v>
      </c>
      <c r="T23" s="12">
        <f>S23/(Calculations!$C$27^($A23-1+Calculations!$B$6/30))</f>
        <v>122.99552894770314</v>
      </c>
      <c r="U23" s="23">
        <f t="shared" si="3"/>
        <v>122.64360346730933</v>
      </c>
      <c r="W23">
        <f t="shared" si="8"/>
        <v>3</v>
      </c>
      <c r="X23">
        <f t="shared" si="20"/>
        <v>2026</v>
      </c>
      <c r="Y23">
        <f t="shared" si="21"/>
        <v>43</v>
      </c>
      <c r="Z23">
        <f t="shared" si="9"/>
        <v>41</v>
      </c>
      <c r="AA23" s="12">
        <f>S23*12*Subsidy!$I$15/Subsidy!$I$14</f>
        <v>1239.6150000000002</v>
      </c>
      <c r="AB23" s="12">
        <f>SUM(S$5:S23)*Subsidy!$I$15/Subsidy!$I$14</f>
        <v>1941.8100000000006</v>
      </c>
      <c r="AC23" s="12">
        <f>N23*Subsidy!$E$15/Subsidy!$E$14</f>
        <v>986.15</v>
      </c>
      <c r="AD23" s="12">
        <f t="shared" si="10"/>
        <v>11833.8</v>
      </c>
      <c r="AE23" s="12">
        <f>$AP23*AC23/(Calculations!$D$27^(A23-1+Calculations!$B$6/30))</f>
        <v>931.14466373181062</v>
      </c>
      <c r="AF23" s="12">
        <f>IF(AE23=0,0,SUM(AE23:AE$903)*AC23/AE23)</f>
        <v>432283.05554693716</v>
      </c>
      <c r="AH23" s="164">
        <f>VLOOKUP(E23,Rates2,5)*VLOOKUP(E23,Mort_Imp_Retirees,C23-'Mort Imp Cume'!$C$4+2)</f>
        <v>9.1320035948814658E-5</v>
      </c>
      <c r="AI23" s="16">
        <f t="shared" si="11"/>
        <v>0.99990867996405119</v>
      </c>
      <c r="AJ23" s="164">
        <f>VLOOKUP(F23,Rates2,6)*VLOOKUP(F23,Mort_Imp_Survivors,C23-'Mort Imp Cume'!$C$4+2)</f>
        <v>6.4047900350338032E-5</v>
      </c>
      <c r="AK23" s="16">
        <f t="shared" si="12"/>
        <v>0.99993595209964969</v>
      </c>
      <c r="AL23" s="164">
        <f>VLOOKUP(F23,Rates2,7)*VLOOKUP(F23,Mort_Imp_Survivors,C23-'Mort Imp Cume'!$C$4+2)</f>
        <v>1.3965051111723524E-4</v>
      </c>
      <c r="AM23" s="16">
        <f t="shared" si="13"/>
        <v>0.9998603494888828</v>
      </c>
      <c r="AN23" s="108">
        <f>PRODUCT(AI$4:AI22)</f>
        <v>0.99834462217727982</v>
      </c>
      <c r="AO23" s="16">
        <f>PRODUCT(AK$4:AK22)</f>
        <v>0.99879209150252457</v>
      </c>
      <c r="AP23" s="16">
        <f>PRODUCT(AM$4:AM22)</f>
        <v>0.99738445839080692</v>
      </c>
      <c r="AQ23" s="16">
        <f t="shared" si="14"/>
        <v>0.99713871322474301</v>
      </c>
      <c r="AR23" s="16">
        <f t="shared" si="15"/>
        <v>1.2059089525368334E-3</v>
      </c>
      <c r="AS23" s="16">
        <f t="shared" si="16"/>
        <v>9.1052911016331812E-5</v>
      </c>
      <c r="AT23" s="16">
        <f t="shared" si="17"/>
        <v>1.6522862742818793E-3</v>
      </c>
      <c r="AU23" s="16">
        <f t="shared" si="18"/>
        <v>3.0915484382754675E-6</v>
      </c>
      <c r="AV23" s="16">
        <f t="shared" si="19"/>
        <v>9.1168866786534982E-5</v>
      </c>
      <c r="AW23" s="30">
        <f>(SUMPRODUCT(AV$5:AV22,A$5:A22)+SUM(AV$5:AV22)*(Calculations!$B$6/30-0.5)+AV$4*Calculations!$B$6/30/2)/SUM(AV$4:AV22)</f>
        <v>9.6630212119636756</v>
      </c>
      <c r="AX23" s="16"/>
      <c r="BA23" s="139"/>
      <c r="BB23" s="31"/>
      <c r="BC23" s="31"/>
    </row>
    <row r="24" spans="1:55" x14ac:dyDescent="0.25">
      <c r="A24">
        <f t="shared" si="7"/>
        <v>20</v>
      </c>
      <c r="B24" t="str">
        <f t="shared" si="22"/>
        <v>September</v>
      </c>
      <c r="C24">
        <f t="shared" si="0"/>
        <v>2026</v>
      </c>
      <c r="D24">
        <f t="shared" si="23"/>
        <v>202609</v>
      </c>
      <c r="E24">
        <f t="shared" ref="E24:F24" si="29">E12+1</f>
        <v>43</v>
      </c>
      <c r="F24">
        <f t="shared" si="29"/>
        <v>41</v>
      </c>
      <c r="G24" s="12">
        <f>G23*IF($B24="January",1+IF(C24&gt;Personal!$L$18+1,Calculations!$B$22,Calculations!$B$21),1)</f>
        <v>2546.875</v>
      </c>
      <c r="H24" s="12">
        <f>IF(AND(Career!$F$15="Yes",$E24=62,$E23=61),G24,H23*IF($B24="January",(1+IF(C24&gt;Personal!$L$18+1,Calculations!$C$22,Calculations!$C$21)),1))</f>
        <v>2546.875</v>
      </c>
      <c r="I24" s="12">
        <f>H24*(1-'Retiree Assumptions'!$F$8)</f>
        <v>1986.5625</v>
      </c>
      <c r="J24" s="12">
        <f>I24/(Calculations!$C$27^($A24-1+Calculations!$B$6/30))</f>
        <v>1887.4004714828272</v>
      </c>
      <c r="K24" s="23">
        <f t="shared" si="1"/>
        <v>1884.1040384375856</v>
      </c>
      <c r="L24" s="12">
        <f>L23*IF($B24="January",(1+IF(C24&gt;Personal!$L$18+1,Calculations!$B$22,Calculations!$B$21)),1)</f>
        <v>1400.78125</v>
      </c>
      <c r="M24" s="12">
        <f>IF(AND(Career!$F$15="Yes",$E24=62,$E23=61),L24,M23*IF($B24="January",(1+IF(C24&gt;Personal!$L$18+1,Calculations!$C$22,Calculations!$C$21)),1))</f>
        <v>1400.78125</v>
      </c>
      <c r="N24" s="12">
        <f>M24*(1-'Retiree Assumptions'!$F$10)</f>
        <v>1232.6875</v>
      </c>
      <c r="O24" s="12">
        <f>N24/(Calculations!$C$27^$AW24)/(Calculations!$D$27^($A24-1-$AW24+Calculations!$B$6/30))</f>
        <v>1167.4503416153311</v>
      </c>
      <c r="P24" s="23">
        <f t="shared" si="2"/>
        <v>2.0349925468740753</v>
      </c>
      <c r="Q24" s="12">
        <f>IF(OR(A24&lt;=360,$E24&lt;70),Q23*IF($B24="January",(1+IF(C24&gt;Personal!$L$18+1,Calculations!$B$22,Calculations!$B$21)),1),0)</f>
        <v>165.546875</v>
      </c>
      <c r="R24" s="12">
        <f>IF(OR(A24&lt;=360,$E24&lt;70),IF(AND(Career!$F$15="Yes",$E24=62,$E23=61),Q24,R23*IF($B24="January",(1+IF(C24&gt;Personal!$L$18+1,Calculations!$C$22,Calculations!$C$21)),1)),0)</f>
        <v>165.546875</v>
      </c>
      <c r="S24" s="12">
        <f>R24*(1-'Retiree Assumptions'!$F$8)</f>
        <v>129.12656250000001</v>
      </c>
      <c r="T24" s="12">
        <f>S24/(Calculations!$C$27^($A24-1+Calculations!$B$6/30))</f>
        <v>122.68103064638377</v>
      </c>
      <c r="U24" s="23">
        <f t="shared" si="3"/>
        <v>122.31099959088115</v>
      </c>
      <c r="W24">
        <f t="shared" si="8"/>
        <v>3</v>
      </c>
      <c r="X24">
        <f t="shared" si="20"/>
        <v>2026</v>
      </c>
      <c r="Y24">
        <f t="shared" si="21"/>
        <v>43</v>
      </c>
      <c r="Z24">
        <f t="shared" si="9"/>
        <v>41</v>
      </c>
      <c r="AA24" s="12">
        <f>S24*12*Subsidy!$I$15/Subsidy!$I$14</f>
        <v>1239.6150000000002</v>
      </c>
      <c r="AB24" s="12">
        <f>SUM(S$5:S24)*Subsidy!$I$15/Subsidy!$I$14</f>
        <v>2045.1112500000006</v>
      </c>
      <c r="AC24" s="12">
        <f>N24*Subsidy!$E$15/Subsidy!$E$14</f>
        <v>986.15</v>
      </c>
      <c r="AD24" s="12">
        <f t="shared" si="10"/>
        <v>11833.8</v>
      </c>
      <c r="AE24" s="12">
        <f>$AP24*AC24/(Calculations!$D$27^(A24-1+Calculations!$B$6/30))</f>
        <v>928.33448400756379</v>
      </c>
      <c r="AF24" s="12">
        <f>IF(AE24=0,0,SUM(AE24:AE$903)*AC24/AE24)</f>
        <v>432602.49296179455</v>
      </c>
      <c r="AH24" s="164">
        <f>VLOOKUP(E24,Rates2,5)*VLOOKUP(E24,Mort_Imp_Retirees,C24-'Mort Imp Cume'!$C$4+2)</f>
        <v>9.1320035948814658E-5</v>
      </c>
      <c r="AI24" s="16">
        <f t="shared" si="11"/>
        <v>0.99990867996405119</v>
      </c>
      <c r="AJ24" s="164">
        <f>VLOOKUP(F24,Rates2,6)*VLOOKUP(F24,Mort_Imp_Survivors,C24-'Mort Imp Cume'!$C$4+2)</f>
        <v>6.4047900350338032E-5</v>
      </c>
      <c r="AK24" s="16">
        <f t="shared" si="12"/>
        <v>0.99993595209964969</v>
      </c>
      <c r="AL24" s="164">
        <f>VLOOKUP(F24,Rates2,7)*VLOOKUP(F24,Mort_Imp_Survivors,C24-'Mort Imp Cume'!$C$4+2)</f>
        <v>1.3965051111723524E-4</v>
      </c>
      <c r="AM24" s="16">
        <f t="shared" si="13"/>
        <v>0.9998603494888828</v>
      </c>
      <c r="AN24" s="108">
        <f>PRODUCT(AI$4:AI23)</f>
        <v>0.99825345331049331</v>
      </c>
      <c r="AO24" s="16">
        <f>PRODUCT(AK$4:AK23)</f>
        <v>0.99872812096617736</v>
      </c>
      <c r="AP24" s="16">
        <f>PRODUCT(AM$4:AM23)</f>
        <v>0.99724517314141226</v>
      </c>
      <c r="AQ24" s="16">
        <f t="shared" si="14"/>
        <v>0.99698379567278661</v>
      </c>
      <c r="AR24" s="16">
        <f t="shared" si="15"/>
        <v>1.2696576377066668E-3</v>
      </c>
      <c r="AS24" s="16">
        <f t="shared" si="16"/>
        <v>9.1038764846008608E-5</v>
      </c>
      <c r="AT24" s="16">
        <f t="shared" si="17"/>
        <v>1.7431084426754958E-3</v>
      </c>
      <c r="AU24" s="16">
        <f t="shared" si="18"/>
        <v>3.4382468312272544E-6</v>
      </c>
      <c r="AV24" s="16">
        <f t="shared" si="19"/>
        <v>9.1160541242342626E-5</v>
      </c>
      <c r="AW24" s="30">
        <f>(SUMPRODUCT(AV$5:AV23,A$5:A23)+SUM(AV$5:AV23)*(Calculations!$B$6/30-0.5)+AV$4*Calculations!$B$6/30/2)/SUM(AV$4:AV23)</f>
        <v>10.176506602360899</v>
      </c>
      <c r="AX24" s="16"/>
      <c r="BA24" s="139"/>
      <c r="BB24" s="31"/>
      <c r="BC24" s="31"/>
    </row>
    <row r="25" spans="1:55" x14ac:dyDescent="0.25">
      <c r="A25">
        <f t="shared" si="7"/>
        <v>21</v>
      </c>
      <c r="B25" t="str">
        <f t="shared" si="22"/>
        <v>October</v>
      </c>
      <c r="C25">
        <f t="shared" si="0"/>
        <v>2026</v>
      </c>
      <c r="D25">
        <f t="shared" si="23"/>
        <v>202610</v>
      </c>
      <c r="E25">
        <f t="shared" ref="E25:F25" si="30">E13+1</f>
        <v>43</v>
      </c>
      <c r="F25">
        <f t="shared" si="30"/>
        <v>41</v>
      </c>
      <c r="G25" s="12">
        <f>G24*IF($B25="January",1+IF(C25&gt;Personal!$L$18+1,Calculations!$B$22,Calculations!$B$21),1)</f>
        <v>2546.875</v>
      </c>
      <c r="H25" s="12">
        <f>IF(AND(Career!$F$15="Yes",$E25=62,$E24=61),G25,H24*IF($B25="January",(1+IF(C25&gt;Personal!$L$18+1,Calculations!$C$22,Calculations!$C$21)),1))</f>
        <v>2546.875</v>
      </c>
      <c r="I25" s="12">
        <f>H25*(1-'Retiree Assumptions'!$F$8)</f>
        <v>1986.5625</v>
      </c>
      <c r="J25" s="12">
        <f>I25/(Calculations!$C$27^($A25-1+Calculations!$B$6/30))</f>
        <v>1882.5744079074336</v>
      </c>
      <c r="K25" s="23">
        <f t="shared" si="1"/>
        <v>1879.1147873055991</v>
      </c>
      <c r="L25" s="12">
        <f>L24*IF($B25="January",(1+IF(C25&gt;Personal!$L$18+1,Calculations!$B$22,Calculations!$B$21)),1)</f>
        <v>1400.78125</v>
      </c>
      <c r="M25" s="12">
        <f>IF(AND(Career!$F$15="Yes",$E25=62,$E24=61),L25,M24*IF($B25="January",(1+IF(C25&gt;Personal!$L$18+1,Calculations!$C$22,Calculations!$C$21)),1))</f>
        <v>1400.78125</v>
      </c>
      <c r="N25" s="12">
        <f>M25*(1-'Retiree Assumptions'!$F$10)</f>
        <v>1232.6875</v>
      </c>
      <c r="O25" s="12">
        <f>N25/(Calculations!$C$27^$AW25)/(Calculations!$D$27^($A25-1-$AW25+Calculations!$B$6/30))</f>
        <v>1164.2819029594152</v>
      </c>
      <c r="P25" s="23">
        <f t="shared" si="2"/>
        <v>2.1351809846118446</v>
      </c>
      <c r="Q25" s="12">
        <f>IF(OR(A25&lt;=360,$E25&lt;70),Q24*IF($B25="January",(1+IF(C25&gt;Personal!$L$18+1,Calculations!$B$22,Calculations!$B$21)),1),0)</f>
        <v>165.546875</v>
      </c>
      <c r="R25" s="12">
        <f>IF(OR(A25&lt;=360,$E25&lt;70),IF(AND(Career!$F$15="Yes",$E25=62,$E24=61),Q25,R24*IF($B25="January",(1+IF(C25&gt;Personal!$L$18+1,Calculations!$C$22,Calculations!$C$21)),1)),0)</f>
        <v>165.546875</v>
      </c>
      <c r="S25" s="12">
        <f>R25*(1-'Retiree Assumptions'!$F$8)</f>
        <v>129.12656250000001</v>
      </c>
      <c r="T25" s="12">
        <f>S25/(Calculations!$C$27^($A25-1+Calculations!$B$6/30))</f>
        <v>122.36733651398319</v>
      </c>
      <c r="U25" s="23">
        <f t="shared" si="3"/>
        <v>121.97929772104347</v>
      </c>
      <c r="W25">
        <f t="shared" si="8"/>
        <v>3</v>
      </c>
      <c r="X25">
        <f t="shared" si="20"/>
        <v>2026</v>
      </c>
      <c r="Y25">
        <f t="shared" si="21"/>
        <v>43</v>
      </c>
      <c r="Z25">
        <f t="shared" si="9"/>
        <v>41</v>
      </c>
      <c r="AA25" s="12">
        <f>S25*12*Subsidy!$I$15/Subsidy!$I$14</f>
        <v>1239.6150000000002</v>
      </c>
      <c r="AB25" s="12">
        <f>SUM(S$5:S25)*Subsidy!$I$15/Subsidy!$I$14</f>
        <v>2148.4125000000008</v>
      </c>
      <c r="AC25" s="12">
        <f>N25*Subsidy!$E$15/Subsidy!$E$14</f>
        <v>986.15</v>
      </c>
      <c r="AD25" s="12">
        <f t="shared" si="10"/>
        <v>11833.8</v>
      </c>
      <c r="AE25" s="12">
        <f>$AP25*AC25/(Calculations!$D$27^(A25-1+Calculations!$B$6/30))</f>
        <v>925.53278536084474</v>
      </c>
      <c r="AF25" s="12">
        <f>IF(AE25=0,0,SUM(AE25:AE$903)*AC25/AE25)</f>
        <v>432922.89735198446</v>
      </c>
      <c r="AH25" s="164">
        <f>VLOOKUP(E25,Rates2,5)*VLOOKUP(E25,Mort_Imp_Retirees,C25-'Mort Imp Cume'!$C$4+2)</f>
        <v>9.1320035948814658E-5</v>
      </c>
      <c r="AI25" s="16">
        <f t="shared" si="11"/>
        <v>0.99990867996405119</v>
      </c>
      <c r="AJ25" s="164">
        <f>VLOOKUP(F25,Rates2,6)*VLOOKUP(F25,Mort_Imp_Survivors,C25-'Mort Imp Cume'!$C$4+2)</f>
        <v>6.4047900350338032E-5</v>
      </c>
      <c r="AK25" s="16">
        <f t="shared" si="12"/>
        <v>0.99993595209964969</v>
      </c>
      <c r="AL25" s="164">
        <f>VLOOKUP(F25,Rates2,7)*VLOOKUP(F25,Mort_Imp_Survivors,C25-'Mort Imp Cume'!$C$4+2)</f>
        <v>1.3965051111723524E-4</v>
      </c>
      <c r="AM25" s="16">
        <f t="shared" si="13"/>
        <v>0.9998603494888828</v>
      </c>
      <c r="AN25" s="108">
        <f>PRODUCT(AI$4:AI24)</f>
        <v>0.99816229276925095</v>
      </c>
      <c r="AO25" s="16">
        <f>PRODUCT(AK$4:AK24)</f>
        <v>0.99866415452700863</v>
      </c>
      <c r="AP25" s="16">
        <f>PRODUCT(AM$4:AM24)</f>
        <v>0.99710590734327387</v>
      </c>
      <c r="AQ25" s="16">
        <f t="shared" si="14"/>
        <v>0.99682890218914444</v>
      </c>
      <c r="AR25" s="16">
        <f t="shared" si="15"/>
        <v>1.3333905801064909E-3</v>
      </c>
      <c r="AS25" s="16">
        <f t="shared" si="16"/>
        <v>9.102462087346393E-5</v>
      </c>
      <c r="AT25" s="16">
        <f t="shared" si="17"/>
        <v>1.8339037815365521E-3</v>
      </c>
      <c r="AU25" s="16">
        <f t="shared" si="18"/>
        <v>3.8034492125180175E-6</v>
      </c>
      <c r="AV25" s="16">
        <f t="shared" si="19"/>
        <v>9.1152216458439264E-5</v>
      </c>
      <c r="AW25" s="30">
        <f>(SUMPRODUCT(AV$5:AV24,A$5:A24)+SUM(AV$5:AV24)*(Calculations!$B$6/30-0.5)+AV$4*Calculations!$B$6/30/2)/SUM(AV$4:AV24)</f>
        <v>10.688609525989717</v>
      </c>
      <c r="AX25" s="16"/>
      <c r="BA25" s="139"/>
      <c r="BB25" s="31"/>
      <c r="BC25" s="31"/>
    </row>
    <row r="26" spans="1:55" x14ac:dyDescent="0.25">
      <c r="A26">
        <f t="shared" si="7"/>
        <v>22</v>
      </c>
      <c r="B26" t="str">
        <f t="shared" si="22"/>
        <v>November</v>
      </c>
      <c r="C26">
        <f t="shared" si="0"/>
        <v>2026</v>
      </c>
      <c r="D26">
        <f t="shared" si="23"/>
        <v>202611</v>
      </c>
      <c r="E26">
        <f t="shared" ref="E26:F26" si="31">E14+1</f>
        <v>43</v>
      </c>
      <c r="F26">
        <f t="shared" si="31"/>
        <v>41</v>
      </c>
      <c r="G26" s="12">
        <f>G25*IF($B26="January",1+IF(C26&gt;Personal!$L$18+1,Calculations!$B$22,Calculations!$B$21),1)</f>
        <v>2546.875</v>
      </c>
      <c r="H26" s="12">
        <f>IF(AND(Career!$F$15="Yes",$E26=62,$E25=61),G26,H25*IF($B26="January",(1+IF(C26&gt;Personal!$L$18+1,Calculations!$C$22,Calculations!$C$21)),1))</f>
        <v>2546.875</v>
      </c>
      <c r="I26" s="12">
        <f>H26*(1-'Retiree Assumptions'!$F$8)</f>
        <v>1986.5625</v>
      </c>
      <c r="J26" s="12">
        <f>I26/(Calculations!$C$27^($A26-1+Calculations!$B$6/30))</f>
        <v>1877.7606845269204</v>
      </c>
      <c r="K26" s="23">
        <f t="shared" si="1"/>
        <v>1874.1387480909759</v>
      </c>
      <c r="L26" s="12">
        <f>L25*IF($B26="January",(1+IF(C26&gt;Personal!$L$18+1,Calculations!$B$22,Calculations!$B$21)),1)</f>
        <v>1400.78125</v>
      </c>
      <c r="M26" s="12">
        <f>IF(AND(Career!$F$15="Yes",$E26=62,$E25=61),L26,M25*IF($B26="January",(1+IF(C26&gt;Personal!$L$18+1,Calculations!$C$22,Calculations!$C$21)),1))</f>
        <v>1400.78125</v>
      </c>
      <c r="N26" s="12">
        <f>M26*(1-'Retiree Assumptions'!$F$10)</f>
        <v>1232.6875</v>
      </c>
      <c r="O26" s="12">
        <f>N26/(Calculations!$C$27^$AW26)/(Calculations!$D$27^($A26-1-$AW26+Calculations!$B$6/30))</f>
        <v>1161.1216181881944</v>
      </c>
      <c r="P26" s="23">
        <f t="shared" si="2"/>
        <v>2.2347786117535335</v>
      </c>
      <c r="Q26" s="12">
        <f>IF(OR(A26&lt;=360,$E26&lt;70),Q25*IF($B26="January",(1+IF(C26&gt;Personal!$L$18+1,Calculations!$B$22,Calculations!$B$21)),1),0)</f>
        <v>165.546875</v>
      </c>
      <c r="R26" s="12">
        <f>IF(OR(A26&lt;=360,$E26&lt;70),IF(AND(Career!$F$15="Yes",$E26=62,$E25=61),Q26,R25*IF($B26="January",(1+IF(C26&gt;Personal!$L$18+1,Calculations!$C$22,Calculations!$C$21)),1)),0)</f>
        <v>165.546875</v>
      </c>
      <c r="S26" s="12">
        <f>R26*(1-'Retiree Assumptions'!$F$8)</f>
        <v>129.12656250000001</v>
      </c>
      <c r="T26" s="12">
        <f>S26/(Calculations!$C$27^($A26-1+Calculations!$B$6/30))</f>
        <v>122.05444449424982</v>
      </c>
      <c r="U26" s="23">
        <f t="shared" si="3"/>
        <v>121.64849541159552</v>
      </c>
      <c r="W26">
        <f t="shared" si="8"/>
        <v>3</v>
      </c>
      <c r="X26">
        <f t="shared" si="20"/>
        <v>2026</v>
      </c>
      <c r="Y26">
        <f t="shared" si="21"/>
        <v>43</v>
      </c>
      <c r="Z26">
        <f t="shared" si="9"/>
        <v>41</v>
      </c>
      <c r="AA26" s="12">
        <f>S26*12*Subsidy!$I$15/Subsidy!$I$14</f>
        <v>1239.6150000000002</v>
      </c>
      <c r="AB26" s="12">
        <f>SUM(S$5:S26)*Subsidy!$I$15/Subsidy!$I$14</f>
        <v>2251.7137500000008</v>
      </c>
      <c r="AC26" s="12">
        <f>N26*Subsidy!$E$15/Subsidy!$E$14</f>
        <v>986.15</v>
      </c>
      <c r="AD26" s="12">
        <f t="shared" si="10"/>
        <v>11833.8</v>
      </c>
      <c r="AE26" s="12">
        <f>$AP26*AC26/(Calculations!$D$27^(A26-1+Calculations!$B$6/30))</f>
        <v>922.73954219589666</v>
      </c>
      <c r="AF26" s="12">
        <f>IF(AE26=0,0,SUM(AE26:AE$903)*AC26/AE26)</f>
        <v>433244.27164465713</v>
      </c>
      <c r="AH26" s="164">
        <f>VLOOKUP(E26,Rates2,5)*VLOOKUP(E26,Mort_Imp_Retirees,C26-'Mort Imp Cume'!$C$4+2)</f>
        <v>9.1320035948814658E-5</v>
      </c>
      <c r="AI26" s="16">
        <f t="shared" si="11"/>
        <v>0.99990867996405119</v>
      </c>
      <c r="AJ26" s="164">
        <f>VLOOKUP(F26,Rates2,6)*VLOOKUP(F26,Mort_Imp_Survivors,C26-'Mort Imp Cume'!$C$4+2)</f>
        <v>6.4047900350338032E-5</v>
      </c>
      <c r="AK26" s="16">
        <f t="shared" si="12"/>
        <v>0.99993595209964969</v>
      </c>
      <c r="AL26" s="164">
        <f>VLOOKUP(F26,Rates2,7)*VLOOKUP(F26,Mort_Imp_Survivors,C26-'Mort Imp Cume'!$C$4+2)</f>
        <v>1.3965051111723524E-4</v>
      </c>
      <c r="AM26" s="16">
        <f t="shared" si="13"/>
        <v>0.9998603494888828</v>
      </c>
      <c r="AN26" s="108">
        <f>PRODUCT(AI$4:AI25)</f>
        <v>0.99807114055279256</v>
      </c>
      <c r="AO26" s="16">
        <f>PRODUCT(AK$4:AK25)</f>
        <v>0.99860019218475604</v>
      </c>
      <c r="AP26" s="16">
        <f>PRODUCT(AM$4:AM25)</f>
        <v>0.99696666099367537</v>
      </c>
      <c r="AQ26" s="16">
        <f t="shared" si="14"/>
        <v>0.99667403277007727</v>
      </c>
      <c r="AR26" s="16">
        <f t="shared" si="15"/>
        <v>1.3971077827152505E-3</v>
      </c>
      <c r="AS26" s="16">
        <f t="shared" si="16"/>
        <v>9.1010479098356349E-5</v>
      </c>
      <c r="AT26" s="16">
        <f t="shared" si="17"/>
        <v>1.9246722968095846E-3</v>
      </c>
      <c r="AU26" s="16">
        <f t="shared" si="18"/>
        <v>4.1871503978975922E-6</v>
      </c>
      <c r="AV26" s="16">
        <f t="shared" si="19"/>
        <v>9.1143892434755467E-5</v>
      </c>
      <c r="AW26" s="30">
        <f>(SUMPRODUCT(AV$5:AV25,A$5:A25)+SUM(AV$5:AV25)*(Calculations!$B$6/30-0.5)+AV$4*Calculations!$B$6/30/2)/SUM(AV$4:AV25)</f>
        <v>11.199523997300888</v>
      </c>
      <c r="AX26" s="16"/>
      <c r="BA26" s="139"/>
      <c r="BB26" s="31"/>
      <c r="BC26" s="31"/>
    </row>
    <row r="27" spans="1:55" x14ac:dyDescent="0.25">
      <c r="A27">
        <f t="shared" si="7"/>
        <v>23</v>
      </c>
      <c r="B27" t="str">
        <f t="shared" si="22"/>
        <v>December</v>
      </c>
      <c r="C27">
        <f t="shared" si="0"/>
        <v>2026</v>
      </c>
      <c r="D27">
        <f t="shared" si="23"/>
        <v>202612</v>
      </c>
      <c r="E27">
        <f t="shared" ref="E27:F27" si="32">E15+1</f>
        <v>43</v>
      </c>
      <c r="F27">
        <f t="shared" si="32"/>
        <v>41</v>
      </c>
      <c r="G27" s="12">
        <f>G26*IF($B27="January",1+IF(C27&gt;Personal!$L$18+1,Calculations!$B$22,Calculations!$B$21),1)</f>
        <v>2546.875</v>
      </c>
      <c r="H27" s="12">
        <f>IF(AND(Career!$F$15="Yes",$E27=62,$E26=61),G27,H26*IF($B27="January",(1+IF(C27&gt;Personal!$L$18+1,Calculations!$C$22,Calculations!$C$21)),1))</f>
        <v>2546.875</v>
      </c>
      <c r="I27" s="12">
        <f>H27*(1-'Retiree Assumptions'!$F$8)</f>
        <v>1986.5625</v>
      </c>
      <c r="J27" s="12">
        <f>I27/(Calculations!$C$27^($A27-1+Calculations!$B$6/30))</f>
        <v>1872.9592697875348</v>
      </c>
      <c r="K27" s="23">
        <f t="shared" si="1"/>
        <v>1869.1758858075502</v>
      </c>
      <c r="L27" s="12">
        <f>L26*IF($B27="January",(1+IF(C27&gt;Personal!$L$18+1,Calculations!$B$22,Calculations!$B$21)),1)</f>
        <v>1400.78125</v>
      </c>
      <c r="M27" s="12">
        <f>IF(AND(Career!$F$15="Yes",$E27=62,$E26=61),L27,M26*IF($B27="January",(1+IF(C27&gt;Personal!$L$18+1,Calculations!$C$22,Calculations!$C$21)),1))</f>
        <v>1400.78125</v>
      </c>
      <c r="N27" s="12">
        <f>M27*(1-'Retiree Assumptions'!$F$10)</f>
        <v>1232.6875</v>
      </c>
      <c r="O27" s="12">
        <f>N27/(Calculations!$C$27^$AW27)/(Calculations!$D$27^($A27-1-$AW27+Calculations!$B$6/30))</f>
        <v>1157.9695269762738</v>
      </c>
      <c r="P27" s="23">
        <f t="shared" si="2"/>
        <v>2.333787989800685</v>
      </c>
      <c r="Q27" s="12">
        <f>IF(OR(A27&lt;=360,$E27&lt;70),Q26*IF($B27="January",(1+IF(C27&gt;Personal!$L$18+1,Calculations!$B$22,Calculations!$B$21)),1),0)</f>
        <v>165.546875</v>
      </c>
      <c r="R27" s="12">
        <f>IF(OR(A27&lt;=360,$E27&lt;70),IF(AND(Career!$F$15="Yes",$E27=62,$E26=61),Q27,R26*IF($B27="January",(1+IF(C27&gt;Personal!$L$18+1,Calculations!$C$22,Calculations!$C$21)),1)),0)</f>
        <v>165.546875</v>
      </c>
      <c r="S27" s="12">
        <f>R27*(1-'Retiree Assumptions'!$F$8)</f>
        <v>129.12656250000001</v>
      </c>
      <c r="T27" s="12">
        <f>S27/(Calculations!$C$27^($A27-1+Calculations!$B$6/30))</f>
        <v>121.74235253618977</v>
      </c>
      <c r="U27" s="23">
        <f t="shared" si="3"/>
        <v>121.31859022297037</v>
      </c>
      <c r="W27">
        <f t="shared" si="8"/>
        <v>3</v>
      </c>
      <c r="X27">
        <f t="shared" si="20"/>
        <v>2026</v>
      </c>
      <c r="Y27">
        <f t="shared" si="21"/>
        <v>43</v>
      </c>
      <c r="Z27">
        <f t="shared" si="9"/>
        <v>41</v>
      </c>
      <c r="AA27" s="12">
        <f>S27*12*Subsidy!$I$15/Subsidy!$I$14</f>
        <v>1239.6150000000002</v>
      </c>
      <c r="AB27" s="12">
        <f>SUM(S$5:S27)*Subsidy!$I$15/Subsidy!$I$14</f>
        <v>2355.0150000000008</v>
      </c>
      <c r="AC27" s="12">
        <f>N27*Subsidy!$E$15/Subsidy!$E$14</f>
        <v>986.15</v>
      </c>
      <c r="AD27" s="12">
        <f t="shared" si="10"/>
        <v>11833.8</v>
      </c>
      <c r="AE27" s="12">
        <f>$AP27*AC27/(Calculations!$D$27^(A27-1+Calculations!$B$6/30))</f>
        <v>919.95472899421088</v>
      </c>
      <c r="AF27" s="12">
        <f>IF(AE27=0,0,SUM(AE27:AE$903)*AC27/AE27)</f>
        <v>433566.61877582362</v>
      </c>
      <c r="AH27" s="164">
        <f>VLOOKUP(E27,Rates2,5)*VLOOKUP(E27,Mort_Imp_Retirees,C27-'Mort Imp Cume'!$C$4+2)</f>
        <v>9.1320035948814658E-5</v>
      </c>
      <c r="AI27" s="16">
        <f t="shared" si="11"/>
        <v>0.99990867996405119</v>
      </c>
      <c r="AJ27" s="164">
        <f>VLOOKUP(F27,Rates2,6)*VLOOKUP(F27,Mort_Imp_Survivors,C27-'Mort Imp Cume'!$C$4+2)</f>
        <v>6.4047900350338032E-5</v>
      </c>
      <c r="AK27" s="16">
        <f t="shared" si="12"/>
        <v>0.99993595209964969</v>
      </c>
      <c r="AL27" s="164">
        <f>VLOOKUP(F27,Rates2,7)*VLOOKUP(F27,Mort_Imp_Survivors,C27-'Mort Imp Cume'!$C$4+2)</f>
        <v>1.3965051111723524E-4</v>
      </c>
      <c r="AM27" s="16">
        <f t="shared" si="13"/>
        <v>0.9998603494888828</v>
      </c>
      <c r="AN27" s="108">
        <f>PRODUCT(AI$4:AI26)</f>
        <v>0.99797999666035786</v>
      </c>
      <c r="AO27" s="16">
        <f>PRODUCT(AK$4:AK26)</f>
        <v>0.99853623393915725</v>
      </c>
      <c r="AP27" s="16">
        <f>PRODUCT(AM$4:AM26)</f>
        <v>0.99682743408990082</v>
      </c>
      <c r="AQ27" s="16">
        <f t="shared" si="14"/>
        <v>0.99651918741184642</v>
      </c>
      <c r="AR27" s="16">
        <f t="shared" si="15"/>
        <v>1.4608092485113955E-3</v>
      </c>
      <c r="AS27" s="16">
        <f t="shared" si="16"/>
        <v>9.0996339520344504E-5</v>
      </c>
      <c r="AT27" s="16">
        <f t="shared" si="17"/>
        <v>2.0154139944379584E-3</v>
      </c>
      <c r="AU27" s="16">
        <f t="shared" si="18"/>
        <v>4.589345204227338E-6</v>
      </c>
      <c r="AV27" s="16">
        <f t="shared" si="19"/>
        <v>9.1135569171221805E-5</v>
      </c>
      <c r="AW27" s="30">
        <f>(SUMPRODUCT(AV$5:AV26,A$5:A26)+SUM(AV$5:AV26)*(Calculations!$B$6/30-0.5)+AV$4*Calculations!$B$6/30/2)/SUM(AV$4:AV26)</f>
        <v>11.70940898067613</v>
      </c>
      <c r="AX27" s="16"/>
      <c r="BA27" s="139"/>
      <c r="BB27" s="31"/>
      <c r="BC27" s="31"/>
    </row>
    <row r="28" spans="1:55" x14ac:dyDescent="0.25">
      <c r="A28">
        <f t="shared" si="7"/>
        <v>24</v>
      </c>
      <c r="B28" t="str">
        <f t="shared" si="22"/>
        <v>January</v>
      </c>
      <c r="C28">
        <f t="shared" si="0"/>
        <v>2027</v>
      </c>
      <c r="D28">
        <f t="shared" si="23"/>
        <v>202701</v>
      </c>
      <c r="E28">
        <f t="shared" ref="E28:F28" si="33">E16+1</f>
        <v>44</v>
      </c>
      <c r="F28">
        <f t="shared" si="33"/>
        <v>42</v>
      </c>
      <c r="G28" s="12">
        <f>G27*IF($B28="January",1+IF(C28&gt;Personal!$L$18+1,Calculations!$B$22,Calculations!$B$21),1)</f>
        <v>2610.546875</v>
      </c>
      <c r="H28" s="12">
        <f>IF(AND(Career!$F$15="Yes",$E28=62,$E27=61),G28,H27*IF($B28="January",(1+IF(C28&gt;Personal!$L$18+1,Calculations!$C$22,Calculations!$C$21)),1))</f>
        <v>2610.546875</v>
      </c>
      <c r="I28" s="12">
        <f>H28*(1-'Retiree Assumptions'!$F$8)</f>
        <v>2036.2265625</v>
      </c>
      <c r="J28" s="12">
        <f>I28/(Calculations!$C$27^($A28-1+Calculations!$B$6/30))</f>
        <v>1914.8743855216144</v>
      </c>
      <c r="K28" s="23">
        <f t="shared" si="1"/>
        <v>1910.8318197008498</v>
      </c>
      <c r="L28" s="12">
        <f>L27*IF($B28="January",(1+IF(C28&gt;Personal!$L$18+1,Calculations!$B$22,Calculations!$B$21)),1)</f>
        <v>1435.8007812499998</v>
      </c>
      <c r="M28" s="12">
        <f>IF(AND(Career!$F$15="Yes",$E28=62,$E27=61),L28,M27*IF($B28="January",(1+IF(C28&gt;Personal!$L$18+1,Calculations!$C$22,Calculations!$C$21)),1))</f>
        <v>1435.8007812499998</v>
      </c>
      <c r="N28" s="12">
        <f>M28*(1-'Retiree Assumptions'!$F$10)</f>
        <v>1263.5046874999998</v>
      </c>
      <c r="O28" s="12">
        <f>N28/(Calculations!$C$27^$AW28)/(Calculations!$D$27^($A28-1-$AW28+Calculations!$B$6/30))</f>
        <v>1183.6962996142706</v>
      </c>
      <c r="P28" s="23">
        <f t="shared" si="2"/>
        <v>2.4930169621974563</v>
      </c>
      <c r="Q28" s="12">
        <f>IF(OR(A28&lt;=360,$E28&lt;70),Q27*IF($B28="January",(1+IF(C28&gt;Personal!$L$18+1,Calculations!$B$22,Calculations!$B$21)),1),0)</f>
        <v>169.68554687499997</v>
      </c>
      <c r="R28" s="12">
        <f>IF(OR(A28&lt;=360,$E28&lt;70),IF(AND(Career!$F$15="Yes",$E28=62,$E27=61),Q28,R27*IF($B28="January",(1+IF(C28&gt;Personal!$L$18+1,Calculations!$C$22,Calculations!$C$21)),1)),0)</f>
        <v>169.68554687499997</v>
      </c>
      <c r="S28" s="12">
        <f>R28*(1-'Retiree Assumptions'!$F$8)</f>
        <v>132.35472656249999</v>
      </c>
      <c r="T28" s="12">
        <f>S28/(Calculations!$C$27^($A28-1+Calculations!$B$6/30))</f>
        <v>124.46683505890493</v>
      </c>
      <c r="U28" s="23">
        <f t="shared" si="3"/>
        <v>124.01431921527256</v>
      </c>
      <c r="W28">
        <f t="shared" si="8"/>
        <v>3</v>
      </c>
      <c r="X28">
        <f t="shared" si="20"/>
        <v>2027</v>
      </c>
      <c r="Y28">
        <f t="shared" si="21"/>
        <v>44</v>
      </c>
      <c r="Z28">
        <f t="shared" si="9"/>
        <v>42</v>
      </c>
      <c r="AA28" s="12">
        <f>S28*12*Subsidy!$I$15/Subsidy!$I$14</f>
        <v>1270.6053749999999</v>
      </c>
      <c r="AB28" s="12">
        <f>SUM(S$5:S28)*Subsidy!$I$15/Subsidy!$I$14</f>
        <v>2460.8987812500009</v>
      </c>
      <c r="AC28" s="12">
        <f>N28*Subsidy!$E$15/Subsidy!$E$14</f>
        <v>1010.8037499999998</v>
      </c>
      <c r="AD28" s="12">
        <f t="shared" si="10"/>
        <v>12129.644999999997</v>
      </c>
      <c r="AE28" s="12">
        <f>$AP28*AC28/(Calculations!$D$27^(A28-1+Calculations!$B$6/30))</f>
        <v>940.1077783221499</v>
      </c>
      <c r="AF28" s="12">
        <f>IF(AE28=0,0,SUM(AE28:AE$903)*AC28/AE28)</f>
        <v>433889.94169038255</v>
      </c>
      <c r="AH28" s="164">
        <f>VLOOKUP(E28,Rates2,5)*VLOOKUP(E28,Mort_Imp_Retirees,C28-'Mort Imp Cume'!$C$4+2)</f>
        <v>9.813158123990553E-5</v>
      </c>
      <c r="AI28" s="16">
        <f t="shared" si="11"/>
        <v>0.99990186841876005</v>
      </c>
      <c r="AJ28" s="164">
        <f>VLOOKUP(F28,Rates2,6)*VLOOKUP(F28,Mort_Imp_Survivors,C28-'Mort Imp Cume'!$C$4+2)</f>
        <v>6.4468884006640005E-5</v>
      </c>
      <c r="AK28" s="16">
        <f t="shared" si="12"/>
        <v>0.99993553111599331</v>
      </c>
      <c r="AL28" s="164">
        <f>VLOOKUP(F28,Rates2,7)*VLOOKUP(F28,Mort_Imp_Survivors,C28-'Mort Imp Cume'!$C$4+2)</f>
        <v>1.3705295915290226E-4</v>
      </c>
      <c r="AM28" s="16">
        <f t="shared" si="13"/>
        <v>0.99986294704084711</v>
      </c>
      <c r="AN28" s="108">
        <f>PRODUCT(AI$4:AI27)</f>
        <v>0.99788886109118669</v>
      </c>
      <c r="AO28" s="16">
        <f>PRODUCT(AK$4:AK27)</f>
        <v>0.99847227978994979</v>
      </c>
      <c r="AP28" s="16">
        <f>PRODUCT(AM$4:AM27)</f>
        <v>0.99668822662923451</v>
      </c>
      <c r="AQ28" s="16">
        <f t="shared" si="14"/>
        <v>0.99636436611071366</v>
      </c>
      <c r="AR28" s="16">
        <f t="shared" si="15"/>
        <v>1.5244949804729922E-3</v>
      </c>
      <c r="AS28" s="16">
        <f t="shared" si="16"/>
        <v>9.7768507304608264E-5</v>
      </c>
      <c r="AT28" s="16">
        <f t="shared" si="17"/>
        <v>2.106128880363867E-3</v>
      </c>
      <c r="AU28" s="16">
        <f t="shared" si="18"/>
        <v>5.0100284494790544E-6</v>
      </c>
      <c r="AV28" s="16">
        <f t="shared" si="19"/>
        <v>9.7924411840566593E-5</v>
      </c>
      <c r="AW28" s="30">
        <f>(SUMPRODUCT(AV$5:AV27,A$5:A27)+SUM(AV$5:AV27)*(Calculations!$B$6/30-0.5)+AV$4*Calculations!$B$6/30/2)/SUM(AV$4:AV27)</f>
        <v>12.218395963448849</v>
      </c>
      <c r="AX28" s="16"/>
      <c r="BA28" s="139"/>
      <c r="BB28" s="31"/>
      <c r="BC28" s="31"/>
    </row>
    <row r="29" spans="1:55" x14ac:dyDescent="0.25">
      <c r="A29">
        <f t="shared" si="7"/>
        <v>25</v>
      </c>
      <c r="B29" t="str">
        <f t="shared" si="22"/>
        <v>February</v>
      </c>
      <c r="C29">
        <f t="shared" si="0"/>
        <v>2027</v>
      </c>
      <c r="D29">
        <f t="shared" si="23"/>
        <v>202702</v>
      </c>
      <c r="E29">
        <f t="shared" ref="E29:F29" si="34">E17+1</f>
        <v>44</v>
      </c>
      <c r="F29">
        <f t="shared" si="34"/>
        <v>42</v>
      </c>
      <c r="G29" s="12">
        <f>G28*IF($B29="January",1+IF(C29&gt;Personal!$L$18+1,Calculations!$B$22,Calculations!$B$21),1)</f>
        <v>2610.546875</v>
      </c>
      <c r="H29" s="12">
        <f>IF(AND(Career!$F$15="Yes",$E29=62,$E28=61),G29,H28*IF($B29="January",(1+IF(C29&gt;Personal!$L$18+1,Calculations!$C$22,Calculations!$C$21)),1))</f>
        <v>2610.546875</v>
      </c>
      <c r="I29" s="12">
        <f>H29*(1-'Retiree Assumptions'!$F$8)</f>
        <v>2036.2265625</v>
      </c>
      <c r="J29" s="12">
        <f>I29/(Calculations!$C$27^($A29-1+Calculations!$B$6/30))</f>
        <v>1909.9780714308592</v>
      </c>
      <c r="K29" s="23">
        <f t="shared" si="1"/>
        <v>1905.7588089300079</v>
      </c>
      <c r="L29" s="12">
        <f>L28*IF($B29="January",(1+IF(C29&gt;Personal!$L$18+1,Calculations!$B$22,Calculations!$B$21)),1)</f>
        <v>1435.8007812499998</v>
      </c>
      <c r="M29" s="12">
        <f>IF(AND(Career!$F$15="Yes",$E29=62,$E28=61),L29,M28*IF($B29="January",(1+IF(C29&gt;Personal!$L$18+1,Calculations!$C$22,Calculations!$C$21)),1))</f>
        <v>1435.8007812499998</v>
      </c>
      <c r="N29" s="12">
        <f>M29*(1-'Retiree Assumptions'!$F$10)</f>
        <v>1263.5046874999998</v>
      </c>
      <c r="O29" s="12">
        <f>N29/(Calculations!$C$27^$AW29)/(Calculations!$D$27^($A29-1-$AW29+Calculations!$B$6/30))</f>
        <v>1180.4960796054438</v>
      </c>
      <c r="P29" s="23">
        <f t="shared" si="2"/>
        <v>2.6013514743907575</v>
      </c>
      <c r="Q29" s="12">
        <f>IF(OR(A29&lt;=360,$E29&lt;70),Q28*IF($B29="January",(1+IF(C29&gt;Personal!$L$18+1,Calculations!$B$22,Calculations!$B$21)),1),0)</f>
        <v>169.68554687499997</v>
      </c>
      <c r="R29" s="12">
        <f>IF(OR(A29&lt;=360,$E29&lt;70),IF(AND(Career!$F$15="Yes",$E29=62,$E28=61),Q29,R28*IF($B29="January",(1+IF(C29&gt;Personal!$L$18+1,Calculations!$C$22,Calculations!$C$21)),1)),0)</f>
        <v>169.68554687499997</v>
      </c>
      <c r="S29" s="12">
        <f>R29*(1-'Retiree Assumptions'!$F$8)</f>
        <v>132.35472656249999</v>
      </c>
      <c r="T29" s="12">
        <f>S29/(Calculations!$C$27^($A29-1+Calculations!$B$6/30))</f>
        <v>124.14857464300584</v>
      </c>
      <c r="U29" s="23">
        <f t="shared" si="3"/>
        <v>123.67710343543791</v>
      </c>
      <c r="W29">
        <f t="shared" si="8"/>
        <v>3</v>
      </c>
      <c r="X29">
        <f t="shared" si="20"/>
        <v>2027</v>
      </c>
      <c r="Y29">
        <f t="shared" si="21"/>
        <v>44</v>
      </c>
      <c r="Z29">
        <f t="shared" si="9"/>
        <v>42</v>
      </c>
      <c r="AA29" s="12">
        <f>S29*12*Subsidy!$I$15/Subsidy!$I$14</f>
        <v>1270.6053749999999</v>
      </c>
      <c r="AB29" s="12">
        <f>SUM(S$5:S29)*Subsidy!$I$15/Subsidy!$I$14</f>
        <v>2566.7825625000014</v>
      </c>
      <c r="AC29" s="12">
        <f>N29*Subsidy!$E$15/Subsidy!$E$14</f>
        <v>1010.8037499999998</v>
      </c>
      <c r="AD29" s="12">
        <f t="shared" si="10"/>
        <v>12129.644999999997</v>
      </c>
      <c r="AE29" s="12">
        <f>$AP29*AC29/(Calculations!$D$27^(A29-1+Calculations!$B$6/30))</f>
        <v>937.27298301021051</v>
      </c>
      <c r="AF29" s="12">
        <f>IF(AE29=0,0,SUM(AE29:AE$903)*AC29/AE29)</f>
        <v>434188.38697787072</v>
      </c>
      <c r="AH29" s="164">
        <f>VLOOKUP(E29,Rates2,5)*VLOOKUP(E29,Mort_Imp_Retirees,C29-'Mort Imp Cume'!$C$4+2)</f>
        <v>9.813158123990553E-5</v>
      </c>
      <c r="AI29" s="16">
        <f t="shared" si="11"/>
        <v>0.99990186841876005</v>
      </c>
      <c r="AJ29" s="164">
        <f>VLOOKUP(F29,Rates2,6)*VLOOKUP(F29,Mort_Imp_Survivors,C29-'Mort Imp Cume'!$C$4+2)</f>
        <v>6.4468884006640005E-5</v>
      </c>
      <c r="AK29" s="16">
        <f t="shared" si="12"/>
        <v>0.99993553111599331</v>
      </c>
      <c r="AL29" s="164">
        <f>VLOOKUP(F29,Rates2,7)*VLOOKUP(F29,Mort_Imp_Survivors,C29-'Mort Imp Cume'!$C$4+2)</f>
        <v>1.3705295915290226E-4</v>
      </c>
      <c r="AM29" s="16">
        <f t="shared" si="13"/>
        <v>0.99986294704084711</v>
      </c>
      <c r="AN29" s="108">
        <f>PRODUCT(AI$4:AI28)</f>
        <v>0.99779093667934604</v>
      </c>
      <c r="AO29" s="16">
        <f>PRODUCT(AK$4:AK28)</f>
        <v>0.99840790939636015</v>
      </c>
      <c r="AP29" s="16">
        <f>PRODUCT(AM$4:AM28)</f>
        <v>0.99655162755842208</v>
      </c>
      <c r="AQ29" s="16">
        <f t="shared" si="14"/>
        <v>0.99620236310466181</v>
      </c>
      <c r="AR29" s="16">
        <f t="shared" si="15"/>
        <v>1.5885735746841922E-3</v>
      </c>
      <c r="AS29" s="16">
        <f t="shared" si="16"/>
        <v>9.775261071836002E-5</v>
      </c>
      <c r="AT29" s="16">
        <f t="shared" si="17"/>
        <v>2.2036087364730641E-3</v>
      </c>
      <c r="AU29" s="16">
        <f t="shared" si="18"/>
        <v>5.4545841809295476E-6</v>
      </c>
      <c r="AV29" s="16">
        <f t="shared" si="19"/>
        <v>9.7914802363190684E-5</v>
      </c>
      <c r="AW29" s="30">
        <f>(SUMPRODUCT(AV$5:AV28,A$5:A28)+SUM(AV$5:AV28)*(Calculations!$B$6/30-0.5)+AV$4*Calculations!$B$6/30/2)/SUM(AV$4:AV28)</f>
        <v>12.762820761277549</v>
      </c>
      <c r="AX29" s="16"/>
      <c r="BA29" s="139"/>
      <c r="BB29" s="31"/>
      <c r="BC29" s="31"/>
    </row>
    <row r="30" spans="1:55" x14ac:dyDescent="0.25">
      <c r="A30">
        <f t="shared" si="7"/>
        <v>26</v>
      </c>
      <c r="B30" t="str">
        <f t="shared" si="22"/>
        <v>March</v>
      </c>
      <c r="C30">
        <f t="shared" si="0"/>
        <v>2027</v>
      </c>
      <c r="D30">
        <f t="shared" si="23"/>
        <v>202703</v>
      </c>
      <c r="E30">
        <f t="shared" ref="E30:F30" si="35">E18+1</f>
        <v>44</v>
      </c>
      <c r="F30">
        <f t="shared" si="35"/>
        <v>42</v>
      </c>
      <c r="G30" s="12">
        <f>G29*IF($B30="January",1+IF(C30&gt;Personal!$L$18+1,Calculations!$B$22,Calculations!$B$21),1)</f>
        <v>2610.546875</v>
      </c>
      <c r="H30" s="12">
        <f>IF(AND(Career!$F$15="Yes",$E30=62,$E29=61),G30,H29*IF($B30="January",(1+IF(C30&gt;Personal!$L$18+1,Calculations!$C$22,Calculations!$C$21)),1))</f>
        <v>2610.546875</v>
      </c>
      <c r="I30" s="12">
        <f>H30*(1-'Retiree Assumptions'!$F$8)</f>
        <v>2036.2265625</v>
      </c>
      <c r="J30" s="12">
        <f>I30/(Calculations!$C$27^($A30-1+Calculations!$B$6/30))</f>
        <v>1905.0942771648286</v>
      </c>
      <c r="K30" s="23">
        <f t="shared" si="1"/>
        <v>1900.699266345124</v>
      </c>
      <c r="L30" s="12">
        <f>L29*IF($B30="January",(1+IF(C30&gt;Personal!$L$18+1,Calculations!$B$22,Calculations!$B$21)),1)</f>
        <v>1435.8007812499998</v>
      </c>
      <c r="M30" s="12">
        <f>IF(AND(Career!$F$15="Yes",$E30=62,$E29=61),L30,M29*IF($B30="January",(1+IF(C30&gt;Personal!$L$18+1,Calculations!$C$22,Calculations!$C$21)),1))</f>
        <v>1435.8007812499998</v>
      </c>
      <c r="N30" s="12">
        <f>M30*(1-'Retiree Assumptions'!$F$10)</f>
        <v>1263.5046874999998</v>
      </c>
      <c r="O30" s="12">
        <f>N30/(Calculations!$C$27^$AW30)/(Calculations!$D$27^($A30-1-$AW30+Calculations!$B$6/30))</f>
        <v>1177.3030598906214</v>
      </c>
      <c r="P30" s="23">
        <f t="shared" si="2"/>
        <v>2.7090441973724948</v>
      </c>
      <c r="Q30" s="12">
        <f>IF(OR(A30&lt;=360,$E30&lt;70),Q29*IF($B30="January",(1+IF(C30&gt;Personal!$L$18+1,Calculations!$B$22,Calculations!$B$21)),1),0)</f>
        <v>169.68554687499997</v>
      </c>
      <c r="R30" s="12">
        <f>IF(OR(A30&lt;=360,$E30&lt;70),IF(AND(Career!$F$15="Yes",$E30=62,$E29=61),Q30,R29*IF($B30="January",(1+IF(C30&gt;Personal!$L$18+1,Calculations!$C$22,Calculations!$C$21)),1)),0)</f>
        <v>169.68554687499997</v>
      </c>
      <c r="S30" s="12">
        <f>R30*(1-'Retiree Assumptions'!$F$8)</f>
        <v>132.35472656249999</v>
      </c>
      <c r="T30" s="12">
        <f>S30/(Calculations!$C$27^($A30-1+Calculations!$B$6/30))</f>
        <v>123.83112801571384</v>
      </c>
      <c r="U30" s="23">
        <f t="shared" si="3"/>
        <v>123.34080460199216</v>
      </c>
      <c r="W30">
        <f t="shared" si="8"/>
        <v>3</v>
      </c>
      <c r="X30">
        <f t="shared" si="20"/>
        <v>2027</v>
      </c>
      <c r="Y30">
        <f t="shared" si="21"/>
        <v>44</v>
      </c>
      <c r="Z30">
        <f t="shared" si="9"/>
        <v>42</v>
      </c>
      <c r="AA30" s="12">
        <f>S30*12*Subsidy!$I$15/Subsidy!$I$14</f>
        <v>1270.6053749999999</v>
      </c>
      <c r="AB30" s="12">
        <f>SUM(S$5:S30)*Subsidy!$I$15/Subsidy!$I$14</f>
        <v>2672.6663437500015</v>
      </c>
      <c r="AC30" s="12">
        <f>N30*Subsidy!$E$15/Subsidy!$E$14</f>
        <v>1010.8037499999998</v>
      </c>
      <c r="AD30" s="12">
        <f t="shared" si="10"/>
        <v>12129.644999999997</v>
      </c>
      <c r="AE30" s="12">
        <f>$AP30*AC30/(Calculations!$D$27^(A30-1+Calculations!$B$6/30))</f>
        <v>934.44673572291867</v>
      </c>
      <c r="AF30" s="12">
        <f>IF(AE30=0,0,SUM(AE30:AE$903)*AC30/AE30)</f>
        <v>434487.73491732602</v>
      </c>
      <c r="AH30" s="164">
        <f>VLOOKUP(E30,Rates2,5)*VLOOKUP(E30,Mort_Imp_Retirees,C30-'Mort Imp Cume'!$C$4+2)</f>
        <v>9.813158123990553E-5</v>
      </c>
      <c r="AI30" s="16">
        <f t="shared" si="11"/>
        <v>0.99990186841876005</v>
      </c>
      <c r="AJ30" s="164">
        <f>VLOOKUP(F30,Rates2,6)*VLOOKUP(F30,Mort_Imp_Survivors,C30-'Mort Imp Cume'!$C$4+2)</f>
        <v>6.4468884006640005E-5</v>
      </c>
      <c r="AK30" s="16">
        <f t="shared" si="12"/>
        <v>0.99993553111599331</v>
      </c>
      <c r="AL30" s="164">
        <f>VLOOKUP(F30,Rates2,7)*VLOOKUP(F30,Mort_Imp_Survivors,C30-'Mort Imp Cume'!$C$4+2)</f>
        <v>1.3705295915290226E-4</v>
      </c>
      <c r="AM30" s="16">
        <f t="shared" si="13"/>
        <v>0.99986294704084711</v>
      </c>
      <c r="AN30" s="108">
        <f>PRODUCT(AI$4:AI29)</f>
        <v>0.99769302187698283</v>
      </c>
      <c r="AO30" s="16">
        <f>PRODUCT(AK$4:AK29)</f>
        <v>0.99834354315265794</v>
      </c>
      <c r="AP30" s="16">
        <f>PRODUCT(AM$4:AM29)</f>
        <v>0.9964150472089166</v>
      </c>
      <c r="AQ30" s="16">
        <f t="shared" si="14"/>
        <v>0.99604038643934933</v>
      </c>
      <c r="AR30" s="16">
        <f t="shared" si="15"/>
        <v>1.6526354376335181E-3</v>
      </c>
      <c r="AS30" s="16">
        <f t="shared" si="16"/>
        <v>9.7736716716803555E-5</v>
      </c>
      <c r="AT30" s="16">
        <f t="shared" si="17"/>
        <v>2.3010593360932754E-3</v>
      </c>
      <c r="AU30" s="16">
        <f t="shared" si="18"/>
        <v>5.9187869238717071E-6</v>
      </c>
      <c r="AV30" s="16">
        <f t="shared" si="19"/>
        <v>9.790519382880799E-5</v>
      </c>
      <c r="AW30" s="30">
        <f>(SUMPRODUCT(AV$5:AV29,A$5:A29)+SUM(AV$5:AV29)*(Calculations!$B$6/30-0.5)+AV$4*Calculations!$B$6/30/2)/SUM(AV$4:AV29)</f>
        <v>13.303423368376739</v>
      </c>
      <c r="AX30" s="16"/>
      <c r="BA30" s="139"/>
      <c r="BB30" s="31"/>
      <c r="BC30" s="31"/>
    </row>
    <row r="31" spans="1:55" x14ac:dyDescent="0.25">
      <c r="A31">
        <f t="shared" si="7"/>
        <v>27</v>
      </c>
      <c r="B31" t="str">
        <f t="shared" si="22"/>
        <v>April</v>
      </c>
      <c r="C31">
        <f t="shared" si="0"/>
        <v>2027</v>
      </c>
      <c r="D31">
        <f t="shared" si="23"/>
        <v>202704</v>
      </c>
      <c r="E31">
        <f t="shared" ref="E31:F31" si="36">E19+1</f>
        <v>44</v>
      </c>
      <c r="F31">
        <f t="shared" si="36"/>
        <v>42</v>
      </c>
      <c r="G31" s="12">
        <f>G30*IF($B31="January",1+IF(C31&gt;Personal!$L$18+1,Calculations!$B$22,Calculations!$B$21),1)</f>
        <v>2610.546875</v>
      </c>
      <c r="H31" s="12">
        <f>IF(AND(Career!$F$15="Yes",$E31=62,$E30=61),G31,H30*IF($B31="January",(1+IF(C31&gt;Personal!$L$18+1,Calculations!$C$22,Calculations!$C$21)),1))</f>
        <v>2610.546875</v>
      </c>
      <c r="I31" s="12">
        <f>H31*(1-'Retiree Assumptions'!$F$8)</f>
        <v>2036.2265625</v>
      </c>
      <c r="J31" s="12">
        <f>I31/(Calculations!$C$27^($A31-1+Calculations!$B$6/30))</f>
        <v>1900.2229707104582</v>
      </c>
      <c r="K31" s="23">
        <f t="shared" si="1"/>
        <v>1895.6531561899092</v>
      </c>
      <c r="L31" s="12">
        <f>L30*IF($B31="January",(1+IF(C31&gt;Personal!$L$18+1,Calculations!$B$22,Calculations!$B$21)),1)</f>
        <v>1435.8007812499998</v>
      </c>
      <c r="M31" s="12">
        <f>IF(AND(Career!$F$15="Yes",$E31=62,$E30=61),L31,M30*IF($B31="January",(1+IF(C31&gt;Personal!$L$18+1,Calculations!$C$22,Calculations!$C$21)),1))</f>
        <v>1435.8007812499998</v>
      </c>
      <c r="N31" s="12">
        <f>M31*(1-'Retiree Assumptions'!$F$10)</f>
        <v>1263.5046874999998</v>
      </c>
      <c r="O31" s="12">
        <f>N31/(Calculations!$C$27^$AW31)/(Calculations!$D$27^($A31-1-$AW31+Calculations!$B$6/30))</f>
        <v>1174.1174051335738</v>
      </c>
      <c r="P31" s="23">
        <f t="shared" si="2"/>
        <v>2.8160979190966589</v>
      </c>
      <c r="Q31" s="12">
        <f>IF(OR(A31&lt;=360,$E31&lt;70),Q30*IF($B31="January",(1+IF(C31&gt;Personal!$L$18+1,Calculations!$B$22,Calculations!$B$21)),1),0)</f>
        <v>169.68554687499997</v>
      </c>
      <c r="R31" s="12">
        <f>IF(OR(A31&lt;=360,$E31&lt;70),IF(AND(Career!$F$15="Yes",$E31=62,$E30=61),Q31,R30*IF($B31="January",(1+IF(C31&gt;Personal!$L$18+1,Calculations!$C$22,Calculations!$C$21)),1)),0)</f>
        <v>169.68554687499997</v>
      </c>
      <c r="S31" s="12">
        <f>R31*(1-'Retiree Assumptions'!$F$8)</f>
        <v>132.35472656249999</v>
      </c>
      <c r="T31" s="12">
        <f>S31/(Calculations!$C$27^($A31-1+Calculations!$B$6/30))</f>
        <v>123.51449309617978</v>
      </c>
      <c r="U31" s="23">
        <f t="shared" si="3"/>
        <v>123.00542022160383</v>
      </c>
      <c r="W31">
        <f t="shared" si="8"/>
        <v>3</v>
      </c>
      <c r="X31">
        <f t="shared" si="20"/>
        <v>2027</v>
      </c>
      <c r="Y31">
        <f t="shared" si="21"/>
        <v>44</v>
      </c>
      <c r="Z31">
        <f t="shared" si="9"/>
        <v>42</v>
      </c>
      <c r="AA31" s="12">
        <f>S31*12*Subsidy!$I$15/Subsidy!$I$14</f>
        <v>1270.6053749999999</v>
      </c>
      <c r="AB31" s="12">
        <f>SUM(S$5:S31)*Subsidy!$I$15/Subsidy!$I$14</f>
        <v>2778.5501250000016</v>
      </c>
      <c r="AC31" s="12">
        <f>N31*Subsidy!$E$15/Subsidy!$E$14</f>
        <v>1010.8037499999998</v>
      </c>
      <c r="AD31" s="12">
        <f t="shared" si="10"/>
        <v>12129.644999999997</v>
      </c>
      <c r="AE31" s="12">
        <f>$AP31*AC31/(Calculations!$D$27^(A31-1+Calculations!$B$6/30))</f>
        <v>931.62901068461292</v>
      </c>
      <c r="AF31" s="12">
        <f>IF(AE31=0,0,SUM(AE31:AE$903)*AC31/AE31)</f>
        <v>434787.98823883198</v>
      </c>
      <c r="AH31" s="164">
        <f>VLOOKUP(E31,Rates2,5)*VLOOKUP(E31,Mort_Imp_Retirees,C31-'Mort Imp Cume'!$C$4+2)</f>
        <v>9.813158123990553E-5</v>
      </c>
      <c r="AI31" s="16">
        <f t="shared" si="11"/>
        <v>0.99990186841876005</v>
      </c>
      <c r="AJ31" s="164">
        <f>VLOOKUP(F31,Rates2,6)*VLOOKUP(F31,Mort_Imp_Survivors,C31-'Mort Imp Cume'!$C$4+2)</f>
        <v>6.4468884006640005E-5</v>
      </c>
      <c r="AK31" s="16">
        <f t="shared" si="12"/>
        <v>0.99993553111599331</v>
      </c>
      <c r="AL31" s="164">
        <f>VLOOKUP(F31,Rates2,7)*VLOOKUP(F31,Mort_Imp_Survivors,C31-'Mort Imp Cume'!$C$4+2)</f>
        <v>1.3705295915290226E-4</v>
      </c>
      <c r="AM31" s="16">
        <f t="shared" si="13"/>
        <v>0.99986294704084711</v>
      </c>
      <c r="AN31" s="108">
        <f>PRODUCT(AI$4:AI30)</f>
        <v>0.99759511668315404</v>
      </c>
      <c r="AO31" s="16">
        <f>PRODUCT(AK$4:AK30)</f>
        <v>0.9982791810585756</v>
      </c>
      <c r="AP31" s="16">
        <f>PRODUCT(AM$4:AM30)</f>
        <v>0.99627848557815213</v>
      </c>
      <c r="AQ31" s="16">
        <f t="shared" si="14"/>
        <v>0.9958784361104932</v>
      </c>
      <c r="AR31" s="16">
        <f t="shared" si="15"/>
        <v>1.7166805726608516E-3</v>
      </c>
      <c r="AS31" s="16">
        <f t="shared" si="16"/>
        <v>9.7720825299518565E-5</v>
      </c>
      <c r="AT31" s="16">
        <f t="shared" si="17"/>
        <v>2.398480685818881E-3</v>
      </c>
      <c r="AU31" s="16">
        <f t="shared" si="18"/>
        <v>6.4026310270634719E-6</v>
      </c>
      <c r="AV31" s="16">
        <f t="shared" si="19"/>
        <v>9.789558623732596E-5</v>
      </c>
      <c r="AW31" s="30">
        <f>(SUMPRODUCT(AV$5:AV30,A$5:A30)+SUM(AV$5:AV30)*(Calculations!$B$6/30-0.5)+AV$4*Calculations!$B$6/30/2)/SUM(AV$4:AV30)</f>
        <v>13.840669139905527</v>
      </c>
      <c r="AX31" s="16"/>
      <c r="BA31" s="139"/>
      <c r="BB31" s="31"/>
      <c r="BC31" s="31"/>
    </row>
    <row r="32" spans="1:55" x14ac:dyDescent="0.25">
      <c r="A32">
        <f t="shared" si="7"/>
        <v>28</v>
      </c>
      <c r="B32" t="str">
        <f t="shared" si="22"/>
        <v>May</v>
      </c>
      <c r="C32">
        <f t="shared" si="0"/>
        <v>2027</v>
      </c>
      <c r="D32">
        <f t="shared" si="23"/>
        <v>202705</v>
      </c>
      <c r="E32">
        <f t="shared" ref="E32:F32" si="37">E20+1</f>
        <v>44</v>
      </c>
      <c r="F32">
        <f t="shared" si="37"/>
        <v>42</v>
      </c>
      <c r="G32" s="12">
        <f>G31*IF($B32="January",1+IF(C32&gt;Personal!$L$18+1,Calculations!$B$22,Calculations!$B$21),1)</f>
        <v>2610.546875</v>
      </c>
      <c r="H32" s="12">
        <f>IF(AND(Career!$F$15="Yes",$E32=62,$E31=61),G32,H31*IF($B32="January",(1+IF(C32&gt;Personal!$L$18+1,Calculations!$C$22,Calculations!$C$21)),1))</f>
        <v>2610.546875</v>
      </c>
      <c r="I32" s="12">
        <f>H32*(1-'Retiree Assumptions'!$F$8)</f>
        <v>2036.2265625</v>
      </c>
      <c r="J32" s="12">
        <f>I32/(Calculations!$C$27^($A32-1+Calculations!$B$6/30))</f>
        <v>1895.3641201365438</v>
      </c>
      <c r="K32" s="23">
        <f t="shared" si="1"/>
        <v>1890.6204428030048</v>
      </c>
      <c r="L32" s="12">
        <f>L31*IF($B32="January",(1+IF(C32&gt;Personal!$L$18+1,Calculations!$B$22,Calculations!$B$21)),1)</f>
        <v>1435.8007812499998</v>
      </c>
      <c r="M32" s="12">
        <f>IF(AND(Career!$F$15="Yes",$E32=62,$E31=61),L32,M31*IF($B32="January",(1+IF(C32&gt;Personal!$L$18+1,Calculations!$C$22,Calculations!$C$21)),1))</f>
        <v>1435.8007812499998</v>
      </c>
      <c r="N32" s="12">
        <f>M32*(1-'Retiree Assumptions'!$F$10)</f>
        <v>1263.5046874999998</v>
      </c>
      <c r="O32" s="12">
        <f>N32/(Calculations!$C$27^$AW32)/(Calculations!$D$27^($A32-1-$AW32+Calculations!$B$6/30))</f>
        <v>1170.9392505558744</v>
      </c>
      <c r="P32" s="23">
        <f t="shared" si="2"/>
        <v>2.9225154168317427</v>
      </c>
      <c r="Q32" s="12">
        <f>IF(OR(A32&lt;=360,$E32&lt;70),Q31*IF($B32="January",(1+IF(C32&gt;Personal!$L$18+1,Calculations!$B$22,Calculations!$B$21)),1),0)</f>
        <v>169.68554687499997</v>
      </c>
      <c r="R32" s="12">
        <f>IF(OR(A32&lt;=360,$E32&lt;70),IF(AND(Career!$F$15="Yes",$E32=62,$E31=61),Q32,R31*IF($B32="January",(1+IF(C32&gt;Personal!$L$18+1,Calculations!$C$22,Calculations!$C$21)),1)),0)</f>
        <v>169.68554687499997</v>
      </c>
      <c r="S32" s="12">
        <f>R32*(1-'Retiree Assumptions'!$F$8)</f>
        <v>132.35472656249999</v>
      </c>
      <c r="T32" s="12">
        <f>S32/(Calculations!$C$27^($A32-1+Calculations!$B$6/30))</f>
        <v>123.19866780887534</v>
      </c>
      <c r="U32" s="23">
        <f t="shared" si="3"/>
        <v>122.67094780772143</v>
      </c>
      <c r="W32">
        <f t="shared" ref="W32:W91" si="38">IF(AND(F32&lt;101,OR(MOD(A32,60)=1,A32=13,AND(F31=100,F30=99))),W31+1,W31)</f>
        <v>3</v>
      </c>
      <c r="X32">
        <f t="shared" si="20"/>
        <v>2027</v>
      </c>
      <c r="Y32">
        <f t="shared" si="21"/>
        <v>44</v>
      </c>
      <c r="Z32">
        <f t="shared" si="9"/>
        <v>42</v>
      </c>
      <c r="AA32" s="12">
        <f>S32*12*Subsidy!$I$15/Subsidy!$I$14</f>
        <v>1270.6053749999999</v>
      </c>
      <c r="AB32" s="12">
        <f>SUM(S$5:S32)*Subsidy!$I$15/Subsidy!$I$14</f>
        <v>2884.4339062500017</v>
      </c>
      <c r="AC32" s="12">
        <f>N32*Subsidy!$E$15/Subsidy!$E$14</f>
        <v>1010.8037499999998</v>
      </c>
      <c r="AD32" s="12">
        <f t="shared" si="10"/>
        <v>12129.644999999997</v>
      </c>
      <c r="AE32" s="12">
        <f>$AP32*AC32/(Calculations!$D$27^(A32-1+Calculations!$B$6/30))</f>
        <v>928.81978219735481</v>
      </c>
      <c r="AF32" s="12">
        <f>IF(AE32=0,0,SUM(AE32:AE$903)*AC32/AE32)</f>
        <v>435089.14968072932</v>
      </c>
      <c r="AH32" s="164">
        <f>VLOOKUP(E32,Rates2,5)*VLOOKUP(E32,Mort_Imp_Retirees,C32-'Mort Imp Cume'!$C$4+2)</f>
        <v>9.813158123990553E-5</v>
      </c>
      <c r="AI32" s="16">
        <f t="shared" si="11"/>
        <v>0.99990186841876005</v>
      </c>
      <c r="AJ32" s="164">
        <f>VLOOKUP(F32,Rates2,6)*VLOOKUP(F32,Mort_Imp_Survivors,C32-'Mort Imp Cume'!$C$4+2)</f>
        <v>6.4468884006640005E-5</v>
      </c>
      <c r="AK32" s="16">
        <f t="shared" si="12"/>
        <v>0.99993553111599331</v>
      </c>
      <c r="AL32" s="164">
        <f>VLOOKUP(F32,Rates2,7)*VLOOKUP(F32,Mort_Imp_Survivors,C32-'Mort Imp Cume'!$C$4+2)</f>
        <v>1.3705295915290226E-4</v>
      </c>
      <c r="AM32" s="16">
        <f t="shared" si="13"/>
        <v>0.99986294704084711</v>
      </c>
      <c r="AN32" s="108">
        <f>PRODUCT(AI$4:AI31)</f>
        <v>0.99749722109691663</v>
      </c>
      <c r="AO32" s="16">
        <f>PRODUCT(AK$4:AK31)</f>
        <v>0.99821482311384568</v>
      </c>
      <c r="AP32" s="16">
        <f>PRODUCT(AM$4:AM31)</f>
        <v>0.99614194266356326</v>
      </c>
      <c r="AQ32" s="16">
        <f t="shared" si="14"/>
        <v>0.99571651211381129</v>
      </c>
      <c r="AR32" s="16">
        <f t="shared" si="15"/>
        <v>1.780708983105377E-3</v>
      </c>
      <c r="AS32" s="16">
        <f t="shared" si="16"/>
        <v>9.7704936466084892E-5</v>
      </c>
      <c r="AT32" s="16">
        <f t="shared" si="17"/>
        <v>2.4958727922429372E-3</v>
      </c>
      <c r="AU32" s="16">
        <f t="shared" si="18"/>
        <v>6.9061108403938205E-6</v>
      </c>
      <c r="AV32" s="16">
        <f t="shared" si="19"/>
        <v>9.7885979588652086E-5</v>
      </c>
      <c r="AW32" s="30">
        <f>(SUMPRODUCT(AV$5:AV31,A$5:A31)+SUM(AV$5:AV31)*(Calculations!$B$6/30-0.5)+AV$4*Calculations!$B$6/30/2)/SUM(AV$4:AV31)</f>
        <v>14.374950534283212</v>
      </c>
      <c r="AX32" s="16"/>
      <c r="BA32" s="139"/>
      <c r="BB32" s="31"/>
      <c r="BC32" s="31"/>
    </row>
    <row r="33" spans="1:55" x14ac:dyDescent="0.25">
      <c r="A33">
        <f t="shared" si="7"/>
        <v>29</v>
      </c>
      <c r="B33" t="str">
        <f t="shared" si="22"/>
        <v>June</v>
      </c>
      <c r="C33">
        <f t="shared" si="0"/>
        <v>2027</v>
      </c>
      <c r="D33">
        <f t="shared" si="23"/>
        <v>202706</v>
      </c>
      <c r="E33">
        <f t="shared" ref="E33:F33" si="39">E21+1</f>
        <v>44</v>
      </c>
      <c r="F33">
        <f t="shared" si="39"/>
        <v>42</v>
      </c>
      <c r="G33" s="12">
        <f>G32*IF($B33="January",1+IF(C33&gt;Personal!$L$18+1,Calculations!$B$22,Calculations!$B$21),1)</f>
        <v>2610.546875</v>
      </c>
      <c r="H33" s="12">
        <f>IF(AND(Career!$F$15="Yes",$E33=62,$E32=61),G33,H32*IF($B33="January",(1+IF(C33&gt;Personal!$L$18+1,Calculations!$C$22,Calculations!$C$21)),1))</f>
        <v>2610.546875</v>
      </c>
      <c r="I33" s="12">
        <f>H33*(1-'Retiree Assumptions'!$F$8)</f>
        <v>2036.2265625</v>
      </c>
      <c r="J33" s="12">
        <f>I33/(Calculations!$C$27^($A33-1+Calculations!$B$6/30))</f>
        <v>1890.5176935935262</v>
      </c>
      <c r="K33" s="23">
        <f t="shared" si="1"/>
        <v>1885.6010906177273</v>
      </c>
      <c r="L33" s="12">
        <f>L32*IF($B33="January",(1+IF(C33&gt;Personal!$L$18+1,Calculations!$B$22,Calculations!$B$21)),1)</f>
        <v>1435.8007812499998</v>
      </c>
      <c r="M33" s="12">
        <f>IF(AND(Career!$F$15="Yes",$E33=62,$E32=61),L33,M32*IF($B33="January",(1+IF(C33&gt;Personal!$L$18+1,Calculations!$C$22,Calculations!$C$21)),1))</f>
        <v>1435.8007812499998</v>
      </c>
      <c r="N33" s="12">
        <f>M33*(1-'Retiree Assumptions'!$F$10)</f>
        <v>1263.5046874999998</v>
      </c>
      <c r="O33" s="12">
        <f>N33/(Calculations!$C$27^$AW33)/(Calculations!$D$27^($A33-1-$AW33+Calculations!$B$6/30))</f>
        <v>1167.7687074959092</v>
      </c>
      <c r="P33" s="23">
        <f t="shared" si="2"/>
        <v>3.02829945719603</v>
      </c>
      <c r="Q33" s="12">
        <f>IF(OR(A33&lt;=360,$E33&lt;70),Q32*IF($B33="January",(1+IF(C33&gt;Personal!$L$18+1,Calculations!$B$22,Calculations!$B$21)),1),0)</f>
        <v>169.68554687499997</v>
      </c>
      <c r="R33" s="12">
        <f>IF(OR(A33&lt;=360,$E33&lt;70),IF(AND(Career!$F$15="Yes",$E33=62,$E32=61),Q33,R32*IF($B33="January",(1+IF(C33&gt;Personal!$L$18+1,Calculations!$C$22,Calculations!$C$21)),1)),0)</f>
        <v>169.68554687499997</v>
      </c>
      <c r="S33" s="12">
        <f>R33*(1-'Retiree Assumptions'!$F$8)</f>
        <v>132.35472656249999</v>
      </c>
      <c r="T33" s="12">
        <f>S33/(Calculations!$C$27^($A33-1+Calculations!$B$6/30))</f>
        <v>122.8836500835792</v>
      </c>
      <c r="U33" s="23">
        <f t="shared" si="3"/>
        <v>122.33738488055469</v>
      </c>
      <c r="W33">
        <f t="shared" si="8"/>
        <v>3</v>
      </c>
      <c r="X33">
        <f t="shared" si="20"/>
        <v>2027</v>
      </c>
      <c r="Y33">
        <f t="shared" si="21"/>
        <v>44</v>
      </c>
      <c r="Z33">
        <f t="shared" si="9"/>
        <v>42</v>
      </c>
      <c r="AA33" s="12">
        <f>S33*12*Subsidy!$I$15/Subsidy!$I$14</f>
        <v>1270.6053749999999</v>
      </c>
      <c r="AB33" s="12">
        <f>SUM(S$5:S33)*Subsidy!$I$15/Subsidy!$I$14</f>
        <v>2990.3176875000022</v>
      </c>
      <c r="AC33" s="12">
        <f>N33*Subsidy!$E$15/Subsidy!$E$14</f>
        <v>1010.8037499999998</v>
      </c>
      <c r="AD33" s="12">
        <f t="shared" si="10"/>
        <v>12129.644999999997</v>
      </c>
      <c r="AE33" s="12">
        <f>$AP33*AC33/(Calculations!$D$27^(A33-1+Calculations!$B$6/30))</f>
        <v>926.01902464069576</v>
      </c>
      <c r="AF33" s="12">
        <f>IF(AE33=0,0,SUM(AE33:AE$903)*AC33/AE33)</f>
        <v>435391.22198964097</v>
      </c>
      <c r="AH33" s="164">
        <f>VLOOKUP(E33,Rates2,5)*VLOOKUP(E33,Mort_Imp_Retirees,C33-'Mort Imp Cume'!$C$4+2)</f>
        <v>9.813158123990553E-5</v>
      </c>
      <c r="AI33" s="16">
        <f t="shared" si="11"/>
        <v>0.99990186841876005</v>
      </c>
      <c r="AJ33" s="164">
        <f>VLOOKUP(F33,Rates2,6)*VLOOKUP(F33,Mort_Imp_Survivors,C33-'Mort Imp Cume'!$C$4+2)</f>
        <v>6.4468884006640005E-5</v>
      </c>
      <c r="AK33" s="16">
        <f t="shared" si="12"/>
        <v>0.99993553111599331</v>
      </c>
      <c r="AL33" s="164">
        <f>VLOOKUP(F33,Rates2,7)*VLOOKUP(F33,Mort_Imp_Survivors,C33-'Mort Imp Cume'!$C$4+2)</f>
        <v>1.3705295915290226E-4</v>
      </c>
      <c r="AM33" s="16">
        <f t="shared" si="13"/>
        <v>0.99986294704084711</v>
      </c>
      <c r="AN33" s="108">
        <f>PRODUCT(AI$4:AI32)</f>
        <v>0.99739933511732792</v>
      </c>
      <c r="AO33" s="16">
        <f>PRODUCT(AK$4:AK32)</f>
        <v>0.99815046931820062</v>
      </c>
      <c r="AP33" s="16">
        <f>PRODUCT(AM$4:AM32)</f>
        <v>0.99600541846258495</v>
      </c>
      <c r="AQ33" s="16">
        <f t="shared" si="14"/>
        <v>0.99555461444502213</v>
      </c>
      <c r="AR33" s="16">
        <f t="shared" si="15"/>
        <v>1.8447206723058026E-3</v>
      </c>
      <c r="AS33" s="16">
        <f t="shared" si="16"/>
        <v>9.7689050216082397E-5</v>
      </c>
      <c r="AT33" s="16">
        <f t="shared" si="17"/>
        <v>2.5932356619571759E-3</v>
      </c>
      <c r="AU33" s="16">
        <f t="shared" si="18"/>
        <v>7.4292207148871081E-6</v>
      </c>
      <c r="AV33" s="16">
        <f t="shared" si="19"/>
        <v>9.787637388269383E-5</v>
      </c>
      <c r="AW33" s="30">
        <f>(SUMPRODUCT(AV$5:AV32,A$5:A32)+SUM(AV$5:AV32)*(Calculations!$B$6/30-0.5)+AV$4*Calculations!$B$6/30/2)/SUM(AV$4:AV32)</f>
        <v>14.906600849132371</v>
      </c>
      <c r="AX33" s="16"/>
      <c r="BC33" s="32"/>
    </row>
    <row r="34" spans="1:55" x14ac:dyDescent="0.25">
      <c r="A34">
        <f t="shared" si="7"/>
        <v>30</v>
      </c>
      <c r="B34" t="str">
        <f t="shared" si="22"/>
        <v>July</v>
      </c>
      <c r="C34">
        <f t="shared" si="0"/>
        <v>2027</v>
      </c>
      <c r="D34">
        <f t="shared" si="23"/>
        <v>202707</v>
      </c>
      <c r="E34">
        <f t="shared" ref="E34:F34" si="40">E22+1</f>
        <v>44</v>
      </c>
      <c r="F34">
        <f t="shared" si="40"/>
        <v>42</v>
      </c>
      <c r="G34" s="12">
        <f>G33*IF($B34="January",1+IF(C34&gt;Personal!$L$18+1,Calculations!$B$22,Calculations!$B$21),1)</f>
        <v>2610.546875</v>
      </c>
      <c r="H34" s="12">
        <f>IF(AND(Career!$F$15="Yes",$E34=62,$E33=61),G34,H33*IF($B34="January",(1+IF(C34&gt;Personal!$L$18+1,Calculations!$C$22,Calculations!$C$21)),1))</f>
        <v>2610.546875</v>
      </c>
      <c r="I34" s="12">
        <f>H34*(1-'Retiree Assumptions'!$F$8)</f>
        <v>2036.2265625</v>
      </c>
      <c r="J34" s="12">
        <f>I34/(Calculations!$C$27^($A34-1+Calculations!$B$6/30))</f>
        <v>1885.6836593132871</v>
      </c>
      <c r="K34" s="23">
        <f t="shared" si="1"/>
        <v>1880.595064161819</v>
      </c>
      <c r="L34" s="12">
        <f>L33*IF($B34="January",(1+IF(C34&gt;Personal!$L$18+1,Calculations!$B$22,Calculations!$B$21)),1)</f>
        <v>1435.8007812499998</v>
      </c>
      <c r="M34" s="12">
        <f>IF(AND(Career!$F$15="Yes",$E34=62,$E33=61),L34,M33*IF($B34="January",(1+IF(C34&gt;Personal!$L$18+1,Calculations!$C$22,Calculations!$C$21)),1))</f>
        <v>1435.8007812499998</v>
      </c>
      <c r="N34" s="12">
        <f>M34*(1-'Retiree Assumptions'!$F$10)</f>
        <v>1263.5046874999998</v>
      </c>
      <c r="O34" s="12">
        <f>N34/(Calculations!$C$27^$AW34)/(Calculations!$D$27^($A34-1-$AW34+Calculations!$B$6/30))</f>
        <v>1164.6058677566778</v>
      </c>
      <c r="P34" s="23">
        <f t="shared" si="2"/>
        <v>3.1334527961934526</v>
      </c>
      <c r="Q34" s="12">
        <f>IF(OR(A34&lt;=360,$E34&lt;70),Q33*IF($B34="January",(1+IF(C34&gt;Personal!$L$18+1,Calculations!$B$22,Calculations!$B$21)),1),0)</f>
        <v>169.68554687499997</v>
      </c>
      <c r="R34" s="12">
        <f>IF(OR(A34&lt;=360,$E34&lt;70),IF(AND(Career!$F$15="Yes",$E34=62,$E33=61),Q34,R33*IF($B34="January",(1+IF(C34&gt;Personal!$L$18+1,Calculations!$C$22,Calculations!$C$21)),1)),0)</f>
        <v>169.68554687499997</v>
      </c>
      <c r="S34" s="12">
        <f>R34*(1-'Retiree Assumptions'!$F$8)</f>
        <v>132.35472656249999</v>
      </c>
      <c r="T34" s="12">
        <f>S34/(Calculations!$C$27^($A34-1+Calculations!$B$6/30))</f>
        <v>122.56943785536365</v>
      </c>
      <c r="U34" s="23">
        <f t="shared" si="3"/>
        <v>122.00472896705641</v>
      </c>
      <c r="W34">
        <f t="shared" si="38"/>
        <v>3</v>
      </c>
      <c r="X34">
        <f t="shared" si="20"/>
        <v>2027</v>
      </c>
      <c r="Y34">
        <f t="shared" si="21"/>
        <v>44</v>
      </c>
      <c r="Z34">
        <f t="shared" si="9"/>
        <v>42</v>
      </c>
      <c r="AA34" s="12">
        <f>S34*12*Subsidy!$I$15/Subsidy!$I$14</f>
        <v>1270.6053749999999</v>
      </c>
      <c r="AB34" s="12">
        <f>SUM(S$5:S34)*Subsidy!$I$15/Subsidy!$I$14</f>
        <v>3096.2014687500018</v>
      </c>
      <c r="AC34" s="12">
        <f>N34*Subsidy!$E$15/Subsidy!$E$14</f>
        <v>1010.8037499999998</v>
      </c>
      <c r="AD34" s="12">
        <f t="shared" si="10"/>
        <v>12129.644999999997</v>
      </c>
      <c r="AE34" s="12">
        <f>$AP34*AC34/(Calculations!$D$27^(A34-1+Calculations!$B$6/30))</f>
        <v>923.22671247144274</v>
      </c>
      <c r="AF34" s="12">
        <f>IF(AE34=0,0,SUM(AE34:AE$903)*AC34/AE34)</f>
        <v>435694.20792049728</v>
      </c>
      <c r="AH34" s="164">
        <f>VLOOKUP(E34,Rates2,5)*VLOOKUP(E34,Mort_Imp_Retirees,C34-'Mort Imp Cume'!$C$4+2)</f>
        <v>9.813158123990553E-5</v>
      </c>
      <c r="AI34" s="16">
        <f t="shared" si="11"/>
        <v>0.99990186841876005</v>
      </c>
      <c r="AJ34" s="164">
        <f>VLOOKUP(F34,Rates2,6)*VLOOKUP(F34,Mort_Imp_Survivors,C34-'Mort Imp Cume'!$C$4+2)</f>
        <v>6.4468884006640005E-5</v>
      </c>
      <c r="AK34" s="16">
        <f t="shared" si="12"/>
        <v>0.99993553111599331</v>
      </c>
      <c r="AL34" s="164">
        <f>VLOOKUP(F34,Rates2,7)*VLOOKUP(F34,Mort_Imp_Survivors,C34-'Mort Imp Cume'!$C$4+2)</f>
        <v>1.3705295915290226E-4</v>
      </c>
      <c r="AM34" s="16">
        <f t="shared" si="13"/>
        <v>0.99986294704084711</v>
      </c>
      <c r="AN34" s="108">
        <f>PRODUCT(AI$4:AI33)</f>
        <v>0.99730145874344522</v>
      </c>
      <c r="AO34" s="16">
        <f>PRODUCT(AK$4:AK33)</f>
        <v>0.99808611967137295</v>
      </c>
      <c r="AP34" s="16">
        <f>PRODUCT(AM$4:AM33)</f>
        <v>0.99586891297265234</v>
      </c>
      <c r="AQ34" s="16">
        <f t="shared" si="14"/>
        <v>0.99539274309984505</v>
      </c>
      <c r="AR34" s="16">
        <f t="shared" si="15"/>
        <v>1.9087156436001403E-3</v>
      </c>
      <c r="AS34" s="16">
        <f t="shared" si="16"/>
        <v>9.7673166549091031E-5</v>
      </c>
      <c r="AT34" s="16">
        <f t="shared" si="17"/>
        <v>2.6905693015520063E-3</v>
      </c>
      <c r="AU34" s="16">
        <f t="shared" si="18"/>
        <v>7.971955002808017E-6</v>
      </c>
      <c r="AV34" s="16">
        <f t="shared" si="19"/>
        <v>9.7866769119358684E-5</v>
      </c>
      <c r="AW34" s="30">
        <f>(SUMPRODUCT(AV$5:AV33,A$5:A33)+SUM(AV$5:AV33)*(Calculations!$B$6/30-0.5)+AV$4*Calculations!$B$6/30/2)/SUM(AV$4:AV33)</f>
        <v>15.435904964101947</v>
      </c>
      <c r="AX34" s="16"/>
      <c r="BC34" s="32"/>
    </row>
    <row r="35" spans="1:55" x14ac:dyDescent="0.25">
      <c r="A35">
        <f t="shared" si="7"/>
        <v>31</v>
      </c>
      <c r="B35" t="str">
        <f t="shared" si="22"/>
        <v>August</v>
      </c>
      <c r="C35">
        <f t="shared" si="0"/>
        <v>2027</v>
      </c>
      <c r="D35">
        <f t="shared" si="23"/>
        <v>202708</v>
      </c>
      <c r="E35">
        <f t="shared" ref="E35:F35" si="41">E23+1</f>
        <v>44</v>
      </c>
      <c r="F35">
        <f t="shared" si="41"/>
        <v>42</v>
      </c>
      <c r="G35" s="12">
        <f>G34*IF($B35="January",1+IF(C35&gt;Personal!$L$18+1,Calculations!$B$22,Calculations!$B$21),1)</f>
        <v>2610.546875</v>
      </c>
      <c r="H35" s="12">
        <f>IF(AND(Career!$F$15="Yes",$E35=62,$E34=61),G35,H34*IF($B35="January",(1+IF(C35&gt;Personal!$L$18+1,Calculations!$C$22,Calculations!$C$21)),1))</f>
        <v>2610.546875</v>
      </c>
      <c r="I35" s="12">
        <f>H35*(1-'Retiree Assumptions'!$F$8)</f>
        <v>2036.2265625</v>
      </c>
      <c r="J35" s="12">
        <f>I35/(Calculations!$C$27^($A35-1+Calculations!$B$6/30))</f>
        <v>1880.8619856089372</v>
      </c>
      <c r="K35" s="23">
        <f t="shared" si="1"/>
        <v>1875.6023280571949</v>
      </c>
      <c r="L35" s="12">
        <f>L34*IF($B35="January",(1+IF(C35&gt;Personal!$L$18+1,Calculations!$B$22,Calculations!$B$21)),1)</f>
        <v>1435.8007812499998</v>
      </c>
      <c r="M35" s="12">
        <f>IF(AND(Career!$F$15="Yes",$E35=62,$E34=61),L35,M34*IF($B35="January",(1+IF(C35&gt;Personal!$L$18+1,Calculations!$C$22,Calculations!$C$21)),1))</f>
        <v>1435.8007812499998</v>
      </c>
      <c r="N35" s="12">
        <f>M35*(1-'Retiree Assumptions'!$F$10)</f>
        <v>1263.5046874999998</v>
      </c>
      <c r="O35" s="12">
        <f>N35/(Calculations!$C$27^$AW35)/(Calculations!$D$27^($A35-1-$AW35+Calculations!$B$6/30))</f>
        <v>1161.4508070394627</v>
      </c>
      <c r="P35" s="23">
        <f t="shared" si="2"/>
        <v>3.237978179249807</v>
      </c>
      <c r="Q35" s="12">
        <f>IF(OR(A35&lt;=360,$E35&lt;70),Q34*IF($B35="January",(1+IF(C35&gt;Personal!$L$18+1,Calculations!$B$22,Calculations!$B$21)),1),0)</f>
        <v>169.68554687499997</v>
      </c>
      <c r="R35" s="12">
        <f>IF(OR(A35&lt;=360,$E35&lt;70),IF(AND(Career!$F$15="Yes",$E35=62,$E34=61),Q35,R34*IF($B35="January",(1+IF(C35&gt;Personal!$L$18+1,Calculations!$C$22,Calculations!$C$21)),1)),0)</f>
        <v>169.68554687499997</v>
      </c>
      <c r="S35" s="12">
        <f>R35*(1-'Retiree Assumptions'!$F$8)</f>
        <v>132.35472656249999</v>
      </c>
      <c r="T35" s="12">
        <f>S35/(Calculations!$C$27^($A35-1+Calculations!$B$6/30))</f>
        <v>122.25602906458091</v>
      </c>
      <c r="U35" s="23">
        <f t="shared" si="3"/>
        <v>121.67297760090389</v>
      </c>
      <c r="W35">
        <f t="shared" si="38"/>
        <v>3</v>
      </c>
      <c r="X35">
        <f t="shared" si="20"/>
        <v>2027</v>
      </c>
      <c r="Y35">
        <f t="shared" si="21"/>
        <v>44</v>
      </c>
      <c r="Z35">
        <f t="shared" si="9"/>
        <v>42</v>
      </c>
      <c r="AA35" s="12">
        <f>S35*12*Subsidy!$I$15/Subsidy!$I$14</f>
        <v>1270.6053749999999</v>
      </c>
      <c r="AB35" s="12">
        <f>SUM(S$5:S35)*Subsidy!$I$15/Subsidy!$I$14</f>
        <v>3202.0852500000024</v>
      </c>
      <c r="AC35" s="12">
        <f>N35*Subsidy!$E$15/Subsidy!$E$14</f>
        <v>1010.8037499999998</v>
      </c>
      <c r="AD35" s="12">
        <f t="shared" si="10"/>
        <v>12129.644999999997</v>
      </c>
      <c r="AE35" s="12">
        <f>$AP35*AC35/(Calculations!$D$27^(A35-1+Calculations!$B$6/30))</f>
        <v>920.44282022342622</v>
      </c>
      <c r="AF35" s="12">
        <f>IF(AE35=0,0,SUM(AE35:AE$903)*AC35/AE35)</f>
        <v>435998.11023655994</v>
      </c>
      <c r="AH35" s="164">
        <f>VLOOKUP(E35,Rates2,5)*VLOOKUP(E35,Mort_Imp_Retirees,C35-'Mort Imp Cume'!$C$4+2)</f>
        <v>9.813158123990553E-5</v>
      </c>
      <c r="AI35" s="16">
        <f t="shared" si="11"/>
        <v>0.99990186841876005</v>
      </c>
      <c r="AJ35" s="164">
        <f>VLOOKUP(F35,Rates2,6)*VLOOKUP(F35,Mort_Imp_Survivors,C35-'Mort Imp Cume'!$C$4+2)</f>
        <v>6.4468884006640005E-5</v>
      </c>
      <c r="AK35" s="16">
        <f t="shared" si="12"/>
        <v>0.99993553111599331</v>
      </c>
      <c r="AL35" s="164">
        <f>VLOOKUP(F35,Rates2,7)*VLOOKUP(F35,Mort_Imp_Survivors,C35-'Mort Imp Cume'!$C$4+2)</f>
        <v>1.3705295915290226E-4</v>
      </c>
      <c r="AM35" s="16">
        <f t="shared" si="13"/>
        <v>0.99986294704084711</v>
      </c>
      <c r="AN35" s="108">
        <f>PRODUCT(AI$4:AI34)</f>
        <v>0.99720359197432584</v>
      </c>
      <c r="AO35" s="16">
        <f>PRODUCT(AK$4:AK34)</f>
        <v>0.99802177417309512</v>
      </c>
      <c r="AP35" s="16">
        <f>PRODUCT(AM$4:AM34)</f>
        <v>0.99573242619120106</v>
      </c>
      <c r="AQ35" s="16">
        <f t="shared" si="14"/>
        <v>0.99523089807399989</v>
      </c>
      <c r="AR35" s="16">
        <f t="shared" si="15"/>
        <v>1.9726939003259251E-3</v>
      </c>
      <c r="AS35" s="16">
        <f t="shared" si="16"/>
        <v>9.765728546469083E-5</v>
      </c>
      <c r="AT35" s="16">
        <f t="shared" si="17"/>
        <v>2.7878737176165137E-3</v>
      </c>
      <c r="AU35" s="16">
        <f t="shared" si="18"/>
        <v>8.5343080576689295E-6</v>
      </c>
      <c r="AV35" s="16">
        <f t="shared" si="19"/>
        <v>9.7857165298554163E-5</v>
      </c>
      <c r="AW35" s="30">
        <f>(SUMPRODUCT(AV$5:AV34,A$5:A34)+SUM(AV$5:AV34)*(Calculations!$B$6/30-0.5)+AV$4*Calculations!$B$6/30/2)/SUM(AV$4:AV34)</f>
        <v>15.963107824819964</v>
      </c>
      <c r="AX35" s="16"/>
      <c r="BC35" s="32"/>
    </row>
    <row r="36" spans="1:55" x14ac:dyDescent="0.25">
      <c r="A36">
        <f t="shared" si="7"/>
        <v>32</v>
      </c>
      <c r="B36" t="str">
        <f t="shared" si="22"/>
        <v>September</v>
      </c>
      <c r="C36">
        <f t="shared" si="0"/>
        <v>2027</v>
      </c>
      <c r="D36">
        <f t="shared" si="23"/>
        <v>202709</v>
      </c>
      <c r="E36">
        <f t="shared" ref="E36:F36" si="42">E24+1</f>
        <v>44</v>
      </c>
      <c r="F36">
        <f t="shared" si="42"/>
        <v>42</v>
      </c>
      <c r="G36" s="12">
        <f>G35*IF($B36="January",1+IF(C36&gt;Personal!$L$18+1,Calculations!$B$22,Calculations!$B$21),1)</f>
        <v>2610.546875</v>
      </c>
      <c r="H36" s="12">
        <f>IF(AND(Career!$F$15="Yes",$E36=62,$E35=61),G36,H35*IF($B36="January",(1+IF(C36&gt;Personal!$L$18+1,Calculations!$C$22,Calculations!$C$21)),1))</f>
        <v>2610.546875</v>
      </c>
      <c r="I36" s="12">
        <f>H36*(1-'Retiree Assumptions'!$F$8)</f>
        <v>2036.2265625</v>
      </c>
      <c r="J36" s="12">
        <f>I36/(Calculations!$C$27^($A36-1+Calculations!$B$6/30))</f>
        <v>1876.0526408746125</v>
      </c>
      <c r="K36" s="23">
        <f t="shared" si="1"/>
        <v>1870.6228470196966</v>
      </c>
      <c r="L36" s="12">
        <f>L35*IF($B36="January",(1+IF(C36&gt;Personal!$L$18+1,Calculations!$B$22,Calculations!$B$21)),1)</f>
        <v>1435.8007812499998</v>
      </c>
      <c r="M36" s="12">
        <f>IF(AND(Career!$F$15="Yes",$E36=62,$E35=61),L36,M35*IF($B36="January",(1+IF(C36&gt;Personal!$L$18+1,Calculations!$C$22,Calculations!$C$21)),1))</f>
        <v>1435.8007812499998</v>
      </c>
      <c r="N36" s="12">
        <f>M36*(1-'Retiree Assumptions'!$F$10)</f>
        <v>1263.5046874999998</v>
      </c>
      <c r="O36" s="12">
        <f>N36/(Calculations!$C$27^$AW36)/(Calculations!$D$27^($A36-1-$AW36+Calculations!$B$6/30))</f>
        <v>1158.3035876800056</v>
      </c>
      <c r="P36" s="23">
        <f t="shared" si="2"/>
        <v>3.3418783412492408</v>
      </c>
      <c r="Q36" s="12">
        <f>IF(OR(A36&lt;=360,$E36&lt;70),Q35*IF($B36="January",(1+IF(C36&gt;Personal!$L$18+1,Calculations!$B$22,Calculations!$B$21)),1),0)</f>
        <v>169.68554687499997</v>
      </c>
      <c r="R36" s="12">
        <f>IF(OR(A36&lt;=360,$E36&lt;70),IF(AND(Career!$F$15="Yes",$E36=62,$E35=61),Q36,R35*IF($B36="January",(1+IF(C36&gt;Personal!$L$18+1,Calculations!$C$22,Calculations!$C$21)),1)),0)</f>
        <v>169.68554687499997</v>
      </c>
      <c r="S36" s="12">
        <f>R36*(1-'Retiree Assumptions'!$F$8)</f>
        <v>132.35472656249999</v>
      </c>
      <c r="T36" s="12">
        <f>S36/(Calculations!$C$27^($A36-1+Calculations!$B$6/30))</f>
        <v>121.94342165684981</v>
      </c>
      <c r="U36" s="23">
        <f t="shared" si="3"/>
        <v>121.34212832248093</v>
      </c>
      <c r="W36">
        <f t="shared" si="38"/>
        <v>3</v>
      </c>
      <c r="X36">
        <f t="shared" si="20"/>
        <v>2027</v>
      </c>
      <c r="Y36">
        <f t="shared" si="21"/>
        <v>44</v>
      </c>
      <c r="Z36">
        <f t="shared" si="9"/>
        <v>42</v>
      </c>
      <c r="AA36" s="12">
        <f>S36*12*Subsidy!$I$15/Subsidy!$I$14</f>
        <v>1270.6053749999999</v>
      </c>
      <c r="AB36" s="12">
        <f>SUM(S$5:S36)*Subsidy!$I$15/Subsidy!$I$14</f>
        <v>3307.9690312500024</v>
      </c>
      <c r="AC36" s="12">
        <f>N36*Subsidy!$E$15/Subsidy!$E$14</f>
        <v>1010.8037499999998</v>
      </c>
      <c r="AD36" s="12">
        <f t="shared" si="10"/>
        <v>12129.644999999997</v>
      </c>
      <c r="AE36" s="12">
        <f>$AP36*AC36/(Calculations!$D$27^(A36-1+Calculations!$B$6/30))</f>
        <v>917.66732250726579</v>
      </c>
      <c r="AF36" s="12">
        <f>IF(AE36=0,0,SUM(AE36:AE$903)*AC36/AE36)</f>
        <v>436302.93170944968</v>
      </c>
      <c r="AH36" s="164">
        <f>VLOOKUP(E36,Rates2,5)*VLOOKUP(E36,Mort_Imp_Retirees,C36-'Mort Imp Cume'!$C$4+2)</f>
        <v>9.813158123990553E-5</v>
      </c>
      <c r="AI36" s="16">
        <f t="shared" si="11"/>
        <v>0.99990186841876005</v>
      </c>
      <c r="AJ36" s="164">
        <f>VLOOKUP(F36,Rates2,6)*VLOOKUP(F36,Mort_Imp_Survivors,C36-'Mort Imp Cume'!$C$4+2)</f>
        <v>6.4468884006640005E-5</v>
      </c>
      <c r="AK36" s="16">
        <f t="shared" si="12"/>
        <v>0.99993553111599331</v>
      </c>
      <c r="AL36" s="164">
        <f>VLOOKUP(F36,Rates2,7)*VLOOKUP(F36,Mort_Imp_Survivors,C36-'Mort Imp Cume'!$C$4+2)</f>
        <v>1.3705295915290226E-4</v>
      </c>
      <c r="AM36" s="16">
        <f t="shared" si="13"/>
        <v>0.99986294704084711</v>
      </c>
      <c r="AN36" s="108">
        <f>PRODUCT(AI$4:AI35)</f>
        <v>0.9971057348090272</v>
      </c>
      <c r="AO36" s="16">
        <f>PRODUCT(AK$4:AK35)</f>
        <v>0.99795743282309979</v>
      </c>
      <c r="AP36" s="16">
        <f>PRODUCT(AM$4:AM35)</f>
        <v>0.99559595811566703</v>
      </c>
      <c r="AQ36" s="16">
        <f t="shared" si="14"/>
        <v>0.99506907936320732</v>
      </c>
      <c r="AR36" s="16">
        <f t="shared" si="15"/>
        <v>2.0366554458198858E-3</v>
      </c>
      <c r="AS36" s="16">
        <f t="shared" si="16"/>
        <v>9.7641406962461881E-5</v>
      </c>
      <c r="AT36" s="16">
        <f t="shared" si="17"/>
        <v>2.8851489167384605E-3</v>
      </c>
      <c r="AU36" s="16">
        <f t="shared" si="18"/>
        <v>9.1162742343331438E-6</v>
      </c>
      <c r="AV36" s="16">
        <f t="shared" si="19"/>
        <v>9.7847562420187747E-5</v>
      </c>
      <c r="AW36" s="30">
        <f>(SUMPRODUCT(AV$5:AV35,A$5:A35)+SUM(AV$5:AV35)*(Calculations!$B$6/30-0.5)+AV$4*Calculations!$B$6/30/2)/SUM(AV$4:AV35)</f>
        <v>16.488421203343286</v>
      </c>
      <c r="AX36" s="16"/>
      <c r="BC36" s="32"/>
    </row>
    <row r="37" spans="1:55" x14ac:dyDescent="0.25">
      <c r="A37">
        <f t="shared" si="7"/>
        <v>33</v>
      </c>
      <c r="B37" t="str">
        <f t="shared" si="22"/>
        <v>October</v>
      </c>
      <c r="C37">
        <f t="shared" si="0"/>
        <v>2027</v>
      </c>
      <c r="D37">
        <f t="shared" si="23"/>
        <v>202710</v>
      </c>
      <c r="E37">
        <f t="shared" ref="E37:F37" si="43">E25+1</f>
        <v>44</v>
      </c>
      <c r="F37">
        <f t="shared" si="43"/>
        <v>42</v>
      </c>
      <c r="G37" s="12">
        <f>G36*IF($B37="January",1+IF(C37&gt;Personal!$L$18+1,Calculations!$B$22,Calculations!$B$21),1)</f>
        <v>2610.546875</v>
      </c>
      <c r="H37" s="12">
        <f>IF(AND(Career!$F$15="Yes",$E37=62,$E36=61),G37,H36*IF($B37="January",(1+IF(C37&gt;Personal!$L$18+1,Calculations!$C$22,Calculations!$C$21)),1))</f>
        <v>2610.546875</v>
      </c>
      <c r="I37" s="12">
        <f>H37*(1-'Retiree Assumptions'!$F$8)</f>
        <v>2036.2265625</v>
      </c>
      <c r="J37" s="12">
        <f>I37/(Calculations!$C$27^($A37-1+Calculations!$B$6/30))</f>
        <v>1871.2555935852624</v>
      </c>
      <c r="K37" s="23">
        <f t="shared" si="1"/>
        <v>1865.6565858588378</v>
      </c>
      <c r="L37" s="12">
        <f>L36*IF($B37="January",(1+IF(C37&gt;Personal!$L$18+1,Calculations!$B$22,Calculations!$B$21)),1)</f>
        <v>1435.8007812499998</v>
      </c>
      <c r="M37" s="12">
        <f>IF(AND(Career!$F$15="Yes",$E37=62,$E36=61),L37,M36*IF($B37="January",(1+IF(C37&gt;Personal!$L$18+1,Calculations!$C$22,Calculations!$C$21)),1))</f>
        <v>1435.8007812499998</v>
      </c>
      <c r="N37" s="12">
        <f>M37*(1-'Retiree Assumptions'!$F$10)</f>
        <v>1263.5046874999998</v>
      </c>
      <c r="O37" s="12">
        <f>N37/(Calculations!$C$27^$AW37)/(Calculations!$D$27^($A37-1-$AW37+Calculations!$B$6/30))</f>
        <v>1155.164260847062</v>
      </c>
      <c r="P37" s="23">
        <f t="shared" si="2"/>
        <v>3.4451560065709028</v>
      </c>
      <c r="Q37" s="12">
        <f>IF(OR(A37&lt;=360,$E37&lt;70),Q36*IF($B37="January",(1+IF(C37&gt;Personal!$L$18+1,Calculations!$B$22,Calculations!$B$21)),1),0)</f>
        <v>169.68554687499997</v>
      </c>
      <c r="R37" s="12">
        <f>IF(OR(A37&lt;=360,$E37&lt;70),IF(AND(Career!$F$15="Yes",$E37=62,$E36=61),Q37,R36*IF($B37="January",(1+IF(C37&gt;Personal!$L$18+1,Calculations!$C$22,Calculations!$C$21)),1)),0)</f>
        <v>169.68554687499997</v>
      </c>
      <c r="S37" s="12">
        <f>R37*(1-'Retiree Assumptions'!$F$8)</f>
        <v>132.35472656249999</v>
      </c>
      <c r="T37" s="12">
        <f>S37/(Calculations!$C$27^($A37-1+Calculations!$B$6/30))</f>
        <v>121.63161358304205</v>
      </c>
      <c r="U37" s="23">
        <f t="shared" si="3"/>
        <v>121.0121786788593</v>
      </c>
      <c r="W37">
        <f t="shared" si="38"/>
        <v>3</v>
      </c>
      <c r="X37">
        <f t="shared" si="20"/>
        <v>2027</v>
      </c>
      <c r="Y37">
        <f t="shared" si="21"/>
        <v>44</v>
      </c>
      <c r="Z37">
        <f t="shared" si="9"/>
        <v>42</v>
      </c>
      <c r="AA37" s="12">
        <f>S37*12*Subsidy!$I$15/Subsidy!$I$14</f>
        <v>1270.6053749999999</v>
      </c>
      <c r="AB37" s="12">
        <f>SUM(S$5:S37)*Subsidy!$I$15/Subsidy!$I$14</f>
        <v>3413.852812500003</v>
      </c>
      <c r="AC37" s="12">
        <f>N37*Subsidy!$E$15/Subsidy!$E$14</f>
        <v>1010.8037499999998</v>
      </c>
      <c r="AD37" s="12">
        <f t="shared" si="10"/>
        <v>12129.644999999997</v>
      </c>
      <c r="AE37" s="12">
        <f>$AP37*AC37/(Calculations!$D$27^(A37-1+Calculations!$B$6/30))</f>
        <v>914.90019401014115</v>
      </c>
      <c r="AF37" s="12">
        <f>IF(AE37=0,0,SUM(AE37:AE$903)*AC37/AE37)</f>
        <v>436608.675119169</v>
      </c>
      <c r="AH37" s="164">
        <f>VLOOKUP(E37,Rates2,5)*VLOOKUP(E37,Mort_Imp_Retirees,C37-'Mort Imp Cume'!$C$4+2)</f>
        <v>9.813158123990553E-5</v>
      </c>
      <c r="AI37" s="16">
        <f t="shared" si="11"/>
        <v>0.99990186841876005</v>
      </c>
      <c r="AJ37" s="164">
        <f>VLOOKUP(F37,Rates2,6)*VLOOKUP(F37,Mort_Imp_Survivors,C37-'Mort Imp Cume'!$C$4+2)</f>
        <v>6.4468884006640005E-5</v>
      </c>
      <c r="AK37" s="16">
        <f t="shared" si="12"/>
        <v>0.99993553111599331</v>
      </c>
      <c r="AL37" s="164">
        <f>VLOOKUP(F37,Rates2,7)*VLOOKUP(F37,Mort_Imp_Survivors,C37-'Mort Imp Cume'!$C$4+2)</f>
        <v>1.3705295915290226E-4</v>
      </c>
      <c r="AM37" s="16">
        <f t="shared" si="13"/>
        <v>0.99986294704084711</v>
      </c>
      <c r="AN37" s="108">
        <f>PRODUCT(AI$4:AI36)</f>
        <v>0.99700788724660694</v>
      </c>
      <c r="AO37" s="16">
        <f>PRODUCT(AK$4:AK36)</f>
        <v>0.9978930956211195</v>
      </c>
      <c r="AP37" s="16">
        <f>PRODUCT(AM$4:AM36)</f>
        <v>0.99545950874348665</v>
      </c>
      <c r="AQ37" s="16">
        <f t="shared" si="14"/>
        <v>0.99490728696318864</v>
      </c>
      <c r="AR37" s="16">
        <f t="shared" si="15"/>
        <v>2.1006002834182752E-3</v>
      </c>
      <c r="AS37" s="16">
        <f t="shared" si="16"/>
        <v>9.76255310419843E-5</v>
      </c>
      <c r="AT37" s="16">
        <f t="shared" si="17"/>
        <v>2.9823949055042868E-3</v>
      </c>
      <c r="AU37" s="16">
        <f t="shared" si="18"/>
        <v>9.7178478887962987E-6</v>
      </c>
      <c r="AV37" s="16">
        <f t="shared" si="19"/>
        <v>9.7837960484166978E-5</v>
      </c>
      <c r="AW37" s="30">
        <f>(SUMPRODUCT(AV$5:AV36,A$5:A36)+SUM(AV$5:AV36)*(Calculations!$B$6/30-0.5)+AV$4*Calculations!$B$6/30/2)/SUM(AV$4:AV36)</f>
        <v>17.012029130208678</v>
      </c>
      <c r="AX37" s="16"/>
      <c r="BC37" s="32"/>
    </row>
    <row r="38" spans="1:55" x14ac:dyDescent="0.25">
      <c r="A38">
        <f t="shared" si="7"/>
        <v>34</v>
      </c>
      <c r="B38" t="str">
        <f t="shared" si="22"/>
        <v>November</v>
      </c>
      <c r="C38">
        <f t="shared" si="0"/>
        <v>2027</v>
      </c>
      <c r="D38">
        <f t="shared" si="23"/>
        <v>202711</v>
      </c>
      <c r="E38">
        <f t="shared" ref="E38:F38" si="44">E26+1</f>
        <v>44</v>
      </c>
      <c r="F38">
        <f t="shared" si="44"/>
        <v>42</v>
      </c>
      <c r="G38" s="12">
        <f>G37*IF($B38="January",1+IF(C38&gt;Personal!$L$18+1,Calculations!$B$22,Calculations!$B$21),1)</f>
        <v>2610.546875</v>
      </c>
      <c r="H38" s="12">
        <f>IF(AND(Career!$F$15="Yes",$E38=62,$E37=61),G38,H37*IF($B38="January",(1+IF(C38&gt;Personal!$L$18+1,Calculations!$C$22,Calculations!$C$21)),1))</f>
        <v>2610.546875</v>
      </c>
      <c r="I38" s="12">
        <f>H38*(1-'Retiree Assumptions'!$F$8)</f>
        <v>2036.2265625</v>
      </c>
      <c r="J38" s="12">
        <f>I38/(Calculations!$C$27^($A38-1+Calculations!$B$6/30))</f>
        <v>1866.4708122964469</v>
      </c>
      <c r="K38" s="23">
        <f t="shared" si="1"/>
        <v>1860.7035094775604</v>
      </c>
      <c r="L38" s="12">
        <f>L37*IF($B38="January",(1+IF(C38&gt;Personal!$L$18+1,Calculations!$B$22,Calculations!$B$21)),1)</f>
        <v>1435.8007812499998</v>
      </c>
      <c r="M38" s="12">
        <f>IF(AND(Career!$F$15="Yes",$E38=62,$E37=61),L38,M37*IF($B38="January",(1+IF(C38&gt;Personal!$L$18+1,Calculations!$C$22,Calculations!$C$21)),1))</f>
        <v>1435.8007812499998</v>
      </c>
      <c r="N38" s="12">
        <f>M38*(1-'Retiree Assumptions'!$F$10)</f>
        <v>1263.5046874999998</v>
      </c>
      <c r="O38" s="12">
        <f>N38/(Calculations!$C$27^$AW38)/(Calculations!$D$27^($A38-1-$AW38+Calculations!$B$6/30))</f>
        <v>1152.0328683226646</v>
      </c>
      <c r="P38" s="23">
        <f t="shared" si="2"/>
        <v>3.5478138891256989</v>
      </c>
      <c r="Q38" s="12">
        <f>IF(OR(A38&lt;=360,$E38&lt;70),Q37*IF($B38="January",(1+IF(C38&gt;Personal!$L$18+1,Calculations!$B$22,Calculations!$B$21)),1),0)</f>
        <v>169.68554687499997</v>
      </c>
      <c r="R38" s="12">
        <f>IF(OR(A38&lt;=360,$E38&lt;70),IF(AND(Career!$F$15="Yes",$E38=62,$E37=61),Q38,R37*IF($B38="January",(1+IF(C38&gt;Personal!$L$18+1,Calculations!$C$22,Calculations!$C$21)),1)),0)</f>
        <v>169.68554687499997</v>
      </c>
      <c r="S38" s="12">
        <f>R38*(1-'Retiree Assumptions'!$F$8)</f>
        <v>132.35472656249999</v>
      </c>
      <c r="T38" s="12">
        <f>S38/(Calculations!$C$27^($A38-1+Calculations!$B$6/30))</f>
        <v>121.32060279926904</v>
      </c>
      <c r="U38" s="23">
        <f t="shared" si="3"/>
        <v>120.68312622378073</v>
      </c>
      <c r="W38">
        <f t="shared" si="38"/>
        <v>3</v>
      </c>
      <c r="X38">
        <f t="shared" si="20"/>
        <v>2027</v>
      </c>
      <c r="Y38">
        <f t="shared" si="21"/>
        <v>44</v>
      </c>
      <c r="Z38">
        <f t="shared" si="9"/>
        <v>42</v>
      </c>
      <c r="AA38" s="12">
        <f>S38*12*Subsidy!$I$15/Subsidy!$I$14</f>
        <v>1270.6053749999999</v>
      </c>
      <c r="AB38" s="12">
        <f>SUM(S$5:S38)*Subsidy!$I$15/Subsidy!$I$14</f>
        <v>3519.7365937500031</v>
      </c>
      <c r="AC38" s="12">
        <f>N38*Subsidy!$E$15/Subsidy!$E$14</f>
        <v>1010.8037499999998</v>
      </c>
      <c r="AD38" s="12">
        <f t="shared" si="10"/>
        <v>12129.644999999997</v>
      </c>
      <c r="AE38" s="12">
        <f>$AP38*AC38/(Calculations!$D$27^(A38-1+Calculations!$B$6/30))</f>
        <v>912.1414094955602</v>
      </c>
      <c r="AF38" s="12">
        <f>IF(AE38=0,0,SUM(AE38:AE$903)*AC38/AE38)</f>
        <v>436915.34325412847</v>
      </c>
      <c r="AH38" s="164">
        <f>VLOOKUP(E38,Rates2,5)*VLOOKUP(E38,Mort_Imp_Retirees,C38-'Mort Imp Cume'!$C$4+2)</f>
        <v>9.813158123990553E-5</v>
      </c>
      <c r="AI38" s="16">
        <f t="shared" si="11"/>
        <v>0.99990186841876005</v>
      </c>
      <c r="AJ38" s="164">
        <f>VLOOKUP(F38,Rates2,6)*VLOOKUP(F38,Mort_Imp_Survivors,C38-'Mort Imp Cume'!$C$4+2)</f>
        <v>6.4468884006640005E-5</v>
      </c>
      <c r="AK38" s="16">
        <f t="shared" si="12"/>
        <v>0.99993553111599331</v>
      </c>
      <c r="AL38" s="164">
        <f>VLOOKUP(F38,Rates2,7)*VLOOKUP(F38,Mort_Imp_Survivors,C38-'Mort Imp Cume'!$C$4+2)</f>
        <v>1.3705295915290226E-4</v>
      </c>
      <c r="AM38" s="16">
        <f t="shared" si="13"/>
        <v>0.99986294704084711</v>
      </c>
      <c r="AN38" s="108">
        <f>PRODUCT(AI$4:AI37)</f>
        <v>0.9969100492861227</v>
      </c>
      <c r="AO38" s="16">
        <f>PRODUCT(AK$4:AK37)</f>
        <v>0.9978287625668868</v>
      </c>
      <c r="AP38" s="16">
        <f>PRODUCT(AM$4:AM37)</f>
        <v>0.99532307807209652</v>
      </c>
      <c r="AQ38" s="16">
        <f t="shared" si="14"/>
        <v>0.99474552086966594</v>
      </c>
      <c r="AR38" s="16">
        <f t="shared" si="15"/>
        <v>2.164528416456759E-3</v>
      </c>
      <c r="AS38" s="16">
        <f t="shared" si="16"/>
        <v>9.7609657702838365E-5</v>
      </c>
      <c r="AT38" s="16">
        <f t="shared" si="17"/>
        <v>3.0796116904991092E-3</v>
      </c>
      <c r="AU38" s="16">
        <f t="shared" si="18"/>
        <v>1.0339023378187241E-5</v>
      </c>
      <c r="AV38" s="16">
        <f t="shared" si="19"/>
        <v>9.7828359490399375E-5</v>
      </c>
      <c r="AW38" s="30">
        <f>(SUMPRODUCT(AV$5:AV37,A$5:A37)+SUM(AV$5:AV37)*(Calculations!$B$6/30-0.5)+AV$4*Calculations!$B$6/30/2)/SUM(AV$4:AV37)</f>
        <v>17.53409229295686</v>
      </c>
      <c r="AX38" s="16"/>
      <c r="BC38" s="32"/>
    </row>
    <row r="39" spans="1:55" x14ac:dyDescent="0.25">
      <c r="A39">
        <f t="shared" si="7"/>
        <v>35</v>
      </c>
      <c r="B39" t="str">
        <f t="shared" si="22"/>
        <v>December</v>
      </c>
      <c r="C39">
        <f t="shared" si="0"/>
        <v>2027</v>
      </c>
      <c r="D39">
        <f t="shared" si="23"/>
        <v>202712</v>
      </c>
      <c r="E39">
        <f t="shared" ref="E39:F39" si="45">E27+1</f>
        <v>44</v>
      </c>
      <c r="F39">
        <f t="shared" si="45"/>
        <v>42</v>
      </c>
      <c r="G39" s="12">
        <f>G38*IF($B39="January",1+IF(C39&gt;Personal!$L$18+1,Calculations!$B$22,Calculations!$B$21),1)</f>
        <v>2610.546875</v>
      </c>
      <c r="H39" s="12">
        <f>IF(AND(Career!$F$15="Yes",$E39=62,$E38=61),G39,H38*IF($B39="January",(1+IF(C39&gt;Personal!$L$18+1,Calculations!$C$22,Calculations!$C$21)),1))</f>
        <v>2610.546875</v>
      </c>
      <c r="I39" s="12">
        <f>H39*(1-'Retiree Assumptions'!$F$8)</f>
        <v>2036.2265625</v>
      </c>
      <c r="J39" s="12">
        <f>I39/(Calculations!$C$27^($A39-1+Calculations!$B$6/30))</f>
        <v>1861.6982656441292</v>
      </c>
      <c r="K39" s="23">
        <f t="shared" si="1"/>
        <v>1855.7635828719838</v>
      </c>
      <c r="L39" s="12">
        <f>L38*IF($B39="January",(1+IF(C39&gt;Personal!$L$18+1,Calculations!$B$22,Calculations!$B$21)),1)</f>
        <v>1435.8007812499998</v>
      </c>
      <c r="M39" s="12">
        <f>IF(AND(Career!$F$15="Yes",$E39=62,$E38=61),L39,M38*IF($B39="January",(1+IF(C39&gt;Personal!$L$18+1,Calculations!$C$22,Calculations!$C$21)),1))</f>
        <v>1435.8007812499998</v>
      </c>
      <c r="N39" s="12">
        <f>M39*(1-'Retiree Assumptions'!$F$10)</f>
        <v>1263.5046874999998</v>
      </c>
      <c r="O39" s="12">
        <f>N39/(Calculations!$C$27^$AW39)/(Calculations!$D$27^($A39-1-$AW39+Calculations!$B$6/30))</f>
        <v>1148.909443954082</v>
      </c>
      <c r="P39" s="23">
        <f t="shared" si="2"/>
        <v>3.6498546923931054</v>
      </c>
      <c r="Q39" s="12">
        <f>IF(OR(A39&lt;=360,$E39&lt;70),Q38*IF($B39="January",(1+IF(C39&gt;Personal!$L$18+1,Calculations!$B$22,Calculations!$B$21)),1),0)</f>
        <v>169.68554687499997</v>
      </c>
      <c r="R39" s="12">
        <f>IF(OR(A39&lt;=360,$E39&lt;70),IF(AND(Career!$F$15="Yes",$E39=62,$E38=61),Q39,R38*IF($B39="January",(1+IF(C39&gt;Personal!$L$18+1,Calculations!$C$22,Calculations!$C$21)),1)),0)</f>
        <v>169.68554687499997</v>
      </c>
      <c r="S39" s="12">
        <f>R39*(1-'Retiree Assumptions'!$F$8)</f>
        <v>132.35472656249999</v>
      </c>
      <c r="T39" s="12">
        <f>S39/(Calculations!$C$27^($A39-1+Calculations!$B$6/30))</f>
        <v>121.01038726686839</v>
      </c>
      <c r="U39" s="23">
        <f t="shared" si="3"/>
        <v>120.35496851763884</v>
      </c>
      <c r="W39">
        <f t="shared" si="38"/>
        <v>3</v>
      </c>
      <c r="X39">
        <f t="shared" si="20"/>
        <v>2027</v>
      </c>
      <c r="Y39">
        <f t="shared" si="21"/>
        <v>44</v>
      </c>
      <c r="Z39">
        <f t="shared" si="9"/>
        <v>42</v>
      </c>
      <c r="AA39" s="12">
        <f>S39*12*Subsidy!$I$15/Subsidy!$I$14</f>
        <v>1270.6053749999999</v>
      </c>
      <c r="AB39" s="12">
        <f>SUM(S$5:S39)*Subsidy!$I$15/Subsidy!$I$14</f>
        <v>3625.6203750000027</v>
      </c>
      <c r="AC39" s="12">
        <f>N39*Subsidy!$E$15/Subsidy!$E$14</f>
        <v>1010.8037499999998</v>
      </c>
      <c r="AD39" s="12">
        <f t="shared" si="10"/>
        <v>12129.644999999997</v>
      </c>
      <c r="AE39" s="12">
        <f>$AP39*AC39/(Calculations!$D$27^(A39-1+Calculations!$B$6/30))</f>
        <v>909.39094380312793</v>
      </c>
      <c r="AF39" s="12">
        <f>IF(AE39=0,0,SUM(AE39:AE$903)*AC39/AE39)</f>
        <v>437222.93891117279</v>
      </c>
      <c r="AH39" s="164">
        <f>VLOOKUP(E39,Rates2,5)*VLOOKUP(E39,Mort_Imp_Retirees,C39-'Mort Imp Cume'!$C$4+2)</f>
        <v>9.813158123990553E-5</v>
      </c>
      <c r="AI39" s="16">
        <f t="shared" si="11"/>
        <v>0.99990186841876005</v>
      </c>
      <c r="AJ39" s="164">
        <f>VLOOKUP(F39,Rates2,6)*VLOOKUP(F39,Mort_Imp_Survivors,C39-'Mort Imp Cume'!$C$4+2)</f>
        <v>6.4468884006640005E-5</v>
      </c>
      <c r="AK39" s="16">
        <f t="shared" si="12"/>
        <v>0.99993553111599331</v>
      </c>
      <c r="AL39" s="164">
        <f>VLOOKUP(F39,Rates2,7)*VLOOKUP(F39,Mort_Imp_Survivors,C39-'Mort Imp Cume'!$C$4+2)</f>
        <v>1.3705295915290226E-4</v>
      </c>
      <c r="AM39" s="16">
        <f t="shared" si="13"/>
        <v>0.99986294704084711</v>
      </c>
      <c r="AN39" s="108">
        <f>PRODUCT(AI$4:AI38)</f>
        <v>0.99681222092663224</v>
      </c>
      <c r="AO39" s="16">
        <f>PRODUCT(AK$4:AK38)</f>
        <v>0.99776443366013434</v>
      </c>
      <c r="AP39" s="16">
        <f>PRODUCT(AM$4:AM38)</f>
        <v>0.99518666609893358</v>
      </c>
      <c r="AQ39" s="16">
        <f t="shared" si="14"/>
        <v>0.99458378107836198</v>
      </c>
      <c r="AR39" s="16">
        <f t="shared" si="15"/>
        <v>2.2284398482703086E-3</v>
      </c>
      <c r="AS39" s="16">
        <f t="shared" si="16"/>
        <v>9.7593786944604328E-5</v>
      </c>
      <c r="AT39" s="16">
        <f t="shared" si="17"/>
        <v>3.1767992783067224E-3</v>
      </c>
      <c r="AU39" s="16">
        <f t="shared" si="18"/>
        <v>1.0979795060985301E-5</v>
      </c>
      <c r="AV39" s="16">
        <f t="shared" si="19"/>
        <v>9.7818759438792469E-5</v>
      </c>
      <c r="AW39" s="30">
        <f>(SUMPRODUCT(AV$5:AV38,A$5:A38)+SUM(AV$5:AV38)*(Calculations!$B$6/30-0.5)+AV$4*Calculations!$B$6/30/2)/SUM(AV$4:AV38)</f>
        <v>18.054751623495775</v>
      </c>
      <c r="AX39" s="16"/>
      <c r="BC39" s="32"/>
    </row>
    <row r="40" spans="1:55" x14ac:dyDescent="0.25">
      <c r="A40">
        <f t="shared" si="7"/>
        <v>36</v>
      </c>
      <c r="B40" t="str">
        <f t="shared" si="22"/>
        <v>January</v>
      </c>
      <c r="C40">
        <f t="shared" si="0"/>
        <v>2028</v>
      </c>
      <c r="D40">
        <f t="shared" si="23"/>
        <v>202801</v>
      </c>
      <c r="E40">
        <f t="shared" ref="E40:F40" si="46">E28+1</f>
        <v>45</v>
      </c>
      <c r="F40">
        <f t="shared" si="46"/>
        <v>43</v>
      </c>
      <c r="G40" s="12">
        <f>G39*IF($B40="January",1+IF(C40&gt;Personal!$L$18+1,Calculations!$B$22,Calculations!$B$21),1)</f>
        <v>2675.8105468749995</v>
      </c>
      <c r="H40" s="12">
        <f>IF(AND(Career!$F$15="Yes",$E40=62,$E39=61),G40,H39*IF($B40="January",(1+IF(C40&gt;Personal!$L$18+1,Calculations!$C$22,Calculations!$C$21)),1))</f>
        <v>2675.8105468749995</v>
      </c>
      <c r="I40" s="12">
        <f>H40*(1-'Retiree Assumptions'!$F$8)</f>
        <v>2087.1322265624999</v>
      </c>
      <c r="J40" s="12">
        <f>I40/(Calculations!$C$27^($A40-1+Calculations!$B$6/30))</f>
        <v>1903.3613704030813</v>
      </c>
      <c r="K40" s="23">
        <f t="shared" si="1"/>
        <v>1897.1076904094373</v>
      </c>
      <c r="L40" s="12">
        <f>L39*IF($B40="January",(1+IF(C40&gt;Personal!$L$18+1,Calculations!$B$22,Calculations!$B$21)),1)</f>
        <v>1471.6958007812495</v>
      </c>
      <c r="M40" s="12">
        <f>IF(AND(Career!$F$15="Yes",$E40=62,$E39=61),L40,M39*IF($B40="January",(1+IF(C40&gt;Personal!$L$18+1,Calculations!$C$22,Calculations!$C$21)),1))</f>
        <v>1471.6958007812495</v>
      </c>
      <c r="N40" s="12">
        <f>M40*(1-'Retiree Assumptions'!$F$10)</f>
        <v>1295.0923046874996</v>
      </c>
      <c r="O40" s="12">
        <f>N40/(Calculations!$C$27^$AW40)/(Calculations!$D$27^($A40-1-$AW40+Calculations!$B$6/30))</f>
        <v>1174.4388652171385</v>
      </c>
      <c r="P40" s="23">
        <f t="shared" si="2"/>
        <v>3.8450631371944355</v>
      </c>
      <c r="Q40" s="12">
        <f>IF(OR(A40&lt;=360,$E40&lt;70),Q39*IF($B40="January",(1+IF(C40&gt;Personal!$L$18+1,Calculations!$B$22,Calculations!$B$21)),1),0)</f>
        <v>173.92768554687495</v>
      </c>
      <c r="R40" s="12">
        <f>IF(OR(A40&lt;=360,$E40&lt;70),IF(AND(Career!$F$15="Yes",$E40=62,$E39=61),Q40,R39*IF($B40="January",(1+IF(C40&gt;Personal!$L$18+1,Calculations!$C$22,Calculations!$C$21)),1)),0)</f>
        <v>173.92768554687495</v>
      </c>
      <c r="S40" s="12">
        <f>R40*(1-'Retiree Assumptions'!$F$8)</f>
        <v>135.66359472656248</v>
      </c>
      <c r="T40" s="12">
        <f>S40/(Calculations!$C$27^($A40-1+Calculations!$B$6/30))</f>
        <v>123.71848907620027</v>
      </c>
      <c r="U40" s="23">
        <f t="shared" si="3"/>
        <v>123.0283957056473</v>
      </c>
      <c r="W40">
        <f t="shared" si="38"/>
        <v>3</v>
      </c>
      <c r="X40">
        <f t="shared" si="20"/>
        <v>2028</v>
      </c>
      <c r="Y40">
        <f t="shared" si="21"/>
        <v>45</v>
      </c>
      <c r="Z40">
        <f t="shared" si="9"/>
        <v>43</v>
      </c>
      <c r="AA40" s="12">
        <f>S40*12*Subsidy!$I$15/Subsidy!$I$14</f>
        <v>1302.370509375</v>
      </c>
      <c r="AB40" s="12">
        <f>SUM(S$5:S40)*Subsidy!$I$15/Subsidy!$I$14</f>
        <v>3734.1512507812527</v>
      </c>
      <c r="AC40" s="12">
        <f>N40*Subsidy!$E$15/Subsidy!$E$14</f>
        <v>1036.0738437499997</v>
      </c>
      <c r="AD40" s="12">
        <f t="shared" si="10"/>
        <v>12432.886124999997</v>
      </c>
      <c r="AE40" s="12">
        <f>$AP40*AC40/(Calculations!$D$27^(A40-1+Calculations!$B$6/30))</f>
        <v>929.31499114452629</v>
      </c>
      <c r="AF40" s="12">
        <f>IF(AE40=0,0,SUM(AE40:AE$903)*AC40/AE40)</f>
        <v>437531.46489560558</v>
      </c>
      <c r="AH40" s="164">
        <f>VLOOKUP(E40,Rates2,5)*VLOOKUP(E40,Mort_Imp_Retirees,C40-'Mort Imp Cume'!$C$4+2)</f>
        <v>1.0417437279867433E-4</v>
      </c>
      <c r="AI40" s="16">
        <f t="shared" si="11"/>
        <v>0.99989582562720136</v>
      </c>
      <c r="AJ40" s="164">
        <f>VLOOKUP(F40,Rates2,6)*VLOOKUP(F40,Mort_Imp_Survivors,C40-'Mort Imp Cume'!$C$4+2)</f>
        <v>6.4627402685581132E-5</v>
      </c>
      <c r="AK40" s="16">
        <f t="shared" si="12"/>
        <v>0.99993537259731446</v>
      </c>
      <c r="AL40" s="164">
        <f>VLOOKUP(F40,Rates2,7)*VLOOKUP(F40,Mort_Imp_Survivors,C40-'Mort Imp Cume'!$C$4+2)</f>
        <v>1.4113969279018804E-4</v>
      </c>
      <c r="AM40" s="16">
        <f t="shared" si="13"/>
        <v>0.99985886030720983</v>
      </c>
      <c r="AN40" s="108">
        <f>PRODUCT(AI$4:AI39)</f>
        <v>0.99671440216719343</v>
      </c>
      <c r="AO40" s="16">
        <f>PRODUCT(AK$4:AK39)</f>
        <v>0.99770010890059468</v>
      </c>
      <c r="AP40" s="16">
        <f>PRODUCT(AM$4:AM39)</f>
        <v>0.99505027282143521</v>
      </c>
      <c r="AQ40" s="16">
        <f t="shared" si="14"/>
        <v>0.99442206758499996</v>
      </c>
      <c r="AR40" s="16">
        <f t="shared" si="15"/>
        <v>2.2923345821934185E-3</v>
      </c>
      <c r="AS40" s="16">
        <f t="shared" si="16"/>
        <v>1.0358660022222469E-4</v>
      </c>
      <c r="AT40" s="16">
        <f t="shared" si="17"/>
        <v>3.2739576755096002E-3</v>
      </c>
      <c r="AU40" s="16">
        <f t="shared" si="18"/>
        <v>1.1640157297023324E-5</v>
      </c>
      <c r="AV40" s="16">
        <f t="shared" si="19"/>
        <v>1.0383209770517302E-4</v>
      </c>
      <c r="AW40" s="30">
        <f>(SUMPRODUCT(AV$5:AV39,A$5:A39)+SUM(AV$5:AV39)*(Calculations!$B$6/30-0.5)+AV$4*Calculations!$B$6/30/2)/SUM(AV$4:AV39)</f>
        <v>18.574131243622219</v>
      </c>
      <c r="AX40" s="16"/>
      <c r="BC40" s="32"/>
    </row>
    <row r="41" spans="1:55" x14ac:dyDescent="0.25">
      <c r="A41">
        <f t="shared" si="7"/>
        <v>37</v>
      </c>
      <c r="B41" t="str">
        <f t="shared" si="22"/>
        <v>February</v>
      </c>
      <c r="C41">
        <f t="shared" si="0"/>
        <v>2028</v>
      </c>
      <c r="D41">
        <f t="shared" si="23"/>
        <v>202802</v>
      </c>
      <c r="E41">
        <f t="shared" ref="E41:F41" si="47">E29+1</f>
        <v>45</v>
      </c>
      <c r="F41">
        <f t="shared" si="47"/>
        <v>43</v>
      </c>
      <c r="G41" s="12">
        <f>G40*IF($B41="January",1+IF(C41&gt;Personal!$L$18+1,Calculations!$B$22,Calculations!$B$21),1)</f>
        <v>2675.8105468749995</v>
      </c>
      <c r="H41" s="12">
        <f>IF(AND(Career!$F$15="Yes",$E41=62,$E40=61),G41,H40*IF($B41="January",(1+IF(C41&gt;Personal!$L$18+1,Calculations!$C$22,Calculations!$C$21)),1))</f>
        <v>2675.8105468749995</v>
      </c>
      <c r="I41" s="12">
        <f>H41*(1-'Retiree Assumptions'!$F$8)</f>
        <v>2087.1322265624999</v>
      </c>
      <c r="J41" s="12">
        <f>I41/(Calculations!$C$27^($A41-1+Calculations!$B$6/30))</f>
        <v>1898.4944949734611</v>
      </c>
      <c r="K41" s="23">
        <f t="shared" si="1"/>
        <v>1892.0596809092863</v>
      </c>
      <c r="L41" s="12">
        <f>L40*IF($B41="January",(1+IF(C41&gt;Personal!$L$18+1,Calculations!$B$22,Calculations!$B$21)),1)</f>
        <v>1471.6958007812495</v>
      </c>
      <c r="M41" s="12">
        <f>IF(AND(Career!$F$15="Yes",$E41=62,$E40=61),L41,M40*IF($B41="January",(1+IF(C41&gt;Personal!$L$18+1,Calculations!$C$22,Calculations!$C$21)),1))</f>
        <v>1471.6958007812495</v>
      </c>
      <c r="N41" s="12">
        <f>M41*(1-'Retiree Assumptions'!$F$10)</f>
        <v>1295.0923046874996</v>
      </c>
      <c r="O41" s="12">
        <f>N41/(Calculations!$C$27^$AW41)/(Calculations!$D$27^($A41-1-$AW41+Calculations!$B$6/30))</f>
        <v>1171.2654562092885</v>
      </c>
      <c r="P41" s="23">
        <f t="shared" si="2"/>
        <v>3.9554597123380728</v>
      </c>
      <c r="Q41" s="12">
        <f>IF(OR(A41&lt;=360,$E41&lt;70),Q40*IF($B41="January",(1+IF(C41&gt;Personal!$L$18+1,Calculations!$B$22,Calculations!$B$21)),1),0)</f>
        <v>173.92768554687495</v>
      </c>
      <c r="R41" s="12">
        <f>IF(OR(A41&lt;=360,$E41&lt;70),IF(AND(Career!$F$15="Yes",$E41=62,$E40=61),Q41,R40*IF($B41="January",(1+IF(C41&gt;Personal!$L$18+1,Calculations!$C$22,Calculations!$C$21)),1)),0)</f>
        <v>173.92768554687495</v>
      </c>
      <c r="S41" s="12">
        <f>R41*(1-'Retiree Assumptions'!$F$8)</f>
        <v>135.66359472656248</v>
      </c>
      <c r="T41" s="12">
        <f>S41/(Calculations!$C$27^($A41-1+Calculations!$B$6/30))</f>
        <v>123.40214217327495</v>
      </c>
      <c r="U41" s="23">
        <f t="shared" si="3"/>
        <v>122.69309988096695</v>
      </c>
      <c r="W41">
        <f t="shared" si="38"/>
        <v>3</v>
      </c>
      <c r="X41">
        <f t="shared" si="20"/>
        <v>2028</v>
      </c>
      <c r="Y41">
        <f t="shared" si="21"/>
        <v>45</v>
      </c>
      <c r="Z41">
        <f t="shared" si="9"/>
        <v>43</v>
      </c>
      <c r="AA41" s="12">
        <f>S41*12*Subsidy!$I$15/Subsidy!$I$14</f>
        <v>1302.370509375</v>
      </c>
      <c r="AB41" s="12">
        <f>SUM(S$5:S41)*Subsidy!$I$15/Subsidy!$I$14</f>
        <v>3842.6821265625022</v>
      </c>
      <c r="AC41" s="12">
        <f>N41*Subsidy!$E$15/Subsidy!$E$14</f>
        <v>1036.0738437499997</v>
      </c>
      <c r="AD41" s="12">
        <f t="shared" si="10"/>
        <v>12432.886124999997</v>
      </c>
      <c r="AE41" s="12">
        <f>$AP41*AC41/(Calculations!$D$27^(A41-1+Calculations!$B$6/30))</f>
        <v>926.50895340801014</v>
      </c>
      <c r="AF41" s="12">
        <f>IF(AE41=0,0,SUM(AE41:AE$903)*AC41/AE41)</f>
        <v>437817.36698592675</v>
      </c>
      <c r="AH41" s="164">
        <f>VLOOKUP(E41,Rates2,5)*VLOOKUP(E41,Mort_Imp_Retirees,C41-'Mort Imp Cume'!$C$4+2)</f>
        <v>1.0417437279867433E-4</v>
      </c>
      <c r="AI41" s="16">
        <f t="shared" si="11"/>
        <v>0.99989582562720136</v>
      </c>
      <c r="AJ41" s="164">
        <f>VLOOKUP(F41,Rates2,6)*VLOOKUP(F41,Mort_Imp_Survivors,C41-'Mort Imp Cume'!$C$4+2)</f>
        <v>6.4627402685581132E-5</v>
      </c>
      <c r="AK41" s="16">
        <f t="shared" si="12"/>
        <v>0.99993537259731446</v>
      </c>
      <c r="AL41" s="164">
        <f>VLOOKUP(F41,Rates2,7)*VLOOKUP(F41,Mort_Imp_Survivors,C41-'Mort Imp Cume'!$C$4+2)</f>
        <v>1.4113969279018804E-4</v>
      </c>
      <c r="AM41" s="16">
        <f t="shared" si="13"/>
        <v>0.99985886030720983</v>
      </c>
      <c r="AN41" s="108">
        <f>PRODUCT(AI$4:AI40)</f>
        <v>0.99661057006948828</v>
      </c>
      <c r="AO41" s="16">
        <f>PRODUCT(AK$4:AK40)</f>
        <v>0.99763563013389733</v>
      </c>
      <c r="AP41" s="16">
        <f>PRODUCT(AM$4:AM40)</f>
        <v>0.9949098317316184</v>
      </c>
      <c r="AQ41" s="16">
        <f t="shared" si="14"/>
        <v>0.99425421406937653</v>
      </c>
      <c r="AR41" s="16">
        <f t="shared" si="15"/>
        <v>2.3563560001116984E-3</v>
      </c>
      <c r="AS41" s="16">
        <f t="shared" si="16"/>
        <v>1.0356911531758957E-4</v>
      </c>
      <c r="AT41" s="16">
        <f t="shared" si="17"/>
        <v>3.3770821903512951E-3</v>
      </c>
      <c r="AU41" s="16">
        <f t="shared" si="18"/>
        <v>1.2347740160476971E-5</v>
      </c>
      <c r="AV41" s="16">
        <f t="shared" si="19"/>
        <v>1.0382128106151822E-4</v>
      </c>
      <c r="AW41" s="30">
        <f>(SUMPRODUCT(AV$5:AV40,A$5:A40)+SUM(AV$5:AV40)*(Calculations!$B$6/30-0.5)+AV$4*Calculations!$B$6/30/2)/SUM(AV$4:AV40)</f>
        <v>19.123273900151897</v>
      </c>
      <c r="AX41" s="16"/>
      <c r="BC41" s="32"/>
    </row>
    <row r="42" spans="1:55" x14ac:dyDescent="0.25">
      <c r="A42">
        <f t="shared" si="7"/>
        <v>38</v>
      </c>
      <c r="B42" t="str">
        <f t="shared" si="22"/>
        <v>March</v>
      </c>
      <c r="C42">
        <f t="shared" si="0"/>
        <v>2028</v>
      </c>
      <c r="D42">
        <f t="shared" si="23"/>
        <v>202803</v>
      </c>
      <c r="E42">
        <f t="shared" ref="E42:F42" si="48">E30+1</f>
        <v>45</v>
      </c>
      <c r="F42">
        <f t="shared" si="48"/>
        <v>43</v>
      </c>
      <c r="G42" s="12">
        <f>G41*IF($B42="January",1+IF(C42&gt;Personal!$L$18+1,Calculations!$B$22,Calculations!$B$21),1)</f>
        <v>2675.8105468749995</v>
      </c>
      <c r="H42" s="12">
        <f>IF(AND(Career!$F$15="Yes",$E42=62,$E41=61),G42,H41*IF($B42="January",(1+IF(C42&gt;Personal!$L$18+1,Calculations!$C$22,Calculations!$C$21)),1))</f>
        <v>2675.8105468749995</v>
      </c>
      <c r="I42" s="12">
        <f>H42*(1-'Retiree Assumptions'!$F$8)</f>
        <v>2087.1322265624999</v>
      </c>
      <c r="J42" s="12">
        <f>I42/(Calculations!$C$27^($A42-1+Calculations!$B$6/30))</f>
        <v>1893.640064094212</v>
      </c>
      <c r="K42" s="23">
        <f t="shared" si="1"/>
        <v>1887.0251036460313</v>
      </c>
      <c r="L42" s="12">
        <f>L41*IF($B42="January",(1+IF(C42&gt;Personal!$L$18+1,Calculations!$B$22,Calculations!$B$21)),1)</f>
        <v>1471.6958007812495</v>
      </c>
      <c r="M42" s="12">
        <f>IF(AND(Career!$F$15="Yes",$E42=62,$E41=61),L42,M41*IF($B42="January",(1+IF(C42&gt;Personal!$L$18+1,Calculations!$C$22,Calculations!$C$21)),1))</f>
        <v>1471.6958007812495</v>
      </c>
      <c r="N42" s="12">
        <f>M42*(1-'Retiree Assumptions'!$F$10)</f>
        <v>1295.0923046874996</v>
      </c>
      <c r="O42" s="12">
        <f>N42/(Calculations!$C$27^$AW42)/(Calculations!$D$27^($A42-1-$AW42+Calculations!$B$6/30))</f>
        <v>1168.0995002081956</v>
      </c>
      <c r="P42" s="23">
        <f t="shared" si="2"/>
        <v>4.0651902872045387</v>
      </c>
      <c r="Q42" s="12">
        <f>IF(OR(A42&lt;=360,$E42&lt;70),Q41*IF($B42="January",(1+IF(C42&gt;Personal!$L$18+1,Calculations!$B$22,Calculations!$B$21)),1),0)</f>
        <v>173.92768554687495</v>
      </c>
      <c r="R42" s="12">
        <f>IF(OR(A42&lt;=360,$E42&lt;70),IF(AND(Career!$F$15="Yes",$E42=62,$E41=61),Q42,R41*IF($B42="January",(1+IF(C42&gt;Personal!$L$18+1,Calculations!$C$22,Calculations!$C$21)),1)),0)</f>
        <v>173.92768554687495</v>
      </c>
      <c r="S42" s="12">
        <f>R42*(1-'Retiree Assumptions'!$F$8)</f>
        <v>135.66359472656248</v>
      </c>
      <c r="T42" s="12">
        <f>S42/(Calculations!$C$27^($A42-1+Calculations!$B$6/30))</f>
        <v>123.08660416612376</v>
      </c>
      <c r="U42" s="23">
        <f t="shared" si="3"/>
        <v>122.35871785581564</v>
      </c>
      <c r="W42">
        <f t="shared" si="38"/>
        <v>3</v>
      </c>
      <c r="X42">
        <f t="shared" si="20"/>
        <v>2028</v>
      </c>
      <c r="Y42">
        <f t="shared" si="21"/>
        <v>45</v>
      </c>
      <c r="Z42">
        <f t="shared" si="9"/>
        <v>43</v>
      </c>
      <c r="AA42" s="12">
        <f>S42*12*Subsidy!$I$15/Subsidy!$I$14</f>
        <v>1302.370509375</v>
      </c>
      <c r="AB42" s="12">
        <f>SUM(S$5:S42)*Subsidy!$I$15/Subsidy!$I$14</f>
        <v>3951.2130023437521</v>
      </c>
      <c r="AC42" s="12">
        <f>N42*Subsidy!$E$15/Subsidy!$E$14</f>
        <v>1036.0738437499997</v>
      </c>
      <c r="AD42" s="12">
        <f t="shared" si="10"/>
        <v>12432.886124999997</v>
      </c>
      <c r="AE42" s="12">
        <f>$AP42*AC42/(Calculations!$D$27^(A42-1+Calculations!$B$6/30))</f>
        <v>923.7113884152393</v>
      </c>
      <c r="AF42" s="12">
        <f>IF(AE42=0,0,SUM(AE42:AE$903)*AC42/AE42)</f>
        <v>438104.13496324391</v>
      </c>
      <c r="AH42" s="164">
        <f>VLOOKUP(E42,Rates2,5)*VLOOKUP(E42,Mort_Imp_Retirees,C42-'Mort Imp Cume'!$C$4+2)</f>
        <v>1.0417437279867433E-4</v>
      </c>
      <c r="AI42" s="16">
        <f t="shared" si="11"/>
        <v>0.99989582562720136</v>
      </c>
      <c r="AJ42" s="164">
        <f>VLOOKUP(F42,Rates2,6)*VLOOKUP(F42,Mort_Imp_Survivors,C42-'Mort Imp Cume'!$C$4+2)</f>
        <v>6.4627402685581132E-5</v>
      </c>
      <c r="AK42" s="16">
        <f t="shared" si="12"/>
        <v>0.99993537259731446</v>
      </c>
      <c r="AL42" s="164">
        <f>VLOOKUP(F42,Rates2,7)*VLOOKUP(F42,Mort_Imp_Survivors,C42-'Mort Imp Cume'!$C$4+2)</f>
        <v>1.4113969279018804E-4</v>
      </c>
      <c r="AM42" s="16">
        <f t="shared" si="13"/>
        <v>0.99985886030720983</v>
      </c>
      <c r="AN42" s="108">
        <f>PRODUCT(AI$4:AI41)</f>
        <v>0.99650674878842682</v>
      </c>
      <c r="AO42" s="16">
        <f>PRODUCT(AK$4:AK41)</f>
        <v>0.99757115553429521</v>
      </c>
      <c r="AP42" s="16">
        <f>PRODUCT(AM$4:AM41)</f>
        <v>0.99476941046361389</v>
      </c>
      <c r="AQ42" s="16">
        <f t="shared" si="14"/>
        <v>0.99408638888659462</v>
      </c>
      <c r="AR42" s="16">
        <f t="shared" si="15"/>
        <v>2.4203599018322477E-3</v>
      </c>
      <c r="AS42" s="16">
        <f t="shared" si="16"/>
        <v>1.0355163336431969E-4</v>
      </c>
      <c r="AT42" s="16">
        <f t="shared" si="17"/>
        <v>3.4801746653260112E-3</v>
      </c>
      <c r="AU42" s="16">
        <f t="shared" si="18"/>
        <v>1.3076546247122508E-5</v>
      </c>
      <c r="AV42" s="16">
        <f t="shared" si="19"/>
        <v>1.0381046554468048E-4</v>
      </c>
      <c r="AW42" s="30">
        <f>(SUMPRODUCT(AV$5:AV41,A$5:A41)+SUM(AV$5:AV41)*(Calculations!$B$6/30-0.5)+AV$4*Calculations!$B$6/30/2)/SUM(AV$4:AV41)</f>
        <v>19.669439958602556</v>
      </c>
      <c r="AX42" s="16"/>
      <c r="BC42" s="32"/>
    </row>
    <row r="43" spans="1:55" x14ac:dyDescent="0.25">
      <c r="A43">
        <f t="shared" si="7"/>
        <v>39</v>
      </c>
      <c r="B43" t="str">
        <f t="shared" si="22"/>
        <v>April</v>
      </c>
      <c r="C43">
        <f t="shared" si="0"/>
        <v>2028</v>
      </c>
      <c r="D43">
        <f t="shared" si="23"/>
        <v>202804</v>
      </c>
      <c r="E43">
        <f t="shared" ref="E43:F43" si="49">E31+1</f>
        <v>45</v>
      </c>
      <c r="F43">
        <f t="shared" si="49"/>
        <v>43</v>
      </c>
      <c r="G43" s="12">
        <f>G42*IF($B43="January",1+IF(C43&gt;Personal!$L$18+1,Calculations!$B$22,Calculations!$B$21),1)</f>
        <v>2675.8105468749995</v>
      </c>
      <c r="H43" s="12">
        <f>IF(AND(Career!$F$15="Yes",$E43=62,$E42=61),G43,H42*IF($B43="January",(1+IF(C43&gt;Personal!$L$18+1,Calculations!$C$22,Calculations!$C$21)),1))</f>
        <v>2675.8105468749995</v>
      </c>
      <c r="I43" s="12">
        <f>H43*(1-'Retiree Assumptions'!$F$8)</f>
        <v>2087.1322265624999</v>
      </c>
      <c r="J43" s="12">
        <f>I43/(Calculations!$C$27^($A43-1+Calculations!$B$6/30))</f>
        <v>1888.7980459447463</v>
      </c>
      <c r="K43" s="23">
        <f t="shared" si="1"/>
        <v>1882.0039228778635</v>
      </c>
      <c r="L43" s="12">
        <f>L42*IF($B43="January",(1+IF(C43&gt;Personal!$L$18+1,Calculations!$B$22,Calculations!$B$21)),1)</f>
        <v>1471.6958007812495</v>
      </c>
      <c r="M43" s="12">
        <f>IF(AND(Career!$F$15="Yes",$E43=62,$E42=61),L43,M42*IF($B43="January",(1+IF(C43&gt;Personal!$L$18+1,Calculations!$C$22,Calculations!$C$21)),1))</f>
        <v>1471.6958007812495</v>
      </c>
      <c r="N43" s="12">
        <f>M43*(1-'Retiree Assumptions'!$F$10)</f>
        <v>1295.0923046874996</v>
      </c>
      <c r="O43" s="12">
        <f>N43/(Calculations!$C$27^$AW43)/(Calculations!$D$27^($A43-1-$AW43+Calculations!$B$6/30))</f>
        <v>1164.9410796018981</v>
      </c>
      <c r="P43" s="23">
        <f t="shared" si="2"/>
        <v>4.1742577750728493</v>
      </c>
      <c r="Q43" s="12">
        <f>IF(OR(A43&lt;=360,$E43&lt;70),Q42*IF($B43="January",(1+IF(C43&gt;Personal!$L$18+1,Calculations!$B$22,Calculations!$B$21)),1),0)</f>
        <v>173.92768554687495</v>
      </c>
      <c r="R43" s="12">
        <f>IF(OR(A43&lt;=360,$E43&lt;70),IF(AND(Career!$F$15="Yes",$E43=62,$E42=61),Q43,R42*IF($B43="January",(1+IF(C43&gt;Personal!$L$18+1,Calculations!$C$22,Calculations!$C$21)),1)),0)</f>
        <v>173.92768554687495</v>
      </c>
      <c r="S43" s="12">
        <f>R43*(1-'Retiree Assumptions'!$F$8)</f>
        <v>135.66359472656248</v>
      </c>
      <c r="T43" s="12">
        <f>S43/(Calculations!$C$27^($A43-1+Calculations!$B$6/30))</f>
        <v>122.7718729864085</v>
      </c>
      <c r="U43" s="23">
        <f t="shared" si="3"/>
        <v>122.02524713976689</v>
      </c>
      <c r="W43">
        <f t="shared" si="38"/>
        <v>3</v>
      </c>
      <c r="X43">
        <f t="shared" si="20"/>
        <v>2028</v>
      </c>
      <c r="Y43">
        <f t="shared" si="21"/>
        <v>45</v>
      </c>
      <c r="Z43">
        <f t="shared" si="9"/>
        <v>43</v>
      </c>
      <c r="AA43" s="12">
        <f>S43*12*Subsidy!$I$15/Subsidy!$I$14</f>
        <v>1302.370509375</v>
      </c>
      <c r="AB43" s="12">
        <f>SUM(S$5:S43)*Subsidy!$I$15/Subsidy!$I$14</f>
        <v>4059.7438781250016</v>
      </c>
      <c r="AC43" s="12">
        <f>N43*Subsidy!$E$15/Subsidy!$E$14</f>
        <v>1036.0738437499997</v>
      </c>
      <c r="AD43" s="12">
        <f t="shared" si="10"/>
        <v>12432.886124999997</v>
      </c>
      <c r="AE43" s="12">
        <f>$AP43*AC43/(Calculations!$D$27^(A43-1+Calculations!$B$6/30))</f>
        <v>920.92227058302774</v>
      </c>
      <c r="AF43" s="12">
        <f>IF(AE43=0,0,SUM(AE43:AE$903)*AC43/AE43)</f>
        <v>438391.77144999424</v>
      </c>
      <c r="AH43" s="164">
        <f>VLOOKUP(E43,Rates2,5)*VLOOKUP(E43,Mort_Imp_Retirees,C43-'Mort Imp Cume'!$C$4+2)</f>
        <v>1.0417437279867433E-4</v>
      </c>
      <c r="AI43" s="16">
        <f t="shared" si="11"/>
        <v>0.99989582562720136</v>
      </c>
      <c r="AJ43" s="164">
        <f>VLOOKUP(F43,Rates2,6)*VLOOKUP(F43,Mort_Imp_Survivors,C43-'Mort Imp Cume'!$C$4+2)</f>
        <v>6.4627402685581132E-5</v>
      </c>
      <c r="AK43" s="16">
        <f t="shared" si="12"/>
        <v>0.99993537259731446</v>
      </c>
      <c r="AL43" s="164">
        <f>VLOOKUP(F43,Rates2,7)*VLOOKUP(F43,Mort_Imp_Survivors,C43-'Mort Imp Cume'!$C$4+2)</f>
        <v>1.4113969279018804E-4</v>
      </c>
      <c r="AM43" s="16">
        <f t="shared" si="13"/>
        <v>0.99985886030720983</v>
      </c>
      <c r="AN43" s="108">
        <f>PRODUCT(AI$4:AI42)</f>
        <v>0.99640293832288218</v>
      </c>
      <c r="AO43" s="16">
        <f>PRODUCT(AK$4:AK42)</f>
        <v>0.99750668510151896</v>
      </c>
      <c r="AP43" s="16">
        <f>PRODUCT(AM$4:AM42)</f>
        <v>0.99462900901462403</v>
      </c>
      <c r="AQ43" s="16">
        <f t="shared" si="14"/>
        <v>0.9939185920318715</v>
      </c>
      <c r="AR43" s="16">
        <f t="shared" si="15"/>
        <v>2.484346291010723E-3</v>
      </c>
      <c r="AS43" s="16">
        <f t="shared" si="16"/>
        <v>1.0353415436191686E-4</v>
      </c>
      <c r="AT43" s="16">
        <f t="shared" si="17"/>
        <v>3.5832351079072107E-3</v>
      </c>
      <c r="AU43" s="16">
        <f t="shared" si="18"/>
        <v>1.3826569210571241E-5</v>
      </c>
      <c r="AV43" s="16">
        <f t="shared" si="19"/>
        <v>1.0379965115454244E-4</v>
      </c>
      <c r="AW43" s="30">
        <f>(SUMPRODUCT(AV$5:AV42,A$5:A42)+SUM(AV$5:AV42)*(Calculations!$B$6/30-0.5)+AV$4*Calculations!$B$6/30/2)/SUM(AV$4:AV42)</f>
        <v>20.21288607652702</v>
      </c>
      <c r="AX43" s="16"/>
      <c r="BC43" s="32"/>
    </row>
    <row r="44" spans="1:55" x14ac:dyDescent="0.25">
      <c r="A44">
        <f t="shared" si="7"/>
        <v>40</v>
      </c>
      <c r="B44" t="str">
        <f t="shared" si="22"/>
        <v>May</v>
      </c>
      <c r="C44">
        <f t="shared" si="0"/>
        <v>2028</v>
      </c>
      <c r="D44">
        <f t="shared" si="23"/>
        <v>202805</v>
      </c>
      <c r="E44">
        <f t="shared" ref="E44:F44" si="50">E32+1</f>
        <v>45</v>
      </c>
      <c r="F44">
        <f t="shared" si="50"/>
        <v>43</v>
      </c>
      <c r="G44" s="12">
        <f>G43*IF($B44="January",1+IF(C44&gt;Personal!$L$18+1,Calculations!$B$22,Calculations!$B$21),1)</f>
        <v>2675.8105468749995</v>
      </c>
      <c r="H44" s="12">
        <f>IF(AND(Career!$F$15="Yes",$E44=62,$E43=61),G44,H43*IF($B44="January",(1+IF(C44&gt;Personal!$L$18+1,Calculations!$C$22,Calculations!$C$21)),1))</f>
        <v>2675.8105468749995</v>
      </c>
      <c r="I44" s="12">
        <f>H44*(1-'Retiree Assumptions'!$F$8)</f>
        <v>2087.1322265624999</v>
      </c>
      <c r="J44" s="12">
        <f>I44/(Calculations!$C$27^($A44-1+Calculations!$B$6/30))</f>
        <v>1883.968408785842</v>
      </c>
      <c r="K44" s="23">
        <f t="shared" si="1"/>
        <v>1876.9961029580797</v>
      </c>
      <c r="L44" s="12">
        <f>L43*IF($B44="January",(1+IF(C44&gt;Personal!$L$18+1,Calculations!$B$22,Calculations!$B$21)),1)</f>
        <v>1471.6958007812495</v>
      </c>
      <c r="M44" s="12">
        <f>IF(AND(Career!$F$15="Yes",$E44=62,$E43=61),L44,M43*IF($B44="January",(1+IF(C44&gt;Personal!$L$18+1,Calculations!$C$22,Calculations!$C$21)),1))</f>
        <v>1471.6958007812495</v>
      </c>
      <c r="N44" s="12">
        <f>M44*(1-'Retiree Assumptions'!$F$10)</f>
        <v>1295.0923046874996</v>
      </c>
      <c r="O44" s="12">
        <f>N44/(Calculations!$C$27^$AW44)/(Calculations!$D$27^($A44-1-$AW44+Calculations!$B$6/30))</f>
        <v>1161.7902649392786</v>
      </c>
      <c r="P44" s="23">
        <f t="shared" si="2"/>
        <v>4.2826650780042543</v>
      </c>
      <c r="Q44" s="12">
        <f>IF(OR(A44&lt;=360,$E44&lt;70),Q43*IF($B44="January",(1+IF(C44&gt;Personal!$L$18+1,Calculations!$B$22,Calculations!$B$21)),1),0)</f>
        <v>173.92768554687495</v>
      </c>
      <c r="R44" s="12">
        <f>IF(OR(A44&lt;=360,$E44&lt;70),IF(AND(Career!$F$15="Yes",$E44=62,$E43=61),Q44,R43*IF($B44="January",(1+IF(C44&gt;Personal!$L$18+1,Calculations!$C$22,Calculations!$C$21)),1)),0)</f>
        <v>173.92768554687495</v>
      </c>
      <c r="S44" s="12">
        <f>R44*(1-'Retiree Assumptions'!$F$8)</f>
        <v>135.66359472656248</v>
      </c>
      <c r="T44" s="12">
        <f>S44/(Calculations!$C$27^($A44-1+Calculations!$B$6/30))</f>
        <v>122.45794657107972</v>
      </c>
      <c r="U44" s="23">
        <f t="shared" si="3"/>
        <v>121.69268524918159</v>
      </c>
      <c r="W44">
        <f t="shared" si="38"/>
        <v>3</v>
      </c>
      <c r="X44">
        <f t="shared" si="20"/>
        <v>2028</v>
      </c>
      <c r="Y44">
        <f t="shared" si="21"/>
        <v>45</v>
      </c>
      <c r="Z44">
        <f t="shared" si="9"/>
        <v>43</v>
      </c>
      <c r="AA44" s="12">
        <f>S44*12*Subsidy!$I$15/Subsidy!$I$14</f>
        <v>1302.370509375</v>
      </c>
      <c r="AB44" s="12">
        <f>SUM(S$5:S44)*Subsidy!$I$15/Subsidy!$I$14</f>
        <v>4168.274753906252</v>
      </c>
      <c r="AC44" s="12">
        <f>N44*Subsidy!$E$15/Subsidy!$E$14</f>
        <v>1036.0738437499997</v>
      </c>
      <c r="AD44" s="12">
        <f t="shared" si="10"/>
        <v>12432.886124999997</v>
      </c>
      <c r="AE44" s="12">
        <f>$AP44*AC44/(Calculations!$D$27^(A44-1+Calculations!$B$6/30))</f>
        <v>918.14157440543647</v>
      </c>
      <c r="AF44" s="12">
        <f>IF(AE44=0,0,SUM(AE44:AE$903)*AC44/AE44)</f>
        <v>438680.27907655726</v>
      </c>
      <c r="AH44" s="164">
        <f>VLOOKUP(E44,Rates2,5)*VLOOKUP(E44,Mort_Imp_Retirees,C44-'Mort Imp Cume'!$C$4+2)</f>
        <v>1.0417437279867433E-4</v>
      </c>
      <c r="AI44" s="16">
        <f t="shared" si="11"/>
        <v>0.99989582562720136</v>
      </c>
      <c r="AJ44" s="164">
        <f>VLOOKUP(F44,Rates2,6)*VLOOKUP(F44,Mort_Imp_Survivors,C44-'Mort Imp Cume'!$C$4+2)</f>
        <v>6.4627402685581132E-5</v>
      </c>
      <c r="AK44" s="16">
        <f t="shared" si="12"/>
        <v>0.99993537259731446</v>
      </c>
      <c r="AL44" s="164">
        <f>VLOOKUP(F44,Rates2,7)*VLOOKUP(F44,Mort_Imp_Survivors,C44-'Mort Imp Cume'!$C$4+2)</f>
        <v>1.4113969279018804E-4</v>
      </c>
      <c r="AM44" s="16">
        <f t="shared" si="13"/>
        <v>0.99985886030720983</v>
      </c>
      <c r="AN44" s="108">
        <f>PRODUCT(AI$4:AI43)</f>
        <v>0.9962991386717277</v>
      </c>
      <c r="AO44" s="16">
        <f>PRODUCT(AK$4:AK43)</f>
        <v>0.99744221883529938</v>
      </c>
      <c r="AP44" s="16">
        <f>PRODUCT(AM$4:AM43)</f>
        <v>0.99448862738185151</v>
      </c>
      <c r="AQ44" s="16">
        <f t="shared" si="14"/>
        <v>0.99375082350042565</v>
      </c>
      <c r="AR44" s="16">
        <f t="shared" si="15"/>
        <v>2.5483151713019993E-3</v>
      </c>
      <c r="AS44" s="16">
        <f t="shared" si="16"/>
        <v>1.0351667830988297E-4</v>
      </c>
      <c r="AT44" s="16">
        <f t="shared" si="17"/>
        <v>3.6862635255668023E-3</v>
      </c>
      <c r="AU44" s="16">
        <f t="shared" si="18"/>
        <v>1.4597802705547738E-5</v>
      </c>
      <c r="AV44" s="16">
        <f t="shared" si="19"/>
        <v>1.037888378909867E-4</v>
      </c>
      <c r="AW44" s="30">
        <f>(SUMPRODUCT(AV$5:AV43,A$5:A43)+SUM(AV$5:AV43)*(Calculations!$B$6/30-0.5)+AV$4*Calculations!$B$6/30/2)/SUM(AV$4:AV43)</f>
        <v>20.753840065194577</v>
      </c>
      <c r="AX44" s="16"/>
      <c r="BC44" s="32"/>
    </row>
    <row r="45" spans="1:55" x14ac:dyDescent="0.25">
      <c r="A45">
        <f t="shared" si="7"/>
        <v>41</v>
      </c>
      <c r="B45" t="str">
        <f t="shared" si="22"/>
        <v>June</v>
      </c>
      <c r="C45">
        <f t="shared" si="0"/>
        <v>2028</v>
      </c>
      <c r="D45">
        <f t="shared" si="23"/>
        <v>202806</v>
      </c>
      <c r="E45">
        <f t="shared" ref="E45:F45" si="51">E33+1</f>
        <v>45</v>
      </c>
      <c r="F45">
        <f t="shared" si="51"/>
        <v>43</v>
      </c>
      <c r="G45" s="12">
        <f>G44*IF($B45="January",1+IF(C45&gt;Personal!$L$18+1,Calculations!$B$22,Calculations!$B$21),1)</f>
        <v>2675.8105468749995</v>
      </c>
      <c r="H45" s="12">
        <f>IF(AND(Career!$F$15="Yes",$E45=62,$E44=61),G45,H44*IF($B45="January",(1+IF(C45&gt;Personal!$L$18+1,Calculations!$C$22,Calculations!$C$21)),1))</f>
        <v>2675.8105468749995</v>
      </c>
      <c r="I45" s="12">
        <f>H45*(1-'Retiree Assumptions'!$F$8)</f>
        <v>2087.1322265624999</v>
      </c>
      <c r="J45" s="12">
        <f>I45/(Calculations!$C$27^($A45-1+Calculations!$B$6/30))</f>
        <v>1879.151120959433</v>
      </c>
      <c r="K45" s="23">
        <f t="shared" si="1"/>
        <v>1872.0016083348287</v>
      </c>
      <c r="L45" s="12">
        <f>L44*IF($B45="January",(1+IF(C45&gt;Personal!$L$18+1,Calculations!$B$22,Calculations!$B$21)),1)</f>
        <v>1471.6958007812495</v>
      </c>
      <c r="M45" s="12">
        <f>IF(AND(Career!$F$15="Yes",$E45=62,$E44=61),L45,M44*IF($B45="January",(1+IF(C45&gt;Personal!$L$18+1,Calculations!$C$22,Calculations!$C$21)),1))</f>
        <v>1471.6958007812495</v>
      </c>
      <c r="N45" s="12">
        <f>M45*(1-'Retiree Assumptions'!$F$10)</f>
        <v>1295.0923046874996</v>
      </c>
      <c r="O45" s="12">
        <f>N45/(Calculations!$C$27^$AW45)/(Calculations!$D$27^($A45-1-$AW45+Calculations!$B$6/30))</f>
        <v>1158.6471165560779</v>
      </c>
      <c r="P45" s="23">
        <f t="shared" si="2"/>
        <v>4.3904150868808669</v>
      </c>
      <c r="Q45" s="12">
        <f>IF(OR(A45&lt;=360,$E45&lt;70),Q44*IF($B45="January",(1+IF(C45&gt;Personal!$L$18+1,Calculations!$B$22,Calculations!$B$21)),1),0)</f>
        <v>173.92768554687495</v>
      </c>
      <c r="R45" s="12">
        <f>IF(OR(A45&lt;=360,$E45&lt;70),IF(AND(Career!$F$15="Yes",$E45=62,$E44=61),Q45,R44*IF($B45="January",(1+IF(C45&gt;Personal!$L$18+1,Calculations!$C$22,Calculations!$C$21)),1)),0)</f>
        <v>173.92768554687495</v>
      </c>
      <c r="S45" s="12">
        <f>R45*(1-'Retiree Assumptions'!$F$8)</f>
        <v>135.66359472656248</v>
      </c>
      <c r="T45" s="12">
        <f>S45/(Calculations!$C$27^($A45-1+Calculations!$B$6/30))</f>
        <v>122.14482286236313</v>
      </c>
      <c r="U45" s="23">
        <f t="shared" si="3"/>
        <v>121.36102970718939</v>
      </c>
      <c r="W45">
        <f t="shared" si="38"/>
        <v>3</v>
      </c>
      <c r="X45">
        <f t="shared" si="20"/>
        <v>2028</v>
      </c>
      <c r="Y45">
        <f t="shared" si="21"/>
        <v>45</v>
      </c>
      <c r="Z45">
        <f t="shared" si="9"/>
        <v>43</v>
      </c>
      <c r="AA45" s="12">
        <f>S45*12*Subsidy!$I$15/Subsidy!$I$14</f>
        <v>1302.370509375</v>
      </c>
      <c r="AB45" s="12">
        <f>SUM(S$5:S45)*Subsidy!$I$15/Subsidy!$I$14</f>
        <v>4276.805629687502</v>
      </c>
      <c r="AC45" s="12">
        <f>N45*Subsidy!$E$15/Subsidy!$E$14</f>
        <v>1036.0738437499997</v>
      </c>
      <c r="AD45" s="12">
        <f t="shared" si="10"/>
        <v>12432.886124999997</v>
      </c>
      <c r="AE45" s="12">
        <f>$AP45*AC45/(Calculations!$D$27^(A45-1+Calculations!$B$6/30))</f>
        <v>915.36927445354092</v>
      </c>
      <c r="AF45" s="12">
        <f>IF(AE45=0,0,SUM(AE45:AE$903)*AC45/AE45)</f>
        <v>438969.66048127896</v>
      </c>
      <c r="AH45" s="164">
        <f>VLOOKUP(E45,Rates2,5)*VLOOKUP(E45,Mort_Imp_Retirees,C45-'Mort Imp Cume'!$C$4+2)</f>
        <v>1.0417437279867433E-4</v>
      </c>
      <c r="AI45" s="16">
        <f t="shared" si="11"/>
        <v>0.99989582562720136</v>
      </c>
      <c r="AJ45" s="164">
        <f>VLOOKUP(F45,Rates2,6)*VLOOKUP(F45,Mort_Imp_Survivors,C45-'Mort Imp Cume'!$C$4+2)</f>
        <v>6.4627402685581132E-5</v>
      </c>
      <c r="AK45" s="16">
        <f t="shared" si="12"/>
        <v>0.99993537259731446</v>
      </c>
      <c r="AL45" s="164">
        <f>VLOOKUP(F45,Rates2,7)*VLOOKUP(F45,Mort_Imp_Survivors,C45-'Mort Imp Cume'!$C$4+2)</f>
        <v>1.4113969279018804E-4</v>
      </c>
      <c r="AM45" s="16">
        <f t="shared" si="13"/>
        <v>0.99985886030720983</v>
      </c>
      <c r="AN45" s="108">
        <f>PRODUCT(AI$4:AI44)</f>
        <v>0.99619534983383673</v>
      </c>
      <c r="AO45" s="16">
        <f>PRODUCT(AK$4:AK44)</f>
        <v>0.9973777567353671</v>
      </c>
      <c r="AP45" s="16">
        <f>PRODUCT(AM$4:AM44)</f>
        <v>0.99434826556249956</v>
      </c>
      <c r="AQ45" s="16">
        <f t="shared" si="14"/>
        <v>0.99358308328747635</v>
      </c>
      <c r="AR45" s="16">
        <f t="shared" si="15"/>
        <v>2.612266546360389E-3</v>
      </c>
      <c r="AS45" s="16">
        <f t="shared" si="16"/>
        <v>1.0349920520772006E-4</v>
      </c>
      <c r="AT45" s="16">
        <f t="shared" si="17"/>
        <v>3.7892599257751429E-3</v>
      </c>
      <c r="AU45" s="16">
        <f t="shared" si="18"/>
        <v>1.5390240388114037E-5</v>
      </c>
      <c r="AV45" s="16">
        <f t="shared" si="19"/>
        <v>1.037780257538959E-4</v>
      </c>
      <c r="AW45" s="30">
        <f>(SUMPRODUCT(AV$5:AV44,A$5:A44)+SUM(AV$5:AV44)*(Calculations!$B$6/30-0.5)+AV$4*Calculations!$B$6/30/2)/SUM(AV$4:AV44)</f>
        <v>21.292504831450785</v>
      </c>
      <c r="AX45" s="16"/>
      <c r="BC45" s="32"/>
    </row>
    <row r="46" spans="1:55" x14ac:dyDescent="0.25">
      <c r="A46">
        <f t="shared" si="7"/>
        <v>42</v>
      </c>
      <c r="B46" t="str">
        <f t="shared" si="22"/>
        <v>July</v>
      </c>
      <c r="C46">
        <f t="shared" si="0"/>
        <v>2028</v>
      </c>
      <c r="D46">
        <f t="shared" si="23"/>
        <v>202807</v>
      </c>
      <c r="E46">
        <f t="shared" ref="E46:F46" si="52">E34+1</f>
        <v>45</v>
      </c>
      <c r="F46">
        <f t="shared" si="52"/>
        <v>43</v>
      </c>
      <c r="G46" s="12">
        <f>G45*IF($B46="January",1+IF(C46&gt;Personal!$L$18+1,Calculations!$B$22,Calculations!$B$21),1)</f>
        <v>2675.8105468749995</v>
      </c>
      <c r="H46" s="12">
        <f>IF(AND(Career!$F$15="Yes",$E46=62,$E45=61),G46,H45*IF($B46="January",(1+IF(C46&gt;Personal!$L$18+1,Calculations!$C$22,Calculations!$C$21)),1))</f>
        <v>2675.8105468749995</v>
      </c>
      <c r="I46" s="12">
        <f>H46*(1-'Retiree Assumptions'!$F$8)</f>
        <v>2087.1322265624999</v>
      </c>
      <c r="J46" s="12">
        <f>I46/(Calculations!$C$27^($A46-1+Calculations!$B$6/30))</f>
        <v>1874.3461508884041</v>
      </c>
      <c r="K46" s="23">
        <f t="shared" si="1"/>
        <v>1867.0204035508605</v>
      </c>
      <c r="L46" s="12">
        <f>L45*IF($B46="January",(1+IF(C46&gt;Personal!$L$18+1,Calculations!$B$22,Calculations!$B$21)),1)</f>
        <v>1471.6958007812495</v>
      </c>
      <c r="M46" s="12">
        <f>IF(AND(Career!$F$15="Yes",$E46=62,$E45=61),L46,M45*IF($B46="January",(1+IF(C46&gt;Personal!$L$18+1,Calculations!$C$22,Calculations!$C$21)),1))</f>
        <v>1471.6958007812495</v>
      </c>
      <c r="N46" s="12">
        <f>M46*(1-'Retiree Assumptions'!$F$10)</f>
        <v>1295.0923046874996</v>
      </c>
      <c r="O46" s="12">
        <f>N46/(Calculations!$C$27^$AW46)/(Calculations!$D$27^($A46-1-$AW46+Calculations!$B$6/30))</f>
        <v>1155.5116859413918</v>
      </c>
      <c r="P46" s="23">
        <f t="shared" si="2"/>
        <v>4.4975106814444388</v>
      </c>
      <c r="Q46" s="12">
        <f>IF(OR(A46&lt;=360,$E46&lt;70),Q45*IF($B46="January",(1+IF(C46&gt;Personal!$L$18+1,Calculations!$B$22,Calculations!$B$21)),1),0)</f>
        <v>173.92768554687495</v>
      </c>
      <c r="R46" s="12">
        <f>IF(OR(A46&lt;=360,$E46&lt;70),IF(AND(Career!$F$15="Yes",$E46=62,$E45=61),Q46,R45*IF($B46="January",(1+IF(C46&gt;Personal!$L$18+1,Calculations!$C$22,Calculations!$C$21)),1)),0)</f>
        <v>173.92768554687495</v>
      </c>
      <c r="S46" s="12">
        <f>R46*(1-'Retiree Assumptions'!$F$8)</f>
        <v>135.66359472656248</v>
      </c>
      <c r="T46" s="12">
        <f>S46/(Calculations!$C$27^($A46-1+Calculations!$B$6/30))</f>
        <v>121.83249980774625</v>
      </c>
      <c r="U46" s="23">
        <f t="shared" si="3"/>
        <v>121.03027804367034</v>
      </c>
      <c r="W46">
        <f t="shared" si="38"/>
        <v>3</v>
      </c>
      <c r="X46">
        <f t="shared" si="20"/>
        <v>2028</v>
      </c>
      <c r="Y46">
        <f t="shared" si="21"/>
        <v>45</v>
      </c>
      <c r="Z46">
        <f t="shared" si="9"/>
        <v>43</v>
      </c>
      <c r="AA46" s="12">
        <f>S46*12*Subsidy!$I$15/Subsidy!$I$14</f>
        <v>1302.370509375</v>
      </c>
      <c r="AB46" s="12">
        <f>SUM(S$5:S46)*Subsidy!$I$15/Subsidy!$I$14</f>
        <v>4385.3365054687511</v>
      </c>
      <c r="AC46" s="12">
        <f>N46*Subsidy!$E$15/Subsidy!$E$14</f>
        <v>1036.0738437499997</v>
      </c>
      <c r="AD46" s="12">
        <f t="shared" si="10"/>
        <v>12432.886124999997</v>
      </c>
      <c r="AE46" s="12">
        <f>$AP46*AC46/(Calculations!$D$27^(A46-1+Calculations!$B$6/30))</f>
        <v>912.60534537519834</v>
      </c>
      <c r="AF46" s="12">
        <f>IF(AE46=0,0,SUM(AE46:AE$903)*AC46/AE46)</f>
        <v>439259.91831049626</v>
      </c>
      <c r="AH46" s="164">
        <f>VLOOKUP(E46,Rates2,5)*VLOOKUP(E46,Mort_Imp_Retirees,C46-'Mort Imp Cume'!$C$4+2)</f>
        <v>1.0417437279867433E-4</v>
      </c>
      <c r="AI46" s="16">
        <f t="shared" si="11"/>
        <v>0.99989582562720136</v>
      </c>
      <c r="AJ46" s="164">
        <f>VLOOKUP(F46,Rates2,6)*VLOOKUP(F46,Mort_Imp_Survivors,C46-'Mort Imp Cume'!$C$4+2)</f>
        <v>6.4627402685581132E-5</v>
      </c>
      <c r="AK46" s="16">
        <f t="shared" si="12"/>
        <v>0.99993537259731446</v>
      </c>
      <c r="AL46" s="164">
        <f>VLOOKUP(F46,Rates2,7)*VLOOKUP(F46,Mort_Imp_Survivors,C46-'Mort Imp Cume'!$C$4+2)</f>
        <v>1.4113969279018804E-4</v>
      </c>
      <c r="AM46" s="16">
        <f t="shared" si="13"/>
        <v>0.99985886030720983</v>
      </c>
      <c r="AN46" s="108">
        <f>PRODUCT(AI$4:AI45)</f>
        <v>0.99609157180808283</v>
      </c>
      <c r="AO46" s="16">
        <f>PRODUCT(AK$4:AK45)</f>
        <v>0.99731329880145292</v>
      </c>
      <c r="AP46" s="16">
        <f>PRODUCT(AM$4:AM45)</f>
        <v>0.99420792355377163</v>
      </c>
      <c r="AQ46" s="16">
        <f t="shared" si="14"/>
        <v>0.99341537138824343</v>
      </c>
      <c r="AR46" s="16">
        <f t="shared" si="15"/>
        <v>2.676200419839422E-3</v>
      </c>
      <c r="AS46" s="16">
        <f t="shared" si="16"/>
        <v>1.0348173505493017E-4</v>
      </c>
      <c r="AT46" s="16">
        <f t="shared" si="17"/>
        <v>3.8922243160010371E-3</v>
      </c>
      <c r="AU46" s="16">
        <f t="shared" si="18"/>
        <v>1.6203875916112002E-5</v>
      </c>
      <c r="AV46" s="16">
        <f t="shared" si="19"/>
        <v>1.037672147431527E-4</v>
      </c>
      <c r="AW46" s="30">
        <f>(SUMPRODUCT(AV$5:AV45,A$5:A45)+SUM(AV$5:AV45)*(Calculations!$B$6/30-0.5)+AV$4*Calculations!$B$6/30/2)/SUM(AV$4:AV45)</f>
        <v>21.829061690384588</v>
      </c>
      <c r="AX46" s="16"/>
      <c r="BA46" s="10"/>
      <c r="BB46" s="31"/>
      <c r="BC46" s="31"/>
    </row>
    <row r="47" spans="1:55" x14ac:dyDescent="0.25">
      <c r="A47">
        <f t="shared" si="7"/>
        <v>43</v>
      </c>
      <c r="B47" t="str">
        <f t="shared" si="22"/>
        <v>August</v>
      </c>
      <c r="C47">
        <f t="shared" si="0"/>
        <v>2028</v>
      </c>
      <c r="D47">
        <f t="shared" si="23"/>
        <v>202808</v>
      </c>
      <c r="E47">
        <f t="shared" ref="E47:F47" si="53">E35+1</f>
        <v>45</v>
      </c>
      <c r="F47">
        <f t="shared" si="53"/>
        <v>43</v>
      </c>
      <c r="G47" s="12">
        <f>G46*IF($B47="January",1+IF(C47&gt;Personal!$L$18+1,Calculations!$B$22,Calculations!$B$21),1)</f>
        <v>2675.8105468749995</v>
      </c>
      <c r="H47" s="12">
        <f>IF(AND(Career!$F$15="Yes",$E47=62,$E46=61),G47,H46*IF($B47="January",(1+IF(C47&gt;Personal!$L$18+1,Calculations!$C$22,Calculations!$C$21)),1))</f>
        <v>2675.8105468749995</v>
      </c>
      <c r="I47" s="12">
        <f>H47*(1-'Retiree Assumptions'!$F$8)</f>
        <v>2087.1322265624999</v>
      </c>
      <c r="J47" s="12">
        <f>I47/(Calculations!$C$27^($A47-1+Calculations!$B$6/30))</f>
        <v>1869.5534670763805</v>
      </c>
      <c r="K47" s="23">
        <f t="shared" si="1"/>
        <v>1862.0524532432707</v>
      </c>
      <c r="L47" s="12">
        <f>L46*IF($B47="January",(1+IF(C47&gt;Personal!$L$18+1,Calculations!$B$22,Calculations!$B$21)),1)</f>
        <v>1471.6958007812495</v>
      </c>
      <c r="M47" s="12">
        <f>IF(AND(Career!$F$15="Yes",$E47=62,$E46=61),L47,M46*IF($B47="January",(1+IF(C47&gt;Personal!$L$18+1,Calculations!$C$22,Calculations!$C$21)),1))</f>
        <v>1471.6958007812495</v>
      </c>
      <c r="N47" s="12">
        <f>M47*(1-'Retiree Assumptions'!$F$10)</f>
        <v>1295.0923046874996</v>
      </c>
      <c r="O47" s="12">
        <f>N47/(Calculations!$C$27^$AW47)/(Calculations!$D$27^($A47-1-$AW47+Calculations!$B$6/30))</f>
        <v>1152.3840168917252</v>
      </c>
      <c r="P47" s="23">
        <f t="shared" si="2"/>
        <v>4.6039547303352348</v>
      </c>
      <c r="Q47" s="12">
        <f>IF(OR(A47&lt;=360,$E47&lt;70),Q46*IF($B47="January",(1+IF(C47&gt;Personal!$L$18+1,Calculations!$B$22,Calculations!$B$21)),1),0)</f>
        <v>173.92768554687495</v>
      </c>
      <c r="R47" s="12">
        <f>IF(OR(A47&lt;=360,$E47&lt;70),IF(AND(Career!$F$15="Yes",$E47=62,$E46=61),Q47,R46*IF($B47="January",(1+IF(C47&gt;Personal!$L$18+1,Calculations!$C$22,Calculations!$C$21)),1)),0)</f>
        <v>173.92768554687495</v>
      </c>
      <c r="S47" s="12">
        <f>R47*(1-'Retiree Assumptions'!$F$8)</f>
        <v>135.66359472656248</v>
      </c>
      <c r="T47" s="12">
        <f>S47/(Calculations!$C$27^($A47-1+Calculations!$B$6/30))</f>
        <v>121.52097535996471</v>
      </c>
      <c r="U47" s="23">
        <f t="shared" si="3"/>
        <v>120.70042779523632</v>
      </c>
      <c r="W47">
        <f t="shared" si="38"/>
        <v>3</v>
      </c>
      <c r="X47">
        <f t="shared" si="20"/>
        <v>2028</v>
      </c>
      <c r="Y47">
        <f t="shared" si="21"/>
        <v>45</v>
      </c>
      <c r="Z47">
        <f t="shared" si="9"/>
        <v>43</v>
      </c>
      <c r="AA47" s="12">
        <f>S47*12*Subsidy!$I$15/Subsidy!$I$14</f>
        <v>1302.370509375</v>
      </c>
      <c r="AB47" s="12">
        <f>SUM(S$5:S47)*Subsidy!$I$15/Subsidy!$I$14</f>
        <v>4493.8673812500019</v>
      </c>
      <c r="AC47" s="12">
        <f>N47*Subsidy!$E$15/Subsidy!$E$14</f>
        <v>1036.0738437499997</v>
      </c>
      <c r="AD47" s="12">
        <f t="shared" si="10"/>
        <v>12432.886124999997</v>
      </c>
      <c r="AE47" s="12">
        <f>$AP47*AC47/(Calculations!$D$27^(A47-1+Calculations!$B$6/30))</f>
        <v>909.84976189481654</v>
      </c>
      <c r="AF47" s="12">
        <f>IF(AE47=0,0,SUM(AE47:AE$903)*AC47/AE47)</f>
        <v>439551.05521855998</v>
      </c>
      <c r="AH47" s="164">
        <f>VLOOKUP(E47,Rates2,5)*VLOOKUP(E47,Mort_Imp_Retirees,C47-'Mort Imp Cume'!$C$4+2)</f>
        <v>1.0417437279867433E-4</v>
      </c>
      <c r="AI47" s="16">
        <f t="shared" si="11"/>
        <v>0.99989582562720136</v>
      </c>
      <c r="AJ47" s="164">
        <f>VLOOKUP(F47,Rates2,6)*VLOOKUP(F47,Mort_Imp_Survivors,C47-'Mort Imp Cume'!$C$4+2)</f>
        <v>6.4627402685581132E-5</v>
      </c>
      <c r="AK47" s="16">
        <f t="shared" si="12"/>
        <v>0.99993537259731446</v>
      </c>
      <c r="AL47" s="164">
        <f>VLOOKUP(F47,Rates2,7)*VLOOKUP(F47,Mort_Imp_Survivors,C47-'Mort Imp Cume'!$C$4+2)</f>
        <v>1.4113969279018804E-4</v>
      </c>
      <c r="AM47" s="16">
        <f t="shared" si="13"/>
        <v>0.99985886030720983</v>
      </c>
      <c r="AN47" s="108">
        <f>PRODUCT(AI$4:AI46)</f>
        <v>0.99598780459333969</v>
      </c>
      <c r="AO47" s="16">
        <f>PRODUCT(AK$4:AK46)</f>
        <v>0.99724884503328759</v>
      </c>
      <c r="AP47" s="16">
        <f>PRODUCT(AM$4:AM46)</f>
        <v>0.99406760135287175</v>
      </c>
      <c r="AQ47" s="16">
        <f t="shared" si="14"/>
        <v>0.9932476877979477</v>
      </c>
      <c r="AR47" s="16">
        <f t="shared" si="15"/>
        <v>2.7401167953919562E-3</v>
      </c>
      <c r="AS47" s="16">
        <f t="shared" si="16"/>
        <v>1.0346426785101547E-4</v>
      </c>
      <c r="AT47" s="16">
        <f t="shared" si="17"/>
        <v>3.9951567037117362E-3</v>
      </c>
      <c r="AU47" s="16">
        <f t="shared" si="18"/>
        <v>1.7038702948609513E-5</v>
      </c>
      <c r="AV47" s="16">
        <f t="shared" si="19"/>
        <v>1.0375640485863978E-4</v>
      </c>
      <c r="AW47" s="30">
        <f>(SUMPRODUCT(AV$5:AV46,A$5:A46)+SUM(AV$5:AV46)*(Calculations!$B$6/30-0.5)+AV$4*Calculations!$B$6/30/2)/SUM(AV$4:AV46)</f>
        <v>22.36367316293541</v>
      </c>
      <c r="AX47" s="16"/>
      <c r="BA47" s="10"/>
      <c r="BB47" s="31"/>
      <c r="BC47" s="31"/>
    </row>
    <row r="48" spans="1:55" x14ac:dyDescent="0.25">
      <c r="A48">
        <f t="shared" si="7"/>
        <v>44</v>
      </c>
      <c r="B48" t="str">
        <f t="shared" si="22"/>
        <v>September</v>
      </c>
      <c r="C48">
        <f t="shared" si="0"/>
        <v>2028</v>
      </c>
      <c r="D48">
        <f t="shared" si="23"/>
        <v>202809</v>
      </c>
      <c r="E48">
        <f t="shared" ref="E48:F48" si="54">E36+1</f>
        <v>45</v>
      </c>
      <c r="F48">
        <f t="shared" si="54"/>
        <v>43</v>
      </c>
      <c r="G48" s="12">
        <f>G47*IF($B48="January",1+IF(C48&gt;Personal!$L$18+1,Calculations!$B$22,Calculations!$B$21),1)</f>
        <v>2675.8105468749995</v>
      </c>
      <c r="H48" s="12">
        <f>IF(AND(Career!$F$15="Yes",$E48=62,$E47=61),G48,H47*IF($B48="January",(1+IF(C48&gt;Personal!$L$18+1,Calculations!$C$22,Calculations!$C$21)),1))</f>
        <v>2675.8105468749995</v>
      </c>
      <c r="I48" s="12">
        <f>H48*(1-'Retiree Assumptions'!$F$8)</f>
        <v>2087.1322265624999</v>
      </c>
      <c r="J48" s="12">
        <f>I48/(Calculations!$C$27^($A48-1+Calculations!$B$6/30))</f>
        <v>1864.7730381075253</v>
      </c>
      <c r="K48" s="23">
        <f t="shared" si="1"/>
        <v>1857.0977221432549</v>
      </c>
      <c r="L48" s="12">
        <f>L47*IF($B48="January",(1+IF(C48&gt;Personal!$L$18+1,Calculations!$B$22,Calculations!$B$21)),1)</f>
        <v>1471.6958007812495</v>
      </c>
      <c r="M48" s="12">
        <f>IF(AND(Career!$F$15="Yes",$E48=62,$E47=61),L48,M47*IF($B48="January",(1+IF(C48&gt;Personal!$L$18+1,Calculations!$C$22,Calculations!$C$21)),1))</f>
        <v>1471.6958007812495</v>
      </c>
      <c r="N48" s="12">
        <f>M48*(1-'Retiree Assumptions'!$F$10)</f>
        <v>1295.0923046874996</v>
      </c>
      <c r="O48" s="12">
        <f>N48/(Calculations!$C$27^$AW48)/(Calculations!$D$27^($A48-1-$AW48+Calculations!$B$6/30))</f>
        <v>1149.2641464901553</v>
      </c>
      <c r="P48" s="23">
        <f t="shared" si="2"/>
        <v>4.7097500911309726</v>
      </c>
      <c r="Q48" s="12">
        <f>IF(OR(A48&lt;=360,$E48&lt;70),Q47*IF($B48="January",(1+IF(C48&gt;Personal!$L$18+1,Calculations!$B$22,Calculations!$B$21)),1),0)</f>
        <v>173.92768554687495</v>
      </c>
      <c r="R48" s="12">
        <f>IF(OR(A48&lt;=360,$E48&lt;70),IF(AND(Career!$F$15="Yes",$E48=62,$E47=61),Q48,R47*IF($B48="January",(1+IF(C48&gt;Personal!$L$18+1,Calculations!$C$22,Calculations!$C$21)),1)),0)</f>
        <v>173.92768554687495</v>
      </c>
      <c r="S48" s="12">
        <f>R48*(1-'Retiree Assumptions'!$F$8)</f>
        <v>135.66359472656248</v>
      </c>
      <c r="T48" s="12">
        <f>S48/(Calculations!$C$27^($A48-1+Calculations!$B$6/30))</f>
        <v>121.21024747698914</v>
      </c>
      <c r="U48" s="23">
        <f t="shared" si="3"/>
        <v>120.37147650521301</v>
      </c>
      <c r="W48">
        <f t="shared" si="38"/>
        <v>3</v>
      </c>
      <c r="X48">
        <f t="shared" si="20"/>
        <v>2028</v>
      </c>
      <c r="Y48">
        <f t="shared" si="21"/>
        <v>45</v>
      </c>
      <c r="Z48">
        <f t="shared" si="9"/>
        <v>43</v>
      </c>
      <c r="AA48" s="12">
        <f>S48*12*Subsidy!$I$15/Subsidy!$I$14</f>
        <v>1302.370509375</v>
      </c>
      <c r="AB48" s="12">
        <f>SUM(S$5:S48)*Subsidy!$I$15/Subsidy!$I$14</f>
        <v>4602.398257031251</v>
      </c>
      <c r="AC48" s="12">
        <f>N48*Subsidy!$E$15/Subsidy!$E$14</f>
        <v>1036.0738437499997</v>
      </c>
      <c r="AD48" s="12">
        <f t="shared" si="10"/>
        <v>12432.886124999997</v>
      </c>
      <c r="AE48" s="12">
        <f>$AP48*AC48/(Calculations!$D$27^(A48-1+Calculations!$B$6/30))</f>
        <v>907.10249881312166</v>
      </c>
      <c r="AF48" s="12">
        <f>IF(AE48=0,0,SUM(AE48:AE$903)*AC48/AE48)</f>
        <v>439843.0738678606</v>
      </c>
      <c r="AH48" s="164">
        <f>VLOOKUP(E48,Rates2,5)*VLOOKUP(E48,Mort_Imp_Retirees,C48-'Mort Imp Cume'!$C$4+2)</f>
        <v>1.0417437279867433E-4</v>
      </c>
      <c r="AI48" s="16">
        <f t="shared" si="11"/>
        <v>0.99989582562720136</v>
      </c>
      <c r="AJ48" s="164">
        <f>VLOOKUP(F48,Rates2,6)*VLOOKUP(F48,Mort_Imp_Survivors,C48-'Mort Imp Cume'!$C$4+2)</f>
        <v>6.4627402685581132E-5</v>
      </c>
      <c r="AK48" s="16">
        <f t="shared" si="12"/>
        <v>0.99993537259731446</v>
      </c>
      <c r="AL48" s="164">
        <f>VLOOKUP(F48,Rates2,7)*VLOOKUP(F48,Mort_Imp_Survivors,C48-'Mort Imp Cume'!$C$4+2)</f>
        <v>1.4113969279018804E-4</v>
      </c>
      <c r="AM48" s="16">
        <f t="shared" si="13"/>
        <v>0.99985886030720983</v>
      </c>
      <c r="AN48" s="108">
        <f>PRODUCT(AI$4:AI47)</f>
        <v>0.99588404818848109</v>
      </c>
      <c r="AO48" s="16">
        <f>PRODUCT(AK$4:AK47)</f>
        <v>0.99718439543060189</v>
      </c>
      <c r="AP48" s="16">
        <f>PRODUCT(AM$4:AM47)</f>
        <v>0.99392729895700416</v>
      </c>
      <c r="AQ48" s="16">
        <f t="shared" si="14"/>
        <v>0.99308003251181087</v>
      </c>
      <c r="AR48" s="16">
        <f t="shared" si="15"/>
        <v>2.804015676670176E-3</v>
      </c>
      <c r="AS48" s="16">
        <f t="shared" si="16"/>
        <v>1.034468035954782E-4</v>
      </c>
      <c r="AT48" s="16">
        <f t="shared" si="17"/>
        <v>4.0980570963729413E-3</v>
      </c>
      <c r="AU48" s="16">
        <f t="shared" si="18"/>
        <v>1.7894715146009321E-5</v>
      </c>
      <c r="AV48" s="16">
        <f t="shared" si="19"/>
        <v>1.0374559610023978E-4</v>
      </c>
      <c r="AW48" s="30">
        <f>(SUMPRODUCT(AV$5:AV47,A$5:A47)+SUM(AV$5:AV47)*(Calculations!$B$6/30-0.5)+AV$4*Calculations!$B$6/30/2)/SUM(AV$4:AV47)</f>
        <v>22.896485349509987</v>
      </c>
      <c r="AX48" s="16"/>
      <c r="BA48" s="10"/>
      <c r="BB48" s="31"/>
    </row>
    <row r="49" spans="1:55" x14ac:dyDescent="0.25">
      <c r="A49">
        <f t="shared" si="7"/>
        <v>45</v>
      </c>
      <c r="B49" t="str">
        <f t="shared" si="22"/>
        <v>October</v>
      </c>
      <c r="C49">
        <f t="shared" si="0"/>
        <v>2028</v>
      </c>
      <c r="D49">
        <f t="shared" si="23"/>
        <v>202810</v>
      </c>
      <c r="E49">
        <f t="shared" ref="E49:F49" si="55">E37+1</f>
        <v>45</v>
      </c>
      <c r="F49">
        <f t="shared" si="55"/>
        <v>43</v>
      </c>
      <c r="G49" s="12">
        <f>G48*IF($B49="January",1+IF(C49&gt;Personal!$L$18+1,Calculations!$B$22,Calculations!$B$21),1)</f>
        <v>2675.8105468749995</v>
      </c>
      <c r="H49" s="12">
        <f>IF(AND(Career!$F$15="Yes",$E49=62,$E48=61),G49,H48*IF($B49="January",(1+IF(C49&gt;Personal!$L$18+1,Calculations!$C$22,Calculations!$C$21)),1))</f>
        <v>2675.8105468749995</v>
      </c>
      <c r="I49" s="12">
        <f>H49*(1-'Retiree Assumptions'!$F$8)</f>
        <v>2087.1322265624999</v>
      </c>
      <c r="J49" s="12">
        <f>I49/(Calculations!$C$27^($A49-1+Calculations!$B$6/30))</f>
        <v>1860.0048326463304</v>
      </c>
      <c r="K49" s="23">
        <f t="shared" si="1"/>
        <v>1852.1561750758538</v>
      </c>
      <c r="L49" s="12">
        <f>L48*IF($B49="January",(1+IF(C49&gt;Personal!$L$18+1,Calculations!$B$22,Calculations!$B$21)),1)</f>
        <v>1471.6958007812495</v>
      </c>
      <c r="M49" s="12">
        <f>IF(AND(Career!$F$15="Yes",$E49=62,$E48=61),L49,M48*IF($B49="January",(1+IF(C49&gt;Personal!$L$18+1,Calculations!$C$22,Calculations!$C$21)),1))</f>
        <v>1471.6958007812495</v>
      </c>
      <c r="N49" s="12">
        <f>M49*(1-'Retiree Assumptions'!$F$10)</f>
        <v>1295.0923046874996</v>
      </c>
      <c r="O49" s="12">
        <f>N49/(Calculations!$C$27^$AW49)/(Calculations!$D$27^($A49-1-$AW49+Calculations!$B$6/30))</f>
        <v>1146.1521059407562</v>
      </c>
      <c r="P49" s="23">
        <f t="shared" si="2"/>
        <v>4.8148996103857709</v>
      </c>
      <c r="Q49" s="12">
        <f>IF(OR(A49&lt;=360,$E49&lt;70),Q48*IF($B49="January",(1+IF(C49&gt;Personal!$L$18+1,Calculations!$B$22,Calculations!$B$21)),1),0)</f>
        <v>173.92768554687495</v>
      </c>
      <c r="R49" s="12">
        <f>IF(OR(A49&lt;=360,$E49&lt;70),IF(AND(Career!$F$15="Yes",$E49=62,$E48=61),Q49,R48*IF($B49="January",(1+IF(C49&gt;Personal!$L$18+1,Calculations!$C$22,Calculations!$C$21)),1)),0)</f>
        <v>173.92768554687495</v>
      </c>
      <c r="S49" s="12">
        <f>R49*(1-'Retiree Assumptions'!$F$8)</f>
        <v>135.66359472656248</v>
      </c>
      <c r="T49" s="12">
        <f>S49/(Calculations!$C$27^($A49-1+Calculations!$B$6/30))</f>
        <v>120.90031412201147</v>
      </c>
      <c r="U49" s="23">
        <f t="shared" si="3"/>
        <v>120.04342172362124</v>
      </c>
      <c r="W49">
        <f t="shared" si="38"/>
        <v>3</v>
      </c>
      <c r="X49">
        <f t="shared" si="20"/>
        <v>2028</v>
      </c>
      <c r="Y49">
        <f t="shared" si="21"/>
        <v>45</v>
      </c>
      <c r="Z49">
        <f t="shared" si="9"/>
        <v>43</v>
      </c>
      <c r="AA49" s="12">
        <f>S49*12*Subsidy!$I$15/Subsidy!$I$14</f>
        <v>1302.370509375</v>
      </c>
      <c r="AB49" s="12">
        <f>SUM(S$5:S49)*Subsidy!$I$15/Subsidy!$I$14</f>
        <v>4710.9291328125009</v>
      </c>
      <c r="AC49" s="12">
        <f>N49*Subsidy!$E$15/Subsidy!$E$14</f>
        <v>1036.0738437499997</v>
      </c>
      <c r="AD49" s="12">
        <f t="shared" si="10"/>
        <v>12432.886124999997</v>
      </c>
      <c r="AE49" s="12">
        <f>$AP49*AC49/(Calculations!$D$27^(A49-1+Calculations!$B$6/30))</f>
        <v>904.36353100692838</v>
      </c>
      <c r="AF49" s="12">
        <f>IF(AE49=0,0,SUM(AE49:AE$903)*AC49/AE49)</f>
        <v>440135.97692885168</v>
      </c>
      <c r="AH49" s="164">
        <f>VLOOKUP(E49,Rates2,5)*VLOOKUP(E49,Mort_Imp_Retirees,C49-'Mort Imp Cume'!$C$4+2)</f>
        <v>1.0417437279867433E-4</v>
      </c>
      <c r="AI49" s="16">
        <f t="shared" si="11"/>
        <v>0.99989582562720136</v>
      </c>
      <c r="AJ49" s="164">
        <f>VLOOKUP(F49,Rates2,6)*VLOOKUP(F49,Mort_Imp_Survivors,C49-'Mort Imp Cume'!$C$4+2)</f>
        <v>6.4627402685581132E-5</v>
      </c>
      <c r="AK49" s="16">
        <f t="shared" si="12"/>
        <v>0.99993537259731446</v>
      </c>
      <c r="AL49" s="164">
        <f>VLOOKUP(F49,Rates2,7)*VLOOKUP(F49,Mort_Imp_Survivors,C49-'Mort Imp Cume'!$C$4+2)</f>
        <v>1.4113969279018804E-4</v>
      </c>
      <c r="AM49" s="16">
        <f t="shared" si="13"/>
        <v>0.99985886030720983</v>
      </c>
      <c r="AN49" s="108">
        <f>PRODUCT(AI$4:AI48)</f>
        <v>0.99578030259238093</v>
      </c>
      <c r="AO49" s="16">
        <f>PRODUCT(AK$4:AK48)</f>
        <v>0.9971199499931267</v>
      </c>
      <c r="AP49" s="16">
        <f>PRODUCT(AM$4:AM48)</f>
        <v>0.99378701636337363</v>
      </c>
      <c r="AQ49" s="16">
        <f t="shared" si="14"/>
        <v>0.99291240552505544</v>
      </c>
      <c r="AR49" s="16">
        <f t="shared" si="15"/>
        <v>2.8678970673254862E-3</v>
      </c>
      <c r="AS49" s="16">
        <f t="shared" si="16"/>
        <v>1.0342934228782073E-4</v>
      </c>
      <c r="AT49" s="16">
        <f t="shared" si="17"/>
        <v>4.2009255014488012E-3</v>
      </c>
      <c r="AU49" s="16">
        <f t="shared" si="18"/>
        <v>1.8771906170270657E-5</v>
      </c>
      <c r="AV49" s="16">
        <f t="shared" si="19"/>
        <v>1.0373478846783542E-4</v>
      </c>
      <c r="AW49" s="30">
        <f>(SUMPRODUCT(AV$5:AV48,A$5:A48)+SUM(AV$5:AV48)*(Calculations!$B$6/30-0.5)+AV$4*Calculations!$B$6/30/2)/SUM(AV$4:AV48)</f>
        <v>23.427629952729266</v>
      </c>
      <c r="AX49" s="16"/>
      <c r="BA49" s="10"/>
      <c r="BB49" s="31"/>
      <c r="BC49" s="31"/>
    </row>
    <row r="50" spans="1:55" x14ac:dyDescent="0.25">
      <c r="A50">
        <f t="shared" si="7"/>
        <v>46</v>
      </c>
      <c r="B50" t="str">
        <f t="shared" si="22"/>
        <v>November</v>
      </c>
      <c r="C50">
        <f t="shared" si="0"/>
        <v>2028</v>
      </c>
      <c r="D50">
        <f t="shared" si="23"/>
        <v>202811</v>
      </c>
      <c r="E50">
        <f t="shared" ref="E50:F50" si="56">E38+1</f>
        <v>45</v>
      </c>
      <c r="F50">
        <f t="shared" si="56"/>
        <v>43</v>
      </c>
      <c r="G50" s="12">
        <f>G49*IF($B50="January",1+IF(C50&gt;Personal!$L$18+1,Calculations!$B$22,Calculations!$B$21),1)</f>
        <v>2675.8105468749995</v>
      </c>
      <c r="H50" s="12">
        <f>IF(AND(Career!$F$15="Yes",$E50=62,$E49=61),G50,H49*IF($B50="January",(1+IF(C50&gt;Personal!$L$18+1,Calculations!$C$22,Calculations!$C$21)),1))</f>
        <v>2675.8105468749995</v>
      </c>
      <c r="I50" s="12">
        <f>H50*(1-'Retiree Assumptions'!$F$8)</f>
        <v>2087.1322265624999</v>
      </c>
      <c r="J50" s="12">
        <f>I50/(Calculations!$C$27^($A50-1+Calculations!$B$6/30))</f>
        <v>1855.248819437413</v>
      </c>
      <c r="K50" s="23">
        <f t="shared" si="1"/>
        <v>1847.2277769597051</v>
      </c>
      <c r="L50" s="12">
        <f>L49*IF($B50="January",(1+IF(C50&gt;Personal!$L$18+1,Calculations!$B$22,Calculations!$B$21)),1)</f>
        <v>1471.6958007812495</v>
      </c>
      <c r="M50" s="12">
        <f>IF(AND(Career!$F$15="Yes",$E50=62,$E49=61),L50,M49*IF($B50="January",(1+IF(C50&gt;Personal!$L$18+1,Calculations!$C$22,Calculations!$C$21)),1))</f>
        <v>1471.6958007812495</v>
      </c>
      <c r="N50" s="12">
        <f>M50*(1-'Retiree Assumptions'!$F$10)</f>
        <v>1295.0923046874996</v>
      </c>
      <c r="O50" s="12">
        <f>N50/(Calculations!$C$27^$AW50)/(Calculations!$D$27^($A50-1-$AW50+Calculations!$B$6/30))</f>
        <v>1143.0479212826433</v>
      </c>
      <c r="P50" s="23">
        <f t="shared" si="2"/>
        <v>4.9194061236690914</v>
      </c>
      <c r="Q50" s="12">
        <f>IF(OR(A50&lt;=360,$E50&lt;70),Q49*IF($B50="January",(1+IF(C50&gt;Personal!$L$18+1,Calculations!$B$22,Calculations!$B$21)),1),0)</f>
        <v>173.92768554687495</v>
      </c>
      <c r="R50" s="12">
        <f>IF(OR(A50&lt;=360,$E50&lt;70),IF(AND(Career!$F$15="Yes",$E50=62,$E49=61),Q50,R49*IF($B50="January",(1+IF(C50&gt;Personal!$L$18+1,Calculations!$C$22,Calculations!$C$21)),1)),0)</f>
        <v>173.92768554687495</v>
      </c>
      <c r="S50" s="12">
        <f>R50*(1-'Retiree Assumptions'!$F$8)</f>
        <v>135.66359472656248</v>
      </c>
      <c r="T50" s="12">
        <f>S50/(Calculations!$C$27^($A50-1+Calculations!$B$6/30))</f>
        <v>120.59117326343184</v>
      </c>
      <c r="U50" s="23">
        <f t="shared" si="3"/>
        <v>119.71626100715893</v>
      </c>
      <c r="W50">
        <f t="shared" si="38"/>
        <v>3</v>
      </c>
      <c r="X50">
        <f t="shared" si="20"/>
        <v>2028</v>
      </c>
      <c r="Y50">
        <f t="shared" si="21"/>
        <v>45</v>
      </c>
      <c r="Z50">
        <f t="shared" si="9"/>
        <v>43</v>
      </c>
      <c r="AA50" s="12">
        <f>S50*12*Subsidy!$I$15/Subsidy!$I$14</f>
        <v>1302.370509375</v>
      </c>
      <c r="AB50" s="12">
        <f>SUM(S$5:S50)*Subsidy!$I$15/Subsidy!$I$14</f>
        <v>4819.46000859375</v>
      </c>
      <c r="AC50" s="12">
        <f>N50*Subsidy!$E$15/Subsidy!$E$14</f>
        <v>1036.0738437499997</v>
      </c>
      <c r="AD50" s="12">
        <f t="shared" si="10"/>
        <v>12432.886124999997</v>
      </c>
      <c r="AE50" s="12">
        <f>$AP50*AC50/(Calculations!$D$27^(A50-1+Calculations!$B$6/30))</f>
        <v>901.63283342890986</v>
      </c>
      <c r="AF50" s="12">
        <f>IF(AE50=0,0,SUM(AE50:AE$903)*AC50/AE50)</f>
        <v>440429.76708007482</v>
      </c>
      <c r="AH50" s="164">
        <f>VLOOKUP(E50,Rates2,5)*VLOOKUP(E50,Mort_Imp_Retirees,C50-'Mort Imp Cume'!$C$4+2)</f>
        <v>1.0417437279867433E-4</v>
      </c>
      <c r="AI50" s="16">
        <f t="shared" si="11"/>
        <v>0.99989582562720136</v>
      </c>
      <c r="AJ50" s="164">
        <f>VLOOKUP(F50,Rates2,6)*VLOOKUP(F50,Mort_Imp_Survivors,C50-'Mort Imp Cume'!$C$4+2)</f>
        <v>6.4627402685581132E-5</v>
      </c>
      <c r="AK50" s="16">
        <f t="shared" si="12"/>
        <v>0.99993537259731446</v>
      </c>
      <c r="AL50" s="164">
        <f>VLOOKUP(F50,Rates2,7)*VLOOKUP(F50,Mort_Imp_Survivors,C50-'Mort Imp Cume'!$C$4+2)</f>
        <v>1.4113969279018804E-4</v>
      </c>
      <c r="AM50" s="16">
        <f t="shared" si="13"/>
        <v>0.99985886030720983</v>
      </c>
      <c r="AN50" s="108">
        <f>PRODUCT(AI$4:AI49)</f>
        <v>0.99567656780391312</v>
      </c>
      <c r="AO50" s="16">
        <f>PRODUCT(AK$4:AK49)</f>
        <v>0.99705550872059268</v>
      </c>
      <c r="AP50" s="16">
        <f>PRODUCT(AM$4:AM49)</f>
        <v>0.99364675356918519</v>
      </c>
      <c r="AQ50" s="16">
        <f t="shared" si="14"/>
        <v>0.99274480683290423</v>
      </c>
      <c r="AR50" s="16">
        <f t="shared" si="15"/>
        <v>2.9317609710088374E-3</v>
      </c>
      <c r="AS50" s="16">
        <f t="shared" si="16"/>
        <v>1.0341188392754539E-4</v>
      </c>
      <c r="AT50" s="16">
        <f t="shared" si="17"/>
        <v>4.3037619264019132E-3</v>
      </c>
      <c r="AU50" s="16">
        <f t="shared" si="18"/>
        <v>1.9670269685023722E-5</v>
      </c>
      <c r="AV50" s="16">
        <f t="shared" si="19"/>
        <v>1.0372398196130938E-4</v>
      </c>
      <c r="AW50" s="30">
        <f>(SUMPRODUCT(AV$5:AV49,A$5:A49)+SUM(AV$5:AV49)*(Calculations!$B$6/30-0.5)+AV$4*Calculations!$B$6/30/2)/SUM(AV$4:AV49)</f>
        <v>23.957226008360646</v>
      </c>
      <c r="AX50" s="16"/>
      <c r="BB50" s="31"/>
      <c r="BC50" s="31"/>
    </row>
    <row r="51" spans="1:55" x14ac:dyDescent="0.25">
      <c r="A51">
        <f t="shared" si="7"/>
        <v>47</v>
      </c>
      <c r="B51" t="str">
        <f t="shared" si="22"/>
        <v>December</v>
      </c>
      <c r="C51">
        <f t="shared" si="0"/>
        <v>2028</v>
      </c>
      <c r="D51">
        <f t="shared" si="23"/>
        <v>202812</v>
      </c>
      <c r="E51">
        <f t="shared" ref="E51:F51" si="57">E39+1</f>
        <v>45</v>
      </c>
      <c r="F51">
        <f t="shared" si="57"/>
        <v>43</v>
      </c>
      <c r="G51" s="12">
        <f>G50*IF($B51="January",1+IF(C51&gt;Personal!$L$18+1,Calculations!$B$22,Calculations!$B$21),1)</f>
        <v>2675.8105468749995</v>
      </c>
      <c r="H51" s="12">
        <f>IF(AND(Career!$F$15="Yes",$E51=62,$E50=61),G51,H50*IF($B51="January",(1+IF(C51&gt;Personal!$L$18+1,Calculations!$C$22,Calculations!$C$21)),1))</f>
        <v>2675.8105468749995</v>
      </c>
      <c r="I51" s="12">
        <f>H51*(1-'Retiree Assumptions'!$F$8)</f>
        <v>2087.1322265624999</v>
      </c>
      <c r="J51" s="12">
        <f>I51/(Calculations!$C$27^($A51-1+Calculations!$B$6/30))</f>
        <v>1850.504967305309</v>
      </c>
      <c r="K51" s="23">
        <f t="shared" si="1"/>
        <v>1842.3124928067946</v>
      </c>
      <c r="L51" s="12">
        <f>L50*IF($B51="January",(1+IF(C51&gt;Personal!$L$18+1,Calculations!$B$22,Calculations!$B$21)),1)</f>
        <v>1471.6958007812495</v>
      </c>
      <c r="M51" s="12">
        <f>IF(AND(Career!$F$15="Yes",$E51=62,$E50=61),L51,M50*IF($B51="January",(1+IF(C51&gt;Personal!$L$18+1,Calculations!$C$22,Calculations!$C$21)),1))</f>
        <v>1471.6958007812495</v>
      </c>
      <c r="N51" s="12">
        <f>M51*(1-'Retiree Assumptions'!$F$10)</f>
        <v>1295.0923046874996</v>
      </c>
      <c r="O51" s="12">
        <f>N51/(Calculations!$C$27^$AW51)/(Calculations!$D$27^($A51-1-$AW51+Calculations!$B$6/30))</f>
        <v>1139.9516140034239</v>
      </c>
      <c r="P51" s="23">
        <f t="shared" si="2"/>
        <v>5.0232724556046771</v>
      </c>
      <c r="Q51" s="12">
        <f>IF(OR(A51&lt;=360,$E51&lt;70),Q50*IF($B51="January",(1+IF(C51&gt;Personal!$L$18+1,Calculations!$B$22,Calculations!$B$21)),1),0)</f>
        <v>173.92768554687495</v>
      </c>
      <c r="R51" s="12">
        <f>IF(OR(A51&lt;=360,$E51&lt;70),IF(AND(Career!$F$15="Yes",$E51=62,$E50=61),Q51,R50*IF($B51="January",(1+IF(C51&gt;Personal!$L$18+1,Calculations!$C$22,Calculations!$C$21)),1)),0)</f>
        <v>173.92768554687495</v>
      </c>
      <c r="S51" s="12">
        <f>R51*(1-'Retiree Assumptions'!$F$8)</f>
        <v>135.66359472656248</v>
      </c>
      <c r="T51" s="12">
        <f>S51/(Calculations!$C$27^($A51-1+Calculations!$B$6/30))</f>
        <v>120.28282287484508</v>
      </c>
      <c r="U51" s="23">
        <f t="shared" si="3"/>
        <v>119.38999191918288</v>
      </c>
      <c r="W51">
        <f t="shared" si="38"/>
        <v>3</v>
      </c>
      <c r="X51">
        <f t="shared" si="20"/>
        <v>2028</v>
      </c>
      <c r="Y51">
        <f t="shared" si="21"/>
        <v>45</v>
      </c>
      <c r="Z51">
        <f t="shared" si="9"/>
        <v>43</v>
      </c>
      <c r="AA51" s="12">
        <f>S51*12*Subsidy!$I$15/Subsidy!$I$14</f>
        <v>1302.370509375</v>
      </c>
      <c r="AB51" s="12">
        <f>SUM(S$5:S51)*Subsidy!$I$15/Subsidy!$I$14</f>
        <v>4927.9908843750009</v>
      </c>
      <c r="AC51" s="12">
        <f>N51*Subsidy!$E$15/Subsidy!$E$14</f>
        <v>1036.0738437499997</v>
      </c>
      <c r="AD51" s="12">
        <f t="shared" si="10"/>
        <v>12432.886124999997</v>
      </c>
      <c r="AE51" s="12">
        <f>$AP51*AC51/(Calculations!$D$27^(A51-1+Calculations!$B$6/30))</f>
        <v>898.91038110736997</v>
      </c>
      <c r="AF51" s="12">
        <f>IF(AE51=0,0,SUM(AE51:AE$903)*AC51/AE51)</f>
        <v>440724.44700818305</v>
      </c>
      <c r="AH51" s="164">
        <f>VLOOKUP(E51,Rates2,5)*VLOOKUP(E51,Mort_Imp_Retirees,C51-'Mort Imp Cume'!$C$4+2)</f>
        <v>1.0417437279867433E-4</v>
      </c>
      <c r="AI51" s="16">
        <f t="shared" si="11"/>
        <v>0.99989582562720136</v>
      </c>
      <c r="AJ51" s="164">
        <f>VLOOKUP(F51,Rates2,6)*VLOOKUP(F51,Mort_Imp_Survivors,C51-'Mort Imp Cume'!$C$4+2)</f>
        <v>6.4627402685581132E-5</v>
      </c>
      <c r="AK51" s="16">
        <f t="shared" si="12"/>
        <v>0.99993537259731446</v>
      </c>
      <c r="AL51" s="164">
        <f>VLOOKUP(F51,Rates2,7)*VLOOKUP(F51,Mort_Imp_Survivors,C51-'Mort Imp Cume'!$C$4+2)</f>
        <v>1.4113969279018804E-4</v>
      </c>
      <c r="AM51" s="16">
        <f t="shared" si="13"/>
        <v>0.99985886030720983</v>
      </c>
      <c r="AN51" s="108">
        <f>PRODUCT(AI$4:AI50)</f>
        <v>0.99557284382195188</v>
      </c>
      <c r="AO51" s="16">
        <f>PRODUCT(AK$4:AK50)</f>
        <v>0.99699107161273071</v>
      </c>
      <c r="AP51" s="16">
        <f>PRODUCT(AM$4:AM50)</f>
        <v>0.99350651057164452</v>
      </c>
      <c r="AQ51" s="16">
        <f t="shared" si="14"/>
        <v>0.9925772364305816</v>
      </c>
      <c r="AR51" s="16">
        <f t="shared" si="15"/>
        <v>2.9956073913702903E-3</v>
      </c>
      <c r="AS51" s="16">
        <f t="shared" si="16"/>
        <v>1.0339442851415475E-4</v>
      </c>
      <c r="AT51" s="16">
        <f t="shared" si="17"/>
        <v>4.4065663786933239E-3</v>
      </c>
      <c r="AU51" s="16">
        <f t="shared" si="18"/>
        <v>2.0589799354786033E-5</v>
      </c>
      <c r="AV51" s="16">
        <f t="shared" si="19"/>
        <v>1.0371317658054439E-4</v>
      </c>
      <c r="AW51" s="30">
        <f>(SUMPRODUCT(AV$5:AV50,A$5:A50)+SUM(AV$5:AV50)*(Calculations!$B$6/30-0.5)+AV$4*Calculations!$B$6/30/2)/SUM(AV$4:AV50)</f>
        <v>24.485381372397843</v>
      </c>
      <c r="AX51" s="16"/>
    </row>
    <row r="52" spans="1:55" x14ac:dyDescent="0.25">
      <c r="A52">
        <f t="shared" si="7"/>
        <v>48</v>
      </c>
      <c r="B52" t="str">
        <f t="shared" si="22"/>
        <v>January</v>
      </c>
      <c r="C52">
        <f t="shared" si="0"/>
        <v>2029</v>
      </c>
      <c r="D52">
        <f t="shared" si="23"/>
        <v>202901</v>
      </c>
      <c r="E52">
        <f t="shared" ref="E52:F52" si="58">E40+1</f>
        <v>46</v>
      </c>
      <c r="F52">
        <f t="shared" si="58"/>
        <v>44</v>
      </c>
      <c r="G52" s="12">
        <f>G51*IF($B52="January",1+IF(C52&gt;Personal!$L$18+1,Calculations!$B$22,Calculations!$B$21),1)</f>
        <v>2742.7058105468741</v>
      </c>
      <c r="H52" s="12">
        <f>IF(AND(Career!$F$15="Yes",$E52=62,$E51=61),G52,H51*IF($B52="January",(1+IF(C52&gt;Personal!$L$18+1,Calculations!$C$22,Calculations!$C$21)),1))</f>
        <v>2742.7058105468741</v>
      </c>
      <c r="I52" s="12">
        <f>H52*(1-'Retiree Assumptions'!$F$8)</f>
        <v>2139.3105322265619</v>
      </c>
      <c r="J52" s="12">
        <f>I52/(Calculations!$C$27^($A52-1+Calculations!$B$6/30))</f>
        <v>1891.9175762831269</v>
      </c>
      <c r="K52" s="23">
        <f t="shared" si="1"/>
        <v>1883.3455449152623</v>
      </c>
      <c r="L52" s="12">
        <f>L51*IF($B52="January",(1+IF(C52&gt;Personal!$L$18+1,Calculations!$B$22,Calculations!$B$21)),1)</f>
        <v>1508.4881958007807</v>
      </c>
      <c r="M52" s="12">
        <f>IF(AND(Career!$F$15="Yes",$E52=62,$E51=61),L52,M51*IF($B52="January",(1+IF(C52&gt;Personal!$L$18+1,Calculations!$C$22,Calculations!$C$21)),1))</f>
        <v>1508.4881958007807</v>
      </c>
      <c r="N52" s="12">
        <f>M52*(1-'Retiree Assumptions'!$F$10)</f>
        <v>1327.469612304687</v>
      </c>
      <c r="O52" s="12">
        <f>N52/(Calculations!$C$27^$AW52)/(Calculations!$D$27^($A52-1-$AW52+Calculations!$B$6/30))</f>
        <v>1165.2847816074009</v>
      </c>
      <c r="P52" s="23">
        <f t="shared" si="2"/>
        <v>5.2546639554071604</v>
      </c>
      <c r="Q52" s="12">
        <f>IF(OR(A52&lt;=360,$E52&lt;70),Q51*IF($B52="January",(1+IF(C52&gt;Personal!$L$18+1,Calculations!$B$22,Calculations!$B$21)),1),0)</f>
        <v>178.27587768554682</v>
      </c>
      <c r="R52" s="12">
        <f>IF(OR(A52&lt;=360,$E52&lt;70),IF(AND(Career!$F$15="Yes",$E52=62,$E51=61),Q52,R51*IF($B52="January",(1+IF(C52&gt;Personal!$L$18+1,Calculations!$C$22,Calculations!$C$21)),1)),0)</f>
        <v>178.27587768554682</v>
      </c>
      <c r="S52" s="12">
        <f>R52*(1-'Retiree Assumptions'!$F$8)</f>
        <v>139.05518459472651</v>
      </c>
      <c r="T52" s="12">
        <f>S52/(Calculations!$C$27^($A52-1+Calculations!$B$6/30))</f>
        <v>122.97464245840324</v>
      </c>
      <c r="U52" s="23">
        <f t="shared" si="3"/>
        <v>122.04122733043282</v>
      </c>
      <c r="W52">
        <f t="shared" si="38"/>
        <v>3</v>
      </c>
      <c r="X52">
        <f t="shared" si="20"/>
        <v>2029</v>
      </c>
      <c r="Y52">
        <f t="shared" si="21"/>
        <v>46</v>
      </c>
      <c r="Z52">
        <f t="shared" si="9"/>
        <v>44</v>
      </c>
      <c r="AA52" s="12">
        <f>S52*12*Subsidy!$I$15/Subsidy!$I$14</f>
        <v>1334.9297721093747</v>
      </c>
      <c r="AB52" s="12">
        <f>SUM(S$5:S52)*Subsidy!$I$15/Subsidy!$I$14</f>
        <v>5039.2350320507812</v>
      </c>
      <c r="AC52" s="12">
        <f>N52*Subsidy!$E$15/Subsidy!$E$14</f>
        <v>1061.9756898437497</v>
      </c>
      <c r="AD52" s="12">
        <f t="shared" si="10"/>
        <v>12743.708278124996</v>
      </c>
      <c r="AE52" s="12">
        <f>$AP52*AC52/(Calculations!$D$27^(A52-1+Calculations!$B$6/30))</f>
        <v>918.60105287466251</v>
      </c>
      <c r="AF52" s="12">
        <f>IF(AE52=0,0,SUM(AE52:AE$903)*AC52/AE52)</f>
        <v>441020.01940796745</v>
      </c>
      <c r="AH52" s="164">
        <f>VLOOKUP(E52,Rates2,5)*VLOOKUP(E52,Mort_Imp_Retirees,C52-'Mort Imp Cume'!$C$4+2)</f>
        <v>1.1029652697257371E-4</v>
      </c>
      <c r="AI52" s="16">
        <f t="shared" si="11"/>
        <v>0.99988970347302741</v>
      </c>
      <c r="AJ52" s="164">
        <f>VLOOKUP(F52,Rates2,6)*VLOOKUP(F52,Mort_Imp_Survivors,C52-'Mort Imp Cume'!$C$4+2)</f>
        <v>6.4575578453352557E-5</v>
      </c>
      <c r="AK52" s="16">
        <f t="shared" si="12"/>
        <v>0.99993542442154659</v>
      </c>
      <c r="AL52" s="164">
        <f>VLOOKUP(F52,Rates2,7)*VLOOKUP(F52,Mort_Imp_Survivors,C52-'Mort Imp Cume'!$C$4+2)</f>
        <v>1.4536506994120894E-4</v>
      </c>
      <c r="AM52" s="16">
        <f t="shared" si="13"/>
        <v>0.99985463493005877</v>
      </c>
      <c r="AN52" s="108">
        <f>PRODUCT(AI$4:AI51)</f>
        <v>0.99546913064537135</v>
      </c>
      <c r="AO52" s="16">
        <f>PRODUCT(AK$4:AK51)</f>
        <v>0.99692663866927167</v>
      </c>
      <c r="AP52" s="16">
        <f>PRODUCT(AM$4:AM51)</f>
        <v>0.9933662873679574</v>
      </c>
      <c r="AQ52" s="16">
        <f t="shared" si="14"/>
        <v>0.99240969431331216</v>
      </c>
      <c r="AR52" s="16">
        <f t="shared" si="15"/>
        <v>3.0594363320592326E-3</v>
      </c>
      <c r="AS52" s="16">
        <f t="shared" si="16"/>
        <v>1.0945227421630526E-4</v>
      </c>
      <c r="AT52" s="16">
        <f t="shared" si="17"/>
        <v>4.5093388657825298E-3</v>
      </c>
      <c r="AU52" s="16">
        <f t="shared" si="18"/>
        <v>2.1530488846074371E-5</v>
      </c>
      <c r="AV52" s="16">
        <f t="shared" si="19"/>
        <v>1.097967878185917E-4</v>
      </c>
      <c r="AW52" s="30">
        <f>(SUMPRODUCT(AV$5:AV51,A$5:A51)+SUM(AV$5:AV51)*(Calculations!$B$6/30-0.5)+AV$4*Calculations!$B$6/30/2)/SUM(AV$4:AV51)</f>
        <v>25.0121940034484</v>
      </c>
      <c r="AX52" s="16"/>
      <c r="BB52" s="31"/>
      <c r="BC52" s="31"/>
    </row>
    <row r="53" spans="1:55" x14ac:dyDescent="0.25">
      <c r="A53">
        <f t="shared" si="7"/>
        <v>49</v>
      </c>
      <c r="B53" t="str">
        <f t="shared" si="22"/>
        <v>February</v>
      </c>
      <c r="C53">
        <f t="shared" si="0"/>
        <v>2029</v>
      </c>
      <c r="D53">
        <f t="shared" si="23"/>
        <v>202902</v>
      </c>
      <c r="E53">
        <f t="shared" ref="E53:F53" si="59">E41+1</f>
        <v>46</v>
      </c>
      <c r="F53">
        <f t="shared" si="59"/>
        <v>44</v>
      </c>
      <c r="G53" s="12">
        <f>G52*IF($B53="January",1+IF(C53&gt;Personal!$L$18+1,Calculations!$B$22,Calculations!$B$21),1)</f>
        <v>2742.7058105468741</v>
      </c>
      <c r="H53" s="12">
        <f>IF(AND(Career!$F$15="Yes",$E53=62,$E52=61),G53,H52*IF($B53="January",(1+IF(C53&gt;Personal!$L$18+1,Calculations!$C$22,Calculations!$C$21)),1))</f>
        <v>2742.7058105468741</v>
      </c>
      <c r="I53" s="12">
        <f>H53*(1-'Retiree Assumptions'!$F$8)</f>
        <v>2139.3105322265619</v>
      </c>
      <c r="J53" s="12">
        <f>I53/(Calculations!$C$27^($A53-1+Calculations!$B$6/30))</f>
        <v>1887.0799625172613</v>
      </c>
      <c r="K53" s="23">
        <f t="shared" si="1"/>
        <v>1878.3226544271167</v>
      </c>
      <c r="L53" s="12">
        <f>L52*IF($B53="January",(1+IF(C53&gt;Personal!$L$18+1,Calculations!$B$22,Calculations!$B$21)),1)</f>
        <v>1508.4881958007807</v>
      </c>
      <c r="M53" s="12">
        <f>IF(AND(Career!$F$15="Yes",$E53=62,$E52=61),L53,M52*IF($B53="January",(1+IF(C53&gt;Personal!$L$18+1,Calculations!$C$22,Calculations!$C$21)),1))</f>
        <v>1508.4881958007807</v>
      </c>
      <c r="N53" s="12">
        <f>M53*(1-'Retiree Assumptions'!$F$10)</f>
        <v>1327.469612304687</v>
      </c>
      <c r="O53" s="12">
        <f>N53/(Calculations!$C$27^$AW53)/(Calculations!$D$27^($A53-1-$AW53+Calculations!$B$6/30))</f>
        <v>1162.1385715281028</v>
      </c>
      <c r="P53" s="23">
        <f t="shared" si="2"/>
        <v>5.3669135553733467</v>
      </c>
      <c r="Q53" s="12">
        <f>IF(OR(A53&lt;=360,$E53&lt;70),Q52*IF($B53="January",(1+IF(C53&gt;Personal!$L$18+1,Calculations!$B$22,Calculations!$B$21)),1),0)</f>
        <v>178.27587768554682</v>
      </c>
      <c r="R53" s="12">
        <f>IF(OR(A53&lt;=360,$E53&lt;70),IF(AND(Career!$F$15="Yes",$E53=62,$E52=61),Q53,R52*IF($B53="January",(1+IF(C53&gt;Personal!$L$18+1,Calculations!$C$22,Calculations!$C$21)),1)),0)</f>
        <v>178.27587768554682</v>
      </c>
      <c r="S53" s="12">
        <f>R53*(1-'Retiree Assumptions'!$F$8)</f>
        <v>139.05518459472651</v>
      </c>
      <c r="T53" s="12">
        <f>S53/(Calculations!$C$27^($A53-1+Calculations!$B$6/30))</f>
        <v>122.66019756362198</v>
      </c>
      <c r="U53" s="23">
        <f t="shared" si="3"/>
        <v>121.70788299943169</v>
      </c>
      <c r="W53">
        <f t="shared" si="38"/>
        <v>3</v>
      </c>
      <c r="X53">
        <f t="shared" si="20"/>
        <v>2029</v>
      </c>
      <c r="Y53">
        <f t="shared" si="21"/>
        <v>46</v>
      </c>
      <c r="Z53">
        <f t="shared" si="9"/>
        <v>44</v>
      </c>
      <c r="AA53" s="12">
        <f>S53*12*Subsidy!$I$15/Subsidy!$I$14</f>
        <v>1334.9297721093747</v>
      </c>
      <c r="AB53" s="12">
        <f>SUM(S$5:S53)*Subsidy!$I$15/Subsidy!$I$14</f>
        <v>5150.4791797265625</v>
      </c>
      <c r="AC53" s="12">
        <f>N53*Subsidy!$E$15/Subsidy!$E$14</f>
        <v>1061.9756898437497</v>
      </c>
      <c r="AD53" s="12">
        <f t="shared" si="10"/>
        <v>12743.708278124996</v>
      </c>
      <c r="AE53" s="12">
        <f>$AP53*AC53/(Calculations!$D$27^(A53-1+Calculations!$B$6/30))</f>
        <v>915.82349527953545</v>
      </c>
      <c r="AF53" s="12">
        <f>IF(AE53=0,0,SUM(AE53:AE$903)*AC53/AE53)</f>
        <v>441292.37157951313</v>
      </c>
      <c r="AH53" s="164">
        <f>VLOOKUP(E53,Rates2,5)*VLOOKUP(E53,Mort_Imp_Retirees,C53-'Mort Imp Cume'!$C$4+2)</f>
        <v>1.1029652697257371E-4</v>
      </c>
      <c r="AI53" s="16">
        <f t="shared" si="11"/>
        <v>0.99988970347302741</v>
      </c>
      <c r="AJ53" s="164">
        <f>VLOOKUP(F53,Rates2,6)*VLOOKUP(F53,Mort_Imp_Survivors,C53-'Mort Imp Cume'!$C$4+2)</f>
        <v>6.4575578453352557E-5</v>
      </c>
      <c r="AK53" s="16">
        <f t="shared" si="12"/>
        <v>0.99993542442154659</v>
      </c>
      <c r="AL53" s="164">
        <f>VLOOKUP(F53,Rates2,7)*VLOOKUP(F53,Mort_Imp_Survivors,C53-'Mort Imp Cume'!$C$4+2)</f>
        <v>1.4536506994120894E-4</v>
      </c>
      <c r="AM53" s="16">
        <f t="shared" si="13"/>
        <v>0.99985463493005877</v>
      </c>
      <c r="AN53" s="108">
        <f>PRODUCT(AI$4:AI52)</f>
        <v>0.99535933385755271</v>
      </c>
      <c r="AO53" s="16">
        <f>PRODUCT(AK$4:AK52)</f>
        <v>0.99686226155490398</v>
      </c>
      <c r="AP53" s="16">
        <f>PRODUCT(AM$4:AM52)</f>
        <v>0.99322188660811694</v>
      </c>
      <c r="AQ53" s="16">
        <f t="shared" si="14"/>
        <v>0.99223615660902276</v>
      </c>
      <c r="AR53" s="16">
        <f t="shared" si="15"/>
        <v>3.1231772485300043E-3</v>
      </c>
      <c r="AS53" s="16">
        <f t="shared" si="16"/>
        <v>1.0943313484623905E-4</v>
      </c>
      <c r="AT53" s="16">
        <f t="shared" si="17"/>
        <v>4.6181356396392216E-3</v>
      </c>
      <c r="AU53" s="16">
        <f t="shared" si="18"/>
        <v>2.2530502808017216E-5</v>
      </c>
      <c r="AV53" s="16">
        <f t="shared" si="19"/>
        <v>1.0978467761422256E-4</v>
      </c>
      <c r="AW53" s="30">
        <f>(SUMPRODUCT(AV$5:AV52,A$5:A52)+SUM(AV$5:AV52)*(Calculations!$B$6/30-0.5)+AV$4*Calculations!$B$6/30/2)/SUM(AV$4:AV52)</f>
        <v>25.567908543595752</v>
      </c>
      <c r="AX53" s="16"/>
      <c r="BB53" s="31"/>
      <c r="BC53" s="31"/>
    </row>
    <row r="54" spans="1:55" x14ac:dyDescent="0.25">
      <c r="A54">
        <f t="shared" si="7"/>
        <v>50</v>
      </c>
      <c r="B54" t="str">
        <f t="shared" si="22"/>
        <v>March</v>
      </c>
      <c r="C54">
        <f t="shared" si="0"/>
        <v>2029</v>
      </c>
      <c r="D54">
        <f t="shared" si="23"/>
        <v>202903</v>
      </c>
      <c r="E54">
        <f t="shared" ref="E54:F54" si="60">E42+1</f>
        <v>46</v>
      </c>
      <c r="F54">
        <f t="shared" si="60"/>
        <v>44</v>
      </c>
      <c r="G54" s="12">
        <f>G53*IF($B54="January",1+IF(C54&gt;Personal!$L$18+1,Calculations!$B$22,Calculations!$B$21),1)</f>
        <v>2742.7058105468741</v>
      </c>
      <c r="H54" s="12">
        <f>IF(AND(Career!$F$15="Yes",$E54=62,$E53=61),G54,H53*IF($B54="January",(1+IF(C54&gt;Personal!$L$18+1,Calculations!$C$22,Calculations!$C$21)),1))</f>
        <v>2742.7058105468741</v>
      </c>
      <c r="I54" s="12">
        <f>H54*(1-'Retiree Assumptions'!$F$8)</f>
        <v>2139.3105322265619</v>
      </c>
      <c r="J54" s="12">
        <f>I54/(Calculations!$C$27^($A54-1+Calculations!$B$6/30))</f>
        <v>1882.2547184799939</v>
      </c>
      <c r="K54" s="23">
        <f t="shared" si="1"/>
        <v>1873.313160009026</v>
      </c>
      <c r="L54" s="12">
        <f>L53*IF($B54="January",(1+IF(C54&gt;Personal!$L$18+1,Calculations!$B$22,Calculations!$B$21)),1)</f>
        <v>1508.4881958007807</v>
      </c>
      <c r="M54" s="12">
        <f>IF(AND(Career!$F$15="Yes",$E54=62,$E53=61),L54,M53*IF($B54="January",(1+IF(C54&gt;Personal!$L$18+1,Calculations!$C$22,Calculations!$C$21)),1))</f>
        <v>1508.4881958007807</v>
      </c>
      <c r="N54" s="12">
        <f>M54*(1-'Retiree Assumptions'!$F$10)</f>
        <v>1327.469612304687</v>
      </c>
      <c r="O54" s="12">
        <f>N54/(Calculations!$C$27^$AW54)/(Calculations!$D$27^($A54-1-$AW54+Calculations!$B$6/30))</f>
        <v>1158.9998707619859</v>
      </c>
      <c r="P54" s="23">
        <f t="shared" si="2"/>
        <v>5.478473543941524</v>
      </c>
      <c r="Q54" s="12">
        <f>IF(OR(A54&lt;=360,$E54&lt;70),Q53*IF($B54="January",(1+IF(C54&gt;Personal!$L$18+1,Calculations!$B$22,Calculations!$B$21)),1),0)</f>
        <v>178.27587768554682</v>
      </c>
      <c r="R54" s="12">
        <f>IF(OR(A54&lt;=360,$E54&lt;70),IF(AND(Career!$F$15="Yes",$E54=62,$E53=61),Q54,R53*IF($B54="January",(1+IF(C54&gt;Personal!$L$18+1,Calculations!$C$22,Calculations!$C$21)),1)),0)</f>
        <v>178.27587768554682</v>
      </c>
      <c r="S54" s="12">
        <f>R54*(1-'Retiree Assumptions'!$F$8)</f>
        <v>139.05518459472651</v>
      </c>
      <c r="T54" s="12">
        <f>S54/(Calculations!$C$27^($A54-1+Calculations!$B$6/30))</f>
        <v>122.3465567011996</v>
      </c>
      <c r="U54" s="23">
        <f t="shared" si="3"/>
        <v>121.37544916765648</v>
      </c>
      <c r="W54">
        <f t="shared" si="38"/>
        <v>3</v>
      </c>
      <c r="X54">
        <f t="shared" si="20"/>
        <v>2029</v>
      </c>
      <c r="Y54">
        <f t="shared" si="21"/>
        <v>46</v>
      </c>
      <c r="Z54">
        <f t="shared" si="9"/>
        <v>44</v>
      </c>
      <c r="AA54" s="12">
        <f>S54*12*Subsidy!$I$15/Subsidy!$I$14</f>
        <v>1334.9297721093747</v>
      </c>
      <c r="AB54" s="12">
        <f>SUM(S$5:S54)*Subsidy!$I$15/Subsidy!$I$14</f>
        <v>5261.7233274023447</v>
      </c>
      <c r="AC54" s="12">
        <f>N54*Subsidy!$E$15/Subsidy!$E$14</f>
        <v>1061.9756898437497</v>
      </c>
      <c r="AD54" s="12">
        <f t="shared" si="10"/>
        <v>12743.708278124996</v>
      </c>
      <c r="AE54" s="12">
        <f>$AP54*AC54/(Calculations!$D$27^(A54-1+Calculations!$B$6/30))</f>
        <v>913.05433613569448</v>
      </c>
      <c r="AF54" s="12">
        <f>IF(AE54=0,0,SUM(AE54:AE$903)*AC54/AE54)</f>
        <v>441565.54975502868</v>
      </c>
      <c r="AH54" s="164">
        <f>VLOOKUP(E54,Rates2,5)*VLOOKUP(E54,Mort_Imp_Retirees,C54-'Mort Imp Cume'!$C$4+2)</f>
        <v>1.1029652697257371E-4</v>
      </c>
      <c r="AI54" s="16">
        <f t="shared" si="11"/>
        <v>0.99988970347302741</v>
      </c>
      <c r="AJ54" s="164">
        <f>VLOOKUP(F54,Rates2,6)*VLOOKUP(F54,Mort_Imp_Survivors,C54-'Mort Imp Cume'!$C$4+2)</f>
        <v>6.4575578453352557E-5</v>
      </c>
      <c r="AK54" s="16">
        <f t="shared" si="12"/>
        <v>0.99993542442154659</v>
      </c>
      <c r="AL54" s="164">
        <f>VLOOKUP(F54,Rates2,7)*VLOOKUP(F54,Mort_Imp_Survivors,C54-'Mort Imp Cume'!$C$4+2)</f>
        <v>1.4536506994120894E-4</v>
      </c>
      <c r="AM54" s="16">
        <f t="shared" si="13"/>
        <v>0.99985463493005877</v>
      </c>
      <c r="AN54" s="108">
        <f>PRODUCT(AI$4:AI53)</f>
        <v>0.99524954917993846</v>
      </c>
      <c r="AO54" s="16">
        <f>PRODUCT(AK$4:AK53)</f>
        <v>0.99679788859772567</v>
      </c>
      <c r="AP54" s="16">
        <f>PRODUCT(AM$4:AM53)</f>
        <v>0.99307750683910301</v>
      </c>
      <c r="AQ54" s="16">
        <f t="shared" si="14"/>
        <v>0.992062649250401</v>
      </c>
      <c r="AR54" s="16">
        <f t="shared" si="15"/>
        <v>3.18689992953747E-3</v>
      </c>
      <c r="AS54" s="16">
        <f t="shared" si="16"/>
        <v>1.0941399882297847E-4</v>
      </c>
      <c r="AT54" s="16">
        <f t="shared" si="17"/>
        <v>4.7268974588752068E-3</v>
      </c>
      <c r="AU54" s="16">
        <f t="shared" si="18"/>
        <v>2.3553361186327317E-5</v>
      </c>
      <c r="AV54" s="16">
        <f t="shared" si="19"/>
        <v>1.0977256874556691E-4</v>
      </c>
      <c r="AW54" s="30">
        <f>(SUMPRODUCT(AV$5:AV53,A$5:A53)+SUM(AV$5:AV53)*(Calculations!$B$6/30-0.5)+AV$4*Calculations!$B$6/30/2)/SUM(AV$4:AV53)</f>
        <v>26.120988039562683</v>
      </c>
      <c r="AX54" s="16"/>
    </row>
    <row r="55" spans="1:55" x14ac:dyDescent="0.25">
      <c r="A55">
        <f t="shared" si="7"/>
        <v>51</v>
      </c>
      <c r="B55" t="str">
        <f t="shared" si="22"/>
        <v>April</v>
      </c>
      <c r="C55">
        <f t="shared" si="0"/>
        <v>2029</v>
      </c>
      <c r="D55">
        <f t="shared" si="23"/>
        <v>202904</v>
      </c>
      <c r="E55">
        <f t="shared" ref="E55:F55" si="61">E43+1</f>
        <v>46</v>
      </c>
      <c r="F55">
        <f t="shared" si="61"/>
        <v>44</v>
      </c>
      <c r="G55" s="12">
        <f>G54*IF($B55="January",1+IF(C55&gt;Personal!$L$18+1,Calculations!$B$22,Calculations!$B$21),1)</f>
        <v>2742.7058105468741</v>
      </c>
      <c r="H55" s="12">
        <f>IF(AND(Career!$F$15="Yes",$E55=62,$E54=61),G55,H54*IF($B55="January",(1+IF(C55&gt;Personal!$L$18+1,Calculations!$C$22,Calculations!$C$21)),1))</f>
        <v>2742.7058105468741</v>
      </c>
      <c r="I55" s="12">
        <f>H55*(1-'Retiree Assumptions'!$F$8)</f>
        <v>2139.3105322265619</v>
      </c>
      <c r="J55" s="12">
        <f>I55/(Calculations!$C$27^($A55-1+Calculations!$B$6/30))</f>
        <v>1877.4418125420555</v>
      </c>
      <c r="K55" s="23">
        <f t="shared" si="1"/>
        <v>1868.3170259336141</v>
      </c>
      <c r="L55" s="12">
        <f>L54*IF($B55="January",(1+IF(C55&gt;Personal!$L$18+1,Calculations!$B$22,Calculations!$B$21)),1)</f>
        <v>1508.4881958007807</v>
      </c>
      <c r="M55" s="12">
        <f>IF(AND(Career!$F$15="Yes",$E55=62,$E54=61),L55,M54*IF($B55="January",(1+IF(C55&gt;Personal!$L$18+1,Calculations!$C$22,Calculations!$C$21)),1))</f>
        <v>1508.4881958007807</v>
      </c>
      <c r="N55" s="12">
        <f>M55*(1-'Retiree Assumptions'!$F$10)</f>
        <v>1327.469612304687</v>
      </c>
      <c r="O55" s="12">
        <f>N55/(Calculations!$C$27^$AW55)/(Calculations!$D$27^($A55-1-$AW55+Calculations!$B$6/30))</f>
        <v>1155.8687306314175</v>
      </c>
      <c r="P55" s="23">
        <f t="shared" si="2"/>
        <v>5.5893469583449997</v>
      </c>
      <c r="Q55" s="12">
        <f>IF(OR(A55&lt;=360,$E55&lt;70),Q54*IF($B55="January",(1+IF(C55&gt;Personal!$L$18+1,Calculations!$B$22,Calculations!$B$21)),1),0)</f>
        <v>178.27587768554682</v>
      </c>
      <c r="R55" s="12">
        <f>IF(OR(A55&lt;=360,$E55&lt;70),IF(AND(Career!$F$15="Yes",$E55=62,$E54=61),Q55,R54*IF($B55="January",(1+IF(C55&gt;Personal!$L$18+1,Calculations!$C$22,Calculations!$C$21)),1)),0)</f>
        <v>178.27587768554682</v>
      </c>
      <c r="S55" s="12">
        <f>R55*(1-'Retiree Assumptions'!$F$8)</f>
        <v>139.05518459472651</v>
      </c>
      <c r="T55" s="12">
        <f>S55/(Calculations!$C$27^($A55-1+Calculations!$B$6/30))</f>
        <v>122.03371781523359</v>
      </c>
      <c r="U55" s="23">
        <f t="shared" si="3"/>
        <v>121.04392334816268</v>
      </c>
      <c r="W55">
        <f t="shared" si="38"/>
        <v>3</v>
      </c>
      <c r="X55">
        <f t="shared" si="20"/>
        <v>2029</v>
      </c>
      <c r="Y55">
        <f t="shared" si="21"/>
        <v>46</v>
      </c>
      <c r="Z55">
        <f t="shared" si="9"/>
        <v>44</v>
      </c>
      <c r="AA55" s="12">
        <f>S55*12*Subsidy!$I$15/Subsidy!$I$14</f>
        <v>1334.9297721093747</v>
      </c>
      <c r="AB55" s="12">
        <f>SUM(S$5:S55)*Subsidy!$I$15/Subsidy!$I$14</f>
        <v>5372.9674750781251</v>
      </c>
      <c r="AC55" s="12">
        <f>N55*Subsidy!$E$15/Subsidy!$E$14</f>
        <v>1061.9756898437497</v>
      </c>
      <c r="AD55" s="12">
        <f t="shared" si="10"/>
        <v>12743.708278124996</v>
      </c>
      <c r="AE55" s="12">
        <f>$AP55*AC55/(Calculations!$D$27^(A55-1+Calculations!$B$6/30))</f>
        <v>910.29355004889339</v>
      </c>
      <c r="AF55" s="12">
        <f>IF(AE55=0,0,SUM(AE55:AE$903)*AC55/AE55)</f>
        <v>441839.55643966177</v>
      </c>
      <c r="AH55" s="164">
        <f>VLOOKUP(E55,Rates2,5)*VLOOKUP(E55,Mort_Imp_Retirees,C55-'Mort Imp Cume'!$C$4+2)</f>
        <v>1.1029652697257371E-4</v>
      </c>
      <c r="AI55" s="16">
        <f t="shared" si="11"/>
        <v>0.99988970347302741</v>
      </c>
      <c r="AJ55" s="164">
        <f>VLOOKUP(F55,Rates2,6)*VLOOKUP(F55,Mort_Imp_Survivors,C55-'Mort Imp Cume'!$C$4+2)</f>
        <v>6.4575578453352557E-5</v>
      </c>
      <c r="AK55" s="16">
        <f t="shared" si="12"/>
        <v>0.99993542442154659</v>
      </c>
      <c r="AL55" s="164">
        <f>VLOOKUP(F55,Rates2,7)*VLOOKUP(F55,Mort_Imp_Survivors,C55-'Mort Imp Cume'!$C$4+2)</f>
        <v>1.4536506994120894E-4</v>
      </c>
      <c r="AM55" s="16">
        <f t="shared" si="13"/>
        <v>0.99985463493005877</v>
      </c>
      <c r="AN55" s="108">
        <f>PRODUCT(AI$4:AI54)</f>
        <v>0.99513977661119291</v>
      </c>
      <c r="AO55" s="16">
        <f>PRODUCT(AK$4:AK54)</f>
        <v>0.99673351979746838</v>
      </c>
      <c r="AP55" s="16">
        <f>PRODUCT(AM$4:AM54)</f>
        <v>0.99293314805786426</v>
      </c>
      <c r="AQ55" s="16">
        <f t="shared" si="14"/>
        <v>0.99188917223214068</v>
      </c>
      <c r="AR55" s="16">
        <f t="shared" si="15"/>
        <v>3.2506043790521992E-3</v>
      </c>
      <c r="AS55" s="16">
        <f t="shared" si="16"/>
        <v>1.0939486614593827E-4</v>
      </c>
      <c r="AT55" s="16">
        <f t="shared" si="17"/>
        <v>4.8356243319184712E-3</v>
      </c>
      <c r="AU55" s="16">
        <f t="shared" si="18"/>
        <v>2.4599056888648455E-5</v>
      </c>
      <c r="AV55" s="16">
        <f t="shared" si="19"/>
        <v>1.0976046121247741E-4</v>
      </c>
      <c r="AW55" s="30">
        <f>(SUMPRODUCT(AV$5:AV54,A$5:A54)+SUM(AV$5:AV54)*(Calculations!$B$6/30-0.5)+AV$4*Calculations!$B$6/30/2)/SUM(AV$4:AV54)</f>
        <v>26.671610213131707</v>
      </c>
      <c r="AX55" s="16"/>
    </row>
    <row r="56" spans="1:55" x14ac:dyDescent="0.25">
      <c r="A56">
        <f t="shared" si="7"/>
        <v>52</v>
      </c>
      <c r="B56" t="str">
        <f t="shared" si="22"/>
        <v>May</v>
      </c>
      <c r="C56">
        <f t="shared" si="0"/>
        <v>2029</v>
      </c>
      <c r="D56">
        <f t="shared" si="23"/>
        <v>202905</v>
      </c>
      <c r="E56">
        <f t="shared" ref="E56:F56" si="62">E44+1</f>
        <v>46</v>
      </c>
      <c r="F56">
        <f t="shared" si="62"/>
        <v>44</v>
      </c>
      <c r="G56" s="12">
        <f>G55*IF($B56="January",1+IF(C56&gt;Personal!$L$18+1,Calculations!$B$22,Calculations!$B$21),1)</f>
        <v>2742.7058105468741</v>
      </c>
      <c r="H56" s="12">
        <f>IF(AND(Career!$F$15="Yes",$E56=62,$E55=61),G56,H55*IF($B56="January",(1+IF(C56&gt;Personal!$L$18+1,Calculations!$C$22,Calculations!$C$21)),1))</f>
        <v>2742.7058105468741</v>
      </c>
      <c r="I56" s="12">
        <f>H56*(1-'Retiree Assumptions'!$F$8)</f>
        <v>2139.3105322265619</v>
      </c>
      <c r="J56" s="12">
        <f>I56/(Calculations!$C$27^($A56-1+Calculations!$B$6/30))</f>
        <v>1872.6412131550526</v>
      </c>
      <c r="K56" s="23">
        <f t="shared" si="1"/>
        <v>1863.3342165687909</v>
      </c>
      <c r="L56" s="12">
        <f>L55*IF($B56="January",(1+IF(C56&gt;Personal!$L$18+1,Calculations!$B$22,Calculations!$B$21)),1)</f>
        <v>1508.4881958007807</v>
      </c>
      <c r="M56" s="12">
        <f>IF(AND(Career!$F$15="Yes",$E56=62,$E55=61),L56,M55*IF($B56="January",(1+IF(C56&gt;Personal!$L$18+1,Calculations!$C$22,Calculations!$C$21)),1))</f>
        <v>1508.4881958007807</v>
      </c>
      <c r="N56" s="12">
        <f>M56*(1-'Retiree Assumptions'!$F$10)</f>
        <v>1327.469612304687</v>
      </c>
      <c r="O56" s="12">
        <f>N56/(Calculations!$C$27^$AW56)/(Calculations!$D$27^($A56-1-$AW56+Calculations!$B$6/30))</f>
        <v>1152.74519591067</v>
      </c>
      <c r="P56" s="23">
        <f t="shared" si="2"/>
        <v>5.6995368240722328</v>
      </c>
      <c r="Q56" s="12">
        <f>IF(OR(A56&lt;=360,$E56&lt;70),Q55*IF($B56="January",(1+IF(C56&gt;Personal!$L$18+1,Calculations!$B$22,Calculations!$B$21)),1),0)</f>
        <v>178.27587768554682</v>
      </c>
      <c r="R56" s="12">
        <f>IF(OR(A56&lt;=360,$E56&lt;70),IF(AND(Career!$F$15="Yes",$E56=62,$E55=61),Q56,R55*IF($B56="January",(1+IF(C56&gt;Personal!$L$18+1,Calculations!$C$22,Calculations!$C$21)),1)),0)</f>
        <v>178.27587768554682</v>
      </c>
      <c r="S56" s="12">
        <f>R56*(1-'Retiree Assumptions'!$F$8)</f>
        <v>139.05518459472651</v>
      </c>
      <c r="T56" s="12">
        <f>S56/(Calculations!$C$27^($A56-1+Calculations!$B$6/30))</f>
        <v>121.72167885507841</v>
      </c>
      <c r="U56" s="23">
        <f t="shared" si="3"/>
        <v>120.71330306079868</v>
      </c>
      <c r="W56">
        <f t="shared" si="38"/>
        <v>3</v>
      </c>
      <c r="X56">
        <f t="shared" si="20"/>
        <v>2029</v>
      </c>
      <c r="Y56">
        <f t="shared" si="21"/>
        <v>46</v>
      </c>
      <c r="Z56">
        <f t="shared" si="9"/>
        <v>44</v>
      </c>
      <c r="AA56" s="12">
        <f>S56*12*Subsidy!$I$15/Subsidy!$I$14</f>
        <v>1334.9297721093747</v>
      </c>
      <c r="AB56" s="12">
        <f>SUM(S$5:S56)*Subsidy!$I$15/Subsidy!$I$14</f>
        <v>5484.2116227539072</v>
      </c>
      <c r="AC56" s="12">
        <f>N56*Subsidy!$E$15/Subsidy!$E$14</f>
        <v>1061.9756898437497</v>
      </c>
      <c r="AD56" s="12">
        <f t="shared" si="10"/>
        <v>12743.708278124996</v>
      </c>
      <c r="AE56" s="12">
        <f>$AP56*AC56/(Calculations!$D$27^(A56-1+Calculations!$B$6/30))</f>
        <v>907.54111170166823</v>
      </c>
      <c r="AF56" s="12">
        <f>IF(AE56=0,0,SUM(AE56:AE$903)*AC56/AE56)</f>
        <v>442114.39414615894</v>
      </c>
      <c r="AH56" s="164">
        <f>VLOOKUP(E56,Rates2,5)*VLOOKUP(E56,Mort_Imp_Retirees,C56-'Mort Imp Cume'!$C$4+2)</f>
        <v>1.1029652697257371E-4</v>
      </c>
      <c r="AI56" s="16">
        <f t="shared" si="11"/>
        <v>0.99988970347302741</v>
      </c>
      <c r="AJ56" s="164">
        <f>VLOOKUP(F56,Rates2,6)*VLOOKUP(F56,Mort_Imp_Survivors,C56-'Mort Imp Cume'!$C$4+2)</f>
        <v>6.4575578453352557E-5</v>
      </c>
      <c r="AK56" s="16">
        <f t="shared" si="12"/>
        <v>0.99993542442154659</v>
      </c>
      <c r="AL56" s="164">
        <f>VLOOKUP(F56,Rates2,7)*VLOOKUP(F56,Mort_Imp_Survivors,C56-'Mort Imp Cume'!$C$4+2)</f>
        <v>1.4536506994120894E-4</v>
      </c>
      <c r="AM56" s="16">
        <f t="shared" si="13"/>
        <v>0.99985463493005877</v>
      </c>
      <c r="AN56" s="108">
        <f>PRODUCT(AI$4:AI55)</f>
        <v>0.99503001614998043</v>
      </c>
      <c r="AO56" s="16">
        <f>PRODUCT(AK$4:AK55)</f>
        <v>0.99666915515386356</v>
      </c>
      <c r="AP56" s="16">
        <f>PRODUCT(AM$4:AM55)</f>
        <v>0.99278881026134991</v>
      </c>
      <c r="AQ56" s="16">
        <f t="shared" si="14"/>
        <v>0.99171572554893617</v>
      </c>
      <c r="AR56" s="16">
        <f t="shared" si="15"/>
        <v>3.3142906010442193E-3</v>
      </c>
      <c r="AS56" s="16">
        <f t="shared" si="16"/>
        <v>1.0937573681453333E-4</v>
      </c>
      <c r="AT56" s="16">
        <f t="shared" si="17"/>
        <v>4.9443162671951911E-3</v>
      </c>
      <c r="AU56" s="16">
        <f t="shared" si="18"/>
        <v>2.5667582824423323E-5</v>
      </c>
      <c r="AV56" s="16">
        <f t="shared" si="19"/>
        <v>1.0974835501480677E-4</v>
      </c>
      <c r="AW56" s="30">
        <f>(SUMPRODUCT(AV$5:AV55,A$5:A55)+SUM(AV$5:AV55)*(Calculations!$B$6/30-0.5)+AV$4*Calculations!$B$6/30/2)/SUM(AV$4:AV55)</f>
        <v>27.219937048068804</v>
      </c>
      <c r="AX56" s="16"/>
      <c r="AY56" s="12"/>
    </row>
    <row r="57" spans="1:55" x14ac:dyDescent="0.25">
      <c r="A57">
        <f t="shared" si="7"/>
        <v>53</v>
      </c>
      <c r="B57" t="str">
        <f t="shared" si="22"/>
        <v>June</v>
      </c>
      <c r="C57">
        <f t="shared" si="0"/>
        <v>2029</v>
      </c>
      <c r="D57">
        <f t="shared" si="23"/>
        <v>202906</v>
      </c>
      <c r="E57">
        <f t="shared" ref="E57:F57" si="63">E45+1</f>
        <v>46</v>
      </c>
      <c r="F57">
        <f t="shared" si="63"/>
        <v>44</v>
      </c>
      <c r="G57" s="12">
        <f>G56*IF($B57="January",1+IF(C57&gt;Personal!$L$18+1,Calculations!$B$22,Calculations!$B$21),1)</f>
        <v>2742.7058105468741</v>
      </c>
      <c r="H57" s="12">
        <f>IF(AND(Career!$F$15="Yes",$E57=62,$E56=61),G57,H56*IF($B57="January",(1+IF(C57&gt;Personal!$L$18+1,Calculations!$C$22,Calculations!$C$21)),1))</f>
        <v>2742.7058105468741</v>
      </c>
      <c r="I57" s="12">
        <f>H57*(1-'Retiree Assumptions'!$F$8)</f>
        <v>2139.3105322265619</v>
      </c>
      <c r="J57" s="12">
        <f>I57/(Calculations!$C$27^($A57-1+Calculations!$B$6/30))</f>
        <v>1867.852888851261</v>
      </c>
      <c r="K57" s="23">
        <f t="shared" si="1"/>
        <v>1858.3646963774966</v>
      </c>
      <c r="L57" s="12">
        <f>L56*IF($B57="January",(1+IF(C57&gt;Personal!$L$18+1,Calculations!$B$22,Calculations!$B$21)),1)</f>
        <v>1508.4881958007807</v>
      </c>
      <c r="M57" s="12">
        <f>IF(AND(Career!$F$15="Yes",$E57=62,$E56=61),L57,M56*IF($B57="January",(1+IF(C57&gt;Personal!$L$18+1,Calculations!$C$22,Calculations!$C$21)),1))</f>
        <v>1508.4881958007807</v>
      </c>
      <c r="N57" s="12">
        <f>M57*(1-'Retiree Assumptions'!$F$10)</f>
        <v>1327.469612304687</v>
      </c>
      <c r="O57" s="12">
        <f>N57/(Calculations!$C$27^$AW57)/(Calculations!$D$27^($A57-1-$AW57+Calculations!$B$6/30))</f>
        <v>1149.6293055414933</v>
      </c>
      <c r="P57" s="23">
        <f t="shared" si="2"/>
        <v>5.8090461549078602</v>
      </c>
      <c r="Q57" s="12">
        <f>IF(OR(A57&lt;=360,$E57&lt;70),Q56*IF($B57="January",(1+IF(C57&gt;Personal!$L$18+1,Calculations!$B$22,Calculations!$B$21)),1),0)</f>
        <v>178.27587768554682</v>
      </c>
      <c r="R57" s="12">
        <f>IF(OR(A57&lt;=360,$E57&lt;70),IF(AND(Career!$F$15="Yes",$E57=62,$E56=61),Q57,R56*IF($B57="January",(1+IF(C57&gt;Personal!$L$18+1,Calculations!$C$22,Calculations!$C$21)),1)),0)</f>
        <v>178.27587768554682</v>
      </c>
      <c r="S57" s="12">
        <f>R57*(1-'Retiree Assumptions'!$F$8)</f>
        <v>139.05518459472651</v>
      </c>
      <c r="T57" s="12">
        <f>S57/(Calculations!$C$27^($A57-1+Calculations!$B$6/30))</f>
        <v>121.41043777533196</v>
      </c>
      <c r="U57" s="23">
        <f t="shared" si="3"/>
        <v>120.38358583218715</v>
      </c>
      <c r="W57">
        <f t="shared" si="38"/>
        <v>3</v>
      </c>
      <c r="X57">
        <f t="shared" si="20"/>
        <v>2029</v>
      </c>
      <c r="Y57">
        <f t="shared" si="21"/>
        <v>46</v>
      </c>
      <c r="Z57">
        <f t="shared" si="9"/>
        <v>44</v>
      </c>
      <c r="AA57" s="12">
        <f>S57*12*Subsidy!$I$15/Subsidy!$I$14</f>
        <v>1334.9297721093747</v>
      </c>
      <c r="AB57" s="12">
        <f>SUM(S$5:S57)*Subsidy!$I$15/Subsidy!$I$14</f>
        <v>5595.4557704296876</v>
      </c>
      <c r="AC57" s="12">
        <f>N57*Subsidy!$E$15/Subsidy!$E$14</f>
        <v>1061.9756898437497</v>
      </c>
      <c r="AD57" s="12">
        <f t="shared" si="10"/>
        <v>12743.708278124996</v>
      </c>
      <c r="AE57" s="12">
        <f>$AP57*AC57/(Calculations!$D$27^(A57-1+Calculations!$B$6/30))</f>
        <v>904.79699585310846</v>
      </c>
      <c r="AF57" s="12">
        <f>IF(AE57=0,0,SUM(AE57:AE$903)*AC57/AE57)</f>
        <v>442390.06539488671</v>
      </c>
      <c r="AH57" s="164">
        <f>VLOOKUP(E57,Rates2,5)*VLOOKUP(E57,Mort_Imp_Retirees,C57-'Mort Imp Cume'!$C$4+2)</f>
        <v>1.1029652697257371E-4</v>
      </c>
      <c r="AI57" s="16">
        <f t="shared" si="11"/>
        <v>0.99988970347302741</v>
      </c>
      <c r="AJ57" s="164">
        <f>VLOOKUP(F57,Rates2,6)*VLOOKUP(F57,Mort_Imp_Survivors,C57-'Mort Imp Cume'!$C$4+2)</f>
        <v>6.4575578453352557E-5</v>
      </c>
      <c r="AK57" s="16">
        <f t="shared" si="12"/>
        <v>0.99993542442154659</v>
      </c>
      <c r="AL57" s="164">
        <f>VLOOKUP(F57,Rates2,7)*VLOOKUP(F57,Mort_Imp_Survivors,C57-'Mort Imp Cume'!$C$4+2)</f>
        <v>1.4536506994120894E-4</v>
      </c>
      <c r="AM57" s="16">
        <f t="shared" si="13"/>
        <v>0.99985463493005877</v>
      </c>
      <c r="AN57" s="108">
        <f>PRODUCT(AI$4:AI56)</f>
        <v>0.99492026779496556</v>
      </c>
      <c r="AO57" s="16">
        <f>PRODUCT(AK$4:AK56)</f>
        <v>0.99660479466664287</v>
      </c>
      <c r="AP57" s="16">
        <f>PRODUCT(AM$4:AM56)</f>
        <v>0.9926444934465094</v>
      </c>
      <c r="AQ57" s="16">
        <f t="shared" si="14"/>
        <v>0.99154230919548303</v>
      </c>
      <c r="AR57" s="16">
        <f t="shared" si="15"/>
        <v>3.3779585994825729E-3</v>
      </c>
      <c r="AS57" s="16">
        <f t="shared" si="16"/>
        <v>1.0935661082817858E-4</v>
      </c>
      <c r="AT57" s="16">
        <f t="shared" si="17"/>
        <v>5.052973273129732E-3</v>
      </c>
      <c r="AU57" s="16">
        <f t="shared" si="18"/>
        <v>2.6758931904665405E-5</v>
      </c>
      <c r="AV57" s="16">
        <f t="shared" si="19"/>
        <v>1.0973625015240768E-4</v>
      </c>
      <c r="AW57" s="30">
        <f>(SUMPRODUCT(AV$5:AV56,A$5:A56)+SUM(AV$5:AV56)*(Calculations!$B$6/30-0.5)+AV$4*Calculations!$B$6/30/2)/SUM(AV$4:AV56)</f>
        <v>27.766116494476517</v>
      </c>
      <c r="AX57" s="16"/>
      <c r="AY57" s="12"/>
    </row>
    <row r="58" spans="1:55" x14ac:dyDescent="0.25">
      <c r="A58">
        <f t="shared" si="7"/>
        <v>54</v>
      </c>
      <c r="B58" t="str">
        <f t="shared" si="22"/>
        <v>July</v>
      </c>
      <c r="C58">
        <f t="shared" si="0"/>
        <v>2029</v>
      </c>
      <c r="D58">
        <f t="shared" si="23"/>
        <v>202907</v>
      </c>
      <c r="E58">
        <f t="shared" ref="E58:F58" si="64">E46+1</f>
        <v>46</v>
      </c>
      <c r="F58">
        <f t="shared" si="64"/>
        <v>44</v>
      </c>
      <c r="G58" s="12">
        <f>G57*IF($B58="January",1+IF(C58&gt;Personal!$L$18+1,Calculations!$B$22,Calculations!$B$21),1)</f>
        <v>2742.7058105468741</v>
      </c>
      <c r="H58" s="12">
        <f>IF(AND(Career!$F$15="Yes",$E58=62,$E57=61),G58,H57*IF($B58="January",(1+IF(C58&gt;Personal!$L$18+1,Calculations!$C$22,Calculations!$C$21)),1))</f>
        <v>2742.7058105468741</v>
      </c>
      <c r="I58" s="12">
        <f>H58*(1-'Retiree Assumptions'!$F$8)</f>
        <v>2139.3105322265619</v>
      </c>
      <c r="J58" s="12">
        <f>I58/(Calculations!$C$27^($A58-1+Calculations!$B$6/30))</f>
        <v>1863.0768082434211</v>
      </c>
      <c r="K58" s="23">
        <f t="shared" si="1"/>
        <v>1853.4084299174515</v>
      </c>
      <c r="L58" s="12">
        <f>L57*IF($B58="January",(1+IF(C58&gt;Personal!$L$18+1,Calculations!$B$22,Calculations!$B$21)),1)</f>
        <v>1508.4881958007807</v>
      </c>
      <c r="M58" s="12">
        <f>IF(AND(Career!$F$15="Yes",$E58=62,$E57=61),L58,M57*IF($B58="January",(1+IF(C58&gt;Personal!$L$18+1,Calculations!$C$22,Calculations!$C$21)),1))</f>
        <v>1508.4881958007807</v>
      </c>
      <c r="N58" s="12">
        <f>M58*(1-'Retiree Assumptions'!$F$10)</f>
        <v>1327.469612304687</v>
      </c>
      <c r="O58" s="12">
        <f>N58/(Calculations!$C$27^$AW58)/(Calculations!$D$27^($A58-1-$AW58+Calculations!$B$6/30))</f>
        <v>1146.5210932576756</v>
      </c>
      <c r="P58" s="23">
        <f t="shared" si="2"/>
        <v>5.9178779529737486</v>
      </c>
      <c r="Q58" s="12">
        <f>IF(OR(A58&lt;=360,$E58&lt;70),Q57*IF($B58="January",(1+IF(C58&gt;Personal!$L$18+1,Calculations!$B$22,Calculations!$B$21)),1),0)</f>
        <v>178.27587768554682</v>
      </c>
      <c r="R58" s="12">
        <f>IF(OR(A58&lt;=360,$E58&lt;70),IF(AND(Career!$F$15="Yes",$E58=62,$E57=61),Q58,R57*IF($B58="January",(1+IF(C58&gt;Personal!$L$18+1,Calculations!$C$22,Calculations!$C$21)),1)),0)</f>
        <v>178.27587768554682</v>
      </c>
      <c r="S58" s="12">
        <f>R58*(1-'Retiree Assumptions'!$F$8)</f>
        <v>139.05518459472651</v>
      </c>
      <c r="T58" s="12">
        <f>S58/(Calculations!$C$27^($A58-1+Calculations!$B$6/30))</f>
        <v>121.09999253582235</v>
      </c>
      <c r="U58" s="23">
        <f t="shared" si="3"/>
        <v>120.05476919570667</v>
      </c>
      <c r="W58">
        <f t="shared" si="38"/>
        <v>3</v>
      </c>
      <c r="X58">
        <f t="shared" si="20"/>
        <v>2029</v>
      </c>
      <c r="Y58">
        <f t="shared" si="21"/>
        <v>46</v>
      </c>
      <c r="Z58">
        <f t="shared" si="9"/>
        <v>44</v>
      </c>
      <c r="AA58" s="12">
        <f>S58*12*Subsidy!$I$15/Subsidy!$I$14</f>
        <v>1334.9297721093747</v>
      </c>
      <c r="AB58" s="12">
        <f>SUM(S$5:S58)*Subsidy!$I$15/Subsidy!$I$14</f>
        <v>5706.6999181054689</v>
      </c>
      <c r="AC58" s="12">
        <f>N58*Subsidy!$E$15/Subsidy!$E$14</f>
        <v>1061.9756898437497</v>
      </c>
      <c r="AD58" s="12">
        <f t="shared" si="10"/>
        <v>12743.708278124996</v>
      </c>
      <c r="AE58" s="12">
        <f>$AP58*AC58/(Calculations!$D$27^(A58-1+Calculations!$B$6/30))</f>
        <v>902.06117733862322</v>
      </c>
      <c r="AF58" s="12">
        <f>IF(AE58=0,0,SUM(AE58:AE$903)*AC58/AE58)</f>
        <v>442666.57271385577</v>
      </c>
      <c r="AH58" s="164">
        <f>VLOOKUP(E58,Rates2,5)*VLOOKUP(E58,Mort_Imp_Retirees,C58-'Mort Imp Cume'!$C$4+2)</f>
        <v>1.1029652697257371E-4</v>
      </c>
      <c r="AI58" s="16">
        <f t="shared" si="11"/>
        <v>0.99988970347302741</v>
      </c>
      <c r="AJ58" s="164">
        <f>VLOOKUP(F58,Rates2,6)*VLOOKUP(F58,Mort_Imp_Survivors,C58-'Mort Imp Cume'!$C$4+2)</f>
        <v>6.4575578453352557E-5</v>
      </c>
      <c r="AK58" s="16">
        <f t="shared" si="12"/>
        <v>0.99993542442154659</v>
      </c>
      <c r="AL58" s="164">
        <f>VLOOKUP(F58,Rates2,7)*VLOOKUP(F58,Mort_Imp_Survivors,C58-'Mort Imp Cume'!$C$4+2)</f>
        <v>1.4536506994120894E-4</v>
      </c>
      <c r="AM58" s="16">
        <f t="shared" si="13"/>
        <v>0.99985463493005877</v>
      </c>
      <c r="AN58" s="108">
        <f>PRODUCT(AI$4:AI57)</f>
        <v>0.99481053154481314</v>
      </c>
      <c r="AO58" s="16">
        <f>PRODUCT(AK$4:AK57)</f>
        <v>0.99654043833553785</v>
      </c>
      <c r="AP58" s="16">
        <f>PRODUCT(AM$4:AM57)</f>
        <v>0.99250019761029273</v>
      </c>
      <c r="AQ58" s="16">
        <f t="shared" si="14"/>
        <v>0.99136892316647751</v>
      </c>
      <c r="AR58" s="16">
        <f t="shared" si="15"/>
        <v>3.441608378335652E-3</v>
      </c>
      <c r="AS58" s="16">
        <f t="shared" si="16"/>
        <v>1.0933748818628911E-4</v>
      </c>
      <c r="AT58" s="16">
        <f t="shared" si="17"/>
        <v>5.1615953581446508E-3</v>
      </c>
      <c r="AU58" s="16">
        <f t="shared" si="18"/>
        <v>2.7873097042186226E-5</v>
      </c>
      <c r="AV58" s="16">
        <f t="shared" si="19"/>
        <v>1.0972414662513287E-4</v>
      </c>
      <c r="AW58" s="30">
        <f>(SUMPRODUCT(AV$5:AV57,A$5:A57)+SUM(AV$5:AV57)*(Calculations!$B$6/30-0.5)+AV$4*Calculations!$B$6/30/2)/SUM(AV$4:AV57)</f>
        <v>28.310283956354514</v>
      </c>
      <c r="AX58" s="16"/>
      <c r="AY58" s="12"/>
    </row>
    <row r="59" spans="1:55" x14ac:dyDescent="0.25">
      <c r="A59">
        <f t="shared" si="7"/>
        <v>55</v>
      </c>
      <c r="B59" t="str">
        <f t="shared" si="22"/>
        <v>August</v>
      </c>
      <c r="C59">
        <f t="shared" si="0"/>
        <v>2029</v>
      </c>
      <c r="D59">
        <f t="shared" si="23"/>
        <v>202908</v>
      </c>
      <c r="E59">
        <f t="shared" ref="E59:F59" si="65">E47+1</f>
        <v>46</v>
      </c>
      <c r="F59">
        <f t="shared" si="65"/>
        <v>44</v>
      </c>
      <c r="G59" s="12">
        <f>G58*IF($B59="January",1+IF(C59&gt;Personal!$L$18+1,Calculations!$B$22,Calculations!$B$21),1)</f>
        <v>2742.7058105468741</v>
      </c>
      <c r="H59" s="12">
        <f>IF(AND(Career!$F$15="Yes",$E59=62,$E58=61),G59,H58*IF($B59="January",(1+IF(C59&gt;Personal!$L$18+1,Calculations!$C$22,Calculations!$C$21)),1))</f>
        <v>2742.7058105468741</v>
      </c>
      <c r="I59" s="12">
        <f>H59*(1-'Retiree Assumptions'!$F$8)</f>
        <v>2139.3105322265619</v>
      </c>
      <c r="J59" s="12">
        <f>I59/(Calculations!$C$27^($A59-1+Calculations!$B$6/30))</f>
        <v>1858.3129400245271</v>
      </c>
      <c r="K59" s="23">
        <f t="shared" si="1"/>
        <v>1848.4653818408976</v>
      </c>
      <c r="L59" s="12">
        <f>L58*IF($B59="January",(1+IF(C59&gt;Personal!$L$18+1,Calculations!$B$22,Calculations!$B$21)),1)</f>
        <v>1508.4881958007807</v>
      </c>
      <c r="M59" s="12">
        <f>IF(AND(Career!$F$15="Yes",$E59=62,$E58=61),L59,M58*IF($B59="January",(1+IF(C59&gt;Personal!$L$18+1,Calculations!$C$22,Calculations!$C$21)),1))</f>
        <v>1508.4881958007807</v>
      </c>
      <c r="N59" s="12">
        <f>M59*(1-'Retiree Assumptions'!$F$10)</f>
        <v>1327.469612304687</v>
      </c>
      <c r="O59" s="12">
        <f>N59/(Calculations!$C$27^$AW59)/(Calculations!$D$27^($A59-1-$AW59+Calculations!$B$6/30))</f>
        <v>1143.4205881318144</v>
      </c>
      <c r="P59" s="23">
        <f t="shared" si="2"/>
        <v>6.0260352087700655</v>
      </c>
      <c r="Q59" s="12">
        <f>IF(OR(A59&lt;=360,$E59&lt;70),Q58*IF($B59="January",(1+IF(C59&gt;Personal!$L$18+1,Calculations!$B$22,Calculations!$B$21)),1),0)</f>
        <v>178.27587768554682</v>
      </c>
      <c r="R59" s="12">
        <f>IF(OR(A59&lt;=360,$E59&lt;70),IF(AND(Career!$F$15="Yes",$E59=62,$E58=61),Q59,R58*IF($B59="January",(1+IF(C59&gt;Personal!$L$18+1,Calculations!$C$22,Calculations!$C$21)),1)),0)</f>
        <v>178.27587768554682</v>
      </c>
      <c r="S59" s="12">
        <f>R59*(1-'Retiree Assumptions'!$F$8)</f>
        <v>139.05518459472651</v>
      </c>
      <c r="T59" s="12">
        <f>S59/(Calculations!$C$27^($A59-1+Calculations!$B$6/30))</f>
        <v>120.79034110159424</v>
      </c>
      <c r="U59" s="23">
        <f t="shared" si="3"/>
        <v>119.72685069147303</v>
      </c>
      <c r="W59">
        <f t="shared" si="38"/>
        <v>3</v>
      </c>
      <c r="X59">
        <f t="shared" si="20"/>
        <v>2029</v>
      </c>
      <c r="Y59">
        <f t="shared" si="21"/>
        <v>46</v>
      </c>
      <c r="Z59">
        <f t="shared" si="9"/>
        <v>44</v>
      </c>
      <c r="AA59" s="12">
        <f>S59*12*Subsidy!$I$15/Subsidy!$I$14</f>
        <v>1334.9297721093747</v>
      </c>
      <c r="AB59" s="12">
        <f>SUM(S$5:S59)*Subsidy!$I$15/Subsidy!$I$14</f>
        <v>5817.9440657812511</v>
      </c>
      <c r="AC59" s="12">
        <f>N59*Subsidy!$E$15/Subsidy!$E$14</f>
        <v>1061.9756898437497</v>
      </c>
      <c r="AD59" s="12">
        <f t="shared" si="10"/>
        <v>12743.708278124996</v>
      </c>
      <c r="AE59" s="12">
        <f>$AP59*AC59/(Calculations!$D$27^(A59-1+Calculations!$B$6/30))</f>
        <v>899.33363106971194</v>
      </c>
      <c r="AF59" s="12">
        <f>IF(AE59=0,0,SUM(AE59:AE$903)*AC59/AE59)</f>
        <v>442943.91863874387</v>
      </c>
      <c r="AH59" s="164">
        <f>VLOOKUP(E59,Rates2,5)*VLOOKUP(E59,Mort_Imp_Retirees,C59-'Mort Imp Cume'!$C$4+2)</f>
        <v>1.1029652697257371E-4</v>
      </c>
      <c r="AI59" s="16">
        <f t="shared" si="11"/>
        <v>0.99988970347302741</v>
      </c>
      <c r="AJ59" s="164">
        <f>VLOOKUP(F59,Rates2,6)*VLOOKUP(F59,Mort_Imp_Survivors,C59-'Mort Imp Cume'!$C$4+2)</f>
        <v>6.4575578453352557E-5</v>
      </c>
      <c r="AK59" s="16">
        <f t="shared" si="12"/>
        <v>0.99993542442154659</v>
      </c>
      <c r="AL59" s="164">
        <f>VLOOKUP(F59,Rates2,7)*VLOOKUP(F59,Mort_Imp_Survivors,C59-'Mort Imp Cume'!$C$4+2)</f>
        <v>1.4536506994120894E-4</v>
      </c>
      <c r="AM59" s="16">
        <f t="shared" si="13"/>
        <v>0.99985463493005877</v>
      </c>
      <c r="AN59" s="108">
        <f>PRODUCT(AI$4:AI58)</f>
        <v>0.994700807398188</v>
      </c>
      <c r="AO59" s="16">
        <f>PRODUCT(AK$4:AK58)</f>
        <v>0.99647608616028016</v>
      </c>
      <c r="AP59" s="16">
        <f>PRODUCT(AM$4:AM58)</f>
        <v>0.99235592274965045</v>
      </c>
      <c r="AQ59" s="16">
        <f t="shared" si="14"/>
        <v>0.99119556745661708</v>
      </c>
      <c r="AR59" s="16">
        <f t="shared" si="15"/>
        <v>3.5052399415709725E-3</v>
      </c>
      <c r="AS59" s="16">
        <f t="shared" si="16"/>
        <v>1.0931836888828011E-4</v>
      </c>
      <c r="AT59" s="16">
        <f t="shared" si="17"/>
        <v>5.2701825306606951E-3</v>
      </c>
      <c r="AU59" s="16">
        <f t="shared" si="18"/>
        <v>2.9010071151255347E-5</v>
      </c>
      <c r="AV59" s="16">
        <f t="shared" si="19"/>
        <v>1.0971204443283509E-4</v>
      </c>
      <c r="AW59" s="30">
        <f>(SUMPRODUCT(AV$5:AV58,A$5:A58)+SUM(AV$5:AV58)*(Calculations!$B$6/30-0.5)+AV$4*Calculations!$B$6/30/2)/SUM(AV$4:AV58)</f>
        <v>28.852563593871533</v>
      </c>
      <c r="AX59" s="16"/>
      <c r="AY59" s="12"/>
    </row>
    <row r="60" spans="1:55" x14ac:dyDescent="0.25">
      <c r="A60">
        <f t="shared" si="7"/>
        <v>56</v>
      </c>
      <c r="B60" t="str">
        <f t="shared" si="22"/>
        <v>September</v>
      </c>
      <c r="C60">
        <f t="shared" si="0"/>
        <v>2029</v>
      </c>
      <c r="D60">
        <f t="shared" si="23"/>
        <v>202909</v>
      </c>
      <c r="E60">
        <f t="shared" ref="E60:F60" si="66">E48+1</f>
        <v>46</v>
      </c>
      <c r="F60">
        <f t="shared" si="66"/>
        <v>44</v>
      </c>
      <c r="G60" s="12">
        <f>G59*IF($B60="January",1+IF(C60&gt;Personal!$L$18+1,Calculations!$B$22,Calculations!$B$21),1)</f>
        <v>2742.7058105468741</v>
      </c>
      <c r="H60" s="12">
        <f>IF(AND(Career!$F$15="Yes",$E60=62,$E59=61),G60,H59*IF($B60="January",(1+IF(C60&gt;Personal!$L$18+1,Calculations!$C$22,Calculations!$C$21)),1))</f>
        <v>2742.7058105468741</v>
      </c>
      <c r="I60" s="12">
        <f>H60*(1-'Retiree Assumptions'!$F$8)</f>
        <v>2139.3105322265619</v>
      </c>
      <c r="J60" s="12">
        <f>I60/(Calculations!$C$27^($A60-1+Calculations!$B$6/30))</f>
        <v>1853.5612529676257</v>
      </c>
      <c r="K60" s="23">
        <f t="shared" si="1"/>
        <v>1843.5355168943497</v>
      </c>
      <c r="L60" s="12">
        <f>L59*IF($B60="January",(1+IF(C60&gt;Personal!$L$18+1,Calculations!$B$22,Calculations!$B$21)),1)</f>
        <v>1508.4881958007807</v>
      </c>
      <c r="M60" s="12">
        <f>IF(AND(Career!$F$15="Yes",$E60=62,$E59=61),L60,M59*IF($B60="January",(1+IF(C60&gt;Personal!$L$18+1,Calculations!$C$22,Calculations!$C$21)),1))</f>
        <v>1508.4881958007807</v>
      </c>
      <c r="N60" s="12">
        <f>M60*(1-'Retiree Assumptions'!$F$10)</f>
        <v>1327.469612304687</v>
      </c>
      <c r="O60" s="12">
        <f>N60/(Calculations!$C$27^$AW60)/(Calculations!$D$27^($A60-1-$AW60+Calculations!$B$6/30))</f>
        <v>1140.327815055366</v>
      </c>
      <c r="P60" s="23">
        <f t="shared" si="2"/>
        <v>6.1335209012163201</v>
      </c>
      <c r="Q60" s="12">
        <f>IF(OR(A60&lt;=360,$E60&lt;70),Q59*IF($B60="January",(1+IF(C60&gt;Personal!$L$18+1,Calculations!$B$22,Calculations!$B$21)),1),0)</f>
        <v>178.27587768554682</v>
      </c>
      <c r="R60" s="12">
        <f>IF(OR(A60&lt;=360,$E60&lt;70),IF(AND(Career!$F$15="Yes",$E60=62,$E59=61),Q60,R59*IF($B60="January",(1+IF(C60&gt;Personal!$L$18+1,Calculations!$C$22,Calculations!$C$21)),1)),0)</f>
        <v>178.27587768554682</v>
      </c>
      <c r="S60" s="12">
        <f>R60*(1-'Retiree Assumptions'!$F$8)</f>
        <v>139.05518459472651</v>
      </c>
      <c r="T60" s="12">
        <f>S60/(Calculations!$C$27^($A60-1+Calculations!$B$6/30))</f>
        <v>120.48148144289567</v>
      </c>
      <c r="U60" s="23">
        <f t="shared" si="3"/>
        <v>119.399827866321</v>
      </c>
      <c r="W60">
        <f t="shared" si="38"/>
        <v>3</v>
      </c>
      <c r="X60">
        <f t="shared" si="20"/>
        <v>2029</v>
      </c>
      <c r="Y60">
        <f t="shared" si="21"/>
        <v>46</v>
      </c>
      <c r="Z60">
        <f t="shared" si="9"/>
        <v>44</v>
      </c>
      <c r="AA60" s="12">
        <f>S60*12*Subsidy!$I$15/Subsidy!$I$14</f>
        <v>1334.9297721093747</v>
      </c>
      <c r="AB60" s="12">
        <f>SUM(S$5:S60)*Subsidy!$I$15/Subsidy!$I$14</f>
        <v>5929.1882134570315</v>
      </c>
      <c r="AC60" s="12">
        <f>N60*Subsidy!$E$15/Subsidy!$E$14</f>
        <v>1061.9756898437497</v>
      </c>
      <c r="AD60" s="12">
        <f t="shared" si="10"/>
        <v>12743.708278124996</v>
      </c>
      <c r="AE60" s="12">
        <f>$AP60*AC60/(Calculations!$D$27^(A60-1+Calculations!$B$6/30))</f>
        <v>896.61433203373326</v>
      </c>
      <c r="AF60" s="12">
        <f>IF(AE60=0,0,SUM(AE60:AE$903)*AC60/AE60)</f>
        <v>443222.10571291909</v>
      </c>
      <c r="AH60" s="164">
        <f>VLOOKUP(E60,Rates2,5)*VLOOKUP(E60,Mort_Imp_Retirees,C60-'Mort Imp Cume'!$C$4+2)</f>
        <v>1.1029652697257371E-4</v>
      </c>
      <c r="AI60" s="16">
        <f t="shared" si="11"/>
        <v>0.99988970347302741</v>
      </c>
      <c r="AJ60" s="164">
        <f>VLOOKUP(F60,Rates2,6)*VLOOKUP(F60,Mort_Imp_Survivors,C60-'Mort Imp Cume'!$C$4+2)</f>
        <v>6.4575578453352557E-5</v>
      </c>
      <c r="AK60" s="16">
        <f t="shared" si="12"/>
        <v>0.99993542442154659</v>
      </c>
      <c r="AL60" s="164">
        <f>VLOOKUP(F60,Rates2,7)*VLOOKUP(F60,Mort_Imp_Survivors,C60-'Mort Imp Cume'!$C$4+2)</f>
        <v>1.4536506994120894E-4</v>
      </c>
      <c r="AM60" s="16">
        <f t="shared" si="13"/>
        <v>0.99985463493005877</v>
      </c>
      <c r="AN60" s="108">
        <f>PRODUCT(AI$4:AI59)</f>
        <v>0.99459109535375512</v>
      </c>
      <c r="AO60" s="16">
        <f>PRODUCT(AK$4:AK59)</f>
        <v>0.99641173814060136</v>
      </c>
      <c r="AP60" s="16">
        <f>PRODUCT(AM$4:AM59)</f>
        <v>0.99221166886153334</v>
      </c>
      <c r="AQ60" s="16">
        <f t="shared" si="14"/>
        <v>0.99102224206059975</v>
      </c>
      <c r="AR60" s="16">
        <f t="shared" si="15"/>
        <v>3.5688532931554E-3</v>
      </c>
      <c r="AS60" s="16">
        <f t="shared" si="16"/>
        <v>1.092992529335668E-4</v>
      </c>
      <c r="AT60" s="16">
        <f t="shared" si="17"/>
        <v>5.3787347990968022E-3</v>
      </c>
      <c r="AU60" s="16">
        <f t="shared" si="18"/>
        <v>3.0169847148053125E-5</v>
      </c>
      <c r="AV60" s="16">
        <f t="shared" si="19"/>
        <v>1.0969994357536707E-4</v>
      </c>
      <c r="AW60" s="30">
        <f>(SUMPRODUCT(AV$5:AV59,A$5:A59)+SUM(AV$5:AV59)*(Calculations!$B$6/30-0.5)+AV$4*Calculations!$B$6/30/2)/SUM(AV$4:AV59)</f>
        <v>29.393069466726942</v>
      </c>
      <c r="AX60" s="16"/>
      <c r="AY60" s="12"/>
      <c r="AZ60" s="12"/>
    </row>
    <row r="61" spans="1:55" x14ac:dyDescent="0.25">
      <c r="A61">
        <f t="shared" si="7"/>
        <v>57</v>
      </c>
      <c r="B61" t="str">
        <f t="shared" si="22"/>
        <v>October</v>
      </c>
      <c r="C61">
        <f t="shared" si="0"/>
        <v>2029</v>
      </c>
      <c r="D61">
        <f t="shared" si="23"/>
        <v>202910</v>
      </c>
      <c r="E61">
        <f t="shared" ref="E61:F61" si="67">E49+1</f>
        <v>46</v>
      </c>
      <c r="F61">
        <f t="shared" si="67"/>
        <v>44</v>
      </c>
      <c r="G61" s="12">
        <f>G60*IF($B61="January",1+IF(C61&gt;Personal!$L$18+1,Calculations!$B$22,Calculations!$B$21),1)</f>
        <v>2742.7058105468741</v>
      </c>
      <c r="H61" s="12">
        <f>IF(AND(Career!$F$15="Yes",$E61=62,$E60=61),G61,H60*IF($B61="January",(1+IF(C61&gt;Personal!$L$18+1,Calculations!$C$22,Calculations!$C$21)),1))</f>
        <v>2742.7058105468741</v>
      </c>
      <c r="I61" s="12">
        <f>H61*(1-'Retiree Assumptions'!$F$8)</f>
        <v>2139.3105322265619</v>
      </c>
      <c r="J61" s="12">
        <f>I61/(Calculations!$C$27^($A61-1+Calculations!$B$6/30))</f>
        <v>1848.8217159256119</v>
      </c>
      <c r="K61" s="23">
        <f t="shared" si="1"/>
        <v>1838.6187999183455</v>
      </c>
      <c r="L61" s="12">
        <f>L60*IF($B61="January",(1+IF(C61&gt;Personal!$L$18+1,Calculations!$B$22,Calculations!$B$21)),1)</f>
        <v>1508.4881958007807</v>
      </c>
      <c r="M61" s="12">
        <f>IF(AND(Career!$F$15="Yes",$E61=62,$E60=61),L61,M60*IF($B61="January",(1+IF(C61&gt;Personal!$L$18+1,Calculations!$C$22,Calculations!$C$21)),1))</f>
        <v>1508.4881958007807</v>
      </c>
      <c r="N61" s="12">
        <f>M61*(1-'Retiree Assumptions'!$F$10)</f>
        <v>1327.469612304687</v>
      </c>
      <c r="O61" s="12">
        <f>N61/(Calculations!$C$27^$AW61)/(Calculations!$D$27^($A61-1-$AW61+Calculations!$B$6/30))</f>
        <v>1137.2427951612876</v>
      </c>
      <c r="P61" s="23">
        <f t="shared" si="2"/>
        <v>6.2403379976924018</v>
      </c>
      <c r="Q61" s="12">
        <f>IF(OR(A61&lt;=360,$E61&lt;70),Q60*IF($B61="January",(1+IF(C61&gt;Personal!$L$18+1,Calculations!$B$22,Calculations!$B$21)),1),0)</f>
        <v>178.27587768554682</v>
      </c>
      <c r="R61" s="12">
        <f>IF(OR(A61&lt;=360,$E61&lt;70),IF(AND(Career!$F$15="Yes",$E61=62,$E60=61),Q61,R60*IF($B61="January",(1+IF(C61&gt;Personal!$L$18+1,Calculations!$C$22,Calculations!$C$21)),1)),0)</f>
        <v>178.27587768554682</v>
      </c>
      <c r="S61" s="12">
        <f>R61*(1-'Retiree Assumptions'!$F$8)</f>
        <v>139.05518459472651</v>
      </c>
      <c r="T61" s="12">
        <f>S61/(Calculations!$C$27^($A61-1+Calculations!$B$6/30))</f>
        <v>120.17341153516476</v>
      </c>
      <c r="U61" s="23">
        <f t="shared" si="3"/>
        <v>119.07369827378599</v>
      </c>
      <c r="W61">
        <f t="shared" si="38"/>
        <v>3</v>
      </c>
      <c r="X61">
        <f t="shared" si="20"/>
        <v>2029</v>
      </c>
      <c r="Y61">
        <f t="shared" si="21"/>
        <v>46</v>
      </c>
      <c r="Z61">
        <f t="shared" si="9"/>
        <v>44</v>
      </c>
      <c r="AA61" s="12">
        <f>S61*12*Subsidy!$I$15/Subsidy!$I$14</f>
        <v>1334.9297721093747</v>
      </c>
      <c r="AB61" s="12">
        <f>SUM(S$5:S61)*Subsidy!$I$15/Subsidy!$I$14</f>
        <v>6040.4323611328127</v>
      </c>
      <c r="AC61" s="12">
        <f>N61*Subsidy!$E$15/Subsidy!$E$14</f>
        <v>1061.9756898437497</v>
      </c>
      <c r="AD61" s="12">
        <f t="shared" si="10"/>
        <v>12743.708278124996</v>
      </c>
      <c r="AE61" s="12">
        <f>$AP61*AC61/(Calculations!$D$27^(A61-1+Calculations!$B$6/30))</f>
        <v>893.90325529367681</v>
      </c>
      <c r="AF61" s="12">
        <f>IF(AE61=0,0,SUM(AE61:AE$903)*AC61/AE61)</f>
        <v>443501.13648746279</v>
      </c>
      <c r="AH61" s="164">
        <f>VLOOKUP(E61,Rates2,5)*VLOOKUP(E61,Mort_Imp_Retirees,C61-'Mort Imp Cume'!$C$4+2)</f>
        <v>1.1029652697257371E-4</v>
      </c>
      <c r="AI61" s="16">
        <f t="shared" si="11"/>
        <v>0.99988970347302741</v>
      </c>
      <c r="AJ61" s="164">
        <f>VLOOKUP(F61,Rates2,6)*VLOOKUP(F61,Mort_Imp_Survivors,C61-'Mort Imp Cume'!$C$4+2)</f>
        <v>6.4575578453352557E-5</v>
      </c>
      <c r="AK61" s="16">
        <f t="shared" si="12"/>
        <v>0.99993542442154659</v>
      </c>
      <c r="AL61" s="164">
        <f>VLOOKUP(F61,Rates2,7)*VLOOKUP(F61,Mort_Imp_Survivors,C61-'Mort Imp Cume'!$C$4+2)</f>
        <v>1.4536506994120894E-4</v>
      </c>
      <c r="AM61" s="16">
        <f t="shared" si="13"/>
        <v>0.99985463493005877</v>
      </c>
      <c r="AN61" s="108">
        <f>PRODUCT(AI$4:AI60)</f>
        <v>0.99448139541017977</v>
      </c>
      <c r="AO61" s="16">
        <f>PRODUCT(AK$4:AK60)</f>
        <v>0.9963473942762332</v>
      </c>
      <c r="AP61" s="16">
        <f>PRODUCT(AM$4:AM60)</f>
        <v>0.99206743594289282</v>
      </c>
      <c r="AQ61" s="16">
        <f t="shared" si="14"/>
        <v>0.99084894697312498</v>
      </c>
      <c r="AR61" s="16">
        <f t="shared" si="15"/>
        <v>3.6324484370548167E-3</v>
      </c>
      <c r="AS61" s="16">
        <f t="shared" si="16"/>
        <v>1.092801403215646E-4</v>
      </c>
      <c r="AT61" s="16">
        <f t="shared" si="17"/>
        <v>5.487252171870103E-3</v>
      </c>
      <c r="AU61" s="16">
        <f t="shared" si="18"/>
        <v>3.1352417950102594E-5</v>
      </c>
      <c r="AV61" s="16">
        <f t="shared" si="19"/>
        <v>1.0968784405258163E-4</v>
      </c>
      <c r="AW61" s="30">
        <f>(SUMPRODUCT(AV$5:AV60,A$5:A60)+SUM(AV$5:AV60)*(Calculations!$B$6/30-0.5)+AV$4*Calculations!$B$6/30/2)/SUM(AV$4:AV60)</f>
        <v>29.931906540774005</v>
      </c>
      <c r="AX61" s="16"/>
      <c r="AY61" s="12"/>
      <c r="AZ61" s="12"/>
    </row>
    <row r="62" spans="1:55" x14ac:dyDescent="0.25">
      <c r="A62">
        <f t="shared" si="7"/>
        <v>58</v>
      </c>
      <c r="B62" t="str">
        <f t="shared" si="22"/>
        <v>November</v>
      </c>
      <c r="C62">
        <f t="shared" si="0"/>
        <v>2029</v>
      </c>
      <c r="D62">
        <f t="shared" si="23"/>
        <v>202911</v>
      </c>
      <c r="E62">
        <f t="shared" ref="E62:F62" si="68">E50+1</f>
        <v>46</v>
      </c>
      <c r="F62">
        <f t="shared" si="68"/>
        <v>44</v>
      </c>
      <c r="G62" s="12">
        <f>G61*IF($B62="January",1+IF(C62&gt;Personal!$L$18+1,Calculations!$B$22,Calculations!$B$21),1)</f>
        <v>2742.7058105468741</v>
      </c>
      <c r="H62" s="12">
        <f>IF(AND(Career!$F$15="Yes",$E62=62,$E61=61),G62,H61*IF($B62="January",(1+IF(C62&gt;Personal!$L$18+1,Calculations!$C$22,Calculations!$C$21)),1))</f>
        <v>2742.7058105468741</v>
      </c>
      <c r="I62" s="12">
        <f>H62*(1-'Retiree Assumptions'!$F$8)</f>
        <v>2139.3105322265619</v>
      </c>
      <c r="J62" s="12">
        <f>I62/(Calculations!$C$27^($A62-1+Calculations!$B$6/30))</f>
        <v>1844.0942978310229</v>
      </c>
      <c r="K62" s="23">
        <f t="shared" si="1"/>
        <v>1833.7151958471925</v>
      </c>
      <c r="L62" s="12">
        <f>L61*IF($B62="January",(1+IF(C62&gt;Personal!$L$18+1,Calculations!$B$22,Calculations!$B$21)),1)</f>
        <v>1508.4881958007807</v>
      </c>
      <c r="M62" s="12">
        <f>IF(AND(Career!$F$15="Yes",$E62=62,$E61=61),L62,M61*IF($B62="January",(1+IF(C62&gt;Personal!$L$18+1,Calculations!$C$22,Calculations!$C$21)),1))</f>
        <v>1508.4881958007807</v>
      </c>
      <c r="N62" s="12">
        <f>M62*(1-'Retiree Assumptions'!$F$10)</f>
        <v>1327.469612304687</v>
      </c>
      <c r="O62" s="12">
        <f>N62/(Calculations!$C$27^$AW62)/(Calculations!$D$27^($A62-1-$AW62+Calculations!$B$6/30))</f>
        <v>1134.1655461971141</v>
      </c>
      <c r="P62" s="23">
        <f t="shared" si="2"/>
        <v>6.3464894540795633</v>
      </c>
      <c r="Q62" s="12">
        <f>IF(OR(A62&lt;=360,$E62&lt;70),Q61*IF($B62="January",(1+IF(C62&gt;Personal!$L$18+1,Calculations!$B$22,Calculations!$B$21)),1),0)</f>
        <v>178.27587768554682</v>
      </c>
      <c r="R62" s="12">
        <f>IF(OR(A62&lt;=360,$E62&lt;70),IF(AND(Career!$F$15="Yes",$E62=62,$E61=61),Q62,R61*IF($B62="January",(1+IF(C62&gt;Personal!$L$18+1,Calculations!$C$22,Calculations!$C$21)),1)),0)</f>
        <v>178.27587768554682</v>
      </c>
      <c r="S62" s="12">
        <f>R62*(1-'Retiree Assumptions'!$F$8)</f>
        <v>139.05518459472651</v>
      </c>
      <c r="T62" s="12">
        <f>S62/(Calculations!$C$27^($A62-1+Calculations!$B$6/30))</f>
        <v>119.86612935901647</v>
      </c>
      <c r="U62" s="23">
        <f t="shared" si="3"/>
        <v>118.74845947408568</v>
      </c>
      <c r="W62">
        <f t="shared" si="38"/>
        <v>3</v>
      </c>
      <c r="X62">
        <f t="shared" si="20"/>
        <v>2029</v>
      </c>
      <c r="Y62">
        <f t="shared" si="21"/>
        <v>46</v>
      </c>
      <c r="Z62">
        <f t="shared" si="9"/>
        <v>44</v>
      </c>
      <c r="AA62" s="12">
        <f>S62*12*Subsidy!$I$15/Subsidy!$I$14</f>
        <v>1334.9297721093747</v>
      </c>
      <c r="AB62" s="12">
        <f>SUM(S$5:S62)*Subsidy!$I$15/Subsidy!$I$14</f>
        <v>6151.6765088085949</v>
      </c>
      <c r="AC62" s="12">
        <f>N62*Subsidy!$E$15/Subsidy!$E$14</f>
        <v>1061.9756898437497</v>
      </c>
      <c r="AD62" s="12">
        <f t="shared" si="10"/>
        <v>12743.708278124996</v>
      </c>
      <c r="AE62" s="12">
        <f>$AP62*AC62/(Calculations!$D$27^(A62-1+Calculations!$B$6/30))</f>
        <v>891.20037598793226</v>
      </c>
      <c r="AF62" s="12">
        <f>IF(AE62=0,0,SUM(AE62:AE$903)*AC62/AE62)</f>
        <v>443781.01352119457</v>
      </c>
      <c r="AH62" s="164">
        <f>VLOOKUP(E62,Rates2,5)*VLOOKUP(E62,Mort_Imp_Retirees,C62-'Mort Imp Cume'!$C$4+2)</f>
        <v>1.1029652697257371E-4</v>
      </c>
      <c r="AI62" s="16">
        <f t="shared" si="11"/>
        <v>0.99988970347302741</v>
      </c>
      <c r="AJ62" s="164">
        <f>VLOOKUP(F62,Rates2,6)*VLOOKUP(F62,Mort_Imp_Survivors,C62-'Mort Imp Cume'!$C$4+2)</f>
        <v>6.4575578453352557E-5</v>
      </c>
      <c r="AK62" s="16">
        <f t="shared" si="12"/>
        <v>0.99993542442154659</v>
      </c>
      <c r="AL62" s="164">
        <f>VLOOKUP(F62,Rates2,7)*VLOOKUP(F62,Mort_Imp_Survivors,C62-'Mort Imp Cume'!$C$4+2)</f>
        <v>1.4536506994120894E-4</v>
      </c>
      <c r="AM62" s="16">
        <f t="shared" si="13"/>
        <v>0.99985463493005877</v>
      </c>
      <c r="AN62" s="108">
        <f>PRODUCT(AI$4:AI61)</f>
        <v>0.99437170756612714</v>
      </c>
      <c r="AO62" s="16">
        <f>PRODUCT(AK$4:AK61)</f>
        <v>0.99628305456690724</v>
      </c>
      <c r="AP62" s="16">
        <f>PRODUCT(AM$4:AM61)</f>
        <v>0.99192322399068056</v>
      </c>
      <c r="AQ62" s="16">
        <f t="shared" si="14"/>
        <v>0.99067568218889257</v>
      </c>
      <c r="AR62" s="16">
        <f t="shared" si="15"/>
        <v>3.6960253772345612E-3</v>
      </c>
      <c r="AS62" s="16">
        <f t="shared" si="16"/>
        <v>1.0926103105168897E-4</v>
      </c>
      <c r="AT62" s="16">
        <f t="shared" si="17"/>
        <v>5.5957346573959187E-3</v>
      </c>
      <c r="AU62" s="16">
        <f t="shared" si="18"/>
        <v>3.2557776476949477E-5</v>
      </c>
      <c r="AV62" s="16">
        <f t="shared" si="19"/>
        <v>1.0967574586433152E-4</v>
      </c>
      <c r="AW62" s="30">
        <f>(SUMPRODUCT(AV$5:AV61,A$5:A61)+SUM(AV$5:AV61)*(Calculations!$B$6/30-0.5)+AV$4*Calculations!$B$6/30/2)/SUM(AV$4:AV61)</f>
        <v>30.469171576610425</v>
      </c>
      <c r="AX62" s="16"/>
      <c r="AY62" s="12"/>
      <c r="AZ62" s="12"/>
    </row>
    <row r="63" spans="1:55" x14ac:dyDescent="0.25">
      <c r="A63">
        <f t="shared" si="7"/>
        <v>59</v>
      </c>
      <c r="B63" t="str">
        <f t="shared" si="22"/>
        <v>December</v>
      </c>
      <c r="C63">
        <f t="shared" si="0"/>
        <v>2029</v>
      </c>
      <c r="D63">
        <f t="shared" si="23"/>
        <v>202912</v>
      </c>
      <c r="E63">
        <f t="shared" ref="E63:F63" si="69">E51+1</f>
        <v>46</v>
      </c>
      <c r="F63">
        <f t="shared" si="69"/>
        <v>44</v>
      </c>
      <c r="G63" s="12">
        <f>G62*IF($B63="January",1+IF(C63&gt;Personal!$L$18+1,Calculations!$B$22,Calculations!$B$21),1)</f>
        <v>2742.7058105468741</v>
      </c>
      <c r="H63" s="12">
        <f>IF(AND(Career!$F$15="Yes",$E63=62,$E62=61),G63,H62*IF($B63="January",(1+IF(C63&gt;Personal!$L$18+1,Calculations!$C$22,Calculations!$C$21)),1))</f>
        <v>2742.7058105468741</v>
      </c>
      <c r="I63" s="12">
        <f>H63*(1-'Retiree Assumptions'!$F$8)</f>
        <v>2139.3105322265619</v>
      </c>
      <c r="J63" s="12">
        <f>I63/(Calculations!$C$27^($A63-1+Calculations!$B$6/30))</f>
        <v>1839.3789676958338</v>
      </c>
      <c r="K63" s="23">
        <f t="shared" si="1"/>
        <v>1828.8246697087172</v>
      </c>
      <c r="L63" s="12">
        <f>L62*IF($B63="January",(1+IF(C63&gt;Personal!$L$18+1,Calculations!$B$22,Calculations!$B$21)),1)</f>
        <v>1508.4881958007807</v>
      </c>
      <c r="M63" s="12">
        <f>IF(AND(Career!$F$15="Yes",$E63=62,$E62=61),L63,M62*IF($B63="January",(1+IF(C63&gt;Personal!$L$18+1,Calculations!$C$22,Calculations!$C$21)),1))</f>
        <v>1508.4881958007807</v>
      </c>
      <c r="N63" s="12">
        <f>M63*(1-'Retiree Assumptions'!$F$10)</f>
        <v>1327.469612304687</v>
      </c>
      <c r="O63" s="12">
        <f>N63/(Calculations!$C$27^$AW63)/(Calculations!$D$27^($A63-1-$AW63+Calculations!$B$6/30))</f>
        <v>1131.0960828551222</v>
      </c>
      <c r="P63" s="23">
        <f t="shared" si="2"/>
        <v>6.4519782148013309</v>
      </c>
      <c r="Q63" s="12">
        <f>IF(OR(A63&lt;=360,$E63&lt;70),Q62*IF($B63="January",(1+IF(C63&gt;Personal!$L$18+1,Calculations!$B$22,Calculations!$B$21)),1),0)</f>
        <v>178.27587768554682</v>
      </c>
      <c r="R63" s="12">
        <f>IF(OR(A63&lt;=360,$E63&lt;70),IF(AND(Career!$F$15="Yes",$E63=62,$E62=61),Q63,R62*IF($B63="January",(1+IF(C63&gt;Personal!$L$18+1,Calculations!$C$22,Calculations!$C$21)),1)),0)</f>
        <v>178.27587768554682</v>
      </c>
      <c r="S63" s="12">
        <f>R63*(1-'Retiree Assumptions'!$F$8)</f>
        <v>139.05518459472651</v>
      </c>
      <c r="T63" s="12">
        <f>S63/(Calculations!$C$27^($A63-1+Calculations!$B$6/30))</f>
        <v>119.55963290022918</v>
      </c>
      <c r="U63" s="23">
        <f t="shared" si="3"/>
        <v>118.42410903410176</v>
      </c>
      <c r="W63">
        <f t="shared" si="38"/>
        <v>3</v>
      </c>
      <c r="X63">
        <f t="shared" si="20"/>
        <v>2029</v>
      </c>
      <c r="Y63">
        <f t="shared" si="21"/>
        <v>46</v>
      </c>
      <c r="Z63">
        <f t="shared" si="9"/>
        <v>44</v>
      </c>
      <c r="AA63" s="12">
        <f>S63*12*Subsidy!$I$15/Subsidy!$I$14</f>
        <v>1334.9297721093747</v>
      </c>
      <c r="AB63" s="12">
        <f>SUM(S$5:S63)*Subsidy!$I$15/Subsidy!$I$14</f>
        <v>6262.9206564843753</v>
      </c>
      <c r="AC63" s="12">
        <f>N63*Subsidy!$E$15/Subsidy!$E$14</f>
        <v>1061.9756898437497</v>
      </c>
      <c r="AD63" s="12">
        <f t="shared" si="10"/>
        <v>12743.708278124996</v>
      </c>
      <c r="AE63" s="12">
        <f>$AP63*AC63/(Calculations!$D$27^(A63-1+Calculations!$B$6/30))</f>
        <v>888.50566933006485</v>
      </c>
      <c r="AF63" s="12">
        <f>IF(AE63=0,0,SUM(AE63:AE$903)*AC63/AE63)</f>
        <v>444061.739380693</v>
      </c>
      <c r="AH63" s="164">
        <f>VLOOKUP(E63,Rates2,5)*VLOOKUP(E63,Mort_Imp_Retirees,C63-'Mort Imp Cume'!$C$4+2)</f>
        <v>1.1029652697257371E-4</v>
      </c>
      <c r="AI63" s="16">
        <f t="shared" si="11"/>
        <v>0.99988970347302741</v>
      </c>
      <c r="AJ63" s="164">
        <f>VLOOKUP(F63,Rates2,6)*VLOOKUP(F63,Mort_Imp_Survivors,C63-'Mort Imp Cume'!$C$4+2)</f>
        <v>6.4575578453352557E-5</v>
      </c>
      <c r="AK63" s="16">
        <f t="shared" si="12"/>
        <v>0.99993542442154659</v>
      </c>
      <c r="AL63" s="164">
        <f>VLOOKUP(F63,Rates2,7)*VLOOKUP(F63,Mort_Imp_Survivors,C63-'Mort Imp Cume'!$C$4+2)</f>
        <v>1.4536506994120894E-4</v>
      </c>
      <c r="AM63" s="16">
        <f t="shared" si="13"/>
        <v>0.99985463493005877</v>
      </c>
      <c r="AN63" s="108">
        <f>PRODUCT(AI$4:AI62)</f>
        <v>0.99426203182026285</v>
      </c>
      <c r="AO63" s="16">
        <f>PRODUCT(AK$4:AK62)</f>
        <v>0.99621871901235526</v>
      </c>
      <c r="AP63" s="16">
        <f>PRODUCT(AM$4:AM62)</f>
        <v>0.99177903300184878</v>
      </c>
      <c r="AQ63" s="16">
        <f t="shared" si="14"/>
        <v>0.99050244770260387</v>
      </c>
      <c r="AR63" s="16">
        <f t="shared" si="15"/>
        <v>3.7595841176589913E-3</v>
      </c>
      <c r="AS63" s="16">
        <f t="shared" si="16"/>
        <v>1.0924192512335549E-4</v>
      </c>
      <c r="AT63" s="16">
        <f t="shared" si="17"/>
        <v>5.7041822640877633E-3</v>
      </c>
      <c r="AU63" s="16">
        <f t="shared" si="18"/>
        <v>3.3785915649372882E-5</v>
      </c>
      <c r="AV63" s="16">
        <f t="shared" si="19"/>
        <v>1.0966364901046956E-4</v>
      </c>
      <c r="AW63" s="30">
        <f>(SUMPRODUCT(AV$5:AV62,A$5:A62)+SUM(AV$5:AV62)*(Calculations!$B$6/30-0.5)+AV$4*Calculations!$B$6/30/2)/SUM(AV$4:AV62)</f>
        <v>31.004953915973477</v>
      </c>
      <c r="AX63" s="16"/>
      <c r="AY63" s="12"/>
      <c r="AZ63" s="12"/>
    </row>
    <row r="64" spans="1:55" x14ac:dyDescent="0.25">
      <c r="A64">
        <f t="shared" si="7"/>
        <v>60</v>
      </c>
      <c r="B64" t="str">
        <f t="shared" si="22"/>
        <v>January</v>
      </c>
      <c r="C64">
        <f t="shared" si="0"/>
        <v>2030</v>
      </c>
      <c r="D64">
        <f t="shared" si="23"/>
        <v>203001</v>
      </c>
      <c r="E64">
        <f t="shared" ref="E64:F64" si="70">E52+1</f>
        <v>47</v>
      </c>
      <c r="F64">
        <f t="shared" si="70"/>
        <v>45</v>
      </c>
      <c r="G64" s="12">
        <f>G63*IF($B64="January",1+IF(C64&gt;Personal!$L$18+1,Calculations!$B$22,Calculations!$B$21),1)</f>
        <v>2811.2734558105458</v>
      </c>
      <c r="H64" s="12">
        <f>IF(AND(Career!$F$15="Yes",$E64=62,$E63=61),G64,H63*IF($B64="January",(1+IF(C64&gt;Personal!$L$18+1,Calculations!$C$22,Calculations!$C$21)),1))</f>
        <v>2811.2734558105458</v>
      </c>
      <c r="I64" s="12">
        <f>H64*(1-'Retiree Assumptions'!$F$8)</f>
        <v>2192.7932955322258</v>
      </c>
      <c r="J64" s="12">
        <f>I64/(Calculations!$C$27^($A64-1+Calculations!$B$6/30))</f>
        <v>1880.5425869765393</v>
      </c>
      <c r="K64" s="23">
        <f t="shared" si="1"/>
        <v>1869.5458662896199</v>
      </c>
      <c r="L64" s="12">
        <f>L63*IF($B64="January",(1+IF(C64&gt;Personal!$L$18+1,Calculations!$B$22,Calculations!$B$21)),1)</f>
        <v>1546.2004006958</v>
      </c>
      <c r="M64" s="12">
        <f>IF(AND(Career!$F$15="Yes",$E64=62,$E63=61),L64,M63*IF($B64="January",(1+IF(C64&gt;Personal!$L$18+1,Calculations!$C$22,Calculations!$C$21)),1))</f>
        <v>1546.2004006958</v>
      </c>
      <c r="N64" s="12">
        <f>M64*(1-'Retiree Assumptions'!$F$10)</f>
        <v>1360.6563526123041</v>
      </c>
      <c r="O64" s="12">
        <f>N64/(Calculations!$C$27^$AW64)/(Calculations!$D$27^($A64-1-$AW64+Calculations!$B$6/30))</f>
        <v>1156.2352774918625</v>
      </c>
      <c r="P64" s="23">
        <f t="shared" si="2"/>
        <v>6.7207273931859843</v>
      </c>
      <c r="Q64" s="12">
        <f>IF(OR(A64&lt;=360,$E64&lt;70),Q63*IF($B64="January",(1+IF(C64&gt;Personal!$L$18+1,Calculations!$B$22,Calculations!$B$21)),1),0)</f>
        <v>182.73277462768547</v>
      </c>
      <c r="R64" s="12">
        <f>IF(OR(A64&lt;=360,$E64&lt;70),IF(AND(Career!$F$15="Yes",$E64=62,$E63=61),Q64,R63*IF($B64="January",(1+IF(C64&gt;Personal!$L$18+1,Calculations!$C$22,Calculations!$C$21)),1)),0)</f>
        <v>182.73277462768547</v>
      </c>
      <c r="S64" s="12">
        <f>R64*(1-'Retiree Assumptions'!$F$8)</f>
        <v>142.53156420959468</v>
      </c>
      <c r="T64" s="12">
        <f>S64/(Calculations!$C$27^($A64-1+Calculations!$B$6/30))</f>
        <v>122.23526815347505</v>
      </c>
      <c r="U64" s="23">
        <f t="shared" si="3"/>
        <v>121.05316064054588</v>
      </c>
      <c r="W64">
        <f t="shared" si="38"/>
        <v>3</v>
      </c>
      <c r="X64">
        <f t="shared" si="20"/>
        <v>2030</v>
      </c>
      <c r="Y64">
        <f t="shared" si="21"/>
        <v>47</v>
      </c>
      <c r="Z64">
        <f t="shared" si="9"/>
        <v>45</v>
      </c>
      <c r="AA64" s="12">
        <f>S64*12*Subsidy!$I$15/Subsidy!$I$14</f>
        <v>1368.3030164121089</v>
      </c>
      <c r="AB64" s="12">
        <f>SUM(S$5:S64)*Subsidy!$I$15/Subsidy!$I$14</f>
        <v>6376.9459078520513</v>
      </c>
      <c r="AC64" s="12">
        <f>N64*Subsidy!$E$15/Subsidy!$E$14</f>
        <v>1088.5250820898432</v>
      </c>
      <c r="AD64" s="12">
        <f t="shared" si="10"/>
        <v>13062.300985078118</v>
      </c>
      <c r="AE64" s="12">
        <f>$AP64*AC64/(Calculations!$D$27^(A64-1+Calculations!$B$6/30))</f>
        <v>907.96458837379907</v>
      </c>
      <c r="AF64" s="12">
        <f>IF(AE64=0,0,SUM(AE64:AE$903)*AC64/AE64)</f>
        <v>444343.31664032175</v>
      </c>
      <c r="AH64" s="164">
        <f>VLOOKUP(E64,Rates2,5)*VLOOKUP(E64,Mort_Imp_Retirees,C64-'Mort Imp Cume'!$C$4+2)</f>
        <v>1.1639767629062477E-4</v>
      </c>
      <c r="AI64" s="16">
        <f t="shared" si="11"/>
        <v>0.99988360232370943</v>
      </c>
      <c r="AJ64" s="164">
        <f>VLOOKUP(F64,Rates2,6)*VLOOKUP(F64,Mort_Imp_Survivors,C64-'Mort Imp Cume'!$C$4+2)</f>
        <v>6.4381347424675677E-5</v>
      </c>
      <c r="AK64" s="16">
        <f t="shared" si="12"/>
        <v>0.9999356186525753</v>
      </c>
      <c r="AL64" s="164">
        <f>VLOOKUP(F64,Rates2,7)*VLOOKUP(F64,Mort_Imp_Survivors,C64-'Mort Imp Cume'!$C$4+2)</f>
        <v>1.475533386035721E-4</v>
      </c>
      <c r="AM64" s="16">
        <f t="shared" si="13"/>
        <v>0.99985244666139639</v>
      </c>
      <c r="AN64" s="108">
        <f>PRODUCT(AI$4:AI63)</f>
        <v>0.99415236817125241</v>
      </c>
      <c r="AO64" s="16">
        <f>PRODUCT(AK$4:AK63)</f>
        <v>0.9961543876123089</v>
      </c>
      <c r="AP64" s="16">
        <f>PRODUCT(AM$4:AM63)</f>
        <v>0.99163486297335024</v>
      </c>
      <c r="AQ64" s="16">
        <f t="shared" si="14"/>
        <v>0.99032924350896057</v>
      </c>
      <c r="AR64" s="16">
        <f t="shared" si="15"/>
        <v>3.823124662291811E-3</v>
      </c>
      <c r="AS64" s="16">
        <f t="shared" si="16"/>
        <v>1.1526460133895305E-4</v>
      </c>
      <c r="AT64" s="16">
        <f t="shared" si="17"/>
        <v>5.8125950003573429E-3</v>
      </c>
      <c r="AU64" s="16">
        <f t="shared" si="18"/>
        <v>3.5036828390280425E-5</v>
      </c>
      <c r="AV64" s="16">
        <f t="shared" si="19"/>
        <v>1.1571702553395545E-4</v>
      </c>
      <c r="AW64" s="30">
        <f>(SUMPRODUCT(AV$5:AV63,A$5:A63)+SUM(AV$5:AV63)*(Calculations!$B$6/30-0.5)+AV$4*Calculations!$B$6/30/2)/SUM(AV$4:AV63)</f>
        <v>31.539336179393953</v>
      </c>
      <c r="AX64" s="16"/>
      <c r="AY64" s="12"/>
      <c r="AZ64" s="12"/>
    </row>
    <row r="65" spans="1:52" x14ac:dyDescent="0.25">
      <c r="A65">
        <f t="shared" si="7"/>
        <v>61</v>
      </c>
      <c r="B65" t="str">
        <f t="shared" si="22"/>
        <v>February</v>
      </c>
      <c r="C65">
        <f t="shared" si="0"/>
        <v>2030</v>
      </c>
      <c r="D65">
        <f t="shared" si="23"/>
        <v>203002</v>
      </c>
      <c r="E65">
        <f t="shared" ref="E65:F65" si="71">E53+1</f>
        <v>47</v>
      </c>
      <c r="F65">
        <f t="shared" si="71"/>
        <v>45</v>
      </c>
      <c r="G65" s="12">
        <f>G64*IF($B65="January",1+IF(C65&gt;Personal!$L$18+1,Calculations!$B$22,Calculations!$B$21),1)</f>
        <v>2811.2734558105458</v>
      </c>
      <c r="H65" s="12">
        <f>IF(AND(Career!$F$15="Yes",$E65=62,$E64=61),G65,H64*IF($B65="January",(1+IF(C65&gt;Personal!$L$18+1,Calculations!$C$22,Calculations!$C$21)),1))</f>
        <v>2811.2734558105458</v>
      </c>
      <c r="I65" s="12">
        <f>H65*(1-'Retiree Assumptions'!$F$8)</f>
        <v>2192.7932955322258</v>
      </c>
      <c r="J65" s="12">
        <f>I65/(Calculations!$C$27^($A65-1+Calculations!$B$6/30))</f>
        <v>1875.7340589412286</v>
      </c>
      <c r="K65" s="23">
        <f t="shared" si="1"/>
        <v>1864.5484023899046</v>
      </c>
      <c r="L65" s="12">
        <f>L64*IF($B65="January",(1+IF(C65&gt;Personal!$L$18+1,Calculations!$B$22,Calculations!$B$21)),1)</f>
        <v>1546.2004006958</v>
      </c>
      <c r="M65" s="12">
        <f>IF(AND(Career!$F$15="Yes",$E65=62,$E64=61),L65,M64*IF($B65="January",(1+IF(C65&gt;Personal!$L$18+1,Calculations!$C$22,Calculations!$C$21)),1))</f>
        <v>1546.2004006958</v>
      </c>
      <c r="N65" s="12">
        <f>M65*(1-'Retiree Assumptions'!$F$10)</f>
        <v>1360.6563526123041</v>
      </c>
      <c r="O65" s="12">
        <f>N65/(Calculations!$C$27^$AW65)/(Calculations!$D$27^($A65-1-$AW65+Calculations!$B$6/30))</f>
        <v>1153.1158289466402</v>
      </c>
      <c r="P65" s="23">
        <f t="shared" si="2"/>
        <v>6.8345197481751816</v>
      </c>
      <c r="Q65" s="12">
        <f>IF(OR(A65&lt;=360,$E65&lt;70),Q64*IF($B65="January",(1+IF(C65&gt;Personal!$L$18+1,Calculations!$B$22,Calculations!$B$21)),1),0)</f>
        <v>182.73277462768547</v>
      </c>
      <c r="R65" s="12">
        <f>IF(OR(A65&lt;=360,$E65&lt;70),IF(AND(Career!$F$15="Yes",$E65=62,$E64=61),Q65,R64*IF($B65="January",(1+IF(C65&gt;Personal!$L$18+1,Calculations!$C$22,Calculations!$C$21)),1)),0)</f>
        <v>182.73277462768547</v>
      </c>
      <c r="S65" s="12">
        <f>R65*(1-'Retiree Assumptions'!$F$8)</f>
        <v>142.53156420959468</v>
      </c>
      <c r="T65" s="12">
        <f>S65/(Calculations!$C$27^($A65-1+Calculations!$B$6/30))</f>
        <v>121.92271383117986</v>
      </c>
      <c r="U65" s="23">
        <f t="shared" si="3"/>
        <v>120.72180194446285</v>
      </c>
      <c r="W65">
        <f t="shared" si="38"/>
        <v>4</v>
      </c>
      <c r="X65">
        <f t="shared" si="20"/>
        <v>2030</v>
      </c>
      <c r="Y65">
        <f t="shared" si="21"/>
        <v>47</v>
      </c>
      <c r="Z65">
        <f t="shared" si="9"/>
        <v>45</v>
      </c>
      <c r="AA65" s="12">
        <f>S65*12*Subsidy!$I$15/Subsidy!$I$14</f>
        <v>1368.3030164121089</v>
      </c>
      <c r="AB65" s="12">
        <f>SUM(S$5:S65)*Subsidy!$I$15/Subsidy!$I$14</f>
        <v>6490.9711592197273</v>
      </c>
      <c r="AC65" s="12">
        <f>N65*Subsidy!$E$15/Subsidy!$E$14</f>
        <v>1088.5250820898432</v>
      </c>
      <c r="AD65" s="12">
        <f t="shared" si="10"/>
        <v>13062.300985078118</v>
      </c>
      <c r="AE65" s="12">
        <f>$AP65*AC65/(Calculations!$D$27^(A65-1+Calculations!$B$6/30))</f>
        <v>905.21721091560948</v>
      </c>
      <c r="AF65" s="12">
        <f>IF(AE65=0,0,SUM(AE65:AE$903)*AC65/AE65)</f>
        <v>444600.09101550787</v>
      </c>
      <c r="AH65" s="164">
        <f>VLOOKUP(E65,Rates2,5)*VLOOKUP(E65,Mort_Imp_Retirees,C65-'Mort Imp Cume'!$C$4+2)</f>
        <v>1.1639767629062477E-4</v>
      </c>
      <c r="AI65" s="16">
        <f t="shared" si="11"/>
        <v>0.99988360232370943</v>
      </c>
      <c r="AJ65" s="164">
        <f>VLOOKUP(F65,Rates2,6)*VLOOKUP(F65,Mort_Imp_Survivors,C65-'Mort Imp Cume'!$C$4+2)</f>
        <v>6.4381347424675677E-5</v>
      </c>
      <c r="AK65" s="16">
        <f t="shared" si="12"/>
        <v>0.9999356186525753</v>
      </c>
      <c r="AL65" s="164">
        <f>VLOOKUP(F65,Rates2,7)*VLOOKUP(F65,Mort_Imp_Survivors,C65-'Mort Imp Cume'!$C$4+2)</f>
        <v>1.475533386035721E-4</v>
      </c>
      <c r="AM65" s="16">
        <f t="shared" si="13"/>
        <v>0.99985244666139639</v>
      </c>
      <c r="AN65" s="108">
        <f>PRODUCT(AI$4:AI64)</f>
        <v>0.99403665114571849</v>
      </c>
      <c r="AO65" s="16">
        <f>PRODUCT(AK$4:AK64)</f>
        <v>0.99609025385059136</v>
      </c>
      <c r="AP65" s="16">
        <f>PRODUCT(AM$4:AM64)</f>
        <v>0.99148854393864283</v>
      </c>
      <c r="AQ65" s="16">
        <f t="shared" si="14"/>
        <v>0.99015022017653043</v>
      </c>
      <c r="AR65" s="16">
        <f t="shared" si="15"/>
        <v>3.8864309691880364E-3</v>
      </c>
      <c r="AS65" s="16">
        <f t="shared" si="16"/>
        <v>1.1524376478062846E-4</v>
      </c>
      <c r="AT65" s="16">
        <f t="shared" si="17"/>
        <v>5.9270019338980426E-3</v>
      </c>
      <c r="AU65" s="16">
        <f t="shared" si="18"/>
        <v>3.6346920383493846E-5</v>
      </c>
      <c r="AV65" s="16">
        <f t="shared" si="19"/>
        <v>1.1570355634107605E-4</v>
      </c>
      <c r="AW65" s="30">
        <f>(SUMPRODUCT(AV$5:AV64,A$5:A64)+SUM(AV$5:AV64)*(Calculations!$B$6/30-0.5)+AV$4*Calculations!$B$6/30/2)/SUM(AV$4:AV64)</f>
        <v>32.101309318430282</v>
      </c>
      <c r="AX65" s="16"/>
      <c r="AY65" s="12"/>
      <c r="AZ65" s="12"/>
    </row>
    <row r="66" spans="1:52" x14ac:dyDescent="0.25">
      <c r="A66">
        <f t="shared" si="7"/>
        <v>62</v>
      </c>
      <c r="B66" t="str">
        <f t="shared" si="22"/>
        <v>March</v>
      </c>
      <c r="C66">
        <f t="shared" si="0"/>
        <v>2030</v>
      </c>
      <c r="D66">
        <f t="shared" si="23"/>
        <v>203003</v>
      </c>
      <c r="E66">
        <f t="shared" ref="E66:F66" si="72">E54+1</f>
        <v>47</v>
      </c>
      <c r="F66">
        <f t="shared" si="72"/>
        <v>45</v>
      </c>
      <c r="G66" s="12">
        <f>G65*IF($B66="January",1+IF(C66&gt;Personal!$L$18+1,Calculations!$B$22,Calculations!$B$21),1)</f>
        <v>2811.2734558105458</v>
      </c>
      <c r="H66" s="12">
        <f>IF(AND(Career!$F$15="Yes",$E66=62,$E65=61),G66,H65*IF($B66="January",(1+IF(C66&gt;Personal!$L$18+1,Calculations!$C$22,Calculations!$C$21)),1))</f>
        <v>2811.2734558105458</v>
      </c>
      <c r="I66" s="12">
        <f>H66*(1-'Retiree Assumptions'!$F$8)</f>
        <v>2192.7932955322258</v>
      </c>
      <c r="J66" s="12">
        <f>I66/(Calculations!$C$27^($A66-1+Calculations!$B$6/30))</f>
        <v>1870.9378262626028</v>
      </c>
      <c r="K66" s="23">
        <f t="shared" si="1"/>
        <v>1859.5642971597363</v>
      </c>
      <c r="L66" s="12">
        <f>L65*IF($B66="January",(1+IF(C66&gt;Personal!$L$18+1,Calculations!$B$22,Calculations!$B$21)),1)</f>
        <v>1546.2004006958</v>
      </c>
      <c r="M66" s="12">
        <f>IF(AND(Career!$F$15="Yes",$E66=62,$E65=61),L66,M65*IF($B66="January",(1+IF(C66&gt;Personal!$L$18+1,Calculations!$C$22,Calculations!$C$21)),1))</f>
        <v>1546.2004006958</v>
      </c>
      <c r="N66" s="12">
        <f>M66*(1-'Retiree Assumptions'!$F$10)</f>
        <v>1360.6563526123041</v>
      </c>
      <c r="O66" s="12">
        <f>N66/(Calculations!$C$27^$AW66)/(Calculations!$D$27^($A66-1-$AW66+Calculations!$B$6/30))</f>
        <v>1150.0038974028753</v>
      </c>
      <c r="P66" s="23">
        <f t="shared" si="2"/>
        <v>6.9476003678760172</v>
      </c>
      <c r="Q66" s="12">
        <f>IF(OR(A66&lt;=360,$E66&lt;70),Q65*IF($B66="January",(1+IF(C66&gt;Personal!$L$18+1,Calculations!$B$22,Calculations!$B$21)),1),0)</f>
        <v>182.73277462768547</v>
      </c>
      <c r="R66" s="12">
        <f>IF(OR(A66&lt;=360,$E66&lt;70),IF(AND(Career!$F$15="Yes",$E66=62,$E65=61),Q66,R65*IF($B66="January",(1+IF(C66&gt;Personal!$L$18+1,Calculations!$C$22,Calculations!$C$21)),1)),0)</f>
        <v>182.73277462768547</v>
      </c>
      <c r="S66" s="12">
        <f>R66*(1-'Retiree Assumptions'!$F$8)</f>
        <v>142.53156420959468</v>
      </c>
      <c r="T66" s="12">
        <f>S66/(Calculations!$C$27^($A66-1+Calculations!$B$6/30))</f>
        <v>121.61095870706919</v>
      </c>
      <c r="U66" s="23">
        <f t="shared" si="3"/>
        <v>120.39135027620871</v>
      </c>
      <c r="W66">
        <f t="shared" si="38"/>
        <v>4</v>
      </c>
      <c r="X66">
        <f t="shared" si="20"/>
        <v>2030</v>
      </c>
      <c r="Y66">
        <f t="shared" si="21"/>
        <v>47</v>
      </c>
      <c r="Z66">
        <f t="shared" si="9"/>
        <v>45</v>
      </c>
      <c r="AA66" s="12">
        <f>S66*12*Subsidy!$I$15/Subsidy!$I$14</f>
        <v>1368.3030164121089</v>
      </c>
      <c r="AB66" s="12">
        <f>SUM(S$5:S66)*Subsidy!$I$15/Subsidy!$I$14</f>
        <v>6604.9964105874024</v>
      </c>
      <c r="AC66" s="12">
        <f>N66*Subsidy!$E$15/Subsidy!$E$14</f>
        <v>1088.5250820898432</v>
      </c>
      <c r="AD66" s="12">
        <f t="shared" si="10"/>
        <v>13062.300985078118</v>
      </c>
      <c r="AE66" s="12">
        <f>$AP66*AC66/(Calculations!$D$27^(A66-1+Calculations!$B$6/30))</f>
        <v>902.47814664825796</v>
      </c>
      <c r="AF66" s="12">
        <f>IF(AE66=0,0,SUM(AE66:AE$903)*AC66/AE66)</f>
        <v>444857.64471318363</v>
      </c>
      <c r="AH66" s="164">
        <f>VLOOKUP(E66,Rates2,5)*VLOOKUP(E66,Mort_Imp_Retirees,C66-'Mort Imp Cume'!$C$4+2)</f>
        <v>1.1639767629062477E-4</v>
      </c>
      <c r="AI66" s="16">
        <f t="shared" si="11"/>
        <v>0.99988360232370943</v>
      </c>
      <c r="AJ66" s="164">
        <f>VLOOKUP(F66,Rates2,6)*VLOOKUP(F66,Mort_Imp_Survivors,C66-'Mort Imp Cume'!$C$4+2)</f>
        <v>6.4381347424675677E-5</v>
      </c>
      <c r="AK66" s="16">
        <f t="shared" si="12"/>
        <v>0.9999356186525753</v>
      </c>
      <c r="AL66" s="164">
        <f>VLOOKUP(F66,Rates2,7)*VLOOKUP(F66,Mort_Imp_Survivors,C66-'Mort Imp Cume'!$C$4+2)</f>
        <v>1.475533386035721E-4</v>
      </c>
      <c r="AM66" s="16">
        <f t="shared" si="13"/>
        <v>0.99985244666139639</v>
      </c>
      <c r="AN66" s="108">
        <f>PRODUCT(AI$4:AI65)</f>
        <v>0.99392094758937743</v>
      </c>
      <c r="AO66" s="16">
        <f>PRODUCT(AK$4:AK65)</f>
        <v>0.99602612421789183</v>
      </c>
      <c r="AP66" s="16">
        <f>PRODUCT(AM$4:AM65)</f>
        <v>0.99134224649379743</v>
      </c>
      <c r="AQ66" s="16">
        <f t="shared" si="14"/>
        <v>0.989971229206422</v>
      </c>
      <c r="AR66" s="16">
        <f t="shared" si="15"/>
        <v>3.9497183829554326E-3</v>
      </c>
      <c r="AS66" s="16">
        <f t="shared" si="16"/>
        <v>1.1522293198896037E-4</v>
      </c>
      <c r="AT66" s="16">
        <f t="shared" si="17"/>
        <v>6.0413711497554149E-3</v>
      </c>
      <c r="AU66" s="16">
        <f t="shared" si="18"/>
        <v>3.7681260867153746E-5</v>
      </c>
      <c r="AV66" s="16">
        <f t="shared" si="19"/>
        <v>1.1569008871597939E-4</v>
      </c>
      <c r="AW66" s="30">
        <f>(SUMPRODUCT(AV$5:AV65,A$5:A65)+SUM(AV$5:AV65)*(Calculations!$B$6/30-0.5)+AV$4*Calculations!$B$6/30/2)/SUM(AV$4:AV65)</f>
        <v>32.660859201185843</v>
      </c>
      <c r="AX66" s="16"/>
      <c r="AY66" s="12"/>
      <c r="AZ66" s="12"/>
    </row>
    <row r="67" spans="1:52" x14ac:dyDescent="0.25">
      <c r="A67">
        <f t="shared" si="7"/>
        <v>63</v>
      </c>
      <c r="B67" t="str">
        <f t="shared" si="22"/>
        <v>April</v>
      </c>
      <c r="C67">
        <f t="shared" si="0"/>
        <v>2030</v>
      </c>
      <c r="D67">
        <f t="shared" si="23"/>
        <v>203004</v>
      </c>
      <c r="E67">
        <f t="shared" ref="E67:F67" si="73">E55+1</f>
        <v>47</v>
      </c>
      <c r="F67">
        <f t="shared" si="73"/>
        <v>45</v>
      </c>
      <c r="G67" s="12">
        <f>G66*IF($B67="January",1+IF(C67&gt;Personal!$L$18+1,Calculations!$B$22,Calculations!$B$21),1)</f>
        <v>2811.2734558105458</v>
      </c>
      <c r="H67" s="12">
        <f>IF(AND(Career!$F$15="Yes",$E67=62,$E66=61),G67,H66*IF($B67="January",(1+IF(C67&gt;Personal!$L$18+1,Calculations!$C$22,Calculations!$C$21)),1))</f>
        <v>2811.2734558105458</v>
      </c>
      <c r="I67" s="12">
        <f>H67*(1-'Retiree Assumptions'!$F$8)</f>
        <v>2192.7932955322258</v>
      </c>
      <c r="J67" s="12">
        <f>I67/(Calculations!$C$27^($A67-1+Calculations!$B$6/30))</f>
        <v>1866.15385750156</v>
      </c>
      <c r="K67" s="23">
        <f t="shared" si="1"/>
        <v>1854.5935148901906</v>
      </c>
      <c r="L67" s="12">
        <f>L66*IF($B67="January",(1+IF(C67&gt;Personal!$L$18+1,Calculations!$B$22,Calculations!$B$21)),1)</f>
        <v>1546.2004006958</v>
      </c>
      <c r="M67" s="12">
        <f>IF(AND(Career!$F$15="Yes",$E67=62,$E66=61),L67,M66*IF($B67="January",(1+IF(C67&gt;Personal!$L$18+1,Calculations!$C$22,Calculations!$C$21)),1))</f>
        <v>1546.2004006958</v>
      </c>
      <c r="N67" s="12">
        <f>M67*(1-'Retiree Assumptions'!$F$10)</f>
        <v>1360.6563526123041</v>
      </c>
      <c r="O67" s="12">
        <f>N67/(Calculations!$C$27^$AW67)/(Calculations!$D$27^($A67-1-$AW67+Calculations!$B$6/30))</f>
        <v>1146.8995174194577</v>
      </c>
      <c r="P67" s="23">
        <f t="shared" si="2"/>
        <v>7.0599724069908714</v>
      </c>
      <c r="Q67" s="12">
        <f>IF(OR(A67&lt;=360,$E67&lt;70),Q66*IF($B67="January",(1+IF(C67&gt;Personal!$L$18+1,Calculations!$B$22,Calculations!$B$21)),1),0)</f>
        <v>182.73277462768547</v>
      </c>
      <c r="R67" s="12">
        <f>IF(OR(A67&lt;=360,$E67&lt;70),IF(AND(Career!$F$15="Yes",$E67=62,$E66=61),Q67,R66*IF($B67="January",(1+IF(C67&gt;Personal!$L$18+1,Calculations!$C$22,Calculations!$C$21)),1)),0)</f>
        <v>182.73277462768547</v>
      </c>
      <c r="S67" s="12">
        <f>R67*(1-'Retiree Assumptions'!$F$8)</f>
        <v>142.53156420959468</v>
      </c>
      <c r="T67" s="12">
        <f>S67/(Calculations!$C$27^($A67-1+Calculations!$B$6/30))</f>
        <v>121.30000073760141</v>
      </c>
      <c r="U67" s="23">
        <f t="shared" si="3"/>
        <v>120.06180315297702</v>
      </c>
      <c r="W67">
        <f t="shared" si="38"/>
        <v>4</v>
      </c>
      <c r="X67">
        <f t="shared" si="20"/>
        <v>2030</v>
      </c>
      <c r="Y67">
        <f t="shared" si="21"/>
        <v>47</v>
      </c>
      <c r="Z67">
        <f t="shared" si="9"/>
        <v>45</v>
      </c>
      <c r="AA67" s="12">
        <f>S67*12*Subsidy!$I$15/Subsidy!$I$14</f>
        <v>1368.3030164121089</v>
      </c>
      <c r="AB67" s="12">
        <f>SUM(S$5:S67)*Subsidy!$I$15/Subsidy!$I$14</f>
        <v>6719.0216619550783</v>
      </c>
      <c r="AC67" s="12">
        <f>N67*Subsidy!$E$15/Subsidy!$E$14</f>
        <v>1088.5250820898432</v>
      </c>
      <c r="AD67" s="12">
        <f t="shared" si="10"/>
        <v>13062.300985078118</v>
      </c>
      <c r="AE67" s="12">
        <f>$AP67*AC67/(Calculations!$D$27^(A67-1+Calculations!$B$6/30))</f>
        <v>899.74737041715969</v>
      </c>
      <c r="AF67" s="12">
        <f>IF(AE67=0,0,SUM(AE67:AE$903)*AC67/AE67)</f>
        <v>445115.98009862949</v>
      </c>
      <c r="AH67" s="164">
        <f>VLOOKUP(E67,Rates2,5)*VLOOKUP(E67,Mort_Imp_Retirees,C67-'Mort Imp Cume'!$C$4+2)</f>
        <v>1.1639767629062477E-4</v>
      </c>
      <c r="AI67" s="16">
        <f t="shared" si="11"/>
        <v>0.99988360232370943</v>
      </c>
      <c r="AJ67" s="164">
        <f>VLOOKUP(F67,Rates2,6)*VLOOKUP(F67,Mort_Imp_Survivors,C67-'Mort Imp Cume'!$C$4+2)</f>
        <v>6.4381347424675677E-5</v>
      </c>
      <c r="AK67" s="16">
        <f t="shared" si="12"/>
        <v>0.9999356186525753</v>
      </c>
      <c r="AL67" s="164">
        <f>VLOOKUP(F67,Rates2,7)*VLOOKUP(F67,Mort_Imp_Survivors,C67-'Mort Imp Cume'!$C$4+2)</f>
        <v>1.475533386035721E-4</v>
      </c>
      <c r="AM67" s="16">
        <f t="shared" si="13"/>
        <v>0.99985244666139639</v>
      </c>
      <c r="AN67" s="108">
        <f>PRODUCT(AI$4:AI66)</f>
        <v>0.99380525750066151</v>
      </c>
      <c r="AO67" s="16">
        <f>PRODUCT(AK$4:AK66)</f>
        <v>0.99596199871394453</v>
      </c>
      <c r="AP67" s="16">
        <f>PRODUCT(AM$4:AM66)</f>
        <v>0.99119597063562848</v>
      </c>
      <c r="AQ67" s="16">
        <f t="shared" si="14"/>
        <v>0.98979227059278518</v>
      </c>
      <c r="AR67" s="16">
        <f t="shared" si="15"/>
        <v>4.0129869078763588E-3</v>
      </c>
      <c r="AS67" s="16">
        <f t="shared" si="16"/>
        <v>1.1520210296326794E-4</v>
      </c>
      <c r="AT67" s="16">
        <f t="shared" si="17"/>
        <v>6.1557026572614856E-3</v>
      </c>
      <c r="AU67" s="16">
        <f t="shared" si="18"/>
        <v>3.9039842076971781E-5</v>
      </c>
      <c r="AV67" s="16">
        <f t="shared" si="19"/>
        <v>1.15676622658483E-4</v>
      </c>
      <c r="AW67" s="30">
        <f>(SUMPRODUCT(AV$5:AV66,A$5:A66)+SUM(AV$5:AV66)*(Calculations!$B$6/30-0.5)+AV$4*Calculations!$B$6/30/2)/SUM(AV$4:AV66)</f>
        <v>33.218120918939555</v>
      </c>
      <c r="AX67" s="16"/>
      <c r="AY67" s="12"/>
      <c r="AZ67" s="12"/>
    </row>
    <row r="68" spans="1:52" x14ac:dyDescent="0.25">
      <c r="A68">
        <f t="shared" si="7"/>
        <v>64</v>
      </c>
      <c r="B68" t="str">
        <f t="shared" si="22"/>
        <v>May</v>
      </c>
      <c r="C68">
        <f t="shared" si="0"/>
        <v>2030</v>
      </c>
      <c r="D68">
        <f t="shared" si="23"/>
        <v>203005</v>
      </c>
      <c r="E68">
        <f t="shared" ref="E68:F68" si="74">E56+1</f>
        <v>47</v>
      </c>
      <c r="F68">
        <f t="shared" si="74"/>
        <v>45</v>
      </c>
      <c r="G68" s="12">
        <f>G67*IF($B68="January",1+IF(C68&gt;Personal!$L$18+1,Calculations!$B$22,Calculations!$B$21),1)</f>
        <v>2811.2734558105458</v>
      </c>
      <c r="H68" s="12">
        <f>IF(AND(Career!$F$15="Yes",$E68=62,$E67=61),G68,H67*IF($B68="January",(1+IF(C68&gt;Personal!$L$18+1,Calculations!$C$22,Calculations!$C$21)),1))</f>
        <v>2811.2734558105458</v>
      </c>
      <c r="I68" s="12">
        <f>H68*(1-'Retiree Assumptions'!$F$8)</f>
        <v>2192.7932955322258</v>
      </c>
      <c r="J68" s="12">
        <f>I68/(Calculations!$C$27^($A68-1+Calculations!$B$6/30))</f>
        <v>1861.3821212993903</v>
      </c>
      <c r="K68" s="23">
        <f t="shared" si="1"/>
        <v>1849.6360199677995</v>
      </c>
      <c r="L68" s="12">
        <f>L67*IF($B68="January",(1+IF(C68&gt;Personal!$L$18+1,Calculations!$B$22,Calculations!$B$21)),1)</f>
        <v>1546.2004006958</v>
      </c>
      <c r="M68" s="12">
        <f>IF(AND(Career!$F$15="Yes",$E68=62,$E67=61),L68,M67*IF($B68="January",(1+IF(C68&gt;Personal!$L$18+1,Calculations!$C$22,Calculations!$C$21)),1))</f>
        <v>1546.2004006958</v>
      </c>
      <c r="N68" s="12">
        <f>M68*(1-'Retiree Assumptions'!$F$10)</f>
        <v>1360.6563526123041</v>
      </c>
      <c r="O68" s="12">
        <f>N68/(Calculations!$C$27^$AW68)/(Calculations!$D$27^($A68-1-$AW68+Calculations!$B$6/30))</f>
        <v>1143.8027193727951</v>
      </c>
      <c r="P68" s="23">
        <f t="shared" si="2"/>
        <v>7.171639007978345</v>
      </c>
      <c r="Q68" s="12">
        <f>IF(OR(A68&lt;=360,$E68&lt;70),Q67*IF($B68="January",(1+IF(C68&gt;Personal!$L$18+1,Calculations!$B$22,Calculations!$B$21)),1),0)</f>
        <v>182.73277462768547</v>
      </c>
      <c r="R68" s="12">
        <f>IF(OR(A68&lt;=360,$E68&lt;70),IF(AND(Career!$F$15="Yes",$E68=62,$E67=61),Q68,R67*IF($B68="January",(1+IF(C68&gt;Personal!$L$18+1,Calculations!$C$22,Calculations!$C$21)),1)),0)</f>
        <v>182.73277462768547</v>
      </c>
      <c r="S68" s="12">
        <f>R68*(1-'Retiree Assumptions'!$F$8)</f>
        <v>142.53156420959468</v>
      </c>
      <c r="T68" s="12">
        <f>S68/(Calculations!$C$27^($A68-1+Calculations!$B$6/30))</f>
        <v>120.98983788446037</v>
      </c>
      <c r="U68" s="23">
        <f t="shared" si="3"/>
        <v>119.73315809875761</v>
      </c>
      <c r="W68">
        <f t="shared" si="38"/>
        <v>4</v>
      </c>
      <c r="X68">
        <f t="shared" si="20"/>
        <v>2030</v>
      </c>
      <c r="Y68">
        <f t="shared" si="21"/>
        <v>47</v>
      </c>
      <c r="Z68">
        <f t="shared" si="9"/>
        <v>45</v>
      </c>
      <c r="AA68" s="12">
        <f>S68*12*Subsidy!$I$15/Subsidy!$I$14</f>
        <v>1368.3030164121089</v>
      </c>
      <c r="AB68" s="12">
        <f>SUM(S$5:S68)*Subsidy!$I$15/Subsidy!$I$14</f>
        <v>6833.0469133227516</v>
      </c>
      <c r="AC68" s="12">
        <f>N68*Subsidy!$E$15/Subsidy!$E$14</f>
        <v>1088.5250820898432</v>
      </c>
      <c r="AD68" s="12">
        <f t="shared" si="10"/>
        <v>13062.300985078118</v>
      </c>
      <c r="AE68" s="12">
        <f>$AP68*AC68/(Calculations!$D$27^(A68-1+Calculations!$B$6/30))</f>
        <v>897.0248571438425</v>
      </c>
      <c r="AF68" s="12">
        <f>IF(AE68=0,0,SUM(AE68:AE$903)*AC68/AE68)</f>
        <v>445375.09954430541</v>
      </c>
      <c r="AH68" s="164">
        <f>VLOOKUP(E68,Rates2,5)*VLOOKUP(E68,Mort_Imp_Retirees,C68-'Mort Imp Cume'!$C$4+2)</f>
        <v>1.1639767629062477E-4</v>
      </c>
      <c r="AI68" s="16">
        <f t="shared" si="11"/>
        <v>0.99988360232370943</v>
      </c>
      <c r="AJ68" s="164">
        <f>VLOOKUP(F68,Rates2,6)*VLOOKUP(F68,Mort_Imp_Survivors,C68-'Mort Imp Cume'!$C$4+2)</f>
        <v>6.4381347424675677E-5</v>
      </c>
      <c r="AK68" s="16">
        <f t="shared" si="12"/>
        <v>0.9999356186525753</v>
      </c>
      <c r="AL68" s="164">
        <f>VLOOKUP(F68,Rates2,7)*VLOOKUP(F68,Mort_Imp_Survivors,C68-'Mort Imp Cume'!$C$4+2)</f>
        <v>1.475533386035721E-4</v>
      </c>
      <c r="AM68" s="16">
        <f t="shared" si="13"/>
        <v>0.99985244666139639</v>
      </c>
      <c r="AN68" s="108">
        <f>PRODUCT(AI$4:AI67)</f>
        <v>0.99368958087800308</v>
      </c>
      <c r="AO68" s="16">
        <f>PRODUCT(AK$4:AK67)</f>
        <v>0.99589787733848356</v>
      </c>
      <c r="AP68" s="16">
        <f>PRODUCT(AM$4:AM67)</f>
        <v>0.99104971636095074</v>
      </c>
      <c r="AQ68" s="16">
        <f t="shared" si="14"/>
        <v>0.98961334432977066</v>
      </c>
      <c r="AR68" s="16">
        <f t="shared" si="15"/>
        <v>4.0762365482324286E-3</v>
      </c>
      <c r="AS68" s="16">
        <f t="shared" si="16"/>
        <v>1.1518127770287034E-4</v>
      </c>
      <c r="AT68" s="16">
        <f t="shared" si="17"/>
        <v>6.2699964657462236E-3</v>
      </c>
      <c r="AU68" s="16">
        <f t="shared" si="18"/>
        <v>4.0422656250686632E-5</v>
      </c>
      <c r="AV68" s="16">
        <f t="shared" si="19"/>
        <v>1.1566315816840441E-4</v>
      </c>
      <c r="AW68" s="30">
        <f>(SUMPRODUCT(AV$5:AV67,A$5:A67)+SUM(AV$5:AV67)*(Calculations!$B$6/30-0.5)+AV$4*Calculations!$B$6/30/2)/SUM(AV$4:AV67)</f>
        <v>33.773219626668649</v>
      </c>
      <c r="AX68" s="16"/>
      <c r="AY68" s="12"/>
      <c r="AZ68" s="12"/>
    </row>
    <row r="69" spans="1:52" x14ac:dyDescent="0.25">
      <c r="A69">
        <f t="shared" si="7"/>
        <v>65</v>
      </c>
      <c r="B69" t="str">
        <f t="shared" si="22"/>
        <v>June</v>
      </c>
      <c r="C69">
        <f t="shared" ref="C69:C132" si="75">C68+IF(B68="December",1,0)</f>
        <v>2030</v>
      </c>
      <c r="D69">
        <f t="shared" si="23"/>
        <v>203006</v>
      </c>
      <c r="E69">
        <f t="shared" ref="E69:F69" si="76">E57+1</f>
        <v>47</v>
      </c>
      <c r="F69">
        <f t="shared" si="76"/>
        <v>45</v>
      </c>
      <c r="G69" s="12">
        <f>G68*IF($B69="January",1+IF(C69&gt;Personal!$L$18+1,Calculations!$B$22,Calculations!$B$21),1)</f>
        <v>2811.2734558105458</v>
      </c>
      <c r="H69" s="12">
        <f>IF(AND(Career!$F$15="Yes",$E69=62,$E68=61),G69,H68*IF($B69="January",(1+IF(C69&gt;Personal!$L$18+1,Calculations!$C$22,Calculations!$C$21)),1))</f>
        <v>2811.2734558105458</v>
      </c>
      <c r="I69" s="12">
        <f>H69*(1-'Retiree Assumptions'!$F$8)</f>
        <v>2192.7932955322258</v>
      </c>
      <c r="J69" s="12">
        <f>I69/(Calculations!$C$27^($A69-1+Calculations!$B$6/30))</f>
        <v>1856.6225863775655</v>
      </c>
      <c r="K69" s="23">
        <f t="shared" ref="K69:K132" si="77">$AN69*J69</f>
        <v>1844.6917768742901</v>
      </c>
      <c r="L69" s="12">
        <f>L68*IF($B69="January",(1+IF(C69&gt;Personal!$L$18+1,Calculations!$B$22,Calculations!$B$21)),1)</f>
        <v>1546.2004006958</v>
      </c>
      <c r="M69" s="12">
        <f>IF(AND(Career!$F$15="Yes",$E69=62,$E68=61),L69,M68*IF($B69="January",(1+IF(C69&gt;Personal!$L$18+1,Calculations!$C$22,Calculations!$C$21)),1))</f>
        <v>1546.2004006958</v>
      </c>
      <c r="N69" s="12">
        <f>M69*(1-'Retiree Assumptions'!$F$10)</f>
        <v>1360.6563526123041</v>
      </c>
      <c r="O69" s="12">
        <f>N69/(Calculations!$C$27^$AW69)/(Calculations!$D$27^($A69-1-$AW69+Calculations!$B$6/30))</f>
        <v>1140.7135298397327</v>
      </c>
      <c r="P69" s="23">
        <f t="shared" ref="P69:P132" si="78">$AT69*O69</f>
        <v>7.2826033010962536</v>
      </c>
      <c r="Q69" s="12">
        <f>IF(OR(A69&lt;=360,$E69&lt;70),Q68*IF($B69="January",(1+IF(C69&gt;Personal!$L$18+1,Calculations!$B$22,Calculations!$B$21)),1),0)</f>
        <v>182.73277462768547</v>
      </c>
      <c r="R69" s="12">
        <f>IF(OR(A69&lt;=360,$E69&lt;70),IF(AND(Career!$F$15="Yes",$E69=62,$E68=61),Q69,R68*IF($B69="January",(1+IF(C69&gt;Personal!$L$18+1,Calculations!$C$22,Calculations!$C$21)),1)),0)</f>
        <v>182.73277462768547</v>
      </c>
      <c r="S69" s="12">
        <f>R69*(1-'Retiree Assumptions'!$F$8)</f>
        <v>142.53156420959468</v>
      </c>
      <c r="T69" s="12">
        <f>S69/(Calculations!$C$27^($A69-1+Calculations!$B$6/30))</f>
        <v>120.68046811454175</v>
      </c>
      <c r="U69" s="23">
        <f t="shared" ref="U69:U132" si="79">$AQ69*T69</f>
        <v>119.40541264431785</v>
      </c>
      <c r="W69">
        <f t="shared" si="38"/>
        <v>4</v>
      </c>
      <c r="X69">
        <f t="shared" si="20"/>
        <v>2030</v>
      </c>
      <c r="Y69">
        <f t="shared" si="21"/>
        <v>47</v>
      </c>
      <c r="Z69">
        <f t="shared" si="9"/>
        <v>45</v>
      </c>
      <c r="AA69" s="12">
        <f>S69*12*Subsidy!$I$15/Subsidy!$I$14</f>
        <v>1368.3030164121089</v>
      </c>
      <c r="AB69" s="12">
        <f>SUM(S$5:S69)*Subsidy!$I$15/Subsidy!$I$14</f>
        <v>6947.0721646904276</v>
      </c>
      <c r="AC69" s="12">
        <f>N69*Subsidy!$E$15/Subsidy!$E$14</f>
        <v>1088.5250820898432</v>
      </c>
      <c r="AD69" s="12">
        <f t="shared" si="10"/>
        <v>13062.300985078118</v>
      </c>
      <c r="AE69" s="12">
        <f>$AP69*AC69/(Calculations!$D$27^(A69-1+Calculations!$B$6/30))</f>
        <v>894.31058182571928</v>
      </c>
      <c r="AF69" s="12">
        <f>IF(AE69=0,0,SUM(AE69:AE$903)*AC69/AE69)</f>
        <v>445635.0054298715</v>
      </c>
      <c r="AH69" s="164">
        <f>VLOOKUP(E69,Rates2,5)*VLOOKUP(E69,Mort_Imp_Retirees,C69-'Mort Imp Cume'!$C$4+2)</f>
        <v>1.1639767629062477E-4</v>
      </c>
      <c r="AI69" s="16">
        <f t="shared" si="11"/>
        <v>0.99988360232370943</v>
      </c>
      <c r="AJ69" s="164">
        <f>VLOOKUP(F69,Rates2,6)*VLOOKUP(F69,Mort_Imp_Survivors,C69-'Mort Imp Cume'!$C$4+2)</f>
        <v>6.4381347424675677E-5</v>
      </c>
      <c r="AK69" s="16">
        <f t="shared" si="12"/>
        <v>0.9999356186525753</v>
      </c>
      <c r="AL69" s="164">
        <f>VLOOKUP(F69,Rates2,7)*VLOOKUP(F69,Mort_Imp_Survivors,C69-'Mort Imp Cume'!$C$4+2)</f>
        <v>1.475533386035721E-4</v>
      </c>
      <c r="AM69" s="16">
        <f t="shared" si="13"/>
        <v>0.99985244666139639</v>
      </c>
      <c r="AN69" s="108">
        <f>PRODUCT(AI$4:AI68)</f>
        <v>0.99357391771983472</v>
      </c>
      <c r="AO69" s="16">
        <f>PRODUCT(AK$4:AK68)</f>
        <v>0.99583376009124314</v>
      </c>
      <c r="AP69" s="16">
        <f>PRODUCT(AM$4:AM68)</f>
        <v>0.99090348366657954</v>
      </c>
      <c r="AQ69" s="16">
        <f t="shared" si="14"/>
        <v>0.98943445041153044</v>
      </c>
      <c r="AR69" s="16">
        <f t="shared" si="15"/>
        <v>4.139467308304284E-3</v>
      </c>
      <c r="AS69" s="16">
        <f t="shared" si="16"/>
        <v>1.1516045620708692E-4</v>
      </c>
      <c r="AT69" s="16">
        <f t="shared" si="17"/>
        <v>6.3842525845375399E-3</v>
      </c>
      <c r="AU69" s="16">
        <f t="shared" si="18"/>
        <v>4.1829695627734406E-5</v>
      </c>
      <c r="AV69" s="16">
        <f t="shared" si="19"/>
        <v>1.1564969524556117E-4</v>
      </c>
      <c r="AW69" s="30">
        <f>(SUMPRODUCT(AV$5:AV68,A$5:A68)+SUM(AV$5:AV68)*(Calculations!$B$6/30-0.5)+AV$4*Calculations!$B$6/30/2)/SUM(AV$4:AV68)</f>
        <v>34.32627144010339</v>
      </c>
      <c r="AX69" s="16"/>
      <c r="AY69" s="12"/>
      <c r="AZ69" s="12"/>
    </row>
    <row r="70" spans="1:52" x14ac:dyDescent="0.25">
      <c r="A70">
        <f t="shared" ref="A70:A133" si="80">A69+1</f>
        <v>66</v>
      </c>
      <c r="B70" t="str">
        <f t="shared" si="22"/>
        <v>July</v>
      </c>
      <c r="C70">
        <f t="shared" si="75"/>
        <v>2030</v>
      </c>
      <c r="D70">
        <f t="shared" si="23"/>
        <v>203007</v>
      </c>
      <c r="E70">
        <f t="shared" ref="E70:F70" si="81">E58+1</f>
        <v>47</v>
      </c>
      <c r="F70">
        <f t="shared" si="81"/>
        <v>45</v>
      </c>
      <c r="G70" s="12">
        <f>G69*IF($B70="January",1+IF(C70&gt;Personal!$L$18+1,Calculations!$B$22,Calculations!$B$21),1)</f>
        <v>2811.2734558105458</v>
      </c>
      <c r="H70" s="12">
        <f>IF(AND(Career!$F$15="Yes",$E70=62,$E69=61),G70,H69*IF($B70="January",(1+IF(C70&gt;Personal!$L$18+1,Calculations!$C$22,Calculations!$C$21)),1))</f>
        <v>2811.2734558105458</v>
      </c>
      <c r="I70" s="12">
        <f>H70*(1-'Retiree Assumptions'!$F$8)</f>
        <v>2192.7932955322258</v>
      </c>
      <c r="J70" s="12">
        <f>I70/(Calculations!$C$27^($A70-1+Calculations!$B$6/30))</f>
        <v>1851.8752215375382</v>
      </c>
      <c r="K70" s="23">
        <f t="shared" si="77"/>
        <v>1839.7607501863351</v>
      </c>
      <c r="L70" s="12">
        <f>L69*IF($B70="January",(1+IF(C70&gt;Personal!$L$18+1,Calculations!$B$22,Calculations!$B$21)),1)</f>
        <v>1546.2004006958</v>
      </c>
      <c r="M70" s="12">
        <f>IF(AND(Career!$F$15="Yes",$E70=62,$E69=61),L70,M69*IF($B70="January",(1+IF(C70&gt;Personal!$L$18+1,Calculations!$C$22,Calculations!$C$21)),1))</f>
        <v>1546.2004006958</v>
      </c>
      <c r="N70" s="12">
        <f>M70*(1-'Retiree Assumptions'!$F$10)</f>
        <v>1360.6563526123041</v>
      </c>
      <c r="O70" s="12">
        <f>N70/(Calculations!$C$27^$AW70)/(Calculations!$D$27^($A70-1-$AW70+Calculations!$B$6/30))</f>
        <v>1137.6319719397284</v>
      </c>
      <c r="P70" s="23">
        <f t="shared" si="78"/>
        <v>7.392868404444636</v>
      </c>
      <c r="Q70" s="12">
        <f>IF(OR(A70&lt;=360,$E70&lt;70),Q69*IF($B70="January",(1+IF(C70&gt;Personal!$L$18+1,Calculations!$B$22,Calculations!$B$21)),1),0)</f>
        <v>182.73277462768547</v>
      </c>
      <c r="R70" s="12">
        <f>IF(OR(A70&lt;=360,$E70&lt;70),IF(AND(Career!$F$15="Yes",$E70=62,$E69=61),Q70,R69*IF($B70="January",(1+IF(C70&gt;Personal!$L$18+1,Calculations!$C$22,Calculations!$C$21)),1)),0)</f>
        <v>182.73277462768547</v>
      </c>
      <c r="S70" s="12">
        <f>R70*(1-'Retiree Assumptions'!$F$8)</f>
        <v>142.53156420959468</v>
      </c>
      <c r="T70" s="12">
        <f>S70/(Calculations!$C$27^($A70-1+Calculations!$B$6/30))</f>
        <v>120.37188939993999</v>
      </c>
      <c r="U70" s="23">
        <f t="shared" si="79"/>
        <v>119.0785643271842</v>
      </c>
      <c r="W70">
        <f t="shared" si="38"/>
        <v>4</v>
      </c>
      <c r="X70">
        <f t="shared" si="20"/>
        <v>2030</v>
      </c>
      <c r="Y70">
        <f t="shared" si="21"/>
        <v>47</v>
      </c>
      <c r="Z70">
        <f t="shared" ref="Z70:Z133" si="82">F70</f>
        <v>45</v>
      </c>
      <c r="AA70" s="12">
        <f>S70*12*Subsidy!$I$15/Subsidy!$I$14</f>
        <v>1368.3030164121089</v>
      </c>
      <c r="AB70" s="12">
        <f>SUM(S$5:S70)*Subsidy!$I$15/Subsidy!$I$14</f>
        <v>7061.0974160581027</v>
      </c>
      <c r="AC70" s="12">
        <f>N70*Subsidy!$E$15/Subsidy!$E$14</f>
        <v>1088.5250820898432</v>
      </c>
      <c r="AD70" s="12">
        <f t="shared" ref="AD70:AD133" si="83">AC70*12</f>
        <v>13062.300985078118</v>
      </c>
      <c r="AE70" s="12">
        <f>$AP70*AC70/(Calculations!$D$27^(A70-1+Calculations!$B$6/30))</f>
        <v>891.60451953585698</v>
      </c>
      <c r="AF70" s="12">
        <f>IF(AE70=0,0,SUM(AE70:AE$903)*AC70/AE70)</f>
        <v>445895.7001422107</v>
      </c>
      <c r="AH70" s="164">
        <f>VLOOKUP(E70,Rates2,5)*VLOOKUP(E70,Mort_Imp_Retirees,C70-'Mort Imp Cume'!$C$4+2)</f>
        <v>1.1639767629062477E-4</v>
      </c>
      <c r="AI70" s="16">
        <f t="shared" ref="AI70:AI133" si="84">1-AH70</f>
        <v>0.99988360232370943</v>
      </c>
      <c r="AJ70" s="164">
        <f>VLOOKUP(F70,Rates2,6)*VLOOKUP(F70,Mort_Imp_Survivors,C70-'Mort Imp Cume'!$C$4+2)</f>
        <v>6.4381347424675677E-5</v>
      </c>
      <c r="AK70" s="16">
        <f t="shared" ref="AK70:AK133" si="85">1-AJ70</f>
        <v>0.9999356186525753</v>
      </c>
      <c r="AL70" s="164">
        <f>VLOOKUP(F70,Rates2,7)*VLOOKUP(F70,Mort_Imp_Survivors,C70-'Mort Imp Cume'!$C$4+2)</f>
        <v>1.475533386035721E-4</v>
      </c>
      <c r="AM70" s="16">
        <f t="shared" ref="AM70:AM133" si="86">1-AL70</f>
        <v>0.99985244666139639</v>
      </c>
      <c r="AN70" s="108">
        <f>PRODUCT(AI$4:AI69)</f>
        <v>0.99345826802458925</v>
      </c>
      <c r="AO70" s="16">
        <f>PRODUCT(AK$4:AK69)</f>
        <v>0.99576964697195747</v>
      </c>
      <c r="AP70" s="16">
        <f>PRODUCT(AM$4:AM69)</f>
        <v>0.99075727254933055</v>
      </c>
      <c r="AQ70" s="16">
        <f t="shared" ref="AQ70:AQ133" si="87">AN70*AO70</f>
        <v>0.98925558883221754</v>
      </c>
      <c r="AR70" s="16">
        <f t="shared" ref="AR70:AR133" si="88">AN70*(1-AO70)</f>
        <v>4.2026791923717114E-3</v>
      </c>
      <c r="AS70" s="16">
        <f t="shared" ref="AS70:AS133" si="89">AQ70*AH70*AK70</f>
        <v>1.1513963847523714E-4</v>
      </c>
      <c r="AT70" s="16">
        <f t="shared" ref="AT70:AT133" si="90">AT69*AM69+AS69</f>
        <v>6.4984710229612896E-3</v>
      </c>
      <c r="AU70" s="16">
        <f t="shared" ref="AU70:AU133" si="91">1-AQ70-AR70-AT70</f>
        <v>4.3260952449462875E-5</v>
      </c>
      <c r="AV70" s="16">
        <f t="shared" ref="AV70:AV133" si="92">AN70*AH70</f>
        <v>1.1563623388977087E-4</v>
      </c>
      <c r="AW70" s="30">
        <f>(SUMPRODUCT(AV$5:AV69,A$5:A69)+SUM(AV$5:AV69)*(Calculations!$B$6/30-0.5)+AV$4*Calculations!$B$6/30/2)/SUM(AV$4:AV69)</f>
        <v>34.877384237321486</v>
      </c>
      <c r="AX70" s="16"/>
      <c r="AY70" s="12"/>
      <c r="AZ70" s="12"/>
    </row>
    <row r="71" spans="1:52" x14ac:dyDescent="0.25">
      <c r="A71">
        <f t="shared" si="80"/>
        <v>67</v>
      </c>
      <c r="B71" t="str">
        <f t="shared" si="22"/>
        <v>August</v>
      </c>
      <c r="C71">
        <f t="shared" si="75"/>
        <v>2030</v>
      </c>
      <c r="D71">
        <f t="shared" si="23"/>
        <v>203008</v>
      </c>
      <c r="E71">
        <f t="shared" ref="E71:F71" si="93">E59+1</f>
        <v>47</v>
      </c>
      <c r="F71">
        <f t="shared" si="93"/>
        <v>45</v>
      </c>
      <c r="G71" s="12">
        <f>G70*IF($B71="January",1+IF(C71&gt;Personal!$L$18+1,Calculations!$B$22,Calculations!$B$21),1)</f>
        <v>2811.2734558105458</v>
      </c>
      <c r="H71" s="12">
        <f>IF(AND(Career!$F$15="Yes",$E71=62,$E70=61),G71,H70*IF($B71="January",(1+IF(C71&gt;Personal!$L$18+1,Calculations!$C$22,Calculations!$C$21)),1))</f>
        <v>2811.2734558105458</v>
      </c>
      <c r="I71" s="12">
        <f>H71*(1-'Retiree Assumptions'!$F$8)</f>
        <v>2192.7932955322258</v>
      </c>
      <c r="J71" s="12">
        <f>I71/(Calculations!$C$27^($A71-1+Calculations!$B$6/30))</f>
        <v>1847.1399956605339</v>
      </c>
      <c r="K71" s="23">
        <f t="shared" si="77"/>
        <v>1834.842904575296</v>
      </c>
      <c r="L71" s="12">
        <f>L70*IF($B71="January",(1+IF(C71&gt;Personal!$L$18+1,Calculations!$B$22,Calculations!$B$21)),1)</f>
        <v>1546.2004006958</v>
      </c>
      <c r="M71" s="12">
        <f>IF(AND(Career!$F$15="Yes",$E71=62,$E70=61),L71,M70*IF($B71="January",(1+IF(C71&gt;Personal!$L$18+1,Calculations!$C$22,Calculations!$C$21)),1))</f>
        <v>1546.2004006958</v>
      </c>
      <c r="N71" s="12">
        <f>M71*(1-'Retiree Assumptions'!$F$10)</f>
        <v>1360.6563526123041</v>
      </c>
      <c r="O71" s="12">
        <f>N71/(Calculations!$C$27^$AW71)/(Calculations!$D$27^($A71-1-$AW71+Calculations!$B$6/30))</f>
        <v>1134.5580656412433</v>
      </c>
      <c r="P71" s="23">
        <f t="shared" si="78"/>
        <v>7.5024374240086962</v>
      </c>
      <c r="Q71" s="12">
        <f>IF(OR(A71&lt;=360,$E71&lt;70),Q70*IF($B71="January",(1+IF(C71&gt;Personal!$L$18+1,Calculations!$B$22,Calculations!$B$21)),1),0)</f>
        <v>182.73277462768547</v>
      </c>
      <c r="R71" s="12">
        <f>IF(OR(A71&lt;=360,$E71&lt;70),IF(AND(Career!$F$15="Yes",$E71=62,$E70=61),Q71,R70*IF($B71="January",(1+IF(C71&gt;Personal!$L$18+1,Calculations!$C$22,Calculations!$C$21)),1)),0)</f>
        <v>182.73277462768547</v>
      </c>
      <c r="S71" s="12">
        <f>R71*(1-'Retiree Assumptions'!$F$8)</f>
        <v>142.53156420959468</v>
      </c>
      <c r="T71" s="12">
        <f>S71/(Calculations!$C$27^($A71-1+Calculations!$B$6/30))</f>
        <v>120.06409971793471</v>
      </c>
      <c r="U71" s="23">
        <f t="shared" si="79"/>
        <v>118.75261069162354</v>
      </c>
      <c r="W71">
        <f t="shared" si="38"/>
        <v>4</v>
      </c>
      <c r="X71">
        <f t="shared" ref="X71:X134" si="94">C71</f>
        <v>2030</v>
      </c>
      <c r="Y71">
        <f t="shared" ref="Y71:Y134" si="95">E71</f>
        <v>47</v>
      </c>
      <c r="Z71">
        <f t="shared" si="82"/>
        <v>45</v>
      </c>
      <c r="AA71" s="12">
        <f>S71*12*Subsidy!$I$15/Subsidy!$I$14</f>
        <v>1368.3030164121089</v>
      </c>
      <c r="AB71" s="12">
        <f>SUM(S$5:S71)*Subsidy!$I$15/Subsidy!$I$14</f>
        <v>7175.1226674257778</v>
      </c>
      <c r="AC71" s="12">
        <f>N71*Subsidy!$E$15/Subsidy!$E$14</f>
        <v>1088.5250820898432</v>
      </c>
      <c r="AD71" s="12">
        <f t="shared" si="83"/>
        <v>13062.300985078118</v>
      </c>
      <c r="AE71" s="12">
        <f>$AP71*AC71/(Calculations!$D$27^(A71-1+Calculations!$B$6/30))</f>
        <v>888.90664542274862</v>
      </c>
      <c r="AF71" s="12">
        <f>IF(AE71=0,0,SUM(AE71:AE$903)*AC71/AE71)</f>
        <v>446157.18607544951</v>
      </c>
      <c r="AH71" s="164">
        <f>VLOOKUP(E71,Rates2,5)*VLOOKUP(E71,Mort_Imp_Retirees,C71-'Mort Imp Cume'!$C$4+2)</f>
        <v>1.1639767629062477E-4</v>
      </c>
      <c r="AI71" s="16">
        <f t="shared" si="84"/>
        <v>0.99988360232370943</v>
      </c>
      <c r="AJ71" s="164">
        <f>VLOOKUP(F71,Rates2,6)*VLOOKUP(F71,Mort_Imp_Survivors,C71-'Mort Imp Cume'!$C$4+2)</f>
        <v>6.4381347424675677E-5</v>
      </c>
      <c r="AK71" s="16">
        <f t="shared" si="85"/>
        <v>0.9999356186525753</v>
      </c>
      <c r="AL71" s="164">
        <f>VLOOKUP(F71,Rates2,7)*VLOOKUP(F71,Mort_Imp_Survivors,C71-'Mort Imp Cume'!$C$4+2)</f>
        <v>1.475533386035721E-4</v>
      </c>
      <c r="AM71" s="16">
        <f t="shared" si="86"/>
        <v>0.99985244666139639</v>
      </c>
      <c r="AN71" s="108">
        <f>PRODUCT(AI$4:AI70)</f>
        <v>0.99334263179069948</v>
      </c>
      <c r="AO71" s="16">
        <f>PRODUCT(AK$4:AK70)</f>
        <v>0.99570553798036077</v>
      </c>
      <c r="AP71" s="16">
        <f>PRODUCT(AM$4:AM70)</f>
        <v>0.99061108300602008</v>
      </c>
      <c r="AQ71" s="16">
        <f t="shared" si="87"/>
        <v>0.98907675958598584</v>
      </c>
      <c r="AR71" s="16">
        <f t="shared" si="88"/>
        <v>4.2658722047136388E-3</v>
      </c>
      <c r="AS71" s="16">
        <f t="shared" si="89"/>
        <v>1.1511882450664058E-4</v>
      </c>
      <c r="AT71" s="16">
        <f t="shared" si="90"/>
        <v>6.6126517903412705E-3</v>
      </c>
      <c r="AU71" s="16">
        <f t="shared" si="91"/>
        <v>4.4716418959247703E-5</v>
      </c>
      <c r="AV71" s="16">
        <f t="shared" si="92"/>
        <v>1.1562277410085111E-4</v>
      </c>
      <c r="AW71" s="30">
        <f>(SUMPRODUCT(AV$5:AV70,A$5:A70)+SUM(AV$5:AV70)*(Calculations!$B$6/30-0.5)+AV$4*Calculations!$B$6/30/2)/SUM(AV$4:AV70)</f>
        <v>35.426658376527229</v>
      </c>
      <c r="AX71" s="16"/>
      <c r="AY71" s="12"/>
      <c r="AZ71" s="12"/>
    </row>
    <row r="72" spans="1:52" x14ac:dyDescent="0.25">
      <c r="A72">
        <f t="shared" si="80"/>
        <v>68</v>
      </c>
      <c r="B72" t="str">
        <f t="shared" si="22"/>
        <v>September</v>
      </c>
      <c r="C72">
        <f t="shared" si="75"/>
        <v>2030</v>
      </c>
      <c r="D72">
        <f t="shared" si="23"/>
        <v>203009</v>
      </c>
      <c r="E72">
        <f t="shared" ref="E72:F72" si="96">E60+1</f>
        <v>47</v>
      </c>
      <c r="F72">
        <f t="shared" si="96"/>
        <v>45</v>
      </c>
      <c r="G72" s="12">
        <f>G71*IF($B72="January",1+IF(C72&gt;Personal!$L$18+1,Calculations!$B$22,Calculations!$B$21),1)</f>
        <v>2811.2734558105458</v>
      </c>
      <c r="H72" s="12">
        <f>IF(AND(Career!$F$15="Yes",$E72=62,$E71=61),G72,H71*IF($B72="January",(1+IF(C72&gt;Personal!$L$18+1,Calculations!$C$22,Calculations!$C$21)),1))</f>
        <v>2811.2734558105458</v>
      </c>
      <c r="I72" s="12">
        <f>H72*(1-'Retiree Assumptions'!$F$8)</f>
        <v>2192.7932955322258</v>
      </c>
      <c r="J72" s="12">
        <f>I72/(Calculations!$C$27^($A72-1+Calculations!$B$6/30))</f>
        <v>1842.4168777073494</v>
      </c>
      <c r="K72" s="23">
        <f t="shared" si="77"/>
        <v>1829.938204806971</v>
      </c>
      <c r="L72" s="12">
        <f>L71*IF($B72="January",(1+IF(C72&gt;Personal!$L$18+1,Calculations!$B$22,Calculations!$B$21)),1)</f>
        <v>1546.2004006958</v>
      </c>
      <c r="M72" s="12">
        <f>IF(AND(Career!$F$15="Yes",$E72=62,$E71=61),L72,M71*IF($B72="January",(1+IF(C72&gt;Personal!$L$18+1,Calculations!$C$22,Calculations!$C$21)),1))</f>
        <v>1546.2004006958</v>
      </c>
      <c r="N72" s="12">
        <f>M72*(1-'Retiree Assumptions'!$F$10)</f>
        <v>1360.6563526123041</v>
      </c>
      <c r="O72" s="12">
        <f>N72/(Calculations!$C$27^$AW72)/(Calculations!$D$27^($A72-1-$AW72+Calculations!$B$6/30))</f>
        <v>1131.4918280366489</v>
      </c>
      <c r="P72" s="23">
        <f t="shared" si="78"/>
        <v>7.6113134537017606</v>
      </c>
      <c r="Q72" s="12">
        <f>IF(OR(A72&lt;=360,$E72&lt;70),Q71*IF($B72="January",(1+IF(C72&gt;Personal!$L$18+1,Calculations!$B$22,Calculations!$B$21)),1),0)</f>
        <v>182.73277462768547</v>
      </c>
      <c r="R72" s="12">
        <f>IF(OR(A72&lt;=360,$E72&lt;70),IF(AND(Career!$F$15="Yes",$E72=62,$E71=61),Q72,R71*IF($B72="January",(1+IF(C72&gt;Personal!$L$18+1,Calculations!$C$22,Calculations!$C$21)),1)),0)</f>
        <v>182.73277462768547</v>
      </c>
      <c r="S72" s="12">
        <f>R72*(1-'Retiree Assumptions'!$F$8)</f>
        <v>142.53156420959468</v>
      </c>
      <c r="T72" s="12">
        <f>S72/(Calculations!$C$27^($A72-1+Calculations!$B$6/30))</f>
        <v>119.75709705097772</v>
      </c>
      <c r="U72" s="23">
        <f t="shared" si="79"/>
        <v>118.42754928862493</v>
      </c>
      <c r="W72">
        <f t="shared" si="38"/>
        <v>4</v>
      </c>
      <c r="X72">
        <f t="shared" si="94"/>
        <v>2030</v>
      </c>
      <c r="Y72">
        <f t="shared" si="95"/>
        <v>47</v>
      </c>
      <c r="Z72">
        <f t="shared" si="82"/>
        <v>45</v>
      </c>
      <c r="AA72" s="12">
        <f>S72*12*Subsidy!$I$15/Subsidy!$I$14</f>
        <v>1368.3030164121089</v>
      </c>
      <c r="AB72" s="12">
        <f>SUM(S$5:S72)*Subsidy!$I$15/Subsidy!$I$14</f>
        <v>7289.1479187934528</v>
      </c>
      <c r="AC72" s="12">
        <f>N72*Subsidy!$E$15/Subsidy!$E$14</f>
        <v>1088.5250820898432</v>
      </c>
      <c r="AD72" s="12">
        <f t="shared" si="83"/>
        <v>13062.300985078118</v>
      </c>
      <c r="AE72" s="12">
        <f>$AP72*AC72/(Calculations!$D$27^(A72-1+Calculations!$B$6/30))</f>
        <v>886.21693471008348</v>
      </c>
      <c r="AF72" s="12">
        <f>IF(AE72=0,0,SUM(AE72:AE$903)*AC72/AE72)</f>
        <v>446419.46563098161</v>
      </c>
      <c r="AH72" s="164">
        <f>VLOOKUP(E72,Rates2,5)*VLOOKUP(E72,Mort_Imp_Retirees,C72-'Mort Imp Cume'!$C$4+2)</f>
        <v>1.1639767629062477E-4</v>
      </c>
      <c r="AI72" s="16">
        <f t="shared" si="84"/>
        <v>0.99988360232370943</v>
      </c>
      <c r="AJ72" s="164">
        <f>VLOOKUP(F72,Rates2,6)*VLOOKUP(F72,Mort_Imp_Survivors,C72-'Mort Imp Cume'!$C$4+2)</f>
        <v>6.4381347424675677E-5</v>
      </c>
      <c r="AK72" s="16">
        <f t="shared" si="85"/>
        <v>0.9999356186525753</v>
      </c>
      <c r="AL72" s="164">
        <f>VLOOKUP(F72,Rates2,7)*VLOOKUP(F72,Mort_Imp_Survivors,C72-'Mort Imp Cume'!$C$4+2)</f>
        <v>1.475533386035721E-4</v>
      </c>
      <c r="AM72" s="16">
        <f t="shared" si="86"/>
        <v>0.99985244666139639</v>
      </c>
      <c r="AN72" s="108">
        <f>PRODUCT(AI$4:AI71)</f>
        <v>0.99322700901659866</v>
      </c>
      <c r="AO72" s="16">
        <f>PRODUCT(AK$4:AK71)</f>
        <v>0.99564143311618736</v>
      </c>
      <c r="AP72" s="16">
        <f>PRODUCT(AM$4:AM71)</f>
        <v>0.99046491503346479</v>
      </c>
      <c r="AQ72" s="16">
        <f t="shared" si="87"/>
        <v>0.98889796266699059</v>
      </c>
      <c r="AR72" s="16">
        <f t="shared" si="88"/>
        <v>4.3290463496080279E-3</v>
      </c>
      <c r="AS72" s="16">
        <f t="shared" si="89"/>
        <v>1.1509801430061698E-4</v>
      </c>
      <c r="AT72" s="16">
        <f t="shared" si="90"/>
        <v>6.7267948959992231E-3</v>
      </c>
      <c r="AU72" s="16">
        <f t="shared" si="91"/>
        <v>4.619608740215591E-5</v>
      </c>
      <c r="AV72" s="16">
        <f t="shared" si="92"/>
        <v>1.156093158786195E-4</v>
      </c>
      <c r="AW72" s="30">
        <f>(SUMPRODUCT(AV$5:AV71,A$5:A71)+SUM(AV$5:AV71)*(Calculations!$B$6/30-0.5)+AV$4*Calculations!$B$6/30/2)/SUM(AV$4:AV71)</f>
        <v>35.974187340064631</v>
      </c>
      <c r="AX72" s="16"/>
      <c r="AY72" s="12"/>
      <c r="AZ72" s="12"/>
    </row>
    <row r="73" spans="1:52" x14ac:dyDescent="0.25">
      <c r="A73">
        <f t="shared" si="80"/>
        <v>69</v>
      </c>
      <c r="B73" t="str">
        <f t="shared" si="22"/>
        <v>October</v>
      </c>
      <c r="C73">
        <f t="shared" si="75"/>
        <v>2030</v>
      </c>
      <c r="D73">
        <f t="shared" si="23"/>
        <v>203010</v>
      </c>
      <c r="E73">
        <f t="shared" ref="E73:F73" si="97">E61+1</f>
        <v>47</v>
      </c>
      <c r="F73">
        <f t="shared" si="97"/>
        <v>45</v>
      </c>
      <c r="G73" s="12">
        <f>G72*IF($B73="January",1+IF(C73&gt;Personal!$L$18+1,Calculations!$B$22,Calculations!$B$21),1)</f>
        <v>2811.2734558105458</v>
      </c>
      <c r="H73" s="12">
        <f>IF(AND(Career!$F$15="Yes",$E73=62,$E72=61),G73,H72*IF($B73="January",(1+IF(C73&gt;Personal!$L$18+1,Calculations!$C$22,Calculations!$C$21)),1))</f>
        <v>2811.2734558105458</v>
      </c>
      <c r="I73" s="12">
        <f>H73*(1-'Retiree Assumptions'!$F$8)</f>
        <v>2192.7932955322258</v>
      </c>
      <c r="J73" s="12">
        <f>I73/(Calculations!$C$27^($A73-1+Calculations!$B$6/30))</f>
        <v>1837.7058367181482</v>
      </c>
      <c r="K73" s="23">
        <f t="shared" si="77"/>
        <v>1825.046615741343</v>
      </c>
      <c r="L73" s="12">
        <f>L72*IF($B73="January",(1+IF(C73&gt;Personal!$L$18+1,Calculations!$B$22,Calculations!$B$21)),1)</f>
        <v>1546.2004006958</v>
      </c>
      <c r="M73" s="12">
        <f>IF(AND(Career!$F$15="Yes",$E73=62,$E72=61),L73,M72*IF($B73="January",(1+IF(C73&gt;Personal!$L$18+1,Calculations!$C$22,Calculations!$C$21)),1))</f>
        <v>1546.2004006958</v>
      </c>
      <c r="N73" s="12">
        <f>M73*(1-'Retiree Assumptions'!$F$10)</f>
        <v>1360.6563526123041</v>
      </c>
      <c r="O73" s="12">
        <f>N73/(Calculations!$C$27^$AW73)/(Calculations!$D$27^($A73-1-$AW73+Calculations!$B$6/30))</f>
        <v>1128.4332735893483</v>
      </c>
      <c r="P73" s="23">
        <f t="shared" si="78"/>
        <v>7.7194995754081486</v>
      </c>
      <c r="Q73" s="12">
        <f>IF(OR(A73&lt;=360,$E73&lt;70),Q72*IF($B73="January",(1+IF(C73&gt;Personal!$L$18+1,Calculations!$B$22,Calculations!$B$21)),1),0)</f>
        <v>182.73277462768547</v>
      </c>
      <c r="R73" s="12">
        <f>IF(OR(A73&lt;=360,$E73&lt;70),IF(AND(Career!$F$15="Yes",$E73=62,$E72=61),Q73,R72*IF($B73="January",(1+IF(C73&gt;Personal!$L$18+1,Calculations!$C$22,Calculations!$C$21)),1)),0)</f>
        <v>182.73277462768547</v>
      </c>
      <c r="S73" s="12">
        <f>R73*(1-'Retiree Assumptions'!$F$8)</f>
        <v>142.53156420959468</v>
      </c>
      <c r="T73" s="12">
        <f>S73/(Calculations!$C$27^($A73-1+Calculations!$B$6/30))</f>
        <v>119.45087938667963</v>
      </c>
      <c r="U73" s="23">
        <f t="shared" si="79"/>
        <v>118.10337767588106</v>
      </c>
      <c r="W73">
        <f t="shared" si="38"/>
        <v>4</v>
      </c>
      <c r="X73">
        <f t="shared" si="94"/>
        <v>2030</v>
      </c>
      <c r="Y73">
        <f t="shared" si="95"/>
        <v>47</v>
      </c>
      <c r="Z73">
        <f t="shared" si="82"/>
        <v>45</v>
      </c>
      <c r="AA73" s="12">
        <f>S73*12*Subsidy!$I$15/Subsidy!$I$14</f>
        <v>1368.3030164121089</v>
      </c>
      <c r="AB73" s="12">
        <f>SUM(S$5:S73)*Subsidy!$I$15/Subsidy!$I$14</f>
        <v>7403.1731701611279</v>
      </c>
      <c r="AC73" s="12">
        <f>N73*Subsidy!$E$15/Subsidy!$E$14</f>
        <v>1088.5250820898432</v>
      </c>
      <c r="AD73" s="12">
        <f t="shared" si="83"/>
        <v>13062.300985078118</v>
      </c>
      <c r="AE73" s="12">
        <f>$AP73*AC73/(Calculations!$D$27^(A73-1+Calculations!$B$6/30))</f>
        <v>883.53536269652147</v>
      </c>
      <c r="AF73" s="12">
        <f>IF(AE73=0,0,SUM(AE73:AE$903)*AC73/AE73)</f>
        <v>446682.54121748806</v>
      </c>
      <c r="AH73" s="164">
        <f>VLOOKUP(E73,Rates2,5)*VLOOKUP(E73,Mort_Imp_Retirees,C73-'Mort Imp Cume'!$C$4+2)</f>
        <v>1.1639767629062477E-4</v>
      </c>
      <c r="AI73" s="16">
        <f t="shared" si="84"/>
        <v>0.99988360232370943</v>
      </c>
      <c r="AJ73" s="164">
        <f>VLOOKUP(F73,Rates2,6)*VLOOKUP(F73,Mort_Imp_Survivors,C73-'Mort Imp Cume'!$C$4+2)</f>
        <v>6.4381347424675677E-5</v>
      </c>
      <c r="AK73" s="16">
        <f t="shared" si="85"/>
        <v>0.9999356186525753</v>
      </c>
      <c r="AL73" s="164">
        <f>VLOOKUP(F73,Rates2,7)*VLOOKUP(F73,Mort_Imp_Survivors,C73-'Mort Imp Cume'!$C$4+2)</f>
        <v>1.475533386035721E-4</v>
      </c>
      <c r="AM73" s="16">
        <f t="shared" si="86"/>
        <v>0.99985244666139639</v>
      </c>
      <c r="AN73" s="108">
        <f>PRODUCT(AI$4:AI72)</f>
        <v>0.99311139970072004</v>
      </c>
      <c r="AO73" s="16">
        <f>PRODUCT(AK$4:AK72)</f>
        <v>0.99557733237917145</v>
      </c>
      <c r="AP73" s="16">
        <f>PRODUCT(AM$4:AM72)</f>
        <v>0.99031876862848189</v>
      </c>
      <c r="AQ73" s="16">
        <f t="shared" si="87"/>
        <v>0.98871919806938791</v>
      </c>
      <c r="AR73" s="16">
        <f t="shared" si="88"/>
        <v>4.3922016313320909E-3</v>
      </c>
      <c r="AS73" s="16">
        <f t="shared" si="89"/>
        <v>1.1507720785648616E-4</v>
      </c>
      <c r="AT73" s="16">
        <f t="shared" si="90"/>
        <v>6.8409003492548338E-3</v>
      </c>
      <c r="AU73" s="16">
        <f t="shared" si="91"/>
        <v>4.7699950025169649E-5</v>
      </c>
      <c r="AV73" s="16">
        <f t="shared" si="92"/>
        <v>1.1559585922289367E-4</v>
      </c>
      <c r="AW73" s="30">
        <f>(SUMPRODUCT(AV$5:AV72,A$5:A72)+SUM(AV$5:AV72)*(Calculations!$B$6/30-0.5)+AV$4*Calculations!$B$6/30/2)/SUM(AV$4:AV72)</f>
        <v>36.520058313360053</v>
      </c>
      <c r="AX73" s="16"/>
      <c r="AY73" s="12"/>
      <c r="AZ73" s="12"/>
    </row>
    <row r="74" spans="1:52" x14ac:dyDescent="0.25">
      <c r="A74">
        <f t="shared" si="80"/>
        <v>70</v>
      </c>
      <c r="B74" t="str">
        <f t="shared" si="22"/>
        <v>November</v>
      </c>
      <c r="C74">
        <f t="shared" si="75"/>
        <v>2030</v>
      </c>
      <c r="D74">
        <f t="shared" si="23"/>
        <v>203011</v>
      </c>
      <c r="E74">
        <f t="shared" ref="E74:F74" si="98">E62+1</f>
        <v>47</v>
      </c>
      <c r="F74">
        <f t="shared" si="98"/>
        <v>45</v>
      </c>
      <c r="G74" s="12">
        <f>G73*IF($B74="January",1+IF(C74&gt;Personal!$L$18+1,Calculations!$B$22,Calculations!$B$21),1)</f>
        <v>2811.2734558105458</v>
      </c>
      <c r="H74" s="12">
        <f>IF(AND(Career!$F$15="Yes",$E74=62,$E73=61),G74,H73*IF($B74="January",(1+IF(C74&gt;Personal!$L$18+1,Calculations!$C$22,Calculations!$C$21)),1))</f>
        <v>2811.2734558105458</v>
      </c>
      <c r="I74" s="12">
        <f>H74*(1-'Retiree Assumptions'!$F$8)</f>
        <v>2192.7932955322258</v>
      </c>
      <c r="J74" s="12">
        <f>I74/(Calculations!$C$27^($A74-1+Calculations!$B$6/30))</f>
        <v>1833.006841812258</v>
      </c>
      <c r="K74" s="23">
        <f t="shared" si="77"/>
        <v>1820.1681023323272</v>
      </c>
      <c r="L74" s="12">
        <f>L73*IF($B74="January",(1+IF(C74&gt;Personal!$L$18+1,Calculations!$B$22,Calculations!$B$21)),1)</f>
        <v>1546.2004006958</v>
      </c>
      <c r="M74" s="12">
        <f>IF(AND(Career!$F$15="Yes",$E74=62,$E73=61),L74,M73*IF($B74="January",(1+IF(C74&gt;Personal!$L$18+1,Calculations!$C$22,Calculations!$C$21)),1))</f>
        <v>1546.2004006958</v>
      </c>
      <c r="N74" s="12">
        <f>M74*(1-'Retiree Assumptions'!$F$10)</f>
        <v>1360.6563526123041</v>
      </c>
      <c r="O74" s="12">
        <f>N74/(Calculations!$C$27^$AW74)/(Calculations!$D$27^($A74-1-$AW74+Calculations!$B$6/30))</f>
        <v>1125.3824143563381</v>
      </c>
      <c r="P74" s="23">
        <f t="shared" si="78"/>
        <v>7.8269988590259887</v>
      </c>
      <c r="Q74" s="12">
        <f>IF(OR(A74&lt;=360,$E74&lt;70),Q73*IF($B74="January",(1+IF(C74&gt;Personal!$L$18+1,Calculations!$B$22,Calculations!$B$21)),1),0)</f>
        <v>182.73277462768547</v>
      </c>
      <c r="R74" s="12">
        <f>IF(OR(A74&lt;=360,$E74&lt;70),IF(AND(Career!$F$15="Yes",$E74=62,$E73=61),Q74,R73*IF($B74="January",(1+IF(C74&gt;Personal!$L$18+1,Calculations!$C$22,Calculations!$C$21)),1)),0)</f>
        <v>182.73277462768547</v>
      </c>
      <c r="S74" s="12">
        <f>R74*(1-'Retiree Assumptions'!$F$8)</f>
        <v>142.53156420959468</v>
      </c>
      <c r="T74" s="12">
        <f>S74/(Calculations!$C$27^($A74-1+Calculations!$B$6/30))</f>
        <v>119.14544471779678</v>
      </c>
      <c r="U74" s="23">
        <f t="shared" si="79"/>
        <v>117.78009341777002</v>
      </c>
      <c r="W74">
        <f t="shared" si="38"/>
        <v>4</v>
      </c>
      <c r="X74">
        <f t="shared" si="94"/>
        <v>2030</v>
      </c>
      <c r="Y74">
        <f t="shared" si="95"/>
        <v>47</v>
      </c>
      <c r="Z74">
        <f t="shared" si="82"/>
        <v>45</v>
      </c>
      <c r="AA74" s="12">
        <f>S74*12*Subsidy!$I$15/Subsidy!$I$14</f>
        <v>1368.3030164121089</v>
      </c>
      <c r="AB74" s="12">
        <f>SUM(S$5:S74)*Subsidy!$I$15/Subsidy!$I$14</f>
        <v>7517.1984215288039</v>
      </c>
      <c r="AC74" s="12">
        <f>N74*Subsidy!$E$15/Subsidy!$E$14</f>
        <v>1088.5250820898432</v>
      </c>
      <c r="AD74" s="12">
        <f t="shared" si="83"/>
        <v>13062.300985078118</v>
      </c>
      <c r="AE74" s="12">
        <f>$AP74*AC74/(Calculations!$D$27^(A74-1+Calculations!$B$6/30))</f>
        <v>880.86190475546528</v>
      </c>
      <c r="AF74" s="12">
        <f>IF(AE74=0,0,SUM(AE74:AE$903)*AC74/AE74)</f>
        <v>446946.41525096109</v>
      </c>
      <c r="AH74" s="164">
        <f>VLOOKUP(E74,Rates2,5)*VLOOKUP(E74,Mort_Imp_Retirees,C74-'Mort Imp Cume'!$C$4+2)</f>
        <v>1.1639767629062477E-4</v>
      </c>
      <c r="AI74" s="16">
        <f t="shared" si="84"/>
        <v>0.99988360232370943</v>
      </c>
      <c r="AJ74" s="164">
        <f>VLOOKUP(F74,Rates2,6)*VLOOKUP(F74,Mort_Imp_Survivors,C74-'Mort Imp Cume'!$C$4+2)</f>
        <v>6.4381347424675677E-5</v>
      </c>
      <c r="AK74" s="16">
        <f t="shared" si="85"/>
        <v>0.9999356186525753</v>
      </c>
      <c r="AL74" s="164">
        <f>VLOOKUP(F74,Rates2,7)*VLOOKUP(F74,Mort_Imp_Survivors,C74-'Mort Imp Cume'!$C$4+2)</f>
        <v>1.475533386035721E-4</v>
      </c>
      <c r="AM74" s="16">
        <f t="shared" si="86"/>
        <v>0.99985244666139639</v>
      </c>
      <c r="AN74" s="108">
        <f>PRODUCT(AI$4:AI73)</f>
        <v>0.99299580384149722</v>
      </c>
      <c r="AO74" s="16">
        <f>PRODUCT(AK$4:AK73)</f>
        <v>0.99551323576904738</v>
      </c>
      <c r="AP74" s="16">
        <f>PRODUCT(AM$4:AM73)</f>
        <v>0.99017264378788894</v>
      </c>
      <c r="AQ74" s="16">
        <f t="shared" si="87"/>
        <v>0.98854046578733512</v>
      </c>
      <c r="AR74" s="16">
        <f t="shared" si="88"/>
        <v>4.4553380541620764E-3</v>
      </c>
      <c r="AS74" s="16">
        <f t="shared" si="89"/>
        <v>1.1505640517356808E-4</v>
      </c>
      <c r="AT74" s="16">
        <f t="shared" si="90"/>
        <v>6.9549681594257328E-3</v>
      </c>
      <c r="AU74" s="16">
        <f t="shared" si="91"/>
        <v>4.9227999077069984E-5</v>
      </c>
      <c r="AV74" s="16">
        <f t="shared" si="92"/>
        <v>1.1558240413349133E-4</v>
      </c>
      <c r="AW74" s="30">
        <f>(SUMPRODUCT(AV$5:AV73,A$5:A73)+SUM(AV$5:AV73)*(Calculations!$B$6/30-0.5)+AV$4*Calculations!$B$6/30/2)/SUM(AV$4:AV73)</f>
        <v>37.064352706337573</v>
      </c>
      <c r="AX74" s="16"/>
      <c r="AY74" s="12"/>
      <c r="AZ74" s="12"/>
    </row>
    <row r="75" spans="1:52" x14ac:dyDescent="0.25">
      <c r="A75">
        <f t="shared" si="80"/>
        <v>71</v>
      </c>
      <c r="B75" t="str">
        <f t="shared" si="22"/>
        <v>December</v>
      </c>
      <c r="C75">
        <f t="shared" si="75"/>
        <v>2030</v>
      </c>
      <c r="D75">
        <f t="shared" si="23"/>
        <v>203012</v>
      </c>
      <c r="E75">
        <f t="shared" ref="E75:F75" si="99">E63+1</f>
        <v>47</v>
      </c>
      <c r="F75">
        <f t="shared" si="99"/>
        <v>45</v>
      </c>
      <c r="G75" s="12">
        <f>G74*IF($B75="January",1+IF(C75&gt;Personal!$L$18+1,Calculations!$B$22,Calculations!$B$21),1)</f>
        <v>2811.2734558105458</v>
      </c>
      <c r="H75" s="12">
        <f>IF(AND(Career!$F$15="Yes",$E75=62,$E74=61),G75,H74*IF($B75="January",(1+IF(C75&gt;Personal!$L$18+1,Calculations!$C$22,Calculations!$C$21)),1))</f>
        <v>2811.2734558105458</v>
      </c>
      <c r="I75" s="12">
        <f>H75*(1-'Retiree Assumptions'!$F$8)</f>
        <v>2192.7932955322258</v>
      </c>
      <c r="J75" s="12">
        <f>I75/(Calculations!$C$27^($A75-1+Calculations!$B$6/30))</f>
        <v>1828.3198621879676</v>
      </c>
      <c r="K75" s="23">
        <f t="shared" si="77"/>
        <v>1815.3026296275198</v>
      </c>
      <c r="L75" s="12">
        <f>L74*IF($B75="January",(1+IF(C75&gt;Personal!$L$18+1,Calculations!$B$22,Calculations!$B$21)),1)</f>
        <v>1546.2004006958</v>
      </c>
      <c r="M75" s="12">
        <f>IF(AND(Career!$F$15="Yes",$E75=62,$E74=61),L75,M74*IF($B75="January",(1+IF(C75&gt;Personal!$L$18+1,Calculations!$C$22,Calculations!$C$21)),1))</f>
        <v>1546.2004006958</v>
      </c>
      <c r="N75" s="12">
        <f>M75*(1-'Retiree Assumptions'!$F$10)</f>
        <v>1360.6563526123041</v>
      </c>
      <c r="O75" s="12">
        <f>N75/(Calculations!$C$27^$AW75)/(Calculations!$D$27^($A75-1-$AW75+Calculations!$B$6/30))</f>
        <v>1122.3392601890093</v>
      </c>
      <c r="P75" s="23">
        <f t="shared" si="78"/>
        <v>7.9338143625099704</v>
      </c>
      <c r="Q75" s="12">
        <f>IF(OR(A75&lt;=360,$E75&lt;70),Q74*IF($B75="January",(1+IF(C75&gt;Personal!$L$18+1,Calculations!$B$22,Calculations!$B$21)),1),0)</f>
        <v>182.73277462768547</v>
      </c>
      <c r="R75" s="12">
        <f>IF(OR(A75&lt;=360,$E75&lt;70),IF(AND(Career!$F$15="Yes",$E75=62,$E74=61),Q75,R74*IF($B75="January",(1+IF(C75&gt;Personal!$L$18+1,Calculations!$C$22,Calculations!$C$21)),1)),0)</f>
        <v>182.73277462768547</v>
      </c>
      <c r="S75" s="12">
        <f>R75*(1-'Retiree Assumptions'!$F$8)</f>
        <v>142.53156420959468</v>
      </c>
      <c r="T75" s="12">
        <f>S75/(Calculations!$C$27^($A75-1+Calculations!$B$6/30))</f>
        <v>118.84079104221789</v>
      </c>
      <c r="U75" s="23">
        <f t="shared" si="79"/>
        <v>117.45769408533675</v>
      </c>
      <c r="W75">
        <f t="shared" si="38"/>
        <v>4</v>
      </c>
      <c r="X75">
        <f t="shared" si="94"/>
        <v>2030</v>
      </c>
      <c r="Y75">
        <f t="shared" si="95"/>
        <v>47</v>
      </c>
      <c r="Z75">
        <f t="shared" si="82"/>
        <v>45</v>
      </c>
      <c r="AA75" s="12">
        <f>S75*12*Subsidy!$I$15/Subsidy!$I$14</f>
        <v>1368.3030164121089</v>
      </c>
      <c r="AB75" s="12">
        <f>SUM(S$5:S75)*Subsidy!$I$15/Subsidy!$I$14</f>
        <v>7631.2236728964772</v>
      </c>
      <c r="AC75" s="12">
        <f>N75*Subsidy!$E$15/Subsidy!$E$14</f>
        <v>1088.5250820898432</v>
      </c>
      <c r="AD75" s="12">
        <f t="shared" si="83"/>
        <v>13062.300985078118</v>
      </c>
      <c r="AE75" s="12">
        <f>$AP75*AC75/(Calculations!$D$27^(A75-1+Calculations!$B$6/30))</f>
        <v>878.19653633483358</v>
      </c>
      <c r="AF75" s="12">
        <f>IF(AE75=0,0,SUM(AE75:AE$903)*AC75/AE75)</f>
        <v>447211.09015472553</v>
      </c>
      <c r="AH75" s="164">
        <f>VLOOKUP(E75,Rates2,5)*VLOOKUP(E75,Mort_Imp_Retirees,C75-'Mort Imp Cume'!$C$4+2)</f>
        <v>1.1639767629062477E-4</v>
      </c>
      <c r="AI75" s="16">
        <f t="shared" si="84"/>
        <v>0.99988360232370943</v>
      </c>
      <c r="AJ75" s="164">
        <f>VLOOKUP(F75,Rates2,6)*VLOOKUP(F75,Mort_Imp_Survivors,C75-'Mort Imp Cume'!$C$4+2)</f>
        <v>6.4381347424675677E-5</v>
      </c>
      <c r="AK75" s="16">
        <f t="shared" si="85"/>
        <v>0.9999356186525753</v>
      </c>
      <c r="AL75" s="164">
        <f>VLOOKUP(F75,Rates2,7)*VLOOKUP(F75,Mort_Imp_Survivors,C75-'Mort Imp Cume'!$C$4+2)</f>
        <v>1.475533386035721E-4</v>
      </c>
      <c r="AM75" s="16">
        <f t="shared" si="86"/>
        <v>0.99985244666139639</v>
      </c>
      <c r="AN75" s="108">
        <f>PRODUCT(AI$4:AI74)</f>
        <v>0.99288022143736376</v>
      </c>
      <c r="AO75" s="16">
        <f>PRODUCT(AK$4:AK74)</f>
        <v>0.99544914328554945</v>
      </c>
      <c r="AP75" s="16">
        <f>PRODUCT(AM$4:AM74)</f>
        <v>0.99002654050850403</v>
      </c>
      <c r="AQ75" s="16">
        <f t="shared" si="87"/>
        <v>0.98836176581499036</v>
      </c>
      <c r="AR75" s="16">
        <f t="shared" si="88"/>
        <v>4.5184556223733718E-3</v>
      </c>
      <c r="AS75" s="16">
        <f t="shared" si="89"/>
        <v>1.1503560625118283E-4</v>
      </c>
      <c r="AT75" s="16">
        <f t="shared" si="90"/>
        <v>7.068998335827496E-3</v>
      </c>
      <c r="AU75" s="16">
        <f t="shared" si="91"/>
        <v>5.0780226808776023E-5</v>
      </c>
      <c r="AV75" s="16">
        <f t="shared" si="92"/>
        <v>1.155689506102301E-4</v>
      </c>
      <c r="AW75" s="30">
        <f>(SUMPRODUCT(AV$5:AV74,A$5:A74)+SUM(AV$5:AV74)*(Calculations!$B$6/30-0.5)+AV$4*Calculations!$B$6/30/2)/SUM(AV$4:AV74)</f>
        <v>37.607146623867749</v>
      </c>
      <c r="AX75" s="16"/>
      <c r="AY75" s="12"/>
      <c r="AZ75" s="12"/>
    </row>
    <row r="76" spans="1:52" x14ac:dyDescent="0.25">
      <c r="A76">
        <f t="shared" si="80"/>
        <v>72</v>
      </c>
      <c r="B76" t="str">
        <f t="shared" si="22"/>
        <v>January</v>
      </c>
      <c r="C76">
        <f t="shared" si="75"/>
        <v>2031</v>
      </c>
      <c r="D76">
        <f t="shared" si="23"/>
        <v>203101</v>
      </c>
      <c r="E76">
        <f t="shared" ref="E76:F76" si="100">E64+1</f>
        <v>48</v>
      </c>
      <c r="F76">
        <f t="shared" si="100"/>
        <v>46</v>
      </c>
      <c r="G76" s="12">
        <f>G75*IF($B76="January",1+IF(C76&gt;Personal!$L$18+1,Calculations!$B$22,Calculations!$B$21),1)</f>
        <v>2881.5552922058091</v>
      </c>
      <c r="H76" s="12">
        <f>IF(AND(Career!$F$15="Yes",$E76=62,$E75=61),G76,H75*IF($B76="January",(1+IF(C76&gt;Personal!$L$18+1,Calculations!$C$22,Calculations!$C$21)),1))</f>
        <v>2881.5552922058091</v>
      </c>
      <c r="I76" s="12">
        <f>H76*(1-'Retiree Assumptions'!$F$8)</f>
        <v>2247.613127920531</v>
      </c>
      <c r="J76" s="12">
        <f>I76/(Calculations!$C$27^($A76-1+Calculations!$B$6/30))</f>
        <v>1869.2359888003832</v>
      </c>
      <c r="K76" s="23">
        <f t="shared" si="77"/>
        <v>1855.7114168371456</v>
      </c>
      <c r="L76" s="12">
        <f>L75*IF($B76="January",(1+IF(C76&gt;Personal!$L$18+1,Calculations!$B$22,Calculations!$B$21)),1)</f>
        <v>1584.8554107131949</v>
      </c>
      <c r="M76" s="12">
        <f>IF(AND(Career!$F$15="Yes",$E76=62,$E75=61),L76,M75*IF($B76="January",(1+IF(C76&gt;Personal!$L$18+1,Calculations!$C$22,Calculations!$C$21)),1))</f>
        <v>1584.8554107131949</v>
      </c>
      <c r="N76" s="12">
        <f>M76*(1-'Retiree Assumptions'!$F$10)</f>
        <v>1394.6727614276115</v>
      </c>
      <c r="O76" s="12">
        <f>N76/(Calculations!$C$27^$AW76)/(Calculations!$D$27^($A76-1-$AW76+Calculations!$B$6/30))</f>
        <v>1147.2864143874936</v>
      </c>
      <c r="P76" s="23">
        <f t="shared" si="78"/>
        <v>8.2409478602118647</v>
      </c>
      <c r="Q76" s="12">
        <f>IF(OR(A76&lt;=360,$E76&lt;70),Q75*IF($B76="January",(1+IF(C76&gt;Personal!$L$18+1,Calculations!$B$22,Calculations!$B$21)),1),0)</f>
        <v>187.30109399337761</v>
      </c>
      <c r="R76" s="12">
        <f>IF(OR(A76&lt;=360,$E76&lt;70),IF(AND(Career!$F$15="Yes",$E76=62,$E75=61),Q76,R75*IF($B76="January",(1+IF(C76&gt;Personal!$L$18+1,Calculations!$C$22,Calculations!$C$21)),1)),0)</f>
        <v>187.30109399337761</v>
      </c>
      <c r="S76" s="12">
        <f>R76*(1-'Retiree Assumptions'!$F$8)</f>
        <v>146.09485331483452</v>
      </c>
      <c r="T76" s="12">
        <f>S76/(Calculations!$C$27^($A76-1+Calculations!$B$6/30))</f>
        <v>121.50033927202492</v>
      </c>
      <c r="U76" s="23">
        <f t="shared" si="79"/>
        <v>120.06458168768204</v>
      </c>
      <c r="W76">
        <f t="shared" si="38"/>
        <v>4</v>
      </c>
      <c r="X76">
        <f t="shared" si="94"/>
        <v>2031</v>
      </c>
      <c r="Y76">
        <f t="shared" si="95"/>
        <v>48</v>
      </c>
      <c r="Z76">
        <f t="shared" si="82"/>
        <v>46</v>
      </c>
      <c r="AA76" s="12">
        <f>S76*12*Subsidy!$I$15/Subsidy!$I$14</f>
        <v>1402.5105918224115</v>
      </c>
      <c r="AB76" s="12">
        <f>SUM(S$5:S76)*Subsidy!$I$15/Subsidy!$I$14</f>
        <v>7748.099555548346</v>
      </c>
      <c r="AC76" s="12">
        <f>N76*Subsidy!$E$15/Subsidy!$E$14</f>
        <v>1115.7382091420893</v>
      </c>
      <c r="AD76" s="12">
        <f t="shared" si="83"/>
        <v>13388.858509705071</v>
      </c>
      <c r="AE76" s="12">
        <f>$AP76*AC76/(Calculations!$D$27^(A76-1+Calculations!$B$6/30))</f>
        <v>897.42771378075827</v>
      </c>
      <c r="AF76" s="12">
        <f>IF(AE76=0,0,SUM(AE76:AE$903)*AC76/AE76)</f>
        <v>447476.5683594608</v>
      </c>
      <c r="AH76" s="164">
        <f>VLOOKUP(E76,Rates2,5)*VLOOKUP(E76,Mort_Imp_Retirees,C76-'Mort Imp Cume'!$C$4+2)</f>
        <v>1.2384698652464281E-4</v>
      </c>
      <c r="AI76" s="16">
        <f t="shared" si="84"/>
        <v>0.99987615301347532</v>
      </c>
      <c r="AJ76" s="164">
        <f>VLOOKUP(F76,Rates2,6)*VLOOKUP(F76,Mort_Imp_Survivors,C76-'Mort Imp Cume'!$C$4+2)</f>
        <v>6.4146062420312848E-5</v>
      </c>
      <c r="AK76" s="16">
        <f t="shared" si="85"/>
        <v>0.99993585393757967</v>
      </c>
      <c r="AL76" s="164">
        <f>VLOOKUP(F76,Rates2,7)*VLOOKUP(F76,Mort_Imp_Survivors,C76-'Mort Imp Cume'!$C$4+2)</f>
        <v>1.4367154978693603E-4</v>
      </c>
      <c r="AM76" s="16">
        <f t="shared" si="86"/>
        <v>0.99985632845021311</v>
      </c>
      <c r="AN76" s="108">
        <f>PRODUCT(AI$4:AI75)</f>
        <v>0.99276465248675361</v>
      </c>
      <c r="AO76" s="16">
        <f>PRODUCT(AK$4:AK75)</f>
        <v>0.99538505492841201</v>
      </c>
      <c r="AP76" s="16">
        <f>PRODUCT(AM$4:AM75)</f>
        <v>0.98988045878714581</v>
      </c>
      <c r="AQ76" s="16">
        <f t="shared" si="87"/>
        <v>0.98818309814651306</v>
      </c>
      <c r="AR76" s="16">
        <f t="shared" si="88"/>
        <v>4.5815543402405118E-3</v>
      </c>
      <c r="AS76" s="16">
        <f t="shared" si="89"/>
        <v>1.2237564842047517E-4</v>
      </c>
      <c r="AT76" s="16">
        <f t="shared" si="90"/>
        <v>7.1829908877736447E-3</v>
      </c>
      <c r="AU76" s="16">
        <f t="shared" si="91"/>
        <v>5.2356625472782005E-5</v>
      </c>
      <c r="AV76" s="16">
        <f t="shared" si="92"/>
        <v>1.2295091053866867E-4</v>
      </c>
      <c r="AW76" s="30">
        <f>(SUMPRODUCT(AV$5:AV75,A$5:A75)+SUM(AV$5:AV75)*(Calculations!$B$6/30-0.5)+AV$4*Calculations!$B$6/30/2)/SUM(AV$4:AV75)</f>
        <v>38.148511290968329</v>
      </c>
      <c r="AX76" s="16"/>
      <c r="AY76" s="12"/>
      <c r="AZ76" s="12"/>
    </row>
    <row r="77" spans="1:52" x14ac:dyDescent="0.25">
      <c r="A77">
        <f t="shared" si="80"/>
        <v>73</v>
      </c>
      <c r="B77" t="str">
        <f t="shared" si="22"/>
        <v>February</v>
      </c>
      <c r="C77">
        <f t="shared" si="75"/>
        <v>2031</v>
      </c>
      <c r="D77">
        <f t="shared" si="23"/>
        <v>203102</v>
      </c>
      <c r="E77">
        <f t="shared" ref="E77:F77" si="101">E65+1</f>
        <v>48</v>
      </c>
      <c r="F77">
        <f t="shared" si="101"/>
        <v>46</v>
      </c>
      <c r="G77" s="12">
        <f>G76*IF($B77="January",1+IF(C77&gt;Personal!$L$18+1,Calculations!$B$22,Calculations!$B$21),1)</f>
        <v>2881.5552922058091</v>
      </c>
      <c r="H77" s="12">
        <f>IF(AND(Career!$F$15="Yes",$E77=62,$E76=61),G77,H76*IF($B77="January",(1+IF(C77&gt;Personal!$L$18+1,Calculations!$C$22,Calculations!$C$21)),1))</f>
        <v>2881.5552922058091</v>
      </c>
      <c r="I77" s="12">
        <f>H77*(1-'Retiree Assumptions'!$F$8)</f>
        <v>2247.613127920531</v>
      </c>
      <c r="J77" s="12">
        <f>I77/(Calculations!$C$27^($A77-1+Calculations!$B$6/30))</f>
        <v>1864.4563716202113</v>
      </c>
      <c r="K77" s="23">
        <f t="shared" si="77"/>
        <v>1850.7371452397022</v>
      </c>
      <c r="L77" s="12">
        <f>L76*IF($B77="January",(1+IF(C77&gt;Personal!$L$18+1,Calculations!$B$22,Calculations!$B$21)),1)</f>
        <v>1584.8554107131949</v>
      </c>
      <c r="M77" s="12">
        <f>IF(AND(Career!$F$15="Yes",$E77=62,$E76=61),L77,M76*IF($B77="January",(1+IF(C77&gt;Personal!$L$18+1,Calculations!$C$22,Calculations!$C$21)),1))</f>
        <v>1584.8554107131949</v>
      </c>
      <c r="N77" s="12">
        <f>M77*(1-'Retiree Assumptions'!$F$10)</f>
        <v>1394.6727614276115</v>
      </c>
      <c r="O77" s="12">
        <f>N77/(Calculations!$C$27^$AW77)/(Calculations!$D$27^($A77-1-$AW77+Calculations!$B$6/30))</f>
        <v>1144.1955430850371</v>
      </c>
      <c r="P77" s="23">
        <f t="shared" si="78"/>
        <v>8.3575870313178022</v>
      </c>
      <c r="Q77" s="12">
        <f>IF(OR(A77&lt;=360,$E77&lt;70),Q76*IF($B77="January",(1+IF(C77&gt;Personal!$L$18+1,Calculations!$B$22,Calculations!$B$21)),1),0)</f>
        <v>187.30109399337761</v>
      </c>
      <c r="R77" s="12">
        <f>IF(OR(A77&lt;=360,$E77&lt;70),IF(AND(Career!$F$15="Yes",$E77=62,$E76=61),Q77,R76*IF($B77="January",(1+IF(C77&gt;Personal!$L$18+1,Calculations!$C$22,Calculations!$C$21)),1)),0)</f>
        <v>187.30109399337761</v>
      </c>
      <c r="S77" s="12">
        <f>R77*(1-'Retiree Assumptions'!$F$8)</f>
        <v>146.09485331483452</v>
      </c>
      <c r="T77" s="12">
        <f>S77/(Calculations!$C$27^($A77-1+Calculations!$B$6/30))</f>
        <v>121.18966415531374</v>
      </c>
      <c r="U77" s="23">
        <f t="shared" si="79"/>
        <v>119.73506514754035</v>
      </c>
      <c r="W77">
        <f t="shared" si="38"/>
        <v>4</v>
      </c>
      <c r="X77">
        <f t="shared" si="94"/>
        <v>2031</v>
      </c>
      <c r="Y77">
        <f t="shared" si="95"/>
        <v>48</v>
      </c>
      <c r="Z77">
        <f t="shared" si="82"/>
        <v>46</v>
      </c>
      <c r="AA77" s="12">
        <f>S77*12*Subsidy!$I$15/Subsidy!$I$14</f>
        <v>1402.5105918224115</v>
      </c>
      <c r="AB77" s="12">
        <f>SUM(S$5:S77)*Subsidy!$I$15/Subsidy!$I$14</f>
        <v>7864.9754382002138</v>
      </c>
      <c r="AC77" s="12">
        <f>N77*Subsidy!$E$15/Subsidy!$E$14</f>
        <v>1115.7382091420893</v>
      </c>
      <c r="AD77" s="12">
        <f t="shared" si="83"/>
        <v>13388.858509705071</v>
      </c>
      <c r="AE77" s="12">
        <f>$AP77*AC77/(Calculations!$D$27^(A77-1+Calculations!$B$6/30))</f>
        <v>894.71569306962579</v>
      </c>
      <c r="AF77" s="12">
        <f>IF(AE77=0,0,SUM(AE77:AE$903)*AC77/AE77)</f>
        <v>447713.81839606282</v>
      </c>
      <c r="AH77" s="164">
        <f>VLOOKUP(E77,Rates2,5)*VLOOKUP(E77,Mort_Imp_Retirees,C77-'Mort Imp Cume'!$C$4+2)</f>
        <v>1.2384698652464281E-4</v>
      </c>
      <c r="AI77" s="16">
        <f t="shared" si="84"/>
        <v>0.99987615301347532</v>
      </c>
      <c r="AJ77" s="164">
        <f>VLOOKUP(F77,Rates2,6)*VLOOKUP(F77,Mort_Imp_Survivors,C77-'Mort Imp Cume'!$C$4+2)</f>
        <v>6.4146062420312848E-5</v>
      </c>
      <c r="AK77" s="16">
        <f t="shared" si="85"/>
        <v>0.99993585393757967</v>
      </c>
      <c r="AL77" s="164">
        <f>VLOOKUP(F77,Rates2,7)*VLOOKUP(F77,Mort_Imp_Survivors,C77-'Mort Imp Cume'!$C$4+2)</f>
        <v>1.4367154978693603E-4</v>
      </c>
      <c r="AM77" s="16">
        <f t="shared" si="86"/>
        <v>0.99985632845021311</v>
      </c>
      <c r="AN77" s="108">
        <f>PRODUCT(AI$4:AI76)</f>
        <v>0.9926417015762149</v>
      </c>
      <c r="AO77" s="16">
        <f>PRODUCT(AK$4:AK76)</f>
        <v>0.9953212048965463</v>
      </c>
      <c r="AP77" s="16">
        <f>PRODUCT(AM$4:AM76)</f>
        <v>0.98973824112752806</v>
      </c>
      <c r="AQ77" s="16">
        <f t="shared" si="87"/>
        <v>0.9879973344433961</v>
      </c>
      <c r="AR77" s="16">
        <f t="shared" si="88"/>
        <v>4.6443671328187464E-3</v>
      </c>
      <c r="AS77" s="16">
        <f t="shared" si="89"/>
        <v>1.2235264362140042E-4</v>
      </c>
      <c r="AT77" s="16">
        <f t="shared" si="90"/>
        <v>7.3043345447611685E-3</v>
      </c>
      <c r="AU77" s="16">
        <f t="shared" si="91"/>
        <v>5.3963879023982697E-5</v>
      </c>
      <c r="AV77" s="16">
        <f t="shared" si="92"/>
        <v>1.2293568343890799E-4</v>
      </c>
      <c r="AW77" s="30">
        <f>(SUMPRODUCT(AV$5:AV76,A$5:A76)+SUM(AV$5:AV76)*(Calculations!$B$6/30-0.5)+AV$4*Calculations!$B$6/30/2)/SUM(AV$4:AV76)</f>
        <v>38.722495461205511</v>
      </c>
      <c r="AX77" s="16"/>
      <c r="AY77" s="12"/>
      <c r="AZ77" s="12"/>
    </row>
    <row r="78" spans="1:52" x14ac:dyDescent="0.25">
      <c r="A78">
        <f t="shared" si="80"/>
        <v>74</v>
      </c>
      <c r="B78" t="str">
        <f t="shared" si="22"/>
        <v>March</v>
      </c>
      <c r="C78">
        <f t="shared" si="75"/>
        <v>2031</v>
      </c>
      <c r="D78">
        <f t="shared" si="23"/>
        <v>203103</v>
      </c>
      <c r="E78">
        <f t="shared" ref="E78:F78" si="102">E66+1</f>
        <v>48</v>
      </c>
      <c r="F78">
        <f t="shared" si="102"/>
        <v>46</v>
      </c>
      <c r="G78" s="12">
        <f>G77*IF($B78="January",1+IF(C78&gt;Personal!$L$18+1,Calculations!$B$22,Calculations!$B$21),1)</f>
        <v>2881.5552922058091</v>
      </c>
      <c r="H78" s="12">
        <f>IF(AND(Career!$F$15="Yes",$E78=62,$E77=61),G78,H77*IF($B78="January",(1+IF(C78&gt;Personal!$L$18+1,Calculations!$C$22,Calculations!$C$21)),1))</f>
        <v>2881.5552922058091</v>
      </c>
      <c r="I78" s="12">
        <f>H78*(1-'Retiree Assumptions'!$F$8)</f>
        <v>2247.613127920531</v>
      </c>
      <c r="J78" s="12">
        <f>I78/(Calculations!$C$27^($A78-1+Calculations!$B$6/30))</f>
        <v>1859.6889758719651</v>
      </c>
      <c r="K78" s="23">
        <f t="shared" si="77"/>
        <v>1845.7762072768433</v>
      </c>
      <c r="L78" s="12">
        <f>L77*IF($B78="January",(1+IF(C78&gt;Personal!$L$18+1,Calculations!$B$22,Calculations!$B$21)),1)</f>
        <v>1584.8554107131949</v>
      </c>
      <c r="M78" s="12">
        <f>IF(AND(Career!$F$15="Yes",$E78=62,$E77=61),L78,M77*IF($B78="January",(1+IF(C78&gt;Personal!$L$18+1,Calculations!$C$22,Calculations!$C$21)),1))</f>
        <v>1584.8554107131949</v>
      </c>
      <c r="N78" s="12">
        <f>M78*(1-'Retiree Assumptions'!$F$10)</f>
        <v>1394.6727614276115</v>
      </c>
      <c r="O78" s="12">
        <f>N78/(Calculations!$C$27^$AW78)/(Calculations!$D$27^($A78-1-$AW78+Calculations!$B$6/30))</f>
        <v>1141.1120779175194</v>
      </c>
      <c r="P78" s="23">
        <f t="shared" si="78"/>
        <v>8.4734849379630148</v>
      </c>
      <c r="Q78" s="12">
        <f>IF(OR(A78&lt;=360,$E78&lt;70),Q77*IF($B78="January",(1+IF(C78&gt;Personal!$L$18+1,Calculations!$B$22,Calculations!$B$21)),1),0)</f>
        <v>187.30109399337761</v>
      </c>
      <c r="R78" s="12">
        <f>IF(OR(A78&lt;=360,$E78&lt;70),IF(AND(Career!$F$15="Yes",$E78=62,$E77=61),Q78,R77*IF($B78="January",(1+IF(C78&gt;Personal!$L$18+1,Calculations!$C$22,Calculations!$C$21)),1)),0)</f>
        <v>187.30109399337761</v>
      </c>
      <c r="S78" s="12">
        <f>R78*(1-'Retiree Assumptions'!$F$8)</f>
        <v>146.09485331483452</v>
      </c>
      <c r="T78" s="12">
        <f>S78/(Calculations!$C$27^($A78-1+Calculations!$B$6/30))</f>
        <v>120.87978343167774</v>
      </c>
      <c r="U78" s="23">
        <f t="shared" si="79"/>
        <v>119.40645296361022</v>
      </c>
      <c r="W78">
        <f t="shared" si="38"/>
        <v>4</v>
      </c>
      <c r="X78">
        <f t="shared" si="94"/>
        <v>2031</v>
      </c>
      <c r="Y78">
        <f t="shared" si="95"/>
        <v>48</v>
      </c>
      <c r="Z78">
        <f t="shared" si="82"/>
        <v>46</v>
      </c>
      <c r="AA78" s="12">
        <f>S78*12*Subsidy!$I$15/Subsidy!$I$14</f>
        <v>1402.5105918224115</v>
      </c>
      <c r="AB78" s="12">
        <f>SUM(S$5:S78)*Subsidy!$I$15/Subsidy!$I$14</f>
        <v>7981.8513208520817</v>
      </c>
      <c r="AC78" s="12">
        <f>N78*Subsidy!$E$15/Subsidy!$E$14</f>
        <v>1115.7382091420893</v>
      </c>
      <c r="AD78" s="12">
        <f t="shared" si="83"/>
        <v>13388.858509705071</v>
      </c>
      <c r="AE78" s="12">
        <f>$AP78*AC78/(Calculations!$D$27^(A78-1+Calculations!$B$6/30))</f>
        <v>892.01186806743419</v>
      </c>
      <c r="AF78" s="12">
        <f>IF(AE78=0,0,SUM(AE78:AE$903)*AC78/AE78)</f>
        <v>447951.78757397184</v>
      </c>
      <c r="AH78" s="164">
        <f>VLOOKUP(E78,Rates2,5)*VLOOKUP(E78,Mort_Imp_Retirees,C78-'Mort Imp Cume'!$C$4+2)</f>
        <v>1.2384698652464281E-4</v>
      </c>
      <c r="AI78" s="16">
        <f t="shared" si="84"/>
        <v>0.99987615301347532</v>
      </c>
      <c r="AJ78" s="164">
        <f>VLOOKUP(F78,Rates2,6)*VLOOKUP(F78,Mort_Imp_Survivors,C78-'Mort Imp Cume'!$C$4+2)</f>
        <v>6.4146062420312848E-5</v>
      </c>
      <c r="AK78" s="16">
        <f t="shared" si="85"/>
        <v>0.99993585393757967</v>
      </c>
      <c r="AL78" s="164">
        <f>VLOOKUP(F78,Rates2,7)*VLOOKUP(F78,Mort_Imp_Survivors,C78-'Mort Imp Cume'!$C$4+2)</f>
        <v>1.4367154978693603E-4</v>
      </c>
      <c r="AM78" s="16">
        <f t="shared" si="86"/>
        <v>0.99985632845021311</v>
      </c>
      <c r="AN78" s="108">
        <f>PRODUCT(AI$4:AI77)</f>
        <v>0.99251876589277599</v>
      </c>
      <c r="AO78" s="16">
        <f>PRODUCT(AK$4:AK77)</f>
        <v>0.99525735896040868</v>
      </c>
      <c r="AP78" s="16">
        <f>PRODUCT(AM$4:AM77)</f>
        <v>0.9895960439005419</v>
      </c>
      <c r="AQ78" s="16">
        <f t="shared" si="87"/>
        <v>0.98781160566108839</v>
      </c>
      <c r="AR78" s="16">
        <f t="shared" si="88"/>
        <v>4.7071602316876111E-3</v>
      </c>
      <c r="AS78" s="16">
        <f t="shared" si="89"/>
        <v>1.2232964314688526E-4</v>
      </c>
      <c r="AT78" s="16">
        <f t="shared" si="90"/>
        <v>7.4256377633183605E-3</v>
      </c>
      <c r="AU78" s="16">
        <f t="shared" si="91"/>
        <v>5.5596343905640715E-5</v>
      </c>
      <c r="AV78" s="16">
        <f t="shared" si="92"/>
        <v>1.2292045822497773E-4</v>
      </c>
      <c r="AW78" s="30">
        <f>(SUMPRODUCT(AV$5:AV77,A$5:A77)+SUM(AV$5:AV77)*(Calculations!$B$6/30-0.5)+AV$4*Calculations!$B$6/30/2)/SUM(AV$4:AV77)</f>
        <v>39.293978217592951</v>
      </c>
      <c r="AX78" s="16"/>
      <c r="AY78" s="12"/>
      <c r="AZ78" s="12"/>
    </row>
    <row r="79" spans="1:52" x14ac:dyDescent="0.25">
      <c r="A79">
        <f t="shared" si="80"/>
        <v>75</v>
      </c>
      <c r="B79" t="str">
        <f t="shared" si="22"/>
        <v>April</v>
      </c>
      <c r="C79">
        <f t="shared" si="75"/>
        <v>2031</v>
      </c>
      <c r="D79">
        <f t="shared" si="23"/>
        <v>203104</v>
      </c>
      <c r="E79">
        <f t="shared" ref="E79:F79" si="103">E67+1</f>
        <v>48</v>
      </c>
      <c r="F79">
        <f t="shared" si="103"/>
        <v>46</v>
      </c>
      <c r="G79" s="12">
        <f>G78*IF($B79="January",1+IF(C79&gt;Personal!$L$18+1,Calculations!$B$22,Calculations!$B$21),1)</f>
        <v>2881.5552922058091</v>
      </c>
      <c r="H79" s="12">
        <f>IF(AND(Career!$F$15="Yes",$E79=62,$E78=61),G79,H78*IF($B79="January",(1+IF(C79&gt;Personal!$L$18+1,Calculations!$C$22,Calculations!$C$21)),1))</f>
        <v>2881.5552922058091</v>
      </c>
      <c r="I79" s="12">
        <f>H79*(1-'Retiree Assumptions'!$F$8)</f>
        <v>2247.613127920531</v>
      </c>
      <c r="J79" s="12">
        <f>I79/(Calculations!$C$27^($A79-1+Calculations!$B$6/30))</f>
        <v>1854.9337703055676</v>
      </c>
      <c r="K79" s="23">
        <f t="shared" si="77"/>
        <v>1840.8285672074928</v>
      </c>
      <c r="L79" s="12">
        <f>L78*IF($B79="January",(1+IF(C79&gt;Personal!$L$18+1,Calculations!$B$22,Calculations!$B$21)),1)</f>
        <v>1584.8554107131949</v>
      </c>
      <c r="M79" s="12">
        <f>IF(AND(Career!$F$15="Yes",$E79=62,$E78=61),L79,M78*IF($B79="January",(1+IF(C79&gt;Personal!$L$18+1,Calculations!$C$22,Calculations!$C$21)),1))</f>
        <v>1584.8554107131949</v>
      </c>
      <c r="N79" s="12">
        <f>M79*(1-'Retiree Assumptions'!$F$10)</f>
        <v>1394.6727614276115</v>
      </c>
      <c r="O79" s="12">
        <f>N79/(Calculations!$C$27^$AW79)/(Calculations!$D$27^($A79-1-$AW79+Calculations!$B$6/30))</f>
        <v>1138.0360482331596</v>
      </c>
      <c r="P79" s="23">
        <f t="shared" si="78"/>
        <v>8.5886448824044113</v>
      </c>
      <c r="Q79" s="12">
        <f>IF(OR(A79&lt;=360,$E79&lt;70),Q78*IF($B79="January",(1+IF(C79&gt;Personal!$L$18+1,Calculations!$B$22,Calculations!$B$21)),1),0)</f>
        <v>187.30109399337761</v>
      </c>
      <c r="R79" s="12">
        <f>IF(OR(A79&lt;=360,$E79&lt;70),IF(AND(Career!$F$15="Yes",$E79=62,$E78=61),Q79,R78*IF($B79="January",(1+IF(C79&gt;Personal!$L$18+1,Calculations!$C$22,Calculations!$C$21)),1)),0)</f>
        <v>187.30109399337761</v>
      </c>
      <c r="S79" s="12">
        <f>R79*(1-'Retiree Assumptions'!$F$8)</f>
        <v>146.09485331483452</v>
      </c>
      <c r="T79" s="12">
        <f>S79/(Calculations!$C$27^($A79-1+Calculations!$B$6/30))</f>
        <v>120.5706950698619</v>
      </c>
      <c r="U79" s="23">
        <f t="shared" si="79"/>
        <v>119.07874265389115</v>
      </c>
      <c r="W79">
        <f t="shared" si="38"/>
        <v>4</v>
      </c>
      <c r="X79">
        <f t="shared" si="94"/>
        <v>2031</v>
      </c>
      <c r="Y79">
        <f t="shared" si="95"/>
        <v>48</v>
      </c>
      <c r="Z79">
        <f t="shared" si="82"/>
        <v>46</v>
      </c>
      <c r="AA79" s="12">
        <f>S79*12*Subsidy!$I$15/Subsidy!$I$14</f>
        <v>1402.5105918224115</v>
      </c>
      <c r="AB79" s="12">
        <f>SUM(S$5:S79)*Subsidy!$I$15/Subsidy!$I$14</f>
        <v>8098.7272035039505</v>
      </c>
      <c r="AC79" s="12">
        <f>N79*Subsidy!$E$15/Subsidy!$E$14</f>
        <v>1115.7382091420893</v>
      </c>
      <c r="AD79" s="12">
        <f t="shared" si="83"/>
        <v>13388.858509705071</v>
      </c>
      <c r="AE79" s="12">
        <f>$AP79*AC79/(Calculations!$D$27^(A79-1+Calculations!$B$6/30))</f>
        <v>889.31621400680433</v>
      </c>
      <c r="AF79" s="12">
        <f>IF(AE79=0,0,SUM(AE79:AE$903)*AC79/AE79)</f>
        <v>448190.47807301575</v>
      </c>
      <c r="AH79" s="164">
        <f>VLOOKUP(E79,Rates2,5)*VLOOKUP(E79,Mort_Imp_Retirees,C79-'Mort Imp Cume'!$C$4+2)</f>
        <v>1.2384698652464281E-4</v>
      </c>
      <c r="AI79" s="16">
        <f t="shared" si="84"/>
        <v>0.99987615301347532</v>
      </c>
      <c r="AJ79" s="164">
        <f>VLOOKUP(F79,Rates2,6)*VLOOKUP(F79,Mort_Imp_Survivors,C79-'Mort Imp Cume'!$C$4+2)</f>
        <v>6.4146062420312848E-5</v>
      </c>
      <c r="AK79" s="16">
        <f t="shared" si="85"/>
        <v>0.99993585393757967</v>
      </c>
      <c r="AL79" s="164">
        <f>VLOOKUP(F79,Rates2,7)*VLOOKUP(F79,Mort_Imp_Survivors,C79-'Mort Imp Cume'!$C$4+2)</f>
        <v>1.4367154978693603E-4</v>
      </c>
      <c r="AM79" s="16">
        <f t="shared" si="86"/>
        <v>0.99985632845021311</v>
      </c>
      <c r="AN79" s="108">
        <f>PRODUCT(AI$4:AI78)</f>
        <v>0.99239584543455095</v>
      </c>
      <c r="AO79" s="16">
        <f>PRODUCT(AK$4:AK78)</f>
        <v>0.99519351711973647</v>
      </c>
      <c r="AP79" s="16">
        <f>PRODUCT(AM$4:AM78)</f>
        <v>0.98945386710325178</v>
      </c>
      <c r="AQ79" s="16">
        <f t="shared" si="87"/>
        <v>0.98762591179302517</v>
      </c>
      <c r="AR79" s="16">
        <f t="shared" si="88"/>
        <v>4.7699336415258208E-3</v>
      </c>
      <c r="AS79" s="16">
        <f t="shared" si="89"/>
        <v>1.2230664699611665E-4</v>
      </c>
      <c r="AT79" s="16">
        <f t="shared" si="90"/>
        <v>7.546900553579634E-3</v>
      </c>
      <c r="AU79" s="16">
        <f t="shared" si="91"/>
        <v>5.7254011869376648E-5</v>
      </c>
      <c r="AV79" s="16">
        <f t="shared" si="92"/>
        <v>1.2290523489664435E-4</v>
      </c>
      <c r="AW79" s="30">
        <f>(SUMPRODUCT(AV$5:AV78,A$5:A78)+SUM(AV$5:AV78)*(Calculations!$B$6/30-0.5)+AV$4*Calculations!$B$6/30/2)/SUM(AV$4:AV78)</f>
        <v>39.863080317310228</v>
      </c>
      <c r="AX79" s="16"/>
      <c r="AY79" s="12"/>
      <c r="AZ79" s="12"/>
    </row>
    <row r="80" spans="1:52" x14ac:dyDescent="0.25">
      <c r="A80">
        <f t="shared" si="80"/>
        <v>76</v>
      </c>
      <c r="B80" t="str">
        <f t="shared" ref="B80:B143" si="104">B68</f>
        <v>May</v>
      </c>
      <c r="C80">
        <f t="shared" si="75"/>
        <v>2031</v>
      </c>
      <c r="D80">
        <f t="shared" si="23"/>
        <v>203105</v>
      </c>
      <c r="E80">
        <f t="shared" ref="E80:F80" si="105">E68+1</f>
        <v>48</v>
      </c>
      <c r="F80">
        <f t="shared" si="105"/>
        <v>46</v>
      </c>
      <c r="G80" s="12">
        <f>G79*IF($B80="January",1+IF(C80&gt;Personal!$L$18+1,Calculations!$B$22,Calculations!$B$21),1)</f>
        <v>2881.5552922058091</v>
      </c>
      <c r="H80" s="12">
        <f>IF(AND(Career!$F$15="Yes",$E80=62,$E79=61),G80,H79*IF($B80="January",(1+IF(C80&gt;Personal!$L$18+1,Calculations!$C$22,Calculations!$C$21)),1))</f>
        <v>2881.5552922058091</v>
      </c>
      <c r="I80" s="12">
        <f>H80*(1-'Retiree Assumptions'!$F$8)</f>
        <v>2247.613127920531</v>
      </c>
      <c r="J80" s="12">
        <f>I80/(Calculations!$C$27^($A80-1+Calculations!$B$6/30))</f>
        <v>1850.1907237508503</v>
      </c>
      <c r="K80" s="23">
        <f t="shared" si="77"/>
        <v>1835.8941893863825</v>
      </c>
      <c r="L80" s="12">
        <f>L79*IF($B80="January",(1+IF(C80&gt;Personal!$L$18+1,Calculations!$B$22,Calculations!$B$21)),1)</f>
        <v>1584.8554107131949</v>
      </c>
      <c r="M80" s="12">
        <f>IF(AND(Career!$F$15="Yes",$E80=62,$E79=61),L80,M79*IF($B80="January",(1+IF(C80&gt;Personal!$L$18+1,Calculations!$C$22,Calculations!$C$21)),1))</f>
        <v>1584.8554107131949</v>
      </c>
      <c r="N80" s="12">
        <f>M80*(1-'Retiree Assumptions'!$F$10)</f>
        <v>1394.6727614276115</v>
      </c>
      <c r="O80" s="12">
        <f>N80/(Calculations!$C$27^$AW80)/(Calculations!$D$27^($A80-1-$AW80+Calculations!$B$6/30))</f>
        <v>1134.967480100493</v>
      </c>
      <c r="P80" s="23">
        <f t="shared" si="78"/>
        <v>8.7030701540565918</v>
      </c>
      <c r="Q80" s="12">
        <f>IF(OR(A80&lt;=360,$E80&lt;70),Q79*IF($B80="January",(1+IF(C80&gt;Personal!$L$18+1,Calculations!$B$22,Calculations!$B$21)),1),0)</f>
        <v>187.30109399337761</v>
      </c>
      <c r="R80" s="12">
        <f>IF(OR(A80&lt;=360,$E80&lt;70),IF(AND(Career!$F$15="Yes",$E80=62,$E79=61),Q80,R79*IF($B80="January",(1+IF(C80&gt;Personal!$L$18+1,Calculations!$C$22,Calculations!$C$21)),1)),0)</f>
        <v>187.30109399337761</v>
      </c>
      <c r="S80" s="12">
        <f>R80*(1-'Retiree Assumptions'!$F$8)</f>
        <v>146.09485331483452</v>
      </c>
      <c r="T80" s="12">
        <f>S80/(Calculations!$C$27^($A80-1+Calculations!$B$6/30))</f>
        <v>120.26239704380528</v>
      </c>
      <c r="U80" s="23">
        <f t="shared" si="79"/>
        <v>118.7519317431948</v>
      </c>
      <c r="W80">
        <f t="shared" si="38"/>
        <v>4</v>
      </c>
      <c r="X80">
        <f t="shared" si="94"/>
        <v>2031</v>
      </c>
      <c r="Y80">
        <f t="shared" si="95"/>
        <v>48</v>
      </c>
      <c r="Z80">
        <f t="shared" si="82"/>
        <v>46</v>
      </c>
      <c r="AA80" s="12">
        <f>S80*12*Subsidy!$I$15/Subsidy!$I$14</f>
        <v>1402.5105918224115</v>
      </c>
      <c r="AB80" s="12">
        <f>SUM(S$5:S80)*Subsidy!$I$15/Subsidy!$I$14</f>
        <v>8215.6030861558174</v>
      </c>
      <c r="AC80" s="12">
        <f>N80*Subsidy!$E$15/Subsidy!$E$14</f>
        <v>1115.7382091420893</v>
      </c>
      <c r="AD80" s="12">
        <f t="shared" si="83"/>
        <v>13388.858509705071</v>
      </c>
      <c r="AE80" s="12">
        <f>$AP80*AC80/(Calculations!$D$27^(A80-1+Calculations!$B$6/30))</f>
        <v>886.62870619520402</v>
      </c>
      <c r="AF80" s="12">
        <f>IF(AE80=0,0,SUM(AE80:AE$903)*AC80/AE80)</f>
        <v>448429.8920796297</v>
      </c>
      <c r="AH80" s="164">
        <f>VLOOKUP(E80,Rates2,5)*VLOOKUP(E80,Mort_Imp_Retirees,C80-'Mort Imp Cume'!$C$4+2)</f>
        <v>1.2384698652464281E-4</v>
      </c>
      <c r="AI80" s="16">
        <f t="shared" si="84"/>
        <v>0.99987615301347532</v>
      </c>
      <c r="AJ80" s="164">
        <f>VLOOKUP(F80,Rates2,6)*VLOOKUP(F80,Mort_Imp_Survivors,C80-'Mort Imp Cume'!$C$4+2)</f>
        <v>6.4146062420312848E-5</v>
      </c>
      <c r="AK80" s="16">
        <f t="shared" si="85"/>
        <v>0.99993585393757967</v>
      </c>
      <c r="AL80" s="164">
        <f>VLOOKUP(F80,Rates2,7)*VLOOKUP(F80,Mort_Imp_Survivors,C80-'Mort Imp Cume'!$C$4+2)</f>
        <v>1.4367154978693603E-4</v>
      </c>
      <c r="AM80" s="16">
        <f t="shared" si="86"/>
        <v>0.99985632845021311</v>
      </c>
      <c r="AN80" s="108">
        <f>PRODUCT(AI$4:AI79)</f>
        <v>0.99227294019965429</v>
      </c>
      <c r="AO80" s="16">
        <f>PRODUCT(AK$4:AK79)</f>
        <v>0.995129679374267</v>
      </c>
      <c r="AP80" s="16">
        <f>PRODUCT(AM$4:AM79)</f>
        <v>0.98931171073272239</v>
      </c>
      <c r="AQ80" s="16">
        <f t="shared" si="87"/>
        <v>0.98744025283264314</v>
      </c>
      <c r="AR80" s="16">
        <f t="shared" si="88"/>
        <v>4.8326873670111086E-3</v>
      </c>
      <c r="AS80" s="16">
        <f t="shared" si="89"/>
        <v>1.222836551682819E-4</v>
      </c>
      <c r="AT80" s="16">
        <f t="shared" si="90"/>
        <v>7.6681229256771299E-3</v>
      </c>
      <c r="AU80" s="16">
        <f t="shared" si="91"/>
        <v>5.8936874668622137E-5</v>
      </c>
      <c r="AV80" s="16">
        <f t="shared" si="92"/>
        <v>1.2289001345367427E-4</v>
      </c>
      <c r="AW80" s="30">
        <f>(SUMPRODUCT(AV$5:AV79,A$5:A79)+SUM(AV$5:AV79)*(Calculations!$B$6/30-0.5)+AV$4*Calculations!$B$6/30/2)/SUM(AV$4:AV79)</f>
        <v>40.429914805170355</v>
      </c>
      <c r="AX80" s="16"/>
      <c r="AY80" s="12"/>
      <c r="AZ80" s="12"/>
    </row>
    <row r="81" spans="1:52" x14ac:dyDescent="0.25">
      <c r="A81">
        <f t="shared" si="80"/>
        <v>77</v>
      </c>
      <c r="B81" t="str">
        <f t="shared" si="104"/>
        <v>June</v>
      </c>
      <c r="C81">
        <f t="shared" si="75"/>
        <v>2031</v>
      </c>
      <c r="D81">
        <f t="shared" ref="D81:D144" si="106">D69+100</f>
        <v>203106</v>
      </c>
      <c r="E81">
        <f t="shared" ref="E81:F81" si="107">E69+1</f>
        <v>48</v>
      </c>
      <c r="F81">
        <f t="shared" si="107"/>
        <v>46</v>
      </c>
      <c r="G81" s="12">
        <f>G80*IF($B81="January",1+IF(C81&gt;Personal!$L$18+1,Calculations!$B$22,Calculations!$B$21),1)</f>
        <v>2881.5552922058091</v>
      </c>
      <c r="H81" s="12">
        <f>IF(AND(Career!$F$15="Yes",$E81=62,$E80=61),G81,H80*IF($B81="January",(1+IF(C81&gt;Personal!$L$18+1,Calculations!$C$22,Calculations!$C$21)),1))</f>
        <v>2881.5552922058091</v>
      </c>
      <c r="I81" s="12">
        <f>H81*(1-'Retiree Assumptions'!$F$8)</f>
        <v>2247.613127920531</v>
      </c>
      <c r="J81" s="12">
        <f>I81/(Calculations!$C$27^($A81-1+Calculations!$B$6/30))</f>
        <v>1845.4598051173452</v>
      </c>
      <c r="K81" s="23">
        <f t="shared" si="77"/>
        <v>1830.9730382637902</v>
      </c>
      <c r="L81" s="12">
        <f>L80*IF($B81="January",(1+IF(C81&gt;Personal!$L$18+1,Calculations!$B$22,Calculations!$B$21)),1)</f>
        <v>1584.8554107131949</v>
      </c>
      <c r="M81" s="12">
        <f>IF(AND(Career!$F$15="Yes",$E81=62,$E80=61),L81,M80*IF($B81="January",(1+IF(C81&gt;Personal!$L$18+1,Calculations!$C$22,Calculations!$C$21)),1))</f>
        <v>1584.8554107131949</v>
      </c>
      <c r="N81" s="12">
        <f>M81*(1-'Retiree Assumptions'!$F$10)</f>
        <v>1394.6727614276115</v>
      </c>
      <c r="O81" s="12">
        <f>N81/(Calculations!$C$27^$AW81)/(Calculations!$D$27^($A81-1-$AW81+Calculations!$B$6/30))</f>
        <v>1131.9063965706443</v>
      </c>
      <c r="P81" s="23">
        <f t="shared" si="78"/>
        <v>8.8167640295365217</v>
      </c>
      <c r="Q81" s="12">
        <f>IF(OR(A81&lt;=360,$E81&lt;70),Q80*IF($B81="January",(1+IF(C81&gt;Personal!$L$18+1,Calculations!$B$22,Calculations!$B$21)),1),0)</f>
        <v>187.30109399337761</v>
      </c>
      <c r="R81" s="12">
        <f>IF(OR(A81&lt;=360,$E81&lt;70),IF(AND(Career!$F$15="Yes",$E81=62,$E80=61),Q81,R80*IF($B81="January",(1+IF(C81&gt;Personal!$L$18+1,Calculations!$C$22,Calculations!$C$21)),1)),0)</f>
        <v>187.30109399337761</v>
      </c>
      <c r="S81" s="12">
        <f>R81*(1-'Retiree Assumptions'!$F$8)</f>
        <v>146.09485331483452</v>
      </c>
      <c r="T81" s="12">
        <f>S81/(Calculations!$C$27^($A81-1+Calculations!$B$6/30))</f>
        <v>119.95488733262744</v>
      </c>
      <c r="U81" s="23">
        <f t="shared" si="79"/>
        <v>118.42601776312577</v>
      </c>
      <c r="W81">
        <f t="shared" si="38"/>
        <v>4</v>
      </c>
      <c r="X81">
        <f t="shared" si="94"/>
        <v>2031</v>
      </c>
      <c r="Y81">
        <f t="shared" si="95"/>
        <v>48</v>
      </c>
      <c r="Z81">
        <f t="shared" si="82"/>
        <v>46</v>
      </c>
      <c r="AA81" s="12">
        <f>S81*12*Subsidy!$I$15/Subsidy!$I$14</f>
        <v>1402.5105918224115</v>
      </c>
      <c r="AB81" s="12">
        <f>SUM(S$5:S81)*Subsidy!$I$15/Subsidy!$I$14</f>
        <v>8332.4789688076853</v>
      </c>
      <c r="AC81" s="12">
        <f>N81*Subsidy!$E$15/Subsidy!$E$14</f>
        <v>1115.7382091420893</v>
      </c>
      <c r="AD81" s="12">
        <f t="shared" si="83"/>
        <v>13388.858509705071</v>
      </c>
      <c r="AE81" s="12">
        <f>$AP81*AC81/(Calculations!$D$27^(A81-1+Calculations!$B$6/30))</f>
        <v>883.94932001472159</v>
      </c>
      <c r="AF81" s="12">
        <f>IF(AE81=0,0,SUM(AE81:AE$903)*AC81/AE81)</f>
        <v>448670.03178687632</v>
      </c>
      <c r="AH81" s="164">
        <f>VLOOKUP(E81,Rates2,5)*VLOOKUP(E81,Mort_Imp_Retirees,C81-'Mort Imp Cume'!$C$4+2)</f>
        <v>1.2384698652464281E-4</v>
      </c>
      <c r="AI81" s="16">
        <f t="shared" si="84"/>
        <v>0.99987615301347532</v>
      </c>
      <c r="AJ81" s="164">
        <f>VLOOKUP(F81,Rates2,6)*VLOOKUP(F81,Mort_Imp_Survivors,C81-'Mort Imp Cume'!$C$4+2)</f>
        <v>6.4146062420312848E-5</v>
      </c>
      <c r="AK81" s="16">
        <f t="shared" si="85"/>
        <v>0.99993585393757967</v>
      </c>
      <c r="AL81" s="164">
        <f>VLOOKUP(F81,Rates2,7)*VLOOKUP(F81,Mort_Imp_Survivors,C81-'Mort Imp Cume'!$C$4+2)</f>
        <v>1.4367154978693603E-4</v>
      </c>
      <c r="AM81" s="16">
        <f t="shared" si="86"/>
        <v>0.99985632845021311</v>
      </c>
      <c r="AN81" s="108">
        <f>PRODUCT(AI$4:AI80)</f>
        <v>0.99215005018620062</v>
      </c>
      <c r="AO81" s="16">
        <f>PRODUCT(AK$4:AK80)</f>
        <v>0.99506584572373757</v>
      </c>
      <c r="AP81" s="16">
        <f>PRODUCT(AM$4:AM80)</f>
        <v>0.98916957478601908</v>
      </c>
      <c r="AQ81" s="16">
        <f t="shared" si="87"/>
        <v>0.98725462877338044</v>
      </c>
      <c r="AR81" s="16">
        <f t="shared" si="88"/>
        <v>4.8954214128202221E-3</v>
      </c>
      <c r="AS81" s="16">
        <f t="shared" si="89"/>
        <v>1.2226066766256831E-4</v>
      </c>
      <c r="AT81" s="16">
        <f t="shared" si="90"/>
        <v>7.7893048897407233E-3</v>
      </c>
      <c r="AU81" s="16">
        <f t="shared" si="91"/>
        <v>6.0644924058615539E-5</v>
      </c>
      <c r="AV81" s="16">
        <f t="shared" si="92"/>
        <v>1.2287479389583409E-4</v>
      </c>
      <c r="AW81" s="30">
        <f>(SUMPRODUCT(AV$5:AV80,A$5:A80)+SUM(AV$5:AV80)*(Calculations!$B$6/30-0.5)+AV$4*Calculations!$B$6/30/2)/SUM(AV$4:AV80)</f>
        <v>40.994587619648144</v>
      </c>
      <c r="AX81" s="16"/>
      <c r="AY81" s="12"/>
      <c r="AZ81" s="12"/>
    </row>
    <row r="82" spans="1:52" x14ac:dyDescent="0.25">
      <c r="A82">
        <f t="shared" si="80"/>
        <v>78</v>
      </c>
      <c r="B82" t="str">
        <f t="shared" si="104"/>
        <v>July</v>
      </c>
      <c r="C82">
        <f t="shared" si="75"/>
        <v>2031</v>
      </c>
      <c r="D82">
        <f t="shared" si="106"/>
        <v>203107</v>
      </c>
      <c r="E82">
        <f t="shared" ref="E82:F82" si="108">E70+1</f>
        <v>48</v>
      </c>
      <c r="F82">
        <f t="shared" si="108"/>
        <v>46</v>
      </c>
      <c r="G82" s="12">
        <f>G81*IF($B82="January",1+IF(C82&gt;Personal!$L$18+1,Calculations!$B$22,Calculations!$B$21),1)</f>
        <v>2881.5552922058091</v>
      </c>
      <c r="H82" s="12">
        <f>IF(AND(Career!$F$15="Yes",$E82=62,$E81=61),G82,H81*IF($B82="January",(1+IF(C82&gt;Personal!$L$18+1,Calculations!$C$22,Calculations!$C$21)),1))</f>
        <v>2881.5552922058091</v>
      </c>
      <c r="I82" s="12">
        <f>H82*(1-'Retiree Assumptions'!$F$8)</f>
        <v>2247.613127920531</v>
      </c>
      <c r="J82" s="12">
        <f>I82/(Calculations!$C$27^($A82-1+Calculations!$B$6/30))</f>
        <v>1840.7409833940831</v>
      </c>
      <c r="K82" s="23">
        <f t="shared" si="77"/>
        <v>1826.0650783852857</v>
      </c>
      <c r="L82" s="12">
        <f>L81*IF($B82="January",(1+IF(C82&gt;Personal!$L$18+1,Calculations!$B$22,Calculations!$B$21)),1)</f>
        <v>1584.8554107131949</v>
      </c>
      <c r="M82" s="12">
        <f>IF(AND(Career!$F$15="Yes",$E82=62,$E81=61),L82,M81*IF($B82="January",(1+IF(C82&gt;Personal!$L$18+1,Calculations!$C$22,Calculations!$C$21)),1))</f>
        <v>1584.8554107131949</v>
      </c>
      <c r="N82" s="12">
        <f>M82*(1-'Retiree Assumptions'!$F$10)</f>
        <v>1394.6727614276115</v>
      </c>
      <c r="O82" s="12">
        <f>N82/(Calculations!$C$27^$AW82)/(Calculations!$D$27^($A82-1-$AW82+Calculations!$B$6/30))</f>
        <v>1128.8528179152509</v>
      </c>
      <c r="P82" s="23">
        <f t="shared" si="78"/>
        <v>8.9297297727081872</v>
      </c>
      <c r="Q82" s="12">
        <f>IF(OR(A82&lt;=360,$E82&lt;70),Q81*IF($B82="January",(1+IF(C82&gt;Personal!$L$18+1,Calculations!$B$22,Calculations!$B$21)),1),0)</f>
        <v>187.30109399337761</v>
      </c>
      <c r="R82" s="12">
        <f>IF(OR(A82&lt;=360,$E82&lt;70),IF(AND(Career!$F$15="Yes",$E82=62,$E81=61),Q82,R81*IF($B82="January",(1+IF(C82&gt;Personal!$L$18+1,Calculations!$C$22,Calculations!$C$21)),1)),0)</f>
        <v>187.30109399337761</v>
      </c>
      <c r="S82" s="12">
        <f>R82*(1-'Retiree Assumptions'!$F$8)</f>
        <v>146.09485331483452</v>
      </c>
      <c r="T82" s="12">
        <f>S82/(Calculations!$C$27^($A82-1+Calculations!$B$6/30))</f>
        <v>119.6481639206154</v>
      </c>
      <c r="U82" s="23">
        <f t="shared" si="79"/>
        <v>118.10099825206325</v>
      </c>
      <c r="W82">
        <f t="shared" si="38"/>
        <v>4</v>
      </c>
      <c r="X82">
        <f t="shared" si="94"/>
        <v>2031</v>
      </c>
      <c r="Y82">
        <f t="shared" si="95"/>
        <v>48</v>
      </c>
      <c r="Z82">
        <f t="shared" si="82"/>
        <v>46</v>
      </c>
      <c r="AA82" s="12">
        <f>S82*12*Subsidy!$I$15/Subsidy!$I$14</f>
        <v>1402.5105918224115</v>
      </c>
      <c r="AB82" s="12">
        <f>SUM(S$5:S82)*Subsidy!$I$15/Subsidy!$I$14</f>
        <v>8449.3548514595532</v>
      </c>
      <c r="AC82" s="12">
        <f>N82*Subsidy!$E$15/Subsidy!$E$14</f>
        <v>1115.7382091420893</v>
      </c>
      <c r="AD82" s="12">
        <f t="shared" si="83"/>
        <v>13388.858509705071</v>
      </c>
      <c r="AE82" s="12">
        <f>$AP82*AC82/(Calculations!$D$27^(A82-1+Calculations!$B$6/30))</f>
        <v>881.2780309218407</v>
      </c>
      <c r="AF82" s="12">
        <f>IF(AE82=0,0,SUM(AE82:AE$903)*AC82/AE82)</f>
        <v>448910.89939446561</v>
      </c>
      <c r="AH82" s="164">
        <f>VLOOKUP(E82,Rates2,5)*VLOOKUP(E82,Mort_Imp_Retirees,C82-'Mort Imp Cume'!$C$4+2)</f>
        <v>1.2384698652464281E-4</v>
      </c>
      <c r="AI82" s="16">
        <f t="shared" si="84"/>
        <v>0.99987615301347532</v>
      </c>
      <c r="AJ82" s="164">
        <f>VLOOKUP(F82,Rates2,6)*VLOOKUP(F82,Mort_Imp_Survivors,C82-'Mort Imp Cume'!$C$4+2)</f>
        <v>6.4146062420312848E-5</v>
      </c>
      <c r="AK82" s="16">
        <f t="shared" si="85"/>
        <v>0.99993585393757967</v>
      </c>
      <c r="AL82" s="164">
        <f>VLOOKUP(F82,Rates2,7)*VLOOKUP(F82,Mort_Imp_Survivors,C82-'Mort Imp Cume'!$C$4+2)</f>
        <v>1.4367154978693603E-4</v>
      </c>
      <c r="AM82" s="16">
        <f t="shared" si="86"/>
        <v>0.99985632845021311</v>
      </c>
      <c r="AN82" s="108">
        <f>PRODUCT(AI$4:AI81)</f>
        <v>0.99202717539230478</v>
      </c>
      <c r="AO82" s="16">
        <f>PRODUCT(AK$4:AK81)</f>
        <v>0.99500201616788542</v>
      </c>
      <c r="AP82" s="16">
        <f>PRODUCT(AM$4:AM81)</f>
        <v>0.98902745926020752</v>
      </c>
      <c r="AQ82" s="16">
        <f t="shared" si="87"/>
        <v>0.98706903960867576</v>
      </c>
      <c r="AR82" s="16">
        <f t="shared" si="88"/>
        <v>4.9581357836290373E-3</v>
      </c>
      <c r="AS82" s="16">
        <f t="shared" si="89"/>
        <v>1.2223768447816336E-4</v>
      </c>
      <c r="AT82" s="16">
        <f t="shared" si="90"/>
        <v>7.9104464558980188E-3</v>
      </c>
      <c r="AU82" s="16">
        <f t="shared" si="91"/>
        <v>6.2378151797186018E-5</v>
      </c>
      <c r="AV82" s="16">
        <f t="shared" si="92"/>
        <v>1.2285957622289024E-4</v>
      </c>
      <c r="AW82" s="30">
        <f>(SUMPRODUCT(AV$5:AV81,A$5:A81)+SUM(AV$5:AV81)*(Calculations!$B$6/30-0.5)+AV$4*Calculations!$B$6/30/2)/SUM(AV$4:AV81)</f>
        <v>41.557198142647536</v>
      </c>
      <c r="AX82" s="16"/>
      <c r="AY82" s="12"/>
      <c r="AZ82" s="12"/>
    </row>
    <row r="83" spans="1:52" x14ac:dyDescent="0.25">
      <c r="A83">
        <f t="shared" si="80"/>
        <v>79</v>
      </c>
      <c r="B83" t="str">
        <f t="shared" si="104"/>
        <v>August</v>
      </c>
      <c r="C83">
        <f t="shared" si="75"/>
        <v>2031</v>
      </c>
      <c r="D83">
        <f t="shared" si="106"/>
        <v>203108</v>
      </c>
      <c r="E83">
        <f t="shared" ref="E83:F83" si="109">E71+1</f>
        <v>48</v>
      </c>
      <c r="F83">
        <f t="shared" si="109"/>
        <v>46</v>
      </c>
      <c r="G83" s="12">
        <f>G82*IF($B83="January",1+IF(C83&gt;Personal!$L$18+1,Calculations!$B$22,Calculations!$B$21),1)</f>
        <v>2881.5552922058091</v>
      </c>
      <c r="H83" s="12">
        <f>IF(AND(Career!$F$15="Yes",$E83=62,$E82=61),G83,H82*IF($B83="January",(1+IF(C83&gt;Personal!$L$18+1,Calculations!$C$22,Calculations!$C$21)),1))</f>
        <v>2881.5552922058091</v>
      </c>
      <c r="I83" s="12">
        <f>H83*(1-'Retiree Assumptions'!$F$8)</f>
        <v>2247.613127920531</v>
      </c>
      <c r="J83" s="12">
        <f>I83/(Calculations!$C$27^($A83-1+Calculations!$B$6/30))</f>
        <v>1836.0342276493882</v>
      </c>
      <c r="K83" s="23">
        <f t="shared" si="77"/>
        <v>1821.1702743914745</v>
      </c>
      <c r="L83" s="12">
        <f>L82*IF($B83="January",(1+IF(C83&gt;Personal!$L$18+1,Calculations!$B$22,Calculations!$B$21)),1)</f>
        <v>1584.8554107131949</v>
      </c>
      <c r="M83" s="12">
        <f>IF(AND(Career!$F$15="Yes",$E83=62,$E82=61),L83,M82*IF($B83="January",(1+IF(C83&gt;Personal!$L$18+1,Calculations!$C$22,Calculations!$C$21)),1))</f>
        <v>1584.8554107131949</v>
      </c>
      <c r="N83" s="12">
        <f>M83*(1-'Retiree Assumptions'!$F$10)</f>
        <v>1394.6727614276115</v>
      </c>
      <c r="O83" s="12">
        <f>N83/(Calculations!$C$27^$AW83)/(Calculations!$D$27^($A83-1-$AW83+Calculations!$B$6/30))</f>
        <v>1125.8067618426369</v>
      </c>
      <c r="P83" s="23">
        <f t="shared" si="78"/>
        <v>9.0419706347273046</v>
      </c>
      <c r="Q83" s="12">
        <f>IF(OR(A83&lt;=360,$E83&lt;70),Q82*IF($B83="January",(1+IF(C83&gt;Personal!$L$18+1,Calculations!$B$22,Calculations!$B$21)),1),0)</f>
        <v>187.30109399337761</v>
      </c>
      <c r="R83" s="12">
        <f>IF(OR(A83&lt;=360,$E83&lt;70),IF(AND(Career!$F$15="Yes",$E83=62,$E82=61),Q83,R82*IF($B83="January",(1+IF(C83&gt;Personal!$L$18+1,Calculations!$C$22,Calculations!$C$21)),1)),0)</f>
        <v>187.30109399337761</v>
      </c>
      <c r="S83" s="12">
        <f>R83*(1-'Retiree Assumptions'!$F$8)</f>
        <v>146.09485331483452</v>
      </c>
      <c r="T83" s="12">
        <f>S83/(Calculations!$C$27^($A83-1+Calculations!$B$6/30))</f>
        <v>119.34222479721024</v>
      </c>
      <c r="U83" s="23">
        <f t="shared" si="79"/>
        <v>117.77687075514226</v>
      </c>
      <c r="W83">
        <f t="shared" si="38"/>
        <v>4</v>
      </c>
      <c r="X83">
        <f t="shared" si="94"/>
        <v>2031</v>
      </c>
      <c r="Y83">
        <f t="shared" si="95"/>
        <v>48</v>
      </c>
      <c r="Z83">
        <f t="shared" si="82"/>
        <v>46</v>
      </c>
      <c r="AA83" s="12">
        <f>S83*12*Subsidy!$I$15/Subsidy!$I$14</f>
        <v>1402.5105918224115</v>
      </c>
      <c r="AB83" s="12">
        <f>SUM(S$5:S83)*Subsidy!$I$15/Subsidy!$I$14</f>
        <v>8566.230734111421</v>
      </c>
      <c r="AC83" s="12">
        <f>N83*Subsidy!$E$15/Subsidy!$E$14</f>
        <v>1115.7382091420893</v>
      </c>
      <c r="AD83" s="12">
        <f t="shared" si="83"/>
        <v>13388.858509705071</v>
      </c>
      <c r="AE83" s="12">
        <f>$AP83*AC83/(Calculations!$D$27^(A83-1+Calculations!$B$6/30))</f>
        <v>878.61481444721562</v>
      </c>
      <c r="AF83" s="12">
        <f>IF(AE83=0,0,SUM(AE83:AE$903)*AC83/AE83)</f>
        <v>449152.49710877542</v>
      </c>
      <c r="AH83" s="164">
        <f>VLOOKUP(E83,Rates2,5)*VLOOKUP(E83,Mort_Imp_Retirees,C83-'Mort Imp Cume'!$C$4+2)</f>
        <v>1.2384698652464281E-4</v>
      </c>
      <c r="AI83" s="16">
        <f t="shared" si="84"/>
        <v>0.99987615301347532</v>
      </c>
      <c r="AJ83" s="164">
        <f>VLOOKUP(F83,Rates2,6)*VLOOKUP(F83,Mort_Imp_Survivors,C83-'Mort Imp Cume'!$C$4+2)</f>
        <v>6.4146062420312848E-5</v>
      </c>
      <c r="AK83" s="16">
        <f t="shared" si="85"/>
        <v>0.99993585393757967</v>
      </c>
      <c r="AL83" s="164">
        <f>VLOOKUP(F83,Rates2,7)*VLOOKUP(F83,Mort_Imp_Survivors,C83-'Mort Imp Cume'!$C$4+2)</f>
        <v>1.4367154978693603E-4</v>
      </c>
      <c r="AM83" s="16">
        <f t="shared" si="86"/>
        <v>0.99985632845021311</v>
      </c>
      <c r="AN83" s="108">
        <f>PRODUCT(AI$4:AI82)</f>
        <v>0.99190431581608185</v>
      </c>
      <c r="AO83" s="16">
        <f>PRODUCT(AK$4:AK82)</f>
        <v>0.99493819070644796</v>
      </c>
      <c r="AP83" s="16">
        <f>PRODUCT(AM$4:AM82)</f>
        <v>0.98888536415235384</v>
      </c>
      <c r="AQ83" s="16">
        <f t="shared" si="87"/>
        <v>0.98688348533196968</v>
      </c>
      <c r="AR83" s="16">
        <f t="shared" si="88"/>
        <v>5.0208304841122247E-3</v>
      </c>
      <c r="AS83" s="16">
        <f t="shared" si="89"/>
        <v>1.2221470561425474E-4</v>
      </c>
      <c r="AT83" s="16">
        <f t="shared" si="90"/>
        <v>8.031547634274357E-3</v>
      </c>
      <c r="AU83" s="16">
        <f t="shared" si="91"/>
        <v>6.4136549643739604E-5</v>
      </c>
      <c r="AV83" s="16">
        <f t="shared" si="92"/>
        <v>1.2284436043460934E-4</v>
      </c>
      <c r="AW83" s="30">
        <f>(SUMPRODUCT(AV$5:AV82,A$5:A82)+SUM(AV$5:AV82)*(Calculations!$B$6/30-0.5)+AV$4*Calculations!$B$6/30/2)/SUM(AV$4:AV82)</f>
        <v>42.117839699008684</v>
      </c>
      <c r="AX83" s="16"/>
      <c r="AY83" s="12"/>
      <c r="AZ83" s="12"/>
    </row>
    <row r="84" spans="1:52" x14ac:dyDescent="0.25">
      <c r="A84">
        <f t="shared" si="80"/>
        <v>80</v>
      </c>
      <c r="B84" t="str">
        <f t="shared" si="104"/>
        <v>September</v>
      </c>
      <c r="C84">
        <f t="shared" si="75"/>
        <v>2031</v>
      </c>
      <c r="D84">
        <f t="shared" si="106"/>
        <v>203109</v>
      </c>
      <c r="E84">
        <f t="shared" ref="E84:F84" si="110">E72+1</f>
        <v>48</v>
      </c>
      <c r="F84">
        <f t="shared" si="110"/>
        <v>46</v>
      </c>
      <c r="G84" s="12">
        <f>G83*IF($B84="January",1+IF(C84&gt;Personal!$L$18+1,Calculations!$B$22,Calculations!$B$21),1)</f>
        <v>2881.5552922058091</v>
      </c>
      <c r="H84" s="12">
        <f>IF(AND(Career!$F$15="Yes",$E84=62,$E83=61),G84,H83*IF($B84="January",(1+IF(C84&gt;Personal!$L$18+1,Calculations!$C$22,Calculations!$C$21)),1))</f>
        <v>2881.5552922058091</v>
      </c>
      <c r="I84" s="12">
        <f>H84*(1-'Retiree Assumptions'!$F$8)</f>
        <v>2247.613127920531</v>
      </c>
      <c r="J84" s="12">
        <f>I84/(Calculations!$C$27^($A84-1+Calculations!$B$6/30))</f>
        <v>1831.3395070306783</v>
      </c>
      <c r="K84" s="23">
        <f t="shared" si="77"/>
        <v>1816.2885910177456</v>
      </c>
      <c r="L84" s="12">
        <f>L83*IF($B84="January",(1+IF(C84&gt;Personal!$L$18+1,Calculations!$B$22,Calculations!$B$21)),1)</f>
        <v>1584.8554107131949</v>
      </c>
      <c r="M84" s="12">
        <f>IF(AND(Career!$F$15="Yes",$E84=62,$E83=61),L84,M83*IF($B84="January",(1+IF(C84&gt;Personal!$L$18+1,Calculations!$C$22,Calculations!$C$21)),1))</f>
        <v>1584.8554107131949</v>
      </c>
      <c r="N84" s="12">
        <f>M84*(1-'Retiree Assumptions'!$F$10)</f>
        <v>1394.6727614276115</v>
      </c>
      <c r="O84" s="12">
        <f>N84/(Calculations!$C$27^$AW84)/(Calculations!$D$27^($A84-1-$AW84+Calculations!$B$6/30))</f>
        <v>1122.7682436945174</v>
      </c>
      <c r="P84" s="23">
        <f t="shared" si="78"/>
        <v>9.1534898540859846</v>
      </c>
      <c r="Q84" s="12">
        <f>IF(OR(A84&lt;=360,$E84&lt;70),Q83*IF($B84="January",(1+IF(C84&gt;Personal!$L$18+1,Calculations!$B$22,Calculations!$B$21)),1),0)</f>
        <v>187.30109399337761</v>
      </c>
      <c r="R84" s="12">
        <f>IF(OR(A84&lt;=360,$E84&lt;70),IF(AND(Career!$F$15="Yes",$E84=62,$E83=61),Q84,R83*IF($B84="January",(1+IF(C84&gt;Personal!$L$18+1,Calculations!$C$22,Calculations!$C$21)),1)),0)</f>
        <v>187.30109399337761</v>
      </c>
      <c r="S84" s="12">
        <f>R84*(1-'Retiree Assumptions'!$F$8)</f>
        <v>146.09485331483452</v>
      </c>
      <c r="T84" s="12">
        <f>S84/(Calculations!$C$27^($A84-1+Calculations!$B$6/30))</f>
        <v>119.03706795699409</v>
      </c>
      <c r="U84" s="23">
        <f t="shared" si="79"/>
        <v>117.45363282423524</v>
      </c>
      <c r="W84">
        <f t="shared" si="38"/>
        <v>4</v>
      </c>
      <c r="X84">
        <f t="shared" si="94"/>
        <v>2031</v>
      </c>
      <c r="Y84">
        <f t="shared" si="95"/>
        <v>48</v>
      </c>
      <c r="Z84">
        <f t="shared" si="82"/>
        <v>46</v>
      </c>
      <c r="AA84" s="12">
        <f>S84*12*Subsidy!$I$15/Subsidy!$I$14</f>
        <v>1402.5105918224115</v>
      </c>
      <c r="AB84" s="12">
        <f>SUM(S$5:S84)*Subsidy!$I$15/Subsidy!$I$14</f>
        <v>8683.1066167632889</v>
      </c>
      <c r="AC84" s="12">
        <f>N84*Subsidy!$E$15/Subsidy!$E$14</f>
        <v>1115.7382091420893</v>
      </c>
      <c r="AD84" s="12">
        <f t="shared" si="83"/>
        <v>13388.858509705071</v>
      </c>
      <c r="AE84" s="12">
        <f>$AP84*AC84/(Calculations!$D$27^(A84-1+Calculations!$B$6/30))</f>
        <v>875.95964619544623</v>
      </c>
      <c r="AF84" s="12">
        <f>IF(AE84=0,0,SUM(AE84:AE$903)*AC84/AE84)</f>
        <v>449394.82714287122</v>
      </c>
      <c r="AH84" s="164">
        <f>VLOOKUP(E84,Rates2,5)*VLOOKUP(E84,Mort_Imp_Retirees,C84-'Mort Imp Cume'!$C$4+2)</f>
        <v>1.2384698652464281E-4</v>
      </c>
      <c r="AI84" s="16">
        <f t="shared" si="84"/>
        <v>0.99987615301347532</v>
      </c>
      <c r="AJ84" s="164">
        <f>VLOOKUP(F84,Rates2,6)*VLOOKUP(F84,Mort_Imp_Survivors,C84-'Mort Imp Cume'!$C$4+2)</f>
        <v>6.4146062420312848E-5</v>
      </c>
      <c r="AK84" s="16">
        <f t="shared" si="85"/>
        <v>0.99993585393757967</v>
      </c>
      <c r="AL84" s="164">
        <f>VLOOKUP(F84,Rates2,7)*VLOOKUP(F84,Mort_Imp_Survivors,C84-'Mort Imp Cume'!$C$4+2)</f>
        <v>1.4367154978693603E-4</v>
      </c>
      <c r="AM84" s="16">
        <f t="shared" si="86"/>
        <v>0.99985632845021311</v>
      </c>
      <c r="AN84" s="108">
        <f>PRODUCT(AI$4:AI83)</f>
        <v>0.99178147145564721</v>
      </c>
      <c r="AO84" s="16">
        <f>PRODUCT(AK$4:AK83)</f>
        <v>0.99487436933916251</v>
      </c>
      <c r="AP84" s="16">
        <f>PRODUCT(AM$4:AM83)</f>
        <v>0.9887432894595245</v>
      </c>
      <c r="AQ84" s="16">
        <f t="shared" si="87"/>
        <v>0.98669796593670367</v>
      </c>
      <c r="AR84" s="16">
        <f t="shared" si="88"/>
        <v>5.0835055189435855E-3</v>
      </c>
      <c r="AS84" s="16">
        <f t="shared" si="89"/>
        <v>1.2219173107003026E-4</v>
      </c>
      <c r="AT84" s="16">
        <f t="shared" si="90"/>
        <v>8.1526084349928096E-3</v>
      </c>
      <c r="AU84" s="16">
        <f t="shared" si="91"/>
        <v>6.5920109359936599E-5</v>
      </c>
      <c r="AV84" s="16">
        <f t="shared" si="92"/>
        <v>1.2282914653075796E-4</v>
      </c>
      <c r="AW84" s="30">
        <f>(SUMPRODUCT(AV$5:AV83,A$5:A83)+SUM(AV$5:AV83)*(Calculations!$B$6/30-0.5)+AV$4*Calculations!$B$6/30/2)/SUM(AV$4:AV83)</f>
        <v>42.676600011034914</v>
      </c>
      <c r="AX84" s="16"/>
      <c r="AY84" s="12"/>
      <c r="AZ84" s="12"/>
    </row>
    <row r="85" spans="1:52" x14ac:dyDescent="0.25">
      <c r="A85">
        <f t="shared" si="80"/>
        <v>81</v>
      </c>
      <c r="B85" t="str">
        <f t="shared" si="104"/>
        <v>October</v>
      </c>
      <c r="C85">
        <f t="shared" si="75"/>
        <v>2031</v>
      </c>
      <c r="D85">
        <f t="shared" si="106"/>
        <v>203110</v>
      </c>
      <c r="E85">
        <f t="shared" ref="E85:F85" si="111">E73+1</f>
        <v>48</v>
      </c>
      <c r="F85">
        <f t="shared" si="111"/>
        <v>46</v>
      </c>
      <c r="G85" s="12">
        <f>G84*IF($B85="January",1+IF(C85&gt;Personal!$L$18+1,Calculations!$B$22,Calculations!$B$21),1)</f>
        <v>2881.5552922058091</v>
      </c>
      <c r="H85" s="12">
        <f>IF(AND(Career!$F$15="Yes",$E85=62,$E84=61),G85,H84*IF($B85="January",(1+IF(C85&gt;Personal!$L$18+1,Calculations!$C$22,Calculations!$C$21)),1))</f>
        <v>2881.5552922058091</v>
      </c>
      <c r="I85" s="12">
        <f>H85*(1-'Retiree Assumptions'!$F$8)</f>
        <v>2247.613127920531</v>
      </c>
      <c r="J85" s="12">
        <f>I85/(Calculations!$C$27^($A85-1+Calculations!$B$6/30))</f>
        <v>1826.6567907642595</v>
      </c>
      <c r="K85" s="23">
        <f t="shared" si="77"/>
        <v>1811.4199930940133</v>
      </c>
      <c r="L85" s="12">
        <f>L84*IF($B85="January",(1+IF(C85&gt;Personal!$L$18+1,Calculations!$B$22,Calculations!$B$21)),1)</f>
        <v>1584.8554107131949</v>
      </c>
      <c r="M85" s="12">
        <f>IF(AND(Career!$F$15="Yes",$E85=62,$E84=61),L85,M84*IF($B85="January",(1+IF(C85&gt;Personal!$L$18+1,Calculations!$C$22,Calculations!$C$21)),1))</f>
        <v>1584.8554107131949</v>
      </c>
      <c r="N85" s="12">
        <f>M85*(1-'Retiree Assumptions'!$F$10)</f>
        <v>1394.6727614276115</v>
      </c>
      <c r="O85" s="12">
        <f>N85/(Calculations!$C$27^$AW85)/(Calculations!$D$27^($A85-1-$AW85+Calculations!$B$6/30))</f>
        <v>1119.7372766252472</v>
      </c>
      <c r="P85" s="23">
        <f t="shared" si="78"/>
        <v>9.2642906566573799</v>
      </c>
      <c r="Q85" s="12">
        <f>IF(OR(A85&lt;=360,$E85&lt;70),Q84*IF($B85="January",(1+IF(C85&gt;Personal!$L$18+1,Calculations!$B$22,Calculations!$B$21)),1),0)</f>
        <v>187.30109399337761</v>
      </c>
      <c r="R85" s="12">
        <f>IF(OR(A85&lt;=360,$E85&lt;70),IF(AND(Career!$F$15="Yes",$E85=62,$E84=61),Q85,R84*IF($B85="January",(1+IF(C85&gt;Personal!$L$18+1,Calculations!$C$22,Calculations!$C$21)),1)),0)</f>
        <v>187.30109399337761</v>
      </c>
      <c r="S85" s="12">
        <f>R85*(1-'Retiree Assumptions'!$F$8)</f>
        <v>146.09485331483452</v>
      </c>
      <c r="T85" s="12">
        <f>S85/(Calculations!$C$27^($A85-1+Calculations!$B$6/30))</f>
        <v>118.73269139967688</v>
      </c>
      <c r="U85" s="23">
        <f t="shared" si="79"/>
        <v>117.13128201793346</v>
      </c>
      <c r="W85">
        <f t="shared" si="38"/>
        <v>4</v>
      </c>
      <c r="X85">
        <f t="shared" si="94"/>
        <v>2031</v>
      </c>
      <c r="Y85">
        <f t="shared" si="95"/>
        <v>48</v>
      </c>
      <c r="Z85">
        <f t="shared" si="82"/>
        <v>46</v>
      </c>
      <c r="AA85" s="12">
        <f>S85*12*Subsidy!$I$15/Subsidy!$I$14</f>
        <v>1402.5105918224115</v>
      </c>
      <c r="AB85" s="12">
        <f>SUM(S$5:S85)*Subsidy!$I$15/Subsidy!$I$14</f>
        <v>8799.9824994151568</v>
      </c>
      <c r="AC85" s="12">
        <f>N85*Subsidy!$E$15/Subsidy!$E$14</f>
        <v>1115.7382091420893</v>
      </c>
      <c r="AD85" s="12">
        <f t="shared" si="83"/>
        <v>13388.858509705071</v>
      </c>
      <c r="AE85" s="12">
        <f>$AP85*AC85/(Calculations!$D$27^(A85-1+Calculations!$B$6/30))</f>
        <v>873.31250184485555</v>
      </c>
      <c r="AF85" s="12">
        <f>IF(AE85=0,0,SUM(AE85:AE$903)*AC85/AE85)</f>
        <v>449637.89171652682</v>
      </c>
      <c r="AH85" s="164">
        <f>VLOOKUP(E85,Rates2,5)*VLOOKUP(E85,Mort_Imp_Retirees,C85-'Mort Imp Cume'!$C$4+2)</f>
        <v>1.2384698652464281E-4</v>
      </c>
      <c r="AI85" s="16">
        <f t="shared" si="84"/>
        <v>0.99987615301347532</v>
      </c>
      <c r="AJ85" s="164">
        <f>VLOOKUP(F85,Rates2,6)*VLOOKUP(F85,Mort_Imp_Survivors,C85-'Mort Imp Cume'!$C$4+2)</f>
        <v>6.4146062420312848E-5</v>
      </c>
      <c r="AK85" s="16">
        <f t="shared" si="85"/>
        <v>0.99993585393757967</v>
      </c>
      <c r="AL85" s="164">
        <f>VLOOKUP(F85,Rates2,7)*VLOOKUP(F85,Mort_Imp_Survivors,C85-'Mort Imp Cume'!$C$4+2)</f>
        <v>1.4367154978693603E-4</v>
      </c>
      <c r="AM85" s="16">
        <f t="shared" si="86"/>
        <v>0.99985632845021311</v>
      </c>
      <c r="AN85" s="108">
        <f>PRODUCT(AI$4:AI84)</f>
        <v>0.99165864230911638</v>
      </c>
      <c r="AO85" s="16">
        <f>PRODUCT(AK$4:AK84)</f>
        <v>0.99481055206576652</v>
      </c>
      <c r="AP85" s="16">
        <f>PRODUCT(AM$4:AM84)</f>
        <v>0.98860123517878651</v>
      </c>
      <c r="AQ85" s="16">
        <f t="shared" si="87"/>
        <v>0.98651248141632053</v>
      </c>
      <c r="AR85" s="16">
        <f t="shared" si="88"/>
        <v>5.1461608927958237E-3</v>
      </c>
      <c r="AS85" s="16">
        <f t="shared" si="89"/>
        <v>1.2216876084467787E-4</v>
      </c>
      <c r="AT85" s="16">
        <f t="shared" si="90"/>
        <v>8.2736288681741783E-3</v>
      </c>
      <c r="AU85" s="16">
        <f t="shared" si="91"/>
        <v>6.7728822709467798E-5</v>
      </c>
      <c r="AV85" s="16">
        <f t="shared" si="92"/>
        <v>1.2281393451110272E-4</v>
      </c>
      <c r="AW85" s="30">
        <f>(SUMPRODUCT(AV$5:AV84,A$5:A84)+SUM(AV$5:AV84)*(Calculations!$B$6/30-0.5)+AV$4*Calculations!$B$6/30/2)/SUM(AV$4:AV84)</f>
        <v>43.233561612695198</v>
      </c>
      <c r="AX85" s="16"/>
      <c r="AY85" s="12"/>
      <c r="AZ85" s="12"/>
    </row>
    <row r="86" spans="1:52" x14ac:dyDescent="0.25">
      <c r="A86">
        <f t="shared" si="80"/>
        <v>82</v>
      </c>
      <c r="B86" t="str">
        <f t="shared" si="104"/>
        <v>November</v>
      </c>
      <c r="C86">
        <f t="shared" si="75"/>
        <v>2031</v>
      </c>
      <c r="D86">
        <f t="shared" si="106"/>
        <v>203111</v>
      </c>
      <c r="E86">
        <f t="shared" ref="E86:F86" si="112">E74+1</f>
        <v>48</v>
      </c>
      <c r="F86">
        <f t="shared" si="112"/>
        <v>46</v>
      </c>
      <c r="G86" s="12">
        <f>G85*IF($B86="January",1+IF(C86&gt;Personal!$L$18+1,Calculations!$B$22,Calculations!$B$21),1)</f>
        <v>2881.5552922058091</v>
      </c>
      <c r="H86" s="12">
        <f>IF(AND(Career!$F$15="Yes",$E86=62,$E85=61),G86,H85*IF($B86="January",(1+IF(C86&gt;Personal!$L$18+1,Calculations!$C$22,Calculations!$C$21)),1))</f>
        <v>2881.5552922058091</v>
      </c>
      <c r="I86" s="12">
        <f>H86*(1-'Retiree Assumptions'!$F$8)</f>
        <v>2247.613127920531</v>
      </c>
      <c r="J86" s="12">
        <f>I86/(Calculations!$C$27^($A86-1+Calculations!$B$6/30))</f>
        <v>1821.986048155127</v>
      </c>
      <c r="K86" s="23">
        <f t="shared" si="77"/>
        <v>1806.5644455444672</v>
      </c>
      <c r="L86" s="12">
        <f>L85*IF($B86="January",(1+IF(C86&gt;Personal!$L$18+1,Calculations!$B$22,Calculations!$B$21)),1)</f>
        <v>1584.8554107131949</v>
      </c>
      <c r="M86" s="12">
        <f>IF(AND(Career!$F$15="Yes",$E86=62,$E85=61),L86,M85*IF($B86="January",(1+IF(C86&gt;Personal!$L$18+1,Calculations!$C$22,Calculations!$C$21)),1))</f>
        <v>1584.8554107131949</v>
      </c>
      <c r="N86" s="12">
        <f>M86*(1-'Retiree Assumptions'!$F$10)</f>
        <v>1394.6727614276115</v>
      </c>
      <c r="O86" s="12">
        <f>N86/(Calculations!$C$27^$AW86)/(Calculations!$D$27^($A86-1-$AW86+Calculations!$B$6/30))</f>
        <v>1116.7138717653952</v>
      </c>
      <c r="P86" s="23">
        <f t="shared" si="78"/>
        <v>9.374376255740307</v>
      </c>
      <c r="Q86" s="12">
        <f>IF(OR(A86&lt;=360,$E86&lt;70),Q85*IF($B86="January",(1+IF(C86&gt;Personal!$L$18+1,Calculations!$B$22,Calculations!$B$21)),1),0)</f>
        <v>187.30109399337761</v>
      </c>
      <c r="R86" s="12">
        <f>IF(OR(A86&lt;=360,$E86&lt;70),IF(AND(Career!$F$15="Yes",$E86=62,$E85=61),Q86,R85*IF($B86="January",(1+IF(C86&gt;Personal!$L$18+1,Calculations!$C$22,Calculations!$C$21)),1)),0)</f>
        <v>187.30109399337761</v>
      </c>
      <c r="S86" s="12">
        <f>R86*(1-'Retiree Assumptions'!$F$8)</f>
        <v>146.09485331483452</v>
      </c>
      <c r="T86" s="12">
        <f>S86/(Calculations!$C$27^($A86-1+Calculations!$B$6/30))</f>
        <v>118.42909313008327</v>
      </c>
      <c r="U86" s="23">
        <f t="shared" si="79"/>
        <v>116.80981590152867</v>
      </c>
      <c r="W86">
        <f t="shared" si="38"/>
        <v>4</v>
      </c>
      <c r="X86">
        <f t="shared" si="94"/>
        <v>2031</v>
      </c>
      <c r="Y86">
        <f t="shared" si="95"/>
        <v>48</v>
      </c>
      <c r="Z86">
        <f t="shared" si="82"/>
        <v>46</v>
      </c>
      <c r="AA86" s="12">
        <f>S86*12*Subsidy!$I$15/Subsidy!$I$14</f>
        <v>1402.5105918224115</v>
      </c>
      <c r="AB86" s="12">
        <f>SUM(S$5:S86)*Subsidy!$I$15/Subsidy!$I$14</f>
        <v>8916.8583820670246</v>
      </c>
      <c r="AC86" s="12">
        <f>N86*Subsidy!$E$15/Subsidy!$E$14</f>
        <v>1115.7382091420893</v>
      </c>
      <c r="AD86" s="12">
        <f t="shared" si="83"/>
        <v>13388.858509705071</v>
      </c>
      <c r="AE86" s="12">
        <f>$AP86*AC86/(Calculations!$D$27^(A86-1+Calculations!$B$6/30))</f>
        <v>870.67335714726596</v>
      </c>
      <c r="AF86" s="12">
        <f>IF(AE86=0,0,SUM(AE86:AE$903)*AC86/AE86)</f>
        <v>449881.69305624493</v>
      </c>
      <c r="AH86" s="164">
        <f>VLOOKUP(E86,Rates2,5)*VLOOKUP(E86,Mort_Imp_Retirees,C86-'Mort Imp Cume'!$C$4+2)</f>
        <v>1.2384698652464281E-4</v>
      </c>
      <c r="AI86" s="16">
        <f t="shared" si="84"/>
        <v>0.99987615301347532</v>
      </c>
      <c r="AJ86" s="164">
        <f>VLOOKUP(F86,Rates2,6)*VLOOKUP(F86,Mort_Imp_Survivors,C86-'Mort Imp Cume'!$C$4+2)</f>
        <v>6.4146062420312848E-5</v>
      </c>
      <c r="AK86" s="16">
        <f t="shared" si="85"/>
        <v>0.99993585393757967</v>
      </c>
      <c r="AL86" s="164">
        <f>VLOOKUP(F86,Rates2,7)*VLOOKUP(F86,Mort_Imp_Survivors,C86-'Mort Imp Cume'!$C$4+2)</f>
        <v>1.4367154978693603E-4</v>
      </c>
      <c r="AM86" s="16">
        <f t="shared" si="86"/>
        <v>0.99985632845021311</v>
      </c>
      <c r="AN86" s="108">
        <f>PRODUCT(AI$4:AI85)</f>
        <v>0.99153582837460519</v>
      </c>
      <c r="AO86" s="16">
        <f>PRODUCT(AK$4:AK85)</f>
        <v>0.99474673888599729</v>
      </c>
      <c r="AP86" s="16">
        <f>PRODUCT(AM$4:AM85)</f>
        <v>0.9884592013072071</v>
      </c>
      <c r="AQ86" s="16">
        <f t="shared" si="87"/>
        <v>0.98632703176426439</v>
      </c>
      <c r="AR86" s="16">
        <f t="shared" si="88"/>
        <v>5.2087966103407735E-3</v>
      </c>
      <c r="AS86" s="16">
        <f t="shared" si="89"/>
        <v>1.2214579493738571E-4</v>
      </c>
      <c r="AT86" s="16">
        <f t="shared" si="90"/>
        <v>8.3946089439370045E-3</v>
      </c>
      <c r="AU86" s="16">
        <f t="shared" si="91"/>
        <v>6.956268145782811E-5</v>
      </c>
      <c r="AV86" s="16">
        <f t="shared" si="92"/>
        <v>1.2279872437541027E-4</v>
      </c>
      <c r="AW86" s="30">
        <f>(SUMPRODUCT(AV$5:AV85,A$5:A85)+SUM(AV$5:AV85)*(Calculations!$B$6/30-0.5)+AV$4*Calculations!$B$6/30/2)/SUM(AV$4:AV85)</f>
        <v>43.788802227615058</v>
      </c>
      <c r="AX86" s="16"/>
      <c r="AY86" s="12"/>
      <c r="AZ86" s="12"/>
    </row>
    <row r="87" spans="1:52" x14ac:dyDescent="0.25">
      <c r="A87">
        <f t="shared" si="80"/>
        <v>83</v>
      </c>
      <c r="B87" t="str">
        <f t="shared" si="104"/>
        <v>December</v>
      </c>
      <c r="C87">
        <f t="shared" si="75"/>
        <v>2031</v>
      </c>
      <c r="D87">
        <f t="shared" si="106"/>
        <v>203112</v>
      </c>
      <c r="E87">
        <f t="shared" ref="E87:F87" si="113">E75+1</f>
        <v>48</v>
      </c>
      <c r="F87">
        <f t="shared" si="113"/>
        <v>46</v>
      </c>
      <c r="G87" s="12">
        <f>G86*IF($B87="January",1+IF(C87&gt;Personal!$L$18+1,Calculations!$B$22,Calculations!$B$21),1)</f>
        <v>2881.5552922058091</v>
      </c>
      <c r="H87" s="12">
        <f>IF(AND(Career!$F$15="Yes",$E87=62,$E86=61),G87,H86*IF($B87="January",(1+IF(C87&gt;Personal!$L$18+1,Calculations!$C$22,Calculations!$C$21)),1))</f>
        <v>2881.5552922058091</v>
      </c>
      <c r="I87" s="12">
        <f>H87*(1-'Retiree Assumptions'!$F$8)</f>
        <v>2247.613127920531</v>
      </c>
      <c r="J87" s="12">
        <f>I87/(Calculations!$C$27^($A87-1+Calculations!$B$6/30))</f>
        <v>1817.3272485867619</v>
      </c>
      <c r="K87" s="23">
        <f t="shared" si="77"/>
        <v>1801.7219133873177</v>
      </c>
      <c r="L87" s="12">
        <f>L86*IF($B87="January",(1+IF(C87&gt;Personal!$L$18+1,Calculations!$B$22,Calculations!$B$21)),1)</f>
        <v>1584.8554107131949</v>
      </c>
      <c r="M87" s="12">
        <f>IF(AND(Career!$F$15="Yes",$E87=62,$E86=61),L87,M86*IF($B87="January",(1+IF(C87&gt;Personal!$L$18+1,Calculations!$C$22,Calculations!$C$21)),1))</f>
        <v>1584.8554107131949</v>
      </c>
      <c r="N87" s="12">
        <f>M87*(1-'Retiree Assumptions'!$F$10)</f>
        <v>1394.6727614276115</v>
      </c>
      <c r="O87" s="12">
        <f>N87/(Calculations!$C$27^$AW87)/(Calculations!$D$27^($A87-1-$AW87+Calculations!$B$6/30))</f>
        <v>1113.6980383712198</v>
      </c>
      <c r="P87" s="23">
        <f t="shared" si="78"/>
        <v>9.4837498521038057</v>
      </c>
      <c r="Q87" s="12">
        <f>IF(OR(A87&lt;=360,$E87&lt;70),Q86*IF($B87="January",(1+IF(C87&gt;Personal!$L$18+1,Calculations!$B$22,Calculations!$B$21)),1),0)</f>
        <v>187.30109399337761</v>
      </c>
      <c r="R87" s="12">
        <f>IF(OR(A87&lt;=360,$E87&lt;70),IF(AND(Career!$F$15="Yes",$E87=62,$E86=61),Q87,R86*IF($B87="January",(1+IF(C87&gt;Personal!$L$18+1,Calculations!$C$22,Calculations!$C$21)),1)),0)</f>
        <v>187.30109399337761</v>
      </c>
      <c r="S87" s="12">
        <f>R87*(1-'Retiree Assumptions'!$F$8)</f>
        <v>146.09485331483452</v>
      </c>
      <c r="T87" s="12">
        <f>S87/(Calculations!$C$27^($A87-1+Calculations!$B$6/30))</f>
        <v>118.12627115813953</v>
      </c>
      <c r="U87" s="23">
        <f t="shared" si="79"/>
        <v>116.48923204699459</v>
      </c>
      <c r="W87">
        <f t="shared" si="38"/>
        <v>4</v>
      </c>
      <c r="X87">
        <f t="shared" si="94"/>
        <v>2031</v>
      </c>
      <c r="Y87">
        <f t="shared" si="95"/>
        <v>48</v>
      </c>
      <c r="Z87">
        <f t="shared" si="82"/>
        <v>46</v>
      </c>
      <c r="AA87" s="12">
        <f>S87*12*Subsidy!$I$15/Subsidy!$I$14</f>
        <v>1402.5105918224115</v>
      </c>
      <c r="AB87" s="12">
        <f>SUM(S$5:S87)*Subsidy!$I$15/Subsidy!$I$14</f>
        <v>9033.7342647188925</v>
      </c>
      <c r="AC87" s="12">
        <f>N87*Subsidy!$E$15/Subsidy!$E$14</f>
        <v>1115.7382091420893</v>
      </c>
      <c r="AD87" s="12">
        <f t="shared" si="83"/>
        <v>13388.858509705071</v>
      </c>
      <c r="AE87" s="12">
        <f>$AP87*AC87/(Calculations!$D$27^(A87-1+Calculations!$B$6/30))</f>
        <v>868.0421879277792</v>
      </c>
      <c r="AF87" s="12">
        <f>IF(AE87=0,0,SUM(AE87:AE$903)*AC87/AE87)</f>
        <v>450126.23339527583</v>
      </c>
      <c r="AH87" s="164">
        <f>VLOOKUP(E87,Rates2,5)*VLOOKUP(E87,Mort_Imp_Retirees,C87-'Mort Imp Cume'!$C$4+2)</f>
        <v>1.2384698652464281E-4</v>
      </c>
      <c r="AI87" s="16">
        <f t="shared" si="84"/>
        <v>0.99987615301347532</v>
      </c>
      <c r="AJ87" s="164">
        <f>VLOOKUP(F87,Rates2,6)*VLOOKUP(F87,Mort_Imp_Survivors,C87-'Mort Imp Cume'!$C$4+2)</f>
        <v>6.4146062420312848E-5</v>
      </c>
      <c r="AK87" s="16">
        <f t="shared" si="85"/>
        <v>0.99993585393757967</v>
      </c>
      <c r="AL87" s="164">
        <f>VLOOKUP(F87,Rates2,7)*VLOOKUP(F87,Mort_Imp_Survivors,C87-'Mort Imp Cume'!$C$4+2)</f>
        <v>1.4367154978693603E-4</v>
      </c>
      <c r="AM87" s="16">
        <f t="shared" si="86"/>
        <v>0.99985632845021311</v>
      </c>
      <c r="AN87" s="108">
        <f>PRODUCT(AI$4:AI86)</f>
        <v>0.9914130296502297</v>
      </c>
      <c r="AO87" s="16">
        <f>PRODUCT(AK$4:AK86)</f>
        <v>0.99468292979959227</v>
      </c>
      <c r="AP87" s="16">
        <f>PRODUCT(AM$4:AM86)</f>
        <v>0.98831718784185418</v>
      </c>
      <c r="AQ87" s="16">
        <f t="shared" si="87"/>
        <v>0.98614161697398051</v>
      </c>
      <c r="AR87" s="16">
        <f t="shared" si="88"/>
        <v>5.2714126762491769E-3</v>
      </c>
      <c r="AS87" s="16">
        <f t="shared" si="89"/>
        <v>1.2212283334734201E-4</v>
      </c>
      <c r="AT87" s="16">
        <f t="shared" si="90"/>
        <v>8.515548672397559E-3</v>
      </c>
      <c r="AU87" s="16">
        <f t="shared" si="91"/>
        <v>7.1421677372757175E-5</v>
      </c>
      <c r="AV87" s="16">
        <f t="shared" si="92"/>
        <v>1.2278351612344729E-4</v>
      </c>
      <c r="AW87" s="30">
        <f>(SUMPRODUCT(AV$5:AV86,A$5:A86)+SUM(AV$5:AV86)*(Calculations!$B$6/30-0.5)+AV$4*Calculations!$B$6/30/2)/SUM(AV$4:AV86)</f>
        <v>44.342395114496298</v>
      </c>
      <c r="AX87" s="16"/>
      <c r="AY87" s="12"/>
      <c r="AZ87" s="12"/>
    </row>
    <row r="88" spans="1:52" x14ac:dyDescent="0.25">
      <c r="A88">
        <f t="shared" si="80"/>
        <v>84</v>
      </c>
      <c r="B88" t="str">
        <f t="shared" si="104"/>
        <v>January</v>
      </c>
      <c r="C88">
        <f t="shared" si="75"/>
        <v>2032</v>
      </c>
      <c r="D88">
        <f t="shared" si="106"/>
        <v>203201</v>
      </c>
      <c r="E88">
        <f t="shared" ref="E88:F88" si="114">E76+1</f>
        <v>49</v>
      </c>
      <c r="F88">
        <f t="shared" si="114"/>
        <v>47</v>
      </c>
      <c r="G88" s="12">
        <f>G87*IF($B88="January",1+IF(C88&gt;Personal!$L$18+1,Calculations!$B$22,Calculations!$B$21),1)</f>
        <v>2953.594174510954</v>
      </c>
      <c r="H88" s="12">
        <f>IF(AND(Career!$F$15="Yes",$E88=62,$E87=61),G88,H87*IF($B88="January",(1+IF(C88&gt;Personal!$L$18+1,Calculations!$C$22,Calculations!$C$21)),1))</f>
        <v>2953.594174510954</v>
      </c>
      <c r="I88" s="12">
        <f>H88*(1-'Retiree Assumptions'!$F$8)</f>
        <v>2303.8034561185441</v>
      </c>
      <c r="J88" s="12">
        <f>I88/(Calculations!$C$27^($A88-1+Calculations!$B$6/30))</f>
        <v>1857.9973705589559</v>
      </c>
      <c r="K88" s="23">
        <f t="shared" si="77"/>
        <v>1841.8146707779097</v>
      </c>
      <c r="L88" s="12">
        <f>L87*IF($B88="January",(1+IF(C88&gt;Personal!$L$18+1,Calculations!$B$22,Calculations!$B$21)),1)</f>
        <v>1624.4767959810247</v>
      </c>
      <c r="M88" s="12">
        <f>IF(AND(Career!$F$15="Yes",$E88=62,$E87=61),L88,M87*IF($B88="January",(1+IF(C88&gt;Personal!$L$18+1,Calculations!$C$22,Calculations!$C$21)),1))</f>
        <v>1624.4767959810247</v>
      </c>
      <c r="N88" s="12">
        <f>M88*(1-'Retiree Assumptions'!$F$10)</f>
        <v>1429.5395804633017</v>
      </c>
      <c r="O88" s="12">
        <f>N88/(Calculations!$C$27^$AW88)/(Calculations!$D$27^($A88-1-$AW88+Calculations!$B$6/30))</f>
        <v>1138.4570285604736</v>
      </c>
      <c r="P88" s="23">
        <f t="shared" si="78"/>
        <v>9.8322249998824365</v>
      </c>
      <c r="Q88" s="12">
        <f>IF(OR(A88&lt;=360,$E88&lt;70),Q87*IF($B88="January",(1+IF(C88&gt;Personal!$L$18+1,Calculations!$B$22,Calculations!$B$21)),1),0)</f>
        <v>191.98362134321204</v>
      </c>
      <c r="R88" s="12">
        <f>IF(OR(A88&lt;=360,$E88&lt;70),IF(AND(Career!$F$15="Yes",$E88=62,$E87=61),Q88,R87*IF($B88="January",(1+IF(C88&gt;Personal!$L$18+1,Calculations!$C$22,Calculations!$C$21)),1)),0)</f>
        <v>191.98362134321204</v>
      </c>
      <c r="S88" s="12">
        <f>R88*(1-'Retiree Assumptions'!$F$8)</f>
        <v>149.74722464770539</v>
      </c>
      <c r="T88" s="12">
        <f>S88/(Calculations!$C$27^($A88-1+Calculations!$B$6/30))</f>
        <v>120.76982908633215</v>
      </c>
      <c r="U88" s="23">
        <f t="shared" si="79"/>
        <v>119.07376623379301</v>
      </c>
      <c r="W88">
        <f t="shared" si="38"/>
        <v>4</v>
      </c>
      <c r="X88">
        <f t="shared" si="94"/>
        <v>2032</v>
      </c>
      <c r="Y88">
        <f t="shared" si="95"/>
        <v>49</v>
      </c>
      <c r="Z88">
        <f t="shared" si="82"/>
        <v>47</v>
      </c>
      <c r="AA88" s="12">
        <f>S88*12*Subsidy!$I$15/Subsidy!$I$14</f>
        <v>1437.573356617972</v>
      </c>
      <c r="AB88" s="12">
        <f>SUM(S$5:S88)*Subsidy!$I$15/Subsidy!$I$14</f>
        <v>9153.5320444370554</v>
      </c>
      <c r="AC88" s="12">
        <f>N88*Subsidy!$E$15/Subsidy!$E$14</f>
        <v>1143.6316643706414</v>
      </c>
      <c r="AD88" s="12">
        <f t="shared" si="83"/>
        <v>13723.579972447696</v>
      </c>
      <c r="AE88" s="12">
        <f>$AP88*AC88/(Calculations!$D$27^(A88-1+Calculations!$B$6/30))</f>
        <v>887.05444433666469</v>
      </c>
      <c r="AF88" s="12">
        <f>IF(AE88=0,0,SUM(AE88:AE$903)*AC88/AE88)</f>
        <v>450371.51497364062</v>
      </c>
      <c r="AH88" s="164">
        <f>VLOOKUP(E88,Rates2,5)*VLOOKUP(E88,Mort_Imp_Retirees,C88-'Mort Imp Cume'!$C$4+2)</f>
        <v>1.3175740566343327E-4</v>
      </c>
      <c r="AI88" s="16">
        <f t="shared" si="84"/>
        <v>0.9998682425943366</v>
      </c>
      <c r="AJ88" s="164">
        <f>VLOOKUP(F88,Rates2,6)*VLOOKUP(F88,Mort_Imp_Survivors,C88-'Mort Imp Cume'!$C$4+2)</f>
        <v>6.5258453328849697E-5</v>
      </c>
      <c r="AK88" s="16">
        <f t="shared" si="85"/>
        <v>0.99993474154667117</v>
      </c>
      <c r="AL88" s="164">
        <f>VLOOKUP(F88,Rates2,7)*VLOOKUP(F88,Mort_Imp_Survivors,C88-'Mort Imp Cume'!$C$4+2)</f>
        <v>1.4690902783042302E-4</v>
      </c>
      <c r="AM88" s="16">
        <f t="shared" si="86"/>
        <v>0.99985309097216957</v>
      </c>
      <c r="AN88" s="108">
        <f>PRODUCT(AI$4:AI87)</f>
        <v>0.99129024613410621</v>
      </c>
      <c r="AO88" s="16">
        <f>PRODUCT(AK$4:AK87)</f>
        <v>0.99461912480628889</v>
      </c>
      <c r="AP88" s="16">
        <f>PRODUCT(AM$4:AM87)</f>
        <v>0.98817519477979587</v>
      </c>
      <c r="AQ88" s="16">
        <f t="shared" si="87"/>
        <v>0.98595623703891544</v>
      </c>
      <c r="AR88" s="16">
        <f t="shared" si="88"/>
        <v>5.3340090951907925E-3</v>
      </c>
      <c r="AS88" s="16">
        <f t="shared" si="89"/>
        <v>1.2989855835768985E-4</v>
      </c>
      <c r="AT88" s="16">
        <f t="shared" si="90"/>
        <v>8.6364480636698521E-3</v>
      </c>
      <c r="AU88" s="16">
        <f t="shared" si="91"/>
        <v>7.3305802223914973E-5</v>
      </c>
      <c r="AV88" s="16">
        <f t="shared" si="92"/>
        <v>1.3060983109009606E-4</v>
      </c>
      <c r="AW88" s="30">
        <f>(SUMPRODUCT(AV$5:AV87,A$5:A87)+SUM(AV$5:AV87)*(Calculations!$B$6/30-0.5)+AV$4*Calculations!$B$6/30/2)/SUM(AV$4:AV87)</f>
        <v>44.894409383193583</v>
      </c>
      <c r="AX88" s="16"/>
      <c r="AY88" s="12"/>
      <c r="AZ88" s="12"/>
    </row>
    <row r="89" spans="1:52" x14ac:dyDescent="0.25">
      <c r="A89">
        <f t="shared" si="80"/>
        <v>85</v>
      </c>
      <c r="B89" t="str">
        <f t="shared" si="104"/>
        <v>February</v>
      </c>
      <c r="C89">
        <f t="shared" si="75"/>
        <v>2032</v>
      </c>
      <c r="D89">
        <f t="shared" si="106"/>
        <v>203202</v>
      </c>
      <c r="E89">
        <f t="shared" ref="E89:F89" si="115">E77+1</f>
        <v>49</v>
      </c>
      <c r="F89">
        <f t="shared" si="115"/>
        <v>47</v>
      </c>
      <c r="G89" s="12">
        <f>G88*IF($B89="January",1+IF(C89&gt;Personal!$L$18+1,Calculations!$B$22,Calculations!$B$21),1)</f>
        <v>2953.594174510954</v>
      </c>
      <c r="H89" s="12">
        <f>IF(AND(Career!$F$15="Yes",$E89=62,$E88=61),G89,H88*IF($B89="January",(1+IF(C89&gt;Personal!$L$18+1,Calculations!$C$22,Calculations!$C$21)),1))</f>
        <v>2953.594174510954</v>
      </c>
      <c r="I89" s="12">
        <f>H89*(1-'Retiree Assumptions'!$F$8)</f>
        <v>2303.8034561185441</v>
      </c>
      <c r="J89" s="12">
        <f>I89/(Calculations!$C$27^($A89-1+Calculations!$B$6/30))</f>
        <v>1853.246490409929</v>
      </c>
      <c r="K89" s="23">
        <f t="shared" si="77"/>
        <v>1836.8631174145464</v>
      </c>
      <c r="L89" s="12">
        <f>L88*IF($B89="January",(1+IF(C89&gt;Personal!$L$18+1,Calculations!$B$22,Calculations!$B$21)),1)</f>
        <v>1624.4767959810247</v>
      </c>
      <c r="M89" s="12">
        <f>IF(AND(Career!$F$15="Yes",$E89=62,$E88=61),L89,M88*IF($B89="January",(1+IF(C89&gt;Personal!$L$18+1,Calculations!$C$22,Calculations!$C$21)),1))</f>
        <v>1624.4767959810247</v>
      </c>
      <c r="N89" s="12">
        <f>M89*(1-'Retiree Assumptions'!$F$10)</f>
        <v>1429.5395804633017</v>
      </c>
      <c r="O89" s="12">
        <f>N89/(Calculations!$C$27^$AW89)/(Calculations!$D$27^($A89-1-$AW89+Calculations!$B$6/30))</f>
        <v>1135.3940318736027</v>
      </c>
      <c r="P89" s="23">
        <f t="shared" si="78"/>
        <v>9.9518170796142567</v>
      </c>
      <c r="Q89" s="12">
        <f>IF(OR(A89&lt;=360,$E89&lt;70),Q88*IF($B89="January",(1+IF(C89&gt;Personal!$L$18+1,Calculations!$B$22,Calculations!$B$21)),1),0)</f>
        <v>191.98362134321204</v>
      </c>
      <c r="R89" s="12">
        <f>IF(OR(A89&lt;=360,$E89&lt;70),IF(AND(Career!$F$15="Yes",$E89=62,$E88=61),Q89,R88*IF($B89="January",(1+IF(C89&gt;Personal!$L$18+1,Calculations!$C$22,Calculations!$C$21)),1)),0)</f>
        <v>191.98362134321204</v>
      </c>
      <c r="S89" s="12">
        <f>R89*(1-'Retiree Assumptions'!$F$8)</f>
        <v>149.74722464770539</v>
      </c>
      <c r="T89" s="12">
        <f>S89/(Calculations!$C$27^($A89-1+Calculations!$B$6/30))</f>
        <v>120.46102187664542</v>
      </c>
      <c r="U89" s="23">
        <f t="shared" si="79"/>
        <v>118.74589742573029</v>
      </c>
      <c r="W89">
        <f t="shared" si="38"/>
        <v>4</v>
      </c>
      <c r="X89">
        <f t="shared" si="94"/>
        <v>2032</v>
      </c>
      <c r="Y89">
        <f t="shared" si="95"/>
        <v>49</v>
      </c>
      <c r="Z89">
        <f t="shared" si="82"/>
        <v>47</v>
      </c>
      <c r="AA89" s="12">
        <f>S89*12*Subsidy!$I$15/Subsidy!$I$14</f>
        <v>1437.573356617972</v>
      </c>
      <c r="AB89" s="12">
        <f>SUM(S$5:S89)*Subsidy!$I$15/Subsidy!$I$14</f>
        <v>9273.3298241552202</v>
      </c>
      <c r="AC89" s="12">
        <f>N89*Subsidy!$E$15/Subsidy!$E$14</f>
        <v>1143.6316643706414</v>
      </c>
      <c r="AD89" s="12">
        <f t="shared" si="83"/>
        <v>13723.579972447696</v>
      </c>
      <c r="AE89" s="12">
        <f>$AP89*AC89/(Calculations!$D$27^(A89-1+Calculations!$B$6/30))</f>
        <v>884.37090802621049</v>
      </c>
      <c r="AF89" s="12">
        <f>IF(AE89=0,0,SUM(AE89:AE$903)*AC89/AE89)</f>
        <v>450591.02102172532</v>
      </c>
      <c r="AH89" s="164">
        <f>VLOOKUP(E89,Rates2,5)*VLOOKUP(E89,Mort_Imp_Retirees,C89-'Mort Imp Cume'!$C$4+2)</f>
        <v>1.3175740566343327E-4</v>
      </c>
      <c r="AI89" s="16">
        <f t="shared" si="84"/>
        <v>0.9998682425943366</v>
      </c>
      <c r="AJ89" s="164">
        <f>VLOOKUP(F89,Rates2,6)*VLOOKUP(F89,Mort_Imp_Survivors,C89-'Mort Imp Cume'!$C$4+2)</f>
        <v>6.5258453328849697E-5</v>
      </c>
      <c r="AK89" s="16">
        <f t="shared" si="85"/>
        <v>0.99993474154667117</v>
      </c>
      <c r="AL89" s="164">
        <f>VLOOKUP(F89,Rates2,7)*VLOOKUP(F89,Mort_Imp_Survivors,C89-'Mort Imp Cume'!$C$4+2)</f>
        <v>1.4690902783042302E-4</v>
      </c>
      <c r="AM89" s="16">
        <f t="shared" si="86"/>
        <v>0.99985309097216957</v>
      </c>
      <c r="AN89" s="108">
        <f>PRODUCT(AI$4:AI88)</f>
        <v>0.99115963630301618</v>
      </c>
      <c r="AO89" s="16">
        <f>PRODUCT(AK$4:AK88)</f>
        <v>0.99455421750055273</v>
      </c>
      <c r="AP89" s="16">
        <f>PRODUCT(AM$4:AM88)</f>
        <v>0.98803002292260467</v>
      </c>
      <c r="AQ89" s="16">
        <f t="shared" si="87"/>
        <v>0.98576199650147867</v>
      </c>
      <c r="AR89" s="16">
        <f t="shared" si="88"/>
        <v>5.3976398015374884E-3</v>
      </c>
      <c r="AS89" s="16">
        <f t="shared" si="89"/>
        <v>1.2987296739853791E-4</v>
      </c>
      <c r="AT89" s="16">
        <f t="shared" si="90"/>
        <v>8.7650778498386001E-3</v>
      </c>
      <c r="AU89" s="16">
        <f t="shared" si="91"/>
        <v>7.5285847145245902E-5</v>
      </c>
      <c r="AV89" s="16">
        <f t="shared" si="92"/>
        <v>1.3059262227759749E-4</v>
      </c>
      <c r="AW89" s="30">
        <f>(SUMPRODUCT(AV$5:AV88,A$5:A88)+SUM(AV$5:AV88)*(Calculations!$B$6/30-0.5)+AV$4*Calculations!$B$6/30/2)/SUM(AV$4:AV88)</f>
        <v>45.479552673446371</v>
      </c>
      <c r="AX89" s="16"/>
      <c r="AY89" s="12"/>
      <c r="AZ89" s="12"/>
    </row>
    <row r="90" spans="1:52" x14ac:dyDescent="0.25">
      <c r="A90">
        <f t="shared" si="80"/>
        <v>86</v>
      </c>
      <c r="B90" t="str">
        <f t="shared" si="104"/>
        <v>March</v>
      </c>
      <c r="C90">
        <f t="shared" si="75"/>
        <v>2032</v>
      </c>
      <c r="D90">
        <f t="shared" si="106"/>
        <v>203203</v>
      </c>
      <c r="E90">
        <f t="shared" ref="E90:F90" si="116">E78+1</f>
        <v>49</v>
      </c>
      <c r="F90">
        <f t="shared" si="116"/>
        <v>47</v>
      </c>
      <c r="G90" s="12">
        <f>G89*IF($B90="January",1+IF(C90&gt;Personal!$L$18+1,Calculations!$B$22,Calculations!$B$21),1)</f>
        <v>2953.594174510954</v>
      </c>
      <c r="H90" s="12">
        <f>IF(AND(Career!$F$15="Yes",$E90=62,$E89=61),G90,H89*IF($B90="January",(1+IF(C90&gt;Personal!$L$18+1,Calculations!$C$22,Calculations!$C$21)),1))</f>
        <v>2953.594174510954</v>
      </c>
      <c r="I90" s="12">
        <f>H90*(1-'Retiree Assumptions'!$F$8)</f>
        <v>2303.8034561185441</v>
      </c>
      <c r="J90" s="12">
        <f>I90/(Calculations!$C$27^($A90-1+Calculations!$B$6/30))</f>
        <v>1848.507758212535</v>
      </c>
      <c r="K90" s="23">
        <f t="shared" si="77"/>
        <v>1831.9248758577946</v>
      </c>
      <c r="L90" s="12">
        <f>L89*IF($B90="January",(1+IF(C90&gt;Personal!$L$18+1,Calculations!$B$22,Calculations!$B$21)),1)</f>
        <v>1624.4767959810247</v>
      </c>
      <c r="M90" s="12">
        <f>IF(AND(Career!$F$15="Yes",$E90=62,$E89=61),L90,M89*IF($B90="January",(1+IF(C90&gt;Personal!$L$18+1,Calculations!$C$22,Calculations!$C$21)),1))</f>
        <v>1624.4767959810247</v>
      </c>
      <c r="N90" s="12">
        <f>M90*(1-'Retiree Assumptions'!$F$10)</f>
        <v>1429.5395804633017</v>
      </c>
      <c r="O90" s="12">
        <f>N90/(Calculations!$C$27^$AW90)/(Calculations!$D$27^($A90-1-$AW90+Calculations!$B$6/30))</f>
        <v>1132.3383427753708</v>
      </c>
      <c r="P90" s="23">
        <f t="shared" si="78"/>
        <v>10.070635790402745</v>
      </c>
      <c r="Q90" s="12">
        <f>IF(OR(A90&lt;=360,$E90&lt;70),Q89*IF($B90="January",(1+IF(C90&gt;Personal!$L$18+1,Calculations!$B$22,Calculations!$B$21)),1),0)</f>
        <v>191.98362134321204</v>
      </c>
      <c r="R90" s="12">
        <f>IF(OR(A90&lt;=360,$E90&lt;70),IF(AND(Career!$F$15="Yes",$E90=62,$E89=61),Q90,R89*IF($B90="January",(1+IF(C90&gt;Personal!$L$18+1,Calculations!$C$22,Calculations!$C$21)),1)),0)</f>
        <v>191.98362134321204</v>
      </c>
      <c r="S90" s="12">
        <f>R90*(1-'Retiree Assumptions'!$F$8)</f>
        <v>149.74722464770539</v>
      </c>
      <c r="T90" s="12">
        <f>S90/(Calculations!$C$27^($A90-1+Calculations!$B$6/30))</f>
        <v>120.15300428381481</v>
      </c>
      <c r="U90" s="23">
        <f t="shared" si="79"/>
        <v>118.41893140220782</v>
      </c>
      <c r="W90">
        <f t="shared" si="38"/>
        <v>4</v>
      </c>
      <c r="X90">
        <f t="shared" si="94"/>
        <v>2032</v>
      </c>
      <c r="Y90">
        <f t="shared" si="95"/>
        <v>49</v>
      </c>
      <c r="Z90">
        <f t="shared" si="82"/>
        <v>47</v>
      </c>
      <c r="AA90" s="12">
        <f>S90*12*Subsidy!$I$15/Subsidy!$I$14</f>
        <v>1437.573356617972</v>
      </c>
      <c r="AB90" s="12">
        <f>SUM(S$5:S90)*Subsidy!$I$15/Subsidy!$I$14</f>
        <v>9393.1276038733849</v>
      </c>
      <c r="AC90" s="12">
        <f>N90*Subsidy!$E$15/Subsidy!$E$14</f>
        <v>1143.6316643706414</v>
      </c>
      <c r="AD90" s="12">
        <f t="shared" si="83"/>
        <v>13723.579972447696</v>
      </c>
      <c r="AE90" s="12">
        <f>$AP90*AC90/(Calculations!$D$27^(A90-1+Calculations!$B$6/30))</f>
        <v>881.69549000790357</v>
      </c>
      <c r="AF90" s="12">
        <f>IF(AE90=0,0,SUM(AE90:AE$903)*AC90/AE90)</f>
        <v>450811.1931392668</v>
      </c>
      <c r="AH90" s="164">
        <f>VLOOKUP(E90,Rates2,5)*VLOOKUP(E90,Mort_Imp_Retirees,C90-'Mort Imp Cume'!$C$4+2)</f>
        <v>1.3175740566343327E-4</v>
      </c>
      <c r="AI90" s="16">
        <f t="shared" si="84"/>
        <v>0.9998682425943366</v>
      </c>
      <c r="AJ90" s="164">
        <f>VLOOKUP(F90,Rates2,6)*VLOOKUP(F90,Mort_Imp_Survivors,C90-'Mort Imp Cume'!$C$4+2)</f>
        <v>6.5258453328849697E-5</v>
      </c>
      <c r="AK90" s="16">
        <f t="shared" si="85"/>
        <v>0.99993474154667117</v>
      </c>
      <c r="AL90" s="164">
        <f>VLOOKUP(F90,Rates2,7)*VLOOKUP(F90,Mort_Imp_Survivors,C90-'Mort Imp Cume'!$C$4+2)</f>
        <v>1.4690902783042302E-4</v>
      </c>
      <c r="AM90" s="16">
        <f t="shared" si="86"/>
        <v>0.99985309097216957</v>
      </c>
      <c r="AN90" s="108">
        <f>PRODUCT(AI$4:AI89)</f>
        <v>0.99102904368073863</v>
      </c>
      <c r="AO90" s="16">
        <f>PRODUCT(AK$4:AK89)</f>
        <v>0.99448931443056698</v>
      </c>
      <c r="AP90" s="16">
        <f>PRODUCT(AM$4:AM89)</f>
        <v>0.9878848723924698</v>
      </c>
      <c r="AQ90" s="16">
        <f t="shared" si="87"/>
        <v>0.98556779423083818</v>
      </c>
      <c r="AR90" s="16">
        <f t="shared" si="88"/>
        <v>5.4612494499004481E-3</v>
      </c>
      <c r="AS90" s="16">
        <f t="shared" si="89"/>
        <v>1.2984738148099075E-4</v>
      </c>
      <c r="AT90" s="16">
        <f t="shared" si="90"/>
        <v>8.8936631481713602E-3</v>
      </c>
      <c r="AU90" s="16">
        <f t="shared" si="91"/>
        <v>7.7293171090012797E-5</v>
      </c>
      <c r="AV90" s="16">
        <f t="shared" si="92"/>
        <v>1.3057541573248741E-4</v>
      </c>
      <c r="AW90" s="30">
        <f>(SUMPRODUCT(AV$5:AV89,A$5:A89)+SUM(AV$5:AV89)*(Calculations!$B$6/30-0.5)+AV$4*Calculations!$B$6/30/2)/SUM(AV$4:AV89)</f>
        <v>46.062141081537881</v>
      </c>
      <c r="AX90" s="16"/>
      <c r="AY90" s="12"/>
      <c r="AZ90" s="12"/>
    </row>
    <row r="91" spans="1:52" x14ac:dyDescent="0.25">
      <c r="A91">
        <f t="shared" si="80"/>
        <v>87</v>
      </c>
      <c r="B91" t="str">
        <f t="shared" si="104"/>
        <v>April</v>
      </c>
      <c r="C91">
        <f t="shared" si="75"/>
        <v>2032</v>
      </c>
      <c r="D91">
        <f t="shared" si="106"/>
        <v>203204</v>
      </c>
      <c r="E91">
        <f t="shared" ref="E91:F91" si="117">E79+1</f>
        <v>49</v>
      </c>
      <c r="F91">
        <f t="shared" si="117"/>
        <v>47</v>
      </c>
      <c r="G91" s="12">
        <f>G90*IF($B91="January",1+IF(C91&gt;Personal!$L$18+1,Calculations!$B$22,Calculations!$B$21),1)</f>
        <v>2953.594174510954</v>
      </c>
      <c r="H91" s="12">
        <f>IF(AND(Career!$F$15="Yes",$E91=62,$E90=61),G91,H90*IF($B91="January",(1+IF(C91&gt;Personal!$L$18+1,Calculations!$C$22,Calculations!$C$21)),1))</f>
        <v>2953.594174510954</v>
      </c>
      <c r="I91" s="12">
        <f>H91*(1-'Retiree Assumptions'!$F$8)</f>
        <v>2303.8034561185441</v>
      </c>
      <c r="J91" s="12">
        <f>I91/(Calculations!$C$27^($A91-1+Calculations!$B$6/30))</f>
        <v>1843.7811429045862</v>
      </c>
      <c r="K91" s="23">
        <f t="shared" si="77"/>
        <v>1826.9999103200569</v>
      </c>
      <c r="L91" s="12">
        <f>L90*IF($B91="January",(1+IF(C91&gt;Personal!$L$18+1,Calculations!$B$22,Calculations!$B$21)),1)</f>
        <v>1624.4767959810247</v>
      </c>
      <c r="M91" s="12">
        <f>IF(AND(Career!$F$15="Yes",$E91=62,$E90=61),L91,M90*IF($B91="January",(1+IF(C91&gt;Personal!$L$18+1,Calculations!$C$22,Calculations!$C$21)),1))</f>
        <v>1624.4767959810247</v>
      </c>
      <c r="N91" s="12">
        <f>M91*(1-'Retiree Assumptions'!$F$10)</f>
        <v>1429.5395804633017</v>
      </c>
      <c r="O91" s="12">
        <f>N91/(Calculations!$C$27^$AW91)/(Calculations!$D$27^($A91-1-$AW91+Calculations!$B$6/30))</f>
        <v>1129.289986527212</v>
      </c>
      <c r="P91" s="23">
        <f t="shared" si="78"/>
        <v>10.188684600004189</v>
      </c>
      <c r="Q91" s="12">
        <f>IF(OR(A91&lt;=360,$E91&lt;70),Q90*IF($B91="January",(1+IF(C91&gt;Personal!$L$18+1,Calculations!$B$22,Calculations!$B$21)),1),0)</f>
        <v>191.98362134321204</v>
      </c>
      <c r="R91" s="12">
        <f>IF(OR(A91&lt;=360,$E91&lt;70),IF(AND(Career!$F$15="Yes",$E91=62,$E90=61),Q91,R90*IF($B91="January",(1+IF(C91&gt;Personal!$L$18+1,Calculations!$C$22,Calculations!$C$21)),1)),0)</f>
        <v>191.98362134321204</v>
      </c>
      <c r="S91" s="12">
        <f>R91*(1-'Retiree Assumptions'!$F$8)</f>
        <v>149.74722464770539</v>
      </c>
      <c r="T91" s="12">
        <f>S91/(Calculations!$C$27^($A91-1+Calculations!$B$6/30))</f>
        <v>119.84577428879813</v>
      </c>
      <c r="U91" s="23">
        <f t="shared" si="79"/>
        <v>118.09286567741444</v>
      </c>
      <c r="W91">
        <f t="shared" si="38"/>
        <v>4</v>
      </c>
      <c r="X91">
        <f t="shared" si="94"/>
        <v>2032</v>
      </c>
      <c r="Y91">
        <f t="shared" si="95"/>
        <v>49</v>
      </c>
      <c r="Z91">
        <f t="shared" si="82"/>
        <v>47</v>
      </c>
      <c r="AA91" s="12">
        <f>S91*12*Subsidy!$I$15/Subsidy!$I$14</f>
        <v>1437.573356617972</v>
      </c>
      <c r="AB91" s="12">
        <f>SUM(S$5:S91)*Subsidy!$I$15/Subsidy!$I$14</f>
        <v>9512.9253835915479</v>
      </c>
      <c r="AC91" s="12">
        <f>N91*Subsidy!$E$15/Subsidy!$E$14</f>
        <v>1143.6316643706414</v>
      </c>
      <c r="AD91" s="12">
        <f t="shared" si="83"/>
        <v>13723.579972447696</v>
      </c>
      <c r="AE91" s="12">
        <f>$AP91*AC91/(Calculations!$D$27^(A91-1+Calculations!$B$6/30))</f>
        <v>879.02816572211054</v>
      </c>
      <c r="AF91" s="12">
        <f>IF(AE91=0,0,SUM(AE91:AE$903)*AC91/AE91)</f>
        <v>451032.03334738727</v>
      </c>
      <c r="AH91" s="164">
        <f>VLOOKUP(E91,Rates2,5)*VLOOKUP(E91,Mort_Imp_Retirees,C91-'Mort Imp Cume'!$C$4+2)</f>
        <v>1.3175740566343327E-4</v>
      </c>
      <c r="AI91" s="16">
        <f t="shared" si="84"/>
        <v>0.9998682425943366</v>
      </c>
      <c r="AJ91" s="164">
        <f>VLOOKUP(F91,Rates2,6)*VLOOKUP(F91,Mort_Imp_Survivors,C91-'Mort Imp Cume'!$C$4+2)</f>
        <v>6.5258453328849697E-5</v>
      </c>
      <c r="AK91" s="16">
        <f t="shared" si="85"/>
        <v>0.99993474154667117</v>
      </c>
      <c r="AL91" s="164">
        <f>VLOOKUP(F91,Rates2,7)*VLOOKUP(F91,Mort_Imp_Survivors,C91-'Mort Imp Cume'!$C$4+2)</f>
        <v>1.4690902783042302E-4</v>
      </c>
      <c r="AM91" s="16">
        <f t="shared" si="86"/>
        <v>0.99985309097216957</v>
      </c>
      <c r="AN91" s="108">
        <f>PRODUCT(AI$4:AI90)</f>
        <v>0.99089846826500616</v>
      </c>
      <c r="AO91" s="16">
        <f>PRODUCT(AK$4:AK90)</f>
        <v>0.99442441559605521</v>
      </c>
      <c r="AP91" s="16">
        <f>PRODUCT(AM$4:AM90)</f>
        <v>0.98773974318625823</v>
      </c>
      <c r="AQ91" s="16">
        <f t="shared" si="87"/>
        <v>0.98537363021945501</v>
      </c>
      <c r="AR91" s="16">
        <f t="shared" si="88"/>
        <v>5.5248380455511486E-3</v>
      </c>
      <c r="AS91" s="16">
        <f t="shared" si="89"/>
        <v>1.298218006040551E-4</v>
      </c>
      <c r="AT91" s="16">
        <f t="shared" si="90"/>
        <v>9.0222039702454026E-3</v>
      </c>
      <c r="AU91" s="16">
        <f t="shared" si="91"/>
        <v>7.932776474843875E-5</v>
      </c>
      <c r="AV91" s="16">
        <f t="shared" si="92"/>
        <v>1.3055821145446707E-4</v>
      </c>
      <c r="AW91" s="30">
        <f>(SUMPRODUCT(AV$5:AV90,A$5:A90)+SUM(AV$5:AV90)*(Calculations!$B$6/30-0.5)+AV$4*Calculations!$B$6/30/2)/SUM(AV$4:AV90)</f>
        <v>46.642284116067799</v>
      </c>
      <c r="AX91" s="16"/>
      <c r="AY91" s="12"/>
      <c r="AZ91" s="12"/>
    </row>
    <row r="92" spans="1:52" x14ac:dyDescent="0.25">
      <c r="A92">
        <f t="shared" si="80"/>
        <v>88</v>
      </c>
      <c r="B92" t="str">
        <f t="shared" si="104"/>
        <v>May</v>
      </c>
      <c r="C92">
        <f t="shared" si="75"/>
        <v>2032</v>
      </c>
      <c r="D92">
        <f t="shared" si="106"/>
        <v>203205</v>
      </c>
      <c r="E92">
        <f t="shared" ref="E92:F92" si="118">E80+1</f>
        <v>49</v>
      </c>
      <c r="F92">
        <f t="shared" si="118"/>
        <v>47</v>
      </c>
      <c r="G92" s="12">
        <f>G91*IF($B92="January",1+IF(C92&gt;Personal!$L$18+1,Calculations!$B$22,Calculations!$B$21),1)</f>
        <v>2953.594174510954</v>
      </c>
      <c r="H92" s="12">
        <f>IF(AND(Career!$F$15="Yes",$E92=62,$E91=61),G92,H91*IF($B92="January",(1+IF(C92&gt;Personal!$L$18+1,Calculations!$C$22,Calculations!$C$21)),1))</f>
        <v>2953.594174510954</v>
      </c>
      <c r="I92" s="12">
        <f>H92*(1-'Retiree Assumptions'!$F$8)</f>
        <v>2303.8034561185441</v>
      </c>
      <c r="J92" s="12">
        <f>I92/(Calculations!$C$27^($A92-1+Calculations!$B$6/30))</f>
        <v>1839.0666135033205</v>
      </c>
      <c r="K92" s="23">
        <f t="shared" si="77"/>
        <v>1822.0881851099477</v>
      </c>
      <c r="L92" s="12">
        <f>L91*IF($B92="January",(1+IF(C92&gt;Personal!$L$18+1,Calculations!$B$22,Calculations!$B$21)),1)</f>
        <v>1624.4767959810247</v>
      </c>
      <c r="M92" s="12">
        <f>IF(AND(Career!$F$15="Yes",$E92=62,$E91=61),L92,M91*IF($B92="January",(1+IF(C92&gt;Personal!$L$18+1,Calculations!$C$22,Calculations!$C$21)),1))</f>
        <v>1624.4767959810247</v>
      </c>
      <c r="N92" s="12">
        <f>M92*(1-'Retiree Assumptions'!$F$10)</f>
        <v>1429.5395804633017</v>
      </c>
      <c r="O92" s="12">
        <f>N92/(Calculations!$C$27^$AW92)/(Calculations!$D$27^($A92-1-$AW92+Calculations!$B$6/30))</f>
        <v>1126.2489857210408</v>
      </c>
      <c r="P92" s="23">
        <f t="shared" si="78"/>
        <v>10.305966962636454</v>
      </c>
      <c r="Q92" s="12">
        <f>IF(OR(A92&lt;=360,$E92&lt;70),Q91*IF($B92="January",(1+IF(C92&gt;Personal!$L$18+1,Calculations!$B$22,Calculations!$B$21)),1),0)</f>
        <v>191.98362134321204</v>
      </c>
      <c r="R92" s="12">
        <f>IF(OR(A92&lt;=360,$E92&lt;70),IF(AND(Career!$F$15="Yes",$E92=62,$E91=61),Q92,R91*IF($B92="January",(1+IF(C92&gt;Personal!$L$18+1,Calculations!$C$22,Calculations!$C$21)),1)),0)</f>
        <v>191.98362134321204</v>
      </c>
      <c r="S92" s="12">
        <f>R92*(1-'Retiree Assumptions'!$F$8)</f>
        <v>149.74722464770539</v>
      </c>
      <c r="T92" s="12">
        <f>S92/(Calculations!$C$27^($A92-1+Calculations!$B$6/30))</f>
        <v>119.53932987771586</v>
      </c>
      <c r="U92" s="23">
        <f t="shared" si="79"/>
        <v>117.76769777238368</v>
      </c>
      <c r="W92">
        <f t="shared" ref="W92:W155" si="119">IF(AND(F92&lt;101,OR(MOD(A92,60)=1,A92=13,AND(F91=100,F90=99))),W91+1,W91)</f>
        <v>4</v>
      </c>
      <c r="X92">
        <f t="shared" si="94"/>
        <v>2032</v>
      </c>
      <c r="Y92">
        <f t="shared" si="95"/>
        <v>49</v>
      </c>
      <c r="Z92">
        <f t="shared" si="82"/>
        <v>47</v>
      </c>
      <c r="AA92" s="12">
        <f>S92*12*Subsidy!$I$15/Subsidy!$I$14</f>
        <v>1437.573356617972</v>
      </c>
      <c r="AB92" s="12">
        <f>SUM(S$5:S92)*Subsidy!$I$15/Subsidy!$I$14</f>
        <v>9632.7231633097108</v>
      </c>
      <c r="AC92" s="12">
        <f>N92*Subsidy!$E$15/Subsidy!$E$14</f>
        <v>1143.6316643706414</v>
      </c>
      <c r="AD92" s="12">
        <f t="shared" si="83"/>
        <v>13723.579972447696</v>
      </c>
      <c r="AE92" s="12">
        <f>$AP92*AC92/(Calculations!$D$27^(A92-1+Calculations!$B$6/30))</f>
        <v>876.36891068349667</v>
      </c>
      <c r="AF92" s="12">
        <f>IF(AE92=0,0,SUM(AE92:AE$903)*AC92/AE92)</f>
        <v>451253.54367334169</v>
      </c>
      <c r="AH92" s="164">
        <f>VLOOKUP(E92,Rates2,5)*VLOOKUP(E92,Mort_Imp_Retirees,C92-'Mort Imp Cume'!$C$4+2)</f>
        <v>1.3175740566343327E-4</v>
      </c>
      <c r="AI92" s="16">
        <f t="shared" si="84"/>
        <v>0.9998682425943366</v>
      </c>
      <c r="AJ92" s="164">
        <f>VLOOKUP(F92,Rates2,6)*VLOOKUP(F92,Mort_Imp_Survivors,C92-'Mort Imp Cume'!$C$4+2)</f>
        <v>6.5258453328849697E-5</v>
      </c>
      <c r="AK92" s="16">
        <f t="shared" si="85"/>
        <v>0.99993474154667117</v>
      </c>
      <c r="AL92" s="164">
        <f>VLOOKUP(F92,Rates2,7)*VLOOKUP(F92,Mort_Imp_Survivors,C92-'Mort Imp Cume'!$C$4+2)</f>
        <v>1.4690902783042302E-4</v>
      </c>
      <c r="AM92" s="16">
        <f t="shared" si="86"/>
        <v>0.99985309097216957</v>
      </c>
      <c r="AN92" s="108">
        <f>PRODUCT(AI$4:AI91)</f>
        <v>0.99076791005355169</v>
      </c>
      <c r="AO92" s="16">
        <f>PRODUCT(AK$4:AK91)</f>
        <v>0.99435952099674096</v>
      </c>
      <c r="AP92" s="16">
        <f>PRODUCT(AM$4:AM91)</f>
        <v>0.98759463530083724</v>
      </c>
      <c r="AQ92" s="16">
        <f t="shared" si="87"/>
        <v>0.98517950445979174</v>
      </c>
      <c r="AR92" s="16">
        <f t="shared" si="88"/>
        <v>5.5884055937598948E-3</v>
      </c>
      <c r="AS92" s="16">
        <f t="shared" si="89"/>
        <v>1.2979622476673794E-4</v>
      </c>
      <c r="AT92" s="16">
        <f t="shared" si="90"/>
        <v>9.150700327635302E-3</v>
      </c>
      <c r="AU92" s="16">
        <f t="shared" si="91"/>
        <v>8.1389618813059242E-5</v>
      </c>
      <c r="AV92" s="16">
        <f t="shared" si="92"/>
        <v>1.3054100944323777E-4</v>
      </c>
      <c r="AW92" s="30">
        <f>(SUMPRODUCT(AV$5:AV91,A$5:A91)+SUM(AV$5:AV91)*(Calculations!$B$6/30-0.5)+AV$4*Calculations!$B$6/30/2)/SUM(AV$4:AV91)</f>
        <v>47.220085062642518</v>
      </c>
      <c r="AX92" s="16"/>
      <c r="AY92" s="12"/>
      <c r="AZ92" s="12"/>
    </row>
    <row r="93" spans="1:52" x14ac:dyDescent="0.25">
      <c r="A93">
        <f t="shared" si="80"/>
        <v>89</v>
      </c>
      <c r="B93" t="str">
        <f t="shared" si="104"/>
        <v>June</v>
      </c>
      <c r="C93">
        <f t="shared" si="75"/>
        <v>2032</v>
      </c>
      <c r="D93">
        <f t="shared" si="106"/>
        <v>203206</v>
      </c>
      <c r="E93">
        <f t="shared" ref="E93:F93" si="120">E81+1</f>
        <v>49</v>
      </c>
      <c r="F93">
        <f t="shared" si="120"/>
        <v>47</v>
      </c>
      <c r="G93" s="12">
        <f>G92*IF($B93="January",1+IF(C93&gt;Personal!$L$18+1,Calculations!$B$22,Calculations!$B$21),1)</f>
        <v>2953.594174510954</v>
      </c>
      <c r="H93" s="12">
        <f>IF(AND(Career!$F$15="Yes",$E93=62,$E92=61),G93,H92*IF($B93="January",(1+IF(C93&gt;Personal!$L$18+1,Calculations!$C$22,Calculations!$C$21)),1))</f>
        <v>2953.594174510954</v>
      </c>
      <c r="I93" s="12">
        <f>H93*(1-'Retiree Assumptions'!$F$8)</f>
        <v>2303.8034561185441</v>
      </c>
      <c r="J93" s="12">
        <f>I93/(Calculations!$C$27^($A93-1+Calculations!$B$6/30))</f>
        <v>1834.3641391051995</v>
      </c>
      <c r="K93" s="23">
        <f t="shared" si="77"/>
        <v>1817.1896646320358</v>
      </c>
      <c r="L93" s="12">
        <f>L92*IF($B93="January",(1+IF(C93&gt;Personal!$L$18+1,Calculations!$B$22,Calculations!$B$21)),1)</f>
        <v>1624.4767959810247</v>
      </c>
      <c r="M93" s="12">
        <f>IF(AND(Career!$F$15="Yes",$E93=62,$E92=61),L93,M92*IF($B93="January",(1+IF(C93&gt;Personal!$L$18+1,Calculations!$C$22,Calculations!$C$21)),1))</f>
        <v>1624.4767959810247</v>
      </c>
      <c r="N93" s="12">
        <f>M93*(1-'Retiree Assumptions'!$F$10)</f>
        <v>1429.5395804633017</v>
      </c>
      <c r="O93" s="12">
        <f>N93/(Calculations!$C$27^$AW93)/(Calculations!$D$27^($A93-1-$AW93+Calculations!$B$6/30))</f>
        <v>1123.215360470221</v>
      </c>
      <c r="P93" s="23">
        <f t="shared" si="78"/>
        <v>10.422486319026147</v>
      </c>
      <c r="Q93" s="12">
        <f>IF(OR(A93&lt;=360,$E93&lt;70),Q92*IF($B93="January",(1+IF(C93&gt;Personal!$L$18+1,Calculations!$B$22,Calculations!$B$21)),1),0)</f>
        <v>191.98362134321204</v>
      </c>
      <c r="R93" s="12">
        <f>IF(OR(A93&lt;=360,$E93&lt;70),IF(AND(Career!$F$15="Yes",$E93=62,$E92=61),Q93,R92*IF($B93="January",(1+IF(C93&gt;Personal!$L$18+1,Calculations!$C$22,Calculations!$C$21)),1)),0)</f>
        <v>191.98362134321204</v>
      </c>
      <c r="S93" s="12">
        <f>R93*(1-'Retiree Assumptions'!$F$8)</f>
        <v>149.74722464770539</v>
      </c>
      <c r="T93" s="12">
        <f>S93/(Calculations!$C$27^($A93-1+Calculations!$B$6/30))</f>
        <v>119.23366904183798</v>
      </c>
      <c r="U93" s="23">
        <f t="shared" si="79"/>
        <v>117.44342521497498</v>
      </c>
      <c r="W93">
        <f t="shared" si="119"/>
        <v>4</v>
      </c>
      <c r="X93">
        <f t="shared" si="94"/>
        <v>2032</v>
      </c>
      <c r="Y93">
        <f t="shared" si="95"/>
        <v>49</v>
      </c>
      <c r="Z93">
        <f t="shared" si="82"/>
        <v>47</v>
      </c>
      <c r="AA93" s="12">
        <f>S93*12*Subsidy!$I$15/Subsidy!$I$14</f>
        <v>1437.573356617972</v>
      </c>
      <c r="AB93" s="12">
        <f>SUM(S$5:S93)*Subsidy!$I$15/Subsidy!$I$14</f>
        <v>9752.5209430278755</v>
      </c>
      <c r="AC93" s="12">
        <f>N93*Subsidy!$E$15/Subsidy!$E$14</f>
        <v>1143.6316643706414</v>
      </c>
      <c r="AD93" s="12">
        <f t="shared" si="83"/>
        <v>13723.579972447696</v>
      </c>
      <c r="AE93" s="12">
        <f>$AP93*AC93/(Calculations!$D$27^(A93-1+Calculations!$B$6/30))</f>
        <v>873.71770048080054</v>
      </c>
      <c r="AF93" s="12">
        <f>IF(AE93=0,0,SUM(AE93:AE$903)*AC93/AE93)</f>
        <v>451475.72615053662</v>
      </c>
      <c r="AH93" s="164">
        <f>VLOOKUP(E93,Rates2,5)*VLOOKUP(E93,Mort_Imp_Retirees,C93-'Mort Imp Cume'!$C$4+2)</f>
        <v>1.3175740566343327E-4</v>
      </c>
      <c r="AI93" s="16">
        <f t="shared" si="84"/>
        <v>0.9998682425943366</v>
      </c>
      <c r="AJ93" s="164">
        <f>VLOOKUP(F93,Rates2,6)*VLOOKUP(F93,Mort_Imp_Survivors,C93-'Mort Imp Cume'!$C$4+2)</f>
        <v>6.5258453328849697E-5</v>
      </c>
      <c r="AK93" s="16">
        <f t="shared" si="85"/>
        <v>0.99993474154667117</v>
      </c>
      <c r="AL93" s="164">
        <f>VLOOKUP(F93,Rates2,7)*VLOOKUP(F93,Mort_Imp_Survivors,C93-'Mort Imp Cume'!$C$4+2)</f>
        <v>1.4690902783042302E-4</v>
      </c>
      <c r="AM93" s="16">
        <f t="shared" si="86"/>
        <v>0.99985309097216957</v>
      </c>
      <c r="AN93" s="108">
        <f>PRODUCT(AI$4:AI92)</f>
        <v>0.99063736904410848</v>
      </c>
      <c r="AO93" s="16">
        <f>PRODUCT(AK$4:AK92)</f>
        <v>0.99429463063234791</v>
      </c>
      <c r="AP93" s="16">
        <f>PRODUCT(AM$4:AM92)</f>
        <v>0.98744954873307467</v>
      </c>
      <c r="AQ93" s="16">
        <f t="shared" si="87"/>
        <v>0.98498541694431274</v>
      </c>
      <c r="AR93" s="16">
        <f t="shared" si="88"/>
        <v>5.6519520997957168E-3</v>
      </c>
      <c r="AS93" s="16">
        <f t="shared" si="89"/>
        <v>1.2977065396804644E-4</v>
      </c>
      <c r="AT93" s="16">
        <f t="shared" si="90"/>
        <v>9.2791522319129391E-3</v>
      </c>
      <c r="AU93" s="16">
        <f t="shared" si="91"/>
        <v>8.347872397860244E-5</v>
      </c>
      <c r="AV93" s="16">
        <f t="shared" si="92"/>
        <v>1.3052380969850086E-4</v>
      </c>
      <c r="AW93" s="30">
        <f>(SUMPRODUCT(AV$5:AV92,A$5:A92)+SUM(AV$5:AV92)*(Calculations!$B$6/30-0.5)+AV$4*Calculations!$B$6/30/2)/SUM(AV$4:AV92)</f>
        <v>47.795641419722095</v>
      </c>
      <c r="AX93" s="16"/>
      <c r="AY93" s="12"/>
      <c r="AZ93" s="12"/>
    </row>
    <row r="94" spans="1:52" x14ac:dyDescent="0.25">
      <c r="A94">
        <f t="shared" si="80"/>
        <v>90</v>
      </c>
      <c r="B94" t="str">
        <f t="shared" si="104"/>
        <v>July</v>
      </c>
      <c r="C94">
        <f t="shared" si="75"/>
        <v>2032</v>
      </c>
      <c r="D94">
        <f t="shared" si="106"/>
        <v>203207</v>
      </c>
      <c r="E94">
        <f t="shared" ref="E94:F94" si="121">E82+1</f>
        <v>49</v>
      </c>
      <c r="F94">
        <f t="shared" si="121"/>
        <v>47</v>
      </c>
      <c r="G94" s="12">
        <f>G93*IF($B94="January",1+IF(C94&gt;Personal!$L$18+1,Calculations!$B$22,Calculations!$B$21),1)</f>
        <v>2953.594174510954</v>
      </c>
      <c r="H94" s="12">
        <f>IF(AND(Career!$F$15="Yes",$E94=62,$E93=61),G94,H93*IF($B94="January",(1+IF(C94&gt;Personal!$L$18+1,Calculations!$C$22,Calculations!$C$21)),1))</f>
        <v>2953.594174510954</v>
      </c>
      <c r="I94" s="12">
        <f>H94*(1-'Retiree Assumptions'!$F$8)</f>
        <v>2303.8034561185441</v>
      </c>
      <c r="J94" s="12">
        <f>I94/(Calculations!$C$27^($A94-1+Calculations!$B$6/30))</f>
        <v>1829.673688885704</v>
      </c>
      <c r="K94" s="23">
        <f t="shared" si="77"/>
        <v>1812.304313386584</v>
      </c>
      <c r="L94" s="12">
        <f>L93*IF($B94="January",(1+IF(C94&gt;Personal!$L$18+1,Calculations!$B$22,Calculations!$B$21)),1)</f>
        <v>1624.4767959810247</v>
      </c>
      <c r="M94" s="12">
        <f>IF(AND(Career!$F$15="Yes",$E94=62,$E93=61),L94,M93*IF($B94="January",(1+IF(C94&gt;Personal!$L$18+1,Calculations!$C$22,Calculations!$C$21)),1))</f>
        <v>1624.4767959810247</v>
      </c>
      <c r="N94" s="12">
        <f>M94*(1-'Retiree Assumptions'!$F$10)</f>
        <v>1429.5395804633017</v>
      </c>
      <c r="O94" s="12">
        <f>N94/(Calculations!$C$27^$AW94)/(Calculations!$D$27^($A94-1-$AW94+Calculations!$B$6/30))</f>
        <v>1120.1891285847071</v>
      </c>
      <c r="P94" s="23">
        <f t="shared" si="78"/>
        <v>10.538246096455801</v>
      </c>
      <c r="Q94" s="12">
        <f>IF(OR(A94&lt;=360,$E94&lt;70),Q93*IF($B94="January",(1+IF(C94&gt;Personal!$L$18+1,Calculations!$B$22,Calculations!$B$21)),1),0)</f>
        <v>191.98362134321204</v>
      </c>
      <c r="R94" s="12">
        <f>IF(OR(A94&lt;=360,$E94&lt;70),IF(AND(Career!$F$15="Yes",$E94=62,$E93=61),Q94,R93*IF($B94="January",(1+IF(C94&gt;Personal!$L$18+1,Calculations!$C$22,Calculations!$C$21)),1)),0)</f>
        <v>191.98362134321204</v>
      </c>
      <c r="S94" s="12">
        <f>R94*(1-'Retiree Assumptions'!$F$8)</f>
        <v>149.74722464770539</v>
      </c>
      <c r="T94" s="12">
        <f>S94/(Calculations!$C$27^($A94-1+Calculations!$B$6/30))</f>
        <v>118.92878977757077</v>
      </c>
      <c r="U94" s="23">
        <f t="shared" si="79"/>
        <v>117.1200455398547</v>
      </c>
      <c r="W94">
        <f t="shared" si="119"/>
        <v>4</v>
      </c>
      <c r="X94">
        <f t="shared" si="94"/>
        <v>2032</v>
      </c>
      <c r="Y94">
        <f t="shared" si="95"/>
        <v>49</v>
      </c>
      <c r="Z94">
        <f t="shared" si="82"/>
        <v>47</v>
      </c>
      <c r="AA94" s="12">
        <f>S94*12*Subsidy!$I$15/Subsidy!$I$14</f>
        <v>1437.573356617972</v>
      </c>
      <c r="AB94" s="12">
        <f>SUM(S$5:S94)*Subsidy!$I$15/Subsidy!$I$14</f>
        <v>9872.3187227460385</v>
      </c>
      <c r="AC94" s="12">
        <f>N94*Subsidy!$E$15/Subsidy!$E$14</f>
        <v>1143.6316643706414</v>
      </c>
      <c r="AD94" s="12">
        <f t="shared" si="83"/>
        <v>13723.579972447696</v>
      </c>
      <c r="AE94" s="12">
        <f>$AP94*AC94/(Calculations!$D$27^(A94-1+Calculations!$B$6/30))</f>
        <v>871.0745107766104</v>
      </c>
      <c r="AF94" s="12">
        <f>IF(AE94=0,0,SUM(AE94:AE$903)*AC94/AE94)</f>
        <v>451698.58281854872</v>
      </c>
      <c r="AH94" s="164">
        <f>VLOOKUP(E94,Rates2,5)*VLOOKUP(E94,Mort_Imp_Retirees,C94-'Mort Imp Cume'!$C$4+2)</f>
        <v>1.3175740566343327E-4</v>
      </c>
      <c r="AI94" s="16">
        <f t="shared" si="84"/>
        <v>0.9998682425943366</v>
      </c>
      <c r="AJ94" s="164">
        <f>VLOOKUP(F94,Rates2,6)*VLOOKUP(F94,Mort_Imp_Survivors,C94-'Mort Imp Cume'!$C$4+2)</f>
        <v>6.5258453328849697E-5</v>
      </c>
      <c r="AK94" s="16">
        <f t="shared" si="85"/>
        <v>0.99993474154667117</v>
      </c>
      <c r="AL94" s="164">
        <f>VLOOKUP(F94,Rates2,7)*VLOOKUP(F94,Mort_Imp_Survivors,C94-'Mort Imp Cume'!$C$4+2)</f>
        <v>1.4690902783042302E-4</v>
      </c>
      <c r="AM94" s="16">
        <f t="shared" si="86"/>
        <v>0.99985309097216957</v>
      </c>
      <c r="AN94" s="108">
        <f>PRODUCT(AI$4:AI93)</f>
        <v>0.99050684523441002</v>
      </c>
      <c r="AO94" s="16">
        <f>PRODUCT(AK$4:AK93)</f>
        <v>0.99422974450259971</v>
      </c>
      <c r="AP94" s="16">
        <f>PRODUCT(AM$4:AM93)</f>
        <v>0.98730448347983868</v>
      </c>
      <c r="AQ94" s="16">
        <f t="shared" si="87"/>
        <v>0.98479136766548359</v>
      </c>
      <c r="AR94" s="16">
        <f t="shared" si="88"/>
        <v>5.715477568926472E-3</v>
      </c>
      <c r="AS94" s="16">
        <f t="shared" si="89"/>
        <v>1.2974508820698798E-4</v>
      </c>
      <c r="AT94" s="16">
        <f t="shared" si="90"/>
        <v>9.4075596946475038E-3</v>
      </c>
      <c r="AU94" s="16">
        <f t="shared" si="91"/>
        <v>8.5595070942438498E-5</v>
      </c>
      <c r="AV94" s="16">
        <f t="shared" si="92"/>
        <v>1.3050661221995769E-4</v>
      </c>
      <c r="AW94" s="30">
        <f>(SUMPRODUCT(AV$5:AV93,A$5:A93)+SUM(AV$5:AV93)*(Calculations!$B$6/30-0.5)+AV$4*Calculations!$B$6/30/2)/SUM(AV$4:AV93)</f>
        <v>48.369045298342179</v>
      </c>
      <c r="AX94" s="16"/>
      <c r="AY94" s="12"/>
      <c r="AZ94" s="12"/>
    </row>
    <row r="95" spans="1:52" x14ac:dyDescent="0.25">
      <c r="A95">
        <f t="shared" si="80"/>
        <v>91</v>
      </c>
      <c r="B95" t="str">
        <f t="shared" si="104"/>
        <v>August</v>
      </c>
      <c r="C95">
        <f t="shared" si="75"/>
        <v>2032</v>
      </c>
      <c r="D95">
        <f t="shared" si="106"/>
        <v>203208</v>
      </c>
      <c r="E95">
        <f t="shared" ref="E95:F95" si="122">E83+1</f>
        <v>49</v>
      </c>
      <c r="F95">
        <f t="shared" si="122"/>
        <v>47</v>
      </c>
      <c r="G95" s="12">
        <f>G94*IF($B95="January",1+IF(C95&gt;Personal!$L$18+1,Calculations!$B$22,Calculations!$B$21),1)</f>
        <v>2953.594174510954</v>
      </c>
      <c r="H95" s="12">
        <f>IF(AND(Career!$F$15="Yes",$E95=62,$E94=61),G95,H94*IF($B95="January",(1+IF(C95&gt;Personal!$L$18+1,Calculations!$C$22,Calculations!$C$21)),1))</f>
        <v>2953.594174510954</v>
      </c>
      <c r="I95" s="12">
        <f>H95*(1-'Retiree Assumptions'!$F$8)</f>
        <v>2303.8034561185441</v>
      </c>
      <c r="J95" s="12">
        <f>I95/(Calculations!$C$27^($A95-1+Calculations!$B$6/30))</f>
        <v>1824.9952320991322</v>
      </c>
      <c r="K95" s="23">
        <f t="shared" si="77"/>
        <v>1807.4320959692925</v>
      </c>
      <c r="L95" s="12">
        <f>L94*IF($B95="January",(1+IF(C95&gt;Personal!$L$18+1,Calculations!$B$22,Calculations!$B$21)),1)</f>
        <v>1624.4767959810247</v>
      </c>
      <c r="M95" s="12">
        <f>IF(AND(Career!$F$15="Yes",$E95=62,$E94=61),L95,M94*IF($B95="January",(1+IF(C95&gt;Personal!$L$18+1,Calculations!$C$22,Calculations!$C$21)),1))</f>
        <v>1624.4767959810247</v>
      </c>
      <c r="N95" s="12">
        <f>M95*(1-'Retiree Assumptions'!$F$10)</f>
        <v>1429.5395804633017</v>
      </c>
      <c r="O95" s="12">
        <f>N95/(Calculations!$C$27^$AW95)/(Calculations!$D$27^($A95-1-$AW95+Calculations!$B$6/30))</f>
        <v>1117.1703057318687</v>
      </c>
      <c r="P95" s="23">
        <f t="shared" si="78"/>
        <v>10.653249708811071</v>
      </c>
      <c r="Q95" s="12">
        <f>IF(OR(A95&lt;=360,$E95&lt;70),Q94*IF($B95="January",(1+IF(C95&gt;Personal!$L$18+1,Calculations!$B$22,Calculations!$B$21)),1),0)</f>
        <v>191.98362134321204</v>
      </c>
      <c r="R95" s="12">
        <f>IF(OR(A95&lt;=360,$E95&lt;70),IF(AND(Career!$F$15="Yes",$E95=62,$E94=61),Q95,R94*IF($B95="January",(1+IF(C95&gt;Personal!$L$18+1,Calculations!$C$22,Calculations!$C$21)),1)),0)</f>
        <v>191.98362134321204</v>
      </c>
      <c r="S95" s="12">
        <f>R95*(1-'Retiree Assumptions'!$F$8)</f>
        <v>149.74722464770539</v>
      </c>
      <c r="T95" s="12">
        <f>S95/(Calculations!$C$27^($A95-1+Calculations!$B$6/30))</f>
        <v>118.62469008644361</v>
      </c>
      <c r="U95" s="23">
        <f t="shared" si="79"/>
        <v>116.79755628847745</v>
      </c>
      <c r="W95">
        <f t="shared" si="119"/>
        <v>4</v>
      </c>
      <c r="X95">
        <f t="shared" si="94"/>
        <v>2032</v>
      </c>
      <c r="Y95">
        <f t="shared" si="95"/>
        <v>49</v>
      </c>
      <c r="Z95">
        <f t="shared" si="82"/>
        <v>47</v>
      </c>
      <c r="AA95" s="12">
        <f>S95*12*Subsidy!$I$15/Subsidy!$I$14</f>
        <v>1437.573356617972</v>
      </c>
      <c r="AB95" s="12">
        <f>SUM(S$5:S95)*Subsidy!$I$15/Subsidy!$I$14</f>
        <v>9992.1165024642014</v>
      </c>
      <c r="AC95" s="12">
        <f>N95*Subsidy!$E$15/Subsidy!$E$14</f>
        <v>1143.6316643706414</v>
      </c>
      <c r="AD95" s="12">
        <f t="shared" si="83"/>
        <v>13723.579972447696</v>
      </c>
      <c r="AE95" s="12">
        <f>$AP95*AC95/(Calculations!$D$27^(A95-1+Calculations!$B$6/30))</f>
        <v>868.43931730714075</v>
      </c>
      <c r="AF95" s="12">
        <f>IF(AE95=0,0,SUM(AE95:AE$903)*AC95/AE95)</f>
        <v>451922.11572314333</v>
      </c>
      <c r="AH95" s="164">
        <f>VLOOKUP(E95,Rates2,5)*VLOOKUP(E95,Mort_Imp_Retirees,C95-'Mort Imp Cume'!$C$4+2)</f>
        <v>1.3175740566343327E-4</v>
      </c>
      <c r="AI95" s="16">
        <f t="shared" si="84"/>
        <v>0.9998682425943366</v>
      </c>
      <c r="AJ95" s="164">
        <f>VLOOKUP(F95,Rates2,6)*VLOOKUP(F95,Mort_Imp_Survivors,C95-'Mort Imp Cume'!$C$4+2)</f>
        <v>6.5258453328849697E-5</v>
      </c>
      <c r="AK95" s="16">
        <f t="shared" si="85"/>
        <v>0.99993474154667117</v>
      </c>
      <c r="AL95" s="164">
        <f>VLOOKUP(F95,Rates2,7)*VLOOKUP(F95,Mort_Imp_Survivors,C95-'Mort Imp Cume'!$C$4+2)</f>
        <v>1.4690902783042302E-4</v>
      </c>
      <c r="AM95" s="16">
        <f t="shared" si="86"/>
        <v>0.99985309097216957</v>
      </c>
      <c r="AN95" s="108">
        <f>PRODUCT(AI$4:AI94)</f>
        <v>0.9903763386221901</v>
      </c>
      <c r="AO95" s="16">
        <f>PRODUCT(AK$4:AK94)</f>
        <v>0.99416486260721992</v>
      </c>
      <c r="AP95" s="16">
        <f>PRODUCT(AM$4:AM94)</f>
        <v>0.98715943953799801</v>
      </c>
      <c r="AQ95" s="16">
        <f t="shared" si="87"/>
        <v>0.98459735661577119</v>
      </c>
      <c r="AR95" s="16">
        <f t="shared" si="88"/>
        <v>5.7789820064189645E-3</v>
      </c>
      <c r="AS95" s="16">
        <f t="shared" si="89"/>
        <v>1.2971952748257E-4</v>
      </c>
      <c r="AT95" s="16">
        <f t="shared" si="90"/>
        <v>9.535922727405494E-3</v>
      </c>
      <c r="AU95" s="16">
        <f t="shared" si="91"/>
        <v>8.7738650404350568E-5</v>
      </c>
      <c r="AV95" s="16">
        <f t="shared" si="92"/>
        <v>1.3048941700730967E-4</v>
      </c>
      <c r="AW95" s="30">
        <f>(SUMPRODUCT(AV$5:AV94,A$5:A94)+SUM(AV$5:AV94)*(Calculations!$B$6/30-0.5)+AV$4*Calculations!$B$6/30/2)/SUM(AV$4:AV94)</f>
        <v>48.940383789156463</v>
      </c>
      <c r="AX95" s="16"/>
      <c r="AY95" s="12"/>
      <c r="AZ95" s="12"/>
    </row>
    <row r="96" spans="1:52" x14ac:dyDescent="0.25">
      <c r="A96">
        <f t="shared" si="80"/>
        <v>92</v>
      </c>
      <c r="B96" t="str">
        <f t="shared" si="104"/>
        <v>September</v>
      </c>
      <c r="C96">
        <f t="shared" si="75"/>
        <v>2032</v>
      </c>
      <c r="D96">
        <f t="shared" si="106"/>
        <v>203209</v>
      </c>
      <c r="E96">
        <f t="shared" ref="E96:F96" si="123">E84+1</f>
        <v>49</v>
      </c>
      <c r="F96">
        <f t="shared" si="123"/>
        <v>47</v>
      </c>
      <c r="G96" s="12">
        <f>G95*IF($B96="January",1+IF(C96&gt;Personal!$L$18+1,Calculations!$B$22,Calculations!$B$21),1)</f>
        <v>2953.594174510954</v>
      </c>
      <c r="H96" s="12">
        <f>IF(AND(Career!$F$15="Yes",$E96=62,$E95=61),G96,H95*IF($B96="January",(1+IF(C96&gt;Personal!$L$18+1,Calculations!$C$22,Calculations!$C$21)),1))</f>
        <v>2953.594174510954</v>
      </c>
      <c r="I96" s="12">
        <f>H96*(1-'Retiree Assumptions'!$F$8)</f>
        <v>2303.8034561185441</v>
      </c>
      <c r="J96" s="12">
        <f>I96/(Calculations!$C$27^($A96-1+Calculations!$B$6/30))</f>
        <v>1820.3287380784013</v>
      </c>
      <c r="K96" s="23">
        <f t="shared" si="77"/>
        <v>1802.5729770710452</v>
      </c>
      <c r="L96" s="12">
        <f>L95*IF($B96="January",(1+IF(C96&gt;Personal!$L$18+1,Calculations!$B$22,Calculations!$B$21)),1)</f>
        <v>1624.4767959810247</v>
      </c>
      <c r="M96" s="12">
        <f>IF(AND(Career!$F$15="Yes",$E96=62,$E95=61),L96,M95*IF($B96="January",(1+IF(C96&gt;Personal!$L$18+1,Calculations!$C$22,Calculations!$C$21)),1))</f>
        <v>1624.4767959810247</v>
      </c>
      <c r="N96" s="12">
        <f>M96*(1-'Retiree Assumptions'!$F$10)</f>
        <v>1429.5395804633017</v>
      </c>
      <c r="O96" s="12">
        <f>N96/(Calculations!$C$27^$AW96)/(Calculations!$D$27^($A96-1-$AW96+Calculations!$B$6/30))</f>
        <v>1114.1589055843381</v>
      </c>
      <c r="P96" s="23">
        <f t="shared" si="78"/>
        <v>10.767500556627892</v>
      </c>
      <c r="Q96" s="12">
        <f>IF(OR(A96&lt;=360,$E96&lt;70),Q95*IF($B96="January",(1+IF(C96&gt;Personal!$L$18+1,Calculations!$B$22,Calculations!$B$21)),1),0)</f>
        <v>191.98362134321204</v>
      </c>
      <c r="R96" s="12">
        <f>IF(OR(A96&lt;=360,$E96&lt;70),IF(AND(Career!$F$15="Yes",$E96=62,$E95=61),Q96,R95*IF($B96="January",(1+IF(C96&gt;Personal!$L$18+1,Calculations!$C$22,Calculations!$C$21)),1)),0)</f>
        <v>191.98362134321204</v>
      </c>
      <c r="S96" s="12">
        <f>R96*(1-'Retiree Assumptions'!$F$8)</f>
        <v>149.74722464770539</v>
      </c>
      <c r="T96" s="12">
        <f>S96/(Calculations!$C$27^($A96-1+Calculations!$B$6/30))</f>
        <v>118.32136797509611</v>
      </c>
      <c r="U96" s="23">
        <f t="shared" si="79"/>
        <v>116.4759550090676</v>
      </c>
      <c r="W96">
        <f t="shared" si="119"/>
        <v>4</v>
      </c>
      <c r="X96">
        <f t="shared" si="94"/>
        <v>2032</v>
      </c>
      <c r="Y96">
        <f t="shared" si="95"/>
        <v>49</v>
      </c>
      <c r="Z96">
        <f t="shared" si="82"/>
        <v>47</v>
      </c>
      <c r="AA96" s="12">
        <f>S96*12*Subsidy!$I$15/Subsidy!$I$14</f>
        <v>1437.573356617972</v>
      </c>
      <c r="AB96" s="12">
        <f>SUM(S$5:S96)*Subsidy!$I$15/Subsidy!$I$14</f>
        <v>10111.914282182364</v>
      </c>
      <c r="AC96" s="12">
        <f>N96*Subsidy!$E$15/Subsidy!$E$14</f>
        <v>1143.6316643706414</v>
      </c>
      <c r="AD96" s="12">
        <f t="shared" si="83"/>
        <v>13723.579972447696</v>
      </c>
      <c r="AE96" s="12">
        <f>$AP96*AC96/(Calculations!$D$27^(A96-1+Calculations!$B$6/30))</f>
        <v>865.81209588200898</v>
      </c>
      <c r="AF96" s="12">
        <f>IF(AE96=0,0,SUM(AE96:AE$903)*AC96/AE96)</f>
        <v>452146.32691629388</v>
      </c>
      <c r="AH96" s="164">
        <f>VLOOKUP(E96,Rates2,5)*VLOOKUP(E96,Mort_Imp_Retirees,C96-'Mort Imp Cume'!$C$4+2)</f>
        <v>1.3175740566343327E-4</v>
      </c>
      <c r="AI96" s="16">
        <f t="shared" si="84"/>
        <v>0.9998682425943366</v>
      </c>
      <c r="AJ96" s="164">
        <f>VLOOKUP(F96,Rates2,6)*VLOOKUP(F96,Mort_Imp_Survivors,C96-'Mort Imp Cume'!$C$4+2)</f>
        <v>6.5258453328849697E-5</v>
      </c>
      <c r="AK96" s="16">
        <f t="shared" si="85"/>
        <v>0.99993474154667117</v>
      </c>
      <c r="AL96" s="164">
        <f>VLOOKUP(F96,Rates2,7)*VLOOKUP(F96,Mort_Imp_Survivors,C96-'Mort Imp Cume'!$C$4+2)</f>
        <v>1.4690902783042302E-4</v>
      </c>
      <c r="AM96" s="16">
        <f t="shared" si="86"/>
        <v>0.99985309097216957</v>
      </c>
      <c r="AN96" s="108">
        <f>PRODUCT(AI$4:AI95)</f>
        <v>0.99024584920518277</v>
      </c>
      <c r="AO96" s="16">
        <f>PRODUCT(AK$4:AK95)</f>
        <v>0.99409998494593232</v>
      </c>
      <c r="AP96" s="16">
        <f>PRODUCT(AM$4:AM95)</f>
        <v>0.98701441690442182</v>
      </c>
      <c r="AQ96" s="16">
        <f t="shared" si="87"/>
        <v>0.98440338378764414</v>
      </c>
      <c r="AR96" s="16">
        <f t="shared" si="88"/>
        <v>5.8424654175386077E-3</v>
      </c>
      <c r="AS96" s="16">
        <f t="shared" si="89"/>
        <v>1.2969397179380036E-4</v>
      </c>
      <c r="AT96" s="16">
        <f t="shared" si="90"/>
        <v>9.664241341750715E-3</v>
      </c>
      <c r="AU96" s="16">
        <f t="shared" si="91"/>
        <v>8.990945306654001E-5</v>
      </c>
      <c r="AV96" s="16">
        <f t="shared" si="92"/>
        <v>1.3047222406025824E-4</v>
      </c>
      <c r="AW96" s="30">
        <f>(SUMPRODUCT(AV$5:AV95,A$5:A95)+SUM(AV$5:AV95)*(Calculations!$B$6/30-0.5)+AV$4*Calculations!$B$6/30/2)/SUM(AV$4:AV95)</f>
        <v>49.509739299874873</v>
      </c>
      <c r="AX96" s="16"/>
      <c r="AY96" s="12"/>
      <c r="AZ96" s="12"/>
    </row>
    <row r="97" spans="1:52" x14ac:dyDescent="0.25">
      <c r="A97">
        <f t="shared" si="80"/>
        <v>93</v>
      </c>
      <c r="B97" t="str">
        <f t="shared" si="104"/>
        <v>October</v>
      </c>
      <c r="C97">
        <f t="shared" si="75"/>
        <v>2032</v>
      </c>
      <c r="D97">
        <f t="shared" si="106"/>
        <v>203210</v>
      </c>
      <c r="E97">
        <f t="shared" ref="E97:F97" si="124">E85+1</f>
        <v>49</v>
      </c>
      <c r="F97">
        <f t="shared" si="124"/>
        <v>47</v>
      </c>
      <c r="G97" s="12">
        <f>G96*IF($B97="January",1+IF(C97&gt;Personal!$L$18+1,Calculations!$B$22,Calculations!$B$21),1)</f>
        <v>2953.594174510954</v>
      </c>
      <c r="H97" s="12">
        <f>IF(AND(Career!$F$15="Yes",$E97=62,$E96=61),G97,H96*IF($B97="January",(1+IF(C97&gt;Personal!$L$18+1,Calculations!$C$22,Calculations!$C$21)),1))</f>
        <v>2953.594174510954</v>
      </c>
      <c r="I97" s="12">
        <f>H97*(1-'Retiree Assumptions'!$F$8)</f>
        <v>2303.8034561185441</v>
      </c>
      <c r="J97" s="12">
        <f>I97/(Calculations!$C$27^($A97-1+Calculations!$B$6/30))</f>
        <v>1815.6741762348408</v>
      </c>
      <c r="K97" s="23">
        <f t="shared" si="77"/>
        <v>1797.7269214776486</v>
      </c>
      <c r="L97" s="12">
        <f>L96*IF($B97="January",(1+IF(C97&gt;Personal!$L$18+1,Calculations!$B$22,Calculations!$B$21)),1)</f>
        <v>1624.4767959810247</v>
      </c>
      <c r="M97" s="12">
        <f>IF(AND(Career!$F$15="Yes",$E97=62,$E96=61),L97,M96*IF($B97="January",(1+IF(C97&gt;Personal!$L$18+1,Calculations!$C$22,Calculations!$C$21)),1))</f>
        <v>1624.4767959810247</v>
      </c>
      <c r="N97" s="12">
        <f>M97*(1-'Retiree Assumptions'!$F$10)</f>
        <v>1429.5395804633017</v>
      </c>
      <c r="O97" s="12">
        <f>N97/(Calculations!$C$27^$AW97)/(Calculations!$D$27^($A97-1-$AW97+Calculations!$B$6/30))</f>
        <v>1111.1549399560877</v>
      </c>
      <c r="P97" s="23">
        <f t="shared" si="78"/>
        <v>10.881002027139584</v>
      </c>
      <c r="Q97" s="12">
        <f>IF(OR(A97&lt;=360,$E97&lt;70),Q96*IF($B97="January",(1+IF(C97&gt;Personal!$L$18+1,Calculations!$B$22,Calculations!$B$21)),1),0)</f>
        <v>191.98362134321204</v>
      </c>
      <c r="R97" s="12">
        <f>IF(OR(A97&lt;=360,$E97&lt;70),IF(AND(Career!$F$15="Yes",$E97=62,$E96=61),Q97,R96*IF($B97="January",(1+IF(C97&gt;Personal!$L$18+1,Calculations!$C$22,Calculations!$C$21)),1)),0)</f>
        <v>191.98362134321204</v>
      </c>
      <c r="S97" s="12">
        <f>R97*(1-'Retiree Assumptions'!$F$8)</f>
        <v>149.74722464770539</v>
      </c>
      <c r="T97" s="12">
        <f>S97/(Calculations!$C$27^($A97-1+Calculations!$B$6/30))</f>
        <v>118.01882145526469</v>
      </c>
      <c r="U97" s="23">
        <f t="shared" si="79"/>
        <v>116.15523925660028</v>
      </c>
      <c r="W97">
        <f t="shared" si="119"/>
        <v>4</v>
      </c>
      <c r="X97">
        <f t="shared" si="94"/>
        <v>2032</v>
      </c>
      <c r="Y97">
        <f t="shared" si="95"/>
        <v>49</v>
      </c>
      <c r="Z97">
        <f t="shared" si="82"/>
        <v>47</v>
      </c>
      <c r="AA97" s="12">
        <f>S97*12*Subsidy!$I$15/Subsidy!$I$14</f>
        <v>1437.573356617972</v>
      </c>
      <c r="AB97" s="12">
        <f>SUM(S$5:S97)*Subsidy!$I$15/Subsidy!$I$14</f>
        <v>10231.712061900529</v>
      </c>
      <c r="AC97" s="12">
        <f>N97*Subsidy!$E$15/Subsidy!$E$14</f>
        <v>1143.6316643706414</v>
      </c>
      <c r="AD97" s="12">
        <f t="shared" si="83"/>
        <v>13723.579972447696</v>
      </c>
      <c r="AE97" s="12">
        <f>$AP97*AC97/(Calculations!$D$27^(A97-1+Calculations!$B$6/30))</f>
        <v>863.19282238401388</v>
      </c>
      <c r="AF97" s="12">
        <f>IF(AE97=0,0,SUM(AE97:AE$903)*AC97/AE97)</f>
        <v>452371.21845619997</v>
      </c>
      <c r="AH97" s="164">
        <f>VLOOKUP(E97,Rates2,5)*VLOOKUP(E97,Mort_Imp_Retirees,C97-'Mort Imp Cume'!$C$4+2)</f>
        <v>1.3175740566343327E-4</v>
      </c>
      <c r="AI97" s="16">
        <f t="shared" si="84"/>
        <v>0.9998682425943366</v>
      </c>
      <c r="AJ97" s="164">
        <f>VLOOKUP(F97,Rates2,6)*VLOOKUP(F97,Mort_Imp_Survivors,C97-'Mort Imp Cume'!$C$4+2)</f>
        <v>6.5258453328849697E-5</v>
      </c>
      <c r="AK97" s="16">
        <f t="shared" si="85"/>
        <v>0.99993474154667117</v>
      </c>
      <c r="AL97" s="164">
        <f>VLOOKUP(F97,Rates2,7)*VLOOKUP(F97,Mort_Imp_Survivors,C97-'Mort Imp Cume'!$C$4+2)</f>
        <v>1.4690902783042302E-4</v>
      </c>
      <c r="AM97" s="16">
        <f t="shared" si="86"/>
        <v>0.99985309097216957</v>
      </c>
      <c r="AN97" s="108">
        <f>PRODUCT(AI$4:AI96)</f>
        <v>0.99011537698112251</v>
      </c>
      <c r="AO97" s="16">
        <f>PRODUCT(AK$4:AK96)</f>
        <v>0.99403511151846058</v>
      </c>
      <c r="AP97" s="16">
        <f>PRODUCT(AM$4:AM96)</f>
        <v>0.98686941557597974</v>
      </c>
      <c r="AQ97" s="16">
        <f t="shared" si="87"/>
        <v>0.98420944917357278</v>
      </c>
      <c r="AR97" s="16">
        <f t="shared" si="88"/>
        <v>5.9059278075497589E-3</v>
      </c>
      <c r="AS97" s="16">
        <f t="shared" si="89"/>
        <v>1.2966842113968695E-4</v>
      </c>
      <c r="AT97" s="16">
        <f t="shared" si="90"/>
        <v>9.7925155492442802E-3</v>
      </c>
      <c r="AU97" s="16">
        <f t="shared" si="91"/>
        <v>9.2107469633180561E-5</v>
      </c>
      <c r="AV97" s="16">
        <f t="shared" si="92"/>
        <v>1.3045503337850493E-4</v>
      </c>
      <c r="AW97" s="30">
        <f>(SUMPRODUCT(AV$5:AV96,A$5:A96)+SUM(AV$5:AV96)*(Calculations!$B$6/30-0.5)+AV$4*Calculations!$B$6/30/2)/SUM(AV$4:AV96)</f>
        <v>50.077189865846215</v>
      </c>
      <c r="AX97" s="16"/>
      <c r="AY97" s="12"/>
      <c r="AZ97" s="12"/>
    </row>
    <row r="98" spans="1:52" x14ac:dyDescent="0.25">
      <c r="A98">
        <f t="shared" si="80"/>
        <v>94</v>
      </c>
      <c r="B98" t="str">
        <f t="shared" si="104"/>
        <v>November</v>
      </c>
      <c r="C98">
        <f t="shared" si="75"/>
        <v>2032</v>
      </c>
      <c r="D98">
        <f t="shared" si="106"/>
        <v>203211</v>
      </c>
      <c r="E98">
        <f t="shared" ref="E98:F98" si="125">E86+1</f>
        <v>49</v>
      </c>
      <c r="F98">
        <f t="shared" si="125"/>
        <v>47</v>
      </c>
      <c r="G98" s="12">
        <f>G97*IF($B98="January",1+IF(C98&gt;Personal!$L$18+1,Calculations!$B$22,Calculations!$B$21),1)</f>
        <v>2953.594174510954</v>
      </c>
      <c r="H98" s="12">
        <f>IF(AND(Career!$F$15="Yes",$E98=62,$E97=61),G98,H97*IF($B98="January",(1+IF(C98&gt;Personal!$L$18+1,Calculations!$C$22,Calculations!$C$21)),1))</f>
        <v>2953.594174510954</v>
      </c>
      <c r="I98" s="12">
        <f>H98*(1-'Retiree Assumptions'!$F$8)</f>
        <v>2303.8034561185441</v>
      </c>
      <c r="J98" s="12">
        <f>I98/(Calculations!$C$27^($A98-1+Calculations!$B$6/30))</f>
        <v>1811.0315160579976</v>
      </c>
      <c r="K98" s="23">
        <f t="shared" si="77"/>
        <v>1792.8938940695812</v>
      </c>
      <c r="L98" s="12">
        <f>L97*IF($B98="January",(1+IF(C98&gt;Personal!$L$18+1,Calculations!$B$22,Calculations!$B$21)),1)</f>
        <v>1624.4767959810247</v>
      </c>
      <c r="M98" s="12">
        <f>IF(AND(Career!$F$15="Yes",$E98=62,$E97=61),L98,M97*IF($B98="January",(1+IF(C98&gt;Personal!$L$18+1,Calculations!$C$22,Calculations!$C$21)),1))</f>
        <v>1624.4767959810247</v>
      </c>
      <c r="N98" s="12">
        <f>M98*(1-'Retiree Assumptions'!$F$10)</f>
        <v>1429.5395804633017</v>
      </c>
      <c r="O98" s="12">
        <f>N98/(Calculations!$C$27^$AW98)/(Calculations!$D$27^($A98-1-$AW98+Calculations!$B$6/30))</f>
        <v>1108.1584189278208</v>
      </c>
      <c r="P98" s="23">
        <f t="shared" si="78"/>
        <v>10.993757494323974</v>
      </c>
      <c r="Q98" s="12">
        <f>IF(OR(A98&lt;=360,$E98&lt;70),Q97*IF($B98="January",(1+IF(C98&gt;Personal!$L$18+1,Calculations!$B$22,Calculations!$B$21)),1),0)</f>
        <v>191.98362134321204</v>
      </c>
      <c r="R98" s="12">
        <f>IF(OR(A98&lt;=360,$E98&lt;70),IF(AND(Career!$F$15="Yes",$E98=62,$E97=61),Q98,R97*IF($B98="January",(1+IF(C98&gt;Personal!$L$18+1,Calculations!$C$22,Calculations!$C$21)),1)),0)</f>
        <v>191.98362134321204</v>
      </c>
      <c r="S98" s="12">
        <f>R98*(1-'Retiree Assumptions'!$F$8)</f>
        <v>149.74722464770539</v>
      </c>
      <c r="T98" s="12">
        <f>S98/(Calculations!$C$27^($A98-1+Calculations!$B$6/30))</f>
        <v>117.71704854376986</v>
      </c>
      <c r="U98" s="23">
        <f t="shared" si="79"/>
        <v>115.8354065927831</v>
      </c>
      <c r="W98">
        <f t="shared" si="119"/>
        <v>4</v>
      </c>
      <c r="X98">
        <f t="shared" si="94"/>
        <v>2032</v>
      </c>
      <c r="Y98">
        <f t="shared" si="95"/>
        <v>49</v>
      </c>
      <c r="Z98">
        <f t="shared" si="82"/>
        <v>47</v>
      </c>
      <c r="AA98" s="12">
        <f>S98*12*Subsidy!$I$15/Subsidy!$I$14</f>
        <v>1437.573356617972</v>
      </c>
      <c r="AB98" s="12">
        <f>SUM(S$5:S98)*Subsidy!$I$15/Subsidy!$I$14</f>
        <v>10351.509841618692</v>
      </c>
      <c r="AC98" s="12">
        <f>N98*Subsidy!$E$15/Subsidy!$E$14</f>
        <v>1143.6316643706414</v>
      </c>
      <c r="AD98" s="12">
        <f t="shared" si="83"/>
        <v>13723.579972447696</v>
      </c>
      <c r="AE98" s="12">
        <f>$AP98*AC98/(Calculations!$D$27^(A98-1+Calculations!$B$6/30))</f>
        <v>860.58147276891418</v>
      </c>
      <c r="AF98" s="12">
        <f>IF(AE98=0,0,SUM(AE98:AE$903)*AC98/AE98)</f>
        <v>452596.79240730696</v>
      </c>
      <c r="AH98" s="164">
        <f>VLOOKUP(E98,Rates2,5)*VLOOKUP(E98,Mort_Imp_Retirees,C98-'Mort Imp Cume'!$C$4+2)</f>
        <v>1.3175740566343327E-4</v>
      </c>
      <c r="AI98" s="16">
        <f t="shared" si="84"/>
        <v>0.9998682425943366</v>
      </c>
      <c r="AJ98" s="164">
        <f>VLOOKUP(F98,Rates2,6)*VLOOKUP(F98,Mort_Imp_Survivors,C98-'Mort Imp Cume'!$C$4+2)</f>
        <v>6.5258453328849697E-5</v>
      </c>
      <c r="AK98" s="16">
        <f t="shared" si="85"/>
        <v>0.99993474154667117</v>
      </c>
      <c r="AL98" s="164">
        <f>VLOOKUP(F98,Rates2,7)*VLOOKUP(F98,Mort_Imp_Survivors,C98-'Mort Imp Cume'!$C$4+2)</f>
        <v>1.4690902783042302E-4</v>
      </c>
      <c r="AM98" s="16">
        <f t="shared" si="86"/>
        <v>0.99985309097216957</v>
      </c>
      <c r="AN98" s="108">
        <f>PRODUCT(AI$4:AI97)</f>
        <v>0.98998492194774401</v>
      </c>
      <c r="AO98" s="16">
        <f>PRODUCT(AK$4:AK97)</f>
        <v>0.99397024232452835</v>
      </c>
      <c r="AP98" s="16">
        <f>PRODUCT(AM$4:AM97)</f>
        <v>0.98672443554954192</v>
      </c>
      <c r="AQ98" s="16">
        <f t="shared" si="87"/>
        <v>0.98401555276602837</v>
      </c>
      <c r="AR98" s="16">
        <f t="shared" si="88"/>
        <v>5.9693691817156091E-3</v>
      </c>
      <c r="AS98" s="16">
        <f t="shared" si="89"/>
        <v>1.2964287551923794E-4</v>
      </c>
      <c r="AT98" s="16">
        <f t="shared" si="90"/>
        <v>9.9207453614446137E-3</v>
      </c>
      <c r="AU98" s="16">
        <f t="shared" si="91"/>
        <v>9.4332690811408867E-5</v>
      </c>
      <c r="AV98" s="16">
        <f t="shared" si="92"/>
        <v>1.3043784496175124E-4</v>
      </c>
      <c r="AW98" s="30">
        <f>(SUMPRODUCT(AV$5:AV97,A$5:A97)+SUM(AV$5:AV97)*(Calculations!$B$6/30-0.5)+AV$4*Calculations!$B$6/30/2)/SUM(AV$4:AV97)</f>
        <v>50.642809436246203</v>
      </c>
      <c r="AX98" s="16"/>
      <c r="AY98" s="12"/>
      <c r="AZ98" s="12"/>
    </row>
    <row r="99" spans="1:52" x14ac:dyDescent="0.25">
      <c r="A99">
        <f t="shared" si="80"/>
        <v>95</v>
      </c>
      <c r="B99" t="str">
        <f t="shared" si="104"/>
        <v>December</v>
      </c>
      <c r="C99">
        <f t="shared" si="75"/>
        <v>2032</v>
      </c>
      <c r="D99">
        <f t="shared" si="106"/>
        <v>203212</v>
      </c>
      <c r="E99">
        <f t="shared" ref="E99:F99" si="126">E87+1</f>
        <v>49</v>
      </c>
      <c r="F99">
        <f t="shared" si="126"/>
        <v>47</v>
      </c>
      <c r="G99" s="12">
        <f>G98*IF($B99="January",1+IF(C99&gt;Personal!$L$18+1,Calculations!$B$22,Calculations!$B$21),1)</f>
        <v>2953.594174510954</v>
      </c>
      <c r="H99" s="12">
        <f>IF(AND(Career!$F$15="Yes",$E99=62,$E98=61),G99,H98*IF($B99="January",(1+IF(C99&gt;Personal!$L$18+1,Calculations!$C$22,Calculations!$C$21)),1))</f>
        <v>2953.594174510954</v>
      </c>
      <c r="I99" s="12">
        <f>H99*(1-'Retiree Assumptions'!$F$8)</f>
        <v>2303.8034561185441</v>
      </c>
      <c r="J99" s="12">
        <f>I99/(Calculations!$C$27^($A99-1+Calculations!$B$6/30))</f>
        <v>1806.4007271154317</v>
      </c>
      <c r="K99" s="23">
        <f t="shared" si="77"/>
        <v>1788.0738598217365</v>
      </c>
      <c r="L99" s="12">
        <f>L98*IF($B99="January",(1+IF(C99&gt;Personal!$L$18+1,Calculations!$B$22,Calculations!$B$21)),1)</f>
        <v>1624.4767959810247</v>
      </c>
      <c r="M99" s="12">
        <f>IF(AND(Career!$F$15="Yes",$E99=62,$E98=61),L99,M98*IF($B99="January",(1+IF(C99&gt;Personal!$L$18+1,Calculations!$C$22,Calculations!$C$21)),1))</f>
        <v>1624.4767959810247</v>
      </c>
      <c r="N99" s="12">
        <f>M99*(1-'Retiree Assumptions'!$F$10)</f>
        <v>1429.5395804633017</v>
      </c>
      <c r="O99" s="12">
        <f>N99/(Calculations!$C$27^$AW99)/(Calculations!$D$27^($A99-1-$AW99+Calculations!$B$6/30))</f>
        <v>1105.1693509626296</v>
      </c>
      <c r="P99" s="23">
        <f t="shared" si="78"/>
        <v>11.105770318950398</v>
      </c>
      <c r="Q99" s="12">
        <f>IF(OR(A99&lt;=360,$E99&lt;70),Q98*IF($B99="January",(1+IF(C99&gt;Personal!$L$18+1,Calculations!$B$22,Calculations!$B$21)),1),0)</f>
        <v>191.98362134321204</v>
      </c>
      <c r="R99" s="12">
        <f>IF(OR(A99&lt;=360,$E99&lt;70),IF(AND(Career!$F$15="Yes",$E99=62,$E98=61),Q99,R98*IF($B99="January",(1+IF(C99&gt;Personal!$L$18+1,Calculations!$C$22,Calculations!$C$21)),1)),0)</f>
        <v>191.98362134321204</v>
      </c>
      <c r="S99" s="12">
        <f>R99*(1-'Retiree Assumptions'!$F$8)</f>
        <v>149.74722464770539</v>
      </c>
      <c r="T99" s="12">
        <f>S99/(Calculations!$C$27^($A99-1+Calculations!$B$6/30))</f>
        <v>117.41604726250308</v>
      </c>
      <c r="U99" s="23">
        <f t="shared" si="79"/>
        <v>115.51645458603744</v>
      </c>
      <c r="W99">
        <f t="shared" si="119"/>
        <v>4</v>
      </c>
      <c r="X99">
        <f t="shared" si="94"/>
        <v>2032</v>
      </c>
      <c r="Y99">
        <f t="shared" si="95"/>
        <v>49</v>
      </c>
      <c r="Z99">
        <f t="shared" si="82"/>
        <v>47</v>
      </c>
      <c r="AA99" s="12">
        <f>S99*12*Subsidy!$I$15/Subsidy!$I$14</f>
        <v>1437.573356617972</v>
      </c>
      <c r="AB99" s="12">
        <f>SUM(S$5:S99)*Subsidy!$I$15/Subsidy!$I$14</f>
        <v>10471.307621336857</v>
      </c>
      <c r="AC99" s="12">
        <f>N99*Subsidy!$E$15/Subsidy!$E$14</f>
        <v>1143.6316643706414</v>
      </c>
      <c r="AD99" s="12">
        <f t="shared" si="83"/>
        <v>13723.579972447696</v>
      </c>
      <c r="AE99" s="12">
        <f>$AP99*AC99/(Calculations!$D$27^(A99-1+Calculations!$B$6/30))</f>
        <v>857.97802306520816</v>
      </c>
      <c r="AF99" s="12">
        <f>IF(AE99=0,0,SUM(AE99:AE$903)*AC99/AE99)</f>
        <v>452823.05084032408</v>
      </c>
      <c r="AH99" s="164">
        <f>VLOOKUP(E99,Rates2,5)*VLOOKUP(E99,Mort_Imp_Retirees,C99-'Mort Imp Cume'!$C$4+2)</f>
        <v>1.3175740566343327E-4</v>
      </c>
      <c r="AI99" s="16">
        <f t="shared" si="84"/>
        <v>0.9998682425943366</v>
      </c>
      <c r="AJ99" s="164">
        <f>VLOOKUP(F99,Rates2,6)*VLOOKUP(F99,Mort_Imp_Survivors,C99-'Mort Imp Cume'!$C$4+2)</f>
        <v>6.5258453328849697E-5</v>
      </c>
      <c r="AK99" s="16">
        <f t="shared" si="85"/>
        <v>0.99993474154667117</v>
      </c>
      <c r="AL99" s="164">
        <f>VLOOKUP(F99,Rates2,7)*VLOOKUP(F99,Mort_Imp_Survivors,C99-'Mort Imp Cume'!$C$4+2)</f>
        <v>1.4690902783042302E-4</v>
      </c>
      <c r="AM99" s="16">
        <f t="shared" si="86"/>
        <v>0.99985309097216957</v>
      </c>
      <c r="AN99" s="108">
        <f>PRODUCT(AI$4:AI98)</f>
        <v>0.98985448410278232</v>
      </c>
      <c r="AO99" s="16">
        <f>PRODUCT(AK$4:AK98)</f>
        <v>0.99390537736385942</v>
      </c>
      <c r="AP99" s="16">
        <f>PRODUCT(AM$4:AM98)</f>
        <v>0.98657947682197877</v>
      </c>
      <c r="AQ99" s="16">
        <f t="shared" si="87"/>
        <v>0.98382169455748425</v>
      </c>
      <c r="AR99" s="16">
        <f t="shared" si="88"/>
        <v>6.0327895452980717E-3</v>
      </c>
      <c r="AS99" s="16">
        <f t="shared" si="89"/>
        <v>1.2961733493146164E-4</v>
      </c>
      <c r="AT99" s="16">
        <f t="shared" si="90"/>
        <v>1.0048930789907448E-2</v>
      </c>
      <c r="AU99" s="16">
        <f t="shared" si="91"/>
        <v>9.6585107310231608E-5</v>
      </c>
      <c r="AV99" s="16">
        <f t="shared" si="92"/>
        <v>1.3042065880969876E-4</v>
      </c>
      <c r="AW99" s="30">
        <f>(SUMPRODUCT(AV$5:AV98,A$5:A98)+SUM(AV$5:AV98)*(Calculations!$B$6/30-0.5)+AV$4*Calculations!$B$6/30/2)/SUM(AV$4:AV98)</f>
        <v>51.206668138077369</v>
      </c>
      <c r="AX99" s="16"/>
      <c r="AY99" s="12"/>
      <c r="AZ99" s="12"/>
    </row>
    <row r="100" spans="1:52" x14ac:dyDescent="0.25">
      <c r="A100">
        <f t="shared" si="80"/>
        <v>96</v>
      </c>
      <c r="B100" t="str">
        <f t="shared" si="104"/>
        <v>January</v>
      </c>
      <c r="C100">
        <f t="shared" si="75"/>
        <v>2033</v>
      </c>
      <c r="D100">
        <f t="shared" si="106"/>
        <v>203301</v>
      </c>
      <c r="E100">
        <f t="shared" ref="E100:F100" si="127">E88+1</f>
        <v>50</v>
      </c>
      <c r="F100">
        <f t="shared" si="127"/>
        <v>48</v>
      </c>
      <c r="G100" s="12">
        <f>G99*IF($B100="January",1+IF(C100&gt;Personal!$L$18+1,Calculations!$B$22,Calculations!$B$21),1)</f>
        <v>3027.4340288737276</v>
      </c>
      <c r="H100" s="12">
        <f>IF(AND(Career!$F$15="Yes",$E100=62,$E99=61),G100,H99*IF($B100="January",(1+IF(C100&gt;Personal!$L$18+1,Calculations!$C$22,Calculations!$C$21)),1))</f>
        <v>3027.4340288737276</v>
      </c>
      <c r="I100" s="12">
        <f>H100*(1-'Retiree Assumptions'!$F$8)</f>
        <v>2361.3985425215078</v>
      </c>
      <c r="J100" s="12">
        <f>I100/(Calculations!$C$27^($A100-1+Calculations!$B$6/30))</f>
        <v>1846.8263235288327</v>
      </c>
      <c r="K100" s="23">
        <f t="shared" si="77"/>
        <v>1827.8484533982494</v>
      </c>
      <c r="L100" s="12">
        <f>L99*IF($B100="January",(1+IF(C100&gt;Personal!$L$18+1,Calculations!$B$22,Calculations!$B$21)),1)</f>
        <v>1665.0887158805501</v>
      </c>
      <c r="M100" s="12">
        <f>IF(AND(Career!$F$15="Yes",$E100=62,$E99=61),L100,M99*IF($B100="January",(1+IF(C100&gt;Personal!$L$18+1,Calculations!$C$22,Calculations!$C$21)),1))</f>
        <v>1665.0887158805501</v>
      </c>
      <c r="N100" s="12">
        <f>M100*(1-'Retiree Assumptions'!$F$10)</f>
        <v>1465.2780699748841</v>
      </c>
      <c r="O100" s="12">
        <f>N100/(Calculations!$C$27^$AW100)/(Calculations!$D$27^($A100-1-$AW100+Calculations!$B$6/30))</f>
        <v>1129.7424365881193</v>
      </c>
      <c r="P100" s="23">
        <f t="shared" si="78"/>
        <v>11.497469944842328</v>
      </c>
      <c r="Q100" s="12">
        <f>IF(OR(A100&lt;=360,$E100&lt;70),Q99*IF($B100="January",(1+IF(C100&gt;Personal!$L$18+1,Calculations!$B$22,Calculations!$B$21)),1),0)</f>
        <v>196.78321187679231</v>
      </c>
      <c r="R100" s="12">
        <f>IF(OR(A100&lt;=360,$E100&lt;70),IF(AND(Career!$F$15="Yes",$E100=62,$E99=61),Q100,R99*IF($B100="January",(1+IF(C100&gt;Personal!$L$18+1,Calculations!$C$22,Calculations!$C$21)),1)),0)</f>
        <v>196.78321187679231</v>
      </c>
      <c r="S100" s="12">
        <f>R100*(1-'Retiree Assumptions'!$F$8)</f>
        <v>153.49090526389801</v>
      </c>
      <c r="T100" s="12">
        <f>S100/(Calculations!$C$27^($A100-1+Calculations!$B$6/30))</f>
        <v>120.04371102937414</v>
      </c>
      <c r="U100" s="23">
        <f t="shared" si="79"/>
        <v>118.07834033176702</v>
      </c>
      <c r="W100">
        <f t="shared" si="119"/>
        <v>4</v>
      </c>
      <c r="X100">
        <f t="shared" si="94"/>
        <v>2033</v>
      </c>
      <c r="Y100">
        <f t="shared" si="95"/>
        <v>50</v>
      </c>
      <c r="Z100">
        <f t="shared" si="82"/>
        <v>48</v>
      </c>
      <c r="AA100" s="12">
        <f>S100*12*Subsidy!$I$15/Subsidy!$I$14</f>
        <v>1473.5126905334209</v>
      </c>
      <c r="AB100" s="12">
        <f>SUM(S$5:S100)*Subsidy!$I$15/Subsidy!$I$14</f>
        <v>10594.100345547975</v>
      </c>
      <c r="AC100" s="12">
        <f>N100*Subsidy!$E$15/Subsidy!$E$14</f>
        <v>1172.2224559799074</v>
      </c>
      <c r="AD100" s="12">
        <f t="shared" si="83"/>
        <v>14066.669471758889</v>
      </c>
      <c r="AE100" s="12">
        <f>$AP100*AC100/(Calculations!$D$27^(A100-1+Calculations!$B$6/30))</f>
        <v>876.76701060826031</v>
      </c>
      <c r="AF100" s="12">
        <f>IF(AE100=0,0,SUM(AE100:AE$903)*AC100/AE100)</f>
        <v>453049.99583224434</v>
      </c>
      <c r="AH100" s="164">
        <f>VLOOKUP(E100,Rates2,5)*VLOOKUP(E100,Mort_Imp_Retirees,C100-'Mort Imp Cume'!$C$4+2)</f>
        <v>1.3982207835883771E-4</v>
      </c>
      <c r="AI100" s="16">
        <f t="shared" si="84"/>
        <v>0.99986017792164117</v>
      </c>
      <c r="AJ100" s="164">
        <f>VLOOKUP(F100,Rates2,6)*VLOOKUP(F100,Mort_Imp_Survivors,C100-'Mort Imp Cume'!$C$4+2)</f>
        <v>6.5499857048840118E-5</v>
      </c>
      <c r="AK100" s="16">
        <f t="shared" si="85"/>
        <v>0.99993450014295115</v>
      </c>
      <c r="AL100" s="164">
        <f>VLOOKUP(F100,Rates2,7)*VLOOKUP(F100,Mort_Imp_Survivors,C100-'Mort Imp Cume'!$C$4+2)</f>
        <v>1.4900871099571861E-4</v>
      </c>
      <c r="AM100" s="16">
        <f t="shared" si="86"/>
        <v>0.99985099128900423</v>
      </c>
      <c r="AN100" s="108">
        <f>PRODUCT(AI$4:AI99)</f>
        <v>0.98972406344397268</v>
      </c>
      <c r="AO100" s="16">
        <f>PRODUCT(AK$4:AK99)</f>
        <v>0.99384051663617745</v>
      </c>
      <c r="AP100" s="16">
        <f>PRODUCT(AM$4:AM99)</f>
        <v>0.98643453939016135</v>
      </c>
      <c r="AQ100" s="16">
        <f t="shared" si="87"/>
        <v>0.98362787454041467</v>
      </c>
      <c r="AR100" s="16">
        <f t="shared" si="88"/>
        <v>6.0961889035580025E-3</v>
      </c>
      <c r="AS100" s="16">
        <f t="shared" si="89"/>
        <v>1.375238853650467E-4</v>
      </c>
      <c r="AT100" s="16">
        <f t="shared" si="90"/>
        <v>1.0177071846185829E-2</v>
      </c>
      <c r="AU100" s="16">
        <f t="shared" si="91"/>
        <v>9.8864709841498671E-5</v>
      </c>
      <c r="AV100" s="16">
        <f t="shared" si="92"/>
        <v>1.383852755524904E-4</v>
      </c>
      <c r="AW100" s="30">
        <f>(SUMPRODUCT(AV$5:AV99,A$5:A99)+SUM(AV$5:AV99)*(Calculations!$B$6/30-0.5)+AV$4*Calculations!$B$6/30/2)/SUM(AV$4:AV99)</f>
        <v>51.768832519962345</v>
      </c>
      <c r="AX100" s="16"/>
      <c r="AY100" s="12"/>
      <c r="AZ100" s="12"/>
    </row>
    <row r="101" spans="1:52" x14ac:dyDescent="0.25">
      <c r="A101">
        <f t="shared" si="80"/>
        <v>97</v>
      </c>
      <c r="B101" t="str">
        <f t="shared" si="104"/>
        <v>February</v>
      </c>
      <c r="C101">
        <f t="shared" si="75"/>
        <v>2033</v>
      </c>
      <c r="D101">
        <f t="shared" si="106"/>
        <v>203302</v>
      </c>
      <c r="E101">
        <f t="shared" ref="E101:F101" si="128">E89+1</f>
        <v>50</v>
      </c>
      <c r="F101">
        <f t="shared" si="128"/>
        <v>48</v>
      </c>
      <c r="G101" s="12">
        <f>G100*IF($B101="January",1+IF(C101&gt;Personal!$L$18+1,Calculations!$B$22,Calculations!$B$21),1)</f>
        <v>3027.4340288737276</v>
      </c>
      <c r="H101" s="12">
        <f>IF(AND(Career!$F$15="Yes",$E101=62,$E100=61),G101,H100*IF($B101="January",(1+IF(C101&gt;Personal!$L$18+1,Calculations!$C$22,Calculations!$C$21)),1))</f>
        <v>3027.4340288737276</v>
      </c>
      <c r="I101" s="12">
        <f>H101*(1-'Retiree Assumptions'!$F$8)</f>
        <v>2361.3985425215078</v>
      </c>
      <c r="J101" s="12">
        <f>I101/(Calculations!$C$27^($A101-1+Calculations!$B$6/30))</f>
        <v>1842.1040076320601</v>
      </c>
      <c r="K101" s="23">
        <f t="shared" si="77"/>
        <v>1822.9197436493369</v>
      </c>
      <c r="L101" s="12">
        <f>L100*IF($B101="January",(1+IF(C101&gt;Personal!$L$18+1,Calculations!$B$22,Calculations!$B$21)),1)</f>
        <v>1665.0887158805501</v>
      </c>
      <c r="M101" s="12">
        <f>IF(AND(Career!$F$15="Yes",$E101=62,$E100=61),L101,M100*IF($B101="January",(1+IF(C101&gt;Personal!$L$18+1,Calculations!$C$22,Calculations!$C$21)),1))</f>
        <v>1665.0887158805501</v>
      </c>
      <c r="N101" s="12">
        <f>M101*(1-'Retiree Assumptions'!$F$10)</f>
        <v>1465.2780699748841</v>
      </c>
      <c r="O101" s="12">
        <f>N101/(Calculations!$C$27^$AW101)/(Calculations!$D$27^($A101-1-$AW101+Calculations!$B$6/30))</f>
        <v>1126.7062463457219</v>
      </c>
      <c r="P101" s="23">
        <f t="shared" si="78"/>
        <v>11.619810820391676</v>
      </c>
      <c r="Q101" s="12">
        <f>IF(OR(A101&lt;=360,$E101&lt;70),Q100*IF($B101="January",(1+IF(C101&gt;Personal!$L$18+1,Calculations!$B$22,Calculations!$B$21)),1),0)</f>
        <v>196.78321187679231</v>
      </c>
      <c r="R101" s="12">
        <f>IF(OR(A101&lt;=360,$E101&lt;70),IF(AND(Career!$F$15="Yes",$E101=62,$E100=61),Q101,R100*IF($B101="January",(1+IF(C101&gt;Personal!$L$18+1,Calculations!$C$22,Calculations!$C$21)),1)),0)</f>
        <v>196.78321187679231</v>
      </c>
      <c r="S101" s="12">
        <f>R101*(1-'Retiree Assumptions'!$F$8)</f>
        <v>153.49090526389801</v>
      </c>
      <c r="T101" s="12">
        <f>S101/(Calculations!$C$27^($A101-1+Calculations!$B$6/30))</f>
        <v>119.73676049608392</v>
      </c>
      <c r="U101" s="23">
        <f t="shared" si="79"/>
        <v>117.75223422823191</v>
      </c>
      <c r="W101">
        <f t="shared" si="119"/>
        <v>4</v>
      </c>
      <c r="X101">
        <f t="shared" si="94"/>
        <v>2033</v>
      </c>
      <c r="Y101">
        <f t="shared" si="95"/>
        <v>50</v>
      </c>
      <c r="Z101">
        <f t="shared" si="82"/>
        <v>48</v>
      </c>
      <c r="AA101" s="12">
        <f>S101*12*Subsidy!$I$15/Subsidy!$I$14</f>
        <v>1473.5126905334209</v>
      </c>
      <c r="AB101" s="12">
        <f>SUM(S$5:S101)*Subsidy!$I$15/Subsidy!$I$14</f>
        <v>10716.893069759093</v>
      </c>
      <c r="AC101" s="12">
        <f>N101*Subsidy!$E$15/Subsidy!$E$14</f>
        <v>1172.2224559799074</v>
      </c>
      <c r="AD101" s="12">
        <f t="shared" si="83"/>
        <v>14066.669471758889</v>
      </c>
      <c r="AE101" s="12">
        <f>$AP101*AC101/(Calculations!$D$27^(A101-1+Calculations!$B$6/30))</f>
        <v>874.11276043167948</v>
      </c>
      <c r="AF101" s="12">
        <f>IF(AE101=0,0,SUM(AE101:AE$903)*AC101/AE101)</f>
        <v>453249.90373983973</v>
      </c>
      <c r="AH101" s="164">
        <f>VLOOKUP(E101,Rates2,5)*VLOOKUP(E101,Mort_Imp_Retirees,C101-'Mort Imp Cume'!$C$4+2)</f>
        <v>1.3982207835883771E-4</v>
      </c>
      <c r="AI101" s="16">
        <f t="shared" si="84"/>
        <v>0.99986017792164117</v>
      </c>
      <c r="AJ101" s="164">
        <f>VLOOKUP(F101,Rates2,6)*VLOOKUP(F101,Mort_Imp_Survivors,C101-'Mort Imp Cume'!$C$4+2)</f>
        <v>6.5499857048840118E-5</v>
      </c>
      <c r="AK101" s="16">
        <f t="shared" si="85"/>
        <v>0.99993450014295115</v>
      </c>
      <c r="AL101" s="164">
        <f>VLOOKUP(F101,Rates2,7)*VLOOKUP(F101,Mort_Imp_Survivors,C101-'Mort Imp Cume'!$C$4+2)</f>
        <v>1.4900871099571861E-4</v>
      </c>
      <c r="AM101" s="16">
        <f t="shared" si="86"/>
        <v>0.99985099128900423</v>
      </c>
      <c r="AN101" s="108">
        <f>PRODUCT(AI$4:AI100)</f>
        <v>0.98958567816842025</v>
      </c>
      <c r="AO101" s="16">
        <f>PRODUCT(AK$4:AK100)</f>
        <v>0.99377542022440846</v>
      </c>
      <c r="AP101" s="16">
        <f>PRODUCT(AM$4:AM100)</f>
        <v>0.98628755205096508</v>
      </c>
      <c r="AQ101" s="16">
        <f t="shared" si="87"/>
        <v>0.98342592316987809</v>
      </c>
      <c r="AR101" s="16">
        <f t="shared" si="88"/>
        <v>6.1597549985421907E-3</v>
      </c>
      <c r="AS101" s="16">
        <f t="shared" si="89"/>
        <v>1.3749564995422739E-4</v>
      </c>
      <c r="AT101" s="16">
        <f t="shared" si="90"/>
        <v>1.0313079259193366E-2</v>
      </c>
      <c r="AU101" s="16">
        <f t="shared" si="91"/>
        <v>1.0124257238635324E-4</v>
      </c>
      <c r="AV101" s="16">
        <f t="shared" si="92"/>
        <v>1.383659262356484E-4</v>
      </c>
      <c r="AW101" s="30">
        <f>(SUMPRODUCT(AV$5:AV100,A$5:A100)+SUM(AV$5:AV100)*(Calculations!$B$6/30-0.5)+AV$4*Calculations!$B$6/30/2)/SUM(AV$4:AV100)</f>
        <v>52.363219272898938</v>
      </c>
      <c r="AX101" s="16"/>
      <c r="AY101" s="12"/>
      <c r="AZ101" s="12"/>
    </row>
    <row r="102" spans="1:52" x14ac:dyDescent="0.25">
      <c r="A102">
        <f t="shared" si="80"/>
        <v>98</v>
      </c>
      <c r="B102" t="str">
        <f t="shared" si="104"/>
        <v>March</v>
      </c>
      <c r="C102">
        <f t="shared" si="75"/>
        <v>2033</v>
      </c>
      <c r="D102">
        <f t="shared" si="106"/>
        <v>203303</v>
      </c>
      <c r="E102">
        <f t="shared" ref="E102:F102" si="129">E90+1</f>
        <v>50</v>
      </c>
      <c r="F102">
        <f t="shared" si="129"/>
        <v>48</v>
      </c>
      <c r="G102" s="12">
        <f>G101*IF($B102="January",1+IF(C102&gt;Personal!$L$18+1,Calculations!$B$22,Calculations!$B$21),1)</f>
        <v>3027.4340288737276</v>
      </c>
      <c r="H102" s="12">
        <f>IF(AND(Career!$F$15="Yes",$E102=62,$E101=61),G102,H101*IF($B102="January",(1+IF(C102&gt;Personal!$L$18+1,Calculations!$C$22,Calculations!$C$21)),1))</f>
        <v>3027.4340288737276</v>
      </c>
      <c r="I102" s="12">
        <f>H102*(1-'Retiree Assumptions'!$F$8)</f>
        <v>2361.3985425215078</v>
      </c>
      <c r="J102" s="12">
        <f>I102/(Calculations!$C$27^($A102-1+Calculations!$B$6/30))</f>
        <v>1837.3937666484208</v>
      </c>
      <c r="K102" s="23">
        <f t="shared" si="77"/>
        <v>1818.0043239408237</v>
      </c>
      <c r="L102" s="12">
        <f>L101*IF($B102="January",(1+IF(C102&gt;Personal!$L$18+1,Calculations!$B$22,Calculations!$B$21)),1)</f>
        <v>1665.0887158805501</v>
      </c>
      <c r="M102" s="12">
        <f>IF(AND(Career!$F$15="Yes",$E102=62,$E101=61),L102,M101*IF($B102="January",(1+IF(C102&gt;Personal!$L$18+1,Calculations!$C$22,Calculations!$C$21)),1))</f>
        <v>1665.0887158805501</v>
      </c>
      <c r="N102" s="12">
        <f>M102*(1-'Retiree Assumptions'!$F$10)</f>
        <v>1465.2780699748841</v>
      </c>
      <c r="O102" s="12">
        <f>N102/(Calculations!$C$27^$AW102)/(Calculations!$D$27^($A102-1-$AW102+Calculations!$B$6/30))</f>
        <v>1123.6772888382429</v>
      </c>
      <c r="P102" s="23">
        <f t="shared" si="78"/>
        <v>11.741346882395634</v>
      </c>
      <c r="Q102" s="12">
        <f>IF(OR(A102&lt;=360,$E102&lt;70),Q101*IF($B102="January",(1+IF(C102&gt;Personal!$L$18+1,Calculations!$B$22,Calculations!$B$21)),1),0)</f>
        <v>196.78321187679231</v>
      </c>
      <c r="R102" s="12">
        <f>IF(OR(A102&lt;=360,$E102&lt;70),IF(AND(Career!$F$15="Yes",$E102=62,$E101=61),Q102,R101*IF($B102="January",(1+IF(C102&gt;Personal!$L$18+1,Calculations!$C$22,Calculations!$C$21)),1)),0)</f>
        <v>196.78321187679231</v>
      </c>
      <c r="S102" s="12">
        <f>R102*(1-'Retiree Assumptions'!$F$8)</f>
        <v>153.49090526389801</v>
      </c>
      <c r="T102" s="12">
        <f>S102/(Calculations!$C$27^($A102-1+Calculations!$B$6/30))</f>
        <v>119.43059483214735</v>
      </c>
      <c r="U102" s="23">
        <f t="shared" si="79"/>
        <v>117.42702875719606</v>
      </c>
      <c r="W102">
        <f t="shared" si="119"/>
        <v>4</v>
      </c>
      <c r="X102">
        <f t="shared" si="94"/>
        <v>2033</v>
      </c>
      <c r="Y102">
        <f t="shared" si="95"/>
        <v>50</v>
      </c>
      <c r="Z102">
        <f t="shared" si="82"/>
        <v>48</v>
      </c>
      <c r="AA102" s="12">
        <f>S102*12*Subsidy!$I$15/Subsidy!$I$14</f>
        <v>1473.5126905334209</v>
      </c>
      <c r="AB102" s="12">
        <f>SUM(S$5:S102)*Subsidy!$I$15/Subsidy!$I$14</f>
        <v>10839.685793970211</v>
      </c>
      <c r="AC102" s="12">
        <f>N102*Subsidy!$E$15/Subsidy!$E$14</f>
        <v>1172.2224559799074</v>
      </c>
      <c r="AD102" s="12">
        <f t="shared" si="83"/>
        <v>14066.669471758889</v>
      </c>
      <c r="AE102" s="12">
        <f>$AP102*AC102/(Calculations!$D$27^(A102-1+Calculations!$B$6/30))</f>
        <v>871.46654550724065</v>
      </c>
      <c r="AF102" s="12">
        <f>IF(AE102=0,0,SUM(AE102:AE$903)*AC102/AE102)</f>
        <v>453450.41866934684</v>
      </c>
      <c r="AH102" s="164">
        <f>VLOOKUP(E102,Rates2,5)*VLOOKUP(E102,Mort_Imp_Retirees,C102-'Mort Imp Cume'!$C$4+2)</f>
        <v>1.3982207835883771E-4</v>
      </c>
      <c r="AI102" s="16">
        <f t="shared" si="84"/>
        <v>0.99986017792164117</v>
      </c>
      <c r="AJ102" s="164">
        <f>VLOOKUP(F102,Rates2,6)*VLOOKUP(F102,Mort_Imp_Survivors,C102-'Mort Imp Cume'!$C$4+2)</f>
        <v>6.5499857048840118E-5</v>
      </c>
      <c r="AK102" s="16">
        <f t="shared" si="85"/>
        <v>0.99993450014295115</v>
      </c>
      <c r="AL102" s="164">
        <f>VLOOKUP(F102,Rates2,7)*VLOOKUP(F102,Mort_Imp_Survivors,C102-'Mort Imp Cume'!$C$4+2)</f>
        <v>1.4900871099571861E-4</v>
      </c>
      <c r="AM102" s="16">
        <f t="shared" si="86"/>
        <v>0.99985099128900423</v>
      </c>
      <c r="AN102" s="108">
        <f>PRODUCT(AI$4:AI101)</f>
        <v>0.98944731224218463</v>
      </c>
      <c r="AO102" s="16">
        <f>PRODUCT(AK$4:AK101)</f>
        <v>0.9937103280764451</v>
      </c>
      <c r="AP102" s="16">
        <f>PRODUCT(AM$4:AM101)</f>
        <v>0.98614058661416282</v>
      </c>
      <c r="AQ102" s="16">
        <f t="shared" si="87"/>
        <v>0.98322401326253805</v>
      </c>
      <c r="AR102" s="16">
        <f t="shared" si="88"/>
        <v>6.2232989796465231E-3</v>
      </c>
      <c r="AS102" s="16">
        <f t="shared" si="89"/>
        <v>1.3746742034049866E-4</v>
      </c>
      <c r="AT102" s="16">
        <f t="shared" si="90"/>
        <v>1.0449038170500783E-2</v>
      </c>
      <c r="AU102" s="16">
        <f t="shared" si="91"/>
        <v>1.0364958731464043E-4</v>
      </c>
      <c r="AV102" s="16">
        <f t="shared" si="92"/>
        <v>1.3834657962426809E-4</v>
      </c>
      <c r="AW102" s="30">
        <f>(SUMPRODUCT(AV$5:AV101,A$5:A101)+SUM(AV$5:AV101)*(Calculations!$B$6/30-0.5)+AV$4*Calculations!$B$6/30/2)/SUM(AV$4:AV101)</f>
        <v>52.955048825325051</v>
      </c>
      <c r="AX102" s="16"/>
      <c r="AY102" s="12"/>
      <c r="AZ102" s="12"/>
    </row>
    <row r="103" spans="1:52" x14ac:dyDescent="0.25">
      <c r="A103">
        <f t="shared" si="80"/>
        <v>99</v>
      </c>
      <c r="B103" t="str">
        <f t="shared" si="104"/>
        <v>April</v>
      </c>
      <c r="C103">
        <f t="shared" si="75"/>
        <v>2033</v>
      </c>
      <c r="D103">
        <f t="shared" si="106"/>
        <v>203304</v>
      </c>
      <c r="E103">
        <f t="shared" ref="E103:F103" si="130">E91+1</f>
        <v>50</v>
      </c>
      <c r="F103">
        <f t="shared" si="130"/>
        <v>48</v>
      </c>
      <c r="G103" s="12">
        <f>G102*IF($B103="January",1+IF(C103&gt;Personal!$L$18+1,Calculations!$B$22,Calculations!$B$21),1)</f>
        <v>3027.4340288737276</v>
      </c>
      <c r="H103" s="12">
        <f>IF(AND(Career!$F$15="Yes",$E103=62,$E102=61),G103,H102*IF($B103="January",(1+IF(C103&gt;Personal!$L$18+1,Calculations!$C$22,Calculations!$C$21)),1))</f>
        <v>3027.4340288737276</v>
      </c>
      <c r="I103" s="12">
        <f>H103*(1-'Retiree Assumptions'!$F$8)</f>
        <v>2361.3985425215078</v>
      </c>
      <c r="J103" s="12">
        <f>I103/(Calculations!$C$27^($A103-1+Calculations!$B$6/30))</f>
        <v>1832.6955697024862</v>
      </c>
      <c r="K103" s="23">
        <f t="shared" si="77"/>
        <v>1813.1021584367234</v>
      </c>
      <c r="L103" s="12">
        <f>L102*IF($B103="January",(1+IF(C103&gt;Personal!$L$18+1,Calculations!$B$22,Calculations!$B$21)),1)</f>
        <v>1665.0887158805501</v>
      </c>
      <c r="M103" s="12">
        <f>IF(AND(Career!$F$15="Yes",$E103=62,$E102=61),L103,M102*IF($B103="January",(1+IF(C103&gt;Personal!$L$18+1,Calculations!$C$22,Calculations!$C$21)),1))</f>
        <v>1665.0887158805501</v>
      </c>
      <c r="N103" s="12">
        <f>M103*(1-'Retiree Assumptions'!$F$10)</f>
        <v>1465.2780699748841</v>
      </c>
      <c r="O103" s="12">
        <f>N103/(Calculations!$C$27^$AW103)/(Calculations!$D$27^($A103-1-$AW103+Calculations!$B$6/30))</f>
        <v>1120.6555853673974</v>
      </c>
      <c r="P103" s="23">
        <f t="shared" si="78"/>
        <v>11.862081761720543</v>
      </c>
      <c r="Q103" s="12">
        <f>IF(OR(A103&lt;=360,$E103&lt;70),Q102*IF($B103="January",(1+IF(C103&gt;Personal!$L$18+1,Calculations!$B$22,Calculations!$B$21)),1),0)</f>
        <v>196.78321187679231</v>
      </c>
      <c r="R103" s="12">
        <f>IF(OR(A103&lt;=360,$E103&lt;70),IF(AND(Career!$F$15="Yes",$E103=62,$E102=61),Q103,R102*IF($B103="January",(1+IF(C103&gt;Personal!$L$18+1,Calculations!$C$22,Calculations!$C$21)),1)),0)</f>
        <v>196.78321187679231</v>
      </c>
      <c r="S103" s="12">
        <f>R103*(1-'Retiree Assumptions'!$F$8)</f>
        <v>153.49090526389801</v>
      </c>
      <c r="T103" s="12">
        <f>S103/(Calculations!$C$27^($A103-1+Calculations!$B$6/30))</f>
        <v>119.12521203066161</v>
      </c>
      <c r="U103" s="23">
        <f t="shared" si="79"/>
        <v>117.10272143131293</v>
      </c>
      <c r="W103">
        <f t="shared" si="119"/>
        <v>4</v>
      </c>
      <c r="X103">
        <f t="shared" si="94"/>
        <v>2033</v>
      </c>
      <c r="Y103">
        <f t="shared" si="95"/>
        <v>50</v>
      </c>
      <c r="Z103">
        <f t="shared" si="82"/>
        <v>48</v>
      </c>
      <c r="AA103" s="12">
        <f>S103*12*Subsidy!$I$15/Subsidy!$I$14</f>
        <v>1473.5126905334209</v>
      </c>
      <c r="AB103" s="12">
        <f>SUM(S$5:S103)*Subsidy!$I$15/Subsidy!$I$14</f>
        <v>10962.478518181329</v>
      </c>
      <c r="AC103" s="12">
        <f>N103*Subsidy!$E$15/Subsidy!$E$14</f>
        <v>1172.2224559799074</v>
      </c>
      <c r="AD103" s="12">
        <f t="shared" si="83"/>
        <v>14066.669471758889</v>
      </c>
      <c r="AE103" s="12">
        <f>$AP103*AC103/(Calculations!$D$27^(A103-1+Calculations!$B$6/30))</f>
        <v>868.82834150970177</v>
      </c>
      <c r="AF103" s="12">
        <f>IF(AE103=0,0,SUM(AE103:AE$903)*AC103/AE103)</f>
        <v>453651.54246399278</v>
      </c>
      <c r="AH103" s="164">
        <f>VLOOKUP(E103,Rates2,5)*VLOOKUP(E103,Mort_Imp_Retirees,C103-'Mort Imp Cume'!$C$4+2)</f>
        <v>1.3982207835883771E-4</v>
      </c>
      <c r="AI103" s="16">
        <f t="shared" si="84"/>
        <v>0.99986017792164117</v>
      </c>
      <c r="AJ103" s="164">
        <f>VLOOKUP(F103,Rates2,6)*VLOOKUP(F103,Mort_Imp_Survivors,C103-'Mort Imp Cume'!$C$4+2)</f>
        <v>6.5499857048840118E-5</v>
      </c>
      <c r="AK103" s="16">
        <f t="shared" si="85"/>
        <v>0.99993450014295115</v>
      </c>
      <c r="AL103" s="164">
        <f>VLOOKUP(F103,Rates2,7)*VLOOKUP(F103,Mort_Imp_Survivors,C103-'Mort Imp Cume'!$C$4+2)</f>
        <v>1.4900871099571861E-4</v>
      </c>
      <c r="AM103" s="16">
        <f t="shared" si="86"/>
        <v>0.99985099128900423</v>
      </c>
      <c r="AN103" s="108">
        <f>PRODUCT(AI$4:AI102)</f>
        <v>0.98930896566256032</v>
      </c>
      <c r="AO103" s="16">
        <f>PRODUCT(AK$4:AK102)</f>
        <v>0.99364524019200817</v>
      </c>
      <c r="AP103" s="16">
        <f>PRODUCT(AM$4:AM102)</f>
        <v>0.98599364307649084</v>
      </c>
      <c r="AQ103" s="16">
        <f t="shared" si="87"/>
        <v>0.98302214480988193</v>
      </c>
      <c r="AR103" s="16">
        <f t="shared" si="88"/>
        <v>6.2868208526784056E-3</v>
      </c>
      <c r="AS103" s="16">
        <f t="shared" si="89"/>
        <v>1.3743919652267031E-4</v>
      </c>
      <c r="AT103" s="16">
        <f t="shared" si="90"/>
        <v>1.0584948593132349E-2</v>
      </c>
      <c r="AU103" s="16">
        <f t="shared" si="91"/>
        <v>1.0608574430731946E-4</v>
      </c>
      <c r="AV103" s="16">
        <f t="shared" si="92"/>
        <v>1.383272357179712E-4</v>
      </c>
      <c r="AW103" s="30">
        <f>(SUMPRODUCT(AV$5:AV102,A$5:A102)+SUM(AV$5:AV102)*(Calculations!$B$6/30-0.5)+AV$4*Calculations!$B$6/30/2)/SUM(AV$4:AV102)</f>
        <v>53.544420069986046</v>
      </c>
      <c r="AX103" s="16"/>
      <c r="AY103" s="12"/>
      <c r="AZ103" s="12"/>
    </row>
    <row r="104" spans="1:52" x14ac:dyDescent="0.25">
      <c r="A104">
        <f t="shared" si="80"/>
        <v>100</v>
      </c>
      <c r="B104" t="str">
        <f t="shared" si="104"/>
        <v>May</v>
      </c>
      <c r="C104">
        <f t="shared" si="75"/>
        <v>2033</v>
      </c>
      <c r="D104">
        <f t="shared" si="106"/>
        <v>203305</v>
      </c>
      <c r="E104">
        <f t="shared" ref="E104:F104" si="131">E92+1</f>
        <v>50</v>
      </c>
      <c r="F104">
        <f t="shared" si="131"/>
        <v>48</v>
      </c>
      <c r="G104" s="12">
        <f>G103*IF($B104="January",1+IF(C104&gt;Personal!$L$18+1,Calculations!$B$22,Calculations!$B$21),1)</f>
        <v>3027.4340288737276</v>
      </c>
      <c r="H104" s="12">
        <f>IF(AND(Career!$F$15="Yes",$E104=62,$E103=61),G104,H103*IF($B104="January",(1+IF(C104&gt;Personal!$L$18+1,Calculations!$C$22,Calculations!$C$21)),1))</f>
        <v>3027.4340288737276</v>
      </c>
      <c r="I104" s="12">
        <f>H104*(1-'Retiree Assumptions'!$F$8)</f>
        <v>2361.3985425215078</v>
      </c>
      <c r="J104" s="12">
        <f>I104/(Calculations!$C$27^($A104-1+Calculations!$B$6/30))</f>
        <v>1828.0093859977758</v>
      </c>
      <c r="K104" s="23">
        <f t="shared" si="77"/>
        <v>1808.21321139768</v>
      </c>
      <c r="L104" s="12">
        <f>L103*IF($B104="January",(1+IF(C104&gt;Personal!$L$18+1,Calculations!$B$22,Calculations!$B$21)),1)</f>
        <v>1665.0887158805501</v>
      </c>
      <c r="M104" s="12">
        <f>IF(AND(Career!$F$15="Yes",$E104=62,$E103=61),L104,M103*IF($B104="January",(1+IF(C104&gt;Personal!$L$18+1,Calculations!$C$22,Calculations!$C$21)),1))</f>
        <v>1665.0887158805501</v>
      </c>
      <c r="N104" s="12">
        <f>M104*(1-'Retiree Assumptions'!$F$10)</f>
        <v>1465.2780699748841</v>
      </c>
      <c r="O104" s="12">
        <f>N104/(Calculations!$C$27^$AW104)/(Calculations!$D$27^($A104-1-$AW104+Calculations!$B$6/30))</f>
        <v>1117.6411550394748</v>
      </c>
      <c r="P104" s="23">
        <f t="shared" si="78"/>
        <v>11.982019075007024</v>
      </c>
      <c r="Q104" s="12">
        <f>IF(OR(A104&lt;=360,$E104&lt;70),Q103*IF($B104="January",(1+IF(C104&gt;Personal!$L$18+1,Calculations!$B$22,Calculations!$B$21)),1),0)</f>
        <v>196.78321187679231</v>
      </c>
      <c r="R104" s="12">
        <f>IF(OR(A104&lt;=360,$E104&lt;70),IF(AND(Career!$F$15="Yes",$E104=62,$E103=61),Q104,R103*IF($B104="January",(1+IF(C104&gt;Personal!$L$18+1,Calculations!$C$22,Calculations!$C$21)),1)),0)</f>
        <v>196.78321187679231</v>
      </c>
      <c r="S104" s="12">
        <f>R104*(1-'Retiree Assumptions'!$F$8)</f>
        <v>153.49090526389801</v>
      </c>
      <c r="T104" s="12">
        <f>S104/(Calculations!$C$27^($A104-1+Calculations!$B$6/30))</f>
        <v>118.82061008985544</v>
      </c>
      <c r="U104" s="23">
        <f t="shared" si="79"/>
        <v>116.7793097701054</v>
      </c>
      <c r="W104">
        <f t="shared" si="119"/>
        <v>4</v>
      </c>
      <c r="X104">
        <f t="shared" si="94"/>
        <v>2033</v>
      </c>
      <c r="Y104">
        <f t="shared" si="95"/>
        <v>50</v>
      </c>
      <c r="Z104">
        <f t="shared" si="82"/>
        <v>48</v>
      </c>
      <c r="AA104" s="12">
        <f>S104*12*Subsidy!$I$15/Subsidy!$I$14</f>
        <v>1473.5126905334209</v>
      </c>
      <c r="AB104" s="12">
        <f>SUM(S$5:S104)*Subsidy!$I$15/Subsidy!$I$14</f>
        <v>11085.271242392448</v>
      </c>
      <c r="AC104" s="12">
        <f>N104*Subsidy!$E$15/Subsidy!$E$14</f>
        <v>1172.2224559799074</v>
      </c>
      <c r="AD104" s="12">
        <f t="shared" si="83"/>
        <v>14066.669471758889</v>
      </c>
      <c r="AE104" s="12">
        <f>$AP104*AC104/(Calculations!$D$27^(A104-1+Calculations!$B$6/30))</f>
        <v>866.19812418746176</v>
      </c>
      <c r="AF104" s="12">
        <f>IF(AE104=0,0,SUM(AE104:AE$903)*AC104/AE104)</f>
        <v>453853.27697260096</v>
      </c>
      <c r="AH104" s="164">
        <f>VLOOKUP(E104,Rates2,5)*VLOOKUP(E104,Mort_Imp_Retirees,C104-'Mort Imp Cume'!$C$4+2)</f>
        <v>1.3982207835883771E-4</v>
      </c>
      <c r="AI104" s="16">
        <f t="shared" si="84"/>
        <v>0.99986017792164117</v>
      </c>
      <c r="AJ104" s="164">
        <f>VLOOKUP(F104,Rates2,6)*VLOOKUP(F104,Mort_Imp_Survivors,C104-'Mort Imp Cume'!$C$4+2)</f>
        <v>6.5499857048840118E-5</v>
      </c>
      <c r="AK104" s="16">
        <f t="shared" si="85"/>
        <v>0.99993450014295115</v>
      </c>
      <c r="AL104" s="164">
        <f>VLOOKUP(F104,Rates2,7)*VLOOKUP(F104,Mort_Imp_Survivors,C104-'Mort Imp Cume'!$C$4+2)</f>
        <v>1.4900871099571861E-4</v>
      </c>
      <c r="AM104" s="16">
        <f t="shared" si="86"/>
        <v>0.99985099128900423</v>
      </c>
      <c r="AN104" s="108">
        <f>PRODUCT(AI$4:AI103)</f>
        <v>0.98917063842684239</v>
      </c>
      <c r="AO104" s="16">
        <f>PRODUCT(AK$4:AK103)</f>
        <v>0.99358015657081833</v>
      </c>
      <c r="AP104" s="16">
        <f>PRODUCT(AM$4:AM103)</f>
        <v>0.98584672143468599</v>
      </c>
      <c r="AQ104" s="16">
        <f t="shared" si="87"/>
        <v>0.9828203178033984</v>
      </c>
      <c r="AR104" s="16">
        <f t="shared" si="88"/>
        <v>6.3503206234440026E-3</v>
      </c>
      <c r="AS104" s="16">
        <f t="shared" si="89"/>
        <v>1.3741097849955238E-4</v>
      </c>
      <c r="AT104" s="16">
        <f t="shared" si="90"/>
        <v>1.0720810540109201E-2</v>
      </c>
      <c r="AU104" s="16">
        <f t="shared" si="91"/>
        <v>1.0855103304839402E-4</v>
      </c>
      <c r="AV104" s="16">
        <f t="shared" si="92"/>
        <v>1.3830789451637948E-4</v>
      </c>
      <c r="AW104" s="30">
        <f>(SUMPRODUCT(AV$5:AV103,A$5:A103)+SUM(AV$5:AV103)*(Calculations!$B$6/30-0.5)+AV$4*Calculations!$B$6/30/2)/SUM(AV$4:AV103)</f>
        <v>54.131426819607491</v>
      </c>
      <c r="AX104" s="16"/>
      <c r="AY104" s="12"/>
      <c r="AZ104" s="12"/>
    </row>
    <row r="105" spans="1:52" x14ac:dyDescent="0.25">
      <c r="A105">
        <f t="shared" si="80"/>
        <v>101</v>
      </c>
      <c r="B105" t="str">
        <f t="shared" si="104"/>
        <v>June</v>
      </c>
      <c r="C105">
        <f t="shared" si="75"/>
        <v>2033</v>
      </c>
      <c r="D105">
        <f t="shared" si="106"/>
        <v>203306</v>
      </c>
      <c r="E105">
        <f t="shared" ref="E105:F105" si="132">E93+1</f>
        <v>50</v>
      </c>
      <c r="F105">
        <f t="shared" si="132"/>
        <v>48</v>
      </c>
      <c r="G105" s="12">
        <f>G104*IF($B105="January",1+IF(C105&gt;Personal!$L$18+1,Calculations!$B$22,Calculations!$B$21),1)</f>
        <v>3027.4340288737276</v>
      </c>
      <c r="H105" s="12">
        <f>IF(AND(Career!$F$15="Yes",$E105=62,$E104=61),G105,H104*IF($B105="January",(1+IF(C105&gt;Personal!$L$18+1,Calculations!$C$22,Calculations!$C$21)),1))</f>
        <v>3027.4340288737276</v>
      </c>
      <c r="I105" s="12">
        <f>H105*(1-'Retiree Assumptions'!$F$8)</f>
        <v>2361.3985425215078</v>
      </c>
      <c r="J105" s="12">
        <f>I105/(Calculations!$C$27^($A105-1+Calculations!$B$6/30))</f>
        <v>1823.3351848165551</v>
      </c>
      <c r="K105" s="23">
        <f t="shared" si="77"/>
        <v>1803.3374471807067</v>
      </c>
      <c r="L105" s="12">
        <f>L104*IF($B105="January",(1+IF(C105&gt;Personal!$L$18+1,Calculations!$B$22,Calculations!$B$21)),1)</f>
        <v>1665.0887158805501</v>
      </c>
      <c r="M105" s="12">
        <f>IF(AND(Career!$F$15="Yes",$E105=62,$E104=61),L105,M104*IF($B105="January",(1+IF(C105&gt;Personal!$L$18+1,Calculations!$C$22,Calculations!$C$21)),1))</f>
        <v>1665.0887158805501</v>
      </c>
      <c r="N105" s="12">
        <f>M105*(1-'Retiree Assumptions'!$F$10)</f>
        <v>1465.2780699748841</v>
      </c>
      <c r="O105" s="12">
        <f>N105/(Calculations!$C$27^$AW105)/(Calculations!$D$27^($A105-1-$AW105+Calculations!$B$6/30))</f>
        <v>1114.6340149080982</v>
      </c>
      <c r="P105" s="23">
        <f t="shared" si="78"/>
        <v>12.101162424719686</v>
      </c>
      <c r="Q105" s="12">
        <f>IF(OR(A105&lt;=360,$E105&lt;70),Q104*IF($B105="January",(1+IF(C105&gt;Personal!$L$18+1,Calculations!$B$22,Calculations!$B$21)),1),0)</f>
        <v>196.78321187679231</v>
      </c>
      <c r="R105" s="12">
        <f>IF(OR(A105&lt;=360,$E105&lt;70),IF(AND(Career!$F$15="Yes",$E105=62,$E104=61),Q105,R104*IF($B105="January",(1+IF(C105&gt;Personal!$L$18+1,Calculations!$C$22,Calculations!$C$21)),1)),0)</f>
        <v>196.78321187679231</v>
      </c>
      <c r="S105" s="12">
        <f>R105*(1-'Retiree Assumptions'!$F$8)</f>
        <v>153.49090526389801</v>
      </c>
      <c r="T105" s="12">
        <f>S105/(Calculations!$C$27^($A105-1+Calculations!$B$6/30))</f>
        <v>118.51678701307608</v>
      </c>
      <c r="U105" s="23">
        <f t="shared" si="79"/>
        <v>116.45679129994691</v>
      </c>
      <c r="W105">
        <f t="shared" si="119"/>
        <v>4</v>
      </c>
      <c r="X105">
        <f t="shared" si="94"/>
        <v>2033</v>
      </c>
      <c r="Y105">
        <f t="shared" si="95"/>
        <v>50</v>
      </c>
      <c r="Z105">
        <f t="shared" si="82"/>
        <v>48</v>
      </c>
      <c r="AA105" s="12">
        <f>S105*12*Subsidy!$I$15/Subsidy!$I$14</f>
        <v>1473.5126905334209</v>
      </c>
      <c r="AB105" s="12">
        <f>SUM(S$5:S105)*Subsidy!$I$15/Subsidy!$I$14</f>
        <v>11208.063966603566</v>
      </c>
      <c r="AC105" s="12">
        <f>N105*Subsidy!$E$15/Subsidy!$E$14</f>
        <v>1172.2224559799074</v>
      </c>
      <c r="AD105" s="12">
        <f t="shared" si="83"/>
        <v>14066.669471758889</v>
      </c>
      <c r="AE105" s="12">
        <f>$AP105*AC105/(Calculations!$D$27^(A105-1+Calculations!$B$6/30))</f>
        <v>863.57586936233622</v>
      </c>
      <c r="AF105" s="12">
        <f>IF(AE105=0,0,SUM(AE105:AE$903)*AC105/AE105)</f>
        <v>454055.62404960906</v>
      </c>
      <c r="AH105" s="164">
        <f>VLOOKUP(E105,Rates2,5)*VLOOKUP(E105,Mort_Imp_Retirees,C105-'Mort Imp Cume'!$C$4+2)</f>
        <v>1.3982207835883771E-4</v>
      </c>
      <c r="AI105" s="16">
        <f t="shared" si="84"/>
        <v>0.99986017792164117</v>
      </c>
      <c r="AJ105" s="164">
        <f>VLOOKUP(F105,Rates2,6)*VLOOKUP(F105,Mort_Imp_Survivors,C105-'Mort Imp Cume'!$C$4+2)</f>
        <v>6.5499857048840118E-5</v>
      </c>
      <c r="AK105" s="16">
        <f t="shared" si="85"/>
        <v>0.99993450014295115</v>
      </c>
      <c r="AL105" s="164">
        <f>VLOOKUP(F105,Rates2,7)*VLOOKUP(F105,Mort_Imp_Survivors,C105-'Mort Imp Cume'!$C$4+2)</f>
        <v>1.4900871099571861E-4</v>
      </c>
      <c r="AM105" s="16">
        <f t="shared" si="86"/>
        <v>0.99985099128900423</v>
      </c>
      <c r="AN105" s="108">
        <f>PRODUCT(AI$4:AI104)</f>
        <v>0.98903233053232598</v>
      </c>
      <c r="AO105" s="16">
        <f>PRODUCT(AK$4:AK104)</f>
        <v>0.99351507721259635</v>
      </c>
      <c r="AP105" s="16">
        <f>PRODUCT(AM$4:AM104)</f>
        <v>0.98569982168548564</v>
      </c>
      <c r="AQ105" s="16">
        <f t="shared" si="87"/>
        <v>0.98261853223457796</v>
      </c>
      <c r="AR105" s="16">
        <f t="shared" si="88"/>
        <v>6.4137982977480155E-3</v>
      </c>
      <c r="AS105" s="16">
        <f t="shared" si="89"/>
        <v>1.3738276626995514E-4</v>
      </c>
      <c r="AT105" s="16">
        <f t="shared" si="90"/>
        <v>1.0856624024449342E-2</v>
      </c>
      <c r="AU105" s="16">
        <f t="shared" si="91"/>
        <v>1.1104544322468497E-4</v>
      </c>
      <c r="AV105" s="16">
        <f t="shared" si="92"/>
        <v>1.3828855601911476E-4</v>
      </c>
      <c r="AW105" s="30">
        <f>(SUMPRODUCT(AV$5:AV104,A$5:A104)+SUM(AV$5:AV104)*(Calculations!$B$6/30-0.5)+AV$4*Calculations!$B$6/30/2)/SUM(AV$4:AV104)</f>
        <v>54.716158128953609</v>
      </c>
      <c r="AX105" s="16"/>
      <c r="AY105" s="12"/>
      <c r="AZ105" s="12"/>
    </row>
    <row r="106" spans="1:52" x14ac:dyDescent="0.25">
      <c r="A106">
        <f t="shared" si="80"/>
        <v>102</v>
      </c>
      <c r="B106" t="str">
        <f t="shared" si="104"/>
        <v>July</v>
      </c>
      <c r="C106">
        <f t="shared" si="75"/>
        <v>2033</v>
      </c>
      <c r="D106">
        <f t="shared" si="106"/>
        <v>203307</v>
      </c>
      <c r="E106">
        <f t="shared" ref="E106:F106" si="133">E94+1</f>
        <v>50</v>
      </c>
      <c r="F106">
        <f t="shared" si="133"/>
        <v>48</v>
      </c>
      <c r="G106" s="12">
        <f>G105*IF($B106="January",1+IF(C106&gt;Personal!$L$18+1,Calculations!$B$22,Calculations!$B$21),1)</f>
        <v>3027.4340288737276</v>
      </c>
      <c r="H106" s="12">
        <f>IF(AND(Career!$F$15="Yes",$E106=62,$E105=61),G106,H105*IF($B106="January",(1+IF(C106&gt;Personal!$L$18+1,Calculations!$C$22,Calculations!$C$21)),1))</f>
        <v>3027.4340288737276</v>
      </c>
      <c r="I106" s="12">
        <f>H106*(1-'Retiree Assumptions'!$F$8)</f>
        <v>2361.3985425215078</v>
      </c>
      <c r="J106" s="12">
        <f>I106/(Calculations!$C$27^($A106-1+Calculations!$B$6/30))</f>
        <v>1818.672935519636</v>
      </c>
      <c r="K106" s="23">
        <f t="shared" si="77"/>
        <v>1798.474830238928</v>
      </c>
      <c r="L106" s="12">
        <f>L105*IF($B106="January",(1+IF(C106&gt;Personal!$L$18+1,Calculations!$B$22,Calculations!$B$21)),1)</f>
        <v>1665.0887158805501</v>
      </c>
      <c r="M106" s="12">
        <f>IF(AND(Career!$F$15="Yes",$E106=62,$E105=61),L106,M105*IF($B106="January",(1+IF(C106&gt;Personal!$L$18+1,Calculations!$C$22,Calculations!$C$21)),1))</f>
        <v>1665.0887158805501</v>
      </c>
      <c r="N106" s="12">
        <f>M106*(1-'Retiree Assumptions'!$F$10)</f>
        <v>1465.2780699748841</v>
      </c>
      <c r="O106" s="12">
        <f>N106/(Calculations!$C$27^$AW106)/(Calculations!$D$27^($A106-1-$AW106+Calculations!$B$6/30))</f>
        <v>1111.6341801062565</v>
      </c>
      <c r="P106" s="23">
        <f t="shared" si="78"/>
        <v>12.219515399196814</v>
      </c>
      <c r="Q106" s="12">
        <f>IF(OR(A106&lt;=360,$E106&lt;70),Q105*IF($B106="January",(1+IF(C106&gt;Personal!$L$18+1,Calculations!$B$22,Calculations!$B$21)),1),0)</f>
        <v>196.78321187679231</v>
      </c>
      <c r="R106" s="12">
        <f>IF(OR(A106&lt;=360,$E106&lt;70),IF(AND(Career!$F$15="Yes",$E106=62,$E105=61),Q106,R105*IF($B106="January",(1+IF(C106&gt;Personal!$L$18+1,Calculations!$C$22,Calculations!$C$21)),1)),0)</f>
        <v>196.78321187679231</v>
      </c>
      <c r="S106" s="12">
        <f>R106*(1-'Retiree Assumptions'!$F$8)</f>
        <v>153.49090526389801</v>
      </c>
      <c r="T106" s="12">
        <f>S106/(Calculations!$C$27^($A106-1+Calculations!$B$6/30))</f>
        <v>118.21374080877635</v>
      </c>
      <c r="U106" s="23">
        <f t="shared" si="79"/>
        <v>116.13516355404261</v>
      </c>
      <c r="W106">
        <f t="shared" si="119"/>
        <v>4</v>
      </c>
      <c r="X106">
        <f t="shared" si="94"/>
        <v>2033</v>
      </c>
      <c r="Y106">
        <f t="shared" si="95"/>
        <v>50</v>
      </c>
      <c r="Z106">
        <f t="shared" si="82"/>
        <v>48</v>
      </c>
      <c r="AA106" s="12">
        <f>S106*12*Subsidy!$I$15/Subsidy!$I$14</f>
        <v>1473.5126905334209</v>
      </c>
      <c r="AB106" s="12">
        <f>SUM(S$5:S106)*Subsidy!$I$15/Subsidy!$I$14</f>
        <v>11330.856690814684</v>
      </c>
      <c r="AC106" s="12">
        <f>N106*Subsidy!$E$15/Subsidy!$E$14</f>
        <v>1172.2224559799074</v>
      </c>
      <c r="AD106" s="12">
        <f t="shared" si="83"/>
        <v>14066.669471758889</v>
      </c>
      <c r="AE106" s="12">
        <f>$AP106*AC106/(Calculations!$D$27^(A106-1+Calculations!$B$6/30))</f>
        <v>860.96155292933577</v>
      </c>
      <c r="AF106" s="12">
        <f>IF(AE106=0,0,SUM(AE106:AE$903)*AC106/AE106)</f>
        <v>454258.58555508603</v>
      </c>
      <c r="AH106" s="164">
        <f>VLOOKUP(E106,Rates2,5)*VLOOKUP(E106,Mort_Imp_Retirees,C106-'Mort Imp Cume'!$C$4+2)</f>
        <v>1.3982207835883771E-4</v>
      </c>
      <c r="AI106" s="16">
        <f t="shared" si="84"/>
        <v>0.99986017792164117</v>
      </c>
      <c r="AJ106" s="164">
        <f>VLOOKUP(F106,Rates2,6)*VLOOKUP(F106,Mort_Imp_Survivors,C106-'Mort Imp Cume'!$C$4+2)</f>
        <v>6.5499857048840118E-5</v>
      </c>
      <c r="AK106" s="16">
        <f t="shared" si="85"/>
        <v>0.99993450014295115</v>
      </c>
      <c r="AL106" s="164">
        <f>VLOOKUP(F106,Rates2,7)*VLOOKUP(F106,Mort_Imp_Survivors,C106-'Mort Imp Cume'!$C$4+2)</f>
        <v>1.4900871099571861E-4</v>
      </c>
      <c r="AM106" s="16">
        <f t="shared" si="86"/>
        <v>0.99985099128900423</v>
      </c>
      <c r="AN106" s="108">
        <f>PRODUCT(AI$4:AI105)</f>
        <v>0.98889404197630681</v>
      </c>
      <c r="AO106" s="16">
        <f>PRODUCT(AK$4:AK105)</f>
        <v>0.99345000211706302</v>
      </c>
      <c r="AP106" s="16">
        <f>PRODUCT(AM$4:AM105)</f>
        <v>0.98555294382562753</v>
      </c>
      <c r="AQ106" s="16">
        <f t="shared" si="87"/>
        <v>0.98241678809491306</v>
      </c>
      <c r="AR106" s="16">
        <f t="shared" si="88"/>
        <v>6.4772538813937979E-3</v>
      </c>
      <c r="AS106" s="16">
        <f t="shared" si="89"/>
        <v>1.3735455983268912E-4</v>
      </c>
      <c r="AT106" s="16">
        <f t="shared" si="90"/>
        <v>1.0992389059167648E-2</v>
      </c>
      <c r="AU106" s="16">
        <f t="shared" si="91"/>
        <v>1.1356896452549212E-4</v>
      </c>
      <c r="AV106" s="16">
        <f t="shared" si="92"/>
        <v>1.3826922022579891E-4</v>
      </c>
      <c r="AW106" s="30">
        <f>(SUMPRODUCT(AV$5:AV105,A$5:A105)+SUM(AV$5:AV105)*(Calculations!$B$6/30-0.5)+AV$4*Calculations!$B$6/30/2)/SUM(AV$4:AV105)</f>
        <v>55.298698592691281</v>
      </c>
      <c r="AX106" s="16"/>
      <c r="AY106" s="12"/>
      <c r="AZ106" s="12"/>
    </row>
    <row r="107" spans="1:52" x14ac:dyDescent="0.25">
      <c r="A107">
        <f t="shared" si="80"/>
        <v>103</v>
      </c>
      <c r="B107" t="str">
        <f t="shared" si="104"/>
        <v>August</v>
      </c>
      <c r="C107">
        <f t="shared" si="75"/>
        <v>2033</v>
      </c>
      <c r="D107">
        <f t="shared" si="106"/>
        <v>203308</v>
      </c>
      <c r="E107">
        <f t="shared" ref="E107:F107" si="134">E95+1</f>
        <v>50</v>
      </c>
      <c r="F107">
        <f t="shared" si="134"/>
        <v>48</v>
      </c>
      <c r="G107" s="12">
        <f>G106*IF($B107="January",1+IF(C107&gt;Personal!$L$18+1,Calculations!$B$22,Calculations!$B$21),1)</f>
        <v>3027.4340288737276</v>
      </c>
      <c r="H107" s="12">
        <f>IF(AND(Career!$F$15="Yes",$E107=62,$E106=61),G107,H106*IF($B107="January",(1+IF(C107&gt;Personal!$L$18+1,Calculations!$C$22,Calculations!$C$21)),1))</f>
        <v>3027.4340288737276</v>
      </c>
      <c r="I107" s="12">
        <f>H107*(1-'Retiree Assumptions'!$F$8)</f>
        <v>2361.3985425215078</v>
      </c>
      <c r="J107" s="12">
        <f>I107/(Calculations!$C$27^($A107-1+Calculations!$B$6/30))</f>
        <v>1814.0226075461728</v>
      </c>
      <c r="K107" s="23">
        <f t="shared" si="77"/>
        <v>1793.6253251213172</v>
      </c>
      <c r="L107" s="12">
        <f>L106*IF($B107="January",(1+IF(C107&gt;Personal!$L$18+1,Calculations!$B$22,Calculations!$B$21)),1)</f>
        <v>1665.0887158805501</v>
      </c>
      <c r="M107" s="12">
        <f>IF(AND(Career!$F$15="Yes",$E107=62,$E106=61),L107,M106*IF($B107="January",(1+IF(C107&gt;Personal!$L$18+1,Calculations!$C$22,Calculations!$C$21)),1))</f>
        <v>1665.0887158805501</v>
      </c>
      <c r="N107" s="12">
        <f>M107*(1-'Retiree Assumptions'!$F$10)</f>
        <v>1465.2780699748841</v>
      </c>
      <c r="O107" s="12">
        <f>N107/(Calculations!$C$27^$AW107)/(Calculations!$D$27^($A107-1-$AW107+Calculations!$B$6/30))</f>
        <v>1108.6416639685415</v>
      </c>
      <c r="P107" s="23">
        <f t="shared" si="78"/>
        <v>12.337081572700058</v>
      </c>
      <c r="Q107" s="12">
        <f>IF(OR(A107&lt;=360,$E107&lt;70),Q106*IF($B107="January",(1+IF(C107&gt;Personal!$L$18+1,Calculations!$B$22,Calculations!$B$21)),1),0)</f>
        <v>196.78321187679231</v>
      </c>
      <c r="R107" s="12">
        <f>IF(OR(A107&lt;=360,$E107&lt;70),IF(AND(Career!$F$15="Yes",$E107=62,$E106=61),Q107,R106*IF($B107="January",(1+IF(C107&gt;Personal!$L$18+1,Calculations!$C$22,Calculations!$C$21)),1)),0)</f>
        <v>196.78321187679231</v>
      </c>
      <c r="S107" s="12">
        <f>R107*(1-'Retiree Assumptions'!$F$8)</f>
        <v>153.49090526389801</v>
      </c>
      <c r="T107" s="12">
        <f>S107/(Calculations!$C$27^($A107-1+Calculations!$B$6/30))</f>
        <v>117.91146949050123</v>
      </c>
      <c r="U107" s="23">
        <f t="shared" si="79"/>
        <v>115.81442407241025</v>
      </c>
      <c r="W107">
        <f t="shared" si="119"/>
        <v>4</v>
      </c>
      <c r="X107">
        <f t="shared" si="94"/>
        <v>2033</v>
      </c>
      <c r="Y107">
        <f t="shared" si="95"/>
        <v>50</v>
      </c>
      <c r="Z107">
        <f t="shared" si="82"/>
        <v>48</v>
      </c>
      <c r="AA107" s="12">
        <f>S107*12*Subsidy!$I$15/Subsidy!$I$14</f>
        <v>1473.5126905334209</v>
      </c>
      <c r="AB107" s="12">
        <f>SUM(S$5:S107)*Subsidy!$I$15/Subsidy!$I$14</f>
        <v>11453.649415025802</v>
      </c>
      <c r="AC107" s="12">
        <f>N107*Subsidy!$E$15/Subsidy!$E$14</f>
        <v>1172.2224559799074</v>
      </c>
      <c r="AD107" s="12">
        <f t="shared" si="83"/>
        <v>14066.669471758889</v>
      </c>
      <c r="AE107" s="12">
        <f>$AP107*AC107/(Calculations!$D$27^(A107-1+Calculations!$B$6/30))</f>
        <v>858.35515085644477</v>
      </c>
      <c r="AF107" s="12">
        <f>IF(AE107=0,0,SUM(AE107:AE$903)*AC107/AE107)</f>
        <v>454462.16335474834</v>
      </c>
      <c r="AH107" s="164">
        <f>VLOOKUP(E107,Rates2,5)*VLOOKUP(E107,Mort_Imp_Retirees,C107-'Mort Imp Cume'!$C$4+2)</f>
        <v>1.3982207835883771E-4</v>
      </c>
      <c r="AI107" s="16">
        <f t="shared" si="84"/>
        <v>0.99986017792164117</v>
      </c>
      <c r="AJ107" s="164">
        <f>VLOOKUP(F107,Rates2,6)*VLOOKUP(F107,Mort_Imp_Survivors,C107-'Mort Imp Cume'!$C$4+2)</f>
        <v>6.5499857048840118E-5</v>
      </c>
      <c r="AK107" s="16">
        <f t="shared" si="85"/>
        <v>0.99993450014295115</v>
      </c>
      <c r="AL107" s="164">
        <f>VLOOKUP(F107,Rates2,7)*VLOOKUP(F107,Mort_Imp_Survivors,C107-'Mort Imp Cume'!$C$4+2)</f>
        <v>1.4900871099571861E-4</v>
      </c>
      <c r="AM107" s="16">
        <f t="shared" si="86"/>
        <v>0.99985099128900423</v>
      </c>
      <c r="AN107" s="108">
        <f>PRODUCT(AI$4:AI106)</f>
        <v>0.98875577275608106</v>
      </c>
      <c r="AO107" s="16">
        <f>PRODUCT(AK$4:AK106)</f>
        <v>0.99338493128393923</v>
      </c>
      <c r="AP107" s="16">
        <f>PRODUCT(AM$4:AM106)</f>
        <v>0.98540608785185002</v>
      </c>
      <c r="AQ107" s="16">
        <f t="shared" si="87"/>
        <v>0.98221508537589786</v>
      </c>
      <c r="AR107" s="16">
        <f t="shared" si="88"/>
        <v>6.5406873801832415E-3</v>
      </c>
      <c r="AS107" s="16">
        <f t="shared" si="89"/>
        <v>1.3732635918656505E-4</v>
      </c>
      <c r="AT107" s="16">
        <f t="shared" si="90"/>
        <v>1.1128105657275867E-2</v>
      </c>
      <c r="AU107" s="16">
        <f t="shared" si="91"/>
        <v>1.1612158664303478E-4</v>
      </c>
      <c r="AV107" s="16">
        <f t="shared" si="92"/>
        <v>1.3824988713605389E-4</v>
      </c>
      <c r="AW107" s="30">
        <f>(SUMPRODUCT(AV$5:AV106,A$5:A106)+SUM(AV$5:AV106)*(Calculations!$B$6/30-0.5)+AV$4*Calculations!$B$6/30/2)/SUM(AV$4:AV106)</f>
        <v>55.87912862115418</v>
      </c>
      <c r="AX107" s="16"/>
      <c r="AY107" s="12"/>
      <c r="AZ107" s="12"/>
    </row>
    <row r="108" spans="1:52" x14ac:dyDescent="0.25">
      <c r="A108">
        <f t="shared" si="80"/>
        <v>104</v>
      </c>
      <c r="B108" t="str">
        <f t="shared" si="104"/>
        <v>September</v>
      </c>
      <c r="C108">
        <f t="shared" si="75"/>
        <v>2033</v>
      </c>
      <c r="D108">
        <f t="shared" si="106"/>
        <v>203309</v>
      </c>
      <c r="E108">
        <f t="shared" ref="E108:F108" si="135">E96+1</f>
        <v>50</v>
      </c>
      <c r="F108">
        <f t="shared" si="135"/>
        <v>48</v>
      </c>
      <c r="G108" s="12">
        <f>G107*IF($B108="January",1+IF(C108&gt;Personal!$L$18+1,Calculations!$B$22,Calculations!$B$21),1)</f>
        <v>3027.4340288737276</v>
      </c>
      <c r="H108" s="12">
        <f>IF(AND(Career!$F$15="Yes",$E108=62,$E107=61),G108,H107*IF($B108="January",(1+IF(C108&gt;Personal!$L$18+1,Calculations!$C$22,Calculations!$C$21)),1))</f>
        <v>3027.4340288737276</v>
      </c>
      <c r="I108" s="12">
        <f>H108*(1-'Retiree Assumptions'!$F$8)</f>
        <v>2361.3985425215078</v>
      </c>
      <c r="J108" s="12">
        <f>I108/(Calculations!$C$27^($A108-1+Calculations!$B$6/30))</f>
        <v>1809.3841704134643</v>
      </c>
      <c r="K108" s="23">
        <f t="shared" si="77"/>
        <v>1788.78889647244</v>
      </c>
      <c r="L108" s="12">
        <f>L107*IF($B108="January",(1+IF(C108&gt;Personal!$L$18+1,Calculations!$B$22,Calculations!$B$21)),1)</f>
        <v>1665.0887158805501</v>
      </c>
      <c r="M108" s="12">
        <f>IF(AND(Career!$F$15="Yes",$E108=62,$E107=61),L108,M107*IF($B108="January",(1+IF(C108&gt;Personal!$L$18+1,Calculations!$C$22,Calculations!$C$21)),1))</f>
        <v>1665.0887158805501</v>
      </c>
      <c r="N108" s="12">
        <f>M108*(1-'Retiree Assumptions'!$F$10)</f>
        <v>1465.2780699748841</v>
      </c>
      <c r="O108" s="12">
        <f>N108/(Calculations!$C$27^$AW108)/(Calculations!$D$27^($A108-1-$AW108+Calculations!$B$6/30))</f>
        <v>1105.656478144421</v>
      </c>
      <c r="P108" s="23">
        <f t="shared" si="78"/>
        <v>12.453864505464058</v>
      </c>
      <c r="Q108" s="12">
        <f>IF(OR(A108&lt;=360,$E108&lt;70),Q107*IF($B108="January",(1+IF(C108&gt;Personal!$L$18+1,Calculations!$B$22,Calculations!$B$21)),1),0)</f>
        <v>196.78321187679231</v>
      </c>
      <c r="R108" s="12">
        <f>IF(OR(A108&lt;=360,$E108&lt;70),IF(AND(Career!$F$15="Yes",$E108=62,$E107=61),Q108,R107*IF($B108="January",(1+IF(C108&gt;Personal!$L$18+1,Calculations!$C$22,Calculations!$C$21)),1)),0)</f>
        <v>196.78321187679231</v>
      </c>
      <c r="S108" s="12">
        <f>R108*(1-'Retiree Assumptions'!$F$8)</f>
        <v>153.49090526389801</v>
      </c>
      <c r="T108" s="12">
        <f>S108/(Calculations!$C$27^($A108-1+Calculations!$B$6/30))</f>
        <v>117.60997107687518</v>
      </c>
      <c r="U108" s="23">
        <f t="shared" si="79"/>
        <v>115.49457040186154</v>
      </c>
      <c r="W108">
        <f t="shared" si="119"/>
        <v>4</v>
      </c>
      <c r="X108">
        <f t="shared" si="94"/>
        <v>2033</v>
      </c>
      <c r="Y108">
        <f t="shared" si="95"/>
        <v>50</v>
      </c>
      <c r="Z108">
        <f t="shared" si="82"/>
        <v>48</v>
      </c>
      <c r="AA108" s="12">
        <f>S108*12*Subsidy!$I$15/Subsidy!$I$14</f>
        <v>1473.5126905334209</v>
      </c>
      <c r="AB108" s="12">
        <f>SUM(S$5:S108)*Subsidy!$I$15/Subsidy!$I$14</f>
        <v>11576.44213923692</v>
      </c>
      <c r="AC108" s="12">
        <f>N108*Subsidy!$E$15/Subsidy!$E$14</f>
        <v>1172.2224559799074</v>
      </c>
      <c r="AD108" s="12">
        <f t="shared" si="83"/>
        <v>14066.669471758889</v>
      </c>
      <c r="AE108" s="12">
        <f>$AP108*AC108/(Calculations!$D$27^(A108-1+Calculations!$B$6/30))</f>
        <v>855.75663918439966</v>
      </c>
      <c r="AF108" s="12">
        <f>IF(AE108=0,0,SUM(AE108:AE$903)*AC108/AE108)</f>
        <v>454666.35931997834</v>
      </c>
      <c r="AH108" s="164">
        <f>VLOOKUP(E108,Rates2,5)*VLOOKUP(E108,Mort_Imp_Retirees,C108-'Mort Imp Cume'!$C$4+2)</f>
        <v>1.3982207835883771E-4</v>
      </c>
      <c r="AI108" s="16">
        <f t="shared" si="84"/>
        <v>0.99986017792164117</v>
      </c>
      <c r="AJ108" s="164">
        <f>VLOOKUP(F108,Rates2,6)*VLOOKUP(F108,Mort_Imp_Survivors,C108-'Mort Imp Cume'!$C$4+2)</f>
        <v>6.5499857048840118E-5</v>
      </c>
      <c r="AK108" s="16">
        <f t="shared" si="85"/>
        <v>0.99993450014295115</v>
      </c>
      <c r="AL108" s="164">
        <f>VLOOKUP(F108,Rates2,7)*VLOOKUP(F108,Mort_Imp_Survivors,C108-'Mort Imp Cume'!$C$4+2)</f>
        <v>1.4900871099571861E-4</v>
      </c>
      <c r="AM108" s="16">
        <f t="shared" si="86"/>
        <v>0.99985099128900423</v>
      </c>
      <c r="AN108" s="108">
        <f>PRODUCT(AI$4:AI107)</f>
        <v>0.988617522868945</v>
      </c>
      <c r="AO108" s="16">
        <f>PRODUCT(AK$4:AK107)</f>
        <v>0.99331986471294564</v>
      </c>
      <c r="AP108" s="16">
        <f>PRODUCT(AM$4:AM107)</f>
        <v>0.98525925376089185</v>
      </c>
      <c r="AQ108" s="16">
        <f t="shared" si="87"/>
        <v>0.98201342406902792</v>
      </c>
      <c r="AR108" s="16">
        <f t="shared" si="88"/>
        <v>6.6040987999171066E-3</v>
      </c>
      <c r="AS108" s="16">
        <f t="shared" si="89"/>
        <v>1.3729816433039396E-4</v>
      </c>
      <c r="AT108" s="16">
        <f t="shared" si="90"/>
        <v>1.1263773831782616E-2</v>
      </c>
      <c r="AU108" s="16">
        <f t="shared" si="91"/>
        <v>1.1870329927235815E-4</v>
      </c>
      <c r="AV108" s="16">
        <f t="shared" si="92"/>
        <v>1.3823055674950165E-4</v>
      </c>
      <c r="AW108" s="30">
        <f>(SUMPRODUCT(AV$5:AV107,A$5:A107)+SUM(AV$5:AV107)*(Calculations!$B$6/30-0.5)+AV$4*Calculations!$B$6/30/2)/SUM(AV$4:AV107)</f>
        <v>56.457524695896424</v>
      </c>
      <c r="AX108" s="16"/>
      <c r="AY108" s="12"/>
      <c r="AZ108" s="12"/>
    </row>
    <row r="109" spans="1:52" x14ac:dyDescent="0.25">
      <c r="A109">
        <f t="shared" si="80"/>
        <v>105</v>
      </c>
      <c r="B109" t="str">
        <f t="shared" si="104"/>
        <v>October</v>
      </c>
      <c r="C109">
        <f t="shared" si="75"/>
        <v>2033</v>
      </c>
      <c r="D109">
        <f t="shared" si="106"/>
        <v>203310</v>
      </c>
      <c r="E109">
        <f t="shared" ref="E109:F109" si="136">E97+1</f>
        <v>50</v>
      </c>
      <c r="F109">
        <f t="shared" si="136"/>
        <v>48</v>
      </c>
      <c r="G109" s="12">
        <f>G108*IF($B109="January",1+IF(C109&gt;Personal!$L$18+1,Calculations!$B$22,Calculations!$B$21),1)</f>
        <v>3027.4340288737276</v>
      </c>
      <c r="H109" s="12">
        <f>IF(AND(Career!$F$15="Yes",$E109=62,$E108=61),G109,H108*IF($B109="January",(1+IF(C109&gt;Personal!$L$18+1,Calculations!$C$22,Calculations!$C$21)),1))</f>
        <v>3027.4340288737276</v>
      </c>
      <c r="I109" s="12">
        <f>H109*(1-'Retiree Assumptions'!$F$8)</f>
        <v>2361.3985425215078</v>
      </c>
      <c r="J109" s="12">
        <f>I109/(Calculations!$C$27^($A109-1+Calculations!$B$6/30))</f>
        <v>1804.7575937167521</v>
      </c>
      <c r="K109" s="23">
        <f t="shared" si="77"/>
        <v>1783.965509032196</v>
      </c>
      <c r="L109" s="12">
        <f>L108*IF($B109="January",(1+IF(C109&gt;Personal!$L$18+1,Calculations!$B$22,Calculations!$B$21)),1)</f>
        <v>1665.0887158805501</v>
      </c>
      <c r="M109" s="12">
        <f>IF(AND(Career!$F$15="Yes",$E109=62,$E108=61),L109,M108*IF($B109="January",(1+IF(C109&gt;Personal!$L$18+1,Calculations!$C$22,Calculations!$C$21)),1))</f>
        <v>1665.0887158805501</v>
      </c>
      <c r="N109" s="12">
        <f>M109*(1-'Retiree Assumptions'!$F$10)</f>
        <v>1465.2780699748841</v>
      </c>
      <c r="O109" s="12">
        <f>N109/(Calculations!$C$27^$AW109)/(Calculations!$D$27^($A109-1-$AW109+Calculations!$B$6/30))</f>
        <v>1102.6786327033103</v>
      </c>
      <c r="P109" s="23">
        <f t="shared" si="78"/>
        <v>12.569867743746057</v>
      </c>
      <c r="Q109" s="12">
        <f>IF(OR(A109&lt;=360,$E109&lt;70),Q108*IF($B109="January",(1+IF(C109&gt;Personal!$L$18+1,Calculations!$B$22,Calculations!$B$21)),1),0)</f>
        <v>196.78321187679231</v>
      </c>
      <c r="R109" s="12">
        <f>IF(OR(A109&lt;=360,$E109&lt;70),IF(AND(Career!$F$15="Yes",$E109=62,$E108=61),Q109,R108*IF($B109="January",(1+IF(C109&gt;Personal!$L$18+1,Calculations!$C$22,Calculations!$C$21)),1)),0)</f>
        <v>196.78321187679231</v>
      </c>
      <c r="S109" s="12">
        <f>R109*(1-'Retiree Assumptions'!$F$8)</f>
        <v>153.49090526389801</v>
      </c>
      <c r="T109" s="12">
        <f>S109/(Calculations!$C$27^($A109-1+Calculations!$B$6/30))</f>
        <v>117.3092435915889</v>
      </c>
      <c r="U109" s="23">
        <f t="shared" si="79"/>
        <v>115.17560009598331</v>
      </c>
      <c r="W109">
        <f t="shared" si="119"/>
        <v>4</v>
      </c>
      <c r="X109">
        <f t="shared" si="94"/>
        <v>2033</v>
      </c>
      <c r="Y109">
        <f t="shared" si="95"/>
        <v>50</v>
      </c>
      <c r="Z109">
        <f t="shared" si="82"/>
        <v>48</v>
      </c>
      <c r="AA109" s="12">
        <f>S109*12*Subsidy!$I$15/Subsidy!$I$14</f>
        <v>1473.5126905334209</v>
      </c>
      <c r="AB109" s="12">
        <f>SUM(S$5:S109)*Subsidy!$I$15/Subsidy!$I$14</f>
        <v>11699.234863448039</v>
      </c>
      <c r="AC109" s="12">
        <f>N109*Subsidy!$E$15/Subsidy!$E$14</f>
        <v>1172.2224559799074</v>
      </c>
      <c r="AD109" s="12">
        <f t="shared" si="83"/>
        <v>14066.669471758889</v>
      </c>
      <c r="AE109" s="12">
        <f>$AP109*AC109/(Calculations!$D$27^(A109-1+Calculations!$B$6/30))</f>
        <v>853.16599402646943</v>
      </c>
      <c r="AF109" s="12">
        <f>IF(AE109=0,0,SUM(AE109:AE$903)*AC109/AE109)</f>
        <v>454871.17532784038</v>
      </c>
      <c r="AH109" s="164">
        <f>VLOOKUP(E109,Rates2,5)*VLOOKUP(E109,Mort_Imp_Retirees,C109-'Mort Imp Cume'!$C$4+2)</f>
        <v>1.3982207835883771E-4</v>
      </c>
      <c r="AI109" s="16">
        <f t="shared" si="84"/>
        <v>0.99986017792164117</v>
      </c>
      <c r="AJ109" s="164">
        <f>VLOOKUP(F109,Rates2,6)*VLOOKUP(F109,Mort_Imp_Survivors,C109-'Mort Imp Cume'!$C$4+2)</f>
        <v>6.5499857048840118E-5</v>
      </c>
      <c r="AK109" s="16">
        <f t="shared" si="85"/>
        <v>0.99993450014295115</v>
      </c>
      <c r="AL109" s="164">
        <f>VLOOKUP(F109,Rates2,7)*VLOOKUP(F109,Mort_Imp_Survivors,C109-'Mort Imp Cume'!$C$4+2)</f>
        <v>1.4900871099571861E-4</v>
      </c>
      <c r="AM109" s="16">
        <f t="shared" si="86"/>
        <v>0.99985099128900423</v>
      </c>
      <c r="AN109" s="108">
        <f>PRODUCT(AI$4:AI108)</f>
        <v>0.98847929231219556</v>
      </c>
      <c r="AO109" s="16">
        <f>PRODUCT(AK$4:AK108)</f>
        <v>0.99325480240380315</v>
      </c>
      <c r="AP109" s="16">
        <f>PRODUCT(AM$4:AM108)</f>
        <v>0.98511244154949229</v>
      </c>
      <c r="AQ109" s="16">
        <f t="shared" si="87"/>
        <v>0.98181180416580094</v>
      </c>
      <c r="AR109" s="16">
        <f t="shared" si="88"/>
        <v>6.6674881463945849E-3</v>
      </c>
      <c r="AS109" s="16">
        <f t="shared" si="89"/>
        <v>1.372699752629871E-4</v>
      </c>
      <c r="AT109" s="16">
        <f t="shared" si="90"/>
        <v>1.1399393595693388E-2</v>
      </c>
      <c r="AU109" s="16">
        <f t="shared" si="91"/>
        <v>1.2131409211108869E-4</v>
      </c>
      <c r="AV109" s="16">
        <f t="shared" si="92"/>
        <v>1.3821122906576425E-4</v>
      </c>
      <c r="AW109" s="30">
        <f>(SUMPRODUCT(AV$5:AV108,A$5:A108)+SUM(AV$5:AV108)*(Calculations!$B$6/30-0.5)+AV$4*Calculations!$B$6/30/2)/SUM(AV$4:AV108)</f>
        <v>57.033959606743103</v>
      </c>
      <c r="AX109" s="16"/>
      <c r="AY109" s="12"/>
      <c r="AZ109" s="12"/>
    </row>
    <row r="110" spans="1:52" x14ac:dyDescent="0.25">
      <c r="A110">
        <f t="shared" si="80"/>
        <v>106</v>
      </c>
      <c r="B110" t="str">
        <f t="shared" si="104"/>
        <v>November</v>
      </c>
      <c r="C110">
        <f t="shared" si="75"/>
        <v>2033</v>
      </c>
      <c r="D110">
        <f t="shared" si="106"/>
        <v>203311</v>
      </c>
      <c r="E110">
        <f t="shared" ref="E110:F110" si="137">E98+1</f>
        <v>50</v>
      </c>
      <c r="F110">
        <f t="shared" si="137"/>
        <v>48</v>
      </c>
      <c r="G110" s="12">
        <f>G109*IF($B110="January",1+IF(C110&gt;Personal!$L$18+1,Calculations!$B$22,Calculations!$B$21),1)</f>
        <v>3027.4340288737276</v>
      </c>
      <c r="H110" s="12">
        <f>IF(AND(Career!$F$15="Yes",$E110=62,$E109=61),G110,H109*IF($B110="January",(1+IF(C110&gt;Personal!$L$18+1,Calculations!$C$22,Calculations!$C$21)),1))</f>
        <v>3027.4340288737276</v>
      </c>
      <c r="I110" s="12">
        <f>H110*(1-'Retiree Assumptions'!$F$8)</f>
        <v>2361.3985425215078</v>
      </c>
      <c r="J110" s="12">
        <f>I110/(Calculations!$C$27^($A110-1+Calculations!$B$6/30))</f>
        <v>1800.1428471290251</v>
      </c>
      <c r="K110" s="23">
        <f t="shared" si="77"/>
        <v>1779.155127635564</v>
      </c>
      <c r="L110" s="12">
        <f>L109*IF($B110="January",(1+IF(C110&gt;Personal!$L$18+1,Calculations!$B$22,Calculations!$B$21)),1)</f>
        <v>1665.0887158805501</v>
      </c>
      <c r="M110" s="12">
        <f>IF(AND(Career!$F$15="Yes",$E110=62,$E109=61),L110,M109*IF($B110="January",(1+IF(C110&gt;Personal!$L$18+1,Calculations!$C$22,Calculations!$C$21)),1))</f>
        <v>1665.0887158805501</v>
      </c>
      <c r="N110" s="12">
        <f>M110*(1-'Retiree Assumptions'!$F$10)</f>
        <v>1465.2780699748841</v>
      </c>
      <c r="O110" s="12">
        <f>N110/(Calculations!$C$27^$AW110)/(Calculations!$D$27^($A110-1-$AW110+Calculations!$B$6/30))</f>
        <v>1099.7081362321217</v>
      </c>
      <c r="P110" s="23">
        <f t="shared" si="78"/>
        <v>12.685094819875445</v>
      </c>
      <c r="Q110" s="12">
        <f>IF(OR(A110&lt;=360,$E110&lt;70),Q109*IF($B110="January",(1+IF(C110&gt;Personal!$L$18+1,Calculations!$B$22,Calculations!$B$21)),1),0)</f>
        <v>196.78321187679231</v>
      </c>
      <c r="R110" s="12">
        <f>IF(OR(A110&lt;=360,$E110&lt;70),IF(AND(Career!$F$15="Yes",$E110=62,$E109=61),Q110,R109*IF($B110="January",(1+IF(C110&gt;Personal!$L$18+1,Calculations!$C$22,Calculations!$C$21)),1)),0)</f>
        <v>196.78321187679231</v>
      </c>
      <c r="S110" s="12">
        <f>R110*(1-'Retiree Assumptions'!$F$8)</f>
        <v>153.49090526389801</v>
      </c>
      <c r="T110" s="12">
        <f>S110/(Calculations!$C$27^($A110-1+Calculations!$B$6/30))</f>
        <v>117.00928506338663</v>
      </c>
      <c r="U110" s="23">
        <f t="shared" si="79"/>
        <v>114.85751071511899</v>
      </c>
      <c r="W110">
        <f t="shared" si="119"/>
        <v>4</v>
      </c>
      <c r="X110">
        <f t="shared" si="94"/>
        <v>2033</v>
      </c>
      <c r="Y110">
        <f t="shared" si="95"/>
        <v>50</v>
      </c>
      <c r="Z110">
        <f t="shared" si="82"/>
        <v>48</v>
      </c>
      <c r="AA110" s="12">
        <f>S110*12*Subsidy!$I$15/Subsidy!$I$14</f>
        <v>1473.5126905334209</v>
      </c>
      <c r="AB110" s="12">
        <f>SUM(S$5:S110)*Subsidy!$I$15/Subsidy!$I$14</f>
        <v>11822.027587659157</v>
      </c>
      <c r="AC110" s="12">
        <f>N110*Subsidy!$E$15/Subsidy!$E$14</f>
        <v>1172.2224559799074</v>
      </c>
      <c r="AD110" s="12">
        <f t="shared" si="83"/>
        <v>14066.669471758889</v>
      </c>
      <c r="AE110" s="12">
        <f>$AP110*AC110/(Calculations!$D$27^(A110-1+Calculations!$B$6/30))</f>
        <v>850.58319156823541</v>
      </c>
      <c r="AF110" s="12">
        <f>IF(AE110=0,0,SUM(AE110:AE$903)*AC110/AE110)</f>
        <v>455076.61326109892</v>
      </c>
      <c r="AH110" s="164">
        <f>VLOOKUP(E110,Rates2,5)*VLOOKUP(E110,Mort_Imp_Retirees,C110-'Mort Imp Cume'!$C$4+2)</f>
        <v>1.3982207835883771E-4</v>
      </c>
      <c r="AI110" s="16">
        <f t="shared" si="84"/>
        <v>0.99986017792164117</v>
      </c>
      <c r="AJ110" s="164">
        <f>VLOOKUP(F110,Rates2,6)*VLOOKUP(F110,Mort_Imp_Survivors,C110-'Mort Imp Cume'!$C$4+2)</f>
        <v>6.5499857048840118E-5</v>
      </c>
      <c r="AK110" s="16">
        <f t="shared" si="85"/>
        <v>0.99993450014295115</v>
      </c>
      <c r="AL110" s="164">
        <f>VLOOKUP(F110,Rates2,7)*VLOOKUP(F110,Mort_Imp_Survivors,C110-'Mort Imp Cume'!$C$4+2)</f>
        <v>1.4900871099571861E-4</v>
      </c>
      <c r="AM110" s="16">
        <f t="shared" si="86"/>
        <v>0.99985099128900423</v>
      </c>
      <c r="AN110" s="108">
        <f>PRODUCT(AI$4:AI109)</f>
        <v>0.98834108108312979</v>
      </c>
      <c r="AO110" s="16">
        <f>PRODUCT(AK$4:AK109)</f>
        <v>0.99318974435623264</v>
      </c>
      <c r="AP110" s="16">
        <f>PRODUCT(AM$4:AM109)</f>
        <v>0.98496565121439106</v>
      </c>
      <c r="AQ110" s="16">
        <f t="shared" si="87"/>
        <v>0.98161022565771627</v>
      </c>
      <c r="AR110" s="16">
        <f t="shared" si="88"/>
        <v>6.7308554254135186E-3</v>
      </c>
      <c r="AS110" s="16">
        <f t="shared" si="89"/>
        <v>1.3724179198315595E-4</v>
      </c>
      <c r="AT110" s="16">
        <f t="shared" si="90"/>
        <v>1.1534964962010548E-2</v>
      </c>
      <c r="AU110" s="16">
        <f t="shared" si="91"/>
        <v>1.2395395485966139E-4</v>
      </c>
      <c r="AV110" s="16">
        <f t="shared" si="92"/>
        <v>1.3819190408446375E-4</v>
      </c>
      <c r="AW110" s="30">
        <f>(SUMPRODUCT(AV$5:AV109,A$5:A109)+SUM(AV$5:AV109)*(Calculations!$B$6/30-0.5)+AV$4*Calculations!$B$6/30/2)/SUM(AV$4:AV109)</f>
        <v>57.608502671881844</v>
      </c>
      <c r="AX110" s="16"/>
      <c r="AY110" s="12"/>
      <c r="AZ110" s="12"/>
    </row>
    <row r="111" spans="1:52" x14ac:dyDescent="0.25">
      <c r="A111">
        <f t="shared" si="80"/>
        <v>107</v>
      </c>
      <c r="B111" t="str">
        <f t="shared" si="104"/>
        <v>December</v>
      </c>
      <c r="C111">
        <f t="shared" si="75"/>
        <v>2033</v>
      </c>
      <c r="D111">
        <f t="shared" si="106"/>
        <v>203312</v>
      </c>
      <c r="E111">
        <f t="shared" ref="E111:F111" si="138">E99+1</f>
        <v>50</v>
      </c>
      <c r="F111">
        <f t="shared" si="138"/>
        <v>48</v>
      </c>
      <c r="G111" s="12">
        <f>G110*IF($B111="January",1+IF(C111&gt;Personal!$L$18+1,Calculations!$B$22,Calculations!$B$21),1)</f>
        <v>3027.4340288737276</v>
      </c>
      <c r="H111" s="12">
        <f>IF(AND(Career!$F$15="Yes",$E111=62,$E110=61),G111,H110*IF($B111="January",(1+IF(C111&gt;Personal!$L$18+1,Calculations!$C$22,Calculations!$C$21)),1))</f>
        <v>3027.4340288737276</v>
      </c>
      <c r="I111" s="12">
        <f>H111*(1-'Retiree Assumptions'!$F$8)</f>
        <v>2361.3985425215078</v>
      </c>
      <c r="J111" s="12">
        <f>I111/(Calculations!$C$27^($A111-1+Calculations!$B$6/30))</f>
        <v>1795.5399004008148</v>
      </c>
      <c r="K111" s="23">
        <f t="shared" si="77"/>
        <v>1774.3577172123405</v>
      </c>
      <c r="L111" s="12">
        <f>L110*IF($B111="January",(1+IF(C111&gt;Personal!$L$18+1,Calculations!$B$22,Calculations!$B$21)),1)</f>
        <v>1665.0887158805501</v>
      </c>
      <c r="M111" s="12">
        <f>IF(AND(Career!$F$15="Yes",$E111=62,$E110=61),L111,M110*IF($B111="January",(1+IF(C111&gt;Personal!$L$18+1,Calculations!$C$22,Calculations!$C$21)),1))</f>
        <v>1665.0887158805501</v>
      </c>
      <c r="N111" s="12">
        <f>M111*(1-'Retiree Assumptions'!$F$10)</f>
        <v>1465.2780699748841</v>
      </c>
      <c r="O111" s="12">
        <f>N111/(Calculations!$C$27^$AW111)/(Calculations!$D$27^($A111-1-$AW111+Calculations!$B$6/30))</f>
        <v>1096.7449959259134</v>
      </c>
      <c r="P111" s="23">
        <f t="shared" si="78"/>
        <v>12.799549252303235</v>
      </c>
      <c r="Q111" s="12">
        <f>IF(OR(A111&lt;=360,$E111&lt;70),Q110*IF($B111="January",(1+IF(C111&gt;Personal!$L$18+1,Calculations!$B$22,Calculations!$B$21)),1),0)</f>
        <v>196.78321187679231</v>
      </c>
      <c r="R111" s="12">
        <f>IF(OR(A111&lt;=360,$E111&lt;70),IF(AND(Career!$F$15="Yes",$E111=62,$E110=61),Q111,R110*IF($B111="January",(1+IF(C111&gt;Personal!$L$18+1,Calculations!$C$22,Calculations!$C$21)),1)),0)</f>
        <v>196.78321187679231</v>
      </c>
      <c r="S111" s="12">
        <f>R111*(1-'Retiree Assumptions'!$F$8)</f>
        <v>153.49090526389801</v>
      </c>
      <c r="T111" s="12">
        <f>S111/(Calculations!$C$27^($A111-1+Calculations!$B$6/30))</f>
        <v>116.71009352605296</v>
      </c>
      <c r="U111" s="23">
        <f t="shared" si="79"/>
        <v>114.54029982634961</v>
      </c>
      <c r="W111">
        <f t="shared" si="119"/>
        <v>4</v>
      </c>
      <c r="X111">
        <f t="shared" si="94"/>
        <v>2033</v>
      </c>
      <c r="Y111">
        <f t="shared" si="95"/>
        <v>50</v>
      </c>
      <c r="Z111">
        <f t="shared" si="82"/>
        <v>48</v>
      </c>
      <c r="AA111" s="12">
        <f>S111*12*Subsidy!$I$15/Subsidy!$I$14</f>
        <v>1473.5126905334209</v>
      </c>
      <c r="AB111" s="12">
        <f>SUM(S$5:S111)*Subsidy!$I$15/Subsidy!$I$14</f>
        <v>11944.820311870275</v>
      </c>
      <c r="AC111" s="12">
        <f>N111*Subsidy!$E$15/Subsidy!$E$14</f>
        <v>1172.2224559799074</v>
      </c>
      <c r="AD111" s="12">
        <f t="shared" si="83"/>
        <v>14066.669471758889</v>
      </c>
      <c r="AE111" s="12">
        <f>$AP111*AC111/(Calculations!$D$27^(A111-1+Calculations!$B$6/30))</f>
        <v>848.00820806737329</v>
      </c>
      <c r="AF111" s="12">
        <f>IF(AE111=0,0,SUM(AE111:AE$903)*AC111/AE111)</f>
        <v>455282.67500823521</v>
      </c>
      <c r="AH111" s="164">
        <f>VLOOKUP(E111,Rates2,5)*VLOOKUP(E111,Mort_Imp_Retirees,C111-'Mort Imp Cume'!$C$4+2)</f>
        <v>1.3982207835883771E-4</v>
      </c>
      <c r="AI111" s="16">
        <f t="shared" si="84"/>
        <v>0.99986017792164117</v>
      </c>
      <c r="AJ111" s="164">
        <f>VLOOKUP(F111,Rates2,6)*VLOOKUP(F111,Mort_Imp_Survivors,C111-'Mort Imp Cume'!$C$4+2)</f>
        <v>6.5499857048840118E-5</v>
      </c>
      <c r="AK111" s="16">
        <f t="shared" si="85"/>
        <v>0.99993450014295115</v>
      </c>
      <c r="AL111" s="164">
        <f>VLOOKUP(F111,Rates2,7)*VLOOKUP(F111,Mort_Imp_Survivors,C111-'Mort Imp Cume'!$C$4+2)</f>
        <v>1.4900871099571861E-4</v>
      </c>
      <c r="AM111" s="16">
        <f t="shared" si="86"/>
        <v>0.99985099128900423</v>
      </c>
      <c r="AN111" s="108">
        <f>PRODUCT(AI$4:AI110)</f>
        <v>0.98820288917904531</v>
      </c>
      <c r="AO111" s="16">
        <f>PRODUCT(AK$4:AK110)</f>
        <v>0.99312469056995489</v>
      </c>
      <c r="AP111" s="16">
        <f>PRODUCT(AM$4:AM110)</f>
        <v>0.98481888275232854</v>
      </c>
      <c r="AQ111" s="16">
        <f t="shared" si="87"/>
        <v>0.98140868853627483</v>
      </c>
      <c r="AR111" s="16">
        <f t="shared" si="88"/>
        <v>6.7942006427705098E-3</v>
      </c>
      <c r="AS111" s="16">
        <f t="shared" si="89"/>
        <v>1.3721361448971225E-4</v>
      </c>
      <c r="AT111" s="16">
        <f t="shared" si="90"/>
        <v>1.1670487943733333E-2</v>
      </c>
      <c r="AU111" s="16">
        <f t="shared" si="91"/>
        <v>1.2662287722132494E-4</v>
      </c>
      <c r="AV111" s="16">
        <f t="shared" si="92"/>
        <v>1.3817258180522229E-4</v>
      </c>
      <c r="AW111" s="30">
        <f>(SUMPRODUCT(AV$5:AV110,A$5:A110)+SUM(AV$5:AV110)*(Calculations!$B$6/30-0.5)+AV$4*Calculations!$B$6/30/2)/SUM(AV$4:AV110)</f>
        <v>58.181219942394513</v>
      </c>
      <c r="AX111" s="16"/>
      <c r="AY111" s="12"/>
      <c r="AZ111" s="12"/>
    </row>
    <row r="112" spans="1:52" x14ac:dyDescent="0.25">
      <c r="A112">
        <f t="shared" si="80"/>
        <v>108</v>
      </c>
      <c r="B112" t="str">
        <f t="shared" si="104"/>
        <v>January</v>
      </c>
      <c r="C112">
        <f t="shared" si="75"/>
        <v>2034</v>
      </c>
      <c r="D112">
        <f t="shared" si="106"/>
        <v>203401</v>
      </c>
      <c r="E112">
        <f t="shared" ref="E112:F112" si="139">E100+1</f>
        <v>51</v>
      </c>
      <c r="F112">
        <f t="shared" si="139"/>
        <v>49</v>
      </c>
      <c r="G112" s="12">
        <f>G111*IF($B112="January",1+IF(C112&gt;Personal!$L$18+1,Calculations!$B$22,Calculations!$B$21),1)</f>
        <v>3103.1198795955706</v>
      </c>
      <c r="H112" s="12">
        <f>IF(AND(Career!$F$15="Yes",$E112=62,$E111=61),G112,H111*IF($B112="January",(1+IF(C112&gt;Personal!$L$18+1,Calculations!$C$22,Calculations!$C$21)),1))</f>
        <v>3103.1198795955706</v>
      </c>
      <c r="I112" s="12">
        <f>H112*(1-'Retiree Assumptions'!$F$8)</f>
        <v>2420.4335060845451</v>
      </c>
      <c r="J112" s="12">
        <f>I112/(Calculations!$C$27^($A112-1+Calculations!$B$6/30))</f>
        <v>1835.7224414440027</v>
      </c>
      <c r="K112" s="23">
        <f t="shared" si="77"/>
        <v>1813.812573856562</v>
      </c>
      <c r="L112" s="12">
        <f>L111*IF($B112="January",(1+IF(C112&gt;Personal!$L$18+1,Calculations!$B$22,Calculations!$B$21)),1)</f>
        <v>1706.7159337775638</v>
      </c>
      <c r="M112" s="12">
        <f>IF(AND(Career!$F$15="Yes",$E112=62,$E111=61),L112,M111*IF($B112="January",(1+IF(C112&gt;Personal!$L$18+1,Calculations!$C$22,Calculations!$C$21)),1))</f>
        <v>1706.7159337775638</v>
      </c>
      <c r="N112" s="12">
        <f>M112*(1-'Retiree Assumptions'!$F$10)</f>
        <v>1501.9100217242562</v>
      </c>
      <c r="O112" s="12">
        <f>N112/(Calculations!$C$27^$AW112)/(Calculations!$D$27^($A112-1-$AW112+Calculations!$B$6/30))</f>
        <v>1121.1339481140051</v>
      </c>
      <c r="P112" s="23">
        <f t="shared" si="78"/>
        <v>13.236065409292761</v>
      </c>
      <c r="Q112" s="12">
        <f>IF(OR(A112&lt;=360,$E112&lt;70),Q111*IF($B112="January",(1+IF(C112&gt;Personal!$L$18+1,Calculations!$B$22,Calculations!$B$21)),1),0)</f>
        <v>201.70279217371211</v>
      </c>
      <c r="R112" s="12">
        <f>IF(OR(A112&lt;=360,$E112&lt;70),IF(AND(Career!$F$15="Yes",$E112=62,$E111=61),Q112,R111*IF($B112="January",(1+IF(C112&gt;Personal!$L$18+1,Calculations!$C$22,Calculations!$C$21)),1)),0)</f>
        <v>201.70279217371211</v>
      </c>
      <c r="S112" s="12">
        <f>R112*(1-'Retiree Assumptions'!$F$8)</f>
        <v>157.32817789549546</v>
      </c>
      <c r="T112" s="12">
        <f>S112/(Calculations!$C$27^($A112-1+Calculations!$B$6/30))</f>
        <v>119.3219586938602</v>
      </c>
      <c r="U112" s="23">
        <f t="shared" si="79"/>
        <v>117.07956412856241</v>
      </c>
      <c r="W112">
        <f t="shared" si="119"/>
        <v>4</v>
      </c>
      <c r="X112">
        <f t="shared" si="94"/>
        <v>2034</v>
      </c>
      <c r="Y112">
        <f t="shared" si="95"/>
        <v>51</v>
      </c>
      <c r="Z112">
        <f t="shared" si="82"/>
        <v>49</v>
      </c>
      <c r="AA112" s="12">
        <f>S112*12*Subsidy!$I$15/Subsidy!$I$14</f>
        <v>1510.3505077967563</v>
      </c>
      <c r="AB112" s="12">
        <f>SUM(S$5:S112)*Subsidy!$I$15/Subsidy!$I$14</f>
        <v>12070.682854186671</v>
      </c>
      <c r="AC112" s="12">
        <f>N112*Subsidy!$E$15/Subsidy!$E$14</f>
        <v>1201.5280173794049</v>
      </c>
      <c r="AD112" s="12">
        <f t="shared" si="83"/>
        <v>14418.336208552859</v>
      </c>
      <c r="AE112" s="12">
        <f>$AP112*AC112/(Calculations!$D$27^(A112-1+Calculations!$B$6/30))</f>
        <v>866.57704534976938</v>
      </c>
      <c r="AF112" s="12">
        <f>IF(AE112=0,0,SUM(AE112:AE$903)*AC112/AE112)</f>
        <v>455489.36246346467</v>
      </c>
      <c r="AH112" s="164">
        <f>VLOOKUP(E112,Rates2,5)*VLOOKUP(E112,Mort_Imp_Retirees,C112-'Mort Imp Cume'!$C$4+2)</f>
        <v>1.4930265947530228E-4</v>
      </c>
      <c r="AI112" s="16">
        <f t="shared" si="84"/>
        <v>0.99985069734052467</v>
      </c>
      <c r="AJ112" s="164">
        <f>VLOOKUP(F112,Rates2,6)*VLOOKUP(F112,Mort_Imp_Survivors,C112-'Mort Imp Cume'!$C$4+2)</f>
        <v>6.7017249918886569E-5</v>
      </c>
      <c r="AK112" s="16">
        <f t="shared" si="85"/>
        <v>0.99993298275008113</v>
      </c>
      <c r="AL112" s="164">
        <f>VLOOKUP(F112,Rates2,7)*VLOOKUP(F112,Mort_Imp_Survivors,C112-'Mort Imp Cume'!$C$4+2)</f>
        <v>1.5221785383191076E-4</v>
      </c>
      <c r="AM112" s="16">
        <f t="shared" si="86"/>
        <v>0.9998477821461681</v>
      </c>
      <c r="AN112" s="108">
        <f>PRODUCT(AI$4:AI111)</f>
        <v>0.98806471659724004</v>
      </c>
      <c r="AO112" s="16">
        <f>PRODUCT(AK$4:AK111)</f>
        <v>0.99305964104469091</v>
      </c>
      <c r="AP112" s="16">
        <f>PRODUCT(AM$4:AM111)</f>
        <v>0.98467213616004534</v>
      </c>
      <c r="AQ112" s="16">
        <f t="shared" si="87"/>
        <v>0.98120719279297941</v>
      </c>
      <c r="AR112" s="16">
        <f t="shared" si="88"/>
        <v>6.8575238042605921E-3</v>
      </c>
      <c r="AS112" s="16">
        <f t="shared" si="89"/>
        <v>1.4648702556472234E-4</v>
      </c>
      <c r="AT112" s="16">
        <f t="shared" si="90"/>
        <v>1.1805962553857857E-2</v>
      </c>
      <c r="AU112" s="16">
        <f t="shared" si="91"/>
        <v>1.2932084890214003E-4</v>
      </c>
      <c r="AV112" s="16">
        <f t="shared" si="92"/>
        <v>1.4752068992167878E-4</v>
      </c>
      <c r="AW112" s="30">
        <f>(SUMPRODUCT(AV$5:AV111,A$5:A111)+SUM(AV$5:AV111)*(Calculations!$B$6/30-0.5)+AV$4*Calculations!$B$6/30/2)/SUM(AV$4:AV111)</f>
        <v>58.752174392497231</v>
      </c>
      <c r="AX112" s="16"/>
      <c r="AY112" s="12"/>
      <c r="AZ112" s="12"/>
    </row>
    <row r="113" spans="1:52" x14ac:dyDescent="0.25">
      <c r="A113">
        <f t="shared" si="80"/>
        <v>109</v>
      </c>
      <c r="B113" t="str">
        <f t="shared" si="104"/>
        <v>February</v>
      </c>
      <c r="C113">
        <f t="shared" si="75"/>
        <v>2034</v>
      </c>
      <c r="D113">
        <f t="shared" si="106"/>
        <v>203402</v>
      </c>
      <c r="E113">
        <f t="shared" ref="E113:F113" si="140">E101+1</f>
        <v>51</v>
      </c>
      <c r="F113">
        <f t="shared" si="140"/>
        <v>49</v>
      </c>
      <c r="G113" s="12">
        <f>G112*IF($B113="January",1+IF(C113&gt;Personal!$L$18+1,Calculations!$B$22,Calculations!$B$21),1)</f>
        <v>3103.1198795955706</v>
      </c>
      <c r="H113" s="12">
        <f>IF(AND(Career!$F$15="Yes",$E113=62,$E112=61),G113,H112*IF($B113="January",(1+IF(C113&gt;Personal!$L$18+1,Calculations!$C$22,Calculations!$C$21)),1))</f>
        <v>3103.1198795955706</v>
      </c>
      <c r="I113" s="12">
        <f>H113*(1-'Retiree Assumptions'!$F$8)</f>
        <v>2420.4335060845451</v>
      </c>
      <c r="J113" s="12">
        <f>I113/(Calculations!$C$27^($A113-1+Calculations!$B$6/30))</f>
        <v>1831.0285180594096</v>
      </c>
      <c r="K113" s="23">
        <f t="shared" si="77"/>
        <v>1808.9045591875845</v>
      </c>
      <c r="L113" s="12">
        <f>L112*IF($B113="January",(1+IF(C113&gt;Personal!$L$18+1,Calculations!$B$22,Calculations!$B$21)),1)</f>
        <v>1706.7159337775638</v>
      </c>
      <c r="M113" s="12">
        <f>IF(AND(Career!$F$15="Yes",$E113=62,$E112=61),L113,M112*IF($B113="January",(1+IF(C113&gt;Personal!$L$18+1,Calculations!$C$22,Calculations!$C$21)),1))</f>
        <v>1706.7159337775638</v>
      </c>
      <c r="N113" s="12">
        <f>M113*(1-'Retiree Assumptions'!$F$10)</f>
        <v>1501.9100217242562</v>
      </c>
      <c r="O113" s="12">
        <f>N113/(Calculations!$C$27^$AW113)/(Calculations!$D$27^($A113-1-$AW113+Calculations!$B$6/30))</f>
        <v>1118.1255797230324</v>
      </c>
      <c r="P113" s="23">
        <f t="shared" si="78"/>
        <v>13.362330255905906</v>
      </c>
      <c r="Q113" s="12">
        <f>IF(OR(A113&lt;=360,$E113&lt;70),Q112*IF($B113="January",(1+IF(C113&gt;Personal!$L$18+1,Calculations!$B$22,Calculations!$B$21)),1),0)</f>
        <v>201.70279217371211</v>
      </c>
      <c r="R113" s="12">
        <f>IF(OR(A113&lt;=360,$E113&lt;70),IF(AND(Career!$F$15="Yes",$E113=62,$E112=61),Q113,R112*IF($B113="January",(1+IF(C113&gt;Personal!$L$18+1,Calculations!$C$22,Calculations!$C$21)),1)),0)</f>
        <v>201.70279217371211</v>
      </c>
      <c r="S113" s="12">
        <f>R113*(1-'Retiree Assumptions'!$F$8)</f>
        <v>157.32817789549546</v>
      </c>
      <c r="T113" s="12">
        <f>S113/(Calculations!$C$27^($A113-1+Calculations!$B$6/30))</f>
        <v>119.01685367386165</v>
      </c>
      <c r="U113" s="23">
        <f t="shared" si="79"/>
        <v>116.75493217612345</v>
      </c>
      <c r="W113">
        <f t="shared" si="119"/>
        <v>4</v>
      </c>
      <c r="X113">
        <f t="shared" si="94"/>
        <v>2034</v>
      </c>
      <c r="Y113">
        <f t="shared" si="95"/>
        <v>51</v>
      </c>
      <c r="Z113">
        <f t="shared" si="82"/>
        <v>49</v>
      </c>
      <c r="AA113" s="12">
        <f>S113*12*Subsidy!$I$15/Subsidy!$I$14</f>
        <v>1510.3505077967563</v>
      </c>
      <c r="AB113" s="12">
        <f>SUM(S$5:S113)*Subsidy!$I$15/Subsidy!$I$14</f>
        <v>12196.545396503067</v>
      </c>
      <c r="AC113" s="12">
        <f>N113*Subsidy!$E$15/Subsidy!$E$14</f>
        <v>1201.5280173794049</v>
      </c>
      <c r="AD113" s="12">
        <f t="shared" si="83"/>
        <v>14418.336208552859</v>
      </c>
      <c r="AE113" s="12">
        <f>$AP113*AC113/(Calculations!$D$27^(A113-1+Calculations!$B$6/30))</f>
        <v>863.95087044697414</v>
      </c>
      <c r="AF113" s="12">
        <f>IF(AE113=0,0,SUM(AE113:AE$903)*AC113/AE113)</f>
        <v>455668.74550281046</v>
      </c>
      <c r="AH113" s="164">
        <f>VLOOKUP(E113,Rates2,5)*VLOOKUP(E113,Mort_Imp_Retirees,C113-'Mort Imp Cume'!$C$4+2)</f>
        <v>1.4930265947530228E-4</v>
      </c>
      <c r="AI113" s="16">
        <f t="shared" si="84"/>
        <v>0.99985069734052467</v>
      </c>
      <c r="AJ113" s="164">
        <f>VLOOKUP(F113,Rates2,6)*VLOOKUP(F113,Mort_Imp_Survivors,C113-'Mort Imp Cume'!$C$4+2)</f>
        <v>6.7017249918886569E-5</v>
      </c>
      <c r="AK113" s="16">
        <f t="shared" si="85"/>
        <v>0.99993298275008113</v>
      </c>
      <c r="AL113" s="164">
        <f>VLOOKUP(F113,Rates2,7)*VLOOKUP(F113,Mort_Imp_Survivors,C113-'Mort Imp Cume'!$C$4+2)</f>
        <v>1.5221785383191076E-4</v>
      </c>
      <c r="AM113" s="16">
        <f t="shared" si="86"/>
        <v>0.9998477821461681</v>
      </c>
      <c r="AN113" s="108">
        <f>PRODUCT(AI$4:AI112)</f>
        <v>0.9879171959073183</v>
      </c>
      <c r="AO113" s="16">
        <f>PRODUCT(AK$4:AK112)</f>
        <v>0.99299308891854265</v>
      </c>
      <c r="AP113" s="16">
        <f>PRODUCT(AM$4:AM112)</f>
        <v>0.98452225148075101</v>
      </c>
      <c r="AQ113" s="16">
        <f t="shared" si="87"/>
        <v>0.98099494795975306</v>
      </c>
      <c r="AR113" s="16">
        <f t="shared" si="88"/>
        <v>6.9222479475652557E-3</v>
      </c>
      <c r="AS113" s="16">
        <f t="shared" si="89"/>
        <v>1.464553389703525E-4</v>
      </c>
      <c r="AT113" s="16">
        <f t="shared" si="90"/>
        <v>1.1950652501140212E-2</v>
      </c>
      <c r="AU113" s="16">
        <f t="shared" si="91"/>
        <v>1.3215159154147255E-4</v>
      </c>
      <c r="AV113" s="16">
        <f t="shared" si="92"/>
        <v>1.4749866469034584E-4</v>
      </c>
      <c r="AW113" s="30">
        <f>(SUMPRODUCT(AV$5:AV112,A$5:A112)+SUM(AV$5:AV112)*(Calculations!$B$6/30-0.5)+AV$4*Calculations!$B$6/30/2)/SUM(AV$4:AV112)</f>
        <v>59.359552737741367</v>
      </c>
      <c r="AX113" s="16"/>
      <c r="AY113" s="12"/>
      <c r="AZ113" s="12"/>
    </row>
    <row r="114" spans="1:52" x14ac:dyDescent="0.25">
      <c r="A114">
        <f t="shared" si="80"/>
        <v>110</v>
      </c>
      <c r="B114" t="str">
        <f t="shared" si="104"/>
        <v>March</v>
      </c>
      <c r="C114">
        <f t="shared" si="75"/>
        <v>2034</v>
      </c>
      <c r="D114">
        <f t="shared" si="106"/>
        <v>203403</v>
      </c>
      <c r="E114">
        <f t="shared" ref="E114:F114" si="141">E102+1</f>
        <v>51</v>
      </c>
      <c r="F114">
        <f t="shared" si="141"/>
        <v>49</v>
      </c>
      <c r="G114" s="12">
        <f>G113*IF($B114="January",1+IF(C114&gt;Personal!$L$18+1,Calculations!$B$22,Calculations!$B$21),1)</f>
        <v>3103.1198795955706</v>
      </c>
      <c r="H114" s="12">
        <f>IF(AND(Career!$F$15="Yes",$E114=62,$E113=61),G114,H113*IF($B114="January",(1+IF(C114&gt;Personal!$L$18+1,Calculations!$C$22,Calculations!$C$21)),1))</f>
        <v>3103.1198795955706</v>
      </c>
      <c r="I114" s="12">
        <f>H114*(1-'Retiree Assumptions'!$F$8)</f>
        <v>2420.4335060845451</v>
      </c>
      <c r="J114" s="12">
        <f>I114/(Calculations!$C$27^($A114-1+Calculations!$B$6/30))</f>
        <v>1826.3465969885892</v>
      </c>
      <c r="K114" s="23">
        <f t="shared" si="77"/>
        <v>1804.0098251675226</v>
      </c>
      <c r="L114" s="12">
        <f>L113*IF($B114="January",(1+IF(C114&gt;Personal!$L$18+1,Calculations!$B$22,Calculations!$B$21)),1)</f>
        <v>1706.7159337775638</v>
      </c>
      <c r="M114" s="12">
        <f>IF(AND(Career!$F$15="Yes",$E114=62,$E113=61),L114,M113*IF($B114="January",(1+IF(C114&gt;Personal!$L$18+1,Calculations!$C$22,Calculations!$C$21)),1))</f>
        <v>1706.7159337775638</v>
      </c>
      <c r="N114" s="12">
        <f>M114*(1-'Retiree Assumptions'!$F$10)</f>
        <v>1501.9100217242562</v>
      </c>
      <c r="O114" s="12">
        <f>N114/(Calculations!$C$27^$AW114)/(Calculations!$D$27^($A114-1-$AW114+Calculations!$B$6/30))</f>
        <v>1115.124319749925</v>
      </c>
      <c r="P114" s="23">
        <f t="shared" si="78"/>
        <v>13.487750625511078</v>
      </c>
      <c r="Q114" s="12">
        <f>IF(OR(A114&lt;=360,$E114&lt;70),Q113*IF($B114="January",(1+IF(C114&gt;Personal!$L$18+1,Calculations!$B$22,Calculations!$B$21)),1),0)</f>
        <v>201.70279217371211</v>
      </c>
      <c r="R114" s="12">
        <f>IF(OR(A114&lt;=360,$E114&lt;70),IF(AND(Career!$F$15="Yes",$E114=62,$E113=61),Q114,R113*IF($B114="January",(1+IF(C114&gt;Personal!$L$18+1,Calculations!$C$22,Calculations!$C$21)),1)),0)</f>
        <v>201.70279217371211</v>
      </c>
      <c r="S114" s="12">
        <f>R114*(1-'Retiree Assumptions'!$F$8)</f>
        <v>157.32817789549546</v>
      </c>
      <c r="T114" s="12">
        <f>S114/(Calculations!$C$27^($A114-1+Calculations!$B$6/30))</f>
        <v>118.71252880425833</v>
      </c>
      <c r="U114" s="23">
        <f t="shared" si="79"/>
        <v>116.43120034579663</v>
      </c>
      <c r="W114">
        <f t="shared" si="119"/>
        <v>4</v>
      </c>
      <c r="X114">
        <f t="shared" si="94"/>
        <v>2034</v>
      </c>
      <c r="Y114">
        <f t="shared" si="95"/>
        <v>51</v>
      </c>
      <c r="Z114">
        <f t="shared" si="82"/>
        <v>49</v>
      </c>
      <c r="AA114" s="12">
        <f>S114*12*Subsidy!$I$15/Subsidy!$I$14</f>
        <v>1510.3505077967563</v>
      </c>
      <c r="AB114" s="12">
        <f>SUM(S$5:S114)*Subsidy!$I$15/Subsidy!$I$14</f>
        <v>12322.407938819462</v>
      </c>
      <c r="AC114" s="12">
        <f>N114*Subsidy!$E$15/Subsidy!$E$14</f>
        <v>1201.5280173794049</v>
      </c>
      <c r="AD114" s="12">
        <f t="shared" si="83"/>
        <v>14418.336208552859</v>
      </c>
      <c r="AE114" s="12">
        <f>$AP114*AC114/(Calculations!$D$27^(A114-1+Calculations!$B$6/30))</f>
        <v>861.33265420712428</v>
      </c>
      <c r="AF114" s="12">
        <f>IF(AE114=0,0,SUM(AE114:AE$903)*AC114/AE114)</f>
        <v>455848.67381764809</v>
      </c>
      <c r="AH114" s="164">
        <f>VLOOKUP(E114,Rates2,5)*VLOOKUP(E114,Mort_Imp_Retirees,C114-'Mort Imp Cume'!$C$4+2)</f>
        <v>1.4930265947530228E-4</v>
      </c>
      <c r="AI114" s="16">
        <f t="shared" si="84"/>
        <v>0.99985069734052467</v>
      </c>
      <c r="AJ114" s="164">
        <f>VLOOKUP(F114,Rates2,6)*VLOOKUP(F114,Mort_Imp_Survivors,C114-'Mort Imp Cume'!$C$4+2)</f>
        <v>6.7017249918886569E-5</v>
      </c>
      <c r="AK114" s="16">
        <f t="shared" si="85"/>
        <v>0.99993298275008113</v>
      </c>
      <c r="AL114" s="164">
        <f>VLOOKUP(F114,Rates2,7)*VLOOKUP(F114,Mort_Imp_Survivors,C114-'Mort Imp Cume'!$C$4+2)</f>
        <v>1.5221785383191076E-4</v>
      </c>
      <c r="AM114" s="16">
        <f t="shared" si="86"/>
        <v>0.9998477821461681</v>
      </c>
      <c r="AN114" s="108">
        <f>PRODUCT(AI$4:AI113)</f>
        <v>0.98776969724262798</v>
      </c>
      <c r="AO114" s="16">
        <f>PRODUCT(AK$4:AK113)</f>
        <v>0.99292654125253488</v>
      </c>
      <c r="AP114" s="16">
        <f>PRODUCT(AM$4:AM113)</f>
        <v>0.9843723896165808</v>
      </c>
      <c r="AQ114" s="16">
        <f t="shared" si="87"/>
        <v>0.9807827490371861</v>
      </c>
      <c r="AR114" s="16">
        <f t="shared" si="88"/>
        <v>6.9869482054418421E-3</v>
      </c>
      <c r="AS114" s="16">
        <f t="shared" si="89"/>
        <v>1.464236592301068E-4</v>
      </c>
      <c r="AT114" s="16">
        <f t="shared" si="90"/>
        <v>1.2095288737434949E-2</v>
      </c>
      <c r="AU114" s="16">
        <f t="shared" si="91"/>
        <v>1.35014019937112E-4</v>
      </c>
      <c r="AV114" s="16">
        <f t="shared" si="92"/>
        <v>1.4747664274743851E-4</v>
      </c>
      <c r="AW114" s="30">
        <f>(SUMPRODUCT(AV$5:AV113,A$5:A113)+SUM(AV$5:AV113)*(Calculations!$B$6/30-0.5)+AV$4*Calculations!$B$6/30/2)/SUM(AV$4:AV113)</f>
        <v>59.964251506437151</v>
      </c>
      <c r="AX114" s="16"/>
      <c r="AY114" s="12"/>
      <c r="AZ114" s="12"/>
    </row>
    <row r="115" spans="1:52" x14ac:dyDescent="0.25">
      <c r="A115">
        <f t="shared" si="80"/>
        <v>111</v>
      </c>
      <c r="B115" t="str">
        <f t="shared" si="104"/>
        <v>April</v>
      </c>
      <c r="C115">
        <f t="shared" si="75"/>
        <v>2034</v>
      </c>
      <c r="D115">
        <f t="shared" si="106"/>
        <v>203404</v>
      </c>
      <c r="E115">
        <f t="shared" ref="E115:F115" si="142">E103+1</f>
        <v>51</v>
      </c>
      <c r="F115">
        <f t="shared" si="142"/>
        <v>49</v>
      </c>
      <c r="G115" s="12">
        <f>G114*IF($B115="January",1+IF(C115&gt;Personal!$L$18+1,Calculations!$B$22,Calculations!$B$21),1)</f>
        <v>3103.1198795955706</v>
      </c>
      <c r="H115" s="12">
        <f>IF(AND(Career!$F$15="Yes",$E115=62,$E114=61),G115,H114*IF($B115="January",(1+IF(C115&gt;Personal!$L$18+1,Calculations!$C$22,Calculations!$C$21)),1))</f>
        <v>3103.1198795955706</v>
      </c>
      <c r="I115" s="12">
        <f>H115*(1-'Retiree Assumptions'!$F$8)</f>
        <v>2420.4335060845451</v>
      </c>
      <c r="J115" s="12">
        <f>I115/(Calculations!$C$27^($A115-1+Calculations!$B$6/30))</f>
        <v>1821.6766475417476</v>
      </c>
      <c r="K115" s="23">
        <f t="shared" si="77"/>
        <v>1799.1283358601265</v>
      </c>
      <c r="L115" s="12">
        <f>L114*IF($B115="January",(1+IF(C115&gt;Personal!$L$18+1,Calculations!$B$22,Calculations!$B$21)),1)</f>
        <v>1706.7159337775638</v>
      </c>
      <c r="M115" s="12">
        <f>IF(AND(Career!$F$15="Yes",$E115=62,$E114=61),L115,M114*IF($B115="January",(1+IF(C115&gt;Personal!$L$18+1,Calculations!$C$22,Calculations!$C$21)),1))</f>
        <v>1706.7159337775638</v>
      </c>
      <c r="N115" s="12">
        <f>M115*(1-'Retiree Assumptions'!$F$10)</f>
        <v>1501.9100217242562</v>
      </c>
      <c r="O115" s="12">
        <f>N115/(Calculations!$C$27^$AW115)/(Calculations!$D$27^($A115-1-$AW115+Calculations!$B$6/30))</f>
        <v>1112.1301885528794</v>
      </c>
      <c r="P115" s="23">
        <f t="shared" si="78"/>
        <v>13.61233035201151</v>
      </c>
      <c r="Q115" s="12">
        <f>IF(OR(A115&lt;=360,$E115&lt;70),Q114*IF($B115="January",(1+IF(C115&gt;Personal!$L$18+1,Calculations!$B$22,Calculations!$B$21)),1),0)</f>
        <v>201.70279217371211</v>
      </c>
      <c r="R115" s="12">
        <f>IF(OR(A115&lt;=360,$E115&lt;70),IF(AND(Career!$F$15="Yes",$E115=62,$E114=61),Q115,R114*IF($B115="January",(1+IF(C115&gt;Personal!$L$18+1,Calculations!$C$22,Calculations!$C$21)),1)),0)</f>
        <v>201.70279217371211</v>
      </c>
      <c r="S115" s="12">
        <f>R115*(1-'Retiree Assumptions'!$F$8)</f>
        <v>157.32817789549546</v>
      </c>
      <c r="T115" s="12">
        <f>S115/(Calculations!$C$27^($A115-1+Calculations!$B$6/30))</f>
        <v>118.40898209021361</v>
      </c>
      <c r="U115" s="23">
        <f t="shared" si="79"/>
        <v>116.1083661417714</v>
      </c>
      <c r="W115">
        <f t="shared" si="119"/>
        <v>4</v>
      </c>
      <c r="X115">
        <f t="shared" si="94"/>
        <v>2034</v>
      </c>
      <c r="Y115">
        <f t="shared" si="95"/>
        <v>51</v>
      </c>
      <c r="Z115">
        <f t="shared" si="82"/>
        <v>49</v>
      </c>
      <c r="AA115" s="12">
        <f>S115*12*Subsidy!$I$15/Subsidy!$I$14</f>
        <v>1510.3505077967563</v>
      </c>
      <c r="AB115" s="12">
        <f>SUM(S$5:S115)*Subsidy!$I$15/Subsidy!$I$14</f>
        <v>12448.27048113586</v>
      </c>
      <c r="AC115" s="12">
        <f>N115*Subsidy!$E$15/Subsidy!$E$14</f>
        <v>1201.5280173794049</v>
      </c>
      <c r="AD115" s="12">
        <f t="shared" si="83"/>
        <v>14418.336208552859</v>
      </c>
      <c r="AE115" s="12">
        <f>$AP115*AC115/(Calculations!$D$27^(A115-1+Calculations!$B$6/30))</f>
        <v>858.72237251137085</v>
      </c>
      <c r="AF115" s="12">
        <f>IF(AE115=0,0,SUM(AE115:AE$903)*AC115/AE115)</f>
        <v>456029.14906546631</v>
      </c>
      <c r="AH115" s="164">
        <f>VLOOKUP(E115,Rates2,5)*VLOOKUP(E115,Mort_Imp_Retirees,C115-'Mort Imp Cume'!$C$4+2)</f>
        <v>1.4930265947530228E-4</v>
      </c>
      <c r="AI115" s="16">
        <f t="shared" si="84"/>
        <v>0.99985069734052467</v>
      </c>
      <c r="AJ115" s="164">
        <f>VLOOKUP(F115,Rates2,6)*VLOOKUP(F115,Mort_Imp_Survivors,C115-'Mort Imp Cume'!$C$4+2)</f>
        <v>6.7017249918886569E-5</v>
      </c>
      <c r="AK115" s="16">
        <f t="shared" si="85"/>
        <v>0.99993298275008113</v>
      </c>
      <c r="AL115" s="164">
        <f>VLOOKUP(F115,Rates2,7)*VLOOKUP(F115,Mort_Imp_Survivors,C115-'Mort Imp Cume'!$C$4+2)</f>
        <v>1.5221785383191076E-4</v>
      </c>
      <c r="AM115" s="16">
        <f t="shared" si="86"/>
        <v>0.9998477821461681</v>
      </c>
      <c r="AN115" s="108">
        <f>PRODUCT(AI$4:AI114)</f>
        <v>0.98762222059988047</v>
      </c>
      <c r="AO115" s="16">
        <f>PRODUCT(AK$4:AK114)</f>
        <v>0.99285999804636871</v>
      </c>
      <c r="AP115" s="16">
        <f>PRODUCT(AM$4:AM114)</f>
        <v>0.98422255056406194</v>
      </c>
      <c r="AQ115" s="16">
        <f t="shared" si="87"/>
        <v>0.98057059601534768</v>
      </c>
      <c r="AR115" s="16">
        <f t="shared" si="88"/>
        <v>7.0516245845328217E-3</v>
      </c>
      <c r="AS115" s="16">
        <f t="shared" si="89"/>
        <v>1.4639198634250271E-4</v>
      </c>
      <c r="AT115" s="16">
        <f t="shared" si="90"/>
        <v>1.2239871277771966E-2</v>
      </c>
      <c r="AU115" s="16">
        <f t="shared" si="91"/>
        <v>1.3790812234752876E-4</v>
      </c>
      <c r="AV115" s="16">
        <f t="shared" si="92"/>
        <v>1.4745462409246582E-4</v>
      </c>
      <c r="AW115" s="30">
        <f>(SUMPRODUCT(AV$5:AV114,A$5:A114)+SUM(AV$5:AV114)*(Calculations!$B$6/30-0.5)+AV$4*Calculations!$B$6/30/2)/SUM(AV$4:AV114)</f>
        <v>60.566366173829529</v>
      </c>
      <c r="AX115" s="16"/>
      <c r="AY115" s="12"/>
      <c r="AZ115" s="12"/>
    </row>
    <row r="116" spans="1:52" x14ac:dyDescent="0.25">
      <c r="A116">
        <f t="shared" si="80"/>
        <v>112</v>
      </c>
      <c r="B116" t="str">
        <f t="shared" si="104"/>
        <v>May</v>
      </c>
      <c r="C116">
        <f t="shared" si="75"/>
        <v>2034</v>
      </c>
      <c r="D116">
        <f t="shared" si="106"/>
        <v>203405</v>
      </c>
      <c r="E116">
        <f t="shared" ref="E116:F116" si="143">E104+1</f>
        <v>51</v>
      </c>
      <c r="F116">
        <f t="shared" si="143"/>
        <v>49</v>
      </c>
      <c r="G116" s="12">
        <f>G115*IF($B116="January",1+IF(C116&gt;Personal!$L$18+1,Calculations!$B$22,Calculations!$B$21),1)</f>
        <v>3103.1198795955706</v>
      </c>
      <c r="H116" s="12">
        <f>IF(AND(Career!$F$15="Yes",$E116=62,$E115=61),G116,H115*IF($B116="January",(1+IF(C116&gt;Personal!$L$18+1,Calculations!$C$22,Calculations!$C$21)),1))</f>
        <v>3103.1198795955706</v>
      </c>
      <c r="I116" s="12">
        <f>H116*(1-'Retiree Assumptions'!$F$8)</f>
        <v>2420.4335060845451</v>
      </c>
      <c r="J116" s="12">
        <f>I116/(Calculations!$C$27^($A116-1+Calculations!$B$6/30))</f>
        <v>1817.0186391075663</v>
      </c>
      <c r="K116" s="23">
        <f t="shared" si="77"/>
        <v>1794.2600554263888</v>
      </c>
      <c r="L116" s="12">
        <f>L115*IF($B116="January",(1+IF(C116&gt;Personal!$L$18+1,Calculations!$B$22,Calculations!$B$21)),1)</f>
        <v>1706.7159337775638</v>
      </c>
      <c r="M116" s="12">
        <f>IF(AND(Career!$F$15="Yes",$E116=62,$E115=61),L116,M115*IF($B116="January",(1+IF(C116&gt;Personal!$L$18+1,Calculations!$C$22,Calculations!$C$21)),1))</f>
        <v>1706.7159337775638</v>
      </c>
      <c r="N116" s="12">
        <f>M116*(1-'Retiree Assumptions'!$F$10)</f>
        <v>1501.9100217242562</v>
      </c>
      <c r="O116" s="12">
        <f>N116/(Calculations!$C$27^$AW116)/(Calculations!$D$27^($A116-1-$AW116+Calculations!$B$6/30))</f>
        <v>1109.1432045221227</v>
      </c>
      <c r="P116" s="23">
        <f t="shared" si="78"/>
        <v>13.736073254233144</v>
      </c>
      <c r="Q116" s="12">
        <f>IF(OR(A116&lt;=360,$E116&lt;70),Q115*IF($B116="January",(1+IF(C116&gt;Personal!$L$18+1,Calculations!$B$22,Calculations!$B$21)),1),0)</f>
        <v>201.70279217371211</v>
      </c>
      <c r="R116" s="12">
        <f>IF(OR(A116&lt;=360,$E116&lt;70),IF(AND(Career!$F$15="Yes",$E116=62,$E115=61),Q116,R115*IF($B116="January",(1+IF(C116&gt;Personal!$L$18+1,Calculations!$C$22,Calculations!$C$21)),1)),0)</f>
        <v>201.70279217371211</v>
      </c>
      <c r="S116" s="12">
        <f>R116*(1-'Retiree Assumptions'!$F$8)</f>
        <v>157.32817789549546</v>
      </c>
      <c r="T116" s="12">
        <f>S116/(Calculations!$C$27^($A116-1+Calculations!$B$6/30))</f>
        <v>118.10621154199183</v>
      </c>
      <c r="U116" s="23">
        <f t="shared" si="79"/>
        <v>115.78642707515763</v>
      </c>
      <c r="W116">
        <f t="shared" si="119"/>
        <v>4</v>
      </c>
      <c r="X116">
        <f t="shared" si="94"/>
        <v>2034</v>
      </c>
      <c r="Y116">
        <f t="shared" si="95"/>
        <v>51</v>
      </c>
      <c r="Z116">
        <f t="shared" si="82"/>
        <v>49</v>
      </c>
      <c r="AA116" s="12">
        <f>S116*12*Subsidy!$I$15/Subsidy!$I$14</f>
        <v>1510.3505077967563</v>
      </c>
      <c r="AB116" s="12">
        <f>SUM(S$5:S116)*Subsidy!$I$15/Subsidy!$I$14</f>
        <v>12574.133023452256</v>
      </c>
      <c r="AC116" s="12">
        <f>N116*Subsidy!$E$15/Subsidy!$E$14</f>
        <v>1201.5280173794049</v>
      </c>
      <c r="AD116" s="12">
        <f t="shared" si="83"/>
        <v>14418.336208552859</v>
      </c>
      <c r="AE116" s="12">
        <f>$AP116*AC116/(Calculations!$D$27^(A116-1+Calculations!$B$6/30))</f>
        <v>856.12000131395712</v>
      </c>
      <c r="AF116" s="12">
        <f>IF(AE116=0,0,SUM(AE116:AE$903)*AC116/AE116)</f>
        <v>456210.17290879227</v>
      </c>
      <c r="AH116" s="164">
        <f>VLOOKUP(E116,Rates2,5)*VLOOKUP(E116,Mort_Imp_Retirees,C116-'Mort Imp Cume'!$C$4+2)</f>
        <v>1.4930265947530228E-4</v>
      </c>
      <c r="AI116" s="16">
        <f t="shared" si="84"/>
        <v>0.99985069734052467</v>
      </c>
      <c r="AJ116" s="164">
        <f>VLOOKUP(F116,Rates2,6)*VLOOKUP(F116,Mort_Imp_Survivors,C116-'Mort Imp Cume'!$C$4+2)</f>
        <v>6.7017249918886569E-5</v>
      </c>
      <c r="AK116" s="16">
        <f t="shared" si="85"/>
        <v>0.99993298275008113</v>
      </c>
      <c r="AL116" s="164">
        <f>VLOOKUP(F116,Rates2,7)*VLOOKUP(F116,Mort_Imp_Survivors,C116-'Mort Imp Cume'!$C$4+2)</f>
        <v>1.5221785383191076E-4</v>
      </c>
      <c r="AM116" s="16">
        <f t="shared" si="86"/>
        <v>0.9998477821461681</v>
      </c>
      <c r="AN116" s="108">
        <f>PRODUCT(AI$4:AI115)</f>
        <v>0.98747476597578798</v>
      </c>
      <c r="AO116" s="16">
        <f>PRODUCT(AK$4:AK115)</f>
        <v>0.99279345929974516</v>
      </c>
      <c r="AP116" s="16">
        <f>PRODUCT(AM$4:AM115)</f>
        <v>0.98407273431972209</v>
      </c>
      <c r="AQ116" s="16">
        <f t="shared" si="87"/>
        <v>0.98035848888430888</v>
      </c>
      <c r="AR116" s="16">
        <f t="shared" si="88"/>
        <v>7.1162770914791366E-3</v>
      </c>
      <c r="AS116" s="16">
        <f t="shared" si="89"/>
        <v>1.4636032030605783E-4</v>
      </c>
      <c r="AT116" s="16">
        <f t="shared" si="90"/>
        <v>1.2384400137177388E-2</v>
      </c>
      <c r="AU116" s="16">
        <f t="shared" si="91"/>
        <v>1.4083388703459848E-4</v>
      </c>
      <c r="AV116" s="16">
        <f t="shared" si="92"/>
        <v>1.4743260872493688E-4</v>
      </c>
      <c r="AW116" s="30">
        <f>(SUMPRODUCT(AV$5:AV115,A$5:A115)+SUM(AV$5:AV115)*(Calculations!$B$6/30-0.5)+AV$4*Calculations!$B$6/30/2)/SUM(AV$4:AV115)</f>
        <v>61.165987691078875</v>
      </c>
      <c r="AX116" s="16"/>
      <c r="AY116" s="12"/>
      <c r="AZ116" s="12"/>
    </row>
    <row r="117" spans="1:52" x14ac:dyDescent="0.25">
      <c r="A117">
        <f t="shared" si="80"/>
        <v>113</v>
      </c>
      <c r="B117" t="str">
        <f t="shared" si="104"/>
        <v>June</v>
      </c>
      <c r="C117">
        <f t="shared" si="75"/>
        <v>2034</v>
      </c>
      <c r="D117">
        <f t="shared" si="106"/>
        <v>203406</v>
      </c>
      <c r="E117">
        <f t="shared" ref="E117:F117" si="144">E105+1</f>
        <v>51</v>
      </c>
      <c r="F117">
        <f t="shared" si="144"/>
        <v>49</v>
      </c>
      <c r="G117" s="12">
        <f>G116*IF($B117="January",1+IF(C117&gt;Personal!$L$18+1,Calculations!$B$22,Calculations!$B$21),1)</f>
        <v>3103.1198795955706</v>
      </c>
      <c r="H117" s="12">
        <f>IF(AND(Career!$F$15="Yes",$E117=62,$E116=61),G117,H116*IF($B117="January",(1+IF(C117&gt;Personal!$L$18+1,Calculations!$C$22,Calculations!$C$21)),1))</f>
        <v>3103.1198795955706</v>
      </c>
      <c r="I117" s="12">
        <f>H117*(1-'Retiree Assumptions'!$F$8)</f>
        <v>2420.4335060845451</v>
      </c>
      <c r="J117" s="12">
        <f>I117/(Calculations!$C$27^($A117-1+Calculations!$B$6/30))</f>
        <v>1812.3725411529979</v>
      </c>
      <c r="K117" s="23">
        <f t="shared" si="77"/>
        <v>1789.4049481242771</v>
      </c>
      <c r="L117" s="12">
        <f>L116*IF($B117="January",(1+IF(C117&gt;Personal!$L$18+1,Calculations!$B$22,Calculations!$B$21)),1)</f>
        <v>1706.7159337775638</v>
      </c>
      <c r="M117" s="12">
        <f>IF(AND(Career!$F$15="Yes",$E117=62,$E116=61),L117,M116*IF($B117="January",(1+IF(C117&gt;Personal!$L$18+1,Calculations!$C$22,Calculations!$C$21)),1))</f>
        <v>1706.7159337775638</v>
      </c>
      <c r="N117" s="12">
        <f>M117*(1-'Retiree Assumptions'!$F$10)</f>
        <v>1501.9100217242562</v>
      </c>
      <c r="O117" s="12">
        <f>N117/(Calculations!$C$27^$AW117)/(Calculations!$D$27^($A117-1-$AW117+Calculations!$B$6/30))</f>
        <v>1106.1633841983569</v>
      </c>
      <c r="P117" s="23">
        <f t="shared" si="78"/>
        <v>13.858983135977182</v>
      </c>
      <c r="Q117" s="12">
        <f>IF(OR(A117&lt;=360,$E117&lt;70),Q116*IF($B117="January",(1+IF(C117&gt;Personal!$L$18+1,Calculations!$B$22,Calculations!$B$21)),1),0)</f>
        <v>201.70279217371211</v>
      </c>
      <c r="R117" s="12">
        <f>IF(OR(A117&lt;=360,$E117&lt;70),IF(AND(Career!$F$15="Yes",$E117=62,$E116=61),Q117,R116*IF($B117="January",(1+IF(C117&gt;Personal!$L$18+1,Calculations!$C$22,Calculations!$C$21)),1)),0)</f>
        <v>201.70279217371211</v>
      </c>
      <c r="S117" s="12">
        <f>R117*(1-'Retiree Assumptions'!$F$8)</f>
        <v>157.32817789549546</v>
      </c>
      <c r="T117" s="12">
        <f>S117/(Calculations!$C$27^($A117-1+Calculations!$B$6/30))</f>
        <v>117.80421517494489</v>
      </c>
      <c r="U117" s="23">
        <f t="shared" si="79"/>
        <v>115.46538066396614</v>
      </c>
      <c r="W117">
        <f t="shared" si="119"/>
        <v>4</v>
      </c>
      <c r="X117">
        <f t="shared" si="94"/>
        <v>2034</v>
      </c>
      <c r="Y117">
        <f t="shared" si="95"/>
        <v>51</v>
      </c>
      <c r="Z117">
        <f t="shared" si="82"/>
        <v>49</v>
      </c>
      <c r="AA117" s="12">
        <f>S117*12*Subsidy!$I$15/Subsidy!$I$14</f>
        <v>1510.3505077967563</v>
      </c>
      <c r="AB117" s="12">
        <f>SUM(S$5:S117)*Subsidy!$I$15/Subsidy!$I$14</f>
        <v>12699.995565768651</v>
      </c>
      <c r="AC117" s="12">
        <f>N117*Subsidy!$E$15/Subsidy!$E$14</f>
        <v>1201.5280173794049</v>
      </c>
      <c r="AD117" s="12">
        <f t="shared" si="83"/>
        <v>14418.336208552859</v>
      </c>
      <c r="AE117" s="12">
        <f>$AP117*AC117/(Calculations!$D$27^(A117-1+Calculations!$B$6/30))</f>
        <v>853.52551664199814</v>
      </c>
      <c r="AF117" s="12">
        <f>IF(AE117=0,0,SUM(AE117:AE$903)*AC117/AE117)</f>
        <v>456391.74701520655</v>
      </c>
      <c r="AH117" s="164">
        <f>VLOOKUP(E117,Rates2,5)*VLOOKUP(E117,Mort_Imp_Retirees,C117-'Mort Imp Cume'!$C$4+2)</f>
        <v>1.4930265947530228E-4</v>
      </c>
      <c r="AI117" s="16">
        <f t="shared" si="84"/>
        <v>0.99985069734052467</v>
      </c>
      <c r="AJ117" s="164">
        <f>VLOOKUP(F117,Rates2,6)*VLOOKUP(F117,Mort_Imp_Survivors,C117-'Mort Imp Cume'!$C$4+2)</f>
        <v>6.7017249918886569E-5</v>
      </c>
      <c r="AK117" s="16">
        <f t="shared" si="85"/>
        <v>0.99993298275008113</v>
      </c>
      <c r="AL117" s="164">
        <f>VLOOKUP(F117,Rates2,7)*VLOOKUP(F117,Mort_Imp_Survivors,C117-'Mort Imp Cume'!$C$4+2)</f>
        <v>1.5221785383191076E-4</v>
      </c>
      <c r="AM117" s="16">
        <f t="shared" si="86"/>
        <v>0.9998477821461681</v>
      </c>
      <c r="AN117" s="108">
        <f>PRODUCT(AI$4:AI116)</f>
        <v>0.98732733336706302</v>
      </c>
      <c r="AO117" s="16">
        <f>PRODUCT(AK$4:AK116)</f>
        <v>0.99272692501236548</v>
      </c>
      <c r="AP117" s="16">
        <f>PRODUCT(AM$4:AM116)</f>
        <v>0.98392294088008947</v>
      </c>
      <c r="AQ117" s="16">
        <f t="shared" si="87"/>
        <v>0.98014642763414317</v>
      </c>
      <c r="AR117" s="16">
        <f t="shared" si="88"/>
        <v>7.1809057329198754E-3</v>
      </c>
      <c r="AS117" s="16">
        <f t="shared" si="89"/>
        <v>1.4632866111929027E-4</v>
      </c>
      <c r="AT117" s="16">
        <f t="shared" si="90"/>
        <v>1.2528875330673568E-2</v>
      </c>
      <c r="AU117" s="16">
        <f t="shared" si="91"/>
        <v>1.4379130226338695E-4</v>
      </c>
      <c r="AV117" s="16">
        <f t="shared" si="92"/>
        <v>1.4741059664436087E-4</v>
      </c>
      <c r="AW117" s="30">
        <f>(SUMPRODUCT(AV$5:AV116,A$5:A116)+SUM(AV$5:AV116)*(Calculations!$B$6/30-0.5)+AV$4*Calculations!$B$6/30/2)/SUM(AV$4:AV116)</f>
        <v>61.763202750090336</v>
      </c>
      <c r="AX117" s="16"/>
      <c r="AY117" s="12"/>
      <c r="AZ117" s="12"/>
    </row>
    <row r="118" spans="1:52" x14ac:dyDescent="0.25">
      <c r="A118">
        <f t="shared" si="80"/>
        <v>114</v>
      </c>
      <c r="B118" t="str">
        <f t="shared" si="104"/>
        <v>July</v>
      </c>
      <c r="C118">
        <f t="shared" si="75"/>
        <v>2034</v>
      </c>
      <c r="D118">
        <f t="shared" si="106"/>
        <v>203407</v>
      </c>
      <c r="E118">
        <f t="shared" ref="E118:F118" si="145">E106+1</f>
        <v>51</v>
      </c>
      <c r="F118">
        <f t="shared" si="145"/>
        <v>49</v>
      </c>
      <c r="G118" s="12">
        <f>G117*IF($B118="January",1+IF(C118&gt;Personal!$L$18+1,Calculations!$B$22,Calculations!$B$21),1)</f>
        <v>3103.1198795955706</v>
      </c>
      <c r="H118" s="12">
        <f>IF(AND(Career!$F$15="Yes",$E118=62,$E117=61),G118,H117*IF($B118="January",(1+IF(C118&gt;Personal!$L$18+1,Calculations!$C$22,Calculations!$C$21)),1))</f>
        <v>3103.1198795955706</v>
      </c>
      <c r="I118" s="12">
        <f>H118*(1-'Retiree Assumptions'!$F$8)</f>
        <v>2420.4335060845451</v>
      </c>
      <c r="J118" s="12">
        <f>I118/(Calculations!$C$27^($A118-1+Calculations!$B$6/30))</f>
        <v>1807.7383232230695</v>
      </c>
      <c r="K118" s="23">
        <f t="shared" si="77"/>
        <v>1784.562978308476</v>
      </c>
      <c r="L118" s="12">
        <f>L117*IF($B118="January",(1+IF(C118&gt;Personal!$L$18+1,Calculations!$B$22,Calculations!$B$21)),1)</f>
        <v>1706.7159337775638</v>
      </c>
      <c r="M118" s="12">
        <f>IF(AND(Career!$F$15="Yes",$E118=62,$E117=61),L118,M117*IF($B118="January",(1+IF(C118&gt;Personal!$L$18+1,Calculations!$C$22,Calculations!$C$21)),1))</f>
        <v>1706.7159337775638</v>
      </c>
      <c r="N118" s="12">
        <f>M118*(1-'Retiree Assumptions'!$F$10)</f>
        <v>1501.9100217242562</v>
      </c>
      <c r="O118" s="12">
        <f>N118/(Calculations!$C$27^$AW118)/(Calculations!$D$27^($A118-1-$AW118+Calculations!$B$6/30))</f>
        <v>1103.1907423829832</v>
      </c>
      <c r="P118" s="23">
        <f t="shared" si="78"/>
        <v>13.981063786072708</v>
      </c>
      <c r="Q118" s="12">
        <f>IF(OR(A118&lt;=360,$E118&lt;70),Q117*IF($B118="January",(1+IF(C118&gt;Personal!$L$18+1,Calculations!$B$22,Calculations!$B$21)),1),0)</f>
        <v>201.70279217371211</v>
      </c>
      <c r="R118" s="12">
        <f>IF(OR(A118&lt;=360,$E118&lt;70),IF(AND(Career!$F$15="Yes",$E118=62,$E117=61),Q118,R117*IF($B118="January",(1+IF(C118&gt;Personal!$L$18+1,Calculations!$C$22,Calculations!$C$21)),1)),0)</f>
        <v>201.70279217371211</v>
      </c>
      <c r="S118" s="12">
        <f>R118*(1-'Retiree Assumptions'!$F$8)</f>
        <v>157.32817789549546</v>
      </c>
      <c r="T118" s="12">
        <f>S118/(Calculations!$C$27^($A118-1+Calculations!$B$6/30))</f>
        <v>117.50299100949954</v>
      </c>
      <c r="U118" s="23">
        <f t="shared" si="79"/>
        <v>115.14522443308979</v>
      </c>
      <c r="W118">
        <f t="shared" si="119"/>
        <v>4</v>
      </c>
      <c r="X118">
        <f t="shared" si="94"/>
        <v>2034</v>
      </c>
      <c r="Y118">
        <f t="shared" si="95"/>
        <v>51</v>
      </c>
      <c r="Z118">
        <f t="shared" si="82"/>
        <v>49</v>
      </c>
      <c r="AA118" s="12">
        <f>S118*12*Subsidy!$I$15/Subsidy!$I$14</f>
        <v>1510.3505077967563</v>
      </c>
      <c r="AB118" s="12">
        <f>SUM(S$5:S118)*Subsidy!$I$15/Subsidy!$I$14</f>
        <v>12825.858108085047</v>
      </c>
      <c r="AC118" s="12">
        <f>N118*Subsidy!$E$15/Subsidy!$E$14</f>
        <v>1201.5280173794049</v>
      </c>
      <c r="AD118" s="12">
        <f t="shared" si="83"/>
        <v>14418.336208552859</v>
      </c>
      <c r="AE118" s="12">
        <f>$AP118*AC118/(Calculations!$D$27^(A118-1+Calculations!$B$6/30))</f>
        <v>850.93889459525815</v>
      </c>
      <c r="AF118" s="12">
        <f>IF(AE118=0,0,SUM(AE118:AE$903)*AC118/AE118)</f>
        <v>456573.8730573589</v>
      </c>
      <c r="AH118" s="164">
        <f>VLOOKUP(E118,Rates2,5)*VLOOKUP(E118,Mort_Imp_Retirees,C118-'Mort Imp Cume'!$C$4+2)</f>
        <v>1.4930265947530228E-4</v>
      </c>
      <c r="AI118" s="16">
        <f t="shared" si="84"/>
        <v>0.99985069734052467</v>
      </c>
      <c r="AJ118" s="164">
        <f>VLOOKUP(F118,Rates2,6)*VLOOKUP(F118,Mort_Imp_Survivors,C118-'Mort Imp Cume'!$C$4+2)</f>
        <v>6.7017249918886569E-5</v>
      </c>
      <c r="AK118" s="16">
        <f t="shared" si="85"/>
        <v>0.99993298275008113</v>
      </c>
      <c r="AL118" s="164">
        <f>VLOOKUP(F118,Rates2,7)*VLOOKUP(F118,Mort_Imp_Survivors,C118-'Mort Imp Cume'!$C$4+2)</f>
        <v>1.5221785383191076E-4</v>
      </c>
      <c r="AM118" s="16">
        <f t="shared" si="86"/>
        <v>0.9998477821461681</v>
      </c>
      <c r="AN118" s="108">
        <f>PRODUCT(AI$4:AI117)</f>
        <v>0.98717992277041866</v>
      </c>
      <c r="AO118" s="16">
        <f>PRODUCT(AK$4:AK117)</f>
        <v>0.99266039518393079</v>
      </c>
      <c r="AP118" s="16">
        <f>PRODUCT(AM$4:AM117)</f>
        <v>0.98377317024169275</v>
      </c>
      <c r="AQ118" s="16">
        <f t="shared" si="87"/>
        <v>0.97993441225492606</v>
      </c>
      <c r="AR118" s="16">
        <f t="shared" si="88"/>
        <v>7.2455105154925975E-3</v>
      </c>
      <c r="AS118" s="16">
        <f t="shared" si="89"/>
        <v>1.4629700878071835E-4</v>
      </c>
      <c r="AT118" s="16">
        <f t="shared" si="90"/>
        <v>1.2673296873279097E-2</v>
      </c>
      <c r="AU118" s="16">
        <f t="shared" si="91"/>
        <v>1.4678035630224899E-4</v>
      </c>
      <c r="AV118" s="16">
        <f t="shared" si="92"/>
        <v>1.4738858785024703E-4</v>
      </c>
      <c r="AW118" s="30">
        <f>(SUMPRODUCT(AV$5:AV117,A$5:A117)+SUM(AV$5:AV117)*(Calculations!$B$6/30-0.5)+AV$4*Calculations!$B$6/30/2)/SUM(AV$4:AV117)</f>
        <v>62.358094029955595</v>
      </c>
      <c r="AX118" s="16"/>
      <c r="AY118" s="12"/>
      <c r="AZ118" s="12"/>
    </row>
    <row r="119" spans="1:52" x14ac:dyDescent="0.25">
      <c r="A119">
        <f t="shared" si="80"/>
        <v>115</v>
      </c>
      <c r="B119" t="str">
        <f t="shared" si="104"/>
        <v>August</v>
      </c>
      <c r="C119">
        <f t="shared" si="75"/>
        <v>2034</v>
      </c>
      <c r="D119">
        <f t="shared" si="106"/>
        <v>203408</v>
      </c>
      <c r="E119">
        <f t="shared" ref="E119:F119" si="146">E107+1</f>
        <v>51</v>
      </c>
      <c r="F119">
        <f t="shared" si="146"/>
        <v>49</v>
      </c>
      <c r="G119" s="12">
        <f>G118*IF($B119="January",1+IF(C119&gt;Personal!$L$18+1,Calculations!$B$22,Calculations!$B$21),1)</f>
        <v>3103.1198795955706</v>
      </c>
      <c r="H119" s="12">
        <f>IF(AND(Career!$F$15="Yes",$E119=62,$E118=61),G119,H118*IF($B119="January",(1+IF(C119&gt;Personal!$L$18+1,Calculations!$C$22,Calculations!$C$21)),1))</f>
        <v>3103.1198795955706</v>
      </c>
      <c r="I119" s="12">
        <f>H119*(1-'Retiree Assumptions'!$F$8)</f>
        <v>2420.4335060845451</v>
      </c>
      <c r="J119" s="12">
        <f>I119/(Calculations!$C$27^($A119-1+Calculations!$B$6/30))</f>
        <v>1803.1159549406805</v>
      </c>
      <c r="K119" s="23">
        <f t="shared" si="77"/>
        <v>1779.7341104301217</v>
      </c>
      <c r="L119" s="12">
        <f>L118*IF($B119="January",(1+IF(C119&gt;Personal!$L$18+1,Calculations!$B$22,Calculations!$B$21)),1)</f>
        <v>1706.7159337775638</v>
      </c>
      <c r="M119" s="12">
        <f>IF(AND(Career!$F$15="Yes",$E119=62,$E118=61),L119,M118*IF($B119="January",(1+IF(C119&gt;Personal!$L$18+1,Calculations!$C$22,Calculations!$C$21)),1))</f>
        <v>1706.7159337775638</v>
      </c>
      <c r="N119" s="12">
        <f>M119*(1-'Retiree Assumptions'!$F$10)</f>
        <v>1501.9100217242562</v>
      </c>
      <c r="O119" s="12">
        <f>N119/(Calculations!$C$27^$AW119)/(Calculations!$D$27^($A119-1-$AW119+Calculations!$B$6/30))</f>
        <v>1100.225292240757</v>
      </c>
      <c r="P119" s="23">
        <f t="shared" si="78"/>
        <v>14.102318978429228</v>
      </c>
      <c r="Q119" s="12">
        <f>IF(OR(A119&lt;=360,$E119&lt;70),Q118*IF($B119="January",(1+IF(C119&gt;Personal!$L$18+1,Calculations!$B$22,Calculations!$B$21)),1),0)</f>
        <v>201.70279217371211</v>
      </c>
      <c r="R119" s="12">
        <f>IF(OR(A119&lt;=360,$E119&lt;70),IF(AND(Career!$F$15="Yes",$E119=62,$E118=61),Q119,R118*IF($B119="January",(1+IF(C119&gt;Personal!$L$18+1,Calculations!$C$22,Calculations!$C$21)),1)),0)</f>
        <v>201.70279217371211</v>
      </c>
      <c r="S119" s="12">
        <f>R119*(1-'Retiree Assumptions'!$F$8)</f>
        <v>157.32817789549546</v>
      </c>
      <c r="T119" s="12">
        <f>S119/(Calculations!$C$27^($A119-1+Calculations!$B$6/30))</f>
        <v>117.20253707114425</v>
      </c>
      <c r="U119" s="23">
        <f t="shared" si="79"/>
        <v>114.82595591428419</v>
      </c>
      <c r="W119">
        <f t="shared" si="119"/>
        <v>4</v>
      </c>
      <c r="X119">
        <f t="shared" si="94"/>
        <v>2034</v>
      </c>
      <c r="Y119">
        <f t="shared" si="95"/>
        <v>51</v>
      </c>
      <c r="Z119">
        <f t="shared" si="82"/>
        <v>49</v>
      </c>
      <c r="AA119" s="12">
        <f>S119*12*Subsidy!$I$15/Subsidy!$I$14</f>
        <v>1510.3505077967563</v>
      </c>
      <c r="AB119" s="12">
        <f>SUM(S$5:S119)*Subsidy!$I$15/Subsidy!$I$14</f>
        <v>12951.720650401445</v>
      </c>
      <c r="AC119" s="12">
        <f>N119*Subsidy!$E$15/Subsidy!$E$14</f>
        <v>1201.5280173794049</v>
      </c>
      <c r="AD119" s="12">
        <f t="shared" si="83"/>
        <v>14418.336208552859</v>
      </c>
      <c r="AE119" s="12">
        <f>$AP119*AC119/(Calculations!$D$27^(A119-1+Calculations!$B$6/30))</f>
        <v>848.36011134593252</v>
      </c>
      <c r="AF119" s="12">
        <f>IF(AE119=0,0,SUM(AE119:AE$903)*AC119/AE119)</f>
        <v>456756.55271298316</v>
      </c>
      <c r="AH119" s="164">
        <f>VLOOKUP(E119,Rates2,5)*VLOOKUP(E119,Mort_Imp_Retirees,C119-'Mort Imp Cume'!$C$4+2)</f>
        <v>1.4930265947530228E-4</v>
      </c>
      <c r="AI119" s="16">
        <f t="shared" si="84"/>
        <v>0.99985069734052467</v>
      </c>
      <c r="AJ119" s="164">
        <f>VLOOKUP(F119,Rates2,6)*VLOOKUP(F119,Mort_Imp_Survivors,C119-'Mort Imp Cume'!$C$4+2)</f>
        <v>6.7017249918886569E-5</v>
      </c>
      <c r="AK119" s="16">
        <f t="shared" si="85"/>
        <v>0.99993298275008113</v>
      </c>
      <c r="AL119" s="164">
        <f>VLOOKUP(F119,Rates2,7)*VLOOKUP(F119,Mort_Imp_Survivors,C119-'Mort Imp Cume'!$C$4+2)</f>
        <v>1.5221785383191076E-4</v>
      </c>
      <c r="AM119" s="16">
        <f t="shared" si="86"/>
        <v>0.9998477821461681</v>
      </c>
      <c r="AN119" s="108">
        <f>PRODUCT(AI$4:AI118)</f>
        <v>0.98703253418256842</v>
      </c>
      <c r="AO119" s="16">
        <f>PRODUCT(AK$4:AK118)</f>
        <v>0.99259386981414222</v>
      </c>
      <c r="AP119" s="16">
        <f>PRODUCT(AM$4:AM118)</f>
        <v>0.98362342240106115</v>
      </c>
      <c r="AQ119" s="16">
        <f t="shared" si="87"/>
        <v>0.97972244273673514</v>
      </c>
      <c r="AR119" s="16">
        <f t="shared" si="88"/>
        <v>7.3100914458332257E-3</v>
      </c>
      <c r="AS119" s="16">
        <f t="shared" si="89"/>
        <v>1.4626536328886074E-4</v>
      </c>
      <c r="AT119" s="16">
        <f t="shared" si="90"/>
        <v>1.281766478000879E-2</v>
      </c>
      <c r="AU119" s="16">
        <f t="shared" si="91"/>
        <v>1.4980103742284062E-4</v>
      </c>
      <c r="AV119" s="16">
        <f t="shared" si="92"/>
        <v>1.4736658234210467E-4</v>
      </c>
      <c r="AW119" s="30">
        <f>(SUMPRODUCT(AV$5:AV118,A$5:A118)+SUM(AV$5:AV118)*(Calculations!$B$6/30-0.5)+AV$4*Calculations!$B$6/30/2)/SUM(AV$4:AV118)</f>
        <v>62.950740426479285</v>
      </c>
      <c r="AX119" s="16"/>
      <c r="AY119" s="12"/>
      <c r="AZ119" s="12"/>
    </row>
    <row r="120" spans="1:52" x14ac:dyDescent="0.25">
      <c r="A120">
        <f t="shared" si="80"/>
        <v>116</v>
      </c>
      <c r="B120" t="str">
        <f t="shared" si="104"/>
        <v>September</v>
      </c>
      <c r="C120">
        <f t="shared" si="75"/>
        <v>2034</v>
      </c>
      <c r="D120">
        <f t="shared" si="106"/>
        <v>203409</v>
      </c>
      <c r="E120">
        <f t="shared" ref="E120:F120" si="147">E108+1</f>
        <v>51</v>
      </c>
      <c r="F120">
        <f t="shared" si="147"/>
        <v>49</v>
      </c>
      <c r="G120" s="12">
        <f>G119*IF($B120="January",1+IF(C120&gt;Personal!$L$18+1,Calculations!$B$22,Calculations!$B$21),1)</f>
        <v>3103.1198795955706</v>
      </c>
      <c r="H120" s="12">
        <f>IF(AND(Career!$F$15="Yes",$E120=62,$E119=61),G120,H119*IF($B120="January",(1+IF(C120&gt;Personal!$L$18+1,Calculations!$C$22,Calculations!$C$21)),1))</f>
        <v>3103.1198795955706</v>
      </c>
      <c r="I120" s="12">
        <f>H120*(1-'Retiree Assumptions'!$F$8)</f>
        <v>2420.4335060845451</v>
      </c>
      <c r="J120" s="12">
        <f>I120/(Calculations!$C$27^($A120-1+Calculations!$B$6/30))</f>
        <v>1798.5054060064033</v>
      </c>
      <c r="K120" s="23">
        <f t="shared" si="77"/>
        <v>1774.9183090365423</v>
      </c>
      <c r="L120" s="12">
        <f>L119*IF($B120="January",(1+IF(C120&gt;Personal!$L$18+1,Calculations!$B$22,Calculations!$B$21)),1)</f>
        <v>1706.7159337775638</v>
      </c>
      <c r="M120" s="12">
        <f>IF(AND(Career!$F$15="Yes",$E120=62,$E119=61),L120,M119*IF($B120="January",(1+IF(C120&gt;Personal!$L$18+1,Calculations!$C$22,Calculations!$C$21)),1))</f>
        <v>1706.7159337775638</v>
      </c>
      <c r="N120" s="12">
        <f>M120*(1-'Retiree Assumptions'!$F$10)</f>
        <v>1501.9100217242562</v>
      </c>
      <c r="O120" s="12">
        <f>N120/(Calculations!$C$27^$AW120)/(Calculations!$D$27^($A120-1-$AW120+Calculations!$B$6/30))</f>
        <v>1097.2670453954761</v>
      </c>
      <c r="P120" s="23">
        <f t="shared" si="78"/>
        <v>14.222752472089249</v>
      </c>
      <c r="Q120" s="12">
        <f>IF(OR(A120&lt;=360,$E120&lt;70),Q119*IF($B120="January",(1+IF(C120&gt;Personal!$L$18+1,Calculations!$B$22,Calculations!$B$21)),1),0)</f>
        <v>201.70279217371211</v>
      </c>
      <c r="R120" s="12">
        <f>IF(OR(A120&lt;=360,$E120&lt;70),IF(AND(Career!$F$15="Yes",$E120=62,$E119=61),Q120,R119*IF($B120="January",(1+IF(C120&gt;Personal!$L$18+1,Calculations!$C$22,Calculations!$C$21)),1)),0)</f>
        <v>201.70279217371211</v>
      </c>
      <c r="S120" s="12">
        <f>R120*(1-'Retiree Assumptions'!$F$8)</f>
        <v>157.32817789549546</v>
      </c>
      <c r="T120" s="12">
        <f>S120/(Calculations!$C$27^($A120-1+Calculations!$B$6/30))</f>
        <v>116.90285139041623</v>
      </c>
      <c r="U120" s="23">
        <f t="shared" si="79"/>
        <v>114.5075726461488</v>
      </c>
      <c r="W120">
        <f t="shared" si="119"/>
        <v>4</v>
      </c>
      <c r="X120">
        <f t="shared" si="94"/>
        <v>2034</v>
      </c>
      <c r="Y120">
        <f t="shared" si="95"/>
        <v>51</v>
      </c>
      <c r="Z120">
        <f t="shared" si="82"/>
        <v>49</v>
      </c>
      <c r="AA120" s="12">
        <f>S120*12*Subsidy!$I$15/Subsidy!$I$14</f>
        <v>1510.3505077967563</v>
      </c>
      <c r="AB120" s="12">
        <f>SUM(S$5:S120)*Subsidy!$I$15/Subsidy!$I$14</f>
        <v>13077.583192717841</v>
      </c>
      <c r="AC120" s="12">
        <f>N120*Subsidy!$E$15/Subsidy!$E$14</f>
        <v>1201.5280173794049</v>
      </c>
      <c r="AD120" s="12">
        <f t="shared" si="83"/>
        <v>14418.336208552859</v>
      </c>
      <c r="AE120" s="12">
        <f>$AP120*AC120/(Calculations!$D$27^(A120-1+Calculations!$B$6/30))</f>
        <v>845.78914313842597</v>
      </c>
      <c r="AF120" s="12">
        <f>IF(AE120=0,0,SUM(AE120:AE$903)*AC120/AE120)</f>
        <v>456939.7876649134</v>
      </c>
      <c r="AH120" s="164">
        <f>VLOOKUP(E120,Rates2,5)*VLOOKUP(E120,Mort_Imp_Retirees,C120-'Mort Imp Cume'!$C$4+2)</f>
        <v>1.4930265947530228E-4</v>
      </c>
      <c r="AI120" s="16">
        <f t="shared" si="84"/>
        <v>0.99985069734052467</v>
      </c>
      <c r="AJ120" s="164">
        <f>VLOOKUP(F120,Rates2,6)*VLOOKUP(F120,Mort_Imp_Survivors,C120-'Mort Imp Cume'!$C$4+2)</f>
        <v>6.7017249918886569E-5</v>
      </c>
      <c r="AK120" s="16">
        <f t="shared" si="85"/>
        <v>0.99993298275008113</v>
      </c>
      <c r="AL120" s="164">
        <f>VLOOKUP(F120,Rates2,7)*VLOOKUP(F120,Mort_Imp_Survivors,C120-'Mort Imp Cume'!$C$4+2)</f>
        <v>1.5221785383191076E-4</v>
      </c>
      <c r="AM120" s="16">
        <f t="shared" si="86"/>
        <v>0.9998477821461681</v>
      </c>
      <c r="AN120" s="108">
        <f>PRODUCT(AI$4:AI119)</f>
        <v>0.98688516760022627</v>
      </c>
      <c r="AO120" s="16">
        <f>PRODUCT(AK$4:AK119)</f>
        <v>0.992527348902701</v>
      </c>
      <c r="AP120" s="16">
        <f>PRODUCT(AM$4:AM119)</f>
        <v>0.98347369735472445</v>
      </c>
      <c r="AQ120" s="16">
        <f t="shared" si="87"/>
        <v>0.97951051906965036</v>
      </c>
      <c r="AR120" s="16">
        <f t="shared" si="88"/>
        <v>7.3746485305759375E-3</v>
      </c>
      <c r="AS120" s="16">
        <f t="shared" si="89"/>
        <v>1.4623372464223641E-4</v>
      </c>
      <c r="AT120" s="16">
        <f t="shared" si="90"/>
        <v>1.2961979065873701E-2</v>
      </c>
      <c r="AU120" s="16">
        <f t="shared" si="91"/>
        <v>1.5285333389999586E-4</v>
      </c>
      <c r="AV120" s="16">
        <f t="shared" si="92"/>
        <v>1.473445801194432E-4</v>
      </c>
      <c r="AW120" s="30">
        <f>(SUMPRODUCT(AV$5:AV119,A$5:A119)+SUM(AV$5:AV119)*(Calculations!$B$6/30-0.5)+AV$4*Calculations!$B$6/30/2)/SUM(AV$4:AV119)</f>
        <v>63.541217266129266</v>
      </c>
      <c r="AX120" s="16"/>
      <c r="AY120" s="12"/>
      <c r="AZ120" s="12"/>
    </row>
    <row r="121" spans="1:52" x14ac:dyDescent="0.25">
      <c r="A121">
        <f t="shared" si="80"/>
        <v>117</v>
      </c>
      <c r="B121" t="str">
        <f t="shared" si="104"/>
        <v>October</v>
      </c>
      <c r="C121">
        <f t="shared" si="75"/>
        <v>2034</v>
      </c>
      <c r="D121">
        <f t="shared" si="106"/>
        <v>203410</v>
      </c>
      <c r="E121">
        <f t="shared" ref="E121:F121" si="148">E109+1</f>
        <v>51</v>
      </c>
      <c r="F121">
        <f t="shared" si="148"/>
        <v>49</v>
      </c>
      <c r="G121" s="12">
        <f>G120*IF($B121="January",1+IF(C121&gt;Personal!$L$18+1,Calculations!$B$22,Calculations!$B$21),1)</f>
        <v>3103.1198795955706</v>
      </c>
      <c r="H121" s="12">
        <f>IF(AND(Career!$F$15="Yes",$E121=62,$E120=61),G121,H120*IF($B121="January",(1+IF(C121&gt;Personal!$L$18+1,Calculations!$C$22,Calculations!$C$21)),1))</f>
        <v>3103.1198795955706</v>
      </c>
      <c r="I121" s="12">
        <f>H121*(1-'Retiree Assumptions'!$F$8)</f>
        <v>2420.4335060845451</v>
      </c>
      <c r="J121" s="12">
        <f>I121/(Calculations!$C$27^($A121-1+Calculations!$B$6/30))</f>
        <v>1793.9066461982864</v>
      </c>
      <c r="K121" s="23">
        <f t="shared" si="77"/>
        <v>1770.115538770998</v>
      </c>
      <c r="L121" s="12">
        <f>L120*IF($B121="January",(1+IF(C121&gt;Personal!$L$18+1,Calculations!$B$22,Calculations!$B$21)),1)</f>
        <v>1706.7159337775638</v>
      </c>
      <c r="M121" s="12">
        <f>IF(AND(Career!$F$15="Yes",$E121=62,$E120=61),L121,M120*IF($B121="January",(1+IF(C121&gt;Personal!$L$18+1,Calculations!$C$22,Calculations!$C$21)),1))</f>
        <v>1706.7159337775638</v>
      </c>
      <c r="N121" s="12">
        <f>M121*(1-'Retiree Assumptions'!$F$10)</f>
        <v>1501.9100217242562</v>
      </c>
      <c r="O121" s="12">
        <f>N121/(Calculations!$C$27^$AW121)/(Calculations!$D$27^($A121-1-$AW121+Calculations!$B$6/30))</f>
        <v>1094.3160120192465</v>
      </c>
      <c r="P121" s="23">
        <f t="shared" si="78"/>
        <v>14.342368011280765</v>
      </c>
      <c r="Q121" s="12">
        <f>IF(OR(A121&lt;=360,$E121&lt;70),Q120*IF($B121="January",(1+IF(C121&gt;Personal!$L$18+1,Calculations!$B$22,Calculations!$B$21)),1),0)</f>
        <v>201.70279217371211</v>
      </c>
      <c r="R121" s="12">
        <f>IF(OR(A121&lt;=360,$E121&lt;70),IF(AND(Career!$F$15="Yes",$E121=62,$E120=61),Q121,R120*IF($B121="January",(1+IF(C121&gt;Personal!$L$18+1,Calculations!$C$22,Calculations!$C$21)),1)),0)</f>
        <v>201.70279217371211</v>
      </c>
      <c r="S121" s="12">
        <f>R121*(1-'Retiree Assumptions'!$F$8)</f>
        <v>157.32817789549546</v>
      </c>
      <c r="T121" s="12">
        <f>S121/(Calculations!$C$27^($A121-1+Calculations!$B$6/30))</f>
        <v>116.60393200288863</v>
      </c>
      <c r="U121" s="23">
        <f t="shared" si="79"/>
        <v>114.19007217410785</v>
      </c>
      <c r="W121">
        <f t="shared" si="119"/>
        <v>4</v>
      </c>
      <c r="X121">
        <f t="shared" si="94"/>
        <v>2034</v>
      </c>
      <c r="Y121">
        <f t="shared" si="95"/>
        <v>51</v>
      </c>
      <c r="Z121">
        <f t="shared" si="82"/>
        <v>49</v>
      </c>
      <c r="AA121" s="12">
        <f>S121*12*Subsidy!$I$15/Subsidy!$I$14</f>
        <v>1510.3505077967563</v>
      </c>
      <c r="AB121" s="12">
        <f>SUM(S$5:S121)*Subsidy!$I$15/Subsidy!$I$14</f>
        <v>13203.445735034235</v>
      </c>
      <c r="AC121" s="12">
        <f>N121*Subsidy!$E$15/Subsidy!$E$14</f>
        <v>1201.5280173794049</v>
      </c>
      <c r="AD121" s="12">
        <f t="shared" si="83"/>
        <v>14418.336208552859</v>
      </c>
      <c r="AE121" s="12">
        <f>$AP121*AC121/(Calculations!$D$27^(A121-1+Calculations!$B$6/30))</f>
        <v>843.22596628913595</v>
      </c>
      <c r="AF121" s="12">
        <f>IF(AE121=0,0,SUM(AE121:AE$903)*AC121/AE121)</f>
        <v>457123.57960109884</v>
      </c>
      <c r="AH121" s="164">
        <f>VLOOKUP(E121,Rates2,5)*VLOOKUP(E121,Mort_Imp_Retirees,C121-'Mort Imp Cume'!$C$4+2)</f>
        <v>1.4930265947530228E-4</v>
      </c>
      <c r="AI121" s="16">
        <f t="shared" si="84"/>
        <v>0.99985069734052467</v>
      </c>
      <c r="AJ121" s="164">
        <f>VLOOKUP(F121,Rates2,6)*VLOOKUP(F121,Mort_Imp_Survivors,C121-'Mort Imp Cume'!$C$4+2)</f>
        <v>6.7017249918886569E-5</v>
      </c>
      <c r="AK121" s="16">
        <f t="shared" si="85"/>
        <v>0.99993298275008113</v>
      </c>
      <c r="AL121" s="164">
        <f>VLOOKUP(F121,Rates2,7)*VLOOKUP(F121,Mort_Imp_Survivors,C121-'Mort Imp Cume'!$C$4+2)</f>
        <v>1.5221785383191076E-4</v>
      </c>
      <c r="AM121" s="16">
        <f t="shared" si="86"/>
        <v>0.9998477821461681</v>
      </c>
      <c r="AN121" s="108">
        <f>PRODUCT(AI$4:AI120)</f>
        <v>0.98673782302010682</v>
      </c>
      <c r="AO121" s="16">
        <f>PRODUCT(AK$4:AK120)</f>
        <v>0.99246083244930827</v>
      </c>
      <c r="AP121" s="16">
        <f>PRODUCT(AM$4:AM120)</f>
        <v>0.98332399509921298</v>
      </c>
      <c r="AQ121" s="16">
        <f t="shared" si="87"/>
        <v>0.97929864124375343</v>
      </c>
      <c r="AR121" s="16">
        <f t="shared" si="88"/>
        <v>7.4391817763533865E-3</v>
      </c>
      <c r="AS121" s="16">
        <f t="shared" si="89"/>
        <v>1.4620209283936468E-4</v>
      </c>
      <c r="AT121" s="16">
        <f t="shared" si="90"/>
        <v>1.3106239745881116E-2</v>
      </c>
      <c r="AU121" s="16">
        <f t="shared" si="91"/>
        <v>1.5593723401206502E-4</v>
      </c>
      <c r="AV121" s="16">
        <f t="shared" si="92"/>
        <v>1.4732258118177208E-4</v>
      </c>
      <c r="AW121" s="30">
        <f>(SUMPRODUCT(AV$5:AV120,A$5:A120)+SUM(AV$5:AV120)*(Calculations!$B$6/30-0.5)+AV$4*Calculations!$B$6/30/2)/SUM(AV$4:AV120)</f>
        <v>64.129596505630388</v>
      </c>
      <c r="AX121" s="16"/>
      <c r="AY121" s="12"/>
      <c r="AZ121" s="12"/>
    </row>
    <row r="122" spans="1:52" x14ac:dyDescent="0.25">
      <c r="A122">
        <f t="shared" si="80"/>
        <v>118</v>
      </c>
      <c r="B122" t="str">
        <f t="shared" si="104"/>
        <v>November</v>
      </c>
      <c r="C122">
        <f t="shared" si="75"/>
        <v>2034</v>
      </c>
      <c r="D122">
        <f t="shared" si="106"/>
        <v>203411</v>
      </c>
      <c r="E122">
        <f t="shared" ref="E122:F122" si="149">E110+1</f>
        <v>51</v>
      </c>
      <c r="F122">
        <f t="shared" si="149"/>
        <v>49</v>
      </c>
      <c r="G122" s="12">
        <f>G121*IF($B122="January",1+IF(C122&gt;Personal!$L$18+1,Calculations!$B$22,Calculations!$B$21),1)</f>
        <v>3103.1198795955706</v>
      </c>
      <c r="H122" s="12">
        <f>IF(AND(Career!$F$15="Yes",$E122=62,$E121=61),G122,H121*IF($B122="January",(1+IF(C122&gt;Personal!$L$18+1,Calculations!$C$22,Calculations!$C$21)),1))</f>
        <v>3103.1198795955706</v>
      </c>
      <c r="I122" s="12">
        <f>H122*(1-'Retiree Assumptions'!$F$8)</f>
        <v>2420.4335060845451</v>
      </c>
      <c r="J122" s="12">
        <f>I122/(Calculations!$C$27^($A122-1+Calculations!$B$6/30))</f>
        <v>1789.3196453716566</v>
      </c>
      <c r="K122" s="23">
        <f t="shared" si="77"/>
        <v>1765.3257643724226</v>
      </c>
      <c r="L122" s="12">
        <f>L121*IF($B122="January",(1+IF(C122&gt;Personal!$L$18+1,Calculations!$B$22,Calculations!$B$21)),1)</f>
        <v>1706.7159337775638</v>
      </c>
      <c r="M122" s="12">
        <f>IF(AND(Career!$F$15="Yes",$E122=62,$E121=61),L122,M121*IF($B122="January",(1+IF(C122&gt;Personal!$L$18+1,Calculations!$C$22,Calculations!$C$21)),1))</f>
        <v>1706.7159337775638</v>
      </c>
      <c r="N122" s="12">
        <f>M122*(1-'Retiree Assumptions'!$F$10)</f>
        <v>1501.9100217242562</v>
      </c>
      <c r="O122" s="12">
        <f>N122/(Calculations!$C$27^$AW122)/(Calculations!$D$27^($A122-1-$AW122+Calculations!$B$6/30))</f>
        <v>1091.3722009158193</v>
      </c>
      <c r="P122" s="23">
        <f t="shared" si="78"/>
        <v>14.461169325469717</v>
      </c>
      <c r="Q122" s="12">
        <f>IF(OR(A122&lt;=360,$E122&lt;70),Q121*IF($B122="January",(1+IF(C122&gt;Personal!$L$18+1,Calculations!$B$22,Calculations!$B$21)),1),0)</f>
        <v>201.70279217371211</v>
      </c>
      <c r="R122" s="12">
        <f>IF(OR(A122&lt;=360,$E122&lt;70),IF(AND(Career!$F$15="Yes",$E122=62,$E121=61),Q122,R121*IF($B122="January",(1+IF(C122&gt;Personal!$L$18+1,Calculations!$C$22,Calculations!$C$21)),1)),0)</f>
        <v>201.70279217371211</v>
      </c>
      <c r="S122" s="12">
        <f>R122*(1-'Retiree Assumptions'!$F$8)</f>
        <v>157.32817789549546</v>
      </c>
      <c r="T122" s="12">
        <f>S122/(Calculations!$C$27^($A122-1+Calculations!$B$6/30))</f>
        <v>116.3057769491577</v>
      </c>
      <c r="U122" s="23">
        <f t="shared" si="79"/>
        <v>113.87345205039168</v>
      </c>
      <c r="W122">
        <f t="shared" si="119"/>
        <v>4</v>
      </c>
      <c r="X122">
        <f t="shared" si="94"/>
        <v>2034</v>
      </c>
      <c r="Y122">
        <f t="shared" si="95"/>
        <v>51</v>
      </c>
      <c r="Z122">
        <f t="shared" si="82"/>
        <v>49</v>
      </c>
      <c r="AA122" s="12">
        <f>S122*12*Subsidy!$I$15/Subsidy!$I$14</f>
        <v>1510.3505077967563</v>
      </c>
      <c r="AB122" s="12">
        <f>SUM(S$5:S122)*Subsidy!$I$15/Subsidy!$I$14</f>
        <v>13329.308277350632</v>
      </c>
      <c r="AC122" s="12">
        <f>N122*Subsidy!$E$15/Subsidy!$E$14</f>
        <v>1201.5280173794049</v>
      </c>
      <c r="AD122" s="12">
        <f t="shared" si="83"/>
        <v>14418.336208552859</v>
      </c>
      <c r="AE122" s="12">
        <f>$AP122*AC122/(Calculations!$D$27^(A122-1+Calculations!$B$6/30))</f>
        <v>840.67055718623294</v>
      </c>
      <c r="AF122" s="12">
        <f>IF(AE122=0,0,SUM(AE122:AE$903)*AC122/AE122)</f>
        <v>457307.9302146195</v>
      </c>
      <c r="AH122" s="164">
        <f>VLOOKUP(E122,Rates2,5)*VLOOKUP(E122,Mort_Imp_Retirees,C122-'Mort Imp Cume'!$C$4+2)</f>
        <v>1.4930265947530228E-4</v>
      </c>
      <c r="AI122" s="16">
        <f t="shared" si="84"/>
        <v>0.99985069734052467</v>
      </c>
      <c r="AJ122" s="164">
        <f>VLOOKUP(F122,Rates2,6)*VLOOKUP(F122,Mort_Imp_Survivors,C122-'Mort Imp Cume'!$C$4+2)</f>
        <v>6.7017249918886569E-5</v>
      </c>
      <c r="AK122" s="16">
        <f t="shared" si="85"/>
        <v>0.99993298275008113</v>
      </c>
      <c r="AL122" s="164">
        <f>VLOOKUP(F122,Rates2,7)*VLOOKUP(F122,Mort_Imp_Survivors,C122-'Mort Imp Cume'!$C$4+2)</f>
        <v>1.5221785383191076E-4</v>
      </c>
      <c r="AM122" s="16">
        <f t="shared" si="86"/>
        <v>0.9998477821461681</v>
      </c>
      <c r="AN122" s="108">
        <f>PRODUCT(AI$4:AI121)</f>
        <v>0.98659050043892504</v>
      </c>
      <c r="AO122" s="16">
        <f>PRODUCT(AK$4:AK121)</f>
        <v>0.99239432045366538</v>
      </c>
      <c r="AP122" s="16">
        <f>PRODUCT(AM$4:AM121)</f>
        <v>0.98317431563105762</v>
      </c>
      <c r="AQ122" s="16">
        <f t="shared" si="87"/>
        <v>0.97908680924912872</v>
      </c>
      <c r="AR122" s="16">
        <f t="shared" si="88"/>
        <v>7.5036911897963694E-3</v>
      </c>
      <c r="AS122" s="16">
        <f t="shared" si="89"/>
        <v>1.4617046787876516E-4</v>
      </c>
      <c r="AT122" s="16">
        <f t="shared" si="90"/>
        <v>1.3250446835034556E-2</v>
      </c>
      <c r="AU122" s="16">
        <f t="shared" si="91"/>
        <v>1.5905272604035438E-4</v>
      </c>
      <c r="AV122" s="16">
        <f t="shared" si="92"/>
        <v>1.4730058552860089E-4</v>
      </c>
      <c r="AW122" s="30">
        <f>(SUMPRODUCT(AV$5:AV121,A$5:A121)+SUM(AV$5:AV121)*(Calculations!$B$6/30-0.5)+AV$4*Calculations!$B$6/30/2)/SUM(AV$4:AV121)</f>
        <v>64.715946918312952</v>
      </c>
      <c r="AX122" s="16"/>
      <c r="AY122" s="12"/>
      <c r="AZ122" s="12"/>
    </row>
    <row r="123" spans="1:52" x14ac:dyDescent="0.25">
      <c r="A123">
        <f t="shared" si="80"/>
        <v>119</v>
      </c>
      <c r="B123" t="str">
        <f t="shared" si="104"/>
        <v>December</v>
      </c>
      <c r="C123">
        <f t="shared" si="75"/>
        <v>2034</v>
      </c>
      <c r="D123">
        <f t="shared" si="106"/>
        <v>203412</v>
      </c>
      <c r="E123">
        <f t="shared" ref="E123:F123" si="150">E111+1</f>
        <v>51</v>
      </c>
      <c r="F123">
        <f t="shared" si="150"/>
        <v>49</v>
      </c>
      <c r="G123" s="12">
        <f>G122*IF($B123="January",1+IF(C123&gt;Personal!$L$18+1,Calculations!$B$22,Calculations!$B$21),1)</f>
        <v>3103.1198795955706</v>
      </c>
      <c r="H123" s="12">
        <f>IF(AND(Career!$F$15="Yes",$E123=62,$E122=61),G123,H122*IF($B123="January",(1+IF(C123&gt;Personal!$L$18+1,Calculations!$C$22,Calculations!$C$21)),1))</f>
        <v>3103.1198795955706</v>
      </c>
      <c r="I123" s="12">
        <f>H123*(1-'Retiree Assumptions'!$F$8)</f>
        <v>2420.4335060845451</v>
      </c>
      <c r="J123" s="12">
        <f>I123/(Calculations!$C$27^($A123-1+Calculations!$B$6/30))</f>
        <v>1784.7443734589194</v>
      </c>
      <c r="K123" s="23">
        <f t="shared" si="77"/>
        <v>1760.5489506751617</v>
      </c>
      <c r="L123" s="12">
        <f>L122*IF($B123="January",(1+IF(C123&gt;Personal!$L$18+1,Calculations!$B$22,Calculations!$B$21)),1)</f>
        <v>1706.7159337775638</v>
      </c>
      <c r="M123" s="12">
        <f>IF(AND(Career!$F$15="Yes",$E123=62,$E122=61),L123,M122*IF($B123="January",(1+IF(C123&gt;Personal!$L$18+1,Calculations!$C$22,Calculations!$C$21)),1))</f>
        <v>1706.7159337775638</v>
      </c>
      <c r="N123" s="12">
        <f>M123*(1-'Retiree Assumptions'!$F$10)</f>
        <v>1501.9100217242562</v>
      </c>
      <c r="O123" s="12">
        <f>N123/(Calculations!$C$27^$AW123)/(Calculations!$D$27^($A123-1-$AW123+Calculations!$B$6/30))</f>
        <v>1088.4356195984562</v>
      </c>
      <c r="P123" s="23">
        <f t="shared" si="78"/>
        <v>14.579160129412374</v>
      </c>
      <c r="Q123" s="12">
        <f>IF(OR(A123&lt;=360,$E123&lt;70),Q122*IF($B123="January",(1+IF(C123&gt;Personal!$L$18+1,Calculations!$B$22,Calculations!$B$21)),1),0)</f>
        <v>201.70279217371211</v>
      </c>
      <c r="R123" s="12">
        <f>IF(OR(A123&lt;=360,$E123&lt;70),IF(AND(Career!$F$15="Yes",$E123=62,$E122=61),Q123,R122*IF($B123="January",(1+IF(C123&gt;Personal!$L$18+1,Calculations!$C$22,Calculations!$C$21)),1)),0)</f>
        <v>201.70279217371211</v>
      </c>
      <c r="S123" s="12">
        <f>R123*(1-'Retiree Assumptions'!$F$8)</f>
        <v>157.32817789549546</v>
      </c>
      <c r="T123" s="12">
        <f>S123/(Calculations!$C$27^($A123-1+Calculations!$B$6/30))</f>
        <v>116.00838427482978</v>
      </c>
      <c r="U123" s="23">
        <f t="shared" si="79"/>
        <v>113.55770983401749</v>
      </c>
      <c r="W123">
        <f t="shared" si="119"/>
        <v>4</v>
      </c>
      <c r="X123">
        <f t="shared" si="94"/>
        <v>2034</v>
      </c>
      <c r="Y123">
        <f t="shared" si="95"/>
        <v>51</v>
      </c>
      <c r="Z123">
        <f t="shared" si="82"/>
        <v>49</v>
      </c>
      <c r="AA123" s="12">
        <f>S123*12*Subsidy!$I$15/Subsidy!$I$14</f>
        <v>1510.3505077967563</v>
      </c>
      <c r="AB123" s="12">
        <f>SUM(S$5:S123)*Subsidy!$I$15/Subsidy!$I$14</f>
        <v>13455.170819667028</v>
      </c>
      <c r="AC123" s="12">
        <f>N123*Subsidy!$E$15/Subsidy!$E$14</f>
        <v>1201.5280173794049</v>
      </c>
      <c r="AD123" s="12">
        <f t="shared" si="83"/>
        <v>14418.336208552859</v>
      </c>
      <c r="AE123" s="12">
        <f>$AP123*AC123/(Calculations!$D$27^(A123-1+Calculations!$B$6/30))</f>
        <v>838.12289228944326</v>
      </c>
      <c r="AF123" s="12">
        <f>IF(AE123=0,0,SUM(AE123:AE$903)*AC123/AE123)</f>
        <v>457492.84120370221</v>
      </c>
      <c r="AH123" s="164">
        <f>VLOOKUP(E123,Rates2,5)*VLOOKUP(E123,Mort_Imp_Retirees,C123-'Mort Imp Cume'!$C$4+2)</f>
        <v>1.4930265947530228E-4</v>
      </c>
      <c r="AI123" s="16">
        <f t="shared" si="84"/>
        <v>0.99985069734052467</v>
      </c>
      <c r="AJ123" s="164">
        <f>VLOOKUP(F123,Rates2,6)*VLOOKUP(F123,Mort_Imp_Survivors,C123-'Mort Imp Cume'!$C$4+2)</f>
        <v>6.7017249918886569E-5</v>
      </c>
      <c r="AK123" s="16">
        <f t="shared" si="85"/>
        <v>0.99993298275008113</v>
      </c>
      <c r="AL123" s="164">
        <f>VLOOKUP(F123,Rates2,7)*VLOOKUP(F123,Mort_Imp_Survivors,C123-'Mort Imp Cume'!$C$4+2)</f>
        <v>1.5221785383191076E-4</v>
      </c>
      <c r="AM123" s="16">
        <f t="shared" si="86"/>
        <v>0.9998477821461681</v>
      </c>
      <c r="AN123" s="108">
        <f>PRODUCT(AI$4:AI122)</f>
        <v>0.98644319985339646</v>
      </c>
      <c r="AO123" s="16">
        <f>PRODUCT(AK$4:AK122)</f>
        <v>0.99232781291547345</v>
      </c>
      <c r="AP123" s="16">
        <f>PRODUCT(AM$4:AM122)</f>
        <v>0.98302465894678959</v>
      </c>
      <c r="AQ123" s="16">
        <f t="shared" si="87"/>
        <v>0.97887502307586216</v>
      </c>
      <c r="AR123" s="16">
        <f t="shared" si="88"/>
        <v>7.5681767775342699E-3</v>
      </c>
      <c r="AS123" s="16">
        <f t="shared" si="89"/>
        <v>1.4613884975895784E-4</v>
      </c>
      <c r="AT123" s="16">
        <f t="shared" si="90"/>
        <v>1.3394600348333778E-2</v>
      </c>
      <c r="AU123" s="16">
        <f t="shared" si="91"/>
        <v>1.6219979826979231E-4</v>
      </c>
      <c r="AV123" s="16">
        <f t="shared" si="92"/>
        <v>1.4727859315943919E-4</v>
      </c>
      <c r="AW123" s="30">
        <f>(SUMPRODUCT(AV$5:AV122,A$5:A122)+SUM(AV$5:AV122)*(Calculations!$B$6/30-0.5)+AV$4*Calculations!$B$6/30/2)/SUM(AV$4:AV122)</f>
        <v>65.300334268230358</v>
      </c>
      <c r="AX123" s="16"/>
      <c r="AY123" s="12"/>
      <c r="AZ123" s="12"/>
    </row>
    <row r="124" spans="1:52" x14ac:dyDescent="0.25">
      <c r="A124">
        <f t="shared" si="80"/>
        <v>120</v>
      </c>
      <c r="B124" t="str">
        <f t="shared" si="104"/>
        <v>January</v>
      </c>
      <c r="C124">
        <f t="shared" si="75"/>
        <v>2035</v>
      </c>
      <c r="D124">
        <f t="shared" si="106"/>
        <v>203501</v>
      </c>
      <c r="E124">
        <f t="shared" ref="E124:F124" si="151">E112+1</f>
        <v>52</v>
      </c>
      <c r="F124">
        <f t="shared" si="151"/>
        <v>50</v>
      </c>
      <c r="G124" s="12">
        <f>G123*IF($B124="January",1+IF(C124&gt;Personal!$L$18+1,Calculations!$B$22,Calculations!$B$21),1)</f>
        <v>3180.6978765854597</v>
      </c>
      <c r="H124" s="12">
        <f>IF(AND(Career!$F$15="Yes",$E124=62,$E123=61),G124,H123*IF($B124="January",(1+IF(C124&gt;Personal!$L$18+1,Calculations!$C$22,Calculations!$C$21)),1))</f>
        <v>3180.6978765854597</v>
      </c>
      <c r="I124" s="12">
        <f>H124*(1-'Retiree Assumptions'!$F$8)</f>
        <v>2480.9443437366585</v>
      </c>
      <c r="J124" s="12">
        <f>I124/(Calculations!$C$27^($A124-1+Calculations!$B$6/30))</f>
        <v>1824.6853204810952</v>
      </c>
      <c r="K124" s="23">
        <f t="shared" si="77"/>
        <v>1799.6796891739327</v>
      </c>
      <c r="L124" s="12">
        <f>L123*IF($B124="January",(1+IF(C124&gt;Personal!$L$18+1,Calculations!$B$22,Calculations!$B$21)),1)</f>
        <v>1749.3838321220028</v>
      </c>
      <c r="M124" s="12">
        <f>IF(AND(Career!$F$15="Yes",$E124=62,$E123=61),L124,M123*IF($B124="January",(1+IF(C124&gt;Personal!$L$18+1,Calculations!$C$22,Calculations!$C$21)),1))</f>
        <v>1749.3838321220028</v>
      </c>
      <c r="N124" s="12">
        <f>M124*(1-'Retiree Assumptions'!$F$10)</f>
        <v>1539.4577722673625</v>
      </c>
      <c r="O124" s="12">
        <f>N124/(Calculations!$C$27^$AW124)/(Calculations!$D$27^($A124-1-$AW124+Calculations!$B$6/30))</f>
        <v>1112.6439312218072</v>
      </c>
      <c r="P124" s="23">
        <f t="shared" si="78"/>
        <v>15.063752726287911</v>
      </c>
      <c r="Q124" s="12">
        <f>IF(OR(A124&lt;=360,$E124&lt;70),Q123*IF($B124="January",(1+IF(C124&gt;Personal!$L$18+1,Calculations!$B$22,Calculations!$B$21)),1),0)</f>
        <v>206.74536197805489</v>
      </c>
      <c r="R124" s="12">
        <f>IF(OR(A124&lt;=360,$E124&lt;70),IF(AND(Career!$F$15="Yes",$E124=62,$E123=61),Q124,R123*IF($B124="January",(1+IF(C124&gt;Personal!$L$18+1,Calculations!$C$22,Calculations!$C$21)),1)),0)</f>
        <v>206.74536197805489</v>
      </c>
      <c r="S124" s="12">
        <f>R124*(1-'Retiree Assumptions'!$F$8)</f>
        <v>161.26138234288283</v>
      </c>
      <c r="T124" s="12">
        <f>S124/(Calculations!$C$27^($A124-1+Calculations!$B$6/30))</f>
        <v>118.60454583127121</v>
      </c>
      <c r="U124" s="23">
        <f t="shared" si="79"/>
        <v>116.07391416803996</v>
      </c>
      <c r="W124">
        <f t="shared" si="119"/>
        <v>4</v>
      </c>
      <c r="X124">
        <f t="shared" si="94"/>
        <v>2035</v>
      </c>
      <c r="Y124">
        <f t="shared" si="95"/>
        <v>52</v>
      </c>
      <c r="Z124">
        <f t="shared" si="82"/>
        <v>50</v>
      </c>
      <c r="AA124" s="12">
        <f>S124*12*Subsidy!$I$15/Subsidy!$I$14</f>
        <v>1548.109270491675</v>
      </c>
      <c r="AB124" s="12">
        <f>SUM(S$5:S124)*Subsidy!$I$15/Subsidy!$I$14</f>
        <v>13584.179925541335</v>
      </c>
      <c r="AC124" s="12">
        <f>N124*Subsidy!$E$15/Subsidy!$E$14</f>
        <v>1231.56621781389</v>
      </c>
      <c r="AD124" s="12">
        <f t="shared" si="83"/>
        <v>14778.79461376668</v>
      </c>
      <c r="AE124" s="12">
        <f>$AP124*AC124/(Calculations!$D$27^(A124-1+Calculations!$B$6/30))</f>
        <v>856.47252183307887</v>
      </c>
      <c r="AF124" s="12">
        <f>IF(AE124=0,0,SUM(AE124:AE$903)*AC124/AE124)</f>
        <v>457678.31427173561</v>
      </c>
      <c r="AH124" s="164">
        <f>VLOOKUP(E124,Rates2,5)*VLOOKUP(E124,Mort_Imp_Retirees,C124-'Mort Imp Cume'!$C$4+2)</f>
        <v>1.5923341872808522E-4</v>
      </c>
      <c r="AI124" s="16">
        <f t="shared" si="84"/>
        <v>0.99984076658127197</v>
      </c>
      <c r="AJ124" s="164">
        <f>VLOOKUP(F124,Rates2,6)*VLOOKUP(F124,Mort_Imp_Survivors,C124-'Mort Imp Cume'!$C$4+2)</f>
        <v>6.9014439259152056E-5</v>
      </c>
      <c r="AK124" s="16">
        <f t="shared" si="85"/>
        <v>0.99993098556074089</v>
      </c>
      <c r="AL124" s="164">
        <f>VLOOKUP(F124,Rates2,7)*VLOOKUP(F124,Mort_Imp_Survivors,C124-'Mort Imp Cume'!$C$4+2)</f>
        <v>1.4787717223552953E-4</v>
      </c>
      <c r="AM124" s="16">
        <f t="shared" si="86"/>
        <v>0.99985212282776448</v>
      </c>
      <c r="AN124" s="108">
        <f>PRODUCT(AI$4:AI123)</f>
        <v>0.98629592126023702</v>
      </c>
      <c r="AO124" s="16">
        <f>PRODUCT(AK$4:AK123)</f>
        <v>0.99226130983443384</v>
      </c>
      <c r="AP124" s="16">
        <f>PRODUCT(AM$4:AM123)</f>
        <v>0.98287502504294089</v>
      </c>
      <c r="AQ124" s="16">
        <f t="shared" si="87"/>
        <v>0.97866328271404235</v>
      </c>
      <c r="AR124" s="16">
        <f t="shared" si="88"/>
        <v>7.6326385461946162E-3</v>
      </c>
      <c r="AS124" s="16">
        <f t="shared" si="89"/>
        <v>1.5582514536293258E-4</v>
      </c>
      <c r="AT124" s="16">
        <f t="shared" si="90"/>
        <v>1.3538700300774777E-2</v>
      </c>
      <c r="AU124" s="16">
        <f t="shared" si="91"/>
        <v>1.6537843898825795E-4</v>
      </c>
      <c r="AV124" s="16">
        <f t="shared" si="92"/>
        <v>1.5705127141983389E-4</v>
      </c>
      <c r="AW124" s="30">
        <f>(SUMPRODUCT(AV$5:AV123,A$5:A123)+SUM(AV$5:AV123)*(Calculations!$B$6/30-0.5)+AV$4*Calculations!$B$6/30/2)/SUM(AV$4:AV123)</f>
        <v>65.882821472972211</v>
      </c>
      <c r="AX124" s="16"/>
      <c r="AY124" s="12"/>
      <c r="AZ124" s="12"/>
    </row>
    <row r="125" spans="1:52" x14ac:dyDescent="0.25">
      <c r="A125">
        <f t="shared" si="80"/>
        <v>121</v>
      </c>
      <c r="B125" t="str">
        <f t="shared" si="104"/>
        <v>February</v>
      </c>
      <c r="C125">
        <f t="shared" si="75"/>
        <v>2035</v>
      </c>
      <c r="D125">
        <f t="shared" si="106"/>
        <v>203502</v>
      </c>
      <c r="E125">
        <f t="shared" ref="E125:F125" si="152">E113+1</f>
        <v>52</v>
      </c>
      <c r="F125">
        <f t="shared" si="152"/>
        <v>50</v>
      </c>
      <c r="G125" s="12">
        <f>G124*IF($B125="January",1+IF(C125&gt;Personal!$L$18+1,Calculations!$B$22,Calculations!$B$21),1)</f>
        <v>3180.6978765854597</v>
      </c>
      <c r="H125" s="12">
        <f>IF(AND(Career!$F$15="Yes",$E125=62,$E124=61),G125,H124*IF($B125="January",(1+IF(C125&gt;Personal!$L$18+1,Calculations!$C$22,Calculations!$C$21)),1))</f>
        <v>3180.6978765854597</v>
      </c>
      <c r="I125" s="12">
        <f>H125*(1-'Retiree Assumptions'!$F$8)</f>
        <v>2480.9443437366585</v>
      </c>
      <c r="J125" s="12">
        <f>I125/(Calculations!$C$27^($A125-1+Calculations!$B$6/30))</f>
        <v>1820.0196189011808</v>
      </c>
      <c r="K125" s="23">
        <f t="shared" si="77"/>
        <v>1794.7920903406882</v>
      </c>
      <c r="L125" s="12">
        <f>L124*IF($B125="January",(1+IF(C125&gt;Personal!$L$18+1,Calculations!$B$22,Calculations!$B$21)),1)</f>
        <v>1749.3838321220028</v>
      </c>
      <c r="M125" s="12">
        <f>IF(AND(Career!$F$15="Yes",$E125=62,$E124=61),L125,M124*IF($B125="January",(1+IF(C125&gt;Personal!$L$18+1,Calculations!$C$22,Calculations!$C$21)),1))</f>
        <v>1749.3838321220028</v>
      </c>
      <c r="N125" s="12">
        <f>M125*(1-'Retiree Assumptions'!$F$10)</f>
        <v>1539.4577722673625</v>
      </c>
      <c r="O125" s="12">
        <f>N125/(Calculations!$C$27^$AW125)/(Calculations!$D$27^($A125-1-$AW125+Calculations!$B$6/30))</f>
        <v>1109.6624443965268</v>
      </c>
      <c r="P125" s="23">
        <f t="shared" si="78"/>
        <v>15.194078965384763</v>
      </c>
      <c r="Q125" s="12">
        <f>IF(OR(A125&lt;=360,$E125&lt;70),Q124*IF($B125="January",(1+IF(C125&gt;Personal!$L$18+1,Calculations!$B$22,Calculations!$B$21)),1),0)</f>
        <v>206.74536197805489</v>
      </c>
      <c r="R125" s="12">
        <f>IF(OR(A125&lt;=360,$E125&lt;70),IF(AND(Career!$F$15="Yes",$E125=62,$E124=61),Q125,R124*IF($B125="January",(1+IF(C125&gt;Personal!$L$18+1,Calculations!$C$22,Calculations!$C$21)),1)),0)</f>
        <v>206.74536197805489</v>
      </c>
      <c r="S125" s="12">
        <f>R125*(1-'Retiree Assumptions'!$F$8)</f>
        <v>161.26138234288283</v>
      </c>
      <c r="T125" s="12">
        <f>S125/(Calculations!$C$27^($A125-1+Calculations!$B$6/30))</f>
        <v>118.30127522857677</v>
      </c>
      <c r="U125" s="23">
        <f t="shared" si="79"/>
        <v>115.75068975842036</v>
      </c>
      <c r="W125">
        <f t="shared" si="119"/>
        <v>5</v>
      </c>
      <c r="X125">
        <f t="shared" si="94"/>
        <v>2035</v>
      </c>
      <c r="Y125">
        <f t="shared" si="95"/>
        <v>52</v>
      </c>
      <c r="Z125">
        <f t="shared" si="82"/>
        <v>50</v>
      </c>
      <c r="AA125" s="12">
        <f>S125*12*Subsidy!$I$15/Subsidy!$I$14</f>
        <v>1548.109270491675</v>
      </c>
      <c r="AB125" s="12">
        <f>SUM(S$5:S125)*Subsidy!$I$15/Subsidy!$I$14</f>
        <v>13713.189031415643</v>
      </c>
      <c r="AC125" s="12">
        <f>N125*Subsidy!$E$15/Subsidy!$E$14</f>
        <v>1231.56621781389</v>
      </c>
      <c r="AD125" s="12">
        <f t="shared" si="83"/>
        <v>14778.79461376668</v>
      </c>
      <c r="AE125" s="12">
        <f>$AP125*AC125/(Calculations!$D$27^(A125-1+Calculations!$B$6/30))</f>
        <v>853.8806758146419</v>
      </c>
      <c r="AF125" s="12">
        <f>IF(AE125=0,0,SUM(AE125:AE$903)*AC125/AE125)</f>
        <v>457832.23401241744</v>
      </c>
      <c r="AH125" s="164">
        <f>VLOOKUP(E125,Rates2,5)*VLOOKUP(E125,Mort_Imp_Retirees,C125-'Mort Imp Cume'!$C$4+2)</f>
        <v>1.5923341872808522E-4</v>
      </c>
      <c r="AI125" s="16">
        <f t="shared" si="84"/>
        <v>0.99984076658127197</v>
      </c>
      <c r="AJ125" s="164">
        <f>VLOOKUP(F125,Rates2,6)*VLOOKUP(F125,Mort_Imp_Survivors,C125-'Mort Imp Cume'!$C$4+2)</f>
        <v>6.9014439259152056E-5</v>
      </c>
      <c r="AK125" s="16">
        <f t="shared" si="85"/>
        <v>0.99993098556074089</v>
      </c>
      <c r="AL125" s="164">
        <f>VLOOKUP(F125,Rates2,7)*VLOOKUP(F125,Mort_Imp_Survivors,C125-'Mort Imp Cume'!$C$4+2)</f>
        <v>1.4787717223552953E-4</v>
      </c>
      <c r="AM125" s="16">
        <f t="shared" si="86"/>
        <v>0.99985212282776448</v>
      </c>
      <c r="AN125" s="108">
        <f>PRODUCT(AI$4:AI124)</f>
        <v>0.98613886998881728</v>
      </c>
      <c r="AO125" s="16">
        <f>PRODUCT(AK$4:AK124)</f>
        <v>0.99219282947653709</v>
      </c>
      <c r="AP125" s="16">
        <f>PRODUCT(AM$4:AM124)</f>
        <v>0.98272968026357665</v>
      </c>
      <c r="AQ125" s="16">
        <f t="shared" si="87"/>
        <v>0.97843991567099953</v>
      </c>
      <c r="AR125" s="16">
        <f t="shared" si="88"/>
        <v>7.698954317817721E-3</v>
      </c>
      <c r="AS125" s="16">
        <f t="shared" si="89"/>
        <v>1.5578958031970861E-4</v>
      </c>
      <c r="AT125" s="16">
        <f t="shared" si="90"/>
        <v>1.3692523381421486E-2</v>
      </c>
      <c r="AU125" s="16">
        <f t="shared" si="91"/>
        <v>1.6860662976126567E-4</v>
      </c>
      <c r="AV125" s="16">
        <f t="shared" si="92"/>
        <v>1.5702626360897013E-4</v>
      </c>
      <c r="AW125" s="30">
        <f>(SUMPRODUCT(AV$5:AV124,A$5:A124)+SUM(AV$5:AV124)*(Calculations!$B$6/30-0.5)+AV$4*Calculations!$B$6/30/2)/SUM(AV$4:AV124)</f>
        <v>66.501652500609438</v>
      </c>
      <c r="AX125" s="16"/>
      <c r="AY125" s="12"/>
      <c r="AZ125" s="12"/>
    </row>
    <row r="126" spans="1:52" x14ac:dyDescent="0.25">
      <c r="A126">
        <f t="shared" si="80"/>
        <v>122</v>
      </c>
      <c r="B126" t="str">
        <f t="shared" si="104"/>
        <v>March</v>
      </c>
      <c r="C126">
        <f t="shared" si="75"/>
        <v>2035</v>
      </c>
      <c r="D126">
        <f t="shared" si="106"/>
        <v>203503</v>
      </c>
      <c r="E126">
        <f t="shared" ref="E126:F126" si="153">E114+1</f>
        <v>52</v>
      </c>
      <c r="F126">
        <f t="shared" si="153"/>
        <v>50</v>
      </c>
      <c r="G126" s="12">
        <f>G125*IF($B126="January",1+IF(C126&gt;Personal!$L$18+1,Calculations!$B$22,Calculations!$B$21),1)</f>
        <v>3180.6978765854597</v>
      </c>
      <c r="H126" s="12">
        <f>IF(AND(Career!$F$15="Yes",$E126=62,$E125=61),G126,H125*IF($B126="January",(1+IF(C126&gt;Personal!$L$18+1,Calculations!$C$22,Calculations!$C$21)),1))</f>
        <v>3180.6978765854597</v>
      </c>
      <c r="I126" s="12">
        <f>H126*(1-'Retiree Assumptions'!$F$8)</f>
        <v>2480.9443437366585</v>
      </c>
      <c r="J126" s="12">
        <f>I126/(Calculations!$C$27^($A126-1+Calculations!$B$6/30))</f>
        <v>1815.3658474721749</v>
      </c>
      <c r="K126" s="23">
        <f t="shared" si="77"/>
        <v>1789.9177653263903</v>
      </c>
      <c r="L126" s="12">
        <f>L125*IF($B126="January",(1+IF(C126&gt;Personal!$L$18+1,Calculations!$B$22,Calculations!$B$21)),1)</f>
        <v>1749.3838321220028</v>
      </c>
      <c r="M126" s="12">
        <f>IF(AND(Career!$F$15="Yes",$E126=62,$E125=61),L126,M125*IF($B126="January",(1+IF(C126&gt;Personal!$L$18+1,Calculations!$C$22,Calculations!$C$21)),1))</f>
        <v>1749.3838321220028</v>
      </c>
      <c r="N126" s="12">
        <f>M126*(1-'Retiree Assumptions'!$F$10)</f>
        <v>1539.4577722673625</v>
      </c>
      <c r="O126" s="12">
        <f>N126/(Calculations!$C$27^$AW126)/(Calculations!$D$27^($A126-1-$AW126+Calculations!$B$6/30))</f>
        <v>1106.6879615780476</v>
      </c>
      <c r="P126" s="23">
        <f t="shared" si="78"/>
        <v>15.323520408259522</v>
      </c>
      <c r="Q126" s="12">
        <f>IF(OR(A126&lt;=360,$E126&lt;70),Q125*IF($B126="January",(1+IF(C126&gt;Personal!$L$18+1,Calculations!$B$22,Calculations!$B$21)),1),0)</f>
        <v>206.74536197805489</v>
      </c>
      <c r="R126" s="12">
        <f>IF(OR(A126&lt;=360,$E126&lt;70),IF(AND(Career!$F$15="Yes",$E126=62,$E125=61),Q126,R125*IF($B126="January",(1+IF(C126&gt;Personal!$L$18+1,Calculations!$C$22,Calculations!$C$21)),1)),0)</f>
        <v>206.74536197805489</v>
      </c>
      <c r="S126" s="12">
        <f>R126*(1-'Retiree Assumptions'!$F$8)</f>
        <v>161.26138234288283</v>
      </c>
      <c r="T126" s="12">
        <f>S126/(Calculations!$C$27^($A126-1+Calculations!$B$6/30))</f>
        <v>117.99878008569138</v>
      </c>
      <c r="U126" s="23">
        <f t="shared" si="79"/>
        <v>115.42836541338224</v>
      </c>
      <c r="W126">
        <f t="shared" si="119"/>
        <v>5</v>
      </c>
      <c r="X126">
        <f t="shared" si="94"/>
        <v>2035</v>
      </c>
      <c r="Y126">
        <f t="shared" si="95"/>
        <v>52</v>
      </c>
      <c r="Z126">
        <f t="shared" si="82"/>
        <v>50</v>
      </c>
      <c r="AA126" s="12">
        <f>S126*12*Subsidy!$I$15/Subsidy!$I$14</f>
        <v>1548.109270491675</v>
      </c>
      <c r="AB126" s="12">
        <f>SUM(S$5:S126)*Subsidy!$I$15/Subsidy!$I$14</f>
        <v>13842.19813728995</v>
      </c>
      <c r="AC126" s="12">
        <f>N126*Subsidy!$E$15/Subsidy!$E$14</f>
        <v>1231.56621781389</v>
      </c>
      <c r="AD126" s="12">
        <f t="shared" si="83"/>
        <v>14778.79461376668</v>
      </c>
      <c r="AE126" s="12">
        <f>$AP126*AC126/(Calculations!$D$27^(A126-1+Calculations!$B$6/30))</f>
        <v>851.29667320695307</v>
      </c>
      <c r="AF126" s="12">
        <f>IF(AE126=0,0,SUM(AE126:AE$903)*AC126/AE126)</f>
        <v>457986.62095686496</v>
      </c>
      <c r="AH126" s="164">
        <f>VLOOKUP(E126,Rates2,5)*VLOOKUP(E126,Mort_Imp_Retirees,C126-'Mort Imp Cume'!$C$4+2)</f>
        <v>1.5923341872808522E-4</v>
      </c>
      <c r="AI126" s="16">
        <f t="shared" si="84"/>
        <v>0.99984076658127197</v>
      </c>
      <c r="AJ126" s="164">
        <f>VLOOKUP(F126,Rates2,6)*VLOOKUP(F126,Mort_Imp_Survivors,C126-'Mort Imp Cume'!$C$4+2)</f>
        <v>6.9014439259152056E-5</v>
      </c>
      <c r="AK126" s="16">
        <f t="shared" si="85"/>
        <v>0.99993098556074089</v>
      </c>
      <c r="AL126" s="164">
        <f>VLOOKUP(F126,Rates2,7)*VLOOKUP(F126,Mort_Imp_Survivors,C126-'Mort Imp Cume'!$C$4+2)</f>
        <v>1.4787717223552953E-4</v>
      </c>
      <c r="AM126" s="16">
        <f t="shared" si="86"/>
        <v>0.99985212282776448</v>
      </c>
      <c r="AN126" s="108">
        <f>PRODUCT(AI$4:AI125)</f>
        <v>0.98598184372520836</v>
      </c>
      <c r="AO126" s="16">
        <f>PRODUCT(AK$4:AK125)</f>
        <v>0.99212435384477382</v>
      </c>
      <c r="AP126" s="16">
        <f>PRODUCT(AM$4:AM125)</f>
        <v>0.98258435697738733</v>
      </c>
      <c r="AQ126" s="16">
        <f t="shared" si="87"/>
        <v>0.97821659960855112</v>
      </c>
      <c r="AR126" s="16">
        <f t="shared" si="88"/>
        <v>7.7652441166572569E-3</v>
      </c>
      <c r="AS126" s="16">
        <f t="shared" si="89"/>
        <v>1.5575402339373871E-4</v>
      </c>
      <c r="AT126" s="16">
        <f t="shared" si="90"/>
        <v>1.3846288150102781E-2</v>
      </c>
      <c r="AU126" s="16">
        <f t="shared" si="91"/>
        <v>1.7186812468884295E-4</v>
      </c>
      <c r="AV126" s="16">
        <f t="shared" si="92"/>
        <v>1.5700125978018557E-4</v>
      </c>
      <c r="AW126" s="30">
        <f>(SUMPRODUCT(AV$5:AV125,A$5:A125)+SUM(AV$5:AV125)*(Calculations!$B$6/30-0.5)+AV$4*Calculations!$B$6/30/2)/SUM(AV$4:AV125)</f>
        <v>67.117723889970875</v>
      </c>
      <c r="AX126" s="16"/>
      <c r="AY126" s="12"/>
      <c r="AZ126" s="12"/>
    </row>
    <row r="127" spans="1:52" x14ac:dyDescent="0.25">
      <c r="A127">
        <f t="shared" si="80"/>
        <v>123</v>
      </c>
      <c r="B127" t="str">
        <f t="shared" si="104"/>
        <v>April</v>
      </c>
      <c r="C127">
        <f t="shared" si="75"/>
        <v>2035</v>
      </c>
      <c r="D127">
        <f t="shared" si="106"/>
        <v>203504</v>
      </c>
      <c r="E127">
        <f t="shared" ref="E127:F127" si="154">E115+1</f>
        <v>52</v>
      </c>
      <c r="F127">
        <f t="shared" si="154"/>
        <v>50</v>
      </c>
      <c r="G127" s="12">
        <f>G126*IF($B127="January",1+IF(C127&gt;Personal!$L$18+1,Calculations!$B$22,Calculations!$B$21),1)</f>
        <v>3180.6978765854597</v>
      </c>
      <c r="H127" s="12">
        <f>IF(AND(Career!$F$15="Yes",$E127=62,$E126=61),G127,H126*IF($B127="January",(1+IF(C127&gt;Personal!$L$18+1,Calculations!$C$22,Calculations!$C$21)),1))</f>
        <v>3180.6978765854597</v>
      </c>
      <c r="I127" s="12">
        <f>H127*(1-'Retiree Assumptions'!$F$8)</f>
        <v>2480.9443437366585</v>
      </c>
      <c r="J127" s="12">
        <f>I127/(Calculations!$C$27^($A127-1+Calculations!$B$6/30))</f>
        <v>1810.723975688803</v>
      </c>
      <c r="K127" s="23">
        <f t="shared" si="77"/>
        <v>1785.056678081788</v>
      </c>
      <c r="L127" s="12">
        <f>L126*IF($B127="January",(1+IF(C127&gt;Personal!$L$18+1,Calculations!$B$22,Calculations!$B$21)),1)</f>
        <v>1749.3838321220028</v>
      </c>
      <c r="M127" s="12">
        <f>IF(AND(Career!$F$15="Yes",$E127=62,$E126=61),L127,M126*IF($B127="January",(1+IF(C127&gt;Personal!$L$18+1,Calculations!$C$22,Calculations!$C$21)),1))</f>
        <v>1749.3838321220028</v>
      </c>
      <c r="N127" s="12">
        <f>M127*(1-'Retiree Assumptions'!$F$10)</f>
        <v>1539.4577722673625</v>
      </c>
      <c r="O127" s="12">
        <f>N127/(Calculations!$C$27^$AW127)/(Calculations!$D$27^($A127-1-$AW127+Calculations!$B$6/30))</f>
        <v>1103.7205018481063</v>
      </c>
      <c r="P127" s="23">
        <f t="shared" si="78"/>
        <v>15.452081091785248</v>
      </c>
      <c r="Q127" s="12">
        <f>IF(OR(A127&lt;=360,$E127&lt;70),Q126*IF($B127="January",(1+IF(C127&gt;Personal!$L$18+1,Calculations!$B$22,Calculations!$B$21)),1),0)</f>
        <v>206.74536197805489</v>
      </c>
      <c r="R127" s="12">
        <f>IF(OR(A127&lt;=360,$E127&lt;70),IF(AND(Career!$F$15="Yes",$E127=62,$E126=61),Q127,R126*IF($B127="January",(1+IF(C127&gt;Personal!$L$18+1,Calculations!$C$22,Calculations!$C$21)),1)),0)</f>
        <v>206.74536197805489</v>
      </c>
      <c r="S127" s="12">
        <f>R127*(1-'Retiree Assumptions'!$F$8)</f>
        <v>161.26138234288283</v>
      </c>
      <c r="T127" s="12">
        <f>S127/(Calculations!$C$27^($A127-1+Calculations!$B$6/30))</f>
        <v>117.6970584197722</v>
      </c>
      <c r="U127" s="23">
        <f t="shared" si="79"/>
        <v>115.10693862656701</v>
      </c>
      <c r="W127">
        <f t="shared" si="119"/>
        <v>5</v>
      </c>
      <c r="X127">
        <f t="shared" si="94"/>
        <v>2035</v>
      </c>
      <c r="Y127">
        <f t="shared" si="95"/>
        <v>52</v>
      </c>
      <c r="Z127">
        <f t="shared" si="82"/>
        <v>50</v>
      </c>
      <c r="AA127" s="12">
        <f>S127*12*Subsidy!$I$15/Subsidy!$I$14</f>
        <v>1548.109270491675</v>
      </c>
      <c r="AB127" s="12">
        <f>SUM(S$5:S127)*Subsidy!$I$15/Subsidy!$I$14</f>
        <v>13971.207243164255</v>
      </c>
      <c r="AC127" s="12">
        <f>N127*Subsidy!$E$15/Subsidy!$E$14</f>
        <v>1231.56621781389</v>
      </c>
      <c r="AD127" s="12">
        <f t="shared" si="83"/>
        <v>14778.79461376668</v>
      </c>
      <c r="AE127" s="12">
        <f>$AP127*AC127/(Calculations!$D$27^(A127-1+Calculations!$B$6/30))</f>
        <v>848.72049027438504</v>
      </c>
      <c r="AF127" s="12">
        <f>IF(AE127=0,0,SUM(AE127:AE$903)*AC127/AE127)</f>
        <v>458141.47652321524</v>
      </c>
      <c r="AH127" s="164">
        <f>VLOOKUP(E127,Rates2,5)*VLOOKUP(E127,Mort_Imp_Retirees,C127-'Mort Imp Cume'!$C$4+2)</f>
        <v>1.5923341872808522E-4</v>
      </c>
      <c r="AI127" s="16">
        <f t="shared" si="84"/>
        <v>0.99984076658127197</v>
      </c>
      <c r="AJ127" s="164">
        <f>VLOOKUP(F127,Rates2,6)*VLOOKUP(F127,Mort_Imp_Survivors,C127-'Mort Imp Cume'!$C$4+2)</f>
        <v>6.9014439259152056E-5</v>
      </c>
      <c r="AK127" s="16">
        <f t="shared" si="85"/>
        <v>0.99993098556074089</v>
      </c>
      <c r="AL127" s="164">
        <f>VLOOKUP(F127,Rates2,7)*VLOOKUP(F127,Mort_Imp_Survivors,C127-'Mort Imp Cume'!$C$4+2)</f>
        <v>1.4787717223552953E-4</v>
      </c>
      <c r="AM127" s="16">
        <f t="shared" si="86"/>
        <v>0.99985212282776448</v>
      </c>
      <c r="AN127" s="108">
        <f>PRODUCT(AI$4:AI126)</f>
        <v>0.98582484246542823</v>
      </c>
      <c r="AO127" s="16">
        <f>PRODUCT(AK$4:AK126)</f>
        <v>0.99205588293881797</v>
      </c>
      <c r="AP127" s="16">
        <f>PRODUCT(AM$4:AM126)</f>
        <v>0.98243905518119468</v>
      </c>
      <c r="AQ127" s="16">
        <f t="shared" si="87"/>
        <v>0.97799333451506154</v>
      </c>
      <c r="AR127" s="16">
        <f t="shared" si="88"/>
        <v>7.8315079503666982E-3</v>
      </c>
      <c r="AS127" s="16">
        <f t="shared" si="89"/>
        <v>1.5571847458317032E-4</v>
      </c>
      <c r="AT127" s="16">
        <f t="shared" si="90"/>
        <v>1.3999994623558925E-2</v>
      </c>
      <c r="AU127" s="16">
        <f t="shared" si="91"/>
        <v>1.7516291101283589E-4</v>
      </c>
      <c r="AV127" s="16">
        <f t="shared" si="92"/>
        <v>1.5697625993284618E-4</v>
      </c>
      <c r="AW127" s="30">
        <f>(SUMPRODUCT(AV$5:AV126,A$5:A126)+SUM(AV$5:AV126)*(Calculations!$B$6/30-0.5)+AV$4*Calculations!$B$6/30/2)/SUM(AV$4:AV126)</f>
        <v>67.731127098899023</v>
      </c>
      <c r="AX127" s="16"/>
      <c r="AY127" s="12"/>
      <c r="AZ127" s="12"/>
    </row>
    <row r="128" spans="1:52" x14ac:dyDescent="0.25">
      <c r="A128">
        <f t="shared" si="80"/>
        <v>124</v>
      </c>
      <c r="B128" t="str">
        <f t="shared" si="104"/>
        <v>May</v>
      </c>
      <c r="C128">
        <f t="shared" si="75"/>
        <v>2035</v>
      </c>
      <c r="D128">
        <f t="shared" si="106"/>
        <v>203505</v>
      </c>
      <c r="E128">
        <f t="shared" ref="E128:F128" si="155">E116+1</f>
        <v>52</v>
      </c>
      <c r="F128">
        <f t="shared" si="155"/>
        <v>50</v>
      </c>
      <c r="G128" s="12">
        <f>G127*IF($B128="January",1+IF(C128&gt;Personal!$L$18+1,Calculations!$B$22,Calculations!$B$21),1)</f>
        <v>3180.6978765854597</v>
      </c>
      <c r="H128" s="12">
        <f>IF(AND(Career!$F$15="Yes",$E128=62,$E127=61),G128,H127*IF($B128="January",(1+IF(C128&gt;Personal!$L$18+1,Calculations!$C$22,Calculations!$C$21)),1))</f>
        <v>3180.6978765854597</v>
      </c>
      <c r="I128" s="12">
        <f>H128*(1-'Retiree Assumptions'!$F$8)</f>
        <v>2480.9443437366585</v>
      </c>
      <c r="J128" s="12">
        <f>I128/(Calculations!$C$27^($A128-1+Calculations!$B$6/30))</f>
        <v>1806.0939731237952</v>
      </c>
      <c r="K128" s="23">
        <f t="shared" si="77"/>
        <v>1780.2087926555366</v>
      </c>
      <c r="L128" s="12">
        <f>L127*IF($B128="January",(1+IF(C128&gt;Personal!$L$18+1,Calculations!$B$22,Calculations!$B$21)),1)</f>
        <v>1749.3838321220028</v>
      </c>
      <c r="M128" s="12">
        <f>IF(AND(Career!$F$15="Yes",$E128=62,$E127=61),L128,M127*IF($B128="January",(1+IF(C128&gt;Personal!$L$18+1,Calculations!$C$22,Calculations!$C$21)),1))</f>
        <v>1749.3838321220028</v>
      </c>
      <c r="N128" s="12">
        <f>M128*(1-'Retiree Assumptions'!$F$10)</f>
        <v>1539.4577722673625</v>
      </c>
      <c r="O128" s="12">
        <f>N128/(Calculations!$C$27^$AW128)/(Calculations!$D$27^($A128-1-$AW128+Calculations!$B$6/30))</f>
        <v>1100.7600825233733</v>
      </c>
      <c r="P128" s="23">
        <f t="shared" si="78"/>
        <v>15.579765036926865</v>
      </c>
      <c r="Q128" s="12">
        <f>IF(OR(A128&lt;=360,$E128&lt;70),Q127*IF($B128="January",(1+IF(C128&gt;Personal!$L$18+1,Calculations!$B$22,Calculations!$B$21)),1),0)</f>
        <v>206.74536197805489</v>
      </c>
      <c r="R128" s="12">
        <f>IF(OR(A128&lt;=360,$E128&lt;70),IF(AND(Career!$F$15="Yes",$E128=62,$E127=61),Q128,R127*IF($B128="January",(1+IF(C128&gt;Personal!$L$18+1,Calculations!$C$22,Calculations!$C$21)),1)),0)</f>
        <v>206.74536197805489</v>
      </c>
      <c r="S128" s="12">
        <f>R128*(1-'Retiree Assumptions'!$F$8)</f>
        <v>161.26138234288283</v>
      </c>
      <c r="T128" s="12">
        <f>S128/(Calculations!$C$27^($A128-1+Calculations!$B$6/30))</f>
        <v>117.39610825304669</v>
      </c>
      <c r="U128" s="23">
        <f t="shared" si="79"/>
        <v>114.78640689859556</v>
      </c>
      <c r="W128">
        <f t="shared" si="119"/>
        <v>5</v>
      </c>
      <c r="X128">
        <f t="shared" si="94"/>
        <v>2035</v>
      </c>
      <c r="Y128">
        <f t="shared" si="95"/>
        <v>52</v>
      </c>
      <c r="Z128">
        <f t="shared" si="82"/>
        <v>50</v>
      </c>
      <c r="AA128" s="12">
        <f>S128*12*Subsidy!$I$15/Subsidy!$I$14</f>
        <v>1548.109270491675</v>
      </c>
      <c r="AB128" s="12">
        <f>SUM(S$5:S128)*Subsidy!$I$15/Subsidy!$I$14</f>
        <v>14100.216349038563</v>
      </c>
      <c r="AC128" s="12">
        <f>N128*Subsidy!$E$15/Subsidy!$E$14</f>
        <v>1231.56621781389</v>
      </c>
      <c r="AD128" s="12">
        <f t="shared" si="83"/>
        <v>14778.79461376668</v>
      </c>
      <c r="AE128" s="12">
        <f>$AP128*AC128/(Calculations!$D$27^(A128-1+Calculations!$B$6/30))</f>
        <v>846.15210335313805</v>
      </c>
      <c r="AF128" s="12">
        <f>IF(AE128=0,0,SUM(AE128:AE$903)*AC128/AE128)</f>
        <v>458296.80213391077</v>
      </c>
      <c r="AH128" s="164">
        <f>VLOOKUP(E128,Rates2,5)*VLOOKUP(E128,Mort_Imp_Retirees,C128-'Mort Imp Cume'!$C$4+2)</f>
        <v>1.5923341872808522E-4</v>
      </c>
      <c r="AI128" s="16">
        <f t="shared" si="84"/>
        <v>0.99984076658127197</v>
      </c>
      <c r="AJ128" s="164">
        <f>VLOOKUP(F128,Rates2,6)*VLOOKUP(F128,Mort_Imp_Survivors,C128-'Mort Imp Cume'!$C$4+2)</f>
        <v>6.9014439259152056E-5</v>
      </c>
      <c r="AK128" s="16">
        <f t="shared" si="85"/>
        <v>0.99993098556074089</v>
      </c>
      <c r="AL128" s="164">
        <f>VLOOKUP(F128,Rates2,7)*VLOOKUP(F128,Mort_Imp_Survivors,C128-'Mort Imp Cume'!$C$4+2)</f>
        <v>1.4787717223552953E-4</v>
      </c>
      <c r="AM128" s="16">
        <f t="shared" si="86"/>
        <v>0.99985212282776448</v>
      </c>
      <c r="AN128" s="108">
        <f>PRODUCT(AI$4:AI127)</f>
        <v>0.9856678662054954</v>
      </c>
      <c r="AO128" s="16">
        <f>PRODUCT(AK$4:AK127)</f>
        <v>0.99198741675834323</v>
      </c>
      <c r="AP128" s="16">
        <f>PRODUCT(AM$4:AM127)</f>
        <v>0.98229377487182079</v>
      </c>
      <c r="AQ128" s="16">
        <f t="shared" si="87"/>
        <v>0.97777012037889766</v>
      </c>
      <c r="AR128" s="16">
        <f t="shared" si="88"/>
        <v>7.8977458265977376E-3</v>
      </c>
      <c r="AS128" s="16">
        <f t="shared" si="89"/>
        <v>1.5568293388615106E-4</v>
      </c>
      <c r="AT128" s="16">
        <f t="shared" si="90"/>
        <v>1.4153642818525851E-2</v>
      </c>
      <c r="AU128" s="16">
        <f t="shared" si="91"/>
        <v>1.7849097597875604E-4</v>
      </c>
      <c r="AV128" s="16">
        <f t="shared" si="92"/>
        <v>1.5695126406631792E-4</v>
      </c>
      <c r="AW128" s="30">
        <f>(SUMPRODUCT(AV$5:AV127,A$5:A127)+SUM(AV$5:AV127)*(Calculations!$B$6/30-0.5)+AV$4*Calculations!$B$6/30/2)/SUM(AV$4:AV127)</f>
        <v>68.341949549638457</v>
      </c>
      <c r="AX128" s="16"/>
      <c r="AY128" s="12"/>
      <c r="AZ128" s="12"/>
    </row>
    <row r="129" spans="1:52" x14ac:dyDescent="0.25">
      <c r="A129">
        <f t="shared" si="80"/>
        <v>125</v>
      </c>
      <c r="B129" t="str">
        <f t="shared" si="104"/>
        <v>June</v>
      </c>
      <c r="C129">
        <f t="shared" si="75"/>
        <v>2035</v>
      </c>
      <c r="D129">
        <f t="shared" si="106"/>
        <v>203506</v>
      </c>
      <c r="E129">
        <f t="shared" ref="E129:F129" si="156">E117+1</f>
        <v>52</v>
      </c>
      <c r="F129">
        <f t="shared" si="156"/>
        <v>50</v>
      </c>
      <c r="G129" s="12">
        <f>G128*IF($B129="January",1+IF(C129&gt;Personal!$L$18+1,Calculations!$B$22,Calculations!$B$21),1)</f>
        <v>3180.6978765854597</v>
      </c>
      <c r="H129" s="12">
        <f>IF(AND(Career!$F$15="Yes",$E129=62,$E128=61),G129,H128*IF($B129="January",(1+IF(C129&gt;Personal!$L$18+1,Calculations!$C$22,Calculations!$C$21)),1))</f>
        <v>3180.6978765854597</v>
      </c>
      <c r="I129" s="12">
        <f>H129*(1-'Retiree Assumptions'!$F$8)</f>
        <v>2480.9443437366585</v>
      </c>
      <c r="J129" s="12">
        <f>I129/(Calculations!$C$27^($A129-1+Calculations!$B$6/30))</f>
        <v>1801.475809427681</v>
      </c>
      <c r="K129" s="23">
        <f t="shared" si="77"/>
        <v>1775.3740731939256</v>
      </c>
      <c r="L129" s="12">
        <f>L128*IF($B129="January",(1+IF(C129&gt;Personal!$L$18+1,Calculations!$B$22,Calculations!$B$21)),1)</f>
        <v>1749.3838321220028</v>
      </c>
      <c r="M129" s="12">
        <f>IF(AND(Career!$F$15="Yes",$E129=62,$E128=61),L129,M128*IF($B129="January",(1+IF(C129&gt;Personal!$L$18+1,Calculations!$C$22,Calculations!$C$21)),1))</f>
        <v>1749.3838321220028</v>
      </c>
      <c r="N129" s="12">
        <f>M129*(1-'Retiree Assumptions'!$F$10)</f>
        <v>1539.4577722673625</v>
      </c>
      <c r="O129" s="12">
        <f>N129/(Calculations!$C$27^$AW129)/(Calculations!$D$27^($A129-1-$AW129+Calculations!$B$6/30))</f>
        <v>1097.8067192547232</v>
      </c>
      <c r="P129" s="23">
        <f t="shared" si="78"/>
        <v>15.706576248796109</v>
      </c>
      <c r="Q129" s="12">
        <f>IF(OR(A129&lt;=360,$E129&lt;70),Q128*IF($B129="January",(1+IF(C129&gt;Personal!$L$18+1,Calculations!$B$22,Calculations!$B$21)),1),0)</f>
        <v>206.74536197805489</v>
      </c>
      <c r="R129" s="12">
        <f>IF(OR(A129&lt;=360,$E129&lt;70),IF(AND(Career!$F$15="Yes",$E129=62,$E128=61),Q129,R128*IF($B129="January",(1+IF(C129&gt;Personal!$L$18+1,Calculations!$C$22,Calculations!$C$21)),1)),0)</f>
        <v>206.74536197805489</v>
      </c>
      <c r="S129" s="12">
        <f>R129*(1-'Retiree Assumptions'!$F$8)</f>
        <v>161.26138234288283</v>
      </c>
      <c r="T129" s="12">
        <f>S129/(Calculations!$C$27^($A129-1+Calculations!$B$6/30))</f>
        <v>117.09592761279929</v>
      </c>
      <c r="U129" s="23">
        <f t="shared" si="79"/>
        <v>114.46676773704853</v>
      </c>
      <c r="W129">
        <f t="shared" si="119"/>
        <v>5</v>
      </c>
      <c r="X129">
        <f t="shared" si="94"/>
        <v>2035</v>
      </c>
      <c r="Y129">
        <f t="shared" si="95"/>
        <v>52</v>
      </c>
      <c r="Z129">
        <f t="shared" si="82"/>
        <v>50</v>
      </c>
      <c r="AA129" s="12">
        <f>S129*12*Subsidy!$I$15/Subsidy!$I$14</f>
        <v>1548.109270491675</v>
      </c>
      <c r="AB129" s="12">
        <f>SUM(S$5:S129)*Subsidy!$I$15/Subsidy!$I$14</f>
        <v>14229.22545491287</v>
      </c>
      <c r="AC129" s="12">
        <f>N129*Subsidy!$E$15/Subsidy!$E$14</f>
        <v>1231.56621781389</v>
      </c>
      <c r="AD129" s="12">
        <f t="shared" si="83"/>
        <v>14778.79461376668</v>
      </c>
      <c r="AE129" s="12">
        <f>$AP129*AC129/(Calculations!$D$27^(A129-1+Calculations!$B$6/30))</f>
        <v>843.59148885102411</v>
      </c>
      <c r="AF129" s="12">
        <f>IF(AE129=0,0,SUM(AE129:AE$903)*AC129/AE129)</f>
        <v>458452.59921571112</v>
      </c>
      <c r="AH129" s="164">
        <f>VLOOKUP(E129,Rates2,5)*VLOOKUP(E129,Mort_Imp_Retirees,C129-'Mort Imp Cume'!$C$4+2)</f>
        <v>1.5923341872808522E-4</v>
      </c>
      <c r="AI129" s="16">
        <f t="shared" si="84"/>
        <v>0.99984076658127197</v>
      </c>
      <c r="AJ129" s="164">
        <f>VLOOKUP(F129,Rates2,6)*VLOOKUP(F129,Mort_Imp_Survivors,C129-'Mort Imp Cume'!$C$4+2)</f>
        <v>6.9014439259152056E-5</v>
      </c>
      <c r="AK129" s="16">
        <f t="shared" si="85"/>
        <v>0.99993098556074089</v>
      </c>
      <c r="AL129" s="164">
        <f>VLOOKUP(F129,Rates2,7)*VLOOKUP(F129,Mort_Imp_Survivors,C129-'Mort Imp Cume'!$C$4+2)</f>
        <v>1.4787717223552953E-4</v>
      </c>
      <c r="AM129" s="16">
        <f t="shared" si="86"/>
        <v>0.99985212282776448</v>
      </c>
      <c r="AN129" s="108">
        <f>PRODUCT(AI$4:AI128)</f>
        <v>0.98551091494142917</v>
      </c>
      <c r="AO129" s="16">
        <f>PRODUCT(AK$4:AK128)</f>
        <v>0.99191895530302354</v>
      </c>
      <c r="AP129" s="16">
        <f>PRODUCT(AM$4:AM128)</f>
        <v>0.98214851604608822</v>
      </c>
      <c r="AQ129" s="16">
        <f t="shared" si="87"/>
        <v>0.97754695718842932</v>
      </c>
      <c r="AR129" s="16">
        <f t="shared" si="88"/>
        <v>7.9639577529998541E-3</v>
      </c>
      <c r="AS129" s="16">
        <f t="shared" si="89"/>
        <v>1.5564740130082921E-4</v>
      </c>
      <c r="AT129" s="16">
        <f t="shared" si="90"/>
        <v>1.4307232751735167E-2</v>
      </c>
      <c r="AU129" s="16">
        <f t="shared" si="91"/>
        <v>1.8185230683565728E-4</v>
      </c>
      <c r="AV129" s="16">
        <f t="shared" si="92"/>
        <v>1.5692627217996695E-4</v>
      </c>
      <c r="AW129" s="30">
        <f>(SUMPRODUCT(AV$5:AV128,A$5:A128)+SUM(AV$5:AV128)*(Calculations!$B$6/30-0.5)+AV$4*Calculations!$B$6/30/2)/SUM(AV$4:AV128)</f>
        <v>68.950274848996827</v>
      </c>
      <c r="AX129" s="16"/>
      <c r="AY129" s="12"/>
      <c r="AZ129" s="12"/>
    </row>
    <row r="130" spans="1:52" x14ac:dyDescent="0.25">
      <c r="A130">
        <f t="shared" si="80"/>
        <v>126</v>
      </c>
      <c r="B130" t="str">
        <f t="shared" si="104"/>
        <v>July</v>
      </c>
      <c r="C130">
        <f t="shared" si="75"/>
        <v>2035</v>
      </c>
      <c r="D130">
        <f t="shared" si="106"/>
        <v>203507</v>
      </c>
      <c r="E130">
        <f t="shared" ref="E130:F130" si="157">E118+1</f>
        <v>52</v>
      </c>
      <c r="F130">
        <f t="shared" si="157"/>
        <v>50</v>
      </c>
      <c r="G130" s="12">
        <f>G129*IF($B130="January",1+IF(C130&gt;Personal!$L$18+1,Calculations!$B$22,Calculations!$B$21),1)</f>
        <v>3180.6978765854597</v>
      </c>
      <c r="H130" s="12">
        <f>IF(AND(Career!$F$15="Yes",$E130=62,$E129=61),G130,H129*IF($B130="January",(1+IF(C130&gt;Personal!$L$18+1,Calculations!$C$22,Calculations!$C$21)),1))</f>
        <v>3180.6978765854597</v>
      </c>
      <c r="I130" s="12">
        <f>H130*(1-'Retiree Assumptions'!$F$8)</f>
        <v>2480.9443437366585</v>
      </c>
      <c r="J130" s="12">
        <f>I130/(Calculations!$C$27^($A130-1+Calculations!$B$6/30))</f>
        <v>1796.8694543285965</v>
      </c>
      <c r="K130" s="23">
        <f t="shared" si="77"/>
        <v>1770.55248394062</v>
      </c>
      <c r="L130" s="12">
        <f>L129*IF($B130="January",(1+IF(C130&gt;Personal!$L$18+1,Calculations!$B$22,Calculations!$B$21)),1)</f>
        <v>1749.3838321220028</v>
      </c>
      <c r="M130" s="12">
        <f>IF(AND(Career!$F$15="Yes",$E130=62,$E129=61),L130,M129*IF($B130="January",(1+IF(C130&gt;Personal!$L$18+1,Calculations!$C$22,Calculations!$C$21)),1))</f>
        <v>1749.3838321220028</v>
      </c>
      <c r="N130" s="12">
        <f>M130*(1-'Retiree Assumptions'!$F$10)</f>
        <v>1539.4577722673625</v>
      </c>
      <c r="O130" s="12">
        <f>N130/(Calculations!$C$27^$AW130)/(Calculations!$D$27^($A130-1-$AW130+Calculations!$B$6/30))</f>
        <v>1094.8604261200812</v>
      </c>
      <c r="P130" s="23">
        <f t="shared" si="78"/>
        <v>15.832518716706529</v>
      </c>
      <c r="Q130" s="12">
        <f>IF(OR(A130&lt;=360,$E130&lt;70),Q129*IF($B130="January",(1+IF(C130&gt;Personal!$L$18+1,Calculations!$B$22,Calculations!$B$21)),1),0)</f>
        <v>206.74536197805489</v>
      </c>
      <c r="R130" s="12">
        <f>IF(OR(A130&lt;=360,$E130&lt;70),IF(AND(Career!$F$15="Yes",$E130=62,$E129=61),Q130,R129*IF($B130="January",(1+IF(C130&gt;Personal!$L$18+1,Calculations!$C$22,Calculations!$C$21)),1)),0)</f>
        <v>206.74536197805489</v>
      </c>
      <c r="S130" s="12">
        <f>R130*(1-'Retiree Assumptions'!$F$8)</f>
        <v>161.26138234288283</v>
      </c>
      <c r="T130" s="12">
        <f>S130/(Calculations!$C$27^($A130-1+Calculations!$B$6/30))</f>
        <v>116.79651453135878</v>
      </c>
      <c r="U130" s="23">
        <f t="shared" si="79"/>
        <v>114.14801865644714</v>
      </c>
      <c r="W130">
        <f t="shared" si="119"/>
        <v>5</v>
      </c>
      <c r="X130">
        <f t="shared" si="94"/>
        <v>2035</v>
      </c>
      <c r="Y130">
        <f t="shared" si="95"/>
        <v>52</v>
      </c>
      <c r="Z130">
        <f t="shared" si="82"/>
        <v>50</v>
      </c>
      <c r="AA130" s="12">
        <f>S130*12*Subsidy!$I$15/Subsidy!$I$14</f>
        <v>1548.109270491675</v>
      </c>
      <c r="AB130" s="12">
        <f>SUM(S$5:S130)*Subsidy!$I$15/Subsidy!$I$14</f>
        <v>14358.234560787176</v>
      </c>
      <c r="AC130" s="12">
        <f>N130*Subsidy!$E$15/Subsidy!$E$14</f>
        <v>1231.56621781389</v>
      </c>
      <c r="AD130" s="12">
        <f t="shared" si="83"/>
        <v>14778.79461376668</v>
      </c>
      <c r="AE130" s="12">
        <f>$AP130*AC130/(Calculations!$D$27^(A130-1+Calculations!$B$6/30))</f>
        <v>841.03862324724923</v>
      </c>
      <c r="AF130" s="12">
        <f>IF(AE130=0,0,SUM(AE130:AE$903)*AC130/AE130)</f>
        <v>458608.869199707</v>
      </c>
      <c r="AH130" s="164">
        <f>VLOOKUP(E130,Rates2,5)*VLOOKUP(E130,Mort_Imp_Retirees,C130-'Mort Imp Cume'!$C$4+2)</f>
        <v>1.5923341872808522E-4</v>
      </c>
      <c r="AI130" s="16">
        <f t="shared" si="84"/>
        <v>0.99984076658127197</v>
      </c>
      <c r="AJ130" s="164">
        <f>VLOOKUP(F130,Rates2,6)*VLOOKUP(F130,Mort_Imp_Survivors,C130-'Mort Imp Cume'!$C$4+2)</f>
        <v>6.9014439259152056E-5</v>
      </c>
      <c r="AK130" s="16">
        <f t="shared" si="85"/>
        <v>0.99993098556074089</v>
      </c>
      <c r="AL130" s="164">
        <f>VLOOKUP(F130,Rates2,7)*VLOOKUP(F130,Mort_Imp_Survivors,C130-'Mort Imp Cume'!$C$4+2)</f>
        <v>1.4787717223552953E-4</v>
      </c>
      <c r="AM130" s="16">
        <f t="shared" si="86"/>
        <v>0.99985212282776448</v>
      </c>
      <c r="AN130" s="108">
        <f>PRODUCT(AI$4:AI129)</f>
        <v>0.98535398866924928</v>
      </c>
      <c r="AO130" s="16">
        <f>PRODUCT(AK$4:AK129)</f>
        <v>0.99185049857253282</v>
      </c>
      <c r="AP130" s="16">
        <f>PRODUCT(AM$4:AM129)</f>
        <v>0.98200327870082005</v>
      </c>
      <c r="AQ130" s="16">
        <f t="shared" si="87"/>
        <v>0.97732384493202873</v>
      </c>
      <c r="AR130" s="16">
        <f t="shared" si="88"/>
        <v>8.0301437372205225E-3</v>
      </c>
      <c r="AS130" s="16">
        <f t="shared" si="89"/>
        <v>1.556118768253534E-4</v>
      </c>
      <c r="AT130" s="16">
        <f t="shared" si="90"/>
        <v>1.4460764439914155E-2</v>
      </c>
      <c r="AU130" s="16">
        <f t="shared" si="91"/>
        <v>1.8524689083659375E-4</v>
      </c>
      <c r="AV130" s="16">
        <f t="shared" si="92"/>
        <v>1.5690128427315952E-4</v>
      </c>
      <c r="AW130" s="30">
        <f>(SUMPRODUCT(AV$5:AV129,A$5:A129)+SUM(AV$5:AV129)*(Calculations!$B$6/30-0.5)+AV$4*Calculations!$B$6/30/2)/SUM(AV$4:AV129)</f>
        <v>69.556182994248374</v>
      </c>
      <c r="AX130" s="16"/>
      <c r="AY130" s="12"/>
      <c r="AZ130" s="12"/>
    </row>
    <row r="131" spans="1:52" x14ac:dyDescent="0.25">
      <c r="A131">
        <f t="shared" si="80"/>
        <v>127</v>
      </c>
      <c r="B131" t="str">
        <f t="shared" si="104"/>
        <v>August</v>
      </c>
      <c r="C131">
        <f t="shared" si="75"/>
        <v>2035</v>
      </c>
      <c r="D131">
        <f t="shared" si="106"/>
        <v>203508</v>
      </c>
      <c r="E131">
        <f t="shared" ref="E131:F131" si="158">E119+1</f>
        <v>52</v>
      </c>
      <c r="F131">
        <f t="shared" si="158"/>
        <v>50</v>
      </c>
      <c r="G131" s="12">
        <f>G130*IF($B131="January",1+IF(C131&gt;Personal!$L$18+1,Calculations!$B$22,Calculations!$B$21),1)</f>
        <v>3180.6978765854597</v>
      </c>
      <c r="H131" s="12">
        <f>IF(AND(Career!$F$15="Yes",$E131=62,$E130=61),G131,H130*IF($B131="January",(1+IF(C131&gt;Personal!$L$18+1,Calculations!$C$22,Calculations!$C$21)),1))</f>
        <v>3180.6978765854597</v>
      </c>
      <c r="I131" s="12">
        <f>H131*(1-'Retiree Assumptions'!$F$8)</f>
        <v>2480.9443437366585</v>
      </c>
      <c r="J131" s="12">
        <f>I131/(Calculations!$C$27^($A131-1+Calculations!$B$6/30))</f>
        <v>1792.2748776320786</v>
      </c>
      <c r="K131" s="23">
        <f t="shared" si="77"/>
        <v>1765.7439892363884</v>
      </c>
      <c r="L131" s="12">
        <f>L130*IF($B131="January",(1+IF(C131&gt;Personal!$L$18+1,Calculations!$B$22,Calculations!$B$21)),1)</f>
        <v>1749.3838321220028</v>
      </c>
      <c r="M131" s="12">
        <f>IF(AND(Career!$F$15="Yes",$E131=62,$E130=61),L131,M130*IF($B131="January",(1+IF(C131&gt;Personal!$L$18+1,Calculations!$C$22,Calculations!$C$21)),1))</f>
        <v>1749.3838321220028</v>
      </c>
      <c r="N131" s="12">
        <f>M131*(1-'Retiree Assumptions'!$F$10)</f>
        <v>1539.4577722673625</v>
      </c>
      <c r="O131" s="12">
        <f>N131/(Calculations!$C$27^$AW131)/(Calculations!$D$27^($A131-1-$AW131+Calculations!$B$6/30))</f>
        <v>1091.9212157113147</v>
      </c>
      <c r="P131" s="23">
        <f t="shared" si="78"/>
        <v>15.957596414228449</v>
      </c>
      <c r="Q131" s="12">
        <f>IF(OR(A131&lt;=360,$E131&lt;70),Q130*IF($B131="January",(1+IF(C131&gt;Personal!$L$18+1,Calculations!$B$22,Calculations!$B$21)),1),0)</f>
        <v>206.74536197805489</v>
      </c>
      <c r="R131" s="12">
        <f>IF(OR(A131&lt;=360,$E131&lt;70),IF(AND(Career!$F$15="Yes",$E131=62,$E130=61),Q131,R130*IF($B131="January",(1+IF(C131&gt;Personal!$L$18+1,Calculations!$C$22,Calculations!$C$21)),1)),0)</f>
        <v>206.74536197805489</v>
      </c>
      <c r="S131" s="12">
        <f>R131*(1-'Retiree Assumptions'!$F$8)</f>
        <v>161.26138234288283</v>
      </c>
      <c r="T131" s="12">
        <f>S131/(Calculations!$C$27^($A131-1+Calculations!$B$6/30))</f>
        <v>116.49786704608512</v>
      </c>
      <c r="U131" s="23">
        <f t="shared" si="79"/>
        <v>113.83015717823366</v>
      </c>
      <c r="W131">
        <f t="shared" si="119"/>
        <v>5</v>
      </c>
      <c r="X131">
        <f t="shared" si="94"/>
        <v>2035</v>
      </c>
      <c r="Y131">
        <f t="shared" si="95"/>
        <v>52</v>
      </c>
      <c r="Z131">
        <f t="shared" si="82"/>
        <v>50</v>
      </c>
      <c r="AA131" s="12">
        <f>S131*12*Subsidy!$I$15/Subsidy!$I$14</f>
        <v>1548.109270491675</v>
      </c>
      <c r="AB131" s="12">
        <f>SUM(S$5:S131)*Subsidy!$I$15/Subsidy!$I$14</f>
        <v>14487.243666661485</v>
      </c>
      <c r="AC131" s="12">
        <f>N131*Subsidy!$E$15/Subsidy!$E$14</f>
        <v>1231.56621781389</v>
      </c>
      <c r="AD131" s="12">
        <f t="shared" si="83"/>
        <v>14778.79461376668</v>
      </c>
      <c r="AE131" s="12">
        <f>$AP131*AC131/(Calculations!$D$27^(A131-1+Calculations!$B$6/30))</f>
        <v>838.49348309219863</v>
      </c>
      <c r="AF131" s="12">
        <f>IF(AE131=0,0,SUM(AE131:AE$903)*AC131/AE131)</f>
        <v>458765.61352133233</v>
      </c>
      <c r="AH131" s="164">
        <f>VLOOKUP(E131,Rates2,5)*VLOOKUP(E131,Mort_Imp_Retirees,C131-'Mort Imp Cume'!$C$4+2)</f>
        <v>1.5923341872808522E-4</v>
      </c>
      <c r="AI131" s="16">
        <f t="shared" si="84"/>
        <v>0.99984076658127197</v>
      </c>
      <c r="AJ131" s="164">
        <f>VLOOKUP(F131,Rates2,6)*VLOOKUP(F131,Mort_Imp_Survivors,C131-'Mort Imp Cume'!$C$4+2)</f>
        <v>6.9014439259152056E-5</v>
      </c>
      <c r="AK131" s="16">
        <f t="shared" si="85"/>
        <v>0.99993098556074089</v>
      </c>
      <c r="AL131" s="164">
        <f>VLOOKUP(F131,Rates2,7)*VLOOKUP(F131,Mort_Imp_Survivors,C131-'Mort Imp Cume'!$C$4+2)</f>
        <v>1.4787717223552953E-4</v>
      </c>
      <c r="AM131" s="16">
        <f t="shared" si="86"/>
        <v>0.99985212282776448</v>
      </c>
      <c r="AN131" s="108">
        <f>PRODUCT(AI$4:AI130)</f>
        <v>0.98519708738497613</v>
      </c>
      <c r="AO131" s="16">
        <f>PRODUCT(AK$4:AK130)</f>
        <v>0.99178204656654501</v>
      </c>
      <c r="AP131" s="16">
        <f>PRODUCT(AM$4:AM130)</f>
        <v>0.98185806283283972</v>
      </c>
      <c r="AQ131" s="16">
        <f t="shared" si="87"/>
        <v>0.97710078359807095</v>
      </c>
      <c r="AR131" s="16">
        <f t="shared" si="88"/>
        <v>8.0963037869052241E-3</v>
      </c>
      <c r="AS131" s="16">
        <f t="shared" si="89"/>
        <v>1.555763604578726E-4</v>
      </c>
      <c r="AT131" s="16">
        <f t="shared" si="90"/>
        <v>1.4614237899785771E-2</v>
      </c>
      <c r="AU131" s="16">
        <f t="shared" si="91"/>
        <v>1.8867471523805086E-4</v>
      </c>
      <c r="AV131" s="16">
        <f t="shared" si="92"/>
        <v>1.5687630034526187E-4</v>
      </c>
      <c r="AW131" s="30">
        <f>(SUMPRODUCT(AV$5:AV130,A$5:A130)+SUM(AV$5:AV130)*(Calculations!$B$6/30-0.5)+AV$4*Calculations!$B$6/30/2)/SUM(AV$4:AV130)</f>
        <v>70.159750565845727</v>
      </c>
      <c r="AX131" s="16"/>
      <c r="AY131" s="12"/>
      <c r="AZ131" s="12"/>
    </row>
    <row r="132" spans="1:52" x14ac:dyDescent="0.25">
      <c r="A132">
        <f t="shared" si="80"/>
        <v>128</v>
      </c>
      <c r="B132" t="str">
        <f t="shared" si="104"/>
        <v>September</v>
      </c>
      <c r="C132">
        <f t="shared" si="75"/>
        <v>2035</v>
      </c>
      <c r="D132">
        <f t="shared" si="106"/>
        <v>203509</v>
      </c>
      <c r="E132">
        <f t="shared" ref="E132:F132" si="159">E120+1</f>
        <v>52</v>
      </c>
      <c r="F132">
        <f t="shared" si="159"/>
        <v>50</v>
      </c>
      <c r="G132" s="12">
        <f>G131*IF($B132="January",1+IF(C132&gt;Personal!$L$18+1,Calculations!$B$22,Calculations!$B$21),1)</f>
        <v>3180.6978765854597</v>
      </c>
      <c r="H132" s="12">
        <f>IF(AND(Career!$F$15="Yes",$E132=62,$E131=61),G132,H131*IF($B132="January",(1+IF(C132&gt;Personal!$L$18+1,Calculations!$C$22,Calculations!$C$21)),1))</f>
        <v>3180.6978765854597</v>
      </c>
      <c r="I132" s="12">
        <f>H132*(1-'Retiree Assumptions'!$F$8)</f>
        <v>2480.9443437366585</v>
      </c>
      <c r="J132" s="12">
        <f>I132/(Calculations!$C$27^($A132-1+Calculations!$B$6/30))</f>
        <v>1787.6920492208744</v>
      </c>
      <c r="K132" s="23">
        <f t="shared" si="77"/>
        <v>1760.9485535188464</v>
      </c>
      <c r="L132" s="12">
        <f>L131*IF($B132="January",(1+IF(C132&gt;Personal!$L$18+1,Calculations!$B$22,Calculations!$B$21)),1)</f>
        <v>1749.3838321220028</v>
      </c>
      <c r="M132" s="12">
        <f>IF(AND(Career!$F$15="Yes",$E132=62,$E131=61),L132,M131*IF($B132="January",(1+IF(C132&gt;Personal!$L$18+1,Calculations!$C$22,Calculations!$C$21)),1))</f>
        <v>1749.3838321220028</v>
      </c>
      <c r="N132" s="12">
        <f>M132*(1-'Retiree Assumptions'!$F$10)</f>
        <v>1539.4577722673625</v>
      </c>
      <c r="O132" s="12">
        <f>N132/(Calculations!$C$27^$AW132)/(Calculations!$D$27^($A132-1-$AW132+Calculations!$B$6/30))</f>
        <v>1088.9890992156209</v>
      </c>
      <c r="P132" s="23">
        <f t="shared" si="78"/>
        <v>16.081813299244004</v>
      </c>
      <c r="Q132" s="12">
        <f>IF(OR(A132&lt;=360,$E132&lt;70),Q131*IF($B132="January",(1+IF(C132&gt;Personal!$L$18+1,Calculations!$B$22,Calculations!$B$21)),1),0)</f>
        <v>206.74536197805489</v>
      </c>
      <c r="R132" s="12">
        <f>IF(OR(A132&lt;=360,$E132&lt;70),IF(AND(Career!$F$15="Yes",$E132=62,$E131=61),Q132,R131*IF($B132="January",(1+IF(C132&gt;Personal!$L$18+1,Calculations!$C$22,Calculations!$C$21)),1)),0)</f>
        <v>206.74536197805489</v>
      </c>
      <c r="S132" s="12">
        <f>R132*(1-'Retiree Assumptions'!$F$8)</f>
        <v>161.26138234288283</v>
      </c>
      <c r="T132" s="12">
        <f>S132/(Calculations!$C$27^($A132-1+Calculations!$B$6/30))</f>
        <v>116.19998319935685</v>
      </c>
      <c r="U132" s="23">
        <f t="shared" si="79"/>
        <v>113.5131808307524</v>
      </c>
      <c r="W132">
        <f t="shared" si="119"/>
        <v>5</v>
      </c>
      <c r="X132">
        <f t="shared" si="94"/>
        <v>2035</v>
      </c>
      <c r="Y132">
        <f t="shared" si="95"/>
        <v>52</v>
      </c>
      <c r="Z132">
        <f t="shared" si="82"/>
        <v>50</v>
      </c>
      <c r="AA132" s="12">
        <f>S132*12*Subsidy!$I$15/Subsidy!$I$14</f>
        <v>1548.109270491675</v>
      </c>
      <c r="AB132" s="12">
        <f>SUM(S$5:S132)*Subsidy!$I$15/Subsidy!$I$14</f>
        <v>14616.25277253579</v>
      </c>
      <c r="AC132" s="12">
        <f>N132*Subsidy!$E$15/Subsidy!$E$14</f>
        <v>1231.56621781389</v>
      </c>
      <c r="AD132" s="12">
        <f t="shared" si="83"/>
        <v>14778.79461376668</v>
      </c>
      <c r="AE132" s="12">
        <f>$AP132*AC132/(Calculations!$D$27^(A132-1+Calculations!$B$6/30))</f>
        <v>835.95604500721879</v>
      </c>
      <c r="AF132" s="12">
        <f>IF(AE132=0,0,SUM(AE132:AE$903)*AC132/AE132)</f>
        <v>458922.83362037904</v>
      </c>
      <c r="AH132" s="164">
        <f>VLOOKUP(E132,Rates2,5)*VLOOKUP(E132,Mort_Imp_Retirees,C132-'Mort Imp Cume'!$C$4+2)</f>
        <v>1.5923341872808522E-4</v>
      </c>
      <c r="AI132" s="16">
        <f t="shared" si="84"/>
        <v>0.99984076658127197</v>
      </c>
      <c r="AJ132" s="164">
        <f>VLOOKUP(F132,Rates2,6)*VLOOKUP(F132,Mort_Imp_Survivors,C132-'Mort Imp Cume'!$C$4+2)</f>
        <v>6.9014439259152056E-5</v>
      </c>
      <c r="AK132" s="16">
        <f t="shared" si="85"/>
        <v>0.99993098556074089</v>
      </c>
      <c r="AL132" s="164">
        <f>VLOOKUP(F132,Rates2,7)*VLOOKUP(F132,Mort_Imp_Survivors,C132-'Mort Imp Cume'!$C$4+2)</f>
        <v>1.4787717223552953E-4</v>
      </c>
      <c r="AM132" s="16">
        <f t="shared" si="86"/>
        <v>0.99985212282776448</v>
      </c>
      <c r="AN132" s="108">
        <f>PRODUCT(AI$4:AI131)</f>
        <v>0.98504021108463091</v>
      </c>
      <c r="AO132" s="16">
        <f>PRODUCT(AK$4:AK131)</f>
        <v>0.99171359928473402</v>
      </c>
      <c r="AP132" s="16">
        <f>PRODUCT(AM$4:AM131)</f>
        <v>0.98171286843897132</v>
      </c>
      <c r="AQ132" s="16">
        <f t="shared" si="87"/>
        <v>0.97687777317493352</v>
      </c>
      <c r="AR132" s="16">
        <f t="shared" si="88"/>
        <v>8.1624379096974422E-3</v>
      </c>
      <c r="AS132" s="16">
        <f t="shared" si="89"/>
        <v>1.5554085219653631E-4</v>
      </c>
      <c r="AT132" s="16">
        <f t="shared" si="90"/>
        <v>1.4767653148068646E-2</v>
      </c>
      <c r="AU132" s="16">
        <f t="shared" si="91"/>
        <v>1.9213576730039462E-4</v>
      </c>
      <c r="AV132" s="16">
        <f t="shared" si="92"/>
        <v>1.5685132039564047E-4</v>
      </c>
      <c r="AW132" s="30">
        <f>(SUMPRODUCT(AV$5:AV131,A$5:A131)+SUM(AV$5:AV131)*(Calculations!$B$6/30-0.5)+AV$4*Calculations!$B$6/30/2)/SUM(AV$4:AV131)</f>
        <v>70.761050907915575</v>
      </c>
      <c r="AX132" s="16"/>
      <c r="AY132" s="12"/>
      <c r="AZ132" s="12"/>
    </row>
    <row r="133" spans="1:52" x14ac:dyDescent="0.25">
      <c r="A133">
        <f t="shared" si="80"/>
        <v>129</v>
      </c>
      <c r="B133" t="str">
        <f t="shared" si="104"/>
        <v>October</v>
      </c>
      <c r="C133">
        <f t="shared" ref="C133:C196" si="160">C132+IF(B132="December",1,0)</f>
        <v>2035</v>
      </c>
      <c r="D133">
        <f t="shared" si="106"/>
        <v>203510</v>
      </c>
      <c r="E133">
        <f t="shared" ref="E133:F133" si="161">E121+1</f>
        <v>52</v>
      </c>
      <c r="F133">
        <f t="shared" si="161"/>
        <v>50</v>
      </c>
      <c r="G133" s="12">
        <f>G132*IF($B133="January",1+IF(C133&gt;Personal!$L$18+1,Calculations!$B$22,Calculations!$B$21),1)</f>
        <v>3180.6978765854597</v>
      </c>
      <c r="H133" s="12">
        <f>IF(AND(Career!$F$15="Yes",$E133=62,$E132=61),G133,H132*IF($B133="January",(1+IF(C133&gt;Personal!$L$18+1,Calculations!$C$22,Calculations!$C$21)),1))</f>
        <v>3180.6978765854597</v>
      </c>
      <c r="I133" s="12">
        <f>H133*(1-'Retiree Assumptions'!$F$8)</f>
        <v>2480.9443437366585</v>
      </c>
      <c r="J133" s="12">
        <f>I133/(Calculations!$C$27^($A133-1+Calculations!$B$6/30))</f>
        <v>1783.1209390547385</v>
      </c>
      <c r="K133" s="23">
        <f t="shared" ref="K133:K196" si="162">$AN133*J133</f>
        <v>1756.1661413221893</v>
      </c>
      <c r="L133" s="12">
        <f>L132*IF($B133="January",(1+IF(C133&gt;Personal!$L$18+1,Calculations!$B$22,Calculations!$B$21)),1)</f>
        <v>1749.3838321220028</v>
      </c>
      <c r="M133" s="12">
        <f>IF(AND(Career!$F$15="Yes",$E133=62,$E132=61),L133,M132*IF($B133="January",(1+IF(C133&gt;Personal!$L$18+1,Calculations!$C$22,Calculations!$C$21)),1))</f>
        <v>1749.3838321220028</v>
      </c>
      <c r="N133" s="12">
        <f>M133*(1-'Retiree Assumptions'!$F$10)</f>
        <v>1539.4577722673625</v>
      </c>
      <c r="O133" s="12">
        <f>N133/(Calculations!$C$27^$AW133)/(Calculations!$D$27^($A133-1-$AW133+Calculations!$B$6/30))</f>
        <v>1086.0640864918016</v>
      </c>
      <c r="P133" s="23">
        <f t="shared" ref="P133:P196" si="163">$AT133*O133</f>
        <v>16.205173314002071</v>
      </c>
      <c r="Q133" s="12">
        <f>IF(OR(A133&lt;=360,$E133&lt;70),Q132*IF($B133="January",(1+IF(C133&gt;Personal!$L$18+1,Calculations!$B$22,Calculations!$B$21)),1),0)</f>
        <v>206.74536197805489</v>
      </c>
      <c r="R133" s="12">
        <f>IF(OR(A133&lt;=360,$E133&lt;70),IF(AND(Career!$F$15="Yes",$E133=62,$E132=61),Q133,R132*IF($B133="January",(1+IF(C133&gt;Personal!$L$18+1,Calculations!$C$22,Calculations!$C$21)),1)),0)</f>
        <v>206.74536197805489</v>
      </c>
      <c r="S133" s="12">
        <f>R133*(1-'Retiree Assumptions'!$F$8)</f>
        <v>161.26138234288283</v>
      </c>
      <c r="T133" s="12">
        <f>S133/(Calculations!$C$27^($A133-1+Calculations!$B$6/30))</f>
        <v>115.90286103855802</v>
      </c>
      <c r="U133" s="23">
        <f t="shared" ref="U133:U196" si="164">$AQ133*T133</f>
        <v>113.19708714923024</v>
      </c>
      <c r="W133">
        <f t="shared" si="119"/>
        <v>5</v>
      </c>
      <c r="X133">
        <f t="shared" si="94"/>
        <v>2035</v>
      </c>
      <c r="Y133">
        <f t="shared" si="95"/>
        <v>52</v>
      </c>
      <c r="Z133">
        <f t="shared" si="82"/>
        <v>50</v>
      </c>
      <c r="AA133" s="12">
        <f>S133*12*Subsidy!$I$15/Subsidy!$I$14</f>
        <v>1548.109270491675</v>
      </c>
      <c r="AB133" s="12">
        <f>SUM(S$5:S133)*Subsidy!$I$15/Subsidy!$I$14</f>
        <v>14745.2618784101</v>
      </c>
      <c r="AC133" s="12">
        <f>N133*Subsidy!$E$15/Subsidy!$E$14</f>
        <v>1231.56621781389</v>
      </c>
      <c r="AD133" s="12">
        <f t="shared" si="83"/>
        <v>14778.79461376668</v>
      </c>
      <c r="AE133" s="12">
        <f>$AP133*AC133/(Calculations!$D$27^(A133-1+Calculations!$B$6/30))</f>
        <v>833.42628568440603</v>
      </c>
      <c r="AF133" s="12">
        <f>IF(AE133=0,0,SUM(AE133:AE$903)*AC133/AE133)</f>
        <v>459080.53094100847</v>
      </c>
      <c r="AH133" s="164">
        <f>VLOOKUP(E133,Rates2,5)*VLOOKUP(E133,Mort_Imp_Retirees,C133-'Mort Imp Cume'!$C$4+2)</f>
        <v>1.5923341872808522E-4</v>
      </c>
      <c r="AI133" s="16">
        <f t="shared" si="84"/>
        <v>0.99984076658127197</v>
      </c>
      <c r="AJ133" s="164">
        <f>VLOOKUP(F133,Rates2,6)*VLOOKUP(F133,Mort_Imp_Survivors,C133-'Mort Imp Cume'!$C$4+2)</f>
        <v>6.9014439259152056E-5</v>
      </c>
      <c r="AK133" s="16">
        <f t="shared" si="85"/>
        <v>0.99993098556074089</v>
      </c>
      <c r="AL133" s="164">
        <f>VLOOKUP(F133,Rates2,7)*VLOOKUP(F133,Mort_Imp_Survivors,C133-'Mort Imp Cume'!$C$4+2)</f>
        <v>1.4787717223552953E-4</v>
      </c>
      <c r="AM133" s="16">
        <f t="shared" si="86"/>
        <v>0.99985212282776448</v>
      </c>
      <c r="AN133" s="108">
        <f>PRODUCT(AI$4:AI132)</f>
        <v>0.98488335976423536</v>
      </c>
      <c r="AO133" s="16">
        <f>PRODUCT(AK$4:AK132)</f>
        <v>0.99164515672677378</v>
      </c>
      <c r="AP133" s="16">
        <f>PRODUCT(AM$4:AM132)</f>
        <v>0.9815676955160394</v>
      </c>
      <c r="AQ133" s="16">
        <f t="shared" si="87"/>
        <v>0.97665481365099671</v>
      </c>
      <c r="AR133" s="16">
        <f t="shared" si="88"/>
        <v>8.2285461132386613E-3</v>
      </c>
      <c r="AS133" s="16">
        <f t="shared" si="89"/>
        <v>1.5550535203949441E-4</v>
      </c>
      <c r="AT133" s="16">
        <f t="shared" si="90"/>
        <v>1.4921010201477092E-2</v>
      </c>
      <c r="AU133" s="16">
        <f t="shared" si="91"/>
        <v>1.9563003428753507E-4</v>
      </c>
      <c r="AV133" s="16">
        <f t="shared" si="92"/>
        <v>1.5682634442366189E-4</v>
      </c>
      <c r="AW133" s="30">
        <f>(SUMPRODUCT(AV$5:AV132,A$5:A132)+SUM(AV$5:AV132)*(Calculations!$B$6/30-0.5)+AV$4*Calculations!$B$6/30/2)/SUM(AV$4:AV132)</f>
        <v>71.360154297432175</v>
      </c>
      <c r="AX133" s="16"/>
      <c r="AY133" s="12"/>
      <c r="AZ133" s="12"/>
    </row>
    <row r="134" spans="1:52" x14ac:dyDescent="0.25">
      <c r="A134">
        <f t="shared" ref="A134:A197" si="165">A133+1</f>
        <v>130</v>
      </c>
      <c r="B134" t="str">
        <f t="shared" si="104"/>
        <v>November</v>
      </c>
      <c r="C134">
        <f t="shared" si="160"/>
        <v>2035</v>
      </c>
      <c r="D134">
        <f t="shared" si="106"/>
        <v>203511</v>
      </c>
      <c r="E134">
        <f t="shared" ref="E134:F134" si="166">E122+1</f>
        <v>52</v>
      </c>
      <c r="F134">
        <f t="shared" si="166"/>
        <v>50</v>
      </c>
      <c r="G134" s="12">
        <f>G133*IF($B134="January",1+IF(C134&gt;Personal!$L$18+1,Calculations!$B$22,Calculations!$B$21),1)</f>
        <v>3180.6978765854597</v>
      </c>
      <c r="H134" s="12">
        <f>IF(AND(Career!$F$15="Yes",$E134=62,$E133=61),G134,H133*IF($B134="January",(1+IF(C134&gt;Personal!$L$18+1,Calculations!$C$22,Calculations!$C$21)),1))</f>
        <v>3180.6978765854597</v>
      </c>
      <c r="I134" s="12">
        <f>H134*(1-'Retiree Assumptions'!$F$8)</f>
        <v>2480.9443437366585</v>
      </c>
      <c r="J134" s="12">
        <f>I134/(Calculations!$C$27^($A134-1+Calculations!$B$6/30))</f>
        <v>1778.5615171702393</v>
      </c>
      <c r="K134" s="23">
        <f t="shared" si="162"/>
        <v>1751.3967172769308</v>
      </c>
      <c r="L134" s="12">
        <f>L133*IF($B134="January",(1+IF(C134&gt;Personal!$L$18+1,Calculations!$B$22,Calculations!$B$21)),1)</f>
        <v>1749.3838321220028</v>
      </c>
      <c r="M134" s="12">
        <f>IF(AND(Career!$F$15="Yes",$E134=62,$E133=61),L134,M133*IF($B134="January",(1+IF(C134&gt;Personal!$L$18+1,Calculations!$C$22,Calculations!$C$21)),1))</f>
        <v>1749.3838321220028</v>
      </c>
      <c r="N134" s="12">
        <f>M134*(1-'Retiree Assumptions'!$F$10)</f>
        <v>1539.4577722673625</v>
      </c>
      <c r="O134" s="12">
        <f>N134/(Calculations!$C$27^$AW134)/(Calculations!$D$27^($A134-1-$AW134+Calculations!$B$6/30))</f>
        <v>1083.1461861418077</v>
      </c>
      <c r="P134" s="23">
        <f t="shared" si="163"/>
        <v>16.327680385173288</v>
      </c>
      <c r="Q134" s="12">
        <f>IF(OR(A134&lt;=360,$E134&lt;70),Q133*IF($B134="January",(1+IF(C134&gt;Personal!$L$18+1,Calculations!$B$22,Calculations!$B$21)),1),0)</f>
        <v>206.74536197805489</v>
      </c>
      <c r="R134" s="12">
        <f>IF(OR(A134&lt;=360,$E134&lt;70),IF(AND(Career!$F$15="Yes",$E134=62,$E133=61),Q134,R133*IF($B134="January",(1+IF(C134&gt;Personal!$L$18+1,Calculations!$C$22,Calculations!$C$21)),1)),0)</f>
        <v>206.74536197805489</v>
      </c>
      <c r="S134" s="12">
        <f>R134*(1-'Retiree Assumptions'!$F$8)</f>
        <v>161.26138234288283</v>
      </c>
      <c r="T134" s="12">
        <f>S134/(Calculations!$C$27^($A134-1+Calculations!$B$6/30))</f>
        <v>115.60649861606556</v>
      </c>
      <c r="U134" s="23">
        <f t="shared" si="164"/>
        <v>112.88187367575763</v>
      </c>
      <c r="W134">
        <f t="shared" si="119"/>
        <v>5</v>
      </c>
      <c r="X134">
        <f t="shared" si="94"/>
        <v>2035</v>
      </c>
      <c r="Y134">
        <f t="shared" si="95"/>
        <v>52</v>
      </c>
      <c r="Z134">
        <f t="shared" ref="Z134:Z197" si="167">F134</f>
        <v>50</v>
      </c>
      <c r="AA134" s="12">
        <f>S134*12*Subsidy!$I$15/Subsidy!$I$14</f>
        <v>1548.109270491675</v>
      </c>
      <c r="AB134" s="12">
        <f>SUM(S$5:S134)*Subsidy!$I$15/Subsidy!$I$14</f>
        <v>14874.270984284405</v>
      </c>
      <c r="AC134" s="12">
        <f>N134*Subsidy!$E$15/Subsidy!$E$14</f>
        <v>1231.56621781389</v>
      </c>
      <c r="AD134" s="12">
        <f t="shared" ref="AD134:AD197" si="168">AC134*12</f>
        <v>14778.79461376668</v>
      </c>
      <c r="AE134" s="12">
        <f>$AP134*AC134/(Calculations!$D$27^(A134-1+Calculations!$B$6/30))</f>
        <v>830.90418188638978</v>
      </c>
      <c r="AF134" s="12">
        <f>IF(AE134=0,0,SUM(AE134:AE$903)*AC134/AE134)</f>
        <v>459238.70693176624</v>
      </c>
      <c r="AH134" s="164">
        <f>VLOOKUP(E134,Rates2,5)*VLOOKUP(E134,Mort_Imp_Retirees,C134-'Mort Imp Cume'!$C$4+2)</f>
        <v>1.5923341872808522E-4</v>
      </c>
      <c r="AI134" s="16">
        <f t="shared" ref="AI134:AI197" si="169">1-AH134</f>
        <v>0.99984076658127197</v>
      </c>
      <c r="AJ134" s="164">
        <f>VLOOKUP(F134,Rates2,6)*VLOOKUP(F134,Mort_Imp_Survivors,C134-'Mort Imp Cume'!$C$4+2)</f>
        <v>6.9014439259152056E-5</v>
      </c>
      <c r="AK134" s="16">
        <f t="shared" ref="AK134:AK197" si="170">1-AJ134</f>
        <v>0.99993098556074089</v>
      </c>
      <c r="AL134" s="164">
        <f>VLOOKUP(F134,Rates2,7)*VLOOKUP(F134,Mort_Imp_Survivors,C134-'Mort Imp Cume'!$C$4+2)</f>
        <v>1.4787717223552953E-4</v>
      </c>
      <c r="AM134" s="16">
        <f t="shared" ref="AM134:AM197" si="171">1-AL134</f>
        <v>0.99985212282776448</v>
      </c>
      <c r="AN134" s="108">
        <f>PRODUCT(AI$4:AI133)</f>
        <v>0.98472653341981176</v>
      </c>
      <c r="AO134" s="16">
        <f>PRODUCT(AK$4:AK133)</f>
        <v>0.99157671889233823</v>
      </c>
      <c r="AP134" s="16">
        <f>PRODUCT(AM$4:AM133)</f>
        <v>0.98142254406086871</v>
      </c>
      <c r="AQ134" s="16">
        <f t="shared" ref="AQ134:AQ197" si="172">AN134*AO134</f>
        <v>0.97643190501464339</v>
      </c>
      <c r="AR134" s="16">
        <f t="shared" ref="AR134:AR197" si="173">AN134*(1-AO134)</f>
        <v>8.2946284051683694E-3</v>
      </c>
      <c r="AS134" s="16">
        <f t="shared" ref="AS134:AS197" si="174">AQ134*AH134*AK134</f>
        <v>1.5546985998489716E-4</v>
      </c>
      <c r="AT134" s="16">
        <f t="shared" ref="AT134:AT197" si="175">AT133*AM133+AS133</f>
        <v>1.5074309076721096E-2</v>
      </c>
      <c r="AU134" s="16">
        <f t="shared" ref="AU134:AU197" si="176">1-AQ134-AR134-AT134</f>
        <v>1.9915750346714833E-4</v>
      </c>
      <c r="AV134" s="16">
        <f t="shared" ref="AV134:AV197" si="177">AN134*AH134</f>
        <v>1.5680137242869268E-4</v>
      </c>
      <c r="AW134" s="30">
        <f>(SUMPRODUCT(AV$5:AV133,A$5:A133)+SUM(AV$5:AV133)*(Calculations!$B$6/30-0.5)+AV$4*Calculations!$B$6/30/2)/SUM(AV$4:AV133)</f>
        <v>71.957128102888746</v>
      </c>
      <c r="AX134" s="16"/>
      <c r="AY134" s="12"/>
      <c r="AZ134" s="12"/>
    </row>
    <row r="135" spans="1:52" x14ac:dyDescent="0.25">
      <c r="A135">
        <f t="shared" si="165"/>
        <v>131</v>
      </c>
      <c r="B135" t="str">
        <f t="shared" si="104"/>
        <v>December</v>
      </c>
      <c r="C135">
        <f t="shared" si="160"/>
        <v>2035</v>
      </c>
      <c r="D135">
        <f t="shared" si="106"/>
        <v>203512</v>
      </c>
      <c r="E135">
        <f t="shared" ref="E135:F135" si="178">E123+1</f>
        <v>52</v>
      </c>
      <c r="F135">
        <f t="shared" si="178"/>
        <v>50</v>
      </c>
      <c r="G135" s="12">
        <f>G134*IF($B135="January",1+IF(C135&gt;Personal!$L$18+1,Calculations!$B$22,Calculations!$B$21),1)</f>
        <v>3180.6978765854597</v>
      </c>
      <c r="H135" s="12">
        <f>IF(AND(Career!$F$15="Yes",$E135=62,$E134=61),G135,H134*IF($B135="January",(1+IF(C135&gt;Personal!$L$18+1,Calculations!$C$22,Calculations!$C$21)),1))</f>
        <v>3180.6978765854597</v>
      </c>
      <c r="I135" s="12">
        <f>H135*(1-'Retiree Assumptions'!$F$8)</f>
        <v>2480.9443437366585</v>
      </c>
      <c r="J135" s="12">
        <f>I135/(Calculations!$C$27^($A135-1+Calculations!$B$6/30))</f>
        <v>1774.013753680561</v>
      </c>
      <c r="K135" s="23">
        <f t="shared" si="162"/>
        <v>1746.6402461096422</v>
      </c>
      <c r="L135" s="12">
        <f>L134*IF($B135="January",(1+IF(C135&gt;Personal!$L$18+1,Calculations!$B$22,Calculations!$B$21)),1)</f>
        <v>1749.3838321220028</v>
      </c>
      <c r="M135" s="12">
        <f>IF(AND(Career!$F$15="Yes",$E135=62,$E134=61),L135,M134*IF($B135="January",(1+IF(C135&gt;Personal!$L$18+1,Calculations!$C$22,Calculations!$C$21)),1))</f>
        <v>1749.3838321220028</v>
      </c>
      <c r="N135" s="12">
        <f>M135*(1-'Retiree Assumptions'!$F$10)</f>
        <v>1539.4577722673625</v>
      </c>
      <c r="O135" s="12">
        <f>N135/(Calculations!$C$27^$AW135)/(Calculations!$D$27^($A135-1-$AW135+Calculations!$B$6/30))</f>
        <v>1080.2354055778776</v>
      </c>
      <c r="P135" s="23">
        <f t="shared" si="163"/>
        <v>16.449338423904923</v>
      </c>
      <c r="Q135" s="12">
        <f>IF(OR(A135&lt;=360,$E135&lt;70),Q134*IF($B135="January",(1+IF(C135&gt;Personal!$L$18+1,Calculations!$B$22,Calculations!$B$21)),1),0)</f>
        <v>206.74536197805489</v>
      </c>
      <c r="R135" s="12">
        <f>IF(OR(A135&lt;=360,$E135&lt;70),IF(AND(Career!$F$15="Yes",$E135=62,$E134=61),Q135,R134*IF($B135="January",(1+IF(C135&gt;Personal!$L$18+1,Calculations!$C$22,Calculations!$C$21)),1)),0)</f>
        <v>206.74536197805489</v>
      </c>
      <c r="S135" s="12">
        <f>R135*(1-'Retiree Assumptions'!$F$8)</f>
        <v>161.26138234288283</v>
      </c>
      <c r="T135" s="12">
        <f>S135/(Calculations!$C$27^($A135-1+Calculations!$B$6/30))</f>
        <v>115.31089398923649</v>
      </c>
      <c r="U135" s="23">
        <f t="shared" si="164"/>
        <v>112.56753795926944</v>
      </c>
      <c r="W135">
        <f t="shared" si="119"/>
        <v>5</v>
      </c>
      <c r="X135">
        <f t="shared" ref="X135:X198" si="179">C135</f>
        <v>2035</v>
      </c>
      <c r="Y135">
        <f t="shared" ref="Y135:Y198" si="180">E135</f>
        <v>52</v>
      </c>
      <c r="Z135">
        <f t="shared" si="167"/>
        <v>50</v>
      </c>
      <c r="AA135" s="12">
        <f>S135*12*Subsidy!$I$15/Subsidy!$I$14</f>
        <v>1548.109270491675</v>
      </c>
      <c r="AB135" s="12">
        <f>SUM(S$5:S135)*Subsidy!$I$15/Subsidy!$I$14</f>
        <v>15003.280090158714</v>
      </c>
      <c r="AC135" s="12">
        <f>N135*Subsidy!$E$15/Subsidy!$E$14</f>
        <v>1231.56621781389</v>
      </c>
      <c r="AD135" s="12">
        <f t="shared" si="168"/>
        <v>14778.79461376668</v>
      </c>
      <c r="AE135" s="12">
        <f>$AP135*AC135/(Calculations!$D$27^(A135-1+Calculations!$B$6/30))</f>
        <v>828.38971044612026</v>
      </c>
      <c r="AF135" s="12">
        <f>IF(AE135=0,0,SUM(AE135:AE$903)*AC135/AE135)</f>
        <v>459397.36304559436</v>
      </c>
      <c r="AH135" s="164">
        <f>VLOOKUP(E135,Rates2,5)*VLOOKUP(E135,Mort_Imp_Retirees,C135-'Mort Imp Cume'!$C$4+2)</f>
        <v>1.5923341872808522E-4</v>
      </c>
      <c r="AI135" s="16">
        <f t="shared" si="169"/>
        <v>0.99984076658127197</v>
      </c>
      <c r="AJ135" s="164">
        <f>VLOOKUP(F135,Rates2,6)*VLOOKUP(F135,Mort_Imp_Survivors,C135-'Mort Imp Cume'!$C$4+2)</f>
        <v>6.9014439259152056E-5</v>
      </c>
      <c r="AK135" s="16">
        <f t="shared" si="170"/>
        <v>0.99993098556074089</v>
      </c>
      <c r="AL135" s="164">
        <f>VLOOKUP(F135,Rates2,7)*VLOOKUP(F135,Mort_Imp_Survivors,C135-'Mort Imp Cume'!$C$4+2)</f>
        <v>1.4787717223552953E-4</v>
      </c>
      <c r="AM135" s="16">
        <f t="shared" si="171"/>
        <v>0.99985212282776448</v>
      </c>
      <c r="AN135" s="108">
        <f>PRODUCT(AI$4:AI134)</f>
        <v>0.98456973204738307</v>
      </c>
      <c r="AO135" s="16">
        <f>PRODUCT(AK$4:AK134)</f>
        <v>0.99150828578110151</v>
      </c>
      <c r="AP135" s="16">
        <f>PRODUCT(AM$4:AM134)</f>
        <v>0.98127741407028479</v>
      </c>
      <c r="AQ135" s="16">
        <f t="shared" si="172"/>
        <v>0.97620904725425928</v>
      </c>
      <c r="AR135" s="16">
        <f t="shared" si="173"/>
        <v>8.3606847931238428E-3</v>
      </c>
      <c r="AS135" s="16">
        <f t="shared" si="174"/>
        <v>1.5543437603089531E-4</v>
      </c>
      <c r="AT135" s="16">
        <f t="shared" si="175"/>
        <v>1.5227549790506324E-2</v>
      </c>
      <c r="AU135" s="16">
        <f t="shared" si="176"/>
        <v>2.0271816211055692E-4</v>
      </c>
      <c r="AV135" s="16">
        <f t="shared" si="177"/>
        <v>1.5677640441009961E-4</v>
      </c>
      <c r="AW135" s="30">
        <f>(SUMPRODUCT(AV$5:AV134,A$5:A134)+SUM(AV$5:AV134)*(Calculations!$B$6/30-0.5)+AV$4*Calculations!$B$6/30/2)/SUM(AV$4:AV134)</f>
        <v>72.552036933219654</v>
      </c>
      <c r="AX135" s="16"/>
      <c r="AY135" s="12"/>
      <c r="AZ135" s="12"/>
    </row>
    <row r="136" spans="1:52" x14ac:dyDescent="0.25">
      <c r="A136">
        <f t="shared" si="165"/>
        <v>132</v>
      </c>
      <c r="B136" t="str">
        <f t="shared" si="104"/>
        <v>January</v>
      </c>
      <c r="C136">
        <f t="shared" si="160"/>
        <v>2036</v>
      </c>
      <c r="D136">
        <f t="shared" si="106"/>
        <v>203601</v>
      </c>
      <c r="E136">
        <f t="shared" ref="E136:F136" si="181">E124+1</f>
        <v>53</v>
      </c>
      <c r="F136">
        <f t="shared" si="181"/>
        <v>51</v>
      </c>
      <c r="G136" s="12">
        <f>G135*IF($B136="January",1+IF(C136&gt;Personal!$L$18+1,Calculations!$B$22,Calculations!$B$21),1)</f>
        <v>3260.215323500096</v>
      </c>
      <c r="H136" s="12">
        <f>IF(AND(Career!$F$15="Yes",$E136=62,$E135=61),G136,H135*IF($B136="January",(1+IF(C136&gt;Personal!$L$18+1,Calculations!$C$22,Calculations!$C$21)),1))</f>
        <v>3260.215323500096</v>
      </c>
      <c r="I136" s="12">
        <f>H136*(1-'Retiree Assumptions'!$F$8)</f>
        <v>2542.9679523300751</v>
      </c>
      <c r="J136" s="12">
        <f>I136/(Calculations!$C$27^($A136-1+Calculations!$B$6/30))</f>
        <v>1813.7145592446909</v>
      </c>
      <c r="K136" s="23">
        <f t="shared" si="162"/>
        <v>1785.4441099587584</v>
      </c>
      <c r="L136" s="12">
        <f>L135*IF($B136="January",(1+IF(C136&gt;Personal!$L$18+1,Calculations!$B$22,Calculations!$B$21)),1)</f>
        <v>1793.1184279250526</v>
      </c>
      <c r="M136" s="12">
        <f>IF(AND(Career!$F$15="Yes",$E136=62,$E135=61),L136,M135*IF($B136="January",(1+IF(C136&gt;Personal!$L$18+1,Calculations!$C$22,Calculations!$C$21)),1))</f>
        <v>1793.1184279250526</v>
      </c>
      <c r="N136" s="12">
        <f>M136*(1-'Retiree Assumptions'!$F$10)</f>
        <v>1577.9442165740463</v>
      </c>
      <c r="O136" s="12">
        <f>N136/(Calculations!$C$27^$AW136)/(Calculations!$D$27^($A136-1-$AW136+Calculations!$B$6/30))</f>
        <v>1104.2650448627348</v>
      </c>
      <c r="P136" s="23">
        <f t="shared" si="163"/>
        <v>16.984405109022664</v>
      </c>
      <c r="Q136" s="12">
        <f>IF(OR(A136&lt;=360,$E136&lt;70),Q135*IF($B136="January",(1+IF(C136&gt;Personal!$L$18+1,Calculations!$B$22,Calculations!$B$21)),1),0)</f>
        <v>211.91399602750624</v>
      </c>
      <c r="R136" s="12">
        <f>IF(OR(A136&lt;=360,$E136&lt;70),IF(AND(Career!$F$15="Yes",$E136=62,$E135=61),Q136,R135*IF($B136="January",(1+IF(C136&gt;Personal!$L$18+1,Calculations!$C$22,Calculations!$C$21)),1)),0)</f>
        <v>211.91399602750624</v>
      </c>
      <c r="S136" s="12">
        <f>R136*(1-'Retiree Assumptions'!$F$8)</f>
        <v>165.29291690145487</v>
      </c>
      <c r="T136" s="12">
        <f>S136/(Calculations!$C$27^($A136-1+Calculations!$B$6/30))</f>
        <v>117.8914463509049</v>
      </c>
      <c r="U136" s="23">
        <f t="shared" si="164"/>
        <v>115.06042949441394</v>
      </c>
      <c r="W136">
        <f t="shared" si="119"/>
        <v>5</v>
      </c>
      <c r="X136">
        <f t="shared" si="179"/>
        <v>2036</v>
      </c>
      <c r="Y136">
        <f t="shared" si="180"/>
        <v>53</v>
      </c>
      <c r="Z136">
        <f t="shared" si="167"/>
        <v>51</v>
      </c>
      <c r="AA136" s="12">
        <f>S136*12*Subsidy!$I$15/Subsidy!$I$14</f>
        <v>1586.8120022539667</v>
      </c>
      <c r="AB136" s="12">
        <f>SUM(S$5:S136)*Subsidy!$I$15/Subsidy!$I$14</f>
        <v>15135.514423679875</v>
      </c>
      <c r="AC136" s="12">
        <f>N136*Subsidy!$E$15/Subsidy!$E$14</f>
        <v>1262.355373259237</v>
      </c>
      <c r="AD136" s="12">
        <f t="shared" si="168"/>
        <v>15148.264479110843</v>
      </c>
      <c r="AE136" s="12">
        <f>$AP136*AC136/(Calculations!$D$27^(A136-1+Calculations!$B$6/30))</f>
        <v>846.52991947332191</v>
      </c>
      <c r="AF136" s="12">
        <f>IF(AE136=0,0,SUM(AE136:AE$903)*AC136/AE136)</f>
        <v>459556.50073984545</v>
      </c>
      <c r="AH136" s="164">
        <f>VLOOKUP(E136,Rates2,5)*VLOOKUP(E136,Mort_Imp_Retirees,C136-'Mort Imp Cume'!$C$4+2)</f>
        <v>1.6880962861564444E-4</v>
      </c>
      <c r="AI136" s="16">
        <f t="shared" si="169"/>
        <v>0.99983119037138435</v>
      </c>
      <c r="AJ136" s="164">
        <f>VLOOKUP(F136,Rates2,6)*VLOOKUP(F136,Mort_Imp_Survivors,C136-'Mort Imp Cume'!$C$4+2)</f>
        <v>7.2831416044881727E-5</v>
      </c>
      <c r="AK136" s="16">
        <f t="shared" si="170"/>
        <v>0.99992716858395514</v>
      </c>
      <c r="AL136" s="164">
        <f>VLOOKUP(F136,Rates2,7)*VLOOKUP(F136,Mort_Imp_Survivors,C136-'Mort Imp Cume'!$C$4+2)</f>
        <v>1.4954576405192628E-4</v>
      </c>
      <c r="AM136" s="16">
        <f t="shared" si="171"/>
        <v>0.99985045423594809</v>
      </c>
      <c r="AN136" s="108">
        <f>PRODUCT(AI$4:AI135)</f>
        <v>0.98441295564297304</v>
      </c>
      <c r="AO136" s="16">
        <f>PRODUCT(AK$4:AK135)</f>
        <v>0.99143985739273754</v>
      </c>
      <c r="AP136" s="16">
        <f>PRODUCT(AM$4:AM135)</f>
        <v>0.98113230554111353</v>
      </c>
      <c r="AQ136" s="16">
        <f t="shared" si="172"/>
        <v>0.97598624035823245</v>
      </c>
      <c r="AR136" s="16">
        <f t="shared" si="173"/>
        <v>8.4267152847405796E-3</v>
      </c>
      <c r="AS136" s="16">
        <f t="shared" si="174"/>
        <v>1.6474387536519119E-4</v>
      </c>
      <c r="AT136" s="16">
        <f t="shared" si="175"/>
        <v>1.5380732359534122E-2</v>
      </c>
      <c r="AU136" s="16">
        <f t="shared" si="176"/>
        <v>2.0631199749284942E-4</v>
      </c>
      <c r="AV136" s="16">
        <f t="shared" si="177"/>
        <v>1.6617838544651914E-4</v>
      </c>
      <c r="AW136" s="30">
        <f>(SUMPRODUCT(AV$5:AV135,A$5:A135)+SUM(AV$5:AV135)*(Calculations!$B$6/30-0.5)+AV$4*Calculations!$B$6/30/2)/SUM(AV$4:AV135)</f>
        <v>73.144942777664895</v>
      </c>
      <c r="AX136" s="16"/>
      <c r="AY136" s="12"/>
      <c r="AZ136" s="12"/>
    </row>
    <row r="137" spans="1:52" x14ac:dyDescent="0.25">
      <c r="A137">
        <f t="shared" si="165"/>
        <v>133</v>
      </c>
      <c r="B137" t="str">
        <f t="shared" si="104"/>
        <v>February</v>
      </c>
      <c r="C137">
        <f t="shared" si="160"/>
        <v>2036</v>
      </c>
      <c r="D137">
        <f t="shared" si="106"/>
        <v>203602</v>
      </c>
      <c r="E137">
        <f t="shared" ref="E137:F137" si="182">E125+1</f>
        <v>53</v>
      </c>
      <c r="F137">
        <f t="shared" si="182"/>
        <v>51</v>
      </c>
      <c r="G137" s="12">
        <f>G136*IF($B137="January",1+IF(C137&gt;Personal!$L$18+1,Calculations!$B$22,Calculations!$B$21),1)</f>
        <v>3260.215323500096</v>
      </c>
      <c r="H137" s="12">
        <f>IF(AND(Career!$F$15="Yes",$E137=62,$E136=61),G137,H136*IF($B137="January",(1+IF(C137&gt;Personal!$L$18+1,Calculations!$C$22,Calculations!$C$21)),1))</f>
        <v>3260.215323500096</v>
      </c>
      <c r="I137" s="12">
        <f>H137*(1-'Retiree Assumptions'!$F$8)</f>
        <v>2542.9679523300751</v>
      </c>
      <c r="J137" s="12">
        <f>I137/(Calculations!$C$27^($A137-1+Calculations!$B$6/30))</f>
        <v>1809.0769097883174</v>
      </c>
      <c r="K137" s="23">
        <f t="shared" si="162"/>
        <v>1780.5781182701564</v>
      </c>
      <c r="L137" s="12">
        <f>L136*IF($B137="January",(1+IF(C137&gt;Personal!$L$18+1,Calculations!$B$22,Calculations!$B$21)),1)</f>
        <v>1793.1184279250526</v>
      </c>
      <c r="M137" s="12">
        <f>IF(AND(Career!$F$15="Yes",$E137=62,$E136=61),L137,M136*IF($B137="January",(1+IF(C137&gt;Personal!$L$18+1,Calculations!$C$22,Calculations!$C$21)),1))</f>
        <v>1793.1184279250526</v>
      </c>
      <c r="N137" s="12">
        <f>M137*(1-'Retiree Assumptions'!$F$10)</f>
        <v>1577.9442165740463</v>
      </c>
      <c r="O137" s="12">
        <f>N137/(Calculations!$C$27^$AW137)/(Calculations!$D$27^($A137-1-$AW137+Calculations!$B$6/30))</f>
        <v>1101.308602970649</v>
      </c>
      <c r="P137" s="23">
        <f t="shared" si="163"/>
        <v>17.117833569112488</v>
      </c>
      <c r="Q137" s="12">
        <f>IF(OR(A137&lt;=360,$E137&lt;70),Q136*IF($B137="January",(1+IF(C137&gt;Personal!$L$18+1,Calculations!$B$22,Calculations!$B$21)),1),0)</f>
        <v>211.91399602750624</v>
      </c>
      <c r="R137" s="12">
        <f>IF(OR(A137&lt;=360,$E137&lt;70),IF(AND(Career!$F$15="Yes",$E137=62,$E136=61),Q137,R136*IF($B137="January",(1+IF(C137&gt;Personal!$L$18+1,Calculations!$C$22,Calculations!$C$21)),1)),0)</f>
        <v>211.91399602750624</v>
      </c>
      <c r="S137" s="12">
        <f>R137*(1-'Retiree Assumptions'!$F$8)</f>
        <v>165.29291690145487</v>
      </c>
      <c r="T137" s="12">
        <f>S137/(Calculations!$C$27^($A137-1+Calculations!$B$6/30))</f>
        <v>117.58999913624062</v>
      </c>
      <c r="U137" s="23">
        <f t="shared" si="164"/>
        <v>114.73849034214415</v>
      </c>
      <c r="W137">
        <f t="shared" si="119"/>
        <v>5</v>
      </c>
      <c r="X137">
        <f t="shared" si="179"/>
        <v>2036</v>
      </c>
      <c r="Y137">
        <f t="shared" si="180"/>
        <v>53</v>
      </c>
      <c r="Z137">
        <f t="shared" si="167"/>
        <v>51</v>
      </c>
      <c r="AA137" s="12">
        <f>S137*12*Subsidy!$I$15/Subsidy!$I$14</f>
        <v>1586.8120022539667</v>
      </c>
      <c r="AB137" s="12">
        <f>SUM(S$5:S137)*Subsidy!$I$15/Subsidy!$I$14</f>
        <v>15267.748757201038</v>
      </c>
      <c r="AC137" s="12">
        <f>N137*Subsidy!$E$15/Subsidy!$E$14</f>
        <v>1262.355373259237</v>
      </c>
      <c r="AD137" s="12">
        <f t="shared" si="168"/>
        <v>15148.264479110843</v>
      </c>
      <c r="AE137" s="12">
        <f>$AP137*AC137/(Calculations!$D$27^(A137-1+Calculations!$B$6/30))</f>
        <v>843.96675318232872</v>
      </c>
      <c r="AF137" s="12">
        <f>IF(AE137=0,0,SUM(AE137:AE$903)*AC137/AE137)</f>
        <v>459686.00600604137</v>
      </c>
      <c r="AH137" s="164">
        <f>VLOOKUP(E137,Rates2,5)*VLOOKUP(E137,Mort_Imp_Retirees,C137-'Mort Imp Cume'!$C$4+2)</f>
        <v>1.6880962861564444E-4</v>
      </c>
      <c r="AI137" s="16">
        <f t="shared" si="169"/>
        <v>0.99983119037138435</v>
      </c>
      <c r="AJ137" s="164">
        <f>VLOOKUP(F137,Rates2,6)*VLOOKUP(F137,Mort_Imp_Survivors,C137-'Mort Imp Cume'!$C$4+2)</f>
        <v>7.2831416044881727E-5</v>
      </c>
      <c r="AK137" s="16">
        <f t="shared" si="170"/>
        <v>0.99992716858395514</v>
      </c>
      <c r="AL137" s="164">
        <f>VLOOKUP(F137,Rates2,7)*VLOOKUP(F137,Mort_Imp_Survivors,C137-'Mort Imp Cume'!$C$4+2)</f>
        <v>1.4954576405192628E-4</v>
      </c>
      <c r="AM137" s="16">
        <f t="shared" si="171"/>
        <v>0.99985045423594809</v>
      </c>
      <c r="AN137" s="108">
        <f>PRODUCT(AI$4:AI136)</f>
        <v>0.98424677725752652</v>
      </c>
      <c r="AO137" s="16">
        <f>PRODUCT(AK$4:AK136)</f>
        <v>0.99136764942400035</v>
      </c>
      <c r="AP137" s="16">
        <f>PRODUCT(AM$4:AM136)</f>
        <v>0.98098558136084535</v>
      </c>
      <c r="AQ137" s="16">
        <f t="shared" si="172"/>
        <v>0.97575041402294171</v>
      </c>
      <c r="AR137" s="16">
        <f t="shared" si="173"/>
        <v>8.4963632345848063E-3</v>
      </c>
      <c r="AS137" s="16">
        <f t="shared" si="174"/>
        <v>1.6470406850851389E-4</v>
      </c>
      <c r="AT137" s="16">
        <f t="shared" si="175"/>
        <v>1.5543176111526931E-2</v>
      </c>
      <c r="AU137" s="16">
        <f t="shared" si="176"/>
        <v>2.1004663094654867E-4</v>
      </c>
      <c r="AV137" s="16">
        <f t="shared" si="177"/>
        <v>1.6615033293498798E-4</v>
      </c>
      <c r="AW137" s="30">
        <f>(SUMPRODUCT(AV$5:AV136,A$5:A136)+SUM(AV$5:AV136)*(Calculations!$B$6/30-0.5)+AV$4*Calculations!$B$6/30/2)/SUM(AV$4:AV136)</f>
        <v>73.771070379523735</v>
      </c>
      <c r="AX137" s="16"/>
      <c r="AY137" s="12"/>
      <c r="AZ137" s="12"/>
    </row>
    <row r="138" spans="1:52" x14ac:dyDescent="0.25">
      <c r="A138">
        <f t="shared" si="165"/>
        <v>134</v>
      </c>
      <c r="B138" t="str">
        <f t="shared" si="104"/>
        <v>March</v>
      </c>
      <c r="C138">
        <f t="shared" si="160"/>
        <v>2036</v>
      </c>
      <c r="D138">
        <f t="shared" si="106"/>
        <v>203603</v>
      </c>
      <c r="E138">
        <f t="shared" ref="E138:F138" si="183">E126+1</f>
        <v>53</v>
      </c>
      <c r="F138">
        <f t="shared" si="183"/>
        <v>51</v>
      </c>
      <c r="G138" s="12">
        <f>G137*IF($B138="January",1+IF(C138&gt;Personal!$L$18+1,Calculations!$B$22,Calculations!$B$21),1)</f>
        <v>3260.215323500096</v>
      </c>
      <c r="H138" s="12">
        <f>IF(AND(Career!$F$15="Yes",$E138=62,$E137=61),G138,H137*IF($B138="January",(1+IF(C138&gt;Personal!$L$18+1,Calculations!$C$22,Calculations!$C$21)),1))</f>
        <v>3260.215323500096</v>
      </c>
      <c r="I138" s="12">
        <f>H138*(1-'Retiree Assumptions'!$F$8)</f>
        <v>2542.9679523300751</v>
      </c>
      <c r="J138" s="12">
        <f>I138/(Calculations!$C$27^($A138-1+Calculations!$B$6/30))</f>
        <v>1804.451118753861</v>
      </c>
      <c r="K138" s="23">
        <f t="shared" si="162"/>
        <v>1775.7253881980801</v>
      </c>
      <c r="L138" s="12">
        <f>L137*IF($B138="January",(1+IF(C138&gt;Personal!$L$18+1,Calculations!$B$22,Calculations!$B$21)),1)</f>
        <v>1793.1184279250526</v>
      </c>
      <c r="M138" s="12">
        <f>IF(AND(Career!$F$15="Yes",$E138=62,$E137=61),L138,M137*IF($B138="January",(1+IF(C138&gt;Personal!$L$18+1,Calculations!$C$22,Calculations!$C$21)),1))</f>
        <v>1793.1184279250526</v>
      </c>
      <c r="N138" s="12">
        <f>M138*(1-'Retiree Assumptions'!$F$10)</f>
        <v>1577.9442165740463</v>
      </c>
      <c r="O138" s="12">
        <f>N138/(Calculations!$C$27^$AW138)/(Calculations!$D$27^($A138-1-$AW138+Calculations!$B$6/30))</f>
        <v>1098.359106336341</v>
      </c>
      <c r="P138" s="23">
        <f t="shared" si="163"/>
        <v>17.250340193339653</v>
      </c>
      <c r="Q138" s="12">
        <f>IF(OR(A138&lt;=360,$E138&lt;70),Q137*IF($B138="January",(1+IF(C138&gt;Personal!$L$18+1,Calculations!$B$22,Calculations!$B$21)),1),0)</f>
        <v>211.91399602750624</v>
      </c>
      <c r="R138" s="12">
        <f>IF(OR(A138&lt;=360,$E138&lt;70),IF(AND(Career!$F$15="Yes",$E138=62,$E137=61),Q138,R137*IF($B138="January",(1+IF(C138&gt;Personal!$L$18+1,Calculations!$C$22,Calculations!$C$21)),1)),0)</f>
        <v>211.91399602750624</v>
      </c>
      <c r="S138" s="12">
        <f>R138*(1-'Retiree Assumptions'!$F$8)</f>
        <v>165.29291690145487</v>
      </c>
      <c r="T138" s="12">
        <f>S138/(Calculations!$C$27^($A138-1+Calculations!$B$6/30))</f>
        <v>117.28932271900096</v>
      </c>
      <c r="U138" s="23">
        <f t="shared" si="164"/>
        <v>114.41745197581982</v>
      </c>
      <c r="W138">
        <f t="shared" si="119"/>
        <v>5</v>
      </c>
      <c r="X138">
        <f t="shared" si="179"/>
        <v>2036</v>
      </c>
      <c r="Y138">
        <f t="shared" si="180"/>
        <v>53</v>
      </c>
      <c r="Z138">
        <f t="shared" si="167"/>
        <v>51</v>
      </c>
      <c r="AA138" s="12">
        <f>S138*12*Subsidy!$I$15/Subsidy!$I$14</f>
        <v>1586.8120022539667</v>
      </c>
      <c r="AB138" s="12">
        <f>SUM(S$5:S138)*Subsidy!$I$15/Subsidy!$I$14</f>
        <v>15399.9830907222</v>
      </c>
      <c r="AC138" s="12">
        <f>N138*Subsidy!$E$15/Subsidy!$E$14</f>
        <v>1262.355373259237</v>
      </c>
      <c r="AD138" s="12">
        <f t="shared" si="168"/>
        <v>15148.264479110843</v>
      </c>
      <c r="AE138" s="12">
        <f>$AP138*AC138/(Calculations!$D$27^(A138-1+Calculations!$B$6/30))</f>
        <v>841.41134777643151</v>
      </c>
      <c r="AF138" s="12">
        <f>IF(AE138=0,0,SUM(AE138:AE$903)*AC138/AE138)</f>
        <v>459815.90458575531</v>
      </c>
      <c r="AH138" s="164">
        <f>VLOOKUP(E138,Rates2,5)*VLOOKUP(E138,Mort_Imp_Retirees,C138-'Mort Imp Cume'!$C$4+2)</f>
        <v>1.6880962861564444E-4</v>
      </c>
      <c r="AI138" s="16">
        <f t="shared" si="169"/>
        <v>0.99983119037138435</v>
      </c>
      <c r="AJ138" s="164">
        <f>VLOOKUP(F138,Rates2,6)*VLOOKUP(F138,Mort_Imp_Survivors,C138-'Mort Imp Cume'!$C$4+2)</f>
        <v>7.2831416044881727E-5</v>
      </c>
      <c r="AK138" s="16">
        <f t="shared" si="170"/>
        <v>0.99992716858395514</v>
      </c>
      <c r="AL138" s="164">
        <f>VLOOKUP(F138,Rates2,7)*VLOOKUP(F138,Mort_Imp_Survivors,C138-'Mort Imp Cume'!$C$4+2)</f>
        <v>1.4954576405192628E-4</v>
      </c>
      <c r="AM138" s="16">
        <f t="shared" si="171"/>
        <v>0.99985045423594809</v>
      </c>
      <c r="AN138" s="108">
        <f>PRODUCT(AI$4:AI137)</f>
        <v>0.98408062692459153</v>
      </c>
      <c r="AO138" s="16">
        <f>PRODUCT(AK$4:AK137)</f>
        <v>0.99129544671427172</v>
      </c>
      <c r="AP138" s="16">
        <f>PRODUCT(AM$4:AM137)</f>
        <v>0.98083887912255685</v>
      </c>
      <c r="AQ138" s="16">
        <f t="shared" si="172"/>
        <v>0.97551464467007354</v>
      </c>
      <c r="AR138" s="16">
        <f t="shared" si="173"/>
        <v>8.5659822545179967E-3</v>
      </c>
      <c r="AS138" s="16">
        <f t="shared" si="174"/>
        <v>1.6466427127031756E-4</v>
      </c>
      <c r="AT138" s="16">
        <f t="shared" si="175"/>
        <v>1.5705555763888053E-2</v>
      </c>
      <c r="AU138" s="16">
        <f t="shared" si="176"/>
        <v>2.1381731152041172E-4</v>
      </c>
      <c r="AV138" s="16">
        <f t="shared" si="177"/>
        <v>1.6612228515899084E-4</v>
      </c>
      <c r="AW138" s="30">
        <f>(SUMPRODUCT(AV$5:AV137,A$5:A137)+SUM(AV$5:AV137)*(Calculations!$B$6/30-0.5)+AV$4*Calculations!$B$6/30/2)/SUM(AV$4:AV137)</f>
        <v>74.394460603201694</v>
      </c>
      <c r="AX138" s="16"/>
      <c r="AY138" s="12"/>
      <c r="AZ138" s="12"/>
    </row>
    <row r="139" spans="1:52" x14ac:dyDescent="0.25">
      <c r="A139">
        <f t="shared" si="165"/>
        <v>135</v>
      </c>
      <c r="B139" t="str">
        <f t="shared" si="104"/>
        <v>April</v>
      </c>
      <c r="C139">
        <f t="shared" si="160"/>
        <v>2036</v>
      </c>
      <c r="D139">
        <f t="shared" si="106"/>
        <v>203604</v>
      </c>
      <c r="E139">
        <f t="shared" ref="E139:F139" si="184">E127+1</f>
        <v>53</v>
      </c>
      <c r="F139">
        <f t="shared" si="184"/>
        <v>51</v>
      </c>
      <c r="G139" s="12">
        <f>G138*IF($B139="January",1+IF(C139&gt;Personal!$L$18+1,Calculations!$B$22,Calculations!$B$21),1)</f>
        <v>3260.215323500096</v>
      </c>
      <c r="H139" s="12">
        <f>IF(AND(Career!$F$15="Yes",$E139=62,$E138=61),G139,H138*IF($B139="January",(1+IF(C139&gt;Personal!$L$18+1,Calculations!$C$22,Calculations!$C$21)),1))</f>
        <v>3260.215323500096</v>
      </c>
      <c r="I139" s="12">
        <f>H139*(1-'Retiree Assumptions'!$F$8)</f>
        <v>2542.9679523300751</v>
      </c>
      <c r="J139" s="12">
        <f>I139/(Calculations!$C$27^($A139-1+Calculations!$B$6/30))</f>
        <v>1799.8371558194588</v>
      </c>
      <c r="K139" s="23">
        <f t="shared" si="162"/>
        <v>1770.885883599748</v>
      </c>
      <c r="L139" s="12">
        <f>L138*IF($B139="January",(1+IF(C139&gt;Personal!$L$18+1,Calculations!$B$22,Calculations!$B$21)),1)</f>
        <v>1793.1184279250526</v>
      </c>
      <c r="M139" s="12">
        <f>IF(AND(Career!$F$15="Yes",$E139=62,$E138=61),L139,M138*IF($B139="January",(1+IF(C139&gt;Personal!$L$18+1,Calculations!$C$22,Calculations!$C$21)),1))</f>
        <v>1793.1184279250526</v>
      </c>
      <c r="N139" s="12">
        <f>M139*(1-'Retiree Assumptions'!$F$10)</f>
        <v>1577.9442165740463</v>
      </c>
      <c r="O139" s="12">
        <f>N139/(Calculations!$C$27^$AW139)/(Calculations!$D$27^($A139-1-$AW139+Calculations!$B$6/30))</f>
        <v>1095.4165714656413</v>
      </c>
      <c r="P139" s="23">
        <f t="shared" si="163"/>
        <v>17.381929215143842</v>
      </c>
      <c r="Q139" s="12">
        <f>IF(OR(A139&lt;=360,$E139&lt;70),Q138*IF($B139="January",(1+IF(C139&gt;Personal!$L$18+1,Calculations!$B$22,Calculations!$B$21)),1),0)</f>
        <v>211.91399602750624</v>
      </c>
      <c r="R139" s="12">
        <f>IF(OR(A139&lt;=360,$E139&lt;70),IF(AND(Career!$F$15="Yes",$E139=62,$E138=61),Q139,R138*IF($B139="January",(1+IF(C139&gt;Personal!$L$18+1,Calculations!$C$22,Calculations!$C$21)),1)),0)</f>
        <v>211.91399602750624</v>
      </c>
      <c r="S139" s="12">
        <f>R139*(1-'Retiree Assumptions'!$F$8)</f>
        <v>165.29291690145487</v>
      </c>
      <c r="T139" s="12">
        <f>S139/(Calculations!$C$27^($A139-1+Calculations!$B$6/30))</f>
        <v>116.98941512826481</v>
      </c>
      <c r="U139" s="23">
        <f t="shared" si="164"/>
        <v>114.09731187504127</v>
      </c>
      <c r="W139">
        <f t="shared" si="119"/>
        <v>5</v>
      </c>
      <c r="X139">
        <f t="shared" si="179"/>
        <v>2036</v>
      </c>
      <c r="Y139">
        <f t="shared" si="180"/>
        <v>53</v>
      </c>
      <c r="Z139">
        <f t="shared" si="167"/>
        <v>51</v>
      </c>
      <c r="AA139" s="12">
        <f>S139*12*Subsidy!$I$15/Subsidy!$I$14</f>
        <v>1586.8120022539667</v>
      </c>
      <c r="AB139" s="12">
        <f>SUM(S$5:S139)*Subsidy!$I$15/Subsidy!$I$14</f>
        <v>15532.217424243361</v>
      </c>
      <c r="AC139" s="12">
        <f>N139*Subsidy!$E$15/Subsidy!$E$14</f>
        <v>1262.355373259237</v>
      </c>
      <c r="AD139" s="12">
        <f t="shared" si="168"/>
        <v>15148.264479110843</v>
      </c>
      <c r="AE139" s="12">
        <f>$AP139*AC139/(Calculations!$D$27^(A139-1+Calculations!$B$6/30))</f>
        <v>838.86367975682799</v>
      </c>
      <c r="AF139" s="12">
        <f>IF(AE139=0,0,SUM(AE139:AE$903)*AC139/AE139)</f>
        <v>459946.19767349871</v>
      </c>
      <c r="AH139" s="164">
        <f>VLOOKUP(E139,Rates2,5)*VLOOKUP(E139,Mort_Imp_Retirees,C139-'Mort Imp Cume'!$C$4+2)</f>
        <v>1.6880962861564444E-4</v>
      </c>
      <c r="AI139" s="16">
        <f t="shared" si="169"/>
        <v>0.99983119037138435</v>
      </c>
      <c r="AJ139" s="164">
        <f>VLOOKUP(F139,Rates2,6)*VLOOKUP(F139,Mort_Imp_Survivors,C139-'Mort Imp Cume'!$C$4+2)</f>
        <v>7.2831416044881727E-5</v>
      </c>
      <c r="AK139" s="16">
        <f t="shared" si="170"/>
        <v>0.99992716858395514</v>
      </c>
      <c r="AL139" s="164">
        <f>VLOOKUP(F139,Rates2,7)*VLOOKUP(F139,Mort_Imp_Survivors,C139-'Mort Imp Cume'!$C$4+2)</f>
        <v>1.4954576405192628E-4</v>
      </c>
      <c r="AM139" s="16">
        <f t="shared" si="171"/>
        <v>0.99985045423594809</v>
      </c>
      <c r="AN139" s="108">
        <f>PRODUCT(AI$4:AI138)</f>
        <v>0.98391450463943253</v>
      </c>
      <c r="AO139" s="16">
        <f>PRODUCT(AK$4:AK138)</f>
        <v>0.99122324926316874</v>
      </c>
      <c r="AP139" s="16">
        <f>PRODUCT(AM$4:AM138)</f>
        <v>0.98069219882296665</v>
      </c>
      <c r="AQ139" s="16">
        <f t="shared" si="172"/>
        <v>0.97527893228585938</v>
      </c>
      <c r="AR139" s="16">
        <f t="shared" si="173"/>
        <v>8.6355723535731059E-3</v>
      </c>
      <c r="AS139" s="16">
        <f t="shared" si="174"/>
        <v>1.6462448364827821E-4</v>
      </c>
      <c r="AT139" s="16">
        <f t="shared" si="175"/>
        <v>1.58678713358218E-2</v>
      </c>
      <c r="AU139" s="16">
        <f t="shared" si="176"/>
        <v>2.1762402474571549E-4</v>
      </c>
      <c r="AV139" s="16">
        <f t="shared" si="177"/>
        <v>1.6609424211772839E-4</v>
      </c>
      <c r="AW139" s="30">
        <f>(SUMPRODUCT(AV$5:AV138,A$5:A138)+SUM(AV$5:AV138)*(Calculations!$B$6/30-0.5)+AV$4*Calculations!$B$6/30/2)/SUM(AV$4:AV138)</f>
        <v>75.015198064591061</v>
      </c>
      <c r="AX139" s="16"/>
      <c r="AY139" s="12"/>
      <c r="AZ139" s="12"/>
    </row>
    <row r="140" spans="1:52" x14ac:dyDescent="0.25">
      <c r="A140">
        <f t="shared" si="165"/>
        <v>136</v>
      </c>
      <c r="B140" t="str">
        <f t="shared" si="104"/>
        <v>May</v>
      </c>
      <c r="C140">
        <f t="shared" si="160"/>
        <v>2036</v>
      </c>
      <c r="D140">
        <f t="shared" si="106"/>
        <v>203605</v>
      </c>
      <c r="E140">
        <f t="shared" ref="E140:F140" si="185">E128+1</f>
        <v>53</v>
      </c>
      <c r="F140">
        <f t="shared" si="185"/>
        <v>51</v>
      </c>
      <c r="G140" s="12">
        <f>G139*IF($B140="January",1+IF(C140&gt;Personal!$L$18+1,Calculations!$B$22,Calculations!$B$21),1)</f>
        <v>3260.215323500096</v>
      </c>
      <c r="H140" s="12">
        <f>IF(AND(Career!$F$15="Yes",$E140=62,$E139=61),G140,H139*IF($B140="January",(1+IF(C140&gt;Personal!$L$18+1,Calculations!$C$22,Calculations!$C$21)),1))</f>
        <v>3260.215323500096</v>
      </c>
      <c r="I140" s="12">
        <f>H140*(1-'Retiree Assumptions'!$F$8)</f>
        <v>2542.9679523300751</v>
      </c>
      <c r="J140" s="12">
        <f>I140/(Calculations!$C$27^($A140-1+Calculations!$B$6/30))</f>
        <v>1795.2349907407804</v>
      </c>
      <c r="K140" s="23">
        <f t="shared" si="162"/>
        <v>1766.0595684308807</v>
      </c>
      <c r="L140" s="12">
        <f>L139*IF($B140="January",(1+IF(C140&gt;Personal!$L$18+1,Calculations!$B$22,Calculations!$B$21)),1)</f>
        <v>1793.1184279250526</v>
      </c>
      <c r="M140" s="12">
        <f>IF(AND(Career!$F$15="Yes",$E140=62,$E139=61),L140,M139*IF($B140="January",(1+IF(C140&gt;Personal!$L$18+1,Calculations!$C$22,Calculations!$C$21)),1))</f>
        <v>1793.1184279250526</v>
      </c>
      <c r="N140" s="12">
        <f>M140*(1-'Retiree Assumptions'!$F$10)</f>
        <v>1577.9442165740463</v>
      </c>
      <c r="O140" s="12">
        <f>N140/(Calculations!$C$27^$AW140)/(Calculations!$D$27^($A140-1-$AW140+Calculations!$B$6/30))</f>
        <v>1092.4810133322201</v>
      </c>
      <c r="P140" s="23">
        <f t="shared" si="163"/>
        <v>17.512604851214103</v>
      </c>
      <c r="Q140" s="12">
        <f>IF(OR(A140&lt;=360,$E140&lt;70),Q139*IF($B140="January",(1+IF(C140&gt;Personal!$L$18+1,Calculations!$B$22,Calculations!$B$21)),1),0)</f>
        <v>211.91399602750624</v>
      </c>
      <c r="R140" s="12">
        <f>IF(OR(A140&lt;=360,$E140&lt;70),IF(AND(Career!$F$15="Yes",$E140=62,$E139=61),Q140,R139*IF($B140="January",(1+IF(C140&gt;Personal!$L$18+1,Calculations!$C$22,Calculations!$C$21)),1)),0)</f>
        <v>211.91399602750624</v>
      </c>
      <c r="S140" s="12">
        <f>R140*(1-'Retiree Assumptions'!$F$8)</f>
        <v>165.29291690145487</v>
      </c>
      <c r="T140" s="12">
        <f>S140/(Calculations!$C$27^($A140-1+Calculations!$B$6/30))</f>
        <v>116.69027439815072</v>
      </c>
      <c r="U140" s="23">
        <f t="shared" si="164"/>
        <v>113.77806752646099</v>
      </c>
      <c r="W140">
        <f t="shared" si="119"/>
        <v>5</v>
      </c>
      <c r="X140">
        <f t="shared" si="179"/>
        <v>2036</v>
      </c>
      <c r="Y140">
        <f t="shared" si="180"/>
        <v>53</v>
      </c>
      <c r="Z140">
        <f t="shared" si="167"/>
        <v>51</v>
      </c>
      <c r="AA140" s="12">
        <f>S140*12*Subsidy!$I$15/Subsidy!$I$14</f>
        <v>1586.8120022539667</v>
      </c>
      <c r="AB140" s="12">
        <f>SUM(S$5:S140)*Subsidy!$I$15/Subsidy!$I$14</f>
        <v>15664.451757764524</v>
      </c>
      <c r="AC140" s="12">
        <f>N140*Subsidy!$E$15/Subsidy!$E$14</f>
        <v>1262.355373259237</v>
      </c>
      <c r="AD140" s="12">
        <f t="shared" si="168"/>
        <v>15148.264479110843</v>
      </c>
      <c r="AE140" s="12">
        <f>$AP140*AC140/(Calculations!$D$27^(A140-1+Calculations!$B$6/30))</f>
        <v>836.3237256958671</v>
      </c>
      <c r="AF140" s="12">
        <f>IF(AE140=0,0,SUM(AE140:AE$903)*AC140/AE140)</f>
        <v>460076.88646741078</v>
      </c>
      <c r="AH140" s="164">
        <f>VLOOKUP(E140,Rates2,5)*VLOOKUP(E140,Mort_Imp_Retirees,C140-'Mort Imp Cume'!$C$4+2)</f>
        <v>1.6880962861564444E-4</v>
      </c>
      <c r="AI140" s="16">
        <f t="shared" si="169"/>
        <v>0.99983119037138435</v>
      </c>
      <c r="AJ140" s="164">
        <f>VLOOKUP(F140,Rates2,6)*VLOOKUP(F140,Mort_Imp_Survivors,C140-'Mort Imp Cume'!$C$4+2)</f>
        <v>7.2831416044881727E-5</v>
      </c>
      <c r="AK140" s="16">
        <f t="shared" si="170"/>
        <v>0.99992716858395514</v>
      </c>
      <c r="AL140" s="164">
        <f>VLOOKUP(F140,Rates2,7)*VLOOKUP(F140,Mort_Imp_Survivors,C140-'Mort Imp Cume'!$C$4+2)</f>
        <v>1.4954576405192628E-4</v>
      </c>
      <c r="AM140" s="16">
        <f t="shared" si="171"/>
        <v>0.99985045423594809</v>
      </c>
      <c r="AN140" s="108">
        <f>PRODUCT(AI$4:AI139)</f>
        <v>0.98374841039731475</v>
      </c>
      <c r="AO140" s="16">
        <f>PRODUCT(AK$4:AK139)</f>
        <v>0.99115105707030826</v>
      </c>
      <c r="AP140" s="16">
        <f>PRODUCT(AM$4:AM139)</f>
        <v>0.98054554045879394</v>
      </c>
      <c r="AQ140" s="16">
        <f t="shared" si="172"/>
        <v>0.97504327685653391</v>
      </c>
      <c r="AR140" s="16">
        <f t="shared" si="173"/>
        <v>8.7051335407808059E-3</v>
      </c>
      <c r="AS140" s="16">
        <f t="shared" si="174"/>
        <v>1.6458470564007218E-4</v>
      </c>
      <c r="AT140" s="16">
        <f t="shared" si="175"/>
        <v>1.6030122846527287E-2</v>
      </c>
      <c r="AU140" s="16">
        <f t="shared" si="176"/>
        <v>2.2146675615799388E-4</v>
      </c>
      <c r="AV140" s="16">
        <f t="shared" si="177"/>
        <v>1.6606620381040129E-4</v>
      </c>
      <c r="AW140" s="30">
        <f>(SUMPRODUCT(AV$5:AV139,A$5:A139)+SUM(AV$5:AV139)*(Calculations!$B$6/30-0.5)+AV$4*Calculations!$B$6/30/2)/SUM(AV$4:AV139)</f>
        <v>75.633363892224452</v>
      </c>
      <c r="AX140" s="16"/>
      <c r="AY140" s="12"/>
      <c r="AZ140" s="12"/>
    </row>
    <row r="141" spans="1:52" x14ac:dyDescent="0.25">
      <c r="A141">
        <f t="shared" si="165"/>
        <v>137</v>
      </c>
      <c r="B141" t="str">
        <f t="shared" si="104"/>
        <v>June</v>
      </c>
      <c r="C141">
        <f t="shared" si="160"/>
        <v>2036</v>
      </c>
      <c r="D141">
        <f t="shared" si="106"/>
        <v>203606</v>
      </c>
      <c r="E141">
        <f t="shared" ref="E141:F141" si="186">E129+1</f>
        <v>53</v>
      </c>
      <c r="F141">
        <f t="shared" si="186"/>
        <v>51</v>
      </c>
      <c r="G141" s="12">
        <f>G140*IF($B141="January",1+IF(C141&gt;Personal!$L$18+1,Calculations!$B$22,Calculations!$B$21),1)</f>
        <v>3260.215323500096</v>
      </c>
      <c r="H141" s="12">
        <f>IF(AND(Career!$F$15="Yes",$E141=62,$E140=61),G141,H140*IF($B141="January",(1+IF(C141&gt;Personal!$L$18+1,Calculations!$C$22,Calculations!$C$21)),1))</f>
        <v>3260.215323500096</v>
      </c>
      <c r="I141" s="12">
        <f>H141*(1-'Retiree Assumptions'!$F$8)</f>
        <v>2542.9679523300751</v>
      </c>
      <c r="J141" s="12">
        <f>I141/(Calculations!$C$27^($A141-1+Calculations!$B$6/30))</f>
        <v>1790.6445933508303</v>
      </c>
      <c r="K141" s="23">
        <f t="shared" si="162"/>
        <v>1761.2464067454339</v>
      </c>
      <c r="L141" s="12">
        <f>L140*IF($B141="January",(1+IF(C141&gt;Personal!$L$18+1,Calculations!$B$22,Calculations!$B$21)),1)</f>
        <v>1793.1184279250526</v>
      </c>
      <c r="M141" s="12">
        <f>IF(AND(Career!$F$15="Yes",$E141=62,$E140=61),L141,M140*IF($B141="January",(1+IF(C141&gt;Personal!$L$18+1,Calculations!$C$22,Calculations!$C$21)),1))</f>
        <v>1793.1184279250526</v>
      </c>
      <c r="N141" s="12">
        <f>M141*(1-'Retiree Assumptions'!$F$10)</f>
        <v>1577.9442165740463</v>
      </c>
      <c r="O141" s="12">
        <f>N141/(Calculations!$C$27^$AW141)/(Calculations!$D$27^($A141-1-$AW141+Calculations!$B$6/30))</f>
        <v>1089.5524454584672</v>
      </c>
      <c r="P141" s="23">
        <f t="shared" si="163"/>
        <v>17.642371301546817</v>
      </c>
      <c r="Q141" s="12">
        <f>IF(OR(A141&lt;=360,$E141&lt;70),Q140*IF($B141="January",(1+IF(C141&gt;Personal!$L$18+1,Calculations!$B$22,Calculations!$B$21)),1),0)</f>
        <v>211.91399602750624</v>
      </c>
      <c r="R141" s="12">
        <f>IF(OR(A141&lt;=360,$E141&lt;70),IF(AND(Career!$F$15="Yes",$E141=62,$E140=61),Q141,R140*IF($B141="January",(1+IF(C141&gt;Personal!$L$18+1,Calculations!$C$22,Calculations!$C$21)),1)),0)</f>
        <v>211.91399602750624</v>
      </c>
      <c r="S141" s="12">
        <f>R141*(1-'Retiree Assumptions'!$F$8)</f>
        <v>165.29291690145487</v>
      </c>
      <c r="T141" s="12">
        <f>S141/(Calculations!$C$27^($A141-1+Calculations!$B$6/30))</f>
        <v>116.39189856780396</v>
      </c>
      <c r="U141" s="23">
        <f t="shared" si="164"/>
        <v>113.45971642376377</v>
      </c>
      <c r="W141">
        <f t="shared" si="119"/>
        <v>5</v>
      </c>
      <c r="X141">
        <f t="shared" si="179"/>
        <v>2036</v>
      </c>
      <c r="Y141">
        <f t="shared" si="180"/>
        <v>53</v>
      </c>
      <c r="Z141">
        <f t="shared" si="167"/>
        <v>51</v>
      </c>
      <c r="AA141" s="12">
        <f>S141*12*Subsidy!$I$15/Subsidy!$I$14</f>
        <v>1586.8120022539667</v>
      </c>
      <c r="AB141" s="12">
        <f>SUM(S$5:S141)*Subsidy!$I$15/Subsidy!$I$14</f>
        <v>15796.686091285688</v>
      </c>
      <c r="AC141" s="12">
        <f>N141*Subsidy!$E$15/Subsidy!$E$14</f>
        <v>1262.355373259237</v>
      </c>
      <c r="AD141" s="12">
        <f t="shared" si="168"/>
        <v>15148.264479110843</v>
      </c>
      <c r="AE141" s="12">
        <f>$AP141*AC141/(Calculations!$D$27^(A141-1+Calculations!$B$6/30))</f>
        <v>833.79146223683267</v>
      </c>
      <c r="AF141" s="12">
        <f>IF(AE141=0,0,SUM(AE141:AE$903)*AC141/AE141)</f>
        <v>460207.97216926987</v>
      </c>
      <c r="AH141" s="164">
        <f>VLOOKUP(E141,Rates2,5)*VLOOKUP(E141,Mort_Imp_Retirees,C141-'Mort Imp Cume'!$C$4+2)</f>
        <v>1.6880962861564444E-4</v>
      </c>
      <c r="AI141" s="16">
        <f t="shared" si="169"/>
        <v>0.99983119037138435</v>
      </c>
      <c r="AJ141" s="164">
        <f>VLOOKUP(F141,Rates2,6)*VLOOKUP(F141,Mort_Imp_Survivors,C141-'Mort Imp Cume'!$C$4+2)</f>
        <v>7.2831416044881727E-5</v>
      </c>
      <c r="AK141" s="16">
        <f t="shared" si="170"/>
        <v>0.99992716858395514</v>
      </c>
      <c r="AL141" s="164">
        <f>VLOOKUP(F141,Rates2,7)*VLOOKUP(F141,Mort_Imp_Survivors,C141-'Mort Imp Cume'!$C$4+2)</f>
        <v>1.4954576405192628E-4</v>
      </c>
      <c r="AM141" s="16">
        <f t="shared" si="171"/>
        <v>0.99985045423594809</v>
      </c>
      <c r="AN141" s="108">
        <f>PRODUCT(AI$4:AI140)</f>
        <v>0.98358234419350432</v>
      </c>
      <c r="AO141" s="16">
        <f>PRODUCT(AK$4:AK140)</f>
        <v>0.99107887013530749</v>
      </c>
      <c r="AP141" s="16">
        <f>PRODUCT(AM$4:AM140)</f>
        <v>0.98039890402675833</v>
      </c>
      <c r="AQ141" s="16">
        <f t="shared" si="172"/>
        <v>0.97480767836833537</v>
      </c>
      <c r="AR141" s="16">
        <f t="shared" si="173"/>
        <v>8.7746658251689411E-3</v>
      </c>
      <c r="AS141" s="16">
        <f t="shared" si="174"/>
        <v>1.6454493724337661E-4</v>
      </c>
      <c r="AT141" s="16">
        <f t="shared" si="175"/>
        <v>1.6192310315198431E-2</v>
      </c>
      <c r="AU141" s="16">
        <f t="shared" si="176"/>
        <v>2.2534549129725467E-4</v>
      </c>
      <c r="AV141" s="16">
        <f t="shared" si="177"/>
        <v>1.6603817023621043E-4</v>
      </c>
      <c r="AW141" s="30">
        <f>(SUMPRODUCT(AV$5:AV140,A$5:A140)+SUM(AV$5:AV140)*(Calculations!$B$6/30-0.5)+AV$4*Calculations!$B$6/30/2)/SUM(AV$4:AV140)</f>
        <v>76.249035905102659</v>
      </c>
      <c r="AX141" s="16"/>
      <c r="AY141" s="12"/>
      <c r="AZ141" s="12"/>
    </row>
    <row r="142" spans="1:52" x14ac:dyDescent="0.25">
      <c r="A142">
        <f t="shared" si="165"/>
        <v>138</v>
      </c>
      <c r="B142" t="str">
        <f t="shared" si="104"/>
        <v>July</v>
      </c>
      <c r="C142">
        <f t="shared" si="160"/>
        <v>2036</v>
      </c>
      <c r="D142">
        <f t="shared" si="106"/>
        <v>203607</v>
      </c>
      <c r="E142">
        <f t="shared" ref="E142:F142" si="187">E130+1</f>
        <v>53</v>
      </c>
      <c r="F142">
        <f t="shared" si="187"/>
        <v>51</v>
      </c>
      <c r="G142" s="12">
        <f>G141*IF($B142="January",1+IF(C142&gt;Personal!$L$18+1,Calculations!$B$22,Calculations!$B$21),1)</f>
        <v>3260.215323500096</v>
      </c>
      <c r="H142" s="12">
        <f>IF(AND(Career!$F$15="Yes",$E142=62,$E141=61),G142,H141*IF($B142="January",(1+IF(C142&gt;Personal!$L$18+1,Calculations!$C$22,Calculations!$C$21)),1))</f>
        <v>3260.215323500096</v>
      </c>
      <c r="I142" s="12">
        <f>H142*(1-'Retiree Assumptions'!$F$8)</f>
        <v>2542.9679523300751</v>
      </c>
      <c r="J142" s="12">
        <f>I142/(Calculations!$C$27^($A142-1+Calculations!$B$6/30))</f>
        <v>1786.0659335597502</v>
      </c>
      <c r="K142" s="23">
        <f t="shared" si="162"/>
        <v>1756.4463626953293</v>
      </c>
      <c r="L142" s="12">
        <f>L141*IF($B142="January",(1+IF(C142&gt;Personal!$L$18+1,Calculations!$B$22,Calculations!$B$21)),1)</f>
        <v>1793.1184279250526</v>
      </c>
      <c r="M142" s="12">
        <f>IF(AND(Career!$F$15="Yes",$E142=62,$E141=61),L142,M141*IF($B142="January",(1+IF(C142&gt;Personal!$L$18+1,Calculations!$C$22,Calculations!$C$21)),1))</f>
        <v>1793.1184279250526</v>
      </c>
      <c r="N142" s="12">
        <f>M142*(1-'Retiree Assumptions'!$F$10)</f>
        <v>1577.9442165740463</v>
      </c>
      <c r="O142" s="12">
        <f>N142/(Calculations!$C$27^$AW142)/(Calculations!$D$27^($A142-1-$AW142+Calculations!$B$6/30))</f>
        <v>1086.6308799914748</v>
      </c>
      <c r="P142" s="23">
        <f t="shared" si="163"/>
        <v>17.771232749503742</v>
      </c>
      <c r="Q142" s="12">
        <f>IF(OR(A142&lt;=360,$E142&lt;70),Q141*IF($B142="January",(1+IF(C142&gt;Personal!$L$18+1,Calculations!$B$22,Calculations!$B$21)),1),0)</f>
        <v>211.91399602750624</v>
      </c>
      <c r="R142" s="12">
        <f>IF(OR(A142&lt;=360,$E142&lt;70),IF(AND(Career!$F$15="Yes",$E142=62,$E141=61),Q142,R141*IF($B142="January",(1+IF(C142&gt;Personal!$L$18+1,Calculations!$C$22,Calculations!$C$21)),1)),0)</f>
        <v>211.91399602750624</v>
      </c>
      <c r="S142" s="12">
        <f>R142*(1-'Retiree Assumptions'!$F$8)</f>
        <v>165.29291690145487</v>
      </c>
      <c r="T142" s="12">
        <f>S142/(Calculations!$C$27^($A142-1+Calculations!$B$6/30))</f>
        <v>116.09428568138375</v>
      </c>
      <c r="U142" s="23">
        <f t="shared" si="164"/>
        <v>113.14225606764711</v>
      </c>
      <c r="W142">
        <f t="shared" si="119"/>
        <v>5</v>
      </c>
      <c r="X142">
        <f t="shared" si="179"/>
        <v>2036</v>
      </c>
      <c r="Y142">
        <f t="shared" si="180"/>
        <v>53</v>
      </c>
      <c r="Z142">
        <f t="shared" si="167"/>
        <v>51</v>
      </c>
      <c r="AA142" s="12">
        <f>S142*12*Subsidy!$I$15/Subsidy!$I$14</f>
        <v>1586.8120022539667</v>
      </c>
      <c r="AB142" s="12">
        <f>SUM(S$5:S142)*Subsidy!$I$15/Subsidy!$I$14</f>
        <v>15928.920424806851</v>
      </c>
      <c r="AC142" s="12">
        <f>N142*Subsidy!$E$15/Subsidy!$E$14</f>
        <v>1262.355373259237</v>
      </c>
      <c r="AD142" s="12">
        <f t="shared" si="168"/>
        <v>15148.264479110843</v>
      </c>
      <c r="AE142" s="12">
        <f>$AP142*AC142/(Calculations!$D$27^(A142-1+Calculations!$B$6/30))</f>
        <v>831.26686609373019</v>
      </c>
      <c r="AF142" s="12">
        <f>IF(AE142=0,0,SUM(AE142:AE$903)*AC142/AE142)</f>
        <v>460339.45598450332</v>
      </c>
      <c r="AH142" s="164">
        <f>VLOOKUP(E142,Rates2,5)*VLOOKUP(E142,Mort_Imp_Retirees,C142-'Mort Imp Cume'!$C$4+2)</f>
        <v>1.6880962861564444E-4</v>
      </c>
      <c r="AI142" s="16">
        <f t="shared" si="169"/>
        <v>0.99983119037138435</v>
      </c>
      <c r="AJ142" s="164">
        <f>VLOOKUP(F142,Rates2,6)*VLOOKUP(F142,Mort_Imp_Survivors,C142-'Mort Imp Cume'!$C$4+2)</f>
        <v>7.2831416044881727E-5</v>
      </c>
      <c r="AK142" s="16">
        <f t="shared" si="170"/>
        <v>0.99992716858395514</v>
      </c>
      <c r="AL142" s="164">
        <f>VLOOKUP(F142,Rates2,7)*VLOOKUP(F142,Mort_Imp_Survivors,C142-'Mort Imp Cume'!$C$4+2)</f>
        <v>1.4954576405192628E-4</v>
      </c>
      <c r="AM142" s="16">
        <f t="shared" si="171"/>
        <v>0.99985045423594809</v>
      </c>
      <c r="AN142" s="108">
        <f>PRODUCT(AI$4:AI141)</f>
        <v>0.98341630602326813</v>
      </c>
      <c r="AO142" s="16">
        <f>PRODUCT(AK$4:AK141)</f>
        <v>0.99100668845778339</v>
      </c>
      <c r="AP142" s="16">
        <f>PRODUCT(AM$4:AM141)</f>
        <v>0.98025228952358001</v>
      </c>
      <c r="AQ142" s="16">
        <f t="shared" si="172"/>
        <v>0.9745721368075051</v>
      </c>
      <c r="AR142" s="16">
        <f t="shared" si="173"/>
        <v>8.8441692157630782E-3</v>
      </c>
      <c r="AS142" s="16">
        <f t="shared" si="174"/>
        <v>1.6450517845586899E-4</v>
      </c>
      <c r="AT142" s="16">
        <f t="shared" si="175"/>
        <v>1.6354433761023954E-2</v>
      </c>
      <c r="AU142" s="16">
        <f t="shared" si="176"/>
        <v>2.292602157078702E-4</v>
      </c>
      <c r="AV142" s="16">
        <f t="shared" si="177"/>
        <v>1.6601014139435683E-4</v>
      </c>
      <c r="AW142" s="30">
        <f>(SUMPRODUCT(AV$5:AV141,A$5:A141)+SUM(AV$5:AV141)*(Calculations!$B$6/30-0.5)+AV$4*Calculations!$B$6/30/2)/SUM(AV$4:AV141)</f>
        <v>76.862288779751026</v>
      </c>
      <c r="AX142" s="16"/>
      <c r="AY142" s="12"/>
      <c r="AZ142" s="12"/>
    </row>
    <row r="143" spans="1:52" x14ac:dyDescent="0.25">
      <c r="A143">
        <f t="shared" si="165"/>
        <v>139</v>
      </c>
      <c r="B143" t="str">
        <f t="shared" si="104"/>
        <v>August</v>
      </c>
      <c r="C143">
        <f t="shared" si="160"/>
        <v>2036</v>
      </c>
      <c r="D143">
        <f t="shared" si="106"/>
        <v>203608</v>
      </c>
      <c r="E143">
        <f t="shared" ref="E143:F143" si="188">E131+1</f>
        <v>53</v>
      </c>
      <c r="F143">
        <f t="shared" si="188"/>
        <v>51</v>
      </c>
      <c r="G143" s="12">
        <f>G142*IF($B143="January",1+IF(C143&gt;Personal!$L$18+1,Calculations!$B$22,Calculations!$B$21),1)</f>
        <v>3260.215323500096</v>
      </c>
      <c r="H143" s="12">
        <f>IF(AND(Career!$F$15="Yes",$E143=62,$E142=61),G143,H142*IF($B143="January",(1+IF(C143&gt;Personal!$L$18+1,Calculations!$C$22,Calculations!$C$21)),1))</f>
        <v>3260.215323500096</v>
      </c>
      <c r="I143" s="12">
        <f>H143*(1-'Retiree Assumptions'!$F$8)</f>
        <v>2542.9679523300751</v>
      </c>
      <c r="J143" s="12">
        <f>I143/(Calculations!$C$27^($A143-1+Calculations!$B$6/30))</f>
        <v>1781.498981354619</v>
      </c>
      <c r="K143" s="23">
        <f t="shared" si="162"/>
        <v>1751.6594005301858</v>
      </c>
      <c r="L143" s="12">
        <f>L142*IF($B143="January",(1+IF(C143&gt;Personal!$L$18+1,Calculations!$B$22,Calculations!$B$21)),1)</f>
        <v>1793.1184279250526</v>
      </c>
      <c r="M143" s="12">
        <f>IF(AND(Career!$F$15="Yes",$E143=62,$E142=61),L143,M142*IF($B143="January",(1+IF(C143&gt;Personal!$L$18+1,Calculations!$C$22,Calculations!$C$21)),1))</f>
        <v>1793.1184279250526</v>
      </c>
      <c r="N143" s="12">
        <f>M143*(1-'Retiree Assumptions'!$F$10)</f>
        <v>1577.9442165740463</v>
      </c>
      <c r="O143" s="12">
        <f>N143/(Calculations!$C$27^$AW143)/(Calculations!$D$27^($A143-1-$AW143+Calculations!$B$6/30))</f>
        <v>1083.716327774461</v>
      </c>
      <c r="P143" s="23">
        <f t="shared" si="163"/>
        <v>17.899193361870086</v>
      </c>
      <c r="Q143" s="12">
        <f>IF(OR(A143&lt;=360,$E143&lt;70),Q142*IF($B143="January",(1+IF(C143&gt;Personal!$L$18+1,Calculations!$B$22,Calculations!$B$21)),1),0)</f>
        <v>211.91399602750624</v>
      </c>
      <c r="R143" s="12">
        <f>IF(OR(A143&lt;=360,$E143&lt;70),IF(AND(Career!$F$15="Yes",$E143=62,$E142=61),Q143,R142*IF($B143="January",(1+IF(C143&gt;Personal!$L$18+1,Calculations!$C$22,Calculations!$C$21)),1)),0)</f>
        <v>211.91399602750624</v>
      </c>
      <c r="S143" s="12">
        <f>R143*(1-'Retiree Assumptions'!$F$8)</f>
        <v>165.29291690145487</v>
      </c>
      <c r="T143" s="12">
        <f>S143/(Calculations!$C$27^($A143-1+Calculations!$B$6/30))</f>
        <v>115.79743378805023</v>
      </c>
      <c r="U143" s="23">
        <f t="shared" si="164"/>
        <v>112.82568396580142</v>
      </c>
      <c r="W143">
        <f t="shared" si="119"/>
        <v>5</v>
      </c>
      <c r="X143">
        <f t="shared" si="179"/>
        <v>2036</v>
      </c>
      <c r="Y143">
        <f t="shared" si="180"/>
        <v>53</v>
      </c>
      <c r="Z143">
        <f t="shared" si="167"/>
        <v>51</v>
      </c>
      <c r="AA143" s="12">
        <f>S143*12*Subsidy!$I$15/Subsidy!$I$14</f>
        <v>1586.8120022539667</v>
      </c>
      <c r="AB143" s="12">
        <f>SUM(S$5:S143)*Subsidy!$I$15/Subsidy!$I$14</f>
        <v>16061.154758328013</v>
      </c>
      <c r="AC143" s="12">
        <f>N143*Subsidy!$E$15/Subsidy!$E$14</f>
        <v>1262.355373259237</v>
      </c>
      <c r="AD143" s="12">
        <f t="shared" si="168"/>
        <v>15148.264479110843</v>
      </c>
      <c r="AE143" s="12">
        <f>$AP143*AC143/(Calculations!$D$27^(A143-1+Calculations!$B$6/30))</f>
        <v>828.74991405107039</v>
      </c>
      <c r="AF143" s="12">
        <f>IF(AE143=0,0,SUM(AE143:AE$903)*AC143/AE143)</f>
        <v>460471.33912220044</v>
      </c>
      <c r="AH143" s="164">
        <f>VLOOKUP(E143,Rates2,5)*VLOOKUP(E143,Mort_Imp_Retirees,C143-'Mort Imp Cume'!$C$4+2)</f>
        <v>1.6880962861564444E-4</v>
      </c>
      <c r="AI143" s="16">
        <f t="shared" si="169"/>
        <v>0.99983119037138435</v>
      </c>
      <c r="AJ143" s="164">
        <f>VLOOKUP(F143,Rates2,6)*VLOOKUP(F143,Mort_Imp_Survivors,C143-'Mort Imp Cume'!$C$4+2)</f>
        <v>7.2831416044881727E-5</v>
      </c>
      <c r="AK143" s="16">
        <f t="shared" si="170"/>
        <v>0.99992716858395514</v>
      </c>
      <c r="AL143" s="164">
        <f>VLOOKUP(F143,Rates2,7)*VLOOKUP(F143,Mort_Imp_Survivors,C143-'Mort Imp Cume'!$C$4+2)</f>
        <v>1.4954576405192628E-4</v>
      </c>
      <c r="AM143" s="16">
        <f t="shared" si="171"/>
        <v>0.99985045423594809</v>
      </c>
      <c r="AN143" s="108">
        <f>PRODUCT(AI$4:AI142)</f>
        <v>0.98325029588187374</v>
      </c>
      <c r="AO143" s="16">
        <f>PRODUCT(AK$4:AK142)</f>
        <v>0.99093451203735305</v>
      </c>
      <c r="AP143" s="16">
        <f>PRODUCT(AM$4:AM142)</f>
        <v>0.9801056969459796</v>
      </c>
      <c r="AQ143" s="16">
        <f t="shared" si="172"/>
        <v>0.97433665216028753</v>
      </c>
      <c r="AR143" s="16">
        <f t="shared" si="173"/>
        <v>8.9136437215861734E-3</v>
      </c>
      <c r="AS143" s="16">
        <f t="shared" si="174"/>
        <v>1.6446542927522748E-4</v>
      </c>
      <c r="AT143" s="16">
        <f t="shared" si="175"/>
        <v>1.6516493203187394E-2</v>
      </c>
      <c r="AU143" s="16">
        <f t="shared" si="176"/>
        <v>2.3321091493890347E-4</v>
      </c>
      <c r="AV143" s="16">
        <f t="shared" si="177"/>
        <v>1.6598211728404162E-4</v>
      </c>
      <c r="AW143" s="30">
        <f>(SUMPRODUCT(AV$5:AV142,A$5:A142)+SUM(AV$5:AV142)*(Calculations!$B$6/30-0.5)+AV$4*Calculations!$B$6/30/2)/SUM(AV$4:AV142)</f>
        <v>77.473194207257905</v>
      </c>
      <c r="AX143" s="16"/>
      <c r="AY143" s="12"/>
      <c r="AZ143" s="12"/>
    </row>
    <row r="144" spans="1:52" x14ac:dyDescent="0.25">
      <c r="A144">
        <f t="shared" si="165"/>
        <v>140</v>
      </c>
      <c r="B144" t="str">
        <f t="shared" ref="B144:B207" si="189">B132</f>
        <v>September</v>
      </c>
      <c r="C144">
        <f t="shared" si="160"/>
        <v>2036</v>
      </c>
      <c r="D144">
        <f t="shared" si="106"/>
        <v>203609</v>
      </c>
      <c r="E144">
        <f t="shared" ref="E144:F144" si="190">E132+1</f>
        <v>53</v>
      </c>
      <c r="F144">
        <f t="shared" si="190"/>
        <v>51</v>
      </c>
      <c r="G144" s="12">
        <f>G143*IF($B144="January",1+IF(C144&gt;Personal!$L$18+1,Calculations!$B$22,Calculations!$B$21),1)</f>
        <v>3260.215323500096</v>
      </c>
      <c r="H144" s="12">
        <f>IF(AND(Career!$F$15="Yes",$E144=62,$E143=61),G144,H143*IF($B144="January",(1+IF(C144&gt;Personal!$L$18+1,Calculations!$C$22,Calculations!$C$21)),1))</f>
        <v>3260.215323500096</v>
      </c>
      <c r="I144" s="12">
        <f>H144*(1-'Retiree Assumptions'!$F$8)</f>
        <v>2542.9679523300751</v>
      </c>
      <c r="J144" s="12">
        <f>I144/(Calculations!$C$27^($A144-1+Calculations!$B$6/30))</f>
        <v>1776.9437067992617</v>
      </c>
      <c r="K144" s="23">
        <f t="shared" si="162"/>
        <v>1746.8854845970584</v>
      </c>
      <c r="L144" s="12">
        <f>L143*IF($B144="January",(1+IF(C144&gt;Personal!$L$18+1,Calculations!$B$22,Calculations!$B$21)),1)</f>
        <v>1793.1184279250526</v>
      </c>
      <c r="M144" s="12">
        <f>IF(AND(Career!$F$15="Yes",$E144=62,$E143=61),L144,M143*IF($B144="January",(1+IF(C144&gt;Personal!$L$18+1,Calculations!$C$22,Calculations!$C$21)),1))</f>
        <v>1793.1184279250526</v>
      </c>
      <c r="N144" s="12">
        <f>M144*(1-'Retiree Assumptions'!$F$10)</f>
        <v>1577.9442165740463</v>
      </c>
      <c r="O144" s="12">
        <f>N144/(Calculations!$C$27^$AW144)/(Calculations!$D$27^($A144-1-$AW144+Calculations!$B$6/30))</f>
        <v>1080.8087984139509</v>
      </c>
      <c r="P144" s="23">
        <f t="shared" si="163"/>
        <v>18.026257288912468</v>
      </c>
      <c r="Q144" s="12">
        <f>IF(OR(A144&lt;=360,$E144&lt;70),Q143*IF($B144="January",(1+IF(C144&gt;Personal!$L$18+1,Calculations!$B$22,Calculations!$B$21)),1),0)</f>
        <v>211.91399602750624</v>
      </c>
      <c r="R144" s="12">
        <f>IF(OR(A144&lt;=360,$E144&lt;70),IF(AND(Career!$F$15="Yes",$E144=62,$E143=61),Q144,R143*IF($B144="January",(1+IF(C144&gt;Personal!$L$18+1,Calculations!$C$22,Calculations!$C$21)),1)),0)</f>
        <v>211.91399602750624</v>
      </c>
      <c r="S144" s="12">
        <f>R144*(1-'Retiree Assumptions'!$F$8)</f>
        <v>165.29291690145487</v>
      </c>
      <c r="T144" s="12">
        <f>S144/(Calculations!$C$27^($A144-1+Calculations!$B$6/30))</f>
        <v>115.50134094195199</v>
      </c>
      <c r="U144" s="23">
        <f t="shared" si="164"/>
        <v>112.50999763289084</v>
      </c>
      <c r="W144">
        <f t="shared" si="119"/>
        <v>5</v>
      </c>
      <c r="X144">
        <f t="shared" si="179"/>
        <v>2036</v>
      </c>
      <c r="Y144">
        <f t="shared" si="180"/>
        <v>53</v>
      </c>
      <c r="Z144">
        <f t="shared" si="167"/>
        <v>51</v>
      </c>
      <c r="AA144" s="12">
        <f>S144*12*Subsidy!$I$15/Subsidy!$I$14</f>
        <v>1586.8120022539667</v>
      </c>
      <c r="AB144" s="12">
        <f>SUM(S$5:S144)*Subsidy!$I$15/Subsidy!$I$14</f>
        <v>16193.389091849176</v>
      </c>
      <c r="AC144" s="12">
        <f>N144*Subsidy!$E$15/Subsidy!$E$14</f>
        <v>1262.355373259237</v>
      </c>
      <c r="AD144" s="12">
        <f t="shared" si="168"/>
        <v>15148.264479110843</v>
      </c>
      <c r="AE144" s="12">
        <f>$AP144*AC144/(Calculations!$D$27^(A144-1+Calculations!$B$6/30))</f>
        <v>826.24058296365797</v>
      </c>
      <c r="AF144" s="12">
        <f>IF(AE144=0,0,SUM(AE144:AE$903)*AC144/AE144)</f>
        <v>460603.62279512192</v>
      </c>
      <c r="AH144" s="164">
        <f>VLOOKUP(E144,Rates2,5)*VLOOKUP(E144,Mort_Imp_Retirees,C144-'Mort Imp Cume'!$C$4+2)</f>
        <v>1.6880962861564444E-4</v>
      </c>
      <c r="AI144" s="16">
        <f t="shared" si="169"/>
        <v>0.99983119037138435</v>
      </c>
      <c r="AJ144" s="164">
        <f>VLOOKUP(F144,Rates2,6)*VLOOKUP(F144,Mort_Imp_Survivors,C144-'Mort Imp Cume'!$C$4+2)</f>
        <v>7.2831416044881727E-5</v>
      </c>
      <c r="AK144" s="16">
        <f t="shared" si="170"/>
        <v>0.99992716858395514</v>
      </c>
      <c r="AL144" s="164">
        <f>VLOOKUP(F144,Rates2,7)*VLOOKUP(F144,Mort_Imp_Survivors,C144-'Mort Imp Cume'!$C$4+2)</f>
        <v>1.4954576405192628E-4</v>
      </c>
      <c r="AM144" s="16">
        <f t="shared" si="171"/>
        <v>0.99985045423594809</v>
      </c>
      <c r="AN144" s="108">
        <f>PRODUCT(AI$4:AI143)</f>
        <v>0.98308431376458971</v>
      </c>
      <c r="AO144" s="16">
        <f>PRODUCT(AK$4:AK143)</f>
        <v>0.99086234087363367</v>
      </c>
      <c r="AP144" s="16">
        <f>PRODUCT(AM$4:AM143)</f>
        <v>0.97995912629067816</v>
      </c>
      <c r="AQ144" s="16">
        <f t="shared" si="172"/>
        <v>0.97410122441293112</v>
      </c>
      <c r="AR144" s="16">
        <f t="shared" si="173"/>
        <v>8.9830893516585804E-3</v>
      </c>
      <c r="AS144" s="16">
        <f t="shared" si="174"/>
        <v>1.6442568969913084E-4</v>
      </c>
      <c r="AT144" s="16">
        <f t="shared" si="175"/>
        <v>1.6678488660867095E-2</v>
      </c>
      <c r="AU144" s="16">
        <f t="shared" si="176"/>
        <v>2.371975745432027E-4</v>
      </c>
      <c r="AV144" s="16">
        <f t="shared" si="177"/>
        <v>1.6595409790446606E-4</v>
      </c>
      <c r="AW144" s="30">
        <f>(SUMPRODUCT(AV$5:AV143,A$5:A143)+SUM(AV$5:AV143)*(Calculations!$B$6/30-0.5)+AV$4*Calculations!$B$6/30/2)/SUM(AV$4:AV143)</f>
        <v>78.081821040988899</v>
      </c>
      <c r="AX144" s="16"/>
      <c r="AY144" s="12"/>
      <c r="AZ144" s="12"/>
    </row>
    <row r="145" spans="1:52" x14ac:dyDescent="0.25">
      <c r="A145">
        <f t="shared" si="165"/>
        <v>141</v>
      </c>
      <c r="B145" t="str">
        <f t="shared" si="189"/>
        <v>October</v>
      </c>
      <c r="C145">
        <f t="shared" si="160"/>
        <v>2036</v>
      </c>
      <c r="D145">
        <f t="shared" ref="D145:D208" si="191">D133+100</f>
        <v>203610</v>
      </c>
      <c r="E145">
        <f t="shared" ref="E145:F145" si="192">E133+1</f>
        <v>53</v>
      </c>
      <c r="F145">
        <f t="shared" si="192"/>
        <v>51</v>
      </c>
      <c r="G145" s="12">
        <f>G144*IF($B145="January",1+IF(C145&gt;Personal!$L$18+1,Calculations!$B$22,Calculations!$B$21),1)</f>
        <v>3260.215323500096</v>
      </c>
      <c r="H145" s="12">
        <f>IF(AND(Career!$F$15="Yes",$E145=62,$E144=61),G145,H144*IF($B145="January",(1+IF(C145&gt;Personal!$L$18+1,Calculations!$C$22,Calculations!$C$21)),1))</f>
        <v>3260.215323500096</v>
      </c>
      <c r="I145" s="12">
        <f>H145*(1-'Retiree Assumptions'!$F$8)</f>
        <v>2542.9679523300751</v>
      </c>
      <c r="J145" s="12">
        <f>I145/(Calculations!$C$27^($A145-1+Calculations!$B$6/30))</f>
        <v>1772.4000800340468</v>
      </c>
      <c r="K145" s="23">
        <f t="shared" si="162"/>
        <v>1742.124579340167</v>
      </c>
      <c r="L145" s="12">
        <f>L144*IF($B145="January",(1+IF(C145&gt;Personal!$L$18+1,Calculations!$B$22,Calculations!$B$21)),1)</f>
        <v>1793.1184279250526</v>
      </c>
      <c r="M145" s="12">
        <f>IF(AND(Career!$F$15="Yes",$E145=62,$E144=61),L145,M144*IF($B145="January",(1+IF(C145&gt;Personal!$L$18+1,Calculations!$C$22,Calculations!$C$21)),1))</f>
        <v>1793.1184279250526</v>
      </c>
      <c r="N145" s="12">
        <f>M145*(1-'Retiree Assumptions'!$F$10)</f>
        <v>1577.9442165740463</v>
      </c>
      <c r="O145" s="12">
        <f>N145/(Calculations!$C$27^$AW145)/(Calculations!$D$27^($A145-1-$AW145+Calculations!$B$6/30))</f>
        <v>1077.9083003430085</v>
      </c>
      <c r="P145" s="23">
        <f t="shared" si="163"/>
        <v>18.152428664436986</v>
      </c>
      <c r="Q145" s="12">
        <f>IF(OR(A145&lt;=360,$E145&lt;70),Q144*IF($B145="January",(1+IF(C145&gt;Personal!$L$18+1,Calculations!$B$22,Calculations!$B$21)),1),0)</f>
        <v>211.91399602750624</v>
      </c>
      <c r="R145" s="12">
        <f>IF(OR(A145&lt;=360,$E145&lt;70),IF(AND(Career!$F$15="Yes",$E145=62,$E144=61),Q145,R144*IF($B145="January",(1+IF(C145&gt;Personal!$L$18+1,Calculations!$C$22,Calculations!$C$21)),1)),0)</f>
        <v>211.91399602750624</v>
      </c>
      <c r="S145" s="12">
        <f>R145*(1-'Retiree Assumptions'!$F$8)</f>
        <v>165.29291690145487</v>
      </c>
      <c r="T145" s="12">
        <f>S145/(Calculations!$C$27^($A145-1+Calculations!$B$6/30))</f>
        <v>115.20600520221303</v>
      </c>
      <c r="U145" s="23">
        <f t="shared" si="164"/>
        <v>112.19519459053329</v>
      </c>
      <c r="W145">
        <f t="shared" si="119"/>
        <v>5</v>
      </c>
      <c r="X145">
        <f t="shared" si="179"/>
        <v>2036</v>
      </c>
      <c r="Y145">
        <f t="shared" si="180"/>
        <v>53</v>
      </c>
      <c r="Z145">
        <f t="shared" si="167"/>
        <v>51</v>
      </c>
      <c r="AA145" s="12">
        <f>S145*12*Subsidy!$I$15/Subsidy!$I$14</f>
        <v>1586.8120022539667</v>
      </c>
      <c r="AB145" s="12">
        <f>SUM(S$5:S145)*Subsidy!$I$15/Subsidy!$I$14</f>
        <v>16325.623425370337</v>
      </c>
      <c r="AC145" s="12">
        <f>N145*Subsidy!$E$15/Subsidy!$E$14</f>
        <v>1262.355373259237</v>
      </c>
      <c r="AD145" s="12">
        <f t="shared" si="168"/>
        <v>15148.264479110843</v>
      </c>
      <c r="AE145" s="12">
        <f>$AP145*AC145/(Calculations!$D$27^(A145-1+Calculations!$B$6/30))</f>
        <v>823.73884975637725</v>
      </c>
      <c r="AF145" s="12">
        <f>IF(AE145=0,0,SUM(AE145:AE$903)*AC145/AE145)</f>
        <v>460736.30821971211</v>
      </c>
      <c r="AH145" s="164">
        <f>VLOOKUP(E145,Rates2,5)*VLOOKUP(E145,Mort_Imp_Retirees,C145-'Mort Imp Cume'!$C$4+2)</f>
        <v>1.6880962861564444E-4</v>
      </c>
      <c r="AI145" s="16">
        <f t="shared" si="169"/>
        <v>0.99983119037138435</v>
      </c>
      <c r="AJ145" s="164">
        <f>VLOOKUP(F145,Rates2,6)*VLOOKUP(F145,Mort_Imp_Survivors,C145-'Mort Imp Cume'!$C$4+2)</f>
        <v>7.2831416044881727E-5</v>
      </c>
      <c r="AK145" s="16">
        <f t="shared" si="170"/>
        <v>0.99992716858395514</v>
      </c>
      <c r="AL145" s="164">
        <f>VLOOKUP(F145,Rates2,7)*VLOOKUP(F145,Mort_Imp_Survivors,C145-'Mort Imp Cume'!$C$4+2)</f>
        <v>1.4954576405192628E-4</v>
      </c>
      <c r="AM145" s="16">
        <f t="shared" si="171"/>
        <v>0.99985045423594809</v>
      </c>
      <c r="AN145" s="108">
        <f>PRODUCT(AI$4:AI144)</f>
        <v>0.98291835966668528</v>
      </c>
      <c r="AO145" s="16">
        <f>PRODUCT(AK$4:AK144)</f>
        <v>0.99079017496624233</v>
      </c>
      <c r="AP145" s="16">
        <f>PRODUCT(AM$4:AM144)</f>
        <v>0.97981257755439743</v>
      </c>
      <c r="AQ145" s="16">
        <f t="shared" si="172"/>
        <v>0.97386585355168698</v>
      </c>
      <c r="AR145" s="16">
        <f t="shared" si="173"/>
        <v>9.052506114998261E-3</v>
      </c>
      <c r="AS145" s="16">
        <f t="shared" si="174"/>
        <v>1.6438595972525827E-4</v>
      </c>
      <c r="AT145" s="16">
        <f t="shared" si="175"/>
        <v>1.6840420153236207E-2</v>
      </c>
      <c r="AU145" s="16">
        <f t="shared" si="176"/>
        <v>2.4122018007855309E-4</v>
      </c>
      <c r="AV145" s="16">
        <f t="shared" si="177"/>
        <v>1.6592608325483157E-4</v>
      </c>
      <c r="AW145" s="30">
        <f>(SUMPRODUCT(AV$5:AV144,A$5:A144)+SUM(AV$5:AV144)*(Calculations!$B$6/30-0.5)+AV$4*Calculations!$B$6/30/2)/SUM(AV$4:AV144)</f>
        <v>78.688235435616988</v>
      </c>
      <c r="AX145" s="16"/>
      <c r="AY145" s="12"/>
      <c r="AZ145" s="12"/>
    </row>
    <row r="146" spans="1:52" x14ac:dyDescent="0.25">
      <c r="A146">
        <f t="shared" si="165"/>
        <v>142</v>
      </c>
      <c r="B146" t="str">
        <f t="shared" si="189"/>
        <v>November</v>
      </c>
      <c r="C146">
        <f t="shared" si="160"/>
        <v>2036</v>
      </c>
      <c r="D146">
        <f t="shared" si="191"/>
        <v>203611</v>
      </c>
      <c r="E146">
        <f t="shared" ref="E146:F146" si="193">E134+1</f>
        <v>53</v>
      </c>
      <c r="F146">
        <f t="shared" si="193"/>
        <v>51</v>
      </c>
      <c r="G146" s="12">
        <f>G145*IF($B146="January",1+IF(C146&gt;Personal!$L$18+1,Calculations!$B$22,Calculations!$B$21),1)</f>
        <v>3260.215323500096</v>
      </c>
      <c r="H146" s="12">
        <f>IF(AND(Career!$F$15="Yes",$E146=62,$E145=61),G146,H145*IF($B146="January",(1+IF(C146&gt;Personal!$L$18+1,Calculations!$C$22,Calculations!$C$21)),1))</f>
        <v>3260.215323500096</v>
      </c>
      <c r="I146" s="12">
        <f>H146*(1-'Retiree Assumptions'!$F$8)</f>
        <v>2542.9679523300751</v>
      </c>
      <c r="J146" s="12">
        <f>I146/(Calculations!$C$27^($A146-1+Calculations!$B$6/30))</f>
        <v>1767.8680712756959</v>
      </c>
      <c r="K146" s="23">
        <f t="shared" si="162"/>
        <v>1737.3766493006356</v>
      </c>
      <c r="L146" s="12">
        <f>L145*IF($B146="January",(1+IF(C146&gt;Personal!$L$18+1,Calculations!$B$22,Calculations!$B$21)),1)</f>
        <v>1793.1184279250526</v>
      </c>
      <c r="M146" s="12">
        <f>IF(AND(Career!$F$15="Yes",$E146=62,$E145=61),L146,M145*IF($B146="January",(1+IF(C146&gt;Personal!$L$18+1,Calculations!$C$22,Calculations!$C$21)),1))</f>
        <v>1793.1184279250526</v>
      </c>
      <c r="N146" s="12">
        <f>M146*(1-'Retiree Assumptions'!$F$10)</f>
        <v>1577.9442165740463</v>
      </c>
      <c r="O146" s="12">
        <f>N146/(Calculations!$C$27^$AW146)/(Calculations!$D$27^($A146-1-$AW146+Calculations!$B$6/30))</f>
        <v>1075.0148408807809</v>
      </c>
      <c r="P146" s="23">
        <f t="shared" si="163"/>
        <v>18.277711605847145</v>
      </c>
      <c r="Q146" s="12">
        <f>IF(OR(A146&lt;=360,$E146&lt;70),Q145*IF($B146="January",(1+IF(C146&gt;Personal!$L$18+1,Calculations!$B$22,Calculations!$B$21)),1),0)</f>
        <v>211.91399602750624</v>
      </c>
      <c r="R146" s="12">
        <f>IF(OR(A146&lt;=360,$E146&lt;70),IF(AND(Career!$F$15="Yes",$E146=62,$E145=61),Q146,R145*IF($B146="January",(1+IF(C146&gt;Personal!$L$18+1,Calculations!$C$22,Calculations!$C$21)),1)),0)</f>
        <v>211.91399602750624</v>
      </c>
      <c r="S146" s="12">
        <f>R146*(1-'Retiree Assumptions'!$F$8)</f>
        <v>165.29291690145487</v>
      </c>
      <c r="T146" s="12">
        <f>S146/(Calculations!$C$27^($A146-1+Calculations!$B$6/30))</f>
        <v>114.91142463292023</v>
      </c>
      <c r="U146" s="23">
        <f t="shared" si="164"/>
        <v>111.88127236728128</v>
      </c>
      <c r="W146">
        <f t="shared" si="119"/>
        <v>5</v>
      </c>
      <c r="X146">
        <f t="shared" si="179"/>
        <v>2036</v>
      </c>
      <c r="Y146">
        <f t="shared" si="180"/>
        <v>53</v>
      </c>
      <c r="Z146">
        <f t="shared" si="167"/>
        <v>51</v>
      </c>
      <c r="AA146" s="12">
        <f>S146*12*Subsidy!$I$15/Subsidy!$I$14</f>
        <v>1586.8120022539667</v>
      </c>
      <c r="AB146" s="12">
        <f>SUM(S$5:S146)*Subsidy!$I$15/Subsidy!$I$14</f>
        <v>16457.857758891503</v>
      </c>
      <c r="AC146" s="12">
        <f>N146*Subsidy!$E$15/Subsidy!$E$14</f>
        <v>1262.355373259237</v>
      </c>
      <c r="AD146" s="12">
        <f t="shared" si="168"/>
        <v>15148.264479110843</v>
      </c>
      <c r="AE146" s="12">
        <f>$AP146*AC146/(Calculations!$D$27^(A146-1+Calculations!$B$6/30))</f>
        <v>821.24469142398084</v>
      </c>
      <c r="AF146" s="12">
        <f>IF(AE146=0,0,SUM(AE146:AE$903)*AC146/AE146)</f>
        <v>460869.39661610936</v>
      </c>
      <c r="AH146" s="164">
        <f>VLOOKUP(E146,Rates2,5)*VLOOKUP(E146,Mort_Imp_Retirees,C146-'Mort Imp Cume'!$C$4+2)</f>
        <v>1.6880962861564444E-4</v>
      </c>
      <c r="AI146" s="16">
        <f t="shared" si="169"/>
        <v>0.99983119037138435</v>
      </c>
      <c r="AJ146" s="164">
        <f>VLOOKUP(F146,Rates2,6)*VLOOKUP(F146,Mort_Imp_Survivors,C146-'Mort Imp Cume'!$C$4+2)</f>
        <v>7.2831416044881727E-5</v>
      </c>
      <c r="AK146" s="16">
        <f t="shared" si="170"/>
        <v>0.99992716858395514</v>
      </c>
      <c r="AL146" s="164">
        <f>VLOOKUP(F146,Rates2,7)*VLOOKUP(F146,Mort_Imp_Survivors,C146-'Mort Imp Cume'!$C$4+2)</f>
        <v>1.4954576405192628E-4</v>
      </c>
      <c r="AM146" s="16">
        <f t="shared" si="171"/>
        <v>0.99985045423594809</v>
      </c>
      <c r="AN146" s="108">
        <f>PRODUCT(AI$4:AI145)</f>
        <v>0.98275243358343045</v>
      </c>
      <c r="AO146" s="16">
        <f>PRODUCT(AK$4:AK145)</f>
        <v>0.99071801431479622</v>
      </c>
      <c r="AP146" s="16">
        <f>PRODUCT(AM$4:AM145)</f>
        <v>0.97966605073385937</v>
      </c>
      <c r="AQ146" s="16">
        <f t="shared" si="172"/>
        <v>0.97363053956280987</v>
      </c>
      <c r="AR146" s="16">
        <f t="shared" si="173"/>
        <v>9.1218940206205749E-3</v>
      </c>
      <c r="AS146" s="16">
        <f t="shared" si="174"/>
        <v>1.6434623935128966E-4</v>
      </c>
      <c r="AT146" s="16">
        <f t="shared" si="175"/>
        <v>1.7002287699462694E-2</v>
      </c>
      <c r="AU146" s="16">
        <f t="shared" si="176"/>
        <v>2.4527871710686155E-4</v>
      </c>
      <c r="AV146" s="16">
        <f t="shared" si="177"/>
        <v>1.6589807333433968E-4</v>
      </c>
      <c r="AW146" s="30">
        <f>(SUMPRODUCT(AV$5:AV145,A$5:A145)+SUM(AV$5:AV145)*(Calculations!$B$6/30-0.5)+AV$4*Calculations!$B$6/30/2)/SUM(AV$4:AV145)</f>
        <v>79.292500978057788</v>
      </c>
      <c r="AX146" s="16"/>
      <c r="AY146" s="12"/>
      <c r="AZ146" s="12"/>
    </row>
    <row r="147" spans="1:52" x14ac:dyDescent="0.25">
      <c r="A147">
        <f t="shared" si="165"/>
        <v>143</v>
      </c>
      <c r="B147" t="str">
        <f t="shared" si="189"/>
        <v>December</v>
      </c>
      <c r="C147">
        <f t="shared" si="160"/>
        <v>2036</v>
      </c>
      <c r="D147">
        <f t="shared" si="191"/>
        <v>203612</v>
      </c>
      <c r="E147">
        <f t="shared" ref="E147:F147" si="194">E135+1</f>
        <v>53</v>
      </c>
      <c r="F147">
        <f t="shared" si="194"/>
        <v>51</v>
      </c>
      <c r="G147" s="12">
        <f>G146*IF($B147="January",1+IF(C147&gt;Personal!$L$18+1,Calculations!$B$22,Calculations!$B$21),1)</f>
        <v>3260.215323500096</v>
      </c>
      <c r="H147" s="12">
        <f>IF(AND(Career!$F$15="Yes",$E147=62,$E146=61),G147,H146*IF($B147="January",(1+IF(C147&gt;Personal!$L$18+1,Calculations!$C$22,Calculations!$C$21)),1))</f>
        <v>3260.215323500096</v>
      </c>
      <c r="I147" s="12">
        <f>H147*(1-'Retiree Assumptions'!$F$8)</f>
        <v>2542.9679523300751</v>
      </c>
      <c r="J147" s="12">
        <f>I147/(Calculations!$C$27^($A147-1+Calculations!$B$6/30))</f>
        <v>1763.3476508170845</v>
      </c>
      <c r="K147" s="23">
        <f t="shared" si="162"/>
        <v>1732.6416591162258</v>
      </c>
      <c r="L147" s="12">
        <f>L146*IF($B147="January",(1+IF(C147&gt;Personal!$L$18+1,Calculations!$B$22,Calculations!$B$21)),1)</f>
        <v>1793.1184279250526</v>
      </c>
      <c r="M147" s="12">
        <f>IF(AND(Career!$F$15="Yes",$E147=62,$E146=61),L147,M146*IF($B147="January",(1+IF(C147&gt;Personal!$L$18+1,Calculations!$C$22,Calculations!$C$21)),1))</f>
        <v>1793.1184279250526</v>
      </c>
      <c r="N147" s="12">
        <f>M147*(1-'Retiree Assumptions'!$F$10)</f>
        <v>1577.9442165740463</v>
      </c>
      <c r="O147" s="12">
        <f>N147/(Calculations!$C$27^$AW147)/(Calculations!$D$27^($A147-1-$AW147+Calculations!$B$6/30))</f>
        <v>1072.1284262886102</v>
      </c>
      <c r="P147" s="23">
        <f t="shared" si="163"/>
        <v>18.402110214201837</v>
      </c>
      <c r="Q147" s="12">
        <f>IF(OR(A147&lt;=360,$E147&lt;70),Q146*IF($B147="January",(1+IF(C147&gt;Personal!$L$18+1,Calculations!$B$22,Calculations!$B$21)),1),0)</f>
        <v>211.91399602750624</v>
      </c>
      <c r="R147" s="12">
        <f>IF(OR(A147&lt;=360,$E147&lt;70),IF(AND(Career!$F$15="Yes",$E147=62,$E146=61),Q147,R146*IF($B147="January",(1+IF(C147&gt;Personal!$L$18+1,Calculations!$C$22,Calculations!$C$21)),1)),0)</f>
        <v>211.91399602750624</v>
      </c>
      <c r="S147" s="12">
        <f>R147*(1-'Retiree Assumptions'!$F$8)</f>
        <v>165.29291690145487</v>
      </c>
      <c r="T147" s="12">
        <f>S147/(Calculations!$C$27^($A147-1+Calculations!$B$6/30))</f>
        <v>114.61759730311049</v>
      </c>
      <c r="U147" s="23">
        <f t="shared" si="164"/>
        <v>111.56822849860239</v>
      </c>
      <c r="W147">
        <f t="shared" si="119"/>
        <v>5</v>
      </c>
      <c r="X147">
        <f t="shared" si="179"/>
        <v>2036</v>
      </c>
      <c r="Y147">
        <f t="shared" si="180"/>
        <v>53</v>
      </c>
      <c r="Z147">
        <f t="shared" si="167"/>
        <v>51</v>
      </c>
      <c r="AA147" s="12">
        <f>S147*12*Subsidy!$I$15/Subsidy!$I$14</f>
        <v>1586.8120022539667</v>
      </c>
      <c r="AB147" s="12">
        <f>SUM(S$5:S147)*Subsidy!$I$15/Subsidy!$I$14</f>
        <v>16590.092092412666</v>
      </c>
      <c r="AC147" s="12">
        <f>N147*Subsidy!$E$15/Subsidy!$E$14</f>
        <v>1262.355373259237</v>
      </c>
      <c r="AD147" s="12">
        <f t="shared" si="168"/>
        <v>15148.264479110843</v>
      </c>
      <c r="AE147" s="12">
        <f>$AP147*AC147/(Calculations!$D$27^(A147-1+Calculations!$B$6/30))</f>
        <v>818.75808503087831</v>
      </c>
      <c r="AF147" s="12">
        <f>IF(AE147=0,0,SUM(AE147:AE$903)*AC147/AE147)</f>
        <v>461002.88920815755</v>
      </c>
      <c r="AH147" s="164">
        <f>VLOOKUP(E147,Rates2,5)*VLOOKUP(E147,Mort_Imp_Retirees,C147-'Mort Imp Cume'!$C$4+2)</f>
        <v>1.6880962861564444E-4</v>
      </c>
      <c r="AI147" s="16">
        <f t="shared" si="169"/>
        <v>0.99983119037138435</v>
      </c>
      <c r="AJ147" s="164">
        <f>VLOOKUP(F147,Rates2,6)*VLOOKUP(F147,Mort_Imp_Survivors,C147-'Mort Imp Cume'!$C$4+2)</f>
        <v>7.2831416044881727E-5</v>
      </c>
      <c r="AK147" s="16">
        <f t="shared" si="170"/>
        <v>0.99992716858395514</v>
      </c>
      <c r="AL147" s="164">
        <f>VLOOKUP(F147,Rates2,7)*VLOOKUP(F147,Mort_Imp_Survivors,C147-'Mort Imp Cume'!$C$4+2)</f>
        <v>1.4954576405192628E-4</v>
      </c>
      <c r="AM147" s="16">
        <f t="shared" si="171"/>
        <v>0.99985045423594809</v>
      </c>
      <c r="AN147" s="108">
        <f>PRODUCT(AI$4:AI146)</f>
        <v>0.98258653551009612</v>
      </c>
      <c r="AO147" s="16">
        <f>PRODUCT(AK$4:AK146)</f>
        <v>0.99064585891891255</v>
      </c>
      <c r="AP147" s="16">
        <f>PRODUCT(AM$4:AM146)</f>
        <v>0.97951954582578671</v>
      </c>
      <c r="AQ147" s="16">
        <f t="shared" si="172"/>
        <v>0.97339528243255768</v>
      </c>
      <c r="AR147" s="16">
        <f t="shared" si="173"/>
        <v>9.1912530775383854E-3</v>
      </c>
      <c r="AS147" s="16">
        <f t="shared" si="174"/>
        <v>1.6430652857490536E-4</v>
      </c>
      <c r="AT147" s="16">
        <f t="shared" si="175"/>
        <v>1.7164091318709336E-2</v>
      </c>
      <c r="AU147" s="16">
        <f t="shared" si="176"/>
        <v>2.4937317119459387E-4</v>
      </c>
      <c r="AV147" s="16">
        <f t="shared" si="177"/>
        <v>1.6587006814219207E-4</v>
      </c>
      <c r="AW147" s="30">
        <f>(SUMPRODUCT(AV$5:AV146,A$5:A146)+SUM(AV$5:AV146)*(Calculations!$B$6/30-0.5)+AV$4*Calculations!$B$6/30/2)/SUM(AV$4:AV146)</f>
        <v>79.894678810855012</v>
      </c>
      <c r="AX147" s="16"/>
      <c r="AY147" s="12"/>
      <c r="AZ147" s="12"/>
    </row>
    <row r="148" spans="1:52" x14ac:dyDescent="0.25">
      <c r="A148">
        <f t="shared" si="165"/>
        <v>144</v>
      </c>
      <c r="B148" t="str">
        <f t="shared" si="189"/>
        <v>January</v>
      </c>
      <c r="C148">
        <f t="shared" si="160"/>
        <v>2037</v>
      </c>
      <c r="D148">
        <f t="shared" si="191"/>
        <v>203701</v>
      </c>
      <c r="E148">
        <f t="shared" ref="E148:F148" si="195">E136+1</f>
        <v>54</v>
      </c>
      <c r="F148">
        <f t="shared" si="195"/>
        <v>52</v>
      </c>
      <c r="G148" s="12">
        <f>G147*IF($B148="January",1+IF(C148&gt;Personal!$L$18+1,Calculations!$B$22,Calculations!$B$21),1)</f>
        <v>3341.7207065875982</v>
      </c>
      <c r="H148" s="12">
        <f>IF(AND(Career!$F$15="Yes",$E148=62,$E147=61),G148,H147*IF($B148="January",(1+IF(C148&gt;Personal!$L$18+1,Calculations!$C$22,Calculations!$C$21)),1))</f>
        <v>3341.7207065875982</v>
      </c>
      <c r="I148" s="12">
        <f>H148*(1-'Retiree Assumptions'!$F$8)</f>
        <v>2606.5421511383265</v>
      </c>
      <c r="J148" s="12">
        <f>I148/(Calculations!$C$27^($A148-1+Calculations!$B$6/30))</f>
        <v>1802.8097587527254</v>
      </c>
      <c r="K148" s="23">
        <f t="shared" si="162"/>
        <v>1771.1175628591009</v>
      </c>
      <c r="L148" s="12">
        <f>L147*IF($B148="January",(1+IF(C148&gt;Personal!$L$18+1,Calculations!$B$22,Calculations!$B$21)),1)</f>
        <v>1837.9463886231788</v>
      </c>
      <c r="M148" s="12">
        <f>IF(AND(Career!$F$15="Yes",$E148=62,$E147=61),L148,M147*IF($B148="January",(1+IF(C148&gt;Personal!$L$18+1,Calculations!$C$22,Calculations!$C$21)),1))</f>
        <v>1837.9463886231788</v>
      </c>
      <c r="N148" s="12">
        <f>M148*(1-'Retiree Assumptions'!$F$10)</f>
        <v>1617.3928219883974</v>
      </c>
      <c r="O148" s="12">
        <f>N148/(Calculations!$C$27^$AW148)/(Calculations!$D$27^($A148-1-$AW148+Calculations!$B$6/30))</f>
        <v>1095.9802883685079</v>
      </c>
      <c r="P148" s="23">
        <f t="shared" si="163"/>
        <v>18.988769288630007</v>
      </c>
      <c r="Q148" s="12">
        <f>IF(OR(A148&lt;=360,$E148&lt;70),Q147*IF($B148="January",(1+IF(C148&gt;Personal!$L$18+1,Calculations!$B$22,Calculations!$B$21)),1),0)</f>
        <v>217.21184592819387</v>
      </c>
      <c r="R148" s="12">
        <f>IF(OR(A148&lt;=360,$E148&lt;70),IF(AND(Career!$F$15="Yes",$E148=62,$E147=61),Q148,R147*IF($B148="January",(1+IF(C148&gt;Personal!$L$18+1,Calculations!$C$22,Calculations!$C$21)),1)),0)</f>
        <v>217.21184592819387</v>
      </c>
      <c r="S148" s="12">
        <f>R148*(1-'Retiree Assumptions'!$F$8)</f>
        <v>169.42523982399123</v>
      </c>
      <c r="T148" s="12">
        <f>S148/(Calculations!$C$27^($A148-1+Calculations!$B$6/30))</f>
        <v>117.18263431892717</v>
      </c>
      <c r="U148" s="23">
        <f t="shared" si="164"/>
        <v>114.03746204003151</v>
      </c>
      <c r="W148">
        <f t="shared" si="119"/>
        <v>5</v>
      </c>
      <c r="X148">
        <f t="shared" si="179"/>
        <v>2037</v>
      </c>
      <c r="Y148">
        <f t="shared" si="180"/>
        <v>54</v>
      </c>
      <c r="Z148">
        <f t="shared" si="167"/>
        <v>52</v>
      </c>
      <c r="AA148" s="12">
        <f>S148*12*Subsidy!$I$15/Subsidy!$I$14</f>
        <v>1626.4823023103161</v>
      </c>
      <c r="AB148" s="12">
        <f>SUM(S$5:S148)*Subsidy!$I$15/Subsidy!$I$14</f>
        <v>16725.632284271858</v>
      </c>
      <c r="AC148" s="12">
        <f>N148*Subsidy!$E$15/Subsidy!$E$14</f>
        <v>1293.9142575907179</v>
      </c>
      <c r="AD148" s="12">
        <f t="shared" si="168"/>
        <v>15526.971091088613</v>
      </c>
      <c r="AE148" s="12">
        <f>$AP148*AC148/(Calculations!$D$27^(A148-1+Calculations!$B$6/30))</f>
        <v>836.68598290369664</v>
      </c>
      <c r="AF148" s="12">
        <f>IF(AE148=0,0,SUM(AE148:AE$903)*AC148/AE148)</f>
        <v>461136.78722341813</v>
      </c>
      <c r="AH148" s="164">
        <f>VLOOKUP(E148,Rates2,5)*VLOOKUP(E148,Mort_Imp_Retirees,C148-'Mort Imp Cume'!$C$4+2)</f>
        <v>1.7817005586369215E-4</v>
      </c>
      <c r="AI148" s="16">
        <f t="shared" si="169"/>
        <v>0.99982182994413626</v>
      </c>
      <c r="AJ148" s="164">
        <f>VLOOKUP(F148,Rates2,6)*VLOOKUP(F148,Mort_Imp_Survivors,C148-'Mort Imp Cume'!$C$4+2)</f>
        <v>7.6396476515219622E-5</v>
      </c>
      <c r="AK148" s="16">
        <f t="shared" si="170"/>
        <v>0.99992360352348475</v>
      </c>
      <c r="AL148" s="164">
        <f>VLOOKUP(F148,Rates2,7)*VLOOKUP(F148,Mort_Imp_Survivors,C148-'Mort Imp Cume'!$C$4+2)</f>
        <v>1.5226279700406064E-4</v>
      </c>
      <c r="AM148" s="16">
        <f t="shared" si="171"/>
        <v>0.99984773720299591</v>
      </c>
      <c r="AN148" s="108">
        <f>PRODUCT(AI$4:AI147)</f>
        <v>0.98242066544195394</v>
      </c>
      <c r="AO148" s="16">
        <f>PRODUCT(AK$4:AK147)</f>
        <v>0.99057370877820849</v>
      </c>
      <c r="AP148" s="16">
        <f>PRODUCT(AM$4:AM147)</f>
        <v>0.9793730628269024</v>
      </c>
      <c r="AQ148" s="16">
        <f t="shared" si="172"/>
        <v>0.97316008214719185</v>
      </c>
      <c r="AR148" s="16">
        <f t="shared" si="173"/>
        <v>9.2605832947620596E-3</v>
      </c>
      <c r="AS148" s="16">
        <f t="shared" si="174"/>
        <v>1.7337473996926461E-4</v>
      </c>
      <c r="AT148" s="16">
        <f t="shared" si="175"/>
        <v>1.7325831030133729E-2</v>
      </c>
      <c r="AU148" s="16">
        <f t="shared" si="176"/>
        <v>2.535035279123618E-4</v>
      </c>
      <c r="AV148" s="16">
        <f t="shared" si="177"/>
        <v>1.7503794484343855E-4</v>
      </c>
      <c r="AW148" s="30">
        <f>(SUMPRODUCT(AV$5:AV147,A$5:A147)+SUM(AV$5:AV147)*(Calculations!$B$6/30-0.5)+AV$4*Calculations!$B$6/30/2)/SUM(AV$4:AV147)</f>
        <v>80.494827748518873</v>
      </c>
      <c r="AX148" s="16"/>
      <c r="AY148" s="12"/>
      <c r="AZ148" s="12"/>
    </row>
    <row r="149" spans="1:52" x14ac:dyDescent="0.25">
      <c r="A149">
        <f t="shared" si="165"/>
        <v>145</v>
      </c>
      <c r="B149" t="str">
        <f t="shared" si="189"/>
        <v>February</v>
      </c>
      <c r="C149">
        <f t="shared" si="160"/>
        <v>2037</v>
      </c>
      <c r="D149">
        <f t="shared" si="191"/>
        <v>203702</v>
      </c>
      <c r="E149">
        <f t="shared" ref="E149:F149" si="196">E137+1</f>
        <v>54</v>
      </c>
      <c r="F149">
        <f t="shared" si="196"/>
        <v>52</v>
      </c>
      <c r="G149" s="12">
        <f>G148*IF($B149="January",1+IF(C149&gt;Personal!$L$18+1,Calculations!$B$22,Calculations!$B$21),1)</f>
        <v>3341.7207065875982</v>
      </c>
      <c r="H149" s="12">
        <f>IF(AND(Career!$F$15="Yes",$E149=62,$E148=61),G149,H148*IF($B149="January",(1+IF(C149&gt;Personal!$L$18+1,Calculations!$C$22,Calculations!$C$21)),1))</f>
        <v>3341.7207065875982</v>
      </c>
      <c r="I149" s="12">
        <f>H149*(1-'Retiree Assumptions'!$F$8)</f>
        <v>2606.5421511383265</v>
      </c>
      <c r="J149" s="12">
        <f>I149/(Calculations!$C$27^($A149-1+Calculations!$B$6/30))</f>
        <v>1798.1999927589486</v>
      </c>
      <c r="K149" s="23">
        <f t="shared" si="162"/>
        <v>1766.2740802528128</v>
      </c>
      <c r="L149" s="12">
        <f>L148*IF($B149="January",(1+IF(C149&gt;Personal!$L$18+1,Calculations!$B$22,Calculations!$B$21)),1)</f>
        <v>1837.9463886231788</v>
      </c>
      <c r="M149" s="12">
        <f>IF(AND(Career!$F$15="Yes",$E149=62,$E148=61),L149,M148*IF($B149="January",(1+IF(C149&gt;Personal!$L$18+1,Calculations!$C$22,Calculations!$C$21)),1))</f>
        <v>1837.9463886231788</v>
      </c>
      <c r="N149" s="12">
        <f>M149*(1-'Retiree Assumptions'!$F$10)</f>
        <v>1617.3928219883974</v>
      </c>
      <c r="O149" s="12">
        <f>N149/(Calculations!$C$27^$AW149)/(Calculations!$D$27^($A149-1-$AW149+Calculations!$B$6/30))</f>
        <v>1093.0477518644327</v>
      </c>
      <c r="P149" s="23">
        <f t="shared" si="163"/>
        <v>19.124583979565049</v>
      </c>
      <c r="Q149" s="12">
        <f>IF(OR(A149&lt;=360,$E149&lt;70),Q148*IF($B149="January",(1+IF(C149&gt;Personal!$L$18+1,Calculations!$B$22,Calculations!$B$21)),1),0)</f>
        <v>217.21184592819387</v>
      </c>
      <c r="R149" s="12">
        <f>IF(OR(A149&lt;=360,$E149&lt;70),IF(AND(Career!$F$15="Yes",$E149=62,$E148=61),Q149,R148*IF($B149="January",(1+IF(C149&gt;Personal!$L$18+1,Calculations!$C$22,Calculations!$C$21)),1)),0)</f>
        <v>217.21184592819387</v>
      </c>
      <c r="S149" s="12">
        <f>R149*(1-'Retiree Assumptions'!$F$8)</f>
        <v>169.42523982399123</v>
      </c>
      <c r="T149" s="12">
        <f>S149/(Calculations!$C$27^($A149-1+Calculations!$B$6/30))</f>
        <v>116.88299952933167</v>
      </c>
      <c r="U149" s="23">
        <f t="shared" si="164"/>
        <v>113.71691508028225</v>
      </c>
      <c r="W149">
        <f t="shared" si="119"/>
        <v>5</v>
      </c>
      <c r="X149">
        <f t="shared" si="179"/>
        <v>2037</v>
      </c>
      <c r="Y149">
        <f t="shared" si="180"/>
        <v>54</v>
      </c>
      <c r="Z149">
        <f t="shared" si="167"/>
        <v>52</v>
      </c>
      <c r="AA149" s="12">
        <f>S149*12*Subsidy!$I$15/Subsidy!$I$14</f>
        <v>1626.4823023103161</v>
      </c>
      <c r="AB149" s="12">
        <f>SUM(S$5:S149)*Subsidy!$I$15/Subsidy!$I$14</f>
        <v>16861.172476131051</v>
      </c>
      <c r="AC149" s="12">
        <f>N149*Subsidy!$E$15/Subsidy!$E$14</f>
        <v>1293.9142575907179</v>
      </c>
      <c r="AD149" s="12">
        <f t="shared" si="168"/>
        <v>15526.971091088613</v>
      </c>
      <c r="AE149" s="12">
        <f>$AP149*AC149/(Calculations!$D$27^(A149-1+Calculations!$B$6/30))</f>
        <v>834.15035582474025</v>
      </c>
      <c r="AF149" s="12">
        <f>IF(AE149=0,0,SUM(AE149:AE$903)*AC149/AE149)</f>
        <v>461240.69055664341</v>
      </c>
      <c r="AH149" s="164">
        <f>VLOOKUP(E149,Rates2,5)*VLOOKUP(E149,Mort_Imp_Retirees,C149-'Mort Imp Cume'!$C$4+2)</f>
        <v>1.7817005586369215E-4</v>
      </c>
      <c r="AI149" s="16">
        <f t="shared" si="169"/>
        <v>0.99982182994413626</v>
      </c>
      <c r="AJ149" s="164">
        <f>VLOOKUP(F149,Rates2,6)*VLOOKUP(F149,Mort_Imp_Survivors,C149-'Mort Imp Cume'!$C$4+2)</f>
        <v>7.6396476515219622E-5</v>
      </c>
      <c r="AK149" s="16">
        <f t="shared" si="170"/>
        <v>0.99992360352348475</v>
      </c>
      <c r="AL149" s="164">
        <f>VLOOKUP(F149,Rates2,7)*VLOOKUP(F149,Mort_Imp_Survivors,C149-'Mort Imp Cume'!$C$4+2)</f>
        <v>1.5226279700406064E-4</v>
      </c>
      <c r="AM149" s="16">
        <f t="shared" si="171"/>
        <v>0.99984773720299591</v>
      </c>
      <c r="AN149" s="108">
        <f>PRODUCT(AI$4:AI148)</f>
        <v>0.98224562749711042</v>
      </c>
      <c r="AO149" s="16">
        <f>PRODUCT(AK$4:AK148)</f>
        <v>0.99049803243712919</v>
      </c>
      <c r="AP149" s="16">
        <f>PRODUCT(AM$4:AM148)</f>
        <v>0.97922394074504593</v>
      </c>
      <c r="AQ149" s="16">
        <f t="shared" si="172"/>
        <v>0.97291236140586124</v>
      </c>
      <c r="AR149" s="16">
        <f t="shared" si="173"/>
        <v>9.3332660912492232E-3</v>
      </c>
      <c r="AS149" s="16">
        <f t="shared" si="174"/>
        <v>1.7333060692281002E-4</v>
      </c>
      <c r="AT149" s="16">
        <f t="shared" si="175"/>
        <v>1.7496567690609924E-2</v>
      </c>
      <c r="AU149" s="16">
        <f t="shared" si="176"/>
        <v>2.5780481227961546E-4</v>
      </c>
      <c r="AV149" s="16">
        <f t="shared" si="177"/>
        <v>1.7500675832302751E-4</v>
      </c>
      <c r="AW149" s="30">
        <f>(SUMPRODUCT(AV$5:AV148,A$5:A148)+SUM(AV$5:AV148)*(Calculations!$B$6/30-0.5)+AV$4*Calculations!$B$6/30/2)/SUM(AV$4:AV148)</f>
        <v>81.125846040403061</v>
      </c>
      <c r="AX149" s="16"/>
      <c r="AY149" s="12"/>
      <c r="AZ149" s="12"/>
    </row>
    <row r="150" spans="1:52" x14ac:dyDescent="0.25">
      <c r="A150">
        <f t="shared" si="165"/>
        <v>146</v>
      </c>
      <c r="B150" t="str">
        <f t="shared" si="189"/>
        <v>March</v>
      </c>
      <c r="C150">
        <f t="shared" si="160"/>
        <v>2037</v>
      </c>
      <c r="D150">
        <f t="shared" si="191"/>
        <v>203703</v>
      </c>
      <c r="E150">
        <f t="shared" ref="E150:F150" si="197">E138+1</f>
        <v>54</v>
      </c>
      <c r="F150">
        <f t="shared" si="197"/>
        <v>52</v>
      </c>
      <c r="G150" s="12">
        <f>G149*IF($B150="January",1+IF(C150&gt;Personal!$L$18+1,Calculations!$B$22,Calculations!$B$21),1)</f>
        <v>3341.7207065875982</v>
      </c>
      <c r="H150" s="12">
        <f>IF(AND(Career!$F$15="Yes",$E150=62,$E149=61),G150,H149*IF($B150="January",(1+IF(C150&gt;Personal!$L$18+1,Calculations!$C$22,Calculations!$C$21)),1))</f>
        <v>3341.7207065875982</v>
      </c>
      <c r="I150" s="12">
        <f>H150*(1-'Retiree Assumptions'!$F$8)</f>
        <v>2606.5421511383265</v>
      </c>
      <c r="J150" s="12">
        <f>I150/(Calculations!$C$27^($A150-1+Calculations!$B$6/30))</f>
        <v>1793.6020138893621</v>
      </c>
      <c r="K150" s="23">
        <f t="shared" si="162"/>
        <v>1761.443843138665</v>
      </c>
      <c r="L150" s="12">
        <f>L149*IF($B150="January",(1+IF(C150&gt;Personal!$L$18+1,Calculations!$B$22,Calculations!$B$21)),1)</f>
        <v>1837.9463886231788</v>
      </c>
      <c r="M150" s="12">
        <f>IF(AND(Career!$F$15="Yes",$E150=62,$E149=61),L150,M149*IF($B150="January",(1+IF(C150&gt;Personal!$L$18+1,Calculations!$C$22,Calculations!$C$21)),1))</f>
        <v>1837.9463886231788</v>
      </c>
      <c r="N150" s="12">
        <f>M150*(1-'Retiree Assumptions'!$F$10)</f>
        <v>1617.3928219883974</v>
      </c>
      <c r="O150" s="12">
        <f>N150/(Calculations!$C$27^$AW150)/(Calculations!$D$27^($A150-1-$AW150+Calculations!$B$6/30))</f>
        <v>1090.1221233097144</v>
      </c>
      <c r="P150" s="23">
        <f t="shared" si="163"/>
        <v>19.259442882222622</v>
      </c>
      <c r="Q150" s="12">
        <f>IF(OR(A150&lt;=360,$E150&lt;70),Q149*IF($B150="January",(1+IF(C150&gt;Personal!$L$18+1,Calculations!$B$22,Calculations!$B$21)),1),0)</f>
        <v>217.21184592819387</v>
      </c>
      <c r="R150" s="12">
        <f>IF(OR(A150&lt;=360,$E150&lt;70),IF(AND(Career!$F$15="Yes",$E150=62,$E149=61),Q150,R149*IF($B150="January",(1+IF(C150&gt;Personal!$L$18+1,Calculations!$C$22,Calculations!$C$21)),1)),0)</f>
        <v>217.21184592819387</v>
      </c>
      <c r="S150" s="12">
        <f>R150*(1-'Retiree Assumptions'!$F$8)</f>
        <v>169.42523982399123</v>
      </c>
      <c r="T150" s="12">
        <f>S150/(Calculations!$C$27^($A150-1+Calculations!$B$6/30))</f>
        <v>116.58413090280854</v>
      </c>
      <c r="U150" s="23">
        <f t="shared" si="164"/>
        <v>113.39726914333345</v>
      </c>
      <c r="W150">
        <f t="shared" si="119"/>
        <v>5</v>
      </c>
      <c r="X150">
        <f t="shared" si="179"/>
        <v>2037</v>
      </c>
      <c r="Y150">
        <f t="shared" si="180"/>
        <v>54</v>
      </c>
      <c r="Z150">
        <f t="shared" si="167"/>
        <v>52</v>
      </c>
      <c r="AA150" s="12">
        <f>S150*12*Subsidy!$I$15/Subsidy!$I$14</f>
        <v>1626.4823023103161</v>
      </c>
      <c r="AB150" s="12">
        <f>SUM(S$5:S150)*Subsidy!$I$15/Subsidy!$I$14</f>
        <v>16996.712667990243</v>
      </c>
      <c r="AC150" s="12">
        <f>N150*Subsidy!$E$15/Subsidy!$E$14</f>
        <v>1293.9142575907179</v>
      </c>
      <c r="AD150" s="12">
        <f t="shared" si="168"/>
        <v>15526.971091088613</v>
      </c>
      <c r="AE150" s="12">
        <f>$AP150*AC150/(Calculations!$D$27^(A150-1+Calculations!$B$6/30))</f>
        <v>831.62241311580419</v>
      </c>
      <c r="AF150" s="12">
        <f>IF(AE150=0,0,SUM(AE150:AE$903)*AC150/AE150)</f>
        <v>461344.90973233467</v>
      </c>
      <c r="AH150" s="164">
        <f>VLOOKUP(E150,Rates2,5)*VLOOKUP(E150,Mort_Imp_Retirees,C150-'Mort Imp Cume'!$C$4+2)</f>
        <v>1.7817005586369215E-4</v>
      </c>
      <c r="AI150" s="16">
        <f t="shared" si="169"/>
        <v>0.99982182994413626</v>
      </c>
      <c r="AJ150" s="164">
        <f>VLOOKUP(F150,Rates2,6)*VLOOKUP(F150,Mort_Imp_Survivors,C150-'Mort Imp Cume'!$C$4+2)</f>
        <v>7.6396476515219622E-5</v>
      </c>
      <c r="AK150" s="16">
        <f t="shared" si="170"/>
        <v>0.99992360352348475</v>
      </c>
      <c r="AL150" s="164">
        <f>VLOOKUP(F150,Rates2,7)*VLOOKUP(F150,Mort_Imp_Survivors,C150-'Mort Imp Cume'!$C$4+2)</f>
        <v>1.5226279700406064E-4</v>
      </c>
      <c r="AM150" s="16">
        <f t="shared" si="171"/>
        <v>0.99984773720299591</v>
      </c>
      <c r="AN150" s="108">
        <f>PRODUCT(AI$4:AI149)</f>
        <v>0.98207062073878737</v>
      </c>
      <c r="AO150" s="16">
        <f>PRODUCT(AK$4:AK149)</f>
        <v>0.99042236187745569</v>
      </c>
      <c r="AP150" s="16">
        <f>PRODUCT(AM$4:AM149)</f>
        <v>0.97907484136893475</v>
      </c>
      <c r="AQ150" s="16">
        <f t="shared" si="172"/>
        <v>0.97266470372256886</v>
      </c>
      <c r="AR150" s="16">
        <f t="shared" si="173"/>
        <v>9.4059170162185627E-3</v>
      </c>
      <c r="AS150" s="16">
        <f t="shared" si="174"/>
        <v>1.7328648511055126E-4</v>
      </c>
      <c r="AT150" s="16">
        <f t="shared" si="175"/>
        <v>1.7667234221198192E-2</v>
      </c>
      <c r="AU150" s="16">
        <f t="shared" si="176"/>
        <v>2.6214504001438946E-4</v>
      </c>
      <c r="AV150" s="16">
        <f t="shared" si="177"/>
        <v>1.7497557735912057E-4</v>
      </c>
      <c r="AW150" s="30">
        <f>(SUMPRODUCT(AV$5:AV149,A$5:A149)+SUM(AV$5:AV149)*(Calculations!$B$6/30-0.5)+AV$4*Calculations!$B$6/30/2)/SUM(AV$4:AV149)</f>
        <v>81.754195289985162</v>
      </c>
      <c r="AX150" s="16"/>
      <c r="AY150" s="12"/>
      <c r="AZ150" s="12"/>
    </row>
    <row r="151" spans="1:52" x14ac:dyDescent="0.25">
      <c r="A151">
        <f t="shared" si="165"/>
        <v>147</v>
      </c>
      <c r="B151" t="str">
        <f t="shared" si="189"/>
        <v>April</v>
      </c>
      <c r="C151">
        <f t="shared" si="160"/>
        <v>2037</v>
      </c>
      <c r="D151">
        <f t="shared" si="191"/>
        <v>203704</v>
      </c>
      <c r="E151">
        <f t="shared" ref="E151:F151" si="198">E139+1</f>
        <v>54</v>
      </c>
      <c r="F151">
        <f t="shared" si="198"/>
        <v>52</v>
      </c>
      <c r="G151" s="12">
        <f>G150*IF($B151="January",1+IF(C151&gt;Personal!$L$18+1,Calculations!$B$22,Calculations!$B$21),1)</f>
        <v>3341.7207065875982</v>
      </c>
      <c r="H151" s="12">
        <f>IF(AND(Career!$F$15="Yes",$E151=62,$E150=61),G151,H150*IF($B151="January",(1+IF(C151&gt;Personal!$L$18+1,Calculations!$C$22,Calculations!$C$21)),1))</f>
        <v>3341.7207065875982</v>
      </c>
      <c r="I151" s="12">
        <f>H151*(1-'Retiree Assumptions'!$F$8)</f>
        <v>2606.5421511383265</v>
      </c>
      <c r="J151" s="12">
        <f>I151/(Calculations!$C$27^($A151-1+Calculations!$B$6/30))</f>
        <v>1789.0157920044098</v>
      </c>
      <c r="K151" s="23">
        <f t="shared" si="162"/>
        <v>1756.6268152941534</v>
      </c>
      <c r="L151" s="12">
        <f>L150*IF($B151="January",(1+IF(C151&gt;Personal!$L$18+1,Calculations!$B$22,Calculations!$B$21)),1)</f>
        <v>1837.9463886231788</v>
      </c>
      <c r="M151" s="12">
        <f>IF(AND(Career!$F$15="Yes",$E151=62,$E150=61),L151,M150*IF($B151="January",(1+IF(C151&gt;Personal!$L$18+1,Calculations!$C$22,Calculations!$C$21)),1))</f>
        <v>1837.9463886231788</v>
      </c>
      <c r="N151" s="12">
        <f>M151*(1-'Retiree Assumptions'!$F$10)</f>
        <v>1617.3928219883974</v>
      </c>
      <c r="O151" s="12">
        <f>N151/(Calculations!$C$27^$AW151)/(Calculations!$D$27^($A151-1-$AW151+Calculations!$B$6/30))</f>
        <v>1087.2034163328847</v>
      </c>
      <c r="P151" s="23">
        <f t="shared" si="163"/>
        <v>19.393350415918626</v>
      </c>
      <c r="Q151" s="12">
        <f>IF(OR(A151&lt;=360,$E151&lt;70),Q150*IF($B151="January",(1+IF(C151&gt;Personal!$L$18+1,Calculations!$B$22,Calculations!$B$21)),1),0)</f>
        <v>217.21184592819387</v>
      </c>
      <c r="R151" s="12">
        <f>IF(OR(A151&lt;=360,$E151&lt;70),IF(AND(Career!$F$15="Yes",$E151=62,$E150=61),Q151,R150*IF($B151="January",(1+IF(C151&gt;Personal!$L$18+1,Calculations!$C$22,Calculations!$C$21)),1)),0)</f>
        <v>217.21184592819387</v>
      </c>
      <c r="S151" s="12">
        <f>R151*(1-'Retiree Assumptions'!$F$8)</f>
        <v>169.42523982399123</v>
      </c>
      <c r="T151" s="12">
        <f>S151/(Calculations!$C$27^($A151-1+Calculations!$B$6/30))</f>
        <v>116.28602648028665</v>
      </c>
      <c r="U151" s="23">
        <f t="shared" si="164"/>
        <v>113.07852169650755</v>
      </c>
      <c r="W151">
        <f t="shared" si="119"/>
        <v>5</v>
      </c>
      <c r="X151">
        <f t="shared" si="179"/>
        <v>2037</v>
      </c>
      <c r="Y151">
        <f t="shared" si="180"/>
        <v>54</v>
      </c>
      <c r="Z151">
        <f t="shared" si="167"/>
        <v>52</v>
      </c>
      <c r="AA151" s="12">
        <f>S151*12*Subsidy!$I$15/Subsidy!$I$14</f>
        <v>1626.4823023103161</v>
      </c>
      <c r="AB151" s="12">
        <f>SUM(S$5:S151)*Subsidy!$I$15/Subsidy!$I$14</f>
        <v>17132.252859849435</v>
      </c>
      <c r="AC151" s="12">
        <f>N151*Subsidy!$E$15/Subsidy!$E$14</f>
        <v>1293.9142575907179</v>
      </c>
      <c r="AD151" s="12">
        <f t="shared" si="168"/>
        <v>15526.971091088613</v>
      </c>
      <c r="AE151" s="12">
        <f>$AP151*AC151/(Calculations!$D$27^(A151-1+Calculations!$B$6/30))</f>
        <v>829.10213148894411</v>
      </c>
      <c r="AF151" s="12">
        <f>IF(AE151=0,0,SUM(AE151:AE$903)*AC151/AE151)</f>
        <v>461449.44571058097</v>
      </c>
      <c r="AH151" s="164">
        <f>VLOOKUP(E151,Rates2,5)*VLOOKUP(E151,Mort_Imp_Retirees,C151-'Mort Imp Cume'!$C$4+2)</f>
        <v>1.7817005586369215E-4</v>
      </c>
      <c r="AI151" s="16">
        <f t="shared" si="169"/>
        <v>0.99982182994413626</v>
      </c>
      <c r="AJ151" s="164">
        <f>VLOOKUP(F151,Rates2,6)*VLOOKUP(F151,Mort_Imp_Survivors,C151-'Mort Imp Cume'!$C$4+2)</f>
        <v>7.6396476515219622E-5</v>
      </c>
      <c r="AK151" s="16">
        <f t="shared" si="170"/>
        <v>0.99992360352348475</v>
      </c>
      <c r="AL151" s="164">
        <f>VLOOKUP(F151,Rates2,7)*VLOOKUP(F151,Mort_Imp_Survivors,C151-'Mort Imp Cume'!$C$4+2)</f>
        <v>1.5226279700406064E-4</v>
      </c>
      <c r="AM151" s="16">
        <f t="shared" si="171"/>
        <v>0.99984773720299591</v>
      </c>
      <c r="AN151" s="108">
        <f>PRODUCT(AI$4:AI150)</f>
        <v>0.98189564516142824</v>
      </c>
      <c r="AO151" s="16">
        <f>PRODUCT(AK$4:AK150)</f>
        <v>0.99034669709874634</v>
      </c>
      <c r="AP151" s="16">
        <f>PRODUCT(AM$4:AM150)</f>
        <v>0.97892576469511161</v>
      </c>
      <c r="AQ151" s="16">
        <f t="shared" si="172"/>
        <v>0.97241710908126311</v>
      </c>
      <c r="AR151" s="16">
        <f t="shared" si="173"/>
        <v>9.4785360801651463E-3</v>
      </c>
      <c r="AS151" s="16">
        <f t="shared" si="174"/>
        <v>1.7324237452962868E-4</v>
      </c>
      <c r="AT151" s="16">
        <f t="shared" si="175"/>
        <v>1.7837830643810896E-2</v>
      </c>
      <c r="AU151" s="16">
        <f t="shared" si="176"/>
        <v>2.6652419476084696E-4</v>
      </c>
      <c r="AV151" s="16">
        <f t="shared" si="177"/>
        <v>1.7494440195072773E-4</v>
      </c>
      <c r="AW151" s="30">
        <f>(SUMPRODUCT(AV$5:AV150,A$5:A150)+SUM(AV$5:AV150)*(Calculations!$B$6/30-0.5)+AV$4*Calculations!$B$6/30/2)/SUM(AV$4:AV150)</f>
        <v>82.379952720268108</v>
      </c>
      <c r="AX151" s="16"/>
      <c r="AY151" s="12"/>
      <c r="AZ151" s="12"/>
    </row>
    <row r="152" spans="1:52" x14ac:dyDescent="0.25">
      <c r="A152">
        <f t="shared" si="165"/>
        <v>148</v>
      </c>
      <c r="B152" t="str">
        <f t="shared" si="189"/>
        <v>May</v>
      </c>
      <c r="C152">
        <f t="shared" si="160"/>
        <v>2037</v>
      </c>
      <c r="D152">
        <f t="shared" si="191"/>
        <v>203705</v>
      </c>
      <c r="E152">
        <f t="shared" ref="E152:F152" si="199">E140+1</f>
        <v>54</v>
      </c>
      <c r="F152">
        <f t="shared" si="199"/>
        <v>52</v>
      </c>
      <c r="G152" s="12">
        <f>G151*IF($B152="January",1+IF(C152&gt;Personal!$L$18+1,Calculations!$B$22,Calculations!$B$21),1)</f>
        <v>3341.7207065875982</v>
      </c>
      <c r="H152" s="12">
        <f>IF(AND(Career!$F$15="Yes",$E152=62,$E151=61),G152,H151*IF($B152="January",(1+IF(C152&gt;Personal!$L$18+1,Calculations!$C$22,Calculations!$C$21)),1))</f>
        <v>3341.7207065875982</v>
      </c>
      <c r="I152" s="12">
        <f>H152*(1-'Retiree Assumptions'!$F$8)</f>
        <v>2606.5421511383265</v>
      </c>
      <c r="J152" s="12">
        <f>I152/(Calculations!$C$27^($A152-1+Calculations!$B$6/30))</f>
        <v>1784.4412970416042</v>
      </c>
      <c r="K152" s="23">
        <f t="shared" si="162"/>
        <v>1751.8229605958347</v>
      </c>
      <c r="L152" s="12">
        <f>L151*IF($B152="January",(1+IF(C152&gt;Personal!$L$18+1,Calculations!$B$22,Calculations!$B$21)),1)</f>
        <v>1837.9463886231788</v>
      </c>
      <c r="M152" s="12">
        <f>IF(AND(Career!$F$15="Yes",$E152=62,$E151=61),L152,M151*IF($B152="January",(1+IF(C152&gt;Personal!$L$18+1,Calculations!$C$22,Calculations!$C$21)),1))</f>
        <v>1837.9463886231788</v>
      </c>
      <c r="N152" s="12">
        <f>M152*(1-'Retiree Assumptions'!$F$10)</f>
        <v>1617.3928219883974</v>
      </c>
      <c r="O152" s="12">
        <f>N152/(Calculations!$C$27^$AW152)/(Calculations!$D$27^($A152-1-$AW152+Calculations!$B$6/30))</f>
        <v>1084.2916432468703</v>
      </c>
      <c r="P152" s="23">
        <f t="shared" si="163"/>
        <v>19.526310982404517</v>
      </c>
      <c r="Q152" s="12">
        <f>IF(OR(A152&lt;=360,$E152&lt;70),Q151*IF($B152="January",(1+IF(C152&gt;Personal!$L$18+1,Calculations!$B$22,Calculations!$B$21)),1),0)</f>
        <v>217.21184592819387</v>
      </c>
      <c r="R152" s="12">
        <f>IF(OR(A152&lt;=360,$E152&lt;70),IF(AND(Career!$F$15="Yes",$E152=62,$E151=61),Q152,R151*IF($B152="January",(1+IF(C152&gt;Personal!$L$18+1,Calculations!$C$22,Calculations!$C$21)),1)),0)</f>
        <v>217.21184592819387</v>
      </c>
      <c r="S152" s="12">
        <f>R152*(1-'Retiree Assumptions'!$F$8)</f>
        <v>169.42523982399123</v>
      </c>
      <c r="T152" s="12">
        <f>S152/(Calculations!$C$27^($A152-1+Calculations!$B$6/30))</f>
        <v>115.98868430770429</v>
      </c>
      <c r="U152" s="23">
        <f t="shared" si="164"/>
        <v>112.76067021424613</v>
      </c>
      <c r="W152">
        <f t="shared" si="119"/>
        <v>5</v>
      </c>
      <c r="X152">
        <f t="shared" si="179"/>
        <v>2037</v>
      </c>
      <c r="Y152">
        <f t="shared" si="180"/>
        <v>54</v>
      </c>
      <c r="Z152">
        <f t="shared" si="167"/>
        <v>52</v>
      </c>
      <c r="AA152" s="12">
        <f>S152*12*Subsidy!$I$15/Subsidy!$I$14</f>
        <v>1626.4823023103161</v>
      </c>
      <c r="AB152" s="12">
        <f>SUM(S$5:S152)*Subsidy!$I$15/Subsidy!$I$14</f>
        <v>17267.793051708632</v>
      </c>
      <c r="AC152" s="12">
        <f>N152*Subsidy!$E$15/Subsidy!$E$14</f>
        <v>1293.9142575907179</v>
      </c>
      <c r="AD152" s="12">
        <f t="shared" si="168"/>
        <v>15526.971091088613</v>
      </c>
      <c r="AE152" s="12">
        <f>$AP152*AC152/(Calculations!$D$27^(A152-1+Calculations!$B$6/30))</f>
        <v>826.58948772679105</v>
      </c>
      <c r="AF152" s="12">
        <f>IF(AE152=0,0,SUM(AE152:AE$903)*AC152/AE152)</f>
        <v>461554.29945438984</v>
      </c>
      <c r="AH152" s="164">
        <f>VLOOKUP(E152,Rates2,5)*VLOOKUP(E152,Mort_Imp_Retirees,C152-'Mort Imp Cume'!$C$4+2)</f>
        <v>1.7817005586369215E-4</v>
      </c>
      <c r="AI152" s="16">
        <f t="shared" si="169"/>
        <v>0.99982182994413626</v>
      </c>
      <c r="AJ152" s="164">
        <f>VLOOKUP(F152,Rates2,6)*VLOOKUP(F152,Mort_Imp_Survivors,C152-'Mort Imp Cume'!$C$4+2)</f>
        <v>7.6396476515219622E-5</v>
      </c>
      <c r="AK152" s="16">
        <f t="shared" si="170"/>
        <v>0.99992360352348475</v>
      </c>
      <c r="AL152" s="164">
        <f>VLOOKUP(F152,Rates2,7)*VLOOKUP(F152,Mort_Imp_Survivors,C152-'Mort Imp Cume'!$C$4+2)</f>
        <v>1.5226279700406064E-4</v>
      </c>
      <c r="AM152" s="16">
        <f t="shared" si="171"/>
        <v>0.99984773720299591</v>
      </c>
      <c r="AN152" s="108">
        <f>PRODUCT(AI$4:AI151)</f>
        <v>0.98172070075947748</v>
      </c>
      <c r="AO152" s="16">
        <f>PRODUCT(AK$4:AK151)</f>
        <v>0.9902710381005595</v>
      </c>
      <c r="AP152" s="16">
        <f>PRODUCT(AM$4:AM151)</f>
        <v>0.97877671072011974</v>
      </c>
      <c r="AQ152" s="16">
        <f t="shared" si="172"/>
        <v>0.9721695774658965</v>
      </c>
      <c r="AR152" s="16">
        <f t="shared" si="173"/>
        <v>9.5511232935809875E-3</v>
      </c>
      <c r="AS152" s="16">
        <f t="shared" si="174"/>
        <v>1.7319827517718332E-4</v>
      </c>
      <c r="AT152" s="16">
        <f t="shared" si="175"/>
        <v>1.8008356980354214E-2</v>
      </c>
      <c r="AU152" s="16">
        <f t="shared" si="176"/>
        <v>2.7094226016830328E-4</v>
      </c>
      <c r="AV152" s="16">
        <f t="shared" si="177"/>
        <v>1.749132320968591E-4</v>
      </c>
      <c r="AW152" s="30">
        <f>(SUMPRODUCT(AV$5:AV151,A$5:A151)+SUM(AV$5:AV151)*(Calculations!$B$6/30-0.5)+AV$4*Calculations!$B$6/30/2)/SUM(AV$4:AV151)</f>
        <v>83.003192570792564</v>
      </c>
      <c r="AX152" s="16"/>
      <c r="AY152" s="12"/>
      <c r="AZ152" s="12"/>
    </row>
    <row r="153" spans="1:52" x14ac:dyDescent="0.25">
      <c r="A153">
        <f t="shared" si="165"/>
        <v>149</v>
      </c>
      <c r="B153" t="str">
        <f t="shared" si="189"/>
        <v>June</v>
      </c>
      <c r="C153">
        <f t="shared" si="160"/>
        <v>2037</v>
      </c>
      <c r="D153">
        <f t="shared" si="191"/>
        <v>203706</v>
      </c>
      <c r="E153">
        <f t="shared" ref="E153:F153" si="200">E141+1</f>
        <v>54</v>
      </c>
      <c r="F153">
        <f t="shared" si="200"/>
        <v>52</v>
      </c>
      <c r="G153" s="12">
        <f>G152*IF($B153="January",1+IF(C153&gt;Personal!$L$18+1,Calculations!$B$22,Calculations!$B$21),1)</f>
        <v>3341.7207065875982</v>
      </c>
      <c r="H153" s="12">
        <f>IF(AND(Career!$F$15="Yes",$E153=62,$E152=61),G153,H152*IF($B153="January",(1+IF(C153&gt;Personal!$L$18+1,Calculations!$C$22,Calculations!$C$21)),1))</f>
        <v>3341.7207065875982</v>
      </c>
      <c r="I153" s="12">
        <f>H153*(1-'Retiree Assumptions'!$F$8)</f>
        <v>2606.5421511383265</v>
      </c>
      <c r="J153" s="12">
        <f>I153/(Calculations!$C$27^($A153-1+Calculations!$B$6/30))</f>
        <v>1779.8784990153247</v>
      </c>
      <c r="K153" s="23">
        <f t="shared" si="162"/>
        <v>1747.0322430190488</v>
      </c>
      <c r="L153" s="12">
        <f>L152*IF($B153="January",(1+IF(C153&gt;Personal!$L$18+1,Calculations!$B$22,Calculations!$B$21)),1)</f>
        <v>1837.9463886231788</v>
      </c>
      <c r="M153" s="12">
        <f>IF(AND(Career!$F$15="Yes",$E153=62,$E152=61),L153,M152*IF($B153="January",(1+IF(C153&gt;Personal!$L$18+1,Calculations!$C$22,Calculations!$C$21)),1))</f>
        <v>1837.9463886231788</v>
      </c>
      <c r="N153" s="12">
        <f>M153*(1-'Retiree Assumptions'!$F$10)</f>
        <v>1617.3928219883974</v>
      </c>
      <c r="O153" s="12">
        <f>N153/(Calculations!$C$27^$AW153)/(Calculations!$D$27^($A153-1-$AW153+Calculations!$B$6/30))</f>
        <v>1081.3868151144793</v>
      </c>
      <c r="P153" s="23">
        <f t="shared" si="163"/>
        <v>19.658328965928547</v>
      </c>
      <c r="Q153" s="12">
        <f>IF(OR(A153&lt;=360,$E153&lt;70),Q152*IF($B153="January",(1+IF(C153&gt;Personal!$L$18+1,Calculations!$B$22,Calculations!$B$21)),1),0)</f>
        <v>217.21184592819387</v>
      </c>
      <c r="R153" s="12">
        <f>IF(OR(A153&lt;=360,$E153&lt;70),IF(AND(Career!$F$15="Yes",$E153=62,$E152=61),Q153,R152*IF($B153="January",(1+IF(C153&gt;Personal!$L$18+1,Calculations!$C$22,Calculations!$C$21)),1)),0)</f>
        <v>217.21184592819387</v>
      </c>
      <c r="S153" s="12">
        <f>R153*(1-'Retiree Assumptions'!$F$8)</f>
        <v>169.42523982399123</v>
      </c>
      <c r="T153" s="12">
        <f>S153/(Calculations!$C$27^($A153-1+Calculations!$B$6/30))</f>
        <v>115.69210243599612</v>
      </c>
      <c r="U153" s="23">
        <f t="shared" si="164"/>
        <v>112.44371217808973</v>
      </c>
      <c r="W153">
        <f t="shared" si="119"/>
        <v>5</v>
      </c>
      <c r="X153">
        <f t="shared" si="179"/>
        <v>2037</v>
      </c>
      <c r="Y153">
        <f t="shared" si="180"/>
        <v>54</v>
      </c>
      <c r="Z153">
        <f t="shared" si="167"/>
        <v>52</v>
      </c>
      <c r="AA153" s="12">
        <f>S153*12*Subsidy!$I$15/Subsidy!$I$14</f>
        <v>1626.4823023103161</v>
      </c>
      <c r="AB153" s="12">
        <f>SUM(S$5:S153)*Subsidy!$I$15/Subsidy!$I$14</f>
        <v>17403.333243567824</v>
      </c>
      <c r="AC153" s="12">
        <f>N153*Subsidy!$E$15/Subsidy!$E$14</f>
        <v>1293.9142575907179</v>
      </c>
      <c r="AD153" s="12">
        <f t="shared" si="168"/>
        <v>15526.971091088613</v>
      </c>
      <c r="AE153" s="12">
        <f>$AP153*AC153/(Calculations!$D$27^(A153-1+Calculations!$B$6/30))</f>
        <v>824.08445868233764</v>
      </c>
      <c r="AF153" s="12">
        <f>IF(AE153=0,0,SUM(AE153:AE$903)*AC153/AE153)</f>
        <v>461659.47192969645</v>
      </c>
      <c r="AH153" s="164">
        <f>VLOOKUP(E153,Rates2,5)*VLOOKUP(E153,Mort_Imp_Retirees,C153-'Mort Imp Cume'!$C$4+2)</f>
        <v>1.7817005586369215E-4</v>
      </c>
      <c r="AI153" s="16">
        <f t="shared" si="169"/>
        <v>0.99982182994413626</v>
      </c>
      <c r="AJ153" s="164">
        <f>VLOOKUP(F153,Rates2,6)*VLOOKUP(F153,Mort_Imp_Survivors,C153-'Mort Imp Cume'!$C$4+2)</f>
        <v>7.6396476515219622E-5</v>
      </c>
      <c r="AK153" s="16">
        <f t="shared" si="170"/>
        <v>0.99992360352348475</v>
      </c>
      <c r="AL153" s="164">
        <f>VLOOKUP(F153,Rates2,7)*VLOOKUP(F153,Mort_Imp_Survivors,C153-'Mort Imp Cume'!$C$4+2)</f>
        <v>1.5226279700406064E-4</v>
      </c>
      <c r="AM153" s="16">
        <f t="shared" si="171"/>
        <v>0.99984773720299591</v>
      </c>
      <c r="AN153" s="108">
        <f>PRODUCT(AI$4:AI152)</f>
        <v>0.98154578752738053</v>
      </c>
      <c r="AO153" s="16">
        <f>PRODUCT(AK$4:AK152)</f>
        <v>0.99019538488245351</v>
      </c>
      <c r="AP153" s="16">
        <f>PRODUCT(AM$4:AM152)</f>
        <v>0.978627679440503</v>
      </c>
      <c r="AQ153" s="16">
        <f t="shared" si="172"/>
        <v>0.97192210886042552</v>
      </c>
      <c r="AR153" s="16">
        <f t="shared" si="173"/>
        <v>9.6236786669550295E-3</v>
      </c>
      <c r="AS153" s="16">
        <f t="shared" si="174"/>
        <v>1.7315418705035694E-4</v>
      </c>
      <c r="AT153" s="16">
        <f t="shared" si="175"/>
        <v>1.8178813252728118E-2</v>
      </c>
      <c r="AU153" s="16">
        <f t="shared" si="176"/>
        <v>2.7539921989133687E-4</v>
      </c>
      <c r="AV153" s="16">
        <f t="shared" si="177"/>
        <v>1.748820677965251E-4</v>
      </c>
      <c r="AW153" s="30">
        <f>(SUMPRODUCT(AV$5:AV152,A$5:A152)+SUM(AV$5:AV152)*(Calculations!$B$6/30-0.5)+AV$4*Calculations!$B$6/30/2)/SUM(AV$4:AV152)</f>
        <v>83.623986240339036</v>
      </c>
      <c r="AX153" s="16"/>
      <c r="AY153" s="12"/>
      <c r="AZ153" s="12"/>
    </row>
    <row r="154" spans="1:52" x14ac:dyDescent="0.25">
      <c r="A154">
        <f t="shared" si="165"/>
        <v>150</v>
      </c>
      <c r="B154" t="str">
        <f t="shared" si="189"/>
        <v>July</v>
      </c>
      <c r="C154">
        <f t="shared" si="160"/>
        <v>2037</v>
      </c>
      <c r="D154">
        <f t="shared" si="191"/>
        <v>203707</v>
      </c>
      <c r="E154">
        <f t="shared" ref="E154:F154" si="201">E142+1</f>
        <v>54</v>
      </c>
      <c r="F154">
        <f t="shared" si="201"/>
        <v>52</v>
      </c>
      <c r="G154" s="12">
        <f>G153*IF($B154="January",1+IF(C154&gt;Personal!$L$18+1,Calculations!$B$22,Calculations!$B$21),1)</f>
        <v>3341.7207065875982</v>
      </c>
      <c r="H154" s="12">
        <f>IF(AND(Career!$F$15="Yes",$E154=62,$E153=61),G154,H153*IF($B154="January",(1+IF(C154&gt;Personal!$L$18+1,Calculations!$C$22,Calculations!$C$21)),1))</f>
        <v>3341.7207065875982</v>
      </c>
      <c r="I154" s="12">
        <f>H154*(1-'Retiree Assumptions'!$F$8)</f>
        <v>2606.5421511383265</v>
      </c>
      <c r="J154" s="12">
        <f>I154/(Calculations!$C$27^($A154-1+Calculations!$B$6/30))</f>
        <v>1775.3273680166267</v>
      </c>
      <c r="K154" s="23">
        <f t="shared" si="162"/>
        <v>1742.2546266376569</v>
      </c>
      <c r="L154" s="12">
        <f>L153*IF($B154="January",(1+IF(C154&gt;Personal!$L$18+1,Calculations!$B$22,Calculations!$B$21)),1)</f>
        <v>1837.9463886231788</v>
      </c>
      <c r="M154" s="12">
        <f>IF(AND(Career!$F$15="Yes",$E154=62,$E153=61),L154,M153*IF($B154="January",(1+IF(C154&gt;Personal!$L$18+1,Calculations!$C$22,Calculations!$C$21)),1))</f>
        <v>1837.9463886231788</v>
      </c>
      <c r="N154" s="12">
        <f>M154*(1-'Retiree Assumptions'!$F$10)</f>
        <v>1617.3928219883974</v>
      </c>
      <c r="O154" s="12">
        <f>N154/(Calculations!$C$27^$AW154)/(Calculations!$D$27^($A154-1-$AW154+Calculations!$B$6/30))</f>
        <v>1078.4889418101602</v>
      </c>
      <c r="P154" s="23">
        <f t="shared" si="163"/>
        <v>19.789408733296984</v>
      </c>
      <c r="Q154" s="12">
        <f>IF(OR(A154&lt;=360,$E154&lt;70),Q153*IF($B154="January",(1+IF(C154&gt;Personal!$L$18+1,Calculations!$B$22,Calculations!$B$21)),1),0)</f>
        <v>217.21184592819387</v>
      </c>
      <c r="R154" s="12">
        <f>IF(OR(A154&lt;=360,$E154&lt;70),IF(AND(Career!$F$15="Yes",$E154=62,$E153=61),Q154,R153*IF($B154="January",(1+IF(C154&gt;Personal!$L$18+1,Calculations!$C$22,Calculations!$C$21)),1)),0)</f>
        <v>217.21184592819387</v>
      </c>
      <c r="S154" s="12">
        <f>R154*(1-'Retiree Assumptions'!$F$8)</f>
        <v>169.42523982399123</v>
      </c>
      <c r="T154" s="12">
        <f>S154/(Calculations!$C$27^($A154-1+Calculations!$B$6/30))</f>
        <v>115.39627892108075</v>
      </c>
      <c r="U154" s="23">
        <f t="shared" si="164"/>
        <v>112.12764507665815</v>
      </c>
      <c r="W154">
        <f t="shared" si="119"/>
        <v>5</v>
      </c>
      <c r="X154">
        <f t="shared" si="179"/>
        <v>2037</v>
      </c>
      <c r="Y154">
        <f t="shared" si="180"/>
        <v>54</v>
      </c>
      <c r="Z154">
        <f t="shared" si="167"/>
        <v>52</v>
      </c>
      <c r="AA154" s="12">
        <f>S154*12*Subsidy!$I$15/Subsidy!$I$14</f>
        <v>1626.4823023103161</v>
      </c>
      <c r="AB154" s="12">
        <f>SUM(S$5:S154)*Subsidy!$I$15/Subsidy!$I$14</f>
        <v>17538.873435427016</v>
      </c>
      <c r="AC154" s="12">
        <f>N154*Subsidy!$E$15/Subsidy!$E$14</f>
        <v>1293.9142575907179</v>
      </c>
      <c r="AD154" s="12">
        <f t="shared" si="168"/>
        <v>15526.971091088613</v>
      </c>
      <c r="AE154" s="12">
        <f>$AP154*AC154/(Calculations!$D$27^(A154-1+Calculations!$B$6/30))</f>
        <v>821.58702127872493</v>
      </c>
      <c r="AF154" s="12">
        <f>IF(AE154=0,0,SUM(AE154:AE$903)*AC154/AE154)</f>
        <v>461764.96410537185</v>
      </c>
      <c r="AH154" s="164">
        <f>VLOOKUP(E154,Rates2,5)*VLOOKUP(E154,Mort_Imp_Retirees,C154-'Mort Imp Cume'!$C$4+2)</f>
        <v>1.7817005586369215E-4</v>
      </c>
      <c r="AI154" s="16">
        <f t="shared" si="169"/>
        <v>0.99982182994413626</v>
      </c>
      <c r="AJ154" s="164">
        <f>VLOOKUP(F154,Rates2,6)*VLOOKUP(F154,Mort_Imp_Survivors,C154-'Mort Imp Cume'!$C$4+2)</f>
        <v>7.6396476515219622E-5</v>
      </c>
      <c r="AK154" s="16">
        <f t="shared" si="170"/>
        <v>0.99992360352348475</v>
      </c>
      <c r="AL154" s="164">
        <f>VLOOKUP(F154,Rates2,7)*VLOOKUP(F154,Mort_Imp_Survivors,C154-'Mort Imp Cume'!$C$4+2)</f>
        <v>1.5226279700406064E-4</v>
      </c>
      <c r="AM154" s="16">
        <f t="shared" si="171"/>
        <v>0.99984773720299591</v>
      </c>
      <c r="AN154" s="108">
        <f>PRODUCT(AI$4:AI153)</f>
        <v>0.98137090545958394</v>
      </c>
      <c r="AO154" s="16">
        <f>PRODUCT(AK$4:AK153)</f>
        <v>0.99011973744398685</v>
      </c>
      <c r="AP154" s="16">
        <f>PRODUCT(AM$4:AM153)</f>
        <v>0.97847867085280571</v>
      </c>
      <c r="AQ154" s="16">
        <f t="shared" si="172"/>
        <v>0.97167470324881089</v>
      </c>
      <c r="AR154" s="16">
        <f t="shared" si="173"/>
        <v>9.696202210773051E-3</v>
      </c>
      <c r="AS154" s="16">
        <f t="shared" si="174"/>
        <v>1.7311011014629202E-4</v>
      </c>
      <c r="AT154" s="16">
        <f t="shared" si="175"/>
        <v>1.83491994828264E-2</v>
      </c>
      <c r="AU154" s="16">
        <f t="shared" si="176"/>
        <v>2.7989505758965749E-4</v>
      </c>
      <c r="AV154" s="16">
        <f t="shared" si="177"/>
        <v>1.7485090904873621E-4</v>
      </c>
      <c r="AW154" s="30">
        <f>(SUMPRODUCT(AV$5:AV153,A$5:A153)+SUM(AV$5:AV153)*(Calculations!$B$6/30-0.5)+AV$4*Calculations!$B$6/30/2)/SUM(AV$4:AV153)</f>
        <v>84.242402421516687</v>
      </c>
      <c r="AX154" s="16"/>
      <c r="AY154" s="12"/>
      <c r="AZ154" s="12"/>
    </row>
    <row r="155" spans="1:52" x14ac:dyDescent="0.25">
      <c r="A155">
        <f t="shared" si="165"/>
        <v>151</v>
      </c>
      <c r="B155" t="str">
        <f t="shared" si="189"/>
        <v>August</v>
      </c>
      <c r="C155">
        <f t="shared" si="160"/>
        <v>2037</v>
      </c>
      <c r="D155">
        <f t="shared" si="191"/>
        <v>203708</v>
      </c>
      <c r="E155">
        <f t="shared" ref="E155:F155" si="202">E143+1</f>
        <v>54</v>
      </c>
      <c r="F155">
        <f t="shared" si="202"/>
        <v>52</v>
      </c>
      <c r="G155" s="12">
        <f>G154*IF($B155="January",1+IF(C155&gt;Personal!$L$18+1,Calculations!$B$22,Calculations!$B$21),1)</f>
        <v>3341.7207065875982</v>
      </c>
      <c r="H155" s="12">
        <f>IF(AND(Career!$F$15="Yes",$E155=62,$E154=61),G155,H154*IF($B155="January",(1+IF(C155&gt;Personal!$L$18+1,Calculations!$C$22,Calculations!$C$21)),1))</f>
        <v>3341.7207065875982</v>
      </c>
      <c r="I155" s="12">
        <f>H155*(1-'Retiree Assumptions'!$F$8)</f>
        <v>2606.5421511383265</v>
      </c>
      <c r="J155" s="12">
        <f>I155/(Calculations!$C$27^($A155-1+Calculations!$B$6/30))</f>
        <v>1770.7878742130399</v>
      </c>
      <c r="K155" s="23">
        <f t="shared" si="162"/>
        <v>1737.4900756237641</v>
      </c>
      <c r="L155" s="12">
        <f>L154*IF($B155="January",(1+IF(C155&gt;Personal!$L$18+1,Calculations!$B$22,Calculations!$B$21)),1)</f>
        <v>1837.9463886231788</v>
      </c>
      <c r="M155" s="12">
        <f>IF(AND(Career!$F$15="Yes",$E155=62,$E154=61),L155,M154*IF($B155="January",(1+IF(C155&gt;Personal!$L$18+1,Calculations!$C$22,Calculations!$C$21)),1))</f>
        <v>1837.9463886231788</v>
      </c>
      <c r="N155" s="12">
        <f>M155*(1-'Retiree Assumptions'!$F$10)</f>
        <v>1617.3928219883974</v>
      </c>
      <c r="O155" s="12">
        <f>N155/(Calculations!$C$27^$AW155)/(Calculations!$D$27^($A155-1-$AW155+Calculations!$B$6/30))</f>
        <v>1075.5980320782812</v>
      </c>
      <c r="P155" s="23">
        <f t="shared" si="163"/>
        <v>19.919554633935267</v>
      </c>
      <c r="Q155" s="12">
        <f>IF(OR(A155&lt;=360,$E155&lt;70),Q154*IF($B155="January",(1+IF(C155&gt;Personal!$L$18+1,Calculations!$B$22,Calculations!$B$21)),1),0)</f>
        <v>217.21184592819387</v>
      </c>
      <c r="R155" s="12">
        <f>IF(OR(A155&lt;=360,$E155&lt;70),IF(AND(Career!$F$15="Yes",$E155=62,$E154=61),Q155,R154*IF($B155="January",(1+IF(C155&gt;Personal!$L$18+1,Calculations!$C$22,Calculations!$C$21)),1)),0)</f>
        <v>217.21184592819387</v>
      </c>
      <c r="S155" s="12">
        <f>R155*(1-'Retiree Assumptions'!$F$8)</f>
        <v>169.42523982399123</v>
      </c>
      <c r="T155" s="12">
        <f>S155/(Calculations!$C$27^($A155-1+Calculations!$B$6/30))</f>
        <v>115.10121182384759</v>
      </c>
      <c r="U155" s="23">
        <f t="shared" si="164"/>
        <v>111.81246640563029</v>
      </c>
      <c r="W155">
        <f t="shared" si="119"/>
        <v>5</v>
      </c>
      <c r="X155">
        <f t="shared" si="179"/>
        <v>2037</v>
      </c>
      <c r="Y155">
        <f t="shared" si="180"/>
        <v>54</v>
      </c>
      <c r="Z155">
        <f t="shared" si="167"/>
        <v>52</v>
      </c>
      <c r="AA155" s="12">
        <f>S155*12*Subsidy!$I$15/Subsidy!$I$14</f>
        <v>1626.4823023103161</v>
      </c>
      <c r="AB155" s="12">
        <f>SUM(S$5:S155)*Subsidy!$I$15/Subsidy!$I$14</f>
        <v>17674.413627286209</v>
      </c>
      <c r="AC155" s="12">
        <f>N155*Subsidy!$E$15/Subsidy!$E$14</f>
        <v>1293.9142575907179</v>
      </c>
      <c r="AD155" s="12">
        <f t="shared" si="168"/>
        <v>15526.971091088613</v>
      </c>
      <c r="AE155" s="12">
        <f>$AP155*AC155/(Calculations!$D$27^(A155-1+Calculations!$B$6/30))</f>
        <v>819.09715250902991</v>
      </c>
      <c r="AF155" s="12">
        <f>IF(AE155=0,0,SUM(AE155:AE$903)*AC155/AE155)</f>
        <v>461870.77695323224</v>
      </c>
      <c r="AH155" s="164">
        <f>VLOOKUP(E155,Rates2,5)*VLOOKUP(E155,Mort_Imp_Retirees,C155-'Mort Imp Cume'!$C$4+2)</f>
        <v>1.7817005586369215E-4</v>
      </c>
      <c r="AI155" s="16">
        <f t="shared" si="169"/>
        <v>0.99982182994413626</v>
      </c>
      <c r="AJ155" s="164">
        <f>VLOOKUP(F155,Rates2,6)*VLOOKUP(F155,Mort_Imp_Survivors,C155-'Mort Imp Cume'!$C$4+2)</f>
        <v>7.6396476515219622E-5</v>
      </c>
      <c r="AK155" s="16">
        <f t="shared" si="170"/>
        <v>0.99992360352348475</v>
      </c>
      <c r="AL155" s="164">
        <f>VLOOKUP(F155,Rates2,7)*VLOOKUP(F155,Mort_Imp_Survivors,C155-'Mort Imp Cume'!$C$4+2)</f>
        <v>1.5226279700406064E-4</v>
      </c>
      <c r="AM155" s="16">
        <f t="shared" si="171"/>
        <v>0.99984773720299591</v>
      </c>
      <c r="AN155" s="108">
        <f>PRODUCT(AI$4:AI154)</f>
        <v>0.98119605455053516</v>
      </c>
      <c r="AO155" s="16">
        <f>PRODUCT(AK$4:AK154)</f>
        <v>0.99004409578471797</v>
      </c>
      <c r="AP155" s="16">
        <f>PRODUCT(AM$4:AM154)</f>
        <v>0.97832968495357286</v>
      </c>
      <c r="AQ155" s="16">
        <f t="shared" si="172"/>
        <v>0.97142736061501733</v>
      </c>
      <c r="AR155" s="16">
        <f t="shared" si="173"/>
        <v>9.7686939355177693E-3</v>
      </c>
      <c r="AS155" s="16">
        <f t="shared" si="174"/>
        <v>1.7306604446213174E-4</v>
      </c>
      <c r="AT155" s="16">
        <f t="shared" si="175"/>
        <v>1.851951569253665E-2</v>
      </c>
      <c r="AU155" s="16">
        <f t="shared" si="176"/>
        <v>2.8442975692824848E-4</v>
      </c>
      <c r="AV155" s="16">
        <f t="shared" si="177"/>
        <v>1.7481975585250319E-4</v>
      </c>
      <c r="AW155" s="30">
        <f>(SUMPRODUCT(AV$5:AV154,A$5:A154)+SUM(AV$5:AV154)*(Calculations!$B$6/30-0.5)+AV$4*Calculations!$B$6/30/2)/SUM(AV$4:AV154)</f>
        <v>84.85850722777225</v>
      </c>
      <c r="AX155" s="16"/>
      <c r="AY155" s="12"/>
      <c r="AZ155" s="12"/>
    </row>
    <row r="156" spans="1:52" x14ac:dyDescent="0.25">
      <c r="A156">
        <f t="shared" si="165"/>
        <v>152</v>
      </c>
      <c r="B156" t="str">
        <f t="shared" si="189"/>
        <v>September</v>
      </c>
      <c r="C156">
        <f t="shared" si="160"/>
        <v>2037</v>
      </c>
      <c r="D156">
        <f t="shared" si="191"/>
        <v>203709</v>
      </c>
      <c r="E156">
        <f t="shared" ref="E156:F156" si="203">E144+1</f>
        <v>54</v>
      </c>
      <c r="F156">
        <f t="shared" si="203"/>
        <v>52</v>
      </c>
      <c r="G156" s="12">
        <f>G155*IF($B156="January",1+IF(C156&gt;Personal!$L$18+1,Calculations!$B$22,Calculations!$B$21),1)</f>
        <v>3341.7207065875982</v>
      </c>
      <c r="H156" s="12">
        <f>IF(AND(Career!$F$15="Yes",$E156=62,$E155=61),G156,H155*IF($B156="January",(1+IF(C156&gt;Personal!$L$18+1,Calculations!$C$22,Calculations!$C$21)),1))</f>
        <v>3341.7207065875982</v>
      </c>
      <c r="I156" s="12">
        <f>H156*(1-'Retiree Assumptions'!$F$8)</f>
        <v>2606.5421511383265</v>
      </c>
      <c r="J156" s="12">
        <f>I156/(Calculations!$C$27^($A156-1+Calculations!$B$6/30))</f>
        <v>1766.2599878483759</v>
      </c>
      <c r="K156" s="23">
        <f t="shared" si="162"/>
        <v>1732.7385542474549</v>
      </c>
      <c r="L156" s="12">
        <f>L155*IF($B156="January",(1+IF(C156&gt;Personal!$L$18+1,Calculations!$B$22,Calculations!$B$21)),1)</f>
        <v>1837.9463886231788</v>
      </c>
      <c r="M156" s="12">
        <f>IF(AND(Career!$F$15="Yes",$E156=62,$E155=61),L156,M155*IF($B156="January",(1+IF(C156&gt;Personal!$L$18+1,Calculations!$C$22,Calculations!$C$21)),1))</f>
        <v>1837.9463886231788</v>
      </c>
      <c r="N156" s="12">
        <f>M156*(1-'Retiree Assumptions'!$F$10)</f>
        <v>1617.3928219883974</v>
      </c>
      <c r="O156" s="12">
        <f>N156/(Calculations!$C$27^$AW156)/(Calculations!$D$27^($A156-1-$AW156+Calculations!$B$6/30))</f>
        <v>1072.7140935881589</v>
      </c>
      <c r="P156" s="23">
        <f t="shared" si="163"/>
        <v>20.048770999949252</v>
      </c>
      <c r="Q156" s="12">
        <f>IF(OR(A156&lt;=360,$E156&lt;70),Q155*IF($B156="January",(1+IF(C156&gt;Personal!$L$18+1,Calculations!$B$22,Calculations!$B$21)),1),0)</f>
        <v>217.21184592819387</v>
      </c>
      <c r="R156" s="12">
        <f>IF(OR(A156&lt;=360,$E156&lt;70),IF(AND(Career!$F$15="Yes",$E156=62,$E155=61),Q156,R155*IF($B156="January",(1+IF(C156&gt;Personal!$L$18+1,Calculations!$C$22,Calculations!$C$21)),1)),0)</f>
        <v>217.21184592819387</v>
      </c>
      <c r="S156" s="12">
        <f>R156*(1-'Retiree Assumptions'!$F$8)</f>
        <v>169.42523982399123</v>
      </c>
      <c r="T156" s="12">
        <f>S156/(Calculations!$C$27^($A156-1+Calculations!$B$6/30))</f>
        <v>114.80689921014444</v>
      </c>
      <c r="U156" s="23">
        <f t="shared" si="164"/>
        <v>111.4981736677245</v>
      </c>
      <c r="W156">
        <f t="shared" ref="W156:W219" si="204">IF(AND(F156&lt;101,OR(MOD(A156,60)=1,A156=13,AND(F155=100,F154=99))),W155+1,W155)</f>
        <v>5</v>
      </c>
      <c r="X156">
        <f t="shared" si="179"/>
        <v>2037</v>
      </c>
      <c r="Y156">
        <f t="shared" si="180"/>
        <v>54</v>
      </c>
      <c r="Z156">
        <f t="shared" si="167"/>
        <v>52</v>
      </c>
      <c r="AA156" s="12">
        <f>S156*12*Subsidy!$I$15/Subsidy!$I$14</f>
        <v>1626.4823023103161</v>
      </c>
      <c r="AB156" s="12">
        <f>SUM(S$5:S156)*Subsidy!$I$15/Subsidy!$I$14</f>
        <v>17809.953819145401</v>
      </c>
      <c r="AC156" s="12">
        <f>N156*Subsidy!$E$15/Subsidy!$E$14</f>
        <v>1293.9142575907179</v>
      </c>
      <c r="AD156" s="12">
        <f t="shared" si="168"/>
        <v>15526.971091088613</v>
      </c>
      <c r="AE156" s="12">
        <f>$AP156*AC156/(Calculations!$D$27^(A156-1+Calculations!$B$6/30))</f>
        <v>816.61482943605324</v>
      </c>
      <c r="AF156" s="12">
        <f>IF(AE156=0,0,SUM(AE156:AE$903)*AC156/AE156)</f>
        <v>461976.91144804796</v>
      </c>
      <c r="AH156" s="164">
        <f>VLOOKUP(E156,Rates2,5)*VLOOKUP(E156,Mort_Imp_Retirees,C156-'Mort Imp Cume'!$C$4+2)</f>
        <v>1.7817005586369215E-4</v>
      </c>
      <c r="AI156" s="16">
        <f t="shared" si="169"/>
        <v>0.99982182994413626</v>
      </c>
      <c r="AJ156" s="164">
        <f>VLOOKUP(F156,Rates2,6)*VLOOKUP(F156,Mort_Imp_Survivors,C156-'Mort Imp Cume'!$C$4+2)</f>
        <v>7.6396476515219622E-5</v>
      </c>
      <c r="AK156" s="16">
        <f t="shared" si="170"/>
        <v>0.99992360352348475</v>
      </c>
      <c r="AL156" s="164">
        <f>VLOOKUP(F156,Rates2,7)*VLOOKUP(F156,Mort_Imp_Survivors,C156-'Mort Imp Cume'!$C$4+2)</f>
        <v>1.5226279700406064E-4</v>
      </c>
      <c r="AM156" s="16">
        <f t="shared" si="171"/>
        <v>0.99984773720299591</v>
      </c>
      <c r="AN156" s="108">
        <f>PRODUCT(AI$4:AI155)</f>
        <v>0.98102123479468262</v>
      </c>
      <c r="AO156" s="16">
        <f>PRODUCT(AK$4:AK155)</f>
        <v>0.98996845990420534</v>
      </c>
      <c r="AP156" s="16">
        <f>PRODUCT(AM$4:AM155)</f>
        <v>0.97818072173934967</v>
      </c>
      <c r="AQ156" s="16">
        <f t="shared" si="172"/>
        <v>0.97118008094301378</v>
      </c>
      <c r="AR156" s="16">
        <f t="shared" si="173"/>
        <v>9.8411538516688414E-3</v>
      </c>
      <c r="AS156" s="16">
        <f t="shared" si="174"/>
        <v>1.7302198999502011E-4</v>
      </c>
      <c r="AT156" s="16">
        <f t="shared" si="175"/>
        <v>1.8689761903740273E-2</v>
      </c>
      <c r="AU156" s="16">
        <f t="shared" si="176"/>
        <v>2.8900330157710652E-4</v>
      </c>
      <c r="AV156" s="16">
        <f t="shared" si="177"/>
        <v>1.7478860820683686E-4</v>
      </c>
      <c r="AW156" s="30">
        <f>(SUMPRODUCT(AV$5:AV155,A$5:A155)+SUM(AV$5:AV155)*(Calculations!$B$6/30-0.5)+AV$4*Calculations!$B$6/30/2)/SUM(AV$4:AV155)</f>
        <v>85.472364313312397</v>
      </c>
      <c r="AX156" s="16"/>
      <c r="AY156" s="12"/>
      <c r="AZ156" s="12"/>
    </row>
    <row r="157" spans="1:52" x14ac:dyDescent="0.25">
      <c r="A157">
        <f t="shared" si="165"/>
        <v>153</v>
      </c>
      <c r="B157" t="str">
        <f t="shared" si="189"/>
        <v>October</v>
      </c>
      <c r="C157">
        <f t="shared" si="160"/>
        <v>2037</v>
      </c>
      <c r="D157">
        <f t="shared" si="191"/>
        <v>203710</v>
      </c>
      <c r="E157">
        <f t="shared" ref="E157:F157" si="205">E145+1</f>
        <v>54</v>
      </c>
      <c r="F157">
        <f t="shared" si="205"/>
        <v>52</v>
      </c>
      <c r="G157" s="12">
        <f>G156*IF($B157="January",1+IF(C157&gt;Personal!$L$18+1,Calculations!$B$22,Calculations!$B$21),1)</f>
        <v>3341.7207065875982</v>
      </c>
      <c r="H157" s="12">
        <f>IF(AND(Career!$F$15="Yes",$E157=62,$E156=61),G157,H156*IF($B157="January",(1+IF(C157&gt;Personal!$L$18+1,Calculations!$C$22,Calculations!$C$21)),1))</f>
        <v>3341.7207065875982</v>
      </c>
      <c r="I157" s="12">
        <f>H157*(1-'Retiree Assumptions'!$F$8)</f>
        <v>2606.5421511383265</v>
      </c>
      <c r="J157" s="12">
        <f>I157/(Calculations!$C$27^($A157-1+Calculations!$B$6/30))</f>
        <v>1761.7436792425335</v>
      </c>
      <c r="K157" s="23">
        <f t="shared" si="162"/>
        <v>1728.0000268765255</v>
      </c>
      <c r="L157" s="12">
        <f>L156*IF($B157="January",(1+IF(C157&gt;Personal!$L$18+1,Calculations!$B$22,Calculations!$B$21)),1)</f>
        <v>1837.9463886231788</v>
      </c>
      <c r="M157" s="12">
        <f>IF(AND(Career!$F$15="Yes",$E157=62,$E156=61),L157,M156*IF($B157="January",(1+IF(C157&gt;Personal!$L$18+1,Calculations!$C$22,Calculations!$C$21)),1))</f>
        <v>1837.9463886231788</v>
      </c>
      <c r="N157" s="12">
        <f>M157*(1-'Retiree Assumptions'!$F$10)</f>
        <v>1617.3928219883974</v>
      </c>
      <c r="O157" s="12">
        <f>N157/(Calculations!$C$27^$AW157)/(Calculations!$D$27^($A157-1-$AW157+Calculations!$B$6/30))</f>
        <v>1069.8371329860393</v>
      </c>
      <c r="P157" s="23">
        <f t="shared" si="163"/>
        <v>20.177062146186287</v>
      </c>
      <c r="Q157" s="12">
        <f>IF(OR(A157&lt;=360,$E157&lt;70),Q156*IF($B157="January",(1+IF(C157&gt;Personal!$L$18+1,Calculations!$B$22,Calculations!$B$21)),1),0)</f>
        <v>217.21184592819387</v>
      </c>
      <c r="R157" s="12">
        <f>IF(OR(A157&lt;=360,$E157&lt;70),IF(AND(Career!$F$15="Yes",$E157=62,$E156=61),Q157,R156*IF($B157="January",(1+IF(C157&gt;Personal!$L$18+1,Calculations!$C$22,Calculations!$C$21)),1)),0)</f>
        <v>217.21184592819387</v>
      </c>
      <c r="S157" s="12">
        <f>R157*(1-'Retiree Assumptions'!$F$8)</f>
        <v>169.42523982399123</v>
      </c>
      <c r="T157" s="12">
        <f>S157/(Calculations!$C$27^($A157-1+Calculations!$B$6/30))</f>
        <v>114.51333915076468</v>
      </c>
      <c r="U157" s="23">
        <f t="shared" si="164"/>
        <v>111.18476437267867</v>
      </c>
      <c r="W157">
        <f t="shared" si="204"/>
        <v>5</v>
      </c>
      <c r="X157">
        <f t="shared" si="179"/>
        <v>2037</v>
      </c>
      <c r="Y157">
        <f t="shared" si="180"/>
        <v>54</v>
      </c>
      <c r="Z157">
        <f t="shared" si="167"/>
        <v>52</v>
      </c>
      <c r="AA157" s="12">
        <f>S157*12*Subsidy!$I$15/Subsidy!$I$14</f>
        <v>1626.4823023103161</v>
      </c>
      <c r="AB157" s="12">
        <f>SUM(S$5:S157)*Subsidy!$I$15/Subsidy!$I$14</f>
        <v>17945.494011004597</v>
      </c>
      <c r="AC157" s="12">
        <f>N157*Subsidy!$E$15/Subsidy!$E$14</f>
        <v>1293.9142575907179</v>
      </c>
      <c r="AD157" s="12">
        <f t="shared" si="168"/>
        <v>15526.971091088613</v>
      </c>
      <c r="AE157" s="12">
        <f>$AP157*AC157/(Calculations!$D$27^(A157-1+Calculations!$B$6/30))</f>
        <v>814.14002919210816</v>
      </c>
      <c r="AF157" s="12">
        <f>IF(AE157=0,0,SUM(AE157:AE$903)*AC157/AE157)</f>
        <v>462083.36856755265</v>
      </c>
      <c r="AH157" s="164">
        <f>VLOOKUP(E157,Rates2,5)*VLOOKUP(E157,Mort_Imp_Retirees,C157-'Mort Imp Cume'!$C$4+2)</f>
        <v>1.7817005586369215E-4</v>
      </c>
      <c r="AI157" s="16">
        <f t="shared" si="169"/>
        <v>0.99982182994413626</v>
      </c>
      <c r="AJ157" s="164">
        <f>VLOOKUP(F157,Rates2,6)*VLOOKUP(F157,Mort_Imp_Survivors,C157-'Mort Imp Cume'!$C$4+2)</f>
        <v>7.6396476515219622E-5</v>
      </c>
      <c r="AK157" s="16">
        <f t="shared" si="170"/>
        <v>0.99992360352348475</v>
      </c>
      <c r="AL157" s="164">
        <f>VLOOKUP(F157,Rates2,7)*VLOOKUP(F157,Mort_Imp_Survivors,C157-'Mort Imp Cume'!$C$4+2)</f>
        <v>1.5226279700406064E-4</v>
      </c>
      <c r="AM157" s="16">
        <f t="shared" si="171"/>
        <v>0.99984773720299591</v>
      </c>
      <c r="AN157" s="108">
        <f>PRODUCT(AI$4:AI156)</f>
        <v>0.98084644618647576</v>
      </c>
      <c r="AO157" s="16">
        <f>PRODUCT(AK$4:AK156)</f>
        <v>0.98989282980200743</v>
      </c>
      <c r="AP157" s="16">
        <f>PRODUCT(AM$4:AM156)</f>
        <v>0.9780317812066821</v>
      </c>
      <c r="AQ157" s="16">
        <f t="shared" si="172"/>
        <v>0.97093286421677294</v>
      </c>
      <c r="AR157" s="16">
        <f t="shared" si="173"/>
        <v>9.9135819697028661E-3</v>
      </c>
      <c r="AS157" s="16">
        <f t="shared" si="174"/>
        <v>1.7297794674210176E-4</v>
      </c>
      <c r="AT157" s="16">
        <f t="shared" si="175"/>
        <v>1.8859938138312486E-2</v>
      </c>
      <c r="AU157" s="16">
        <f t="shared" si="176"/>
        <v>2.9361567521171E-4</v>
      </c>
      <c r="AV157" s="16">
        <f t="shared" si="177"/>
        <v>1.747574661107483E-4</v>
      </c>
      <c r="AW157" s="30">
        <f>(SUMPRODUCT(AV$5:AV156,A$5:A156)+SUM(AV$5:AV156)*(Calculations!$B$6/30-0.5)+AV$4*Calculations!$B$6/30/2)/SUM(AV$4:AV156)</f>
        <v>86.084034986396489</v>
      </c>
      <c r="AX157" s="16"/>
      <c r="AY157" s="12"/>
      <c r="AZ157" s="12"/>
    </row>
    <row r="158" spans="1:52" x14ac:dyDescent="0.25">
      <c r="A158">
        <f t="shared" si="165"/>
        <v>154</v>
      </c>
      <c r="B158" t="str">
        <f t="shared" si="189"/>
        <v>November</v>
      </c>
      <c r="C158">
        <f t="shared" si="160"/>
        <v>2037</v>
      </c>
      <c r="D158">
        <f t="shared" si="191"/>
        <v>203711</v>
      </c>
      <c r="E158">
        <f t="shared" ref="E158:F158" si="206">E146+1</f>
        <v>54</v>
      </c>
      <c r="F158">
        <f t="shared" si="206"/>
        <v>52</v>
      </c>
      <c r="G158" s="12">
        <f>G157*IF($B158="January",1+IF(C158&gt;Personal!$L$18+1,Calculations!$B$22,Calculations!$B$21),1)</f>
        <v>3341.7207065875982</v>
      </c>
      <c r="H158" s="12">
        <f>IF(AND(Career!$F$15="Yes",$E158=62,$E157=61),G158,H157*IF($B158="January",(1+IF(C158&gt;Personal!$L$18+1,Calculations!$C$22,Calculations!$C$21)),1))</f>
        <v>3341.7207065875982</v>
      </c>
      <c r="I158" s="12">
        <f>H158*(1-'Retiree Assumptions'!$F$8)</f>
        <v>2606.5421511383265</v>
      </c>
      <c r="J158" s="12">
        <f>I158/(Calculations!$C$27^($A158-1+Calculations!$B$6/30))</f>
        <v>1757.2389187913022</v>
      </c>
      <c r="K158" s="23">
        <f t="shared" si="162"/>
        <v>1723.2744579762145</v>
      </c>
      <c r="L158" s="12">
        <f>L157*IF($B158="January",(1+IF(C158&gt;Personal!$L$18+1,Calculations!$B$22,Calculations!$B$21)),1)</f>
        <v>1837.9463886231788</v>
      </c>
      <c r="M158" s="12">
        <f>IF(AND(Career!$F$15="Yes",$E158=62,$E157=61),L158,M157*IF($B158="January",(1+IF(C158&gt;Personal!$L$18+1,Calculations!$C$22,Calculations!$C$21)),1))</f>
        <v>1837.9463886231788</v>
      </c>
      <c r="N158" s="12">
        <f>M158*(1-'Retiree Assumptions'!$F$10)</f>
        <v>1617.3928219883974</v>
      </c>
      <c r="O158" s="12">
        <f>N158/(Calculations!$C$27^$AW158)/(Calculations!$D$27^($A158-1-$AW158+Calculations!$B$6/30))</f>
        <v>1066.9671559442293</v>
      </c>
      <c r="P158" s="23">
        <f t="shared" si="163"/>
        <v>20.304432370296333</v>
      </c>
      <c r="Q158" s="12">
        <f>IF(OR(A158&lt;=360,$E158&lt;70),Q157*IF($B158="January",(1+IF(C158&gt;Personal!$L$18+1,Calculations!$B$22,Calculations!$B$21)),1),0)</f>
        <v>217.21184592819387</v>
      </c>
      <c r="R158" s="12">
        <f>IF(OR(A158&lt;=360,$E158&lt;70),IF(AND(Career!$F$15="Yes",$E158=62,$E157=61),Q158,R157*IF($B158="January",(1+IF(C158&gt;Personal!$L$18+1,Calculations!$C$22,Calculations!$C$21)),1)),0)</f>
        <v>217.21184592819387</v>
      </c>
      <c r="S158" s="12">
        <f>R158*(1-'Retiree Assumptions'!$F$8)</f>
        <v>169.42523982399123</v>
      </c>
      <c r="T158" s="12">
        <f>S158/(Calculations!$C$27^($A158-1+Calculations!$B$6/30))</f>
        <v>114.22052972143466</v>
      </c>
      <c r="U158" s="23">
        <f t="shared" si="164"/>
        <v>110.87223603723055</v>
      </c>
      <c r="W158">
        <f t="shared" si="204"/>
        <v>5</v>
      </c>
      <c r="X158">
        <f t="shared" si="179"/>
        <v>2037</v>
      </c>
      <c r="Y158">
        <f t="shared" si="180"/>
        <v>54</v>
      </c>
      <c r="Z158">
        <f t="shared" si="167"/>
        <v>52</v>
      </c>
      <c r="AA158" s="12">
        <f>S158*12*Subsidy!$I$15/Subsidy!$I$14</f>
        <v>1626.4823023103161</v>
      </c>
      <c r="AB158" s="12">
        <f>SUM(S$5:S158)*Subsidy!$I$15/Subsidy!$I$14</f>
        <v>18081.03420286379</v>
      </c>
      <c r="AC158" s="12">
        <f>N158*Subsidy!$E$15/Subsidy!$E$14</f>
        <v>1293.9142575907179</v>
      </c>
      <c r="AD158" s="12">
        <f t="shared" si="168"/>
        <v>15526.971091088613</v>
      </c>
      <c r="AE158" s="12">
        <f>$AP158*AC158/(Calculations!$D$27^(A158-1+Calculations!$B$6/30))</f>
        <v>811.6727289788098</v>
      </c>
      <c r="AF158" s="12">
        <f>IF(AE158=0,0,SUM(AE158:AE$903)*AC158/AE158)</f>
        <v>462190.14929245197</v>
      </c>
      <c r="AH158" s="164">
        <f>VLOOKUP(E158,Rates2,5)*VLOOKUP(E158,Mort_Imp_Retirees,C158-'Mort Imp Cume'!$C$4+2)</f>
        <v>1.7817005586369215E-4</v>
      </c>
      <c r="AI158" s="16">
        <f t="shared" si="169"/>
        <v>0.99982182994413626</v>
      </c>
      <c r="AJ158" s="164">
        <f>VLOOKUP(F158,Rates2,6)*VLOOKUP(F158,Mort_Imp_Survivors,C158-'Mort Imp Cume'!$C$4+2)</f>
        <v>7.6396476515219622E-5</v>
      </c>
      <c r="AK158" s="16">
        <f t="shared" si="170"/>
        <v>0.99992360352348475</v>
      </c>
      <c r="AL158" s="164">
        <f>VLOOKUP(F158,Rates2,7)*VLOOKUP(F158,Mort_Imp_Survivors,C158-'Mort Imp Cume'!$C$4+2)</f>
        <v>1.5226279700406064E-4</v>
      </c>
      <c r="AM158" s="16">
        <f t="shared" si="171"/>
        <v>0.99984773720299591</v>
      </c>
      <c r="AN158" s="108">
        <f>PRODUCT(AI$4:AI157)</f>
        <v>0.98067168872036492</v>
      </c>
      <c r="AO158" s="16">
        <f>PRODUCT(AK$4:AK157)</f>
        <v>0.98981720547768282</v>
      </c>
      <c r="AP158" s="16">
        <f>PRODUCT(AM$4:AM157)</f>
        <v>0.97788286335211672</v>
      </c>
      <c r="AQ158" s="16">
        <f t="shared" si="172"/>
        <v>0.97068571042027163</v>
      </c>
      <c r="AR158" s="16">
        <f t="shared" si="173"/>
        <v>9.9859783000932744E-3</v>
      </c>
      <c r="AS158" s="16">
        <f t="shared" si="174"/>
        <v>1.7293391470052204E-4</v>
      </c>
      <c r="AT158" s="16">
        <f t="shared" si="175"/>
        <v>1.9030044418122324E-2</v>
      </c>
      <c r="AU158" s="16">
        <f t="shared" si="176"/>
        <v>2.9826686151276927E-4</v>
      </c>
      <c r="AV158" s="16">
        <f t="shared" si="177"/>
        <v>1.7472632956324873E-4</v>
      </c>
      <c r="AW158" s="30">
        <f>(SUMPRODUCT(AV$5:AV157,A$5:A157)+SUM(AV$5:AV157)*(Calculations!$B$6/30-0.5)+AV$4*Calculations!$B$6/30/2)/SUM(AV$4:AV157)</f>
        <v>86.693578316423512</v>
      </c>
      <c r="AX158" s="16"/>
      <c r="AY158" s="12"/>
      <c r="AZ158" s="12"/>
    </row>
    <row r="159" spans="1:52" x14ac:dyDescent="0.25">
      <c r="A159">
        <f t="shared" si="165"/>
        <v>155</v>
      </c>
      <c r="B159" t="str">
        <f t="shared" si="189"/>
        <v>December</v>
      </c>
      <c r="C159">
        <f t="shared" si="160"/>
        <v>2037</v>
      </c>
      <c r="D159">
        <f t="shared" si="191"/>
        <v>203712</v>
      </c>
      <c r="E159">
        <f t="shared" ref="E159:F159" si="207">E147+1</f>
        <v>54</v>
      </c>
      <c r="F159">
        <f t="shared" si="207"/>
        <v>52</v>
      </c>
      <c r="G159" s="12">
        <f>G158*IF($B159="January",1+IF(C159&gt;Personal!$L$18+1,Calculations!$B$22,Calculations!$B$21),1)</f>
        <v>3341.7207065875982</v>
      </c>
      <c r="H159" s="12">
        <f>IF(AND(Career!$F$15="Yes",$E159=62,$E158=61),G159,H158*IF($B159="January",(1+IF(C159&gt;Personal!$L$18+1,Calculations!$C$22,Calculations!$C$21)),1))</f>
        <v>3341.7207065875982</v>
      </c>
      <c r="I159" s="12">
        <f>H159*(1-'Retiree Assumptions'!$F$8)</f>
        <v>2606.5421511383265</v>
      </c>
      <c r="J159" s="12">
        <f>I159/(Calculations!$C$27^($A159-1+Calculations!$B$6/30))</f>
        <v>1752.7456769661692</v>
      </c>
      <c r="K159" s="23">
        <f t="shared" si="162"/>
        <v>1718.5618121089381</v>
      </c>
      <c r="L159" s="12">
        <f>L158*IF($B159="January",(1+IF(C159&gt;Personal!$L$18+1,Calculations!$B$22,Calculations!$B$21)),1)</f>
        <v>1837.9463886231788</v>
      </c>
      <c r="M159" s="12">
        <f>IF(AND(Career!$F$15="Yes",$E159=62,$E158=61),L159,M158*IF($B159="January",(1+IF(C159&gt;Personal!$L$18+1,Calculations!$C$22,Calculations!$C$21)),1))</f>
        <v>1837.9463886231788</v>
      </c>
      <c r="N159" s="12">
        <f>M159*(1-'Retiree Assumptions'!$F$10)</f>
        <v>1617.3928219883974</v>
      </c>
      <c r="O159" s="12">
        <f>N159/(Calculations!$C$27^$AW159)/(Calculations!$D$27^($A159-1-$AW159+Calculations!$B$6/30))</f>
        <v>1064.1041672075603</v>
      </c>
      <c r="P159" s="23">
        <f t="shared" si="163"/>
        <v>20.430885952792941</v>
      </c>
      <c r="Q159" s="12">
        <f>IF(OR(A159&lt;=360,$E159&lt;70),Q158*IF($B159="January",(1+IF(C159&gt;Personal!$L$18+1,Calculations!$B$22,Calculations!$B$21)),1),0)</f>
        <v>217.21184592819387</v>
      </c>
      <c r="R159" s="12">
        <f>IF(OR(A159&lt;=360,$E159&lt;70),IF(AND(Career!$F$15="Yes",$E159=62,$E158=61),Q159,R158*IF($B159="January",(1+IF(C159&gt;Personal!$L$18+1,Calculations!$C$22,Calculations!$C$21)),1)),0)</f>
        <v>217.21184592819387</v>
      </c>
      <c r="S159" s="12">
        <f>R159*(1-'Retiree Assumptions'!$F$8)</f>
        <v>169.42523982399123</v>
      </c>
      <c r="T159" s="12">
        <f>S159/(Calculations!$C$27^($A159-1+Calculations!$B$6/30))</f>
        <v>113.92846900280099</v>
      </c>
      <c r="U159" s="23">
        <f t="shared" si="164"/>
        <v>110.56058618509807</v>
      </c>
      <c r="W159">
        <f t="shared" si="204"/>
        <v>5</v>
      </c>
      <c r="X159">
        <f t="shared" si="179"/>
        <v>2037</v>
      </c>
      <c r="Y159">
        <f t="shared" si="180"/>
        <v>54</v>
      </c>
      <c r="Z159">
        <f t="shared" si="167"/>
        <v>52</v>
      </c>
      <c r="AA159" s="12">
        <f>S159*12*Subsidy!$I$15/Subsidy!$I$14</f>
        <v>1626.4823023103161</v>
      </c>
      <c r="AB159" s="12">
        <f>SUM(S$5:S159)*Subsidy!$I$15/Subsidy!$I$14</f>
        <v>18216.574394722982</v>
      </c>
      <c r="AC159" s="12">
        <f>N159*Subsidy!$E$15/Subsidy!$E$14</f>
        <v>1293.9142575907179</v>
      </c>
      <c r="AD159" s="12">
        <f t="shared" si="168"/>
        <v>15526.971091088613</v>
      </c>
      <c r="AE159" s="12">
        <f>$AP159*AC159/(Calculations!$D$27^(A159-1+Calculations!$B$6/30))</f>
        <v>809.21290606686568</v>
      </c>
      <c r="AF159" s="12">
        <f>IF(AE159=0,0,SUM(AE159:AE$903)*AC159/AE159)</f>
        <v>462297.25460643228</v>
      </c>
      <c r="AH159" s="164">
        <f>VLOOKUP(E159,Rates2,5)*VLOOKUP(E159,Mort_Imp_Retirees,C159-'Mort Imp Cume'!$C$4+2)</f>
        <v>1.7817005586369215E-4</v>
      </c>
      <c r="AI159" s="16">
        <f t="shared" si="169"/>
        <v>0.99982182994413626</v>
      </c>
      <c r="AJ159" s="164">
        <f>VLOOKUP(F159,Rates2,6)*VLOOKUP(F159,Mort_Imp_Survivors,C159-'Mort Imp Cume'!$C$4+2)</f>
        <v>7.6396476515219622E-5</v>
      </c>
      <c r="AK159" s="16">
        <f t="shared" si="170"/>
        <v>0.99992360352348475</v>
      </c>
      <c r="AL159" s="164">
        <f>VLOOKUP(F159,Rates2,7)*VLOOKUP(F159,Mort_Imp_Survivors,C159-'Mort Imp Cume'!$C$4+2)</f>
        <v>1.5226279700406064E-4</v>
      </c>
      <c r="AM159" s="16">
        <f t="shared" si="171"/>
        <v>0.99984773720299591</v>
      </c>
      <c r="AN159" s="108">
        <f>PRODUCT(AI$4:AI158)</f>
        <v>0.98049696239080164</v>
      </c>
      <c r="AO159" s="16">
        <f>PRODUCT(AK$4:AK158)</f>
        <v>0.98974158693079017</v>
      </c>
      <c r="AP159" s="16">
        <f>PRODUCT(AM$4:AM158)</f>
        <v>0.97773396817220037</v>
      </c>
      <c r="AQ159" s="16">
        <f t="shared" si="172"/>
        <v>0.97043861953749133</v>
      </c>
      <c r="AR159" s="16">
        <f t="shared" si="173"/>
        <v>1.0058342853310335E-2</v>
      </c>
      <c r="AS159" s="16">
        <f t="shared" si="174"/>
        <v>1.7288989386742714E-4</v>
      </c>
      <c r="AT159" s="16">
        <f t="shared" si="175"/>
        <v>1.9200080765032629E-2</v>
      </c>
      <c r="AU159" s="16">
        <f t="shared" si="176"/>
        <v>3.0295684416570268E-4</v>
      </c>
      <c r="AV159" s="16">
        <f t="shared" si="177"/>
        <v>1.7469519856334959E-4</v>
      </c>
      <c r="AW159" s="30">
        <f>(SUMPRODUCT(AV$5:AV158,A$5:A158)+SUM(AV$5:AV158)*(Calculations!$B$6/30-0.5)+AV$4*Calculations!$B$6/30/2)/SUM(AV$4:AV158)</f>
        <v>87.301051235206245</v>
      </c>
      <c r="AX159" s="16"/>
      <c r="AY159" s="12"/>
      <c r="AZ159" s="12"/>
    </row>
    <row r="160" spans="1:52" x14ac:dyDescent="0.25">
      <c r="A160">
        <f t="shared" si="165"/>
        <v>156</v>
      </c>
      <c r="B160" t="str">
        <f t="shared" si="189"/>
        <v>January</v>
      </c>
      <c r="C160">
        <f t="shared" si="160"/>
        <v>2038</v>
      </c>
      <c r="D160">
        <f t="shared" si="191"/>
        <v>203801</v>
      </c>
      <c r="E160">
        <f t="shared" ref="E160:F160" si="208">E148+1</f>
        <v>55</v>
      </c>
      <c r="F160">
        <f t="shared" si="208"/>
        <v>53</v>
      </c>
      <c r="G160" s="12">
        <f>G159*IF($B160="January",1+IF(C160&gt;Personal!$L$18+1,Calculations!$B$22,Calculations!$B$21),1)</f>
        <v>3425.2637242522878</v>
      </c>
      <c r="H160" s="12">
        <f>IF(AND(Career!$F$15="Yes",$E160=62,$E159=61),G160,H159*IF($B160="January",(1+IF(C160&gt;Personal!$L$18+1,Calculations!$C$22,Calculations!$C$21)),1))</f>
        <v>3425.2637242522878</v>
      </c>
      <c r="I160" s="12">
        <f>H160*(1-'Retiree Assumptions'!$F$8)</f>
        <v>2671.7057049167847</v>
      </c>
      <c r="J160" s="12">
        <f>I160/(Calculations!$C$27^($A160-1+Calculations!$B$6/30))</f>
        <v>1791.9705224219799</v>
      </c>
      <c r="K160" s="23">
        <f t="shared" si="162"/>
        <v>1756.7086052823749</v>
      </c>
      <c r="L160" s="12">
        <f>L159*IF($B160="January",(1+IF(C160&gt;Personal!$L$18+1,Calculations!$B$22,Calculations!$B$21)),1)</f>
        <v>1883.895048338758</v>
      </c>
      <c r="M160" s="12">
        <f>IF(AND(Career!$F$15="Yes",$E160=62,$E159=61),L160,M159*IF($B160="January",(1+IF(C160&gt;Personal!$L$18+1,Calculations!$C$22,Calculations!$C$21)),1))</f>
        <v>1883.895048338758</v>
      </c>
      <c r="N160" s="12">
        <f>M160*(1-'Retiree Assumptions'!$F$10)</f>
        <v>1657.8276425381071</v>
      </c>
      <c r="O160" s="12">
        <f>N160/(Calculations!$C$27^$AW160)/(Calculations!$D$27^($A160-1-$AW160+Calculations!$B$6/30))</f>
        <v>1087.7793749032803</v>
      </c>
      <c r="P160" s="23">
        <f t="shared" si="163"/>
        <v>21.070337836042111</v>
      </c>
      <c r="Q160" s="12">
        <f>IF(OR(A160&lt;=360,$E160&lt;70),Q159*IF($B160="January",(1+IF(C160&gt;Personal!$L$18+1,Calculations!$B$22,Calculations!$B$21)),1),0)</f>
        <v>222.6421420763987</v>
      </c>
      <c r="R160" s="12">
        <f>IF(OR(A160&lt;=360,$E160&lt;70),IF(AND(Career!$F$15="Yes",$E160=62,$E159=61),Q160,R159*IF($B160="January",(1+IF(C160&gt;Personal!$L$18+1,Calculations!$C$22,Calculations!$C$21)),1)),0)</f>
        <v>222.6421420763987</v>
      </c>
      <c r="S160" s="12">
        <f>R160*(1-'Retiree Assumptions'!$F$8)</f>
        <v>173.660870819591</v>
      </c>
      <c r="T160" s="12">
        <f>S160/(Calculations!$C$27^($A160-1+Calculations!$B$6/30))</f>
        <v>116.47808395742869</v>
      </c>
      <c r="U160" s="23">
        <f t="shared" si="164"/>
        <v>113.00605765563378</v>
      </c>
      <c r="W160">
        <f t="shared" si="204"/>
        <v>5</v>
      </c>
      <c r="X160">
        <f t="shared" si="179"/>
        <v>2038</v>
      </c>
      <c r="Y160">
        <f t="shared" si="180"/>
        <v>55</v>
      </c>
      <c r="Z160">
        <f t="shared" si="167"/>
        <v>53</v>
      </c>
      <c r="AA160" s="12">
        <f>S160*12*Subsidy!$I$15/Subsidy!$I$14</f>
        <v>1667.1443598680735</v>
      </c>
      <c r="AB160" s="12">
        <f>SUM(S$5:S160)*Subsidy!$I$15/Subsidy!$I$14</f>
        <v>18355.503091378658</v>
      </c>
      <c r="AC160" s="12">
        <f>N160*Subsidy!$E$15/Subsidy!$E$14</f>
        <v>1326.2621140304857</v>
      </c>
      <c r="AD160" s="12">
        <f t="shared" si="168"/>
        <v>15915.145368365829</v>
      </c>
      <c r="AE160" s="12">
        <f>$AP160*AC160/(Calculations!$D$27^(A160-1+Calculations!$B$6/30))</f>
        <v>826.92955124076138</v>
      </c>
      <c r="AF160" s="12">
        <f>IF(AE160=0,0,SUM(AE160:AE$903)*AC160/AE160)</f>
        <v>462404.68549617083</v>
      </c>
      <c r="AH160" s="164">
        <f>VLOOKUP(E160,Rates2,5)*VLOOKUP(E160,Mort_Imp_Retirees,C160-'Mort Imp Cume'!$C$4+2)</f>
        <v>1.8844940144366039E-4</v>
      </c>
      <c r="AI160" s="16">
        <f t="shared" si="169"/>
        <v>0.99981155059855631</v>
      </c>
      <c r="AJ160" s="164">
        <f>VLOOKUP(F160,Rates2,6)*VLOOKUP(F160,Mort_Imp_Survivors,C160-'Mort Imp Cume'!$C$4+2)</f>
        <v>8.2138221137220574E-5</v>
      </c>
      <c r="AK160" s="16">
        <f t="shared" si="170"/>
        <v>0.99991786177886277</v>
      </c>
      <c r="AL160" s="164">
        <f>VLOOKUP(F160,Rates2,7)*VLOOKUP(F160,Mort_Imp_Survivors,C160-'Mort Imp Cume'!$C$4+2)</f>
        <v>1.481634155726248E-4</v>
      </c>
      <c r="AM160" s="16">
        <f t="shared" si="171"/>
        <v>0.99985183658442733</v>
      </c>
      <c r="AN160" s="108">
        <f>PRODUCT(AI$4:AI159)</f>
        <v>0.98032226719223825</v>
      </c>
      <c r="AO160" s="16">
        <f>PRODUCT(AK$4:AK159)</f>
        <v>0.98966597416088808</v>
      </c>
      <c r="AP160" s="16">
        <f>PRODUCT(AM$4:AM159)</f>
        <v>0.97758509566348062</v>
      </c>
      <c r="AQ160" s="16">
        <f t="shared" si="172"/>
        <v>0.97019159155241685</v>
      </c>
      <c r="AR160" s="16">
        <f t="shared" si="173"/>
        <v>1.0130675639821365E-2</v>
      </c>
      <c r="AS160" s="16">
        <f t="shared" si="174"/>
        <v>1.828170072164483E-4</v>
      </c>
      <c r="AT160" s="16">
        <f t="shared" si="175"/>
        <v>1.9370047200900069E-2</v>
      </c>
      <c r="AU160" s="16">
        <f t="shared" si="176"/>
        <v>3.0768560686171217E-4</v>
      </c>
      <c r="AV160" s="16">
        <f t="shared" si="177"/>
        <v>1.8474114447426942E-4</v>
      </c>
      <c r="AW160" s="30">
        <f>(SUMPRODUCT(AV$5:AV159,A$5:A159)+SUM(AV$5:AV159)*(Calculations!$B$6/30-0.5)+AV$4*Calculations!$B$6/30/2)/SUM(AV$4:AV159)</f>
        <v>87.90650863279717</v>
      </c>
      <c r="AX160" s="16"/>
      <c r="AY160" s="12"/>
      <c r="AZ160" s="12"/>
    </row>
    <row r="161" spans="1:52" x14ac:dyDescent="0.25">
      <c r="A161">
        <f t="shared" si="165"/>
        <v>157</v>
      </c>
      <c r="B161" t="str">
        <f t="shared" si="189"/>
        <v>February</v>
      </c>
      <c r="C161">
        <f t="shared" si="160"/>
        <v>2038</v>
      </c>
      <c r="D161">
        <f t="shared" si="191"/>
        <v>203802</v>
      </c>
      <c r="E161">
        <f t="shared" ref="E161:F161" si="209">E149+1</f>
        <v>55</v>
      </c>
      <c r="F161">
        <f t="shared" si="209"/>
        <v>53</v>
      </c>
      <c r="G161" s="12">
        <f>G160*IF($B161="January",1+IF(C161&gt;Personal!$L$18+1,Calculations!$B$22,Calculations!$B$21),1)</f>
        <v>3425.2637242522878</v>
      </c>
      <c r="H161" s="12">
        <f>IF(AND(Career!$F$15="Yes",$E161=62,$E160=61),G161,H160*IF($B161="January",(1+IF(C161&gt;Personal!$L$18+1,Calculations!$C$22,Calculations!$C$21)),1))</f>
        <v>3425.2637242522878</v>
      </c>
      <c r="I161" s="12">
        <f>H161*(1-'Retiree Assumptions'!$F$8)</f>
        <v>2671.7057049167847</v>
      </c>
      <c r="J161" s="12">
        <f>I161/(Calculations!$C$27^($A161-1+Calculations!$B$6/30))</f>
        <v>1787.3884722439143</v>
      </c>
      <c r="K161" s="23">
        <f t="shared" si="162"/>
        <v>1751.8865152714425</v>
      </c>
      <c r="L161" s="12">
        <f>L160*IF($B161="January",(1+IF(C161&gt;Personal!$L$18+1,Calculations!$B$22,Calculations!$B$21)),1)</f>
        <v>1883.895048338758</v>
      </c>
      <c r="M161" s="12">
        <f>IF(AND(Career!$F$15="Yes",$E161=62,$E160=61),L161,M160*IF($B161="January",(1+IF(C161&gt;Personal!$L$18+1,Calculations!$C$22,Calculations!$C$21)),1))</f>
        <v>1883.895048338758</v>
      </c>
      <c r="N161" s="12">
        <f>M161*(1-'Retiree Assumptions'!$F$10)</f>
        <v>1657.8276425381071</v>
      </c>
      <c r="O161" s="12">
        <f>N161/(Calculations!$C$27^$AW161)/(Calculations!$D$27^($A161-1-$AW161+Calculations!$B$6/30))</f>
        <v>1084.8712215253133</v>
      </c>
      <c r="P161" s="23">
        <f t="shared" si="163"/>
        <v>21.209226170760353</v>
      </c>
      <c r="Q161" s="12">
        <f>IF(OR(A161&lt;=360,$E161&lt;70),Q160*IF($B161="January",(1+IF(C161&gt;Personal!$L$18+1,Calculations!$B$22,Calculations!$B$21)),1),0)</f>
        <v>222.6421420763987</v>
      </c>
      <c r="R161" s="12">
        <f>IF(OR(A161&lt;=360,$E161&lt;70),IF(AND(Career!$F$15="Yes",$E161=62,$E160=61),Q161,R160*IF($B161="January",(1+IF(C161&gt;Personal!$L$18+1,Calculations!$C$22,Calculations!$C$21)),1)),0)</f>
        <v>222.6421420763987</v>
      </c>
      <c r="S161" s="12">
        <f>R161*(1-'Retiree Assumptions'!$F$8)</f>
        <v>173.660870819591</v>
      </c>
      <c r="T161" s="12">
        <f>S161/(Calculations!$C$27^($A161-1+Calculations!$B$6/30))</f>
        <v>116.18025069585443</v>
      </c>
      <c r="U161" s="23">
        <f t="shared" si="164"/>
        <v>112.68660422156282</v>
      </c>
      <c r="W161">
        <f t="shared" si="204"/>
        <v>5</v>
      </c>
      <c r="X161">
        <f t="shared" si="179"/>
        <v>2038</v>
      </c>
      <c r="Y161">
        <f t="shared" si="180"/>
        <v>55</v>
      </c>
      <c r="Z161">
        <f t="shared" si="167"/>
        <v>53</v>
      </c>
      <c r="AA161" s="12">
        <f>S161*12*Subsidy!$I$15/Subsidy!$I$14</f>
        <v>1667.1443598680735</v>
      </c>
      <c r="AB161" s="12">
        <f>SUM(S$5:S161)*Subsidy!$I$15/Subsidy!$I$14</f>
        <v>18494.43178803433</v>
      </c>
      <c r="AC161" s="12">
        <f>N161*Subsidy!$E$15/Subsidy!$E$14</f>
        <v>1326.2621140304857</v>
      </c>
      <c r="AD161" s="12">
        <f t="shared" si="168"/>
        <v>15915.145368365829</v>
      </c>
      <c r="AE161" s="12">
        <f>$AP161*AC161/(Calculations!$D$27^(A161-1+Calculations!$B$6/30))</f>
        <v>824.42687175444519</v>
      </c>
      <c r="AF161" s="12">
        <f>IF(AE161=0,0,SUM(AE161:AE$903)*AC161/AE161)</f>
        <v>462478.10060193529</v>
      </c>
      <c r="AH161" s="164">
        <f>VLOOKUP(E161,Rates2,5)*VLOOKUP(E161,Mort_Imp_Retirees,C161-'Mort Imp Cume'!$C$4+2)</f>
        <v>1.8844940144366039E-4</v>
      </c>
      <c r="AI161" s="16">
        <f t="shared" si="169"/>
        <v>0.99981155059855631</v>
      </c>
      <c r="AJ161" s="164">
        <f>VLOOKUP(F161,Rates2,6)*VLOOKUP(F161,Mort_Imp_Survivors,C161-'Mort Imp Cume'!$C$4+2)</f>
        <v>8.2138221137220574E-5</v>
      </c>
      <c r="AK161" s="16">
        <f t="shared" si="170"/>
        <v>0.99991786177886277</v>
      </c>
      <c r="AL161" s="164">
        <f>VLOOKUP(F161,Rates2,7)*VLOOKUP(F161,Mort_Imp_Survivors,C161-'Mort Imp Cume'!$C$4+2)</f>
        <v>1.481634155726248E-4</v>
      </c>
      <c r="AM161" s="16">
        <f t="shared" si="171"/>
        <v>0.99985183658442733</v>
      </c>
      <c r="AN161" s="108">
        <f>PRODUCT(AI$4:AI160)</f>
        <v>0.98013752604776394</v>
      </c>
      <c r="AO161" s="16">
        <f>PRODUCT(AK$4:AK160)</f>
        <v>0.98958468475825045</v>
      </c>
      <c r="AP161" s="16">
        <f>PRODUCT(AM$4:AM160)</f>
        <v>0.97744025331669415</v>
      </c>
      <c r="AQ161" s="16">
        <f t="shared" si="172"/>
        <v>0.96992908473370798</v>
      </c>
      <c r="AR161" s="16">
        <f t="shared" si="173"/>
        <v>1.0208441314055967E-2</v>
      </c>
      <c r="AS161" s="16">
        <f t="shared" si="174"/>
        <v>1.8276754202690415E-4</v>
      </c>
      <c r="AT161" s="16">
        <f t="shared" si="175"/>
        <v>1.9549994275763427E-2</v>
      </c>
      <c r="AU161" s="16">
        <f t="shared" si="176"/>
        <v>3.1247967647262537E-4</v>
      </c>
      <c r="AV161" s="16">
        <f t="shared" si="177"/>
        <v>1.8470633011617122E-4</v>
      </c>
      <c r="AW161" s="30">
        <f>(SUMPRODUCT(AV$5:AV160,A$5:A160)+SUM(AV$5:AV160)*(Calculations!$B$6/30-0.5)+AV$4*Calculations!$B$6/30/2)/SUM(AV$4:AV160)</f>
        <v>88.544497643085407</v>
      </c>
      <c r="AX161" s="16"/>
      <c r="AY161" s="12"/>
      <c r="AZ161" s="12"/>
    </row>
    <row r="162" spans="1:52" x14ac:dyDescent="0.25">
      <c r="A162">
        <f t="shared" si="165"/>
        <v>158</v>
      </c>
      <c r="B162" t="str">
        <f t="shared" si="189"/>
        <v>March</v>
      </c>
      <c r="C162">
        <f t="shared" si="160"/>
        <v>2038</v>
      </c>
      <c r="D162">
        <f t="shared" si="191"/>
        <v>203803</v>
      </c>
      <c r="E162">
        <f t="shared" ref="E162:F162" si="210">E150+1</f>
        <v>55</v>
      </c>
      <c r="F162">
        <f t="shared" si="210"/>
        <v>53</v>
      </c>
      <c r="G162" s="12">
        <f>G161*IF($B162="January",1+IF(C162&gt;Personal!$L$18+1,Calculations!$B$22,Calculations!$B$21),1)</f>
        <v>3425.2637242522878</v>
      </c>
      <c r="H162" s="12">
        <f>IF(AND(Career!$F$15="Yes",$E162=62,$E161=61),G162,H161*IF($B162="January",(1+IF(C162&gt;Personal!$L$18+1,Calculations!$C$22,Calculations!$C$21)),1))</f>
        <v>3425.2637242522878</v>
      </c>
      <c r="I162" s="12">
        <f>H162*(1-'Retiree Assumptions'!$F$8)</f>
        <v>2671.7057049167847</v>
      </c>
      <c r="J162" s="12">
        <f>I162/(Calculations!$C$27^($A162-1+Calculations!$B$6/30))</f>
        <v>1782.8181383209835</v>
      </c>
      <c r="K162" s="23">
        <f t="shared" si="162"/>
        <v>1747.077661691415</v>
      </c>
      <c r="L162" s="12">
        <f>L161*IF($B162="January",(1+IF(C162&gt;Personal!$L$18+1,Calculations!$B$22,Calculations!$B$21)),1)</f>
        <v>1883.895048338758</v>
      </c>
      <c r="M162" s="12">
        <f>IF(AND(Career!$F$15="Yes",$E162=62,$E161=61),L162,M161*IF($B162="January",(1+IF(C162&gt;Personal!$L$18+1,Calculations!$C$22,Calculations!$C$21)),1))</f>
        <v>1883.895048338758</v>
      </c>
      <c r="N162" s="12">
        <f>M162*(1-'Retiree Assumptions'!$F$10)</f>
        <v>1657.8276425381071</v>
      </c>
      <c r="O162" s="12">
        <f>N162/(Calculations!$C$27^$AW162)/(Calculations!$D$27^($A162-1-$AW162+Calculations!$B$6/30))</f>
        <v>1081.9699138561159</v>
      </c>
      <c r="P162" s="23">
        <f t="shared" si="163"/>
        <v>21.347120576656916</v>
      </c>
      <c r="Q162" s="12">
        <f>IF(OR(A162&lt;=360,$E162&lt;70),Q161*IF($B162="January",(1+IF(C162&gt;Personal!$L$18+1,Calculations!$B$22,Calculations!$B$21)),1),0)</f>
        <v>222.6421420763987</v>
      </c>
      <c r="R162" s="12">
        <f>IF(OR(A162&lt;=360,$E162&lt;70),IF(AND(Career!$F$15="Yes",$E162=62,$E161=61),Q162,R161*IF($B162="January",(1+IF(C162&gt;Personal!$L$18+1,Calculations!$C$22,Calculations!$C$21)),1)),0)</f>
        <v>222.6421420763987</v>
      </c>
      <c r="S162" s="12">
        <f>R162*(1-'Retiree Assumptions'!$F$8)</f>
        <v>173.660870819591</v>
      </c>
      <c r="T162" s="12">
        <f>S162/(Calculations!$C$27^($A162-1+Calculations!$B$6/30))</f>
        <v>115.88317899086393</v>
      </c>
      <c r="U162" s="23">
        <f t="shared" si="164"/>
        <v>112.36805384082068</v>
      </c>
      <c r="W162">
        <f t="shared" si="204"/>
        <v>5</v>
      </c>
      <c r="X162">
        <f t="shared" si="179"/>
        <v>2038</v>
      </c>
      <c r="Y162">
        <f t="shared" si="180"/>
        <v>55</v>
      </c>
      <c r="Z162">
        <f t="shared" si="167"/>
        <v>53</v>
      </c>
      <c r="AA162" s="12">
        <f>S162*12*Subsidy!$I$15/Subsidy!$I$14</f>
        <v>1667.1443598680735</v>
      </c>
      <c r="AB162" s="12">
        <f>SUM(S$5:S162)*Subsidy!$I$15/Subsidy!$I$14</f>
        <v>18633.360484690005</v>
      </c>
      <c r="AC162" s="12">
        <f>N162*Subsidy!$E$15/Subsidy!$E$14</f>
        <v>1326.2621140304857</v>
      </c>
      <c r="AD162" s="12">
        <f t="shared" si="168"/>
        <v>15915.145368365829</v>
      </c>
      <c r="AE162" s="12">
        <f>$AP162*AC162/(Calculations!$D$27^(A162-1+Calculations!$B$6/30))</f>
        <v>821.93176655858906</v>
      </c>
      <c r="AF162" s="12">
        <f>IF(AE162=0,0,SUM(AE162:AE$903)*AC162/AE162)</f>
        <v>462551.73857098259</v>
      </c>
      <c r="AH162" s="164">
        <f>VLOOKUP(E162,Rates2,5)*VLOOKUP(E162,Mort_Imp_Retirees,C162-'Mort Imp Cume'!$C$4+2)</f>
        <v>1.8844940144366039E-4</v>
      </c>
      <c r="AI162" s="16">
        <f t="shared" si="169"/>
        <v>0.99981155059855631</v>
      </c>
      <c r="AJ162" s="164">
        <f>VLOOKUP(F162,Rates2,6)*VLOOKUP(F162,Mort_Imp_Survivors,C162-'Mort Imp Cume'!$C$4+2)</f>
        <v>8.2138221137220574E-5</v>
      </c>
      <c r="AK162" s="16">
        <f t="shared" si="170"/>
        <v>0.99991786177886277</v>
      </c>
      <c r="AL162" s="164">
        <f>VLOOKUP(F162,Rates2,7)*VLOOKUP(F162,Mort_Imp_Survivors,C162-'Mort Imp Cume'!$C$4+2)</f>
        <v>1.481634155726248E-4</v>
      </c>
      <c r="AM162" s="16">
        <f t="shared" si="171"/>
        <v>0.99985183658442733</v>
      </c>
      <c r="AN162" s="108">
        <f>PRODUCT(AI$4:AI161)</f>
        <v>0.97995281971764769</v>
      </c>
      <c r="AO162" s="16">
        <f>PRODUCT(AK$4:AK161)</f>
        <v>0.9895034020325798</v>
      </c>
      <c r="AP162" s="16">
        <f>PRODUCT(AM$4:AM161)</f>
        <v>0.97729543243024453</v>
      </c>
      <c r="AQ162" s="16">
        <f t="shared" si="172"/>
        <v>0.96966664894203169</v>
      </c>
      <c r="AR162" s="16">
        <f t="shared" si="173"/>
        <v>1.0286170775615951E-2</v>
      </c>
      <c r="AS162" s="16">
        <f t="shared" si="174"/>
        <v>1.8271809022126235E-4</v>
      </c>
      <c r="AT162" s="16">
        <f t="shared" si="175"/>
        <v>1.9729865223864006E-2</v>
      </c>
      <c r="AU162" s="16">
        <f t="shared" si="176"/>
        <v>3.1731505848834815E-4</v>
      </c>
      <c r="AV162" s="16">
        <f t="shared" si="177"/>
        <v>1.8467152231881794E-4</v>
      </c>
      <c r="AW162" s="30">
        <f>(SUMPRODUCT(AV$5:AV161,A$5:A161)+SUM(AV$5:AV161)*(Calculations!$B$6/30-0.5)+AV$4*Calculations!$B$6/30/2)/SUM(AV$4:AV161)</f>
        <v>89.179824786467989</v>
      </c>
      <c r="AX162" s="16"/>
      <c r="AY162" s="12"/>
      <c r="AZ162" s="12"/>
    </row>
    <row r="163" spans="1:52" x14ac:dyDescent="0.25">
      <c r="A163">
        <f t="shared" si="165"/>
        <v>159</v>
      </c>
      <c r="B163" t="str">
        <f t="shared" si="189"/>
        <v>April</v>
      </c>
      <c r="C163">
        <f t="shared" si="160"/>
        <v>2038</v>
      </c>
      <c r="D163">
        <f t="shared" si="191"/>
        <v>203804</v>
      </c>
      <c r="E163">
        <f t="shared" ref="E163:F163" si="211">E151+1</f>
        <v>55</v>
      </c>
      <c r="F163">
        <f t="shared" si="211"/>
        <v>53</v>
      </c>
      <c r="G163" s="12">
        <f>G162*IF($B163="January",1+IF(C163&gt;Personal!$L$18+1,Calculations!$B$22,Calculations!$B$21),1)</f>
        <v>3425.2637242522878</v>
      </c>
      <c r="H163" s="12">
        <f>IF(AND(Career!$F$15="Yes",$E163=62,$E162=61),G163,H162*IF($B163="January",(1+IF(C163&gt;Personal!$L$18+1,Calculations!$C$22,Calculations!$C$21)),1))</f>
        <v>3425.2637242522878</v>
      </c>
      <c r="I163" s="12">
        <f>H163*(1-'Retiree Assumptions'!$F$8)</f>
        <v>2671.7057049167847</v>
      </c>
      <c r="J163" s="12">
        <f>I163/(Calculations!$C$27^($A163-1+Calculations!$B$6/30))</f>
        <v>1778.2594906948432</v>
      </c>
      <c r="K163" s="23">
        <f t="shared" si="162"/>
        <v>1742.2820082088551</v>
      </c>
      <c r="L163" s="12">
        <f>L162*IF($B163="January",(1+IF(C163&gt;Personal!$L$18+1,Calculations!$B$22,Calculations!$B$21)),1)</f>
        <v>1883.895048338758</v>
      </c>
      <c r="M163" s="12">
        <f>IF(AND(Career!$F$15="Yes",$E163=62,$E162=61),L163,M162*IF($B163="January",(1+IF(C163&gt;Personal!$L$18+1,Calculations!$C$22,Calculations!$C$21)),1))</f>
        <v>1883.895048338758</v>
      </c>
      <c r="N163" s="12">
        <f>M163*(1-'Retiree Assumptions'!$F$10)</f>
        <v>1657.8276425381071</v>
      </c>
      <c r="O163" s="12">
        <f>N163/(Calculations!$C$27^$AW163)/(Calculations!$D$27^($A163-1-$AW163+Calculations!$B$6/30))</f>
        <v>1079.075463896422</v>
      </c>
      <c r="P163" s="23">
        <f t="shared" si="163"/>
        <v>21.48402567590955</v>
      </c>
      <c r="Q163" s="12">
        <f>IF(OR(A163&lt;=360,$E163&lt;70),Q162*IF($B163="January",(1+IF(C163&gt;Personal!$L$18+1,Calculations!$B$22,Calculations!$B$21)),1),0)</f>
        <v>222.6421420763987</v>
      </c>
      <c r="R163" s="12">
        <f>IF(OR(A163&lt;=360,$E163&lt;70),IF(AND(Career!$F$15="Yes",$E163=62,$E162=61),Q163,R162*IF($B163="January",(1+IF(C163&gt;Personal!$L$18+1,Calculations!$C$22,Calculations!$C$21)),1)),0)</f>
        <v>222.6421420763987</v>
      </c>
      <c r="S163" s="12">
        <f>R163*(1-'Retiree Assumptions'!$F$8)</f>
        <v>173.660870819591</v>
      </c>
      <c r="T163" s="12">
        <f>S163/(Calculations!$C$27^($A163-1+Calculations!$B$6/30))</f>
        <v>115.58686689516479</v>
      </c>
      <c r="U163" s="23">
        <f t="shared" si="164"/>
        <v>112.05040396059293</v>
      </c>
      <c r="W163">
        <f t="shared" si="204"/>
        <v>5</v>
      </c>
      <c r="X163">
        <f t="shared" si="179"/>
        <v>2038</v>
      </c>
      <c r="Y163">
        <f t="shared" si="180"/>
        <v>55</v>
      </c>
      <c r="Z163">
        <f t="shared" si="167"/>
        <v>53</v>
      </c>
      <c r="AA163" s="12">
        <f>S163*12*Subsidy!$I$15/Subsidy!$I$14</f>
        <v>1667.1443598680735</v>
      </c>
      <c r="AB163" s="12">
        <f>SUM(S$5:S163)*Subsidy!$I$15/Subsidy!$I$14</f>
        <v>18772.289181345677</v>
      </c>
      <c r="AC163" s="12">
        <f>N163*Subsidy!$E$15/Subsidy!$E$14</f>
        <v>1326.2621140304857</v>
      </c>
      <c r="AD163" s="12">
        <f t="shared" si="168"/>
        <v>15915.145368365829</v>
      </c>
      <c r="AE163" s="12">
        <f>$AP163*AC163/(Calculations!$D$27^(A163-1+Calculations!$B$6/30))</f>
        <v>819.44421272981219</v>
      </c>
      <c r="AF163" s="12">
        <f>IF(AE163=0,0,SUM(AE163:AE$903)*AC163/AE163)</f>
        <v>462625.60007985</v>
      </c>
      <c r="AH163" s="164">
        <f>VLOOKUP(E163,Rates2,5)*VLOOKUP(E163,Mort_Imp_Retirees,C163-'Mort Imp Cume'!$C$4+2)</f>
        <v>1.8844940144366039E-4</v>
      </c>
      <c r="AI163" s="16">
        <f t="shared" si="169"/>
        <v>0.99981155059855631</v>
      </c>
      <c r="AJ163" s="164">
        <f>VLOOKUP(F163,Rates2,6)*VLOOKUP(F163,Mort_Imp_Survivors,C163-'Mort Imp Cume'!$C$4+2)</f>
        <v>8.2138221137220574E-5</v>
      </c>
      <c r="AK163" s="16">
        <f t="shared" si="170"/>
        <v>0.99991786177886277</v>
      </c>
      <c r="AL163" s="164">
        <f>VLOOKUP(F163,Rates2,7)*VLOOKUP(F163,Mort_Imp_Survivors,C163-'Mort Imp Cume'!$C$4+2)</f>
        <v>1.481634155726248E-4</v>
      </c>
      <c r="AM163" s="16">
        <f t="shared" si="171"/>
        <v>0.99985183658442733</v>
      </c>
      <c r="AN163" s="108">
        <f>PRODUCT(AI$4:AI162)</f>
        <v>0.97976814819532887</v>
      </c>
      <c r="AO163" s="16">
        <f>PRODUCT(AK$4:AK162)</f>
        <v>0.98942212598332757</v>
      </c>
      <c r="AP163" s="16">
        <f>PRODUCT(AM$4:AM162)</f>
        <v>0.97715063300095206</v>
      </c>
      <c r="AQ163" s="16">
        <f t="shared" si="172"/>
        <v>0.96940428415817026</v>
      </c>
      <c r="AR163" s="16">
        <f t="shared" si="173"/>
        <v>1.0363864037158631E-2</v>
      </c>
      <c r="AS163" s="16">
        <f t="shared" si="174"/>
        <v>1.8266865179590168E-4</v>
      </c>
      <c r="AT163" s="16">
        <f t="shared" si="175"/>
        <v>1.9909660069864912E-2</v>
      </c>
      <c r="AU163" s="16">
        <f t="shared" si="176"/>
        <v>3.2219173480619798E-4</v>
      </c>
      <c r="AV163" s="16">
        <f t="shared" si="177"/>
        <v>1.8463672108097326E-4</v>
      </c>
      <c r="AW163" s="30">
        <f>(SUMPRODUCT(AV$5:AV162,A$5:A162)+SUM(AV$5:AV162)*(Calculations!$B$6/30-0.5)+AV$4*Calculations!$B$6/30/2)/SUM(AV$4:AV162)</f>
        <v>89.812562827833759</v>
      </c>
      <c r="AX163" s="16"/>
      <c r="AY163" s="12"/>
      <c r="AZ163" s="12"/>
    </row>
    <row r="164" spans="1:52" x14ac:dyDescent="0.25">
      <c r="A164">
        <f t="shared" si="165"/>
        <v>160</v>
      </c>
      <c r="B164" t="str">
        <f t="shared" si="189"/>
        <v>May</v>
      </c>
      <c r="C164">
        <f t="shared" si="160"/>
        <v>2038</v>
      </c>
      <c r="D164">
        <f t="shared" si="191"/>
        <v>203805</v>
      </c>
      <c r="E164">
        <f t="shared" ref="E164:F164" si="212">E152+1</f>
        <v>55</v>
      </c>
      <c r="F164">
        <f t="shared" si="212"/>
        <v>53</v>
      </c>
      <c r="G164" s="12">
        <f>G163*IF($B164="January",1+IF(C164&gt;Personal!$L$18+1,Calculations!$B$22,Calculations!$B$21),1)</f>
        <v>3425.2637242522878</v>
      </c>
      <c r="H164" s="12">
        <f>IF(AND(Career!$F$15="Yes",$E164=62,$E163=61),G164,H163*IF($B164="January",(1+IF(C164&gt;Personal!$L$18+1,Calculations!$C$22,Calculations!$C$21)),1))</f>
        <v>3425.2637242522878</v>
      </c>
      <c r="I164" s="12">
        <f>H164*(1-'Retiree Assumptions'!$F$8)</f>
        <v>2671.7057049167847</v>
      </c>
      <c r="J164" s="12">
        <f>I164/(Calculations!$C$27^($A164-1+Calculations!$B$6/30))</f>
        <v>1773.7124994837538</v>
      </c>
      <c r="K164" s="23">
        <f t="shared" si="162"/>
        <v>1737.4995185900607</v>
      </c>
      <c r="L164" s="12">
        <f>L163*IF($B164="January",(1+IF(C164&gt;Personal!$L$18+1,Calculations!$B$22,Calculations!$B$21)),1)</f>
        <v>1883.895048338758</v>
      </c>
      <c r="M164" s="12">
        <f>IF(AND(Career!$F$15="Yes",$E164=62,$E163=61),L164,M163*IF($B164="January",(1+IF(C164&gt;Personal!$L$18+1,Calculations!$C$22,Calculations!$C$21)),1))</f>
        <v>1883.895048338758</v>
      </c>
      <c r="N164" s="12">
        <f>M164*(1-'Retiree Assumptions'!$F$10)</f>
        <v>1657.8276425381071</v>
      </c>
      <c r="O164" s="12">
        <f>N164/(Calculations!$C$27^$AW164)/(Calculations!$D$27^($A164-1-$AW164+Calculations!$B$6/30))</f>
        <v>1076.1878824705796</v>
      </c>
      <c r="P164" s="23">
        <f t="shared" si="163"/>
        <v>21.619946072270615</v>
      </c>
      <c r="Q164" s="12">
        <f>IF(OR(A164&lt;=360,$E164&lt;70),Q163*IF($B164="January",(1+IF(C164&gt;Personal!$L$18+1,Calculations!$B$22,Calculations!$B$21)),1),0)</f>
        <v>222.6421420763987</v>
      </c>
      <c r="R164" s="12">
        <f>IF(OR(A164&lt;=360,$E164&lt;70),IF(AND(Career!$F$15="Yes",$E164=62,$E163=61),Q164,R163*IF($B164="January",(1+IF(C164&gt;Personal!$L$18+1,Calculations!$C$22,Calculations!$C$21)),1)),0)</f>
        <v>222.6421420763987</v>
      </c>
      <c r="S164" s="12">
        <f>R164*(1-'Retiree Assumptions'!$F$8)</f>
        <v>173.660870819591</v>
      </c>
      <c r="T164" s="12">
        <f>S164/(Calculations!$C$27^($A164-1+Calculations!$B$6/30))</f>
        <v>115.29131246644398</v>
      </c>
      <c r="U164" s="23">
        <f t="shared" si="164"/>
        <v>111.73365203528178</v>
      </c>
      <c r="W164">
        <f t="shared" si="204"/>
        <v>5</v>
      </c>
      <c r="X164">
        <f t="shared" si="179"/>
        <v>2038</v>
      </c>
      <c r="Y164">
        <f t="shared" si="180"/>
        <v>55</v>
      </c>
      <c r="Z164">
        <f t="shared" si="167"/>
        <v>53</v>
      </c>
      <c r="AA164" s="12">
        <f>S164*12*Subsidy!$I$15/Subsidy!$I$14</f>
        <v>1667.1443598680735</v>
      </c>
      <c r="AB164" s="12">
        <f>SUM(S$5:S164)*Subsidy!$I$15/Subsidy!$I$14</f>
        <v>18911.217878001353</v>
      </c>
      <c r="AC164" s="12">
        <f>N164*Subsidy!$E$15/Subsidy!$E$14</f>
        <v>1326.2621140304857</v>
      </c>
      <c r="AD164" s="12">
        <f t="shared" si="168"/>
        <v>15915.145368365829</v>
      </c>
      <c r="AE164" s="12">
        <f>$AP164*AC164/(Calculations!$D$27^(A164-1+Calculations!$B$6/30))</f>
        <v>816.96418741411003</v>
      </c>
      <c r="AF164" s="12">
        <f>IF(AE164=0,0,SUM(AE164:AE$903)*AC164/AE164)</f>
        <v>462699.68580712826</v>
      </c>
      <c r="AH164" s="164">
        <f>VLOOKUP(E164,Rates2,5)*VLOOKUP(E164,Mort_Imp_Retirees,C164-'Mort Imp Cume'!$C$4+2)</f>
        <v>1.8844940144366039E-4</v>
      </c>
      <c r="AI164" s="16">
        <f t="shared" si="169"/>
        <v>0.99981155059855631</v>
      </c>
      <c r="AJ164" s="164">
        <f>VLOOKUP(F164,Rates2,6)*VLOOKUP(F164,Mort_Imp_Survivors,C164-'Mort Imp Cume'!$C$4+2)</f>
        <v>8.2138221137220574E-5</v>
      </c>
      <c r="AK164" s="16">
        <f t="shared" si="170"/>
        <v>0.99991786177886277</v>
      </c>
      <c r="AL164" s="164">
        <f>VLOOKUP(F164,Rates2,7)*VLOOKUP(F164,Mort_Imp_Survivors,C164-'Mort Imp Cume'!$C$4+2)</f>
        <v>1.481634155726248E-4</v>
      </c>
      <c r="AM164" s="16">
        <f t="shared" si="171"/>
        <v>0.99985183658442733</v>
      </c>
      <c r="AN164" s="108">
        <f>PRODUCT(AI$4:AI163)</f>
        <v>0.97958351147424783</v>
      </c>
      <c r="AO164" s="16">
        <f>PRODUCT(AK$4:AK163)</f>
        <v>0.98934085660994553</v>
      </c>
      <c r="AP164" s="16">
        <f>PRODUCT(AM$4:AM163)</f>
        <v>0.97700585502563764</v>
      </c>
      <c r="AQ164" s="16">
        <f t="shared" si="172"/>
        <v>0.96914199036291071</v>
      </c>
      <c r="AR164" s="16">
        <f t="shared" si="173"/>
        <v>1.0441521111337077E-2</v>
      </c>
      <c r="AS164" s="16">
        <f t="shared" si="174"/>
        <v>1.8261922674720168E-4</v>
      </c>
      <c r="AT164" s="16">
        <f t="shared" si="175"/>
        <v>2.0089378838421972E-2</v>
      </c>
      <c r="AU164" s="16">
        <f t="shared" si="176"/>
        <v>3.2710968733024037E-4</v>
      </c>
      <c r="AV164" s="16">
        <f t="shared" si="177"/>
        <v>1.8460192640140104E-4</v>
      </c>
      <c r="AW164" s="30">
        <f>(SUMPRODUCT(AV$5:AV163,A$5:A163)+SUM(AV$5:AV163)*(Calculations!$B$6/30-0.5)+AV$4*Calculations!$B$6/30/2)/SUM(AV$4:AV163)</f>
        <v>90.442781872787307</v>
      </c>
      <c r="AX164" s="16"/>
      <c r="AY164" s="12"/>
      <c r="AZ164" s="12"/>
    </row>
    <row r="165" spans="1:52" x14ac:dyDescent="0.25">
      <c r="A165">
        <f t="shared" si="165"/>
        <v>161</v>
      </c>
      <c r="B165" t="str">
        <f t="shared" si="189"/>
        <v>June</v>
      </c>
      <c r="C165">
        <f t="shared" si="160"/>
        <v>2038</v>
      </c>
      <c r="D165">
        <f t="shared" si="191"/>
        <v>203806</v>
      </c>
      <c r="E165">
        <f t="shared" ref="E165:F165" si="213">E153+1</f>
        <v>55</v>
      </c>
      <c r="F165">
        <f t="shared" si="213"/>
        <v>53</v>
      </c>
      <c r="G165" s="12">
        <f>G164*IF($B165="January",1+IF(C165&gt;Personal!$L$18+1,Calculations!$B$22,Calculations!$B$21),1)</f>
        <v>3425.2637242522878</v>
      </c>
      <c r="H165" s="12">
        <f>IF(AND(Career!$F$15="Yes",$E165=62,$E164=61),G165,H164*IF($B165="January",(1+IF(C165&gt;Personal!$L$18+1,Calculations!$C$22,Calculations!$C$21)),1))</f>
        <v>3425.2637242522878</v>
      </c>
      <c r="I165" s="12">
        <f>H165*(1-'Retiree Assumptions'!$F$8)</f>
        <v>2671.7057049167847</v>
      </c>
      <c r="J165" s="12">
        <f>I165/(Calculations!$C$27^($A165-1+Calculations!$B$6/30))</f>
        <v>1769.1771348823806</v>
      </c>
      <c r="K165" s="23">
        <f t="shared" si="162"/>
        <v>1732.7301567007867</v>
      </c>
      <c r="L165" s="12">
        <f>L164*IF($B165="January",(1+IF(C165&gt;Personal!$L$18+1,Calculations!$B$22,Calculations!$B$21)),1)</f>
        <v>1883.895048338758</v>
      </c>
      <c r="M165" s="12">
        <f>IF(AND(Career!$F$15="Yes",$E165=62,$E164=61),L165,M164*IF($B165="January",(1+IF(C165&gt;Personal!$L$18+1,Calculations!$C$22,Calculations!$C$21)),1))</f>
        <v>1883.895048338758</v>
      </c>
      <c r="N165" s="12">
        <f>M165*(1-'Retiree Assumptions'!$F$10)</f>
        <v>1657.8276425381071</v>
      </c>
      <c r="O165" s="12">
        <f>N165/(Calculations!$C$27^$AW165)/(Calculations!$D$27^($A165-1-$AW165+Calculations!$B$6/30))</f>
        <v>1073.3071792821984</v>
      </c>
      <c r="P165" s="23">
        <f t="shared" si="163"/>
        <v>21.754886351131034</v>
      </c>
      <c r="Q165" s="12">
        <f>IF(OR(A165&lt;=360,$E165&lt;70),Q164*IF($B165="January",(1+IF(C165&gt;Personal!$L$18+1,Calculations!$B$22,Calculations!$B$21)),1),0)</f>
        <v>222.6421420763987</v>
      </c>
      <c r="R165" s="12">
        <f>IF(OR(A165&lt;=360,$E165&lt;70),IF(AND(Career!$F$15="Yes",$E165=62,$E164=61),Q165,R164*IF($B165="January",(1+IF(C165&gt;Personal!$L$18+1,Calculations!$C$22,Calculations!$C$21)),1)),0)</f>
        <v>222.6421420763987</v>
      </c>
      <c r="S165" s="12">
        <f>R165*(1-'Retiree Assumptions'!$F$8)</f>
        <v>173.660870819591</v>
      </c>
      <c r="T165" s="12">
        <f>S165/(Calculations!$C$27^($A165-1+Calculations!$B$6/30))</f>
        <v>114.99651376735473</v>
      </c>
      <c r="U165" s="23">
        <f t="shared" si="164"/>
        <v>111.41779552648534</v>
      </c>
      <c r="W165">
        <f t="shared" si="204"/>
        <v>5</v>
      </c>
      <c r="X165">
        <f t="shared" si="179"/>
        <v>2038</v>
      </c>
      <c r="Y165">
        <f t="shared" si="180"/>
        <v>55</v>
      </c>
      <c r="Z165">
        <f t="shared" si="167"/>
        <v>53</v>
      </c>
      <c r="AA165" s="12">
        <f>S165*12*Subsidy!$I$15/Subsidy!$I$14</f>
        <v>1667.1443598680735</v>
      </c>
      <c r="AB165" s="12">
        <f>SUM(S$5:S165)*Subsidy!$I$15/Subsidy!$I$14</f>
        <v>19050.146574657025</v>
      </c>
      <c r="AC165" s="12">
        <f>N165*Subsidy!$E$15/Subsidy!$E$14</f>
        <v>1326.2621140304857</v>
      </c>
      <c r="AD165" s="12">
        <f t="shared" si="168"/>
        <v>15915.145368365829</v>
      </c>
      <c r="AE165" s="12">
        <f>$AP165*AC165/(Calculations!$D$27^(A165-1+Calculations!$B$6/30))</f>
        <v>814.49166782664531</v>
      </c>
      <c r="AF165" s="12">
        <f>IF(AE165=0,0,SUM(AE165:AE$903)*AC165/AE165)</f>
        <v>462773.99643346813</v>
      </c>
      <c r="AH165" s="164">
        <f>VLOOKUP(E165,Rates2,5)*VLOOKUP(E165,Mort_Imp_Retirees,C165-'Mort Imp Cume'!$C$4+2)</f>
        <v>1.8844940144366039E-4</v>
      </c>
      <c r="AI165" s="16">
        <f t="shared" si="169"/>
        <v>0.99981155059855631</v>
      </c>
      <c r="AJ165" s="164">
        <f>VLOOKUP(F165,Rates2,6)*VLOOKUP(F165,Mort_Imp_Survivors,C165-'Mort Imp Cume'!$C$4+2)</f>
        <v>8.2138221137220574E-5</v>
      </c>
      <c r="AK165" s="16">
        <f t="shared" si="170"/>
        <v>0.99991786177886277</v>
      </c>
      <c r="AL165" s="164">
        <f>VLOOKUP(F165,Rates2,7)*VLOOKUP(F165,Mort_Imp_Survivors,C165-'Mort Imp Cume'!$C$4+2)</f>
        <v>1.481634155726248E-4</v>
      </c>
      <c r="AM165" s="16">
        <f t="shared" si="171"/>
        <v>0.99985183658442733</v>
      </c>
      <c r="AN165" s="108">
        <f>PRODUCT(AI$4:AI164)</f>
        <v>0.97939890954784636</v>
      </c>
      <c r="AO165" s="16">
        <f>PRODUCT(AK$4:AK164)</f>
        <v>0.98925959391188523</v>
      </c>
      <c r="AP165" s="16">
        <f>PRODUCT(AM$4:AM164)</f>
        <v>0.97686109850112257</v>
      </c>
      <c r="AQ165" s="16">
        <f t="shared" si="172"/>
        <v>0.96887976753704574</v>
      </c>
      <c r="AR165" s="16">
        <f t="shared" si="173"/>
        <v>1.0519142010800659E-2</v>
      </c>
      <c r="AS165" s="16">
        <f t="shared" si="174"/>
        <v>1.8256981507154313E-4</v>
      </c>
      <c r="AT165" s="16">
        <f t="shared" si="175"/>
        <v>2.0269021554183742E-2</v>
      </c>
      <c r="AU165" s="16">
        <f t="shared" si="176"/>
        <v>3.3206889796985259E-4</v>
      </c>
      <c r="AV165" s="16">
        <f t="shared" si="177"/>
        <v>1.8456713827886534E-4</v>
      </c>
      <c r="AW165" s="30">
        <f>(SUMPRODUCT(AV$5:AV164,A$5:A164)+SUM(AV$5:AV164)*(Calculations!$B$6/30-0.5)+AV$4*Calculations!$B$6/30/2)/SUM(AV$4:AV164)</f>
        <v>91.070549488032881</v>
      </c>
      <c r="AX165" s="16"/>
      <c r="AY165" s="12"/>
      <c r="AZ165" s="12"/>
    </row>
    <row r="166" spans="1:52" x14ac:dyDescent="0.25">
      <c r="A166">
        <f t="shared" si="165"/>
        <v>162</v>
      </c>
      <c r="B166" t="str">
        <f t="shared" si="189"/>
        <v>July</v>
      </c>
      <c r="C166">
        <f t="shared" si="160"/>
        <v>2038</v>
      </c>
      <c r="D166">
        <f t="shared" si="191"/>
        <v>203807</v>
      </c>
      <c r="E166">
        <f t="shared" ref="E166:F166" si="214">E154+1</f>
        <v>55</v>
      </c>
      <c r="F166">
        <f t="shared" si="214"/>
        <v>53</v>
      </c>
      <c r="G166" s="12">
        <f>G165*IF($B166="January",1+IF(C166&gt;Personal!$L$18+1,Calculations!$B$22,Calculations!$B$21),1)</f>
        <v>3425.2637242522878</v>
      </c>
      <c r="H166" s="12">
        <f>IF(AND(Career!$F$15="Yes",$E166=62,$E165=61),G166,H165*IF($B166="January",(1+IF(C166&gt;Personal!$L$18+1,Calculations!$C$22,Calculations!$C$21)),1))</f>
        <v>3425.2637242522878</v>
      </c>
      <c r="I166" s="12">
        <f>H166*(1-'Retiree Assumptions'!$F$8)</f>
        <v>2671.7057049167847</v>
      </c>
      <c r="J166" s="12">
        <f>I166/(Calculations!$C$27^($A166-1+Calculations!$B$6/30))</f>
        <v>1764.653367161603</v>
      </c>
      <c r="K166" s="23">
        <f t="shared" si="162"/>
        <v>1727.9738865059783</v>
      </c>
      <c r="L166" s="12">
        <f>L165*IF($B166="January",(1+IF(C166&gt;Personal!$L$18+1,Calculations!$B$22,Calculations!$B$21)),1)</f>
        <v>1883.895048338758</v>
      </c>
      <c r="M166" s="12">
        <f>IF(AND(Career!$F$15="Yes",$E166=62,$E165=61),L166,M165*IF($B166="January",(1+IF(C166&gt;Personal!$L$18+1,Calculations!$C$22,Calculations!$C$21)),1))</f>
        <v>1883.895048338758</v>
      </c>
      <c r="N166" s="12">
        <f>M166*(1-'Retiree Assumptions'!$F$10)</f>
        <v>1657.8276425381071</v>
      </c>
      <c r="O166" s="12">
        <f>N166/(Calculations!$C$27^$AW166)/(Calculations!$D$27^($A166-1-$AW166+Calculations!$B$6/30))</f>
        <v>1070.4333629667985</v>
      </c>
      <c r="P166" s="23">
        <f t="shared" si="163"/>
        <v>21.88885107958421</v>
      </c>
      <c r="Q166" s="12">
        <f>IF(OR(A166&lt;=360,$E166&lt;70),Q165*IF($B166="January",(1+IF(C166&gt;Personal!$L$18+1,Calculations!$B$22,Calculations!$B$21)),1),0)</f>
        <v>222.6421420763987</v>
      </c>
      <c r="R166" s="12">
        <f>IF(OR(A166&lt;=360,$E166&lt;70),IF(AND(Career!$F$15="Yes",$E166=62,$E165=61),Q166,R165*IF($B166="January",(1+IF(C166&gt;Personal!$L$18+1,Calculations!$C$22,Calculations!$C$21)),1)),0)</f>
        <v>222.6421420763987</v>
      </c>
      <c r="S166" s="12">
        <f>R166*(1-'Retiree Assumptions'!$F$8)</f>
        <v>173.660870819591</v>
      </c>
      <c r="T166" s="12">
        <f>S166/(Calculations!$C$27^($A166-1+Calculations!$B$6/30))</f>
        <v>114.70246886550419</v>
      </c>
      <c r="U166" s="23">
        <f t="shared" si="164"/>
        <v>111.10283190297751</v>
      </c>
      <c r="W166">
        <f t="shared" si="204"/>
        <v>5</v>
      </c>
      <c r="X166">
        <f t="shared" si="179"/>
        <v>2038</v>
      </c>
      <c r="Y166">
        <f t="shared" si="180"/>
        <v>55</v>
      </c>
      <c r="Z166">
        <f t="shared" si="167"/>
        <v>53</v>
      </c>
      <c r="AA166" s="12">
        <f>S166*12*Subsidy!$I$15/Subsidy!$I$14</f>
        <v>1667.1443598680735</v>
      </c>
      <c r="AB166" s="12">
        <f>SUM(S$5:S166)*Subsidy!$I$15/Subsidy!$I$14</f>
        <v>19189.0752713127</v>
      </c>
      <c r="AC166" s="12">
        <f>N166*Subsidy!$E$15/Subsidy!$E$14</f>
        <v>1326.2621140304857</v>
      </c>
      <c r="AD166" s="12">
        <f t="shared" si="168"/>
        <v>15915.145368365829</v>
      </c>
      <c r="AE166" s="12">
        <f>$AP166*AC166/(Calculations!$D$27^(A166-1+Calculations!$B$6/30))</f>
        <v>812.02663125153845</v>
      </c>
      <c r="AF166" s="12">
        <f>IF(AE166=0,0,SUM(AE166:AE$903)*AC166/AE166)</f>
        <v>462848.53264158679</v>
      </c>
      <c r="AH166" s="164">
        <f>VLOOKUP(E166,Rates2,5)*VLOOKUP(E166,Mort_Imp_Retirees,C166-'Mort Imp Cume'!$C$4+2)</f>
        <v>1.8844940144366039E-4</v>
      </c>
      <c r="AI166" s="16">
        <f t="shared" si="169"/>
        <v>0.99981155059855631</v>
      </c>
      <c r="AJ166" s="164">
        <f>VLOOKUP(F166,Rates2,6)*VLOOKUP(F166,Mort_Imp_Survivors,C166-'Mort Imp Cume'!$C$4+2)</f>
        <v>8.2138221137220574E-5</v>
      </c>
      <c r="AK166" s="16">
        <f t="shared" si="170"/>
        <v>0.99991786177886277</v>
      </c>
      <c r="AL166" s="164">
        <f>VLOOKUP(F166,Rates2,7)*VLOOKUP(F166,Mort_Imp_Survivors,C166-'Mort Imp Cume'!$C$4+2)</f>
        <v>1.481634155726248E-4</v>
      </c>
      <c r="AM166" s="16">
        <f t="shared" si="171"/>
        <v>0.99985183658442733</v>
      </c>
      <c r="AN166" s="108">
        <f>PRODUCT(AI$4:AI165)</f>
        <v>0.97921434240956751</v>
      </c>
      <c r="AO166" s="16">
        <f>PRODUCT(AK$4:AK165)</f>
        <v>0.98917833788859832</v>
      </c>
      <c r="AP166" s="16">
        <f>PRODUCT(AM$4:AM165)</f>
        <v>0.97671636342422863</v>
      </c>
      <c r="AQ166" s="16">
        <f t="shared" si="172"/>
        <v>0.96861761566137283</v>
      </c>
      <c r="AR166" s="16">
        <f t="shared" si="173"/>
        <v>1.0596726748194724E-2</v>
      </c>
      <c r="AS166" s="16">
        <f t="shared" si="174"/>
        <v>1.8252041676530752E-4</v>
      </c>
      <c r="AT166" s="16">
        <f t="shared" si="175"/>
        <v>2.04485882417915E-2</v>
      </c>
      <c r="AU166" s="16">
        <f t="shared" si="176"/>
        <v>3.3706934864094484E-4</v>
      </c>
      <c r="AV166" s="16">
        <f t="shared" si="177"/>
        <v>1.8453235671213051E-4</v>
      </c>
      <c r="AW166" s="30">
        <f>(SUMPRODUCT(AV$5:AV165,A$5:A165)+SUM(AV$5:AV165)*(Calculations!$B$6/30-0.5)+AV$4*Calculations!$B$6/30/2)/SUM(AV$4:AV165)</f>
        <v>91.695930815277009</v>
      </c>
      <c r="AX166" s="16"/>
      <c r="AY166" s="12"/>
      <c r="AZ166" s="12"/>
    </row>
    <row r="167" spans="1:52" x14ac:dyDescent="0.25">
      <c r="A167">
        <f t="shared" si="165"/>
        <v>163</v>
      </c>
      <c r="B167" t="str">
        <f t="shared" si="189"/>
        <v>August</v>
      </c>
      <c r="C167">
        <f t="shared" si="160"/>
        <v>2038</v>
      </c>
      <c r="D167">
        <f t="shared" si="191"/>
        <v>203808</v>
      </c>
      <c r="E167">
        <f t="shared" ref="E167:F167" si="215">E155+1</f>
        <v>55</v>
      </c>
      <c r="F167">
        <f t="shared" si="215"/>
        <v>53</v>
      </c>
      <c r="G167" s="12">
        <f>G166*IF($B167="January",1+IF(C167&gt;Personal!$L$18+1,Calculations!$B$22,Calculations!$B$21),1)</f>
        <v>3425.2637242522878</v>
      </c>
      <c r="H167" s="12">
        <f>IF(AND(Career!$F$15="Yes",$E167=62,$E166=61),G167,H166*IF($B167="January",(1+IF(C167&gt;Personal!$L$18+1,Calculations!$C$22,Calculations!$C$21)),1))</f>
        <v>3425.2637242522878</v>
      </c>
      <c r="I167" s="12">
        <f>H167*(1-'Retiree Assumptions'!$F$8)</f>
        <v>2671.7057049167847</v>
      </c>
      <c r="J167" s="12">
        <f>I167/(Calculations!$C$27^($A167-1+Calculations!$B$6/30))</f>
        <v>1760.1411666683171</v>
      </c>
      <c r="K167" s="23">
        <f t="shared" si="162"/>
        <v>1723.2306720694937</v>
      </c>
      <c r="L167" s="12">
        <f>L166*IF($B167="January",(1+IF(C167&gt;Personal!$L$18+1,Calculations!$B$22,Calculations!$B$21)),1)</f>
        <v>1883.895048338758</v>
      </c>
      <c r="M167" s="12">
        <f>IF(AND(Career!$F$15="Yes",$E167=62,$E166=61),L167,M166*IF($B167="January",(1+IF(C167&gt;Personal!$L$18+1,Calculations!$C$22,Calculations!$C$21)),1))</f>
        <v>1883.895048338758</v>
      </c>
      <c r="N167" s="12">
        <f>M167*(1-'Retiree Assumptions'!$F$10)</f>
        <v>1657.8276425381071</v>
      </c>
      <c r="O167" s="12">
        <f>N167/(Calculations!$C$27^$AW167)/(Calculations!$D$27^($A167-1-$AW167+Calculations!$B$6/30))</f>
        <v>1067.5664411416494</v>
      </c>
      <c r="P167" s="23">
        <f t="shared" si="163"/>
        <v>22.021844806489987</v>
      </c>
      <c r="Q167" s="12">
        <f>IF(OR(A167&lt;=360,$E167&lt;70),Q166*IF($B167="January",(1+IF(C167&gt;Personal!$L$18+1,Calculations!$B$22,Calculations!$B$21)),1),0)</f>
        <v>222.6421420763987</v>
      </c>
      <c r="R167" s="12">
        <f>IF(OR(A167&lt;=360,$E167&lt;70),IF(AND(Career!$F$15="Yes",$E167=62,$E166=61),Q167,R166*IF($B167="January",(1+IF(C167&gt;Personal!$L$18+1,Calculations!$C$22,Calculations!$C$21)),1)),0)</f>
        <v>222.6421420763987</v>
      </c>
      <c r="S167" s="12">
        <f>R167*(1-'Retiree Assumptions'!$F$8)</f>
        <v>173.660870819591</v>
      </c>
      <c r="T167" s="12">
        <f>S167/(Calculations!$C$27^($A167-1+Calculations!$B$6/30))</f>
        <v>114.4091758334406</v>
      </c>
      <c r="U167" s="23">
        <f t="shared" si="164"/>
        <v>110.78875864068773</v>
      </c>
      <c r="W167">
        <f t="shared" si="204"/>
        <v>5</v>
      </c>
      <c r="X167">
        <f t="shared" si="179"/>
        <v>2038</v>
      </c>
      <c r="Y167">
        <f t="shared" si="180"/>
        <v>55</v>
      </c>
      <c r="Z167">
        <f t="shared" si="167"/>
        <v>53</v>
      </c>
      <c r="AA167" s="12">
        <f>S167*12*Subsidy!$I$15/Subsidy!$I$14</f>
        <v>1667.1443598680735</v>
      </c>
      <c r="AB167" s="12">
        <f>SUM(S$5:S167)*Subsidy!$I$15/Subsidy!$I$14</f>
        <v>19328.003967968376</v>
      </c>
      <c r="AC167" s="12">
        <f>N167*Subsidy!$E$15/Subsidy!$E$14</f>
        <v>1326.2621140304857</v>
      </c>
      <c r="AD167" s="12">
        <f t="shared" si="168"/>
        <v>15915.145368365829</v>
      </c>
      <c r="AE167" s="12">
        <f>$AP167*AC167/(Calculations!$D$27^(A167-1+Calculations!$B$6/30))</f>
        <v>809.569055041659</v>
      </c>
      <c r="AF167" s="12">
        <f>IF(AE167=0,0,SUM(AE167:AE$903)*AC167/AE167)</f>
        <v>462923.29511627357</v>
      </c>
      <c r="AH167" s="164">
        <f>VLOOKUP(E167,Rates2,5)*VLOOKUP(E167,Mort_Imp_Retirees,C167-'Mort Imp Cume'!$C$4+2)</f>
        <v>1.8844940144366039E-4</v>
      </c>
      <c r="AI167" s="16">
        <f t="shared" si="169"/>
        <v>0.99981155059855631</v>
      </c>
      <c r="AJ167" s="164">
        <f>VLOOKUP(F167,Rates2,6)*VLOOKUP(F167,Mort_Imp_Survivors,C167-'Mort Imp Cume'!$C$4+2)</f>
        <v>8.2138221137220574E-5</v>
      </c>
      <c r="AK167" s="16">
        <f t="shared" si="170"/>
        <v>0.99991786177886277</v>
      </c>
      <c r="AL167" s="164">
        <f>VLOOKUP(F167,Rates2,7)*VLOOKUP(F167,Mort_Imp_Survivors,C167-'Mort Imp Cume'!$C$4+2)</f>
        <v>1.481634155726248E-4</v>
      </c>
      <c r="AM167" s="16">
        <f t="shared" si="171"/>
        <v>0.99985183658442733</v>
      </c>
      <c r="AN167" s="108">
        <f>PRODUCT(AI$4:AI166)</f>
        <v>0.97902981005285539</v>
      </c>
      <c r="AO167" s="16">
        <f>PRODUCT(AK$4:AK166)</f>
        <v>0.98909708853953671</v>
      </c>
      <c r="AP167" s="16">
        <f>PRODUCT(AM$4:AM166)</f>
        <v>0.97657164979177802</v>
      </c>
      <c r="AQ167" s="16">
        <f t="shared" si="172"/>
        <v>0.96835553471669489</v>
      </c>
      <c r="AR167" s="16">
        <f t="shared" si="173"/>
        <v>1.0674275336160478E-2</v>
      </c>
      <c r="AS167" s="16">
        <f t="shared" si="174"/>
        <v>1.8247103182487753E-4</v>
      </c>
      <c r="AT167" s="16">
        <f t="shared" si="175"/>
        <v>2.0628078925879267E-2</v>
      </c>
      <c r="AU167" s="16">
        <f t="shared" si="176"/>
        <v>3.4211102126536705E-4</v>
      </c>
      <c r="AV167" s="16">
        <f t="shared" si="177"/>
        <v>1.8449758169996111E-4</v>
      </c>
      <c r="AW167" s="30">
        <f>(SUMPRODUCT(AV$5:AV166,A$5:A166)+SUM(AV$5:AV166)*(Calculations!$B$6/30-0.5)+AV$4*Calculations!$B$6/30/2)/SUM(AV$4:AV166)</f>
        <v>92.318988679054002</v>
      </c>
      <c r="AX167" s="16"/>
      <c r="AY167" s="12"/>
      <c r="AZ167" s="12"/>
    </row>
    <row r="168" spans="1:52" x14ac:dyDescent="0.25">
      <c r="A168">
        <f t="shared" si="165"/>
        <v>164</v>
      </c>
      <c r="B168" t="str">
        <f t="shared" si="189"/>
        <v>September</v>
      </c>
      <c r="C168">
        <f t="shared" si="160"/>
        <v>2038</v>
      </c>
      <c r="D168">
        <f t="shared" si="191"/>
        <v>203809</v>
      </c>
      <c r="E168">
        <f t="shared" ref="E168:F168" si="216">E156+1</f>
        <v>55</v>
      </c>
      <c r="F168">
        <f t="shared" si="216"/>
        <v>53</v>
      </c>
      <c r="G168" s="12">
        <f>G167*IF($B168="January",1+IF(C168&gt;Personal!$L$18+1,Calculations!$B$22,Calculations!$B$21),1)</f>
        <v>3425.2637242522878</v>
      </c>
      <c r="H168" s="12">
        <f>IF(AND(Career!$F$15="Yes",$E168=62,$E167=61),G168,H167*IF($B168="January",(1+IF(C168&gt;Personal!$L$18+1,Calculations!$C$22,Calculations!$C$21)),1))</f>
        <v>3425.2637242522878</v>
      </c>
      <c r="I168" s="12">
        <f>H168*(1-'Retiree Assumptions'!$F$8)</f>
        <v>2671.7057049167847</v>
      </c>
      <c r="J168" s="12">
        <f>I168/(Calculations!$C$27^($A168-1+Calculations!$B$6/30))</f>
        <v>1755.6405038252403</v>
      </c>
      <c r="K168" s="23">
        <f t="shared" si="162"/>
        <v>1718.5004775538339</v>
      </c>
      <c r="L168" s="12">
        <f>L167*IF($B168="January",(1+IF(C168&gt;Personal!$L$18+1,Calculations!$B$22,Calculations!$B$21)),1)</f>
        <v>1883.895048338758</v>
      </c>
      <c r="M168" s="12">
        <f>IF(AND(Career!$F$15="Yes",$E168=62,$E167=61),L168,M167*IF($B168="January",(1+IF(C168&gt;Personal!$L$18+1,Calculations!$C$22,Calculations!$C$21)),1))</f>
        <v>1883.895048338758</v>
      </c>
      <c r="N168" s="12">
        <f>M168*(1-'Retiree Assumptions'!$F$10)</f>
        <v>1657.8276425381071</v>
      </c>
      <c r="O168" s="12">
        <f>N168/(Calculations!$C$27^$AW168)/(Calculations!$D$27^($A168-1-$AW168+Calculations!$B$6/30))</f>
        <v>1064.706420452972</v>
      </c>
      <c r="P168" s="23">
        <f t="shared" si="163"/>
        <v>22.153872062538582</v>
      </c>
      <c r="Q168" s="12">
        <f>IF(OR(A168&lt;=360,$E168&lt;70),Q167*IF($B168="January",(1+IF(C168&gt;Personal!$L$18+1,Calculations!$B$22,Calculations!$B$21)),1),0)</f>
        <v>222.6421420763987</v>
      </c>
      <c r="R168" s="12">
        <f>IF(OR(A168&lt;=360,$E168&lt;70),IF(AND(Career!$F$15="Yes",$E168=62,$E167=61),Q168,R167*IF($B168="January",(1+IF(C168&gt;Personal!$L$18+1,Calculations!$C$22,Calculations!$C$21)),1)),0)</f>
        <v>222.6421420763987</v>
      </c>
      <c r="S168" s="12">
        <f>R168*(1-'Retiree Assumptions'!$F$8)</f>
        <v>173.660870819591</v>
      </c>
      <c r="T168" s="12">
        <f>S168/(Calculations!$C$27^($A168-1+Calculations!$B$6/30))</f>
        <v>114.11663274864061</v>
      </c>
      <c r="U168" s="23">
        <f t="shared" si="164"/>
        <v>110.47557322268052</v>
      </c>
      <c r="W168">
        <f t="shared" si="204"/>
        <v>5</v>
      </c>
      <c r="X168">
        <f t="shared" si="179"/>
        <v>2038</v>
      </c>
      <c r="Y168">
        <f t="shared" si="180"/>
        <v>55</v>
      </c>
      <c r="Z168">
        <f t="shared" si="167"/>
        <v>53</v>
      </c>
      <c r="AA168" s="12">
        <f>S168*12*Subsidy!$I$15/Subsidy!$I$14</f>
        <v>1667.1443598680735</v>
      </c>
      <c r="AB168" s="12">
        <f>SUM(S$5:S168)*Subsidy!$I$15/Subsidy!$I$14</f>
        <v>19466.932664624048</v>
      </c>
      <c r="AC168" s="12">
        <f>N168*Subsidy!$E$15/Subsidy!$E$14</f>
        <v>1326.2621140304857</v>
      </c>
      <c r="AD168" s="12">
        <f t="shared" si="168"/>
        <v>15915.145368365829</v>
      </c>
      <c r="AE168" s="12">
        <f>$AP168*AC168/(Calculations!$D$27^(A168-1+Calculations!$B$6/30))</f>
        <v>807.11891661841719</v>
      </c>
      <c r="AF168" s="12">
        <f>IF(AE168=0,0,SUM(AE168:AE$903)*AC168/AE168)</f>
        <v>462998.28454439732</v>
      </c>
      <c r="AH168" s="164">
        <f>VLOOKUP(E168,Rates2,5)*VLOOKUP(E168,Mort_Imp_Retirees,C168-'Mort Imp Cume'!$C$4+2)</f>
        <v>1.8844940144366039E-4</v>
      </c>
      <c r="AI168" s="16">
        <f t="shared" si="169"/>
        <v>0.99981155059855631</v>
      </c>
      <c r="AJ168" s="164">
        <f>VLOOKUP(F168,Rates2,6)*VLOOKUP(F168,Mort_Imp_Survivors,C168-'Mort Imp Cume'!$C$4+2)</f>
        <v>8.2138221137220574E-5</v>
      </c>
      <c r="AK168" s="16">
        <f t="shared" si="170"/>
        <v>0.99991786177886277</v>
      </c>
      <c r="AL168" s="164">
        <f>VLOOKUP(F168,Rates2,7)*VLOOKUP(F168,Mort_Imp_Survivors,C168-'Mort Imp Cume'!$C$4+2)</f>
        <v>1.481634155726248E-4</v>
      </c>
      <c r="AM168" s="16">
        <f t="shared" si="171"/>
        <v>0.99985183658442733</v>
      </c>
      <c r="AN168" s="108">
        <f>PRODUCT(AI$4:AI167)</f>
        <v>0.97884531247115536</v>
      </c>
      <c r="AO168" s="16">
        <f>PRODUCT(AK$4:AK167)</f>
        <v>0.98901584586415203</v>
      </c>
      <c r="AP168" s="16">
        <f>PRODUCT(AM$4:AM167)</f>
        <v>0.97642695760059339</v>
      </c>
      <c r="AQ168" s="16">
        <f t="shared" si="172"/>
        <v>0.96809352468381993</v>
      </c>
      <c r="AR168" s="16">
        <f t="shared" si="173"/>
        <v>1.0751787787335437E-2</v>
      </c>
      <c r="AS168" s="16">
        <f t="shared" si="174"/>
        <v>1.8242166024663676E-4</v>
      </c>
      <c r="AT168" s="16">
        <f t="shared" si="175"/>
        <v>2.0807493631073783E-2</v>
      </c>
      <c r="AU168" s="16">
        <f t="shared" si="176"/>
        <v>3.4719389777084983E-4</v>
      </c>
      <c r="AV168" s="16">
        <f t="shared" si="177"/>
        <v>1.8446281324112194E-4</v>
      </c>
      <c r="AW168" s="30">
        <f>(SUMPRODUCT(AV$5:AV167,A$5:A167)+SUM(AV$5:AV167)*(Calculations!$B$6/30-0.5)+AV$4*Calculations!$B$6/30/2)/SUM(AV$4:AV167)</f>
        <v>92.939783688848649</v>
      </c>
      <c r="AX168" s="16"/>
      <c r="AY168" s="12"/>
      <c r="AZ168" s="12"/>
    </row>
    <row r="169" spans="1:52" x14ac:dyDescent="0.25">
      <c r="A169">
        <f t="shared" si="165"/>
        <v>165</v>
      </c>
      <c r="B169" t="str">
        <f t="shared" si="189"/>
        <v>October</v>
      </c>
      <c r="C169">
        <f t="shared" si="160"/>
        <v>2038</v>
      </c>
      <c r="D169">
        <f t="shared" si="191"/>
        <v>203810</v>
      </c>
      <c r="E169">
        <f t="shared" ref="E169:F169" si="217">E157+1</f>
        <v>55</v>
      </c>
      <c r="F169">
        <f t="shared" si="217"/>
        <v>53</v>
      </c>
      <c r="G169" s="12">
        <f>G168*IF($B169="January",1+IF(C169&gt;Personal!$L$18+1,Calculations!$B$22,Calculations!$B$21),1)</f>
        <v>3425.2637242522878</v>
      </c>
      <c r="H169" s="12">
        <f>IF(AND(Career!$F$15="Yes",$E169=62,$E168=61),G169,H168*IF($B169="January",(1+IF(C169&gt;Personal!$L$18+1,Calculations!$C$22,Calculations!$C$21)),1))</f>
        <v>3425.2637242522878</v>
      </c>
      <c r="I169" s="12">
        <f>H169*(1-'Retiree Assumptions'!$F$8)</f>
        <v>2671.7057049167847</v>
      </c>
      <c r="J169" s="12">
        <f>I169/(Calculations!$C$27^($A169-1+Calculations!$B$6/30))</f>
        <v>1751.1513491307205</v>
      </c>
      <c r="K169" s="23">
        <f t="shared" si="162"/>
        <v>1713.7832672198738</v>
      </c>
      <c r="L169" s="12">
        <f>L168*IF($B169="January",(1+IF(C169&gt;Personal!$L$18+1,Calculations!$B$22,Calculations!$B$21)),1)</f>
        <v>1883.895048338758</v>
      </c>
      <c r="M169" s="12">
        <f>IF(AND(Career!$F$15="Yes",$E169=62,$E168=61),L169,M168*IF($B169="January",(1+IF(C169&gt;Personal!$L$18+1,Calculations!$C$22,Calculations!$C$21)),1))</f>
        <v>1883.895048338758</v>
      </c>
      <c r="N169" s="12">
        <f>M169*(1-'Retiree Assumptions'!$F$10)</f>
        <v>1657.8276425381071</v>
      </c>
      <c r="O169" s="12">
        <f>N169/(Calculations!$C$27^$AW169)/(Calculations!$D$27^($A169-1-$AW169+Calculations!$B$6/30))</f>
        <v>1061.8533066206628</v>
      </c>
      <c r="P169" s="23">
        <f t="shared" si="163"/>
        <v>22.284937360314498</v>
      </c>
      <c r="Q169" s="12">
        <f>IF(OR(A169&lt;=360,$E169&lt;70),Q168*IF($B169="January",(1+IF(C169&gt;Personal!$L$18+1,Calculations!$B$22,Calculations!$B$21)),1),0)</f>
        <v>222.6421420763987</v>
      </c>
      <c r="R169" s="12">
        <f>IF(OR(A169&lt;=360,$E169&lt;70),IF(AND(Career!$F$15="Yes",$E169=62,$E168=61),Q169,R168*IF($B169="January",(1+IF(C169&gt;Personal!$L$18+1,Calculations!$C$22,Calculations!$C$21)),1)),0)</f>
        <v>222.6421420763987</v>
      </c>
      <c r="S169" s="12">
        <f>R169*(1-'Retiree Assumptions'!$F$8)</f>
        <v>173.660870819591</v>
      </c>
      <c r="T169" s="12">
        <f>S169/(Calculations!$C$27^($A169-1+Calculations!$B$6/30))</f>
        <v>113.82483769349682</v>
      </c>
      <c r="U169" s="23">
        <f t="shared" si="164"/>
        <v>110.16327313913554</v>
      </c>
      <c r="W169">
        <f t="shared" si="204"/>
        <v>5</v>
      </c>
      <c r="X169">
        <f t="shared" si="179"/>
        <v>2038</v>
      </c>
      <c r="Y169">
        <f t="shared" si="180"/>
        <v>55</v>
      </c>
      <c r="Z169">
        <f t="shared" si="167"/>
        <v>53</v>
      </c>
      <c r="AA169" s="12">
        <f>S169*12*Subsidy!$I$15/Subsidy!$I$14</f>
        <v>1667.1443598680735</v>
      </c>
      <c r="AB169" s="12">
        <f>SUM(S$5:S169)*Subsidy!$I$15/Subsidy!$I$14</f>
        <v>19605.861361279723</v>
      </c>
      <c r="AC169" s="12">
        <f>N169*Subsidy!$E$15/Subsidy!$E$14</f>
        <v>1326.2621140304857</v>
      </c>
      <c r="AD169" s="12">
        <f t="shared" si="168"/>
        <v>15915.145368365829</v>
      </c>
      <c r="AE169" s="12">
        <f>$AP169*AC169/(Calculations!$D$27^(A169-1+Calculations!$B$6/30))</f>
        <v>804.67619347155687</v>
      </c>
      <c r="AF169" s="12">
        <f>IF(AE169=0,0,SUM(AE169:AE$903)*AC169/AE169)</f>
        <v>463073.50161491078</v>
      </c>
      <c r="AH169" s="164">
        <f>VLOOKUP(E169,Rates2,5)*VLOOKUP(E169,Mort_Imp_Retirees,C169-'Mort Imp Cume'!$C$4+2)</f>
        <v>1.8844940144366039E-4</v>
      </c>
      <c r="AI169" s="16">
        <f t="shared" si="169"/>
        <v>0.99981155059855631</v>
      </c>
      <c r="AJ169" s="164">
        <f>VLOOKUP(F169,Rates2,6)*VLOOKUP(F169,Mort_Imp_Survivors,C169-'Mort Imp Cume'!$C$4+2)</f>
        <v>8.2138221137220574E-5</v>
      </c>
      <c r="AK169" s="16">
        <f t="shared" si="170"/>
        <v>0.99991786177886277</v>
      </c>
      <c r="AL169" s="164">
        <f>VLOOKUP(F169,Rates2,7)*VLOOKUP(F169,Mort_Imp_Survivors,C169-'Mort Imp Cume'!$C$4+2)</f>
        <v>1.481634155726248E-4</v>
      </c>
      <c r="AM169" s="16">
        <f t="shared" si="171"/>
        <v>0.99985183658442733</v>
      </c>
      <c r="AN169" s="108">
        <f>PRODUCT(AI$4:AI168)</f>
        <v>0.97866084965791422</v>
      </c>
      <c r="AO169" s="16">
        <f>PRODUCT(AK$4:AK168)</f>
        <v>0.98893460986189619</v>
      </c>
      <c r="AP169" s="16">
        <f>PRODUCT(AM$4:AM168)</f>
        <v>0.97628228684749807</v>
      </c>
      <c r="AQ169" s="16">
        <f t="shared" si="172"/>
        <v>0.96783158554356119</v>
      </c>
      <c r="AR169" s="16">
        <f t="shared" si="173"/>
        <v>1.0829264114352984E-2</v>
      </c>
      <c r="AS169" s="16">
        <f t="shared" si="174"/>
        <v>1.8237230202696971E-4</v>
      </c>
      <c r="AT169" s="16">
        <f t="shared" si="175"/>
        <v>2.0986832381994534E-2</v>
      </c>
      <c r="AU169" s="16">
        <f t="shared" si="176"/>
        <v>3.5231796009129249E-4</v>
      </c>
      <c r="AV169" s="16">
        <f t="shared" si="177"/>
        <v>1.8442805133437804E-4</v>
      </c>
      <c r="AW169" s="30">
        <f>(SUMPRODUCT(AV$5:AV168,A$5:A168)+SUM(AV$5:AV168)*(Calculations!$B$6/30-0.5)+AV$4*Calculations!$B$6/30/2)/SUM(AV$4:AV168)</f>
        <v>93.558374335865395</v>
      </c>
      <c r="AX169" s="16"/>
      <c r="AY169" s="12"/>
      <c r="AZ169" s="12"/>
    </row>
    <row r="170" spans="1:52" x14ac:dyDescent="0.25">
      <c r="A170">
        <f t="shared" si="165"/>
        <v>166</v>
      </c>
      <c r="B170" t="str">
        <f t="shared" si="189"/>
        <v>November</v>
      </c>
      <c r="C170">
        <f t="shared" si="160"/>
        <v>2038</v>
      </c>
      <c r="D170">
        <f t="shared" si="191"/>
        <v>203811</v>
      </c>
      <c r="E170">
        <f t="shared" ref="E170:F170" si="218">E158+1</f>
        <v>55</v>
      </c>
      <c r="F170">
        <f t="shared" si="218"/>
        <v>53</v>
      </c>
      <c r="G170" s="12">
        <f>G169*IF($B170="January",1+IF(C170&gt;Personal!$L$18+1,Calculations!$B$22,Calculations!$B$21),1)</f>
        <v>3425.2637242522878</v>
      </c>
      <c r="H170" s="12">
        <f>IF(AND(Career!$F$15="Yes",$E170=62,$E169=61),G170,H169*IF($B170="January",(1+IF(C170&gt;Personal!$L$18+1,Calculations!$C$22,Calculations!$C$21)),1))</f>
        <v>3425.2637242522878</v>
      </c>
      <c r="I170" s="12">
        <f>H170*(1-'Retiree Assumptions'!$F$8)</f>
        <v>2671.7057049167847</v>
      </c>
      <c r="J170" s="12">
        <f>I170/(Calculations!$C$27^($A170-1+Calculations!$B$6/30))</f>
        <v>1746.6736731585402</v>
      </c>
      <c r="K170" s="23">
        <f t="shared" si="162"/>
        <v>1709.079005426589</v>
      </c>
      <c r="L170" s="12">
        <f>L169*IF($B170="January",(1+IF(C170&gt;Personal!$L$18+1,Calculations!$B$22,Calculations!$B$21)),1)</f>
        <v>1883.895048338758</v>
      </c>
      <c r="M170" s="12">
        <f>IF(AND(Career!$F$15="Yes",$E170=62,$E169=61),L170,M169*IF($B170="January",(1+IF(C170&gt;Personal!$L$18+1,Calculations!$C$22,Calculations!$C$21)),1))</f>
        <v>1883.895048338758</v>
      </c>
      <c r="N170" s="12">
        <f>M170*(1-'Retiree Assumptions'!$F$10)</f>
        <v>1657.8276425381071</v>
      </c>
      <c r="O170" s="12">
        <f>N170/(Calculations!$C$27^$AW170)/(Calculations!$D$27^($A170-1-$AW170+Calculations!$B$6/30))</f>
        <v>1059.0071044806907</v>
      </c>
      <c r="P170" s="23">
        <f t="shared" si="163"/>
        <v>22.415045194360374</v>
      </c>
      <c r="Q170" s="12">
        <f>IF(OR(A170&lt;=360,$E170&lt;70),Q169*IF($B170="January",(1+IF(C170&gt;Personal!$L$18+1,Calculations!$B$22,Calculations!$B$21)),1),0)</f>
        <v>222.6421420763987</v>
      </c>
      <c r="R170" s="12">
        <f>IF(OR(A170&lt;=360,$E170&lt;70),IF(AND(Career!$F$15="Yes",$E170=62,$E169=61),Q170,R169*IF($B170="January",(1+IF(C170&gt;Personal!$L$18+1,Calculations!$C$22,Calculations!$C$21)),1)),0)</f>
        <v>222.6421420763987</v>
      </c>
      <c r="S170" s="12">
        <f>R170*(1-'Retiree Assumptions'!$F$8)</f>
        <v>173.660870819591</v>
      </c>
      <c r="T170" s="12">
        <f>S170/(Calculations!$C$27^($A170-1+Calculations!$B$6/30))</f>
        <v>113.53378875530511</v>
      </c>
      <c r="U170" s="23">
        <f t="shared" si="164"/>
        <v>109.85185588732737</v>
      </c>
      <c r="W170">
        <f t="shared" si="204"/>
        <v>5</v>
      </c>
      <c r="X170">
        <f t="shared" si="179"/>
        <v>2038</v>
      </c>
      <c r="Y170">
        <f t="shared" si="180"/>
        <v>55</v>
      </c>
      <c r="Z170">
        <f t="shared" si="167"/>
        <v>53</v>
      </c>
      <c r="AA170" s="12">
        <f>S170*12*Subsidy!$I$15/Subsidy!$I$14</f>
        <v>1667.1443598680735</v>
      </c>
      <c r="AB170" s="12">
        <f>SUM(S$5:S170)*Subsidy!$I$15/Subsidy!$I$14</f>
        <v>19744.790057935395</v>
      </c>
      <c r="AC170" s="12">
        <f>N170*Subsidy!$E$15/Subsidy!$E$14</f>
        <v>1326.2621140304857</v>
      </c>
      <c r="AD170" s="12">
        <f t="shared" si="168"/>
        <v>15915.145368365829</v>
      </c>
      <c r="AE170" s="12">
        <f>$AP170*AC170/(Calculations!$D$27^(A170-1+Calculations!$B$6/30))</f>
        <v>802.24086315894863</v>
      </c>
      <c r="AF170" s="12">
        <f>IF(AE170=0,0,SUM(AE170:AE$903)*AC170/AE170)</f>
        <v>463148.94701885927</v>
      </c>
      <c r="AH170" s="164">
        <f>VLOOKUP(E170,Rates2,5)*VLOOKUP(E170,Mort_Imp_Retirees,C170-'Mort Imp Cume'!$C$4+2)</f>
        <v>1.8844940144366039E-4</v>
      </c>
      <c r="AI170" s="16">
        <f t="shared" si="169"/>
        <v>0.99981155059855631</v>
      </c>
      <c r="AJ170" s="164">
        <f>VLOOKUP(F170,Rates2,6)*VLOOKUP(F170,Mort_Imp_Survivors,C170-'Mort Imp Cume'!$C$4+2)</f>
        <v>8.2138221137220574E-5</v>
      </c>
      <c r="AK170" s="16">
        <f t="shared" si="170"/>
        <v>0.99991786177886277</v>
      </c>
      <c r="AL170" s="164">
        <f>VLOOKUP(F170,Rates2,7)*VLOOKUP(F170,Mort_Imp_Survivors,C170-'Mort Imp Cume'!$C$4+2)</f>
        <v>1.481634155726248E-4</v>
      </c>
      <c r="AM170" s="16">
        <f t="shared" si="171"/>
        <v>0.99985183658442733</v>
      </c>
      <c r="AN170" s="108">
        <f>PRODUCT(AI$4:AI169)</f>
        <v>0.97847642160657977</v>
      </c>
      <c r="AO170" s="16">
        <f>PRODUCT(AK$4:AK169)</f>
        <v>0.98885338053222105</v>
      </c>
      <c r="AP170" s="16">
        <f>PRODUCT(AM$4:AM169)</f>
        <v>0.9761376375293157</v>
      </c>
      <c r="AQ170" s="16">
        <f t="shared" si="172"/>
        <v>0.96756971727673724</v>
      </c>
      <c r="AR170" s="16">
        <f t="shared" si="173"/>
        <v>1.0906704329842587E-2</v>
      </c>
      <c r="AS170" s="16">
        <f t="shared" si="174"/>
        <v>1.8232295716226203E-4</v>
      </c>
      <c r="AT170" s="16">
        <f t="shared" si="175"/>
        <v>2.1166095203253736E-2</v>
      </c>
      <c r="AU170" s="16">
        <f t="shared" si="176"/>
        <v>3.5748319016643687E-4</v>
      </c>
      <c r="AV170" s="16">
        <f t="shared" si="177"/>
        <v>1.8439329597849465E-4</v>
      </c>
      <c r="AW170" s="30">
        <f>(SUMPRODUCT(AV$5:AV169,A$5:A169)+SUM(AV$5:AV169)*(Calculations!$B$6/30-0.5)+AV$4*Calculations!$B$6/30/2)/SUM(AV$4:AV169)</f>
        <v>94.174817084768122</v>
      </c>
      <c r="AX170" s="16"/>
      <c r="AY170" s="12"/>
      <c r="AZ170" s="12"/>
    </row>
    <row r="171" spans="1:52" x14ac:dyDescent="0.25">
      <c r="A171">
        <f t="shared" si="165"/>
        <v>167</v>
      </c>
      <c r="B171" t="str">
        <f t="shared" si="189"/>
        <v>December</v>
      </c>
      <c r="C171">
        <f t="shared" si="160"/>
        <v>2038</v>
      </c>
      <c r="D171">
        <f t="shared" si="191"/>
        <v>203812</v>
      </c>
      <c r="E171">
        <f t="shared" ref="E171:F171" si="219">E159+1</f>
        <v>55</v>
      </c>
      <c r="F171">
        <f t="shared" si="219"/>
        <v>53</v>
      </c>
      <c r="G171" s="12">
        <f>G170*IF($B171="January",1+IF(C171&gt;Personal!$L$18+1,Calculations!$B$22,Calculations!$B$21),1)</f>
        <v>3425.2637242522878</v>
      </c>
      <c r="H171" s="12">
        <f>IF(AND(Career!$F$15="Yes",$E171=62,$E170=61),G171,H170*IF($B171="January",(1+IF(C171&gt;Personal!$L$18+1,Calculations!$C$22,Calculations!$C$21)),1))</f>
        <v>3425.2637242522878</v>
      </c>
      <c r="I171" s="12">
        <f>H171*(1-'Retiree Assumptions'!$F$8)</f>
        <v>2671.7057049167847</v>
      </c>
      <c r="J171" s="12">
        <f>I171/(Calculations!$C$27^($A171-1+Calculations!$B$6/30))</f>
        <v>1742.2074465577248</v>
      </c>
      <c r="K171" s="23">
        <f t="shared" si="162"/>
        <v>1704.3876566307899</v>
      </c>
      <c r="L171" s="12">
        <f>L170*IF($B171="January",(1+IF(C171&gt;Personal!$L$18+1,Calculations!$B$22,Calculations!$B$21)),1)</f>
        <v>1883.895048338758</v>
      </c>
      <c r="M171" s="12">
        <f>IF(AND(Career!$F$15="Yes",$E171=62,$E170=61),L171,M170*IF($B171="January",(1+IF(C171&gt;Personal!$L$18+1,Calculations!$C$22,Calculations!$C$21)),1))</f>
        <v>1883.895048338758</v>
      </c>
      <c r="N171" s="12">
        <f>M171*(1-'Retiree Assumptions'!$F$10)</f>
        <v>1657.8276425381071</v>
      </c>
      <c r="O171" s="12">
        <f>N171/(Calculations!$C$27^$AW171)/(Calculations!$D$27^($A171-1-$AW171+Calculations!$B$6/30))</f>
        <v>1056.1678180253068</v>
      </c>
      <c r="P171" s="23">
        <f t="shared" si="163"/>
        <v>22.544200041240806</v>
      </c>
      <c r="Q171" s="12">
        <f>IF(OR(A171&lt;=360,$E171&lt;70),Q170*IF($B171="January",(1+IF(C171&gt;Personal!$L$18+1,Calculations!$B$22,Calculations!$B$21)),1),0)</f>
        <v>222.6421420763987</v>
      </c>
      <c r="R171" s="12">
        <f>IF(OR(A171&lt;=360,$E171&lt;70),IF(AND(Career!$F$15="Yes",$E171=62,$E170=61),Q171,R170*IF($B171="January",(1+IF(C171&gt;Personal!$L$18+1,Calculations!$C$22,Calculations!$C$21)),1)),0)</f>
        <v>222.6421420763987</v>
      </c>
      <c r="S171" s="12">
        <f>R171*(1-'Retiree Assumptions'!$F$8)</f>
        <v>173.660870819591</v>
      </c>
      <c r="T171" s="12">
        <f>S171/(Calculations!$C$27^($A171-1+Calculations!$B$6/30))</f>
        <v>113.2434840262521</v>
      </c>
      <c r="U171" s="23">
        <f t="shared" si="164"/>
        <v>109.54131897160546</v>
      </c>
      <c r="W171">
        <f t="shared" si="204"/>
        <v>5</v>
      </c>
      <c r="X171">
        <f t="shared" si="179"/>
        <v>2038</v>
      </c>
      <c r="Y171">
        <f t="shared" si="180"/>
        <v>55</v>
      </c>
      <c r="Z171">
        <f t="shared" si="167"/>
        <v>53</v>
      </c>
      <c r="AA171" s="12">
        <f>S171*12*Subsidy!$I$15/Subsidy!$I$14</f>
        <v>1667.1443598680735</v>
      </c>
      <c r="AB171" s="12">
        <f>SUM(S$5:S171)*Subsidy!$I$15/Subsidy!$I$14</f>
        <v>19883.718754591071</v>
      </c>
      <c r="AC171" s="12">
        <f>N171*Subsidy!$E$15/Subsidy!$E$14</f>
        <v>1326.2621140304857</v>
      </c>
      <c r="AD171" s="12">
        <f t="shared" si="168"/>
        <v>15915.145368365829</v>
      </c>
      <c r="AE171" s="12">
        <f>$AP171*AC171/(Calculations!$D$27^(A171-1+Calculations!$B$6/30))</f>
        <v>799.81290330638319</v>
      </c>
      <c r="AF171" s="12">
        <f>IF(AE171=0,0,SUM(AE171:AE$903)*AC171/AE171)</f>
        <v>463224.62144938495</v>
      </c>
      <c r="AH171" s="164">
        <f>VLOOKUP(E171,Rates2,5)*VLOOKUP(E171,Mort_Imp_Retirees,C171-'Mort Imp Cume'!$C$4+2)</f>
        <v>1.8844940144366039E-4</v>
      </c>
      <c r="AI171" s="16">
        <f t="shared" si="169"/>
        <v>0.99981155059855631</v>
      </c>
      <c r="AJ171" s="164">
        <f>VLOOKUP(F171,Rates2,6)*VLOOKUP(F171,Mort_Imp_Survivors,C171-'Mort Imp Cume'!$C$4+2)</f>
        <v>8.2138221137220574E-5</v>
      </c>
      <c r="AK171" s="16">
        <f t="shared" si="170"/>
        <v>0.99991786177886277</v>
      </c>
      <c r="AL171" s="164">
        <f>VLOOKUP(F171,Rates2,7)*VLOOKUP(F171,Mort_Imp_Survivors,C171-'Mort Imp Cume'!$C$4+2)</f>
        <v>1.481634155726248E-4</v>
      </c>
      <c r="AM171" s="16">
        <f t="shared" si="171"/>
        <v>0.99985183658442733</v>
      </c>
      <c r="AN171" s="108">
        <f>PRODUCT(AI$4:AI170)</f>
        <v>0.97829202831060125</v>
      </c>
      <c r="AO171" s="16">
        <f>PRODUCT(AK$4:AK170)</f>
        <v>0.98877215787457862</v>
      </c>
      <c r="AP171" s="16">
        <f>PRODUCT(AM$4:AM170)</f>
        <v>0.97599300964287028</v>
      </c>
      <c r="AQ171" s="16">
        <f t="shared" si="172"/>
        <v>0.96730791986417153</v>
      </c>
      <c r="AR171" s="16">
        <f t="shared" si="173"/>
        <v>1.0984108446429696E-2</v>
      </c>
      <c r="AS171" s="16">
        <f t="shared" si="174"/>
        <v>1.8227362564890011E-4</v>
      </c>
      <c r="AT171" s="16">
        <f t="shared" si="175"/>
        <v>2.1345282119456348E-2</v>
      </c>
      <c r="AU171" s="16">
        <f t="shared" si="176"/>
        <v>3.6268956994242596E-4</v>
      </c>
      <c r="AV171" s="16">
        <f t="shared" si="177"/>
        <v>1.8435854717223726E-4</v>
      </c>
      <c r="AW171" s="30">
        <f>(SUMPRODUCT(AV$5:AV170,A$5:A170)+SUM(AV$5:AV170)*(Calculations!$B$6/30-0.5)+AV$4*Calculations!$B$6/30/2)/SUM(AV$4:AV170)</f>
        <v>94.789166460693465</v>
      </c>
      <c r="AX171" s="16"/>
      <c r="AY171" s="12"/>
      <c r="AZ171" s="12"/>
    </row>
    <row r="172" spans="1:52" x14ac:dyDescent="0.25">
      <c r="A172">
        <f t="shared" si="165"/>
        <v>168</v>
      </c>
      <c r="B172" t="str">
        <f t="shared" si="189"/>
        <v>January</v>
      </c>
      <c r="C172">
        <f t="shared" si="160"/>
        <v>2039</v>
      </c>
      <c r="D172">
        <f t="shared" si="191"/>
        <v>203901</v>
      </c>
      <c r="E172">
        <f t="shared" ref="E172:F172" si="220">E160+1</f>
        <v>56</v>
      </c>
      <c r="F172">
        <f t="shared" si="220"/>
        <v>54</v>
      </c>
      <c r="G172" s="12">
        <f>G171*IF($B172="January",1+IF(C172&gt;Personal!$L$18+1,Calculations!$B$22,Calculations!$B$21),1)</f>
        <v>3510.8953173585946</v>
      </c>
      <c r="H172" s="12">
        <f>IF(AND(Career!$F$15="Yes",$E172=62,$E171=61),G172,H171*IF($B172="January",(1+IF(C172&gt;Personal!$L$18+1,Calculations!$C$22,Calculations!$C$21)),1))</f>
        <v>3510.8953173585946</v>
      </c>
      <c r="I172" s="12">
        <f>H172*(1-'Retiree Assumptions'!$F$8)</f>
        <v>2738.4983475397039</v>
      </c>
      <c r="J172" s="12">
        <f>I172/(Calculations!$C$27^($A172-1+Calculations!$B$6/30))</f>
        <v>1781.1964560536578</v>
      </c>
      <c r="K172" s="23">
        <f t="shared" si="162"/>
        <v>1742.2019150215212</v>
      </c>
      <c r="L172" s="12">
        <f>L171*IF($B172="January",(1+IF(C172&gt;Personal!$L$18+1,Calculations!$B$22,Calculations!$B$21)),1)</f>
        <v>1930.9924245472268</v>
      </c>
      <c r="M172" s="12">
        <f>IF(AND(Career!$F$15="Yes",$E172=62,$E171=61),L172,M171*IF($B172="January",(1+IF(C172&gt;Personal!$L$18+1,Calculations!$C$22,Calculations!$C$21)),1))</f>
        <v>1930.9924245472268</v>
      </c>
      <c r="N172" s="12">
        <f>M172*(1-'Retiree Assumptions'!$F$10)</f>
        <v>1699.2733336015597</v>
      </c>
      <c r="O172" s="12">
        <f>N172/(Calculations!$C$27^$AW172)/(Calculations!$D$27^($A172-1-$AW172+Calculations!$B$6/30))</f>
        <v>1079.6688367022282</v>
      </c>
      <c r="P172" s="23">
        <f t="shared" si="163"/>
        <v>23.239216518596258</v>
      </c>
      <c r="Q172" s="12">
        <f>IF(OR(A172&lt;=360,$E172&lt;70),Q171*IF($B172="January",(1+IF(C172&gt;Personal!$L$18+1,Calculations!$B$22,Calculations!$B$21)),1),0)</f>
        <v>228.20819562830866</v>
      </c>
      <c r="R172" s="12">
        <f>IF(OR(A172&lt;=360,$E172&lt;70),IF(AND(Career!$F$15="Yes",$E172=62,$E171=61),Q172,R171*IF($B172="January",(1+IF(C172&gt;Personal!$L$18+1,Calculations!$C$22,Calculations!$C$21)),1)),0)</f>
        <v>228.20819562830866</v>
      </c>
      <c r="S172" s="12">
        <f>R172*(1-'Retiree Assumptions'!$F$8)</f>
        <v>178.00239259008075</v>
      </c>
      <c r="T172" s="12">
        <f>S172/(Calculations!$C$27^($A172-1+Calculations!$B$6/30))</f>
        <v>115.77776964348776</v>
      </c>
      <c r="U172" s="23">
        <f t="shared" si="164"/>
        <v>111.96245140095849</v>
      </c>
      <c r="W172">
        <f t="shared" si="204"/>
        <v>5</v>
      </c>
      <c r="X172">
        <f t="shared" si="179"/>
        <v>2039</v>
      </c>
      <c r="Y172">
        <f t="shared" si="180"/>
        <v>56</v>
      </c>
      <c r="Z172">
        <f t="shared" si="167"/>
        <v>54</v>
      </c>
      <c r="AA172" s="12">
        <f>S172*12*Subsidy!$I$15/Subsidy!$I$14</f>
        <v>1708.822968864775</v>
      </c>
      <c r="AB172" s="12">
        <f>SUM(S$5:S172)*Subsidy!$I$15/Subsidy!$I$14</f>
        <v>20026.120668663138</v>
      </c>
      <c r="AC172" s="12">
        <f>N172*Subsidy!$E$15/Subsidy!$E$14</f>
        <v>1359.4186668812479</v>
      </c>
      <c r="AD172" s="12">
        <f t="shared" si="168"/>
        <v>16313.024002574974</v>
      </c>
      <c r="AE172" s="12">
        <f>$AP172*AC172/(Calculations!$D$27^(A172-1+Calculations!$B$6/30))</f>
        <v>817.32709889755097</v>
      </c>
      <c r="AF172" s="12">
        <f>IF(AE172=0,0,SUM(AE172:AE$903)*AC172/AE172)</f>
        <v>463300.52560173493</v>
      </c>
      <c r="AH172" s="164">
        <f>VLOOKUP(E172,Rates2,5)*VLOOKUP(E172,Mort_Imp_Retirees,C172-'Mort Imp Cume'!$C$4+2)</f>
        <v>2.002740014303755E-4</v>
      </c>
      <c r="AI172" s="16">
        <f t="shared" si="169"/>
        <v>0.99979972599856959</v>
      </c>
      <c r="AJ172" s="164">
        <f>VLOOKUP(F172,Rates2,6)*VLOOKUP(F172,Mort_Imp_Survivors,C172-'Mort Imp Cume'!$C$4+2)</f>
        <v>8.8145193166635767E-5</v>
      </c>
      <c r="AK172" s="16">
        <f t="shared" si="170"/>
        <v>0.99991185480683331</v>
      </c>
      <c r="AL172" s="164">
        <f>VLOOKUP(F172,Rates2,7)*VLOOKUP(F172,Mort_Imp_Survivors,C172-'Mort Imp Cume'!$C$4+2)</f>
        <v>1.5184915056825187E-4</v>
      </c>
      <c r="AM172" s="16">
        <f t="shared" si="171"/>
        <v>0.99984815084943179</v>
      </c>
      <c r="AN172" s="108">
        <f>PRODUCT(AI$4:AI171)</f>
        <v>0.978107669763429</v>
      </c>
      <c r="AO172" s="16">
        <f>PRODUCT(AK$4:AK171)</f>
        <v>0.98869094188842077</v>
      </c>
      <c r="AP172" s="16">
        <f>PRODUCT(AM$4:AM171)</f>
        <v>0.97584840318498656</v>
      </c>
      <c r="AQ172" s="16">
        <f t="shared" si="172"/>
        <v>0.96704619328669306</v>
      </c>
      <c r="AR172" s="16">
        <f t="shared" si="173"/>
        <v>1.1061476476735964E-2</v>
      </c>
      <c r="AS172" s="16">
        <f t="shared" si="174"/>
        <v>1.93657139246825E-4</v>
      </c>
      <c r="AT172" s="16">
        <f t="shared" si="175"/>
        <v>2.1524393155200067E-2</v>
      </c>
      <c r="AU172" s="16">
        <f t="shared" si="176"/>
        <v>3.6793708137091222E-4</v>
      </c>
      <c r="AV172" s="16">
        <f t="shared" si="177"/>
        <v>1.9588953685326224E-4</v>
      </c>
      <c r="AW172" s="30">
        <f>(SUMPRODUCT(AV$5:AV171,A$5:A171)+SUM(AV$5:AV171)*(Calculations!$B$6/30-0.5)+AV$4*Calculations!$B$6/30/2)/SUM(AV$4:AV171)</f>
        <v>95.401475131818671</v>
      </c>
      <c r="AX172" s="16"/>
      <c r="AY172" s="12"/>
      <c r="AZ172" s="12"/>
    </row>
    <row r="173" spans="1:52" x14ac:dyDescent="0.25">
      <c r="A173">
        <f t="shared" si="165"/>
        <v>169</v>
      </c>
      <c r="B173" t="str">
        <f t="shared" si="189"/>
        <v>February</v>
      </c>
      <c r="C173">
        <f t="shared" si="160"/>
        <v>2039</v>
      </c>
      <c r="D173">
        <f t="shared" si="191"/>
        <v>203902</v>
      </c>
      <c r="E173">
        <f t="shared" ref="E173:F173" si="221">E161+1</f>
        <v>56</v>
      </c>
      <c r="F173">
        <f t="shared" si="221"/>
        <v>54</v>
      </c>
      <c r="G173" s="12">
        <f>G172*IF($B173="January",1+IF(C173&gt;Personal!$L$18+1,Calculations!$B$22,Calculations!$B$21),1)</f>
        <v>3510.8953173585946</v>
      </c>
      <c r="H173" s="12">
        <f>IF(AND(Career!$F$15="Yes",$E173=62,$E172=61),G173,H172*IF($B173="January",(1+IF(C173&gt;Personal!$L$18+1,Calculations!$C$22,Calculations!$C$21)),1))</f>
        <v>3510.8953173585946</v>
      </c>
      <c r="I173" s="12">
        <f>H173*(1-'Retiree Assumptions'!$F$8)</f>
        <v>2738.4983475397039</v>
      </c>
      <c r="J173" s="12">
        <f>I173/(Calculations!$C$27^($A173-1+Calculations!$B$6/30))</f>
        <v>1776.6419550523804</v>
      </c>
      <c r="K173" s="23">
        <f t="shared" si="162"/>
        <v>1737.399097090497</v>
      </c>
      <c r="L173" s="12">
        <f>L172*IF($B173="January",(1+IF(C173&gt;Personal!$L$18+1,Calculations!$B$22,Calculations!$B$21)),1)</f>
        <v>1930.9924245472268</v>
      </c>
      <c r="M173" s="12">
        <f>IF(AND(Career!$F$15="Yes",$E173=62,$E172=61),L173,M172*IF($B173="January",(1+IF(C173&gt;Personal!$L$18+1,Calculations!$C$22,Calculations!$C$21)),1))</f>
        <v>1930.9924245472268</v>
      </c>
      <c r="N173" s="12">
        <f>M173*(1-'Retiree Assumptions'!$F$10)</f>
        <v>1699.2733336015597</v>
      </c>
      <c r="O173" s="12">
        <f>N173/(Calculations!$C$27^$AW173)/(Calculations!$D$27^($A173-1-$AW173+Calculations!$B$6/30))</f>
        <v>1076.7859398939681</v>
      </c>
      <c r="P173" s="23">
        <f t="shared" si="163"/>
        <v>23.382171766317505</v>
      </c>
      <c r="Q173" s="12">
        <f>IF(OR(A173&lt;=360,$E173&lt;70),Q172*IF($B173="January",(1+IF(C173&gt;Personal!$L$18+1,Calculations!$B$22,Calculations!$B$21)),1),0)</f>
        <v>228.20819562830866</v>
      </c>
      <c r="R173" s="12">
        <f>IF(OR(A173&lt;=360,$E173&lt;70),IF(AND(Career!$F$15="Yes",$E173=62,$E172=61),Q173,R172*IF($B173="January",(1+IF(C173&gt;Personal!$L$18+1,Calculations!$C$22,Calculations!$C$21)),1)),0)</f>
        <v>228.20819562830866</v>
      </c>
      <c r="S173" s="12">
        <f>R173*(1-'Retiree Assumptions'!$F$8)</f>
        <v>178.00239259008075</v>
      </c>
      <c r="T173" s="12">
        <f>S173/(Calculations!$C$27^($A173-1+Calculations!$B$6/30))</f>
        <v>115.48172707840472</v>
      </c>
      <c r="U173" s="23">
        <f t="shared" si="164"/>
        <v>111.64395698734508</v>
      </c>
      <c r="W173">
        <f t="shared" si="204"/>
        <v>5</v>
      </c>
      <c r="X173">
        <f t="shared" si="179"/>
        <v>2039</v>
      </c>
      <c r="Y173">
        <f t="shared" si="180"/>
        <v>56</v>
      </c>
      <c r="Z173">
        <f t="shared" si="167"/>
        <v>54</v>
      </c>
      <c r="AA173" s="12">
        <f>S173*12*Subsidy!$I$15/Subsidy!$I$14</f>
        <v>1708.822968864775</v>
      </c>
      <c r="AB173" s="12">
        <f>SUM(S$5:S173)*Subsidy!$I$15/Subsidy!$I$14</f>
        <v>20168.522582735201</v>
      </c>
      <c r="AC173" s="12">
        <f>N173*Subsidy!$E$15/Subsidy!$E$14</f>
        <v>1359.4186668812479</v>
      </c>
      <c r="AD173" s="12">
        <f t="shared" si="168"/>
        <v>16313.024002574974</v>
      </c>
      <c r="AE173" s="12">
        <f>$AP173*AC173/(Calculations!$D$27^(A173-1+Calculations!$B$6/30))</f>
        <v>814.85047718944691</v>
      </c>
      <c r="AF173" s="12">
        <f>IF(AE173=0,0,SUM(AE173:AE$903)*AC173/AE173)</f>
        <v>463345.1109887588</v>
      </c>
      <c r="AH173" s="164">
        <f>VLOOKUP(E173,Rates2,5)*VLOOKUP(E173,Mort_Imp_Retirees,C173-'Mort Imp Cume'!$C$4+2)</f>
        <v>2.002740014303755E-4</v>
      </c>
      <c r="AI173" s="16">
        <f t="shared" si="169"/>
        <v>0.99979972599856959</v>
      </c>
      <c r="AJ173" s="164">
        <f>VLOOKUP(F173,Rates2,6)*VLOOKUP(F173,Mort_Imp_Survivors,C173-'Mort Imp Cume'!$C$4+2)</f>
        <v>8.8145193166635767E-5</v>
      </c>
      <c r="AK173" s="16">
        <f t="shared" si="170"/>
        <v>0.99991185480683331</v>
      </c>
      <c r="AL173" s="164">
        <f>VLOOKUP(F173,Rates2,7)*VLOOKUP(F173,Mort_Imp_Survivors,C173-'Mort Imp Cume'!$C$4+2)</f>
        <v>1.5184915056825187E-4</v>
      </c>
      <c r="AM173" s="16">
        <f t="shared" si="171"/>
        <v>0.99984815084943179</v>
      </c>
      <c r="AN173" s="108">
        <f>PRODUCT(AI$4:AI172)</f>
        <v>0.97791178022657566</v>
      </c>
      <c r="AO173" s="16">
        <f>PRODUCT(AK$4:AK172)</f>
        <v>0.98860379353436589</v>
      </c>
      <c r="AP173" s="16">
        <f>PRODUCT(AM$4:AM172)</f>
        <v>0.97570022143387958</v>
      </c>
      <c r="AQ173" s="16">
        <f t="shared" si="172"/>
        <v>0.96676729567393782</v>
      </c>
      <c r="AR173" s="16">
        <f t="shared" si="173"/>
        <v>1.114448455263786E-2</v>
      </c>
      <c r="AS173" s="16">
        <f t="shared" si="174"/>
        <v>1.9360128822936182E-4</v>
      </c>
      <c r="AT173" s="16">
        <f t="shared" si="175"/>
        <v>2.1714781833629779E-2</v>
      </c>
      <c r="AU173" s="16">
        <f t="shared" si="176"/>
        <v>3.734379397945381E-4</v>
      </c>
      <c r="AV173" s="16">
        <f t="shared" si="177"/>
        <v>1.9585030527187827E-4</v>
      </c>
      <c r="AW173" s="30">
        <f>(SUMPRODUCT(AV$5:AV172,A$5:A172)+SUM(AV$5:AV172)*(Calculations!$B$6/30-0.5)+AV$4*Calculations!$B$6/30/2)/SUM(AV$4:AV172)</f>
        <v>96.049749928428255</v>
      </c>
      <c r="AX173" s="16"/>
      <c r="AY173" s="12"/>
      <c r="AZ173" s="12"/>
    </row>
    <row r="174" spans="1:52" x14ac:dyDescent="0.25">
      <c r="A174">
        <f t="shared" si="165"/>
        <v>170</v>
      </c>
      <c r="B174" t="str">
        <f t="shared" si="189"/>
        <v>March</v>
      </c>
      <c r="C174">
        <f t="shared" si="160"/>
        <v>2039</v>
      </c>
      <c r="D174">
        <f t="shared" si="191"/>
        <v>203903</v>
      </c>
      <c r="E174">
        <f t="shared" ref="E174:F174" si="222">E162+1</f>
        <v>56</v>
      </c>
      <c r="F174">
        <f t="shared" si="222"/>
        <v>54</v>
      </c>
      <c r="G174" s="12">
        <f>G173*IF($B174="January",1+IF(C174&gt;Personal!$L$18+1,Calculations!$B$22,Calculations!$B$21),1)</f>
        <v>3510.8953173585946</v>
      </c>
      <c r="H174" s="12">
        <f>IF(AND(Career!$F$15="Yes",$E174=62,$E173=61),G174,H173*IF($B174="January",(1+IF(C174&gt;Personal!$L$18+1,Calculations!$C$22,Calculations!$C$21)),1))</f>
        <v>3510.8953173585946</v>
      </c>
      <c r="I174" s="12">
        <f>H174*(1-'Retiree Assumptions'!$F$8)</f>
        <v>2738.4983475397039</v>
      </c>
      <c r="J174" s="12">
        <f>I174/(Calculations!$C$27^($A174-1+Calculations!$B$6/30))</f>
        <v>1772.0990998632767</v>
      </c>
      <c r="K174" s="23">
        <f t="shared" si="162"/>
        <v>1732.6095193355288</v>
      </c>
      <c r="L174" s="12">
        <f>L173*IF($B174="January",(1+IF(C174&gt;Personal!$L$18+1,Calculations!$B$22,Calculations!$B$21)),1)</f>
        <v>1930.9924245472268</v>
      </c>
      <c r="M174" s="12">
        <f>IF(AND(Career!$F$15="Yes",$E174=62,$E173=61),L174,M173*IF($B174="January",(1+IF(C174&gt;Personal!$L$18+1,Calculations!$C$22,Calculations!$C$21)),1))</f>
        <v>1930.9924245472268</v>
      </c>
      <c r="N174" s="12">
        <f>M174*(1-'Retiree Assumptions'!$F$10)</f>
        <v>1699.2733336015597</v>
      </c>
      <c r="O174" s="12">
        <f>N174/(Calculations!$C$27^$AW174)/(Calculations!$D$27^($A174-1-$AW174+Calculations!$B$6/30))</f>
        <v>1073.9097933114749</v>
      </c>
      <c r="P174" s="23">
        <f t="shared" si="163"/>
        <v>23.52408611098604</v>
      </c>
      <c r="Q174" s="12">
        <f>IF(OR(A174&lt;=360,$E174&lt;70),Q173*IF($B174="January",(1+IF(C174&gt;Personal!$L$18+1,Calculations!$B$22,Calculations!$B$21)),1),0)</f>
        <v>228.20819562830866</v>
      </c>
      <c r="R174" s="12">
        <f>IF(OR(A174&lt;=360,$E174&lt;70),IF(AND(Career!$F$15="Yes",$E174=62,$E173=61),Q174,R173*IF($B174="January",(1+IF(C174&gt;Personal!$L$18+1,Calculations!$C$22,Calculations!$C$21)),1)),0)</f>
        <v>228.20819562830866</v>
      </c>
      <c r="S174" s="12">
        <f>R174*(1-'Retiree Assumptions'!$F$8)</f>
        <v>178.00239259008075</v>
      </c>
      <c r="T174" s="12">
        <f>S174/(Calculations!$C$27^($A174-1+Calculations!$B$6/30))</f>
        <v>115.18644149111297</v>
      </c>
      <c r="U174" s="23">
        <f t="shared" si="164"/>
        <v>111.3263685800779</v>
      </c>
      <c r="W174">
        <f t="shared" si="204"/>
        <v>5</v>
      </c>
      <c r="X174">
        <f t="shared" si="179"/>
        <v>2039</v>
      </c>
      <c r="Y174">
        <f t="shared" si="180"/>
        <v>56</v>
      </c>
      <c r="Z174">
        <f t="shared" si="167"/>
        <v>54</v>
      </c>
      <c r="AA174" s="12">
        <f>S174*12*Subsidy!$I$15/Subsidy!$I$14</f>
        <v>1708.822968864775</v>
      </c>
      <c r="AB174" s="12">
        <f>SUM(S$5:S174)*Subsidy!$I$15/Subsidy!$I$14</f>
        <v>20310.924496807271</v>
      </c>
      <c r="AC174" s="12">
        <f>N174*Subsidy!$E$15/Subsidy!$E$14</f>
        <v>1359.4186668812479</v>
      </c>
      <c r="AD174" s="12">
        <f t="shared" si="168"/>
        <v>16313.024002574974</v>
      </c>
      <c r="AE174" s="12">
        <f>$AP174*AC174/(Calculations!$D$27^(A174-1+Calculations!$B$6/30))</f>
        <v>812.38136001054932</v>
      </c>
      <c r="AF174" s="12">
        <f>IF(AE174=0,0,SUM(AE174:AE$903)*AC174/AE174)</f>
        <v>463389.8318867021</v>
      </c>
      <c r="AH174" s="164">
        <f>VLOOKUP(E174,Rates2,5)*VLOOKUP(E174,Mort_Imp_Retirees,C174-'Mort Imp Cume'!$C$4+2)</f>
        <v>2.002740014303755E-4</v>
      </c>
      <c r="AI174" s="16">
        <f t="shared" si="169"/>
        <v>0.99979972599856959</v>
      </c>
      <c r="AJ174" s="164">
        <f>VLOOKUP(F174,Rates2,6)*VLOOKUP(F174,Mort_Imp_Survivors,C174-'Mort Imp Cume'!$C$4+2)</f>
        <v>8.8145193166635767E-5</v>
      </c>
      <c r="AK174" s="16">
        <f t="shared" si="170"/>
        <v>0.99991185480683331</v>
      </c>
      <c r="AL174" s="164">
        <f>VLOOKUP(F174,Rates2,7)*VLOOKUP(F174,Mort_Imp_Survivors,C174-'Mort Imp Cume'!$C$4+2)</f>
        <v>1.5184915056825187E-4</v>
      </c>
      <c r="AM174" s="16">
        <f t="shared" si="171"/>
        <v>0.99984815084943179</v>
      </c>
      <c r="AN174" s="108">
        <f>PRODUCT(AI$4:AI173)</f>
        <v>0.97771592992130374</v>
      </c>
      <c r="AO174" s="16">
        <f>PRODUCT(AK$4:AK173)</f>
        <v>0.98851665286201951</v>
      </c>
      <c r="AP174" s="16">
        <f>PRODUCT(AM$4:AM173)</f>
        <v>0.97555206218404567</v>
      </c>
      <c r="AQ174" s="16">
        <f t="shared" si="172"/>
        <v>0.96648847849568398</v>
      </c>
      <c r="AR174" s="16">
        <f t="shared" si="173"/>
        <v>1.122745142561974E-2</v>
      </c>
      <c r="AS174" s="16">
        <f t="shared" si="174"/>
        <v>1.9354545331941818E-4</v>
      </c>
      <c r="AT174" s="16">
        <f t="shared" si="175"/>
        <v>2.190508575068293E-2</v>
      </c>
      <c r="AU174" s="16">
        <f t="shared" si="176"/>
        <v>3.7898432801335147E-4</v>
      </c>
      <c r="AV174" s="16">
        <f t="shared" si="177"/>
        <v>1.958110815475601E-4</v>
      </c>
      <c r="AW174" s="30">
        <f>(SUMPRODUCT(AV$5:AV173,A$5:A173)+SUM(AV$5:AV173)*(Calculations!$B$6/30-0.5)+AV$4*Calculations!$B$6/30/2)/SUM(AV$4:AV173)</f>
        <v>96.695289717524773</v>
      </c>
      <c r="AX174" s="16"/>
      <c r="AY174" s="12"/>
      <c r="AZ174" s="12"/>
    </row>
    <row r="175" spans="1:52" x14ac:dyDescent="0.25">
      <c r="A175">
        <f t="shared" si="165"/>
        <v>171</v>
      </c>
      <c r="B175" t="str">
        <f t="shared" si="189"/>
        <v>April</v>
      </c>
      <c r="C175">
        <f t="shared" si="160"/>
        <v>2039</v>
      </c>
      <c r="D175">
        <f t="shared" si="191"/>
        <v>203904</v>
      </c>
      <c r="E175">
        <f t="shared" ref="E175:F175" si="223">E163+1</f>
        <v>56</v>
      </c>
      <c r="F175">
        <f t="shared" si="223"/>
        <v>54</v>
      </c>
      <c r="G175" s="12">
        <f>G174*IF($B175="January",1+IF(C175&gt;Personal!$L$18+1,Calculations!$B$22,Calculations!$B$21),1)</f>
        <v>3510.8953173585946</v>
      </c>
      <c r="H175" s="12">
        <f>IF(AND(Career!$F$15="Yes",$E175=62,$E174=61),G175,H174*IF($B175="January",(1+IF(C175&gt;Personal!$L$18+1,Calculations!$C$22,Calculations!$C$21)),1))</f>
        <v>3510.8953173585946</v>
      </c>
      <c r="I175" s="12">
        <f>H175*(1-'Retiree Assumptions'!$F$8)</f>
        <v>2738.4983475397039</v>
      </c>
      <c r="J175" s="12">
        <f>I175/(Calculations!$C$27^($A175-1+Calculations!$B$6/30))</f>
        <v>1767.5678607081234</v>
      </c>
      <c r="K175" s="23">
        <f t="shared" si="162"/>
        <v>1727.8331452567381</v>
      </c>
      <c r="L175" s="12">
        <f>L174*IF($B175="January",(1+IF(C175&gt;Personal!$L$18+1,Calculations!$B$22,Calculations!$B$21)),1)</f>
        <v>1930.9924245472268</v>
      </c>
      <c r="M175" s="12">
        <f>IF(AND(Career!$F$15="Yes",$E175=62,$E174=61),L175,M174*IF($B175="January",(1+IF(C175&gt;Personal!$L$18+1,Calculations!$C$22,Calculations!$C$21)),1))</f>
        <v>1930.9924245472268</v>
      </c>
      <c r="N175" s="12">
        <f>M175*(1-'Retiree Assumptions'!$F$10)</f>
        <v>1699.2733336015597</v>
      </c>
      <c r="O175" s="12">
        <f>N175/(Calculations!$C$27^$AW175)/(Calculations!$D$27^($A175-1-$AW175+Calculations!$B$6/30))</f>
        <v>1071.0404086648753</v>
      </c>
      <c r="P175" s="23">
        <f t="shared" si="163"/>
        <v>23.664964427519426</v>
      </c>
      <c r="Q175" s="12">
        <f>IF(OR(A175&lt;=360,$E175&lt;70),Q174*IF($B175="January",(1+IF(C175&gt;Personal!$L$18+1,Calculations!$B$22,Calculations!$B$21)),1),0)</f>
        <v>228.20819562830866</v>
      </c>
      <c r="R175" s="12">
        <f>IF(OR(A175&lt;=360,$E175&lt;70),IF(AND(Career!$F$15="Yes",$E175=62,$E174=61),Q175,R174*IF($B175="January",(1+IF(C175&gt;Personal!$L$18+1,Calculations!$C$22,Calculations!$C$21)),1)),0)</f>
        <v>228.20819562830866</v>
      </c>
      <c r="S175" s="12">
        <f>R175*(1-'Retiree Assumptions'!$F$8)</f>
        <v>178.00239259008075</v>
      </c>
      <c r="T175" s="12">
        <f>S175/(Calculations!$C$27^($A175-1+Calculations!$B$6/30))</f>
        <v>114.89191094602801</v>
      </c>
      <c r="U175" s="23">
        <f t="shared" si="164"/>
        <v>111.00968360188243</v>
      </c>
      <c r="W175">
        <f t="shared" si="204"/>
        <v>5</v>
      </c>
      <c r="X175">
        <f t="shared" si="179"/>
        <v>2039</v>
      </c>
      <c r="Y175">
        <f t="shared" si="180"/>
        <v>56</v>
      </c>
      <c r="Z175">
        <f t="shared" si="167"/>
        <v>54</v>
      </c>
      <c r="AA175" s="12">
        <f>S175*12*Subsidy!$I$15/Subsidy!$I$14</f>
        <v>1708.822968864775</v>
      </c>
      <c r="AB175" s="12">
        <f>SUM(S$5:S175)*Subsidy!$I$15/Subsidy!$I$14</f>
        <v>20453.326410879334</v>
      </c>
      <c r="AC175" s="12">
        <f>N175*Subsidy!$E$15/Subsidy!$E$14</f>
        <v>1359.4186668812479</v>
      </c>
      <c r="AD175" s="12">
        <f t="shared" si="168"/>
        <v>16313.024002574974</v>
      </c>
      <c r="AE175" s="12">
        <f>$AP175*AC175/(Calculations!$D$27^(A175-1+Calculations!$B$6/30))</f>
        <v>809.91972462102774</v>
      </c>
      <c r="AF175" s="12">
        <f>IF(AE175=0,0,SUM(AE175:AE$903)*AC175/AE175)</f>
        <v>463434.68870743096</v>
      </c>
      <c r="AH175" s="164">
        <f>VLOOKUP(E175,Rates2,5)*VLOOKUP(E175,Mort_Imp_Retirees,C175-'Mort Imp Cume'!$C$4+2)</f>
        <v>2.002740014303755E-4</v>
      </c>
      <c r="AI175" s="16">
        <f t="shared" si="169"/>
        <v>0.99979972599856959</v>
      </c>
      <c r="AJ175" s="164">
        <f>VLOOKUP(F175,Rates2,6)*VLOOKUP(F175,Mort_Imp_Survivors,C175-'Mort Imp Cume'!$C$4+2)</f>
        <v>8.8145193166635767E-5</v>
      </c>
      <c r="AK175" s="16">
        <f t="shared" si="170"/>
        <v>0.99991185480683331</v>
      </c>
      <c r="AL175" s="164">
        <f>VLOOKUP(F175,Rates2,7)*VLOOKUP(F175,Mort_Imp_Survivors,C175-'Mort Imp Cume'!$C$4+2)</f>
        <v>1.5184915056825187E-4</v>
      </c>
      <c r="AM175" s="16">
        <f t="shared" si="171"/>
        <v>0.99984815084943179</v>
      </c>
      <c r="AN175" s="108">
        <f>PRODUCT(AI$4:AI174)</f>
        <v>0.97752011883975609</v>
      </c>
      <c r="AO175" s="16">
        <f>PRODUCT(AK$4:AK174)</f>
        <v>0.98842951987070449</v>
      </c>
      <c r="AP175" s="16">
        <f>PRODUCT(AM$4:AM174)</f>
        <v>0.975403925432068</v>
      </c>
      <c r="AQ175" s="16">
        <f t="shared" si="172"/>
        <v>0.96620974172873408</v>
      </c>
      <c r="AR175" s="16">
        <f t="shared" si="173"/>
        <v>1.1310377111021987E-2</v>
      </c>
      <c r="AS175" s="16">
        <f t="shared" si="174"/>
        <v>1.9348963451234862E-4</v>
      </c>
      <c r="AT175" s="16">
        <f t="shared" si="175"/>
        <v>2.209530493533798E-2</v>
      </c>
      <c r="AU175" s="16">
        <f t="shared" si="176"/>
        <v>3.8457622490594909E-4</v>
      </c>
      <c r="AV175" s="16">
        <f t="shared" si="177"/>
        <v>1.9577186567873415E-4</v>
      </c>
      <c r="AW175" s="30">
        <f>(SUMPRODUCT(AV$5:AV174,A$5:A174)+SUM(AV$5:AV174)*(Calculations!$B$6/30-0.5)+AV$4*Calculations!$B$6/30/2)/SUM(AV$4:AV174)</f>
        <v>97.338165898261607</v>
      </c>
      <c r="AX175" s="16"/>
      <c r="AY175" s="12"/>
      <c r="AZ175" s="12"/>
    </row>
    <row r="176" spans="1:52" x14ac:dyDescent="0.25">
      <c r="A176">
        <f t="shared" si="165"/>
        <v>172</v>
      </c>
      <c r="B176" t="str">
        <f t="shared" si="189"/>
        <v>May</v>
      </c>
      <c r="C176">
        <f t="shared" si="160"/>
        <v>2039</v>
      </c>
      <c r="D176">
        <f t="shared" si="191"/>
        <v>203905</v>
      </c>
      <c r="E176">
        <f t="shared" ref="E176:F176" si="224">E164+1</f>
        <v>56</v>
      </c>
      <c r="F176">
        <f t="shared" si="224"/>
        <v>54</v>
      </c>
      <c r="G176" s="12">
        <f>G175*IF($B176="January",1+IF(C176&gt;Personal!$L$18+1,Calculations!$B$22,Calculations!$B$21),1)</f>
        <v>3510.8953173585946</v>
      </c>
      <c r="H176" s="12">
        <f>IF(AND(Career!$F$15="Yes",$E176=62,$E175=61),G176,H175*IF($B176="January",(1+IF(C176&gt;Personal!$L$18+1,Calculations!$C$22,Calculations!$C$21)),1))</f>
        <v>3510.8953173585946</v>
      </c>
      <c r="I176" s="12">
        <f>H176*(1-'Retiree Assumptions'!$F$8)</f>
        <v>2738.4983475397039</v>
      </c>
      <c r="J176" s="12">
        <f>I176/(Calculations!$C$27^($A176-1+Calculations!$B$6/30))</f>
        <v>1763.0482078848424</v>
      </c>
      <c r="K176" s="23">
        <f t="shared" si="162"/>
        <v>1723.0699384548709</v>
      </c>
      <c r="L176" s="12">
        <f>L175*IF($B176="January",(1+IF(C176&gt;Personal!$L$18+1,Calculations!$B$22,Calculations!$B$21)),1)</f>
        <v>1930.9924245472268</v>
      </c>
      <c r="M176" s="12">
        <f>IF(AND(Career!$F$15="Yes",$E176=62,$E175=61),L176,M175*IF($B176="January",(1+IF(C176&gt;Personal!$L$18+1,Calculations!$C$22,Calculations!$C$21)),1))</f>
        <v>1930.9924245472268</v>
      </c>
      <c r="N176" s="12">
        <f>M176*(1-'Retiree Assumptions'!$F$10)</f>
        <v>1699.2733336015597</v>
      </c>
      <c r="O176" s="12">
        <f>N176/(Calculations!$C$27^$AW176)/(Calculations!$D$27^($A176-1-$AW176+Calculations!$B$6/30))</f>
        <v>1068.1777965578822</v>
      </c>
      <c r="P176" s="23">
        <f t="shared" si="163"/>
        <v>23.804811571309884</v>
      </c>
      <c r="Q176" s="12">
        <f>IF(OR(A176&lt;=360,$E176&lt;70),Q175*IF($B176="January",(1+IF(C176&gt;Personal!$L$18+1,Calculations!$B$22,Calculations!$B$21)),1),0)</f>
        <v>228.20819562830866</v>
      </c>
      <c r="R176" s="12">
        <f>IF(OR(A176&lt;=360,$E176&lt;70),IF(AND(Career!$F$15="Yes",$E176=62,$E175=61),Q176,R175*IF($B176="January",(1+IF(C176&gt;Personal!$L$18+1,Calculations!$C$22,Calculations!$C$21)),1)),0)</f>
        <v>228.20819562830866</v>
      </c>
      <c r="S176" s="12">
        <f>R176*(1-'Retiree Assumptions'!$F$8)</f>
        <v>178.00239259008075</v>
      </c>
      <c r="T176" s="12">
        <f>S176/(Calculations!$C$27^($A176-1+Calculations!$B$6/30))</f>
        <v>114.59813351251475</v>
      </c>
      <c r="U176" s="23">
        <f t="shared" si="164"/>
        <v>110.69389948281582</v>
      </c>
      <c r="W176">
        <f t="shared" si="204"/>
        <v>5</v>
      </c>
      <c r="X176">
        <f t="shared" si="179"/>
        <v>2039</v>
      </c>
      <c r="Y176">
        <f t="shared" si="180"/>
        <v>56</v>
      </c>
      <c r="Z176">
        <f t="shared" si="167"/>
        <v>54</v>
      </c>
      <c r="AA176" s="12">
        <f>S176*12*Subsidy!$I$15/Subsidy!$I$14</f>
        <v>1708.822968864775</v>
      </c>
      <c r="AB176" s="12">
        <f>SUM(S$5:S176)*Subsidy!$I$15/Subsidy!$I$14</f>
        <v>20595.7283249514</v>
      </c>
      <c r="AC176" s="12">
        <f>N176*Subsidy!$E$15/Subsidy!$E$14</f>
        <v>1359.4186668812479</v>
      </c>
      <c r="AD176" s="12">
        <f t="shared" si="168"/>
        <v>16313.024002574974</v>
      </c>
      <c r="AE176" s="12">
        <f>$AP176*AC176/(Calculations!$D$27^(A176-1+Calculations!$B$6/30))</f>
        <v>807.46554834995595</v>
      </c>
      <c r="AF176" s="12">
        <f>IF(AE176=0,0,SUM(AE176:AE$903)*AC176/AE176)</f>
        <v>463479.68186406331</v>
      </c>
      <c r="AH176" s="164">
        <f>VLOOKUP(E176,Rates2,5)*VLOOKUP(E176,Mort_Imp_Retirees,C176-'Mort Imp Cume'!$C$4+2)</f>
        <v>2.002740014303755E-4</v>
      </c>
      <c r="AI176" s="16">
        <f t="shared" si="169"/>
        <v>0.99979972599856959</v>
      </c>
      <c r="AJ176" s="164">
        <f>VLOOKUP(F176,Rates2,6)*VLOOKUP(F176,Mort_Imp_Survivors,C176-'Mort Imp Cume'!$C$4+2)</f>
        <v>8.8145193166635767E-5</v>
      </c>
      <c r="AK176" s="16">
        <f t="shared" si="170"/>
        <v>0.99991185480683331</v>
      </c>
      <c r="AL176" s="164">
        <f>VLOOKUP(F176,Rates2,7)*VLOOKUP(F176,Mort_Imp_Survivors,C176-'Mort Imp Cume'!$C$4+2)</f>
        <v>1.5184915056825187E-4</v>
      </c>
      <c r="AM176" s="16">
        <f t="shared" si="171"/>
        <v>0.99984815084943179</v>
      </c>
      <c r="AN176" s="108">
        <f>PRODUCT(AI$4:AI175)</f>
        <v>0.97732434697407733</v>
      </c>
      <c r="AO176" s="16">
        <f>PRODUCT(AK$4:AK175)</f>
        <v>0.98834239455974382</v>
      </c>
      <c r="AP176" s="16">
        <f>PRODUCT(AM$4:AM175)</f>
        <v>0.9752558111745302</v>
      </c>
      <c r="AQ176" s="16">
        <f t="shared" si="172"/>
        <v>0.96593108534989747</v>
      </c>
      <c r="AR176" s="16">
        <f t="shared" si="173"/>
        <v>1.1393261624179822E-2</v>
      </c>
      <c r="AS176" s="16">
        <f t="shared" si="174"/>
        <v>1.9343383180350906E-4</v>
      </c>
      <c r="AT176" s="16">
        <f t="shared" si="175"/>
        <v>2.228543941656435E-2</v>
      </c>
      <c r="AU176" s="16">
        <f t="shared" si="176"/>
        <v>3.9021360935836275E-4</v>
      </c>
      <c r="AV176" s="16">
        <f t="shared" si="177"/>
        <v>1.9573265766382715E-4</v>
      </c>
      <c r="AW176" s="30">
        <f>(SUMPRODUCT(AV$5:AV175,A$5:A175)+SUM(AV$5:AV175)*(Calculations!$B$6/30-0.5)+AV$4*Calculations!$B$6/30/2)/SUM(AV$4:AV175)</f>
        <v>97.978447375829475</v>
      </c>
      <c r="AX176" s="16"/>
      <c r="AY176" s="12"/>
      <c r="AZ176" s="12"/>
    </row>
    <row r="177" spans="1:52" x14ac:dyDescent="0.25">
      <c r="A177">
        <f t="shared" si="165"/>
        <v>173</v>
      </c>
      <c r="B177" t="str">
        <f t="shared" si="189"/>
        <v>June</v>
      </c>
      <c r="C177">
        <f t="shared" si="160"/>
        <v>2039</v>
      </c>
      <c r="D177">
        <f t="shared" si="191"/>
        <v>203906</v>
      </c>
      <c r="E177">
        <f t="shared" ref="E177:F177" si="225">E165+1</f>
        <v>56</v>
      </c>
      <c r="F177">
        <f t="shared" si="225"/>
        <v>54</v>
      </c>
      <c r="G177" s="12">
        <f>G176*IF($B177="January",1+IF(C177&gt;Personal!$L$18+1,Calculations!$B$22,Calculations!$B$21),1)</f>
        <v>3510.8953173585946</v>
      </c>
      <c r="H177" s="12">
        <f>IF(AND(Career!$F$15="Yes",$E177=62,$E176=61),G177,H176*IF($B177="January",(1+IF(C177&gt;Personal!$L$18+1,Calculations!$C$22,Calculations!$C$21)),1))</f>
        <v>3510.8953173585946</v>
      </c>
      <c r="I177" s="12">
        <f>H177*(1-'Retiree Assumptions'!$F$8)</f>
        <v>2738.4983475397039</v>
      </c>
      <c r="J177" s="12">
        <f>I177/(Calculations!$C$27^($A177-1+Calculations!$B$6/30))</f>
        <v>1758.5401117673021</v>
      </c>
      <c r="K177" s="23">
        <f t="shared" si="162"/>
        <v>1718.3198626310148</v>
      </c>
      <c r="L177" s="12">
        <f>L176*IF($B177="January",(1+IF(C177&gt;Personal!$L$18+1,Calculations!$B$22,Calculations!$B$21)),1)</f>
        <v>1930.9924245472268</v>
      </c>
      <c r="M177" s="12">
        <f>IF(AND(Career!$F$15="Yes",$E177=62,$E176=61),L177,M176*IF($B177="January",(1+IF(C177&gt;Personal!$L$18+1,Calculations!$C$22,Calculations!$C$21)),1))</f>
        <v>1930.9924245472268</v>
      </c>
      <c r="N177" s="12">
        <f>M177*(1-'Retiree Assumptions'!$F$10)</f>
        <v>1699.2733336015597</v>
      </c>
      <c r="O177" s="12">
        <f>N177/(Calculations!$C$27^$AW177)/(Calculations!$D$27^($A177-1-$AW177+Calculations!$B$6/30))</f>
        <v>1065.3219665379399</v>
      </c>
      <c r="P177" s="23">
        <f t="shared" si="163"/>
        <v>23.943632378292111</v>
      </c>
      <c r="Q177" s="12">
        <f>IF(OR(A177&lt;=360,$E177&lt;70),Q176*IF($B177="January",(1+IF(C177&gt;Personal!$L$18+1,Calculations!$B$22,Calculations!$B$21)),1),0)</f>
        <v>228.20819562830866</v>
      </c>
      <c r="R177" s="12">
        <f>IF(OR(A177&lt;=360,$E177&lt;70),IF(AND(Career!$F$15="Yes",$E177=62,$E176=61),Q177,R176*IF($B177="January",(1+IF(C177&gt;Personal!$L$18+1,Calculations!$C$22,Calculations!$C$21)),1)),0)</f>
        <v>228.20819562830866</v>
      </c>
      <c r="S177" s="12">
        <f>R177*(1-'Retiree Assumptions'!$F$8)</f>
        <v>178.00239259008075</v>
      </c>
      <c r="T177" s="12">
        <f>S177/(Calculations!$C$27^($A177-1+Calculations!$B$6/30))</f>
        <v>114.30510726487464</v>
      </c>
      <c r="U177" s="23">
        <f t="shared" si="164"/>
        <v>110.3790136602457</v>
      </c>
      <c r="W177">
        <f t="shared" si="204"/>
        <v>5</v>
      </c>
      <c r="X177">
        <f t="shared" si="179"/>
        <v>2039</v>
      </c>
      <c r="Y177">
        <f t="shared" si="180"/>
        <v>56</v>
      </c>
      <c r="Z177">
        <f t="shared" si="167"/>
        <v>54</v>
      </c>
      <c r="AA177" s="12">
        <f>S177*12*Subsidy!$I$15/Subsidy!$I$14</f>
        <v>1708.822968864775</v>
      </c>
      <c r="AB177" s="12">
        <f>SUM(S$5:S177)*Subsidy!$I$15/Subsidy!$I$14</f>
        <v>20738.130239023467</v>
      </c>
      <c r="AC177" s="12">
        <f>N177*Subsidy!$E$15/Subsidy!$E$14</f>
        <v>1359.4186668812479</v>
      </c>
      <c r="AD177" s="12">
        <f t="shared" si="168"/>
        <v>16313.024002574974</v>
      </c>
      <c r="AE177" s="12">
        <f>$AP177*AC177/(Calculations!$D$27^(A177-1+Calculations!$B$6/30))</f>
        <v>805.01880859510482</v>
      </c>
      <c r="AF177" s="12">
        <f>IF(AE177=0,0,SUM(AE177:AE$903)*AC177/AE177)</f>
        <v>463524.81177097256</v>
      </c>
      <c r="AH177" s="164">
        <f>VLOOKUP(E177,Rates2,5)*VLOOKUP(E177,Mort_Imp_Retirees,C177-'Mort Imp Cume'!$C$4+2)</f>
        <v>2.002740014303755E-4</v>
      </c>
      <c r="AI177" s="16">
        <f t="shared" si="169"/>
        <v>0.99979972599856959</v>
      </c>
      <c r="AJ177" s="164">
        <f>VLOOKUP(F177,Rates2,6)*VLOOKUP(F177,Mort_Imp_Survivors,C177-'Mort Imp Cume'!$C$4+2)</f>
        <v>8.8145193166635767E-5</v>
      </c>
      <c r="AK177" s="16">
        <f t="shared" si="170"/>
        <v>0.99991185480683331</v>
      </c>
      <c r="AL177" s="164">
        <f>VLOOKUP(F177,Rates2,7)*VLOOKUP(F177,Mort_Imp_Survivors,C177-'Mort Imp Cume'!$C$4+2)</f>
        <v>1.5184915056825187E-4</v>
      </c>
      <c r="AM177" s="16">
        <f t="shared" si="171"/>
        <v>0.99984815084943179</v>
      </c>
      <c r="AN177" s="108">
        <f>PRODUCT(AI$4:AI176)</f>
        <v>0.97712861431641351</v>
      </c>
      <c r="AO177" s="16">
        <f>PRODUCT(AK$4:AK176)</f>
        <v>0.98825527692846049</v>
      </c>
      <c r="AP177" s="16">
        <f>PRODUCT(AM$4:AM176)</f>
        <v>0.97510771940801666</v>
      </c>
      <c r="AQ177" s="16">
        <f t="shared" si="172"/>
        <v>0.96565250933599012</v>
      </c>
      <c r="AR177" s="16">
        <f t="shared" si="173"/>
        <v>1.1476104980423412E-2</v>
      </c>
      <c r="AS177" s="16">
        <f t="shared" si="174"/>
        <v>1.9337804518825677E-4</v>
      </c>
      <c r="AT177" s="16">
        <f t="shared" si="175"/>
        <v>2.2475489223322414E-2</v>
      </c>
      <c r="AU177" s="16">
        <f t="shared" si="176"/>
        <v>3.9589646026405925E-4</v>
      </c>
      <c r="AV177" s="16">
        <f t="shared" si="177"/>
        <v>1.9569345750126624E-4</v>
      </c>
      <c r="AW177" s="30">
        <f>(SUMPRODUCT(AV$5:AV176,A$5:A176)+SUM(AV$5:AV176)*(Calculations!$B$6/30-0.5)+AV$4*Calculations!$B$6/30/2)/SUM(AV$4:AV176)</f>
        <v>98.616200669405899</v>
      </c>
      <c r="AX177" s="16"/>
      <c r="AY177" s="12"/>
      <c r="AZ177" s="12"/>
    </row>
    <row r="178" spans="1:52" x14ac:dyDescent="0.25">
      <c r="A178">
        <f t="shared" si="165"/>
        <v>174</v>
      </c>
      <c r="B178" t="str">
        <f t="shared" si="189"/>
        <v>July</v>
      </c>
      <c r="C178">
        <f t="shared" si="160"/>
        <v>2039</v>
      </c>
      <c r="D178">
        <f t="shared" si="191"/>
        <v>203907</v>
      </c>
      <c r="E178">
        <f t="shared" ref="E178:F178" si="226">E166+1</f>
        <v>56</v>
      </c>
      <c r="F178">
        <f t="shared" si="226"/>
        <v>54</v>
      </c>
      <c r="G178" s="12">
        <f>G177*IF($B178="January",1+IF(C178&gt;Personal!$L$18+1,Calculations!$B$22,Calculations!$B$21),1)</f>
        <v>3510.8953173585946</v>
      </c>
      <c r="H178" s="12">
        <f>IF(AND(Career!$F$15="Yes",$E178=62,$E177=61),G178,H177*IF($B178="January",(1+IF(C178&gt;Personal!$L$18+1,Calculations!$C$22,Calculations!$C$21)),1))</f>
        <v>3510.8953173585946</v>
      </c>
      <c r="I178" s="12">
        <f>H178*(1-'Retiree Assumptions'!$F$8)</f>
        <v>2738.4983475397039</v>
      </c>
      <c r="J178" s="12">
        <f>I178/(Calculations!$C$27^($A178-1+Calculations!$B$6/30))</f>
        <v>1754.0435428051253</v>
      </c>
      <c r="K178" s="23">
        <f t="shared" si="162"/>
        <v>1713.5828815863256</v>
      </c>
      <c r="L178" s="12">
        <f>L177*IF($B178="January",(1+IF(C178&gt;Personal!$L$18+1,Calculations!$B$22,Calculations!$B$21)),1)</f>
        <v>1930.9924245472268</v>
      </c>
      <c r="M178" s="12">
        <f>IF(AND(Career!$F$15="Yes",$E178=62,$E177=61),L178,M177*IF($B178="January",(1+IF(C178&gt;Personal!$L$18+1,Calculations!$C$22,Calculations!$C$21)),1))</f>
        <v>1930.9924245472268</v>
      </c>
      <c r="N178" s="12">
        <f>M178*(1-'Retiree Assumptions'!$F$10)</f>
        <v>1699.2733336015597</v>
      </c>
      <c r="O178" s="12">
        <f>N178/(Calculations!$C$27^$AW178)/(Calculations!$D$27^($A178-1-$AW178+Calculations!$B$6/30))</f>
        <v>1062.4729271437882</v>
      </c>
      <c r="P178" s="23">
        <f t="shared" si="163"/>
        <v>24.081431665011195</v>
      </c>
      <c r="Q178" s="12">
        <f>IF(OR(A178&lt;=360,$E178&lt;70),Q177*IF($B178="January",(1+IF(C178&gt;Personal!$L$18+1,Calculations!$B$22,Calculations!$B$21)),1),0)</f>
        <v>228.20819562830866</v>
      </c>
      <c r="R178" s="12">
        <f>IF(OR(A178&lt;=360,$E178&lt;70),IF(AND(Career!$F$15="Yes",$E178=62,$E177=61),Q178,R177*IF($B178="January",(1+IF(C178&gt;Personal!$L$18+1,Calculations!$C$22,Calculations!$C$21)),1)),0)</f>
        <v>228.20819562830866</v>
      </c>
      <c r="S178" s="12">
        <f>R178*(1-'Retiree Assumptions'!$F$8)</f>
        <v>178.00239259008075</v>
      </c>
      <c r="T178" s="12">
        <f>S178/(Calculations!$C$27^($A178-1+Calculations!$B$6/30))</f>
        <v>114.01283028233314</v>
      </c>
      <c r="U178" s="23">
        <f t="shared" si="164"/>
        <v>110.06502357882951</v>
      </c>
      <c r="W178">
        <f t="shared" si="204"/>
        <v>5</v>
      </c>
      <c r="X178">
        <f t="shared" si="179"/>
        <v>2039</v>
      </c>
      <c r="Y178">
        <f t="shared" si="180"/>
        <v>56</v>
      </c>
      <c r="Z178">
        <f t="shared" si="167"/>
        <v>54</v>
      </c>
      <c r="AA178" s="12">
        <f>S178*12*Subsidy!$I$15/Subsidy!$I$14</f>
        <v>1708.822968864775</v>
      </c>
      <c r="AB178" s="12">
        <f>SUM(S$5:S178)*Subsidy!$I$15/Subsidy!$I$14</f>
        <v>20880.53215309553</v>
      </c>
      <c r="AC178" s="12">
        <f>N178*Subsidy!$E$15/Subsidy!$E$14</f>
        <v>1359.4186668812479</v>
      </c>
      <c r="AD178" s="12">
        <f t="shared" si="168"/>
        <v>16313.024002574974</v>
      </c>
      <c r="AE178" s="12">
        <f>$AP178*AC178/(Calculations!$D$27^(A178-1+Calculations!$B$6/30))</f>
        <v>802.57948282273276</v>
      </c>
      <c r="AF178" s="12">
        <f>IF(AE178=0,0,SUM(AE178:AE$903)*AC178/AE178)</f>
        <v>463570.07884379197</v>
      </c>
      <c r="AH178" s="164">
        <f>VLOOKUP(E178,Rates2,5)*VLOOKUP(E178,Mort_Imp_Retirees,C178-'Mort Imp Cume'!$C$4+2)</f>
        <v>2.002740014303755E-4</v>
      </c>
      <c r="AI178" s="16">
        <f t="shared" si="169"/>
        <v>0.99979972599856959</v>
      </c>
      <c r="AJ178" s="164">
        <f>VLOOKUP(F178,Rates2,6)*VLOOKUP(F178,Mort_Imp_Survivors,C178-'Mort Imp Cume'!$C$4+2)</f>
        <v>8.8145193166635767E-5</v>
      </c>
      <c r="AK178" s="16">
        <f t="shared" si="170"/>
        <v>0.99991185480683331</v>
      </c>
      <c r="AL178" s="164">
        <f>VLOOKUP(F178,Rates2,7)*VLOOKUP(F178,Mort_Imp_Survivors,C178-'Mort Imp Cume'!$C$4+2)</f>
        <v>1.5184915056825187E-4</v>
      </c>
      <c r="AM178" s="16">
        <f t="shared" si="171"/>
        <v>0.99984815084943179</v>
      </c>
      <c r="AN178" s="108">
        <f>PRODUCT(AI$4:AI177)</f>
        <v>0.97693292085891226</v>
      </c>
      <c r="AO178" s="16">
        <f>PRODUCT(AK$4:AK177)</f>
        <v>0.9881681669761776</v>
      </c>
      <c r="AP178" s="16">
        <f>PRODUCT(AM$4:AM177)</f>
        <v>0.97495965012911201</v>
      </c>
      <c r="AQ178" s="16">
        <f t="shared" si="172"/>
        <v>0.96537401366383446</v>
      </c>
      <c r="AR178" s="16">
        <f t="shared" si="173"/>
        <v>1.1558907195077756E-2</v>
      </c>
      <c r="AS178" s="16">
        <f t="shared" si="174"/>
        <v>1.9332227466195028E-4</v>
      </c>
      <c r="AT178" s="16">
        <f t="shared" si="175"/>
        <v>2.2665454384563504E-2</v>
      </c>
      <c r="AU178" s="16">
        <f t="shared" si="176"/>
        <v>4.0162475652427698E-4</v>
      </c>
      <c r="AV178" s="16">
        <f t="shared" si="177"/>
        <v>1.9565426518947871E-4</v>
      </c>
      <c r="AW178" s="30">
        <f>(SUMPRODUCT(AV$5:AV177,A$5:A177)+SUM(AV$5:AV177)*(Calculations!$B$6/30-0.5)+AV$4*Calculations!$B$6/30/2)/SUM(AV$4:AV177)</f>
        <v>99.251490014545936</v>
      </c>
      <c r="AX178" s="16"/>
      <c r="AY178" s="12"/>
      <c r="AZ178" s="12"/>
    </row>
    <row r="179" spans="1:52" x14ac:dyDescent="0.25">
      <c r="A179">
        <f t="shared" si="165"/>
        <v>175</v>
      </c>
      <c r="B179" t="str">
        <f t="shared" si="189"/>
        <v>August</v>
      </c>
      <c r="C179">
        <f t="shared" si="160"/>
        <v>2039</v>
      </c>
      <c r="D179">
        <f t="shared" si="191"/>
        <v>203908</v>
      </c>
      <c r="E179">
        <f t="shared" ref="E179:F179" si="227">E167+1</f>
        <v>56</v>
      </c>
      <c r="F179">
        <f t="shared" si="227"/>
        <v>54</v>
      </c>
      <c r="G179" s="12">
        <f>G178*IF($B179="January",1+IF(C179&gt;Personal!$L$18+1,Calculations!$B$22,Calculations!$B$21),1)</f>
        <v>3510.8953173585946</v>
      </c>
      <c r="H179" s="12">
        <f>IF(AND(Career!$F$15="Yes",$E179=62,$E178=61),G179,H178*IF($B179="January",(1+IF(C179&gt;Personal!$L$18+1,Calculations!$C$22,Calculations!$C$21)),1))</f>
        <v>3510.8953173585946</v>
      </c>
      <c r="I179" s="12">
        <f>H179*(1-'Retiree Assumptions'!$F$8)</f>
        <v>2738.4983475397039</v>
      </c>
      <c r="J179" s="12">
        <f>I179/(Calculations!$C$27^($A179-1+Calculations!$B$6/30))</f>
        <v>1749.5584715234938</v>
      </c>
      <c r="K179" s="23">
        <f t="shared" si="162"/>
        <v>1708.8589592217488</v>
      </c>
      <c r="L179" s="12">
        <f>L178*IF($B179="January",(1+IF(C179&gt;Personal!$L$18+1,Calculations!$B$22,Calculations!$B$21)),1)</f>
        <v>1930.9924245472268</v>
      </c>
      <c r="M179" s="12">
        <f>IF(AND(Career!$F$15="Yes",$E179=62,$E178=61),L179,M178*IF($B179="January",(1+IF(C179&gt;Personal!$L$18+1,Calculations!$C$22,Calculations!$C$21)),1))</f>
        <v>1930.9924245472268</v>
      </c>
      <c r="N179" s="12">
        <f>M179*(1-'Retiree Assumptions'!$F$10)</f>
        <v>1699.2733336015597</v>
      </c>
      <c r="O179" s="12">
        <f>N179/(Calculations!$C$27^$AW179)/(Calculations!$D$27^($A179-1-$AW179+Calculations!$B$6/30))</f>
        <v>1059.6306859505935</v>
      </c>
      <c r="P179" s="23">
        <f t="shared" si="163"/>
        <v>24.218214228690453</v>
      </c>
      <c r="Q179" s="12">
        <f>IF(OR(A179&lt;=360,$E179&lt;70),Q178*IF($B179="January",(1+IF(C179&gt;Personal!$L$18+1,Calculations!$B$22,Calculations!$B$21)),1),0)</f>
        <v>228.20819562830866</v>
      </c>
      <c r="R179" s="12">
        <f>IF(OR(A179&lt;=360,$E179&lt;70),IF(AND(Career!$F$15="Yes",$E179=62,$E178=61),Q179,R178*IF($B179="January",(1+IF(C179&gt;Personal!$L$18+1,Calculations!$C$22,Calculations!$C$21)),1)),0)</f>
        <v>228.20819562830866</v>
      </c>
      <c r="S179" s="12">
        <f>R179*(1-'Retiree Assumptions'!$F$8)</f>
        <v>178.00239259008075</v>
      </c>
      <c r="T179" s="12">
        <f>S179/(Calculations!$C$27^($A179-1+Calculations!$B$6/30))</f>
        <v>113.72130064902709</v>
      </c>
      <c r="U179" s="23">
        <f t="shared" si="164"/>
        <v>109.75192669049376</v>
      </c>
      <c r="W179">
        <f t="shared" si="204"/>
        <v>5</v>
      </c>
      <c r="X179">
        <f t="shared" si="179"/>
        <v>2039</v>
      </c>
      <c r="Y179">
        <f t="shared" si="180"/>
        <v>56</v>
      </c>
      <c r="Z179">
        <f t="shared" si="167"/>
        <v>54</v>
      </c>
      <c r="AA179" s="12">
        <f>S179*12*Subsidy!$I$15/Subsidy!$I$14</f>
        <v>1708.822968864775</v>
      </c>
      <c r="AB179" s="12">
        <f>SUM(S$5:S179)*Subsidy!$I$15/Subsidy!$I$14</f>
        <v>21022.934067167596</v>
      </c>
      <c r="AC179" s="12">
        <f>N179*Subsidy!$E$15/Subsidy!$E$14</f>
        <v>1359.4186668812479</v>
      </c>
      <c r="AD179" s="12">
        <f t="shared" si="168"/>
        <v>16313.024002574974</v>
      </c>
      <c r="AE179" s="12">
        <f>$AP179*AC179/(Calculations!$D$27^(A179-1+Calculations!$B$6/30))</f>
        <v>800.14754856737898</v>
      </c>
      <c r="AF179" s="12">
        <f>IF(AE179=0,0,SUM(AE179:AE$903)*AC179/AE179)</f>
        <v>463615.48349941726</v>
      </c>
      <c r="AH179" s="164">
        <f>VLOOKUP(E179,Rates2,5)*VLOOKUP(E179,Mort_Imp_Retirees,C179-'Mort Imp Cume'!$C$4+2)</f>
        <v>2.002740014303755E-4</v>
      </c>
      <c r="AI179" s="16">
        <f t="shared" si="169"/>
        <v>0.99979972599856959</v>
      </c>
      <c r="AJ179" s="164">
        <f>VLOOKUP(F179,Rates2,6)*VLOOKUP(F179,Mort_Imp_Survivors,C179-'Mort Imp Cume'!$C$4+2)</f>
        <v>8.8145193166635767E-5</v>
      </c>
      <c r="AK179" s="16">
        <f t="shared" si="170"/>
        <v>0.99991185480683331</v>
      </c>
      <c r="AL179" s="164">
        <f>VLOOKUP(F179,Rates2,7)*VLOOKUP(F179,Mort_Imp_Survivors,C179-'Mort Imp Cume'!$C$4+2)</f>
        <v>1.5184915056825187E-4</v>
      </c>
      <c r="AM179" s="16">
        <f t="shared" si="171"/>
        <v>0.99984815084943179</v>
      </c>
      <c r="AN179" s="108">
        <f>PRODUCT(AI$4:AI178)</f>
        <v>0.97673726659372273</v>
      </c>
      <c r="AO179" s="16">
        <f>PRODUCT(AK$4:AK178)</f>
        <v>0.98808106470221835</v>
      </c>
      <c r="AP179" s="16">
        <f>PRODUCT(AM$4:AM178)</f>
        <v>0.97481160333440164</v>
      </c>
      <c r="AQ179" s="16">
        <f t="shared" si="172"/>
        <v>0.96509559831026004</v>
      </c>
      <c r="AR179" s="16">
        <f t="shared" si="173"/>
        <v>1.164166828346269E-2</v>
      </c>
      <c r="AS179" s="16">
        <f t="shared" si="174"/>
        <v>1.9326652021994957E-4</v>
      </c>
      <c r="AT179" s="16">
        <f t="shared" si="175"/>
        <v>2.2855334929229913E-2</v>
      </c>
      <c r="AU179" s="16">
        <f t="shared" si="176"/>
        <v>4.0739847704735627E-4</v>
      </c>
      <c r="AV179" s="16">
        <f t="shared" si="177"/>
        <v>1.9561508072689227E-4</v>
      </c>
      <c r="AW179" s="30">
        <f>(SUMPRODUCT(AV$5:AV178,A$5:A178)+SUM(AV$5:AV178)*(Calculations!$B$6/30-0.5)+AV$4*Calculations!$B$6/30/2)/SUM(AV$4:AV178)</f>
        <v>99.884377460345192</v>
      </c>
      <c r="AX179" s="16"/>
      <c r="AY179" s="12"/>
      <c r="AZ179" s="12"/>
    </row>
    <row r="180" spans="1:52" x14ac:dyDescent="0.25">
      <c r="A180">
        <f t="shared" si="165"/>
        <v>176</v>
      </c>
      <c r="B180" t="str">
        <f t="shared" si="189"/>
        <v>September</v>
      </c>
      <c r="C180">
        <f t="shared" si="160"/>
        <v>2039</v>
      </c>
      <c r="D180">
        <f t="shared" si="191"/>
        <v>203909</v>
      </c>
      <c r="E180">
        <f t="shared" ref="E180:F180" si="228">E168+1</f>
        <v>56</v>
      </c>
      <c r="F180">
        <f t="shared" si="228"/>
        <v>54</v>
      </c>
      <c r="G180" s="12">
        <f>G179*IF($B180="January",1+IF(C180&gt;Personal!$L$18+1,Calculations!$B$22,Calculations!$B$21),1)</f>
        <v>3510.8953173585946</v>
      </c>
      <c r="H180" s="12">
        <f>IF(AND(Career!$F$15="Yes",$E180=62,$E179=61),G180,H179*IF($B180="January",(1+IF(C180&gt;Personal!$L$18+1,Calculations!$C$22,Calculations!$C$21)),1))</f>
        <v>3510.8953173585946</v>
      </c>
      <c r="I180" s="12">
        <f>H180*(1-'Retiree Assumptions'!$F$8)</f>
        <v>2738.4983475397039</v>
      </c>
      <c r="J180" s="12">
        <f>I180/(Calculations!$C$27^($A180-1+Calculations!$B$6/30))</f>
        <v>1745.0848685229573</v>
      </c>
      <c r="K180" s="23">
        <f t="shared" si="162"/>
        <v>1704.1480595377477</v>
      </c>
      <c r="L180" s="12">
        <f>L179*IF($B180="January",(1+IF(C180&gt;Personal!$L$18+1,Calculations!$B$22,Calculations!$B$21)),1)</f>
        <v>1930.9924245472268</v>
      </c>
      <c r="M180" s="12">
        <f>IF(AND(Career!$F$15="Yes",$E180=62,$E179=61),L180,M179*IF($B180="January",(1+IF(C180&gt;Personal!$L$18+1,Calculations!$C$22,Calculations!$C$21)),1))</f>
        <v>1930.9924245472268</v>
      </c>
      <c r="N180" s="12">
        <f>M180*(1-'Retiree Assumptions'!$F$10)</f>
        <v>1699.2733336015597</v>
      </c>
      <c r="O180" s="12">
        <f>N180/(Calculations!$C$27^$AW180)/(Calculations!$D$27^($A180-1-$AW180+Calculations!$B$6/30))</f>
        <v>1056.7952496127971</v>
      </c>
      <c r="P180" s="23">
        <f t="shared" si="163"/>
        <v>24.353984847299333</v>
      </c>
      <c r="Q180" s="12">
        <f>IF(OR(A180&lt;=360,$E180&lt;70),Q179*IF($B180="January",(1+IF(C180&gt;Personal!$L$18+1,Calculations!$B$22,Calculations!$B$21)),1),0)</f>
        <v>228.20819562830866</v>
      </c>
      <c r="R180" s="12">
        <f>IF(OR(A180&lt;=360,$E180&lt;70),IF(AND(Career!$F$15="Yes",$E180=62,$E179=61),Q180,R179*IF($B180="January",(1+IF(C180&gt;Personal!$L$18+1,Calculations!$C$22,Calculations!$C$21)),1)),0)</f>
        <v>228.20819562830866</v>
      </c>
      <c r="S180" s="12">
        <f>R180*(1-'Retiree Assumptions'!$F$8)</f>
        <v>178.00239259008075</v>
      </c>
      <c r="T180" s="12">
        <f>S180/(Calculations!$C$27^($A180-1+Calculations!$B$6/30))</f>
        <v>113.43051645399223</v>
      </c>
      <c r="U180" s="23">
        <f t="shared" si="164"/>
        <v>109.43972045441339</v>
      </c>
      <c r="W180">
        <f t="shared" si="204"/>
        <v>5</v>
      </c>
      <c r="X180">
        <f t="shared" si="179"/>
        <v>2039</v>
      </c>
      <c r="Y180">
        <f t="shared" si="180"/>
        <v>56</v>
      </c>
      <c r="Z180">
        <f t="shared" si="167"/>
        <v>54</v>
      </c>
      <c r="AA180" s="12">
        <f>S180*12*Subsidy!$I$15/Subsidy!$I$14</f>
        <v>1708.822968864775</v>
      </c>
      <c r="AB180" s="12">
        <f>SUM(S$5:S180)*Subsidy!$I$15/Subsidy!$I$14</f>
        <v>21165.335981239667</v>
      </c>
      <c r="AC180" s="12">
        <f>N180*Subsidy!$E$15/Subsidy!$E$14</f>
        <v>1359.4186668812479</v>
      </c>
      <c r="AD180" s="12">
        <f t="shared" si="168"/>
        <v>16313.024002574974</v>
      </c>
      <c r="AE180" s="12">
        <f>$AP180*AC180/(Calculations!$D$27^(A180-1+Calculations!$B$6/30))</f>
        <v>797.72298343165642</v>
      </c>
      <c r="AF180" s="12">
        <f>IF(AE180=0,0,SUM(AE180:AE$903)*AC180/AE180)</f>
        <v>463661.02615601191</v>
      </c>
      <c r="AH180" s="164">
        <f>VLOOKUP(E180,Rates2,5)*VLOOKUP(E180,Mort_Imp_Retirees,C180-'Mort Imp Cume'!$C$4+2)</f>
        <v>2.002740014303755E-4</v>
      </c>
      <c r="AI180" s="16">
        <f t="shared" si="169"/>
        <v>0.99979972599856959</v>
      </c>
      <c r="AJ180" s="164">
        <f>VLOOKUP(F180,Rates2,6)*VLOOKUP(F180,Mort_Imp_Survivors,C180-'Mort Imp Cume'!$C$4+2)</f>
        <v>8.8145193166635767E-5</v>
      </c>
      <c r="AK180" s="16">
        <f t="shared" si="170"/>
        <v>0.99991185480683331</v>
      </c>
      <c r="AL180" s="164">
        <f>VLOOKUP(F180,Rates2,7)*VLOOKUP(F180,Mort_Imp_Survivors,C180-'Mort Imp Cume'!$C$4+2)</f>
        <v>1.5184915056825187E-4</v>
      </c>
      <c r="AM180" s="16">
        <f t="shared" si="171"/>
        <v>0.99984815084943179</v>
      </c>
      <c r="AN180" s="108">
        <f>PRODUCT(AI$4:AI179)</f>
        <v>0.97654165151299577</v>
      </c>
      <c r="AO180" s="16">
        <f>PRODUCT(AK$4:AK179)</f>
        <v>0.98799397010590584</v>
      </c>
      <c r="AP180" s="16">
        <f>PRODUCT(AM$4:AM179)</f>
        <v>0.97466357902047129</v>
      </c>
      <c r="AQ180" s="16">
        <f t="shared" si="172"/>
        <v>0.96481726325210271</v>
      </c>
      <c r="AR180" s="16">
        <f t="shared" si="173"/>
        <v>1.172438826089311E-2</v>
      </c>
      <c r="AS180" s="16">
        <f t="shared" si="174"/>
        <v>1.9321078185761584E-4</v>
      </c>
      <c r="AT180" s="16">
        <f t="shared" si="175"/>
        <v>2.3045130886254907E-2</v>
      </c>
      <c r="AU180" s="16">
        <f t="shared" si="176"/>
        <v>4.1321760074927716E-4</v>
      </c>
      <c r="AV180" s="16">
        <f t="shared" si="177"/>
        <v>1.9557590411193497E-4</v>
      </c>
      <c r="AW180" s="30">
        <f>(SUMPRODUCT(AV$5:AV179,A$5:A179)+SUM(AV$5:AV179)*(Calculations!$B$6/30-0.5)+AV$4*Calculations!$B$6/30/2)/SUM(AV$4:AV179)</f>
        <v>100.51492296168357</v>
      </c>
      <c r="AX180" s="16"/>
      <c r="AY180" s="12"/>
      <c r="AZ180" s="12"/>
    </row>
    <row r="181" spans="1:52" x14ac:dyDescent="0.25">
      <c r="A181">
        <f t="shared" si="165"/>
        <v>177</v>
      </c>
      <c r="B181" t="str">
        <f t="shared" si="189"/>
        <v>October</v>
      </c>
      <c r="C181">
        <f t="shared" si="160"/>
        <v>2039</v>
      </c>
      <c r="D181">
        <f t="shared" si="191"/>
        <v>203910</v>
      </c>
      <c r="E181">
        <f t="shared" ref="E181:F181" si="229">E169+1</f>
        <v>56</v>
      </c>
      <c r="F181">
        <f t="shared" si="229"/>
        <v>54</v>
      </c>
      <c r="G181" s="12">
        <f>G180*IF($B181="January",1+IF(C181&gt;Personal!$L$18+1,Calculations!$B$22,Calculations!$B$21),1)</f>
        <v>3510.8953173585946</v>
      </c>
      <c r="H181" s="12">
        <f>IF(AND(Career!$F$15="Yes",$E181=62,$E180=61),G181,H180*IF($B181="January",(1+IF(C181&gt;Personal!$L$18+1,Calculations!$C$22,Calculations!$C$21)),1))</f>
        <v>3510.8953173585946</v>
      </c>
      <c r="I181" s="12">
        <f>H181*(1-'Retiree Assumptions'!$F$8)</f>
        <v>2738.4983475397039</v>
      </c>
      <c r="J181" s="12">
        <f>I181/(Calculations!$C$27^($A181-1+Calculations!$B$6/30))</f>
        <v>1740.6227044792383</v>
      </c>
      <c r="K181" s="23">
        <f t="shared" si="162"/>
        <v>1699.4501466340262</v>
      </c>
      <c r="L181" s="12">
        <f>L180*IF($B181="January",(1+IF(C181&gt;Personal!$L$18+1,Calculations!$B$22,Calculations!$B$21)),1)</f>
        <v>1930.9924245472268</v>
      </c>
      <c r="M181" s="12">
        <f>IF(AND(Career!$F$15="Yes",$E181=62,$E180=61),L181,M180*IF($B181="January",(1+IF(C181&gt;Personal!$L$18+1,Calculations!$C$22,Calculations!$C$21)),1))</f>
        <v>1930.9924245472268</v>
      </c>
      <c r="N181" s="12">
        <f>M181*(1-'Retiree Assumptions'!$F$10)</f>
        <v>1699.2733336015597</v>
      </c>
      <c r="O181" s="12">
        <f>N181/(Calculations!$C$27^$AW181)/(Calculations!$D$27^($A181-1-$AW181+Calculations!$B$6/30))</f>
        <v>1053.9666239048086</v>
      </c>
      <c r="P181" s="23">
        <f t="shared" si="163"/>
        <v>24.488748279621252</v>
      </c>
      <c r="Q181" s="12">
        <f>IF(OR(A181&lt;=360,$E181&lt;70),Q180*IF($B181="January",(1+IF(C181&gt;Personal!$L$18+1,Calculations!$B$22,Calculations!$B$21)),1),0)</f>
        <v>228.20819562830866</v>
      </c>
      <c r="R181" s="12">
        <f>IF(OR(A181&lt;=360,$E181&lt;70),IF(AND(Career!$F$15="Yes",$E181=62,$E180=61),Q181,R180*IF($B181="January",(1+IF(C181&gt;Personal!$L$18+1,Calculations!$C$22,Calculations!$C$21)),1)),0)</f>
        <v>228.20819562830866</v>
      </c>
      <c r="S181" s="12">
        <f>R181*(1-'Retiree Assumptions'!$F$8)</f>
        <v>178.00239259008075</v>
      </c>
      <c r="T181" s="12">
        <f>S181/(Calculations!$C$27^($A181-1+Calculations!$B$6/30))</f>
        <v>113.14047579115049</v>
      </c>
      <c r="U181" s="23">
        <f t="shared" si="164"/>
        <v>109.12840233699097</v>
      </c>
      <c r="W181">
        <f t="shared" si="204"/>
        <v>5</v>
      </c>
      <c r="X181">
        <f t="shared" si="179"/>
        <v>2039</v>
      </c>
      <c r="Y181">
        <f t="shared" si="180"/>
        <v>56</v>
      </c>
      <c r="Z181">
        <f t="shared" si="167"/>
        <v>54</v>
      </c>
      <c r="AA181" s="12">
        <f>S181*12*Subsidy!$I$15/Subsidy!$I$14</f>
        <v>1708.822968864775</v>
      </c>
      <c r="AB181" s="12">
        <f>SUM(S$5:S181)*Subsidy!$I$15/Subsidy!$I$14</f>
        <v>21307.73789531173</v>
      </c>
      <c r="AC181" s="12">
        <f>N181*Subsidy!$E$15/Subsidy!$E$14</f>
        <v>1359.4186668812479</v>
      </c>
      <c r="AD181" s="12">
        <f t="shared" si="168"/>
        <v>16313.024002574974</v>
      </c>
      <c r="AE181" s="12">
        <f>$AP181*AC181/(Calculations!$D$27^(A181-1+Calculations!$B$6/30))</f>
        <v>795.30576508604508</v>
      </c>
      <c r="AF181" s="12">
        <f>IF(AE181=0,0,SUM(AE181:AE$903)*AC181/AE181)</f>
        <v>463706.70723301033</v>
      </c>
      <c r="AH181" s="164">
        <f>VLOOKUP(E181,Rates2,5)*VLOOKUP(E181,Mort_Imp_Retirees,C181-'Mort Imp Cume'!$C$4+2)</f>
        <v>2.002740014303755E-4</v>
      </c>
      <c r="AI181" s="16">
        <f t="shared" si="169"/>
        <v>0.99979972599856959</v>
      </c>
      <c r="AJ181" s="164">
        <f>VLOOKUP(F181,Rates2,6)*VLOOKUP(F181,Mort_Imp_Survivors,C181-'Mort Imp Cume'!$C$4+2)</f>
        <v>8.8145193166635767E-5</v>
      </c>
      <c r="AK181" s="16">
        <f t="shared" si="170"/>
        <v>0.99991185480683331</v>
      </c>
      <c r="AL181" s="164">
        <f>VLOOKUP(F181,Rates2,7)*VLOOKUP(F181,Mort_Imp_Survivors,C181-'Mort Imp Cume'!$C$4+2)</f>
        <v>1.5184915056825187E-4</v>
      </c>
      <c r="AM181" s="16">
        <f t="shared" si="171"/>
        <v>0.99984815084943179</v>
      </c>
      <c r="AN181" s="108">
        <f>PRODUCT(AI$4:AI180)</f>
        <v>0.97634607560888376</v>
      </c>
      <c r="AO181" s="16">
        <f>PRODUCT(AK$4:AK180)</f>
        <v>0.98790688318656328</v>
      </c>
      <c r="AP181" s="16">
        <f>PRODUCT(AM$4:AM180)</f>
        <v>0.97451557718390724</v>
      </c>
      <c r="AQ181" s="16">
        <f t="shared" si="172"/>
        <v>0.96453900846620499</v>
      </c>
      <c r="AR181" s="16">
        <f t="shared" si="173"/>
        <v>1.1807067142678753E-2</v>
      </c>
      <c r="AS181" s="16">
        <f t="shared" si="174"/>
        <v>1.9315505957031171E-4</v>
      </c>
      <c r="AT181" s="16">
        <f t="shared" si="175"/>
        <v>2.3234842284562712E-2</v>
      </c>
      <c r="AU181" s="16">
        <f t="shared" si="176"/>
        <v>4.19082106553538E-4</v>
      </c>
      <c r="AV181" s="16">
        <f t="shared" si="177"/>
        <v>1.9553673534303509E-4</v>
      </c>
      <c r="AW181" s="30">
        <f>(SUMPRODUCT(AV$5:AV180,A$5:A180)+SUM(AV$5:AV180)*(Calculations!$B$6/30-0.5)+AV$4*Calculations!$B$6/30/2)/SUM(AV$4:AV180)</f>
        <v>101.14318446683852</v>
      </c>
      <c r="AX181" s="16"/>
      <c r="AY181" s="12"/>
      <c r="AZ181" s="12"/>
    </row>
    <row r="182" spans="1:52" x14ac:dyDescent="0.25">
      <c r="A182">
        <f t="shared" si="165"/>
        <v>178</v>
      </c>
      <c r="B182" t="str">
        <f t="shared" si="189"/>
        <v>November</v>
      </c>
      <c r="C182">
        <f t="shared" si="160"/>
        <v>2039</v>
      </c>
      <c r="D182">
        <f t="shared" si="191"/>
        <v>203911</v>
      </c>
      <c r="E182">
        <f t="shared" ref="E182:F182" si="230">E170+1</f>
        <v>56</v>
      </c>
      <c r="F182">
        <f t="shared" si="230"/>
        <v>54</v>
      </c>
      <c r="G182" s="12">
        <f>G181*IF($B182="January",1+IF(C182&gt;Personal!$L$18+1,Calculations!$B$22,Calculations!$B$21),1)</f>
        <v>3510.8953173585946</v>
      </c>
      <c r="H182" s="12">
        <f>IF(AND(Career!$F$15="Yes",$E182=62,$E181=61),G182,H181*IF($B182="January",(1+IF(C182&gt;Personal!$L$18+1,Calculations!$C$22,Calculations!$C$21)),1))</f>
        <v>3510.8953173585946</v>
      </c>
      <c r="I182" s="12">
        <f>H182*(1-'Retiree Assumptions'!$F$8)</f>
        <v>2738.4983475397039</v>
      </c>
      <c r="J182" s="12">
        <f>I182/(Calculations!$C$27^($A182-1+Calculations!$B$6/30))</f>
        <v>1736.1719501430434</v>
      </c>
      <c r="K182" s="23">
        <f t="shared" si="162"/>
        <v>1694.7651847092577</v>
      </c>
      <c r="L182" s="12">
        <f>L181*IF($B182="January",(1+IF(C182&gt;Personal!$L$18+1,Calculations!$B$22,Calculations!$B$21)),1)</f>
        <v>1930.9924245472268</v>
      </c>
      <c r="M182" s="12">
        <f>IF(AND(Career!$F$15="Yes",$E182=62,$E181=61),L182,M181*IF($B182="January",(1+IF(C182&gt;Personal!$L$18+1,Calculations!$C$22,Calculations!$C$21)),1))</f>
        <v>1930.9924245472268</v>
      </c>
      <c r="N182" s="12">
        <f>M182*(1-'Retiree Assumptions'!$F$10)</f>
        <v>1699.2733336015597</v>
      </c>
      <c r="O182" s="12">
        <f>N182/(Calculations!$C$27^$AW182)/(Calculations!$D$27^($A182-1-$AW182+Calculations!$B$6/30))</f>
        <v>1051.144813759669</v>
      </c>
      <c r="P182" s="23">
        <f t="shared" si="163"/>
        <v>24.622509265321327</v>
      </c>
      <c r="Q182" s="12">
        <f>IF(OR(A182&lt;=360,$E182&lt;70),Q181*IF($B182="January",(1+IF(C182&gt;Personal!$L$18+1,Calculations!$B$22,Calculations!$B$21)),1),0)</f>
        <v>228.20819562830866</v>
      </c>
      <c r="R182" s="12">
        <f>IF(OR(A182&lt;=360,$E182&lt;70),IF(AND(Career!$F$15="Yes",$E182=62,$E181=61),Q182,R181*IF($B182="January",(1+IF(C182&gt;Personal!$L$18+1,Calculations!$C$22,Calculations!$C$21)),1)),0)</f>
        <v>228.20819562830866</v>
      </c>
      <c r="S182" s="12">
        <f>R182*(1-'Retiree Assumptions'!$F$8)</f>
        <v>178.00239259008075</v>
      </c>
      <c r="T182" s="12">
        <f>S182/(Calculations!$C$27^($A182-1+Calculations!$B$6/30))</f>
        <v>112.85117675929781</v>
      </c>
      <c r="U182" s="23">
        <f t="shared" si="164"/>
        <v>108.81796981183651</v>
      </c>
      <c r="W182">
        <f t="shared" si="204"/>
        <v>5</v>
      </c>
      <c r="X182">
        <f t="shared" si="179"/>
        <v>2039</v>
      </c>
      <c r="Y182">
        <f t="shared" si="180"/>
        <v>56</v>
      </c>
      <c r="Z182">
        <f t="shared" si="167"/>
        <v>54</v>
      </c>
      <c r="AA182" s="12">
        <f>S182*12*Subsidy!$I$15/Subsidy!$I$14</f>
        <v>1708.822968864775</v>
      </c>
      <c r="AB182" s="12">
        <f>SUM(S$5:S182)*Subsidy!$I$15/Subsidy!$I$14</f>
        <v>21450.139809383796</v>
      </c>
      <c r="AC182" s="12">
        <f>N182*Subsidy!$E$15/Subsidy!$E$14</f>
        <v>1359.4186668812479</v>
      </c>
      <c r="AD182" s="12">
        <f t="shared" si="168"/>
        <v>16313.024002574974</v>
      </c>
      <c r="AE182" s="12">
        <f>$AP182*AC182/(Calculations!$D$27^(A182-1+Calculations!$B$6/30))</f>
        <v>792.89587126868673</v>
      </c>
      <c r="AF182" s="12">
        <f>IF(AE182=0,0,SUM(AE182:AE$903)*AC182/AE182)</f>
        <v>463752.52715112141</v>
      </c>
      <c r="AH182" s="164">
        <f>VLOOKUP(E182,Rates2,5)*VLOOKUP(E182,Mort_Imp_Retirees,C182-'Mort Imp Cume'!$C$4+2)</f>
        <v>2.002740014303755E-4</v>
      </c>
      <c r="AI182" s="16">
        <f t="shared" si="169"/>
        <v>0.99979972599856959</v>
      </c>
      <c r="AJ182" s="164">
        <f>VLOOKUP(F182,Rates2,6)*VLOOKUP(F182,Mort_Imp_Survivors,C182-'Mort Imp Cume'!$C$4+2)</f>
        <v>8.8145193166635767E-5</v>
      </c>
      <c r="AK182" s="16">
        <f t="shared" si="170"/>
        <v>0.99991185480683331</v>
      </c>
      <c r="AL182" s="164">
        <f>VLOOKUP(F182,Rates2,7)*VLOOKUP(F182,Mort_Imp_Survivors,C182-'Mort Imp Cume'!$C$4+2)</f>
        <v>1.5184915056825187E-4</v>
      </c>
      <c r="AM182" s="16">
        <f t="shared" si="171"/>
        <v>0.99984815084943179</v>
      </c>
      <c r="AN182" s="108">
        <f>PRODUCT(AI$4:AI181)</f>
        <v>0.97615053887354064</v>
      </c>
      <c r="AO182" s="16">
        <f>PRODUCT(AK$4:AK181)</f>
        <v>0.9878198039435141</v>
      </c>
      <c r="AP182" s="16">
        <f>PRODUCT(AM$4:AM181)</f>
        <v>0.97436759782129634</v>
      </c>
      <c r="AQ182" s="16">
        <f t="shared" si="172"/>
        <v>0.96426083392941653</v>
      </c>
      <c r="AR182" s="16">
        <f t="shared" si="173"/>
        <v>1.1889704944124089E-2</v>
      </c>
      <c r="AS182" s="16">
        <f t="shared" si="174"/>
        <v>1.9309935335340116E-4</v>
      </c>
      <c r="AT182" s="16">
        <f t="shared" si="175"/>
        <v>2.3424469153068526E-2</v>
      </c>
      <c r="AU182" s="16">
        <f t="shared" si="176"/>
        <v>4.2499197339085706E-4</v>
      </c>
      <c r="AV182" s="16">
        <f t="shared" si="177"/>
        <v>1.954975744186213E-4</v>
      </c>
      <c r="AW182" s="30">
        <f>(SUMPRODUCT(AV$5:AV181,A$5:A181)+SUM(AV$5:AV181)*(Calculations!$B$6/30-0.5)+AV$4*Calculations!$B$6/30/2)/SUM(AV$4:AV181)</f>
        <v>101.76921800073588</v>
      </c>
      <c r="AX182" s="16"/>
      <c r="AY182" s="12"/>
      <c r="AZ182" s="12"/>
    </row>
    <row r="183" spans="1:52" x14ac:dyDescent="0.25">
      <c r="A183">
        <f t="shared" si="165"/>
        <v>179</v>
      </c>
      <c r="B183" t="str">
        <f t="shared" si="189"/>
        <v>December</v>
      </c>
      <c r="C183">
        <f t="shared" si="160"/>
        <v>2039</v>
      </c>
      <c r="D183">
        <f t="shared" si="191"/>
        <v>203912</v>
      </c>
      <c r="E183">
        <f t="shared" ref="E183:F183" si="231">E171+1</f>
        <v>56</v>
      </c>
      <c r="F183">
        <f t="shared" si="231"/>
        <v>54</v>
      </c>
      <c r="G183" s="12">
        <f>G182*IF($B183="January",1+IF(C183&gt;Personal!$L$18+1,Calculations!$B$22,Calculations!$B$21),1)</f>
        <v>3510.8953173585946</v>
      </c>
      <c r="H183" s="12">
        <f>IF(AND(Career!$F$15="Yes",$E183=62,$E182=61),G183,H182*IF($B183="January",(1+IF(C183&gt;Personal!$L$18+1,Calculations!$C$22,Calculations!$C$21)),1))</f>
        <v>3510.8953173585946</v>
      </c>
      <c r="I183" s="12">
        <f>H183*(1-'Retiree Assumptions'!$F$8)</f>
        <v>2738.4983475397039</v>
      </c>
      <c r="J183" s="12">
        <f>I183/(Calculations!$C$27^($A183-1+Calculations!$B$6/30))</f>
        <v>1731.7325763398665</v>
      </c>
      <c r="K183" s="23">
        <f t="shared" si="162"/>
        <v>1690.0931380608095</v>
      </c>
      <c r="L183" s="12">
        <f>L182*IF($B183="January",(1+IF(C183&gt;Personal!$L$18+1,Calculations!$B$22,Calculations!$B$21)),1)</f>
        <v>1930.9924245472268</v>
      </c>
      <c r="M183" s="12">
        <f>IF(AND(Career!$F$15="Yes",$E183=62,$E182=61),L183,M182*IF($B183="January",(1+IF(C183&gt;Personal!$L$18+1,Calculations!$C$22,Calculations!$C$21)),1))</f>
        <v>1930.9924245472268</v>
      </c>
      <c r="N183" s="12">
        <f>M183*(1-'Retiree Assumptions'!$F$10)</f>
        <v>1699.2733336015597</v>
      </c>
      <c r="O183" s="12">
        <f>N183/(Calculations!$C$27^$AW183)/(Calculations!$D$27^($A183-1-$AW183+Calculations!$B$6/30))</f>
        <v>1048.3298233058053</v>
      </c>
      <c r="P183" s="23">
        <f t="shared" si="163"/>
        <v>24.755272525014167</v>
      </c>
      <c r="Q183" s="12">
        <f>IF(OR(A183&lt;=360,$E183&lt;70),Q182*IF($B183="January",(1+IF(C183&gt;Personal!$L$18+1,Calculations!$B$22,Calculations!$B$21)),1),0)</f>
        <v>228.20819562830866</v>
      </c>
      <c r="R183" s="12">
        <f>IF(OR(A183&lt;=360,$E183&lt;70),IF(AND(Career!$F$15="Yes",$E183=62,$E182=61),Q183,R182*IF($B183="January",(1+IF(C183&gt;Personal!$L$18+1,Calculations!$C$22,Calculations!$C$21)),1)),0)</f>
        <v>228.20819562830866</v>
      </c>
      <c r="S183" s="12">
        <f>R183*(1-'Retiree Assumptions'!$F$8)</f>
        <v>178.00239259008075</v>
      </c>
      <c r="T183" s="12">
        <f>S183/(Calculations!$C$27^($A183-1+Calculations!$B$6/30))</f>
        <v>112.56261746209131</v>
      </c>
      <c r="U183" s="23">
        <f t="shared" si="164"/>
        <v>108.50842035974649</v>
      </c>
      <c r="W183">
        <f t="shared" si="204"/>
        <v>5</v>
      </c>
      <c r="X183">
        <f t="shared" si="179"/>
        <v>2039</v>
      </c>
      <c r="Y183">
        <f t="shared" si="180"/>
        <v>56</v>
      </c>
      <c r="Z183">
        <f t="shared" si="167"/>
        <v>54</v>
      </c>
      <c r="AA183" s="12">
        <f>S183*12*Subsidy!$I$15/Subsidy!$I$14</f>
        <v>1708.822968864775</v>
      </c>
      <c r="AB183" s="12">
        <f>SUM(S$5:S183)*Subsidy!$I$15/Subsidy!$I$14</f>
        <v>21592.541723455863</v>
      </c>
      <c r="AC183" s="12">
        <f>N183*Subsidy!$E$15/Subsidy!$E$14</f>
        <v>1359.4186668812479</v>
      </c>
      <c r="AD183" s="12">
        <f t="shared" si="168"/>
        <v>16313.024002574974</v>
      </c>
      <c r="AE183" s="12">
        <f>$AP183*AC183/(Calculations!$D$27^(A183-1+Calculations!$B$6/30))</f>
        <v>790.49327978518045</v>
      </c>
      <c r="AF183" s="12">
        <f>IF(AE183=0,0,SUM(AE183:AE$903)*AC183/AE183)</f>
        <v>463798.48633233277</v>
      </c>
      <c r="AH183" s="164">
        <f>VLOOKUP(E183,Rates2,5)*VLOOKUP(E183,Mort_Imp_Retirees,C183-'Mort Imp Cume'!$C$4+2)</f>
        <v>2.002740014303755E-4</v>
      </c>
      <c r="AI183" s="16">
        <f t="shared" si="169"/>
        <v>0.99979972599856959</v>
      </c>
      <c r="AJ183" s="164">
        <f>VLOOKUP(F183,Rates2,6)*VLOOKUP(F183,Mort_Imp_Survivors,C183-'Mort Imp Cume'!$C$4+2)</f>
        <v>8.8145193166635767E-5</v>
      </c>
      <c r="AK183" s="16">
        <f t="shared" si="170"/>
        <v>0.99991185480683331</v>
      </c>
      <c r="AL183" s="164">
        <f>VLOOKUP(F183,Rates2,7)*VLOOKUP(F183,Mort_Imp_Survivors,C183-'Mort Imp Cume'!$C$4+2)</f>
        <v>1.5184915056825187E-4</v>
      </c>
      <c r="AM183" s="16">
        <f t="shared" si="171"/>
        <v>0.99984815084943179</v>
      </c>
      <c r="AN183" s="108">
        <f>PRODUCT(AI$4:AI182)</f>
        <v>0.97595504129912203</v>
      </c>
      <c r="AO183" s="16">
        <f>PRODUCT(AK$4:AK182)</f>
        <v>0.98773273237608161</v>
      </c>
      <c r="AP183" s="16">
        <f>PRODUCT(AM$4:AM182)</f>
        <v>0.97421964092922597</v>
      </c>
      <c r="AQ183" s="16">
        <f t="shared" si="172"/>
        <v>0.96398273961859338</v>
      </c>
      <c r="AR183" s="16">
        <f t="shared" si="173"/>
        <v>1.1972301680528652E-2</v>
      </c>
      <c r="AS183" s="16">
        <f t="shared" si="174"/>
        <v>1.9304366320224944E-4</v>
      </c>
      <c r="AT183" s="16">
        <f t="shared" si="175"/>
        <v>2.3614011520678522E-2</v>
      </c>
      <c r="AU183" s="16">
        <f t="shared" si="176"/>
        <v>4.3094718019945008E-4</v>
      </c>
      <c r="AV183" s="16">
        <f t="shared" si="177"/>
        <v>1.9545842133712255E-4</v>
      </c>
      <c r="AW183" s="30">
        <f>(SUMPRODUCT(AV$5:AV182,A$5:A182)+SUM(AV$5:AV182)*(Calculations!$B$6/30-0.5)+AV$4*Calculations!$B$6/30/2)/SUM(AV$4:AV182)</f>
        <v>102.39307774409043</v>
      </c>
      <c r="AX183" s="16"/>
      <c r="AY183" s="12"/>
      <c r="AZ183" s="12"/>
    </row>
    <row r="184" spans="1:52" x14ac:dyDescent="0.25">
      <c r="A184">
        <f t="shared" si="165"/>
        <v>180</v>
      </c>
      <c r="B184" t="str">
        <f t="shared" si="189"/>
        <v>January</v>
      </c>
      <c r="C184">
        <f t="shared" si="160"/>
        <v>2040</v>
      </c>
      <c r="D184">
        <f t="shared" si="191"/>
        <v>204001</v>
      </c>
      <c r="E184">
        <f t="shared" ref="E184:F184" si="232">E172+1</f>
        <v>57</v>
      </c>
      <c r="F184">
        <f t="shared" si="232"/>
        <v>55</v>
      </c>
      <c r="G184" s="12">
        <f>G183*IF($B184="January",1+IF(C184&gt;Personal!$L$18+1,Calculations!$B$22,Calculations!$B$21),1)</f>
        <v>3598.6677002925594</v>
      </c>
      <c r="H184" s="12">
        <f>IF(AND(Career!$F$15="Yes",$E184=62,$E183=61),G184,H183*IF($B184="January",(1+IF(C184&gt;Personal!$L$18+1,Calculations!$C$22,Calculations!$C$21)),1))</f>
        <v>3598.6677002925594</v>
      </c>
      <c r="I184" s="12">
        <f>H184*(1-'Retiree Assumptions'!$F$8)</f>
        <v>2806.9608062281964</v>
      </c>
      <c r="J184" s="12">
        <f>I184/(Calculations!$C$27^($A184-1+Calculations!$B$6/30))</f>
        <v>1770.4871678190475</v>
      </c>
      <c r="K184" s="23">
        <f t="shared" si="162"/>
        <v>1727.5698203615846</v>
      </c>
      <c r="L184" s="12">
        <f>L183*IF($B184="January",(1+IF(C184&gt;Personal!$L$18+1,Calculations!$B$22,Calculations!$B$21)),1)</f>
        <v>1979.2672351609074</v>
      </c>
      <c r="M184" s="12">
        <f>IF(AND(Career!$F$15="Yes",$E184=62,$E183=61),L184,M183*IF($B184="January",(1+IF(C184&gt;Personal!$L$18+1,Calculations!$C$22,Calculations!$C$21)),1))</f>
        <v>1979.2672351609074</v>
      </c>
      <c r="N184" s="12">
        <f>M184*(1-'Retiree Assumptions'!$F$10)</f>
        <v>1741.7551669415984</v>
      </c>
      <c r="O184" s="12">
        <f>N184/(Calculations!$C$27^$AW184)/(Calculations!$D$27^($A184-1-$AW184+Calculations!$B$6/30))</f>
        <v>1071.6596972995328</v>
      </c>
      <c r="P184" s="23">
        <f t="shared" si="163"/>
        <v>25.509218829339869</v>
      </c>
      <c r="Q184" s="12">
        <f>IF(OR(A184&lt;=360,$E184&lt;70),Q183*IF($B184="January",(1+IF(C184&gt;Personal!$L$18+1,Calculations!$B$22,Calculations!$B$21)),1),0)</f>
        <v>233.91340051901636</v>
      </c>
      <c r="R184" s="12">
        <f>IF(OR(A184&lt;=360,$E184&lt;70),IF(AND(Career!$F$15="Yes",$E184=62,$E183=61),Q184,R183*IF($B184="January",(1+IF(C184&gt;Personal!$L$18+1,Calculations!$C$22,Calculations!$C$21)),1)),0)</f>
        <v>233.91340051901636</v>
      </c>
      <c r="S184" s="12">
        <f>R184*(1-'Retiree Assumptions'!$F$8)</f>
        <v>182.45245240483277</v>
      </c>
      <c r="T184" s="12">
        <f>S184/(Calculations!$C$27^($A184-1+Calculations!$B$6/30))</f>
        <v>115.08166590823808</v>
      </c>
      <c r="U184" s="23">
        <f t="shared" si="164"/>
        <v>110.90474525540093</v>
      </c>
      <c r="W184">
        <f t="shared" si="204"/>
        <v>5</v>
      </c>
      <c r="X184">
        <f t="shared" si="179"/>
        <v>2040</v>
      </c>
      <c r="Y184">
        <f t="shared" si="180"/>
        <v>57</v>
      </c>
      <c r="Z184">
        <f t="shared" si="167"/>
        <v>55</v>
      </c>
      <c r="AA184" s="12">
        <f>S184*12*Subsidy!$I$15/Subsidy!$I$14</f>
        <v>1751.5435430863945</v>
      </c>
      <c r="AB184" s="12">
        <f>SUM(S$5:S184)*Subsidy!$I$15/Subsidy!$I$14</f>
        <v>21738.503685379728</v>
      </c>
      <c r="AC184" s="12">
        <f>N184*Subsidy!$E$15/Subsidy!$E$14</f>
        <v>1393.4041335532788</v>
      </c>
      <c r="AD184" s="12">
        <f t="shared" si="168"/>
        <v>16720.849602639348</v>
      </c>
      <c r="AE184" s="12">
        <f>$AP184*AC184/(Calculations!$D$27^(A184-1+Calculations!$B$6/30))</f>
        <v>807.80041772108598</v>
      </c>
      <c r="AF184" s="12">
        <f>IF(AE184=0,0,SUM(AE184:AE$903)*AC184/AE184)</f>
        <v>463844.58519991499</v>
      </c>
      <c r="AH184" s="164">
        <f>VLOOKUP(E184,Rates2,5)*VLOOKUP(E184,Mort_Imp_Retirees,C184-'Mort Imp Cume'!$C$4+2)</f>
        <v>2.1454345450292576E-4</v>
      </c>
      <c r="AI184" s="16">
        <f t="shared" si="169"/>
        <v>0.99978545654549711</v>
      </c>
      <c r="AJ184" s="164">
        <f>VLOOKUP(F184,Rates2,6)*VLOOKUP(F184,Mort_Imp_Survivors,C184-'Mort Imp Cume'!$C$4+2)</f>
        <v>9.5033298001557373E-5</v>
      </c>
      <c r="AK184" s="16">
        <f t="shared" si="170"/>
        <v>0.99990496670199847</v>
      </c>
      <c r="AL184" s="164">
        <f>VLOOKUP(F184,Rates2,7)*VLOOKUP(F184,Mort_Imp_Survivors,C184-'Mort Imp Cume'!$C$4+2)</f>
        <v>1.5713964690045355E-4</v>
      </c>
      <c r="AM184" s="16">
        <f t="shared" si="171"/>
        <v>0.99984286035309955</v>
      </c>
      <c r="AN184" s="108">
        <f>PRODUCT(AI$4:AI183)</f>
        <v>0.97575958287778486</v>
      </c>
      <c r="AO184" s="16">
        <f>PRODUCT(AK$4:AK183)</f>
        <v>0.98764566848358926</v>
      </c>
      <c r="AP184" s="16">
        <f>PRODUCT(AM$4:AM183)</f>
        <v>0.97407170650428399</v>
      </c>
      <c r="AQ184" s="16">
        <f t="shared" si="172"/>
        <v>0.96370472551059805</v>
      </c>
      <c r="AR184" s="16">
        <f t="shared" si="173"/>
        <v>1.2054857367186818E-2</v>
      </c>
      <c r="AS184" s="16">
        <f t="shared" si="174"/>
        <v>2.067368921758694E-4</v>
      </c>
      <c r="AT184" s="16">
        <f t="shared" si="175"/>
        <v>2.3803469416289851E-2</v>
      </c>
      <c r="AU184" s="16">
        <f t="shared" si="176"/>
        <v>4.3694770592528354E-4</v>
      </c>
      <c r="AV184" s="16">
        <f t="shared" si="177"/>
        <v>2.0934283167493384E-4</v>
      </c>
      <c r="AW184" s="30">
        <f>(SUMPRODUCT(AV$5:AV183,A$5:A183)+SUM(AV$5:AV183)*(Calculations!$B$6/30-0.5)+AV$4*Calculations!$B$6/30/2)/SUM(AV$4:AV183)</f>
        <v>103.01481610867049</v>
      </c>
      <c r="AX184" s="16"/>
      <c r="AY184" s="12"/>
      <c r="AZ184" s="12"/>
    </row>
    <row r="185" spans="1:52" x14ac:dyDescent="0.25">
      <c r="A185">
        <f t="shared" si="165"/>
        <v>181</v>
      </c>
      <c r="B185" t="str">
        <f t="shared" si="189"/>
        <v>February</v>
      </c>
      <c r="C185">
        <f t="shared" si="160"/>
        <v>2040</v>
      </c>
      <c r="D185">
        <f t="shared" si="191"/>
        <v>204002</v>
      </c>
      <c r="E185">
        <f t="shared" ref="E185:F185" si="233">E173+1</f>
        <v>57</v>
      </c>
      <c r="F185">
        <f t="shared" si="233"/>
        <v>55</v>
      </c>
      <c r="G185" s="12">
        <f>G184*IF($B185="January",1+IF(C185&gt;Personal!$L$18+1,Calculations!$B$22,Calculations!$B$21),1)</f>
        <v>3598.6677002925594</v>
      </c>
      <c r="H185" s="12">
        <f>IF(AND(Career!$F$15="Yes",$E185=62,$E184=61),G185,H184*IF($B185="January",(1+IF(C185&gt;Personal!$L$18+1,Calculations!$C$22,Calculations!$C$21)),1))</f>
        <v>3598.6677002925594</v>
      </c>
      <c r="I185" s="12">
        <f>H185*(1-'Retiree Assumptions'!$F$8)</f>
        <v>2806.9608062281964</v>
      </c>
      <c r="J185" s="12">
        <f>I185/(Calculations!$C$27^($A185-1+Calculations!$B$6/30))</f>
        <v>1765.9600503575366</v>
      </c>
      <c r="K185" s="23">
        <f t="shared" si="162"/>
        <v>1722.7827510381351</v>
      </c>
      <c r="L185" s="12">
        <f>L184*IF($B185="January",(1+IF(C185&gt;Personal!$L$18+1,Calculations!$B$22,Calculations!$B$21)),1)</f>
        <v>1979.2672351609074</v>
      </c>
      <c r="M185" s="12">
        <f>IF(AND(Career!$F$15="Yes",$E185=62,$E184=61),L185,M184*IF($B185="January",(1+IF(C185&gt;Personal!$L$18+1,Calculations!$C$22,Calculations!$C$21)),1))</f>
        <v>1979.2672351609074</v>
      </c>
      <c r="N185" s="12">
        <f>M185*(1-'Retiree Assumptions'!$F$10)</f>
        <v>1741.7551669415984</v>
      </c>
      <c r="O185" s="12">
        <f>N185/(Calculations!$C$27^$AW185)/(Calculations!$D$27^($A185-1-$AW185+Calculations!$B$6/30))</f>
        <v>1068.8034157611037</v>
      </c>
      <c r="P185" s="23">
        <f t="shared" si="163"/>
        <v>25.658192689809333</v>
      </c>
      <c r="Q185" s="12">
        <f>IF(OR(A185&lt;=360,$E185&lt;70),Q184*IF($B185="January",(1+IF(C185&gt;Personal!$L$18+1,Calculations!$B$22,Calculations!$B$21)),1),0)</f>
        <v>233.91340051901636</v>
      </c>
      <c r="R185" s="12">
        <f>IF(OR(A185&lt;=360,$E185&lt;70),IF(AND(Career!$F$15="Yes",$E185=62,$E184=61),Q185,R184*IF($B185="January",(1+IF(C185&gt;Personal!$L$18+1,Calculations!$C$22,Calculations!$C$21)),1)),0)</f>
        <v>233.91340051901636</v>
      </c>
      <c r="S185" s="12">
        <f>R185*(1-'Retiree Assumptions'!$F$8)</f>
        <v>182.45245240483277</v>
      </c>
      <c r="T185" s="12">
        <f>S185/(Calculations!$C$27^($A185-1+Calculations!$B$6/30))</f>
        <v>114.78740327323987</v>
      </c>
      <c r="U185" s="23">
        <f t="shared" si="164"/>
        <v>110.58691947855311</v>
      </c>
      <c r="W185">
        <f t="shared" si="204"/>
        <v>6</v>
      </c>
      <c r="X185">
        <f t="shared" si="179"/>
        <v>2040</v>
      </c>
      <c r="Y185">
        <f t="shared" si="180"/>
        <v>57</v>
      </c>
      <c r="Z185">
        <f t="shared" si="167"/>
        <v>55</v>
      </c>
      <c r="AA185" s="12">
        <f>S185*12*Subsidy!$I$15/Subsidy!$I$14</f>
        <v>1751.5435430863945</v>
      </c>
      <c r="AB185" s="12">
        <f>SUM(S$5:S185)*Subsidy!$I$15/Subsidy!$I$14</f>
        <v>21884.465647303594</v>
      </c>
      <c r="AC185" s="12">
        <f>N185*Subsidy!$E$15/Subsidy!$E$14</f>
        <v>1393.4041335532788</v>
      </c>
      <c r="AD185" s="12">
        <f t="shared" si="168"/>
        <v>16720.849602639348</v>
      </c>
      <c r="AE185" s="12">
        <f>$AP185*AC185/(Calculations!$D$27^(A185-1+Calculations!$B$6/30))</f>
        <v>805.34840190023419</v>
      </c>
      <c r="AF185" s="12">
        <f>IF(AE185=0,0,SUM(AE185:AE$903)*AC185/AE185)</f>
        <v>463859.1898358218</v>
      </c>
      <c r="AH185" s="164">
        <f>VLOOKUP(E185,Rates2,5)*VLOOKUP(E185,Mort_Imp_Retirees,C185-'Mort Imp Cume'!$C$4+2)</f>
        <v>2.1454345450292576E-4</v>
      </c>
      <c r="AI185" s="16">
        <f t="shared" si="169"/>
        <v>0.99978545654549711</v>
      </c>
      <c r="AJ185" s="164">
        <f>VLOOKUP(F185,Rates2,6)*VLOOKUP(F185,Mort_Imp_Survivors,C185-'Mort Imp Cume'!$C$4+2)</f>
        <v>9.5033298001557373E-5</v>
      </c>
      <c r="AK185" s="16">
        <f t="shared" si="170"/>
        <v>0.99990496670199847</v>
      </c>
      <c r="AL185" s="164">
        <f>VLOOKUP(F185,Rates2,7)*VLOOKUP(F185,Mort_Imp_Survivors,C185-'Mort Imp Cume'!$C$4+2)</f>
        <v>1.5713964690045355E-4</v>
      </c>
      <c r="AM185" s="16">
        <f t="shared" si="171"/>
        <v>0.99984286035309955</v>
      </c>
      <c r="AN185" s="108">
        <f>PRODUCT(AI$4:AI184)</f>
        <v>0.97555024004610991</v>
      </c>
      <c r="AO185" s="16">
        <f>PRODUCT(AK$4:AK184)</f>
        <v>0.98755180925845631</v>
      </c>
      <c r="AP185" s="16">
        <f>PRODUCT(AM$4:AM184)</f>
        <v>0.97391864122026817</v>
      </c>
      <c r="AQ185" s="16">
        <f t="shared" si="172"/>
        <v>0.96340640458005722</v>
      </c>
      <c r="AR185" s="16">
        <f t="shared" si="173"/>
        <v>1.2143835466052706E-2</v>
      </c>
      <c r="AS185" s="16">
        <f t="shared" si="174"/>
        <v>2.066728954552781E-4</v>
      </c>
      <c r="AT185" s="16">
        <f t="shared" si="175"/>
        <v>2.4006465839686641E-2</v>
      </c>
      <c r="AU185" s="16">
        <f t="shared" si="176"/>
        <v>4.4329411420343523E-4</v>
      </c>
      <c r="AV185" s="16">
        <f t="shared" si="177"/>
        <v>2.0929791854065087E-4</v>
      </c>
      <c r="AW185" s="30">
        <f>(SUMPRODUCT(AV$5:AV184,A$5:A184)+SUM(AV$5:AV184)*(Calculations!$B$6/30-0.5)+AV$4*Calculations!$B$6/30/2)/SUM(AV$4:AV184)</f>
        <v>103.67825688842682</v>
      </c>
      <c r="AX185" s="16"/>
      <c r="AY185" s="12"/>
      <c r="AZ185" s="12"/>
    </row>
    <row r="186" spans="1:52" x14ac:dyDescent="0.25">
      <c r="A186">
        <f t="shared" si="165"/>
        <v>182</v>
      </c>
      <c r="B186" t="str">
        <f t="shared" si="189"/>
        <v>March</v>
      </c>
      <c r="C186">
        <f t="shared" si="160"/>
        <v>2040</v>
      </c>
      <c r="D186">
        <f t="shared" si="191"/>
        <v>204003</v>
      </c>
      <c r="E186">
        <f t="shared" ref="E186:F186" si="234">E174+1</f>
        <v>57</v>
      </c>
      <c r="F186">
        <f t="shared" si="234"/>
        <v>55</v>
      </c>
      <c r="G186" s="12">
        <f>G185*IF($B186="January",1+IF(C186&gt;Personal!$L$18+1,Calculations!$B$22,Calculations!$B$21),1)</f>
        <v>3598.6677002925594</v>
      </c>
      <c r="H186" s="12">
        <f>IF(AND(Career!$F$15="Yes",$E186=62,$E185=61),G186,H185*IF($B186="January",(1+IF(C186&gt;Personal!$L$18+1,Calculations!$C$22,Calculations!$C$21)),1))</f>
        <v>3598.6677002925594</v>
      </c>
      <c r="I186" s="12">
        <f>H186*(1-'Retiree Assumptions'!$F$8)</f>
        <v>2806.9608062281964</v>
      </c>
      <c r="J186" s="12">
        <f>I186/(Calculations!$C$27^($A186-1+Calculations!$B$6/30))</f>
        <v>1761.4445086887706</v>
      </c>
      <c r="K186" s="23">
        <f t="shared" si="162"/>
        <v>1718.0089466099389</v>
      </c>
      <c r="L186" s="12">
        <f>L185*IF($B186="January",(1+IF(C186&gt;Personal!$L$18+1,Calculations!$B$22,Calculations!$B$21)),1)</f>
        <v>1979.2672351609074</v>
      </c>
      <c r="M186" s="12">
        <f>IF(AND(Career!$F$15="Yes",$E186=62,$E185=61),L186,M185*IF($B186="January",(1+IF(C186&gt;Personal!$L$18+1,Calculations!$C$22,Calculations!$C$21)),1))</f>
        <v>1979.2672351609074</v>
      </c>
      <c r="N186" s="12">
        <f>M186*(1-'Retiree Assumptions'!$F$10)</f>
        <v>1741.7551669415984</v>
      </c>
      <c r="O186" s="12">
        <f>N186/(Calculations!$C$27^$AW186)/(Calculations!$D$27^($A186-1-$AW186+Calculations!$B$6/30))</f>
        <v>1065.9537443603003</v>
      </c>
      <c r="P186" s="23">
        <f t="shared" si="163"/>
        <v>25.806064728108538</v>
      </c>
      <c r="Q186" s="12">
        <f>IF(OR(A186&lt;=360,$E186&lt;70),Q185*IF($B186="January",(1+IF(C186&gt;Personal!$L$18+1,Calculations!$B$22,Calculations!$B$21)),1),0)</f>
        <v>233.91340051901636</v>
      </c>
      <c r="R186" s="12">
        <f>IF(OR(A186&lt;=360,$E186&lt;70),IF(AND(Career!$F$15="Yes",$E186=62,$E185=61),Q186,R185*IF($B186="January",(1+IF(C186&gt;Personal!$L$18+1,Calculations!$C$22,Calculations!$C$21)),1)),0)</f>
        <v>233.91340051901636</v>
      </c>
      <c r="S186" s="12">
        <f>R186*(1-'Retiree Assumptions'!$F$8)</f>
        <v>182.45245240483277</v>
      </c>
      <c r="T186" s="12">
        <f>S186/(Calculations!$C$27^($A186-1+Calculations!$B$6/30))</f>
        <v>114.49389306477011</v>
      </c>
      <c r="U186" s="23">
        <f t="shared" si="164"/>
        <v>110.27000451236725</v>
      </c>
      <c r="W186">
        <f t="shared" si="204"/>
        <v>6</v>
      </c>
      <c r="X186">
        <f t="shared" si="179"/>
        <v>2040</v>
      </c>
      <c r="Y186">
        <f t="shared" si="180"/>
        <v>57</v>
      </c>
      <c r="Z186">
        <f t="shared" si="167"/>
        <v>55</v>
      </c>
      <c r="AA186" s="12">
        <f>S186*12*Subsidy!$I$15/Subsidy!$I$14</f>
        <v>1751.5435430863945</v>
      </c>
      <c r="AB186" s="12">
        <f>SUM(S$5:S186)*Subsidy!$I$15/Subsidy!$I$14</f>
        <v>22030.427609227456</v>
      </c>
      <c r="AC186" s="12">
        <f>N186*Subsidy!$E$15/Subsidy!$E$14</f>
        <v>1393.4041335532788</v>
      </c>
      <c r="AD186" s="12">
        <f t="shared" si="168"/>
        <v>16720.849602639348</v>
      </c>
      <c r="AE186" s="12">
        <f>$AP186*AC186/(Calculations!$D$27^(A186-1+Calculations!$B$6/30))</f>
        <v>802.9038289841568</v>
      </c>
      <c r="AF186" s="12">
        <f>IF(AE186=0,0,SUM(AE186:AE$903)*AC186/AE186)</f>
        <v>463873.83893794764</v>
      </c>
      <c r="AH186" s="164">
        <f>VLOOKUP(E186,Rates2,5)*VLOOKUP(E186,Mort_Imp_Retirees,C186-'Mort Imp Cume'!$C$4+2)</f>
        <v>2.1454345450292576E-4</v>
      </c>
      <c r="AI186" s="16">
        <f t="shared" si="169"/>
        <v>0.99978545654549711</v>
      </c>
      <c r="AJ186" s="164">
        <f>VLOOKUP(F186,Rates2,6)*VLOOKUP(F186,Mort_Imp_Survivors,C186-'Mort Imp Cume'!$C$4+2)</f>
        <v>9.5033298001557373E-5</v>
      </c>
      <c r="AK186" s="16">
        <f t="shared" si="170"/>
        <v>0.99990496670199847</v>
      </c>
      <c r="AL186" s="164">
        <f>VLOOKUP(F186,Rates2,7)*VLOOKUP(F186,Mort_Imp_Survivors,C186-'Mort Imp Cume'!$C$4+2)</f>
        <v>1.5713964690045355E-4</v>
      </c>
      <c r="AM186" s="16">
        <f t="shared" si="171"/>
        <v>0.99984286035309955</v>
      </c>
      <c r="AN186" s="108">
        <f>PRODUCT(AI$4:AI185)</f>
        <v>0.97534094212756928</v>
      </c>
      <c r="AO186" s="16">
        <f>PRODUCT(AK$4:AK185)</f>
        <v>0.98745795895307509</v>
      </c>
      <c r="AP186" s="16">
        <f>PRODUCT(AM$4:AM185)</f>
        <v>0.97376559998887702</v>
      </c>
      <c r="AQ186" s="16">
        <f t="shared" si="172"/>
        <v>0.96310817599665888</v>
      </c>
      <c r="AR186" s="16">
        <f t="shared" si="173"/>
        <v>1.2232766130910389E-2</v>
      </c>
      <c r="AS186" s="16">
        <f t="shared" si="174"/>
        <v>2.0660891854527893E-4</v>
      </c>
      <c r="AT186" s="16">
        <f t="shared" si="175"/>
        <v>2.4209366367576542E-2</v>
      </c>
      <c r="AU186" s="16">
        <f t="shared" si="176"/>
        <v>4.4969150485419176E-4</v>
      </c>
      <c r="AV186" s="16">
        <f t="shared" si="177"/>
        <v>2.0925301504218691E-4</v>
      </c>
      <c r="AW186" s="30">
        <f>(SUMPRODUCT(AV$5:AV185,A$5:A185)+SUM(AV$5:AV185)*(Calculations!$B$6/30-0.5)+AV$4*Calculations!$B$6/30/2)/SUM(AV$4:AV185)</f>
        <v>104.33878207696893</v>
      </c>
      <c r="AX186" s="16"/>
      <c r="AY186" s="12"/>
      <c r="AZ186" s="12"/>
    </row>
    <row r="187" spans="1:52" x14ac:dyDescent="0.25">
      <c r="A187">
        <f t="shared" si="165"/>
        <v>183</v>
      </c>
      <c r="B187" t="str">
        <f t="shared" si="189"/>
        <v>April</v>
      </c>
      <c r="C187">
        <f t="shared" si="160"/>
        <v>2040</v>
      </c>
      <c r="D187">
        <f t="shared" si="191"/>
        <v>204004</v>
      </c>
      <c r="E187">
        <f t="shared" ref="E187:F187" si="235">E175+1</f>
        <v>57</v>
      </c>
      <c r="F187">
        <f t="shared" si="235"/>
        <v>55</v>
      </c>
      <c r="G187" s="12">
        <f>G186*IF($B187="January",1+IF(C187&gt;Personal!$L$18+1,Calculations!$B$22,Calculations!$B$21),1)</f>
        <v>3598.6677002925594</v>
      </c>
      <c r="H187" s="12">
        <f>IF(AND(Career!$F$15="Yes",$E187=62,$E186=61),G187,H186*IF($B187="January",(1+IF(C187&gt;Personal!$L$18+1,Calculations!$C$22,Calculations!$C$21)),1))</f>
        <v>3598.6677002925594</v>
      </c>
      <c r="I187" s="12">
        <f>H187*(1-'Retiree Assumptions'!$F$8)</f>
        <v>2806.9608062281964</v>
      </c>
      <c r="J187" s="12">
        <f>I187/(Calculations!$C$27^($A187-1+Calculations!$B$6/30))</f>
        <v>1756.9405132135655</v>
      </c>
      <c r="K187" s="23">
        <f t="shared" si="162"/>
        <v>1713.2483703201744</v>
      </c>
      <c r="L187" s="12">
        <f>L186*IF($B187="January",(1+IF(C187&gt;Personal!$L$18+1,Calculations!$B$22,Calculations!$B$21)),1)</f>
        <v>1979.2672351609074</v>
      </c>
      <c r="M187" s="12">
        <f>IF(AND(Career!$F$15="Yes",$E187=62,$E186=61),L187,M186*IF($B187="January",(1+IF(C187&gt;Personal!$L$18+1,Calculations!$C$22,Calculations!$C$21)),1))</f>
        <v>1979.2672351609074</v>
      </c>
      <c r="N187" s="12">
        <f>M187*(1-'Retiree Assumptions'!$F$10)</f>
        <v>1741.7551669415984</v>
      </c>
      <c r="O187" s="12">
        <f>N187/(Calculations!$C$27^$AW187)/(Calculations!$D$27^($A187-1-$AW187+Calculations!$B$6/30))</f>
        <v>1063.1106960744958</v>
      </c>
      <c r="P187" s="23">
        <f t="shared" si="163"/>
        <v>25.952840141537475</v>
      </c>
      <c r="Q187" s="12">
        <f>IF(OR(A187&lt;=360,$E187&lt;70),Q186*IF($B187="January",(1+IF(C187&gt;Personal!$L$18+1,Calculations!$B$22,Calculations!$B$21)),1),0)</f>
        <v>233.91340051901636</v>
      </c>
      <c r="R187" s="12">
        <f>IF(OR(A187&lt;=360,$E187&lt;70),IF(AND(Career!$F$15="Yes",$E187=62,$E186=61),Q187,R186*IF($B187="January",(1+IF(C187&gt;Personal!$L$18+1,Calculations!$C$22,Calculations!$C$21)),1)),0)</f>
        <v>233.91340051901636</v>
      </c>
      <c r="S187" s="12">
        <f>R187*(1-'Retiree Assumptions'!$F$8)</f>
        <v>182.45245240483277</v>
      </c>
      <c r="T187" s="12">
        <f>S187/(Calculations!$C$27^($A187-1+Calculations!$B$6/30))</f>
        <v>114.20113335888176</v>
      </c>
      <c r="U187" s="23">
        <f t="shared" si="164"/>
        <v>109.95399774668341</v>
      </c>
      <c r="W187">
        <f t="shared" si="204"/>
        <v>6</v>
      </c>
      <c r="X187">
        <f t="shared" si="179"/>
        <v>2040</v>
      </c>
      <c r="Y187">
        <f t="shared" si="180"/>
        <v>57</v>
      </c>
      <c r="Z187">
        <f t="shared" si="167"/>
        <v>55</v>
      </c>
      <c r="AA187" s="12">
        <f>S187*12*Subsidy!$I$15/Subsidy!$I$14</f>
        <v>1751.5435430863945</v>
      </c>
      <c r="AB187" s="12">
        <f>SUM(S$5:S187)*Subsidy!$I$15/Subsidy!$I$14</f>
        <v>22176.389571151325</v>
      </c>
      <c r="AC187" s="12">
        <f>N187*Subsidy!$E$15/Subsidy!$E$14</f>
        <v>1393.4041335532788</v>
      </c>
      <c r="AD187" s="12">
        <f t="shared" si="168"/>
        <v>16720.849602639348</v>
      </c>
      <c r="AE187" s="12">
        <f>$AP187*AC187/(Calculations!$D$27^(A187-1+Calculations!$B$6/30))</f>
        <v>800.46667638049041</v>
      </c>
      <c r="AF187" s="12">
        <f>IF(AE187=0,0,SUM(AE187:AE$903)*AC187/AE187)</f>
        <v>463888.53264167701</v>
      </c>
      <c r="AH187" s="164">
        <f>VLOOKUP(E187,Rates2,5)*VLOOKUP(E187,Mort_Imp_Retirees,C187-'Mort Imp Cume'!$C$4+2)</f>
        <v>2.1454345450292576E-4</v>
      </c>
      <c r="AI187" s="16">
        <f t="shared" si="169"/>
        <v>0.99978545654549711</v>
      </c>
      <c r="AJ187" s="164">
        <f>VLOOKUP(F187,Rates2,6)*VLOOKUP(F187,Mort_Imp_Survivors,C187-'Mort Imp Cume'!$C$4+2)</f>
        <v>9.5033298001557373E-5</v>
      </c>
      <c r="AK187" s="16">
        <f t="shared" si="170"/>
        <v>0.99990496670199847</v>
      </c>
      <c r="AL187" s="164">
        <f>VLOOKUP(F187,Rates2,7)*VLOOKUP(F187,Mort_Imp_Survivors,C187-'Mort Imp Cume'!$C$4+2)</f>
        <v>1.5713964690045355E-4</v>
      </c>
      <c r="AM187" s="16">
        <f t="shared" si="171"/>
        <v>0.99984286035309955</v>
      </c>
      <c r="AN187" s="108">
        <f>PRODUCT(AI$4:AI186)</f>
        <v>0.97513168911252712</v>
      </c>
      <c r="AO187" s="16">
        <f>PRODUCT(AK$4:AK186)</f>
        <v>0.98736411756659792</v>
      </c>
      <c r="AP187" s="16">
        <f>PRODUCT(AM$4:AM186)</f>
        <v>0.97361258280633101</v>
      </c>
      <c r="AQ187" s="16">
        <f t="shared" si="172"/>
        <v>0.96281003973181645</v>
      </c>
      <c r="AR187" s="16">
        <f t="shared" si="173"/>
        <v>1.2321649380710679E-2</v>
      </c>
      <c r="AS187" s="16">
        <f t="shared" si="174"/>
        <v>2.0654496143973937E-4</v>
      </c>
      <c r="AT187" s="16">
        <f t="shared" si="175"/>
        <v>2.4412171034839135E-2</v>
      </c>
      <c r="AU187" s="16">
        <f t="shared" si="176"/>
        <v>4.5613985263373916E-4</v>
      </c>
      <c r="AV187" s="16">
        <f t="shared" si="177"/>
        <v>2.0920812117747461E-4</v>
      </c>
      <c r="AW187" s="30">
        <f>(SUMPRODUCT(AV$5:AV186,A$5:A186)+SUM(AV$5:AV186)*(Calculations!$B$6/30-0.5)+AV$4*Calculations!$B$6/30/2)/SUM(AV$4:AV186)</f>
        <v>104.99646528608478</v>
      </c>
      <c r="AX187" s="16"/>
      <c r="AY187" s="12"/>
      <c r="AZ187" s="12"/>
    </row>
    <row r="188" spans="1:52" x14ac:dyDescent="0.25">
      <c r="A188">
        <f t="shared" si="165"/>
        <v>184</v>
      </c>
      <c r="B188" t="str">
        <f t="shared" si="189"/>
        <v>May</v>
      </c>
      <c r="C188">
        <f t="shared" si="160"/>
        <v>2040</v>
      </c>
      <c r="D188">
        <f t="shared" si="191"/>
        <v>204005</v>
      </c>
      <c r="E188">
        <f t="shared" ref="E188:F188" si="236">E176+1</f>
        <v>57</v>
      </c>
      <c r="F188">
        <f t="shared" si="236"/>
        <v>55</v>
      </c>
      <c r="G188" s="12">
        <f>G187*IF($B188="January",1+IF(C188&gt;Personal!$L$18+1,Calculations!$B$22,Calculations!$B$21),1)</f>
        <v>3598.6677002925594</v>
      </c>
      <c r="H188" s="12">
        <f>IF(AND(Career!$F$15="Yes",$E188=62,$E187=61),G188,H187*IF($B188="January",(1+IF(C188&gt;Personal!$L$18+1,Calculations!$C$22,Calculations!$C$21)),1))</f>
        <v>3598.6677002925594</v>
      </c>
      <c r="I188" s="12">
        <f>H188*(1-'Retiree Assumptions'!$F$8)</f>
        <v>2806.9608062281964</v>
      </c>
      <c r="J188" s="12">
        <f>I188/(Calculations!$C$27^($A188-1+Calculations!$B$6/30))</f>
        <v>1752.4480344084232</v>
      </c>
      <c r="K188" s="23">
        <f t="shared" si="162"/>
        <v>1708.5009855138742</v>
      </c>
      <c r="L188" s="12">
        <f>L187*IF($B188="January",(1+IF(C188&gt;Personal!$L$18+1,Calculations!$B$22,Calculations!$B$21)),1)</f>
        <v>1979.2672351609074</v>
      </c>
      <c r="M188" s="12">
        <f>IF(AND(Career!$F$15="Yes",$E188=62,$E187=61),L188,M187*IF($B188="January",(1+IF(C188&gt;Personal!$L$18+1,Calculations!$C$22,Calculations!$C$21)),1))</f>
        <v>1979.2672351609074</v>
      </c>
      <c r="N188" s="12">
        <f>M188*(1-'Retiree Assumptions'!$F$10)</f>
        <v>1741.7551669415984</v>
      </c>
      <c r="O188" s="12">
        <f>N188/(Calculations!$C$27^$AW188)/(Calculations!$D$27^($A188-1-$AW188+Calculations!$B$6/30))</f>
        <v>1060.2742827748107</v>
      </c>
      <c r="P188" s="23">
        <f t="shared" si="163"/>
        <v>26.098524106477043</v>
      </c>
      <c r="Q188" s="12">
        <f>IF(OR(A188&lt;=360,$E188&lt;70),Q187*IF($B188="January",(1+IF(C188&gt;Personal!$L$18+1,Calculations!$B$22,Calculations!$B$21)),1),0)</f>
        <v>233.91340051901636</v>
      </c>
      <c r="R188" s="12">
        <f>IF(OR(A188&lt;=360,$E188&lt;70),IF(AND(Career!$F$15="Yes",$E188=62,$E187=61),Q188,R187*IF($B188="January",(1+IF(C188&gt;Personal!$L$18+1,Calculations!$C$22,Calculations!$C$21)),1)),0)</f>
        <v>233.91340051901636</v>
      </c>
      <c r="S188" s="12">
        <f>R188*(1-'Retiree Assumptions'!$F$8)</f>
        <v>182.45245240483277</v>
      </c>
      <c r="T188" s="12">
        <f>S188/(Calculations!$C$27^($A188-1+Calculations!$B$6/30))</f>
        <v>113.9091222365475</v>
      </c>
      <c r="U188" s="23">
        <f t="shared" si="164"/>
        <v>109.63889657882194</v>
      </c>
      <c r="W188">
        <f t="shared" si="204"/>
        <v>6</v>
      </c>
      <c r="X188">
        <f t="shared" si="179"/>
        <v>2040</v>
      </c>
      <c r="Y188">
        <f t="shared" si="180"/>
        <v>57</v>
      </c>
      <c r="Z188">
        <f t="shared" si="167"/>
        <v>55</v>
      </c>
      <c r="AA188" s="12">
        <f>S188*12*Subsidy!$I$15/Subsidy!$I$14</f>
        <v>1751.5435430863945</v>
      </c>
      <c r="AB188" s="12">
        <f>SUM(S$5:S188)*Subsidy!$I$15/Subsidy!$I$14</f>
        <v>22322.351533075191</v>
      </c>
      <c r="AC188" s="12">
        <f>N188*Subsidy!$E$15/Subsidy!$E$14</f>
        <v>1393.4041335532788</v>
      </c>
      <c r="AD188" s="12">
        <f t="shared" si="168"/>
        <v>16720.849602639348</v>
      </c>
      <c r="AE188" s="12">
        <f>$AP188*AC188/(Calculations!$D$27^(A188-1+Calculations!$B$6/30))</f>
        <v>798.03692156544992</v>
      </c>
      <c r="AF188" s="12">
        <f>IF(AE188=0,0,SUM(AE188:AE$903)*AC188/AE188)</f>
        <v>463903.27108280692</v>
      </c>
      <c r="AH188" s="164">
        <f>VLOOKUP(E188,Rates2,5)*VLOOKUP(E188,Mort_Imp_Retirees,C188-'Mort Imp Cume'!$C$4+2)</f>
        <v>2.1454345450292576E-4</v>
      </c>
      <c r="AI188" s="16">
        <f t="shared" si="169"/>
        <v>0.99978545654549711</v>
      </c>
      <c r="AJ188" s="164">
        <f>VLOOKUP(F188,Rates2,6)*VLOOKUP(F188,Mort_Imp_Survivors,C188-'Mort Imp Cume'!$C$4+2)</f>
        <v>9.5033298001557373E-5</v>
      </c>
      <c r="AK188" s="16">
        <f t="shared" si="170"/>
        <v>0.99990496670199847</v>
      </c>
      <c r="AL188" s="164">
        <f>VLOOKUP(F188,Rates2,7)*VLOOKUP(F188,Mort_Imp_Survivors,C188-'Mort Imp Cume'!$C$4+2)</f>
        <v>1.5713964690045355E-4</v>
      </c>
      <c r="AM188" s="16">
        <f t="shared" si="171"/>
        <v>0.99984286035309955</v>
      </c>
      <c r="AN188" s="108">
        <f>PRODUCT(AI$4:AI187)</f>
        <v>0.9749224809913497</v>
      </c>
      <c r="AO188" s="16">
        <f>PRODUCT(AK$4:AK187)</f>
        <v>0.98727028509817716</v>
      </c>
      <c r="AP188" s="16">
        <f>PRODUCT(AM$4:AM187)</f>
        <v>0.97345958966885093</v>
      </c>
      <c r="AQ188" s="16">
        <f t="shared" si="172"/>
        <v>0.96251199575695201</v>
      </c>
      <c r="AR188" s="16">
        <f t="shared" si="173"/>
        <v>1.2410485234397681E-2</v>
      </c>
      <c r="AS188" s="16">
        <f t="shared" si="174"/>
        <v>2.064810241325288E-4</v>
      </c>
      <c r="AT188" s="16">
        <f t="shared" si="175"/>
        <v>2.4614879876342387E-2</v>
      </c>
      <c r="AU188" s="16">
        <f t="shared" si="176"/>
        <v>4.6263913230792236E-4</v>
      </c>
      <c r="AV188" s="16">
        <f t="shared" si="177"/>
        <v>2.0916323694444714E-4</v>
      </c>
      <c r="AW188" s="30">
        <f>(SUMPRODUCT(AV$5:AV187,A$5:A187)+SUM(AV$5:AV187)*(Calculations!$B$6/30-0.5)+AV$4*Calculations!$B$6/30/2)/SUM(AV$4:AV187)</f>
        <v>105.65137763995936</v>
      </c>
      <c r="AX188" s="16"/>
      <c r="AY188" s="12"/>
      <c r="AZ188" s="12"/>
    </row>
    <row r="189" spans="1:52" x14ac:dyDescent="0.25">
      <c r="A189">
        <f t="shared" si="165"/>
        <v>185</v>
      </c>
      <c r="B189" t="str">
        <f t="shared" si="189"/>
        <v>June</v>
      </c>
      <c r="C189">
        <f t="shared" si="160"/>
        <v>2040</v>
      </c>
      <c r="D189">
        <f t="shared" si="191"/>
        <v>204006</v>
      </c>
      <c r="E189">
        <f t="shared" ref="E189:F189" si="237">E177+1</f>
        <v>57</v>
      </c>
      <c r="F189">
        <f t="shared" si="237"/>
        <v>55</v>
      </c>
      <c r="G189" s="12">
        <f>G188*IF($B189="January",1+IF(C189&gt;Personal!$L$18+1,Calculations!$B$22,Calculations!$B$21),1)</f>
        <v>3598.6677002925594</v>
      </c>
      <c r="H189" s="12">
        <f>IF(AND(Career!$F$15="Yes",$E189=62,$E188=61),G189,H188*IF($B189="January",(1+IF(C189&gt;Personal!$L$18+1,Calculations!$C$22,Calculations!$C$21)),1))</f>
        <v>3598.6677002925594</v>
      </c>
      <c r="I189" s="12">
        <f>H189*(1-'Retiree Assumptions'!$F$8)</f>
        <v>2806.9608062281964</v>
      </c>
      <c r="J189" s="12">
        <f>I189/(Calculations!$C$27^($A189-1+Calculations!$B$6/30))</f>
        <v>1747.9670428253366</v>
      </c>
      <c r="K189" s="23">
        <f t="shared" si="162"/>
        <v>1703.7667556376405</v>
      </c>
      <c r="L189" s="12">
        <f>L188*IF($B189="January",(1+IF(C189&gt;Personal!$L$18+1,Calculations!$B$22,Calculations!$B$21)),1)</f>
        <v>1979.2672351609074</v>
      </c>
      <c r="M189" s="12">
        <f>IF(AND(Career!$F$15="Yes",$E189=62,$E188=61),L189,M188*IF($B189="January",(1+IF(C189&gt;Personal!$L$18+1,Calculations!$C$22,Calculations!$C$21)),1))</f>
        <v>1979.2672351609074</v>
      </c>
      <c r="N189" s="12">
        <f>M189*(1-'Retiree Assumptions'!$F$10)</f>
        <v>1741.7551669415984</v>
      </c>
      <c r="O189" s="12">
        <f>N189/(Calculations!$C$27^$AW189)/(Calculations!$D$27^($A189-1-$AW189+Calculations!$B$6/30))</f>
        <v>1057.444515274595</v>
      </c>
      <c r="P189" s="23">
        <f t="shared" si="163"/>
        <v>26.243121778461557</v>
      </c>
      <c r="Q189" s="12">
        <f>IF(OR(A189&lt;=360,$E189&lt;70),Q188*IF($B189="January",(1+IF(C189&gt;Personal!$L$18+1,Calculations!$B$22,Calculations!$B$21)),1),0)</f>
        <v>233.91340051901636</v>
      </c>
      <c r="R189" s="12">
        <f>IF(OR(A189&lt;=360,$E189&lt;70),IF(AND(Career!$F$15="Yes",$E189=62,$E188=61),Q189,R188*IF($B189="January",(1+IF(C189&gt;Personal!$L$18+1,Calculations!$C$22,Calculations!$C$21)),1)),0)</f>
        <v>233.91340051901636</v>
      </c>
      <c r="S189" s="12">
        <f>R189*(1-'Retiree Assumptions'!$F$8)</f>
        <v>182.45245240483277</v>
      </c>
      <c r="T189" s="12">
        <f>S189/(Calculations!$C$27^($A189-1+Calculations!$B$6/30))</f>
        <v>113.61785778364688</v>
      </c>
      <c r="U189" s="23">
        <f t="shared" si="164"/>
        <v>109.32469841356175</v>
      </c>
      <c r="W189">
        <f t="shared" si="204"/>
        <v>6</v>
      </c>
      <c r="X189">
        <f t="shared" si="179"/>
        <v>2040</v>
      </c>
      <c r="Y189">
        <f t="shared" si="180"/>
        <v>57</v>
      </c>
      <c r="Z189">
        <f t="shared" si="167"/>
        <v>55</v>
      </c>
      <c r="AA189" s="12">
        <f>S189*12*Subsidy!$I$15/Subsidy!$I$14</f>
        <v>1751.5435430863945</v>
      </c>
      <c r="AB189" s="12">
        <f>SUM(S$5:S189)*Subsidy!$I$15/Subsidy!$I$14</f>
        <v>22468.313494999053</v>
      </c>
      <c r="AC189" s="12">
        <f>N189*Subsidy!$E$15/Subsidy!$E$14</f>
        <v>1393.4041335532788</v>
      </c>
      <c r="AD189" s="12">
        <f t="shared" si="168"/>
        <v>16720.849602639348</v>
      </c>
      <c r="AE189" s="12">
        <f>$AP189*AC189/(Calculations!$D$27^(A189-1+Calculations!$B$6/30))</f>
        <v>795.61454208361863</v>
      </c>
      <c r="AF189" s="12">
        <f>IF(AE189=0,0,SUM(AE189:AE$903)*AC189/AE189)</f>
        <v>463918.05439754756</v>
      </c>
      <c r="AH189" s="164">
        <f>VLOOKUP(E189,Rates2,5)*VLOOKUP(E189,Mort_Imp_Retirees,C189-'Mort Imp Cume'!$C$4+2)</f>
        <v>2.1454345450292576E-4</v>
      </c>
      <c r="AI189" s="16">
        <f t="shared" si="169"/>
        <v>0.99978545654549711</v>
      </c>
      <c r="AJ189" s="164">
        <f>VLOOKUP(F189,Rates2,6)*VLOOKUP(F189,Mort_Imp_Survivors,C189-'Mort Imp Cume'!$C$4+2)</f>
        <v>9.5033298001557373E-5</v>
      </c>
      <c r="AK189" s="16">
        <f t="shared" si="170"/>
        <v>0.99990496670199847</v>
      </c>
      <c r="AL189" s="164">
        <f>VLOOKUP(F189,Rates2,7)*VLOOKUP(F189,Mort_Imp_Survivors,C189-'Mort Imp Cume'!$C$4+2)</f>
        <v>1.5713964690045355E-4</v>
      </c>
      <c r="AM189" s="16">
        <f t="shared" si="171"/>
        <v>0.99984286035309955</v>
      </c>
      <c r="AN189" s="108">
        <f>PRODUCT(AI$4:AI188)</f>
        <v>0.97471331775440528</v>
      </c>
      <c r="AO189" s="16">
        <f>PRODUCT(AK$4:AK188)</f>
        <v>0.98717646154696537</v>
      </c>
      <c r="AP189" s="16">
        <f>PRODUCT(AM$4:AM188)</f>
        <v>0.97330662057265849</v>
      </c>
      <c r="AQ189" s="16">
        <f t="shared" si="172"/>
        <v>0.96221404404349675</v>
      </c>
      <c r="AR189" s="16">
        <f t="shared" si="173"/>
        <v>1.249927371090858E-2</v>
      </c>
      <c r="AS189" s="16">
        <f t="shared" si="174"/>
        <v>2.0641710661751863E-4</v>
      </c>
      <c r="AT189" s="16">
        <f t="shared" si="175"/>
        <v>2.4817492926942648E-2</v>
      </c>
      <c r="AU189" s="16">
        <f t="shared" si="176"/>
        <v>4.6918931865201977E-4</v>
      </c>
      <c r="AV189" s="16">
        <f t="shared" si="177"/>
        <v>2.0911836234103806E-4</v>
      </c>
      <c r="AW189" s="30">
        <f>(SUMPRODUCT(AV$5:AV188,A$5:A188)+SUM(AV$5:AV188)*(Calculations!$B$6/30-0.5)+AV$4*Calculations!$B$6/30/2)/SUM(AV$4:AV188)</f>
        <v>106.30358787937539</v>
      </c>
      <c r="AX189" s="16"/>
      <c r="AY189" s="12"/>
      <c r="AZ189" s="12"/>
    </row>
    <row r="190" spans="1:52" x14ac:dyDescent="0.25">
      <c r="A190">
        <f t="shared" si="165"/>
        <v>186</v>
      </c>
      <c r="B190" t="str">
        <f t="shared" si="189"/>
        <v>July</v>
      </c>
      <c r="C190">
        <f t="shared" si="160"/>
        <v>2040</v>
      </c>
      <c r="D190">
        <f t="shared" si="191"/>
        <v>204007</v>
      </c>
      <c r="E190">
        <f t="shared" ref="E190:F190" si="238">E178+1</f>
        <v>57</v>
      </c>
      <c r="F190">
        <f t="shared" si="238"/>
        <v>55</v>
      </c>
      <c r="G190" s="12">
        <f>G189*IF($B190="January",1+IF(C190&gt;Personal!$L$18+1,Calculations!$B$22,Calculations!$B$21),1)</f>
        <v>3598.6677002925594</v>
      </c>
      <c r="H190" s="12">
        <f>IF(AND(Career!$F$15="Yes",$E190=62,$E189=61),G190,H189*IF($B190="January",(1+IF(C190&gt;Personal!$L$18+1,Calculations!$C$22,Calculations!$C$21)),1))</f>
        <v>3598.6677002925594</v>
      </c>
      <c r="I190" s="12">
        <f>H190*(1-'Retiree Assumptions'!$F$8)</f>
        <v>2806.9608062281964</v>
      </c>
      <c r="J190" s="12">
        <f>I190/(Calculations!$C$27^($A190-1+Calculations!$B$6/30))</f>
        <v>1743.497509091598</v>
      </c>
      <c r="K190" s="23">
        <f t="shared" si="162"/>
        <v>1699.0456442393659</v>
      </c>
      <c r="L190" s="12">
        <f>L189*IF($B190="January",(1+IF(C190&gt;Personal!$L$18+1,Calculations!$B$22,Calculations!$B$21)),1)</f>
        <v>1979.2672351609074</v>
      </c>
      <c r="M190" s="12">
        <f>IF(AND(Career!$F$15="Yes",$E190=62,$E189=61),L190,M189*IF($B190="January",(1+IF(C190&gt;Personal!$L$18+1,Calculations!$C$22,Calculations!$C$21)),1))</f>
        <v>1979.2672351609074</v>
      </c>
      <c r="N190" s="12">
        <f>M190*(1-'Retiree Assumptions'!$F$10)</f>
        <v>1741.7551669415984</v>
      </c>
      <c r="O190" s="12">
        <f>N190/(Calculations!$C$27^$AW190)/(Calculations!$D$27^($A190-1-$AW190+Calculations!$B$6/30))</f>
        <v>1054.6214033754934</v>
      </c>
      <c r="P190" s="23">
        <f t="shared" si="163"/>
        <v>26.386638292251352</v>
      </c>
      <c r="Q190" s="12">
        <f>IF(OR(A190&lt;=360,$E190&lt;70),Q189*IF($B190="January",(1+IF(C190&gt;Personal!$L$18+1,Calculations!$B$22,Calculations!$B$21)),1),0)</f>
        <v>233.91340051901636</v>
      </c>
      <c r="R190" s="12">
        <f>IF(OR(A190&lt;=360,$E190&lt;70),IF(AND(Career!$F$15="Yes",$E190=62,$E189=61),Q190,R189*IF($B190="January",(1+IF(C190&gt;Personal!$L$18+1,Calculations!$C$22,Calculations!$C$21)),1)),0)</f>
        <v>233.91340051901636</v>
      </c>
      <c r="S190" s="12">
        <f>R190*(1-'Retiree Assumptions'!$F$8)</f>
        <v>182.45245240483277</v>
      </c>
      <c r="T190" s="12">
        <f>S190/(Calculations!$C$27^($A190-1+Calculations!$B$6/30))</f>
        <v>113.32733809095387</v>
      </c>
      <c r="U190" s="23">
        <f t="shared" si="164"/>
        <v>109.01140066311906</v>
      </c>
      <c r="W190">
        <f t="shared" si="204"/>
        <v>6</v>
      </c>
      <c r="X190">
        <f t="shared" si="179"/>
        <v>2040</v>
      </c>
      <c r="Y190">
        <f t="shared" si="180"/>
        <v>57</v>
      </c>
      <c r="Z190">
        <f t="shared" si="167"/>
        <v>55</v>
      </c>
      <c r="AA190" s="12">
        <f>S190*12*Subsidy!$I$15/Subsidy!$I$14</f>
        <v>1751.5435430863945</v>
      </c>
      <c r="AB190" s="12">
        <f>SUM(S$5:S190)*Subsidy!$I$15/Subsidy!$I$14</f>
        <v>22614.275456922918</v>
      </c>
      <c r="AC190" s="12">
        <f>N190*Subsidy!$E$15/Subsidy!$E$14</f>
        <v>1393.4041335532788</v>
      </c>
      <c r="AD190" s="12">
        <f t="shared" si="168"/>
        <v>16720.849602639348</v>
      </c>
      <c r="AE190" s="12">
        <f>$AP190*AC190/(Calculations!$D$27^(A190-1+Calculations!$B$6/30))</f>
        <v>793.19951554774173</v>
      </c>
      <c r="AF190" s="12">
        <f>IF(AE190=0,0,SUM(AE190:AE$903)*AC190/AE190)</f>
        <v>463932.88272252464</v>
      </c>
      <c r="AH190" s="164">
        <f>VLOOKUP(E190,Rates2,5)*VLOOKUP(E190,Mort_Imp_Retirees,C190-'Mort Imp Cume'!$C$4+2)</f>
        <v>2.1454345450292576E-4</v>
      </c>
      <c r="AI190" s="16">
        <f t="shared" si="169"/>
        <v>0.99978545654549711</v>
      </c>
      <c r="AJ190" s="164">
        <f>VLOOKUP(F190,Rates2,6)*VLOOKUP(F190,Mort_Imp_Survivors,C190-'Mort Imp Cume'!$C$4+2)</f>
        <v>9.5033298001557373E-5</v>
      </c>
      <c r="AK190" s="16">
        <f t="shared" si="170"/>
        <v>0.99990496670199847</v>
      </c>
      <c r="AL190" s="164">
        <f>VLOOKUP(F190,Rates2,7)*VLOOKUP(F190,Mort_Imp_Survivors,C190-'Mort Imp Cume'!$C$4+2)</f>
        <v>1.5713964690045355E-4</v>
      </c>
      <c r="AM190" s="16">
        <f t="shared" si="171"/>
        <v>0.99984286035309955</v>
      </c>
      <c r="AN190" s="108">
        <f>PRODUCT(AI$4:AI189)</f>
        <v>0.97450419939206423</v>
      </c>
      <c r="AO190" s="16">
        <f>PRODUCT(AK$4:AK189)</f>
        <v>0.98708264691211511</v>
      </c>
      <c r="AP190" s="16">
        <f>PRODUCT(AM$4:AM189)</f>
        <v>0.9731536755139758</v>
      </c>
      <c r="AQ190" s="16">
        <f t="shared" si="172"/>
        <v>0.96191618456289041</v>
      </c>
      <c r="AR190" s="16">
        <f t="shared" si="173"/>
        <v>1.258801482917387E-2</v>
      </c>
      <c r="AS190" s="16">
        <f t="shared" si="174"/>
        <v>2.0635320888858194E-4</v>
      </c>
      <c r="AT190" s="16">
        <f t="shared" si="175"/>
        <v>2.502001022148467E-2</v>
      </c>
      <c r="AU190" s="16">
        <f t="shared" si="176"/>
        <v>4.7579038645105196E-4</v>
      </c>
      <c r="AV190" s="16">
        <f t="shared" si="177"/>
        <v>2.0907349736518142E-4</v>
      </c>
      <c r="AW190" s="30">
        <f>(SUMPRODUCT(AV$5:AV189,A$5:A189)+SUM(AV$5:AV189)*(Calculations!$B$6/30-0.5)+AV$4*Calculations!$B$6/30/2)/SUM(AV$4:AV189)</f>
        <v>106.95316246072022</v>
      </c>
      <c r="AX190" s="16"/>
      <c r="AY190" s="12"/>
      <c r="AZ190" s="12"/>
    </row>
    <row r="191" spans="1:52" x14ac:dyDescent="0.25">
      <c r="A191">
        <f t="shared" si="165"/>
        <v>187</v>
      </c>
      <c r="B191" t="str">
        <f t="shared" si="189"/>
        <v>August</v>
      </c>
      <c r="C191">
        <f t="shared" si="160"/>
        <v>2040</v>
      </c>
      <c r="D191">
        <f t="shared" si="191"/>
        <v>204008</v>
      </c>
      <c r="E191">
        <f t="shared" ref="E191:F191" si="239">E179+1</f>
        <v>57</v>
      </c>
      <c r="F191">
        <f t="shared" si="239"/>
        <v>55</v>
      </c>
      <c r="G191" s="12">
        <f>G190*IF($B191="January",1+IF(C191&gt;Personal!$L$18+1,Calculations!$B$22,Calculations!$B$21),1)</f>
        <v>3598.6677002925594</v>
      </c>
      <c r="H191" s="12">
        <f>IF(AND(Career!$F$15="Yes",$E191=62,$E190=61),G191,H190*IF($B191="January",(1+IF(C191&gt;Personal!$L$18+1,Calculations!$C$22,Calculations!$C$21)),1))</f>
        <v>3598.6677002925594</v>
      </c>
      <c r="I191" s="12">
        <f>H191*(1-'Retiree Assumptions'!$F$8)</f>
        <v>2806.9608062281964</v>
      </c>
      <c r="J191" s="12">
        <f>I191/(Calculations!$C$27^($A191-1+Calculations!$B$6/30))</f>
        <v>1739.0394039096038</v>
      </c>
      <c r="K191" s="23">
        <f t="shared" si="162"/>
        <v>1694.33761496795</v>
      </c>
      <c r="L191" s="12">
        <f>L190*IF($B191="January",(1+IF(C191&gt;Personal!$L$18+1,Calculations!$B$22,Calculations!$B$21)),1)</f>
        <v>1979.2672351609074</v>
      </c>
      <c r="M191" s="12">
        <f>IF(AND(Career!$F$15="Yes",$E191=62,$E190=61),L191,M190*IF($B191="January",(1+IF(C191&gt;Personal!$L$18+1,Calculations!$C$22,Calculations!$C$21)),1))</f>
        <v>1979.2672351609074</v>
      </c>
      <c r="N191" s="12">
        <f>M191*(1-'Retiree Assumptions'!$F$10)</f>
        <v>1741.7551669415984</v>
      </c>
      <c r="O191" s="12">
        <f>N191/(Calculations!$C$27^$AW191)/(Calculations!$D$27^($A191-1-$AW191+Calculations!$B$6/30))</f>
        <v>1051.8049559112326</v>
      </c>
      <c r="P191" s="23">
        <f t="shared" si="163"/>
        <v>26.529078761905371</v>
      </c>
      <c r="Q191" s="12">
        <f>IF(OR(A191&lt;=360,$E191&lt;70),Q190*IF($B191="January",(1+IF(C191&gt;Personal!$L$18+1,Calculations!$B$22,Calculations!$B$21)),1),0)</f>
        <v>233.91340051901636</v>
      </c>
      <c r="R191" s="12">
        <f>IF(OR(A191&lt;=360,$E191&lt;70),IF(AND(Career!$F$15="Yes",$E191=62,$E190=61),Q191,R190*IF($B191="January",(1+IF(C191&gt;Personal!$L$18+1,Calculations!$C$22,Calculations!$C$21)),1)),0)</f>
        <v>233.91340051901636</v>
      </c>
      <c r="S191" s="12">
        <f>R191*(1-'Retiree Assumptions'!$F$8)</f>
        <v>182.45245240483277</v>
      </c>
      <c r="T191" s="12">
        <f>S191/(Calculations!$C$27^($A191-1+Calculations!$B$6/30))</f>
        <v>113.03756125412424</v>
      </c>
      <c r="U191" s="23">
        <f t="shared" si="164"/>
        <v>108.69900074712599</v>
      </c>
      <c r="W191">
        <f t="shared" si="204"/>
        <v>6</v>
      </c>
      <c r="X191">
        <f t="shared" si="179"/>
        <v>2040</v>
      </c>
      <c r="Y191">
        <f t="shared" si="180"/>
        <v>57</v>
      </c>
      <c r="Z191">
        <f t="shared" si="167"/>
        <v>55</v>
      </c>
      <c r="AA191" s="12">
        <f>S191*12*Subsidy!$I$15/Subsidy!$I$14</f>
        <v>1751.5435430863945</v>
      </c>
      <c r="AB191" s="12">
        <f>SUM(S$5:S191)*Subsidy!$I$15/Subsidy!$I$14</f>
        <v>22760.237418846787</v>
      </c>
      <c r="AC191" s="12">
        <f>N191*Subsidy!$E$15/Subsidy!$E$14</f>
        <v>1393.4041335532788</v>
      </c>
      <c r="AD191" s="12">
        <f t="shared" si="168"/>
        <v>16720.849602639348</v>
      </c>
      <c r="AE191" s="12">
        <f>$AP191*AC191/(Calculations!$D$27^(A191-1+Calculations!$B$6/30))</f>
        <v>790.79181963851954</v>
      </c>
      <c r="AF191" s="12">
        <f>IF(AE191=0,0,SUM(AE191:AE$903)*AC191/AE191)</f>
        <v>463947.75619477843</v>
      </c>
      <c r="AH191" s="164">
        <f>VLOOKUP(E191,Rates2,5)*VLOOKUP(E191,Mort_Imp_Retirees,C191-'Mort Imp Cume'!$C$4+2)</f>
        <v>2.1454345450292576E-4</v>
      </c>
      <c r="AI191" s="16">
        <f t="shared" si="169"/>
        <v>0.99978545654549711</v>
      </c>
      <c r="AJ191" s="164">
        <f>VLOOKUP(F191,Rates2,6)*VLOOKUP(F191,Mort_Imp_Survivors,C191-'Mort Imp Cume'!$C$4+2)</f>
        <v>9.5033298001557373E-5</v>
      </c>
      <c r="AK191" s="16">
        <f t="shared" si="170"/>
        <v>0.99990496670199847</v>
      </c>
      <c r="AL191" s="164">
        <f>VLOOKUP(F191,Rates2,7)*VLOOKUP(F191,Mort_Imp_Survivors,C191-'Mort Imp Cume'!$C$4+2)</f>
        <v>1.5713964690045355E-4</v>
      </c>
      <c r="AM191" s="16">
        <f t="shared" si="171"/>
        <v>0.99984286035309955</v>
      </c>
      <c r="AN191" s="108">
        <f>PRODUCT(AI$4:AI190)</f>
        <v>0.97429512589469913</v>
      </c>
      <c r="AO191" s="16">
        <f>PRODUCT(AK$4:AK190)</f>
        <v>0.98698884119277897</v>
      </c>
      <c r="AP191" s="16">
        <f>PRODUCT(AM$4:AM190)</f>
        <v>0.97300075448902568</v>
      </c>
      <c r="AQ191" s="16">
        <f t="shared" si="172"/>
        <v>0.96161841728658182</v>
      </c>
      <c r="AR191" s="16">
        <f t="shared" si="173"/>
        <v>1.2676708608117341E-2</v>
      </c>
      <c r="AS191" s="16">
        <f t="shared" si="174"/>
        <v>2.0628933093959391E-4</v>
      </c>
      <c r="AT191" s="16">
        <f t="shared" si="175"/>
        <v>2.5222431794801603E-2</v>
      </c>
      <c r="AU191" s="16">
        <f t="shared" si="176"/>
        <v>4.8244231049923703E-4</v>
      </c>
      <c r="AV191" s="16">
        <f t="shared" si="177"/>
        <v>2.0902864201481169E-4</v>
      </c>
      <c r="AW191" s="30">
        <f>(SUMPRODUCT(AV$5:AV190,A$5:A190)+SUM(AV$5:AV190)*(Calculations!$B$6/30-0.5)+AV$4*Calculations!$B$6/30/2)/SUM(AV$4:AV190)</f>
        <v>107.60016565009776</v>
      </c>
      <c r="AX191" s="16"/>
      <c r="AY191" s="12"/>
      <c r="AZ191" s="12"/>
    </row>
    <row r="192" spans="1:52" x14ac:dyDescent="0.25">
      <c r="A192">
        <f t="shared" si="165"/>
        <v>188</v>
      </c>
      <c r="B192" t="str">
        <f t="shared" si="189"/>
        <v>September</v>
      </c>
      <c r="C192">
        <f t="shared" si="160"/>
        <v>2040</v>
      </c>
      <c r="D192">
        <f t="shared" si="191"/>
        <v>204009</v>
      </c>
      <c r="E192">
        <f t="shared" ref="E192:F192" si="240">E180+1</f>
        <v>57</v>
      </c>
      <c r="F192">
        <f t="shared" si="240"/>
        <v>55</v>
      </c>
      <c r="G192" s="12">
        <f>G191*IF($B192="January",1+IF(C192&gt;Personal!$L$18+1,Calculations!$B$22,Calculations!$B$21),1)</f>
        <v>3598.6677002925594</v>
      </c>
      <c r="H192" s="12">
        <f>IF(AND(Career!$F$15="Yes",$E192=62,$E191=61),G192,H191*IF($B192="January",(1+IF(C192&gt;Personal!$L$18+1,Calculations!$C$22,Calculations!$C$21)),1))</f>
        <v>3598.6677002925594</v>
      </c>
      <c r="I192" s="12">
        <f>H192*(1-'Retiree Assumptions'!$F$8)</f>
        <v>2806.9608062281964</v>
      </c>
      <c r="J192" s="12">
        <f>I192/(Calculations!$C$27^($A192-1+Calculations!$B$6/30))</f>
        <v>1734.5926980566653</v>
      </c>
      <c r="K192" s="23">
        <f t="shared" si="162"/>
        <v>1689.6426315730209</v>
      </c>
      <c r="L192" s="12">
        <f>L191*IF($B192="January",(1+IF(C192&gt;Personal!$L$18+1,Calculations!$B$22,Calculations!$B$21)),1)</f>
        <v>1979.2672351609074</v>
      </c>
      <c r="M192" s="12">
        <f>IF(AND(Career!$F$15="Yes",$E192=62,$E191=61),L192,M191*IF($B192="January",(1+IF(C192&gt;Personal!$L$18+1,Calculations!$C$22,Calculations!$C$21)),1))</f>
        <v>1979.2672351609074</v>
      </c>
      <c r="N192" s="12">
        <f>M192*(1-'Retiree Assumptions'!$F$10)</f>
        <v>1741.7551669415984</v>
      </c>
      <c r="O192" s="12">
        <f>N192/(Calculations!$C$27^$AW192)/(Calculations!$D$27^($A192-1-$AW192+Calculations!$B$6/30))</f>
        <v>1048.9951807892612</v>
      </c>
      <c r="P192" s="23">
        <f t="shared" si="163"/>
        <v>26.670448280853773</v>
      </c>
      <c r="Q192" s="12">
        <f>IF(OR(A192&lt;=360,$E192&lt;70),Q191*IF($B192="January",(1+IF(C192&gt;Personal!$L$18+1,Calculations!$B$22,Calculations!$B$21)),1),0)</f>
        <v>233.91340051901636</v>
      </c>
      <c r="R192" s="12">
        <f>IF(OR(A192&lt;=360,$E192&lt;70),IF(AND(Career!$F$15="Yes",$E192=62,$E191=61),Q192,R191*IF($B192="January",(1+IF(C192&gt;Personal!$L$18+1,Calculations!$C$22,Calculations!$C$21)),1)),0)</f>
        <v>233.91340051901636</v>
      </c>
      <c r="S192" s="12">
        <f>R192*(1-'Retiree Assumptions'!$F$8)</f>
        <v>182.45245240483277</v>
      </c>
      <c r="T192" s="12">
        <f>S192/(Calculations!$C$27^($A192-1+Calculations!$B$6/30))</f>
        <v>112.74852537368325</v>
      </c>
      <c r="U192" s="23">
        <f t="shared" si="164"/>
        <v>108.38749609260945</v>
      </c>
      <c r="W192">
        <f t="shared" si="204"/>
        <v>6</v>
      </c>
      <c r="X192">
        <f t="shared" si="179"/>
        <v>2040</v>
      </c>
      <c r="Y192">
        <f t="shared" si="180"/>
        <v>57</v>
      </c>
      <c r="Z192">
        <f t="shared" si="167"/>
        <v>55</v>
      </c>
      <c r="AA192" s="12">
        <f>S192*12*Subsidy!$I$15/Subsidy!$I$14</f>
        <v>1751.5435430863945</v>
      </c>
      <c r="AB192" s="12">
        <f>SUM(S$5:S192)*Subsidy!$I$15/Subsidy!$I$14</f>
        <v>22906.199380770653</v>
      </c>
      <c r="AC192" s="12">
        <f>N192*Subsidy!$E$15/Subsidy!$E$14</f>
        <v>1393.4041335532788</v>
      </c>
      <c r="AD192" s="12">
        <f t="shared" si="168"/>
        <v>16720.849602639348</v>
      </c>
      <c r="AE192" s="12">
        <f>$AP192*AC192/(Calculations!$D$27^(A192-1+Calculations!$B$6/30))</f>
        <v>788.39143210440056</v>
      </c>
      <c r="AF192" s="12">
        <f>IF(AE192=0,0,SUM(AE192:AE$903)*AC192/AE192)</f>
        <v>463962.67495176772</v>
      </c>
      <c r="AH192" s="164">
        <f>VLOOKUP(E192,Rates2,5)*VLOOKUP(E192,Mort_Imp_Retirees,C192-'Mort Imp Cume'!$C$4+2)</f>
        <v>2.1454345450292576E-4</v>
      </c>
      <c r="AI192" s="16">
        <f t="shared" si="169"/>
        <v>0.99978545654549711</v>
      </c>
      <c r="AJ192" s="164">
        <f>VLOOKUP(F192,Rates2,6)*VLOOKUP(F192,Mort_Imp_Survivors,C192-'Mort Imp Cume'!$C$4+2)</f>
        <v>9.5033298001557373E-5</v>
      </c>
      <c r="AK192" s="16">
        <f t="shared" si="170"/>
        <v>0.99990496670199847</v>
      </c>
      <c r="AL192" s="164">
        <f>VLOOKUP(F192,Rates2,7)*VLOOKUP(F192,Mort_Imp_Survivors,C192-'Mort Imp Cume'!$C$4+2)</f>
        <v>1.5713964690045355E-4</v>
      </c>
      <c r="AM192" s="16">
        <f t="shared" si="171"/>
        <v>0.99984286035309955</v>
      </c>
      <c r="AN192" s="108">
        <f>PRODUCT(AI$4:AI191)</f>
        <v>0.97408609725268436</v>
      </c>
      <c r="AO192" s="16">
        <f>PRODUCT(AK$4:AK191)</f>
        <v>0.98689504438810971</v>
      </c>
      <c r="AP192" s="16">
        <f>PRODUCT(AM$4:AM191)</f>
        <v>0.97284785749403135</v>
      </c>
      <c r="AQ192" s="16">
        <f t="shared" si="172"/>
        <v>0.96132074218602848</v>
      </c>
      <c r="AR192" s="16">
        <f t="shared" si="173"/>
        <v>1.2765355066655876E-2</v>
      </c>
      <c r="AS192" s="16">
        <f t="shared" si="174"/>
        <v>2.0622547276443143E-4</v>
      </c>
      <c r="AT192" s="16">
        <f t="shared" si="175"/>
        <v>2.5424757681714989E-2</v>
      </c>
      <c r="AU192" s="16">
        <f t="shared" si="176"/>
        <v>4.8914506560066018E-4</v>
      </c>
      <c r="AV192" s="16">
        <f t="shared" si="177"/>
        <v>2.0898379628786379E-4</v>
      </c>
      <c r="AW192" s="30">
        <f>(SUMPRODUCT(AV$5:AV191,A$5:A191)+SUM(AV$5:AV191)*(Calculations!$B$6/30-0.5)+AV$4*Calculations!$B$6/30/2)/SUM(AV$4:AV191)</f>
        <v>108.24465961282588</v>
      </c>
      <c r="AX192" s="16"/>
      <c r="AY192" s="12"/>
      <c r="AZ192" s="12"/>
    </row>
    <row r="193" spans="1:52" x14ac:dyDescent="0.25">
      <c r="A193">
        <f t="shared" si="165"/>
        <v>189</v>
      </c>
      <c r="B193" t="str">
        <f t="shared" si="189"/>
        <v>October</v>
      </c>
      <c r="C193">
        <f t="shared" si="160"/>
        <v>2040</v>
      </c>
      <c r="D193">
        <f t="shared" si="191"/>
        <v>204010</v>
      </c>
      <c r="E193">
        <f t="shared" ref="E193:F193" si="241">E181+1</f>
        <v>57</v>
      </c>
      <c r="F193">
        <f t="shared" si="241"/>
        <v>55</v>
      </c>
      <c r="G193" s="12">
        <f>G192*IF($B193="January",1+IF(C193&gt;Personal!$L$18+1,Calculations!$B$22,Calculations!$B$21),1)</f>
        <v>3598.6677002925594</v>
      </c>
      <c r="H193" s="12">
        <f>IF(AND(Career!$F$15="Yes",$E193=62,$E192=61),G193,H192*IF($B193="January",(1+IF(C193&gt;Personal!$L$18+1,Calculations!$C$22,Calculations!$C$21)),1))</f>
        <v>3598.6677002925594</v>
      </c>
      <c r="I193" s="12">
        <f>H193*(1-'Retiree Assumptions'!$F$8)</f>
        <v>2806.9608062281964</v>
      </c>
      <c r="J193" s="12">
        <f>I193/(Calculations!$C$27^($A193-1+Calculations!$B$6/30))</f>
        <v>1730.1573623848151</v>
      </c>
      <c r="K193" s="23">
        <f t="shared" si="162"/>
        <v>1684.9606579046563</v>
      </c>
      <c r="L193" s="12">
        <f>L192*IF($B193="January",(1+IF(C193&gt;Personal!$L$18+1,Calculations!$B$22,Calculations!$B$21)),1)</f>
        <v>1979.2672351609074</v>
      </c>
      <c r="M193" s="12">
        <f>IF(AND(Career!$F$15="Yes",$E193=62,$E192=61),L193,M192*IF($B193="January",(1+IF(C193&gt;Personal!$L$18+1,Calculations!$C$22,Calculations!$C$21)),1))</f>
        <v>1979.2672351609074</v>
      </c>
      <c r="N193" s="12">
        <f>M193*(1-'Retiree Assumptions'!$F$10)</f>
        <v>1741.7551669415984</v>
      </c>
      <c r="O193" s="12">
        <f>N193/(Calculations!$C$27^$AW193)/(Calculations!$D$27^($A193-1-$AW193+Calculations!$B$6/30))</f>
        <v>1046.1920850303618</v>
      </c>
      <c r="P193" s="23">
        <f t="shared" si="163"/>
        <v>26.810751921970514</v>
      </c>
      <c r="Q193" s="12">
        <f>IF(OR(A193&lt;=360,$E193&lt;70),Q192*IF($B193="January",(1+IF(C193&gt;Personal!$L$18+1,Calculations!$B$22,Calculations!$B$21)),1),0)</f>
        <v>233.91340051901636</v>
      </c>
      <c r="R193" s="12">
        <f>IF(OR(A193&lt;=360,$E193&lt;70),IF(AND(Career!$F$15="Yes",$E193=62,$E192=61),Q193,R192*IF($B193="January",(1+IF(C193&gt;Personal!$L$18+1,Calculations!$C$22,Calculations!$C$21)),1)),0)</f>
        <v>233.91340051901636</v>
      </c>
      <c r="S193" s="12">
        <f>R193*(1-'Retiree Assumptions'!$F$8)</f>
        <v>182.45245240483277</v>
      </c>
      <c r="T193" s="12">
        <f>S193/(Calculations!$C$27^($A193-1+Calculations!$B$6/30))</f>
        <v>112.46022855501299</v>
      </c>
      <c r="U193" s="23">
        <f t="shared" si="164"/>
        <v>108.07688413396973</v>
      </c>
      <c r="W193">
        <f t="shared" si="204"/>
        <v>6</v>
      </c>
      <c r="X193">
        <f t="shared" si="179"/>
        <v>2040</v>
      </c>
      <c r="Y193">
        <f t="shared" si="180"/>
        <v>57</v>
      </c>
      <c r="Z193">
        <f t="shared" si="167"/>
        <v>55</v>
      </c>
      <c r="AA193" s="12">
        <f>S193*12*Subsidy!$I$15/Subsidy!$I$14</f>
        <v>1751.5435430863945</v>
      </c>
      <c r="AB193" s="12">
        <f>SUM(S$5:S193)*Subsidy!$I$15/Subsidy!$I$14</f>
        <v>23052.161342694519</v>
      </c>
      <c r="AC193" s="12">
        <f>N193*Subsidy!$E$15/Subsidy!$E$14</f>
        <v>1393.4041335532788</v>
      </c>
      <c r="AD193" s="12">
        <f t="shared" si="168"/>
        <v>16720.849602639348</v>
      </c>
      <c r="AE193" s="12">
        <f>$AP193*AC193/(Calculations!$D$27^(A193-1+Calculations!$B$6/30))</f>
        <v>785.99833076137622</v>
      </c>
      <c r="AF193" s="12">
        <f>IF(AE193=0,0,SUM(AE193:AE$903)*AC193/AE193)</f>
        <v>463977.63913136971</v>
      </c>
      <c r="AH193" s="164">
        <f>VLOOKUP(E193,Rates2,5)*VLOOKUP(E193,Mort_Imp_Retirees,C193-'Mort Imp Cume'!$C$4+2)</f>
        <v>2.1454345450292576E-4</v>
      </c>
      <c r="AI193" s="16">
        <f t="shared" si="169"/>
        <v>0.99978545654549711</v>
      </c>
      <c r="AJ193" s="164">
        <f>VLOOKUP(F193,Rates2,6)*VLOOKUP(F193,Mort_Imp_Survivors,C193-'Mort Imp Cume'!$C$4+2)</f>
        <v>9.5033298001557373E-5</v>
      </c>
      <c r="AK193" s="16">
        <f t="shared" si="170"/>
        <v>0.99990496670199847</v>
      </c>
      <c r="AL193" s="164">
        <f>VLOOKUP(F193,Rates2,7)*VLOOKUP(F193,Mort_Imp_Survivors,C193-'Mort Imp Cume'!$C$4+2)</f>
        <v>1.5713964690045355E-4</v>
      </c>
      <c r="AM193" s="16">
        <f t="shared" si="171"/>
        <v>0.99984286035309955</v>
      </c>
      <c r="AN193" s="108">
        <f>PRODUCT(AI$4:AI192)</f>
        <v>0.97387711345639649</v>
      </c>
      <c r="AO193" s="16">
        <f>PRODUCT(AK$4:AK192)</f>
        <v>0.98680125649726014</v>
      </c>
      <c r="AP193" s="16">
        <f>PRODUCT(AM$4:AM192)</f>
        <v>0.97269498452521685</v>
      </c>
      <c r="AQ193" s="16">
        <f t="shared" si="172"/>
        <v>0.96102315923269688</v>
      </c>
      <c r="AR193" s="16">
        <f t="shared" si="173"/>
        <v>1.2853954223699665E-2</v>
      </c>
      <c r="AS193" s="16">
        <f t="shared" si="174"/>
        <v>2.0616163435697348E-4</v>
      </c>
      <c r="AT193" s="16">
        <f t="shared" si="175"/>
        <v>2.5626987917034789E-2</v>
      </c>
      <c r="AU193" s="16">
        <f t="shared" si="176"/>
        <v>4.9589862656867004E-4</v>
      </c>
      <c r="AV193" s="16">
        <f t="shared" si="177"/>
        <v>2.0893896018227306E-4</v>
      </c>
      <c r="AW193" s="30">
        <f>(SUMPRODUCT(AV$5:AV192,A$5:A192)+SUM(AV$5:AV192)*(Calculations!$B$6/30-0.5)+AV$4*Calculations!$B$6/30/2)/SUM(AV$4:AV192)</f>
        <v>108.8867044985812</v>
      </c>
      <c r="AX193" s="16"/>
      <c r="AY193" s="12"/>
      <c r="AZ193" s="12"/>
    </row>
    <row r="194" spans="1:52" x14ac:dyDescent="0.25">
      <c r="A194">
        <f t="shared" si="165"/>
        <v>190</v>
      </c>
      <c r="B194" t="str">
        <f t="shared" si="189"/>
        <v>November</v>
      </c>
      <c r="C194">
        <f t="shared" si="160"/>
        <v>2040</v>
      </c>
      <c r="D194">
        <f t="shared" si="191"/>
        <v>204011</v>
      </c>
      <c r="E194">
        <f t="shared" ref="E194:F194" si="242">E182+1</f>
        <v>57</v>
      </c>
      <c r="F194">
        <f t="shared" si="242"/>
        <v>55</v>
      </c>
      <c r="G194" s="12">
        <f>G193*IF($B194="January",1+IF(C194&gt;Personal!$L$18+1,Calculations!$B$22,Calculations!$B$21),1)</f>
        <v>3598.6677002925594</v>
      </c>
      <c r="H194" s="12">
        <f>IF(AND(Career!$F$15="Yes",$E194=62,$E193=61),G194,H193*IF($B194="January",(1+IF(C194&gt;Personal!$L$18+1,Calculations!$C$22,Calculations!$C$21)),1))</f>
        <v>3598.6677002925594</v>
      </c>
      <c r="I194" s="12">
        <f>H194*(1-'Retiree Assumptions'!$F$8)</f>
        <v>2806.9608062281964</v>
      </c>
      <c r="J194" s="12">
        <f>I194/(Calculations!$C$27^($A194-1+Calculations!$B$6/30))</f>
        <v>1725.7333678206185</v>
      </c>
      <c r="K194" s="23">
        <f t="shared" si="162"/>
        <v>1680.2916579131054</v>
      </c>
      <c r="L194" s="12">
        <f>L193*IF($B194="January",(1+IF(C194&gt;Personal!$L$18+1,Calculations!$B$22,Calculations!$B$21)),1)</f>
        <v>1979.2672351609074</v>
      </c>
      <c r="M194" s="12">
        <f>IF(AND(Career!$F$15="Yes",$E194=62,$E193=61),L194,M193*IF($B194="January",(1+IF(C194&gt;Personal!$L$18+1,Calculations!$C$22,Calculations!$C$21)),1))</f>
        <v>1979.2672351609074</v>
      </c>
      <c r="N194" s="12">
        <f>M194*(1-'Retiree Assumptions'!$F$10)</f>
        <v>1741.7551669415984</v>
      </c>
      <c r="O194" s="12">
        <f>N194/(Calculations!$C$27^$AW194)/(Calculations!$D$27^($A194-1-$AW194+Calculations!$B$6/30))</f>
        <v>1043.3956748063515</v>
      </c>
      <c r="P194" s="23">
        <f t="shared" si="163"/>
        <v>26.949994737645895</v>
      </c>
      <c r="Q194" s="12">
        <f>IF(OR(A194&lt;=360,$E194&lt;70),Q193*IF($B194="January",(1+IF(C194&gt;Personal!$L$18+1,Calculations!$B$22,Calculations!$B$21)),1),0)</f>
        <v>233.91340051901636</v>
      </c>
      <c r="R194" s="12">
        <f>IF(OR(A194&lt;=360,$E194&lt;70),IF(AND(Career!$F$15="Yes",$E194=62,$E193=61),Q194,R193*IF($B194="January",(1+IF(C194&gt;Personal!$L$18+1,Calculations!$C$22,Calculations!$C$21)),1)),0)</f>
        <v>233.91340051901636</v>
      </c>
      <c r="S194" s="12">
        <f>R194*(1-'Retiree Assumptions'!$F$8)</f>
        <v>182.45245240483277</v>
      </c>
      <c r="T194" s="12">
        <f>S194/(Calculations!$C$27^($A194-1+Calculations!$B$6/30))</f>
        <v>112.1726689083402</v>
      </c>
      <c r="U194" s="23">
        <f t="shared" si="164"/>
        <v>107.76716231295967</v>
      </c>
      <c r="W194">
        <f t="shared" si="204"/>
        <v>6</v>
      </c>
      <c r="X194">
        <f t="shared" si="179"/>
        <v>2040</v>
      </c>
      <c r="Y194">
        <f t="shared" si="180"/>
        <v>57</v>
      </c>
      <c r="Z194">
        <f t="shared" si="167"/>
        <v>55</v>
      </c>
      <c r="AA194" s="12">
        <f>S194*12*Subsidy!$I$15/Subsidy!$I$14</f>
        <v>1751.5435430863945</v>
      </c>
      <c r="AB194" s="12">
        <f>SUM(S$5:S194)*Subsidy!$I$15/Subsidy!$I$14</f>
        <v>23198.123304618381</v>
      </c>
      <c r="AC194" s="12">
        <f>N194*Subsidy!$E$15/Subsidy!$E$14</f>
        <v>1393.4041335532788</v>
      </c>
      <c r="AD194" s="12">
        <f t="shared" si="168"/>
        <v>16720.849602639348</v>
      </c>
      <c r="AE194" s="12">
        <f>$AP194*AC194/(Calculations!$D$27^(A194-1+Calculations!$B$6/30))</f>
        <v>783.61249349277557</v>
      </c>
      <c r="AF194" s="12">
        <f>IF(AE194=0,0,SUM(AE194:AE$903)*AC194/AE194)</f>
        <v>463992.6488718802</v>
      </c>
      <c r="AH194" s="164">
        <f>VLOOKUP(E194,Rates2,5)*VLOOKUP(E194,Mort_Imp_Retirees,C194-'Mort Imp Cume'!$C$4+2)</f>
        <v>2.1454345450292576E-4</v>
      </c>
      <c r="AI194" s="16">
        <f t="shared" si="169"/>
        <v>0.99978545654549711</v>
      </c>
      <c r="AJ194" s="164">
        <f>VLOOKUP(F194,Rates2,6)*VLOOKUP(F194,Mort_Imp_Survivors,C194-'Mort Imp Cume'!$C$4+2)</f>
        <v>9.5033298001557373E-5</v>
      </c>
      <c r="AK194" s="16">
        <f t="shared" si="170"/>
        <v>0.99990496670199847</v>
      </c>
      <c r="AL194" s="164">
        <f>VLOOKUP(F194,Rates2,7)*VLOOKUP(F194,Mort_Imp_Survivors,C194-'Mort Imp Cume'!$C$4+2)</f>
        <v>1.5713964690045355E-4</v>
      </c>
      <c r="AM194" s="16">
        <f t="shared" si="171"/>
        <v>0.99984286035309955</v>
      </c>
      <c r="AN194" s="108">
        <f>PRODUCT(AI$4:AI193)</f>
        <v>0.97366817449621423</v>
      </c>
      <c r="AO194" s="16">
        <f>PRODUCT(AK$4:AK193)</f>
        <v>0.98670747751938315</v>
      </c>
      <c r="AP194" s="16">
        <f>PRODUCT(AM$4:AM193)</f>
        <v>0.97254213557880675</v>
      </c>
      <c r="AQ194" s="16">
        <f t="shared" si="172"/>
        <v>0.96072566839806217</v>
      </c>
      <c r="AR194" s="16">
        <f t="shared" si="173"/>
        <v>1.29425060981521E-2</v>
      </c>
      <c r="AS194" s="16">
        <f t="shared" si="174"/>
        <v>2.0609781571110083E-4</v>
      </c>
      <c r="AT194" s="16">
        <f t="shared" si="175"/>
        <v>2.5829122535559357E-2</v>
      </c>
      <c r="AU194" s="16">
        <f t="shared" si="176"/>
        <v>5.0270296822637131E-4</v>
      </c>
      <c r="AV194" s="16">
        <f t="shared" si="177"/>
        <v>2.0889413369597532E-4</v>
      </c>
      <c r="AW194" s="30">
        <f>(SUMPRODUCT(AV$5:AV193,A$5:A193)+SUM(AV$5:AV193)*(Calculations!$B$6/30-0.5)+AV$4*Calculations!$B$6/30/2)/SUM(AV$4:AV193)</f>
        <v>109.52635852243576</v>
      </c>
      <c r="AX194" s="16"/>
      <c r="AY194" s="12"/>
      <c r="AZ194" s="12"/>
    </row>
    <row r="195" spans="1:52" x14ac:dyDescent="0.25">
      <c r="A195">
        <f t="shared" si="165"/>
        <v>191</v>
      </c>
      <c r="B195" t="str">
        <f t="shared" si="189"/>
        <v>December</v>
      </c>
      <c r="C195">
        <f t="shared" si="160"/>
        <v>2040</v>
      </c>
      <c r="D195">
        <f t="shared" si="191"/>
        <v>204012</v>
      </c>
      <c r="E195">
        <f t="shared" ref="E195:F195" si="243">E183+1</f>
        <v>57</v>
      </c>
      <c r="F195">
        <f t="shared" si="243"/>
        <v>55</v>
      </c>
      <c r="G195" s="12">
        <f>G194*IF($B195="January",1+IF(C195&gt;Personal!$L$18+1,Calculations!$B$22,Calculations!$B$21),1)</f>
        <v>3598.6677002925594</v>
      </c>
      <c r="H195" s="12">
        <f>IF(AND(Career!$F$15="Yes",$E195=62,$E194=61),G195,H194*IF($B195="January",(1+IF(C195&gt;Personal!$L$18+1,Calculations!$C$22,Calculations!$C$21)),1))</f>
        <v>3598.6677002925594</v>
      </c>
      <c r="I195" s="12">
        <f>H195*(1-'Retiree Assumptions'!$F$8)</f>
        <v>2806.9608062281964</v>
      </c>
      <c r="J195" s="12">
        <f>I195/(Calculations!$C$27^($A195-1+Calculations!$B$6/30))</f>
        <v>1721.3206853649779</v>
      </c>
      <c r="K195" s="23">
        <f t="shared" si="162"/>
        <v>1675.6355956485081</v>
      </c>
      <c r="L195" s="12">
        <f>L194*IF($B195="January",(1+IF(C195&gt;Personal!$L$18+1,Calculations!$B$22,Calculations!$B$21)),1)</f>
        <v>1979.2672351609074</v>
      </c>
      <c r="M195" s="12">
        <f>IF(AND(Career!$F$15="Yes",$E195=62,$E194=61),L195,M194*IF($B195="January",(1+IF(C195&gt;Personal!$L$18+1,Calculations!$C$22,Calculations!$C$21)),1))</f>
        <v>1979.2672351609074</v>
      </c>
      <c r="N195" s="12">
        <f>M195*(1-'Retiree Assumptions'!$F$10)</f>
        <v>1741.7551669415984</v>
      </c>
      <c r="O195" s="12">
        <f>N195/(Calculations!$C$27^$AW195)/(Calculations!$D$27^($A195-1-$AW195+Calculations!$B$6/30))</f>
        <v>1040.605955475977</v>
      </c>
      <c r="P195" s="23">
        <f t="shared" si="163"/>
        <v>27.088181759859133</v>
      </c>
      <c r="Q195" s="12">
        <f>IF(OR(A195&lt;=360,$E195&lt;70),Q194*IF($B195="January",(1+IF(C195&gt;Personal!$L$18+1,Calculations!$B$22,Calculations!$B$21)),1),0)</f>
        <v>233.91340051901636</v>
      </c>
      <c r="R195" s="12">
        <f>IF(OR(A195&lt;=360,$E195&lt;70),IF(AND(Career!$F$15="Yes",$E195=62,$E194=61),Q195,R194*IF($B195="January",(1+IF(C195&gt;Personal!$L$18+1,Calculations!$C$22,Calculations!$C$21)),1)),0)</f>
        <v>233.91340051901636</v>
      </c>
      <c r="S195" s="12">
        <f>R195*(1-'Retiree Assumptions'!$F$8)</f>
        <v>182.45245240483277</v>
      </c>
      <c r="T195" s="12">
        <f>S195/(Calculations!$C$27^($A195-1+Calculations!$B$6/30))</f>
        <v>111.88584454872355</v>
      </c>
      <c r="U195" s="23">
        <f t="shared" si="164"/>
        <v>107.45832807866319</v>
      </c>
      <c r="W195">
        <f t="shared" si="204"/>
        <v>6</v>
      </c>
      <c r="X195">
        <f t="shared" si="179"/>
        <v>2040</v>
      </c>
      <c r="Y195">
        <f t="shared" si="180"/>
        <v>57</v>
      </c>
      <c r="Z195">
        <f t="shared" si="167"/>
        <v>55</v>
      </c>
      <c r="AA195" s="12">
        <f>S195*12*Subsidy!$I$15/Subsidy!$I$14</f>
        <v>1751.5435430863945</v>
      </c>
      <c r="AB195" s="12">
        <f>SUM(S$5:S195)*Subsidy!$I$15/Subsidy!$I$14</f>
        <v>23344.08526654225</v>
      </c>
      <c r="AC195" s="12">
        <f>N195*Subsidy!$E$15/Subsidy!$E$14</f>
        <v>1393.4041335532788</v>
      </c>
      <c r="AD195" s="12">
        <f t="shared" si="168"/>
        <v>16720.849602639348</v>
      </c>
      <c r="AE195" s="12">
        <f>$AP195*AC195/(Calculations!$D$27^(A195-1+Calculations!$B$6/30))</f>
        <v>781.23389824906201</v>
      </c>
      <c r="AF195" s="12">
        <f>IF(AE195=0,0,SUM(AE195:AE$903)*AC195/AE195)</f>
        <v>464007.70431201701</v>
      </c>
      <c r="AH195" s="164">
        <f>VLOOKUP(E195,Rates2,5)*VLOOKUP(E195,Mort_Imp_Retirees,C195-'Mort Imp Cume'!$C$4+2)</f>
        <v>2.1454345450292576E-4</v>
      </c>
      <c r="AI195" s="16">
        <f t="shared" si="169"/>
        <v>0.99978545654549711</v>
      </c>
      <c r="AJ195" s="164">
        <f>VLOOKUP(F195,Rates2,6)*VLOOKUP(F195,Mort_Imp_Survivors,C195-'Mort Imp Cume'!$C$4+2)</f>
        <v>9.5033298001557373E-5</v>
      </c>
      <c r="AK195" s="16">
        <f t="shared" si="170"/>
        <v>0.99990496670199847</v>
      </c>
      <c r="AL195" s="164">
        <f>VLOOKUP(F195,Rates2,7)*VLOOKUP(F195,Mort_Imp_Survivors,C195-'Mort Imp Cume'!$C$4+2)</f>
        <v>1.5713964690045355E-4</v>
      </c>
      <c r="AM195" s="16">
        <f t="shared" si="171"/>
        <v>0.99984286035309955</v>
      </c>
      <c r="AN195" s="108">
        <f>PRODUCT(AI$4:AI194)</f>
        <v>0.97345928036251828</v>
      </c>
      <c r="AO195" s="16">
        <f>PRODUCT(AK$4:AK194)</f>
        <v>0.98661370745363175</v>
      </c>
      <c r="AP195" s="16">
        <f>PRODUCT(AM$4:AM194)</f>
        <v>0.97238931065102607</v>
      </c>
      <c r="AQ195" s="16">
        <f t="shared" si="172"/>
        <v>0.9604282696536085</v>
      </c>
      <c r="AR195" s="16">
        <f t="shared" si="173"/>
        <v>1.3031010708909779E-2</v>
      </c>
      <c r="AS195" s="16">
        <f t="shared" si="174"/>
        <v>2.0603401682069611E-4</v>
      </c>
      <c r="AT195" s="16">
        <f t="shared" si="175"/>
        <v>2.6031161572075471E-2</v>
      </c>
      <c r="AU195" s="16">
        <f t="shared" si="176"/>
        <v>5.0955806540624662E-4</v>
      </c>
      <c r="AV195" s="16">
        <f t="shared" si="177"/>
        <v>2.088493168269068E-4</v>
      </c>
      <c r="AW195" s="30">
        <f>(SUMPRODUCT(AV$5:AV194,A$5:A194)+SUM(AV$5:AV194)*(Calculations!$B$6/30-0.5)+AV$4*Calculations!$B$6/30/2)/SUM(AV$4:AV194)</f>
        <v>110.16367804201565</v>
      </c>
      <c r="AX195" s="16"/>
      <c r="AY195" s="12"/>
      <c r="AZ195" s="12"/>
    </row>
    <row r="196" spans="1:52" x14ac:dyDescent="0.25">
      <c r="A196">
        <f t="shared" si="165"/>
        <v>192</v>
      </c>
      <c r="B196" t="str">
        <f t="shared" si="189"/>
        <v>January</v>
      </c>
      <c r="C196">
        <f t="shared" si="160"/>
        <v>2041</v>
      </c>
      <c r="D196">
        <f t="shared" si="191"/>
        <v>204101</v>
      </c>
      <c r="E196">
        <f t="shared" ref="E196:F196" si="244">E184+1</f>
        <v>58</v>
      </c>
      <c r="F196">
        <f t="shared" si="244"/>
        <v>56</v>
      </c>
      <c r="G196" s="12">
        <f>G195*IF($B196="January",1+IF(C196&gt;Personal!$L$18+1,Calculations!$B$22,Calculations!$B$21),1)</f>
        <v>3688.6343927998732</v>
      </c>
      <c r="H196" s="12">
        <f>IF(AND(Career!$F$15="Yes",$E196=62,$E195=61),G196,H195*IF($B196="January",(1+IF(C196&gt;Personal!$L$18+1,Calculations!$C$22,Calculations!$C$21)),1))</f>
        <v>3688.6343927998732</v>
      </c>
      <c r="I196" s="12">
        <f>H196*(1-'Retiree Assumptions'!$F$8)</f>
        <v>2877.1348263839013</v>
      </c>
      <c r="J196" s="12">
        <f>I196/(Calculations!$C$27^($A196-1+Calculations!$B$6/30))</f>
        <v>1759.8422682452735</v>
      </c>
      <c r="K196" s="23">
        <f t="shared" si="162"/>
        <v>1712.7672461421398</v>
      </c>
      <c r="L196" s="12">
        <f>L195*IF($B196="January",(1+IF(C196&gt;Personal!$L$18+1,Calculations!$B$22,Calculations!$B$21)),1)</f>
        <v>2028.7489160399298</v>
      </c>
      <c r="M196" s="12">
        <f>IF(AND(Career!$F$15="Yes",$E196=62,$E195=61),L196,M195*IF($B196="January",(1+IF(C196&gt;Personal!$L$18+1,Calculations!$C$22,Calculations!$C$21)),1))</f>
        <v>2028.7489160399298</v>
      </c>
      <c r="N196" s="12">
        <f>M196*(1-'Retiree Assumptions'!$F$10)</f>
        <v>1785.2990461151383</v>
      </c>
      <c r="O196" s="12">
        <f>N196/(Calculations!$C$27^$AW196)/(Calculations!$D$27^($A196-1-$AW196+Calculations!$B$6/30))</f>
        <v>1063.7685049095774</v>
      </c>
      <c r="P196" s="23">
        <f t="shared" si="163"/>
        <v>27.905950950257008</v>
      </c>
      <c r="Q196" s="12">
        <f>IF(OR(A196&lt;=360,$E196&lt;70),Q195*IF($B196="January",(1+IF(C196&gt;Personal!$L$18+1,Calculations!$B$22,Calculations!$B$21)),1),0)</f>
        <v>239.76123553199176</v>
      </c>
      <c r="R196" s="12">
        <f>IF(OR(A196&lt;=360,$E196&lt;70),IF(AND(Career!$F$15="Yes",$E196=62,$E195=61),Q196,R195*IF($B196="January",(1+IF(C196&gt;Personal!$L$18+1,Calculations!$C$22,Calculations!$C$21)),1)),0)</f>
        <v>239.76123553199176</v>
      </c>
      <c r="S196" s="12">
        <f>R196*(1-'Retiree Assumptions'!$F$8)</f>
        <v>187.01376371495357</v>
      </c>
      <c r="T196" s="12">
        <f>S196/(Calculations!$C$27^($A196-1+Calculations!$B$6/30))</f>
        <v>114.38974743594277</v>
      </c>
      <c r="U196" s="23">
        <f t="shared" si="164"/>
        <v>109.82913835966163</v>
      </c>
      <c r="W196">
        <f t="shared" si="204"/>
        <v>6</v>
      </c>
      <c r="X196">
        <f t="shared" si="179"/>
        <v>2041</v>
      </c>
      <c r="Y196">
        <f t="shared" si="180"/>
        <v>58</v>
      </c>
      <c r="Z196">
        <f t="shared" si="167"/>
        <v>56</v>
      </c>
      <c r="AA196" s="12">
        <f>S196*12*Subsidy!$I$15/Subsidy!$I$14</f>
        <v>1795.332131663554</v>
      </c>
      <c r="AB196" s="12">
        <f>SUM(S$5:S196)*Subsidy!$I$15/Subsidy!$I$14</f>
        <v>23493.696277514213</v>
      </c>
      <c r="AC196" s="12">
        <f>N196*Subsidy!$E$15/Subsidy!$E$14</f>
        <v>1428.2392368921107</v>
      </c>
      <c r="AD196" s="12">
        <f t="shared" si="168"/>
        <v>17138.870842705328</v>
      </c>
      <c r="AE196" s="12">
        <f>$AP196*AC196/(Calculations!$D$27^(A196-1+Calculations!$B$6/30))</f>
        <v>798.33408612381777</v>
      </c>
      <c r="AF196" s="12">
        <f>IF(AE196=0,0,SUM(AE196:AE$903)*AC196/AE196)</f>
        <v>464022.80559092056</v>
      </c>
      <c r="AH196" s="164">
        <f>VLOOKUP(E196,Rates2,5)*VLOOKUP(E196,Mort_Imp_Retirees,C196-'Mort Imp Cume'!$C$4+2)</f>
        <v>2.3282981601388986E-4</v>
      </c>
      <c r="AI196" s="16">
        <f t="shared" si="169"/>
        <v>0.99976717018398609</v>
      </c>
      <c r="AJ196" s="164">
        <f>VLOOKUP(F196,Rates2,6)*VLOOKUP(F196,Mort_Imp_Survivors,C196-'Mort Imp Cume'!$C$4+2)</f>
        <v>1.0275637133339839E-4</v>
      </c>
      <c r="AK196" s="16">
        <f t="shared" si="170"/>
        <v>0.99989724362866661</v>
      </c>
      <c r="AL196" s="164">
        <f>VLOOKUP(F196,Rates2,7)*VLOOKUP(F196,Mort_Imp_Survivors,C196-'Mort Imp Cume'!$C$4+2)</f>
        <v>1.6505050576413308E-4</v>
      </c>
      <c r="AM196" s="16">
        <f t="shared" si="171"/>
        <v>0.9998349494942359</v>
      </c>
      <c r="AN196" s="108">
        <f>PRODUCT(AI$4:AI195)</f>
        <v>0.97325043104569142</v>
      </c>
      <c r="AO196" s="16">
        <f>PRODUCT(AK$4:AK195)</f>
        <v>0.98651994629915896</v>
      </c>
      <c r="AP196" s="16">
        <f>PRODUCT(AM$4:AM195)</f>
        <v>0.97223650973810061</v>
      </c>
      <c r="AQ196" s="16">
        <f t="shared" si="172"/>
        <v>0.96013096297082878</v>
      </c>
      <c r="AR196" s="16">
        <f t="shared" si="173"/>
        <v>1.3119468074862613E-2</v>
      </c>
      <c r="AS196" s="16">
        <f t="shared" si="174"/>
        <v>2.2352414456733047E-4</v>
      </c>
      <c r="AT196" s="16">
        <f t="shared" si="175"/>
        <v>2.6233105061358321E-2</v>
      </c>
      <c r="AU196" s="16">
        <f t="shared" si="176"/>
        <v>5.1646389295028489E-4</v>
      </c>
      <c r="AV196" s="16">
        <f t="shared" si="177"/>
        <v>2.2660171879580732E-4</v>
      </c>
      <c r="AW196" s="30">
        <f>(SUMPRODUCT(AV$5:AV195,A$5:A195)+SUM(AV$5:AV195)*(Calculations!$B$6/30-0.5)+AV$4*Calculations!$B$6/30/2)/SUM(AV$4:AV195)</f>
        <v>110.79871763099574</v>
      </c>
      <c r="AX196" s="16"/>
      <c r="AY196" s="12"/>
      <c r="AZ196" s="12"/>
    </row>
    <row r="197" spans="1:52" x14ac:dyDescent="0.25">
      <c r="A197">
        <f t="shared" si="165"/>
        <v>193</v>
      </c>
      <c r="B197" t="str">
        <f t="shared" si="189"/>
        <v>February</v>
      </c>
      <c r="C197">
        <f t="shared" ref="C197:C260" si="245">C196+IF(B196="December",1,0)</f>
        <v>2041</v>
      </c>
      <c r="D197">
        <f t="shared" si="191"/>
        <v>204102</v>
      </c>
      <c r="E197">
        <f t="shared" ref="E197:F197" si="246">E185+1</f>
        <v>58</v>
      </c>
      <c r="F197">
        <f t="shared" si="246"/>
        <v>56</v>
      </c>
      <c r="G197" s="12">
        <f>G196*IF($B197="January",1+IF(C197&gt;Personal!$L$18+1,Calculations!$B$22,Calculations!$B$21),1)</f>
        <v>3688.6343927998732</v>
      </c>
      <c r="H197" s="12">
        <f>IF(AND(Career!$F$15="Yes",$E197=62,$E196=61),G197,H196*IF($B197="January",(1+IF(C197&gt;Personal!$L$18+1,Calculations!$C$22,Calculations!$C$21)),1))</f>
        <v>3688.6343927998732</v>
      </c>
      <c r="I197" s="12">
        <f>H197*(1-'Retiree Assumptions'!$F$8)</f>
        <v>2877.1348263839013</v>
      </c>
      <c r="J197" s="12">
        <f>I197/(Calculations!$C$27^($A197-1+Calculations!$B$6/30))</f>
        <v>1755.3423696823875</v>
      </c>
      <c r="K197" s="23">
        <f t="shared" ref="K197:K260" si="247">$AN197*J197</f>
        <v>1707.9899543281037</v>
      </c>
      <c r="L197" s="12">
        <f>L196*IF($B197="January",(1+IF(C197&gt;Personal!$L$18+1,Calculations!$B$22,Calculations!$B$21)),1)</f>
        <v>2028.7489160399298</v>
      </c>
      <c r="M197" s="12">
        <f>IF(AND(Career!$F$15="Yes",$E197=62,$E196=61),L197,M196*IF($B197="January",(1+IF(C197&gt;Personal!$L$18+1,Calculations!$C$22,Calculations!$C$21)),1))</f>
        <v>2028.7489160399298</v>
      </c>
      <c r="N197" s="12">
        <f>M197*(1-'Retiree Assumptions'!$F$10)</f>
        <v>1785.2990461151383</v>
      </c>
      <c r="O197" s="12">
        <f>N197/(Calculations!$C$27^$AW197)/(Calculations!$D$27^($A197-1-$AW197+Calculations!$B$6/30))</f>
        <v>1060.9410787742422</v>
      </c>
      <c r="P197" s="23">
        <f t="shared" ref="P197:P260" si="248">$AT197*O197</f>
        <v>28.064331081300367</v>
      </c>
      <c r="Q197" s="12">
        <f>IF(OR(A197&lt;=360,$E197&lt;70),Q196*IF($B197="January",(1+IF(C197&gt;Personal!$L$18+1,Calculations!$B$22,Calculations!$B$21)),1),0)</f>
        <v>239.76123553199176</v>
      </c>
      <c r="R197" s="12">
        <f>IF(OR(A197&lt;=360,$E197&lt;70),IF(AND(Career!$F$15="Yes",$E197=62,$E196=61),Q197,R196*IF($B197="January",(1+IF(C197&gt;Personal!$L$18+1,Calculations!$C$22,Calculations!$C$21)),1)),0)</f>
        <v>239.76123553199176</v>
      </c>
      <c r="S197" s="12">
        <f>R197*(1-'Retiree Assumptions'!$F$8)</f>
        <v>187.01376371495357</v>
      </c>
      <c r="T197" s="12">
        <f>S197/(Calculations!$C$27^($A197-1+Calculations!$B$6/30))</f>
        <v>114.09725402935518</v>
      </c>
      <c r="U197" s="23">
        <f t="shared" ref="U197:U260" si="249">$AQ197*T197</f>
        <v>109.51154610597798</v>
      </c>
      <c r="W197">
        <f t="shared" si="204"/>
        <v>6</v>
      </c>
      <c r="X197">
        <f t="shared" si="179"/>
        <v>2041</v>
      </c>
      <c r="Y197">
        <f t="shared" si="180"/>
        <v>58</v>
      </c>
      <c r="Z197">
        <f t="shared" si="167"/>
        <v>56</v>
      </c>
      <c r="AA197" s="12">
        <f>S197*12*Subsidy!$I$15/Subsidy!$I$14</f>
        <v>1795.332131663554</v>
      </c>
      <c r="AB197" s="12">
        <f>SUM(S$5:S197)*Subsidy!$I$15/Subsidy!$I$14</f>
        <v>23643.307288486172</v>
      </c>
      <c r="AC197" s="12">
        <f>N197*Subsidy!$E$15/Subsidy!$E$14</f>
        <v>1428.2392368921107</v>
      </c>
      <c r="AD197" s="12">
        <f t="shared" si="168"/>
        <v>17138.870842705328</v>
      </c>
      <c r="AE197" s="12">
        <f>$AP197*AC197/(Calculations!$D$27^(A197-1+Calculations!$B$6/30))</f>
        <v>795.90450729430177</v>
      </c>
      <c r="AF197" s="12">
        <f>IF(AE197=0,0,SUM(AE197:AE$903)*AC197/AE197)</f>
        <v>464006.6829518897</v>
      </c>
      <c r="AH197" s="164">
        <f>VLOOKUP(E197,Rates2,5)*VLOOKUP(E197,Mort_Imp_Retirees,C197-'Mort Imp Cume'!$C$4+2)</f>
        <v>2.3282981601388986E-4</v>
      </c>
      <c r="AI197" s="16">
        <f t="shared" si="169"/>
        <v>0.99976717018398609</v>
      </c>
      <c r="AJ197" s="164">
        <f>VLOOKUP(F197,Rates2,6)*VLOOKUP(F197,Mort_Imp_Survivors,C197-'Mort Imp Cume'!$C$4+2)</f>
        <v>1.0275637133339839E-4</v>
      </c>
      <c r="AK197" s="16">
        <f t="shared" si="170"/>
        <v>0.99989724362866661</v>
      </c>
      <c r="AL197" s="164">
        <f>VLOOKUP(F197,Rates2,7)*VLOOKUP(F197,Mort_Imp_Survivors,C197-'Mort Imp Cume'!$C$4+2)</f>
        <v>1.6505050576413308E-4</v>
      </c>
      <c r="AM197" s="16">
        <f t="shared" si="171"/>
        <v>0.9998349494942359</v>
      </c>
      <c r="AN197" s="108">
        <f>PRODUCT(AI$4:AI196)</f>
        <v>0.97302382932689557</v>
      </c>
      <c r="AO197" s="16">
        <f>PRODUCT(AK$4:AK196)</f>
        <v>0.98641857508922925</v>
      </c>
      <c r="AP197" s="16">
        <f>PRODUCT(AM$4:AM196)</f>
        <v>0.97207604161044603</v>
      </c>
      <c r="AQ197" s="16">
        <f t="shared" si="172"/>
        <v>0.95980877925250174</v>
      </c>
      <c r="AR197" s="16">
        <f t="shared" si="173"/>
        <v>1.3215050074393841E-2</v>
      </c>
      <c r="AS197" s="16">
        <f t="shared" si="174"/>
        <v>2.2344913829963368E-4</v>
      </c>
      <c r="AT197" s="16">
        <f t="shared" si="175"/>
        <v>2.6452299418667509E-2</v>
      </c>
      <c r="AU197" s="16">
        <f t="shared" si="176"/>
        <v>5.2387125443690771E-4</v>
      </c>
      <c r="AV197" s="16">
        <f t="shared" si="177"/>
        <v>2.2654895915931165E-4</v>
      </c>
      <c r="AW197" s="30">
        <f>(SUMPRODUCT(AV$5:AV196,A$5:A196)+SUM(AV$5:AV196)*(Calculations!$B$6/30-0.5)+AV$4*Calculations!$B$6/30/2)/SUM(AV$4:AV196)</f>
        <v>111.4850141123231</v>
      </c>
      <c r="AX197" s="16"/>
      <c r="AY197" s="12"/>
      <c r="AZ197" s="12"/>
    </row>
    <row r="198" spans="1:52" x14ac:dyDescent="0.25">
      <c r="A198">
        <f t="shared" ref="A198:A261" si="250">A197+1</f>
        <v>194</v>
      </c>
      <c r="B198" t="str">
        <f t="shared" si="189"/>
        <v>March</v>
      </c>
      <c r="C198">
        <f t="shared" si="245"/>
        <v>2041</v>
      </c>
      <c r="D198">
        <f t="shared" si="191"/>
        <v>204103</v>
      </c>
      <c r="E198">
        <f t="shared" ref="E198:F198" si="251">E186+1</f>
        <v>58</v>
      </c>
      <c r="F198">
        <f t="shared" si="251"/>
        <v>56</v>
      </c>
      <c r="G198" s="12">
        <f>G197*IF($B198="January",1+IF(C198&gt;Personal!$L$18+1,Calculations!$B$22,Calculations!$B$21),1)</f>
        <v>3688.6343927998732</v>
      </c>
      <c r="H198" s="12">
        <f>IF(AND(Career!$F$15="Yes",$E198=62,$E197=61),G198,H197*IF($B198="January",(1+IF(C198&gt;Personal!$L$18+1,Calculations!$C$22,Calculations!$C$21)),1))</f>
        <v>3688.6343927998732</v>
      </c>
      <c r="I198" s="12">
        <f>H198*(1-'Retiree Assumptions'!$F$8)</f>
        <v>2877.1348263839013</v>
      </c>
      <c r="J198" s="12">
        <f>I198/(Calculations!$C$27^($A198-1+Calculations!$B$6/30))</f>
        <v>1750.853977313802</v>
      </c>
      <c r="K198" s="23">
        <f t="shared" si="247"/>
        <v>1703.2259874519009</v>
      </c>
      <c r="L198" s="12">
        <f>L197*IF($B198="January",(1+IF(C198&gt;Personal!$L$18+1,Calculations!$B$22,Calculations!$B$21)),1)</f>
        <v>2028.7489160399298</v>
      </c>
      <c r="M198" s="12">
        <f>IF(AND(Career!$F$15="Yes",$E198=62,$E197=61),L198,M197*IF($B198="January",(1+IF(C198&gt;Personal!$L$18+1,Calculations!$C$22,Calculations!$C$21)),1))</f>
        <v>2028.7489160399298</v>
      </c>
      <c r="N198" s="12">
        <f>M198*(1-'Retiree Assumptions'!$F$10)</f>
        <v>1785.2990461151383</v>
      </c>
      <c r="O198" s="12">
        <f>N198/(Calculations!$C$27^$AW198)/(Calculations!$D$27^($A198-1-$AW198+Calculations!$B$6/30))</f>
        <v>1058.120054367153</v>
      </c>
      <c r="P198" s="23">
        <f t="shared" si="248"/>
        <v>28.221524797838622</v>
      </c>
      <c r="Q198" s="12">
        <f>IF(OR(A198&lt;=360,$E198&lt;70),Q197*IF($B198="January",(1+IF(C198&gt;Personal!$L$18+1,Calculations!$B$22,Calculations!$B$21)),1),0)</f>
        <v>239.76123553199176</v>
      </c>
      <c r="R198" s="12">
        <f>IF(OR(A198&lt;=360,$E198&lt;70),IF(AND(Career!$F$15="Yes",$E198=62,$E197=61),Q198,R197*IF($B198="January",(1+IF(C198&gt;Personal!$L$18+1,Calculations!$C$22,Calculations!$C$21)),1)),0)</f>
        <v>239.76123553199176</v>
      </c>
      <c r="S198" s="12">
        <f>R198*(1-'Retiree Assumptions'!$F$8)</f>
        <v>187.01376371495357</v>
      </c>
      <c r="T198" s="12">
        <f>S198/(Calculations!$C$27^($A198-1+Calculations!$B$6/30))</f>
        <v>113.80550852539713</v>
      </c>
      <c r="U198" s="23">
        <f t="shared" si="249"/>
        <v>109.19487223188931</v>
      </c>
      <c r="W198">
        <f t="shared" si="204"/>
        <v>6</v>
      </c>
      <c r="X198">
        <f t="shared" si="179"/>
        <v>2041</v>
      </c>
      <c r="Y198">
        <f t="shared" si="180"/>
        <v>58</v>
      </c>
      <c r="Z198">
        <f t="shared" ref="Z198:Z261" si="252">F198</f>
        <v>56</v>
      </c>
      <c r="AA198" s="12">
        <f>S198*12*Subsidy!$I$15/Subsidy!$I$14</f>
        <v>1795.332131663554</v>
      </c>
      <c r="AB198" s="12">
        <f>SUM(S$5:S198)*Subsidy!$I$15/Subsidy!$I$14</f>
        <v>23792.918299458135</v>
      </c>
      <c r="AC198" s="12">
        <f>N198*Subsidy!$E$15/Subsidy!$E$14</f>
        <v>1428.2392368921107</v>
      </c>
      <c r="AD198" s="12">
        <f t="shared" ref="AD198:AD261" si="253">AC198*12</f>
        <v>17138.870842705328</v>
      </c>
      <c r="AE198" s="12">
        <f>$AP198*AC198/(Calculations!$D$27^(A198-1+Calculations!$B$6/30))</f>
        <v>793.48232242853021</v>
      </c>
      <c r="AF198" s="12">
        <f>IF(AE198=0,0,SUM(AE198:AE$903)*AC198/AE198)</f>
        <v>463990.51109687629</v>
      </c>
      <c r="AH198" s="164">
        <f>VLOOKUP(E198,Rates2,5)*VLOOKUP(E198,Mort_Imp_Retirees,C198-'Mort Imp Cume'!$C$4+2)</f>
        <v>2.3282981601388986E-4</v>
      </c>
      <c r="AI198" s="16">
        <f t="shared" ref="AI198:AI261" si="254">1-AH198</f>
        <v>0.99976717018398609</v>
      </c>
      <c r="AJ198" s="164">
        <f>VLOOKUP(F198,Rates2,6)*VLOOKUP(F198,Mort_Imp_Survivors,C198-'Mort Imp Cume'!$C$4+2)</f>
        <v>1.0275637133339839E-4</v>
      </c>
      <c r="AK198" s="16">
        <f t="shared" ref="AK198:AK261" si="255">1-AJ198</f>
        <v>0.99989724362866661</v>
      </c>
      <c r="AL198" s="164">
        <f>VLOOKUP(F198,Rates2,7)*VLOOKUP(F198,Mort_Imp_Survivors,C198-'Mort Imp Cume'!$C$4+2)</f>
        <v>1.6505050576413308E-4</v>
      </c>
      <c r="AM198" s="16">
        <f t="shared" ref="AM198:AM261" si="256">1-AL198</f>
        <v>0.9998349494942359</v>
      </c>
      <c r="AN198" s="108">
        <f>PRODUCT(AI$4:AI197)</f>
        <v>0.97279728036773627</v>
      </c>
      <c r="AO198" s="16">
        <f>PRODUCT(AK$4:AK197)</f>
        <v>0.98631721429583719</v>
      </c>
      <c r="AP198" s="16">
        <f>PRODUCT(AM$4:AM197)</f>
        <v>0.97191559996813703</v>
      </c>
      <c r="AQ198" s="16">
        <f t="shared" ref="AQ198:AQ261" si="257">AN198*AO198</f>
        <v>0.95948670364687216</v>
      </c>
      <c r="AR198" s="16">
        <f t="shared" ref="AR198:AR261" si="258">AN198*(1-AO198)</f>
        <v>1.3310576720864126E-2</v>
      </c>
      <c r="AS198" s="16">
        <f t="shared" ref="AS198:AS261" si="259">AQ198*AH198*AK198</f>
        <v>2.2337415720120977E-4</v>
      </c>
      <c r="AT198" s="16">
        <f t="shared" ref="AT198:AT261" si="260">AT197*AM197+AS197</f>
        <v>2.6671382591569467E-2</v>
      </c>
      <c r="AU198" s="16">
        <f t="shared" ref="AU198:AU261" si="261">1-AQ198-AR198-AT198</f>
        <v>5.313370406942429E-4</v>
      </c>
      <c r="AV198" s="16">
        <f t="shared" ref="AV198:AV261" si="262">AN198*AH198</f>
        <v>2.2649621180683246E-4</v>
      </c>
      <c r="AW198" s="30">
        <f>(SUMPRODUCT(AV$5:AV197,A$5:A197)+SUM(AV$5:AV197)*(Calculations!$B$6/30-0.5)+AV$4*Calculations!$B$6/30/2)/SUM(AV$4:AV197)</f>
        <v>112.16804911542189</v>
      </c>
      <c r="AX198" s="16"/>
      <c r="AY198" s="12"/>
      <c r="AZ198" s="12"/>
    </row>
    <row r="199" spans="1:52" x14ac:dyDescent="0.25">
      <c r="A199">
        <f t="shared" si="250"/>
        <v>195</v>
      </c>
      <c r="B199" t="str">
        <f t="shared" si="189"/>
        <v>April</v>
      </c>
      <c r="C199">
        <f t="shared" si="245"/>
        <v>2041</v>
      </c>
      <c r="D199">
        <f t="shared" si="191"/>
        <v>204104</v>
      </c>
      <c r="E199">
        <f t="shared" ref="E199:F199" si="263">E187+1</f>
        <v>58</v>
      </c>
      <c r="F199">
        <f t="shared" si="263"/>
        <v>56</v>
      </c>
      <c r="G199" s="12">
        <f>G198*IF($B199="January",1+IF(C199&gt;Personal!$L$18+1,Calculations!$B$22,Calculations!$B$21),1)</f>
        <v>3688.6343927998732</v>
      </c>
      <c r="H199" s="12">
        <f>IF(AND(Career!$F$15="Yes",$E199=62,$E198=61),G199,H198*IF($B199="January",(1+IF(C199&gt;Personal!$L$18+1,Calculations!$C$22,Calculations!$C$21)),1))</f>
        <v>3688.6343927998732</v>
      </c>
      <c r="I199" s="12">
        <f>H199*(1-'Retiree Assumptions'!$F$8)</f>
        <v>2877.1348263839013</v>
      </c>
      <c r="J199" s="12">
        <f>I199/(Calculations!$C$27^($A199-1+Calculations!$B$6/30))</f>
        <v>1746.3770617182963</v>
      </c>
      <c r="K199" s="23">
        <f t="shared" si="247"/>
        <v>1698.4753083472915</v>
      </c>
      <c r="L199" s="12">
        <f>L198*IF($B199="January",(1+IF(C199&gt;Personal!$L$18+1,Calculations!$B$22,Calculations!$B$21)),1)</f>
        <v>2028.7489160399298</v>
      </c>
      <c r="M199" s="12">
        <f>IF(AND(Career!$F$15="Yes",$E199=62,$E198=61),L199,M198*IF($B199="January",(1+IF(C199&gt;Personal!$L$18+1,Calculations!$C$22,Calculations!$C$21)),1))</f>
        <v>2028.7489160399298</v>
      </c>
      <c r="N199" s="12">
        <f>M199*(1-'Retiree Assumptions'!$F$10)</f>
        <v>1785.2990461151383</v>
      </c>
      <c r="O199" s="12">
        <f>N199/(Calculations!$C$27^$AW199)/(Calculations!$D$27^($A199-1-$AW199+Calculations!$B$6/30))</f>
        <v>1055.3054481538866</v>
      </c>
      <c r="P199" s="23">
        <f t="shared" si="248"/>
        <v>28.377537737058788</v>
      </c>
      <c r="Q199" s="12">
        <f>IF(OR(A199&lt;=360,$E199&lt;70),Q198*IF($B199="January",(1+IF(C199&gt;Personal!$L$18+1,Calculations!$B$22,Calculations!$B$21)),1),0)</f>
        <v>239.76123553199176</v>
      </c>
      <c r="R199" s="12">
        <f>IF(OR(A199&lt;=360,$E199&lt;70),IF(AND(Career!$F$15="Yes",$E199=62,$E198=61),Q199,R198*IF($B199="January",(1+IF(C199&gt;Personal!$L$18+1,Calculations!$C$22,Calculations!$C$21)),1)),0)</f>
        <v>239.76123553199176</v>
      </c>
      <c r="S199" s="12">
        <f>R199*(1-'Retiree Assumptions'!$F$8)</f>
        <v>187.01376371495357</v>
      </c>
      <c r="T199" s="12">
        <f>S199/(Calculations!$C$27^($A199-1+Calculations!$B$6/30))</f>
        <v>113.51450901168926</v>
      </c>
      <c r="U199" s="23">
        <f t="shared" si="249"/>
        <v>108.87911408172285</v>
      </c>
      <c r="W199">
        <f t="shared" si="204"/>
        <v>6</v>
      </c>
      <c r="X199">
        <f t="shared" ref="X199:X262" si="264">C199</f>
        <v>2041</v>
      </c>
      <c r="Y199">
        <f t="shared" ref="Y199:Y262" si="265">E199</f>
        <v>58</v>
      </c>
      <c r="Z199">
        <f t="shared" si="252"/>
        <v>56</v>
      </c>
      <c r="AA199" s="12">
        <f>S199*12*Subsidy!$I$15/Subsidy!$I$14</f>
        <v>1795.332131663554</v>
      </c>
      <c r="AB199" s="12">
        <f>SUM(S$5:S199)*Subsidy!$I$15/Subsidy!$I$14</f>
        <v>23942.529310430098</v>
      </c>
      <c r="AC199" s="12">
        <f>N199*Subsidy!$E$15/Subsidy!$E$14</f>
        <v>1428.2392368921107</v>
      </c>
      <c r="AD199" s="12">
        <f t="shared" si="253"/>
        <v>17138.870842705328</v>
      </c>
      <c r="AE199" s="12">
        <f>$AP199*AC199/(Calculations!$D$27^(A199-1+Calculations!$B$6/30))</f>
        <v>791.06750902437307</v>
      </c>
      <c r="AF199" s="12">
        <f>IF(AE199=0,0,SUM(AE199:AE$903)*AC199/AE199)</f>
        <v>463974.2898756431</v>
      </c>
      <c r="AH199" s="164">
        <f>VLOOKUP(E199,Rates2,5)*VLOOKUP(E199,Mort_Imp_Retirees,C199-'Mort Imp Cume'!$C$4+2)</f>
        <v>2.3282981601388986E-4</v>
      </c>
      <c r="AI199" s="16">
        <f t="shared" si="254"/>
        <v>0.99976717018398609</v>
      </c>
      <c r="AJ199" s="164">
        <f>VLOOKUP(F199,Rates2,6)*VLOOKUP(F199,Mort_Imp_Survivors,C199-'Mort Imp Cume'!$C$4+2)</f>
        <v>1.0275637133339839E-4</v>
      </c>
      <c r="AK199" s="16">
        <f t="shared" si="255"/>
        <v>0.99989724362866661</v>
      </c>
      <c r="AL199" s="164">
        <f>VLOOKUP(F199,Rates2,7)*VLOOKUP(F199,Mort_Imp_Survivors,C199-'Mort Imp Cume'!$C$4+2)</f>
        <v>1.6505050576413308E-4</v>
      </c>
      <c r="AM199" s="16">
        <f t="shared" si="256"/>
        <v>0.9998349494942359</v>
      </c>
      <c r="AN199" s="108">
        <f>PRODUCT(AI$4:AI198)</f>
        <v>0.97257078415592946</v>
      </c>
      <c r="AO199" s="16">
        <f>PRODUCT(AK$4:AK198)</f>
        <v>0.98621586391791249</v>
      </c>
      <c r="AP199" s="16">
        <f>PRODUCT(AM$4:AM198)</f>
        <v>0.97175518480680223</v>
      </c>
      <c r="AQ199" s="16">
        <f t="shared" si="257"/>
        <v>0.95916473611766162</v>
      </c>
      <c r="AR199" s="16">
        <f t="shared" si="258"/>
        <v>1.3406048038267887E-2</v>
      </c>
      <c r="AS199" s="16">
        <f t="shared" si="259"/>
        <v>2.2329920126361292E-4</v>
      </c>
      <c r="AT199" s="16">
        <f t="shared" si="260"/>
        <v>2.6890354623584509E-2</v>
      </c>
      <c r="AU199" s="16">
        <f t="shared" si="261"/>
        <v>5.3886122048598523E-4</v>
      </c>
      <c r="AV199" s="16">
        <f t="shared" si="262"/>
        <v>2.2644347673550963E-4</v>
      </c>
      <c r="AW199" s="30">
        <f>(SUMPRODUCT(AV$5:AV198,A$5:A198)+SUM(AV$5:AV198)*(Calculations!$B$6/30-0.5)+AV$4*Calculations!$B$6/30/2)/SUM(AV$4:AV198)</f>
        <v>112.84790358490557</v>
      </c>
      <c r="AX199" s="16"/>
      <c r="AY199" s="12"/>
      <c r="AZ199" s="12"/>
    </row>
    <row r="200" spans="1:52" x14ac:dyDescent="0.25">
      <c r="A200">
        <f t="shared" si="250"/>
        <v>196</v>
      </c>
      <c r="B200" t="str">
        <f t="shared" si="189"/>
        <v>May</v>
      </c>
      <c r="C200">
        <f t="shared" si="245"/>
        <v>2041</v>
      </c>
      <c r="D200">
        <f t="shared" si="191"/>
        <v>204105</v>
      </c>
      <c r="E200">
        <f t="shared" ref="E200:F200" si="266">E188+1</f>
        <v>58</v>
      </c>
      <c r="F200">
        <f t="shared" si="266"/>
        <v>56</v>
      </c>
      <c r="G200" s="12">
        <f>G199*IF($B200="January",1+IF(C200&gt;Personal!$L$18+1,Calculations!$B$22,Calculations!$B$21),1)</f>
        <v>3688.6343927998732</v>
      </c>
      <c r="H200" s="12">
        <f>IF(AND(Career!$F$15="Yes",$E200=62,$E199=61),G200,H199*IF($B200="January",(1+IF(C200&gt;Personal!$L$18+1,Calculations!$C$22,Calculations!$C$21)),1))</f>
        <v>3688.6343927998732</v>
      </c>
      <c r="I200" s="12">
        <f>H200*(1-'Retiree Assumptions'!$F$8)</f>
        <v>2877.1348263839013</v>
      </c>
      <c r="J200" s="12">
        <f>I200/(Calculations!$C$27^($A200-1+Calculations!$B$6/30))</f>
        <v>1741.9115935498799</v>
      </c>
      <c r="K200" s="23">
        <f t="shared" si="247"/>
        <v>1693.7378799517021</v>
      </c>
      <c r="L200" s="12">
        <f>L199*IF($B200="January",(1+IF(C200&gt;Personal!$L$18+1,Calculations!$B$22,Calculations!$B$21)),1)</f>
        <v>2028.7489160399298</v>
      </c>
      <c r="M200" s="12">
        <f>IF(AND(Career!$F$15="Yes",$E200=62,$E199=61),L200,M199*IF($B200="January",(1+IF(C200&gt;Personal!$L$18+1,Calculations!$C$22,Calculations!$C$21)),1))</f>
        <v>2028.7489160399298</v>
      </c>
      <c r="N200" s="12">
        <f>M200*(1-'Retiree Assumptions'!$F$10)</f>
        <v>1785.2990461151383</v>
      </c>
      <c r="O200" s="12">
        <f>N200/(Calculations!$C$27^$AW200)/(Calculations!$D$27^($A200-1-$AW200+Calculations!$B$6/30))</f>
        <v>1052.497275403199</v>
      </c>
      <c r="P200" s="23">
        <f t="shared" si="248"/>
        <v>28.532375513341744</v>
      </c>
      <c r="Q200" s="12">
        <f>IF(OR(A200&lt;=360,$E200&lt;70),Q199*IF($B200="January",(1+IF(C200&gt;Personal!$L$18+1,Calculations!$B$22,Calculations!$B$21)),1),0)</f>
        <v>239.76123553199176</v>
      </c>
      <c r="R200" s="12">
        <f>IF(OR(A200&lt;=360,$E200&lt;70),IF(AND(Career!$F$15="Yes",$E200=62,$E199=61),Q200,R199*IF($B200="January",(1+IF(C200&gt;Personal!$L$18+1,Calculations!$C$22,Calculations!$C$21)),1)),0)</f>
        <v>239.76123553199176</v>
      </c>
      <c r="S200" s="12">
        <f>R200*(1-'Retiree Assumptions'!$F$8)</f>
        <v>187.01376371495357</v>
      </c>
      <c r="T200" s="12">
        <f>S200/(Calculations!$C$27^($A200-1+Calculations!$B$6/30))</f>
        <v>113.22425358074219</v>
      </c>
      <c r="U200" s="23">
        <f t="shared" si="249"/>
        <v>108.56426900748529</v>
      </c>
      <c r="W200">
        <f t="shared" si="204"/>
        <v>6</v>
      </c>
      <c r="X200">
        <f t="shared" si="264"/>
        <v>2041</v>
      </c>
      <c r="Y200">
        <f t="shared" si="265"/>
        <v>58</v>
      </c>
      <c r="Z200">
        <f t="shared" si="252"/>
        <v>56</v>
      </c>
      <c r="AA200" s="12">
        <f>S200*12*Subsidy!$I$15/Subsidy!$I$14</f>
        <v>1795.332131663554</v>
      </c>
      <c r="AB200" s="12">
        <f>SUM(S$5:S200)*Subsidy!$I$15/Subsidy!$I$14</f>
        <v>24092.140321402061</v>
      </c>
      <c r="AC200" s="12">
        <f>N200*Subsidy!$E$15/Subsidy!$E$14</f>
        <v>1428.2392368921107</v>
      </c>
      <c r="AD200" s="12">
        <f t="shared" si="253"/>
        <v>17138.870842705328</v>
      </c>
      <c r="AE200" s="12">
        <f>$AP200*AC200/(Calculations!$D$27^(A200-1+Calculations!$B$6/30))</f>
        <v>788.66004464818025</v>
      </c>
      <c r="AF200" s="12">
        <f>IF(AE200=0,0,SUM(AE200:AE$903)*AC200/AE200)</f>
        <v>463958.01913749526</v>
      </c>
      <c r="AH200" s="164">
        <f>VLOOKUP(E200,Rates2,5)*VLOOKUP(E200,Mort_Imp_Retirees,C200-'Mort Imp Cume'!$C$4+2)</f>
        <v>2.3282981601388986E-4</v>
      </c>
      <c r="AI200" s="16">
        <f t="shared" si="254"/>
        <v>0.99976717018398609</v>
      </c>
      <c r="AJ200" s="164">
        <f>VLOOKUP(F200,Rates2,6)*VLOOKUP(F200,Mort_Imp_Survivors,C200-'Mort Imp Cume'!$C$4+2)</f>
        <v>1.0275637133339839E-4</v>
      </c>
      <c r="AK200" s="16">
        <f t="shared" si="255"/>
        <v>0.99989724362866661</v>
      </c>
      <c r="AL200" s="164">
        <f>VLOOKUP(F200,Rates2,7)*VLOOKUP(F200,Mort_Imp_Survivors,C200-'Mort Imp Cume'!$C$4+2)</f>
        <v>1.6505050576413308E-4</v>
      </c>
      <c r="AM200" s="16">
        <f t="shared" si="256"/>
        <v>0.9998349494942359</v>
      </c>
      <c r="AN200" s="108">
        <f>PRODUCT(AI$4:AI199)</f>
        <v>0.97234434067919395</v>
      </c>
      <c r="AO200" s="16">
        <f>PRODUCT(AK$4:AK199)</f>
        <v>0.98611452395438481</v>
      </c>
      <c r="AP200" s="16">
        <f>PRODUCT(AM$4:AM199)</f>
        <v>0.971594796122071</v>
      </c>
      <c r="AQ200" s="16">
        <f t="shared" si="257"/>
        <v>0.95884287662860346</v>
      </c>
      <c r="AR200" s="16">
        <f t="shared" si="258"/>
        <v>1.3501464050590439E-2</v>
      </c>
      <c r="AS200" s="16">
        <f t="shared" si="259"/>
        <v>2.2322427047840004E-4</v>
      </c>
      <c r="AT200" s="16">
        <f t="shared" si="260"/>
        <v>2.7109215558217322E-2</v>
      </c>
      <c r="AU200" s="16">
        <f t="shared" si="261"/>
        <v>5.4644376258878094E-4</v>
      </c>
      <c r="AV200" s="16">
        <f t="shared" si="262"/>
        <v>2.2639075394248378E-4</v>
      </c>
      <c r="AW200" s="30">
        <f>(SUMPRODUCT(AV$5:AV199,A$5:A199)+SUM(AV$5:AV199)*(Calculations!$B$6/30-0.5)+AV$4*Calculations!$B$6/30/2)/SUM(AV$4:AV199)</f>
        <v>113.52465577709187</v>
      </c>
      <c r="AX200" s="16"/>
      <c r="AY200" s="12"/>
      <c r="AZ200" s="12"/>
    </row>
    <row r="201" spans="1:52" x14ac:dyDescent="0.25">
      <c r="A201">
        <f t="shared" si="250"/>
        <v>197</v>
      </c>
      <c r="B201" t="str">
        <f t="shared" si="189"/>
        <v>June</v>
      </c>
      <c r="C201">
        <f t="shared" si="245"/>
        <v>2041</v>
      </c>
      <c r="D201">
        <f t="shared" si="191"/>
        <v>204106</v>
      </c>
      <c r="E201">
        <f t="shared" ref="E201:F201" si="267">E189+1</f>
        <v>58</v>
      </c>
      <c r="F201">
        <f t="shared" si="267"/>
        <v>56</v>
      </c>
      <c r="G201" s="12">
        <f>G200*IF($B201="January",1+IF(C201&gt;Personal!$L$18+1,Calculations!$B$22,Calculations!$B$21),1)</f>
        <v>3688.6343927998732</v>
      </c>
      <c r="H201" s="12">
        <f>IF(AND(Career!$F$15="Yes",$E201=62,$E200=61),G201,H200*IF($B201="January",(1+IF(C201&gt;Personal!$L$18+1,Calculations!$C$22,Calculations!$C$21)),1))</f>
        <v>3688.6343927998732</v>
      </c>
      <c r="I201" s="12">
        <f>H201*(1-'Retiree Assumptions'!$F$8)</f>
        <v>2877.1348263839013</v>
      </c>
      <c r="J201" s="12">
        <f>I201/(Calculations!$C$27^($A201-1+Calculations!$B$6/30))</f>
        <v>1737.4575435375993</v>
      </c>
      <c r="K201" s="23">
        <f t="shared" si="247"/>
        <v>1689.0136653059344</v>
      </c>
      <c r="L201" s="12">
        <f>L200*IF($B201="January",(1+IF(C201&gt;Personal!$L$18+1,Calculations!$B$22,Calculations!$B$21)),1)</f>
        <v>2028.7489160399298</v>
      </c>
      <c r="M201" s="12">
        <f>IF(AND(Career!$F$15="Yes",$E201=62,$E200=61),L201,M200*IF($B201="January",(1+IF(C201&gt;Personal!$L$18+1,Calculations!$C$22,Calculations!$C$21)),1))</f>
        <v>2028.7489160399298</v>
      </c>
      <c r="N201" s="12">
        <f>M201*(1-'Retiree Assumptions'!$F$10)</f>
        <v>1785.2990461151383</v>
      </c>
      <c r="O201" s="12">
        <f>N201/(Calculations!$C$27^$AW201)/(Calculations!$D$27^($A201-1-$AW201+Calculations!$B$6/30))</f>
        <v>1049.6955502383546</v>
      </c>
      <c r="P201" s="23">
        <f t="shared" si="248"/>
        <v>28.686043718340674</v>
      </c>
      <c r="Q201" s="12">
        <f>IF(OR(A201&lt;=360,$E201&lt;70),Q200*IF($B201="January",(1+IF(C201&gt;Personal!$L$18+1,Calculations!$B$22,Calculations!$B$21)),1),0)</f>
        <v>239.76123553199176</v>
      </c>
      <c r="R201" s="12">
        <f>IF(OR(A201&lt;=360,$E201&lt;70),IF(AND(Career!$F$15="Yes",$E201=62,$E200=61),Q201,R200*IF($B201="January",(1+IF(C201&gt;Personal!$L$18+1,Calculations!$C$22,Calculations!$C$21)),1)),0)</f>
        <v>239.76123553199176</v>
      </c>
      <c r="S201" s="12">
        <f>R201*(1-'Retiree Assumptions'!$F$8)</f>
        <v>187.01376371495357</v>
      </c>
      <c r="T201" s="12">
        <f>S201/(Calculations!$C$27^($A201-1+Calculations!$B$6/30))</f>
        <v>112.93474032994393</v>
      </c>
      <c r="U201" s="23">
        <f t="shared" si="249"/>
        <v>108.25033436884053</v>
      </c>
      <c r="W201">
        <f t="shared" si="204"/>
        <v>6</v>
      </c>
      <c r="X201">
        <f t="shared" si="264"/>
        <v>2041</v>
      </c>
      <c r="Y201">
        <f t="shared" si="265"/>
        <v>58</v>
      </c>
      <c r="Z201">
        <f t="shared" si="252"/>
        <v>56</v>
      </c>
      <c r="AA201" s="12">
        <f>S201*12*Subsidy!$I$15/Subsidy!$I$14</f>
        <v>1795.332131663554</v>
      </c>
      <c r="AB201" s="12">
        <f>SUM(S$5:S201)*Subsidy!$I$15/Subsidy!$I$14</f>
        <v>24241.751332374024</v>
      </c>
      <c r="AC201" s="12">
        <f>N201*Subsidy!$E$15/Subsidy!$E$14</f>
        <v>1428.2392368921107</v>
      </c>
      <c r="AD201" s="12">
        <f t="shared" si="253"/>
        <v>17138.870842705328</v>
      </c>
      <c r="AE201" s="12">
        <f>$AP201*AC201/(Calculations!$D$27^(A201-1+Calculations!$B$6/30))</f>
        <v>786.25990693457504</v>
      </c>
      <c r="AF201" s="12">
        <f>IF(AE201=0,0,SUM(AE201:AE$903)*AC201/AE201)</f>
        <v>463941.69873127714</v>
      </c>
      <c r="AH201" s="164">
        <f>VLOOKUP(E201,Rates2,5)*VLOOKUP(E201,Mort_Imp_Retirees,C201-'Mort Imp Cume'!$C$4+2)</f>
        <v>2.3282981601388986E-4</v>
      </c>
      <c r="AI201" s="16">
        <f t="shared" si="254"/>
        <v>0.99976717018398609</v>
      </c>
      <c r="AJ201" s="164">
        <f>VLOOKUP(F201,Rates2,6)*VLOOKUP(F201,Mort_Imp_Survivors,C201-'Mort Imp Cume'!$C$4+2)</f>
        <v>1.0275637133339839E-4</v>
      </c>
      <c r="AK201" s="16">
        <f t="shared" si="255"/>
        <v>0.99989724362866661</v>
      </c>
      <c r="AL201" s="164">
        <f>VLOOKUP(F201,Rates2,7)*VLOOKUP(F201,Mort_Imp_Survivors,C201-'Mort Imp Cume'!$C$4+2)</f>
        <v>1.6505050576413308E-4</v>
      </c>
      <c r="AM201" s="16">
        <f t="shared" si="256"/>
        <v>0.9998349494942359</v>
      </c>
      <c r="AN201" s="108">
        <f>PRODUCT(AI$4:AI200)</f>
        <v>0.97211794992525147</v>
      </c>
      <c r="AO201" s="16">
        <f>PRODUCT(AK$4:AK200)</f>
        <v>0.98601319440418411</v>
      </c>
      <c r="AP201" s="16">
        <f>PRODUCT(AM$4:AM200)</f>
        <v>0.97143443390957329</v>
      </c>
      <c r="AQ201" s="16">
        <f t="shared" si="257"/>
        <v>0.9585211251434439</v>
      </c>
      <c r="AR201" s="16">
        <f t="shared" si="258"/>
        <v>1.3596824781807576E-2</v>
      </c>
      <c r="AS201" s="16">
        <f t="shared" si="259"/>
        <v>2.2314936483713103E-4</v>
      </c>
      <c r="AT201" s="16">
        <f t="shared" si="260"/>
        <v>2.7327965438956971E-2</v>
      </c>
      <c r="AU201" s="16">
        <f t="shared" si="261"/>
        <v>5.5408463579155465E-4</v>
      </c>
      <c r="AV201" s="16">
        <f t="shared" si="262"/>
        <v>2.2633804342489608E-4</v>
      </c>
      <c r="AW201" s="30">
        <f>(SUMPRODUCT(AV$5:AV200,A$5:A200)+SUM(AV$5:AV200)*(Calculations!$B$6/30-0.5)+AV$4*Calculations!$B$6/30/2)/SUM(AV$4:AV200)</f>
        <v>114.19838137068707</v>
      </c>
      <c r="AX201" s="16"/>
      <c r="AY201" s="12"/>
      <c r="AZ201" s="12"/>
    </row>
    <row r="202" spans="1:52" x14ac:dyDescent="0.25">
      <c r="A202">
        <f t="shared" si="250"/>
        <v>198</v>
      </c>
      <c r="B202" t="str">
        <f t="shared" si="189"/>
        <v>July</v>
      </c>
      <c r="C202">
        <f t="shared" si="245"/>
        <v>2041</v>
      </c>
      <c r="D202">
        <f t="shared" si="191"/>
        <v>204107</v>
      </c>
      <c r="E202">
        <f t="shared" ref="E202:F202" si="268">E190+1</f>
        <v>58</v>
      </c>
      <c r="F202">
        <f t="shared" si="268"/>
        <v>56</v>
      </c>
      <c r="G202" s="12">
        <f>G201*IF($B202="January",1+IF(C202&gt;Personal!$L$18+1,Calculations!$B$22,Calculations!$B$21),1)</f>
        <v>3688.6343927998732</v>
      </c>
      <c r="H202" s="12">
        <f>IF(AND(Career!$F$15="Yes",$E202=62,$E201=61),G202,H201*IF($B202="January",(1+IF(C202&gt;Personal!$L$18+1,Calculations!$C$22,Calculations!$C$21)),1))</f>
        <v>3688.6343927998732</v>
      </c>
      <c r="I202" s="12">
        <f>H202*(1-'Retiree Assumptions'!$F$8)</f>
        <v>2877.1348263839013</v>
      </c>
      <c r="J202" s="12">
        <f>I202/(Calculations!$C$27^($A202-1+Calculations!$B$6/30))</f>
        <v>1733.0148824853475</v>
      </c>
      <c r="K202" s="23">
        <f t="shared" si="247"/>
        <v>1684.3026275538787</v>
      </c>
      <c r="L202" s="12">
        <f>L201*IF($B202="January",(1+IF(C202&gt;Personal!$L$18+1,Calculations!$B$22,Calculations!$B$21)),1)</f>
        <v>2028.7489160399298</v>
      </c>
      <c r="M202" s="12">
        <f>IF(AND(Career!$F$15="Yes",$E202=62,$E201=61),L202,M201*IF($B202="January",(1+IF(C202&gt;Personal!$L$18+1,Calculations!$C$22,Calculations!$C$21)),1))</f>
        <v>2028.7489160399298</v>
      </c>
      <c r="N202" s="12">
        <f>M202*(1-'Retiree Assumptions'!$F$10)</f>
        <v>1785.2990461151383</v>
      </c>
      <c r="O202" s="12">
        <f>N202/(Calculations!$C$27^$AW202)/(Calculations!$D$27^($A202-1-$AW202+Calculations!$B$6/30))</f>
        <v>1046.9002856859408</v>
      </c>
      <c r="P202" s="23">
        <f t="shared" si="248"/>
        <v>28.838547921059554</v>
      </c>
      <c r="Q202" s="12">
        <f>IF(OR(A202&lt;=360,$E202&lt;70),Q201*IF($B202="January",(1+IF(C202&gt;Personal!$L$18+1,Calculations!$B$22,Calculations!$B$21)),1),0)</f>
        <v>239.76123553199176</v>
      </c>
      <c r="R202" s="12">
        <f>IF(OR(A202&lt;=360,$E202&lt;70),IF(AND(Career!$F$15="Yes",$E202=62,$E201=61),Q202,R201*IF($B202="January",(1+IF(C202&gt;Personal!$L$18+1,Calculations!$C$22,Calculations!$C$21)),1)),0)</f>
        <v>239.76123553199176</v>
      </c>
      <c r="S202" s="12">
        <f>R202*(1-'Retiree Assumptions'!$F$8)</f>
        <v>187.01376371495357</v>
      </c>
      <c r="T202" s="12">
        <f>S202/(Calculations!$C$27^($A202-1+Calculations!$B$6/30))</f>
        <v>112.64596736154758</v>
      </c>
      <c r="U202" s="23">
        <f t="shared" si="249"/>
        <v>107.93730753308751</v>
      </c>
      <c r="W202">
        <f t="shared" si="204"/>
        <v>6</v>
      </c>
      <c r="X202">
        <f t="shared" si="264"/>
        <v>2041</v>
      </c>
      <c r="Y202">
        <f t="shared" si="265"/>
        <v>58</v>
      </c>
      <c r="Z202">
        <f t="shared" si="252"/>
        <v>56</v>
      </c>
      <c r="AA202" s="12">
        <f>S202*12*Subsidy!$I$15/Subsidy!$I$14</f>
        <v>1795.332131663554</v>
      </c>
      <c r="AB202" s="12">
        <f>SUM(S$5:S202)*Subsidy!$I$15/Subsidy!$I$14</f>
        <v>24391.362343345983</v>
      </c>
      <c r="AC202" s="12">
        <f>N202*Subsidy!$E$15/Subsidy!$E$14</f>
        <v>1428.2392368921107</v>
      </c>
      <c r="AD202" s="12">
        <f t="shared" si="253"/>
        <v>17138.870842705328</v>
      </c>
      <c r="AE202" s="12">
        <f>$AP202*AC202/(Calculations!$D$27^(A202-1+Calculations!$B$6/30))</f>
        <v>783.86707358624528</v>
      </c>
      <c r="AF202" s="12">
        <f>IF(AE202=0,0,SUM(AE202:AE$903)*AC202/AE202)</f>
        <v>463925.3285053721</v>
      </c>
      <c r="AH202" s="164">
        <f>VLOOKUP(E202,Rates2,5)*VLOOKUP(E202,Mort_Imp_Retirees,C202-'Mort Imp Cume'!$C$4+2)</f>
        <v>2.3282981601388986E-4</v>
      </c>
      <c r="AI202" s="16">
        <f t="shared" si="254"/>
        <v>0.99976717018398609</v>
      </c>
      <c r="AJ202" s="164">
        <f>VLOOKUP(F202,Rates2,6)*VLOOKUP(F202,Mort_Imp_Survivors,C202-'Mort Imp Cume'!$C$4+2)</f>
        <v>1.0275637133339839E-4</v>
      </c>
      <c r="AK202" s="16">
        <f t="shared" si="255"/>
        <v>0.99989724362866661</v>
      </c>
      <c r="AL202" s="164">
        <f>VLOOKUP(F202,Rates2,7)*VLOOKUP(F202,Mort_Imp_Survivors,C202-'Mort Imp Cume'!$C$4+2)</f>
        <v>1.6505050576413308E-4</v>
      </c>
      <c r="AM202" s="16">
        <f t="shared" si="256"/>
        <v>0.9998349494942359</v>
      </c>
      <c r="AN202" s="108">
        <f>PRODUCT(AI$4:AI201)</f>
        <v>0.9718916118818266</v>
      </c>
      <c r="AO202" s="16">
        <f>PRODUCT(AK$4:AK201)</f>
        <v>0.98591187526624025</v>
      </c>
      <c r="AP202" s="16">
        <f>PRODUCT(AM$4:AM201)</f>
        <v>0.97127409816493981</v>
      </c>
      <c r="AQ202" s="16">
        <f t="shared" si="257"/>
        <v>0.9581994816259406</v>
      </c>
      <c r="AR202" s="16">
        <f t="shared" si="258"/>
        <v>1.3692130255885997E-2</v>
      </c>
      <c r="AS202" s="16">
        <f t="shared" si="259"/>
        <v>2.2307448433136849E-4</v>
      </c>
      <c r="AT202" s="16">
        <f t="shared" si="260"/>
        <v>2.7546604309276898E-2</v>
      </c>
      <c r="AU202" s="16">
        <f t="shared" si="261"/>
        <v>5.6178380889650853E-4</v>
      </c>
      <c r="AV202" s="16">
        <f t="shared" si="262"/>
        <v>2.2628534517988853E-4</v>
      </c>
      <c r="AW202" s="30">
        <f>(SUMPRODUCT(AV$5:AV201,A$5:A201)+SUM(AV$5:AV201)*(Calculations!$B$6/30-0.5)+AV$4*Calculations!$B$6/30/2)/SUM(AV$4:AV201)</f>
        <v>114.86915357204627</v>
      </c>
      <c r="AX202" s="16"/>
      <c r="AY202" s="12"/>
      <c r="AZ202" s="12"/>
    </row>
    <row r="203" spans="1:52" x14ac:dyDescent="0.25">
      <c r="A203">
        <f t="shared" si="250"/>
        <v>199</v>
      </c>
      <c r="B203" t="str">
        <f t="shared" si="189"/>
        <v>August</v>
      </c>
      <c r="C203">
        <f t="shared" si="245"/>
        <v>2041</v>
      </c>
      <c r="D203">
        <f t="shared" si="191"/>
        <v>204108</v>
      </c>
      <c r="E203">
        <f t="shared" ref="E203:F203" si="269">E191+1</f>
        <v>58</v>
      </c>
      <c r="F203">
        <f t="shared" si="269"/>
        <v>56</v>
      </c>
      <c r="G203" s="12">
        <f>G202*IF($B203="January",1+IF(C203&gt;Personal!$L$18+1,Calculations!$B$22,Calculations!$B$21),1)</f>
        <v>3688.6343927998732</v>
      </c>
      <c r="H203" s="12">
        <f>IF(AND(Career!$F$15="Yes",$E203=62,$E202=61),G203,H202*IF($B203="January",(1+IF(C203&gt;Personal!$L$18+1,Calculations!$C$22,Calculations!$C$21)),1))</f>
        <v>3688.6343927998732</v>
      </c>
      <c r="I203" s="12">
        <f>H203*(1-'Retiree Assumptions'!$F$8)</f>
        <v>2877.1348263839013</v>
      </c>
      <c r="J203" s="12">
        <f>I203/(Calculations!$C$27^($A203-1+Calculations!$B$6/30))</f>
        <v>1728.5835812716703</v>
      </c>
      <c r="K203" s="23">
        <f t="shared" si="247"/>
        <v>1679.6047299422237</v>
      </c>
      <c r="L203" s="12">
        <f>L202*IF($B203="January",(1+IF(C203&gt;Personal!$L$18+1,Calculations!$B$22,Calculations!$B$21)),1)</f>
        <v>2028.7489160399298</v>
      </c>
      <c r="M203" s="12">
        <f>IF(AND(Career!$F$15="Yes",$E203=62,$E202=61),L203,M202*IF($B203="January",(1+IF(C203&gt;Personal!$L$18+1,Calculations!$C$22,Calculations!$C$21)),1))</f>
        <v>2028.7489160399298</v>
      </c>
      <c r="N203" s="12">
        <f>M203*(1-'Retiree Assumptions'!$F$10)</f>
        <v>1785.2990461151383</v>
      </c>
      <c r="O203" s="12">
        <f>N203/(Calculations!$C$27^$AW203)/(Calculations!$D$27^($A203-1-$AW203+Calculations!$B$6/30))</f>
        <v>1044.1114937223119</v>
      </c>
      <c r="P203" s="23">
        <f t="shared" si="248"/>
        <v>28.989893667931742</v>
      </c>
      <c r="Q203" s="12">
        <f>IF(OR(A203&lt;=360,$E203&lt;70),Q202*IF($B203="January",(1+IF(C203&gt;Personal!$L$18+1,Calculations!$B$22,Calculations!$B$21)),1),0)</f>
        <v>239.76123553199176</v>
      </c>
      <c r="R203" s="12">
        <f>IF(OR(A203&lt;=360,$E203&lt;70),IF(AND(Career!$F$15="Yes",$E203=62,$E202=61),Q203,R202*IF($B203="January",(1+IF(C203&gt;Personal!$L$18+1,Calculations!$C$22,Calculations!$C$21)),1)),0)</f>
        <v>239.76123553199176</v>
      </c>
      <c r="S203" s="12">
        <f>R203*(1-'Retiree Assumptions'!$F$8)</f>
        <v>187.01376371495357</v>
      </c>
      <c r="T203" s="12">
        <f>S203/(Calculations!$C$27^($A203-1+Calculations!$B$6/30))</f>
        <v>112.35793278265857</v>
      </c>
      <c r="U203" s="23">
        <f t="shared" si="249"/>
        <v>107.62518587513807</v>
      </c>
      <c r="W203">
        <f t="shared" si="204"/>
        <v>6</v>
      </c>
      <c r="X203">
        <f t="shared" si="264"/>
        <v>2041</v>
      </c>
      <c r="Y203">
        <f t="shared" si="265"/>
        <v>58</v>
      </c>
      <c r="Z203">
        <f t="shared" si="252"/>
        <v>56</v>
      </c>
      <c r="AA203" s="12">
        <f>S203*12*Subsidy!$I$15/Subsidy!$I$14</f>
        <v>1795.332131663554</v>
      </c>
      <c r="AB203" s="12">
        <f>SUM(S$5:S203)*Subsidy!$I$15/Subsidy!$I$14</f>
        <v>24540.973354317946</v>
      </c>
      <c r="AC203" s="12">
        <f>N203*Subsidy!$E$15/Subsidy!$E$14</f>
        <v>1428.2392368921107</v>
      </c>
      <c r="AD203" s="12">
        <f t="shared" si="253"/>
        <v>17138.870842705328</v>
      </c>
      <c r="AE203" s="12">
        <f>$AP203*AC203/(Calculations!$D$27^(A203-1+Calculations!$B$6/30))</f>
        <v>781.48152237373654</v>
      </c>
      <c r="AF203" s="12">
        <f>IF(AE203=0,0,SUM(AE203:AE$903)*AC203/AE203)</f>
        <v>463908.90830770042</v>
      </c>
      <c r="AH203" s="164">
        <f>VLOOKUP(E203,Rates2,5)*VLOOKUP(E203,Mort_Imp_Retirees,C203-'Mort Imp Cume'!$C$4+2)</f>
        <v>2.3282981601388986E-4</v>
      </c>
      <c r="AI203" s="16">
        <f t="shared" si="254"/>
        <v>0.99976717018398609</v>
      </c>
      <c r="AJ203" s="164">
        <f>VLOOKUP(F203,Rates2,6)*VLOOKUP(F203,Mort_Imp_Survivors,C203-'Mort Imp Cume'!$C$4+2)</f>
        <v>1.0275637133339839E-4</v>
      </c>
      <c r="AK203" s="16">
        <f t="shared" si="255"/>
        <v>0.99989724362866661</v>
      </c>
      <c r="AL203" s="164">
        <f>VLOOKUP(F203,Rates2,7)*VLOOKUP(F203,Mort_Imp_Survivors,C203-'Mort Imp Cume'!$C$4+2)</f>
        <v>1.6505050576413308E-4</v>
      </c>
      <c r="AM203" s="16">
        <f t="shared" si="256"/>
        <v>0.9998349494942359</v>
      </c>
      <c r="AN203" s="108">
        <f>PRODUCT(AI$4:AI202)</f>
        <v>0.97166532653664672</v>
      </c>
      <c r="AO203" s="16">
        <f>PRODUCT(AK$4:AK202)</f>
        <v>0.9858105665394834</v>
      </c>
      <c r="AP203" s="16">
        <f>PRODUCT(AM$4:AM202)</f>
        <v>0.97111378888380218</v>
      </c>
      <c r="AQ203" s="16">
        <f t="shared" si="257"/>
        <v>0.95787794603986387</v>
      </c>
      <c r="AR203" s="16">
        <f t="shared" si="258"/>
        <v>1.3787380496782882E-2</v>
      </c>
      <c r="AS203" s="16">
        <f t="shared" si="259"/>
        <v>2.2299962895267787E-4</v>
      </c>
      <c r="AT203" s="16">
        <f t="shared" si="260"/>
        <v>2.7765132212634935E-2</v>
      </c>
      <c r="AU203" s="16">
        <f t="shared" si="261"/>
        <v>5.6954125071831396E-4</v>
      </c>
      <c r="AV203" s="16">
        <f t="shared" si="262"/>
        <v>2.2623265920460368E-4</v>
      </c>
      <c r="AW203" s="30">
        <f>(SUMPRODUCT(AV$5:AV202,A$5:A202)+SUM(AV$5:AV202)*(Calculations!$B$6/30-0.5)+AV$4*Calculations!$B$6/30/2)/SUM(AV$4:AV202)</f>
        <v>115.53704321531715</v>
      </c>
      <c r="AX203" s="16"/>
      <c r="AY203" s="12"/>
      <c r="AZ203" s="12"/>
    </row>
    <row r="204" spans="1:52" x14ac:dyDescent="0.25">
      <c r="A204">
        <f t="shared" si="250"/>
        <v>200</v>
      </c>
      <c r="B204" t="str">
        <f t="shared" si="189"/>
        <v>September</v>
      </c>
      <c r="C204">
        <f t="shared" si="245"/>
        <v>2041</v>
      </c>
      <c r="D204">
        <f t="shared" si="191"/>
        <v>204109</v>
      </c>
      <c r="E204">
        <f t="shared" ref="E204:F204" si="270">E192+1</f>
        <v>58</v>
      </c>
      <c r="F204">
        <f t="shared" si="270"/>
        <v>56</v>
      </c>
      <c r="G204" s="12">
        <f>G203*IF($B204="January",1+IF(C204&gt;Personal!$L$18+1,Calculations!$B$22,Calculations!$B$21),1)</f>
        <v>3688.6343927998732</v>
      </c>
      <c r="H204" s="12">
        <f>IF(AND(Career!$F$15="Yes",$E204=62,$E203=61),G204,H203*IF($B204="January",(1+IF(C204&gt;Personal!$L$18+1,Calculations!$C$22,Calculations!$C$21)),1))</f>
        <v>3688.6343927998732</v>
      </c>
      <c r="I204" s="12">
        <f>H204*(1-'Retiree Assumptions'!$F$8)</f>
        <v>2877.1348263839013</v>
      </c>
      <c r="J204" s="12">
        <f>I204/(Calculations!$C$27^($A204-1+Calculations!$B$6/30))</f>
        <v>1724.1636108495779</v>
      </c>
      <c r="K204" s="23">
        <f t="shared" si="247"/>
        <v>1674.9199358201727</v>
      </c>
      <c r="L204" s="12">
        <f>L203*IF($B204="January",(1+IF(C204&gt;Personal!$L$18+1,Calculations!$B$22,Calculations!$B$21)),1)</f>
        <v>2028.7489160399298</v>
      </c>
      <c r="M204" s="12">
        <f>IF(AND(Career!$F$15="Yes",$E204=62,$E203=61),L204,M203*IF($B204="January",(1+IF(C204&gt;Personal!$L$18+1,Calculations!$C$22,Calculations!$C$21)),1))</f>
        <v>2028.7489160399298</v>
      </c>
      <c r="N204" s="12">
        <f>M204*(1-'Retiree Assumptions'!$F$10)</f>
        <v>1785.2990461151383</v>
      </c>
      <c r="O204" s="12">
        <f>N204/(Calculations!$C$27^$AW204)/(Calculations!$D$27^($A204-1-$AW204+Calculations!$B$6/30))</f>
        <v>1041.3291853177923</v>
      </c>
      <c r="P204" s="23">
        <f t="shared" si="248"/>
        <v>29.140086482898592</v>
      </c>
      <c r="Q204" s="12">
        <f>IF(OR(A204&lt;=360,$E204&lt;70),Q203*IF($B204="January",(1+IF(C204&gt;Personal!$L$18+1,Calculations!$B$22,Calculations!$B$21)),1),0)</f>
        <v>239.76123553199176</v>
      </c>
      <c r="R204" s="12">
        <f>IF(OR(A204&lt;=360,$E204&lt;70),IF(AND(Career!$F$15="Yes",$E204=62,$E203=61),Q204,R203*IF($B204="January",(1+IF(C204&gt;Personal!$L$18+1,Calculations!$C$22,Calculations!$C$21)),1)),0)</f>
        <v>239.76123553199176</v>
      </c>
      <c r="S204" s="12">
        <f>R204*(1-'Retiree Assumptions'!$F$8)</f>
        <v>187.01376371495357</v>
      </c>
      <c r="T204" s="12">
        <f>S204/(Calculations!$C$27^($A204-1+Calculations!$B$6/30))</f>
        <v>112.07063470522255</v>
      </c>
      <c r="U204" s="23">
        <f t="shared" si="249"/>
        <v>107.31396677749504</v>
      </c>
      <c r="W204">
        <f t="shared" si="204"/>
        <v>6</v>
      </c>
      <c r="X204">
        <f t="shared" si="264"/>
        <v>2041</v>
      </c>
      <c r="Y204">
        <f t="shared" si="265"/>
        <v>58</v>
      </c>
      <c r="Z204">
        <f t="shared" si="252"/>
        <v>56</v>
      </c>
      <c r="AA204" s="12">
        <f>S204*12*Subsidy!$I$15/Subsidy!$I$14</f>
        <v>1795.332131663554</v>
      </c>
      <c r="AB204" s="12">
        <f>SUM(S$5:S204)*Subsidy!$I$15/Subsidy!$I$14</f>
        <v>24690.584365289909</v>
      </c>
      <c r="AC204" s="12">
        <f>N204*Subsidy!$E$15/Subsidy!$E$14</f>
        <v>1428.2392368921107</v>
      </c>
      <c r="AD204" s="12">
        <f t="shared" si="253"/>
        <v>17138.870842705328</v>
      </c>
      <c r="AE204" s="12">
        <f>$AP204*AC204/(Calculations!$D$27^(A204-1+Calculations!$B$6/30))</f>
        <v>779.10323113524544</v>
      </c>
      <c r="AF204" s="12">
        <f>IF(AE204=0,0,SUM(AE204:AE$903)*AC204/AE204)</f>
        <v>463892.43798571819</v>
      </c>
      <c r="AH204" s="164">
        <f>VLOOKUP(E204,Rates2,5)*VLOOKUP(E204,Mort_Imp_Retirees,C204-'Mort Imp Cume'!$C$4+2)</f>
        <v>2.3282981601388986E-4</v>
      </c>
      <c r="AI204" s="16">
        <f t="shared" si="254"/>
        <v>0.99976717018398609</v>
      </c>
      <c r="AJ204" s="164">
        <f>VLOOKUP(F204,Rates2,6)*VLOOKUP(F204,Mort_Imp_Survivors,C204-'Mort Imp Cume'!$C$4+2)</f>
        <v>1.0275637133339839E-4</v>
      </c>
      <c r="AK204" s="16">
        <f t="shared" si="255"/>
        <v>0.99989724362866661</v>
      </c>
      <c r="AL204" s="164">
        <f>VLOOKUP(F204,Rates2,7)*VLOOKUP(F204,Mort_Imp_Survivors,C204-'Mort Imp Cume'!$C$4+2)</f>
        <v>1.6505050576413308E-4</v>
      </c>
      <c r="AM204" s="16">
        <f t="shared" si="256"/>
        <v>0.9998349494942359</v>
      </c>
      <c r="AN204" s="108">
        <f>PRODUCT(AI$4:AI203)</f>
        <v>0.97143909387744209</v>
      </c>
      <c r="AO204" s="16">
        <f>PRODUCT(AK$4:AK203)</f>
        <v>0.98570926822284366</v>
      </c>
      <c r="AP204" s="16">
        <f>PRODUCT(AM$4:AM203)</f>
        <v>0.97095350606179243</v>
      </c>
      <c r="AQ204" s="16">
        <f t="shared" si="257"/>
        <v>0.9575565183489958</v>
      </c>
      <c r="AR204" s="16">
        <f t="shared" si="258"/>
        <v>1.3882575528446323E-2</v>
      </c>
      <c r="AS204" s="16">
        <f t="shared" si="259"/>
        <v>2.2292479869262749E-4</v>
      </c>
      <c r="AT204" s="16">
        <f t="shared" si="260"/>
        <v>2.7983549192473308E-2</v>
      </c>
      <c r="AU204" s="16">
        <f t="shared" si="261"/>
        <v>5.7735693008456948E-4</v>
      </c>
      <c r="AV204" s="16">
        <f t="shared" si="262"/>
        <v>2.2617998549618473E-4</v>
      </c>
      <c r="AW204" s="30">
        <f>(SUMPRODUCT(AV$5:AV203,A$5:A203)+SUM(AV$5:AV203)*(Calculations!$B$6/30-0.5)+AV$4*Calculations!$B$6/30/2)/SUM(AV$4:AV203)</f>
        <v>116.20211885775547</v>
      </c>
      <c r="AX204" s="16"/>
      <c r="AY204" s="12"/>
      <c r="AZ204" s="12"/>
    </row>
    <row r="205" spans="1:52" x14ac:dyDescent="0.25">
      <c r="A205">
        <f t="shared" si="250"/>
        <v>201</v>
      </c>
      <c r="B205" t="str">
        <f t="shared" si="189"/>
        <v>October</v>
      </c>
      <c r="C205">
        <f t="shared" si="245"/>
        <v>2041</v>
      </c>
      <c r="D205">
        <f t="shared" si="191"/>
        <v>204110</v>
      </c>
      <c r="E205">
        <f t="shared" ref="E205:F205" si="271">E193+1</f>
        <v>58</v>
      </c>
      <c r="F205">
        <f t="shared" si="271"/>
        <v>56</v>
      </c>
      <c r="G205" s="12">
        <f>G204*IF($B205="January",1+IF(C205&gt;Personal!$L$18+1,Calculations!$B$22,Calculations!$B$21),1)</f>
        <v>3688.6343927998732</v>
      </c>
      <c r="H205" s="12">
        <f>IF(AND(Career!$F$15="Yes",$E205=62,$E204=61),G205,H204*IF($B205="January",(1+IF(C205&gt;Personal!$L$18+1,Calculations!$C$22,Calculations!$C$21)),1))</f>
        <v>3688.6343927998732</v>
      </c>
      <c r="I205" s="12">
        <f>H205*(1-'Retiree Assumptions'!$F$8)</f>
        <v>2877.1348263839013</v>
      </c>
      <c r="J205" s="12">
        <f>I205/(Calculations!$C$27^($A205-1+Calculations!$B$6/30))</f>
        <v>1719.7549422463521</v>
      </c>
      <c r="K205" s="23">
        <f t="shared" si="247"/>
        <v>1670.2482086391547</v>
      </c>
      <c r="L205" s="12">
        <f>L204*IF($B205="January",(1+IF(C205&gt;Personal!$L$18+1,Calculations!$B$22,Calculations!$B$21)),1)</f>
        <v>2028.7489160399298</v>
      </c>
      <c r="M205" s="12">
        <f>IF(AND(Career!$F$15="Yes",$E205=62,$E204=61),L205,M204*IF($B205="January",(1+IF(C205&gt;Personal!$L$18+1,Calculations!$C$22,Calculations!$C$21)),1))</f>
        <v>2028.7489160399298</v>
      </c>
      <c r="N205" s="12">
        <f>M205*(1-'Retiree Assumptions'!$F$10)</f>
        <v>1785.2990461151383</v>
      </c>
      <c r="O205" s="12">
        <f>N205/(Calculations!$C$27^$AW205)/(Calculations!$D$27^($A205-1-$AW205+Calculations!$B$6/30))</f>
        <v>1038.553370478769</v>
      </c>
      <c r="P205" s="23">
        <f t="shared" si="248"/>
        <v>29.28913186748818</v>
      </c>
      <c r="Q205" s="12">
        <f>IF(OR(A205&lt;=360,$E205&lt;70),Q204*IF($B205="January",(1+IF(C205&gt;Personal!$L$18+1,Calculations!$B$22,Calculations!$B$21)),1),0)</f>
        <v>239.76123553199176</v>
      </c>
      <c r="R205" s="12">
        <f>IF(OR(A205&lt;=360,$E205&lt;70),IF(AND(Career!$F$15="Yes",$E205=62,$E204=61),Q205,R204*IF($B205="January",(1+IF(C205&gt;Personal!$L$18+1,Calculations!$C$22,Calculations!$C$21)),1)),0)</f>
        <v>239.76123553199176</v>
      </c>
      <c r="S205" s="12">
        <f>R205*(1-'Retiree Assumptions'!$F$8)</f>
        <v>187.01376371495357</v>
      </c>
      <c r="T205" s="12">
        <f>S205/(Calculations!$C$27^($A205-1+Calculations!$B$6/30))</f>
        <v>111.78407124601287</v>
      </c>
      <c r="U205" s="23">
        <f t="shared" si="249"/>
        <v>107.00364763023025</v>
      </c>
      <c r="W205">
        <f t="shared" si="204"/>
        <v>6</v>
      </c>
      <c r="X205">
        <f t="shared" si="264"/>
        <v>2041</v>
      </c>
      <c r="Y205">
        <f t="shared" si="265"/>
        <v>58</v>
      </c>
      <c r="Z205">
        <f t="shared" si="252"/>
        <v>56</v>
      </c>
      <c r="AA205" s="12">
        <f>S205*12*Subsidy!$I$15/Subsidy!$I$14</f>
        <v>1795.332131663554</v>
      </c>
      <c r="AB205" s="12">
        <f>SUM(S$5:S205)*Subsidy!$I$15/Subsidy!$I$14</f>
        <v>24840.195376261872</v>
      </c>
      <c r="AC205" s="12">
        <f>N205*Subsidy!$E$15/Subsidy!$E$14</f>
        <v>1428.2392368921107</v>
      </c>
      <c r="AD205" s="12">
        <f t="shared" si="253"/>
        <v>17138.870842705328</v>
      </c>
      <c r="AE205" s="12">
        <f>$AP205*AC205/(Calculations!$D$27^(A205-1+Calculations!$B$6/30))</f>
        <v>776.73217777641378</v>
      </c>
      <c r="AF205" s="12">
        <f>IF(AE205=0,0,SUM(AE205:AE$903)*AC205/AE205)</f>
        <v>463875.91738641605</v>
      </c>
      <c r="AH205" s="164">
        <f>VLOOKUP(E205,Rates2,5)*VLOOKUP(E205,Mort_Imp_Retirees,C205-'Mort Imp Cume'!$C$4+2)</f>
        <v>2.3282981601388986E-4</v>
      </c>
      <c r="AI205" s="16">
        <f t="shared" si="254"/>
        <v>0.99976717018398609</v>
      </c>
      <c r="AJ205" s="164">
        <f>VLOOKUP(F205,Rates2,6)*VLOOKUP(F205,Mort_Imp_Survivors,C205-'Mort Imp Cume'!$C$4+2)</f>
        <v>1.0275637133339839E-4</v>
      </c>
      <c r="AK205" s="16">
        <f t="shared" si="255"/>
        <v>0.99989724362866661</v>
      </c>
      <c r="AL205" s="164">
        <f>VLOOKUP(F205,Rates2,7)*VLOOKUP(F205,Mort_Imp_Survivors,C205-'Mort Imp Cume'!$C$4+2)</f>
        <v>1.6505050576413308E-4</v>
      </c>
      <c r="AM205" s="16">
        <f t="shared" si="256"/>
        <v>0.9998349494942359</v>
      </c>
      <c r="AN205" s="108">
        <f>PRODUCT(AI$4:AI204)</f>
        <v>0.97121291389194586</v>
      </c>
      <c r="AO205" s="16">
        <f>PRODUCT(AK$4:AK204)</f>
        <v>0.98560798031525143</v>
      </c>
      <c r="AP205" s="16">
        <f>PRODUCT(AM$4:AM204)</f>
        <v>0.9707932496945435</v>
      </c>
      <c r="AQ205" s="16">
        <f t="shared" si="257"/>
        <v>0.95723519851713101</v>
      </c>
      <c r="AR205" s="16">
        <f t="shared" si="258"/>
        <v>1.3977715374814901E-2</v>
      </c>
      <c r="AS205" s="16">
        <f t="shared" si="259"/>
        <v>2.2284999354278847E-4</v>
      </c>
      <c r="AT205" s="16">
        <f t="shared" si="260"/>
        <v>2.8201855292218643E-2</v>
      </c>
      <c r="AU205" s="16">
        <f t="shared" si="261"/>
        <v>5.8523081583543995E-4</v>
      </c>
      <c r="AV205" s="16">
        <f t="shared" si="262"/>
        <v>2.2612732405177561E-4</v>
      </c>
      <c r="AW205" s="30">
        <f>(SUMPRODUCT(AV$5:AV204,A$5:A204)+SUM(AV$5:AV204)*(Calculations!$B$6/30-0.5)+AV$4*Calculations!$B$6/30/2)/SUM(AV$4:AV204)</f>
        <v>116.8644468704812</v>
      </c>
      <c r="AX205" s="16"/>
      <c r="AY205" s="12"/>
      <c r="AZ205" s="12"/>
    </row>
    <row r="206" spans="1:52" x14ac:dyDescent="0.25">
      <c r="A206">
        <f t="shared" si="250"/>
        <v>202</v>
      </c>
      <c r="B206" t="str">
        <f t="shared" si="189"/>
        <v>November</v>
      </c>
      <c r="C206">
        <f t="shared" si="245"/>
        <v>2041</v>
      </c>
      <c r="D206">
        <f t="shared" si="191"/>
        <v>204111</v>
      </c>
      <c r="E206">
        <f t="shared" ref="E206:F206" si="272">E194+1</f>
        <v>58</v>
      </c>
      <c r="F206">
        <f t="shared" si="272"/>
        <v>56</v>
      </c>
      <c r="G206" s="12">
        <f>G205*IF($B206="January",1+IF(C206&gt;Personal!$L$18+1,Calculations!$B$22,Calculations!$B$21),1)</f>
        <v>3688.6343927998732</v>
      </c>
      <c r="H206" s="12">
        <f>IF(AND(Career!$F$15="Yes",$E206=62,$E205=61),G206,H205*IF($B206="January",(1+IF(C206&gt;Personal!$L$18+1,Calculations!$C$22,Calculations!$C$21)),1))</f>
        <v>3688.6343927998732</v>
      </c>
      <c r="I206" s="12">
        <f>H206*(1-'Retiree Assumptions'!$F$8)</f>
        <v>2877.1348263839013</v>
      </c>
      <c r="J206" s="12">
        <f>I206/(Calculations!$C$27^($A206-1+Calculations!$B$6/30))</f>
        <v>1715.3575465633594</v>
      </c>
      <c r="K206" s="23">
        <f t="shared" si="247"/>
        <v>1665.589511952543</v>
      </c>
      <c r="L206" s="12">
        <f>L205*IF($B206="January",(1+IF(C206&gt;Personal!$L$18+1,Calculations!$B$22,Calculations!$B$21)),1)</f>
        <v>2028.7489160399298</v>
      </c>
      <c r="M206" s="12">
        <f>IF(AND(Career!$F$15="Yes",$E206=62,$E205=61),L206,M205*IF($B206="January",(1+IF(C206&gt;Personal!$L$18+1,Calculations!$C$22,Calculations!$C$21)),1))</f>
        <v>2028.7489160399298</v>
      </c>
      <c r="N206" s="12">
        <f>M206*(1-'Retiree Assumptions'!$F$10)</f>
        <v>1785.2990461151383</v>
      </c>
      <c r="O206" s="12">
        <f>N206/(Calculations!$C$27^$AW206)/(Calculations!$D$27^($A206-1-$AW206+Calculations!$B$6/30))</f>
        <v>1035.784058287783</v>
      </c>
      <c r="P206" s="23">
        <f t="shared" si="248"/>
        <v>29.437035300893914</v>
      </c>
      <c r="Q206" s="12">
        <f>IF(OR(A206&lt;=360,$E206&lt;70),Q205*IF($B206="January",(1+IF(C206&gt;Personal!$L$18+1,Calculations!$B$22,Calculations!$B$21)),1),0)</f>
        <v>239.76123553199176</v>
      </c>
      <c r="R206" s="12">
        <f>IF(OR(A206&lt;=360,$E206&lt;70),IF(AND(Career!$F$15="Yes",$E206=62,$E205=61),Q206,R205*IF($B206="January",(1+IF(C206&gt;Personal!$L$18+1,Calculations!$C$22,Calculations!$C$21)),1)),0)</f>
        <v>239.76123553199176</v>
      </c>
      <c r="S206" s="12">
        <f>R206*(1-'Retiree Assumptions'!$F$8)</f>
        <v>187.01376371495357</v>
      </c>
      <c r="T206" s="12">
        <f>S206/(Calculations!$C$27^($A206-1+Calculations!$B$6/30))</f>
        <v>111.49824052661836</v>
      </c>
      <c r="U206" s="23">
        <f t="shared" si="249"/>
        <v>106.69422583096268</v>
      </c>
      <c r="W206">
        <f t="shared" si="204"/>
        <v>6</v>
      </c>
      <c r="X206">
        <f t="shared" si="264"/>
        <v>2041</v>
      </c>
      <c r="Y206">
        <f t="shared" si="265"/>
        <v>58</v>
      </c>
      <c r="Z206">
        <f t="shared" si="252"/>
        <v>56</v>
      </c>
      <c r="AA206" s="12">
        <f>S206*12*Subsidy!$I$15/Subsidy!$I$14</f>
        <v>1795.332131663554</v>
      </c>
      <c r="AB206" s="12">
        <f>SUM(S$5:S206)*Subsidy!$I$15/Subsidy!$I$14</f>
        <v>24989.806387233835</v>
      </c>
      <c r="AC206" s="12">
        <f>N206*Subsidy!$E$15/Subsidy!$E$14</f>
        <v>1428.2392368921107</v>
      </c>
      <c r="AD206" s="12">
        <f t="shared" si="253"/>
        <v>17138.870842705328</v>
      </c>
      <c r="AE206" s="12">
        <f>$AP206*AC206/(Calculations!$D$27^(A206-1+Calculations!$B$6/30))</f>
        <v>774.36834027012367</v>
      </c>
      <c r="AF206" s="12">
        <f>IF(AE206=0,0,SUM(AE206:AE$903)*AC206/AE206)</f>
        <v>463859.34635631717</v>
      </c>
      <c r="AH206" s="164">
        <f>VLOOKUP(E206,Rates2,5)*VLOOKUP(E206,Mort_Imp_Retirees,C206-'Mort Imp Cume'!$C$4+2)</f>
        <v>2.3282981601388986E-4</v>
      </c>
      <c r="AI206" s="16">
        <f t="shared" si="254"/>
        <v>0.99976717018398609</v>
      </c>
      <c r="AJ206" s="164">
        <f>VLOOKUP(F206,Rates2,6)*VLOOKUP(F206,Mort_Imp_Survivors,C206-'Mort Imp Cume'!$C$4+2)</f>
        <v>1.0275637133339839E-4</v>
      </c>
      <c r="AK206" s="16">
        <f t="shared" si="255"/>
        <v>0.99989724362866661</v>
      </c>
      <c r="AL206" s="164">
        <f>VLOOKUP(F206,Rates2,7)*VLOOKUP(F206,Mort_Imp_Survivors,C206-'Mort Imp Cume'!$C$4+2)</f>
        <v>1.6505050576413308E-4</v>
      </c>
      <c r="AM206" s="16">
        <f t="shared" si="256"/>
        <v>0.9998349494942359</v>
      </c>
      <c r="AN206" s="108">
        <f>PRODUCT(AI$4:AI205)</f>
        <v>0.97098678656789406</v>
      </c>
      <c r="AO206" s="16">
        <f>PRODUCT(AK$4:AK205)</f>
        <v>0.98550670281563701</v>
      </c>
      <c r="AP206" s="16">
        <f>PRODUCT(AM$4:AM205)</f>
        <v>0.97063301977768901</v>
      </c>
      <c r="AQ206" s="16">
        <f t="shared" si="257"/>
        <v>0.95691398650807591</v>
      </c>
      <c r="AR206" s="16">
        <f t="shared" si="258"/>
        <v>1.4072800059818123E-2</v>
      </c>
      <c r="AS206" s="16">
        <f t="shared" si="259"/>
        <v>2.2277521349473478E-4</v>
      </c>
      <c r="AT206" s="16">
        <f t="shared" si="260"/>
        <v>2.8420050555281965E-2</v>
      </c>
      <c r="AU206" s="16">
        <f t="shared" si="261"/>
        <v>5.9316287682400354E-4</v>
      </c>
      <c r="AV206" s="16">
        <f t="shared" si="262"/>
        <v>2.2607467486852092E-4</v>
      </c>
      <c r="AW206" s="30">
        <f>(SUMPRODUCT(AV$5:AV205,A$5:A205)+SUM(AV$5:AV205)*(Calculations!$B$6/30-0.5)+AV$4*Calculations!$B$6/30/2)/SUM(AV$4:AV205)</f>
        <v>117.52409152492827</v>
      </c>
      <c r="AX206" s="16"/>
      <c r="AY206" s="12"/>
      <c r="AZ206" s="12"/>
    </row>
    <row r="207" spans="1:52" x14ac:dyDescent="0.25">
      <c r="A207">
        <f t="shared" si="250"/>
        <v>203</v>
      </c>
      <c r="B207" t="str">
        <f t="shared" si="189"/>
        <v>December</v>
      </c>
      <c r="C207">
        <f t="shared" si="245"/>
        <v>2041</v>
      </c>
      <c r="D207">
        <f t="shared" si="191"/>
        <v>204112</v>
      </c>
      <c r="E207">
        <f t="shared" ref="E207:F207" si="273">E195+1</f>
        <v>58</v>
      </c>
      <c r="F207">
        <f t="shared" si="273"/>
        <v>56</v>
      </c>
      <c r="G207" s="12">
        <f>G206*IF($B207="January",1+IF(C207&gt;Personal!$L$18+1,Calculations!$B$22,Calculations!$B$21),1)</f>
        <v>3688.6343927998732</v>
      </c>
      <c r="H207" s="12">
        <f>IF(AND(Career!$F$15="Yes",$E207=62,$E206=61),G207,H206*IF($B207="January",(1+IF(C207&gt;Personal!$L$18+1,Calculations!$C$22,Calculations!$C$21)),1))</f>
        <v>3688.6343927998732</v>
      </c>
      <c r="I207" s="12">
        <f>H207*(1-'Retiree Assumptions'!$F$8)</f>
        <v>2877.1348263839013</v>
      </c>
      <c r="J207" s="12">
        <f>I207/(Calculations!$C$27^($A207-1+Calculations!$B$6/30))</f>
        <v>1710.9713949758579</v>
      </c>
      <c r="K207" s="23">
        <f t="shared" si="247"/>
        <v>1660.9438094153668</v>
      </c>
      <c r="L207" s="12">
        <f>L206*IF($B207="January",(1+IF(C207&gt;Personal!$L$18+1,Calculations!$B$22,Calculations!$B$21)),1)</f>
        <v>2028.7489160399298</v>
      </c>
      <c r="M207" s="12">
        <f>IF(AND(Career!$F$15="Yes",$E207=62,$E206=61),L207,M206*IF($B207="January",(1+IF(C207&gt;Personal!$L$18+1,Calculations!$C$22,Calculations!$C$21)),1))</f>
        <v>2028.7489160399298</v>
      </c>
      <c r="N207" s="12">
        <f>M207*(1-'Retiree Assumptions'!$F$10)</f>
        <v>1785.2990461151383</v>
      </c>
      <c r="O207" s="12">
        <f>N207/(Calculations!$C$27^$AW207)/(Calculations!$D$27^($A207-1-$AW207+Calculations!$B$6/30))</f>
        <v>1033.0212569417347</v>
      </c>
      <c r="P207" s="23">
        <f t="shared" si="248"/>
        <v>29.583802240053263</v>
      </c>
      <c r="Q207" s="12">
        <f>IF(OR(A207&lt;=360,$E207&lt;70),Q206*IF($B207="January",(1+IF(C207&gt;Personal!$L$18+1,Calculations!$B$22,Calculations!$B$21)),1),0)</f>
        <v>239.76123553199176</v>
      </c>
      <c r="R207" s="12">
        <f>IF(OR(A207&lt;=360,$E207&lt;70),IF(AND(Career!$F$15="Yes",$E207=62,$E206=61),Q207,R206*IF($B207="January",(1+IF(C207&gt;Personal!$L$18+1,Calculations!$C$22,Calculations!$C$21)),1)),0)</f>
        <v>239.76123553199176</v>
      </c>
      <c r="S207" s="12">
        <f>R207*(1-'Retiree Assumptions'!$F$8)</f>
        <v>187.01376371495357</v>
      </c>
      <c r="T207" s="12">
        <f>S207/(Calculations!$C$27^($A207-1+Calculations!$B$6/30))</f>
        <v>111.21314067343076</v>
      </c>
      <c r="U207" s="23">
        <f t="shared" si="249"/>
        <v>106.38569878483652</v>
      </c>
      <c r="W207">
        <f t="shared" si="204"/>
        <v>6</v>
      </c>
      <c r="X207">
        <f t="shared" si="264"/>
        <v>2041</v>
      </c>
      <c r="Y207">
        <f t="shared" si="265"/>
        <v>58</v>
      </c>
      <c r="Z207">
        <f t="shared" si="252"/>
        <v>56</v>
      </c>
      <c r="AA207" s="12">
        <f>S207*12*Subsidy!$I$15/Subsidy!$I$14</f>
        <v>1795.332131663554</v>
      </c>
      <c r="AB207" s="12">
        <f>SUM(S$5:S207)*Subsidy!$I$15/Subsidy!$I$14</f>
        <v>25139.417398205795</v>
      </c>
      <c r="AC207" s="12">
        <f>N207*Subsidy!$E$15/Subsidy!$E$14</f>
        <v>1428.2392368921107</v>
      </c>
      <c r="AD207" s="12">
        <f t="shared" si="253"/>
        <v>17138.870842705328</v>
      </c>
      <c r="AE207" s="12">
        <f>$AP207*AC207/(Calculations!$D$27^(A207-1+Calculations!$B$6/30))</f>
        <v>772.01169665629209</v>
      </c>
      <c r="AF207" s="12">
        <f>IF(AE207=0,0,SUM(AE207:AE$903)*AC207/AE207)</f>
        <v>463842.72474147682</v>
      </c>
      <c r="AH207" s="164">
        <f>VLOOKUP(E207,Rates2,5)*VLOOKUP(E207,Mort_Imp_Retirees,C207-'Mort Imp Cume'!$C$4+2)</f>
        <v>2.3282981601388986E-4</v>
      </c>
      <c r="AI207" s="16">
        <f t="shared" si="254"/>
        <v>0.99976717018398609</v>
      </c>
      <c r="AJ207" s="164">
        <f>VLOOKUP(F207,Rates2,6)*VLOOKUP(F207,Mort_Imp_Survivors,C207-'Mort Imp Cume'!$C$4+2)</f>
        <v>1.0275637133339839E-4</v>
      </c>
      <c r="AK207" s="16">
        <f t="shared" si="255"/>
        <v>0.99989724362866661</v>
      </c>
      <c r="AL207" s="164">
        <f>VLOOKUP(F207,Rates2,7)*VLOOKUP(F207,Mort_Imp_Survivors,C207-'Mort Imp Cume'!$C$4+2)</f>
        <v>1.6505050576413308E-4</v>
      </c>
      <c r="AM207" s="16">
        <f t="shared" si="256"/>
        <v>0.9998349494942359</v>
      </c>
      <c r="AN207" s="108">
        <f>PRODUCT(AI$4:AI206)</f>
        <v>0.97076071189302549</v>
      </c>
      <c r="AO207" s="16">
        <f>PRODUCT(AK$4:AK206)</f>
        <v>0.98540543572293093</v>
      </c>
      <c r="AP207" s="16">
        <f>PRODUCT(AM$4:AM206)</f>
        <v>0.97047281630686333</v>
      </c>
      <c r="AQ207" s="16">
        <f t="shared" si="257"/>
        <v>0.95659288228564943</v>
      </c>
      <c r="AR207" s="16">
        <f t="shared" si="258"/>
        <v>1.4167829607376085E-2</v>
      </c>
      <c r="AS207" s="16">
        <f t="shared" si="259"/>
        <v>2.2270045854004325E-4</v>
      </c>
      <c r="AT207" s="16">
        <f t="shared" si="260"/>
        <v>2.8638135025058707E-2</v>
      </c>
      <c r="AU207" s="16">
        <f t="shared" si="261"/>
        <v>6.0115308191577982E-4</v>
      </c>
      <c r="AV207" s="16">
        <f t="shared" si="262"/>
        <v>2.2602203794356586E-4</v>
      </c>
      <c r="AW207" s="30">
        <f>(SUMPRODUCT(AV$5:AV206,A$5:A206)+SUM(AV$5:AV206)*(Calculations!$B$6/30-0.5)+AV$4*Calculations!$B$6/30/2)/SUM(AV$4:AV206)</f>
        <v>118.1811150752238</v>
      </c>
      <c r="AX207" s="16"/>
      <c r="AY207" s="12"/>
      <c r="AZ207" s="12"/>
    </row>
    <row r="208" spans="1:52" x14ac:dyDescent="0.25">
      <c r="A208">
        <f t="shared" si="250"/>
        <v>204</v>
      </c>
      <c r="B208" t="str">
        <f t="shared" ref="B208:B271" si="274">B196</f>
        <v>January</v>
      </c>
      <c r="C208">
        <f t="shared" si="245"/>
        <v>2042</v>
      </c>
      <c r="D208">
        <f t="shared" si="191"/>
        <v>204201</v>
      </c>
      <c r="E208">
        <f t="shared" ref="E208:F208" si="275">E196+1</f>
        <v>59</v>
      </c>
      <c r="F208">
        <f t="shared" si="275"/>
        <v>57</v>
      </c>
      <c r="G208" s="12">
        <f>G207*IF($B208="January",1+IF(C208&gt;Personal!$L$18+1,Calculations!$B$22,Calculations!$B$21),1)</f>
        <v>3780.8502526198699</v>
      </c>
      <c r="H208" s="12">
        <f>IF(AND(Career!$F$15="Yes",$E208=62,$E207=61),G208,H207*IF($B208="January",(1+IF(C208&gt;Personal!$L$18+1,Calculations!$C$22,Calculations!$C$21)),1))</f>
        <v>3780.8502526198699</v>
      </c>
      <c r="I208" s="12">
        <f>H208*(1-'Retiree Assumptions'!$F$8)</f>
        <v>2949.0631970434988</v>
      </c>
      <c r="J208" s="12">
        <f>I208/(Calculations!$C$27^($A208-1+Calculations!$B$6/30))</f>
        <v>1749.261370201132</v>
      </c>
      <c r="K208" s="23">
        <f t="shared" si="247"/>
        <v>1697.7188414036311</v>
      </c>
      <c r="L208" s="12">
        <f>L207*IF($B208="January",(1+IF(C208&gt;Personal!$L$18+1,Calculations!$B$22,Calculations!$B$21)),1)</f>
        <v>2079.4676389409278</v>
      </c>
      <c r="M208" s="12">
        <f>IF(AND(Career!$F$15="Yes",$E208=62,$E207=61),L208,M207*IF($B208="January",(1+IF(C208&gt;Personal!$L$18+1,Calculations!$C$22,Calculations!$C$21)),1))</f>
        <v>2079.4676389409278</v>
      </c>
      <c r="N208" s="12">
        <f>M208*(1-'Retiree Assumptions'!$F$10)</f>
        <v>1829.9315222680166</v>
      </c>
      <c r="O208" s="12">
        <f>N208/(Calculations!$C$27^$AW208)/(Calculations!$D$27^($A208-1-$AW208+Calculations!$B$6/30))</f>
        <v>1056.02159813301</v>
      </c>
      <c r="P208" s="23">
        <f t="shared" si="248"/>
        <v>30.472674072719553</v>
      </c>
      <c r="Q208" s="12">
        <f>IF(OR(A208&lt;=360,$E208&lt;70),Q207*IF($B208="January",(1+IF(C208&gt;Personal!$L$18+1,Calculations!$B$22,Calculations!$B$21)),1),0)</f>
        <v>245.75526642029152</v>
      </c>
      <c r="R208" s="12">
        <f>IF(OR(A208&lt;=360,$E208&lt;70),IF(AND(Career!$F$15="Yes",$E208=62,$E207=61),Q208,R207*IF($B208="January",(1+IF(C208&gt;Personal!$L$18+1,Calculations!$C$22,Calculations!$C$21)),1)),0)</f>
        <v>245.75526642029152</v>
      </c>
      <c r="S208" s="12">
        <f>R208*(1-'Retiree Assumptions'!$F$8)</f>
        <v>191.68910780782738</v>
      </c>
      <c r="T208" s="12">
        <f>S208/(Calculations!$C$27^($A208-1+Calculations!$B$6/30))</f>
        <v>113.70198906307355</v>
      </c>
      <c r="U208" s="23">
        <f t="shared" si="249"/>
        <v>108.73001550211202</v>
      </c>
      <c r="W208">
        <f t="shared" si="204"/>
        <v>6</v>
      </c>
      <c r="X208">
        <f t="shared" si="264"/>
        <v>2042</v>
      </c>
      <c r="Y208">
        <f t="shared" si="265"/>
        <v>59</v>
      </c>
      <c r="Z208">
        <f t="shared" si="252"/>
        <v>57</v>
      </c>
      <c r="AA208" s="12">
        <f>S208*12*Subsidy!$I$15/Subsidy!$I$14</f>
        <v>1840.2154349551429</v>
      </c>
      <c r="AB208" s="12">
        <f>SUM(S$5:S208)*Subsidy!$I$15/Subsidy!$I$14</f>
        <v>25292.768684452054</v>
      </c>
      <c r="AC208" s="12">
        <f>N208*Subsidy!$E$15/Subsidy!$E$14</f>
        <v>1463.9452178144134</v>
      </c>
      <c r="AD208" s="12">
        <f t="shared" si="253"/>
        <v>17567.342613772962</v>
      </c>
      <c r="AE208" s="12">
        <f>$AP208*AC208/(Calculations!$D$27^(A208-1+Calculations!$B$6/30))</f>
        <v>788.90378066770973</v>
      </c>
      <c r="AF208" s="12">
        <f>IF(AE208=0,0,SUM(AE208:AE$903)*AC208/AE208)</f>
        <v>463826.05238747952</v>
      </c>
      <c r="AH208" s="164">
        <f>VLOOKUP(E208,Rates2,5)*VLOOKUP(E208,Mort_Imp_Retirees,C208-'Mort Imp Cume'!$C$4+2)</f>
        <v>2.5611407110291787E-4</v>
      </c>
      <c r="AI208" s="16">
        <f t="shared" si="254"/>
        <v>0.99974388592889707</v>
      </c>
      <c r="AJ208" s="164">
        <f>VLOOKUP(F208,Rates2,6)*VLOOKUP(F208,Mort_Imp_Survivors,C208-'Mort Imp Cume'!$C$4+2)</f>
        <v>1.1075748129893957E-4</v>
      </c>
      <c r="AK208" s="16">
        <f t="shared" si="255"/>
        <v>0.99988924251870104</v>
      </c>
      <c r="AL208" s="164">
        <f>VLOOKUP(F208,Rates2,7)*VLOOKUP(F208,Mort_Imp_Survivors,C208-'Mort Imp Cume'!$C$4+2)</f>
        <v>1.6131875135140869E-4</v>
      </c>
      <c r="AM208" s="16">
        <f t="shared" si="256"/>
        <v>0.99983868124864861</v>
      </c>
      <c r="AN208" s="108">
        <f>PRODUCT(AI$4:AI207)</f>
        <v>0.97053468985508184</v>
      </c>
      <c r="AO208" s="16">
        <f>PRODUCT(AK$4:AK207)</f>
        <v>0.98530417903606382</v>
      </c>
      <c r="AP208" s="16">
        <f>PRODUCT(AM$4:AM207)</f>
        <v>0.97031263927770162</v>
      </c>
      <c r="AQ208" s="16">
        <f t="shared" si="257"/>
        <v>0.95627188581368228</v>
      </c>
      <c r="AR208" s="16">
        <f t="shared" si="258"/>
        <v>1.426280404139961E-2</v>
      </c>
      <c r="AS208" s="16">
        <f t="shared" si="259"/>
        <v>2.448875596232792E-4</v>
      </c>
      <c r="AT208" s="16">
        <f t="shared" si="260"/>
        <v>2.8856108744928721E-2</v>
      </c>
      <c r="AU208" s="16">
        <f t="shared" si="261"/>
        <v>6.0920139998939249E-4</v>
      </c>
      <c r="AV208" s="16">
        <f t="shared" si="262"/>
        <v>2.4856759056539275E-4</v>
      </c>
      <c r="AW208" s="30">
        <f>(SUMPRODUCT(AV$5:AV207,A$5:A207)+SUM(AV$5:AV207)*(Calculations!$B$6/30-0.5)+AV$4*Calculations!$B$6/30/2)/SUM(AV$4:AV207)</f>
        <v>118.83557783671952</v>
      </c>
      <c r="AX208" s="16"/>
      <c r="AY208" s="12"/>
      <c r="AZ208" s="12"/>
    </row>
    <row r="209" spans="1:52" x14ac:dyDescent="0.25">
      <c r="A209">
        <f t="shared" si="250"/>
        <v>205</v>
      </c>
      <c r="B209" t="str">
        <f t="shared" si="274"/>
        <v>February</v>
      </c>
      <c r="C209">
        <f t="shared" si="245"/>
        <v>2042</v>
      </c>
      <c r="D209">
        <f t="shared" ref="D209:D272" si="276">D197+100</f>
        <v>204202</v>
      </c>
      <c r="E209">
        <f t="shared" ref="E209:F209" si="277">E197+1</f>
        <v>59</v>
      </c>
      <c r="F209">
        <f t="shared" si="277"/>
        <v>57</v>
      </c>
      <c r="G209" s="12">
        <f>G208*IF($B209="January",1+IF(C209&gt;Personal!$L$18+1,Calculations!$B$22,Calculations!$B$21),1)</f>
        <v>3780.8502526198699</v>
      </c>
      <c r="H209" s="12">
        <f>IF(AND(Career!$F$15="Yes",$E209=62,$E208=61),G209,H208*IF($B209="January",(1+IF(C209&gt;Personal!$L$18+1,Calculations!$C$22,Calculations!$C$21)),1))</f>
        <v>3780.8502526198699</v>
      </c>
      <c r="I209" s="12">
        <f>H209*(1-'Retiree Assumptions'!$F$8)</f>
        <v>2949.0631970434988</v>
      </c>
      <c r="J209" s="12">
        <f>I209/(Calculations!$C$27^($A209-1+Calculations!$B$6/30))</f>
        <v>1744.7885268856178</v>
      </c>
      <c r="K209" s="23">
        <f t="shared" si="247"/>
        <v>1692.9440939234642</v>
      </c>
      <c r="L209" s="12">
        <f>L208*IF($B209="January",(1+IF(C209&gt;Personal!$L$18+1,Calculations!$B$22,Calculations!$B$21)),1)</f>
        <v>2079.4676389409278</v>
      </c>
      <c r="M209" s="12">
        <f>IF(AND(Career!$F$15="Yes",$E209=62,$E208=61),L209,M208*IF($B209="January",(1+IF(C209&gt;Personal!$L$18+1,Calculations!$C$22,Calculations!$C$21)),1))</f>
        <v>2079.4676389409278</v>
      </c>
      <c r="N209" s="12">
        <f>M209*(1-'Retiree Assumptions'!$F$10)</f>
        <v>1829.9315222680166</v>
      </c>
      <c r="O209" s="12">
        <f>N209/(Calculations!$C$27^$AW209)/(Calculations!$D$27^($A209-1-$AW209+Calculations!$B$6/30))</f>
        <v>1053.2250646399632</v>
      </c>
      <c r="P209" s="23">
        <f t="shared" si="248"/>
        <v>30.644995918168668</v>
      </c>
      <c r="Q209" s="12">
        <f>IF(OR(A209&lt;=360,$E209&lt;70),Q208*IF($B209="January",(1+IF(C209&gt;Personal!$L$18+1,Calculations!$B$22,Calculations!$B$21)),1),0)</f>
        <v>245.75526642029152</v>
      </c>
      <c r="R209" s="12">
        <f>IF(OR(A209&lt;=360,$E209&lt;70),IF(AND(Career!$F$15="Yes",$E209=62,$E208=61),Q209,R208*IF($B209="January",(1+IF(C209&gt;Personal!$L$18+1,Calculations!$C$22,Calculations!$C$21)),1)),0)</f>
        <v>245.75526642029152</v>
      </c>
      <c r="S209" s="12">
        <f>R209*(1-'Retiree Assumptions'!$F$8)</f>
        <v>191.68910780782738</v>
      </c>
      <c r="T209" s="12">
        <f>S209/(Calculations!$C$27^($A209-1+Calculations!$B$6/30))</f>
        <v>113.41125424756514</v>
      </c>
      <c r="U209" s="23">
        <f t="shared" si="249"/>
        <v>108.41220909683342</v>
      </c>
      <c r="W209">
        <f t="shared" si="204"/>
        <v>6</v>
      </c>
      <c r="X209">
        <f t="shared" si="264"/>
        <v>2042</v>
      </c>
      <c r="Y209">
        <f t="shared" si="265"/>
        <v>59</v>
      </c>
      <c r="Z209">
        <f t="shared" si="252"/>
        <v>57</v>
      </c>
      <c r="AA209" s="12">
        <f>S209*12*Subsidy!$I$15/Subsidy!$I$14</f>
        <v>1840.2154349551429</v>
      </c>
      <c r="AB209" s="12">
        <f>SUM(S$5:S209)*Subsidy!$I$15/Subsidy!$I$14</f>
        <v>25446.119970698317</v>
      </c>
      <c r="AC209" s="12">
        <f>N209*Subsidy!$E$15/Subsidy!$E$14</f>
        <v>1463.9452178144134</v>
      </c>
      <c r="AD209" s="12">
        <f t="shared" si="253"/>
        <v>17567.342613772962</v>
      </c>
      <c r="AE209" s="12">
        <f>$AP209*AC209/(Calculations!$D$27^(A209-1+Calculations!$B$6/30))</f>
        <v>786.50583670979972</v>
      </c>
      <c r="AF209" s="12">
        <f>IF(AE209=0,0,SUM(AE209:AE$903)*AC209/AE209)</f>
        <v>463771.7831943112</v>
      </c>
      <c r="AH209" s="164">
        <f>VLOOKUP(E209,Rates2,5)*VLOOKUP(E209,Mort_Imp_Retirees,C209-'Mort Imp Cume'!$C$4+2)</f>
        <v>2.5611407110291787E-4</v>
      </c>
      <c r="AI209" s="16">
        <f t="shared" si="254"/>
        <v>0.99974388592889707</v>
      </c>
      <c r="AJ209" s="164">
        <f>VLOOKUP(F209,Rates2,6)*VLOOKUP(F209,Mort_Imp_Survivors,C209-'Mort Imp Cume'!$C$4+2)</f>
        <v>1.1075748129893957E-4</v>
      </c>
      <c r="AK209" s="16">
        <f t="shared" si="255"/>
        <v>0.99988924251870104</v>
      </c>
      <c r="AL209" s="164">
        <f>VLOOKUP(F209,Rates2,7)*VLOOKUP(F209,Mort_Imp_Survivors,C209-'Mort Imp Cume'!$C$4+2)</f>
        <v>1.6131875135140869E-4</v>
      </c>
      <c r="AM209" s="16">
        <f t="shared" si="256"/>
        <v>0.99983868124864861</v>
      </c>
      <c r="AN209" s="108">
        <f>PRODUCT(AI$4:AI208)</f>
        <v>0.97028612226451649</v>
      </c>
      <c r="AO209" s="16">
        <f>PRODUCT(AK$4:AK208)</f>
        <v>0.98519504922688039</v>
      </c>
      <c r="AP209" s="16">
        <f>PRODUCT(AM$4:AM208)</f>
        <v>0.97015610965431287</v>
      </c>
      <c r="AQ209" s="16">
        <f t="shared" si="257"/>
        <v>0.95592108398854925</v>
      </c>
      <c r="AR209" s="16">
        <f t="shared" si="258"/>
        <v>1.4365038275967279E-2</v>
      </c>
      <c r="AS209" s="16">
        <f t="shared" si="259"/>
        <v>2.4479772429073139E-4</v>
      </c>
      <c r="AT209" s="16">
        <f t="shared" si="260"/>
        <v>2.9096341273120406E-2</v>
      </c>
      <c r="AU209" s="16">
        <f t="shared" si="261"/>
        <v>6.1753646236306636E-4</v>
      </c>
      <c r="AV209" s="16">
        <f t="shared" si="262"/>
        <v>2.4850392890782882E-4</v>
      </c>
      <c r="AW209" s="30">
        <f>(SUMPRODUCT(AV$5:AV208,A$5:A208)+SUM(AV$5:AV208)*(Calculations!$B$6/30-0.5)+AV$4*Calculations!$B$6/30/2)/SUM(AV$4:AV208)</f>
        <v>119.55219245039802</v>
      </c>
      <c r="AX209" s="16"/>
      <c r="AY209" s="12"/>
      <c r="AZ209" s="12"/>
    </row>
    <row r="210" spans="1:52" x14ac:dyDescent="0.25">
      <c r="A210">
        <f t="shared" si="250"/>
        <v>206</v>
      </c>
      <c r="B210" t="str">
        <f t="shared" si="274"/>
        <v>March</v>
      </c>
      <c r="C210">
        <f t="shared" si="245"/>
        <v>2042</v>
      </c>
      <c r="D210">
        <f t="shared" si="276"/>
        <v>204203</v>
      </c>
      <c r="E210">
        <f t="shared" ref="E210:F210" si="278">E198+1</f>
        <v>59</v>
      </c>
      <c r="F210">
        <f t="shared" si="278"/>
        <v>57</v>
      </c>
      <c r="G210" s="12">
        <f>G209*IF($B210="January",1+IF(C210&gt;Personal!$L$18+1,Calculations!$B$22,Calculations!$B$21),1)</f>
        <v>3780.8502526198699</v>
      </c>
      <c r="H210" s="12">
        <f>IF(AND(Career!$F$15="Yes",$E210=62,$E209=61),G210,H209*IF($B210="January",(1+IF(C210&gt;Personal!$L$18+1,Calculations!$C$22,Calculations!$C$21)),1))</f>
        <v>3780.8502526198699</v>
      </c>
      <c r="I210" s="12">
        <f>H210*(1-'Retiree Assumptions'!$F$8)</f>
        <v>2949.0631970434988</v>
      </c>
      <c r="J210" s="12">
        <f>I210/(Calculations!$C$27^($A210-1+Calculations!$B$6/30))</f>
        <v>1740.3271205844153</v>
      </c>
      <c r="K210" s="23">
        <f t="shared" si="247"/>
        <v>1688.1827751765738</v>
      </c>
      <c r="L210" s="12">
        <f>L209*IF($B210="January",(1+IF(C210&gt;Personal!$L$18+1,Calculations!$B$22,Calculations!$B$21)),1)</f>
        <v>2079.4676389409278</v>
      </c>
      <c r="M210" s="12">
        <f>IF(AND(Career!$F$15="Yes",$E210=62,$E209=61),L210,M209*IF($B210="January",(1+IF(C210&gt;Personal!$L$18+1,Calculations!$C$22,Calculations!$C$21)),1))</f>
        <v>2079.4676389409278</v>
      </c>
      <c r="N210" s="12">
        <f>M210*(1-'Retiree Assumptions'!$F$10)</f>
        <v>1829.9315222680166</v>
      </c>
      <c r="O210" s="12">
        <f>N210/(Calculations!$C$27^$AW210)/(Calculations!$D$27^($A210-1-$AW210+Calculations!$B$6/30))</f>
        <v>1050.4346574871647</v>
      </c>
      <c r="P210" s="23">
        <f t="shared" si="248"/>
        <v>30.816018778124647</v>
      </c>
      <c r="Q210" s="12">
        <f>IF(OR(A210&lt;=360,$E210&lt;70),Q209*IF($B210="January",(1+IF(C210&gt;Personal!$L$18+1,Calculations!$B$22,Calculations!$B$21)),1),0)</f>
        <v>245.75526642029152</v>
      </c>
      <c r="R210" s="12">
        <f>IF(OR(A210&lt;=360,$E210&lt;70),IF(AND(Career!$F$15="Yes",$E210=62,$E209=61),Q210,R209*IF($B210="January",(1+IF(C210&gt;Personal!$L$18+1,Calculations!$C$22,Calculations!$C$21)),1)),0)</f>
        <v>245.75526642029152</v>
      </c>
      <c r="S210" s="12">
        <f>R210*(1-'Retiree Assumptions'!$F$8)</f>
        <v>191.68910780782738</v>
      </c>
      <c r="T210" s="12">
        <f>S210/(Calculations!$C$27^($A210-1+Calculations!$B$6/30))</f>
        <v>113.12126283798698</v>
      </c>
      <c r="U210" s="23">
        <f t="shared" si="249"/>
        <v>108.09533160626869</v>
      </c>
      <c r="W210">
        <f t="shared" si="204"/>
        <v>6</v>
      </c>
      <c r="X210">
        <f t="shared" si="264"/>
        <v>2042</v>
      </c>
      <c r="Y210">
        <f t="shared" si="265"/>
        <v>59</v>
      </c>
      <c r="Z210">
        <f t="shared" si="252"/>
        <v>57</v>
      </c>
      <c r="AA210" s="12">
        <f>S210*12*Subsidy!$I$15/Subsidy!$I$14</f>
        <v>1840.2154349551429</v>
      </c>
      <c r="AB210" s="12">
        <f>SUM(S$5:S210)*Subsidy!$I$15/Subsidy!$I$14</f>
        <v>25599.471256944576</v>
      </c>
      <c r="AC210" s="12">
        <f>N210*Subsidy!$E$15/Subsidy!$E$14</f>
        <v>1463.9452178144134</v>
      </c>
      <c r="AD210" s="12">
        <f t="shared" si="253"/>
        <v>17567.342613772962</v>
      </c>
      <c r="AE210" s="12">
        <f>$AP210*AC210/(Calculations!$D$27^(A210-1+Calculations!$B$6/30))</f>
        <v>784.11518151810697</v>
      </c>
      <c r="AF210" s="12">
        <f>IF(AE210=0,0,SUM(AE210:AE$903)*AC210/AE210)</f>
        <v>463717.34854212438</v>
      </c>
      <c r="AH210" s="164">
        <f>VLOOKUP(E210,Rates2,5)*VLOOKUP(E210,Mort_Imp_Retirees,C210-'Mort Imp Cume'!$C$4+2)</f>
        <v>2.5611407110291787E-4</v>
      </c>
      <c r="AI210" s="16">
        <f t="shared" si="254"/>
        <v>0.99974388592889707</v>
      </c>
      <c r="AJ210" s="164">
        <f>VLOOKUP(F210,Rates2,6)*VLOOKUP(F210,Mort_Imp_Survivors,C210-'Mort Imp Cume'!$C$4+2)</f>
        <v>1.1075748129893957E-4</v>
      </c>
      <c r="AK210" s="16">
        <f t="shared" si="255"/>
        <v>0.99988924251870104</v>
      </c>
      <c r="AL210" s="164">
        <f>VLOOKUP(F210,Rates2,7)*VLOOKUP(F210,Mort_Imp_Survivors,C210-'Mort Imp Cume'!$C$4+2)</f>
        <v>1.6131875135140869E-4</v>
      </c>
      <c r="AM210" s="16">
        <f t="shared" si="256"/>
        <v>0.99983868124864861</v>
      </c>
      <c r="AN210" s="108">
        <f>PRODUCT(AI$4:AI209)</f>
        <v>0.97003761833560864</v>
      </c>
      <c r="AO210" s="16">
        <f>PRODUCT(AK$4:AK209)</f>
        <v>0.98508593150463986</v>
      </c>
      <c r="AP210" s="16">
        <f>PRODUCT(AM$4:AM209)</f>
        <v>0.96999960528208751</v>
      </c>
      <c r="AQ210" s="16">
        <f t="shared" si="257"/>
        <v>0.95557041085267536</v>
      </c>
      <c r="AR210" s="16">
        <f t="shared" si="258"/>
        <v>1.4467207482933288E-2</v>
      </c>
      <c r="AS210" s="16">
        <f t="shared" si="259"/>
        <v>2.4470792191366313E-4</v>
      </c>
      <c r="AT210" s="16">
        <f t="shared" si="260"/>
        <v>2.9336445211968064E-2</v>
      </c>
      <c r="AU210" s="16">
        <f t="shared" si="261"/>
        <v>6.2593645242329382E-4</v>
      </c>
      <c r="AV210" s="16">
        <f t="shared" si="262"/>
        <v>2.4844028355491116E-4</v>
      </c>
      <c r="AW210" s="30">
        <f>(SUMPRODUCT(AV$5:AV209,A$5:A209)+SUM(AV$5:AV209)*(Calculations!$B$6/30-0.5)+AV$4*Calculations!$B$6/30/2)/SUM(AV$4:AV209)</f>
        <v>120.26503190676453</v>
      </c>
      <c r="AX210" s="16"/>
      <c r="AY210" s="12"/>
      <c r="AZ210" s="12"/>
    </row>
    <row r="211" spans="1:52" x14ac:dyDescent="0.25">
      <c r="A211">
        <f t="shared" si="250"/>
        <v>207</v>
      </c>
      <c r="B211" t="str">
        <f t="shared" si="274"/>
        <v>April</v>
      </c>
      <c r="C211">
        <f t="shared" si="245"/>
        <v>2042</v>
      </c>
      <c r="D211">
        <f t="shared" si="276"/>
        <v>204204</v>
      </c>
      <c r="E211">
        <f t="shared" ref="E211:F211" si="279">E199+1</f>
        <v>59</v>
      </c>
      <c r="F211">
        <f t="shared" si="279"/>
        <v>57</v>
      </c>
      <c r="G211" s="12">
        <f>G210*IF($B211="January",1+IF(C211&gt;Personal!$L$18+1,Calculations!$B$22,Calculations!$B$21),1)</f>
        <v>3780.8502526198699</v>
      </c>
      <c r="H211" s="12">
        <f>IF(AND(Career!$F$15="Yes",$E211=62,$E210=61),G211,H210*IF($B211="January",(1+IF(C211&gt;Personal!$L$18+1,Calculations!$C$22,Calculations!$C$21)),1))</f>
        <v>3780.8502526198699</v>
      </c>
      <c r="I211" s="12">
        <f>H211*(1-'Retiree Assumptions'!$F$8)</f>
        <v>2949.0631970434988</v>
      </c>
      <c r="J211" s="12">
        <f>I211/(Calculations!$C$27^($A211-1+Calculations!$B$6/30))</f>
        <v>1735.877122053196</v>
      </c>
      <c r="K211" s="23">
        <f t="shared" si="247"/>
        <v>1683.4348473953335</v>
      </c>
      <c r="L211" s="12">
        <f>L210*IF($B211="January",(1+IF(C211&gt;Personal!$L$18+1,Calculations!$B$22,Calculations!$B$21)),1)</f>
        <v>2079.4676389409278</v>
      </c>
      <c r="M211" s="12">
        <f>IF(AND(Career!$F$15="Yes",$E211=62,$E210=61),L211,M210*IF($B211="January",(1+IF(C211&gt;Personal!$L$18+1,Calculations!$C$22,Calculations!$C$21)),1))</f>
        <v>2079.4676389409278</v>
      </c>
      <c r="N211" s="12">
        <f>M211*(1-'Retiree Assumptions'!$F$10)</f>
        <v>1829.9315222680166</v>
      </c>
      <c r="O211" s="12">
        <f>N211/(Calculations!$C$27^$AW211)/(Calculations!$D$27^($A211-1-$AW211+Calculations!$B$6/30))</f>
        <v>1047.6503988334518</v>
      </c>
      <c r="P211" s="23">
        <f t="shared" si="248"/>
        <v>30.985748853549872</v>
      </c>
      <c r="Q211" s="12">
        <f>IF(OR(A211&lt;=360,$E211&lt;70),Q210*IF($B211="January",(1+IF(C211&gt;Personal!$L$18+1,Calculations!$B$22,Calculations!$B$21)),1),0)</f>
        <v>245.75526642029152</v>
      </c>
      <c r="R211" s="12">
        <f>IF(OR(A211&lt;=360,$E211&lt;70),IF(AND(Career!$F$15="Yes",$E211=62,$E210=61),Q211,R210*IF($B211="January",(1+IF(C211&gt;Personal!$L$18+1,Calculations!$C$22,Calculations!$C$21)),1)),0)</f>
        <v>245.75526642029152</v>
      </c>
      <c r="S211" s="12">
        <f>R211*(1-'Retiree Assumptions'!$F$8)</f>
        <v>191.68910780782738</v>
      </c>
      <c r="T211" s="12">
        <f>S211/(Calculations!$C$27^($A211-1+Calculations!$B$6/30))</f>
        <v>112.83201293345772</v>
      </c>
      <c r="U211" s="23">
        <f t="shared" si="249"/>
        <v>107.77938031529771</v>
      </c>
      <c r="W211">
        <f t="shared" si="204"/>
        <v>6</v>
      </c>
      <c r="X211">
        <f t="shared" si="264"/>
        <v>2042</v>
      </c>
      <c r="Y211">
        <f t="shared" si="265"/>
        <v>59</v>
      </c>
      <c r="Z211">
        <f t="shared" si="252"/>
        <v>57</v>
      </c>
      <c r="AA211" s="12">
        <f>S211*12*Subsidy!$I$15/Subsidy!$I$14</f>
        <v>1840.2154349551429</v>
      </c>
      <c r="AB211" s="12">
        <f>SUM(S$5:S211)*Subsidy!$I$15/Subsidy!$I$14</f>
        <v>25752.822543190839</v>
      </c>
      <c r="AC211" s="12">
        <f>N211*Subsidy!$E$15/Subsidy!$E$14</f>
        <v>1463.9452178144134</v>
      </c>
      <c r="AD211" s="12">
        <f t="shared" si="253"/>
        <v>17567.342613772962</v>
      </c>
      <c r="AE211" s="12">
        <f>$AP211*AC211/(Calculations!$D$27^(A211-1+Calculations!$B$6/30))</f>
        <v>781.7317929377715</v>
      </c>
      <c r="AF211" s="12">
        <f>IF(AE211=0,0,SUM(AE211:AE$903)*AC211/AE211)</f>
        <v>463662.74792645796</v>
      </c>
      <c r="AH211" s="164">
        <f>VLOOKUP(E211,Rates2,5)*VLOOKUP(E211,Mort_Imp_Retirees,C211-'Mort Imp Cume'!$C$4+2)</f>
        <v>2.5611407110291787E-4</v>
      </c>
      <c r="AI211" s="16">
        <f t="shared" si="254"/>
        <v>0.99974388592889707</v>
      </c>
      <c r="AJ211" s="164">
        <f>VLOOKUP(F211,Rates2,6)*VLOOKUP(F211,Mort_Imp_Survivors,C211-'Mort Imp Cume'!$C$4+2)</f>
        <v>1.1075748129893957E-4</v>
      </c>
      <c r="AK211" s="16">
        <f t="shared" si="255"/>
        <v>0.99988924251870104</v>
      </c>
      <c r="AL211" s="164">
        <f>VLOOKUP(F211,Rates2,7)*VLOOKUP(F211,Mort_Imp_Survivors,C211-'Mort Imp Cume'!$C$4+2)</f>
        <v>1.6131875135140869E-4</v>
      </c>
      <c r="AM211" s="16">
        <f t="shared" si="256"/>
        <v>0.99983868124864861</v>
      </c>
      <c r="AN211" s="108">
        <f>PRODUCT(AI$4:AI210)</f>
        <v>0.96978917805205367</v>
      </c>
      <c r="AO211" s="16">
        <f>PRODUCT(AK$4:AK210)</f>
        <v>0.98497682586800339</v>
      </c>
      <c r="AP211" s="16">
        <f>PRODUCT(AM$4:AM210)</f>
        <v>0.96984312615695201</v>
      </c>
      <c r="AQ211" s="16">
        <f t="shared" si="257"/>
        <v>0.95521986635885181</v>
      </c>
      <c r="AR211" s="16">
        <f t="shared" si="258"/>
        <v>1.4569311693201865E-2</v>
      </c>
      <c r="AS211" s="16">
        <f t="shared" si="259"/>
        <v>2.4461815247998496E-4</v>
      </c>
      <c r="AT211" s="16">
        <f t="shared" si="260"/>
        <v>2.9576420615171045E-2</v>
      </c>
      <c r="AU211" s="16">
        <f t="shared" si="261"/>
        <v>6.3440133277527927E-4</v>
      </c>
      <c r="AV211" s="16">
        <f t="shared" si="262"/>
        <v>2.4837665450246397E-4</v>
      </c>
      <c r="AW211" s="30">
        <f>(SUMPRODUCT(AV$5:AV210,A$5:A210)+SUM(AV$5:AV210)*(Calculations!$B$6/30-0.5)+AV$4*Calculations!$B$6/30/2)/SUM(AV$4:AV210)</f>
        <v>120.97418970334307</v>
      </c>
      <c r="AX211" s="16"/>
      <c r="AY211" s="12"/>
      <c r="AZ211" s="12"/>
    </row>
    <row r="212" spans="1:52" x14ac:dyDescent="0.25">
      <c r="A212">
        <f t="shared" si="250"/>
        <v>208</v>
      </c>
      <c r="B212" t="str">
        <f t="shared" si="274"/>
        <v>May</v>
      </c>
      <c r="C212">
        <f t="shared" si="245"/>
        <v>2042</v>
      </c>
      <c r="D212">
        <f t="shared" si="276"/>
        <v>204205</v>
      </c>
      <c r="E212">
        <f t="shared" ref="E212:F212" si="280">E200+1</f>
        <v>59</v>
      </c>
      <c r="F212">
        <f t="shared" si="280"/>
        <v>57</v>
      </c>
      <c r="G212" s="12">
        <f>G211*IF($B212="January",1+IF(C212&gt;Personal!$L$18+1,Calculations!$B$22,Calculations!$B$21),1)</f>
        <v>3780.8502526198699</v>
      </c>
      <c r="H212" s="12">
        <f>IF(AND(Career!$F$15="Yes",$E212=62,$E211=61),G212,H211*IF($B212="January",(1+IF(C212&gt;Personal!$L$18+1,Calculations!$C$22,Calculations!$C$21)),1))</f>
        <v>3780.8502526198699</v>
      </c>
      <c r="I212" s="12">
        <f>H212*(1-'Retiree Assumptions'!$F$8)</f>
        <v>2949.0631970434988</v>
      </c>
      <c r="J212" s="12">
        <f>I212/(Calculations!$C$27^($A212-1+Calculations!$B$6/30))</f>
        <v>1731.43850212241</v>
      </c>
      <c r="K212" s="23">
        <f t="shared" si="247"/>
        <v>1678.7002729183371</v>
      </c>
      <c r="L212" s="12">
        <f>L211*IF($B212="January",(1+IF(C212&gt;Personal!$L$18+1,Calculations!$B$22,Calculations!$B$21)),1)</f>
        <v>2079.4676389409278</v>
      </c>
      <c r="M212" s="12">
        <f>IF(AND(Career!$F$15="Yes",$E212=62,$E211=61),L212,M211*IF($B212="January",(1+IF(C212&gt;Personal!$L$18+1,Calculations!$C$22,Calculations!$C$21)),1))</f>
        <v>2079.4676389409278</v>
      </c>
      <c r="N212" s="12">
        <f>M212*(1-'Retiree Assumptions'!$F$10)</f>
        <v>1829.9315222680166</v>
      </c>
      <c r="O212" s="12">
        <f>N212/(Calculations!$C$27^$AW212)/(Calculations!$D$27^($A212-1-$AW212+Calculations!$B$6/30))</f>
        <v>1044.8723094611885</v>
      </c>
      <c r="P212" s="23">
        <f t="shared" si="248"/>
        <v>31.154192320279233</v>
      </c>
      <c r="Q212" s="12">
        <f>IF(OR(A212&lt;=360,$E212&lt;70),Q211*IF($B212="January",(1+IF(C212&gt;Personal!$L$18+1,Calculations!$B$22,Calculations!$B$21)),1),0)</f>
        <v>245.75526642029152</v>
      </c>
      <c r="R212" s="12">
        <f>IF(OR(A212&lt;=360,$E212&lt;70),IF(AND(Career!$F$15="Yes",$E212=62,$E211=61),Q212,R211*IF($B212="January",(1+IF(C212&gt;Personal!$L$18+1,Calculations!$C$22,Calculations!$C$21)),1)),0)</f>
        <v>245.75526642029152</v>
      </c>
      <c r="S212" s="12">
        <f>R212*(1-'Retiree Assumptions'!$F$8)</f>
        <v>191.68910780782738</v>
      </c>
      <c r="T212" s="12">
        <f>S212/(Calculations!$C$27^($A212-1+Calculations!$B$6/30))</f>
        <v>112.54350263795664</v>
      </c>
      <c r="U212" s="23">
        <f t="shared" si="249"/>
        <v>107.46435251673651</v>
      </c>
      <c r="W212">
        <f t="shared" si="204"/>
        <v>6</v>
      </c>
      <c r="X212">
        <f t="shared" si="264"/>
        <v>2042</v>
      </c>
      <c r="Y212">
        <f t="shared" si="265"/>
        <v>59</v>
      </c>
      <c r="Z212">
        <f t="shared" si="252"/>
        <v>57</v>
      </c>
      <c r="AA212" s="12">
        <f>S212*12*Subsidy!$I$15/Subsidy!$I$14</f>
        <v>1840.2154349551429</v>
      </c>
      <c r="AB212" s="12">
        <f>SUM(S$5:S212)*Subsidy!$I$15/Subsidy!$I$14</f>
        <v>25906.173829437099</v>
      </c>
      <c r="AC212" s="12">
        <f>N212*Subsidy!$E$15/Subsidy!$E$14</f>
        <v>1463.9452178144134</v>
      </c>
      <c r="AD212" s="12">
        <f t="shared" si="253"/>
        <v>17567.342613772962</v>
      </c>
      <c r="AE212" s="12">
        <f>$AP212*AC212/(Calculations!$D$27^(A212-1+Calculations!$B$6/30))</f>
        <v>779.35564888127499</v>
      </c>
      <c r="AF212" s="12">
        <f>IF(AE212=0,0,SUM(AE212:AE$903)*AC212/AE212)</f>
        <v>463607.98084131314</v>
      </c>
      <c r="AH212" s="164">
        <f>VLOOKUP(E212,Rates2,5)*VLOOKUP(E212,Mort_Imp_Retirees,C212-'Mort Imp Cume'!$C$4+2)</f>
        <v>2.5611407110291787E-4</v>
      </c>
      <c r="AI212" s="16">
        <f t="shared" si="254"/>
        <v>0.99974388592889707</v>
      </c>
      <c r="AJ212" s="164">
        <f>VLOOKUP(F212,Rates2,6)*VLOOKUP(F212,Mort_Imp_Survivors,C212-'Mort Imp Cume'!$C$4+2)</f>
        <v>1.1075748129893957E-4</v>
      </c>
      <c r="AK212" s="16">
        <f t="shared" si="255"/>
        <v>0.99988924251870104</v>
      </c>
      <c r="AL212" s="164">
        <f>VLOOKUP(F212,Rates2,7)*VLOOKUP(F212,Mort_Imp_Survivors,C212-'Mort Imp Cume'!$C$4+2)</f>
        <v>1.6131875135140869E-4</v>
      </c>
      <c r="AM212" s="16">
        <f t="shared" si="256"/>
        <v>0.99983868124864861</v>
      </c>
      <c r="AN212" s="108">
        <f>PRODUCT(AI$4:AI211)</f>
        <v>0.96954080139755117</v>
      </c>
      <c r="AO212" s="16">
        <f>PRODUCT(AK$4:AK211)</f>
        <v>0.9848677323156324</v>
      </c>
      <c r="AP212" s="16">
        <f>PRODUCT(AM$4:AM211)</f>
        <v>0.96968667227483363</v>
      </c>
      <c r="AQ212" s="16">
        <f t="shared" si="257"/>
        <v>0.95486945045988714</v>
      </c>
      <c r="AR212" s="16">
        <f t="shared" si="258"/>
        <v>1.4671350937664024E-2</v>
      </c>
      <c r="AS212" s="16">
        <f t="shared" si="259"/>
        <v>2.4452841597761188E-4</v>
      </c>
      <c r="AT212" s="16">
        <f t="shared" si="260"/>
        <v>2.9816267536407946E-2</v>
      </c>
      <c r="AU212" s="16">
        <f t="shared" si="261"/>
        <v>6.4293106604089434E-4</v>
      </c>
      <c r="AV212" s="16">
        <f t="shared" si="262"/>
        <v>2.4831304174631241E-4</v>
      </c>
      <c r="AW212" s="30">
        <f>(SUMPRODUCT(AV$5:AV211,A$5:A211)+SUM(AV$5:AV211)*(Calculations!$B$6/30-0.5)+AV$4*Calculations!$B$6/30/2)/SUM(AV$4:AV211)</f>
        <v>121.6797562407329</v>
      </c>
      <c r="AX212" s="16"/>
      <c r="AY212" s="12"/>
      <c r="AZ212" s="12"/>
    </row>
    <row r="213" spans="1:52" x14ac:dyDescent="0.25">
      <c r="A213">
        <f t="shared" si="250"/>
        <v>209</v>
      </c>
      <c r="B213" t="str">
        <f t="shared" si="274"/>
        <v>June</v>
      </c>
      <c r="C213">
        <f t="shared" si="245"/>
        <v>2042</v>
      </c>
      <c r="D213">
        <f t="shared" si="276"/>
        <v>204206</v>
      </c>
      <c r="E213">
        <f t="shared" ref="E213:F213" si="281">E201+1</f>
        <v>59</v>
      </c>
      <c r="F213">
        <f t="shared" si="281"/>
        <v>57</v>
      </c>
      <c r="G213" s="12">
        <f>G212*IF($B213="January",1+IF(C213&gt;Personal!$L$18+1,Calculations!$B$22,Calculations!$B$21),1)</f>
        <v>3780.8502526198699</v>
      </c>
      <c r="H213" s="12">
        <f>IF(AND(Career!$F$15="Yes",$E213=62,$E212=61),G213,H212*IF($B213="January",(1+IF(C213&gt;Personal!$L$18+1,Calculations!$C$22,Calculations!$C$21)),1))</f>
        <v>3780.8502526198699</v>
      </c>
      <c r="I213" s="12">
        <f>H213*(1-'Retiree Assumptions'!$F$8)</f>
        <v>2949.0631970434988</v>
      </c>
      <c r="J213" s="12">
        <f>I213/(Calculations!$C$27^($A213-1+Calculations!$B$6/30))</f>
        <v>1727.0112316970926</v>
      </c>
      <c r="K213" s="23">
        <f t="shared" si="247"/>
        <v>1673.9790141900983</v>
      </c>
      <c r="L213" s="12">
        <f>L212*IF($B213="January",(1+IF(C213&gt;Personal!$L$18+1,Calculations!$B$22,Calculations!$B$21)),1)</f>
        <v>2079.4676389409278</v>
      </c>
      <c r="M213" s="12">
        <f>IF(AND(Career!$F$15="Yes",$E213=62,$E212=61),L213,M212*IF($B213="January",(1+IF(C213&gt;Personal!$L$18+1,Calculations!$C$22,Calculations!$C$21)),1))</f>
        <v>2079.4676389409278</v>
      </c>
      <c r="N213" s="12">
        <f>M213*(1-'Retiree Assumptions'!$F$10)</f>
        <v>1829.9315222680166</v>
      </c>
      <c r="O213" s="12">
        <f>N213/(Calculations!$C$27^$AW213)/(Calculations!$D$27^($A213-1-$AW213+Calculations!$B$6/30))</f>
        <v>1042.1004088347631</v>
      </c>
      <c r="P213" s="23">
        <f t="shared" si="248"/>
        <v>31.321355329103625</v>
      </c>
      <c r="Q213" s="12">
        <f>IF(OR(A213&lt;=360,$E213&lt;70),Q212*IF($B213="January",(1+IF(C213&gt;Personal!$L$18+1,Calculations!$B$22,Calculations!$B$21)),1),0)</f>
        <v>245.75526642029152</v>
      </c>
      <c r="R213" s="12">
        <f>IF(OR(A213&lt;=360,$E213&lt;70),IF(AND(Career!$F$15="Yes",$E213=62,$E212=61),Q213,R212*IF($B213="January",(1+IF(C213&gt;Personal!$L$18+1,Calculations!$C$22,Calculations!$C$21)),1)),0)</f>
        <v>245.75526642029152</v>
      </c>
      <c r="S213" s="12">
        <f>R213*(1-'Retiree Assumptions'!$F$8)</f>
        <v>191.68910780782738</v>
      </c>
      <c r="T213" s="12">
        <f>S213/(Calculations!$C$27^($A213-1+Calculations!$B$6/30))</f>
        <v>112.25573006031101</v>
      </c>
      <c r="U213" s="23">
        <f t="shared" si="249"/>
        <v>107.1502455113138</v>
      </c>
      <c r="W213">
        <f t="shared" si="204"/>
        <v>6</v>
      </c>
      <c r="X213">
        <f t="shared" si="264"/>
        <v>2042</v>
      </c>
      <c r="Y213">
        <f t="shared" si="265"/>
        <v>59</v>
      </c>
      <c r="Z213">
        <f t="shared" si="252"/>
        <v>57</v>
      </c>
      <c r="AA213" s="12">
        <f>S213*12*Subsidy!$I$15/Subsidy!$I$14</f>
        <v>1840.2154349551429</v>
      </c>
      <c r="AB213" s="12">
        <f>SUM(S$5:S213)*Subsidy!$I$15/Subsidy!$I$14</f>
        <v>26059.525115683358</v>
      </c>
      <c r="AC213" s="12">
        <f>N213*Subsidy!$E$15/Subsidy!$E$14</f>
        <v>1463.9452178144134</v>
      </c>
      <c r="AD213" s="12">
        <f t="shared" si="253"/>
        <v>17567.342613772962</v>
      </c>
      <c r="AE213" s="12">
        <f>$AP213*AC213/(Calculations!$D$27^(A213-1+Calculations!$B$6/30))</f>
        <v>776.98672732823593</v>
      </c>
      <c r="AF213" s="12">
        <f>IF(AE213=0,0,SUM(AE213:AE$903)*AC213/AE213)</f>
        <v>463553.04677914816</v>
      </c>
      <c r="AH213" s="164">
        <f>VLOOKUP(E213,Rates2,5)*VLOOKUP(E213,Mort_Imp_Retirees,C213-'Mort Imp Cume'!$C$4+2)</f>
        <v>2.5611407110291787E-4</v>
      </c>
      <c r="AI213" s="16">
        <f t="shared" si="254"/>
        <v>0.99974388592889707</v>
      </c>
      <c r="AJ213" s="164">
        <f>VLOOKUP(F213,Rates2,6)*VLOOKUP(F213,Mort_Imp_Survivors,C213-'Mort Imp Cume'!$C$4+2)</f>
        <v>1.1075748129893957E-4</v>
      </c>
      <c r="AK213" s="16">
        <f t="shared" si="255"/>
        <v>0.99988924251870104</v>
      </c>
      <c r="AL213" s="164">
        <f>VLOOKUP(F213,Rates2,7)*VLOOKUP(F213,Mort_Imp_Survivors,C213-'Mort Imp Cume'!$C$4+2)</f>
        <v>1.6131875135140869E-4</v>
      </c>
      <c r="AM213" s="16">
        <f t="shared" si="256"/>
        <v>0.99983868124864861</v>
      </c>
      <c r="AN213" s="108">
        <f>PRODUCT(AI$4:AI212)</f>
        <v>0.96929248835580484</v>
      </c>
      <c r="AO213" s="16">
        <f>PRODUCT(AK$4:AK212)</f>
        <v>0.98475865084618852</v>
      </c>
      <c r="AP213" s="16">
        <f>PRODUCT(AM$4:AM212)</f>
        <v>0.96953024363166018</v>
      </c>
      <c r="AQ213" s="16">
        <f t="shared" si="257"/>
        <v>0.95451916310860729</v>
      </c>
      <c r="AR213" s="16">
        <f t="shared" si="258"/>
        <v>1.4773325247197568E-2</v>
      </c>
      <c r="AS213" s="16">
        <f t="shared" si="259"/>
        <v>2.4443871239446322E-4</v>
      </c>
      <c r="AT213" s="16">
        <f t="shared" si="260"/>
        <v>3.0055986029336623E-2</v>
      </c>
      <c r="AU213" s="16">
        <f t="shared" si="261"/>
        <v>6.5152561485851482E-4</v>
      </c>
      <c r="AV213" s="16">
        <f t="shared" si="262"/>
        <v>2.4824944528228281E-4</v>
      </c>
      <c r="AW213" s="30">
        <f>(SUMPRODUCT(AV$5:AV212,A$5:A212)+SUM(AV$5:AV212)*(Calculations!$B$6/30-0.5)+AV$4*Calculations!$B$6/30/2)/SUM(AV$4:AV212)</f>
        <v>122.38181894978004</v>
      </c>
      <c r="AX213" s="16"/>
      <c r="AY213" s="12"/>
      <c r="AZ213" s="12"/>
    </row>
    <row r="214" spans="1:52" x14ac:dyDescent="0.25">
      <c r="A214">
        <f t="shared" si="250"/>
        <v>210</v>
      </c>
      <c r="B214" t="str">
        <f t="shared" si="274"/>
        <v>July</v>
      </c>
      <c r="C214">
        <f t="shared" si="245"/>
        <v>2042</v>
      </c>
      <c r="D214">
        <f t="shared" si="276"/>
        <v>204207</v>
      </c>
      <c r="E214">
        <f t="shared" ref="E214:F214" si="282">E202+1</f>
        <v>59</v>
      </c>
      <c r="F214">
        <f t="shared" si="282"/>
        <v>57</v>
      </c>
      <c r="G214" s="12">
        <f>G213*IF($B214="January",1+IF(C214&gt;Personal!$L$18+1,Calculations!$B$22,Calculations!$B$21),1)</f>
        <v>3780.8502526198699</v>
      </c>
      <c r="H214" s="12">
        <f>IF(AND(Career!$F$15="Yes",$E214=62,$E213=61),G214,H213*IF($B214="January",(1+IF(C214&gt;Personal!$L$18+1,Calculations!$C$22,Calculations!$C$21)),1))</f>
        <v>3780.8502526198699</v>
      </c>
      <c r="I214" s="12">
        <f>H214*(1-'Retiree Assumptions'!$F$8)</f>
        <v>2949.0631970434988</v>
      </c>
      <c r="J214" s="12">
        <f>I214/(Calculations!$C$27^($A214-1+Calculations!$B$6/30))</f>
        <v>1722.5952817566756</v>
      </c>
      <c r="K214" s="23">
        <f t="shared" si="247"/>
        <v>1669.2710337607548</v>
      </c>
      <c r="L214" s="12">
        <f>L213*IF($B214="January",(1+IF(C214&gt;Personal!$L$18+1,Calculations!$B$22,Calculations!$B$21)),1)</f>
        <v>2079.4676389409278</v>
      </c>
      <c r="M214" s="12">
        <f>IF(AND(Career!$F$15="Yes",$E214=62,$E213=61),L214,M213*IF($B214="January",(1+IF(C214&gt;Personal!$L$18+1,Calculations!$C$22,Calculations!$C$21)),1))</f>
        <v>2079.4676389409278</v>
      </c>
      <c r="N214" s="12">
        <f>M214*(1-'Retiree Assumptions'!$F$10)</f>
        <v>1829.9315222680166</v>
      </c>
      <c r="O214" s="12">
        <f>N214/(Calculations!$C$27^$AW214)/(Calculations!$D$27^($A214-1-$AW214+Calculations!$B$6/30))</f>
        <v>1039.3347151562286</v>
      </c>
      <c r="P214" s="23">
        <f t="shared" si="248"/>
        <v>31.48724400585365</v>
      </c>
      <c r="Q214" s="12">
        <f>IF(OR(A214&lt;=360,$E214&lt;70),Q213*IF($B214="January",(1+IF(C214&gt;Personal!$L$18+1,Calculations!$B$22,Calculations!$B$21)),1),0)</f>
        <v>245.75526642029152</v>
      </c>
      <c r="R214" s="12">
        <f>IF(OR(A214&lt;=360,$E214&lt;70),IF(AND(Career!$F$15="Yes",$E214=62,$E213=61),Q214,R213*IF($B214="January",(1+IF(C214&gt;Personal!$L$18+1,Calculations!$C$22,Calculations!$C$21)),1)),0)</f>
        <v>245.75526642029152</v>
      </c>
      <c r="S214" s="12">
        <f>R214*(1-'Retiree Assumptions'!$F$8)</f>
        <v>191.68910780782738</v>
      </c>
      <c r="T214" s="12">
        <f>S214/(Calculations!$C$27^($A214-1+Calculations!$B$6/30))</f>
        <v>111.96869331418388</v>
      </c>
      <c r="U214" s="23">
        <f t="shared" si="249"/>
        <v>106.83705660764802</v>
      </c>
      <c r="W214">
        <f t="shared" si="204"/>
        <v>6</v>
      </c>
      <c r="X214">
        <f t="shared" si="264"/>
        <v>2042</v>
      </c>
      <c r="Y214">
        <f t="shared" si="265"/>
        <v>59</v>
      </c>
      <c r="Z214">
        <f t="shared" si="252"/>
        <v>57</v>
      </c>
      <c r="AA214" s="12">
        <f>S214*12*Subsidy!$I$15/Subsidy!$I$14</f>
        <v>1840.2154349551429</v>
      </c>
      <c r="AB214" s="12">
        <f>SUM(S$5:S214)*Subsidy!$I$15/Subsidy!$I$14</f>
        <v>26212.876401929621</v>
      </c>
      <c r="AC214" s="12">
        <f>N214*Subsidy!$E$15/Subsidy!$E$14</f>
        <v>1463.9452178144134</v>
      </c>
      <c r="AD214" s="12">
        <f t="shared" si="253"/>
        <v>17567.342613772962</v>
      </c>
      <c r="AE214" s="12">
        <f>$AP214*AC214/(Calculations!$D$27^(A214-1+Calculations!$B$6/30))</f>
        <v>774.62500632520539</v>
      </c>
      <c r="AF214" s="12">
        <f>IF(AE214=0,0,SUM(AE214:AE$903)*AC214/AE214)</f>
        <v>463497.94523087406</v>
      </c>
      <c r="AH214" s="164">
        <f>VLOOKUP(E214,Rates2,5)*VLOOKUP(E214,Mort_Imp_Retirees,C214-'Mort Imp Cume'!$C$4+2)</f>
        <v>2.5611407110291787E-4</v>
      </c>
      <c r="AI214" s="16">
        <f t="shared" si="254"/>
        <v>0.99974388592889707</v>
      </c>
      <c r="AJ214" s="164">
        <f>VLOOKUP(F214,Rates2,6)*VLOOKUP(F214,Mort_Imp_Survivors,C214-'Mort Imp Cume'!$C$4+2)</f>
        <v>1.1075748129893957E-4</v>
      </c>
      <c r="AK214" s="16">
        <f t="shared" si="255"/>
        <v>0.99988924251870104</v>
      </c>
      <c r="AL214" s="164">
        <f>VLOOKUP(F214,Rates2,7)*VLOOKUP(F214,Mort_Imp_Survivors,C214-'Mort Imp Cume'!$C$4+2)</f>
        <v>1.6131875135140869E-4</v>
      </c>
      <c r="AM214" s="16">
        <f t="shared" si="256"/>
        <v>0.99983868124864861</v>
      </c>
      <c r="AN214" s="108">
        <f>PRODUCT(AI$4:AI213)</f>
        <v>0.96904423891052249</v>
      </c>
      <c r="AO214" s="16">
        <f>PRODUCT(AK$4:AK213)</f>
        <v>0.98464958145833348</v>
      </c>
      <c r="AP214" s="16">
        <f>PRODUCT(AM$4:AM213)</f>
        <v>0.96937384022336015</v>
      </c>
      <c r="AQ214" s="16">
        <f t="shared" si="257"/>
        <v>0.95416900425785534</v>
      </c>
      <c r="AR214" s="16">
        <f t="shared" si="258"/>
        <v>1.4875234652667208E-2</v>
      </c>
      <c r="AS214" s="16">
        <f t="shared" si="259"/>
        <v>2.4434904171846276E-4</v>
      </c>
      <c r="AT214" s="16">
        <f t="shared" si="260"/>
        <v>3.0295576147594198E-2</v>
      </c>
      <c r="AU214" s="16">
        <f t="shared" si="261"/>
        <v>6.6018494188326005E-4</v>
      </c>
      <c r="AV214" s="16">
        <f t="shared" si="262"/>
        <v>2.4818586510620249E-4</v>
      </c>
      <c r="AW214" s="30">
        <f>(SUMPRODUCT(AV$5:AV213,A$5:A213)+SUM(AV$5:AV213)*(Calculations!$B$6/30-0.5)+AV$4*Calculations!$B$6/30/2)/SUM(AV$4:AV213)</f>
        <v>123.08046241253344</v>
      </c>
      <c r="AX214" s="16"/>
      <c r="AY214" s="12"/>
      <c r="AZ214" s="12"/>
    </row>
    <row r="215" spans="1:52" x14ac:dyDescent="0.25">
      <c r="A215">
        <f t="shared" si="250"/>
        <v>211</v>
      </c>
      <c r="B215" t="str">
        <f t="shared" si="274"/>
        <v>August</v>
      </c>
      <c r="C215">
        <f t="shared" si="245"/>
        <v>2042</v>
      </c>
      <c r="D215">
        <f t="shared" si="276"/>
        <v>204208</v>
      </c>
      <c r="E215">
        <f t="shared" ref="E215:F215" si="283">E203+1</f>
        <v>59</v>
      </c>
      <c r="F215">
        <f t="shared" si="283"/>
        <v>57</v>
      </c>
      <c r="G215" s="12">
        <f>G214*IF($B215="January",1+IF(C215&gt;Personal!$L$18+1,Calculations!$B$22,Calculations!$B$21),1)</f>
        <v>3780.8502526198699</v>
      </c>
      <c r="H215" s="12">
        <f>IF(AND(Career!$F$15="Yes",$E215=62,$E214=61),G215,H214*IF($B215="January",(1+IF(C215&gt;Personal!$L$18+1,Calculations!$C$22,Calculations!$C$21)),1))</f>
        <v>3780.8502526198699</v>
      </c>
      <c r="I215" s="12">
        <f>H215*(1-'Retiree Assumptions'!$F$8)</f>
        <v>2949.0631970434988</v>
      </c>
      <c r="J215" s="12">
        <f>I215/(Calculations!$C$27^($A215-1+Calculations!$B$6/30))</f>
        <v>1718.1906233547948</v>
      </c>
      <c r="K215" s="23">
        <f t="shared" si="247"/>
        <v>1664.5762942857687</v>
      </c>
      <c r="L215" s="12">
        <f>L214*IF($B215="January",(1+IF(C215&gt;Personal!$L$18+1,Calculations!$B$22,Calculations!$B$21)),1)</f>
        <v>2079.4676389409278</v>
      </c>
      <c r="M215" s="12">
        <f>IF(AND(Career!$F$15="Yes",$E215=62,$E214=61),L215,M214*IF($B215="January",(1+IF(C215&gt;Personal!$L$18+1,Calculations!$C$22,Calculations!$C$21)),1))</f>
        <v>2079.4676389409278</v>
      </c>
      <c r="N215" s="12">
        <f>M215*(1-'Retiree Assumptions'!$F$10)</f>
        <v>1829.9315222680166</v>
      </c>
      <c r="O215" s="12">
        <f>N215/(Calculations!$C$27^$AW215)/(Calculations!$D$27^($A215-1-$AW215+Calculations!$B$6/30))</f>
        <v>1036.5752454182489</v>
      </c>
      <c r="P215" s="23">
        <f t="shared" si="248"/>
        <v>31.651864451483554</v>
      </c>
      <c r="Q215" s="12">
        <f>IF(OR(A215&lt;=360,$E215&lt;70),Q214*IF($B215="January",(1+IF(C215&gt;Personal!$L$18+1,Calculations!$B$22,Calculations!$B$21)),1),0)</f>
        <v>245.75526642029152</v>
      </c>
      <c r="R215" s="12">
        <f>IF(OR(A215&lt;=360,$E215&lt;70),IF(AND(Career!$F$15="Yes",$E215=62,$E214=61),Q215,R214*IF($B215="January",(1+IF(C215&gt;Personal!$L$18+1,Calculations!$C$22,Calculations!$C$21)),1)),0)</f>
        <v>245.75526642029152</v>
      </c>
      <c r="S215" s="12">
        <f>R215*(1-'Retiree Assumptions'!$F$8)</f>
        <v>191.68910780782738</v>
      </c>
      <c r="T215" s="12">
        <f>S215/(Calculations!$C$27^($A215-1+Calculations!$B$6/30))</f>
        <v>111.68239051806164</v>
      </c>
      <c r="U215" s="23">
        <f t="shared" si="249"/>
        <v>106.52478312222426</v>
      </c>
      <c r="W215">
        <f t="shared" si="204"/>
        <v>6</v>
      </c>
      <c r="X215">
        <f t="shared" si="264"/>
        <v>2042</v>
      </c>
      <c r="Y215">
        <f t="shared" si="265"/>
        <v>59</v>
      </c>
      <c r="Z215">
        <f t="shared" si="252"/>
        <v>57</v>
      </c>
      <c r="AA215" s="12">
        <f>S215*12*Subsidy!$I$15/Subsidy!$I$14</f>
        <v>1840.2154349551429</v>
      </c>
      <c r="AB215" s="12">
        <f>SUM(S$5:S215)*Subsidy!$I$15/Subsidy!$I$14</f>
        <v>26366.227688175881</v>
      </c>
      <c r="AC215" s="12">
        <f>N215*Subsidy!$E$15/Subsidy!$E$14</f>
        <v>1463.9452178144134</v>
      </c>
      <c r="AD215" s="12">
        <f t="shared" si="253"/>
        <v>17567.342613772962</v>
      </c>
      <c r="AE215" s="12">
        <f>$AP215*AC215/(Calculations!$D$27^(A215-1+Calculations!$B$6/30))</f>
        <v>772.27046398546497</v>
      </c>
      <c r="AF215" s="12">
        <f>IF(AE215=0,0,SUM(AE215:AE$903)*AC215/AE215)</f>
        <v>463442.67568584933</v>
      </c>
      <c r="AH215" s="164">
        <f>VLOOKUP(E215,Rates2,5)*VLOOKUP(E215,Mort_Imp_Retirees,C215-'Mort Imp Cume'!$C$4+2)</f>
        <v>2.5611407110291787E-4</v>
      </c>
      <c r="AI215" s="16">
        <f t="shared" si="254"/>
        <v>0.99974388592889707</v>
      </c>
      <c r="AJ215" s="164">
        <f>VLOOKUP(F215,Rates2,6)*VLOOKUP(F215,Mort_Imp_Survivors,C215-'Mort Imp Cume'!$C$4+2)</f>
        <v>1.1075748129893957E-4</v>
      </c>
      <c r="AK215" s="16">
        <f t="shared" si="255"/>
        <v>0.99988924251870104</v>
      </c>
      <c r="AL215" s="164">
        <f>VLOOKUP(F215,Rates2,7)*VLOOKUP(F215,Mort_Imp_Survivors,C215-'Mort Imp Cume'!$C$4+2)</f>
        <v>1.6131875135140869E-4</v>
      </c>
      <c r="AM215" s="16">
        <f t="shared" si="256"/>
        <v>0.99983868124864861</v>
      </c>
      <c r="AN215" s="108">
        <f>PRODUCT(AI$4:AI214)</f>
        <v>0.96879605304541627</v>
      </c>
      <c r="AO215" s="16">
        <f>PRODUCT(AK$4:AK214)</f>
        <v>0.98454052415072912</v>
      </c>
      <c r="AP215" s="16">
        <f>PRODUCT(AM$4:AM214)</f>
        <v>0.96921746204586257</v>
      </c>
      <c r="AQ215" s="16">
        <f t="shared" si="257"/>
        <v>0.95381897386049175</v>
      </c>
      <c r="AR215" s="16">
        <f t="shared" si="258"/>
        <v>1.4977079184924559E-2</v>
      </c>
      <c r="AS215" s="16">
        <f t="shared" si="259"/>
        <v>2.4425940393753878E-4</v>
      </c>
      <c r="AT215" s="16">
        <f t="shared" si="260"/>
        <v>3.0535037944797061E-2</v>
      </c>
      <c r="AU215" s="16">
        <f t="shared" si="261"/>
        <v>6.6890900978663209E-4</v>
      </c>
      <c r="AV215" s="16">
        <f t="shared" si="262"/>
        <v>2.4812230121389994E-4</v>
      </c>
      <c r="AW215" s="30">
        <f>(SUMPRODUCT(AV$5:AV214,A$5:A214)+SUM(AV$5:AV214)*(Calculations!$B$6/30-0.5)+AV$4*Calculations!$B$6/30/2)/SUM(AV$4:AV214)</f>
        <v>123.77576847733697</v>
      </c>
      <c r="AX215" s="16"/>
      <c r="AY215" s="12"/>
      <c r="AZ215" s="12"/>
    </row>
    <row r="216" spans="1:52" x14ac:dyDescent="0.25">
      <c r="A216">
        <f t="shared" si="250"/>
        <v>212</v>
      </c>
      <c r="B216" t="str">
        <f t="shared" si="274"/>
        <v>September</v>
      </c>
      <c r="C216">
        <f t="shared" si="245"/>
        <v>2042</v>
      </c>
      <c r="D216">
        <f t="shared" si="276"/>
        <v>204209</v>
      </c>
      <c r="E216">
        <f t="shared" ref="E216:F216" si="284">E204+1</f>
        <v>59</v>
      </c>
      <c r="F216">
        <f t="shared" si="284"/>
        <v>57</v>
      </c>
      <c r="G216" s="12">
        <f>G215*IF($B216="January",1+IF(C216&gt;Personal!$L$18+1,Calculations!$B$22,Calculations!$B$21),1)</f>
        <v>3780.8502526198699</v>
      </c>
      <c r="H216" s="12">
        <f>IF(AND(Career!$F$15="Yes",$E216=62,$E215=61),G216,H215*IF($B216="January",(1+IF(C216&gt;Personal!$L$18+1,Calculations!$C$22,Calculations!$C$21)),1))</f>
        <v>3780.8502526198699</v>
      </c>
      <c r="I216" s="12">
        <f>H216*(1-'Retiree Assumptions'!$F$8)</f>
        <v>2949.0631970434988</v>
      </c>
      <c r="J216" s="12">
        <f>I216/(Calculations!$C$27^($A216-1+Calculations!$B$6/30))</f>
        <v>1713.7972276191038</v>
      </c>
      <c r="K216" s="23">
        <f t="shared" si="247"/>
        <v>1659.8947585256337</v>
      </c>
      <c r="L216" s="12">
        <f>L215*IF($B216="January",(1+IF(C216&gt;Personal!$L$18+1,Calculations!$B$22,Calculations!$B$21)),1)</f>
        <v>2079.4676389409278</v>
      </c>
      <c r="M216" s="12">
        <f>IF(AND(Career!$F$15="Yes",$E216=62,$E215=61),L216,M215*IF($B216="January",(1+IF(C216&gt;Personal!$L$18+1,Calculations!$C$22,Calculations!$C$21)),1))</f>
        <v>2079.4676389409278</v>
      </c>
      <c r="N216" s="12">
        <f>M216*(1-'Retiree Assumptions'!$F$10)</f>
        <v>1829.9315222680166</v>
      </c>
      <c r="O216" s="12">
        <f>N216/(Calculations!$C$27^$AW216)/(Calculations!$D$27^($A216-1-$AW216+Calculations!$B$6/30))</f>
        <v>1033.8220154545052</v>
      </c>
      <c r="P216" s="23">
        <f t="shared" si="248"/>
        <v>31.815222742155481</v>
      </c>
      <c r="Q216" s="12">
        <f>IF(OR(A216&lt;=360,$E216&lt;70),Q215*IF($B216="January",(1+IF(C216&gt;Personal!$L$18+1,Calculations!$B$22,Calculations!$B$21)),1),0)</f>
        <v>245.75526642029152</v>
      </c>
      <c r="R216" s="12">
        <f>IF(OR(A216&lt;=360,$E216&lt;70),IF(AND(Career!$F$15="Yes",$E216=62,$E215=61),Q216,R215*IF($B216="January",(1+IF(C216&gt;Personal!$L$18+1,Calculations!$C$22,Calculations!$C$21)),1)),0)</f>
        <v>245.75526642029152</v>
      </c>
      <c r="S216" s="12">
        <f>R216*(1-'Retiree Assumptions'!$F$8)</f>
        <v>191.68910780782738</v>
      </c>
      <c r="T216" s="12">
        <f>S216/(Calculations!$C$27^($A216-1+Calculations!$B$6/30))</f>
        <v>111.39681979524173</v>
      </c>
      <c r="U216" s="23">
        <f t="shared" si="249"/>
        <v>106.21342237937128</v>
      </c>
      <c r="W216">
        <f t="shared" si="204"/>
        <v>6</v>
      </c>
      <c r="X216">
        <f t="shared" si="264"/>
        <v>2042</v>
      </c>
      <c r="Y216">
        <f t="shared" si="265"/>
        <v>59</v>
      </c>
      <c r="Z216">
        <f t="shared" si="252"/>
        <v>57</v>
      </c>
      <c r="AA216" s="12">
        <f>S216*12*Subsidy!$I$15/Subsidy!$I$14</f>
        <v>1840.2154349551429</v>
      </c>
      <c r="AB216" s="12">
        <f>SUM(S$5:S216)*Subsidy!$I$15/Subsidy!$I$14</f>
        <v>26519.57897442214</v>
      </c>
      <c r="AC216" s="12">
        <f>N216*Subsidy!$E$15/Subsidy!$E$14</f>
        <v>1463.9452178144134</v>
      </c>
      <c r="AD216" s="12">
        <f t="shared" si="253"/>
        <v>17567.342613772962</v>
      </c>
      <c r="AE216" s="12">
        <f>$AP216*AC216/(Calculations!$D$27^(A216-1+Calculations!$B$6/30))</f>
        <v>769.92307848882183</v>
      </c>
      <c r="AF216" s="12">
        <f>IF(AE216=0,0,SUM(AE216:AE$903)*AC216/AE216)</f>
        <v>463387.23763187631</v>
      </c>
      <c r="AH216" s="164">
        <f>VLOOKUP(E216,Rates2,5)*VLOOKUP(E216,Mort_Imp_Retirees,C216-'Mort Imp Cume'!$C$4+2)</f>
        <v>2.5611407110291787E-4</v>
      </c>
      <c r="AI216" s="16">
        <f t="shared" si="254"/>
        <v>0.99974388592889707</v>
      </c>
      <c r="AJ216" s="164">
        <f>VLOOKUP(F216,Rates2,6)*VLOOKUP(F216,Mort_Imp_Survivors,C216-'Mort Imp Cume'!$C$4+2)</f>
        <v>1.1075748129893957E-4</v>
      </c>
      <c r="AK216" s="16">
        <f t="shared" si="255"/>
        <v>0.99988924251870104</v>
      </c>
      <c r="AL216" s="164">
        <f>VLOOKUP(F216,Rates2,7)*VLOOKUP(F216,Mort_Imp_Survivors,C216-'Mort Imp Cume'!$C$4+2)</f>
        <v>1.6131875135140869E-4</v>
      </c>
      <c r="AM216" s="16">
        <f t="shared" si="256"/>
        <v>0.99983868124864861</v>
      </c>
      <c r="AN216" s="108">
        <f>PRODUCT(AI$4:AI215)</f>
        <v>0.96854793074420231</v>
      </c>
      <c r="AO216" s="16">
        <f>PRODUCT(AK$4:AK215)</f>
        <v>0.98443147892203742</v>
      </c>
      <c r="AP216" s="16">
        <f>PRODUCT(AM$4:AM215)</f>
        <v>0.96906110909509735</v>
      </c>
      <c r="AQ216" s="16">
        <f t="shared" si="257"/>
        <v>0.95346907186939411</v>
      </c>
      <c r="AR216" s="16">
        <f t="shared" si="258"/>
        <v>1.5078858874808157E-2</v>
      </c>
      <c r="AS216" s="16">
        <f t="shared" si="259"/>
        <v>2.4416979903962388E-4</v>
      </c>
      <c r="AT216" s="16">
        <f t="shared" si="260"/>
        <v>3.0774371474540877E-2</v>
      </c>
      <c r="AU216" s="16">
        <f t="shared" si="261"/>
        <v>6.7769778125685229E-4</v>
      </c>
      <c r="AV216" s="16">
        <f t="shared" si="262"/>
        <v>2.4805875360120461E-4</v>
      </c>
      <c r="AW216" s="30">
        <f>(SUMPRODUCT(AV$5:AV215,A$5:A215)+SUM(AV$5:AV215)*(Calculations!$B$6/30-0.5)+AV$4*Calculations!$B$6/30/2)/SUM(AV$4:AV215)</f>
        <v>124.46781636838669</v>
      </c>
      <c r="AX216" s="16"/>
      <c r="AY216" s="12"/>
      <c r="AZ216" s="12"/>
    </row>
    <row r="217" spans="1:52" x14ac:dyDescent="0.25">
      <c r="A217">
        <f t="shared" si="250"/>
        <v>213</v>
      </c>
      <c r="B217" t="str">
        <f t="shared" si="274"/>
        <v>October</v>
      </c>
      <c r="C217">
        <f t="shared" si="245"/>
        <v>2042</v>
      </c>
      <c r="D217">
        <f t="shared" si="276"/>
        <v>204210</v>
      </c>
      <c r="E217">
        <f t="shared" ref="E217:F217" si="285">E205+1</f>
        <v>59</v>
      </c>
      <c r="F217">
        <f t="shared" si="285"/>
        <v>57</v>
      </c>
      <c r="G217" s="12">
        <f>G216*IF($B217="January",1+IF(C217&gt;Personal!$L$18+1,Calculations!$B$22,Calculations!$B$21),1)</f>
        <v>3780.8502526198699</v>
      </c>
      <c r="H217" s="12">
        <f>IF(AND(Career!$F$15="Yes",$E217=62,$E216=61),G217,H216*IF($B217="January",(1+IF(C217&gt;Personal!$L$18+1,Calculations!$C$22,Calculations!$C$21)),1))</f>
        <v>3780.8502526198699</v>
      </c>
      <c r="I217" s="12">
        <f>H217*(1-'Retiree Assumptions'!$F$8)</f>
        <v>2949.0631970434988</v>
      </c>
      <c r="J217" s="12">
        <f>I217/(Calculations!$C$27^($A217-1+Calculations!$B$6/30))</f>
        <v>1709.4150657510795</v>
      </c>
      <c r="K217" s="23">
        <f t="shared" si="247"/>
        <v>1655.2263893455752</v>
      </c>
      <c r="L217" s="12">
        <f>L216*IF($B217="January",(1+IF(C217&gt;Personal!$L$18+1,Calculations!$B$22,Calculations!$B$21)),1)</f>
        <v>2079.4676389409278</v>
      </c>
      <c r="M217" s="12">
        <f>IF(AND(Career!$F$15="Yes",$E217=62,$E216=61),L217,M216*IF($B217="January",(1+IF(C217&gt;Personal!$L$18+1,Calculations!$C$22,Calculations!$C$21)),1))</f>
        <v>2079.4676389409278</v>
      </c>
      <c r="N217" s="12">
        <f>M217*(1-'Retiree Assumptions'!$F$10)</f>
        <v>1829.9315222680166</v>
      </c>
      <c r="O217" s="12">
        <f>N217/(Calculations!$C$27^$AW217)/(Calculations!$D$27^($A217-1-$AW217+Calculations!$B$6/30))</f>
        <v>1031.0750399876949</v>
      </c>
      <c r="P217" s="23">
        <f t="shared" si="248"/>
        <v>31.97732492932375</v>
      </c>
      <c r="Q217" s="12">
        <f>IF(OR(A217&lt;=360,$E217&lt;70),Q216*IF($B217="January",(1+IF(C217&gt;Personal!$L$18+1,Calculations!$B$22,Calculations!$B$21)),1),0)</f>
        <v>245.75526642029152</v>
      </c>
      <c r="R217" s="12">
        <f>IF(OR(A217&lt;=360,$E217&lt;70),IF(AND(Career!$F$15="Yes",$E217=62,$E216=61),Q217,R216*IF($B217="January",(1+IF(C217&gt;Personal!$L$18+1,Calculations!$C$22,Calculations!$C$21)),1)),0)</f>
        <v>245.75526642029152</v>
      </c>
      <c r="S217" s="12">
        <f>R217*(1-'Retiree Assumptions'!$F$8)</f>
        <v>191.68910780782738</v>
      </c>
      <c r="T217" s="12">
        <f>S217/(Calculations!$C$27^($A217-1+Calculations!$B$6/30))</f>
        <v>111.11197927382014</v>
      </c>
      <c r="U217" s="23">
        <f t="shared" si="249"/>
        <v>105.90297171123842</v>
      </c>
      <c r="W217">
        <f t="shared" si="204"/>
        <v>6</v>
      </c>
      <c r="X217">
        <f t="shared" si="264"/>
        <v>2042</v>
      </c>
      <c r="Y217">
        <f t="shared" si="265"/>
        <v>59</v>
      </c>
      <c r="Z217">
        <f t="shared" si="252"/>
        <v>57</v>
      </c>
      <c r="AA217" s="12">
        <f>S217*12*Subsidy!$I$15/Subsidy!$I$14</f>
        <v>1840.2154349551429</v>
      </c>
      <c r="AB217" s="12">
        <f>SUM(S$5:S217)*Subsidy!$I$15/Subsidy!$I$14</f>
        <v>26672.930260668403</v>
      </c>
      <c r="AC217" s="12">
        <f>N217*Subsidy!$E$15/Subsidy!$E$14</f>
        <v>1463.9452178144134</v>
      </c>
      <c r="AD217" s="12">
        <f t="shared" si="253"/>
        <v>17567.342613772962</v>
      </c>
      <c r="AE217" s="12">
        <f>$AP217*AC217/(Calculations!$D$27^(A217-1+Calculations!$B$6/30))</f>
        <v>767.58282808140814</v>
      </c>
      <c r="AF217" s="12">
        <f>IF(AE217=0,0,SUM(AE217:AE$903)*AC217/AE217)</f>
        <v>463331.63055519504</v>
      </c>
      <c r="AH217" s="164">
        <f>VLOOKUP(E217,Rates2,5)*VLOOKUP(E217,Mort_Imp_Retirees,C217-'Mort Imp Cume'!$C$4+2)</f>
        <v>2.5611407110291787E-4</v>
      </c>
      <c r="AI217" s="16">
        <f t="shared" si="254"/>
        <v>0.99974388592889707</v>
      </c>
      <c r="AJ217" s="164">
        <f>VLOOKUP(F217,Rates2,6)*VLOOKUP(F217,Mort_Imp_Survivors,C217-'Mort Imp Cume'!$C$4+2)</f>
        <v>1.1075748129893957E-4</v>
      </c>
      <c r="AK217" s="16">
        <f t="shared" si="255"/>
        <v>0.99988924251870104</v>
      </c>
      <c r="AL217" s="164">
        <f>VLOOKUP(F217,Rates2,7)*VLOOKUP(F217,Mort_Imp_Survivors,C217-'Mort Imp Cume'!$C$4+2)</f>
        <v>1.6131875135140869E-4</v>
      </c>
      <c r="AM217" s="16">
        <f t="shared" si="256"/>
        <v>0.99983868124864861</v>
      </c>
      <c r="AN217" s="108">
        <f>PRODUCT(AI$4:AI216)</f>
        <v>0.96829987199060108</v>
      </c>
      <c r="AO217" s="16">
        <f>PRODUCT(AK$4:AK216)</f>
        <v>0.98432244577092065</v>
      </c>
      <c r="AP217" s="16">
        <f>PRODUCT(AM$4:AM216)</f>
        <v>0.96890478136699498</v>
      </c>
      <c r="AQ217" s="16">
        <f t="shared" si="257"/>
        <v>0.95311929823745789</v>
      </c>
      <c r="AR217" s="16">
        <f t="shared" si="258"/>
        <v>1.518057375314324E-2</v>
      </c>
      <c r="AS217" s="16">
        <f t="shared" si="259"/>
        <v>2.4408022701265524E-4</v>
      </c>
      <c r="AT217" s="16">
        <f t="shared" si="260"/>
        <v>3.1013576790400604E-2</v>
      </c>
      <c r="AU217" s="16">
        <f t="shared" si="261"/>
        <v>6.8655121899826796E-4</v>
      </c>
      <c r="AV217" s="16">
        <f t="shared" si="262"/>
        <v>2.4799522226394709E-4</v>
      </c>
      <c r="AW217" s="30">
        <f>(SUMPRODUCT(AV$5:AV216,A$5:A216)+SUM(AV$5:AV216)*(Calculations!$B$6/30-0.5)+AV$4*Calculations!$B$6/30/2)/SUM(AV$4:AV216)</f>
        <v>125.15668279006097</v>
      </c>
      <c r="AX217" s="16"/>
      <c r="AY217" s="12"/>
      <c r="AZ217" s="12"/>
    </row>
    <row r="218" spans="1:52" x14ac:dyDescent="0.25">
      <c r="A218">
        <f t="shared" si="250"/>
        <v>214</v>
      </c>
      <c r="B218" t="str">
        <f t="shared" si="274"/>
        <v>November</v>
      </c>
      <c r="C218">
        <f t="shared" si="245"/>
        <v>2042</v>
      </c>
      <c r="D218">
        <f t="shared" si="276"/>
        <v>204211</v>
      </c>
      <c r="E218">
        <f t="shared" ref="E218:F218" si="286">E206+1</f>
        <v>59</v>
      </c>
      <c r="F218">
        <f t="shared" si="286"/>
        <v>57</v>
      </c>
      <c r="G218" s="12">
        <f>G217*IF($B218="January",1+IF(C218&gt;Personal!$L$18+1,Calculations!$B$22,Calculations!$B$21),1)</f>
        <v>3780.8502526198699</v>
      </c>
      <c r="H218" s="12">
        <f>IF(AND(Career!$F$15="Yes",$E218=62,$E217=61),G218,H217*IF($B218="January",(1+IF(C218&gt;Personal!$L$18+1,Calculations!$C$22,Calculations!$C$21)),1))</f>
        <v>3780.8502526198699</v>
      </c>
      <c r="I218" s="12">
        <f>H218*(1-'Retiree Assumptions'!$F$8)</f>
        <v>2949.0631970434988</v>
      </c>
      <c r="J218" s="12">
        <f>I218/(Calculations!$C$27^($A218-1+Calculations!$B$6/30))</f>
        <v>1705.0441090258394</v>
      </c>
      <c r="K218" s="23">
        <f t="shared" si="247"/>
        <v>1650.5711497152611</v>
      </c>
      <c r="L218" s="12">
        <f>L217*IF($B218="January",(1+IF(C218&gt;Personal!$L$18+1,Calculations!$B$22,Calculations!$B$21)),1)</f>
        <v>2079.4676389409278</v>
      </c>
      <c r="M218" s="12">
        <f>IF(AND(Career!$F$15="Yes",$E218=62,$E217=61),L218,M217*IF($B218="January",(1+IF(C218&gt;Personal!$L$18+1,Calculations!$C$22,Calculations!$C$21)),1))</f>
        <v>2079.4676389409278</v>
      </c>
      <c r="N218" s="12">
        <f>M218*(1-'Retiree Assumptions'!$F$10)</f>
        <v>1829.9315222680166</v>
      </c>
      <c r="O218" s="12">
        <f>N218/(Calculations!$C$27^$AW218)/(Calculations!$D$27^($A218-1-$AW218+Calculations!$B$6/30))</f>
        <v>1028.3343326752656</v>
      </c>
      <c r="P218" s="23">
        <f t="shared" si="248"/>
        <v>32.138177039819439</v>
      </c>
      <c r="Q218" s="12">
        <f>IF(OR(A218&lt;=360,$E218&lt;70),Q217*IF($B218="January",(1+IF(C218&gt;Personal!$L$18+1,Calculations!$B$22,Calculations!$B$21)),1),0)</f>
        <v>245.75526642029152</v>
      </c>
      <c r="R218" s="12">
        <f>IF(OR(A218&lt;=360,$E218&lt;70),IF(AND(Career!$F$15="Yes",$E218=62,$E217=61),Q218,R217*IF($B218="January",(1+IF(C218&gt;Personal!$L$18+1,Calculations!$C$22,Calculations!$C$21)),1)),0)</f>
        <v>245.75526642029152</v>
      </c>
      <c r="S218" s="12">
        <f>R218*(1-'Retiree Assumptions'!$F$8)</f>
        <v>191.68910780782738</v>
      </c>
      <c r="T218" s="12">
        <f>S218/(Calculations!$C$27^($A218-1+Calculations!$B$6/30))</f>
        <v>110.82786708667953</v>
      </c>
      <c r="U218" s="23">
        <f t="shared" si="249"/>
        <v>105.593428457773</v>
      </c>
      <c r="W218">
        <f t="shared" si="204"/>
        <v>6</v>
      </c>
      <c r="X218">
        <f t="shared" si="264"/>
        <v>2042</v>
      </c>
      <c r="Y218">
        <f t="shared" si="265"/>
        <v>59</v>
      </c>
      <c r="Z218">
        <f t="shared" si="252"/>
        <v>57</v>
      </c>
      <c r="AA218" s="12">
        <f>S218*12*Subsidy!$I$15/Subsidy!$I$14</f>
        <v>1840.2154349551429</v>
      </c>
      <c r="AB218" s="12">
        <f>SUM(S$5:S218)*Subsidy!$I$15/Subsidy!$I$14</f>
        <v>26826.281546914663</v>
      </c>
      <c r="AC218" s="12">
        <f>N218*Subsidy!$E$15/Subsidy!$E$14</f>
        <v>1463.9452178144134</v>
      </c>
      <c r="AD218" s="12">
        <f t="shared" si="253"/>
        <v>17567.342613772962</v>
      </c>
      <c r="AE218" s="12">
        <f>$AP218*AC218/(Calculations!$D$27^(A218-1+Calculations!$B$6/30))</f>
        <v>765.24969107547918</v>
      </c>
      <c r="AF218" s="12">
        <f>IF(AE218=0,0,SUM(AE218:AE$903)*AC218/AE218)</f>
        <v>463275.85394047922</v>
      </c>
      <c r="AH218" s="164">
        <f>VLOOKUP(E218,Rates2,5)*VLOOKUP(E218,Mort_Imp_Retirees,C218-'Mort Imp Cume'!$C$4+2)</f>
        <v>2.5611407110291787E-4</v>
      </c>
      <c r="AI218" s="16">
        <f t="shared" si="254"/>
        <v>0.99974388592889707</v>
      </c>
      <c r="AJ218" s="164">
        <f>VLOOKUP(F218,Rates2,6)*VLOOKUP(F218,Mort_Imp_Survivors,C218-'Mort Imp Cume'!$C$4+2)</f>
        <v>1.1075748129893957E-4</v>
      </c>
      <c r="AK218" s="16">
        <f t="shared" si="255"/>
        <v>0.99988924251870104</v>
      </c>
      <c r="AL218" s="164">
        <f>VLOOKUP(F218,Rates2,7)*VLOOKUP(F218,Mort_Imp_Survivors,C218-'Mort Imp Cume'!$C$4+2)</f>
        <v>1.6131875135140869E-4</v>
      </c>
      <c r="AM218" s="16">
        <f t="shared" si="256"/>
        <v>0.99983868124864861</v>
      </c>
      <c r="AN218" s="108">
        <f>PRODUCT(AI$4:AI217)</f>
        <v>0.96805187676833715</v>
      </c>
      <c r="AO218" s="16">
        <f>PRODUCT(AK$4:AK217)</f>
        <v>0.98421342469604101</v>
      </c>
      <c r="AP218" s="16">
        <f>PRODUCT(AM$4:AM217)</f>
        <v>0.96874847885748649</v>
      </c>
      <c r="AQ218" s="16">
        <f t="shared" si="257"/>
        <v>0.95276965291759497</v>
      </c>
      <c r="AR218" s="16">
        <f t="shared" si="258"/>
        <v>1.5282223850742186E-2</v>
      </c>
      <c r="AS218" s="16">
        <f t="shared" si="259"/>
        <v>2.4399068784457432E-4</v>
      </c>
      <c r="AT218" s="16">
        <f t="shared" si="260"/>
        <v>3.1252653945930492E-2</v>
      </c>
      <c r="AU218" s="16">
        <f t="shared" si="261"/>
        <v>6.9546928573235856E-4</v>
      </c>
      <c r="AV218" s="16">
        <f t="shared" si="262"/>
        <v>2.47931707197959E-4</v>
      </c>
      <c r="AW218" s="30">
        <f>(SUMPRODUCT(AV$5:AV217,A$5:A217)+SUM(AV$5:AV217)*(Calculations!$B$6/30-0.5)+AV$4*Calculations!$B$6/30/2)/SUM(AV$4:AV217)</f>
        <v>125.8424420263125</v>
      </c>
      <c r="AX218" s="16"/>
      <c r="AY218" s="12"/>
      <c r="AZ218" s="12"/>
    </row>
    <row r="219" spans="1:52" x14ac:dyDescent="0.25">
      <c r="A219">
        <f t="shared" si="250"/>
        <v>215</v>
      </c>
      <c r="B219" t="str">
        <f t="shared" si="274"/>
        <v>December</v>
      </c>
      <c r="C219">
        <f t="shared" si="245"/>
        <v>2042</v>
      </c>
      <c r="D219">
        <f t="shared" si="276"/>
        <v>204212</v>
      </c>
      <c r="E219">
        <f t="shared" ref="E219:F219" si="287">E207+1</f>
        <v>59</v>
      </c>
      <c r="F219">
        <f t="shared" si="287"/>
        <v>57</v>
      </c>
      <c r="G219" s="12">
        <f>G218*IF($B219="January",1+IF(C219&gt;Personal!$L$18+1,Calculations!$B$22,Calculations!$B$21),1)</f>
        <v>3780.8502526198699</v>
      </c>
      <c r="H219" s="12">
        <f>IF(AND(Career!$F$15="Yes",$E219=62,$E218=61),G219,H218*IF($B219="January",(1+IF(C219&gt;Personal!$L$18+1,Calculations!$C$22,Calculations!$C$21)),1))</f>
        <v>3780.8502526198699</v>
      </c>
      <c r="I219" s="12">
        <f>H219*(1-'Retiree Assumptions'!$F$8)</f>
        <v>2949.0631970434988</v>
      </c>
      <c r="J219" s="12">
        <f>I219/(Calculations!$C$27^($A219-1+Calculations!$B$6/30))</f>
        <v>1700.684328791948</v>
      </c>
      <c r="K219" s="23">
        <f t="shared" si="247"/>
        <v>1645.9290027085028</v>
      </c>
      <c r="L219" s="12">
        <f>L218*IF($B219="January",(1+IF(C219&gt;Personal!$L$18+1,Calculations!$B$22,Calculations!$B$21)),1)</f>
        <v>2079.4676389409278</v>
      </c>
      <c r="M219" s="12">
        <f>IF(AND(Career!$F$15="Yes",$E219=62,$E218=61),L219,M218*IF($B219="January",(1+IF(C219&gt;Personal!$L$18+1,Calculations!$C$22,Calculations!$C$21)),1))</f>
        <v>2079.4676389409278</v>
      </c>
      <c r="N219" s="12">
        <f>M219*(1-'Retiree Assumptions'!$F$10)</f>
        <v>1829.9315222680166</v>
      </c>
      <c r="O219" s="12">
        <f>N219/(Calculations!$C$27^$AW219)/(Calculations!$D$27^($A219-1-$AW219+Calculations!$B$6/30))</f>
        <v>1025.5999061529997</v>
      </c>
      <c r="P219" s="23">
        <f t="shared" si="248"/>
        <v>32.297785075935018</v>
      </c>
      <c r="Q219" s="12">
        <f>IF(OR(A219&lt;=360,$E219&lt;70),Q218*IF($B219="January",(1+IF(C219&gt;Personal!$L$18+1,Calculations!$B$22,Calculations!$B$21)),1),0)</f>
        <v>245.75526642029152</v>
      </c>
      <c r="R219" s="12">
        <f>IF(OR(A219&lt;=360,$E219&lt;70),IF(AND(Career!$F$15="Yes",$E219=62,$E218=61),Q219,R218*IF($B219="January",(1+IF(C219&gt;Personal!$L$18+1,Calculations!$C$22,Calculations!$C$21)),1)),0)</f>
        <v>245.75526642029152</v>
      </c>
      <c r="S219" s="12">
        <f>R219*(1-'Retiree Assumptions'!$F$8)</f>
        <v>191.68910780782738</v>
      </c>
      <c r="T219" s="12">
        <f>S219/(Calculations!$C$27^($A219-1+Calculations!$B$6/30))</f>
        <v>110.54448137147659</v>
      </c>
      <c r="U219" s="23">
        <f t="shared" si="249"/>
        <v>105.28478996669733</v>
      </c>
      <c r="W219">
        <f t="shared" si="204"/>
        <v>6</v>
      </c>
      <c r="X219">
        <f t="shared" si="264"/>
        <v>2042</v>
      </c>
      <c r="Y219">
        <f t="shared" si="265"/>
        <v>59</v>
      </c>
      <c r="Z219">
        <f t="shared" si="252"/>
        <v>57</v>
      </c>
      <c r="AA219" s="12">
        <f>S219*12*Subsidy!$I$15/Subsidy!$I$14</f>
        <v>1840.2154349551429</v>
      </c>
      <c r="AB219" s="12">
        <f>SUM(S$5:S219)*Subsidy!$I$15/Subsidy!$I$14</f>
        <v>26979.632833160926</v>
      </c>
      <c r="AC219" s="12">
        <f>N219*Subsidy!$E$15/Subsidy!$E$14</f>
        <v>1463.9452178144134</v>
      </c>
      <c r="AD219" s="12">
        <f t="shared" si="253"/>
        <v>17567.342613772962</v>
      </c>
      <c r="AE219" s="12">
        <f>$AP219*AC219/(Calculations!$D$27^(A219-1+Calculations!$B$6/30))</f>
        <v>762.92364584921131</v>
      </c>
      <c r="AF219" s="12">
        <f>IF(AE219=0,0,SUM(AE219:AE$903)*AC219/AE219)</f>
        <v>463219.90727083187</v>
      </c>
      <c r="AH219" s="164">
        <f>VLOOKUP(E219,Rates2,5)*VLOOKUP(E219,Mort_Imp_Retirees,C219-'Mort Imp Cume'!$C$4+2)</f>
        <v>2.5611407110291787E-4</v>
      </c>
      <c r="AI219" s="16">
        <f t="shared" si="254"/>
        <v>0.99974388592889707</v>
      </c>
      <c r="AJ219" s="164">
        <f>VLOOKUP(F219,Rates2,6)*VLOOKUP(F219,Mort_Imp_Survivors,C219-'Mort Imp Cume'!$C$4+2)</f>
        <v>1.1075748129893957E-4</v>
      </c>
      <c r="AK219" s="16">
        <f t="shared" si="255"/>
        <v>0.99988924251870104</v>
      </c>
      <c r="AL219" s="164">
        <f>VLOOKUP(F219,Rates2,7)*VLOOKUP(F219,Mort_Imp_Survivors,C219-'Mort Imp Cume'!$C$4+2)</f>
        <v>1.6131875135140869E-4</v>
      </c>
      <c r="AM219" s="16">
        <f t="shared" si="256"/>
        <v>0.99983868124864861</v>
      </c>
      <c r="AN219" s="108">
        <f>PRODUCT(AI$4:AI218)</f>
        <v>0.9678039450611392</v>
      </c>
      <c r="AO219" s="16">
        <f>PRODUCT(AK$4:AK218)</f>
        <v>0.984104415696061</v>
      </c>
      <c r="AP219" s="16">
        <f>PRODUCT(AM$4:AM218)</f>
        <v>0.9685922015625037</v>
      </c>
      <c r="AQ219" s="16">
        <f t="shared" si="257"/>
        <v>0.95242013586273511</v>
      </c>
      <c r="AR219" s="16">
        <f t="shared" si="258"/>
        <v>1.538380919840409E-2</v>
      </c>
      <c r="AS219" s="16">
        <f t="shared" si="259"/>
        <v>2.4390118152332709E-4</v>
      </c>
      <c r="AT219" s="16">
        <f t="shared" si="260"/>
        <v>3.1491602994664095E-2</v>
      </c>
      <c r="AU219" s="16">
        <f t="shared" si="261"/>
        <v>7.044519441967087E-4</v>
      </c>
      <c r="AV219" s="16">
        <f t="shared" si="262"/>
        <v>2.4786820839907306E-4</v>
      </c>
      <c r="AW219" s="30">
        <f>(SUMPRODUCT(AV$5:AV218,A$5:A218)+SUM(AV$5:AV218)*(Calculations!$B$6/30-0.5)+AV$4*Calculations!$B$6/30/2)/SUM(AV$4:AV218)</f>
        <v>126.52516603539249</v>
      </c>
      <c r="AX219" s="16"/>
      <c r="AY219" s="12"/>
      <c r="AZ219" s="12"/>
    </row>
    <row r="220" spans="1:52" x14ac:dyDescent="0.25">
      <c r="A220">
        <f t="shared" si="250"/>
        <v>216</v>
      </c>
      <c r="B220" t="str">
        <f t="shared" si="274"/>
        <v>January</v>
      </c>
      <c r="C220">
        <f t="shared" si="245"/>
        <v>2043</v>
      </c>
      <c r="D220">
        <f t="shared" si="276"/>
        <v>204301</v>
      </c>
      <c r="E220">
        <f t="shared" ref="E220:F220" si="288">E208+1</f>
        <v>60</v>
      </c>
      <c r="F220">
        <f t="shared" si="288"/>
        <v>58</v>
      </c>
      <c r="G220" s="12">
        <f>G219*IF($B220="January",1+IF(C220&gt;Personal!$L$18+1,Calculations!$B$22,Calculations!$B$21),1)</f>
        <v>3875.3715089353664</v>
      </c>
      <c r="H220" s="12">
        <f>IF(AND(Career!$F$15="Yes",$E220=62,$E219=61),G220,H219*IF($B220="January",(1+IF(C220&gt;Personal!$L$18+1,Calculations!$C$22,Calculations!$C$21)),1))</f>
        <v>3875.3715089353664</v>
      </c>
      <c r="I220" s="12">
        <f>H220*(1-'Retiree Assumptions'!$F$8)</f>
        <v>3022.789776969586</v>
      </c>
      <c r="J220" s="12">
        <f>I220/(Calculations!$C$27^($A220-1+Calculations!$B$6/30))</f>
        <v>1738.7440888830126</v>
      </c>
      <c r="K220" s="23">
        <f t="shared" si="247"/>
        <v>1682.3324092905398</v>
      </c>
      <c r="L220" s="12">
        <f>L219*IF($B220="January",(1+IF(C220&gt;Personal!$L$18+1,Calculations!$B$22,Calculations!$B$21)),1)</f>
        <v>2131.4543299144507</v>
      </c>
      <c r="M220" s="12">
        <f>IF(AND(Career!$F$15="Yes",$E220=62,$E219=61),L220,M219*IF($B220="January",(1+IF(C220&gt;Personal!$L$18+1,Calculations!$C$22,Calculations!$C$21)),1))</f>
        <v>2131.4543299144507</v>
      </c>
      <c r="N220" s="12">
        <f>M220*(1-'Retiree Assumptions'!$F$10)</f>
        <v>1875.6798103247165</v>
      </c>
      <c r="O220" s="12">
        <f>N220/(Calculations!$C$27^$AW220)/(Calculations!$D$27^($A220-1-$AW220+Calculations!$B$6/30))</f>
        <v>1048.4435663784843</v>
      </c>
      <c r="P220" s="23">
        <f t="shared" si="248"/>
        <v>33.267558890896822</v>
      </c>
      <c r="Q220" s="12">
        <f>IF(OR(A220&lt;=360,$E220&lt;70),Q219*IF($B220="January",(1+IF(C220&gt;Personal!$L$18+1,Calculations!$B$22,Calculations!$B$21)),1),0)</f>
        <v>251.8991480807988</v>
      </c>
      <c r="R220" s="12">
        <f>IF(OR(A220&lt;=360,$E220&lt;70),IF(AND(Career!$F$15="Yes",$E220=62,$E219=61),Q220,R219*IF($B220="January",(1+IF(C220&gt;Personal!$L$18+1,Calculations!$C$22,Calculations!$C$21)),1)),0)</f>
        <v>251.8991480807988</v>
      </c>
      <c r="S220" s="12">
        <f>R220*(1-'Retiree Assumptions'!$F$8)</f>
        <v>196.48133550302308</v>
      </c>
      <c r="T220" s="12">
        <f>S220/(Calculations!$C$27^($A220-1+Calculations!$B$6/30))</f>
        <v>113.01836577739581</v>
      </c>
      <c r="U220" s="23">
        <f t="shared" si="249"/>
        <v>107.6014799333232</v>
      </c>
      <c r="W220">
        <f t="shared" ref="W220:W283" si="289">IF(AND(F220&lt;101,OR(MOD(A220,60)=1,A220=13,AND(F219=100,F218=99))),W219+1,W219)</f>
        <v>6</v>
      </c>
      <c r="X220">
        <f t="shared" si="264"/>
        <v>2043</v>
      </c>
      <c r="Y220">
        <f t="shared" si="265"/>
        <v>60</v>
      </c>
      <c r="Z220">
        <f t="shared" si="252"/>
        <v>58</v>
      </c>
      <c r="AA220" s="12">
        <f>S220*12*Subsidy!$I$15/Subsidy!$I$14</f>
        <v>1886.2208208290215</v>
      </c>
      <c r="AB220" s="12">
        <f>SUM(S$5:S220)*Subsidy!$I$15/Subsidy!$I$14</f>
        <v>27136.81790156334</v>
      </c>
      <c r="AC220" s="12">
        <f>N220*Subsidy!$E$15/Subsidy!$E$14</f>
        <v>1500.5438482597733</v>
      </c>
      <c r="AD220" s="12">
        <f t="shared" si="253"/>
        <v>18006.526179117282</v>
      </c>
      <c r="AE220" s="12">
        <f>$AP220*AC220/(Calculations!$D$27^(A220-1+Calculations!$B$6/30))</f>
        <v>779.619787617665</v>
      </c>
      <c r="AF220" s="12">
        <f>IF(AE220=0,0,SUM(AE220:AE$903)*AC220/AE220)</f>
        <v>463163.79002777982</v>
      </c>
      <c r="AH220" s="164">
        <f>VLOOKUP(E220,Rates2,5)*VLOOKUP(E220,Mort_Imp_Retirees,C220-'Mort Imp Cume'!$C$4+2)</f>
        <v>2.8365161228973573E-4</v>
      </c>
      <c r="AI220" s="16">
        <f t="shared" si="254"/>
        <v>0.99971634838771029</v>
      </c>
      <c r="AJ220" s="164">
        <f>VLOOKUP(F220,Rates2,6)*VLOOKUP(F220,Mort_Imp_Survivors,C220-'Mort Imp Cume'!$C$4+2)</f>
        <v>1.2008765804769108E-4</v>
      </c>
      <c r="AK220" s="16">
        <f t="shared" si="255"/>
        <v>0.99987991234195228</v>
      </c>
      <c r="AL220" s="164">
        <f>VLOOKUP(F220,Rates2,7)*VLOOKUP(F220,Mort_Imp_Survivors,C220-'Mort Imp Cume'!$C$4+2)</f>
        <v>1.6957668908839697E-4</v>
      </c>
      <c r="AM220" s="16">
        <f t="shared" si="256"/>
        <v>0.99983042331091165</v>
      </c>
      <c r="AN220" s="108">
        <f>PRODUCT(AI$4:AI219)</f>
        <v>0.96755607685274014</v>
      </c>
      <c r="AO220" s="16">
        <f>PRODUCT(AK$4:AK219)</f>
        <v>0.98399541876964336</v>
      </c>
      <c r="AP220" s="16">
        <f>PRODUCT(AM$4:AM219)</f>
        <v>0.96843594947797895</v>
      </c>
      <c r="AQ220" s="16">
        <f t="shared" si="257"/>
        <v>0.95207074702582528</v>
      </c>
      <c r="AR220" s="16">
        <f t="shared" si="258"/>
        <v>1.5485329826914872E-2</v>
      </c>
      <c r="AS220" s="16">
        <f t="shared" si="259"/>
        <v>2.7002397196686256E-4</v>
      </c>
      <c r="AT220" s="16">
        <f t="shared" si="260"/>
        <v>3.1730423990114269E-2</v>
      </c>
      <c r="AU220" s="16">
        <f t="shared" si="261"/>
        <v>7.1349915714557371E-4</v>
      </c>
      <c r="AV220" s="16">
        <f t="shared" si="262"/>
        <v>2.7444884118001117E-4</v>
      </c>
      <c r="AW220" s="30">
        <f>(SUMPRODUCT(AV$5:AV219,A$5:A219)+SUM(AV$5:AV219)*(Calculations!$B$6/30-0.5)+AV$4*Calculations!$B$6/30/2)/SUM(AV$4:AV219)</f>
        <v>127.20492454016117</v>
      </c>
      <c r="AX220" s="16"/>
      <c r="AY220" s="12"/>
      <c r="AZ220" s="12"/>
    </row>
    <row r="221" spans="1:52" x14ac:dyDescent="0.25">
      <c r="A221">
        <f t="shared" si="250"/>
        <v>217</v>
      </c>
      <c r="B221" t="str">
        <f t="shared" si="274"/>
        <v>February</v>
      </c>
      <c r="C221">
        <f t="shared" si="245"/>
        <v>2043</v>
      </c>
      <c r="D221">
        <f t="shared" si="276"/>
        <v>204302</v>
      </c>
      <c r="E221">
        <f t="shared" ref="E221:F221" si="290">E209+1</f>
        <v>60</v>
      </c>
      <c r="F221">
        <f t="shared" si="290"/>
        <v>58</v>
      </c>
      <c r="G221" s="12">
        <f>G220*IF($B221="January",1+IF(C221&gt;Personal!$L$18+1,Calculations!$B$22,Calculations!$B$21),1)</f>
        <v>3875.3715089353664</v>
      </c>
      <c r="H221" s="12">
        <f>IF(AND(Career!$F$15="Yes",$E221=62,$E220=61),G221,H220*IF($B221="January",(1+IF(C221&gt;Personal!$L$18+1,Calculations!$C$22,Calculations!$C$21)),1))</f>
        <v>3875.3715089353664</v>
      </c>
      <c r="I221" s="12">
        <f>H221*(1-'Retiree Assumptions'!$F$8)</f>
        <v>3022.789776969586</v>
      </c>
      <c r="J221" s="12">
        <f>I221/(Calculations!$C$27^($A221-1+Calculations!$B$6/30))</f>
        <v>1734.2981381475572</v>
      </c>
      <c r="K221" s="23">
        <f t="shared" si="247"/>
        <v>1677.5547265247867</v>
      </c>
      <c r="L221" s="12">
        <f>L220*IF($B221="January",(1+IF(C221&gt;Personal!$L$18+1,Calculations!$B$22,Calculations!$B$21)),1)</f>
        <v>2131.4543299144507</v>
      </c>
      <c r="M221" s="12">
        <f>IF(AND(Career!$F$15="Yes",$E221=62,$E220=61),L221,M220*IF($B221="January",(1+IF(C221&gt;Personal!$L$18+1,Calculations!$C$22,Calculations!$C$21)),1))</f>
        <v>2131.4543299144507</v>
      </c>
      <c r="N221" s="12">
        <f>M221*(1-'Retiree Assumptions'!$F$10)</f>
        <v>1875.6798103247165</v>
      </c>
      <c r="O221" s="12">
        <f>N221/(Calculations!$C$27^$AW221)/(Calculations!$D$27^($A221-1-$AW221+Calculations!$B$6/30))</f>
        <v>1045.6780352876383</v>
      </c>
      <c r="P221" s="23">
        <f t="shared" si="248"/>
        <v>33.456539031426971</v>
      </c>
      <c r="Q221" s="12">
        <f>IF(OR(A221&lt;=360,$E221&lt;70),Q220*IF($B221="January",(1+IF(C221&gt;Personal!$L$18+1,Calculations!$B$22,Calculations!$B$21)),1),0)</f>
        <v>251.8991480807988</v>
      </c>
      <c r="R221" s="12">
        <f>IF(OR(A221&lt;=360,$E221&lt;70),IF(AND(Career!$F$15="Yes",$E221=62,$E220=61),Q221,R220*IF($B221="January",(1+IF(C221&gt;Personal!$L$18+1,Calculations!$C$22,Calculations!$C$21)),1)),0)</f>
        <v>251.8991480807988</v>
      </c>
      <c r="S221" s="12">
        <f>R221*(1-'Retiree Assumptions'!$F$8)</f>
        <v>196.48133550302308</v>
      </c>
      <c r="T221" s="12">
        <f>S221/(Calculations!$C$27^($A221-1+Calculations!$B$6/30))</f>
        <v>112.72937897959122</v>
      </c>
      <c r="U221" s="23">
        <f t="shared" si="249"/>
        <v>107.28301585288274</v>
      </c>
      <c r="W221">
        <f t="shared" si="289"/>
        <v>6</v>
      </c>
      <c r="X221">
        <f t="shared" si="264"/>
        <v>2043</v>
      </c>
      <c r="Y221">
        <f t="shared" si="265"/>
        <v>60</v>
      </c>
      <c r="Z221">
        <f t="shared" si="252"/>
        <v>58</v>
      </c>
      <c r="AA221" s="12">
        <f>S221*12*Subsidy!$I$15/Subsidy!$I$14</f>
        <v>1886.2208208290215</v>
      </c>
      <c r="AB221" s="12">
        <f>SUM(S$5:S221)*Subsidy!$I$15/Subsidy!$I$14</f>
        <v>27294.002969965757</v>
      </c>
      <c r="AC221" s="12">
        <f>N221*Subsidy!$E$15/Subsidy!$E$14</f>
        <v>1500.5438482597733</v>
      </c>
      <c r="AD221" s="12">
        <f t="shared" si="253"/>
        <v>18006.526179117282</v>
      </c>
      <c r="AE221" s="12">
        <f>$AP221*AC221/(Calculations!$D$27^(A221-1+Calculations!$B$6/30))</f>
        <v>777.24364367297596</v>
      </c>
      <c r="AF221" s="12">
        <f>IF(AE221=0,0,SUM(AE221:AE$903)*AC221/AE221)</f>
        <v>463074.61613516352</v>
      </c>
      <c r="AH221" s="164">
        <f>VLOOKUP(E221,Rates2,5)*VLOOKUP(E221,Mort_Imp_Retirees,C221-'Mort Imp Cume'!$C$4+2)</f>
        <v>2.8365161228973573E-4</v>
      </c>
      <c r="AI221" s="16">
        <f t="shared" si="254"/>
        <v>0.99971634838771029</v>
      </c>
      <c r="AJ221" s="164">
        <f>VLOOKUP(F221,Rates2,6)*VLOOKUP(F221,Mort_Imp_Survivors,C221-'Mort Imp Cume'!$C$4+2)</f>
        <v>1.2008765804769108E-4</v>
      </c>
      <c r="AK221" s="16">
        <f t="shared" si="255"/>
        <v>0.99987991234195228</v>
      </c>
      <c r="AL221" s="164">
        <f>VLOOKUP(F221,Rates2,7)*VLOOKUP(F221,Mort_Imp_Survivors,C221-'Mort Imp Cume'!$C$4+2)</f>
        <v>1.6957668908839697E-4</v>
      </c>
      <c r="AM221" s="16">
        <f t="shared" si="256"/>
        <v>0.99983042331091165</v>
      </c>
      <c r="AN221" s="108">
        <f>PRODUCT(AI$4:AI220)</f>
        <v>0.96728162801156015</v>
      </c>
      <c r="AO221" s="16">
        <f>PRODUCT(AK$4:AK220)</f>
        <v>0.98387725306427365</v>
      </c>
      <c r="AP221" s="16">
        <f>PRODUCT(AM$4:AM220)</f>
        <v>0.96827172531607231</v>
      </c>
      <c r="AQ221" s="16">
        <f t="shared" si="257"/>
        <v>0.95168639110755238</v>
      </c>
      <c r="AR221" s="16">
        <f t="shared" si="258"/>
        <v>1.5595236904007777E-2</v>
      </c>
      <c r="AS221" s="16">
        <f t="shared" si="259"/>
        <v>2.6991496188328922E-4</v>
      </c>
      <c r="AT221" s="16">
        <f t="shared" si="260"/>
        <v>3.1995067221837516E-2</v>
      </c>
      <c r="AU221" s="16">
        <f t="shared" si="261"/>
        <v>7.2330476660233123E-4</v>
      </c>
      <c r="AV221" s="16">
        <f t="shared" si="262"/>
        <v>2.7437099332371947E-4</v>
      </c>
      <c r="AW221" s="30">
        <f>(SUMPRODUCT(AV$5:AV220,A$5:A220)+SUM(AV$5:AV220)*(Calculations!$B$6/30-0.5)+AV$4*Calculations!$B$6/30/2)/SUM(AV$4:AV220)</f>
        <v>127.95395111127827</v>
      </c>
      <c r="AX221" s="16"/>
      <c r="AY221" s="12"/>
      <c r="AZ221" s="12"/>
    </row>
    <row r="222" spans="1:52" x14ac:dyDescent="0.25">
      <c r="A222">
        <f t="shared" si="250"/>
        <v>218</v>
      </c>
      <c r="B222" t="str">
        <f t="shared" si="274"/>
        <v>March</v>
      </c>
      <c r="C222">
        <f t="shared" si="245"/>
        <v>2043</v>
      </c>
      <c r="D222">
        <f t="shared" si="276"/>
        <v>204303</v>
      </c>
      <c r="E222">
        <f t="shared" ref="E222:F222" si="291">E210+1</f>
        <v>60</v>
      </c>
      <c r="F222">
        <f t="shared" si="291"/>
        <v>58</v>
      </c>
      <c r="G222" s="12">
        <f>G221*IF($B222="January",1+IF(C222&gt;Personal!$L$18+1,Calculations!$B$22,Calculations!$B$21),1)</f>
        <v>3875.3715089353664</v>
      </c>
      <c r="H222" s="12">
        <f>IF(AND(Career!$F$15="Yes",$E222=62,$E221=61),G222,H221*IF($B222="January",(1+IF(C222&gt;Personal!$L$18+1,Calculations!$C$22,Calculations!$C$21)),1))</f>
        <v>3875.3715089353664</v>
      </c>
      <c r="I222" s="12">
        <f>H222*(1-'Retiree Assumptions'!$F$8)</f>
        <v>3022.789776969586</v>
      </c>
      <c r="J222" s="12">
        <f>I222/(Calculations!$C$27^($A222-1+Calculations!$B$6/30))</f>
        <v>1729.8635556623628</v>
      </c>
      <c r="K222" s="23">
        <f t="shared" si="247"/>
        <v>1672.7906119768747</v>
      </c>
      <c r="L222" s="12">
        <f>L221*IF($B222="January",(1+IF(C222&gt;Personal!$L$18+1,Calculations!$B$22,Calculations!$B$21)),1)</f>
        <v>2131.4543299144507</v>
      </c>
      <c r="M222" s="12">
        <f>IF(AND(Career!$F$15="Yes",$E222=62,$E221=61),L222,M221*IF($B222="January",(1+IF(C222&gt;Personal!$L$18+1,Calculations!$C$22,Calculations!$C$21)),1))</f>
        <v>2131.4543299144507</v>
      </c>
      <c r="N222" s="12">
        <f>M222*(1-'Retiree Assumptions'!$F$10)</f>
        <v>1875.6798103247165</v>
      </c>
      <c r="O222" s="12">
        <f>N222/(Calculations!$C$27^$AW222)/(Calculations!$D$27^($A222-1-$AW222+Calculations!$B$6/30))</f>
        <v>1042.9183344722926</v>
      </c>
      <c r="P222" s="23">
        <f t="shared" si="248"/>
        <v>33.644083004788214</v>
      </c>
      <c r="Q222" s="12">
        <f>IF(OR(A222&lt;=360,$E222&lt;70),Q221*IF($B222="January",(1+IF(C222&gt;Personal!$L$18+1,Calculations!$B$22,Calculations!$B$21)),1),0)</f>
        <v>251.8991480807988</v>
      </c>
      <c r="R222" s="12">
        <f>IF(OR(A222&lt;=360,$E222&lt;70),IF(AND(Career!$F$15="Yes",$E222=62,$E221=61),Q222,R221*IF($B222="January",(1+IF(C222&gt;Personal!$L$18+1,Calculations!$C$22,Calculations!$C$21)),1)),0)</f>
        <v>251.8991480807988</v>
      </c>
      <c r="S222" s="12">
        <f>R222*(1-'Retiree Assumptions'!$F$8)</f>
        <v>196.48133550302308</v>
      </c>
      <c r="T222" s="12">
        <f>S222/(Calculations!$C$27^($A222-1+Calculations!$B$6/30))</f>
        <v>112.44113111805358</v>
      </c>
      <c r="U222" s="23">
        <f t="shared" si="249"/>
        <v>106.96549431868414</v>
      </c>
      <c r="W222">
        <f t="shared" si="289"/>
        <v>6</v>
      </c>
      <c r="X222">
        <f t="shared" si="264"/>
        <v>2043</v>
      </c>
      <c r="Y222">
        <f t="shared" si="265"/>
        <v>60</v>
      </c>
      <c r="Z222">
        <f t="shared" si="252"/>
        <v>58</v>
      </c>
      <c r="AA222" s="12">
        <f>S222*12*Subsidy!$I$15/Subsidy!$I$14</f>
        <v>1886.2208208290215</v>
      </c>
      <c r="AB222" s="12">
        <f>SUM(S$5:S222)*Subsidy!$I$15/Subsidy!$I$14</f>
        <v>27451.188038368175</v>
      </c>
      <c r="AC222" s="12">
        <f>N222*Subsidy!$E$15/Subsidy!$E$14</f>
        <v>1500.5438482597733</v>
      </c>
      <c r="AD222" s="12">
        <f t="shared" si="253"/>
        <v>18006.526179117282</v>
      </c>
      <c r="AE222" s="12">
        <f>$AP222*AC222/(Calculations!$D$27^(A222-1+Calculations!$B$6/30))</f>
        <v>774.87474179696619</v>
      </c>
      <c r="AF222" s="12">
        <f>IF(AE222=0,0,SUM(AE222:AE$903)*AC222/AE222)</f>
        <v>462985.16962532292</v>
      </c>
      <c r="AH222" s="164">
        <f>VLOOKUP(E222,Rates2,5)*VLOOKUP(E222,Mort_Imp_Retirees,C222-'Mort Imp Cume'!$C$4+2)</f>
        <v>2.8365161228973573E-4</v>
      </c>
      <c r="AI222" s="16">
        <f t="shared" si="254"/>
        <v>0.99971634838771029</v>
      </c>
      <c r="AJ222" s="164">
        <f>VLOOKUP(F222,Rates2,6)*VLOOKUP(F222,Mort_Imp_Survivors,C222-'Mort Imp Cume'!$C$4+2)</f>
        <v>1.2008765804769108E-4</v>
      </c>
      <c r="AK222" s="16">
        <f t="shared" si="255"/>
        <v>0.99987991234195228</v>
      </c>
      <c r="AL222" s="164">
        <f>VLOOKUP(F222,Rates2,7)*VLOOKUP(F222,Mort_Imp_Survivors,C222-'Mort Imp Cume'!$C$4+2)</f>
        <v>1.6957668908839697E-4</v>
      </c>
      <c r="AM222" s="16">
        <f t="shared" si="256"/>
        <v>0.99983042331091165</v>
      </c>
      <c r="AN222" s="108">
        <f>PRODUCT(AI$4:AI221)</f>
        <v>0.96700725701823642</v>
      </c>
      <c r="AO222" s="16">
        <f>PRODUCT(AK$4:AK221)</f>
        <v>0.9837591015491467</v>
      </c>
      <c r="AP222" s="16">
        <f>PRODUCT(AM$4:AM221)</f>
        <v>0.96810752900275532</v>
      </c>
      <c r="AQ222" s="16">
        <f t="shared" si="257"/>
        <v>0.95130219035576502</v>
      </c>
      <c r="AR222" s="16">
        <f t="shared" si="258"/>
        <v>1.5705066662471377E-2</v>
      </c>
      <c r="AS222" s="16">
        <f t="shared" si="259"/>
        <v>2.6980599580765419E-4</v>
      </c>
      <c r="AT222" s="16">
        <f t="shared" si="260"/>
        <v>3.2259556566154167E-2</v>
      </c>
      <c r="AU222" s="16">
        <f t="shared" si="261"/>
        <v>7.3318641560943948E-4</v>
      </c>
      <c r="AV222" s="16">
        <f t="shared" si="262"/>
        <v>2.7429316754909764E-4</v>
      </c>
      <c r="AW222" s="30">
        <f>(SUMPRODUCT(AV$5:AV221,A$5:A221)+SUM(AV$5:AV221)*(Calculations!$B$6/30-0.5)+AV$4*Calculations!$B$6/30/2)/SUM(AV$4:AV221)</f>
        <v>128.6986251262698</v>
      </c>
      <c r="AX222" s="16"/>
      <c r="AY222" s="12"/>
      <c r="AZ222" s="12"/>
    </row>
    <row r="223" spans="1:52" x14ac:dyDescent="0.25">
      <c r="A223">
        <f t="shared" si="250"/>
        <v>219</v>
      </c>
      <c r="B223" t="str">
        <f t="shared" si="274"/>
        <v>April</v>
      </c>
      <c r="C223">
        <f t="shared" si="245"/>
        <v>2043</v>
      </c>
      <c r="D223">
        <f t="shared" si="276"/>
        <v>204304</v>
      </c>
      <c r="E223">
        <f t="shared" ref="E223:F223" si="292">E211+1</f>
        <v>60</v>
      </c>
      <c r="F223">
        <f t="shared" si="292"/>
        <v>58</v>
      </c>
      <c r="G223" s="12">
        <f>G222*IF($B223="January",1+IF(C223&gt;Personal!$L$18+1,Calculations!$B$22,Calculations!$B$21),1)</f>
        <v>3875.3715089353664</v>
      </c>
      <c r="H223" s="12">
        <f>IF(AND(Career!$F$15="Yes",$E223=62,$E222=61),G223,H222*IF($B223="January",(1+IF(C223&gt;Personal!$L$18+1,Calculations!$C$22,Calculations!$C$21)),1))</f>
        <v>3875.3715089353664</v>
      </c>
      <c r="I223" s="12">
        <f>H223*(1-'Retiree Assumptions'!$F$8)</f>
        <v>3022.789776969586</v>
      </c>
      <c r="J223" s="12">
        <f>I223/(Calculations!$C$27^($A223-1+Calculations!$B$6/30))</f>
        <v>1725.4403123589293</v>
      </c>
      <c r="K223" s="23">
        <f t="shared" si="247"/>
        <v>1668.0400271142034</v>
      </c>
      <c r="L223" s="12">
        <f>L222*IF($B223="January",(1+IF(C223&gt;Personal!$L$18+1,Calculations!$B$22,Calculations!$B$21)),1)</f>
        <v>2131.4543299144507</v>
      </c>
      <c r="M223" s="12">
        <f>IF(AND(Career!$F$15="Yes",$E223=62,$E222=61),L223,M222*IF($B223="January",(1+IF(C223&gt;Personal!$L$18+1,Calculations!$C$22,Calculations!$C$21)),1))</f>
        <v>2131.4543299144507</v>
      </c>
      <c r="N223" s="12">
        <f>M223*(1-'Retiree Assumptions'!$F$10)</f>
        <v>1875.6798103247165</v>
      </c>
      <c r="O223" s="12">
        <f>N223/(Calculations!$C$27^$AW223)/(Calculations!$D$27^($A223-1-$AW223+Calculations!$B$6/30))</f>
        <v>1040.1644926292588</v>
      </c>
      <c r="P223" s="23">
        <f t="shared" si="248"/>
        <v>33.830197717418727</v>
      </c>
      <c r="Q223" s="12">
        <f>IF(OR(A223&lt;=360,$E223&lt;70),Q222*IF($B223="January",(1+IF(C223&gt;Personal!$L$18+1,Calculations!$B$22,Calculations!$B$21)),1),0)</f>
        <v>251.8991480807988</v>
      </c>
      <c r="R223" s="12">
        <f>IF(OR(A223&lt;=360,$E223&lt;70),IF(AND(Career!$F$15="Yes",$E223=62,$E222=61),Q223,R222*IF($B223="January",(1+IF(C223&gt;Personal!$L$18+1,Calculations!$C$22,Calculations!$C$21)),1)),0)</f>
        <v>251.8991480807988</v>
      </c>
      <c r="S223" s="12">
        <f>R223*(1-'Retiree Assumptions'!$F$8)</f>
        <v>196.48133550302308</v>
      </c>
      <c r="T223" s="12">
        <f>S223/(Calculations!$C$27^($A223-1+Calculations!$B$6/30))</f>
        <v>112.1536203033304</v>
      </c>
      <c r="U223" s="23">
        <f t="shared" si="249"/>
        <v>106.64891254110844</v>
      </c>
      <c r="W223">
        <f t="shared" si="289"/>
        <v>6</v>
      </c>
      <c r="X223">
        <f t="shared" si="264"/>
        <v>2043</v>
      </c>
      <c r="Y223">
        <f t="shared" si="265"/>
        <v>60</v>
      </c>
      <c r="Z223">
        <f t="shared" si="252"/>
        <v>58</v>
      </c>
      <c r="AA223" s="12">
        <f>S223*12*Subsidy!$I$15/Subsidy!$I$14</f>
        <v>1886.2208208290215</v>
      </c>
      <c r="AB223" s="12">
        <f>SUM(S$5:S223)*Subsidy!$I$15/Subsidy!$I$14</f>
        <v>27608.373106770588</v>
      </c>
      <c r="AC223" s="12">
        <f>N223*Subsidy!$E$15/Subsidy!$E$14</f>
        <v>1500.5438482597733</v>
      </c>
      <c r="AD223" s="12">
        <f t="shared" si="253"/>
        <v>18006.526179117282</v>
      </c>
      <c r="AE223" s="12">
        <f>$AP223*AC223/(Calculations!$D$27^(A223-1+Calculations!$B$6/30))</f>
        <v>772.51305991708523</v>
      </c>
      <c r="AF223" s="12">
        <f>IF(AE223=0,0,SUM(AE223:AE$903)*AC223/AE223)</f>
        <v>462895.44966482796</v>
      </c>
      <c r="AH223" s="164">
        <f>VLOOKUP(E223,Rates2,5)*VLOOKUP(E223,Mort_Imp_Retirees,C223-'Mort Imp Cume'!$C$4+2)</f>
        <v>2.8365161228973573E-4</v>
      </c>
      <c r="AI223" s="16">
        <f t="shared" si="254"/>
        <v>0.99971634838771029</v>
      </c>
      <c r="AJ223" s="164">
        <f>VLOOKUP(F223,Rates2,6)*VLOOKUP(F223,Mort_Imp_Survivors,C223-'Mort Imp Cume'!$C$4+2)</f>
        <v>1.2008765804769108E-4</v>
      </c>
      <c r="AK223" s="16">
        <f t="shared" si="255"/>
        <v>0.99987991234195228</v>
      </c>
      <c r="AL223" s="164">
        <f>VLOOKUP(F223,Rates2,7)*VLOOKUP(F223,Mort_Imp_Survivors,C223-'Mort Imp Cume'!$C$4+2)</f>
        <v>1.6957668908839697E-4</v>
      </c>
      <c r="AM223" s="16">
        <f t="shared" si="256"/>
        <v>0.99983042331091165</v>
      </c>
      <c r="AN223" s="108">
        <f>PRODUCT(AI$4:AI222)</f>
        <v>0.9667329638506873</v>
      </c>
      <c r="AO223" s="16">
        <f>PRODUCT(AK$4:AK222)</f>
        <v>0.98364096422255853</v>
      </c>
      <c r="AP223" s="16">
        <f>PRODUCT(AM$4:AM222)</f>
        <v>0.96794336053330554</v>
      </c>
      <c r="AQ223" s="16">
        <f t="shared" si="257"/>
        <v>0.95091814470782188</v>
      </c>
      <c r="AR223" s="16">
        <f t="shared" si="258"/>
        <v>1.5814819142865422E-2</v>
      </c>
      <c r="AS223" s="16">
        <f t="shared" si="259"/>
        <v>2.6969707372219139E-4</v>
      </c>
      <c r="AT223" s="16">
        <f t="shared" si="260"/>
        <v>3.2523892093167875E-2</v>
      </c>
      <c r="AU223" s="16">
        <f t="shared" si="261"/>
        <v>7.4314405614482604E-4</v>
      </c>
      <c r="AV223" s="16">
        <f t="shared" si="262"/>
        <v>2.7421536384988226E-4</v>
      </c>
      <c r="AW223" s="30">
        <f>(SUMPRODUCT(AV$5:AV222,A$5:A222)+SUM(AV$5:AV222)*(Calculations!$B$6/30-0.5)+AV$4*Calculations!$B$6/30/2)/SUM(AV$4:AV222)</f>
        <v>129.43905488544115</v>
      </c>
      <c r="AX223" s="16"/>
      <c r="AY223" s="12"/>
      <c r="AZ223" s="12"/>
    </row>
    <row r="224" spans="1:52" x14ac:dyDescent="0.25">
      <c r="A224">
        <f t="shared" si="250"/>
        <v>220</v>
      </c>
      <c r="B224" t="str">
        <f t="shared" si="274"/>
        <v>May</v>
      </c>
      <c r="C224">
        <f t="shared" si="245"/>
        <v>2043</v>
      </c>
      <c r="D224">
        <f t="shared" si="276"/>
        <v>204305</v>
      </c>
      <c r="E224">
        <f t="shared" ref="E224:F224" si="293">E212+1</f>
        <v>60</v>
      </c>
      <c r="F224">
        <f t="shared" si="293"/>
        <v>58</v>
      </c>
      <c r="G224" s="12">
        <f>G223*IF($B224="January",1+IF(C224&gt;Personal!$L$18+1,Calculations!$B$22,Calculations!$B$21),1)</f>
        <v>3875.3715089353664</v>
      </c>
      <c r="H224" s="12">
        <f>IF(AND(Career!$F$15="Yes",$E224=62,$E223=61),G224,H223*IF($B224="January",(1+IF(C224&gt;Personal!$L$18+1,Calculations!$C$22,Calculations!$C$21)),1))</f>
        <v>3875.3715089353664</v>
      </c>
      <c r="I224" s="12">
        <f>H224*(1-'Retiree Assumptions'!$F$8)</f>
        <v>3022.789776969586</v>
      </c>
      <c r="J224" s="12">
        <f>I224/(Calculations!$C$27^($A224-1+Calculations!$B$6/30))</f>
        <v>1721.028379243088</v>
      </c>
      <c r="K224" s="23">
        <f t="shared" si="247"/>
        <v>1663.302933513605</v>
      </c>
      <c r="L224" s="12">
        <f>L223*IF($B224="January",(1+IF(C224&gt;Personal!$L$18+1,Calculations!$B$22,Calculations!$B$21)),1)</f>
        <v>2131.4543299144507</v>
      </c>
      <c r="M224" s="12">
        <f>IF(AND(Career!$F$15="Yes",$E224=62,$E223=61),L224,M223*IF($B224="January",(1+IF(C224&gt;Personal!$L$18+1,Calculations!$C$22,Calculations!$C$21)),1))</f>
        <v>2131.4543299144507</v>
      </c>
      <c r="N224" s="12">
        <f>M224*(1-'Retiree Assumptions'!$F$10)</f>
        <v>1875.6798103247165</v>
      </c>
      <c r="O224" s="12">
        <f>N224/(Calculations!$C$27^$AW224)/(Calculations!$D$27^($A224-1-$AW224+Calculations!$B$6/30))</f>
        <v>1037.4165368613351</v>
      </c>
      <c r="P224" s="23">
        <f t="shared" si="248"/>
        <v>34.01489004763215</v>
      </c>
      <c r="Q224" s="12">
        <f>IF(OR(A224&lt;=360,$E224&lt;70),Q223*IF($B224="January",(1+IF(C224&gt;Personal!$L$18+1,Calculations!$B$22,Calculations!$B$21)),1),0)</f>
        <v>251.8991480807988</v>
      </c>
      <c r="R224" s="12">
        <f>IF(OR(A224&lt;=360,$E224&lt;70),IF(AND(Career!$F$15="Yes",$E224=62,$E223=61),Q224,R223*IF($B224="January",(1+IF(C224&gt;Personal!$L$18+1,Calculations!$C$22,Calculations!$C$21)),1)),0)</f>
        <v>251.8991480807988</v>
      </c>
      <c r="S224" s="12">
        <f>R224*(1-'Retiree Assumptions'!$F$8)</f>
        <v>196.48133550302308</v>
      </c>
      <c r="T224" s="12">
        <f>S224/(Calculations!$C$27^($A224-1+Calculations!$B$6/30))</f>
        <v>111.8668446508007</v>
      </c>
      <c r="U224" s="23">
        <f t="shared" si="249"/>
        <v>106.33326773879323</v>
      </c>
      <c r="W224">
        <f t="shared" si="289"/>
        <v>6</v>
      </c>
      <c r="X224">
        <f t="shared" si="264"/>
        <v>2043</v>
      </c>
      <c r="Y224">
        <f t="shared" si="265"/>
        <v>60</v>
      </c>
      <c r="Z224">
        <f t="shared" si="252"/>
        <v>58</v>
      </c>
      <c r="AA224" s="12">
        <f>S224*12*Subsidy!$I$15/Subsidy!$I$14</f>
        <v>1886.2208208290215</v>
      </c>
      <c r="AB224" s="12">
        <f>SUM(S$5:S224)*Subsidy!$I$15/Subsidy!$I$14</f>
        <v>27765.558175173006</v>
      </c>
      <c r="AC224" s="12">
        <f>N224*Subsidy!$E$15/Subsidy!$E$14</f>
        <v>1500.5438482597733</v>
      </c>
      <c r="AD224" s="12">
        <f t="shared" si="253"/>
        <v>18006.526179117282</v>
      </c>
      <c r="AE224" s="12">
        <f>$AP224*AC224/(Calculations!$D$27^(A224-1+Calculations!$B$6/30))</f>
        <v>770.15857602805465</v>
      </c>
      <c r="AF224" s="12">
        <f>IF(AE224=0,0,SUM(AE224:AE$903)*AC224/AE224)</f>
        <v>462805.45541770157</v>
      </c>
      <c r="AH224" s="164">
        <f>VLOOKUP(E224,Rates2,5)*VLOOKUP(E224,Mort_Imp_Retirees,C224-'Mort Imp Cume'!$C$4+2)</f>
        <v>2.8365161228973573E-4</v>
      </c>
      <c r="AI224" s="16">
        <f t="shared" si="254"/>
        <v>0.99971634838771029</v>
      </c>
      <c r="AJ224" s="164">
        <f>VLOOKUP(F224,Rates2,6)*VLOOKUP(F224,Mort_Imp_Survivors,C224-'Mort Imp Cume'!$C$4+2)</f>
        <v>1.2008765804769108E-4</v>
      </c>
      <c r="AK224" s="16">
        <f t="shared" si="255"/>
        <v>0.99987991234195228</v>
      </c>
      <c r="AL224" s="164">
        <f>VLOOKUP(F224,Rates2,7)*VLOOKUP(F224,Mort_Imp_Survivors,C224-'Mort Imp Cume'!$C$4+2)</f>
        <v>1.6957668908839697E-4</v>
      </c>
      <c r="AM224" s="16">
        <f t="shared" si="256"/>
        <v>0.99983042331091165</v>
      </c>
      <c r="AN224" s="108">
        <f>PRODUCT(AI$4:AI223)</f>
        <v>0.96645874848683744</v>
      </c>
      <c r="AO224" s="16">
        <f>PRODUCT(AK$4:AK223)</f>
        <v>0.9835228410828053</v>
      </c>
      <c r="AP224" s="16">
        <f>PRODUCT(AM$4:AM223)</f>
        <v>0.96777921990300131</v>
      </c>
      <c r="AQ224" s="16">
        <f t="shared" si="257"/>
        <v>0.9505342541011067</v>
      </c>
      <c r="AR224" s="16">
        <f t="shared" si="258"/>
        <v>1.5924494385730723E-2</v>
      </c>
      <c r="AS224" s="16">
        <f t="shared" si="259"/>
        <v>2.6958819560914164E-4</v>
      </c>
      <c r="AT224" s="16">
        <f t="shared" si="260"/>
        <v>3.2788073872952642E-2</v>
      </c>
      <c r="AU224" s="16">
        <f t="shared" si="261"/>
        <v>7.5317764020993438E-4</v>
      </c>
      <c r="AV224" s="16">
        <f t="shared" si="262"/>
        <v>2.7413758221981162E-4</v>
      </c>
      <c r="AW224" s="30">
        <f>(SUMPRODUCT(AV$5:AV223,A$5:A223)+SUM(AV$5:AV223)*(Calculations!$B$6/30-0.5)+AV$4*Calculations!$B$6/30/2)/SUM(AV$4:AV223)</f>
        <v>130.17534508688345</v>
      </c>
      <c r="AX224" s="16"/>
      <c r="AY224" s="12"/>
      <c r="AZ224" s="12"/>
    </row>
    <row r="225" spans="1:52" x14ac:dyDescent="0.25">
      <c r="A225">
        <f t="shared" si="250"/>
        <v>221</v>
      </c>
      <c r="B225" t="str">
        <f t="shared" si="274"/>
        <v>June</v>
      </c>
      <c r="C225">
        <f t="shared" si="245"/>
        <v>2043</v>
      </c>
      <c r="D225">
        <f t="shared" si="276"/>
        <v>204306</v>
      </c>
      <c r="E225">
        <f t="shared" ref="E225:F225" si="294">E213+1</f>
        <v>60</v>
      </c>
      <c r="F225">
        <f t="shared" si="294"/>
        <v>58</v>
      </c>
      <c r="G225" s="12">
        <f>G224*IF($B225="January",1+IF(C225&gt;Personal!$L$18+1,Calculations!$B$22,Calculations!$B$21),1)</f>
        <v>3875.3715089353664</v>
      </c>
      <c r="H225" s="12">
        <f>IF(AND(Career!$F$15="Yes",$E225=62,$E224=61),G225,H224*IF($B225="January",(1+IF(C225&gt;Personal!$L$18+1,Calculations!$C$22,Calculations!$C$21)),1))</f>
        <v>3875.3715089353664</v>
      </c>
      <c r="I225" s="12">
        <f>H225*(1-'Retiree Assumptions'!$F$8)</f>
        <v>3022.789776969586</v>
      </c>
      <c r="J225" s="12">
        <f>I225/(Calculations!$C$27^($A225-1+Calculations!$B$6/30))</f>
        <v>1716.627727394804</v>
      </c>
      <c r="K225" s="23">
        <f t="shared" si="247"/>
        <v>1658.5792928610267</v>
      </c>
      <c r="L225" s="12">
        <f>L224*IF($B225="January",(1+IF(C225&gt;Personal!$L$18+1,Calculations!$B$22,Calculations!$B$21)),1)</f>
        <v>2131.4543299144507</v>
      </c>
      <c r="M225" s="12">
        <f>IF(AND(Career!$F$15="Yes",$E225=62,$E224=61),L225,M224*IF($B225="January",(1+IF(C225&gt;Personal!$L$18+1,Calculations!$C$22,Calculations!$C$21)),1))</f>
        <v>2131.4543299144507</v>
      </c>
      <c r="N225" s="12">
        <f>M225*(1-'Retiree Assumptions'!$F$10)</f>
        <v>1875.6798103247165</v>
      </c>
      <c r="O225" s="12">
        <f>N225/(Calculations!$C$27^$AW225)/(Calculations!$D$27^($A225-1-$AW225+Calculations!$B$6/30))</f>
        <v>1034.6744927449238</v>
      </c>
      <c r="P225" s="23">
        <f t="shared" si="248"/>
        <v>34.198166845708613</v>
      </c>
      <c r="Q225" s="12">
        <f>IF(OR(A225&lt;=360,$E225&lt;70),Q224*IF($B225="January",(1+IF(C225&gt;Personal!$L$18+1,Calculations!$B$22,Calculations!$B$21)),1),0)</f>
        <v>251.8991480807988</v>
      </c>
      <c r="R225" s="12">
        <f>IF(OR(A225&lt;=360,$E225&lt;70),IF(AND(Career!$F$15="Yes",$E225=62,$E224=61),Q225,R224*IF($B225="January",(1+IF(C225&gt;Personal!$L$18+1,Calculations!$C$22,Calculations!$C$21)),1)),0)</f>
        <v>251.8991480807988</v>
      </c>
      <c r="S225" s="12">
        <f>R225*(1-'Retiree Assumptions'!$F$8)</f>
        <v>196.48133550302308</v>
      </c>
      <c r="T225" s="12">
        <f>S225/(Calculations!$C$27^($A225-1+Calculations!$B$6/30))</f>
        <v>111.58080228066225</v>
      </c>
      <c r="U225" s="23">
        <f t="shared" si="249"/>
        <v>106.01855713860772</v>
      </c>
      <c r="W225">
        <f t="shared" si="289"/>
        <v>6</v>
      </c>
      <c r="X225">
        <f t="shared" si="264"/>
        <v>2043</v>
      </c>
      <c r="Y225">
        <f t="shared" si="265"/>
        <v>60</v>
      </c>
      <c r="Z225">
        <f t="shared" si="252"/>
        <v>58</v>
      </c>
      <c r="AA225" s="12">
        <f>S225*12*Subsidy!$I$15/Subsidy!$I$14</f>
        <v>1886.2208208290215</v>
      </c>
      <c r="AB225" s="12">
        <f>SUM(S$5:S225)*Subsidy!$I$15/Subsidy!$I$14</f>
        <v>27922.743243575424</v>
      </c>
      <c r="AC225" s="12">
        <f>N225*Subsidy!$E$15/Subsidy!$E$14</f>
        <v>1500.5438482597733</v>
      </c>
      <c r="AD225" s="12">
        <f t="shared" si="253"/>
        <v>18006.526179117282</v>
      </c>
      <c r="AE225" s="12">
        <f>$AP225*AC225/(Calculations!$D$27^(A225-1+Calculations!$B$6/30))</f>
        <v>767.81126819166491</v>
      </c>
      <c r="AF225" s="12">
        <f>IF(AE225=0,0,SUM(AE225:AE$903)*AC225/AE225)</f>
        <v>462715.18604541075</v>
      </c>
      <c r="AH225" s="164">
        <f>VLOOKUP(E225,Rates2,5)*VLOOKUP(E225,Mort_Imp_Retirees,C225-'Mort Imp Cume'!$C$4+2)</f>
        <v>2.8365161228973573E-4</v>
      </c>
      <c r="AI225" s="16">
        <f t="shared" si="254"/>
        <v>0.99971634838771029</v>
      </c>
      <c r="AJ225" s="164">
        <f>VLOOKUP(F225,Rates2,6)*VLOOKUP(F225,Mort_Imp_Survivors,C225-'Mort Imp Cume'!$C$4+2)</f>
        <v>1.2008765804769108E-4</v>
      </c>
      <c r="AK225" s="16">
        <f t="shared" si="255"/>
        <v>0.99987991234195228</v>
      </c>
      <c r="AL225" s="164">
        <f>VLOOKUP(F225,Rates2,7)*VLOOKUP(F225,Mort_Imp_Survivors,C225-'Mort Imp Cume'!$C$4+2)</f>
        <v>1.6957668908839697E-4</v>
      </c>
      <c r="AM225" s="16">
        <f t="shared" si="256"/>
        <v>0.99983042331091165</v>
      </c>
      <c r="AN225" s="108">
        <f>PRODUCT(AI$4:AI224)</f>
        <v>0.9661846109046176</v>
      </c>
      <c r="AO225" s="16">
        <f>PRODUCT(AK$4:AK224)</f>
        <v>0.98340473212818325</v>
      </c>
      <c r="AP225" s="16">
        <f>PRODUCT(AM$4:AM224)</f>
        <v>0.96761510710712162</v>
      </c>
      <c r="AQ225" s="16">
        <f t="shared" si="257"/>
        <v>0.95015051847302845</v>
      </c>
      <c r="AR225" s="16">
        <f t="shared" si="258"/>
        <v>1.6034092431589174E-2</v>
      </c>
      <c r="AS225" s="16">
        <f t="shared" si="259"/>
        <v>2.694793614507531E-4</v>
      </c>
      <c r="AT225" s="16">
        <f t="shared" si="260"/>
        <v>3.3052101975552826E-2</v>
      </c>
      <c r="AU225" s="16">
        <f t="shared" si="261"/>
        <v>7.6328711982955044E-4</v>
      </c>
      <c r="AV225" s="16">
        <f t="shared" si="262"/>
        <v>2.7405982265262576E-4</v>
      </c>
      <c r="AW225" s="30">
        <f>(SUMPRODUCT(AV$5:AV224,A$5:A224)+SUM(AV$5:AV224)*(Calculations!$B$6/30-0.5)+AV$4*Calculations!$B$6/30/2)/SUM(AV$4:AV224)</f>
        <v>130.90759697500684</v>
      </c>
      <c r="AX225" s="16"/>
      <c r="AY225" s="12"/>
      <c r="AZ225" s="12"/>
    </row>
    <row r="226" spans="1:52" x14ac:dyDescent="0.25">
      <c r="A226">
        <f t="shared" si="250"/>
        <v>222</v>
      </c>
      <c r="B226" t="str">
        <f t="shared" si="274"/>
        <v>July</v>
      </c>
      <c r="C226">
        <f t="shared" si="245"/>
        <v>2043</v>
      </c>
      <c r="D226">
        <f t="shared" si="276"/>
        <v>204307</v>
      </c>
      <c r="E226">
        <f t="shared" ref="E226:F226" si="295">E214+1</f>
        <v>60</v>
      </c>
      <c r="F226">
        <f t="shared" si="295"/>
        <v>58</v>
      </c>
      <c r="G226" s="12">
        <f>G225*IF($B226="January",1+IF(C226&gt;Personal!$L$18+1,Calculations!$B$22,Calculations!$B$21),1)</f>
        <v>3875.3715089353664</v>
      </c>
      <c r="H226" s="12">
        <f>IF(AND(Career!$F$15="Yes",$E226=62,$E225=61),G226,H225*IF($B226="January",(1+IF(C226&gt;Personal!$L$18+1,Calculations!$C$22,Calculations!$C$21)),1))</f>
        <v>3875.3715089353664</v>
      </c>
      <c r="I226" s="12">
        <f>H226*(1-'Retiree Assumptions'!$F$8)</f>
        <v>3022.789776969586</v>
      </c>
      <c r="J226" s="12">
        <f>I226/(Calculations!$C$27^($A226-1+Calculations!$B$6/30))</f>
        <v>1712.2383279679927</v>
      </c>
      <c r="K226" s="23">
        <f t="shared" si="247"/>
        <v>1653.8690669512262</v>
      </c>
      <c r="L226" s="12">
        <f>L225*IF($B226="January",(1+IF(C226&gt;Personal!$L$18+1,Calculations!$B$22,Calculations!$B$21)),1)</f>
        <v>2131.4543299144507</v>
      </c>
      <c r="M226" s="12">
        <f>IF(AND(Career!$F$15="Yes",$E226=62,$E225=61),L226,M225*IF($B226="January",(1+IF(C226&gt;Personal!$L$18+1,Calculations!$C$22,Calculations!$C$21)),1))</f>
        <v>2131.4543299144507</v>
      </c>
      <c r="N226" s="12">
        <f>M226*(1-'Retiree Assumptions'!$F$10)</f>
        <v>1875.6798103247165</v>
      </c>
      <c r="O226" s="12">
        <f>N226/(Calculations!$C$27^$AW226)/(Calculations!$D$27^($A226-1-$AW226+Calculations!$B$6/30))</f>
        <v>1031.9383843943381</v>
      </c>
      <c r="P226" s="23">
        <f t="shared" si="248"/>
        <v>34.380034933986146</v>
      </c>
      <c r="Q226" s="12">
        <f>IF(OR(A226&lt;=360,$E226&lt;70),Q225*IF($B226="January",(1+IF(C226&gt;Personal!$L$18+1,Calculations!$B$22,Calculations!$B$21)),1),0)</f>
        <v>251.8991480807988</v>
      </c>
      <c r="R226" s="12">
        <f>IF(OR(A226&lt;=360,$E226&lt;70),IF(AND(Career!$F$15="Yes",$E226=62,$E225=61),Q226,R225*IF($B226="January",(1+IF(C226&gt;Personal!$L$18+1,Calculations!$C$22,Calculations!$C$21)),1)),0)</f>
        <v>251.8991480807988</v>
      </c>
      <c r="S226" s="12">
        <f>R226*(1-'Retiree Assumptions'!$F$8)</f>
        <v>196.48133550302308</v>
      </c>
      <c r="T226" s="12">
        <f>S226/(Calculations!$C$27^($A226-1+Calculations!$B$6/30))</f>
        <v>111.29549131791951</v>
      </c>
      <c r="U226" s="23">
        <f t="shared" si="249"/>
        <v>105.70477797562877</v>
      </c>
      <c r="W226">
        <f t="shared" si="289"/>
        <v>6</v>
      </c>
      <c r="X226">
        <f t="shared" si="264"/>
        <v>2043</v>
      </c>
      <c r="Y226">
        <f t="shared" si="265"/>
        <v>60</v>
      </c>
      <c r="Z226">
        <f t="shared" si="252"/>
        <v>58</v>
      </c>
      <c r="AA226" s="12">
        <f>S226*12*Subsidy!$I$15/Subsidy!$I$14</f>
        <v>1886.2208208290215</v>
      </c>
      <c r="AB226" s="12">
        <f>SUM(S$5:S226)*Subsidy!$I$15/Subsidy!$I$14</f>
        <v>28079.928311977837</v>
      </c>
      <c r="AC226" s="12">
        <f>N226*Subsidy!$E$15/Subsidy!$E$14</f>
        <v>1500.5438482597733</v>
      </c>
      <c r="AD226" s="12">
        <f t="shared" si="253"/>
        <v>18006.526179117282</v>
      </c>
      <c r="AE226" s="12">
        <f>$AP226*AC226/(Calculations!$D$27^(A226-1+Calculations!$B$6/30))</f>
        <v>765.47111453656998</v>
      </c>
      <c r="AF226" s="12">
        <f>IF(AE226=0,0,SUM(AE226:AE$903)*AC226/AE226)</f>
        <v>462624.64070685889</v>
      </c>
      <c r="AH226" s="164">
        <f>VLOOKUP(E226,Rates2,5)*VLOOKUP(E226,Mort_Imp_Retirees,C226-'Mort Imp Cume'!$C$4+2)</f>
        <v>2.8365161228973573E-4</v>
      </c>
      <c r="AI226" s="16">
        <f t="shared" si="254"/>
        <v>0.99971634838771029</v>
      </c>
      <c r="AJ226" s="164">
        <f>VLOOKUP(F226,Rates2,6)*VLOOKUP(F226,Mort_Imp_Survivors,C226-'Mort Imp Cume'!$C$4+2)</f>
        <v>1.2008765804769108E-4</v>
      </c>
      <c r="AK226" s="16">
        <f t="shared" si="255"/>
        <v>0.99987991234195228</v>
      </c>
      <c r="AL226" s="164">
        <f>VLOOKUP(F226,Rates2,7)*VLOOKUP(F226,Mort_Imp_Survivors,C226-'Mort Imp Cume'!$C$4+2)</f>
        <v>1.6957668908839697E-4</v>
      </c>
      <c r="AM226" s="16">
        <f t="shared" si="256"/>
        <v>0.99983042331091165</v>
      </c>
      <c r="AN226" s="108">
        <f>PRODUCT(AI$4:AI225)</f>
        <v>0.965910551081965</v>
      </c>
      <c r="AO226" s="16">
        <f>PRODUCT(AK$4:AK225)</f>
        <v>0.98328663735698896</v>
      </c>
      <c r="AP226" s="16">
        <f>PRODUCT(AM$4:AM225)</f>
        <v>0.96745102214094658</v>
      </c>
      <c r="AQ226" s="16">
        <f t="shared" si="257"/>
        <v>0.9497669377610215</v>
      </c>
      <c r="AR226" s="16">
        <f t="shared" si="258"/>
        <v>1.6143613320943523E-2</v>
      </c>
      <c r="AS226" s="16">
        <f t="shared" si="259"/>
        <v>2.6937057122928111E-4</v>
      </c>
      <c r="AT226" s="16">
        <f t="shared" si="260"/>
        <v>3.3315976470983159E-2</v>
      </c>
      <c r="AU226" s="16">
        <f t="shared" si="261"/>
        <v>7.7347244705181645E-4</v>
      </c>
      <c r="AV226" s="16">
        <f t="shared" si="262"/>
        <v>2.739820851420665E-4</v>
      </c>
      <c r="AW226" s="30">
        <f>(SUMPRODUCT(AV$5:AV225,A$5:A225)+SUM(AV$5:AV225)*(Calculations!$B$6/30-0.5)+AV$4*Calculations!$B$6/30/2)/SUM(AV$4:AV225)</f>
        <v>131.63590848178424</v>
      </c>
      <c r="AX226" s="16"/>
      <c r="AY226" s="12"/>
      <c r="AZ226" s="12"/>
    </row>
    <row r="227" spans="1:52" x14ac:dyDescent="0.25">
      <c r="A227">
        <f t="shared" si="250"/>
        <v>223</v>
      </c>
      <c r="B227" t="str">
        <f t="shared" si="274"/>
        <v>August</v>
      </c>
      <c r="C227">
        <f t="shared" si="245"/>
        <v>2043</v>
      </c>
      <c r="D227">
        <f t="shared" si="276"/>
        <v>204308</v>
      </c>
      <c r="E227">
        <f t="shared" ref="E227:F227" si="296">E215+1</f>
        <v>60</v>
      </c>
      <c r="F227">
        <f t="shared" si="296"/>
        <v>58</v>
      </c>
      <c r="G227" s="12">
        <f>G226*IF($B227="January",1+IF(C227&gt;Personal!$L$18+1,Calculations!$B$22,Calculations!$B$21),1)</f>
        <v>3875.3715089353664</v>
      </c>
      <c r="H227" s="12">
        <f>IF(AND(Career!$F$15="Yes",$E227=62,$E226=61),G227,H226*IF($B227="January",(1+IF(C227&gt;Personal!$L$18+1,Calculations!$C$22,Calculations!$C$21)),1))</f>
        <v>3875.3715089353664</v>
      </c>
      <c r="I227" s="12">
        <f>H227*(1-'Retiree Assumptions'!$F$8)</f>
        <v>3022.789776969586</v>
      </c>
      <c r="J227" s="12">
        <f>I227/(Calculations!$C$27^($A227-1+Calculations!$B$6/30))</f>
        <v>1707.8601521903286</v>
      </c>
      <c r="K227" s="23">
        <f t="shared" si="247"/>
        <v>1649.1722176874607</v>
      </c>
      <c r="L227" s="12">
        <f>L226*IF($B227="January",(1+IF(C227&gt;Personal!$L$18+1,Calculations!$B$22,Calculations!$B$21)),1)</f>
        <v>2131.4543299144507</v>
      </c>
      <c r="M227" s="12">
        <f>IF(AND(Career!$F$15="Yes",$E227=62,$E226=61),L227,M226*IF($B227="January",(1+IF(C227&gt;Personal!$L$18+1,Calculations!$C$22,Calculations!$C$21)),1))</f>
        <v>2131.4543299144507</v>
      </c>
      <c r="N227" s="12">
        <f>M227*(1-'Retiree Assumptions'!$F$10)</f>
        <v>1875.6798103247165</v>
      </c>
      <c r="O227" s="12">
        <f>N227/(Calculations!$C$27^$AW227)/(Calculations!$D$27^($A227-1-$AW227+Calculations!$B$6/30))</f>
        <v>1029.208234522986</v>
      </c>
      <c r="P227" s="23">
        <f t="shared" si="248"/>
        <v>34.560501106952572</v>
      </c>
      <c r="Q227" s="12">
        <f>IF(OR(A227&lt;=360,$E227&lt;70),Q226*IF($B227="January",(1+IF(C227&gt;Personal!$L$18+1,Calculations!$B$22,Calculations!$B$21)),1),0)</f>
        <v>251.8991480807988</v>
      </c>
      <c r="R227" s="12">
        <f>IF(OR(A227&lt;=360,$E227&lt;70),IF(AND(Career!$F$15="Yes",$E227=62,$E226=61),Q227,R226*IF($B227="January",(1+IF(C227&gt;Personal!$L$18+1,Calculations!$C$22,Calculations!$C$21)),1)),0)</f>
        <v>251.8991480807988</v>
      </c>
      <c r="S227" s="12">
        <f>R227*(1-'Retiree Assumptions'!$F$8)</f>
        <v>196.48133550302308</v>
      </c>
      <c r="T227" s="12">
        <f>S227/(Calculations!$C$27^($A227-1+Calculations!$B$6/30))</f>
        <v>111.01090989237134</v>
      </c>
      <c r="U227" s="23">
        <f t="shared" si="249"/>
        <v>105.39192749311651</v>
      </c>
      <c r="W227">
        <f t="shared" si="289"/>
        <v>6</v>
      </c>
      <c r="X227">
        <f t="shared" si="264"/>
        <v>2043</v>
      </c>
      <c r="Y227">
        <f t="shared" si="265"/>
        <v>60</v>
      </c>
      <c r="Z227">
        <f t="shared" si="252"/>
        <v>58</v>
      </c>
      <c r="AA227" s="12">
        <f>S227*12*Subsidy!$I$15/Subsidy!$I$14</f>
        <v>1886.2208208290215</v>
      </c>
      <c r="AB227" s="12">
        <f>SUM(S$5:S227)*Subsidy!$I$15/Subsidy!$I$14</f>
        <v>28237.113380380255</v>
      </c>
      <c r="AC227" s="12">
        <f>N227*Subsidy!$E$15/Subsidy!$E$14</f>
        <v>1500.5438482597733</v>
      </c>
      <c r="AD227" s="12">
        <f t="shared" si="253"/>
        <v>18006.526179117282</v>
      </c>
      <c r="AE227" s="12">
        <f>$AP227*AC227/(Calculations!$D$27^(A227-1+Calculations!$B$6/30))</f>
        <v>763.13809325808427</v>
      </c>
      <c r="AF227" s="12">
        <f>IF(AE227=0,0,SUM(AE227:AE$903)*AC227/AE227)</f>
        <v>462533.81855837774</v>
      </c>
      <c r="AH227" s="164">
        <f>VLOOKUP(E227,Rates2,5)*VLOOKUP(E227,Mort_Imp_Retirees,C227-'Mort Imp Cume'!$C$4+2)</f>
        <v>2.8365161228973573E-4</v>
      </c>
      <c r="AI227" s="16">
        <f t="shared" si="254"/>
        <v>0.99971634838771029</v>
      </c>
      <c r="AJ227" s="164">
        <f>VLOOKUP(F227,Rates2,6)*VLOOKUP(F227,Mort_Imp_Survivors,C227-'Mort Imp Cume'!$C$4+2)</f>
        <v>1.2008765804769108E-4</v>
      </c>
      <c r="AK227" s="16">
        <f t="shared" si="255"/>
        <v>0.99987991234195228</v>
      </c>
      <c r="AL227" s="164">
        <f>VLOOKUP(F227,Rates2,7)*VLOOKUP(F227,Mort_Imp_Survivors,C227-'Mort Imp Cume'!$C$4+2)</f>
        <v>1.6957668908839697E-4</v>
      </c>
      <c r="AM227" s="16">
        <f t="shared" si="256"/>
        <v>0.99983042331091165</v>
      </c>
      <c r="AN227" s="108">
        <f>PRODUCT(AI$4:AI226)</f>
        <v>0.96563656899682293</v>
      </c>
      <c r="AO227" s="16">
        <f>PRODUCT(AK$4:AK226)</f>
        <v>0.98316855676751913</v>
      </c>
      <c r="AP227" s="16">
        <f>PRODUCT(AM$4:AM226)</f>
        <v>0.96728696499975675</v>
      </c>
      <c r="AQ227" s="16">
        <f t="shared" si="257"/>
        <v>0.94938351190254533</v>
      </c>
      <c r="AR227" s="16">
        <f t="shared" si="258"/>
        <v>1.6253057094277622E-2</v>
      </c>
      <c r="AS227" s="16">
        <f t="shared" si="259"/>
        <v>2.6926182492698791E-4</v>
      </c>
      <c r="AT227" s="16">
        <f t="shared" si="260"/>
        <v>3.3579697429228748E-2</v>
      </c>
      <c r="AU227" s="16">
        <f t="shared" si="261"/>
        <v>7.8373357394830034E-4</v>
      </c>
      <c r="AV227" s="16">
        <f t="shared" si="262"/>
        <v>2.7390436968187745E-4</v>
      </c>
      <c r="AW227" s="30">
        <f>(SUMPRODUCT(AV$5:AV226,A$5:A226)+SUM(AV$5:AV226)*(Calculations!$B$6/30-0.5)+AV$4*Calculations!$B$6/30/2)/SUM(AV$4:AV226)</f>
        <v>132.36037436111971</v>
      </c>
      <c r="AX227" s="16"/>
      <c r="AY227" s="12"/>
      <c r="AZ227" s="12"/>
    </row>
    <row r="228" spans="1:52" x14ac:dyDescent="0.25">
      <c r="A228">
        <f t="shared" si="250"/>
        <v>224</v>
      </c>
      <c r="B228" t="str">
        <f t="shared" si="274"/>
        <v>September</v>
      </c>
      <c r="C228">
        <f t="shared" si="245"/>
        <v>2043</v>
      </c>
      <c r="D228">
        <f t="shared" si="276"/>
        <v>204309</v>
      </c>
      <c r="E228">
        <f t="shared" ref="E228:F228" si="297">E216+1</f>
        <v>60</v>
      </c>
      <c r="F228">
        <f t="shared" si="297"/>
        <v>58</v>
      </c>
      <c r="G228" s="12">
        <f>G227*IF($B228="January",1+IF(C228&gt;Personal!$L$18+1,Calculations!$B$22,Calculations!$B$21),1)</f>
        <v>3875.3715089353664</v>
      </c>
      <c r="H228" s="12">
        <f>IF(AND(Career!$F$15="Yes",$E228=62,$E227=61),G228,H227*IF($B228="January",(1+IF(C228&gt;Personal!$L$18+1,Calculations!$C$22,Calculations!$C$21)),1))</f>
        <v>3875.3715089353664</v>
      </c>
      <c r="I228" s="12">
        <f>H228*(1-'Retiree Assumptions'!$F$8)</f>
        <v>3022.789776969586</v>
      </c>
      <c r="J228" s="12">
        <f>I228/(Calculations!$C$27^($A228-1+Calculations!$B$6/30))</f>
        <v>1703.493171363056</v>
      </c>
      <c r="K228" s="23">
        <f t="shared" si="247"/>
        <v>1644.4887070811787</v>
      </c>
      <c r="L228" s="12">
        <f>L227*IF($B228="January",(1+IF(C228&gt;Personal!$L$18+1,Calculations!$B$22,Calculations!$B$21)),1)</f>
        <v>2131.4543299144507</v>
      </c>
      <c r="M228" s="12">
        <f>IF(AND(Career!$F$15="Yes",$E228=62,$E227=61),L228,M227*IF($B228="January",(1+IF(C228&gt;Personal!$L$18+1,Calculations!$C$22,Calculations!$C$21)),1))</f>
        <v>2131.4543299144507</v>
      </c>
      <c r="N228" s="12">
        <f>M228*(1-'Retiree Assumptions'!$F$10)</f>
        <v>1875.6798103247165</v>
      </c>
      <c r="O228" s="12">
        <f>N228/(Calculations!$C$27^$AW228)/(Calculations!$D$27^($A228-1-$AW228+Calculations!$B$6/30))</f>
        <v>1026.4840645016075</v>
      </c>
      <c r="P228" s="23">
        <f t="shared" si="248"/>
        <v>34.739572131337859</v>
      </c>
      <c r="Q228" s="12">
        <f>IF(OR(A228&lt;=360,$E228&lt;70),Q227*IF($B228="January",(1+IF(C228&gt;Personal!$L$18+1,Calculations!$B$22,Calculations!$B$21)),1),0)</f>
        <v>251.8991480807988</v>
      </c>
      <c r="R228" s="12">
        <f>IF(OR(A228&lt;=360,$E228&lt;70),IF(AND(Career!$F$15="Yes",$E228=62,$E227=61),Q228,R227*IF($B228="January",(1+IF(C228&gt;Personal!$L$18+1,Calculations!$C$22,Calculations!$C$21)),1)),0)</f>
        <v>251.8991480807988</v>
      </c>
      <c r="S228" s="12">
        <f>R228*(1-'Retiree Assumptions'!$F$8)</f>
        <v>196.48133550302308</v>
      </c>
      <c r="T228" s="12">
        <f>S228/(Calculations!$C$27^($A228-1+Calculations!$B$6/30))</f>
        <v>110.72705613859864</v>
      </c>
      <c r="U228" s="23">
        <f t="shared" si="249"/>
        <v>105.08000294249007</v>
      </c>
      <c r="W228">
        <f t="shared" si="289"/>
        <v>6</v>
      </c>
      <c r="X228">
        <f t="shared" si="264"/>
        <v>2043</v>
      </c>
      <c r="Y228">
        <f t="shared" si="265"/>
        <v>60</v>
      </c>
      <c r="Z228">
        <f t="shared" si="252"/>
        <v>58</v>
      </c>
      <c r="AA228" s="12">
        <f>S228*12*Subsidy!$I$15/Subsidy!$I$14</f>
        <v>1886.2208208290215</v>
      </c>
      <c r="AB228" s="12">
        <f>SUM(S$5:S228)*Subsidy!$I$15/Subsidy!$I$14</f>
        <v>28394.298448782672</v>
      </c>
      <c r="AC228" s="12">
        <f>N228*Subsidy!$E$15/Subsidy!$E$14</f>
        <v>1500.5438482597733</v>
      </c>
      <c r="AD228" s="12">
        <f t="shared" si="253"/>
        <v>18006.526179117282</v>
      </c>
      <c r="AE228" s="12">
        <f>$AP228*AC228/(Calculations!$D$27^(A228-1+Calculations!$B$6/30))</f>
        <v>760.81218261797881</v>
      </c>
      <c r="AF228" s="12">
        <f>IF(AE228=0,0,SUM(AE228:AE$903)*AC228/AE228)</f>
        <v>462442.71875372017</v>
      </c>
      <c r="AH228" s="164">
        <f>VLOOKUP(E228,Rates2,5)*VLOOKUP(E228,Mort_Imp_Retirees,C228-'Mort Imp Cume'!$C$4+2)</f>
        <v>2.8365161228973573E-4</v>
      </c>
      <c r="AI228" s="16">
        <f t="shared" si="254"/>
        <v>0.99971634838771029</v>
      </c>
      <c r="AJ228" s="164">
        <f>VLOOKUP(F228,Rates2,6)*VLOOKUP(F228,Mort_Imp_Survivors,C228-'Mort Imp Cume'!$C$4+2)</f>
        <v>1.2008765804769108E-4</v>
      </c>
      <c r="AK228" s="16">
        <f t="shared" si="255"/>
        <v>0.99987991234195228</v>
      </c>
      <c r="AL228" s="164">
        <f>VLOOKUP(F228,Rates2,7)*VLOOKUP(F228,Mort_Imp_Survivors,C228-'Mort Imp Cume'!$C$4+2)</f>
        <v>1.6957668908839697E-4</v>
      </c>
      <c r="AM228" s="16">
        <f t="shared" si="256"/>
        <v>0.99983042331091165</v>
      </c>
      <c r="AN228" s="108">
        <f>PRODUCT(AI$4:AI227)</f>
        <v>0.96536266462714104</v>
      </c>
      <c r="AO228" s="16">
        <f>PRODUCT(AK$4:AK227)</f>
        <v>0.98305049035807079</v>
      </c>
      <c r="AP228" s="16">
        <f>PRODUCT(AM$4:AM227)</f>
        <v>0.96712293567883378</v>
      </c>
      <c r="AQ228" s="16">
        <f t="shared" si="257"/>
        <v>0.94900024083508483</v>
      </c>
      <c r="AR228" s="16">
        <f t="shared" si="258"/>
        <v>1.6362423792056196E-2</v>
      </c>
      <c r="AS228" s="16">
        <f t="shared" si="259"/>
        <v>2.6915312252614326E-4</v>
      </c>
      <c r="AT228" s="16">
        <f t="shared" si="260"/>
        <v>3.38432649202451E-2</v>
      </c>
      <c r="AU228" s="16">
        <f t="shared" si="261"/>
        <v>7.9407045261387088E-4</v>
      </c>
      <c r="AV228" s="16">
        <f t="shared" si="262"/>
        <v>2.7382667626580401E-4</v>
      </c>
      <c r="AW228" s="30">
        <f>(SUMPRODUCT(AV$5:AV227,A$5:A227)+SUM(AV$5:AV227)*(Calculations!$B$6/30-0.5)+AV$4*Calculations!$B$6/30/2)/SUM(AV$4:AV227)</f>
        <v>133.08108631672877</v>
      </c>
      <c r="AX228" s="16"/>
      <c r="AY228" s="12"/>
      <c r="AZ228" s="12"/>
    </row>
    <row r="229" spans="1:52" x14ac:dyDescent="0.25">
      <c r="A229">
        <f t="shared" si="250"/>
        <v>225</v>
      </c>
      <c r="B229" t="str">
        <f t="shared" si="274"/>
        <v>October</v>
      </c>
      <c r="C229">
        <f t="shared" si="245"/>
        <v>2043</v>
      </c>
      <c r="D229">
        <f t="shared" si="276"/>
        <v>204310</v>
      </c>
      <c r="E229">
        <f t="shared" ref="E229:F229" si="298">E217+1</f>
        <v>60</v>
      </c>
      <c r="F229">
        <f t="shared" si="298"/>
        <v>58</v>
      </c>
      <c r="G229" s="12">
        <f>G228*IF($B229="January",1+IF(C229&gt;Personal!$L$18+1,Calculations!$B$22,Calculations!$B$21),1)</f>
        <v>3875.3715089353664</v>
      </c>
      <c r="H229" s="12">
        <f>IF(AND(Career!$F$15="Yes",$E229=62,$E228=61),G229,H228*IF($B229="January",(1+IF(C229&gt;Personal!$L$18+1,Calculations!$C$22,Calculations!$C$21)),1))</f>
        <v>3875.3715089353664</v>
      </c>
      <c r="I229" s="12">
        <f>H229*(1-'Retiree Assumptions'!$F$8)</f>
        <v>3022.789776969586</v>
      </c>
      <c r="J229" s="12">
        <f>I229/(Calculations!$C$27^($A229-1+Calculations!$B$6/30))</f>
        <v>1699.1373568608021</v>
      </c>
      <c r="K229" s="23">
        <f t="shared" si="247"/>
        <v>1639.8184972517133</v>
      </c>
      <c r="L229" s="12">
        <f>L228*IF($B229="January",(1+IF(C229&gt;Personal!$L$18+1,Calculations!$B$22,Calculations!$B$21)),1)</f>
        <v>2131.4543299144507</v>
      </c>
      <c r="M229" s="12">
        <f>IF(AND(Career!$F$15="Yes",$E229=62,$E228=61),L229,M228*IF($B229="January",(1+IF(C229&gt;Personal!$L$18+1,Calculations!$C$22,Calculations!$C$21)),1))</f>
        <v>2131.4543299144507</v>
      </c>
      <c r="N229" s="12">
        <f>M229*(1-'Retiree Assumptions'!$F$10)</f>
        <v>1875.6798103247165</v>
      </c>
      <c r="O229" s="12">
        <f>N229/(Calculations!$C$27^$AW229)/(Calculations!$D$27^($A229-1-$AW229+Calculations!$B$6/30))</f>
        <v>1023.7658944137264</v>
      </c>
      <c r="P229" s="23">
        <f t="shared" si="248"/>
        <v>34.917254746206716</v>
      </c>
      <c r="Q229" s="12">
        <f>IF(OR(A229&lt;=360,$E229&lt;70),Q228*IF($B229="January",(1+IF(C229&gt;Personal!$L$18+1,Calculations!$B$22,Calculations!$B$21)),1),0)</f>
        <v>251.8991480807988</v>
      </c>
      <c r="R229" s="12">
        <f>IF(OR(A229&lt;=360,$E229&lt;70),IF(AND(Career!$F$15="Yes",$E229=62,$E228=61),Q229,R228*IF($B229="January",(1+IF(C229&gt;Personal!$L$18+1,Calculations!$C$22,Calculations!$C$21)),1)),0)</f>
        <v>251.8991480807988</v>
      </c>
      <c r="S229" s="12">
        <f>R229*(1-'Retiree Assumptions'!$F$8)</f>
        <v>196.48133550302308</v>
      </c>
      <c r="T229" s="12">
        <f>S229/(Calculations!$C$27^($A229-1+Calculations!$B$6/30))</f>
        <v>110.44392819595213</v>
      </c>
      <c r="U229" s="23">
        <f t="shared" si="249"/>
        <v>104.76900158330338</v>
      </c>
      <c r="W229">
        <f t="shared" si="289"/>
        <v>6</v>
      </c>
      <c r="X229">
        <f t="shared" si="264"/>
        <v>2043</v>
      </c>
      <c r="Y229">
        <f t="shared" si="265"/>
        <v>60</v>
      </c>
      <c r="Z229">
        <f t="shared" si="252"/>
        <v>58</v>
      </c>
      <c r="AA229" s="12">
        <f>S229*12*Subsidy!$I$15/Subsidy!$I$14</f>
        <v>1886.2208208290215</v>
      </c>
      <c r="AB229" s="12">
        <f>SUM(S$5:S229)*Subsidy!$I$15/Subsidy!$I$14</f>
        <v>28551.48351718509</v>
      </c>
      <c r="AC229" s="12">
        <f>N229*Subsidy!$E$15/Subsidy!$E$14</f>
        <v>1500.5438482597733</v>
      </c>
      <c r="AD229" s="12">
        <f t="shared" si="253"/>
        <v>18006.526179117282</v>
      </c>
      <c r="AE229" s="12">
        <f>$AP229*AC229/(Calculations!$D$27^(A229-1+Calculations!$B$6/30))</f>
        <v>758.49336094427849</v>
      </c>
      <c r="AF229" s="12">
        <f>IF(AE229=0,0,SUM(AE229:AE$903)*AC229/AE229)</f>
        <v>462351.34044405213</v>
      </c>
      <c r="AH229" s="164">
        <f>VLOOKUP(E229,Rates2,5)*VLOOKUP(E229,Mort_Imp_Retirees,C229-'Mort Imp Cume'!$C$4+2)</f>
        <v>2.8365161228973573E-4</v>
      </c>
      <c r="AI229" s="16">
        <f t="shared" si="254"/>
        <v>0.99971634838771029</v>
      </c>
      <c r="AJ229" s="164">
        <f>VLOOKUP(F229,Rates2,6)*VLOOKUP(F229,Mort_Imp_Survivors,C229-'Mort Imp Cume'!$C$4+2)</f>
        <v>1.2008765804769108E-4</v>
      </c>
      <c r="AK229" s="16">
        <f t="shared" si="255"/>
        <v>0.99987991234195228</v>
      </c>
      <c r="AL229" s="164">
        <f>VLOOKUP(F229,Rates2,7)*VLOOKUP(F229,Mort_Imp_Survivors,C229-'Mort Imp Cume'!$C$4+2)</f>
        <v>1.6957668908839697E-4</v>
      </c>
      <c r="AM229" s="16">
        <f t="shared" si="256"/>
        <v>0.99983042331091165</v>
      </c>
      <c r="AN229" s="108">
        <f>PRODUCT(AI$4:AI228)</f>
        <v>0.9650888379508753</v>
      </c>
      <c r="AO229" s="16">
        <f>PRODUCT(AK$4:AK228)</f>
        <v>0.98293243812694098</v>
      </c>
      <c r="AP229" s="16">
        <f>PRODUCT(AM$4:AM228)</f>
        <v>0.96695893417346002</v>
      </c>
      <c r="AQ229" s="16">
        <f t="shared" si="257"/>
        <v>0.9486171244961501</v>
      </c>
      <c r="AR229" s="16">
        <f t="shared" si="258"/>
        <v>1.6471713454725197E-2</v>
      </c>
      <c r="AS229" s="16">
        <f t="shared" si="259"/>
        <v>2.6904446400902393E-4</v>
      </c>
      <c r="AT229" s="16">
        <f t="shared" si="260"/>
        <v>3.4106679013958127E-2</v>
      </c>
      <c r="AU229" s="16">
        <f t="shared" si="261"/>
        <v>8.0448303516657271E-4</v>
      </c>
      <c r="AV229" s="16">
        <f t="shared" si="262"/>
        <v>2.7374900488759326E-4</v>
      </c>
      <c r="AW229" s="30">
        <f>(SUMPRODUCT(AV$5:AV228,A$5:A228)+SUM(AV$5:AV228)*(Calculations!$B$6/30-0.5)+AV$4*Calculations!$B$6/30/2)/SUM(AV$4:AV228)</f>
        <v>133.79813312389308</v>
      </c>
      <c r="AX229" s="16"/>
      <c r="AY229" s="12"/>
      <c r="AZ229" s="12"/>
    </row>
    <row r="230" spans="1:52" x14ac:dyDescent="0.25">
      <c r="A230">
        <f t="shared" si="250"/>
        <v>226</v>
      </c>
      <c r="B230" t="str">
        <f t="shared" si="274"/>
        <v>November</v>
      </c>
      <c r="C230">
        <f t="shared" si="245"/>
        <v>2043</v>
      </c>
      <c r="D230">
        <f t="shared" si="276"/>
        <v>204311</v>
      </c>
      <c r="E230">
        <f t="shared" ref="E230:F230" si="299">E218+1</f>
        <v>60</v>
      </c>
      <c r="F230">
        <f t="shared" si="299"/>
        <v>58</v>
      </c>
      <c r="G230" s="12">
        <f>G229*IF($B230="January",1+IF(C230&gt;Personal!$L$18+1,Calculations!$B$22,Calculations!$B$21),1)</f>
        <v>3875.3715089353664</v>
      </c>
      <c r="H230" s="12">
        <f>IF(AND(Career!$F$15="Yes",$E230=62,$E229=61),G230,H229*IF($B230="January",(1+IF(C230&gt;Personal!$L$18+1,Calculations!$C$22,Calculations!$C$21)),1))</f>
        <v>3875.3715089353664</v>
      </c>
      <c r="I230" s="12">
        <f>H230*(1-'Retiree Assumptions'!$F$8)</f>
        <v>3022.789776969586</v>
      </c>
      <c r="J230" s="12">
        <f>I230/(Calculations!$C$27^($A230-1+Calculations!$B$6/30))</f>
        <v>1694.7926801313884</v>
      </c>
      <c r="K230" s="23">
        <f t="shared" si="247"/>
        <v>1635.1615504259744</v>
      </c>
      <c r="L230" s="12">
        <f>L229*IF($B230="January",(1+IF(C230&gt;Personal!$L$18+1,Calculations!$B$22,Calculations!$B$21)),1)</f>
        <v>2131.4543299144507</v>
      </c>
      <c r="M230" s="12">
        <f>IF(AND(Career!$F$15="Yes",$E230=62,$E229=61),L230,M229*IF($B230="January",(1+IF(C230&gt;Personal!$L$18+1,Calculations!$C$22,Calculations!$C$21)),1))</f>
        <v>2131.4543299144507</v>
      </c>
      <c r="N230" s="12">
        <f>M230*(1-'Retiree Assumptions'!$F$10)</f>
        <v>1875.6798103247165</v>
      </c>
      <c r="O230" s="12">
        <f>N230/(Calculations!$C$27^$AW230)/(Calculations!$D$27^($A230-1-$AW230+Calculations!$B$6/30))</f>
        <v>1021.0537431084715</v>
      </c>
      <c r="P230" s="23">
        <f t="shared" si="248"/>
        <v>35.093555663051475</v>
      </c>
      <c r="Q230" s="12">
        <f>IF(OR(A230&lt;=360,$E230&lt;70),Q229*IF($B230="January",(1+IF(C230&gt;Personal!$L$18+1,Calculations!$B$22,Calculations!$B$21)),1),0)</f>
        <v>251.8991480807988</v>
      </c>
      <c r="R230" s="12">
        <f>IF(OR(A230&lt;=360,$E230&lt;70),IF(AND(Career!$F$15="Yes",$E230=62,$E229=61),Q230,R229*IF($B230="January",(1+IF(C230&gt;Personal!$L$18+1,Calculations!$C$22,Calculations!$C$21)),1)),0)</f>
        <v>251.8991480807988</v>
      </c>
      <c r="S230" s="12">
        <f>R230*(1-'Retiree Assumptions'!$F$8)</f>
        <v>196.48133550302308</v>
      </c>
      <c r="T230" s="12">
        <f>S230/(Calculations!$C$27^($A230-1+Calculations!$B$6/30))</f>
        <v>110.16152420854024</v>
      </c>
      <c r="U230" s="23">
        <f t="shared" si="249"/>
        <v>104.45892068322125</v>
      </c>
      <c r="W230">
        <f t="shared" si="289"/>
        <v>6</v>
      </c>
      <c r="X230">
        <f t="shared" si="264"/>
        <v>2043</v>
      </c>
      <c r="Y230">
        <f t="shared" si="265"/>
        <v>60</v>
      </c>
      <c r="Z230">
        <f t="shared" si="252"/>
        <v>58</v>
      </c>
      <c r="AA230" s="12">
        <f>S230*12*Subsidy!$I$15/Subsidy!$I$14</f>
        <v>1886.2208208290215</v>
      </c>
      <c r="AB230" s="12">
        <f>SUM(S$5:S230)*Subsidy!$I$15/Subsidy!$I$14</f>
        <v>28708.668585587504</v>
      </c>
      <c r="AC230" s="12">
        <f>N230*Subsidy!$E$15/Subsidy!$E$14</f>
        <v>1500.5438482597733</v>
      </c>
      <c r="AD230" s="12">
        <f t="shared" si="253"/>
        <v>18006.526179117282</v>
      </c>
      <c r="AE230" s="12">
        <f>$AP230*AC230/(Calculations!$D$27^(A230-1+Calculations!$B$6/30))</f>
        <v>756.1816066310613</v>
      </c>
      <c r="AF230" s="12">
        <f>IF(AE230=0,0,SUM(AE230:AE$903)*AC230/AE230)</f>
        <v>462259.6827779442</v>
      </c>
      <c r="AH230" s="164">
        <f>VLOOKUP(E230,Rates2,5)*VLOOKUP(E230,Mort_Imp_Retirees,C230-'Mort Imp Cume'!$C$4+2)</f>
        <v>2.8365161228973573E-4</v>
      </c>
      <c r="AI230" s="16">
        <f t="shared" si="254"/>
        <v>0.99971634838771029</v>
      </c>
      <c r="AJ230" s="164">
        <f>VLOOKUP(F230,Rates2,6)*VLOOKUP(F230,Mort_Imp_Survivors,C230-'Mort Imp Cume'!$C$4+2)</f>
        <v>1.2008765804769108E-4</v>
      </c>
      <c r="AK230" s="16">
        <f t="shared" si="255"/>
        <v>0.99987991234195228</v>
      </c>
      <c r="AL230" s="164">
        <f>VLOOKUP(F230,Rates2,7)*VLOOKUP(F230,Mort_Imp_Survivors,C230-'Mort Imp Cume'!$C$4+2)</f>
        <v>1.6957668908839697E-4</v>
      </c>
      <c r="AM230" s="16">
        <f t="shared" si="256"/>
        <v>0.99983042331091165</v>
      </c>
      <c r="AN230" s="108">
        <f>PRODUCT(AI$4:AI229)</f>
        <v>0.96481508894598778</v>
      </c>
      <c r="AO230" s="16">
        <f>PRODUCT(AK$4:AK229)</f>
        <v>0.98281440007242715</v>
      </c>
      <c r="AP230" s="16">
        <f>PRODUCT(AM$4:AM229)</f>
        <v>0.96679496047891844</v>
      </c>
      <c r="AQ230" s="16">
        <f t="shared" si="257"/>
        <v>0.94823416282327644</v>
      </c>
      <c r="AR230" s="16">
        <f t="shared" si="258"/>
        <v>1.6580926122711358E-2</v>
      </c>
      <c r="AS230" s="16">
        <f t="shared" si="259"/>
        <v>2.6893584935791374E-4</v>
      </c>
      <c r="AT230" s="16">
        <f t="shared" si="260"/>
        <v>3.4369939780264161E-2</v>
      </c>
      <c r="AU230" s="16">
        <f t="shared" si="261"/>
        <v>8.1497127374804273E-4</v>
      </c>
      <c r="AV230" s="16">
        <f t="shared" si="262"/>
        <v>2.7367135554099423E-4</v>
      </c>
      <c r="AW230" s="30">
        <f>(SUMPRODUCT(AV$5:AV229,A$5:A229)+SUM(AV$5:AV229)*(Calculations!$B$6/30-0.5)+AV$4*Calculations!$B$6/30/2)/SUM(AV$4:AV229)</f>
        <v>134.51160074542929</v>
      </c>
      <c r="AX230" s="16"/>
      <c r="AY230" s="12"/>
      <c r="AZ230" s="12"/>
    </row>
    <row r="231" spans="1:52" x14ac:dyDescent="0.25">
      <c r="A231">
        <f t="shared" si="250"/>
        <v>227</v>
      </c>
      <c r="B231" t="str">
        <f t="shared" si="274"/>
        <v>December</v>
      </c>
      <c r="C231">
        <f t="shared" si="245"/>
        <v>2043</v>
      </c>
      <c r="D231">
        <f t="shared" si="276"/>
        <v>204312</v>
      </c>
      <c r="E231">
        <f t="shared" ref="E231:F231" si="300">E219+1</f>
        <v>60</v>
      </c>
      <c r="F231">
        <f t="shared" si="300"/>
        <v>58</v>
      </c>
      <c r="G231" s="12">
        <f>G230*IF($B231="January",1+IF(C231&gt;Personal!$L$18+1,Calculations!$B$22,Calculations!$B$21),1)</f>
        <v>3875.3715089353664</v>
      </c>
      <c r="H231" s="12">
        <f>IF(AND(Career!$F$15="Yes",$E231=62,$E230=61),G231,H230*IF($B231="January",(1+IF(C231&gt;Personal!$L$18+1,Calculations!$C$22,Calculations!$C$21)),1))</f>
        <v>3875.3715089353664</v>
      </c>
      <c r="I231" s="12">
        <f>H231*(1-'Retiree Assumptions'!$F$8)</f>
        <v>3022.789776969586</v>
      </c>
      <c r="J231" s="12">
        <f>I231/(Calculations!$C$27^($A231-1+Calculations!$B$6/30))</f>
        <v>1690.459112695645</v>
      </c>
      <c r="K231" s="23">
        <f t="shared" si="247"/>
        <v>1630.5178289381463</v>
      </c>
      <c r="L231" s="12">
        <f>L230*IF($B231="January",(1+IF(C231&gt;Personal!$L$18+1,Calculations!$B$22,Calculations!$B$21)),1)</f>
        <v>2131.4543299144507</v>
      </c>
      <c r="M231" s="12">
        <f>IF(AND(Career!$F$15="Yes",$E231=62,$E230=61),L231,M230*IF($B231="January",(1+IF(C231&gt;Personal!$L$18+1,Calculations!$C$22,Calculations!$C$21)),1))</f>
        <v>2131.4543299144507</v>
      </c>
      <c r="N231" s="12">
        <f>M231*(1-'Retiree Assumptions'!$F$10)</f>
        <v>1875.6798103247165</v>
      </c>
      <c r="O231" s="12">
        <f>N231/(Calculations!$C$27^$AW231)/(Calculations!$D$27^($A231-1-$AW231+Calculations!$B$6/30))</f>
        <v>1018.3476282509139</v>
      </c>
      <c r="P231" s="23">
        <f t="shared" si="248"/>
        <v>35.268481565885416</v>
      </c>
      <c r="Q231" s="12">
        <f>IF(OR(A231&lt;=360,$E231&lt;70),Q230*IF($B231="January",(1+IF(C231&gt;Personal!$L$18+1,Calculations!$B$22,Calculations!$B$21)),1),0)</f>
        <v>251.8991480807988</v>
      </c>
      <c r="R231" s="12">
        <f>IF(OR(A231&lt;=360,$E231&lt;70),IF(AND(Career!$F$15="Yes",$E231=62,$E230=61),Q231,R230*IF($B231="January",(1+IF(C231&gt;Personal!$L$18+1,Calculations!$C$22,Calculations!$C$21)),1)),0)</f>
        <v>251.8991480807988</v>
      </c>
      <c r="S231" s="12">
        <f>R231*(1-'Retiree Assumptions'!$F$8)</f>
        <v>196.48133550302308</v>
      </c>
      <c r="T231" s="12">
        <f>S231/(Calculations!$C$27^($A231-1+Calculations!$B$6/30))</f>
        <v>109.87984232521691</v>
      </c>
      <c r="U231" s="23">
        <f t="shared" si="249"/>
        <v>104.14975751799527</v>
      </c>
      <c r="W231">
        <f t="shared" si="289"/>
        <v>6</v>
      </c>
      <c r="X231">
        <f t="shared" si="264"/>
        <v>2043</v>
      </c>
      <c r="Y231">
        <f t="shared" si="265"/>
        <v>60</v>
      </c>
      <c r="Z231">
        <f t="shared" si="252"/>
        <v>58</v>
      </c>
      <c r="AA231" s="12">
        <f>S231*12*Subsidy!$I$15/Subsidy!$I$14</f>
        <v>1886.2208208290215</v>
      </c>
      <c r="AB231" s="12">
        <f>SUM(S$5:S231)*Subsidy!$I$15/Subsidy!$I$14</f>
        <v>28865.853653989914</v>
      </c>
      <c r="AC231" s="12">
        <f>N231*Subsidy!$E$15/Subsidy!$E$14</f>
        <v>1500.5438482597733</v>
      </c>
      <c r="AD231" s="12">
        <f t="shared" si="253"/>
        <v>18006.526179117282</v>
      </c>
      <c r="AE231" s="12">
        <f>$AP231*AC231/(Calculations!$D$27^(A231-1+Calculations!$B$6/30))</f>
        <v>753.87689813825568</v>
      </c>
      <c r="AF231" s="12">
        <f>IF(AE231=0,0,SUM(AE231:AE$903)*AC231/AE231)</f>
        <v>462167.74490136432</v>
      </c>
      <c r="AH231" s="164">
        <f>VLOOKUP(E231,Rates2,5)*VLOOKUP(E231,Mort_Imp_Retirees,C231-'Mort Imp Cume'!$C$4+2)</f>
        <v>2.8365161228973573E-4</v>
      </c>
      <c r="AI231" s="16">
        <f t="shared" si="254"/>
        <v>0.99971634838771029</v>
      </c>
      <c r="AJ231" s="164">
        <f>VLOOKUP(F231,Rates2,6)*VLOOKUP(F231,Mort_Imp_Survivors,C231-'Mort Imp Cume'!$C$4+2)</f>
        <v>1.2008765804769108E-4</v>
      </c>
      <c r="AK231" s="16">
        <f t="shared" si="255"/>
        <v>0.99987991234195228</v>
      </c>
      <c r="AL231" s="164">
        <f>VLOOKUP(F231,Rates2,7)*VLOOKUP(F231,Mort_Imp_Survivors,C231-'Mort Imp Cume'!$C$4+2)</f>
        <v>1.6957668908839697E-4</v>
      </c>
      <c r="AM231" s="16">
        <f t="shared" si="256"/>
        <v>0.99983042331091165</v>
      </c>
      <c r="AN231" s="108">
        <f>PRODUCT(AI$4:AI230)</f>
        <v>0.96454141759044676</v>
      </c>
      <c r="AO231" s="16">
        <f>PRODUCT(AK$4:AK230)</f>
        <v>0.9826963761928269</v>
      </c>
      <c r="AP231" s="16">
        <f>PRODUCT(AM$4:AM230)</f>
        <v>0.96663101459049316</v>
      </c>
      <c r="AQ231" s="16">
        <f t="shared" si="257"/>
        <v>0.94785135575402424</v>
      </c>
      <c r="AR231" s="16">
        <f t="shared" si="258"/>
        <v>1.6690061836422541E-2</v>
      </c>
      <c r="AS231" s="16">
        <f t="shared" si="259"/>
        <v>2.6882727855510381E-4</v>
      </c>
      <c r="AT231" s="16">
        <f t="shared" si="260"/>
        <v>3.4633047289029974E-2</v>
      </c>
      <c r="AU231" s="16">
        <f t="shared" si="261"/>
        <v>8.255351205232464E-4</v>
      </c>
      <c r="AV231" s="16">
        <f t="shared" si="262"/>
        <v>2.7359372821975748E-4</v>
      </c>
      <c r="AW231" s="30">
        <f>(SUMPRODUCT(AV$5:AV230,A$5:A230)+SUM(AV$5:AV230)*(Calculations!$B$6/30-0.5)+AV$4*Calculations!$B$6/30/2)/SUM(AV$4:AV230)</f>
        <v>135.22157244219017</v>
      </c>
      <c r="AX231" s="16"/>
      <c r="AY231" s="12"/>
      <c r="AZ231" s="12"/>
    </row>
    <row r="232" spans="1:52" x14ac:dyDescent="0.25">
      <c r="A232">
        <f t="shared" si="250"/>
        <v>228</v>
      </c>
      <c r="B232" t="str">
        <f t="shared" si="274"/>
        <v>January</v>
      </c>
      <c r="C232">
        <f t="shared" si="245"/>
        <v>2044</v>
      </c>
      <c r="D232">
        <f t="shared" si="276"/>
        <v>204401</v>
      </c>
      <c r="E232">
        <f t="shared" ref="E232:F232" si="301">E220+1</f>
        <v>61</v>
      </c>
      <c r="F232">
        <f t="shared" si="301"/>
        <v>59</v>
      </c>
      <c r="G232" s="12">
        <f>G231*IF($B232="January",1+IF(C232&gt;Personal!$L$18+1,Calculations!$B$22,Calculations!$B$21),1)</f>
        <v>3972.2557966587501</v>
      </c>
      <c r="H232" s="12">
        <f>IF(AND(Career!$F$15="Yes",$E232=62,$E231=61),G232,H231*IF($B232="January",(1+IF(C232&gt;Personal!$L$18+1,Calculations!$C$22,Calculations!$C$21)),1))</f>
        <v>3972.2557966587501</v>
      </c>
      <c r="I232" s="12">
        <f>H232*(1-'Retiree Assumptions'!$F$8)</f>
        <v>3098.3595213938252</v>
      </c>
      <c r="J232" s="12">
        <f>I232/(Calculations!$C$27^($A232-1+Calculations!$B$6/30))</f>
        <v>1728.2900418009024</v>
      </c>
      <c r="K232" s="23">
        <f t="shared" si="247"/>
        <v>1666.5344776101135</v>
      </c>
      <c r="L232" s="12">
        <f>L231*IF($B232="January",(1+IF(C232&gt;Personal!$L$18+1,Calculations!$B$22,Calculations!$B$21)),1)</f>
        <v>2184.7406881623119</v>
      </c>
      <c r="M232" s="12">
        <f>IF(AND(Career!$F$15="Yes",$E232=62,$E231=61),L232,M231*IF($B232="January",(1+IF(C232&gt;Personal!$L$18+1,Calculations!$C$22,Calculations!$C$21)),1))</f>
        <v>2184.7406881623119</v>
      </c>
      <c r="N232" s="12">
        <f>M232*(1-'Retiree Assumptions'!$F$10)</f>
        <v>1922.5718055828345</v>
      </c>
      <c r="O232" s="12">
        <f>N232/(Calculations!$C$27^$AW232)/(Calculations!$D$27^($A232-1-$AW232+Calculations!$B$6/30))</f>
        <v>1041.0387555293023</v>
      </c>
      <c r="P232" s="23">
        <f t="shared" si="248"/>
        <v>36.328090089119499</v>
      </c>
      <c r="Q232" s="12">
        <f>IF(OR(A232&lt;=360,$E232&lt;70),Q231*IF($B232="January",(1+IF(C232&gt;Personal!$L$18+1,Calculations!$B$22,Calculations!$B$21)),1),0)</f>
        <v>258.19662678281873</v>
      </c>
      <c r="R232" s="12">
        <f>IF(OR(A232&lt;=360,$E232&lt;70),IF(AND(Career!$F$15="Yes",$E232=62,$E231=61),Q232,R231*IF($B232="January",(1+IF(C232&gt;Personal!$L$18+1,Calculations!$C$22,Calculations!$C$21)),1)),0)</f>
        <v>258.19662678281873</v>
      </c>
      <c r="S232" s="12">
        <f>R232*(1-'Retiree Assumptions'!$F$8)</f>
        <v>201.39336889059862</v>
      </c>
      <c r="T232" s="12">
        <f>S232/(Calculations!$C$27^($A232-1+Calculations!$B$6/30))</f>
        <v>112.33885271705864</v>
      </c>
      <c r="U232" s="23">
        <f t="shared" si="249"/>
        <v>106.43754710572583</v>
      </c>
      <c r="W232">
        <f t="shared" si="289"/>
        <v>6</v>
      </c>
      <c r="X232">
        <f t="shared" si="264"/>
        <v>2044</v>
      </c>
      <c r="Y232">
        <f t="shared" si="265"/>
        <v>61</v>
      </c>
      <c r="Z232">
        <f t="shared" si="252"/>
        <v>59</v>
      </c>
      <c r="AA232" s="12">
        <f>S232*12*Subsidy!$I$15/Subsidy!$I$14</f>
        <v>1933.3763413497468</v>
      </c>
      <c r="AB232" s="12">
        <f>SUM(S$5:S232)*Subsidy!$I$15/Subsidy!$I$14</f>
        <v>29026.968349102397</v>
      </c>
      <c r="AC232" s="12">
        <f>N232*Subsidy!$E$15/Subsidy!$E$14</f>
        <v>1538.0574444662675</v>
      </c>
      <c r="AD232" s="12">
        <f t="shared" si="253"/>
        <v>18456.689333595212</v>
      </c>
      <c r="AE232" s="12">
        <f>$AP232*AC232/(Calculations!$D$27^(A232-1+Calculations!$B$6/30))</f>
        <v>770.36869434122707</v>
      </c>
      <c r="AF232" s="12">
        <f>IF(AE232=0,0,SUM(AE232:AE$903)*AC232/AE232)</f>
        <v>462075.52595766902</v>
      </c>
      <c r="AH232" s="164">
        <f>VLOOKUP(E232,Rates2,5)*VLOOKUP(E232,Mort_Imp_Retirees,C232-'Mort Imp Cume'!$C$4+2)</f>
        <v>3.172148830372378E-4</v>
      </c>
      <c r="AI232" s="16">
        <f t="shared" si="254"/>
        <v>0.99968278511696274</v>
      </c>
      <c r="AJ232" s="164">
        <f>VLOOKUP(F232,Rates2,6)*VLOOKUP(F232,Mort_Imp_Survivors,C232-'Mort Imp Cume'!$C$4+2)</f>
        <v>1.3021166116556609E-4</v>
      </c>
      <c r="AK232" s="16">
        <f t="shared" si="255"/>
        <v>0.99986978833883444</v>
      </c>
      <c r="AL232" s="164">
        <f>VLOOKUP(F232,Rates2,7)*VLOOKUP(F232,Mort_Imp_Survivors,C232-'Mort Imp Cume'!$C$4+2)</f>
        <v>1.7924864379147322E-4</v>
      </c>
      <c r="AM232" s="16">
        <f t="shared" si="256"/>
        <v>0.99982075135620851</v>
      </c>
      <c r="AN232" s="108">
        <f>PRODUCT(AI$4:AI231)</f>
        <v>0.96426782386222698</v>
      </c>
      <c r="AO232" s="16">
        <f>PRODUCT(AK$4:AK231)</f>
        <v>0.98257836648643793</v>
      </c>
      <c r="AP232" s="16">
        <f>PRODUCT(AM$4:AM231)</f>
        <v>0.96646709650346885</v>
      </c>
      <c r="AQ232" s="16">
        <f t="shared" si="257"/>
        <v>0.9474687032259792</v>
      </c>
      <c r="AR232" s="16">
        <f t="shared" si="258"/>
        <v>1.6799120636247743E-2</v>
      </c>
      <c r="AS232" s="16">
        <f t="shared" si="259"/>
        <v>3.0051203860765685E-4</v>
      </c>
      <c r="AT232" s="16">
        <f t="shared" si="260"/>
        <v>3.4896001610092764E-2</v>
      </c>
      <c r="AU232" s="16">
        <f t="shared" si="261"/>
        <v>8.3617452768029038E-4</v>
      </c>
      <c r="AV232" s="16">
        <f t="shared" si="262"/>
        <v>3.0588010496302814E-4</v>
      </c>
      <c r="AW232" s="30">
        <f>(SUMPRODUCT(AV$5:AV231,A$5:A231)+SUM(AV$5:AV231)*(Calculations!$B$6/30-0.5)+AV$4*Calculations!$B$6/30/2)/SUM(AV$4:AV231)</f>
        <v>135.92812887839639</v>
      </c>
      <c r="AX232" s="16"/>
      <c r="AY232" s="12"/>
      <c r="AZ232" s="12"/>
    </row>
    <row r="233" spans="1:52" x14ac:dyDescent="0.25">
      <c r="A233">
        <f t="shared" si="250"/>
        <v>229</v>
      </c>
      <c r="B233" t="str">
        <f t="shared" si="274"/>
        <v>February</v>
      </c>
      <c r="C233">
        <f t="shared" si="245"/>
        <v>2044</v>
      </c>
      <c r="D233">
        <f t="shared" si="276"/>
        <v>204402</v>
      </c>
      <c r="E233">
        <f t="shared" ref="E233:F233" si="302">E221+1</f>
        <v>61</v>
      </c>
      <c r="F233">
        <f t="shared" si="302"/>
        <v>59</v>
      </c>
      <c r="G233" s="12">
        <f>G232*IF($B233="January",1+IF(C233&gt;Personal!$L$18+1,Calculations!$B$22,Calculations!$B$21),1)</f>
        <v>3972.2557966587501</v>
      </c>
      <c r="H233" s="12">
        <f>IF(AND(Career!$F$15="Yes",$E233=62,$E232=61),G233,H232*IF($B233="January",(1+IF(C233&gt;Personal!$L$18+1,Calculations!$C$22,Calculations!$C$21)),1))</f>
        <v>3972.2557966587501</v>
      </c>
      <c r="I233" s="12">
        <f>H233*(1-'Retiree Assumptions'!$F$8)</f>
        <v>3098.3595213938252</v>
      </c>
      <c r="J233" s="12">
        <f>I233/(Calculations!$C$27^($A233-1+Calculations!$B$6/30))</f>
        <v>1723.8708219562141</v>
      </c>
      <c r="K233" s="23">
        <f t="shared" si="247"/>
        <v>1661.7458683193445</v>
      </c>
      <c r="L233" s="12">
        <f>L232*IF($B233="January",(1+IF(C233&gt;Personal!$L$18+1,Calculations!$B$22,Calculations!$B$21)),1)</f>
        <v>2184.7406881623119</v>
      </c>
      <c r="M233" s="12">
        <f>IF(AND(Career!$F$15="Yes",$E233=62,$E232=61),L233,M232*IF($B233="January",(1+IF(C233&gt;Personal!$L$18+1,Calculations!$C$22,Calculations!$C$21)),1))</f>
        <v>2184.7406881623119</v>
      </c>
      <c r="N233" s="12">
        <f>M233*(1-'Retiree Assumptions'!$F$10)</f>
        <v>1922.5718055828345</v>
      </c>
      <c r="O233" s="12">
        <f>N233/(Calculations!$C$27^$AW233)/(Calculations!$D$27^($A233-1-$AW233+Calculations!$B$6/30))</f>
        <v>1038.3050486616714</v>
      </c>
      <c r="P233" s="23">
        <f t="shared" si="248"/>
        <v>36.538223155358168</v>
      </c>
      <c r="Q233" s="12">
        <f>IF(OR(A233&lt;=360,$E233&lt;70),Q232*IF($B233="January",(1+IF(C233&gt;Personal!$L$18+1,Calculations!$B$22,Calculations!$B$21)),1),0)</f>
        <v>258.19662678281873</v>
      </c>
      <c r="R233" s="12">
        <f>IF(OR(A233&lt;=360,$E233&lt;70),IF(AND(Career!$F$15="Yes",$E233=62,$E232=61),Q233,R232*IF($B233="January",(1+IF(C233&gt;Personal!$L$18+1,Calculations!$C$22,Calculations!$C$21)),1)),0)</f>
        <v>258.19662678281873</v>
      </c>
      <c r="S233" s="12">
        <f>R233*(1-'Retiree Assumptions'!$F$8)</f>
        <v>201.39336889059862</v>
      </c>
      <c r="T233" s="12">
        <f>S233/(Calculations!$C$27^($A233-1+Calculations!$B$6/30))</f>
        <v>112.05160342715391</v>
      </c>
      <c r="U233" s="23">
        <f t="shared" si="249"/>
        <v>106.11789056629125</v>
      </c>
      <c r="W233">
        <f t="shared" si="289"/>
        <v>6</v>
      </c>
      <c r="X233">
        <f t="shared" si="264"/>
        <v>2044</v>
      </c>
      <c r="Y233">
        <f t="shared" si="265"/>
        <v>61</v>
      </c>
      <c r="Z233">
        <f t="shared" si="252"/>
        <v>59</v>
      </c>
      <c r="AA233" s="12">
        <f>S233*12*Subsidy!$I$15/Subsidy!$I$14</f>
        <v>1933.3763413497468</v>
      </c>
      <c r="AB233" s="12">
        <f>SUM(S$5:S233)*Subsidy!$I$15/Subsidy!$I$14</f>
        <v>29188.083044214873</v>
      </c>
      <c r="AC233" s="12">
        <f>N233*Subsidy!$E$15/Subsidy!$E$14</f>
        <v>1538.0574444662675</v>
      </c>
      <c r="AD233" s="12">
        <f t="shared" si="253"/>
        <v>18456.689333595212</v>
      </c>
      <c r="AE233" s="12">
        <f>$AP233*AC233/(Calculations!$D$27^(A233-1+Calculations!$B$6/30))</f>
        <v>768.01331657944627</v>
      </c>
      <c r="AF233" s="12">
        <f>IF(AE233=0,0,SUM(AE233:AE$903)*AC233/AE233)</f>
        <v>461949.86552297592</v>
      </c>
      <c r="AH233" s="164">
        <f>VLOOKUP(E233,Rates2,5)*VLOOKUP(E233,Mort_Imp_Retirees,C233-'Mort Imp Cume'!$C$4+2)</f>
        <v>3.172148830372378E-4</v>
      </c>
      <c r="AI233" s="16">
        <f t="shared" si="254"/>
        <v>0.99968278511696274</v>
      </c>
      <c r="AJ233" s="164">
        <f>VLOOKUP(F233,Rates2,6)*VLOOKUP(F233,Mort_Imp_Survivors,C233-'Mort Imp Cume'!$C$4+2)</f>
        <v>1.3021166116556609E-4</v>
      </c>
      <c r="AK233" s="16">
        <f t="shared" si="255"/>
        <v>0.99986978833883444</v>
      </c>
      <c r="AL233" s="164">
        <f>VLOOKUP(F233,Rates2,7)*VLOOKUP(F233,Mort_Imp_Survivors,C233-'Mort Imp Cume'!$C$4+2)</f>
        <v>1.7924864379147322E-4</v>
      </c>
      <c r="AM233" s="16">
        <f t="shared" si="256"/>
        <v>0.99982075135620851</v>
      </c>
      <c r="AN233" s="108">
        <f>PRODUCT(AI$4:AI232)</f>
        <v>0.96396194375726396</v>
      </c>
      <c r="AO233" s="16">
        <f>PRODUCT(AK$4:AK232)</f>
        <v>0.98245042332511234</v>
      </c>
      <c r="AP233" s="16">
        <f>PRODUCT(AM$4:AM232)</f>
        <v>0.96629385858715156</v>
      </c>
      <c r="AQ233" s="16">
        <f t="shared" si="257"/>
        <v>0.94704481971362209</v>
      </c>
      <c r="AR233" s="16">
        <f t="shared" si="258"/>
        <v>1.6917124043641846E-2</v>
      </c>
      <c r="AS233" s="16">
        <f t="shared" si="259"/>
        <v>3.0037759395740409E-4</v>
      </c>
      <c r="AT233" s="16">
        <f t="shared" si="260"/>
        <v>3.5190258587738062E-2</v>
      </c>
      <c r="AU233" s="16">
        <f t="shared" si="261"/>
        <v>8.4779765499800458E-4</v>
      </c>
      <c r="AV233" s="16">
        <f t="shared" si="262"/>
        <v>3.0578307524130891E-4</v>
      </c>
      <c r="AW233" s="30">
        <f>(SUMPRODUCT(AV$5:AV232,A$5:A232)+SUM(AV$5:AV232)*(Calculations!$B$6/30-0.5)+AV$4*Calculations!$B$6/30/2)/SUM(AV$4:AV232)</f>
        <v>136.71385087917741</v>
      </c>
      <c r="AX233" s="16"/>
      <c r="AY233" s="12"/>
      <c r="AZ233" s="12"/>
    </row>
    <row r="234" spans="1:52" x14ac:dyDescent="0.25">
      <c r="A234">
        <f t="shared" si="250"/>
        <v>230</v>
      </c>
      <c r="B234" t="str">
        <f t="shared" si="274"/>
        <v>March</v>
      </c>
      <c r="C234">
        <f t="shared" si="245"/>
        <v>2044</v>
      </c>
      <c r="D234">
        <f t="shared" si="276"/>
        <v>204403</v>
      </c>
      <c r="E234">
        <f t="shared" ref="E234:F234" si="303">E222+1</f>
        <v>61</v>
      </c>
      <c r="F234">
        <f t="shared" si="303"/>
        <v>59</v>
      </c>
      <c r="G234" s="12">
        <f>G233*IF($B234="January",1+IF(C234&gt;Personal!$L$18+1,Calculations!$B$22,Calculations!$B$21),1)</f>
        <v>3972.2557966587501</v>
      </c>
      <c r="H234" s="12">
        <f>IF(AND(Career!$F$15="Yes",$E234=62,$E233=61),G234,H233*IF($B234="January",(1+IF(C234&gt;Personal!$L$18+1,Calculations!$C$22,Calculations!$C$21)),1))</f>
        <v>3972.2557966587501</v>
      </c>
      <c r="I234" s="12">
        <f>H234*(1-'Retiree Assumptions'!$F$8)</f>
        <v>3098.3595213938252</v>
      </c>
      <c r="J234" s="12">
        <f>I234/(Calculations!$C$27^($A234-1+Calculations!$B$6/30))</f>
        <v>1719.4629020111749</v>
      </c>
      <c r="K234" s="23">
        <f t="shared" si="247"/>
        <v>1656.9710185872577</v>
      </c>
      <c r="L234" s="12">
        <f>L233*IF($B234="January",(1+IF(C234&gt;Personal!$L$18+1,Calculations!$B$22,Calculations!$B$21)),1)</f>
        <v>2184.7406881623119</v>
      </c>
      <c r="M234" s="12">
        <f>IF(AND(Career!$F$15="Yes",$E234=62,$E233=61),L234,M233*IF($B234="January",(1+IF(C234&gt;Personal!$L$18+1,Calculations!$C$22,Calculations!$C$21)),1))</f>
        <v>2184.7406881623119</v>
      </c>
      <c r="N234" s="12">
        <f>M234*(1-'Retiree Assumptions'!$F$10)</f>
        <v>1922.5718055828345</v>
      </c>
      <c r="O234" s="12">
        <f>N234/(Calculations!$C$27^$AW234)/(Calculations!$D$27^($A234-1-$AW234+Calculations!$B$6/30))</f>
        <v>1035.5768314500247</v>
      </c>
      <c r="P234" s="23">
        <f t="shared" si="248"/>
        <v>36.746748345303885</v>
      </c>
      <c r="Q234" s="12">
        <f>IF(OR(A234&lt;=360,$E234&lt;70),Q233*IF($B234="January",(1+IF(C234&gt;Personal!$L$18+1,Calculations!$B$22,Calculations!$B$21)),1),0)</f>
        <v>258.19662678281873</v>
      </c>
      <c r="R234" s="12">
        <f>IF(OR(A234&lt;=360,$E234&lt;70),IF(AND(Career!$F$15="Yes",$E234=62,$E233=61),Q234,R233*IF($B234="January",(1+IF(C234&gt;Personal!$L$18+1,Calculations!$C$22,Calculations!$C$21)),1)),0)</f>
        <v>258.19662678281873</v>
      </c>
      <c r="S234" s="12">
        <f>R234*(1-'Retiree Assumptions'!$F$8)</f>
        <v>201.39336889059862</v>
      </c>
      <c r="T234" s="12">
        <f>S234/(Calculations!$C$27^($A234-1+Calculations!$B$6/30))</f>
        <v>111.76508863072635</v>
      </c>
      <c r="U234" s="23">
        <f t="shared" si="249"/>
        <v>105.7991940292805</v>
      </c>
      <c r="W234">
        <f t="shared" si="289"/>
        <v>6</v>
      </c>
      <c r="X234">
        <f t="shared" si="264"/>
        <v>2044</v>
      </c>
      <c r="Y234">
        <f t="shared" si="265"/>
        <v>61</v>
      </c>
      <c r="Z234">
        <f t="shared" si="252"/>
        <v>59</v>
      </c>
      <c r="AA234" s="12">
        <f>S234*12*Subsidy!$I$15/Subsidy!$I$14</f>
        <v>1933.3763413497468</v>
      </c>
      <c r="AB234" s="12">
        <f>SUM(S$5:S234)*Subsidy!$I$15/Subsidy!$I$14</f>
        <v>29349.197739327348</v>
      </c>
      <c r="AC234" s="12">
        <f>N234*Subsidy!$E$15/Subsidy!$E$14</f>
        <v>1538.0574444662675</v>
      </c>
      <c r="AD234" s="12">
        <f t="shared" si="253"/>
        <v>18456.689333595212</v>
      </c>
      <c r="AE234" s="12">
        <f>$AP234*AC234/(Calculations!$D$27^(A234-1+Calculations!$B$6/30))</f>
        <v>765.66514031019949</v>
      </c>
      <c r="AF234" s="12">
        <f>IF(AE234=0,0,SUM(AE234:AE$903)*AC234/AE234)</f>
        <v>461823.81970721326</v>
      </c>
      <c r="AH234" s="164">
        <f>VLOOKUP(E234,Rates2,5)*VLOOKUP(E234,Mort_Imp_Retirees,C234-'Mort Imp Cume'!$C$4+2)</f>
        <v>3.172148830372378E-4</v>
      </c>
      <c r="AI234" s="16">
        <f t="shared" si="254"/>
        <v>0.99968278511696274</v>
      </c>
      <c r="AJ234" s="164">
        <f>VLOOKUP(F234,Rates2,6)*VLOOKUP(F234,Mort_Imp_Survivors,C234-'Mort Imp Cume'!$C$4+2)</f>
        <v>1.3021166116556609E-4</v>
      </c>
      <c r="AK234" s="16">
        <f t="shared" si="255"/>
        <v>0.99986978833883444</v>
      </c>
      <c r="AL234" s="164">
        <f>VLOOKUP(F234,Rates2,7)*VLOOKUP(F234,Mort_Imp_Survivors,C234-'Mort Imp Cume'!$C$4+2)</f>
        <v>1.7924864379147322E-4</v>
      </c>
      <c r="AM234" s="16">
        <f t="shared" si="256"/>
        <v>0.99982075135620851</v>
      </c>
      <c r="AN234" s="108">
        <f>PRODUCT(AI$4:AI233)</f>
        <v>0.96365616068202264</v>
      </c>
      <c r="AO234" s="16">
        <f>PRODUCT(AK$4:AK233)</f>
        <v>0.98232249682347839</v>
      </c>
      <c r="AP234" s="16">
        <f>PRODUCT(AM$4:AM233)</f>
        <v>0.96612065172349582</v>
      </c>
      <c r="AQ234" s="16">
        <f t="shared" si="257"/>
        <v>0.94662112584049152</v>
      </c>
      <c r="AR234" s="16">
        <f t="shared" si="258"/>
        <v>1.7035034841531078E-2</v>
      </c>
      <c r="AS234" s="16">
        <f t="shared" si="259"/>
        <v>3.0024320945570338E-4</v>
      </c>
      <c r="AT234" s="16">
        <f t="shared" si="260"/>
        <v>3.548432837556894E-2</v>
      </c>
      <c r="AU234" s="16">
        <f t="shared" si="261"/>
        <v>8.595109424084646E-4</v>
      </c>
      <c r="AV234" s="16">
        <f t="shared" si="262"/>
        <v>3.0568607629886143E-4</v>
      </c>
      <c r="AW234" s="30">
        <f>(SUMPRODUCT(AV$5:AV233,A$5:A233)+SUM(AV$5:AV233)*(Calculations!$B$6/30-0.5)+AV$4*Calculations!$B$6/30/2)/SUM(AV$4:AV233)</f>
        <v>137.49451782439829</v>
      </c>
      <c r="AX234" s="16"/>
      <c r="AY234" s="12"/>
      <c r="AZ234" s="12"/>
    </row>
    <row r="235" spans="1:52" x14ac:dyDescent="0.25">
      <c r="A235">
        <f t="shared" si="250"/>
        <v>231</v>
      </c>
      <c r="B235" t="str">
        <f t="shared" si="274"/>
        <v>April</v>
      </c>
      <c r="C235">
        <f t="shared" si="245"/>
        <v>2044</v>
      </c>
      <c r="D235">
        <f t="shared" si="276"/>
        <v>204404</v>
      </c>
      <c r="E235">
        <f t="shared" ref="E235:F235" si="304">E223+1</f>
        <v>61</v>
      </c>
      <c r="F235">
        <f t="shared" si="304"/>
        <v>59</v>
      </c>
      <c r="G235" s="12">
        <f>G234*IF($B235="January",1+IF(C235&gt;Personal!$L$18+1,Calculations!$B$22,Calculations!$B$21),1)</f>
        <v>3972.2557966587501</v>
      </c>
      <c r="H235" s="12">
        <f>IF(AND(Career!$F$15="Yes",$E235=62,$E234=61),G235,H234*IF($B235="January",(1+IF(C235&gt;Personal!$L$18+1,Calculations!$C$22,Calculations!$C$21)),1))</f>
        <v>3972.2557966587501</v>
      </c>
      <c r="I235" s="12">
        <f>H235*(1-'Retiree Assumptions'!$F$8)</f>
        <v>3098.3595213938252</v>
      </c>
      <c r="J235" s="12">
        <f>I235/(Calculations!$C$27^($A235-1+Calculations!$B$6/30))</f>
        <v>1715.0662530720567</v>
      </c>
      <c r="K235" s="23">
        <f t="shared" si="247"/>
        <v>1652.2098888772261</v>
      </c>
      <c r="L235" s="12">
        <f>L234*IF($B235="January",(1+IF(C235&gt;Personal!$L$18+1,Calculations!$B$22,Calculations!$B$21)),1)</f>
        <v>2184.7406881623119</v>
      </c>
      <c r="M235" s="12">
        <f>IF(AND(Career!$F$15="Yes",$E235=62,$E234=61),L235,M234*IF($B235="January",(1+IF(C235&gt;Personal!$L$18+1,Calculations!$C$22,Calculations!$C$21)),1))</f>
        <v>2184.7406881623119</v>
      </c>
      <c r="N235" s="12">
        <f>M235*(1-'Retiree Assumptions'!$F$10)</f>
        <v>1922.5718055828345</v>
      </c>
      <c r="O235" s="12">
        <f>N235/(Calculations!$C$27^$AW235)/(Calculations!$D$27^($A235-1-$AW235+Calculations!$B$6/30))</f>
        <v>1032.8541408469921</v>
      </c>
      <c r="P235" s="23">
        <f t="shared" si="248"/>
        <v>36.953673452945544</v>
      </c>
      <c r="Q235" s="12">
        <f>IF(OR(A235&lt;=360,$E235&lt;70),Q234*IF($B235="January",(1+IF(C235&gt;Personal!$L$18+1,Calculations!$B$22,Calculations!$B$21)),1),0)</f>
        <v>258.19662678281873</v>
      </c>
      <c r="R235" s="12">
        <f>IF(OR(A235&lt;=360,$E235&lt;70),IF(AND(Career!$F$15="Yes",$E235=62,$E234=61),Q235,R234*IF($B235="January",(1+IF(C235&gt;Personal!$L$18+1,Calculations!$C$22,Calculations!$C$21)),1)),0)</f>
        <v>258.19662678281873</v>
      </c>
      <c r="S235" s="12">
        <f>R235*(1-'Retiree Assumptions'!$F$8)</f>
        <v>201.39336889059862</v>
      </c>
      <c r="T235" s="12">
        <f>S235/(Calculations!$C$27^($A235-1+Calculations!$B$6/30))</f>
        <v>111.47930644968369</v>
      </c>
      <c r="U235" s="23">
        <f t="shared" si="249"/>
        <v>105.48145461158451</v>
      </c>
      <c r="W235">
        <f t="shared" si="289"/>
        <v>6</v>
      </c>
      <c r="X235">
        <f t="shared" si="264"/>
        <v>2044</v>
      </c>
      <c r="Y235">
        <f t="shared" si="265"/>
        <v>61</v>
      </c>
      <c r="Z235">
        <f t="shared" si="252"/>
        <v>59</v>
      </c>
      <c r="AA235" s="12">
        <f>S235*12*Subsidy!$I$15/Subsidy!$I$14</f>
        <v>1933.3763413497468</v>
      </c>
      <c r="AB235" s="12">
        <f>SUM(S$5:S235)*Subsidy!$I$15/Subsidy!$I$14</f>
        <v>29510.312434439824</v>
      </c>
      <c r="AC235" s="12">
        <f>N235*Subsidy!$E$15/Subsidy!$E$14</f>
        <v>1538.0574444662675</v>
      </c>
      <c r="AD235" s="12">
        <f t="shared" si="253"/>
        <v>18456.689333595212</v>
      </c>
      <c r="AE235" s="12">
        <f>$AP235*AC235/(Calculations!$D$27^(A235-1+Calculations!$B$6/30))</f>
        <v>763.32414351515263</v>
      </c>
      <c r="AF235" s="12">
        <f>IF(AE235=0,0,SUM(AE235:AE$903)*AC235/AE235)</f>
        <v>461697.38732847694</v>
      </c>
      <c r="AH235" s="164">
        <f>VLOOKUP(E235,Rates2,5)*VLOOKUP(E235,Mort_Imp_Retirees,C235-'Mort Imp Cume'!$C$4+2)</f>
        <v>3.172148830372378E-4</v>
      </c>
      <c r="AI235" s="16">
        <f t="shared" si="254"/>
        <v>0.99968278511696274</v>
      </c>
      <c r="AJ235" s="164">
        <f>VLOOKUP(F235,Rates2,6)*VLOOKUP(F235,Mort_Imp_Survivors,C235-'Mort Imp Cume'!$C$4+2)</f>
        <v>1.3021166116556609E-4</v>
      </c>
      <c r="AK235" s="16">
        <f t="shared" si="255"/>
        <v>0.99986978833883444</v>
      </c>
      <c r="AL235" s="164">
        <f>VLOOKUP(F235,Rates2,7)*VLOOKUP(F235,Mort_Imp_Survivors,C235-'Mort Imp Cume'!$C$4+2)</f>
        <v>1.7924864379147322E-4</v>
      </c>
      <c r="AM235" s="16">
        <f t="shared" si="256"/>
        <v>0.99982075135620851</v>
      </c>
      <c r="AN235" s="108">
        <f>PRODUCT(AI$4:AI234)</f>
        <v>0.96335047460572376</v>
      </c>
      <c r="AO235" s="16">
        <f>PRODUCT(AK$4:AK234)</f>
        <v>0.98219458697936668</v>
      </c>
      <c r="AP235" s="16">
        <f>PRODUCT(AM$4:AM234)</f>
        <v>0.96594747590693542</v>
      </c>
      <c r="AQ235" s="16">
        <f t="shared" si="257"/>
        <v>0.94619762152174569</v>
      </c>
      <c r="AR235" s="16">
        <f t="shared" si="258"/>
        <v>1.7152853083978042E-2</v>
      </c>
      <c r="AS235" s="16">
        <f t="shared" si="259"/>
        <v>3.0010888507564509E-4</v>
      </c>
      <c r="AT235" s="16">
        <f t="shared" si="260"/>
        <v>3.5778211067287471E-2</v>
      </c>
      <c r="AU235" s="16">
        <f t="shared" si="261"/>
        <v>8.7131432698879518E-4</v>
      </c>
      <c r="AV235" s="16">
        <f t="shared" si="262"/>
        <v>3.0558910812592221E-4</v>
      </c>
      <c r="AW235" s="30">
        <f>(SUMPRODUCT(AV$5:AV234,A$5:A234)+SUM(AV$5:AV234)*(Calculations!$B$6/30-0.5)+AV$4*Calculations!$B$6/30/2)/SUM(AV$4:AV234)</f>
        <v>138.27025722660576</v>
      </c>
      <c r="AX235" s="16"/>
      <c r="AY235" s="12"/>
      <c r="AZ235" s="12"/>
    </row>
    <row r="236" spans="1:52" x14ac:dyDescent="0.25">
      <c r="A236">
        <f t="shared" si="250"/>
        <v>232</v>
      </c>
      <c r="B236" t="str">
        <f t="shared" si="274"/>
        <v>May</v>
      </c>
      <c r="C236">
        <f t="shared" si="245"/>
        <v>2044</v>
      </c>
      <c r="D236">
        <f t="shared" si="276"/>
        <v>204405</v>
      </c>
      <c r="E236">
        <f t="shared" ref="E236:F236" si="305">E224+1</f>
        <v>61</v>
      </c>
      <c r="F236">
        <f t="shared" si="305"/>
        <v>59</v>
      </c>
      <c r="G236" s="12">
        <f>G235*IF($B236="January",1+IF(C236&gt;Personal!$L$18+1,Calculations!$B$22,Calculations!$B$21),1)</f>
        <v>3972.2557966587501</v>
      </c>
      <c r="H236" s="12">
        <f>IF(AND(Career!$F$15="Yes",$E236=62,$E235=61),G236,H235*IF($B236="January",(1+IF(C236&gt;Personal!$L$18+1,Calculations!$C$22,Calculations!$C$21)),1))</f>
        <v>3972.2557966587501</v>
      </c>
      <c r="I236" s="12">
        <f>H236*(1-'Retiree Assumptions'!$F$8)</f>
        <v>3098.3595213938252</v>
      </c>
      <c r="J236" s="12">
        <f>I236/(Calculations!$C$27^($A236-1+Calculations!$B$6/30))</f>
        <v>1710.6808463190143</v>
      </c>
      <c r="K236" s="23">
        <f t="shared" si="247"/>
        <v>1647.462439766229</v>
      </c>
      <c r="L236" s="12">
        <f>L235*IF($B236="January",(1+IF(C236&gt;Personal!$L$18+1,Calculations!$B$22,Calculations!$B$21)),1)</f>
        <v>2184.7406881623119</v>
      </c>
      <c r="M236" s="12">
        <f>IF(AND(Career!$F$15="Yes",$E236=62,$E235=61),L236,M235*IF($B236="January",(1+IF(C236&gt;Personal!$L$18+1,Calculations!$C$22,Calculations!$C$21)),1))</f>
        <v>2184.7406881623119</v>
      </c>
      <c r="N236" s="12">
        <f>M236*(1-'Retiree Assumptions'!$F$10)</f>
        <v>1922.5718055828345</v>
      </c>
      <c r="O236" s="12">
        <f>N236/(Calculations!$C$27^$AW236)/(Calculations!$D$27^($A236-1-$AW236+Calculations!$B$6/30))</f>
        <v>1030.1370119176024</v>
      </c>
      <c r="P236" s="23">
        <f t="shared" si="248"/>
        <v>37.159006240364867</v>
      </c>
      <c r="Q236" s="12">
        <f>IF(OR(A236&lt;=360,$E236&lt;70),Q235*IF($B236="January",(1+IF(C236&gt;Personal!$L$18+1,Calculations!$B$22,Calculations!$B$21)),1),0)</f>
        <v>258.19662678281873</v>
      </c>
      <c r="R236" s="12">
        <f>IF(OR(A236&lt;=360,$E236&lt;70),IF(AND(Career!$F$15="Yes",$E236=62,$E235=61),Q236,R235*IF($B236="January",(1+IF(C236&gt;Personal!$L$18+1,Calculations!$C$22,Calculations!$C$21)),1)),0)</f>
        <v>258.19662678281873</v>
      </c>
      <c r="S236" s="12">
        <f>R236*(1-'Retiree Assumptions'!$F$8)</f>
        <v>201.39336889059862</v>
      </c>
      <c r="T236" s="12">
        <f>S236/(Calculations!$C$27^($A236-1+Calculations!$B$6/30))</f>
        <v>111.19425501073593</v>
      </c>
      <c r="U236" s="23">
        <f t="shared" si="249"/>
        <v>105.16466943875291</v>
      </c>
      <c r="W236">
        <f t="shared" si="289"/>
        <v>6</v>
      </c>
      <c r="X236">
        <f t="shared" si="264"/>
        <v>2044</v>
      </c>
      <c r="Y236">
        <f t="shared" si="265"/>
        <v>61</v>
      </c>
      <c r="Z236">
        <f t="shared" si="252"/>
        <v>59</v>
      </c>
      <c r="AA236" s="12">
        <f>S236*12*Subsidy!$I$15/Subsidy!$I$14</f>
        <v>1933.3763413497468</v>
      </c>
      <c r="AB236" s="12">
        <f>SUM(S$5:S236)*Subsidy!$I$15/Subsidy!$I$14</f>
        <v>29671.427129552303</v>
      </c>
      <c r="AC236" s="12">
        <f>N236*Subsidy!$E$15/Subsidy!$E$14</f>
        <v>1538.0574444662675</v>
      </c>
      <c r="AD236" s="12">
        <f t="shared" si="253"/>
        <v>18456.689333595212</v>
      </c>
      <c r="AE236" s="12">
        <f>$AP236*AC236/(Calculations!$D$27^(A236-1+Calculations!$B$6/30))</f>
        <v>760.99030424329158</v>
      </c>
      <c r="AF236" s="12">
        <f>IF(AE236=0,0,SUM(AE236:AE$903)*AC236/AE236)</f>
        <v>461570.5672012383</v>
      </c>
      <c r="AH236" s="164">
        <f>VLOOKUP(E236,Rates2,5)*VLOOKUP(E236,Mort_Imp_Retirees,C236-'Mort Imp Cume'!$C$4+2)</f>
        <v>3.172148830372378E-4</v>
      </c>
      <c r="AI236" s="16">
        <f t="shared" si="254"/>
        <v>0.99968278511696274</v>
      </c>
      <c r="AJ236" s="164">
        <f>VLOOKUP(F236,Rates2,6)*VLOOKUP(F236,Mort_Imp_Survivors,C236-'Mort Imp Cume'!$C$4+2)</f>
        <v>1.3021166116556609E-4</v>
      </c>
      <c r="AK236" s="16">
        <f t="shared" si="255"/>
        <v>0.99986978833883444</v>
      </c>
      <c r="AL236" s="164">
        <f>VLOOKUP(F236,Rates2,7)*VLOOKUP(F236,Mort_Imp_Survivors,C236-'Mort Imp Cume'!$C$4+2)</f>
        <v>1.7924864379147322E-4</v>
      </c>
      <c r="AM236" s="16">
        <f t="shared" si="256"/>
        <v>0.99982075135620851</v>
      </c>
      <c r="AN236" s="108">
        <f>PRODUCT(AI$4:AI235)</f>
        <v>0.96304488549759781</v>
      </c>
      <c r="AO236" s="16">
        <f>PRODUCT(AK$4:AK235)</f>
        <v>0.98206669379060829</v>
      </c>
      <c r="AP236" s="16">
        <f>PRODUCT(AM$4:AM235)</f>
        <v>0.96577433113190525</v>
      </c>
      <c r="AQ236" s="16">
        <f t="shared" si="257"/>
        <v>0.94577430667258078</v>
      </c>
      <c r="AR236" s="16">
        <f t="shared" si="258"/>
        <v>1.7270578825016997E-2</v>
      </c>
      <c r="AS236" s="16">
        <f t="shared" si="259"/>
        <v>2.9997462079033168E-4</v>
      </c>
      <c r="AT236" s="16">
        <f t="shared" si="260"/>
        <v>3.6071906756552016E-2</v>
      </c>
      <c r="AU236" s="16">
        <f t="shared" si="261"/>
        <v>8.8320774585021189E-4</v>
      </c>
      <c r="AV236" s="16">
        <f t="shared" si="262"/>
        <v>3.0549217071273055E-4</v>
      </c>
      <c r="AW236" s="30">
        <f>(SUMPRODUCT(AV$5:AV235,A$5:A235)+SUM(AV$5:AV235)*(Calculations!$B$6/30-0.5)+AV$4*Calculations!$B$6/30/2)/SUM(AV$4:AV235)</f>
        <v>139.04119230091271</v>
      </c>
      <c r="AX236" s="16"/>
      <c r="AY236" s="12"/>
      <c r="AZ236" s="12"/>
    </row>
    <row r="237" spans="1:52" x14ac:dyDescent="0.25">
      <c r="A237">
        <f t="shared" si="250"/>
        <v>233</v>
      </c>
      <c r="B237" t="str">
        <f t="shared" si="274"/>
        <v>June</v>
      </c>
      <c r="C237">
        <f t="shared" si="245"/>
        <v>2044</v>
      </c>
      <c r="D237">
        <f t="shared" si="276"/>
        <v>204406</v>
      </c>
      <c r="E237">
        <f t="shared" ref="E237:F237" si="306">E225+1</f>
        <v>61</v>
      </c>
      <c r="F237">
        <f t="shared" si="306"/>
        <v>59</v>
      </c>
      <c r="G237" s="12">
        <f>G236*IF($B237="January",1+IF(C237&gt;Personal!$L$18+1,Calculations!$B$22,Calculations!$B$21),1)</f>
        <v>3972.2557966587501</v>
      </c>
      <c r="H237" s="12">
        <f>IF(AND(Career!$F$15="Yes",$E237=62,$E236=61),G237,H236*IF($B237="January",(1+IF(C237&gt;Personal!$L$18+1,Calculations!$C$22,Calculations!$C$21)),1))</f>
        <v>3972.2557966587501</v>
      </c>
      <c r="I237" s="12">
        <f>H237*(1-'Retiree Assumptions'!$F$8)</f>
        <v>3098.3595213938252</v>
      </c>
      <c r="J237" s="12">
        <f>I237/(Calculations!$C$27^($A237-1+Calculations!$B$6/30))</f>
        <v>1706.3066530058925</v>
      </c>
      <c r="K237" s="23">
        <f t="shared" si="247"/>
        <v>1642.7286319445207</v>
      </c>
      <c r="L237" s="12">
        <f>L236*IF($B237="January",(1+IF(C237&gt;Personal!$L$18+1,Calculations!$B$22,Calculations!$B$21)),1)</f>
        <v>2184.7406881623119</v>
      </c>
      <c r="M237" s="12">
        <f>IF(AND(Career!$F$15="Yes",$E237=62,$E236=61),L237,M236*IF($B237="January",(1+IF(C237&gt;Personal!$L$18+1,Calculations!$C$22,Calculations!$C$21)),1))</f>
        <v>2184.7406881623119</v>
      </c>
      <c r="N237" s="12">
        <f>M237*(1-'Retiree Assumptions'!$F$10)</f>
        <v>1922.5718055828345</v>
      </c>
      <c r="O237" s="12">
        <f>N237/(Calculations!$C$27^$AW237)/(Calculations!$D$27^($A237-1-$AW237+Calculations!$B$6/30))</f>
        <v>1027.4254779199371</v>
      </c>
      <c r="P237" s="23">
        <f t="shared" si="248"/>
        <v>37.362754437835967</v>
      </c>
      <c r="Q237" s="12">
        <f>IF(OR(A237&lt;=360,$E237&lt;70),Q236*IF($B237="January",(1+IF(C237&gt;Personal!$L$18+1,Calculations!$B$22,Calculations!$B$21)),1),0)</f>
        <v>258.19662678281873</v>
      </c>
      <c r="R237" s="12">
        <f>IF(OR(A237&lt;=360,$E237&lt;70),IF(AND(Career!$F$15="Yes",$E237=62,$E236=61),Q237,R236*IF($B237="January",(1+IF(C237&gt;Personal!$L$18+1,Calculations!$C$22,Calculations!$C$21)),1)),0)</f>
        <v>258.19662678281873</v>
      </c>
      <c r="S237" s="12">
        <f>R237*(1-'Retiree Assumptions'!$F$8)</f>
        <v>201.39336889059862</v>
      </c>
      <c r="T237" s="12">
        <f>S237/(Calculations!$C$27^($A237-1+Calculations!$B$6/30))</f>
        <v>110.90993244538301</v>
      </c>
      <c r="U237" s="23">
        <f t="shared" si="249"/>
        <v>104.84883564496792</v>
      </c>
      <c r="W237">
        <f t="shared" si="289"/>
        <v>6</v>
      </c>
      <c r="X237">
        <f t="shared" si="264"/>
        <v>2044</v>
      </c>
      <c r="Y237">
        <f t="shared" si="265"/>
        <v>61</v>
      </c>
      <c r="Z237">
        <f t="shared" si="252"/>
        <v>59</v>
      </c>
      <c r="AA237" s="12">
        <f>S237*12*Subsidy!$I$15/Subsidy!$I$14</f>
        <v>1933.3763413497468</v>
      </c>
      <c r="AB237" s="12">
        <f>SUM(S$5:S237)*Subsidy!$I$15/Subsidy!$I$14</f>
        <v>29832.541824664782</v>
      </c>
      <c r="AC237" s="12">
        <f>N237*Subsidy!$E$15/Subsidy!$E$14</f>
        <v>1538.0574444662675</v>
      </c>
      <c r="AD237" s="12">
        <f t="shared" si="253"/>
        <v>18456.689333595212</v>
      </c>
      <c r="AE237" s="12">
        <f>$AP237*AC237/(Calculations!$D$27^(A237-1+Calculations!$B$6/30))</f>
        <v>758.66360061071714</v>
      </c>
      <c r="AF237" s="12">
        <f>IF(AE237=0,0,SUM(AE237:AE$903)*AC237/AE237)</f>
        <v>461443.35813633277</v>
      </c>
      <c r="AH237" s="164">
        <f>VLOOKUP(E237,Rates2,5)*VLOOKUP(E237,Mort_Imp_Retirees,C237-'Mort Imp Cume'!$C$4+2)</f>
        <v>3.172148830372378E-4</v>
      </c>
      <c r="AI237" s="16">
        <f t="shared" si="254"/>
        <v>0.99968278511696274</v>
      </c>
      <c r="AJ237" s="164">
        <f>VLOOKUP(F237,Rates2,6)*VLOOKUP(F237,Mort_Imp_Survivors,C237-'Mort Imp Cume'!$C$4+2)</f>
        <v>1.3021166116556609E-4</v>
      </c>
      <c r="AK237" s="16">
        <f t="shared" si="255"/>
        <v>0.99986978833883444</v>
      </c>
      <c r="AL237" s="164">
        <f>VLOOKUP(F237,Rates2,7)*VLOOKUP(F237,Mort_Imp_Survivors,C237-'Mort Imp Cume'!$C$4+2)</f>
        <v>1.7924864379147322E-4</v>
      </c>
      <c r="AM237" s="16">
        <f t="shared" si="256"/>
        <v>0.99982075135620851</v>
      </c>
      <c r="AN237" s="108">
        <f>PRODUCT(AI$4:AI236)</f>
        <v>0.96273939332688507</v>
      </c>
      <c r="AO237" s="16">
        <f>PRODUCT(AK$4:AK236)</f>
        <v>0.9819388172550344</v>
      </c>
      <c r="AP237" s="16">
        <f>PRODUCT(AM$4:AM236)</f>
        <v>0.96560121739284122</v>
      </c>
      <c r="AQ237" s="16">
        <f t="shared" si="257"/>
        <v>0.94535118120823092</v>
      </c>
      <c r="AR237" s="16">
        <f t="shared" si="258"/>
        <v>1.7388212118654184E-2</v>
      </c>
      <c r="AS237" s="16">
        <f t="shared" si="259"/>
        <v>2.998404165728777E-4</v>
      </c>
      <c r="AT237" s="16">
        <f t="shared" si="260"/>
        <v>3.6365415536977259E-2</v>
      </c>
      <c r="AU237" s="16">
        <f t="shared" si="261"/>
        <v>8.951911361376394E-4</v>
      </c>
      <c r="AV237" s="16">
        <f t="shared" si="262"/>
        <v>3.0539526404952912E-4</v>
      </c>
      <c r="AW237" s="30">
        <f>(SUMPRODUCT(AV$5:AV236,A$5:A236)+SUM(AV$5:AV236)*(Calculations!$B$6/30-0.5)+AV$4*Calculations!$B$6/30/2)/SUM(AV$4:AV236)</f>
        <v>139.80744214452622</v>
      </c>
      <c r="AX237" s="16"/>
      <c r="AY237" s="12"/>
      <c r="AZ237" s="12"/>
    </row>
    <row r="238" spans="1:52" x14ac:dyDescent="0.25">
      <c r="A238">
        <f t="shared" si="250"/>
        <v>234</v>
      </c>
      <c r="B238" t="str">
        <f t="shared" si="274"/>
        <v>July</v>
      </c>
      <c r="C238">
        <f t="shared" si="245"/>
        <v>2044</v>
      </c>
      <c r="D238">
        <f t="shared" si="276"/>
        <v>204407</v>
      </c>
      <c r="E238">
        <f t="shared" ref="E238:F238" si="307">E226+1</f>
        <v>61</v>
      </c>
      <c r="F238">
        <f t="shared" si="307"/>
        <v>59</v>
      </c>
      <c r="G238" s="12">
        <f>G237*IF($B238="January",1+IF(C238&gt;Personal!$L$18+1,Calculations!$B$22,Calculations!$B$21),1)</f>
        <v>3972.2557966587501</v>
      </c>
      <c r="H238" s="12">
        <f>IF(AND(Career!$F$15="Yes",$E238=62,$E237=61),G238,H237*IF($B238="January",(1+IF(C238&gt;Personal!$L$18+1,Calculations!$C$22,Calculations!$C$21)),1))</f>
        <v>3972.2557966587501</v>
      </c>
      <c r="I238" s="12">
        <f>H238*(1-'Retiree Assumptions'!$F$8)</f>
        <v>3098.3595213938252</v>
      </c>
      <c r="J238" s="12">
        <f>I238/(Calculations!$C$27^($A238-1+Calculations!$B$6/30))</f>
        <v>1701.9436444600417</v>
      </c>
      <c r="K238" s="23">
        <f t="shared" si="247"/>
        <v>1638.0084262153109</v>
      </c>
      <c r="L238" s="12">
        <f>L237*IF($B238="January",(1+IF(C238&gt;Personal!$L$18+1,Calculations!$B$22,Calculations!$B$21)),1)</f>
        <v>2184.7406881623119</v>
      </c>
      <c r="M238" s="12">
        <f>IF(AND(Career!$F$15="Yes",$E238=62,$E237=61),L238,M237*IF($B238="January",(1+IF(C238&gt;Personal!$L$18+1,Calculations!$C$22,Calculations!$C$21)),1))</f>
        <v>2184.7406881623119</v>
      </c>
      <c r="N238" s="12">
        <f>M238*(1-'Retiree Assumptions'!$F$10)</f>
        <v>1922.5718055828345</v>
      </c>
      <c r="O238" s="12">
        <f>N238/(Calculations!$C$27^$AW238)/(Calculations!$D$27^($A238-1-$AW238+Calculations!$B$6/30))</f>
        <v>1024.7195703817852</v>
      </c>
      <c r="P238" s="23">
        <f t="shared" si="248"/>
        <v>37.564925743925613</v>
      </c>
      <c r="Q238" s="12">
        <f>IF(OR(A238&lt;=360,$E238&lt;70),Q237*IF($B238="January",(1+IF(C238&gt;Personal!$L$18+1,Calculations!$B$22,Calculations!$B$21)),1),0)</f>
        <v>258.19662678281873</v>
      </c>
      <c r="R238" s="12">
        <f>IF(OR(A238&lt;=360,$E238&lt;70),IF(AND(Career!$F$15="Yes",$E238=62,$E237=61),Q238,R237*IF($B238="January",(1+IF(C238&gt;Personal!$L$18+1,Calculations!$C$22,Calculations!$C$21)),1)),0)</f>
        <v>258.19662678281873</v>
      </c>
      <c r="S238" s="12">
        <f>R238*(1-'Retiree Assumptions'!$F$8)</f>
        <v>201.39336889059862</v>
      </c>
      <c r="T238" s="12">
        <f>S238/(Calculations!$C$27^($A238-1+Calculations!$B$6/30))</f>
        <v>110.6263368899027</v>
      </c>
      <c r="U238" s="23">
        <f t="shared" si="249"/>
        <v>104.53395037301854</v>
      </c>
      <c r="W238">
        <f t="shared" si="289"/>
        <v>6</v>
      </c>
      <c r="X238">
        <f t="shared" si="264"/>
        <v>2044</v>
      </c>
      <c r="Y238">
        <f t="shared" si="265"/>
        <v>61</v>
      </c>
      <c r="Z238">
        <f t="shared" si="252"/>
        <v>59</v>
      </c>
      <c r="AA238" s="12">
        <f>S238*12*Subsidy!$I$15/Subsidy!$I$14</f>
        <v>1933.3763413497468</v>
      </c>
      <c r="AB238" s="12">
        <f>SUM(S$5:S238)*Subsidy!$I$15/Subsidy!$I$14</f>
        <v>29993.656519777258</v>
      </c>
      <c r="AC238" s="12">
        <f>N238*Subsidy!$E$15/Subsidy!$E$14</f>
        <v>1538.0574444662675</v>
      </c>
      <c r="AD238" s="12">
        <f t="shared" si="253"/>
        <v>18456.689333595212</v>
      </c>
      <c r="AE238" s="12">
        <f>$AP238*AC238/(Calculations!$D$27^(A238-1+Calculations!$B$6/30))</f>
        <v>756.34401080043926</v>
      </c>
      <c r="AF238" s="12">
        <f>IF(AE238=0,0,SUM(AE238:AE$903)*AC238/AE238)</f>
        <v>461315.75894094899</v>
      </c>
      <c r="AH238" s="164">
        <f>VLOOKUP(E238,Rates2,5)*VLOOKUP(E238,Mort_Imp_Retirees,C238-'Mort Imp Cume'!$C$4+2)</f>
        <v>3.172148830372378E-4</v>
      </c>
      <c r="AI238" s="16">
        <f t="shared" si="254"/>
        <v>0.99968278511696274</v>
      </c>
      <c r="AJ238" s="164">
        <f>VLOOKUP(F238,Rates2,6)*VLOOKUP(F238,Mort_Imp_Survivors,C238-'Mort Imp Cume'!$C$4+2)</f>
        <v>1.3021166116556609E-4</v>
      </c>
      <c r="AK238" s="16">
        <f t="shared" si="255"/>
        <v>0.99986978833883444</v>
      </c>
      <c r="AL238" s="164">
        <f>VLOOKUP(F238,Rates2,7)*VLOOKUP(F238,Mort_Imp_Survivors,C238-'Mort Imp Cume'!$C$4+2)</f>
        <v>1.7924864379147322E-4</v>
      </c>
      <c r="AM238" s="16">
        <f t="shared" si="256"/>
        <v>0.99982075135620851</v>
      </c>
      <c r="AN238" s="108">
        <f>PRODUCT(AI$4:AI237)</f>
        <v>0.96243399806283547</v>
      </c>
      <c r="AO238" s="16">
        <f>PRODUCT(AK$4:AK237)</f>
        <v>0.98181095737047663</v>
      </c>
      <c r="AP238" s="16">
        <f>PRODUCT(AM$4:AM237)</f>
        <v>0.96542813468418009</v>
      </c>
      <c r="AQ238" s="16">
        <f t="shared" si="257"/>
        <v>0.944928245043968</v>
      </c>
      <c r="AR238" s="16">
        <f t="shared" si="258"/>
        <v>1.7505753018867524E-2</v>
      </c>
      <c r="AS238" s="16">
        <f t="shared" si="259"/>
        <v>2.9970627239640963E-4</v>
      </c>
      <c r="AT238" s="16">
        <f t="shared" si="260"/>
        <v>3.665873750213422E-2</v>
      </c>
      <c r="AU238" s="16">
        <f t="shared" si="261"/>
        <v>9.0726443503025972E-4</v>
      </c>
      <c r="AV238" s="16">
        <f t="shared" si="262"/>
        <v>3.0529838812656351E-4</v>
      </c>
      <c r="AW238" s="30">
        <f>(SUMPRODUCT(AV$5:AV237,A$5:A237)+SUM(AV$5:AV237)*(Calculations!$B$6/30-0.5)+AV$4*Calculations!$B$6/30/2)/SUM(AV$4:AV237)</f>
        <v>140.56912190735031</v>
      </c>
      <c r="AX238" s="16"/>
      <c r="AY238" s="12"/>
      <c r="AZ238" s="12"/>
    </row>
    <row r="239" spans="1:52" x14ac:dyDescent="0.25">
      <c r="A239">
        <f t="shared" si="250"/>
        <v>235</v>
      </c>
      <c r="B239" t="str">
        <f t="shared" si="274"/>
        <v>August</v>
      </c>
      <c r="C239">
        <f t="shared" si="245"/>
        <v>2044</v>
      </c>
      <c r="D239">
        <f t="shared" si="276"/>
        <v>204408</v>
      </c>
      <c r="E239">
        <f t="shared" ref="E239:F239" si="308">E227+1</f>
        <v>61</v>
      </c>
      <c r="F239">
        <f t="shared" si="308"/>
        <v>59</v>
      </c>
      <c r="G239" s="12">
        <f>G238*IF($B239="January",1+IF(C239&gt;Personal!$L$18+1,Calculations!$B$22,Calculations!$B$21),1)</f>
        <v>3972.2557966587501</v>
      </c>
      <c r="H239" s="12">
        <f>IF(AND(Career!$F$15="Yes",$E239=62,$E238=61),G239,H238*IF($B239="January",(1+IF(C239&gt;Personal!$L$18+1,Calculations!$C$22,Calculations!$C$21)),1))</f>
        <v>3972.2557966587501</v>
      </c>
      <c r="I239" s="12">
        <f>H239*(1-'Retiree Assumptions'!$F$8)</f>
        <v>3098.3595213938252</v>
      </c>
      <c r="J239" s="12">
        <f>I239/(Calculations!$C$27^($A239-1+Calculations!$B$6/30))</f>
        <v>1697.5917920821264</v>
      </c>
      <c r="K239" s="23">
        <f t="shared" si="247"/>
        <v>1633.3017834944351</v>
      </c>
      <c r="L239" s="12">
        <f>L238*IF($B239="January",(1+IF(C239&gt;Personal!$L$18+1,Calculations!$B$22,Calculations!$B$21)),1)</f>
        <v>2184.7406881623119</v>
      </c>
      <c r="M239" s="12">
        <f>IF(AND(Career!$F$15="Yes",$E239=62,$E238=61),L239,M238*IF($B239="January",(1+IF(C239&gt;Personal!$L$18+1,Calculations!$C$22,Calculations!$C$21)),1))</f>
        <v>2184.7406881623119</v>
      </c>
      <c r="N239" s="12">
        <f>M239*(1-'Retiree Assumptions'!$F$10)</f>
        <v>1922.5718055828345</v>
      </c>
      <c r="O239" s="12">
        <f>N239/(Calculations!$C$27^$AW239)/(Calculations!$D$27^($A239-1-$AW239+Calculations!$B$6/30))</f>
        <v>1022.0193191735303</v>
      </c>
      <c r="P239" s="23">
        <f t="shared" si="248"/>
        <v>37.765527825594212</v>
      </c>
      <c r="Q239" s="12">
        <f>IF(OR(A239&lt;=360,$E239&lt;70),Q238*IF($B239="January",(1+IF(C239&gt;Personal!$L$18+1,Calculations!$B$22,Calculations!$B$21)),1),0)</f>
        <v>258.19662678281873</v>
      </c>
      <c r="R239" s="12">
        <f>IF(OR(A239&lt;=360,$E239&lt;70),IF(AND(Career!$F$15="Yes",$E239=62,$E238=61),Q239,R238*IF($B239="January",(1+IF(C239&gt;Personal!$L$18+1,Calculations!$C$22,Calculations!$C$21)),1)),0)</f>
        <v>258.19662678281873</v>
      </c>
      <c r="S239" s="12">
        <f>R239*(1-'Retiree Assumptions'!$F$8)</f>
        <v>201.39336889059862</v>
      </c>
      <c r="T239" s="12">
        <f>S239/(Calculations!$C$27^($A239-1+Calculations!$B$6/30))</f>
        <v>110.34346648533821</v>
      </c>
      <c r="U239" s="23">
        <f t="shared" si="249"/>
        <v>104.22001077427457</v>
      </c>
      <c r="W239">
        <f t="shared" si="289"/>
        <v>6</v>
      </c>
      <c r="X239">
        <f t="shared" si="264"/>
        <v>2044</v>
      </c>
      <c r="Y239">
        <f t="shared" si="265"/>
        <v>61</v>
      </c>
      <c r="Z239">
        <f t="shared" si="252"/>
        <v>59</v>
      </c>
      <c r="AA239" s="12">
        <f>S239*12*Subsidy!$I$15/Subsidy!$I$14</f>
        <v>1933.3763413497468</v>
      </c>
      <c r="AB239" s="12">
        <f>SUM(S$5:S239)*Subsidy!$I$15/Subsidy!$I$14</f>
        <v>30154.771214889734</v>
      </c>
      <c r="AC239" s="12">
        <f>N239*Subsidy!$E$15/Subsidy!$E$14</f>
        <v>1538.0574444662675</v>
      </c>
      <c r="AD239" s="12">
        <f t="shared" si="253"/>
        <v>18456.689333595212</v>
      </c>
      <c r="AE239" s="12">
        <f>$AP239*AC239/(Calculations!$D$27^(A239-1+Calculations!$B$6/30))</f>
        <v>754.03151306217285</v>
      </c>
      <c r="AF239" s="12">
        <f>IF(AE239=0,0,SUM(AE239:AE$903)*AC239/AE239)</f>
        <v>461187.7684186172</v>
      </c>
      <c r="AH239" s="164">
        <f>VLOOKUP(E239,Rates2,5)*VLOOKUP(E239,Mort_Imp_Retirees,C239-'Mort Imp Cume'!$C$4+2)</f>
        <v>3.172148830372378E-4</v>
      </c>
      <c r="AI239" s="16">
        <f t="shared" si="254"/>
        <v>0.99968278511696274</v>
      </c>
      <c r="AJ239" s="164">
        <f>VLOOKUP(F239,Rates2,6)*VLOOKUP(F239,Mort_Imp_Survivors,C239-'Mort Imp Cume'!$C$4+2)</f>
        <v>1.3021166116556609E-4</v>
      </c>
      <c r="AK239" s="16">
        <f t="shared" si="255"/>
        <v>0.99986978833883444</v>
      </c>
      <c r="AL239" s="164">
        <f>VLOOKUP(F239,Rates2,7)*VLOOKUP(F239,Mort_Imp_Survivors,C239-'Mort Imp Cume'!$C$4+2)</f>
        <v>1.7924864379147322E-4</v>
      </c>
      <c r="AM239" s="16">
        <f t="shared" si="256"/>
        <v>0.99982075135620851</v>
      </c>
      <c r="AN239" s="108">
        <f>PRODUCT(AI$4:AI238)</f>
        <v>0.96212869967470893</v>
      </c>
      <c r="AO239" s="16">
        <f>PRODUCT(AK$4:AK238)</f>
        <v>0.98168311413476683</v>
      </c>
      <c r="AP239" s="16">
        <f>PRODUCT(AM$4:AM238)</f>
        <v>0.96525508300035978</v>
      </c>
      <c r="AQ239" s="16">
        <f t="shared" si="257"/>
        <v>0.94450549809510209</v>
      </c>
      <c r="AR239" s="16">
        <f t="shared" si="258"/>
        <v>1.7623201579606843E-2</v>
      </c>
      <c r="AS239" s="16">
        <f t="shared" si="259"/>
        <v>2.9957218823406599E-4</v>
      </c>
      <c r="AT239" s="16">
        <f t="shared" si="260"/>
        <v>3.6951872745550264E-2</v>
      </c>
      <c r="AU239" s="16">
        <f t="shared" si="261"/>
        <v>9.1942757974080441E-4</v>
      </c>
      <c r="AV239" s="16">
        <f t="shared" si="262"/>
        <v>3.0520154293408247E-4</v>
      </c>
      <c r="AW239" s="30">
        <f>(SUMPRODUCT(AV$5:AV238,A$5:A238)+SUM(AV$5:AV238)*(Calculations!$B$6/30-0.5)+AV$4*Calculations!$B$6/30/2)/SUM(AV$4:AV238)</f>
        <v>141.32634295417685</v>
      </c>
      <c r="AX239" s="16"/>
      <c r="AY239" s="12"/>
      <c r="AZ239" s="12"/>
    </row>
    <row r="240" spans="1:52" x14ac:dyDescent="0.25">
      <c r="A240">
        <f t="shared" si="250"/>
        <v>236</v>
      </c>
      <c r="B240" t="str">
        <f t="shared" si="274"/>
        <v>September</v>
      </c>
      <c r="C240">
        <f t="shared" si="245"/>
        <v>2044</v>
      </c>
      <c r="D240">
        <f t="shared" si="276"/>
        <v>204409</v>
      </c>
      <c r="E240">
        <f t="shared" ref="E240:F240" si="309">E228+1</f>
        <v>61</v>
      </c>
      <c r="F240">
        <f t="shared" si="309"/>
        <v>59</v>
      </c>
      <c r="G240" s="12">
        <f>G239*IF($B240="January",1+IF(C240&gt;Personal!$L$18+1,Calculations!$B$22,Calculations!$B$21),1)</f>
        <v>3972.2557966587501</v>
      </c>
      <c r="H240" s="12">
        <f>IF(AND(Career!$F$15="Yes",$E240=62,$E239=61),G240,H239*IF($B240="January",(1+IF(C240&gt;Personal!$L$18+1,Calculations!$C$22,Calculations!$C$21)),1))</f>
        <v>3972.2557966587501</v>
      </c>
      <c r="I240" s="12">
        <f>H240*(1-'Retiree Assumptions'!$F$8)</f>
        <v>3098.3595213938252</v>
      </c>
      <c r="J240" s="12">
        <f>I240/(Calculations!$C$27^($A240-1+Calculations!$B$6/30))</f>
        <v>1693.251067345941</v>
      </c>
      <c r="K240" s="23">
        <f t="shared" si="247"/>
        <v>1628.6086648100345</v>
      </c>
      <c r="L240" s="12">
        <f>L239*IF($B240="January",(1+IF(C240&gt;Personal!$L$18+1,Calculations!$B$22,Calculations!$B$21)),1)</f>
        <v>2184.7406881623119</v>
      </c>
      <c r="M240" s="12">
        <f>IF(AND(Career!$F$15="Yes",$E240=62,$E239=61),L240,M239*IF($B240="January",(1+IF(C240&gt;Personal!$L$18+1,Calculations!$C$22,Calculations!$C$21)),1))</f>
        <v>2184.7406881623119</v>
      </c>
      <c r="N240" s="12">
        <f>M240*(1-'Retiree Assumptions'!$F$10)</f>
        <v>1922.5718055828345</v>
      </c>
      <c r="O240" s="12">
        <f>N240/(Calculations!$C$27^$AW240)/(Calculations!$D$27^($A240-1-$AW240+Calculations!$B$6/30))</f>
        <v>1019.3247525774864</v>
      </c>
      <c r="P240" s="23">
        <f t="shared" si="248"/>
        <v>37.964568318297516</v>
      </c>
      <c r="Q240" s="12">
        <f>IF(OR(A240&lt;=360,$E240&lt;70),Q239*IF($B240="January",(1+IF(C240&gt;Personal!$L$18+1,Calculations!$B$22,Calculations!$B$21)),1),0)</f>
        <v>258.19662678281873</v>
      </c>
      <c r="R240" s="12">
        <f>IF(OR(A240&lt;=360,$E240&lt;70),IF(AND(Career!$F$15="Yes",$E240=62,$E239=61),Q240,R239*IF($B240="January",(1+IF(C240&gt;Personal!$L$18+1,Calculations!$C$22,Calculations!$C$21)),1)),0)</f>
        <v>258.19662678281873</v>
      </c>
      <c r="S240" s="12">
        <f>R240*(1-'Retiree Assumptions'!$F$8)</f>
        <v>201.39336889059862</v>
      </c>
      <c r="T240" s="12">
        <f>S240/(Calculations!$C$27^($A240-1+Calculations!$B$6/30))</f>
        <v>110.06131937748616</v>
      </c>
      <c r="U240" s="23">
        <f t="shared" si="249"/>
        <v>103.90701400866099</v>
      </c>
      <c r="W240">
        <f t="shared" si="289"/>
        <v>6</v>
      </c>
      <c r="X240">
        <f t="shared" si="264"/>
        <v>2044</v>
      </c>
      <c r="Y240">
        <f t="shared" si="265"/>
        <v>61</v>
      </c>
      <c r="Z240">
        <f t="shared" si="252"/>
        <v>59</v>
      </c>
      <c r="AA240" s="12">
        <f>S240*12*Subsidy!$I$15/Subsidy!$I$14</f>
        <v>1933.3763413497468</v>
      </c>
      <c r="AB240" s="12">
        <f>SUM(S$5:S240)*Subsidy!$I$15/Subsidy!$I$14</f>
        <v>30315.885910002213</v>
      </c>
      <c r="AC240" s="12">
        <f>N240*Subsidy!$E$15/Subsidy!$E$14</f>
        <v>1538.0574444662675</v>
      </c>
      <c r="AD240" s="12">
        <f t="shared" si="253"/>
        <v>18456.689333595212</v>
      </c>
      <c r="AE240" s="12">
        <f>$AP240*AC240/(Calculations!$D$27^(A240-1+Calculations!$B$6/30))</f>
        <v>751.72608571213345</v>
      </c>
      <c r="AF240" s="12">
        <f>IF(AE240=0,0,SUM(AE240:AE$903)*AC240/AE240)</f>
        <v>461059.38536919822</v>
      </c>
      <c r="AH240" s="164">
        <f>VLOOKUP(E240,Rates2,5)*VLOOKUP(E240,Mort_Imp_Retirees,C240-'Mort Imp Cume'!$C$4+2)</f>
        <v>3.172148830372378E-4</v>
      </c>
      <c r="AI240" s="16">
        <f t="shared" si="254"/>
        <v>0.99968278511696274</v>
      </c>
      <c r="AJ240" s="164">
        <f>VLOOKUP(F240,Rates2,6)*VLOOKUP(F240,Mort_Imp_Survivors,C240-'Mort Imp Cume'!$C$4+2)</f>
        <v>1.3021166116556609E-4</v>
      </c>
      <c r="AK240" s="16">
        <f t="shared" si="255"/>
        <v>0.99986978833883444</v>
      </c>
      <c r="AL240" s="164">
        <f>VLOOKUP(F240,Rates2,7)*VLOOKUP(F240,Mort_Imp_Survivors,C240-'Mort Imp Cume'!$C$4+2)</f>
        <v>1.7924864379147322E-4</v>
      </c>
      <c r="AM240" s="16">
        <f t="shared" si="256"/>
        <v>0.99982075135620851</v>
      </c>
      <c r="AN240" s="108">
        <f>PRODUCT(AI$4:AI239)</f>
        <v>0.96182349813177481</v>
      </c>
      <c r="AO240" s="16">
        <f>PRODUCT(AK$4:AK239)</f>
        <v>0.98155528754573718</v>
      </c>
      <c r="AP240" s="16">
        <f>PRODUCT(AM$4:AM239)</f>
        <v>0.96508206233581917</v>
      </c>
      <c r="AQ240" s="16">
        <f t="shared" si="257"/>
        <v>0.94408294027698103</v>
      </c>
      <c r="AR240" s="16">
        <f t="shared" si="258"/>
        <v>1.7740557854793781E-2</v>
      </c>
      <c r="AS240" s="16">
        <f t="shared" si="259"/>
        <v>2.9943816405899741E-4</v>
      </c>
      <c r="AT240" s="16">
        <f t="shared" si="260"/>
        <v>3.7244821360709134E-2</v>
      </c>
      <c r="AU240" s="16">
        <f t="shared" si="261"/>
        <v>9.3168050751605419E-4</v>
      </c>
      <c r="AV240" s="16">
        <f t="shared" si="262"/>
        <v>3.0510472846233787E-4</v>
      </c>
      <c r="AW240" s="30">
        <f>(SUMPRODUCT(AV$5:AV239,A$5:A239)+SUM(AV$5:AV239)*(Calculations!$B$6/30-0.5)+AV$4*Calculations!$B$6/30/2)/SUM(AV$4:AV239)</f>
        <v>142.07921301894444</v>
      </c>
      <c r="AX240" s="16"/>
      <c r="AY240" s="12"/>
      <c r="AZ240" s="12"/>
    </row>
    <row r="241" spans="1:52" x14ac:dyDescent="0.25">
      <c r="A241">
        <f t="shared" si="250"/>
        <v>237</v>
      </c>
      <c r="B241" t="str">
        <f t="shared" si="274"/>
        <v>October</v>
      </c>
      <c r="C241">
        <f t="shared" si="245"/>
        <v>2044</v>
      </c>
      <c r="D241">
        <f t="shared" si="276"/>
        <v>204410</v>
      </c>
      <c r="E241">
        <f t="shared" ref="E241:F241" si="310">E229+1</f>
        <v>61</v>
      </c>
      <c r="F241">
        <f t="shared" si="310"/>
        <v>59</v>
      </c>
      <c r="G241" s="12">
        <f>G240*IF($B241="January",1+IF(C241&gt;Personal!$L$18+1,Calculations!$B$22,Calculations!$B$21),1)</f>
        <v>3972.2557966587501</v>
      </c>
      <c r="H241" s="12">
        <f>IF(AND(Career!$F$15="Yes",$E241=62,$E240=61),G241,H240*IF($B241="January",(1+IF(C241&gt;Personal!$L$18+1,Calculations!$C$22,Calculations!$C$21)),1))</f>
        <v>3972.2557966587501</v>
      </c>
      <c r="I241" s="12">
        <f>H241*(1-'Retiree Assumptions'!$F$8)</f>
        <v>3098.3595213938252</v>
      </c>
      <c r="J241" s="12">
        <f>I241/(Calculations!$C$27^($A241-1+Calculations!$B$6/30))</f>
        <v>1688.9214417982191</v>
      </c>
      <c r="K241" s="23">
        <f t="shared" si="247"/>
        <v>1623.9290313022298</v>
      </c>
      <c r="L241" s="12">
        <f>L240*IF($B241="January",(1+IF(C241&gt;Personal!$L$18+1,Calculations!$B$22,Calculations!$B$21)),1)</f>
        <v>2184.7406881623119</v>
      </c>
      <c r="M241" s="12">
        <f>IF(AND(Career!$F$15="Yes",$E241=62,$E240=61),L241,M240*IF($B241="January",(1+IF(C241&gt;Personal!$L$18+1,Calculations!$C$22,Calculations!$C$21)),1))</f>
        <v>2184.7406881623119</v>
      </c>
      <c r="N241" s="12">
        <f>M241*(1-'Retiree Assumptions'!$F$10)</f>
        <v>1922.5718055828345</v>
      </c>
      <c r="O241" s="12">
        <f>N241/(Calculations!$C$27^$AW241)/(Calculations!$D$27^($A241-1-$AW241+Calculations!$B$6/30))</f>
        <v>1016.6358973538787</v>
      </c>
      <c r="P241" s="23">
        <f t="shared" si="248"/>
        <v>38.162054826088948</v>
      </c>
      <c r="Q241" s="12">
        <f>IF(OR(A241&lt;=360,$E241&lt;70),Q240*IF($B241="January",(1+IF(C241&gt;Personal!$L$18+1,Calculations!$B$22,Calculations!$B$21)),1),0)</f>
        <v>258.19662678281873</v>
      </c>
      <c r="R241" s="12">
        <f>IF(OR(A241&lt;=360,$E241&lt;70),IF(AND(Career!$F$15="Yes",$E241=62,$E240=61),Q241,R240*IF($B241="January",(1+IF(C241&gt;Personal!$L$18+1,Calculations!$C$22,Calculations!$C$21)),1)),0)</f>
        <v>258.19662678281873</v>
      </c>
      <c r="S241" s="12">
        <f>R241*(1-'Retiree Assumptions'!$F$8)</f>
        <v>201.39336889059862</v>
      </c>
      <c r="T241" s="12">
        <f>S241/(Calculations!$C$27^($A241-1+Calculations!$B$6/30))</f>
        <v>109.77989371688423</v>
      </c>
      <c r="U241" s="23">
        <f t="shared" si="249"/>
        <v>103.59495724463208</v>
      </c>
      <c r="W241">
        <f t="shared" si="289"/>
        <v>6</v>
      </c>
      <c r="X241">
        <f t="shared" si="264"/>
        <v>2044</v>
      </c>
      <c r="Y241">
        <f t="shared" si="265"/>
        <v>61</v>
      </c>
      <c r="Z241">
        <f t="shared" si="252"/>
        <v>59</v>
      </c>
      <c r="AA241" s="12">
        <f>S241*12*Subsidy!$I$15/Subsidy!$I$14</f>
        <v>1933.3763413497468</v>
      </c>
      <c r="AB241" s="12">
        <f>SUM(S$5:S241)*Subsidy!$I$15/Subsidy!$I$14</f>
        <v>30477.000605114688</v>
      </c>
      <c r="AC241" s="12">
        <f>N241*Subsidy!$E$15/Subsidy!$E$14</f>
        <v>1538.0574444662675</v>
      </c>
      <c r="AD241" s="12">
        <f t="shared" si="253"/>
        <v>18456.689333595212</v>
      </c>
      <c r="AE241" s="12">
        <f>$AP241*AC241/(Calculations!$D$27^(A241-1+Calculations!$B$6/30))</f>
        <v>749.42770713283392</v>
      </c>
      <c r="AF241" s="12">
        <f>IF(AE241=0,0,SUM(AE241:AE$903)*AC241/AE241)</f>
        <v>460930.60858887254</v>
      </c>
      <c r="AH241" s="164">
        <f>VLOOKUP(E241,Rates2,5)*VLOOKUP(E241,Mort_Imp_Retirees,C241-'Mort Imp Cume'!$C$4+2)</f>
        <v>3.172148830372378E-4</v>
      </c>
      <c r="AI241" s="16">
        <f t="shared" si="254"/>
        <v>0.99968278511696274</v>
      </c>
      <c r="AJ241" s="164">
        <f>VLOOKUP(F241,Rates2,6)*VLOOKUP(F241,Mort_Imp_Survivors,C241-'Mort Imp Cume'!$C$4+2)</f>
        <v>1.3021166116556609E-4</v>
      </c>
      <c r="AK241" s="16">
        <f t="shared" si="255"/>
        <v>0.99986978833883444</v>
      </c>
      <c r="AL241" s="164">
        <f>VLOOKUP(F241,Rates2,7)*VLOOKUP(F241,Mort_Imp_Survivors,C241-'Mort Imp Cume'!$C$4+2)</f>
        <v>1.7924864379147322E-4</v>
      </c>
      <c r="AM241" s="16">
        <f t="shared" si="256"/>
        <v>0.99982075135620851</v>
      </c>
      <c r="AN241" s="108">
        <f>PRODUCT(AI$4:AI240)</f>
        <v>0.96151839340331247</v>
      </c>
      <c r="AO241" s="16">
        <f>PRODUCT(AK$4:AK240)</f>
        <v>0.98142747760121996</v>
      </c>
      <c r="AP241" s="16">
        <f>PRODUCT(AM$4:AM240)</f>
        <v>0.96490907268499804</v>
      </c>
      <c r="AQ241" s="16">
        <f t="shared" si="257"/>
        <v>0.9436605715049905</v>
      </c>
      <c r="AR241" s="16">
        <f t="shared" si="258"/>
        <v>1.7857821898322024E-2</v>
      </c>
      <c r="AS241" s="16">
        <f t="shared" si="259"/>
        <v>2.9930419984436639E-4</v>
      </c>
      <c r="AT241" s="16">
        <f t="shared" si="260"/>
        <v>3.7537583441050966E-2</v>
      </c>
      <c r="AU241" s="16">
        <f t="shared" si="261"/>
        <v>9.4402315563651279E-4</v>
      </c>
      <c r="AV241" s="16">
        <f t="shared" si="262"/>
        <v>3.0500794470158458E-4</v>
      </c>
      <c r="AW241" s="30">
        <f>(SUMPRODUCT(AV$5:AV240,A$5:A240)+SUM(AV$5:AV240)*(Calculations!$B$6/30-0.5)+AV$4*Calculations!$B$6/30/2)/SUM(AV$4:AV240)</f>
        <v>142.82783635151432</v>
      </c>
      <c r="AX241" s="16"/>
      <c r="AY241" s="12"/>
      <c r="AZ241" s="12"/>
    </row>
    <row r="242" spans="1:52" x14ac:dyDescent="0.25">
      <c r="A242">
        <f t="shared" si="250"/>
        <v>238</v>
      </c>
      <c r="B242" t="str">
        <f t="shared" si="274"/>
        <v>November</v>
      </c>
      <c r="C242">
        <f t="shared" si="245"/>
        <v>2044</v>
      </c>
      <c r="D242">
        <f t="shared" si="276"/>
        <v>204411</v>
      </c>
      <c r="E242">
        <f t="shared" ref="E242:F242" si="311">E230+1</f>
        <v>61</v>
      </c>
      <c r="F242">
        <f t="shared" si="311"/>
        <v>59</v>
      </c>
      <c r="G242" s="12">
        <f>G241*IF($B242="January",1+IF(C242&gt;Personal!$L$18+1,Calculations!$B$22,Calculations!$B$21),1)</f>
        <v>3972.2557966587501</v>
      </c>
      <c r="H242" s="12">
        <f>IF(AND(Career!$F$15="Yes",$E242=62,$E241=61),G242,H241*IF($B242="January",(1+IF(C242&gt;Personal!$L$18+1,Calculations!$C$22,Calculations!$C$21)),1))</f>
        <v>3972.2557966587501</v>
      </c>
      <c r="I242" s="12">
        <f>H242*(1-'Retiree Assumptions'!$F$8)</f>
        <v>3098.3595213938252</v>
      </c>
      <c r="J242" s="12">
        <f>I242/(Calculations!$C$27^($A242-1+Calculations!$B$6/30))</f>
        <v>1684.6028870584514</v>
      </c>
      <c r="K242" s="23">
        <f t="shared" si="247"/>
        <v>1619.262844222804</v>
      </c>
      <c r="L242" s="12">
        <f>L241*IF($B242="January",(1+IF(C242&gt;Personal!$L$18+1,Calculations!$B$22,Calculations!$B$21)),1)</f>
        <v>2184.7406881623119</v>
      </c>
      <c r="M242" s="12">
        <f>IF(AND(Career!$F$15="Yes",$E242=62,$E241=61),L242,M241*IF($B242="January",(1+IF(C242&gt;Personal!$L$18+1,Calculations!$C$22,Calculations!$C$21)),1))</f>
        <v>2184.7406881623119</v>
      </c>
      <c r="N242" s="12">
        <f>M242*(1-'Retiree Assumptions'!$F$10)</f>
        <v>1922.5718055828345</v>
      </c>
      <c r="O242" s="12">
        <f>N242/(Calculations!$C$27^$AW242)/(Calculations!$D$27^($A242-1-$AW242+Calculations!$B$6/30))</f>
        <v>1013.95277880366</v>
      </c>
      <c r="P242" s="23">
        <f t="shared" si="248"/>
        <v>38.35799492172243</v>
      </c>
      <c r="Q242" s="12">
        <f>IF(OR(A242&lt;=360,$E242&lt;70),Q241*IF($B242="January",(1+IF(C242&gt;Personal!$L$18+1,Calculations!$B$22,Calculations!$B$21)),1),0)</f>
        <v>258.19662678281873</v>
      </c>
      <c r="R242" s="12">
        <f>IF(OR(A242&lt;=360,$E242&lt;70),IF(AND(Career!$F$15="Yes",$E242=62,$E241=61),Q242,R241*IF($B242="January",(1+IF(C242&gt;Personal!$L$18+1,Calculations!$C$22,Calculations!$C$21)),1)),0)</f>
        <v>258.19662678281873</v>
      </c>
      <c r="S242" s="12">
        <f>R242*(1-'Retiree Assumptions'!$F$8)</f>
        <v>201.39336889059862</v>
      </c>
      <c r="T242" s="12">
        <f>S242/(Calculations!$C$27^($A242-1+Calculations!$B$6/30))</f>
        <v>109.49918765879933</v>
      </c>
      <c r="U242" s="23">
        <f t="shared" si="249"/>
        <v>103.28383765914604</v>
      </c>
      <c r="W242">
        <f t="shared" si="289"/>
        <v>6</v>
      </c>
      <c r="X242">
        <f t="shared" si="264"/>
        <v>2044</v>
      </c>
      <c r="Y242">
        <f t="shared" si="265"/>
        <v>61</v>
      </c>
      <c r="Z242">
        <f t="shared" si="252"/>
        <v>59</v>
      </c>
      <c r="AA242" s="12">
        <f>S242*12*Subsidy!$I$15/Subsidy!$I$14</f>
        <v>1933.3763413497468</v>
      </c>
      <c r="AB242" s="12">
        <f>SUM(S$5:S242)*Subsidy!$I$15/Subsidy!$I$14</f>
        <v>30638.115300227168</v>
      </c>
      <c r="AC242" s="12">
        <f>N242*Subsidy!$E$15/Subsidy!$E$14</f>
        <v>1538.0574444662675</v>
      </c>
      <c r="AD242" s="12">
        <f t="shared" si="253"/>
        <v>18456.689333595212</v>
      </c>
      <c r="AE242" s="12">
        <f>$AP242*AC242/(Calculations!$D$27^(A242-1+Calculations!$B$6/30))</f>
        <v>747.1363557728821</v>
      </c>
      <c r="AF242" s="12">
        <f>IF(AE242=0,0,SUM(AE242:AE$903)*AC242/AE242)</f>
        <v>460801.43687012838</v>
      </c>
      <c r="AH242" s="164">
        <f>VLOOKUP(E242,Rates2,5)*VLOOKUP(E242,Mort_Imp_Retirees,C242-'Mort Imp Cume'!$C$4+2)</f>
        <v>3.172148830372378E-4</v>
      </c>
      <c r="AI242" s="16">
        <f t="shared" si="254"/>
        <v>0.99968278511696274</v>
      </c>
      <c r="AJ242" s="164">
        <f>VLOOKUP(F242,Rates2,6)*VLOOKUP(F242,Mort_Imp_Survivors,C242-'Mort Imp Cume'!$C$4+2)</f>
        <v>1.3021166116556609E-4</v>
      </c>
      <c r="AK242" s="16">
        <f t="shared" si="255"/>
        <v>0.99986978833883444</v>
      </c>
      <c r="AL242" s="164">
        <f>VLOOKUP(F242,Rates2,7)*VLOOKUP(F242,Mort_Imp_Survivors,C242-'Mort Imp Cume'!$C$4+2)</f>
        <v>1.7924864379147322E-4</v>
      </c>
      <c r="AM242" s="16">
        <f t="shared" si="256"/>
        <v>0.99982075135620851</v>
      </c>
      <c r="AN242" s="108">
        <f>PRODUCT(AI$4:AI241)</f>
        <v>0.9612133854586109</v>
      </c>
      <c r="AO242" s="16">
        <f>PRODUCT(AK$4:AK241)</f>
        <v>0.98129968429904801</v>
      </c>
      <c r="AP242" s="16">
        <f>PRODUCT(AM$4:AM241)</f>
        <v>0.96473611404233717</v>
      </c>
      <c r="AQ242" s="16">
        <f t="shared" si="257"/>
        <v>0.94323839169455403</v>
      </c>
      <c r="AR242" s="16">
        <f t="shared" si="258"/>
        <v>1.7974993764056875E-2</v>
      </c>
      <c r="AS242" s="16">
        <f t="shared" si="259"/>
        <v>2.9917029556334769E-4</v>
      </c>
      <c r="AT242" s="16">
        <f t="shared" si="260"/>
        <v>3.7830159079972309E-2</v>
      </c>
      <c r="AU242" s="16">
        <f t="shared" si="261"/>
        <v>9.5645546141678167E-4</v>
      </c>
      <c r="AV242" s="16">
        <f t="shared" si="262"/>
        <v>3.0491119164208062E-4</v>
      </c>
      <c r="AW242" s="30">
        <f>(SUMPRODUCT(AV$5:AV241,A$5:A241)+SUM(AV$5:AV241)*(Calculations!$B$6/30-0.5)+AV$4*Calculations!$B$6/30/2)/SUM(AV$4:AV241)</f>
        <v>143.57231385738339</v>
      </c>
      <c r="AX242" s="16"/>
      <c r="AY242" s="12"/>
      <c r="AZ242" s="12"/>
    </row>
    <row r="243" spans="1:52" x14ac:dyDescent="0.25">
      <c r="A243">
        <f t="shared" si="250"/>
        <v>239</v>
      </c>
      <c r="B243" t="str">
        <f t="shared" si="274"/>
        <v>December</v>
      </c>
      <c r="C243">
        <f t="shared" si="245"/>
        <v>2044</v>
      </c>
      <c r="D243">
        <f t="shared" si="276"/>
        <v>204412</v>
      </c>
      <c r="E243">
        <f t="shared" ref="E243:F243" si="312">E231+1</f>
        <v>61</v>
      </c>
      <c r="F243">
        <f t="shared" si="312"/>
        <v>59</v>
      </c>
      <c r="G243" s="12">
        <f>G242*IF($B243="January",1+IF(C243&gt;Personal!$L$18+1,Calculations!$B$22,Calculations!$B$21),1)</f>
        <v>3972.2557966587501</v>
      </c>
      <c r="H243" s="12">
        <f>IF(AND(Career!$F$15="Yes",$E243=62,$E242=61),G243,H242*IF($B243="January",(1+IF(C243&gt;Personal!$L$18+1,Calculations!$C$22,Calculations!$C$21)),1))</f>
        <v>3972.2557966587501</v>
      </c>
      <c r="I243" s="12">
        <f>H243*(1-'Retiree Assumptions'!$F$8)</f>
        <v>3098.3595213938252</v>
      </c>
      <c r="J243" s="12">
        <f>I243/(Calculations!$C$27^($A243-1+Calculations!$B$6/30))</f>
        <v>1680.2953748186944</v>
      </c>
      <c r="K243" s="23">
        <f t="shared" si="247"/>
        <v>1614.6100649348762</v>
      </c>
      <c r="L243" s="12">
        <f>L242*IF($B243="January",(1+IF(C243&gt;Personal!$L$18+1,Calculations!$B$22,Calculations!$B$21)),1)</f>
        <v>2184.7406881623119</v>
      </c>
      <c r="M243" s="12">
        <f>IF(AND(Career!$F$15="Yes",$E243=62,$E242=61),L243,M242*IF($B243="January",(1+IF(C243&gt;Personal!$L$18+1,Calculations!$C$22,Calculations!$C$21)),1))</f>
        <v>2184.7406881623119</v>
      </c>
      <c r="N243" s="12">
        <f>M243*(1-'Retiree Assumptions'!$F$10)</f>
        <v>1922.5718055828345</v>
      </c>
      <c r="O243" s="12">
        <f>N243/(Calculations!$C$27^$AW243)/(Calculations!$D$27^($A243-1-$AW243+Calculations!$B$6/30))</f>
        <v>1011.2754208283344</v>
      </c>
      <c r="P243" s="23">
        <f t="shared" si="248"/>
        <v>38.552396146755754</v>
      </c>
      <c r="Q243" s="12">
        <f>IF(OR(A243&lt;=360,$E243&lt;70),Q242*IF($B243="January",(1+IF(C243&gt;Personal!$L$18+1,Calculations!$B$22,Calculations!$B$21)),1),0)</f>
        <v>258.19662678281873</v>
      </c>
      <c r="R243" s="12">
        <f>IF(OR(A243&lt;=360,$E243&lt;70),IF(AND(Career!$F$15="Yes",$E243=62,$E242=61),Q243,R242*IF($B243="January",(1+IF(C243&gt;Personal!$L$18+1,Calculations!$C$22,Calculations!$C$21)),1)),0)</f>
        <v>258.19662678281873</v>
      </c>
      <c r="S243" s="12">
        <f>R243*(1-'Retiree Assumptions'!$F$8)</f>
        <v>201.39336889059862</v>
      </c>
      <c r="T243" s="12">
        <f>S243/(Calculations!$C$27^($A243-1+Calculations!$B$6/30))</f>
        <v>109.21919936321514</v>
      </c>
      <c r="U243" s="23">
        <f t="shared" si="249"/>
        <v>102.97365243763912</v>
      </c>
      <c r="W243">
        <f t="shared" si="289"/>
        <v>6</v>
      </c>
      <c r="X243">
        <f t="shared" si="264"/>
        <v>2044</v>
      </c>
      <c r="Y243">
        <f t="shared" si="265"/>
        <v>61</v>
      </c>
      <c r="Z243">
        <f t="shared" si="252"/>
        <v>59</v>
      </c>
      <c r="AA243" s="12">
        <f>S243*12*Subsidy!$I$15/Subsidy!$I$14</f>
        <v>1933.3763413497468</v>
      </c>
      <c r="AB243" s="12">
        <f>SUM(S$5:S243)*Subsidy!$I$15/Subsidy!$I$14</f>
        <v>30799.229995339643</v>
      </c>
      <c r="AC243" s="12">
        <f>N243*Subsidy!$E$15/Subsidy!$E$14</f>
        <v>1538.0574444662675</v>
      </c>
      <c r="AD243" s="12">
        <f t="shared" si="253"/>
        <v>18456.689333595212</v>
      </c>
      <c r="AE243" s="12">
        <f>$AP243*AC243/(Calculations!$D$27^(A243-1+Calculations!$B$6/30))</f>
        <v>744.85201014677887</v>
      </c>
      <c r="AF243" s="12">
        <f>IF(AE243=0,0,SUM(AE243:AE$903)*AC243/AE243)</f>
        <v>460671.86900175078</v>
      </c>
      <c r="AH243" s="164">
        <f>VLOOKUP(E243,Rates2,5)*VLOOKUP(E243,Mort_Imp_Retirees,C243-'Mort Imp Cume'!$C$4+2)</f>
        <v>3.172148830372378E-4</v>
      </c>
      <c r="AI243" s="16">
        <f t="shared" si="254"/>
        <v>0.99968278511696274</v>
      </c>
      <c r="AJ243" s="164">
        <f>VLOOKUP(F243,Rates2,6)*VLOOKUP(F243,Mort_Imp_Survivors,C243-'Mort Imp Cume'!$C$4+2)</f>
        <v>1.3021166116556609E-4</v>
      </c>
      <c r="AK243" s="16">
        <f t="shared" si="255"/>
        <v>0.99986978833883444</v>
      </c>
      <c r="AL243" s="164">
        <f>VLOOKUP(F243,Rates2,7)*VLOOKUP(F243,Mort_Imp_Survivors,C243-'Mort Imp Cume'!$C$4+2)</f>
        <v>1.7924864379147322E-4</v>
      </c>
      <c r="AM243" s="16">
        <f t="shared" si="256"/>
        <v>0.99982075135620851</v>
      </c>
      <c r="AN243" s="108">
        <f>PRODUCT(AI$4:AI242)</f>
        <v>0.96090847426696879</v>
      </c>
      <c r="AO243" s="16">
        <f>PRODUCT(AK$4:AK242)</f>
        <v>0.9811719076370542</v>
      </c>
      <c r="AP243" s="16">
        <f>PRODUCT(AM$4:AM242)</f>
        <v>0.96456318640227845</v>
      </c>
      <c r="AQ243" s="16">
        <f t="shared" si="257"/>
        <v>0.94281640076113293</v>
      </c>
      <c r="AR243" s="16">
        <f t="shared" si="258"/>
        <v>1.8092073505835818E-2</v>
      </c>
      <c r="AS243" s="16">
        <f t="shared" si="259"/>
        <v>2.9903645118912765E-4</v>
      </c>
      <c r="AT243" s="16">
        <f t="shared" si="260"/>
        <v>3.8122548370826154E-2</v>
      </c>
      <c r="AU243" s="16">
        <f t="shared" si="261"/>
        <v>9.6897736220509512E-4</v>
      </c>
      <c r="AV243" s="16">
        <f t="shared" si="262"/>
        <v>3.0481446927408713E-4</v>
      </c>
      <c r="AW243" s="30">
        <f>(SUMPRODUCT(AV$5:AV242,A$5:A242)+SUM(AV$5:AV242)*(Calculations!$B$6/30-0.5)+AV$4*Calculations!$B$6/30/2)/SUM(AV$4:AV242)</f>
        <v>144.31274323072745</v>
      </c>
      <c r="AX243" s="16"/>
      <c r="AY243" s="12"/>
      <c r="AZ243" s="12"/>
    </row>
    <row r="244" spans="1:52" x14ac:dyDescent="0.25">
      <c r="A244">
        <f t="shared" si="250"/>
        <v>240</v>
      </c>
      <c r="B244" t="str">
        <f t="shared" si="274"/>
        <v>January</v>
      </c>
      <c r="C244">
        <f t="shared" si="245"/>
        <v>2045</v>
      </c>
      <c r="D244">
        <f t="shared" si="276"/>
        <v>204501</v>
      </c>
      <c r="E244">
        <f t="shared" ref="E244:F244" si="313">E232+1</f>
        <v>62</v>
      </c>
      <c r="F244">
        <f t="shared" si="313"/>
        <v>60</v>
      </c>
      <c r="G244" s="12">
        <f>G243*IF($B244="January",1+IF(C244&gt;Personal!$L$18+1,Calculations!$B$22,Calculations!$B$21),1)</f>
        <v>4071.5621915752185</v>
      </c>
      <c r="H244" s="12">
        <f>IF(AND(Career!$F$15="Yes",$E244=62,$E243=61),G244,H243*IF($B244="January",(1+IF(C244&gt;Personal!$L$18+1,Calculations!$C$22,Calculations!$C$21)),1))</f>
        <v>4071.5621915752185</v>
      </c>
      <c r="I244" s="12">
        <f>H244*(1-'Retiree Assumptions'!$F$8)</f>
        <v>3175.8185094286705</v>
      </c>
      <c r="J244" s="12">
        <f>I244/(Calculations!$C$27^($A244-1+Calculations!$B$6/30))</f>
        <v>1717.8988487644754</v>
      </c>
      <c r="K244" s="23">
        <f t="shared" si="247"/>
        <v>1650.2199212854014</v>
      </c>
      <c r="L244" s="12">
        <f>L243*IF($B244="January",(1+IF(C244&gt;Personal!$L$18+1,Calculations!$B$22,Calculations!$B$21)),1)</f>
        <v>2239.3592053663697</v>
      </c>
      <c r="M244" s="12">
        <f>IF(AND(Career!$F$15="Yes",$E244=62,$E243=61),L244,M243*IF($B244="January",(1+IF(C244&gt;Personal!$L$18+1,Calculations!$C$22,Calculations!$C$21)),1))</f>
        <v>2239.3592053663697</v>
      </c>
      <c r="N244" s="12">
        <f>M244*(1-'Retiree Assumptions'!$F$10)</f>
        <v>1970.6361007224052</v>
      </c>
      <c r="O244" s="12">
        <f>N244/(Calculations!$C$27^$AW244)/(Calculations!$D$27^($A244-1-$AW244+Calculations!$B$6/30))</f>
        <v>1033.8189421366319</v>
      </c>
      <c r="P244" s="23">
        <f t="shared" si="248"/>
        <v>39.71389766194573</v>
      </c>
      <c r="Q244" s="12">
        <f>IF(OR(A244&lt;=360,$E244&lt;70),Q243*IF($B244="January",(1+IF(C244&gt;Personal!$L$18+1,Calculations!$B$22,Calculations!$B$21)),1),0)</f>
        <v>264.65154245238915</v>
      </c>
      <c r="R244" s="12">
        <f>IF(OR(A244&lt;=360,$E244&lt;70),IF(AND(Career!$F$15="Yes",$E244=62,$E243=61),Q244,R243*IF($B244="January",(1+IF(C244&gt;Personal!$L$18+1,Calculations!$C$22,Calculations!$C$21)),1)),0)</f>
        <v>264.65154245238915</v>
      </c>
      <c r="S244" s="12">
        <f>R244*(1-'Retiree Assumptions'!$F$8)</f>
        <v>206.42820311286354</v>
      </c>
      <c r="T244" s="12">
        <f>S244/(Calculations!$C$27^($A244-1+Calculations!$B$6/30))</f>
        <v>111.66342516969088</v>
      </c>
      <c r="U244" s="23">
        <f t="shared" si="249"/>
        <v>105.23100874335054</v>
      </c>
      <c r="W244">
        <f t="shared" si="289"/>
        <v>6</v>
      </c>
      <c r="X244">
        <f t="shared" si="264"/>
        <v>2045</v>
      </c>
      <c r="Y244">
        <f t="shared" si="265"/>
        <v>62</v>
      </c>
      <c r="Z244">
        <f t="shared" si="252"/>
        <v>60</v>
      </c>
      <c r="AA244" s="12">
        <f>S244*12*Subsidy!$I$15/Subsidy!$I$14</f>
        <v>1981.7107498834898</v>
      </c>
      <c r="AB244" s="12">
        <f>SUM(S$5:S244)*Subsidy!$I$15/Subsidy!$I$14</f>
        <v>30964.372557829935</v>
      </c>
      <c r="AC244" s="12">
        <f>N244*Subsidy!$E$15/Subsidy!$E$14</f>
        <v>1576.5088805779242</v>
      </c>
      <c r="AD244" s="12">
        <f t="shared" si="253"/>
        <v>18918.10656693509</v>
      </c>
      <c r="AE244" s="12">
        <f>$AP244*AC244/(Calculations!$D$27^(A244-1+Calculations!$B$6/30))</f>
        <v>761.13901505558351</v>
      </c>
      <c r="AF244" s="12">
        <f>IF(AE244=0,0,SUM(AE244:AE$903)*AC244/AE244)</f>
        <v>460541.90376881039</v>
      </c>
      <c r="AH244" s="164">
        <f>VLOOKUP(E244,Rates2,5)*VLOOKUP(E244,Mort_Imp_Retirees,C244-'Mort Imp Cume'!$C$4+2)</f>
        <v>3.5532141989669908E-4</v>
      </c>
      <c r="AI244" s="16">
        <f t="shared" si="254"/>
        <v>0.99964467858010331</v>
      </c>
      <c r="AJ244" s="164">
        <f>VLOOKUP(F244,Rates2,6)*VLOOKUP(F244,Mort_Imp_Survivors,C244-'Mort Imp Cume'!$C$4+2)</f>
        <v>1.406008225729803E-4</v>
      </c>
      <c r="AK244" s="16">
        <f t="shared" si="255"/>
        <v>0.99985939917742706</v>
      </c>
      <c r="AL244" s="164">
        <f>VLOOKUP(F244,Rates2,7)*VLOOKUP(F244,Mort_Imp_Survivors,C244-'Mort Imp Cume'!$C$4+2)</f>
        <v>1.8822989217811051E-4</v>
      </c>
      <c r="AM244" s="16">
        <f t="shared" si="256"/>
        <v>0.99981177010782185</v>
      </c>
      <c r="AN244" s="108">
        <f>PRODUCT(AI$4:AI243)</f>
        <v>0.96060365979769469</v>
      </c>
      <c r="AO244" s="16">
        <f>PRODUCT(AK$4:AK243)</f>
        <v>0.98104414761307179</v>
      </c>
      <c r="AP244" s="16">
        <f>PRODUCT(AM$4:AM243)</f>
        <v>0.96439028975926466</v>
      </c>
      <c r="AQ244" s="16">
        <f t="shared" si="257"/>
        <v>0.94239459862022656</v>
      </c>
      <c r="AR244" s="16">
        <f t="shared" si="258"/>
        <v>1.8209061177468101E-2</v>
      </c>
      <c r="AS244" s="16">
        <f t="shared" si="259"/>
        <v>3.3480590627932169E-4</v>
      </c>
      <c r="AT244" s="16">
        <f t="shared" si="260"/>
        <v>3.8414751406921938E-2</v>
      </c>
      <c r="AU244" s="16">
        <f t="shared" si="261"/>
        <v>9.8158879538339655E-4</v>
      </c>
      <c r="AV244" s="16">
        <f t="shared" si="262"/>
        <v>3.4132305635728254E-4</v>
      </c>
      <c r="AW244" s="30">
        <f>(SUMPRODUCT(AV$5:AV243,A$5:A243)+SUM(AV$5:AV243)*(Calculations!$B$6/30-0.5)+AV$4*Calculations!$B$6/30/2)/SUM(AV$4:AV243)</f>
        <v>145.04921908114375</v>
      </c>
      <c r="AX244" s="16"/>
      <c r="AY244" s="12"/>
      <c r="AZ244" s="12"/>
    </row>
    <row r="245" spans="1:52" x14ac:dyDescent="0.25">
      <c r="A245">
        <f t="shared" si="250"/>
        <v>241</v>
      </c>
      <c r="B245" t="str">
        <f t="shared" si="274"/>
        <v>February</v>
      </c>
      <c r="C245">
        <f t="shared" si="245"/>
        <v>2045</v>
      </c>
      <c r="D245">
        <f t="shared" si="276"/>
        <v>204502</v>
      </c>
      <c r="E245">
        <f t="shared" ref="E245:F245" si="314">E233+1</f>
        <v>62</v>
      </c>
      <c r="F245">
        <f t="shared" si="314"/>
        <v>60</v>
      </c>
      <c r="G245" s="12">
        <f>G244*IF($B245="January",1+IF(C245&gt;Personal!$L$18+1,Calculations!$B$22,Calculations!$B$21),1)</f>
        <v>4071.5621915752185</v>
      </c>
      <c r="H245" s="12">
        <f>IF(AND(Career!$F$15="Yes",$E245=62,$E244=61),G245,H244*IF($B245="January",(1+IF(C245&gt;Personal!$L$18+1,Calculations!$C$22,Calculations!$C$21)),1))</f>
        <v>4071.5621915752185</v>
      </c>
      <c r="I245" s="12">
        <f>H245*(1-'Retiree Assumptions'!$F$8)</f>
        <v>3175.8185094286705</v>
      </c>
      <c r="J245" s="12">
        <f>I245/(Calculations!$C$27^($A245-1+Calculations!$B$6/30))</f>
        <v>1713.5061990934075</v>
      </c>
      <c r="K245" s="23">
        <f t="shared" si="247"/>
        <v>1645.4154667622029</v>
      </c>
      <c r="L245" s="12">
        <f>L244*IF($B245="January",(1+IF(C245&gt;Personal!$L$18+1,Calculations!$B$22,Calculations!$B$21)),1)</f>
        <v>2239.3592053663697</v>
      </c>
      <c r="M245" s="12">
        <f>IF(AND(Career!$F$15="Yes",$E245=62,$E244=61),L245,M244*IF($B245="January",(1+IF(C245&gt;Personal!$L$18+1,Calculations!$C$22,Calculations!$C$21)),1))</f>
        <v>2239.3592053663697</v>
      </c>
      <c r="N245" s="12">
        <f>M245*(1-'Retiree Assumptions'!$F$10)</f>
        <v>1970.6361007224052</v>
      </c>
      <c r="O245" s="12">
        <f>N245/(Calculations!$C$27^$AW245)/(Calculations!$D$27^($A245-1-$AW245+Calculations!$B$6/30))</f>
        <v>1031.1155523433047</v>
      </c>
      <c r="P245" s="23">
        <f t="shared" si="248"/>
        <v>39.947815397068304</v>
      </c>
      <c r="Q245" s="12">
        <f>IF(OR(A245&lt;=360,$E245&lt;70),Q244*IF($B245="January",(1+IF(C245&gt;Personal!$L$18+1,Calculations!$B$22,Calculations!$B$21)),1),0)</f>
        <v>264.65154245238915</v>
      </c>
      <c r="R245" s="12">
        <f>IF(OR(A245&lt;=360,$E245&lt;70),IF(AND(Career!$F$15="Yes",$E245=62,$E244=61),Q245,R244*IF($B245="January",(1+IF(C245&gt;Personal!$L$18+1,Calculations!$C$22,Calculations!$C$21)),1)),0)</f>
        <v>264.65154245238915</v>
      </c>
      <c r="S245" s="12">
        <f>R245*(1-'Retiree Assumptions'!$F$8)</f>
        <v>206.42820311286354</v>
      </c>
      <c r="T245" s="12">
        <f>S245/(Calculations!$C$27^($A245-1+Calculations!$B$6/30))</f>
        <v>111.37790294107147</v>
      </c>
      <c r="U245" s="23">
        <f t="shared" si="249"/>
        <v>104.90988642330137</v>
      </c>
      <c r="W245">
        <f t="shared" si="289"/>
        <v>7</v>
      </c>
      <c r="X245">
        <f t="shared" si="264"/>
        <v>2045</v>
      </c>
      <c r="Y245">
        <f t="shared" si="265"/>
        <v>62</v>
      </c>
      <c r="Z245">
        <f t="shared" si="252"/>
        <v>60</v>
      </c>
      <c r="AA245" s="12">
        <f>S245*12*Subsidy!$I$15/Subsidy!$I$14</f>
        <v>1981.7107498834898</v>
      </c>
      <c r="AB245" s="12">
        <f>SUM(S$5:S245)*Subsidy!$I$15/Subsidy!$I$14</f>
        <v>31129.515120320222</v>
      </c>
      <c r="AC245" s="12">
        <f>N245*Subsidy!$E$15/Subsidy!$E$14</f>
        <v>1576.5088805779242</v>
      </c>
      <c r="AD245" s="12">
        <f t="shared" si="253"/>
        <v>18918.10656693509</v>
      </c>
      <c r="AE245" s="12">
        <f>$AP245*AC245/(Calculations!$D$27^(A245-1+Calculations!$B$6/30))</f>
        <v>758.80504044485747</v>
      </c>
      <c r="AF245" s="12">
        <f>IF(AE245=0,0,SUM(AE245:AE$903)*AC245/AE245)</f>
        <v>460377.1060943717</v>
      </c>
      <c r="AH245" s="164">
        <f>VLOOKUP(E245,Rates2,5)*VLOOKUP(E245,Mort_Imp_Retirees,C245-'Mort Imp Cume'!$C$4+2)</f>
        <v>3.5532141989669908E-4</v>
      </c>
      <c r="AI245" s="16">
        <f t="shared" si="254"/>
        <v>0.99964467858010331</v>
      </c>
      <c r="AJ245" s="164">
        <f>VLOOKUP(F245,Rates2,6)*VLOOKUP(F245,Mort_Imp_Survivors,C245-'Mort Imp Cume'!$C$4+2)</f>
        <v>1.406008225729803E-4</v>
      </c>
      <c r="AK245" s="16">
        <f t="shared" si="255"/>
        <v>0.99985939917742706</v>
      </c>
      <c r="AL245" s="164">
        <f>VLOOKUP(F245,Rates2,7)*VLOOKUP(F245,Mort_Imp_Survivors,C245-'Mort Imp Cume'!$C$4+2)</f>
        <v>1.8822989217811051E-4</v>
      </c>
      <c r="AM245" s="16">
        <f t="shared" si="256"/>
        <v>0.99981177010782185</v>
      </c>
      <c r="AN245" s="108">
        <f>PRODUCT(AI$4:AI244)</f>
        <v>0.96026233674133743</v>
      </c>
      <c r="AO245" s="16">
        <f>PRODUCT(AK$4:AK244)</f>
        <v>0.98090621199893702</v>
      </c>
      <c r="AP245" s="16">
        <f>PRODUCT(AM$4:AM244)</f>
        <v>0.96420876267900557</v>
      </c>
      <c r="AQ245" s="16">
        <f t="shared" si="257"/>
        <v>0.94192729125819297</v>
      </c>
      <c r="AR245" s="16">
        <f t="shared" si="258"/>
        <v>1.8335045483144449E-2</v>
      </c>
      <c r="AS245" s="16">
        <f t="shared" si="259"/>
        <v>3.3463988530988309E-4</v>
      </c>
      <c r="AT245" s="16">
        <f t="shared" si="260"/>
        <v>3.8742326508685886E-2</v>
      </c>
      <c r="AU245" s="16">
        <f t="shared" si="261"/>
        <v>9.9533674997669824E-4</v>
      </c>
      <c r="AV245" s="16">
        <f t="shared" si="262"/>
        <v>3.4120177696425423E-4</v>
      </c>
      <c r="AW245" s="30">
        <f>(SUMPRODUCT(AV$5:AV244,A$5:A244)+SUM(AV$5:AV244)*(Calculations!$B$6/30-0.5)+AV$4*Calculations!$B$6/30/2)/SUM(AV$4:AV244)</f>
        <v>145.86908491127184</v>
      </c>
      <c r="AX245" s="16"/>
      <c r="AY245" s="12"/>
      <c r="AZ245" s="12"/>
    </row>
    <row r="246" spans="1:52" x14ac:dyDescent="0.25">
      <c r="A246">
        <f t="shared" si="250"/>
        <v>242</v>
      </c>
      <c r="B246" t="str">
        <f t="shared" si="274"/>
        <v>March</v>
      </c>
      <c r="C246">
        <f t="shared" si="245"/>
        <v>2045</v>
      </c>
      <c r="D246">
        <f t="shared" si="276"/>
        <v>204503</v>
      </c>
      <c r="E246">
        <f t="shared" ref="E246:F246" si="315">E234+1</f>
        <v>62</v>
      </c>
      <c r="F246">
        <f t="shared" si="315"/>
        <v>60</v>
      </c>
      <c r="G246" s="12">
        <f>G245*IF($B246="January",1+IF(C246&gt;Personal!$L$18+1,Calculations!$B$22,Calculations!$B$21),1)</f>
        <v>4071.5621915752185</v>
      </c>
      <c r="H246" s="12">
        <f>IF(AND(Career!$F$15="Yes",$E246=62,$E245=61),G246,H245*IF($B246="January",(1+IF(C246&gt;Personal!$L$18+1,Calculations!$C$22,Calculations!$C$21)),1))</f>
        <v>4071.5621915752185</v>
      </c>
      <c r="I246" s="12">
        <f>H246*(1-'Retiree Assumptions'!$F$8)</f>
        <v>3175.8185094286705</v>
      </c>
      <c r="J246" s="12">
        <f>I246/(Calculations!$C$27^($A246-1+Calculations!$B$6/30))</f>
        <v>1709.1247813823279</v>
      </c>
      <c r="K246" s="23">
        <f t="shared" si="247"/>
        <v>1640.6249999402603</v>
      </c>
      <c r="L246" s="12">
        <f>L245*IF($B246="January",(1+IF(C246&gt;Personal!$L$18+1,Calculations!$B$22,Calculations!$B$21)),1)</f>
        <v>2239.3592053663697</v>
      </c>
      <c r="M246" s="12">
        <f>IF(AND(Career!$F$15="Yes",$E246=62,$E245=61),L246,M245*IF($B246="January",(1+IF(C246&gt;Personal!$L$18+1,Calculations!$C$22,Calculations!$C$21)),1))</f>
        <v>2239.3592053663697</v>
      </c>
      <c r="N246" s="12">
        <f>M246*(1-'Retiree Assumptions'!$F$10)</f>
        <v>1970.6361007224052</v>
      </c>
      <c r="O246" s="12">
        <f>N246/(Calculations!$C$27^$AW246)/(Calculations!$D$27^($A246-1-$AW246+Calculations!$B$6/30))</f>
        <v>1028.4173289579162</v>
      </c>
      <c r="P246" s="23">
        <f t="shared" si="248"/>
        <v>40.179929706403186</v>
      </c>
      <c r="Q246" s="12">
        <f>IF(OR(A246&lt;=360,$E246&lt;70),Q245*IF($B246="January",(1+IF(C246&gt;Personal!$L$18+1,Calculations!$B$22,Calculations!$B$21)),1),0)</f>
        <v>264.65154245238915</v>
      </c>
      <c r="R246" s="12">
        <f>IF(OR(A246&lt;=360,$E246&lt;70),IF(AND(Career!$F$15="Yes",$E246=62,$E245=61),Q246,R245*IF($B246="January",(1+IF(C246&gt;Personal!$L$18+1,Calculations!$C$22,Calculations!$C$21)),1)),0)</f>
        <v>264.65154245238915</v>
      </c>
      <c r="S246" s="12">
        <f>R246*(1-'Retiree Assumptions'!$F$8)</f>
        <v>206.42820311286354</v>
      </c>
      <c r="T246" s="12">
        <f>S246/(Calculations!$C$27^($A246-1+Calculations!$B$6/30))</f>
        <v>111.09311078985129</v>
      </c>
      <c r="U246" s="23">
        <f t="shared" si="249"/>
        <v>104.58974403821307</v>
      </c>
      <c r="W246">
        <f t="shared" si="289"/>
        <v>7</v>
      </c>
      <c r="X246">
        <f t="shared" si="264"/>
        <v>2045</v>
      </c>
      <c r="Y246">
        <f t="shared" si="265"/>
        <v>62</v>
      </c>
      <c r="Z246">
        <f t="shared" si="252"/>
        <v>60</v>
      </c>
      <c r="AA246" s="12">
        <f>S246*12*Subsidy!$I$15/Subsidy!$I$14</f>
        <v>1981.7107498834898</v>
      </c>
      <c r="AB246" s="12">
        <f>SUM(S$5:S246)*Subsidy!$I$15/Subsidy!$I$14</f>
        <v>31294.657682810506</v>
      </c>
      <c r="AC246" s="12">
        <f>N246*Subsidy!$E$15/Subsidy!$E$14</f>
        <v>1576.5088805779242</v>
      </c>
      <c r="AD246" s="12">
        <f t="shared" si="253"/>
        <v>18918.10656693509</v>
      </c>
      <c r="AE246" s="12">
        <f>$AP246*AC246/(Calculations!$D$27^(A246-1+Calculations!$B$6/30))</f>
        <v>756.47822278887372</v>
      </c>
      <c r="AF246" s="12">
        <f>IF(AE246=0,0,SUM(AE246:AE$903)*AC246/AE246)</f>
        <v>460211.80152610992</v>
      </c>
      <c r="AH246" s="164">
        <f>VLOOKUP(E246,Rates2,5)*VLOOKUP(E246,Mort_Imp_Retirees,C246-'Mort Imp Cume'!$C$4+2)</f>
        <v>3.5532141989669908E-4</v>
      </c>
      <c r="AI246" s="16">
        <f t="shared" si="254"/>
        <v>0.99964467858010331</v>
      </c>
      <c r="AJ246" s="164">
        <f>VLOOKUP(F246,Rates2,6)*VLOOKUP(F246,Mort_Imp_Survivors,C246-'Mort Imp Cume'!$C$4+2)</f>
        <v>1.406008225729803E-4</v>
      </c>
      <c r="AK246" s="16">
        <f t="shared" si="255"/>
        <v>0.99985939917742706</v>
      </c>
      <c r="AL246" s="164">
        <f>VLOOKUP(F246,Rates2,7)*VLOOKUP(F246,Mort_Imp_Survivors,C246-'Mort Imp Cume'!$C$4+2)</f>
        <v>1.8822989217811051E-4</v>
      </c>
      <c r="AM246" s="16">
        <f t="shared" si="256"/>
        <v>0.99981177010782185</v>
      </c>
      <c r="AN246" s="108">
        <f>PRODUCT(AI$4:AI245)</f>
        <v>0.95992113496437315</v>
      </c>
      <c r="AO246" s="16">
        <f>PRODUCT(AK$4:AK245)</f>
        <v>0.98076829577866309</v>
      </c>
      <c r="AP246" s="16">
        <f>PRODUCT(AM$4:AM245)</f>
        <v>0.96402726976756925</v>
      </c>
      <c r="AQ246" s="16">
        <f t="shared" si="257"/>
        <v>0.9414602156209283</v>
      </c>
      <c r="AR246" s="16">
        <f t="shared" si="258"/>
        <v>1.8460919343444852E-2</v>
      </c>
      <c r="AS246" s="16">
        <f t="shared" si="259"/>
        <v>3.3447394666564177E-4</v>
      </c>
      <c r="AT246" s="16">
        <f t="shared" si="260"/>
        <v>3.9069673930054311E-2</v>
      </c>
      <c r="AU246" s="16">
        <f t="shared" si="261"/>
        <v>1.0091911055725433E-3</v>
      </c>
      <c r="AV246" s="16">
        <f t="shared" si="262"/>
        <v>3.4108054066439201E-4</v>
      </c>
      <c r="AW246" s="30">
        <f>(SUMPRODUCT(AV$5:AV245,A$5:A245)+SUM(AV$5:AV245)*(Calculations!$B$6/30-0.5)+AV$4*Calculations!$B$6/30/2)/SUM(AV$4:AV245)</f>
        <v>146.68321570394741</v>
      </c>
      <c r="AX246" s="16"/>
      <c r="AY246" s="12"/>
      <c r="AZ246" s="12"/>
    </row>
    <row r="247" spans="1:52" x14ac:dyDescent="0.25">
      <c r="A247">
        <f t="shared" si="250"/>
        <v>243</v>
      </c>
      <c r="B247" t="str">
        <f t="shared" si="274"/>
        <v>April</v>
      </c>
      <c r="C247">
        <f t="shared" si="245"/>
        <v>2045</v>
      </c>
      <c r="D247">
        <f t="shared" si="276"/>
        <v>204504</v>
      </c>
      <c r="E247">
        <f t="shared" ref="E247:F247" si="316">E235+1</f>
        <v>62</v>
      </c>
      <c r="F247">
        <f t="shared" si="316"/>
        <v>60</v>
      </c>
      <c r="G247" s="12">
        <f>G246*IF($B247="January",1+IF(C247&gt;Personal!$L$18+1,Calculations!$B$22,Calculations!$B$21),1)</f>
        <v>4071.5621915752185</v>
      </c>
      <c r="H247" s="12">
        <f>IF(AND(Career!$F$15="Yes",$E247=62,$E246=61),G247,H246*IF($B247="January",(1+IF(C247&gt;Personal!$L$18+1,Calculations!$C$22,Calculations!$C$21)),1))</f>
        <v>4071.5621915752185</v>
      </c>
      <c r="I247" s="12">
        <f>H247*(1-'Retiree Assumptions'!$F$8)</f>
        <v>3175.8185094286705</v>
      </c>
      <c r="J247" s="12">
        <f>I247/(Calculations!$C$27^($A247-1+Calculations!$B$6/30))</f>
        <v>1704.7545669112305</v>
      </c>
      <c r="K247" s="23">
        <f t="shared" si="247"/>
        <v>1635.8484800957447</v>
      </c>
      <c r="L247" s="12">
        <f>L246*IF($B247="January",(1+IF(C247&gt;Personal!$L$18+1,Calculations!$B$22,Calculations!$B$21)),1)</f>
        <v>2239.3592053663697</v>
      </c>
      <c r="M247" s="12">
        <f>IF(AND(Career!$F$15="Yes",$E247=62,$E246=61),L247,M246*IF($B247="January",(1+IF(C247&gt;Personal!$L$18+1,Calculations!$C$22,Calculations!$C$21)),1))</f>
        <v>2239.3592053663697</v>
      </c>
      <c r="N247" s="12">
        <f>M247*(1-'Retiree Assumptions'!$F$10)</f>
        <v>1970.6361007224052</v>
      </c>
      <c r="O247" s="12">
        <f>N247/(Calculations!$C$27^$AW247)/(Calculations!$D$27^($A247-1-$AW247+Calculations!$B$6/30))</f>
        <v>1025.7243169671524</v>
      </c>
      <c r="P247" s="23">
        <f t="shared" si="248"/>
        <v>40.410249407311881</v>
      </c>
      <c r="Q247" s="12">
        <f>IF(OR(A247&lt;=360,$E247&lt;70),Q246*IF($B247="January",(1+IF(C247&gt;Personal!$L$18+1,Calculations!$B$22,Calculations!$B$21)),1),0)</f>
        <v>264.65154245238915</v>
      </c>
      <c r="R247" s="12">
        <f>IF(OR(A247&lt;=360,$E247&lt;70),IF(AND(Career!$F$15="Yes",$E247=62,$E246=61),Q247,R246*IF($B247="January",(1+IF(C247&gt;Personal!$L$18+1,Calculations!$C$22,Calculations!$C$21)),1)),0)</f>
        <v>264.65154245238915</v>
      </c>
      <c r="S247" s="12">
        <f>R247*(1-'Retiree Assumptions'!$F$8)</f>
        <v>206.42820311286354</v>
      </c>
      <c r="T247" s="12">
        <f>S247/(Calculations!$C$27^($A247-1+Calculations!$B$6/30))</f>
        <v>110.80904684922996</v>
      </c>
      <c r="U247" s="23">
        <f t="shared" si="249"/>
        <v>104.27057859772195</v>
      </c>
      <c r="W247">
        <f t="shared" si="289"/>
        <v>7</v>
      </c>
      <c r="X247">
        <f t="shared" si="264"/>
        <v>2045</v>
      </c>
      <c r="Y247">
        <f t="shared" si="265"/>
        <v>62</v>
      </c>
      <c r="Z247">
        <f t="shared" si="252"/>
        <v>60</v>
      </c>
      <c r="AA247" s="12">
        <f>S247*12*Subsidy!$I$15/Subsidy!$I$14</f>
        <v>1981.7107498834898</v>
      </c>
      <c r="AB247" s="12">
        <f>SUM(S$5:S247)*Subsidy!$I$15/Subsidy!$I$14</f>
        <v>31459.800245300794</v>
      </c>
      <c r="AC247" s="12">
        <f>N247*Subsidy!$E$15/Subsidy!$E$14</f>
        <v>1576.5088805779242</v>
      </c>
      <c r="AD247" s="12">
        <f t="shared" si="253"/>
        <v>18918.10656693509</v>
      </c>
      <c r="AE247" s="12">
        <f>$AP247*AC247/(Calculations!$D$27^(A247-1+Calculations!$B$6/30))</f>
        <v>754.15854014137813</v>
      </c>
      <c r="AF247" s="12">
        <f>IF(AE247=0,0,SUM(AE247:AE$903)*AC247/AE247)</f>
        <v>460045.98850489262</v>
      </c>
      <c r="AH247" s="164">
        <f>VLOOKUP(E247,Rates2,5)*VLOOKUP(E247,Mort_Imp_Retirees,C247-'Mort Imp Cume'!$C$4+2)</f>
        <v>3.5532141989669908E-4</v>
      </c>
      <c r="AI247" s="16">
        <f t="shared" si="254"/>
        <v>0.99964467858010331</v>
      </c>
      <c r="AJ247" s="164">
        <f>VLOOKUP(F247,Rates2,6)*VLOOKUP(F247,Mort_Imp_Survivors,C247-'Mort Imp Cume'!$C$4+2)</f>
        <v>1.406008225729803E-4</v>
      </c>
      <c r="AK247" s="16">
        <f t="shared" si="255"/>
        <v>0.99985939917742706</v>
      </c>
      <c r="AL247" s="164">
        <f>VLOOKUP(F247,Rates2,7)*VLOOKUP(F247,Mort_Imp_Survivors,C247-'Mort Imp Cume'!$C$4+2)</f>
        <v>1.8822989217811051E-4</v>
      </c>
      <c r="AM247" s="16">
        <f t="shared" si="256"/>
        <v>0.99981177010782185</v>
      </c>
      <c r="AN247" s="108">
        <f>PRODUCT(AI$4:AI246)</f>
        <v>0.95958005442370875</v>
      </c>
      <c r="AO247" s="16">
        <f>PRODUCT(AK$4:AK246)</f>
        <v>0.9806303989495232</v>
      </c>
      <c r="AP247" s="16">
        <f>PRODUCT(AM$4:AM246)</f>
        <v>0.96384581101852407</v>
      </c>
      <c r="AQ247" s="16">
        <f t="shared" si="257"/>
        <v>0.9409933715935267</v>
      </c>
      <c r="AR247" s="16">
        <f t="shared" si="258"/>
        <v>1.8586682830182059E-2</v>
      </c>
      <c r="AS247" s="16">
        <f t="shared" si="259"/>
        <v>3.3430809030577497E-4</v>
      </c>
      <c r="AT247" s="16">
        <f t="shared" si="260"/>
        <v>3.9396793796208668E-2</v>
      </c>
      <c r="AU247" s="16">
        <f t="shared" si="261"/>
        <v>1.0231517800825818E-3</v>
      </c>
      <c r="AV247" s="16">
        <f t="shared" si="262"/>
        <v>3.40959347442384E-4</v>
      </c>
      <c r="AW247" s="30">
        <f>(SUMPRODUCT(AV$5:AV246,A$5:A246)+SUM(AV$5:AV246)*(Calculations!$B$6/30-0.5)+AV$4*Calculations!$B$6/30/2)/SUM(AV$4:AV246)</f>
        <v>147.49175812345013</v>
      </c>
      <c r="AX247" s="16"/>
      <c r="AY247" s="12"/>
      <c r="AZ247" s="12"/>
    </row>
    <row r="248" spans="1:52" x14ac:dyDescent="0.25">
      <c r="A248">
        <f t="shared" si="250"/>
        <v>244</v>
      </c>
      <c r="B248" t="str">
        <f t="shared" si="274"/>
        <v>May</v>
      </c>
      <c r="C248">
        <f t="shared" si="245"/>
        <v>2045</v>
      </c>
      <c r="D248">
        <f t="shared" si="276"/>
        <v>204505</v>
      </c>
      <c r="E248">
        <f t="shared" ref="E248:F248" si="317">E236+1</f>
        <v>62</v>
      </c>
      <c r="F248">
        <f t="shared" si="317"/>
        <v>60</v>
      </c>
      <c r="G248" s="12">
        <f>G247*IF($B248="January",1+IF(C248&gt;Personal!$L$18+1,Calculations!$B$22,Calculations!$B$21),1)</f>
        <v>4071.5621915752185</v>
      </c>
      <c r="H248" s="12">
        <f>IF(AND(Career!$F$15="Yes",$E248=62,$E247=61),G248,H247*IF($B248="January",(1+IF(C248&gt;Personal!$L$18+1,Calculations!$C$22,Calculations!$C$21)),1))</f>
        <v>4071.5621915752185</v>
      </c>
      <c r="I248" s="12">
        <f>H248*(1-'Retiree Assumptions'!$F$8)</f>
        <v>3175.8185094286705</v>
      </c>
      <c r="J248" s="12">
        <f>I248/(Calculations!$C$27^($A248-1+Calculations!$B$6/30))</f>
        <v>1700.3955270335452</v>
      </c>
      <c r="K248" s="23">
        <f t="shared" si="247"/>
        <v>1631.0858666233889</v>
      </c>
      <c r="L248" s="12">
        <f>L247*IF($B248="January",(1+IF(C248&gt;Personal!$L$18+1,Calculations!$B$22,Calculations!$B$21)),1)</f>
        <v>2239.3592053663697</v>
      </c>
      <c r="M248" s="12">
        <f>IF(AND(Career!$F$15="Yes",$E248=62,$E247=61),L248,M247*IF($B248="January",(1+IF(C248&gt;Personal!$L$18+1,Calculations!$C$22,Calculations!$C$21)),1))</f>
        <v>2239.3592053663697</v>
      </c>
      <c r="N248" s="12">
        <f>M248*(1-'Retiree Assumptions'!$F$10)</f>
        <v>1970.6361007224052</v>
      </c>
      <c r="O248" s="12">
        <f>N248/(Calculations!$C$27^$AW248)/(Calculations!$D$27^($A248-1-$AW248+Calculations!$B$6/30))</f>
        <v>1023.036559176088</v>
      </c>
      <c r="P248" s="23">
        <f t="shared" si="248"/>
        <v>40.638783280847967</v>
      </c>
      <c r="Q248" s="12">
        <f>IF(OR(A248&lt;=360,$E248&lt;70),Q247*IF($B248="January",(1+IF(C248&gt;Personal!$L$18+1,Calculations!$B$22,Calculations!$B$21)),1),0)</f>
        <v>264.65154245238915</v>
      </c>
      <c r="R248" s="12">
        <f>IF(OR(A248&lt;=360,$E248&lt;70),IF(AND(Career!$F$15="Yes",$E248=62,$E247=61),Q248,R247*IF($B248="January",(1+IF(C248&gt;Personal!$L$18+1,Calculations!$C$22,Calculations!$C$21)),1)),0)</f>
        <v>264.65154245238915</v>
      </c>
      <c r="S248" s="12">
        <f>R248*(1-'Retiree Assumptions'!$F$8)</f>
        <v>206.42820311286354</v>
      </c>
      <c r="T248" s="12">
        <f>S248/(Calculations!$C$27^($A248-1+Calculations!$B$6/30))</f>
        <v>110.52570925718042</v>
      </c>
      <c r="U248" s="23">
        <f t="shared" si="249"/>
        <v>103.95238712058965</v>
      </c>
      <c r="W248">
        <f t="shared" si="289"/>
        <v>7</v>
      </c>
      <c r="X248">
        <f t="shared" si="264"/>
        <v>2045</v>
      </c>
      <c r="Y248">
        <f t="shared" si="265"/>
        <v>62</v>
      </c>
      <c r="Z248">
        <f t="shared" si="252"/>
        <v>60</v>
      </c>
      <c r="AA248" s="12">
        <f>S248*12*Subsidy!$I$15/Subsidy!$I$14</f>
        <v>1981.7107498834898</v>
      </c>
      <c r="AB248" s="12">
        <f>SUM(S$5:S248)*Subsidy!$I$15/Subsidy!$I$14</f>
        <v>31624.942807791085</v>
      </c>
      <c r="AC248" s="12">
        <f>N248*Subsidy!$E$15/Subsidy!$E$14</f>
        <v>1576.5088805779242</v>
      </c>
      <c r="AD248" s="12">
        <f t="shared" si="253"/>
        <v>18918.10656693509</v>
      </c>
      <c r="AE248" s="12">
        <f>$AP248*AC248/(Calculations!$D$27^(A248-1+Calculations!$B$6/30))</f>
        <v>751.84597062341197</v>
      </c>
      <c r="AF248" s="12">
        <f>IF(AE248=0,0,SUM(AE248:AE$903)*AC248/AE248)</f>
        <v>459879.6654667923</v>
      </c>
      <c r="AH248" s="164">
        <f>VLOOKUP(E248,Rates2,5)*VLOOKUP(E248,Mort_Imp_Retirees,C248-'Mort Imp Cume'!$C$4+2)</f>
        <v>3.5532141989669908E-4</v>
      </c>
      <c r="AI248" s="16">
        <f t="shared" si="254"/>
        <v>0.99964467858010331</v>
      </c>
      <c r="AJ248" s="164">
        <f>VLOOKUP(F248,Rates2,6)*VLOOKUP(F248,Mort_Imp_Survivors,C248-'Mort Imp Cume'!$C$4+2)</f>
        <v>1.406008225729803E-4</v>
      </c>
      <c r="AK248" s="16">
        <f t="shared" si="255"/>
        <v>0.99985939917742706</v>
      </c>
      <c r="AL248" s="164">
        <f>VLOOKUP(F248,Rates2,7)*VLOOKUP(F248,Mort_Imp_Survivors,C248-'Mort Imp Cume'!$C$4+2)</f>
        <v>1.8822989217811051E-4</v>
      </c>
      <c r="AM248" s="16">
        <f t="shared" si="256"/>
        <v>0.99981177010782185</v>
      </c>
      <c r="AN248" s="108">
        <f>PRODUCT(AI$4:AI247)</f>
        <v>0.95923909507626637</v>
      </c>
      <c r="AO248" s="16">
        <f>PRODUCT(AK$4:AK247)</f>
        <v>0.98049252150879085</v>
      </c>
      <c r="AP248" s="16">
        <f>PRODUCT(AM$4:AM247)</f>
        <v>0.96366438642543972</v>
      </c>
      <c r="AQ248" s="16">
        <f t="shared" si="257"/>
        <v>0.94052675906113914</v>
      </c>
      <c r="AR248" s="16">
        <f t="shared" si="258"/>
        <v>1.8712336015127198E-2</v>
      </c>
      <c r="AS248" s="16">
        <f t="shared" si="259"/>
        <v>3.3414231618948009E-4</v>
      </c>
      <c r="AT248" s="16">
        <f t="shared" si="260"/>
        <v>3.972368623226602E-2</v>
      </c>
      <c r="AU248" s="16">
        <f t="shared" si="261"/>
        <v>1.0372186914676396E-3</v>
      </c>
      <c r="AV248" s="16">
        <f t="shared" si="262"/>
        <v>3.4083819728292371E-4</v>
      </c>
      <c r="AW248" s="30">
        <f>(SUMPRODUCT(AV$5:AV247,A$5:A247)+SUM(AV$5:AV247)*(Calculations!$B$6/30-0.5)+AV$4*Calculations!$B$6/30/2)/SUM(AV$4:AV247)</f>
        <v>148.29485382411156</v>
      </c>
      <c r="AX248" s="16"/>
      <c r="AY248" s="12"/>
      <c r="AZ248" s="12"/>
    </row>
    <row r="249" spans="1:52" x14ac:dyDescent="0.25">
      <c r="A249">
        <f t="shared" si="250"/>
        <v>245</v>
      </c>
      <c r="B249" t="str">
        <f t="shared" si="274"/>
        <v>June</v>
      </c>
      <c r="C249">
        <f t="shared" si="245"/>
        <v>2045</v>
      </c>
      <c r="D249">
        <f t="shared" si="276"/>
        <v>204506</v>
      </c>
      <c r="E249">
        <f t="shared" ref="E249:F249" si="318">E237+1</f>
        <v>62</v>
      </c>
      <c r="F249">
        <f t="shared" si="318"/>
        <v>60</v>
      </c>
      <c r="G249" s="12">
        <f>G248*IF($B249="January",1+IF(C249&gt;Personal!$L$18+1,Calculations!$B$22,Calculations!$B$21),1)</f>
        <v>4071.5621915752185</v>
      </c>
      <c r="H249" s="12">
        <f>IF(AND(Career!$F$15="Yes",$E249=62,$E248=61),G249,H248*IF($B249="January",(1+IF(C249&gt;Personal!$L$18+1,Calculations!$C$22,Calculations!$C$21)),1))</f>
        <v>4071.5621915752185</v>
      </c>
      <c r="I249" s="12">
        <f>H249*(1-'Retiree Assumptions'!$F$8)</f>
        <v>3175.8185094286705</v>
      </c>
      <c r="J249" s="12">
        <f>I249/(Calculations!$C$27^($A249-1+Calculations!$B$6/30))</f>
        <v>1696.0476331759521</v>
      </c>
      <c r="K249" s="23">
        <f t="shared" si="247"/>
        <v>1626.3371190361461</v>
      </c>
      <c r="L249" s="12">
        <f>L248*IF($B249="January",(1+IF(C249&gt;Personal!$L$18+1,Calculations!$B$22,Calculations!$B$21)),1)</f>
        <v>2239.3592053663697</v>
      </c>
      <c r="M249" s="12">
        <f>IF(AND(Career!$F$15="Yes",$E249=62,$E248=61),L249,M248*IF($B249="January",(1+IF(C249&gt;Personal!$L$18+1,Calculations!$C$22,Calculations!$C$21)),1))</f>
        <v>2239.3592053663697</v>
      </c>
      <c r="N249" s="12">
        <f>M249*(1-'Retiree Assumptions'!$F$10)</f>
        <v>1970.6361007224052</v>
      </c>
      <c r="O249" s="12">
        <f>N249/(Calculations!$C$27^$AW249)/(Calculations!$D$27^($A249-1-$AW249+Calculations!$B$6/30))</f>
        <v>1020.354096302236</v>
      </c>
      <c r="P249" s="23">
        <f t="shared" si="248"/>
        <v>40.865540071865659</v>
      </c>
      <c r="Q249" s="12">
        <f>IF(OR(A249&lt;=360,$E249&lt;70),Q248*IF($B249="January",(1+IF(C249&gt;Personal!$L$18+1,Calculations!$B$22,Calculations!$B$21)),1),0)</f>
        <v>264.65154245238915</v>
      </c>
      <c r="R249" s="12">
        <f>IF(OR(A249&lt;=360,$E249&lt;70),IF(AND(Career!$F$15="Yes",$E249=62,$E248=61),Q249,R248*IF($B249="January",(1+IF(C249&gt;Personal!$L$18+1,Calculations!$C$22,Calculations!$C$21)),1)),0)</f>
        <v>264.65154245238915</v>
      </c>
      <c r="S249" s="12">
        <f>R249*(1-'Retiree Assumptions'!$F$8)</f>
        <v>206.42820311286354</v>
      </c>
      <c r="T249" s="12">
        <f>S249/(Calculations!$C$27^($A249-1+Calculations!$B$6/30))</f>
        <v>110.24309615643686</v>
      </c>
      <c r="U249" s="23">
        <f t="shared" si="249"/>
        <v>103.63516663467539</v>
      </c>
      <c r="W249">
        <f t="shared" si="289"/>
        <v>7</v>
      </c>
      <c r="X249">
        <f t="shared" si="264"/>
        <v>2045</v>
      </c>
      <c r="Y249">
        <f t="shared" si="265"/>
        <v>62</v>
      </c>
      <c r="Z249">
        <f t="shared" si="252"/>
        <v>60</v>
      </c>
      <c r="AA249" s="12">
        <f>S249*12*Subsidy!$I$15/Subsidy!$I$14</f>
        <v>1981.7107498834898</v>
      </c>
      <c r="AB249" s="12">
        <f>SUM(S$5:S249)*Subsidy!$I$15/Subsidy!$I$14</f>
        <v>31790.085370281373</v>
      </c>
      <c r="AC249" s="12">
        <f>N249*Subsidy!$E$15/Subsidy!$E$14</f>
        <v>1576.5088805779242</v>
      </c>
      <c r="AD249" s="12">
        <f t="shared" si="253"/>
        <v>18918.10656693509</v>
      </c>
      <c r="AE249" s="12">
        <f>$AP249*AC249/(Calculations!$D$27^(A249-1+Calculations!$B$6/30))</f>
        <v>749.54049242310759</v>
      </c>
      <c r="AF249" s="12">
        <f>IF(AE249=0,0,SUM(AE249:AE$903)*AC249/AE249)</f>
        <v>459712.83084307064</v>
      </c>
      <c r="AH249" s="164">
        <f>VLOOKUP(E249,Rates2,5)*VLOOKUP(E249,Mort_Imp_Retirees,C249-'Mort Imp Cume'!$C$4+2)</f>
        <v>3.5532141989669908E-4</v>
      </c>
      <c r="AI249" s="16">
        <f t="shared" si="254"/>
        <v>0.99964467858010331</v>
      </c>
      <c r="AJ249" s="164">
        <f>VLOOKUP(F249,Rates2,6)*VLOOKUP(F249,Mort_Imp_Survivors,C249-'Mort Imp Cume'!$C$4+2)</f>
        <v>1.406008225729803E-4</v>
      </c>
      <c r="AK249" s="16">
        <f t="shared" si="255"/>
        <v>0.99985939917742706</v>
      </c>
      <c r="AL249" s="164">
        <f>VLOOKUP(F249,Rates2,7)*VLOOKUP(F249,Mort_Imp_Survivors,C249-'Mort Imp Cume'!$C$4+2)</f>
        <v>1.8822989217811051E-4</v>
      </c>
      <c r="AM249" s="16">
        <f t="shared" si="256"/>
        <v>0.99981177010782185</v>
      </c>
      <c r="AN249" s="108">
        <f>PRODUCT(AI$4:AI248)</f>
        <v>0.95889825687898345</v>
      </c>
      <c r="AO249" s="16">
        <f>PRODUCT(AK$4:AK248)</f>
        <v>0.98035466345374012</v>
      </c>
      <c r="AP249" s="16">
        <f>PRODUCT(AM$4:AM248)</f>
        <v>0.96348299598188691</v>
      </c>
      <c r="AQ249" s="16">
        <f t="shared" si="257"/>
        <v>0.9400603779089739</v>
      </c>
      <c r="AR249" s="16">
        <f t="shared" si="258"/>
        <v>1.8837878970009592E-2</v>
      </c>
      <c r="AS249" s="16">
        <f t="shared" si="259"/>
        <v>3.3397662427597498E-4</v>
      </c>
      <c r="AT249" s="16">
        <f t="shared" si="260"/>
        <v>4.0050351363279085E-2</v>
      </c>
      <c r="AU249" s="16">
        <f t="shared" si="261"/>
        <v>1.0513917577374271E-3</v>
      </c>
      <c r="AV249" s="16">
        <f t="shared" si="262"/>
        <v>3.4071709017071008E-4</v>
      </c>
      <c r="AW249" s="30">
        <f>(SUMPRODUCT(AV$5:AV248,A$5:A248)+SUM(AV$5:AV248)*(Calculations!$B$6/30-0.5)+AV$4*Calculations!$B$6/30/2)/SUM(AV$4:AV248)</f>
        <v>149.09263966242466</v>
      </c>
      <c r="AX249" s="16"/>
      <c r="AY249" s="12"/>
      <c r="AZ249" s="12"/>
    </row>
    <row r="250" spans="1:52" x14ac:dyDescent="0.25">
      <c r="A250">
        <f t="shared" si="250"/>
        <v>246</v>
      </c>
      <c r="B250" t="str">
        <f t="shared" si="274"/>
        <v>July</v>
      </c>
      <c r="C250">
        <f t="shared" si="245"/>
        <v>2045</v>
      </c>
      <c r="D250">
        <f t="shared" si="276"/>
        <v>204507</v>
      </c>
      <c r="E250">
        <f t="shared" ref="E250:F250" si="319">E238+1</f>
        <v>62</v>
      </c>
      <c r="F250">
        <f t="shared" si="319"/>
        <v>60</v>
      </c>
      <c r="G250" s="12">
        <f>G249*IF($B250="January",1+IF(C250&gt;Personal!$L$18+1,Calculations!$B$22,Calculations!$B$21),1)</f>
        <v>4071.5621915752185</v>
      </c>
      <c r="H250" s="12">
        <f>IF(AND(Career!$F$15="Yes",$E250=62,$E249=61),G250,H249*IF($B250="January",(1+IF(C250&gt;Personal!$L$18+1,Calculations!$C$22,Calculations!$C$21)),1))</f>
        <v>4071.5621915752185</v>
      </c>
      <c r="I250" s="12">
        <f>H250*(1-'Retiree Assumptions'!$F$8)</f>
        <v>3175.8185094286705</v>
      </c>
      <c r="J250" s="12">
        <f>I250/(Calculations!$C$27^($A250-1+Calculations!$B$6/30))</f>
        <v>1691.710856838193</v>
      </c>
      <c r="K250" s="23">
        <f t="shared" si="247"/>
        <v>1621.6021969648427</v>
      </c>
      <c r="L250" s="12">
        <f>L249*IF($B250="January",(1+IF(C250&gt;Personal!$L$18+1,Calculations!$B$22,Calculations!$B$21)),1)</f>
        <v>2239.3592053663697</v>
      </c>
      <c r="M250" s="12">
        <f>IF(AND(Career!$F$15="Yes",$E250=62,$E249=61),L250,M249*IF($B250="January",(1+IF(C250&gt;Personal!$L$18+1,Calculations!$C$22,Calculations!$C$21)),1))</f>
        <v>2239.3592053663697</v>
      </c>
      <c r="N250" s="12">
        <f>M250*(1-'Retiree Assumptions'!$F$10)</f>
        <v>1970.6361007224052</v>
      </c>
      <c r="O250" s="12">
        <f>N250/(Calculations!$C$27^$AW250)/(Calculations!$D$27^($A250-1-$AW250+Calculations!$B$6/30))</f>
        <v>1017.676967064886</v>
      </c>
      <c r="P250" s="23">
        <f t="shared" si="248"/>
        <v>41.090528489129852</v>
      </c>
      <c r="Q250" s="12">
        <f>IF(OR(A250&lt;=360,$E250&lt;70),Q249*IF($B250="January",(1+IF(C250&gt;Personal!$L$18+1,Calculations!$B$22,Calculations!$B$21)),1),0)</f>
        <v>264.65154245238915</v>
      </c>
      <c r="R250" s="12">
        <f>IF(OR(A250&lt;=360,$E250&lt;70),IF(AND(Career!$F$15="Yes",$E250=62,$E249=61),Q250,R249*IF($B250="January",(1+IF(C250&gt;Personal!$L$18+1,Calculations!$C$22,Calculations!$C$21)),1)),0)</f>
        <v>264.65154245238915</v>
      </c>
      <c r="S250" s="12">
        <f>R250*(1-'Retiree Assumptions'!$F$8)</f>
        <v>206.42820311286354</v>
      </c>
      <c r="T250" s="12">
        <f>S250/(Calculations!$C$27^($A250-1+Calculations!$B$6/30))</f>
        <v>109.96120569448253</v>
      </c>
      <c r="U250" s="23">
        <f t="shared" si="249"/>
        <v>103.31891417690817</v>
      </c>
      <c r="W250">
        <f t="shared" si="289"/>
        <v>7</v>
      </c>
      <c r="X250">
        <f t="shared" si="264"/>
        <v>2045</v>
      </c>
      <c r="Y250">
        <f t="shared" si="265"/>
        <v>62</v>
      </c>
      <c r="Z250">
        <f t="shared" si="252"/>
        <v>60</v>
      </c>
      <c r="AA250" s="12">
        <f>S250*12*Subsidy!$I$15/Subsidy!$I$14</f>
        <v>1981.7107498834898</v>
      </c>
      <c r="AB250" s="12">
        <f>SUM(S$5:S250)*Subsidy!$I$15/Subsidy!$I$14</f>
        <v>31955.227932771661</v>
      </c>
      <c r="AC250" s="12">
        <f>N250*Subsidy!$E$15/Subsidy!$E$14</f>
        <v>1576.5088805779242</v>
      </c>
      <c r="AD250" s="12">
        <f t="shared" si="253"/>
        <v>18918.10656693509</v>
      </c>
      <c r="AE250" s="12">
        <f>$AP250*AC250/(Calculations!$D$27^(A250-1+Calculations!$B$6/30))</f>
        <v>747.24208379548134</v>
      </c>
      <c r="AF250" s="12">
        <f>IF(AE250=0,0,SUM(AE250:AE$903)*AC250/AE250)</f>
        <v>459545.48306016414</v>
      </c>
      <c r="AH250" s="164">
        <f>VLOOKUP(E250,Rates2,5)*VLOOKUP(E250,Mort_Imp_Retirees,C250-'Mort Imp Cume'!$C$4+2)</f>
        <v>3.5532141989669908E-4</v>
      </c>
      <c r="AI250" s="16">
        <f t="shared" si="254"/>
        <v>0.99964467858010331</v>
      </c>
      <c r="AJ250" s="164">
        <f>VLOOKUP(F250,Rates2,6)*VLOOKUP(F250,Mort_Imp_Survivors,C250-'Mort Imp Cume'!$C$4+2)</f>
        <v>1.406008225729803E-4</v>
      </c>
      <c r="AK250" s="16">
        <f t="shared" si="255"/>
        <v>0.99985939917742706</v>
      </c>
      <c r="AL250" s="164">
        <f>VLOOKUP(F250,Rates2,7)*VLOOKUP(F250,Mort_Imp_Survivors,C250-'Mort Imp Cume'!$C$4+2)</f>
        <v>1.8822989217811051E-4</v>
      </c>
      <c r="AM250" s="16">
        <f t="shared" si="256"/>
        <v>0.99981177010782185</v>
      </c>
      <c r="AN250" s="108">
        <f>PRODUCT(AI$4:AI249)</f>
        <v>0.95855753978881275</v>
      </c>
      <c r="AO250" s="16">
        <f>PRODUCT(AK$4:AK249)</f>
        <v>0.98021682478164529</v>
      </c>
      <c r="AP250" s="16">
        <f>PRODUCT(AM$4:AM249)</f>
        <v>0.96330163968143778</v>
      </c>
      <c r="AQ250" s="16">
        <f t="shared" si="257"/>
        <v>0.93959422802229564</v>
      </c>
      <c r="AR250" s="16">
        <f t="shared" si="258"/>
        <v>1.89633117665171E-2</v>
      </c>
      <c r="AS250" s="16">
        <f t="shared" si="259"/>
        <v>3.3381101452449743E-4</v>
      </c>
      <c r="AT250" s="16">
        <f t="shared" si="260"/>
        <v>4.0376789314236258E-2</v>
      </c>
      <c r="AU250" s="16">
        <f t="shared" si="261"/>
        <v>1.0656708969510043E-3</v>
      </c>
      <c r="AV250" s="16">
        <f t="shared" si="262"/>
        <v>3.405960260904476E-4</v>
      </c>
      <c r="AW250" s="30">
        <f>(SUMPRODUCT(AV$5:AV249,A$5:A249)+SUM(AV$5:AV249)*(Calculations!$B$6/30-0.5)+AV$4*Calculations!$B$6/30/2)/SUM(AV$4:AV249)</f>
        <v>149.88524789846736</v>
      </c>
      <c r="AX250" s="16"/>
      <c r="AY250" s="12"/>
      <c r="AZ250" s="12"/>
    </row>
    <row r="251" spans="1:52" x14ac:dyDescent="0.25">
      <c r="A251">
        <f t="shared" si="250"/>
        <v>247</v>
      </c>
      <c r="B251" t="str">
        <f t="shared" si="274"/>
        <v>August</v>
      </c>
      <c r="C251">
        <f t="shared" si="245"/>
        <v>2045</v>
      </c>
      <c r="D251">
        <f t="shared" si="276"/>
        <v>204508</v>
      </c>
      <c r="E251">
        <f t="shared" ref="E251:F251" si="320">E239+1</f>
        <v>62</v>
      </c>
      <c r="F251">
        <f t="shared" si="320"/>
        <v>60</v>
      </c>
      <c r="G251" s="12">
        <f>G250*IF($B251="January",1+IF(C251&gt;Personal!$L$18+1,Calculations!$B$22,Calculations!$B$21),1)</f>
        <v>4071.5621915752185</v>
      </c>
      <c r="H251" s="12">
        <f>IF(AND(Career!$F$15="Yes",$E251=62,$E250=61),G251,H250*IF($B251="January",(1+IF(C251&gt;Personal!$L$18+1,Calculations!$C$22,Calculations!$C$21)),1))</f>
        <v>4071.5621915752185</v>
      </c>
      <c r="I251" s="12">
        <f>H251*(1-'Retiree Assumptions'!$F$8)</f>
        <v>3175.8185094286705</v>
      </c>
      <c r="J251" s="12">
        <f>I251/(Calculations!$C$27^($A251-1+Calculations!$B$6/30))</f>
        <v>1687.3851695928843</v>
      </c>
      <c r="K251" s="23">
        <f t="shared" si="247"/>
        <v>1616.8810601578364</v>
      </c>
      <c r="L251" s="12">
        <f>L250*IF($B251="January",(1+IF(C251&gt;Personal!$L$18+1,Calculations!$B$22,Calculations!$B$21)),1)</f>
        <v>2239.3592053663697</v>
      </c>
      <c r="M251" s="12">
        <f>IF(AND(Career!$F$15="Yes",$E251=62,$E250=61),L251,M250*IF($B251="January",(1+IF(C251&gt;Personal!$L$18+1,Calculations!$C$22,Calculations!$C$21)),1))</f>
        <v>2239.3592053663697</v>
      </c>
      <c r="N251" s="12">
        <f>M251*(1-'Retiree Assumptions'!$F$10)</f>
        <v>1970.6361007224052</v>
      </c>
      <c r="O251" s="12">
        <f>N251/(Calculations!$C$27^$AW251)/(Calculations!$D$27^($A251-1-$AW251+Calculations!$B$6/30))</f>
        <v>1015.0052082699934</v>
      </c>
      <c r="P251" s="23">
        <f t="shared" si="248"/>
        <v>41.313757205427201</v>
      </c>
      <c r="Q251" s="12">
        <f>IF(OR(A251&lt;=360,$E251&lt;70),Q250*IF($B251="January",(1+IF(C251&gt;Personal!$L$18+1,Calculations!$B$22,Calculations!$B$21)),1),0)</f>
        <v>264.65154245238915</v>
      </c>
      <c r="R251" s="12">
        <f>IF(OR(A251&lt;=360,$E251&lt;70),IF(AND(Career!$F$15="Yes",$E251=62,$E250=61),Q251,R250*IF($B251="January",(1+IF(C251&gt;Personal!$L$18+1,Calculations!$C$22,Calculations!$C$21)),1)),0)</f>
        <v>264.65154245238915</v>
      </c>
      <c r="S251" s="12">
        <f>R251*(1-'Retiree Assumptions'!$F$8)</f>
        <v>206.42820311286354</v>
      </c>
      <c r="T251" s="12">
        <f>S251/(Calculations!$C$27^($A251-1+Calculations!$B$6/30))</f>
        <v>109.68003602353745</v>
      </c>
      <c r="U251" s="23">
        <f t="shared" si="249"/>
        <v>103.00362679325906</v>
      </c>
      <c r="W251">
        <f t="shared" si="289"/>
        <v>7</v>
      </c>
      <c r="X251">
        <f t="shared" si="264"/>
        <v>2045</v>
      </c>
      <c r="Y251">
        <f t="shared" si="265"/>
        <v>62</v>
      </c>
      <c r="Z251">
        <f t="shared" si="252"/>
        <v>60</v>
      </c>
      <c r="AA251" s="12">
        <f>S251*12*Subsidy!$I$15/Subsidy!$I$14</f>
        <v>1981.7107498834898</v>
      </c>
      <c r="AB251" s="12">
        <f>SUM(S$5:S251)*Subsidy!$I$15/Subsidy!$I$14</f>
        <v>32120.370495261952</v>
      </c>
      <c r="AC251" s="12">
        <f>N251*Subsidy!$E$15/Subsidy!$E$14</f>
        <v>1576.5088805779242</v>
      </c>
      <c r="AD251" s="12">
        <f t="shared" si="253"/>
        <v>18918.10656693509</v>
      </c>
      <c r="AE251" s="12">
        <f>$AP251*AC251/(Calculations!$D$27^(A251-1+Calculations!$B$6/30))</f>
        <v>744.9507230622288</v>
      </c>
      <c r="AF251" s="12">
        <f>IF(AE251=0,0,SUM(AE251:AE$903)*AC251/AE251)</f>
        <v>459377.62053966953</v>
      </c>
      <c r="AH251" s="164">
        <f>VLOOKUP(E251,Rates2,5)*VLOOKUP(E251,Mort_Imp_Retirees,C251-'Mort Imp Cume'!$C$4+2)</f>
        <v>3.5532141989669908E-4</v>
      </c>
      <c r="AI251" s="16">
        <f t="shared" si="254"/>
        <v>0.99964467858010331</v>
      </c>
      <c r="AJ251" s="164">
        <f>VLOOKUP(F251,Rates2,6)*VLOOKUP(F251,Mort_Imp_Survivors,C251-'Mort Imp Cume'!$C$4+2)</f>
        <v>1.406008225729803E-4</v>
      </c>
      <c r="AK251" s="16">
        <f t="shared" si="255"/>
        <v>0.99985939917742706</v>
      </c>
      <c r="AL251" s="164">
        <f>VLOOKUP(F251,Rates2,7)*VLOOKUP(F251,Mort_Imp_Survivors,C251-'Mort Imp Cume'!$C$4+2)</f>
        <v>1.8822989217811051E-4</v>
      </c>
      <c r="AM251" s="16">
        <f t="shared" si="256"/>
        <v>0.99981177010782185</v>
      </c>
      <c r="AN251" s="108">
        <f>PRODUCT(AI$4:AI250)</f>
        <v>0.95821694376272226</v>
      </c>
      <c r="AO251" s="16">
        <f>PRODUCT(AK$4:AK250)</f>
        <v>0.98007900548978111</v>
      </c>
      <c r="AP251" s="16">
        <f>PRODUCT(AM$4:AM250)</f>
        <v>0.96312031751766547</v>
      </c>
      <c r="AQ251" s="16">
        <f t="shared" si="257"/>
        <v>0.93912830928642632</v>
      </c>
      <c r="AR251" s="16">
        <f t="shared" si="258"/>
        <v>1.9088634476295916E-2</v>
      </c>
      <c r="AS251" s="16">
        <f t="shared" si="259"/>
        <v>3.3364548689430551E-4</v>
      </c>
      <c r="AT251" s="16">
        <f t="shared" si="260"/>
        <v>4.0703000210061638E-2</v>
      </c>
      <c r="AU251" s="16">
        <f t="shared" si="261"/>
        <v>1.080056027216128E-3</v>
      </c>
      <c r="AV251" s="16">
        <f t="shared" si="262"/>
        <v>3.4047500502684593E-4</v>
      </c>
      <c r="AW251" s="30">
        <f>(SUMPRODUCT(AV$5:AV250,A$5:A250)+SUM(AV$5:AV250)*(Calculations!$B$6/30-0.5)+AV$4*Calculations!$B$6/30/2)/SUM(AV$4:AV250)</f>
        <v>150.67280638726308</v>
      </c>
      <c r="AX251" s="16"/>
      <c r="AY251" s="12"/>
      <c r="AZ251" s="12"/>
    </row>
    <row r="252" spans="1:52" x14ac:dyDescent="0.25">
      <c r="A252">
        <f t="shared" si="250"/>
        <v>248</v>
      </c>
      <c r="B252" t="str">
        <f t="shared" si="274"/>
        <v>September</v>
      </c>
      <c r="C252">
        <f t="shared" si="245"/>
        <v>2045</v>
      </c>
      <c r="D252">
        <f t="shared" si="276"/>
        <v>204509</v>
      </c>
      <c r="E252">
        <f t="shared" ref="E252:F252" si="321">E240+1</f>
        <v>62</v>
      </c>
      <c r="F252">
        <f t="shared" si="321"/>
        <v>60</v>
      </c>
      <c r="G252" s="12">
        <f>G251*IF($B252="January",1+IF(C252&gt;Personal!$L$18+1,Calculations!$B$22,Calculations!$B$21),1)</f>
        <v>4071.5621915752185</v>
      </c>
      <c r="H252" s="12">
        <f>IF(AND(Career!$F$15="Yes",$E252=62,$E251=61),G252,H251*IF($B252="January",(1+IF(C252&gt;Personal!$L$18+1,Calculations!$C$22,Calculations!$C$21)),1))</f>
        <v>4071.5621915752185</v>
      </c>
      <c r="I252" s="12">
        <f>H252*(1-'Retiree Assumptions'!$F$8)</f>
        <v>3175.8185094286705</v>
      </c>
      <c r="J252" s="12">
        <f>I252/(Calculations!$C$27^($A252-1+Calculations!$B$6/30))</f>
        <v>1683.0705430853295</v>
      </c>
      <c r="K252" s="23">
        <f t="shared" si="247"/>
        <v>1612.1736684806719</v>
      </c>
      <c r="L252" s="12">
        <f>L251*IF($B252="January",(1+IF(C252&gt;Personal!$L$18+1,Calculations!$B$22,Calculations!$B$21)),1)</f>
        <v>2239.3592053663697</v>
      </c>
      <c r="M252" s="12">
        <f>IF(AND(Career!$F$15="Yes",$E252=62,$E251=61),L252,M251*IF($B252="January",(1+IF(C252&gt;Personal!$L$18+1,Calculations!$C$22,Calculations!$C$21)),1))</f>
        <v>2239.3592053663697</v>
      </c>
      <c r="N252" s="12">
        <f>M252*(1-'Retiree Assumptions'!$F$10)</f>
        <v>1970.6361007224052</v>
      </c>
      <c r="O252" s="12">
        <f>N252/(Calculations!$C$27^$AW252)/(Calculations!$D$27^($A252-1-$AW252+Calculations!$B$6/30))</f>
        <v>1012.338854890881</v>
      </c>
      <c r="P252" s="23">
        <f t="shared" si="248"/>
        <v>41.53523485767824</v>
      </c>
      <c r="Q252" s="12">
        <f>IF(OR(A252&lt;=360,$E252&lt;70),Q251*IF($B252="January",(1+IF(C252&gt;Personal!$L$18+1,Calculations!$B$22,Calculations!$B$21)),1),0)</f>
        <v>264.65154245238915</v>
      </c>
      <c r="R252" s="12">
        <f>IF(OR(A252&lt;=360,$E252&lt;70),IF(AND(Career!$F$15="Yes",$E252=62,$E251=61),Q252,R251*IF($B252="January",(1+IF(C252&gt;Personal!$L$18+1,Calculations!$C$22,Calculations!$C$21)),1)),0)</f>
        <v>264.65154245238915</v>
      </c>
      <c r="S252" s="12">
        <f>R252*(1-'Retiree Assumptions'!$F$8)</f>
        <v>206.42820311286354</v>
      </c>
      <c r="T252" s="12">
        <f>S252/(Calculations!$C$27^($A252-1+Calculations!$B$6/30))</f>
        <v>109.39958530054641</v>
      </c>
      <c r="U252" s="23">
        <f t="shared" si="249"/>
        <v>102.68930153871359</v>
      </c>
      <c r="W252">
        <f t="shared" si="289"/>
        <v>7</v>
      </c>
      <c r="X252">
        <f t="shared" si="264"/>
        <v>2045</v>
      </c>
      <c r="Y252">
        <f t="shared" si="265"/>
        <v>62</v>
      </c>
      <c r="Z252">
        <f t="shared" si="252"/>
        <v>60</v>
      </c>
      <c r="AA252" s="12">
        <f>S252*12*Subsidy!$I$15/Subsidy!$I$14</f>
        <v>1981.7107498834898</v>
      </c>
      <c r="AB252" s="12">
        <f>SUM(S$5:S252)*Subsidy!$I$15/Subsidy!$I$14</f>
        <v>32285.51305775224</v>
      </c>
      <c r="AC252" s="12">
        <f>N252*Subsidy!$E$15/Subsidy!$E$14</f>
        <v>1576.5088805779242</v>
      </c>
      <c r="AD252" s="12">
        <f t="shared" si="253"/>
        <v>18918.10656693509</v>
      </c>
      <c r="AE252" s="12">
        <f>$AP252*AC252/(Calculations!$D$27^(A252-1+Calculations!$B$6/30))</f>
        <v>742.66638861152114</v>
      </c>
      <c r="AF252" s="12">
        <f>IF(AE252=0,0,SUM(AE252:AE$903)*AC252/AE252)</f>
        <v>459209.24169832806</v>
      </c>
      <c r="AH252" s="164">
        <f>VLOOKUP(E252,Rates2,5)*VLOOKUP(E252,Mort_Imp_Retirees,C252-'Mort Imp Cume'!$C$4+2)</f>
        <v>3.5532141989669908E-4</v>
      </c>
      <c r="AI252" s="16">
        <f t="shared" si="254"/>
        <v>0.99964467858010331</v>
      </c>
      <c r="AJ252" s="164">
        <f>VLOOKUP(F252,Rates2,6)*VLOOKUP(F252,Mort_Imp_Survivors,C252-'Mort Imp Cume'!$C$4+2)</f>
        <v>1.406008225729803E-4</v>
      </c>
      <c r="AK252" s="16">
        <f t="shared" si="255"/>
        <v>0.99985939917742706</v>
      </c>
      <c r="AL252" s="164">
        <f>VLOOKUP(F252,Rates2,7)*VLOOKUP(F252,Mort_Imp_Survivors,C252-'Mort Imp Cume'!$C$4+2)</f>
        <v>1.8822989217811051E-4</v>
      </c>
      <c r="AM252" s="16">
        <f t="shared" si="256"/>
        <v>0.99981177010782185</v>
      </c>
      <c r="AN252" s="108">
        <f>PRODUCT(AI$4:AI251)</f>
        <v>0.95787646875769539</v>
      </c>
      <c r="AO252" s="16">
        <f>PRODUCT(AK$4:AK251)</f>
        <v>0.97994120557542275</v>
      </c>
      <c r="AP252" s="16">
        <f>PRODUCT(AM$4:AM251)</f>
        <v>0.96293902948414456</v>
      </c>
      <c r="AQ252" s="16">
        <f t="shared" si="257"/>
        <v>0.93866262158674474</v>
      </c>
      <c r="AR252" s="16">
        <f t="shared" si="258"/>
        <v>1.9213847170950607E-2</v>
      </c>
      <c r="AS252" s="16">
        <f t="shared" si="259"/>
        <v>3.3348004134467767E-4</v>
      </c>
      <c r="AT252" s="16">
        <f t="shared" si="260"/>
        <v>4.1028984175615076E-2</v>
      </c>
      <c r="AU252" s="16">
        <f t="shared" si="261"/>
        <v>1.0945470666895787E-3</v>
      </c>
      <c r="AV252" s="16">
        <f t="shared" si="262"/>
        <v>3.4035402696462044E-4</v>
      </c>
      <c r="AW252" s="30">
        <f>(SUMPRODUCT(AV$5:AV251,A$5:A251)+SUM(AV$5:AV251)*(Calculations!$B$6/30-0.5)+AV$4*Calculations!$B$6/30/2)/SUM(AV$4:AV251)</f>
        <v>151.45543876066017</v>
      </c>
      <c r="AX252" s="16"/>
      <c r="AY252" s="12"/>
      <c r="AZ252" s="12"/>
    </row>
    <row r="253" spans="1:52" x14ac:dyDescent="0.25">
      <c r="A253">
        <f t="shared" si="250"/>
        <v>249</v>
      </c>
      <c r="B253" t="str">
        <f t="shared" si="274"/>
        <v>October</v>
      </c>
      <c r="C253">
        <f t="shared" si="245"/>
        <v>2045</v>
      </c>
      <c r="D253">
        <f t="shared" si="276"/>
        <v>204510</v>
      </c>
      <c r="E253">
        <f t="shared" ref="E253:F253" si="322">E241+1</f>
        <v>62</v>
      </c>
      <c r="F253">
        <f t="shared" si="322"/>
        <v>60</v>
      </c>
      <c r="G253" s="12">
        <f>G252*IF($B253="January",1+IF(C253&gt;Personal!$L$18+1,Calculations!$B$22,Calculations!$B$21),1)</f>
        <v>4071.5621915752185</v>
      </c>
      <c r="H253" s="12">
        <f>IF(AND(Career!$F$15="Yes",$E253=62,$E252=61),G253,H252*IF($B253="January",(1+IF(C253&gt;Personal!$L$18+1,Calculations!$C$22,Calculations!$C$21)),1))</f>
        <v>4071.5621915752185</v>
      </c>
      <c r="I253" s="12">
        <f>H253*(1-'Retiree Assumptions'!$F$8)</f>
        <v>3175.8185094286705</v>
      </c>
      <c r="J253" s="12">
        <f>I253/(Calculations!$C$27^($A253-1+Calculations!$B$6/30))</f>
        <v>1678.7669490333369</v>
      </c>
      <c r="K253" s="23">
        <f t="shared" si="247"/>
        <v>1607.479981915744</v>
      </c>
      <c r="L253" s="12">
        <f>L252*IF($B253="January",(1+IF(C253&gt;Personal!$L$18+1,Calculations!$B$22,Calculations!$B$21)),1)</f>
        <v>2239.3592053663697</v>
      </c>
      <c r="M253" s="12">
        <f>IF(AND(Career!$F$15="Yes",$E253=62,$E252=61),L253,M252*IF($B253="January",(1+IF(C253&gt;Personal!$L$18+1,Calculations!$C$22,Calculations!$C$21)),1))</f>
        <v>2239.3592053663697</v>
      </c>
      <c r="N253" s="12">
        <f>M253*(1-'Retiree Assumptions'!$F$10)</f>
        <v>1970.6361007224052</v>
      </c>
      <c r="O253" s="12">
        <f>N253/(Calculations!$C$27^$AW253)/(Calculations!$D$27^($A253-1-$AW253+Calculations!$B$6/30))</f>
        <v>1009.6779401449883</v>
      </c>
      <c r="P253" s="23">
        <f t="shared" si="248"/>
        <v>41.754970047050499</v>
      </c>
      <c r="Q253" s="12">
        <f>IF(OR(A253&lt;=360,$E253&lt;70),Q252*IF($B253="January",(1+IF(C253&gt;Personal!$L$18+1,Calculations!$B$22,Calculations!$B$21)),1),0)</f>
        <v>264.65154245238915</v>
      </c>
      <c r="R253" s="12">
        <f>IF(OR(A253&lt;=360,$E253&lt;70),IF(AND(Career!$F$15="Yes",$E253=62,$E252=61),Q253,R252*IF($B253="January",(1+IF(C253&gt;Personal!$L$18+1,Calculations!$C$22,Calculations!$C$21)),1)),0)</f>
        <v>264.65154245238915</v>
      </c>
      <c r="S253" s="12">
        <f>R253*(1-'Retiree Assumptions'!$F$8)</f>
        <v>206.42820311286354</v>
      </c>
      <c r="T253" s="12">
        <f>S253/(Calculations!$C$27^($A253-1+Calculations!$B$6/30))</f>
        <v>109.11985168716689</v>
      </c>
      <c r="U253" s="23">
        <f t="shared" si="249"/>
        <v>102.37593547724434</v>
      </c>
      <c r="W253">
        <f t="shared" si="289"/>
        <v>7</v>
      </c>
      <c r="X253">
        <f t="shared" si="264"/>
        <v>2045</v>
      </c>
      <c r="Y253">
        <f t="shared" si="265"/>
        <v>62</v>
      </c>
      <c r="Z253">
        <f t="shared" si="252"/>
        <v>60</v>
      </c>
      <c r="AA253" s="12">
        <f>S253*12*Subsidy!$I$15/Subsidy!$I$14</f>
        <v>1981.7107498834898</v>
      </c>
      <c r="AB253" s="12">
        <f>SUM(S$5:S253)*Subsidy!$I$15/Subsidy!$I$14</f>
        <v>32450.655620242531</v>
      </c>
      <c r="AC253" s="12">
        <f>N253*Subsidy!$E$15/Subsidy!$E$14</f>
        <v>1576.5088805779242</v>
      </c>
      <c r="AD253" s="12">
        <f t="shared" si="253"/>
        <v>18918.10656693509</v>
      </c>
      <c r="AE253" s="12">
        <f>$AP253*AC253/(Calculations!$D$27^(A253-1+Calculations!$B$6/30))</f>
        <v>740.38905889779949</v>
      </c>
      <c r="AF253" s="12">
        <f>IF(AE253=0,0,SUM(AE253:AE$903)*AC253/AE253)</f>
        <v>459040.34494801168</v>
      </c>
      <c r="AH253" s="164">
        <f>VLOOKUP(E253,Rates2,5)*VLOOKUP(E253,Mort_Imp_Retirees,C253-'Mort Imp Cume'!$C$4+2)</f>
        <v>3.5532141989669908E-4</v>
      </c>
      <c r="AI253" s="16">
        <f t="shared" si="254"/>
        <v>0.99964467858010331</v>
      </c>
      <c r="AJ253" s="164">
        <f>VLOOKUP(F253,Rates2,6)*VLOOKUP(F253,Mort_Imp_Survivors,C253-'Mort Imp Cume'!$C$4+2)</f>
        <v>1.406008225729803E-4</v>
      </c>
      <c r="AK253" s="16">
        <f t="shared" si="255"/>
        <v>0.99985939917742706</v>
      </c>
      <c r="AL253" s="164">
        <f>VLOOKUP(F253,Rates2,7)*VLOOKUP(F253,Mort_Imp_Survivors,C253-'Mort Imp Cume'!$C$4+2)</f>
        <v>1.8822989217811051E-4</v>
      </c>
      <c r="AM253" s="16">
        <f t="shared" si="256"/>
        <v>0.99981177010782185</v>
      </c>
      <c r="AN253" s="108">
        <f>PRODUCT(AI$4:AI252)</f>
        <v>0.95753611473073075</v>
      </c>
      <c r="AO253" s="16">
        <f>PRODUCT(AK$4:AK252)</f>
        <v>0.97980342503584572</v>
      </c>
      <c r="AP253" s="16">
        <f>PRODUCT(AM$4:AM252)</f>
        <v>0.96275777557445064</v>
      </c>
      <c r="AQ253" s="16">
        <f t="shared" si="257"/>
        <v>0.93819716480868653</v>
      </c>
      <c r="AR253" s="16">
        <f t="shared" si="258"/>
        <v>1.9338949922044237E-2</v>
      </c>
      <c r="AS253" s="16">
        <f t="shared" si="259"/>
        <v>3.3331467783491247E-4</v>
      </c>
      <c r="AT253" s="16">
        <f t="shared" si="260"/>
        <v>4.1354741335692197E-2</v>
      </c>
      <c r="AU253" s="16">
        <f t="shared" si="261"/>
        <v>1.1091439335770281E-3</v>
      </c>
      <c r="AV253" s="16">
        <f t="shared" si="262"/>
        <v>3.4023309188849183E-4</v>
      </c>
      <c r="AW253" s="30">
        <f>(SUMPRODUCT(AV$5:AV252,A$5:A252)+SUM(AV$5:AV252)*(Calculations!$B$6/30-0.5)+AV$4*Calculations!$B$6/30/2)/SUM(AV$4:AV252)</f>
        <v>152.2332646002738</v>
      </c>
      <c r="AX253" s="16"/>
      <c r="AY253" s="12"/>
      <c r="AZ253" s="12"/>
    </row>
    <row r="254" spans="1:52" x14ac:dyDescent="0.25">
      <c r="A254">
        <f t="shared" si="250"/>
        <v>250</v>
      </c>
      <c r="B254" t="str">
        <f t="shared" si="274"/>
        <v>November</v>
      </c>
      <c r="C254">
        <f t="shared" si="245"/>
        <v>2045</v>
      </c>
      <c r="D254">
        <f t="shared" si="276"/>
        <v>204511</v>
      </c>
      <c r="E254">
        <f t="shared" ref="E254:F254" si="323">E242+1</f>
        <v>62</v>
      </c>
      <c r="F254">
        <f t="shared" si="323"/>
        <v>60</v>
      </c>
      <c r="G254" s="12">
        <f>G253*IF($B254="January",1+IF(C254&gt;Personal!$L$18+1,Calculations!$B$22,Calculations!$B$21),1)</f>
        <v>4071.5621915752185</v>
      </c>
      <c r="H254" s="12">
        <f>IF(AND(Career!$F$15="Yes",$E254=62,$E253=61),G254,H253*IF($B254="January",(1+IF(C254&gt;Personal!$L$18+1,Calculations!$C$22,Calculations!$C$21)),1))</f>
        <v>4071.5621915752185</v>
      </c>
      <c r="I254" s="12">
        <f>H254*(1-'Retiree Assumptions'!$F$8)</f>
        <v>3175.8185094286705</v>
      </c>
      <c r="J254" s="12">
        <f>I254/(Calculations!$C$27^($A254-1+Calculations!$B$6/30))</f>
        <v>1674.4743592270318</v>
      </c>
      <c r="K254" s="23">
        <f t="shared" si="247"/>
        <v>1602.7999605619541</v>
      </c>
      <c r="L254" s="12">
        <f>L253*IF($B254="January",(1+IF(C254&gt;Personal!$L$18+1,Calculations!$B$22,Calculations!$B$21)),1)</f>
        <v>2239.3592053663697</v>
      </c>
      <c r="M254" s="12">
        <f>IF(AND(Career!$F$15="Yes",$E254=62,$E253=61),L254,M253*IF($B254="January",(1+IF(C254&gt;Personal!$L$18+1,Calculations!$C$22,Calculations!$C$21)),1))</f>
        <v>2239.3592053663697</v>
      </c>
      <c r="N254" s="12">
        <f>M254*(1-'Retiree Assumptions'!$F$10)</f>
        <v>1970.6361007224052</v>
      </c>
      <c r="O254" s="12">
        <f>N254/(Calculations!$C$27^$AW254)/(Calculations!$D$27^($A254-1-$AW254+Calculations!$B$6/30))</f>
        <v>1007.0224955668972</v>
      </c>
      <c r="P254" s="23">
        <f t="shared" si="248"/>
        <v>41.972971339072522</v>
      </c>
      <c r="Q254" s="12">
        <f>IF(OR(A254&lt;=360,$E254&lt;70),Q253*IF($B254="January",(1+IF(C254&gt;Personal!$L$18+1,Calculations!$B$22,Calculations!$B$21)),1),0)</f>
        <v>264.65154245238915</v>
      </c>
      <c r="R254" s="12">
        <f>IF(OR(A254&lt;=360,$E254&lt;70),IF(AND(Career!$F$15="Yes",$E254=62,$E253=61),Q254,R253*IF($B254="January",(1+IF(C254&gt;Personal!$L$18+1,Calculations!$C$22,Calculations!$C$21)),1)),0)</f>
        <v>264.65154245238915</v>
      </c>
      <c r="S254" s="12">
        <f>R254*(1-'Retiree Assumptions'!$F$8)</f>
        <v>206.42820311286354</v>
      </c>
      <c r="T254" s="12">
        <f>S254/(Calculations!$C$27^($A254-1+Calculations!$B$6/30))</f>
        <v>108.84083334975703</v>
      </c>
      <c r="U254" s="23">
        <f t="shared" si="249"/>
        <v>102.06352568178343</v>
      </c>
      <c r="W254">
        <f t="shared" si="289"/>
        <v>7</v>
      </c>
      <c r="X254">
        <f t="shared" si="264"/>
        <v>2045</v>
      </c>
      <c r="Y254">
        <f t="shared" si="265"/>
        <v>62</v>
      </c>
      <c r="Z254">
        <f t="shared" si="252"/>
        <v>60</v>
      </c>
      <c r="AA254" s="12">
        <f>S254*12*Subsidy!$I$15/Subsidy!$I$14</f>
        <v>1981.7107498834898</v>
      </c>
      <c r="AB254" s="12">
        <f>SUM(S$5:S254)*Subsidy!$I$15/Subsidy!$I$14</f>
        <v>32615.798182732819</v>
      </c>
      <c r="AC254" s="12">
        <f>N254*Subsidy!$E$15/Subsidy!$E$14</f>
        <v>1576.5088805779242</v>
      </c>
      <c r="AD254" s="12">
        <f t="shared" si="253"/>
        <v>18918.10656693509</v>
      </c>
      <c r="AE254" s="12">
        <f>$AP254*AC254/(Calculations!$D$27^(A254-1+Calculations!$B$6/30))</f>
        <v>738.11871244157317</v>
      </c>
      <c r="AF254" s="12">
        <f>IF(AE254=0,0,SUM(AE254:AE$903)*AC254/AE254)</f>
        <v>458870.92869570747</v>
      </c>
      <c r="AH254" s="164">
        <f>VLOOKUP(E254,Rates2,5)*VLOOKUP(E254,Mort_Imp_Retirees,C254-'Mort Imp Cume'!$C$4+2)</f>
        <v>3.5532141989669908E-4</v>
      </c>
      <c r="AI254" s="16">
        <f t="shared" si="254"/>
        <v>0.99964467858010331</v>
      </c>
      <c r="AJ254" s="164">
        <f>VLOOKUP(F254,Rates2,6)*VLOOKUP(F254,Mort_Imp_Survivors,C254-'Mort Imp Cume'!$C$4+2)</f>
        <v>1.406008225729803E-4</v>
      </c>
      <c r="AK254" s="16">
        <f t="shared" si="255"/>
        <v>0.99985939917742706</v>
      </c>
      <c r="AL254" s="164">
        <f>VLOOKUP(F254,Rates2,7)*VLOOKUP(F254,Mort_Imp_Survivors,C254-'Mort Imp Cume'!$C$4+2)</f>
        <v>1.8822989217811051E-4</v>
      </c>
      <c r="AM254" s="16">
        <f t="shared" si="256"/>
        <v>0.99981177010782185</v>
      </c>
      <c r="AN254" s="108">
        <f>PRODUCT(AI$4:AI253)</f>
        <v>0.95719588163884228</v>
      </c>
      <c r="AO254" s="16">
        <f>PRODUCT(AK$4:AK253)</f>
        <v>0.97966566386832588</v>
      </c>
      <c r="AP254" s="16">
        <f>PRODUCT(AM$4:AM253)</f>
        <v>0.96257655578216061</v>
      </c>
      <c r="AQ254" s="16">
        <f t="shared" si="257"/>
        <v>0.93773193883774386</v>
      </c>
      <c r="AR254" s="16">
        <f t="shared" si="258"/>
        <v>1.946394280109838E-2</v>
      </c>
      <c r="AS254" s="16">
        <f t="shared" si="259"/>
        <v>3.3314939632432848E-4</v>
      </c>
      <c r="AT254" s="16">
        <f t="shared" si="260"/>
        <v>4.1680271815024442E-2</v>
      </c>
      <c r="AU254" s="16">
        <f t="shared" si="261"/>
        <v>1.1238465461333169E-3</v>
      </c>
      <c r="AV254" s="16">
        <f t="shared" si="262"/>
        <v>3.4011219978318614E-4</v>
      </c>
      <c r="AW254" s="30">
        <f>(SUMPRODUCT(AV$5:AV253,A$5:A253)+SUM(AV$5:AV253)*(Calculations!$B$6/30-0.5)+AV$4*Calculations!$B$6/30/2)/SUM(AV$4:AV253)</f>
        <v>153.00639960199783</v>
      </c>
      <c r="AX254" s="16"/>
      <c r="AY254" s="12"/>
      <c r="AZ254" s="12"/>
    </row>
    <row r="255" spans="1:52" x14ac:dyDescent="0.25">
      <c r="A255">
        <f t="shared" si="250"/>
        <v>251</v>
      </c>
      <c r="B255" t="str">
        <f t="shared" si="274"/>
        <v>December</v>
      </c>
      <c r="C255">
        <f t="shared" si="245"/>
        <v>2045</v>
      </c>
      <c r="D255">
        <f t="shared" si="276"/>
        <v>204512</v>
      </c>
      <c r="E255">
        <f t="shared" ref="E255:F255" si="324">E243+1</f>
        <v>62</v>
      </c>
      <c r="F255">
        <f t="shared" si="324"/>
        <v>60</v>
      </c>
      <c r="G255" s="12">
        <f>G254*IF($B255="January",1+IF(C255&gt;Personal!$L$18+1,Calculations!$B$22,Calculations!$B$21),1)</f>
        <v>4071.5621915752185</v>
      </c>
      <c r="H255" s="12">
        <f>IF(AND(Career!$F$15="Yes",$E255=62,$E254=61),G255,H254*IF($B255="January",(1+IF(C255&gt;Personal!$L$18+1,Calculations!$C$22,Calculations!$C$21)),1))</f>
        <v>4071.5621915752185</v>
      </c>
      <c r="I255" s="12">
        <f>H255*(1-'Retiree Assumptions'!$F$8)</f>
        <v>3175.8185094286705</v>
      </c>
      <c r="J255" s="12">
        <f>I255/(Calculations!$C$27^($A255-1+Calculations!$B$6/30))</f>
        <v>1670.1927455286693</v>
      </c>
      <c r="K255" s="23">
        <f t="shared" si="247"/>
        <v>1598.1335646343696</v>
      </c>
      <c r="L255" s="12">
        <f>L254*IF($B255="January",(1+IF(C255&gt;Personal!$L$18+1,Calculations!$B$22,Calculations!$B$21)),1)</f>
        <v>2239.3592053663697</v>
      </c>
      <c r="M255" s="12">
        <f>IF(AND(Career!$F$15="Yes",$E255=62,$E254=61),L255,M254*IF($B255="January",(1+IF(C255&gt;Personal!$L$18+1,Calculations!$C$22,Calculations!$C$21)),1))</f>
        <v>2239.3592053663697</v>
      </c>
      <c r="N255" s="12">
        <f>M255*(1-'Retiree Assumptions'!$F$10)</f>
        <v>1970.6361007224052</v>
      </c>
      <c r="O255" s="12">
        <f>N255/(Calculations!$C$27^$AW255)/(Calculations!$D$27^($A255-1-$AW255+Calculations!$B$6/30))</f>
        <v>1004.3725510778361</v>
      </c>
      <c r="P255" s="23">
        <f t="shared" si="248"/>
        <v>42.189247263748605</v>
      </c>
      <c r="Q255" s="12">
        <f>IF(OR(A255&lt;=360,$E255&lt;70),Q254*IF($B255="January",(1+IF(C255&gt;Personal!$L$18+1,Calculations!$B$22,Calculations!$B$21)),1),0)</f>
        <v>264.65154245238915</v>
      </c>
      <c r="R255" s="12">
        <f>IF(OR(A255&lt;=360,$E255&lt;70),IF(AND(Career!$F$15="Yes",$E255=62,$E254=61),Q255,R254*IF($B255="January",(1+IF(C255&gt;Personal!$L$18+1,Calculations!$C$22,Calculations!$C$21)),1)),0)</f>
        <v>264.65154245238915</v>
      </c>
      <c r="S255" s="12">
        <f>R255*(1-'Retiree Assumptions'!$F$8)</f>
        <v>206.42820311286354</v>
      </c>
      <c r="T255" s="12">
        <f>S255/(Calculations!$C$27^($A255-1+Calculations!$B$6/30))</f>
        <v>108.56252845936349</v>
      </c>
      <c r="U255" s="23">
        <f t="shared" si="249"/>
        <v>101.75206923419516</v>
      </c>
      <c r="W255">
        <f t="shared" si="289"/>
        <v>7</v>
      </c>
      <c r="X255">
        <f t="shared" si="264"/>
        <v>2045</v>
      </c>
      <c r="Y255">
        <f t="shared" si="265"/>
        <v>62</v>
      </c>
      <c r="Z255">
        <f t="shared" si="252"/>
        <v>60</v>
      </c>
      <c r="AA255" s="12">
        <f>S255*12*Subsidy!$I$15/Subsidy!$I$14</f>
        <v>1981.7107498834898</v>
      </c>
      <c r="AB255" s="12">
        <f>SUM(S$5:S255)*Subsidy!$I$15/Subsidy!$I$14</f>
        <v>32780.940745223103</v>
      </c>
      <c r="AC255" s="12">
        <f>N255*Subsidy!$E$15/Subsidy!$E$14</f>
        <v>1576.5088805779242</v>
      </c>
      <c r="AD255" s="12">
        <f t="shared" si="253"/>
        <v>18918.10656693509</v>
      </c>
      <c r="AE255" s="12">
        <f>$AP255*AC255/(Calculations!$D$27^(A255-1+Calculations!$B$6/30))</f>
        <v>735.85532782921757</v>
      </c>
      <c r="AF255" s="12">
        <f>IF(AE255=0,0,SUM(AE255:AE$903)*AC255/AE255)</f>
        <v>458700.99134350178</v>
      </c>
      <c r="AH255" s="164">
        <f>VLOOKUP(E255,Rates2,5)*VLOOKUP(E255,Mort_Imp_Retirees,C255-'Mort Imp Cume'!$C$4+2)</f>
        <v>3.5532141989669908E-4</v>
      </c>
      <c r="AI255" s="16">
        <f t="shared" si="254"/>
        <v>0.99964467858010331</v>
      </c>
      <c r="AJ255" s="164">
        <f>VLOOKUP(F255,Rates2,6)*VLOOKUP(F255,Mort_Imp_Survivors,C255-'Mort Imp Cume'!$C$4+2)</f>
        <v>1.406008225729803E-4</v>
      </c>
      <c r="AK255" s="16">
        <f t="shared" si="255"/>
        <v>0.99985939917742706</v>
      </c>
      <c r="AL255" s="164">
        <f>VLOOKUP(F255,Rates2,7)*VLOOKUP(F255,Mort_Imp_Survivors,C255-'Mort Imp Cume'!$C$4+2)</f>
        <v>1.8822989217811051E-4</v>
      </c>
      <c r="AM255" s="16">
        <f t="shared" si="256"/>
        <v>0.99981177010782185</v>
      </c>
      <c r="AN255" s="108">
        <f>PRODUCT(AI$4:AI254)</f>
        <v>0.95685576943905915</v>
      </c>
      <c r="AO255" s="16">
        <f>PRODUCT(AK$4:AK254)</f>
        <v>0.9795279220701395</v>
      </c>
      <c r="AP255" s="16">
        <f>PRODUCT(AM$4:AM254)</f>
        <v>0.96239537010085252</v>
      </c>
      <c r="AQ255" s="16">
        <f t="shared" si="257"/>
        <v>0.93726694355946605</v>
      </c>
      <c r="AR255" s="16">
        <f t="shared" si="258"/>
        <v>1.9588825879593048E-2</v>
      </c>
      <c r="AS255" s="16">
        <f t="shared" si="259"/>
        <v>3.329841967722647E-4</v>
      </c>
      <c r="AT255" s="16">
        <f t="shared" si="260"/>
        <v>4.2005575738279066E-2</v>
      </c>
      <c r="AU255" s="16">
        <f t="shared" si="261"/>
        <v>1.1386548226618373E-3</v>
      </c>
      <c r="AV255" s="16">
        <f t="shared" si="262"/>
        <v>3.3999135063343504E-4</v>
      </c>
      <c r="AW255" s="30">
        <f>(SUMPRODUCT(AV$5:AV254,A$5:A254)+SUM(AV$5:AV254)*(Calculations!$B$6/30-0.5)+AV$4*Calculations!$B$6/30/2)/SUM(AV$4:AV254)</f>
        <v>153.77495573256346</v>
      </c>
      <c r="AX255" s="16"/>
      <c r="AY255" s="12"/>
      <c r="AZ255" s="12"/>
    </row>
    <row r="256" spans="1:52" x14ac:dyDescent="0.25">
      <c r="A256">
        <f t="shared" si="250"/>
        <v>252</v>
      </c>
      <c r="B256" t="str">
        <f t="shared" si="274"/>
        <v>January</v>
      </c>
      <c r="C256">
        <f t="shared" si="245"/>
        <v>2046</v>
      </c>
      <c r="D256">
        <f t="shared" si="276"/>
        <v>204601</v>
      </c>
      <c r="E256">
        <f t="shared" ref="E256:F256" si="325">E244+1</f>
        <v>63</v>
      </c>
      <c r="F256">
        <f t="shared" si="325"/>
        <v>61</v>
      </c>
      <c r="G256" s="12">
        <f>G255*IF($B256="January",1+IF(C256&gt;Personal!$L$18+1,Calculations!$B$22,Calculations!$B$21),1)</f>
        <v>4173.3512463645984</v>
      </c>
      <c r="H256" s="12">
        <f>IF(AND(Career!$F$15="Yes",$E256=62,$E255=61),G256,H255*IF($B256="January",(1+IF(C256&gt;Personal!$L$18+1,Calculations!$C$22,Calculations!$C$21)),1))</f>
        <v>4173.3512463645984</v>
      </c>
      <c r="I256" s="12">
        <f>H256*(1-'Retiree Assumptions'!$F$8)</f>
        <v>3255.2139721643871</v>
      </c>
      <c r="J256" s="12">
        <f>I256/(Calculations!$C$27^($A256-1+Calculations!$B$6/30))</f>
        <v>1707.5701318692679</v>
      </c>
      <c r="K256" s="23">
        <f t="shared" si="247"/>
        <v>1633.3177733254886</v>
      </c>
      <c r="L256" s="12">
        <f>L255*IF($B256="January",(1+IF(C256&gt;Personal!$L$18+1,Calculations!$B$22,Calculations!$B$21)),1)</f>
        <v>2295.3431855005288</v>
      </c>
      <c r="M256" s="12">
        <f>IF(AND(Career!$F$15="Yes",$E256=62,$E255=61),L256,M255*IF($B256="January",(1+IF(C256&gt;Personal!$L$18+1,Calculations!$C$22,Calculations!$C$21)),1))</f>
        <v>2295.3431855005288</v>
      </c>
      <c r="N256" s="12">
        <f>M256*(1-'Retiree Assumptions'!$F$10)</f>
        <v>2019.9020032404653</v>
      </c>
      <c r="O256" s="12">
        <f>N256/(Calculations!$C$27^$AW256)/(Calculations!$D$27^($A256-1-$AW256+Calculations!$B$6/30))</f>
        <v>1026.7713384281606</v>
      </c>
      <c r="P256" s="23">
        <f t="shared" si="248"/>
        <v>43.46390147356626</v>
      </c>
      <c r="Q256" s="12">
        <f>IF(OR(A256&lt;=360,$E256&lt;70),Q255*IF($B256="January",(1+IF(C256&gt;Personal!$L$18+1,Calculations!$B$22,Calculations!$B$21)),1),0)</f>
        <v>271.26783101369887</v>
      </c>
      <c r="R256" s="12">
        <f>IF(OR(A256&lt;=360,$E256&lt;70),IF(AND(Career!$F$15="Yes",$E256=62,$E255=61),Q256,R255*IF($B256="January",(1+IF(C256&gt;Personal!$L$18+1,Calculations!$C$22,Calculations!$C$21)),1)),0)</f>
        <v>271.26783101369887</v>
      </c>
      <c r="S256" s="12">
        <f>R256*(1-'Retiree Assumptions'!$F$8)</f>
        <v>211.58890819068512</v>
      </c>
      <c r="T256" s="12">
        <f>S256/(Calculations!$C$27^($A256-1+Calculations!$B$6/30))</f>
        <v>110.9920585715024</v>
      </c>
      <c r="U256" s="23">
        <f t="shared" si="249"/>
        <v>103.97760230588013</v>
      </c>
      <c r="W256">
        <f t="shared" si="289"/>
        <v>7</v>
      </c>
      <c r="X256">
        <f t="shared" si="264"/>
        <v>2046</v>
      </c>
      <c r="Y256">
        <f t="shared" si="265"/>
        <v>63</v>
      </c>
      <c r="Z256">
        <f t="shared" si="252"/>
        <v>61</v>
      </c>
      <c r="AA256" s="12">
        <f>S256*12*Subsidy!$I$15/Subsidy!$I$14</f>
        <v>2031.2535186305774</v>
      </c>
      <c r="AB256" s="12">
        <f>SUM(S$5:S256)*Subsidy!$I$15/Subsidy!$I$14</f>
        <v>32950.211871775653</v>
      </c>
      <c r="AC256" s="12">
        <f>N256*Subsidy!$E$15/Subsidy!$E$14</f>
        <v>1615.9216025923724</v>
      </c>
      <c r="AD256" s="12">
        <f t="shared" si="253"/>
        <v>19391.059231108469</v>
      </c>
      <c r="AE256" s="12">
        <f>$AP256*AC256/(Calculations!$D$27^(A256-1+Calculations!$B$6/30))</f>
        <v>751.93885580558924</v>
      </c>
      <c r="AF256" s="12">
        <f>IF(AE256=0,0,SUM(AE256:AE$903)*AC256/AE256)</f>
        <v>458530.53128856729</v>
      </c>
      <c r="AH256" s="164">
        <f>VLOOKUP(E256,Rates2,5)*VLOOKUP(E256,Mort_Imp_Retirees,C256-'Mort Imp Cume'!$C$4+2)</f>
        <v>3.978146993509847E-4</v>
      </c>
      <c r="AI256" s="16">
        <f t="shared" si="254"/>
        <v>0.99960218530064904</v>
      </c>
      <c r="AJ256" s="164">
        <f>VLOOKUP(F256,Rates2,6)*VLOOKUP(F256,Mort_Imp_Survivors,C256-'Mort Imp Cume'!$C$4+2)</f>
        <v>1.5115224236262337E-4</v>
      </c>
      <c r="AK256" s="16">
        <f t="shared" si="255"/>
        <v>0.99984884775763738</v>
      </c>
      <c r="AL256" s="164">
        <f>VLOOKUP(F256,Rates2,7)*VLOOKUP(F256,Mort_Imp_Survivors,C256-'Mort Imp Cume'!$C$4+2)</f>
        <v>1.8597622543432385E-4</v>
      </c>
      <c r="AM256" s="16">
        <f t="shared" si="256"/>
        <v>0.99981402377456563</v>
      </c>
      <c r="AN256" s="108">
        <f>PRODUCT(AI$4:AI255)</f>
        <v>0.95651577808842569</v>
      </c>
      <c r="AO256" s="16">
        <f>PRODUCT(AK$4:AK255)</f>
        <v>0.97939019963856322</v>
      </c>
      <c r="AP256" s="16">
        <f>PRODUCT(AM$4:AM255)</f>
        <v>0.96221421852410571</v>
      </c>
      <c r="AQ256" s="16">
        <f t="shared" si="257"/>
        <v>0.93680217885945882</v>
      </c>
      <c r="AR256" s="16">
        <f t="shared" si="258"/>
        <v>1.971359922896682E-2</v>
      </c>
      <c r="AS256" s="16">
        <f t="shared" si="259"/>
        <v>3.7261734667235467E-4</v>
      </c>
      <c r="AT256" s="16">
        <f t="shared" si="260"/>
        <v>4.2330653230059238E-2</v>
      </c>
      <c r="AU256" s="16">
        <f t="shared" si="261"/>
        <v>1.1535686815151228E-3</v>
      </c>
      <c r="AV256" s="16">
        <f t="shared" si="262"/>
        <v>3.8051603668472027E-4</v>
      </c>
      <c r="AW256" s="30">
        <f>(SUMPRODUCT(AV$5:AV255,A$5:A255)+SUM(AV$5:AV255)*(Calculations!$B$6/30-0.5)+AV$4*Calculations!$B$6/30/2)/SUM(AV$4:AV255)</f>
        <v>154.53904137858842</v>
      </c>
      <c r="AX256" s="16"/>
      <c r="AY256" s="12"/>
      <c r="AZ256" s="12"/>
    </row>
    <row r="257" spans="1:52" x14ac:dyDescent="0.25">
      <c r="A257">
        <f t="shared" si="250"/>
        <v>253</v>
      </c>
      <c r="B257" t="str">
        <f t="shared" si="274"/>
        <v>February</v>
      </c>
      <c r="C257">
        <f t="shared" si="245"/>
        <v>2046</v>
      </c>
      <c r="D257">
        <f t="shared" si="276"/>
        <v>204602</v>
      </c>
      <c r="E257">
        <f t="shared" ref="E257:F257" si="326">E245+1</f>
        <v>63</v>
      </c>
      <c r="F257">
        <f t="shared" si="326"/>
        <v>61</v>
      </c>
      <c r="G257" s="12">
        <f>G256*IF($B257="January",1+IF(C257&gt;Personal!$L$18+1,Calculations!$B$22,Calculations!$B$21),1)</f>
        <v>4173.3512463645984</v>
      </c>
      <c r="H257" s="12">
        <f>IF(AND(Career!$F$15="Yes",$E257=62,$E256=61),G257,H256*IF($B257="January",(1+IF(C257&gt;Personal!$L$18+1,Calculations!$C$22,Calculations!$C$21)),1))</f>
        <v>4173.3512463645984</v>
      </c>
      <c r="I257" s="12">
        <f>H257*(1-'Retiree Assumptions'!$F$8)</f>
        <v>3255.2139721643871</v>
      </c>
      <c r="J257" s="12">
        <f>I257/(Calculations!$C$27^($A257-1+Calculations!$B$6/30))</f>
        <v>1703.2038926209702</v>
      </c>
      <c r="K257" s="23">
        <f t="shared" si="247"/>
        <v>1628.4933001986967</v>
      </c>
      <c r="L257" s="12">
        <f>L256*IF($B257="January",(1+IF(C257&gt;Personal!$L$18+1,Calculations!$B$22,Calculations!$B$21)),1)</f>
        <v>2295.3431855005288</v>
      </c>
      <c r="M257" s="12">
        <f>IF(AND(Career!$F$15="Yes",$E257=62,$E256=61),L257,M256*IF($B257="January",(1+IF(C257&gt;Personal!$L$18+1,Calculations!$C$22,Calculations!$C$21)),1))</f>
        <v>2295.3431855005288</v>
      </c>
      <c r="N257" s="12">
        <f>M257*(1-'Retiree Assumptions'!$F$10)</f>
        <v>2019.9020032404653</v>
      </c>
      <c r="O257" s="12">
        <f>N257/(Calculations!$C$27^$AW257)/(Calculations!$D$27^($A257-1-$AW257+Calculations!$B$6/30))</f>
        <v>1024.0962638457584</v>
      </c>
      <c r="P257" s="23">
        <f t="shared" si="248"/>
        <v>43.72419765879819</v>
      </c>
      <c r="Q257" s="12">
        <f>IF(OR(A257&lt;=360,$E257&lt;70),Q256*IF($B257="January",(1+IF(C257&gt;Personal!$L$18+1,Calculations!$B$22,Calculations!$B$21)),1),0)</f>
        <v>271.26783101369887</v>
      </c>
      <c r="R257" s="12">
        <f>IF(OR(A257&lt;=360,$E257&lt;70),IF(AND(Career!$F$15="Yes",$E257=62,$E256=61),Q257,R256*IF($B257="January",(1+IF(C257&gt;Personal!$L$18+1,Calculations!$C$22,Calculations!$C$21)),1)),0)</f>
        <v>271.26783101369887</v>
      </c>
      <c r="S257" s="12">
        <f>R257*(1-'Retiree Assumptions'!$F$8)</f>
        <v>211.58890819068512</v>
      </c>
      <c r="T257" s="12">
        <f>S257/(Calculations!$C$27^($A257-1+Calculations!$B$6/30))</f>
        <v>110.70825302036303</v>
      </c>
      <c r="U257" s="23">
        <f t="shared" si="249"/>
        <v>103.65480457075626</v>
      </c>
      <c r="W257">
        <f t="shared" si="289"/>
        <v>7</v>
      </c>
      <c r="X257">
        <f t="shared" si="264"/>
        <v>2046</v>
      </c>
      <c r="Y257">
        <f t="shared" si="265"/>
        <v>63</v>
      </c>
      <c r="Z257">
        <f t="shared" si="252"/>
        <v>61</v>
      </c>
      <c r="AA257" s="12">
        <f>S257*12*Subsidy!$I$15/Subsidy!$I$14</f>
        <v>2031.2535186305774</v>
      </c>
      <c r="AB257" s="12">
        <f>SUM(S$5:S257)*Subsidy!$I$15/Subsidy!$I$14</f>
        <v>33119.482998328203</v>
      </c>
      <c r="AC257" s="12">
        <f>N257*Subsidy!$E$15/Subsidy!$E$14</f>
        <v>1615.9216025923724</v>
      </c>
      <c r="AD257" s="12">
        <f t="shared" si="253"/>
        <v>19391.059231108469</v>
      </c>
      <c r="AE257" s="12">
        <f>$AP257*AC257/(Calculations!$D$27^(A257-1+Calculations!$B$6/30))</f>
        <v>749.63478252120444</v>
      </c>
      <c r="AF257" s="12">
        <f>IF(AE257=0,0,SUM(AE257:AE$903)*AC257/AE257)</f>
        <v>458318.97988059401</v>
      </c>
      <c r="AH257" s="164">
        <f>VLOOKUP(E257,Rates2,5)*VLOOKUP(E257,Mort_Imp_Retirees,C257-'Mort Imp Cume'!$C$4+2)</f>
        <v>3.978146993509847E-4</v>
      </c>
      <c r="AI257" s="16">
        <f t="shared" si="254"/>
        <v>0.99960218530064904</v>
      </c>
      <c r="AJ257" s="164">
        <f>VLOOKUP(F257,Rates2,6)*VLOOKUP(F257,Mort_Imp_Survivors,C257-'Mort Imp Cume'!$C$4+2)</f>
        <v>1.5115224236262337E-4</v>
      </c>
      <c r="AK257" s="16">
        <f t="shared" si="255"/>
        <v>0.99984884775763738</v>
      </c>
      <c r="AL257" s="164">
        <f>VLOOKUP(F257,Rates2,7)*VLOOKUP(F257,Mort_Imp_Survivors,C257-'Mort Imp Cume'!$C$4+2)</f>
        <v>1.8597622543432385E-4</v>
      </c>
      <c r="AM257" s="16">
        <f t="shared" si="256"/>
        <v>0.99981402377456563</v>
      </c>
      <c r="AN257" s="108">
        <f>PRODUCT(AI$4:AI256)</f>
        <v>0.95613526205174104</v>
      </c>
      <c r="AO257" s="16">
        <f>PRODUCT(AK$4:AK256)</f>
        <v>0.97924216261373986</v>
      </c>
      <c r="AP257" s="16">
        <f>PRODUCT(AM$4:AM256)</f>
        <v>0.9620352695556853</v>
      </c>
      <c r="AQ257" s="16">
        <f t="shared" si="257"/>
        <v>0.93628796176280182</v>
      </c>
      <c r="AR257" s="16">
        <f t="shared" si="258"/>
        <v>1.9847300288939263E-2</v>
      </c>
      <c r="AS257" s="16">
        <f t="shared" si="259"/>
        <v>3.7241281447282113E-4</v>
      </c>
      <c r="AT257" s="16">
        <f t="shared" si="260"/>
        <v>4.2695398081623696E-2</v>
      </c>
      <c r="AU257" s="16">
        <f t="shared" si="261"/>
        <v>1.1693398666352203E-3</v>
      </c>
      <c r="AV257" s="16">
        <f t="shared" si="262"/>
        <v>3.8036466181198836E-4</v>
      </c>
      <c r="AW257" s="30">
        <f>(SUMPRODUCT(AV$5:AV256,A$5:A256)+SUM(AV$5:AV256)*(Calculations!$B$6/30-0.5)+AV$4*Calculations!$B$6/30/2)/SUM(AV$4:AV256)</f>
        <v>155.38882910029838</v>
      </c>
      <c r="AX257" s="16"/>
      <c r="AY257" s="12"/>
      <c r="AZ257" s="12"/>
    </row>
    <row r="258" spans="1:52" x14ac:dyDescent="0.25">
      <c r="A258">
        <f t="shared" si="250"/>
        <v>254</v>
      </c>
      <c r="B258" t="str">
        <f t="shared" si="274"/>
        <v>March</v>
      </c>
      <c r="C258">
        <f t="shared" si="245"/>
        <v>2046</v>
      </c>
      <c r="D258">
        <f t="shared" si="276"/>
        <v>204603</v>
      </c>
      <c r="E258">
        <f t="shared" ref="E258:F258" si="327">E246+1</f>
        <v>63</v>
      </c>
      <c r="F258">
        <f t="shared" si="327"/>
        <v>61</v>
      </c>
      <c r="G258" s="12">
        <f>G257*IF($B258="January",1+IF(C258&gt;Personal!$L$18+1,Calculations!$B$22,Calculations!$B$21),1)</f>
        <v>4173.3512463645984</v>
      </c>
      <c r="H258" s="12">
        <f>IF(AND(Career!$F$15="Yes",$E258=62,$E257=61),G258,H257*IF($B258="January",(1+IF(C258&gt;Personal!$L$18+1,Calculations!$C$22,Calculations!$C$21)),1))</f>
        <v>4173.3512463645984</v>
      </c>
      <c r="I258" s="12">
        <f>H258*(1-'Retiree Assumptions'!$F$8)</f>
        <v>3255.2139721643871</v>
      </c>
      <c r="J258" s="12">
        <f>I258/(Calculations!$C$27^($A258-1+Calculations!$B$6/30))</f>
        <v>1698.8488178014823</v>
      </c>
      <c r="K258" s="23">
        <f t="shared" si="247"/>
        <v>1623.683077538858</v>
      </c>
      <c r="L258" s="12">
        <f>L257*IF($B258="January",(1+IF(C258&gt;Personal!$L$18+1,Calculations!$B$22,Calculations!$B$21)),1)</f>
        <v>2295.3431855005288</v>
      </c>
      <c r="M258" s="12">
        <f>IF(AND(Career!$F$15="Yes",$E258=62,$E257=61),L258,M257*IF($B258="January",(1+IF(C258&gt;Personal!$L$18+1,Calculations!$C$22,Calculations!$C$21)),1))</f>
        <v>2295.3431855005288</v>
      </c>
      <c r="N258" s="12">
        <f>M258*(1-'Retiree Assumptions'!$F$10)</f>
        <v>2019.9020032404653</v>
      </c>
      <c r="O258" s="12">
        <f>N258/(Calculations!$C$27^$AW258)/(Calculations!$D$27^($A258-1-$AW258+Calculations!$B$6/30))</f>
        <v>1021.4260664070487</v>
      </c>
      <c r="P258" s="23">
        <f t="shared" si="248"/>
        <v>43.982474213367858</v>
      </c>
      <c r="Q258" s="12">
        <f>IF(OR(A258&lt;=360,$E258&lt;70),Q257*IF($B258="January",(1+IF(C258&gt;Personal!$L$18+1,Calculations!$B$22,Calculations!$B$21)),1),0)</f>
        <v>271.26783101369887</v>
      </c>
      <c r="R258" s="12">
        <f>IF(OR(A258&lt;=360,$E258&lt;70),IF(AND(Career!$F$15="Yes",$E258=62,$E257=61),Q258,R257*IF($B258="January",(1+IF(C258&gt;Personal!$L$18+1,Calculations!$C$22,Calculations!$C$21)),1)),0)</f>
        <v>271.26783101369887</v>
      </c>
      <c r="S258" s="12">
        <f>R258*(1-'Retiree Assumptions'!$F$8)</f>
        <v>211.58890819068512</v>
      </c>
      <c r="T258" s="12">
        <f>S258/(Calculations!$C$27^($A258-1+Calculations!$B$6/30))</f>
        <v>110.42517315709632</v>
      </c>
      <c r="U258" s="23">
        <f t="shared" si="249"/>
        <v>103.33300895893102</v>
      </c>
      <c r="W258">
        <f t="shared" si="289"/>
        <v>7</v>
      </c>
      <c r="X258">
        <f t="shared" si="264"/>
        <v>2046</v>
      </c>
      <c r="Y258">
        <f t="shared" si="265"/>
        <v>63</v>
      </c>
      <c r="Z258">
        <f t="shared" si="252"/>
        <v>61</v>
      </c>
      <c r="AA258" s="12">
        <f>S258*12*Subsidy!$I$15/Subsidy!$I$14</f>
        <v>2031.2535186305774</v>
      </c>
      <c r="AB258" s="12">
        <f>SUM(S$5:S258)*Subsidy!$I$15/Subsidy!$I$14</f>
        <v>33288.754124880747</v>
      </c>
      <c r="AC258" s="12">
        <f>N258*Subsidy!$E$15/Subsidy!$E$14</f>
        <v>1615.9216025923724</v>
      </c>
      <c r="AD258" s="12">
        <f t="shared" si="253"/>
        <v>19391.059231108469</v>
      </c>
      <c r="AE258" s="12">
        <f>$AP258*AC258/(Calculations!$D$27^(A258-1+Calculations!$B$6/30))</f>
        <v>747.33776932376531</v>
      </c>
      <c r="AF258" s="12">
        <f>IF(AE258=0,0,SUM(AE258:AE$903)*AC258/AE258)</f>
        <v>458106.77824939374</v>
      </c>
      <c r="AH258" s="164">
        <f>VLOOKUP(E258,Rates2,5)*VLOOKUP(E258,Mort_Imp_Retirees,C258-'Mort Imp Cume'!$C$4+2)</f>
        <v>3.978146993509847E-4</v>
      </c>
      <c r="AI258" s="16">
        <f t="shared" si="254"/>
        <v>0.99960218530064904</v>
      </c>
      <c r="AJ258" s="164">
        <f>VLOOKUP(F258,Rates2,6)*VLOOKUP(F258,Mort_Imp_Survivors,C258-'Mort Imp Cume'!$C$4+2)</f>
        <v>1.5115224236262337E-4</v>
      </c>
      <c r="AK258" s="16">
        <f t="shared" si="255"/>
        <v>0.99984884775763738</v>
      </c>
      <c r="AL258" s="164">
        <f>VLOOKUP(F258,Rates2,7)*VLOOKUP(F258,Mort_Imp_Survivors,C258-'Mort Imp Cume'!$C$4+2)</f>
        <v>1.8597622543432385E-4</v>
      </c>
      <c r="AM258" s="16">
        <f t="shared" si="256"/>
        <v>0.99981402377456563</v>
      </c>
      <c r="AN258" s="108">
        <f>PRODUCT(AI$4:AI257)</f>
        <v>0.95575489738992903</v>
      </c>
      <c r="AO258" s="16">
        <f>PRODUCT(AK$4:AK257)</f>
        <v>0.97909414796504479</v>
      </c>
      <c r="AP258" s="16">
        <f>PRODUCT(AM$4:AM257)</f>
        <v>0.96185635386751855</v>
      </c>
      <c r="AQ258" s="16">
        <f t="shared" si="257"/>
        <v>0.93577402692341138</v>
      </c>
      <c r="AR258" s="16">
        <f t="shared" si="258"/>
        <v>1.9980870466517652E-2</v>
      </c>
      <c r="AS258" s="16">
        <f t="shared" si="259"/>
        <v>3.72208394542405E-4</v>
      </c>
      <c r="AT258" s="16">
        <f t="shared" si="260"/>
        <v>4.3059870567117874E-2</v>
      </c>
      <c r="AU258" s="16">
        <f t="shared" si="261"/>
        <v>1.1852320429530869E-3</v>
      </c>
      <c r="AV258" s="16">
        <f t="shared" si="262"/>
        <v>3.8021334715840582E-4</v>
      </c>
      <c r="AW258" s="30">
        <f>(SUMPRODUCT(AV$5:AV257,A$5:A257)+SUM(AV$5:AV257)*(Calculations!$B$6/30-0.5)+AV$4*Calculations!$B$6/30/2)/SUM(AV$4:AV257)</f>
        <v>156.23226758586651</v>
      </c>
      <c r="AX258" s="16"/>
      <c r="AY258" s="12"/>
      <c r="AZ258" s="12"/>
    </row>
    <row r="259" spans="1:52" x14ac:dyDescent="0.25">
      <c r="A259">
        <f t="shared" si="250"/>
        <v>255</v>
      </c>
      <c r="B259" t="str">
        <f t="shared" si="274"/>
        <v>April</v>
      </c>
      <c r="C259">
        <f t="shared" si="245"/>
        <v>2046</v>
      </c>
      <c r="D259">
        <f t="shared" si="276"/>
        <v>204604</v>
      </c>
      <c r="E259">
        <f t="shared" ref="E259:F259" si="328">E247+1</f>
        <v>63</v>
      </c>
      <c r="F259">
        <f t="shared" si="328"/>
        <v>61</v>
      </c>
      <c r="G259" s="12">
        <f>G258*IF($B259="January",1+IF(C259&gt;Personal!$L$18+1,Calculations!$B$22,Calculations!$B$21),1)</f>
        <v>4173.3512463645984</v>
      </c>
      <c r="H259" s="12">
        <f>IF(AND(Career!$F$15="Yes",$E259=62,$E258=61),G259,H258*IF($B259="January",(1+IF(C259&gt;Personal!$L$18+1,Calculations!$C$22,Calculations!$C$21)),1))</f>
        <v>4173.3512463645984</v>
      </c>
      <c r="I259" s="12">
        <f>H259*(1-'Retiree Assumptions'!$F$8)</f>
        <v>3255.2139721643871</v>
      </c>
      <c r="J259" s="12">
        <f>I259/(Calculations!$C$27^($A259-1+Calculations!$B$6/30))</f>
        <v>1694.5048788634729</v>
      </c>
      <c r="K259" s="23">
        <f t="shared" si="247"/>
        <v>1618.8870632531236</v>
      </c>
      <c r="L259" s="12">
        <f>L258*IF($B259="January",(1+IF(C259&gt;Personal!$L$18+1,Calculations!$B$22,Calculations!$B$21)),1)</f>
        <v>2295.3431855005288</v>
      </c>
      <c r="M259" s="12">
        <f>IF(AND(Career!$F$15="Yes",$E259=62,$E258=61),L259,M258*IF($B259="January",(1+IF(C259&gt;Personal!$L$18+1,Calculations!$C$22,Calculations!$C$21)),1))</f>
        <v>2295.3431855005288</v>
      </c>
      <c r="N259" s="12">
        <f>M259*(1-'Retiree Assumptions'!$F$10)</f>
        <v>2019.9020032404653</v>
      </c>
      <c r="O259" s="12">
        <f>N259/(Calculations!$C$27^$AW259)/(Calculations!$D$27^($A259-1-$AW259+Calculations!$B$6/30))</f>
        <v>1018.7607983165974</v>
      </c>
      <c r="P259" s="23">
        <f t="shared" si="248"/>
        <v>44.238741084756953</v>
      </c>
      <c r="Q259" s="12">
        <f>IF(OR(A259&lt;=360,$E259&lt;70),Q258*IF($B259="January",(1+IF(C259&gt;Personal!$L$18+1,Calculations!$B$22,Calculations!$B$21)),1),0)</f>
        <v>271.26783101369887</v>
      </c>
      <c r="R259" s="12">
        <f>IF(OR(A259&lt;=360,$E259&lt;70),IF(AND(Career!$F$15="Yes",$E259=62,$E258=61),Q259,R258*IF($B259="January",(1+IF(C259&gt;Personal!$L$18+1,Calculations!$C$22,Calculations!$C$21)),1)),0)</f>
        <v>271.26783101369887</v>
      </c>
      <c r="S259" s="12">
        <f>R259*(1-'Retiree Assumptions'!$F$8)</f>
        <v>211.58890819068512</v>
      </c>
      <c r="T259" s="12">
        <f>S259/(Calculations!$C$27^($A259-1+Calculations!$B$6/30))</f>
        <v>110.14281712612571</v>
      </c>
      <c r="U259" s="23">
        <f t="shared" si="249"/>
        <v>103.01221235931958</v>
      </c>
      <c r="W259">
        <f t="shared" si="289"/>
        <v>7</v>
      </c>
      <c r="X259">
        <f t="shared" si="264"/>
        <v>2046</v>
      </c>
      <c r="Y259">
        <f t="shared" si="265"/>
        <v>63</v>
      </c>
      <c r="Z259">
        <f t="shared" si="252"/>
        <v>61</v>
      </c>
      <c r="AA259" s="12">
        <f>S259*12*Subsidy!$I$15/Subsidy!$I$14</f>
        <v>2031.2535186305774</v>
      </c>
      <c r="AB259" s="12">
        <f>SUM(S$5:S259)*Subsidy!$I$15/Subsidy!$I$14</f>
        <v>33458.025251433297</v>
      </c>
      <c r="AC259" s="12">
        <f>N259*Subsidy!$E$15/Subsidy!$E$14</f>
        <v>1615.9216025923724</v>
      </c>
      <c r="AD259" s="12">
        <f t="shared" si="253"/>
        <v>19391.059231108469</v>
      </c>
      <c r="AE259" s="12">
        <f>$AP259*AC259/(Calculations!$D$27^(A259-1+Calculations!$B$6/30))</f>
        <v>745.04779457992061</v>
      </c>
      <c r="AF259" s="12">
        <f>IF(AE259=0,0,SUM(AE259:AE$903)*AC259/AE259)</f>
        <v>457893.92439644376</v>
      </c>
      <c r="AH259" s="164">
        <f>VLOOKUP(E259,Rates2,5)*VLOOKUP(E259,Mort_Imp_Retirees,C259-'Mort Imp Cume'!$C$4+2)</f>
        <v>3.978146993509847E-4</v>
      </c>
      <c r="AI259" s="16">
        <f t="shared" si="254"/>
        <v>0.99960218530064904</v>
      </c>
      <c r="AJ259" s="164">
        <f>VLOOKUP(F259,Rates2,6)*VLOOKUP(F259,Mort_Imp_Survivors,C259-'Mort Imp Cume'!$C$4+2)</f>
        <v>1.5115224236262337E-4</v>
      </c>
      <c r="AK259" s="16">
        <f t="shared" si="255"/>
        <v>0.99984884775763738</v>
      </c>
      <c r="AL259" s="164">
        <f>VLOOKUP(F259,Rates2,7)*VLOOKUP(F259,Mort_Imp_Survivors,C259-'Mort Imp Cume'!$C$4+2)</f>
        <v>1.8597622543432385E-4</v>
      </c>
      <c r="AM259" s="16">
        <f t="shared" si="256"/>
        <v>0.99981402377456563</v>
      </c>
      <c r="AN259" s="108">
        <f>PRODUCT(AI$4:AI258)</f>
        <v>0.95537468404277059</v>
      </c>
      <c r="AO259" s="16">
        <f>PRODUCT(AK$4:AK258)</f>
        <v>0.97894615568909571</v>
      </c>
      <c r="AP259" s="16">
        <f>PRODUCT(AM$4:AM258)</f>
        <v>0.9616774714534162</v>
      </c>
      <c r="AQ259" s="16">
        <f t="shared" si="257"/>
        <v>0.93526037418635477</v>
      </c>
      <c r="AR259" s="16">
        <f t="shared" si="258"/>
        <v>2.0114309856415869E-2</v>
      </c>
      <c r="AS259" s="16">
        <f t="shared" si="259"/>
        <v>3.7200408681948096E-4</v>
      </c>
      <c r="AT259" s="16">
        <f t="shared" si="260"/>
        <v>4.3424070849464515E-2</v>
      </c>
      <c r="AU259" s="16">
        <f t="shared" si="261"/>
        <v>1.2012451077648492E-3</v>
      </c>
      <c r="AV259" s="16">
        <f t="shared" si="262"/>
        <v>3.8006209270001679E-4</v>
      </c>
      <c r="AW259" s="30">
        <f>(SUMPRODUCT(AV$5:AV258,A$5:A258)+SUM(AV$5:AV258)*(Calculations!$B$6/30-0.5)+AV$4*Calculations!$B$6/30/2)/SUM(AV$4:AV258)</f>
        <v>157.0695211191447</v>
      </c>
      <c r="AX259" s="16"/>
      <c r="AY259" s="12"/>
      <c r="AZ259" s="12"/>
    </row>
    <row r="260" spans="1:52" x14ac:dyDescent="0.25">
      <c r="A260">
        <f t="shared" si="250"/>
        <v>256</v>
      </c>
      <c r="B260" t="str">
        <f t="shared" si="274"/>
        <v>May</v>
      </c>
      <c r="C260">
        <f t="shared" si="245"/>
        <v>2046</v>
      </c>
      <c r="D260">
        <f t="shared" si="276"/>
        <v>204605</v>
      </c>
      <c r="E260">
        <f t="shared" ref="E260:F260" si="329">E248+1</f>
        <v>63</v>
      </c>
      <c r="F260">
        <f t="shared" si="329"/>
        <v>61</v>
      </c>
      <c r="G260" s="12">
        <f>G259*IF($B260="January",1+IF(C260&gt;Personal!$L$18+1,Calculations!$B$22,Calculations!$B$21),1)</f>
        <v>4173.3512463645984</v>
      </c>
      <c r="H260" s="12">
        <f>IF(AND(Career!$F$15="Yes",$E260=62,$E259=61),G260,H259*IF($B260="January",(1+IF(C260&gt;Personal!$L$18+1,Calculations!$C$22,Calculations!$C$21)),1))</f>
        <v>4173.3512463645984</v>
      </c>
      <c r="I260" s="12">
        <f>H260*(1-'Retiree Assumptions'!$F$8)</f>
        <v>3255.2139721643871</v>
      </c>
      <c r="J260" s="12">
        <f>I260/(Calculations!$C$27^($A260-1+Calculations!$B$6/30))</f>
        <v>1690.1720473326088</v>
      </c>
      <c r="K260" s="23">
        <f t="shared" si="247"/>
        <v>1614.1052153729815</v>
      </c>
      <c r="L260" s="12">
        <f>L259*IF($B260="January",(1+IF(C260&gt;Personal!$L$18+1,Calculations!$B$22,Calculations!$B$21)),1)</f>
        <v>2295.3431855005288</v>
      </c>
      <c r="M260" s="12">
        <f>IF(AND(Career!$F$15="Yes",$E260=62,$E259=61),L260,M259*IF($B260="January",(1+IF(C260&gt;Personal!$L$18+1,Calculations!$C$22,Calculations!$C$21)),1))</f>
        <v>2295.3431855005288</v>
      </c>
      <c r="N260" s="12">
        <f>M260*(1-'Retiree Assumptions'!$F$10)</f>
        <v>2019.9020032404653</v>
      </c>
      <c r="O260" s="12">
        <f>N260/(Calculations!$C$27^$AW260)/(Calculations!$D$27^($A260-1-$AW260+Calculations!$B$6/30))</f>
        <v>1016.1005093283584</v>
      </c>
      <c r="P260" s="23">
        <f t="shared" si="248"/>
        <v>44.493008179337181</v>
      </c>
      <c r="Q260" s="12">
        <f>IF(OR(A260&lt;=360,$E260&lt;70),Q259*IF($B260="January",(1+IF(C260&gt;Personal!$L$18+1,Calculations!$B$22,Calculations!$B$21)),1),0)</f>
        <v>271.26783101369887</v>
      </c>
      <c r="R260" s="12">
        <f>IF(OR(A260&lt;=360,$E260&lt;70),IF(AND(Career!$F$15="Yes",$E260=62,$E259=61),Q260,R259*IF($B260="January",(1+IF(C260&gt;Personal!$L$18+1,Calculations!$C$22,Calculations!$C$21)),1)),0)</f>
        <v>271.26783101369887</v>
      </c>
      <c r="S260" s="12">
        <f>R260*(1-'Retiree Assumptions'!$F$8)</f>
        <v>211.58890819068512</v>
      </c>
      <c r="T260" s="12">
        <f>S260/(Calculations!$C$27^($A260-1+Calculations!$B$6/30))</f>
        <v>109.86118307661955</v>
      </c>
      <c r="U260" s="23">
        <f t="shared" si="249"/>
        <v>102.6924116704956</v>
      </c>
      <c r="W260">
        <f t="shared" si="289"/>
        <v>7</v>
      </c>
      <c r="X260">
        <f t="shared" si="264"/>
        <v>2046</v>
      </c>
      <c r="Y260">
        <f t="shared" si="265"/>
        <v>63</v>
      </c>
      <c r="Z260">
        <f t="shared" si="252"/>
        <v>61</v>
      </c>
      <c r="AA260" s="12">
        <f>S260*12*Subsidy!$I$15/Subsidy!$I$14</f>
        <v>2031.2535186305774</v>
      </c>
      <c r="AB260" s="12">
        <f>SUM(S$5:S260)*Subsidy!$I$15/Subsidy!$I$14</f>
        <v>33627.296377985847</v>
      </c>
      <c r="AC260" s="12">
        <f>N260*Subsidy!$E$15/Subsidy!$E$14</f>
        <v>1615.9216025923724</v>
      </c>
      <c r="AD260" s="12">
        <f t="shared" si="253"/>
        <v>19391.059231108469</v>
      </c>
      <c r="AE260" s="12">
        <f>$AP260*AC260/(Calculations!$D$27^(A260-1+Calculations!$B$6/30))</f>
        <v>742.76483672260622</v>
      </c>
      <c r="AF260" s="12">
        <f>IF(AE260=0,0,SUM(AE260:AE$903)*AC260/AE260)</f>
        <v>457680.41631707933</v>
      </c>
      <c r="AH260" s="164">
        <f>VLOOKUP(E260,Rates2,5)*VLOOKUP(E260,Mort_Imp_Retirees,C260-'Mort Imp Cume'!$C$4+2)</f>
        <v>3.978146993509847E-4</v>
      </c>
      <c r="AI260" s="16">
        <f t="shared" si="254"/>
        <v>0.99960218530064904</v>
      </c>
      <c r="AJ260" s="164">
        <f>VLOOKUP(F260,Rates2,6)*VLOOKUP(F260,Mort_Imp_Survivors,C260-'Mort Imp Cume'!$C$4+2)</f>
        <v>1.5115224236262337E-4</v>
      </c>
      <c r="AK260" s="16">
        <f t="shared" si="255"/>
        <v>0.99984884775763738</v>
      </c>
      <c r="AL260" s="164">
        <f>VLOOKUP(F260,Rates2,7)*VLOOKUP(F260,Mort_Imp_Survivors,C260-'Mort Imp Cume'!$C$4+2)</f>
        <v>1.8597622543432385E-4</v>
      </c>
      <c r="AM260" s="16">
        <f t="shared" si="256"/>
        <v>0.99981402377456563</v>
      </c>
      <c r="AN260" s="108">
        <f>PRODUCT(AI$4:AI259)</f>
        <v>0.95499462195007057</v>
      </c>
      <c r="AO260" s="16">
        <f>PRODUCT(AK$4:AK259)</f>
        <v>0.97879818578251099</v>
      </c>
      <c r="AP260" s="16">
        <f>PRODUCT(AM$4:AM259)</f>
        <v>0.96149862230719008</v>
      </c>
      <c r="AQ260" s="16">
        <f t="shared" si="257"/>
        <v>0.93474700339678396</v>
      </c>
      <c r="AR260" s="16">
        <f t="shared" si="258"/>
        <v>2.024761855328655E-2</v>
      </c>
      <c r="AS260" s="16">
        <f t="shared" si="259"/>
        <v>3.7179989124245762E-4</v>
      </c>
      <c r="AT260" s="16">
        <f t="shared" si="260"/>
        <v>4.3787999091494424E-2</v>
      </c>
      <c r="AU260" s="16">
        <f t="shared" si="261"/>
        <v>1.2173789584350656E-3</v>
      </c>
      <c r="AV260" s="16">
        <f t="shared" si="262"/>
        <v>3.799108984128746E-4</v>
      </c>
      <c r="AW260" s="30">
        <f>(SUMPRODUCT(AV$5:AV259,A$5:A259)+SUM(AV$5:AV259)*(Calculations!$B$6/30-0.5)+AV$4*Calculations!$B$6/30/2)/SUM(AV$4:AV259)</f>
        <v>157.90074830598047</v>
      </c>
      <c r="AX260" s="16"/>
      <c r="AY260" s="12"/>
      <c r="AZ260" s="12"/>
    </row>
    <row r="261" spans="1:52" x14ac:dyDescent="0.25">
      <c r="A261">
        <f t="shared" si="250"/>
        <v>257</v>
      </c>
      <c r="B261" t="str">
        <f t="shared" si="274"/>
        <v>June</v>
      </c>
      <c r="C261">
        <f t="shared" ref="C261:C324" si="330">C260+IF(B260="December",1,0)</f>
        <v>2046</v>
      </c>
      <c r="D261">
        <f t="shared" si="276"/>
        <v>204606</v>
      </c>
      <c r="E261">
        <f t="shared" ref="E261:F261" si="331">E249+1</f>
        <v>63</v>
      </c>
      <c r="F261">
        <f t="shared" si="331"/>
        <v>61</v>
      </c>
      <c r="G261" s="12">
        <f>G260*IF($B261="January",1+IF(C261&gt;Personal!$L$18+1,Calculations!$B$22,Calculations!$B$21),1)</f>
        <v>4173.3512463645984</v>
      </c>
      <c r="H261" s="12">
        <f>IF(AND(Career!$F$15="Yes",$E261=62,$E260=61),G261,H260*IF($B261="January",(1+IF(C261&gt;Personal!$L$18+1,Calculations!$C$22,Calculations!$C$21)),1))</f>
        <v>4173.3512463645984</v>
      </c>
      <c r="I261" s="12">
        <f>H261*(1-'Retiree Assumptions'!$F$8)</f>
        <v>3255.2139721643871</v>
      </c>
      <c r="J261" s="12">
        <f>I261/(Calculations!$C$27^($A261-1+Calculations!$B$6/30))</f>
        <v>1685.8502948073638</v>
      </c>
      <c r="K261" s="23">
        <f t="shared" ref="K261:K324" si="332">$AN261*J261</f>
        <v>1609.3374920538836</v>
      </c>
      <c r="L261" s="12">
        <f>L260*IF($B261="January",(1+IF(C261&gt;Personal!$L$18+1,Calculations!$B$22,Calculations!$B$21)),1)</f>
        <v>2295.3431855005288</v>
      </c>
      <c r="M261" s="12">
        <f>IF(AND(Career!$F$15="Yes",$E261=62,$E260=61),L261,M260*IF($B261="January",(1+IF(C261&gt;Personal!$L$18+1,Calculations!$C$22,Calculations!$C$21)),1))</f>
        <v>2295.3431855005288</v>
      </c>
      <c r="N261" s="12">
        <f>M261*(1-'Retiree Assumptions'!$F$10)</f>
        <v>2019.9020032404653</v>
      </c>
      <c r="O261" s="12">
        <f>N261/(Calculations!$C$27^$AW261)/(Calculations!$D$27^($A261-1-$AW261+Calculations!$B$6/30))</f>
        <v>1013.4452468522196</v>
      </c>
      <c r="P261" s="23">
        <f t="shared" ref="P261:P324" si="333">$AT261*O261</f>
        <v>44.74528536248588</v>
      </c>
      <c r="Q261" s="12">
        <f>IF(OR(A261&lt;=360,$E261&lt;70),Q260*IF($B261="January",(1+IF(C261&gt;Personal!$L$18+1,Calculations!$B$22,Calculations!$B$21)),1),0)</f>
        <v>271.26783101369887</v>
      </c>
      <c r="R261" s="12">
        <f>IF(OR(A261&lt;=360,$E261&lt;70),IF(AND(Career!$F$15="Yes",$E261=62,$E260=61),Q261,R260*IF($B261="January",(1+IF(C261&gt;Personal!$L$18+1,Calculations!$C$22,Calculations!$C$21)),1)),0)</f>
        <v>271.26783101369887</v>
      </c>
      <c r="S261" s="12">
        <f>R261*(1-'Retiree Assumptions'!$F$8)</f>
        <v>211.58890819068512</v>
      </c>
      <c r="T261" s="12">
        <f>S261/(Calculations!$C$27^($A261-1+Calculations!$B$6/30))</f>
        <v>109.58026916247863</v>
      </c>
      <c r="U261" s="23">
        <f t="shared" ref="U261:U324" si="334">$AQ261*T261</f>
        <v>102.37360380066106</v>
      </c>
      <c r="W261">
        <f t="shared" si="289"/>
        <v>7</v>
      </c>
      <c r="X261">
        <f t="shared" si="264"/>
        <v>2046</v>
      </c>
      <c r="Y261">
        <f t="shared" si="265"/>
        <v>63</v>
      </c>
      <c r="Z261">
        <f t="shared" si="252"/>
        <v>61</v>
      </c>
      <c r="AA261" s="12">
        <f>S261*12*Subsidy!$I$15/Subsidy!$I$14</f>
        <v>2031.2535186305774</v>
      </c>
      <c r="AB261" s="12">
        <f>SUM(S$5:S261)*Subsidy!$I$15/Subsidy!$I$14</f>
        <v>33796.567504538398</v>
      </c>
      <c r="AC261" s="12">
        <f>N261*Subsidy!$E$15/Subsidy!$E$14</f>
        <v>1615.9216025923724</v>
      </c>
      <c r="AD261" s="12">
        <f t="shared" si="253"/>
        <v>19391.059231108469</v>
      </c>
      <c r="AE261" s="12">
        <f>$AP261*AC261/(Calculations!$D$27^(A261-1+Calculations!$B$6/30))</f>
        <v>740.48887425084456</v>
      </c>
      <c r="AF261" s="12">
        <f>IF(AE261=0,0,SUM(AE261:AE$903)*AC261/AE261)</f>
        <v>457466.2520004735</v>
      </c>
      <c r="AH261" s="164">
        <f>VLOOKUP(E261,Rates2,5)*VLOOKUP(E261,Mort_Imp_Retirees,C261-'Mort Imp Cume'!$C$4+2)</f>
        <v>3.978146993509847E-4</v>
      </c>
      <c r="AI261" s="16">
        <f t="shared" si="254"/>
        <v>0.99960218530064904</v>
      </c>
      <c r="AJ261" s="164">
        <f>VLOOKUP(F261,Rates2,6)*VLOOKUP(F261,Mort_Imp_Survivors,C261-'Mort Imp Cume'!$C$4+2)</f>
        <v>1.5115224236262337E-4</v>
      </c>
      <c r="AK261" s="16">
        <f t="shared" si="255"/>
        <v>0.99984884775763738</v>
      </c>
      <c r="AL261" s="164">
        <f>VLOOKUP(F261,Rates2,7)*VLOOKUP(F261,Mort_Imp_Survivors,C261-'Mort Imp Cume'!$C$4+2)</f>
        <v>1.8597622543432385E-4</v>
      </c>
      <c r="AM261" s="16">
        <f t="shared" si="256"/>
        <v>0.99981402377456563</v>
      </c>
      <c r="AN261" s="108">
        <f>PRODUCT(AI$4:AI260)</f>
        <v>0.95461471105165774</v>
      </c>
      <c r="AO261" s="16">
        <f>PRODUCT(AK$4:AK260)</f>
        <v>0.97865023824190955</v>
      </c>
      <c r="AP261" s="16">
        <f>PRODUCT(AM$4:AM260)</f>
        <v>0.96131980642265302</v>
      </c>
      <c r="AQ261" s="16">
        <f t="shared" si="257"/>
        <v>0.93423391439993653</v>
      </c>
      <c r="AR261" s="16">
        <f t="shared" si="258"/>
        <v>2.0380796651721243E-2</v>
      </c>
      <c r="AS261" s="16">
        <f t="shared" si="259"/>
        <v>3.7159580774977739E-4</v>
      </c>
      <c r="AT261" s="16">
        <f t="shared" si="260"/>
        <v>4.4151655455946529E-2</v>
      </c>
      <c r="AU261" s="16">
        <f t="shared" si="261"/>
        <v>1.2336334923957054E-3</v>
      </c>
      <c r="AV261" s="16">
        <f t="shared" si="262"/>
        <v>3.7975976427304233E-4</v>
      </c>
      <c r="AW261" s="30">
        <f>(SUMPRODUCT(AV$5:AV260,A$5:A260)+SUM(AV$5:AV260)*(Calculations!$B$6/30-0.5)+AV$4*Calculations!$B$6/30/2)/SUM(AV$4:AV260)</f>
        <v>158.72610231742124</v>
      </c>
      <c r="AX261" s="16"/>
      <c r="AY261" s="12"/>
      <c r="AZ261" s="12"/>
    </row>
    <row r="262" spans="1:52" x14ac:dyDescent="0.25">
      <c r="A262">
        <f t="shared" ref="A262:A325" si="335">A261+1</f>
        <v>258</v>
      </c>
      <c r="B262" t="str">
        <f t="shared" si="274"/>
        <v>July</v>
      </c>
      <c r="C262">
        <f t="shared" si="330"/>
        <v>2046</v>
      </c>
      <c r="D262">
        <f t="shared" si="276"/>
        <v>204607</v>
      </c>
      <c r="E262">
        <f t="shared" ref="E262:F262" si="336">E250+1</f>
        <v>63</v>
      </c>
      <c r="F262">
        <f t="shared" si="336"/>
        <v>61</v>
      </c>
      <c r="G262" s="12">
        <f>G261*IF($B262="January",1+IF(C262&gt;Personal!$L$18+1,Calculations!$B$22,Calculations!$B$21),1)</f>
        <v>4173.3512463645984</v>
      </c>
      <c r="H262" s="12">
        <f>IF(AND(Career!$F$15="Yes",$E262=62,$E261=61),G262,H261*IF($B262="January",(1+IF(C262&gt;Personal!$L$18+1,Calculations!$C$22,Calculations!$C$21)),1))</f>
        <v>4173.3512463645984</v>
      </c>
      <c r="I262" s="12">
        <f>H262*(1-'Retiree Assumptions'!$F$8)</f>
        <v>3255.2139721643871</v>
      </c>
      <c r="J262" s="12">
        <f>I262/(Calculations!$C$27^($A262-1+Calculations!$B$6/30))</f>
        <v>1681.5395929588349</v>
      </c>
      <c r="K262" s="23">
        <f t="shared" si="332"/>
        <v>1604.5838515748824</v>
      </c>
      <c r="L262" s="12">
        <f>L261*IF($B262="January",(1+IF(C262&gt;Personal!$L$18+1,Calculations!$B$22,Calculations!$B$21)),1)</f>
        <v>2295.3431855005288</v>
      </c>
      <c r="M262" s="12">
        <f>IF(AND(Career!$F$15="Yes",$E262=62,$E261=61),L262,M261*IF($B262="January",(1+IF(C262&gt;Personal!$L$18+1,Calculations!$C$22,Calculations!$C$21)),1))</f>
        <v>2295.3431855005288</v>
      </c>
      <c r="N262" s="12">
        <f>M262*(1-'Retiree Assumptions'!$F$10)</f>
        <v>2019.9020032404653</v>
      </c>
      <c r="O262" s="12">
        <f>N262/(Calculations!$C$27^$AW262)/(Calculations!$D$27^($A262-1-$AW262+Calculations!$B$6/30))</f>
        <v>1010.7950560551411</v>
      </c>
      <c r="P262" s="23">
        <f t="shared" si="333"/>
        <v>44.995582458703311</v>
      </c>
      <c r="Q262" s="12">
        <f>IF(OR(A262&lt;=360,$E262&lt;70),Q261*IF($B262="January",(1+IF(C262&gt;Personal!$L$18+1,Calculations!$B$22,Calculations!$B$21)),1),0)</f>
        <v>271.26783101369887</v>
      </c>
      <c r="R262" s="12">
        <f>IF(OR(A262&lt;=360,$E262&lt;70),IF(AND(Career!$F$15="Yes",$E262=62,$E261=61),Q262,R261*IF($B262="January",(1+IF(C262&gt;Personal!$L$18+1,Calculations!$C$22,Calculations!$C$21)),1)),0)</f>
        <v>271.26783101369887</v>
      </c>
      <c r="S262" s="12">
        <f>R262*(1-'Retiree Assumptions'!$F$8)</f>
        <v>211.58890819068512</v>
      </c>
      <c r="T262" s="12">
        <f>S262/(Calculations!$C$27^($A262-1+Calculations!$B$6/30))</f>
        <v>109.30007354232424</v>
      </c>
      <c r="U262" s="23">
        <f t="shared" si="334"/>
        <v>102.05578566761633</v>
      </c>
      <c r="W262">
        <f t="shared" si="289"/>
        <v>7</v>
      </c>
      <c r="X262">
        <f t="shared" si="264"/>
        <v>2046</v>
      </c>
      <c r="Y262">
        <f t="shared" si="265"/>
        <v>63</v>
      </c>
      <c r="Z262">
        <f t="shared" ref="Z262:Z325" si="337">F262</f>
        <v>61</v>
      </c>
      <c r="AA262" s="12">
        <f>S262*12*Subsidy!$I$15/Subsidy!$I$14</f>
        <v>2031.2535186305774</v>
      </c>
      <c r="AB262" s="12">
        <f>SUM(S$5:S262)*Subsidy!$I$15/Subsidy!$I$14</f>
        <v>33965.838631090948</v>
      </c>
      <c r="AC262" s="12">
        <f>N262*Subsidy!$E$15/Subsidy!$E$14</f>
        <v>1615.9216025923724</v>
      </c>
      <c r="AD262" s="12">
        <f t="shared" ref="AD262:AD325" si="338">AC262*12</f>
        <v>19391.059231108469</v>
      </c>
      <c r="AE262" s="12">
        <f>$AP262*AC262/(Calculations!$D$27^(A262-1+Calculations!$B$6/30))</f>
        <v>738.21988572954047</v>
      </c>
      <c r="AF262" s="12">
        <f>IF(AE262=0,0,SUM(AE262:AE$903)*AC262/AE262)</f>
        <v>457251.42942961928</v>
      </c>
      <c r="AH262" s="164">
        <f>VLOOKUP(E262,Rates2,5)*VLOOKUP(E262,Mort_Imp_Retirees,C262-'Mort Imp Cume'!$C$4+2)</f>
        <v>3.978146993509847E-4</v>
      </c>
      <c r="AI262" s="16">
        <f t="shared" ref="AI262:AI325" si="339">1-AH262</f>
        <v>0.99960218530064904</v>
      </c>
      <c r="AJ262" s="164">
        <f>VLOOKUP(F262,Rates2,6)*VLOOKUP(F262,Mort_Imp_Survivors,C262-'Mort Imp Cume'!$C$4+2)</f>
        <v>1.5115224236262337E-4</v>
      </c>
      <c r="AK262" s="16">
        <f t="shared" ref="AK262:AK325" si="340">1-AJ262</f>
        <v>0.99984884775763738</v>
      </c>
      <c r="AL262" s="164">
        <f>VLOOKUP(F262,Rates2,7)*VLOOKUP(F262,Mort_Imp_Survivors,C262-'Mort Imp Cume'!$C$4+2)</f>
        <v>1.8597622543432385E-4</v>
      </c>
      <c r="AM262" s="16">
        <f t="shared" ref="AM262:AM325" si="341">1-AL262</f>
        <v>0.99981402377456563</v>
      </c>
      <c r="AN262" s="108">
        <f>PRODUCT(AI$4:AI261)</f>
        <v>0.95423495128738467</v>
      </c>
      <c r="AO262" s="16">
        <f>PRODUCT(AK$4:AK261)</f>
        <v>0.97850231306391056</v>
      </c>
      <c r="AP262" s="16">
        <f>PRODUCT(AM$4:AM261)</f>
        <v>0.96114102379361921</v>
      </c>
      <c r="AQ262" s="16">
        <f t="shared" ref="AQ262:AQ325" si="342">AN262*AO262</f>
        <v>0.93372110704113387</v>
      </c>
      <c r="AR262" s="16">
        <f t="shared" ref="AR262:AR325" si="343">AN262*(1-AO262)</f>
        <v>2.0513844246250756E-2</v>
      </c>
      <c r="AS262" s="16">
        <f t="shared" ref="AS262:AS325" si="344">AQ262*AH262*AK262</f>
        <v>3.7139183627991619E-4</v>
      </c>
      <c r="AT262" s="16">
        <f t="shared" ref="AT262:AT325" si="345">AT261*AM261+AS261</f>
        <v>4.4515040105467932E-2</v>
      </c>
      <c r="AU262" s="16">
        <f t="shared" ref="AU262:AU325" si="346">1-AQ262-AR262-AT262</f>
        <v>1.2500086071474403E-3</v>
      </c>
      <c r="AV262" s="16">
        <f t="shared" ref="AV262:AV325" si="347">AN262*AH262</f>
        <v>3.7960869025659247E-4</v>
      </c>
      <c r="AW262" s="30">
        <f>(SUMPRODUCT(AV$5:AV261,A$5:A261)+SUM(AV$5:AV261)*(Calculations!$B$6/30-0.5)+AV$4*Calculations!$B$6/30/2)/SUM(AV$4:AV261)</f>
        <v>159.54573112052412</v>
      </c>
      <c r="AX262" s="16"/>
      <c r="AY262" s="12"/>
      <c r="AZ262" s="12"/>
    </row>
    <row r="263" spans="1:52" x14ac:dyDescent="0.25">
      <c r="A263">
        <f t="shared" si="335"/>
        <v>259</v>
      </c>
      <c r="B263" t="str">
        <f t="shared" si="274"/>
        <v>August</v>
      </c>
      <c r="C263">
        <f t="shared" si="330"/>
        <v>2046</v>
      </c>
      <c r="D263">
        <f t="shared" si="276"/>
        <v>204608</v>
      </c>
      <c r="E263">
        <f t="shared" ref="E263:F263" si="348">E251+1</f>
        <v>63</v>
      </c>
      <c r="F263">
        <f t="shared" si="348"/>
        <v>61</v>
      </c>
      <c r="G263" s="12">
        <f>G262*IF($B263="January",1+IF(C263&gt;Personal!$L$18+1,Calculations!$B$22,Calculations!$B$21),1)</f>
        <v>4173.3512463645984</v>
      </c>
      <c r="H263" s="12">
        <f>IF(AND(Career!$F$15="Yes",$E263=62,$E262=61),G263,H262*IF($B263="January",(1+IF(C263&gt;Personal!$L$18+1,Calculations!$C$22,Calculations!$C$21)),1))</f>
        <v>4173.3512463645984</v>
      </c>
      <c r="I263" s="12">
        <f>H263*(1-'Retiree Assumptions'!$F$8)</f>
        <v>3255.2139721643871</v>
      </c>
      <c r="J263" s="12">
        <f>I263/(Calculations!$C$27^($A263-1+Calculations!$B$6/30))</f>
        <v>1677.2399135305552</v>
      </c>
      <c r="K263" s="23">
        <f t="shared" si="332"/>
        <v>1599.8442523382653</v>
      </c>
      <c r="L263" s="12">
        <f>L262*IF($B263="January",(1+IF(C263&gt;Personal!$L$18+1,Calculations!$B$22,Calculations!$B$21)),1)</f>
        <v>2295.3431855005288</v>
      </c>
      <c r="M263" s="12">
        <f>IF(AND(Career!$F$15="Yes",$E263=62,$E262=61),L263,M262*IF($B263="January",(1+IF(C263&gt;Personal!$L$18+1,Calculations!$C$22,Calculations!$C$21)),1))</f>
        <v>2295.3431855005288</v>
      </c>
      <c r="N263" s="12">
        <f>M263*(1-'Retiree Assumptions'!$F$10)</f>
        <v>2019.9020032404653</v>
      </c>
      <c r="O263" s="12">
        <f>N263/(Calculations!$C$27^$AW263)/(Calculations!$D$27^($A263-1-$AW263+Calculations!$B$6/30))</f>
        <v>1008.1499799572106</v>
      </c>
      <c r="P263" s="23">
        <f t="shared" si="333"/>
        <v>45.243909251731907</v>
      </c>
      <c r="Q263" s="12">
        <f>IF(OR(A263&lt;=360,$E263&lt;70),Q262*IF($B263="January",(1+IF(C263&gt;Personal!$L$18+1,Calculations!$B$22,Calculations!$B$21)),1),0)</f>
        <v>271.26783101369887</v>
      </c>
      <c r="R263" s="12">
        <f>IF(OR(A263&lt;=360,$E263&lt;70),IF(AND(Career!$F$15="Yes",$E263=62,$E262=61),Q263,R262*IF($B263="January",(1+IF(C263&gt;Personal!$L$18+1,Calculations!$C$22,Calculations!$C$21)),1)),0)</f>
        <v>271.26783101369887</v>
      </c>
      <c r="S263" s="12">
        <f>R263*(1-'Retiree Assumptions'!$F$8)</f>
        <v>211.58890819068512</v>
      </c>
      <c r="T263" s="12">
        <f>S263/(Calculations!$C$27^($A263-1+Calculations!$B$6/30))</f>
        <v>109.02059437948607</v>
      </c>
      <c r="U263" s="23">
        <f t="shared" si="334"/>
        <v>101.73895419873058</v>
      </c>
      <c r="W263">
        <f t="shared" si="289"/>
        <v>7</v>
      </c>
      <c r="X263">
        <f t="shared" ref="X263:X326" si="349">C263</f>
        <v>2046</v>
      </c>
      <c r="Y263">
        <f t="shared" ref="Y263:Y326" si="350">E263</f>
        <v>63</v>
      </c>
      <c r="Z263">
        <f t="shared" si="337"/>
        <v>61</v>
      </c>
      <c r="AA263" s="12">
        <f>S263*12*Subsidy!$I$15/Subsidy!$I$14</f>
        <v>2031.2535186305774</v>
      </c>
      <c r="AB263" s="12">
        <f>SUM(S$5:S263)*Subsidy!$I$15/Subsidy!$I$14</f>
        <v>34135.109757643499</v>
      </c>
      <c r="AC263" s="12">
        <f>N263*Subsidy!$E$15/Subsidy!$E$14</f>
        <v>1615.9216025923724</v>
      </c>
      <c r="AD263" s="12">
        <f t="shared" si="338"/>
        <v>19391.059231108469</v>
      </c>
      <c r="AE263" s="12">
        <f>$AP263*AC263/(Calculations!$D$27^(A263-1+Calculations!$B$6/30))</f>
        <v>735.95784978927963</v>
      </c>
      <c r="AF263" s="12">
        <f>IF(AE263=0,0,SUM(AE263:AE$903)*AC263/AE263)</f>
        <v>457035.94658130995</v>
      </c>
      <c r="AH263" s="164">
        <f>VLOOKUP(E263,Rates2,5)*VLOOKUP(E263,Mort_Imp_Retirees,C263-'Mort Imp Cume'!$C$4+2)</f>
        <v>3.978146993509847E-4</v>
      </c>
      <c r="AI263" s="16">
        <f t="shared" si="339"/>
        <v>0.99960218530064904</v>
      </c>
      <c r="AJ263" s="164">
        <f>VLOOKUP(F263,Rates2,6)*VLOOKUP(F263,Mort_Imp_Survivors,C263-'Mort Imp Cume'!$C$4+2)</f>
        <v>1.5115224236262337E-4</v>
      </c>
      <c r="AK263" s="16">
        <f t="shared" si="340"/>
        <v>0.99984884775763738</v>
      </c>
      <c r="AL263" s="164">
        <f>VLOOKUP(F263,Rates2,7)*VLOOKUP(F263,Mort_Imp_Survivors,C263-'Mort Imp Cume'!$C$4+2)</f>
        <v>1.8597622543432385E-4</v>
      </c>
      <c r="AM263" s="16">
        <f t="shared" si="341"/>
        <v>0.99981402377456563</v>
      </c>
      <c r="AN263" s="108">
        <f>PRODUCT(AI$4:AI262)</f>
        <v>0.95385534259712812</v>
      </c>
      <c r="AO263" s="16">
        <f>PRODUCT(AK$4:AK262)</f>
        <v>0.97835441024513392</v>
      </c>
      <c r="AP263" s="16">
        <f>PRODUCT(AM$4:AM262)</f>
        <v>0.96096227441390392</v>
      </c>
      <c r="AQ263" s="16">
        <f t="shared" si="342"/>
        <v>0.93320858116578342</v>
      </c>
      <c r="AR263" s="16">
        <f t="shared" si="343"/>
        <v>2.0646761431344671E-2</v>
      </c>
      <c r="AS263" s="16">
        <f t="shared" si="344"/>
        <v>3.7118797677138424E-4</v>
      </c>
      <c r="AT263" s="16">
        <f t="shared" si="345"/>
        <v>4.4878153202613978E-2</v>
      </c>
      <c r="AU263" s="16">
        <f t="shared" si="346"/>
        <v>1.2665042002579299E-3</v>
      </c>
      <c r="AV263" s="16">
        <f t="shared" si="347"/>
        <v>3.7945767633960702E-4</v>
      </c>
      <c r="AW263" s="30">
        <f>(SUMPRODUCT(AV$5:AV262,A$5:A262)+SUM(AV$5:AV262)*(Calculations!$B$6/30-0.5)+AV$4*Calculations!$B$6/30/2)/SUM(AV$4:AV262)</f>
        <v>160.35977769750227</v>
      </c>
      <c r="AX263" s="16"/>
      <c r="AY263" s="12"/>
      <c r="AZ263" s="12"/>
    </row>
    <row r="264" spans="1:52" x14ac:dyDescent="0.25">
      <c r="A264">
        <f t="shared" si="335"/>
        <v>260</v>
      </c>
      <c r="B264" t="str">
        <f t="shared" si="274"/>
        <v>September</v>
      </c>
      <c r="C264">
        <f t="shared" si="330"/>
        <v>2046</v>
      </c>
      <c r="D264">
        <f t="shared" si="276"/>
        <v>204609</v>
      </c>
      <c r="E264">
        <f t="shared" ref="E264:F264" si="351">E252+1</f>
        <v>63</v>
      </c>
      <c r="F264">
        <f t="shared" si="351"/>
        <v>61</v>
      </c>
      <c r="G264" s="12">
        <f>G263*IF($B264="January",1+IF(C264&gt;Personal!$L$18+1,Calculations!$B$22,Calculations!$B$21),1)</f>
        <v>4173.3512463645984</v>
      </c>
      <c r="H264" s="12">
        <f>IF(AND(Career!$F$15="Yes",$E264=62,$E263=61),G264,H263*IF($B264="January",(1+IF(C264&gt;Personal!$L$18+1,Calculations!$C$22,Calculations!$C$21)),1))</f>
        <v>4173.3512463645984</v>
      </c>
      <c r="I264" s="12">
        <f>H264*(1-'Retiree Assumptions'!$F$8)</f>
        <v>3255.2139721643871</v>
      </c>
      <c r="J264" s="12">
        <f>I264/(Calculations!$C$27^($A264-1+Calculations!$B$6/30))</f>
        <v>1672.9512283383099</v>
      </c>
      <c r="K264" s="23">
        <f t="shared" si="332"/>
        <v>1595.1186528691901</v>
      </c>
      <c r="L264" s="12">
        <f>L263*IF($B264="January",(1+IF(C264&gt;Personal!$L$18+1,Calculations!$B$22,Calculations!$B$21)),1)</f>
        <v>2295.3431855005288</v>
      </c>
      <c r="M264" s="12">
        <f>IF(AND(Career!$F$15="Yes",$E264=62,$E263=61),L264,M263*IF($B264="January",(1+IF(C264&gt;Personal!$L$18+1,Calculations!$C$22,Calculations!$C$21)),1))</f>
        <v>2295.3431855005288</v>
      </c>
      <c r="N264" s="12">
        <f>M264*(1-'Retiree Assumptions'!$F$10)</f>
        <v>2019.9020032404653</v>
      </c>
      <c r="O264" s="12">
        <f>N264/(Calculations!$C$27^$AW264)/(Calculations!$D$27^($A264-1-$AW264+Calculations!$B$6/30))</f>
        <v>1005.5100595229054</v>
      </c>
      <c r="P264" s="23">
        <f t="shared" si="333"/>
        <v>45.490275484676999</v>
      </c>
      <c r="Q264" s="12">
        <f>IF(OR(A264&lt;=360,$E264&lt;70),Q263*IF($B264="January",(1+IF(C264&gt;Personal!$L$18+1,Calculations!$B$22,Calculations!$B$21)),1),0)</f>
        <v>271.26783101369887</v>
      </c>
      <c r="R264" s="12">
        <f>IF(OR(A264&lt;=360,$E264&lt;70),IF(AND(Career!$F$15="Yes",$E264=62,$E263=61),Q264,R263*IF($B264="January",(1+IF(C264&gt;Personal!$L$18+1,Calculations!$C$22,Calculations!$C$21)),1)),0)</f>
        <v>271.26783101369887</v>
      </c>
      <c r="S264" s="12">
        <f>R264*(1-'Retiree Assumptions'!$F$8)</f>
        <v>211.58890819068512</v>
      </c>
      <c r="T264" s="12">
        <f>S264/(Calculations!$C$27^($A264-1+Calculations!$B$6/30))</f>
        <v>108.74182984199012</v>
      </c>
      <c r="U264" s="23">
        <f t="shared" si="334"/>
        <v>101.42310633091181</v>
      </c>
      <c r="W264">
        <f t="shared" si="289"/>
        <v>7</v>
      </c>
      <c r="X264">
        <f t="shared" si="349"/>
        <v>2046</v>
      </c>
      <c r="Y264">
        <f t="shared" si="350"/>
        <v>63</v>
      </c>
      <c r="Z264">
        <f t="shared" si="337"/>
        <v>61</v>
      </c>
      <c r="AA264" s="12">
        <f>S264*12*Subsidy!$I$15/Subsidy!$I$14</f>
        <v>2031.2535186305774</v>
      </c>
      <c r="AB264" s="12">
        <f>SUM(S$5:S264)*Subsidy!$I$15/Subsidy!$I$14</f>
        <v>34304.380884196042</v>
      </c>
      <c r="AC264" s="12">
        <f>N264*Subsidy!$E$15/Subsidy!$E$14</f>
        <v>1615.9216025923724</v>
      </c>
      <c r="AD264" s="12">
        <f t="shared" si="338"/>
        <v>19391.059231108469</v>
      </c>
      <c r="AE264" s="12">
        <f>$AP264*AC264/(Calculations!$D$27^(A264-1+Calculations!$B$6/30))</f>
        <v>733.7027451261273</v>
      </c>
      <c r="AF264" s="12">
        <f>IF(AE264=0,0,SUM(AE264:AE$903)*AC264/AE264)</f>
        <v>456819.80142612057</v>
      </c>
      <c r="AH264" s="164">
        <f>VLOOKUP(E264,Rates2,5)*VLOOKUP(E264,Mort_Imp_Retirees,C264-'Mort Imp Cume'!$C$4+2)</f>
        <v>3.978146993509847E-4</v>
      </c>
      <c r="AI264" s="16">
        <f t="shared" si="339"/>
        <v>0.99960218530064904</v>
      </c>
      <c r="AJ264" s="164">
        <f>VLOOKUP(F264,Rates2,6)*VLOOKUP(F264,Mort_Imp_Survivors,C264-'Mort Imp Cume'!$C$4+2)</f>
        <v>1.5115224236262337E-4</v>
      </c>
      <c r="AK264" s="16">
        <f t="shared" si="340"/>
        <v>0.99984884775763738</v>
      </c>
      <c r="AL264" s="164">
        <f>VLOOKUP(F264,Rates2,7)*VLOOKUP(F264,Mort_Imp_Survivors,C264-'Mort Imp Cume'!$C$4+2)</f>
        <v>1.8597622543432385E-4</v>
      </c>
      <c r="AM264" s="16">
        <f t="shared" si="341"/>
        <v>0.99981402377456563</v>
      </c>
      <c r="AN264" s="108">
        <f>PRODUCT(AI$4:AI263)</f>
        <v>0.9534758849207885</v>
      </c>
      <c r="AO264" s="16">
        <f>PRODUCT(AK$4:AK263)</f>
        <v>0.97820652978220002</v>
      </c>
      <c r="AP264" s="16">
        <f>PRODUCT(AM$4:AM263)</f>
        <v>0.96078355827732365</v>
      </c>
      <c r="AQ264" s="16">
        <f t="shared" si="342"/>
        <v>0.93269633661937679</v>
      </c>
      <c r="AR264" s="16">
        <f t="shared" si="343"/>
        <v>2.0779548301411686E-2</v>
      </c>
      <c r="AS264" s="16">
        <f t="shared" si="344"/>
        <v>3.7098422916272491E-4</v>
      </c>
      <c r="AT264" s="16">
        <f t="shared" si="345"/>
        <v>4.5240994909848273E-2</v>
      </c>
      <c r="AU264" s="16">
        <f t="shared" si="346"/>
        <v>1.2831201693632582E-3</v>
      </c>
      <c r="AV264" s="16">
        <f t="shared" si="347"/>
        <v>3.7930672249817754E-4</v>
      </c>
      <c r="AW264" s="30">
        <f>(SUMPRODUCT(AV$5:AV263,A$5:A263)+SUM(AV$5:AV263)*(Calculations!$B$6/30-0.5)+AV$4*Calculations!$B$6/30/2)/SUM(AV$4:AV263)</f>
        <v>161.16838025388938</v>
      </c>
      <c r="AX264" s="16"/>
      <c r="AY264" s="12"/>
      <c r="AZ264" s="12"/>
    </row>
    <row r="265" spans="1:52" x14ac:dyDescent="0.25">
      <c r="A265">
        <f t="shared" si="335"/>
        <v>261</v>
      </c>
      <c r="B265" t="str">
        <f t="shared" si="274"/>
        <v>October</v>
      </c>
      <c r="C265">
        <f t="shared" si="330"/>
        <v>2046</v>
      </c>
      <c r="D265">
        <f t="shared" si="276"/>
        <v>204610</v>
      </c>
      <c r="E265">
        <f t="shared" ref="E265:F265" si="352">E253+1</f>
        <v>63</v>
      </c>
      <c r="F265">
        <f t="shared" si="352"/>
        <v>61</v>
      </c>
      <c r="G265" s="12">
        <f>G264*IF($B265="January",1+IF(C265&gt;Personal!$L$18+1,Calculations!$B$22,Calculations!$B$21),1)</f>
        <v>4173.3512463645984</v>
      </c>
      <c r="H265" s="12">
        <f>IF(AND(Career!$F$15="Yes",$E265=62,$E264=61),G265,H264*IF($B265="January",(1+IF(C265&gt;Personal!$L$18+1,Calculations!$C$22,Calculations!$C$21)),1))</f>
        <v>4173.3512463645984</v>
      </c>
      <c r="I265" s="12">
        <f>H265*(1-'Retiree Assumptions'!$F$8)</f>
        <v>3255.2139721643871</v>
      </c>
      <c r="J265" s="12">
        <f>I265/(Calculations!$C$27^($A265-1+Calculations!$B$6/30))</f>
        <v>1668.6735092699503</v>
      </c>
      <c r="K265" s="23">
        <f t="shared" si="332"/>
        <v>1590.4070118153227</v>
      </c>
      <c r="L265" s="12">
        <f>L264*IF($B265="January",(1+IF(C265&gt;Personal!$L$18+1,Calculations!$B$22,Calculations!$B$21)),1)</f>
        <v>2295.3431855005288</v>
      </c>
      <c r="M265" s="12">
        <f>IF(AND(Career!$F$15="Yes",$E265=62,$E264=61),L265,M264*IF($B265="January",(1+IF(C265&gt;Personal!$L$18+1,Calculations!$C$22,Calculations!$C$21)),1))</f>
        <v>2295.3431855005288</v>
      </c>
      <c r="N265" s="12">
        <f>M265*(1-'Retiree Assumptions'!$F$10)</f>
        <v>2019.9020032404653</v>
      </c>
      <c r="O265" s="12">
        <f>N265/(Calculations!$C$27^$AW265)/(Calculations!$D$27^($A265-1-$AW265+Calculations!$B$6/30))</f>
        <v>1002.8753337478416</v>
      </c>
      <c r="P265" s="23">
        <f t="shared" si="333"/>
        <v>45.734690860129227</v>
      </c>
      <c r="Q265" s="12">
        <f>IF(OR(A265&lt;=360,$E265&lt;70),Q264*IF($B265="January",(1+IF(C265&gt;Personal!$L$18+1,Calculations!$B$22,Calculations!$B$21)),1),0)</f>
        <v>271.26783101369887</v>
      </c>
      <c r="R265" s="12">
        <f>IF(OR(A265&lt;=360,$E265&lt;70),IF(AND(Career!$F$15="Yes",$E265=62,$E264=61),Q265,R264*IF($B265="January",(1+IF(C265&gt;Personal!$L$18+1,Calculations!$C$22,Calculations!$C$21)),1)),0)</f>
        <v>271.26783101369887</v>
      </c>
      <c r="S265" s="12">
        <f>R265*(1-'Retiree Assumptions'!$F$8)</f>
        <v>211.58890819068512</v>
      </c>
      <c r="T265" s="12">
        <f>S265/(Calculations!$C$27^($A265-1+Calculations!$B$6/30))</f>
        <v>108.46377810254674</v>
      </c>
      <c r="U265" s="23">
        <f t="shared" si="334"/>
        <v>101.10823901057742</v>
      </c>
      <c r="W265">
        <f t="shared" si="289"/>
        <v>7</v>
      </c>
      <c r="X265">
        <f t="shared" si="349"/>
        <v>2046</v>
      </c>
      <c r="Y265">
        <f t="shared" si="350"/>
        <v>63</v>
      </c>
      <c r="Z265">
        <f t="shared" si="337"/>
        <v>61</v>
      </c>
      <c r="AA265" s="12">
        <f>S265*12*Subsidy!$I$15/Subsidy!$I$14</f>
        <v>2031.2535186305774</v>
      </c>
      <c r="AB265" s="12">
        <f>SUM(S$5:S265)*Subsidy!$I$15/Subsidy!$I$14</f>
        <v>34473.652010748592</v>
      </c>
      <c r="AC265" s="12">
        <f>N265*Subsidy!$E$15/Subsidy!$E$14</f>
        <v>1615.9216025923724</v>
      </c>
      <c r="AD265" s="12">
        <f t="shared" si="338"/>
        <v>19391.059231108469</v>
      </c>
      <c r="AE265" s="12">
        <f>$AP265*AC265/(Calculations!$D$27^(A265-1+Calculations!$B$6/30))</f>
        <v>731.45455050142778</v>
      </c>
      <c r="AF265" s="12">
        <f>IF(AE265=0,0,SUM(AE265:AE$903)*AC265/AE265)</f>
        <v>456602.99192838836</v>
      </c>
      <c r="AH265" s="164">
        <f>VLOOKUP(E265,Rates2,5)*VLOOKUP(E265,Mort_Imp_Retirees,C265-'Mort Imp Cume'!$C$4+2)</f>
        <v>3.978146993509847E-4</v>
      </c>
      <c r="AI265" s="16">
        <f t="shared" si="339"/>
        <v>0.99960218530064904</v>
      </c>
      <c r="AJ265" s="164">
        <f>VLOOKUP(F265,Rates2,6)*VLOOKUP(F265,Mort_Imp_Survivors,C265-'Mort Imp Cume'!$C$4+2)</f>
        <v>1.5115224236262337E-4</v>
      </c>
      <c r="AK265" s="16">
        <f t="shared" si="340"/>
        <v>0.99984884775763738</v>
      </c>
      <c r="AL265" s="164">
        <f>VLOOKUP(F265,Rates2,7)*VLOOKUP(F265,Mort_Imp_Survivors,C265-'Mort Imp Cume'!$C$4+2)</f>
        <v>1.8597622543432385E-4</v>
      </c>
      <c r="AM265" s="16">
        <f t="shared" si="341"/>
        <v>0.99981402377456563</v>
      </c>
      <c r="AN265" s="108">
        <f>PRODUCT(AI$4:AI264)</f>
        <v>0.9530965781982903</v>
      </c>
      <c r="AO265" s="16">
        <f>PRODUCT(AK$4:AK264)</f>
        <v>0.97805867167172966</v>
      </c>
      <c r="AP265" s="16">
        <f>PRODUCT(AM$4:AM264)</f>
        <v>0.96060487537769579</v>
      </c>
      <c r="AQ265" s="16">
        <f t="shared" si="342"/>
        <v>0.93218437324749059</v>
      </c>
      <c r="AR265" s="16">
        <f t="shared" si="343"/>
        <v>2.0912204950799672E-2</v>
      </c>
      <c r="AS265" s="16">
        <f t="shared" si="344"/>
        <v>3.7078059339251576E-4</v>
      </c>
      <c r="AT265" s="16">
        <f t="shared" si="345"/>
        <v>4.5603565389542772E-2</v>
      </c>
      <c r="AU265" s="16">
        <f t="shared" si="346"/>
        <v>1.2998564121669623E-3</v>
      </c>
      <c r="AV265" s="16">
        <f t="shared" si="347"/>
        <v>3.7915582870840512E-4</v>
      </c>
      <c r="AW265" s="30">
        <f>(SUMPRODUCT(AV$5:AV264,A$5:A264)+SUM(AV$5:AV264)*(Calculations!$B$6/30-0.5)+AV$4*Calculations!$B$6/30/2)/SUM(AV$4:AV264)</f>
        <v>161.9716724163593</v>
      </c>
      <c r="AX265" s="16"/>
      <c r="AY265" s="12"/>
      <c r="AZ265" s="12"/>
    </row>
    <row r="266" spans="1:52" x14ac:dyDescent="0.25">
      <c r="A266">
        <f t="shared" si="335"/>
        <v>262</v>
      </c>
      <c r="B266" t="str">
        <f t="shared" si="274"/>
        <v>November</v>
      </c>
      <c r="C266">
        <f t="shared" si="330"/>
        <v>2046</v>
      </c>
      <c r="D266">
        <f t="shared" si="276"/>
        <v>204611</v>
      </c>
      <c r="E266">
        <f t="shared" ref="E266:F266" si="353">E254+1</f>
        <v>63</v>
      </c>
      <c r="F266">
        <f t="shared" si="353"/>
        <v>61</v>
      </c>
      <c r="G266" s="12">
        <f>G265*IF($B266="January",1+IF(C266&gt;Personal!$L$18+1,Calculations!$B$22,Calculations!$B$21),1)</f>
        <v>4173.3512463645984</v>
      </c>
      <c r="H266" s="12">
        <f>IF(AND(Career!$F$15="Yes",$E266=62,$E265=61),G266,H265*IF($B266="January",(1+IF(C266&gt;Personal!$L$18+1,Calculations!$C$22,Calculations!$C$21)),1))</f>
        <v>4173.3512463645984</v>
      </c>
      <c r="I266" s="12">
        <f>H266*(1-'Retiree Assumptions'!$F$8)</f>
        <v>3255.2139721643871</v>
      </c>
      <c r="J266" s="12">
        <f>I266/(Calculations!$C$27^($A266-1+Calculations!$B$6/30))</f>
        <v>1664.4067282852109</v>
      </c>
      <c r="K266" s="23">
        <f t="shared" si="332"/>
        <v>1585.7092879464751</v>
      </c>
      <c r="L266" s="12">
        <f>L265*IF($B266="January",(1+IF(C266&gt;Personal!$L$18+1,Calculations!$B$22,Calculations!$B$21)),1)</f>
        <v>2295.3431855005288</v>
      </c>
      <c r="M266" s="12">
        <f>IF(AND(Career!$F$15="Yes",$E266=62,$E265=61),L266,M265*IF($B266="January",(1+IF(C266&gt;Personal!$L$18+1,Calculations!$C$22,Calculations!$C$21)),1))</f>
        <v>2295.3431855005288</v>
      </c>
      <c r="N266" s="12">
        <f>M266*(1-'Retiree Assumptions'!$F$10)</f>
        <v>2019.9020032404653</v>
      </c>
      <c r="O266" s="12">
        <f>N266/(Calculations!$C$27^$AW266)/(Calculations!$D$27^($A266-1-$AW266+Calculations!$B$6/30))</f>
        <v>1000.2458397412628</v>
      </c>
      <c r="P266" s="23">
        <f t="shared" si="333"/>
        <v>45.977165040288121</v>
      </c>
      <c r="Q266" s="12">
        <f>IF(OR(A266&lt;=360,$E266&lt;70),Q265*IF($B266="January",(1+IF(C266&gt;Personal!$L$18+1,Calculations!$B$22,Calculations!$B$21)),1),0)</f>
        <v>271.26783101369887</v>
      </c>
      <c r="R266" s="12">
        <f>IF(OR(A266&lt;=360,$E266&lt;70),IF(AND(Career!$F$15="Yes",$E266=62,$E265=61),Q266,R265*IF($B266="January",(1+IF(C266&gt;Personal!$L$18+1,Calculations!$C$22,Calculations!$C$21)),1)),0)</f>
        <v>271.26783101369887</v>
      </c>
      <c r="S266" s="12">
        <f>R266*(1-'Retiree Assumptions'!$F$8)</f>
        <v>211.58890819068512</v>
      </c>
      <c r="T266" s="12">
        <f>S266/(Calculations!$C$27^($A266-1+Calculations!$B$6/30))</f>
        <v>108.18643733853868</v>
      </c>
      <c r="U266" s="23">
        <f t="shared" si="334"/>
        <v>100.7943491936247</v>
      </c>
      <c r="W266">
        <f t="shared" si="289"/>
        <v>7</v>
      </c>
      <c r="X266">
        <f t="shared" si="349"/>
        <v>2046</v>
      </c>
      <c r="Y266">
        <f t="shared" si="350"/>
        <v>63</v>
      </c>
      <c r="Z266">
        <f t="shared" si="337"/>
        <v>61</v>
      </c>
      <c r="AA266" s="12">
        <f>S266*12*Subsidy!$I$15/Subsidy!$I$14</f>
        <v>2031.2535186305774</v>
      </c>
      <c r="AB266" s="12">
        <f>SUM(S$5:S266)*Subsidy!$I$15/Subsidy!$I$14</f>
        <v>34642.923137301143</v>
      </c>
      <c r="AC266" s="12">
        <f>N266*Subsidy!$E$15/Subsidy!$E$14</f>
        <v>1615.9216025923724</v>
      </c>
      <c r="AD266" s="12">
        <f t="shared" si="338"/>
        <v>19391.059231108469</v>
      </c>
      <c r="AE266" s="12">
        <f>$AP266*AC266/(Calculations!$D$27^(A266-1+Calculations!$B$6/30))</f>
        <v>729.21324474160451</v>
      </c>
      <c r="AF266" s="12">
        <f>IF(AE266=0,0,SUM(AE266:AE$903)*AC266/AE266)</f>
        <v>456385.51604619389</v>
      </c>
      <c r="AH266" s="164">
        <f>VLOOKUP(E266,Rates2,5)*VLOOKUP(E266,Mort_Imp_Retirees,C266-'Mort Imp Cume'!$C$4+2)</f>
        <v>3.978146993509847E-4</v>
      </c>
      <c r="AI266" s="16">
        <f t="shared" si="339"/>
        <v>0.99960218530064904</v>
      </c>
      <c r="AJ266" s="164">
        <f>VLOOKUP(F266,Rates2,6)*VLOOKUP(F266,Mort_Imp_Survivors,C266-'Mort Imp Cume'!$C$4+2)</f>
        <v>1.5115224236262337E-4</v>
      </c>
      <c r="AK266" s="16">
        <f t="shared" si="340"/>
        <v>0.99984884775763738</v>
      </c>
      <c r="AL266" s="164">
        <f>VLOOKUP(F266,Rates2,7)*VLOOKUP(F266,Mort_Imp_Survivors,C266-'Mort Imp Cume'!$C$4+2)</f>
        <v>1.8597622543432385E-4</v>
      </c>
      <c r="AM266" s="16">
        <f t="shared" si="341"/>
        <v>0.99981402377456563</v>
      </c>
      <c r="AN266" s="108">
        <f>PRODUCT(AI$4:AI265)</f>
        <v>0.9527174223695819</v>
      </c>
      <c r="AO266" s="16">
        <f>PRODUCT(AK$4:AK265)</f>
        <v>0.97791083591034422</v>
      </c>
      <c r="AP266" s="16">
        <f>PRODUCT(AM$4:AM265)</f>
        <v>0.96042622570883918</v>
      </c>
      <c r="AQ266" s="16">
        <f t="shared" si="342"/>
        <v>0.9316726908957863</v>
      </c>
      <c r="AR266" s="16">
        <f t="shared" si="343"/>
        <v>2.1044731473795583E-2</v>
      </c>
      <c r="AS266" s="16">
        <f t="shared" si="344"/>
        <v>3.7057706939936784E-4</v>
      </c>
      <c r="AT266" s="16">
        <f t="shared" si="345"/>
        <v>4.5965864803977789E-2</v>
      </c>
      <c r="AU266" s="16">
        <f t="shared" si="346"/>
        <v>1.3167128264403236E-3</v>
      </c>
      <c r="AV266" s="16">
        <f t="shared" si="347"/>
        <v>3.7900499494640034E-4</v>
      </c>
      <c r="AW266" s="30">
        <f>(SUMPRODUCT(AV$5:AV265,A$5:A265)+SUM(AV$5:AV265)*(Calculations!$B$6/30-0.5)+AV$4*Calculations!$B$6/30/2)/SUM(AV$4:AV265)</f>
        <v>162.76978342079531</v>
      </c>
      <c r="AX266" s="16"/>
      <c r="AY266" s="12"/>
      <c r="AZ266" s="12"/>
    </row>
    <row r="267" spans="1:52" x14ac:dyDescent="0.25">
      <c r="A267">
        <f t="shared" si="335"/>
        <v>263</v>
      </c>
      <c r="B267" t="str">
        <f t="shared" si="274"/>
        <v>December</v>
      </c>
      <c r="C267">
        <f t="shared" si="330"/>
        <v>2046</v>
      </c>
      <c r="D267">
        <f t="shared" si="276"/>
        <v>204612</v>
      </c>
      <c r="E267">
        <f t="shared" ref="E267:F267" si="354">E255+1</f>
        <v>63</v>
      </c>
      <c r="F267">
        <f t="shared" si="354"/>
        <v>61</v>
      </c>
      <c r="G267" s="12">
        <f>G266*IF($B267="January",1+IF(C267&gt;Personal!$L$18+1,Calculations!$B$22,Calculations!$B$21),1)</f>
        <v>4173.3512463645984</v>
      </c>
      <c r="H267" s="12">
        <f>IF(AND(Career!$F$15="Yes",$E267=62,$E266=61),G267,H266*IF($B267="January",(1+IF(C267&gt;Personal!$L$18+1,Calculations!$C$22,Calculations!$C$21)),1))</f>
        <v>4173.3512463645984</v>
      </c>
      <c r="I267" s="12">
        <f>H267*(1-'Retiree Assumptions'!$F$8)</f>
        <v>3255.2139721643871</v>
      </c>
      <c r="J267" s="12">
        <f>I267/(Calculations!$C$27^($A267-1+Calculations!$B$6/30))</f>
        <v>1660.1508574155243</v>
      </c>
      <c r="K267" s="23">
        <f t="shared" si="332"/>
        <v>1581.0254401542447</v>
      </c>
      <c r="L267" s="12">
        <f>L266*IF($B267="January",(1+IF(C267&gt;Personal!$L$18+1,Calculations!$B$22,Calculations!$B$21)),1)</f>
        <v>2295.3431855005288</v>
      </c>
      <c r="M267" s="12">
        <f>IF(AND(Career!$F$15="Yes",$E267=62,$E266=61),L267,M266*IF($B267="January",(1+IF(C267&gt;Personal!$L$18+1,Calculations!$C$22,Calculations!$C$21)),1))</f>
        <v>2295.3431855005288</v>
      </c>
      <c r="N267" s="12">
        <f>M267*(1-'Retiree Assumptions'!$F$10)</f>
        <v>2019.9020032404653</v>
      </c>
      <c r="O267" s="12">
        <f>N267/(Calculations!$C$27^$AW267)/(Calculations!$D$27^($A267-1-$AW267+Calculations!$B$6/30))</f>
        <v>997.62161280451778</v>
      </c>
      <c r="P267" s="23">
        <f t="shared" si="333"/>
        <v>46.217707647087202</v>
      </c>
      <c r="Q267" s="12">
        <f>IF(OR(A267&lt;=360,$E267&lt;70),Q266*IF($B267="January",(1+IF(C267&gt;Personal!$L$18+1,Calculations!$B$22,Calculations!$B$21)),1),0)</f>
        <v>271.26783101369887</v>
      </c>
      <c r="R267" s="12">
        <f>IF(OR(A267&lt;=360,$E267&lt;70),IF(AND(Career!$F$15="Yes",$E267=62,$E266=61),Q267,R266*IF($B267="January",(1+IF(C267&gt;Personal!$L$18+1,Calculations!$C$22,Calculations!$C$21)),1)),0)</f>
        <v>271.26783101369887</v>
      </c>
      <c r="S267" s="12">
        <f>R267*(1-'Retiree Assumptions'!$F$8)</f>
        <v>211.58890819068512</v>
      </c>
      <c r="T267" s="12">
        <f>S267/(Calculations!$C$27^($A267-1+Calculations!$B$6/30))</f>
        <v>107.90980573200906</v>
      </c>
      <c r="U267" s="23">
        <f t="shared" si="334"/>
        <v>100.48143384540124</v>
      </c>
      <c r="W267">
        <f t="shared" si="289"/>
        <v>7</v>
      </c>
      <c r="X267">
        <f t="shared" si="349"/>
        <v>2046</v>
      </c>
      <c r="Y267">
        <f t="shared" si="350"/>
        <v>63</v>
      </c>
      <c r="Z267">
        <f t="shared" si="337"/>
        <v>61</v>
      </c>
      <c r="AA267" s="12">
        <f>S267*12*Subsidy!$I$15/Subsidy!$I$14</f>
        <v>2031.2535186305774</v>
      </c>
      <c r="AB267" s="12">
        <f>SUM(S$5:S267)*Subsidy!$I$15/Subsidy!$I$14</f>
        <v>34812.194263853693</v>
      </c>
      <c r="AC267" s="12">
        <f>N267*Subsidy!$E$15/Subsidy!$E$14</f>
        <v>1615.9216025923724</v>
      </c>
      <c r="AD267" s="12">
        <f t="shared" si="338"/>
        <v>19391.059231108469</v>
      </c>
      <c r="AE267" s="12">
        <f>$AP267*AC267/(Calculations!$D$27^(A267-1+Calculations!$B$6/30))</f>
        <v>726.97880673796078</v>
      </c>
      <c r="AF267" s="12">
        <f>IF(AE267=0,0,SUM(AE267:AE$903)*AC267/AE267)</f>
        <v>456167.37173134118</v>
      </c>
      <c r="AH267" s="164">
        <f>VLOOKUP(E267,Rates2,5)*VLOOKUP(E267,Mort_Imp_Retirees,C267-'Mort Imp Cume'!$C$4+2)</f>
        <v>3.978146993509847E-4</v>
      </c>
      <c r="AI267" s="16">
        <f t="shared" si="339"/>
        <v>0.99960218530064904</v>
      </c>
      <c r="AJ267" s="164">
        <f>VLOOKUP(F267,Rates2,6)*VLOOKUP(F267,Mort_Imp_Survivors,C267-'Mort Imp Cume'!$C$4+2)</f>
        <v>1.5115224236262337E-4</v>
      </c>
      <c r="AK267" s="16">
        <f t="shared" si="340"/>
        <v>0.99984884775763738</v>
      </c>
      <c r="AL267" s="164">
        <f>VLOOKUP(F267,Rates2,7)*VLOOKUP(F267,Mort_Imp_Survivors,C267-'Mort Imp Cume'!$C$4+2)</f>
        <v>1.8597622543432385E-4</v>
      </c>
      <c r="AM267" s="16">
        <f t="shared" si="341"/>
        <v>0.99981402377456563</v>
      </c>
      <c r="AN267" s="108">
        <f>PRODUCT(AI$4:AI266)</f>
        <v>0.95233841737463554</v>
      </c>
      <c r="AO267" s="16">
        <f>PRODUCT(AK$4:AK266)</f>
        <v>0.97776302249466562</v>
      </c>
      <c r="AP267" s="16">
        <f>PRODUCT(AM$4:AM266)</f>
        <v>0.96024760926457364</v>
      </c>
      <c r="AQ267" s="16">
        <f t="shared" si="342"/>
        <v>0.93116128941000997</v>
      </c>
      <c r="AR267" s="16">
        <f t="shared" si="343"/>
        <v>2.1177127964625512E-2</v>
      </c>
      <c r="AS267" s="16">
        <f t="shared" si="344"/>
        <v>3.7037365712192606E-4</v>
      </c>
      <c r="AT267" s="16">
        <f t="shared" si="345"/>
        <v>4.6327893315342081E-2</v>
      </c>
      <c r="AU267" s="16">
        <f t="shared" si="346"/>
        <v>1.3336893100224373E-3</v>
      </c>
      <c r="AV267" s="16">
        <f t="shared" si="347"/>
        <v>3.7885422118828321E-4</v>
      </c>
      <c r="AW267" s="30">
        <f>(SUMPRODUCT(AV$5:AV266,A$5:A266)+SUM(AV$5:AV266)*(Calculations!$B$6/30-0.5)+AV$4*Calculations!$B$6/30/2)/SUM(AV$4:AV266)</f>
        <v>163.56283829116572</v>
      </c>
      <c r="AX267" s="16"/>
      <c r="AY267" s="12"/>
      <c r="AZ267" s="12"/>
    </row>
    <row r="268" spans="1:52" x14ac:dyDescent="0.25">
      <c r="A268">
        <f t="shared" si="335"/>
        <v>264</v>
      </c>
      <c r="B268" t="str">
        <f t="shared" si="274"/>
        <v>January</v>
      </c>
      <c r="C268">
        <f t="shared" si="330"/>
        <v>2047</v>
      </c>
      <c r="D268">
        <f t="shared" si="276"/>
        <v>204701</v>
      </c>
      <c r="E268">
        <f t="shared" ref="E268:F268" si="355">E256+1</f>
        <v>64</v>
      </c>
      <c r="F268">
        <f t="shared" si="355"/>
        <v>62</v>
      </c>
      <c r="G268" s="12">
        <f>G267*IF($B268="January",1+IF(C268&gt;Personal!$L$18+1,Calculations!$B$22,Calculations!$B$21),1)</f>
        <v>4277.685027523713</v>
      </c>
      <c r="H268" s="12">
        <f>IF(AND(Career!$F$15="Yes",$E268=62,$E267=61),G268,H267*IF($B268="January",(1+IF(C268&gt;Personal!$L$18+1,Calculations!$C$22,Calculations!$C$21)),1))</f>
        <v>4277.685027523713</v>
      </c>
      <c r="I268" s="12">
        <f>H268*(1-'Retiree Assumptions'!$F$8)</f>
        <v>3336.5943214684962</v>
      </c>
      <c r="J268" s="12">
        <f>I268/(Calculations!$C$27^($A268-1+Calculations!$B$6/30))</f>
        <v>1697.3035154829347</v>
      </c>
      <c r="K268" s="23">
        <f t="shared" si="332"/>
        <v>1615.764313137945</v>
      </c>
      <c r="L268" s="12">
        <f>L267*IF($B268="January",(1+IF(C268&gt;Personal!$L$18+1,Calculations!$B$22,Calculations!$B$21)),1)</f>
        <v>2352.7267651380416</v>
      </c>
      <c r="M268" s="12">
        <f>IF(AND(Career!$F$15="Yes",$E268=62,$E267=61),L268,M267*IF($B268="January",(1+IF(C268&gt;Personal!$L$18+1,Calculations!$C$22,Calculations!$C$21)),1))</f>
        <v>2352.7267651380416</v>
      </c>
      <c r="N268" s="12">
        <f>M268*(1-'Retiree Assumptions'!$F$10)</f>
        <v>2070.3995533214766</v>
      </c>
      <c r="O268" s="12">
        <f>N268/(Calculations!$C$27^$AW268)/(Calculations!$D$27^($A268-1-$AW268+Calculations!$B$6/30))</f>
        <v>1019.8777536683889</v>
      </c>
      <c r="P268" s="23">
        <f t="shared" si="333"/>
        <v>47.617736468878114</v>
      </c>
      <c r="Q268" s="12">
        <f>IF(OR(A268&lt;=360,$E268&lt;70),Q267*IF($B268="January",(1+IF(C268&gt;Personal!$L$18+1,Calculations!$B$22,Calculations!$B$21)),1),0)</f>
        <v>278.04952678904129</v>
      </c>
      <c r="R268" s="12">
        <f>IF(OR(A268&lt;=360,$E268&lt;70),IF(AND(Career!$F$15="Yes",$E268=62,$E267=61),Q268,R267*IF($B268="January",(1+IF(C268&gt;Personal!$L$18+1,Calculations!$C$22,Calculations!$C$21)),1)),0)</f>
        <v>278.04952678904129</v>
      </c>
      <c r="S268" s="12">
        <f>R268*(1-'Retiree Assumptions'!$F$8)</f>
        <v>216.8786308954522</v>
      </c>
      <c r="T268" s="12">
        <f>S268/(Calculations!$C$27^($A268-1+Calculations!$B$6/30))</f>
        <v>110.32472850639073</v>
      </c>
      <c r="U268" s="23">
        <f t="shared" si="334"/>
        <v>102.67372718919263</v>
      </c>
      <c r="W268">
        <f t="shared" si="289"/>
        <v>7</v>
      </c>
      <c r="X268">
        <f t="shared" si="349"/>
        <v>2047</v>
      </c>
      <c r="Y268">
        <f t="shared" si="350"/>
        <v>64</v>
      </c>
      <c r="Z268">
        <f t="shared" si="337"/>
        <v>62</v>
      </c>
      <c r="AA268" s="12">
        <f>S268*12*Subsidy!$I$15/Subsidy!$I$14</f>
        <v>2082.0348565963409</v>
      </c>
      <c r="AB268" s="12">
        <f>SUM(S$5:S268)*Subsidy!$I$15/Subsidy!$I$14</f>
        <v>34985.697168570056</v>
      </c>
      <c r="AC268" s="12">
        <f>N268*Subsidy!$E$15/Subsidy!$E$14</f>
        <v>1656.3196426571812</v>
      </c>
      <c r="AD268" s="12">
        <f t="shared" si="338"/>
        <v>19875.835711886175</v>
      </c>
      <c r="AE268" s="12">
        <f>$AP268*AC268/(Calculations!$D$27^(A268-1+Calculations!$B$6/30))</f>
        <v>742.86999583264139</v>
      </c>
      <c r="AF268" s="12">
        <f>IF(AE268=0,0,SUM(AE268:AE$903)*AC268/AE268)</f>
        <v>455948.55692933989</v>
      </c>
      <c r="AH268" s="164">
        <f>VLOOKUP(E268,Rates2,5)*VLOOKUP(E268,Mort_Imp_Retirees,C268-'Mort Imp Cume'!$C$4+2)</f>
        <v>4.4572312099082893E-4</v>
      </c>
      <c r="AI268" s="16">
        <f t="shared" si="339"/>
        <v>0.99955427687900922</v>
      </c>
      <c r="AJ268" s="164">
        <f>VLOOKUP(F268,Rates2,6)*VLOOKUP(F268,Mort_Imp_Survivors,C268-'Mort Imp Cume'!$C$4+2)</f>
        <v>1.62279356029743E-4</v>
      </c>
      <c r="AK268" s="16">
        <f t="shared" si="340"/>
        <v>0.99983772064397025</v>
      </c>
      <c r="AL268" s="164">
        <f>VLOOKUP(F268,Rates2,7)*VLOOKUP(F268,Mort_Imp_Survivors,C268-'Mort Imp Cume'!$C$4+2)</f>
        <v>1.9768691723499822E-4</v>
      </c>
      <c r="AM268" s="16">
        <f t="shared" si="341"/>
        <v>0.99980231308276502</v>
      </c>
      <c r="AN268" s="108">
        <f>PRODUCT(AI$4:AI267)</f>
        <v>0.95195956315344732</v>
      </c>
      <c r="AO268" s="16">
        <f>PRODUCT(AK$4:AK267)</f>
        <v>0.97761523142131634</v>
      </c>
      <c r="AP268" s="16">
        <f>PRODUCT(AM$4:AM267)</f>
        <v>0.96006902603872024</v>
      </c>
      <c r="AQ268" s="16">
        <f t="shared" si="342"/>
        <v>0.93065016863599259</v>
      </c>
      <c r="AR268" s="16">
        <f t="shared" si="343"/>
        <v>2.1309394517454706E-2</v>
      </c>
      <c r="AS268" s="16">
        <f t="shared" si="344"/>
        <v>4.1474498224252943E-4</v>
      </c>
      <c r="AT268" s="16">
        <f t="shared" si="345"/>
        <v>4.6689651085732892E-2</v>
      </c>
      <c r="AU268" s="16">
        <f t="shared" si="346"/>
        <v>1.3507857608198101E-3</v>
      </c>
      <c r="AV268" s="16">
        <f t="shared" si="347"/>
        <v>4.2431038754582064E-4</v>
      </c>
      <c r="AW268" s="30">
        <f>(SUMPRODUCT(AV$5:AV267,A$5:A267)+SUM(AV$5:AV267)*(Calculations!$B$6/30-0.5)+AV$4*Calculations!$B$6/30/2)/SUM(AV$4:AV267)</f>
        <v>164.35095800972496</v>
      </c>
      <c r="AX268" s="16"/>
      <c r="AY268" s="12"/>
      <c r="AZ268" s="12"/>
    </row>
    <row r="269" spans="1:52" x14ac:dyDescent="0.25">
      <c r="A269">
        <f t="shared" si="335"/>
        <v>265</v>
      </c>
      <c r="B269" t="str">
        <f t="shared" si="274"/>
        <v>February</v>
      </c>
      <c r="C269">
        <f t="shared" si="330"/>
        <v>2047</v>
      </c>
      <c r="D269">
        <f t="shared" si="276"/>
        <v>204702</v>
      </c>
      <c r="E269">
        <f t="shared" ref="E269:F269" si="356">E257+1</f>
        <v>64</v>
      </c>
      <c r="F269">
        <f t="shared" si="356"/>
        <v>62</v>
      </c>
      <c r="G269" s="12">
        <f>G268*IF($B269="January",1+IF(C269&gt;Personal!$L$18+1,Calculations!$B$22,Calculations!$B$21),1)</f>
        <v>4277.685027523713</v>
      </c>
      <c r="H269" s="12">
        <f>IF(AND(Career!$F$15="Yes",$E269=62,$E268=61),G269,H268*IF($B269="January",(1+IF(C269&gt;Personal!$L$18+1,Calculations!$C$22,Calculations!$C$21)),1))</f>
        <v>4277.685027523713</v>
      </c>
      <c r="I269" s="12">
        <f>H269*(1-'Retiree Assumptions'!$F$8)</f>
        <v>3336.5943214684962</v>
      </c>
      <c r="J269" s="12">
        <f>I269/(Calculations!$C$27^($A269-1+Calculations!$B$6/30))</f>
        <v>1692.9635278670453</v>
      </c>
      <c r="K269" s="23">
        <f t="shared" si="332"/>
        <v>1610.9144784124214</v>
      </c>
      <c r="L269" s="12">
        <f>L268*IF($B269="January",(1+IF(C269&gt;Personal!$L$18+1,Calculations!$B$22,Calculations!$B$21)),1)</f>
        <v>2352.7267651380416</v>
      </c>
      <c r="M269" s="12">
        <f>IF(AND(Career!$F$15="Yes",$E269=62,$E268=61),L269,M268*IF($B269="January",(1+IF(C269&gt;Personal!$L$18+1,Calculations!$C$22,Calculations!$C$21)),1))</f>
        <v>2352.7267651380416</v>
      </c>
      <c r="N269" s="12">
        <f>M269*(1-'Retiree Assumptions'!$F$10)</f>
        <v>2070.3995533214766</v>
      </c>
      <c r="O269" s="12">
        <f>N269/(Calculations!$C$27^$AW269)/(Calculations!$D$27^($A269-1-$AW269+Calculations!$B$6/30))</f>
        <v>1017.2295066415699</v>
      </c>
      <c r="P269" s="23">
        <f t="shared" si="333"/>
        <v>47.906592612490634</v>
      </c>
      <c r="Q269" s="12">
        <f>IF(OR(A269&lt;=360,$E269&lt;70),Q268*IF($B269="January",(1+IF(C269&gt;Personal!$L$18+1,Calculations!$B$22,Calculations!$B$21)),1),0)</f>
        <v>278.04952678904129</v>
      </c>
      <c r="R269" s="12">
        <f>IF(OR(A269&lt;=360,$E269&lt;70),IF(AND(Career!$F$15="Yes",$E269=62,$E268=61),Q269,R268*IF($B269="January",(1+IF(C269&gt;Personal!$L$18+1,Calculations!$C$22,Calculations!$C$21)),1)),0)</f>
        <v>278.04952678904129</v>
      </c>
      <c r="S269" s="12">
        <f>R269*(1-'Retiree Assumptions'!$F$8)</f>
        <v>216.8786308954522</v>
      </c>
      <c r="T269" s="12">
        <f>S269/(Calculations!$C$27^($A269-1+Calculations!$B$6/30))</f>
        <v>110.04262931135793</v>
      </c>
      <c r="U269" s="23">
        <f t="shared" si="334"/>
        <v>102.34893267521259</v>
      </c>
      <c r="W269">
        <f t="shared" si="289"/>
        <v>7</v>
      </c>
      <c r="X269">
        <f t="shared" si="349"/>
        <v>2047</v>
      </c>
      <c r="Y269">
        <f t="shared" si="350"/>
        <v>64</v>
      </c>
      <c r="Z269">
        <f t="shared" si="337"/>
        <v>62</v>
      </c>
      <c r="AA269" s="12">
        <f>S269*12*Subsidy!$I$15/Subsidy!$I$14</f>
        <v>2082.0348565963409</v>
      </c>
      <c r="AB269" s="12">
        <f>SUM(S$5:S269)*Subsidy!$I$15/Subsidy!$I$14</f>
        <v>35159.200073286418</v>
      </c>
      <c r="AC269" s="12">
        <f>N269*Subsidy!$E$15/Subsidy!$E$14</f>
        <v>1656.3196426571812</v>
      </c>
      <c r="AD269" s="12">
        <f t="shared" si="338"/>
        <v>19875.835711886175</v>
      </c>
      <c r="AE269" s="12">
        <f>$AP269*AC269/(Calculations!$D$27^(A269-1+Calculations!$B$6/30))</f>
        <v>740.58503665687101</v>
      </c>
      <c r="AF269" s="12">
        <f>IF(AE269=0,0,SUM(AE269:AE$903)*AC269/AE269)</f>
        <v>455693.88485541486</v>
      </c>
      <c r="AH269" s="164">
        <f>VLOOKUP(E269,Rates2,5)*VLOOKUP(E269,Mort_Imp_Retirees,C269-'Mort Imp Cume'!$C$4+2)</f>
        <v>4.4572312099082893E-4</v>
      </c>
      <c r="AI269" s="16">
        <f t="shared" si="339"/>
        <v>0.99955427687900922</v>
      </c>
      <c r="AJ269" s="164">
        <f>VLOOKUP(F269,Rates2,6)*VLOOKUP(F269,Mort_Imp_Survivors,C269-'Mort Imp Cume'!$C$4+2)</f>
        <v>1.62279356029743E-4</v>
      </c>
      <c r="AK269" s="16">
        <f t="shared" si="340"/>
        <v>0.99983772064397025</v>
      </c>
      <c r="AL269" s="164">
        <f>VLOOKUP(F269,Rates2,7)*VLOOKUP(F269,Mort_Imp_Survivors,C269-'Mort Imp Cume'!$C$4+2)</f>
        <v>1.9768691723499822E-4</v>
      </c>
      <c r="AM269" s="16">
        <f t="shared" si="341"/>
        <v>0.99980231308276502</v>
      </c>
      <c r="AN269" s="108">
        <f>PRODUCT(AI$4:AI268)</f>
        <v>0.95153525276590156</v>
      </c>
      <c r="AO269" s="16">
        <f>PRODUCT(AK$4:AK268)</f>
        <v>0.9774565846511164</v>
      </c>
      <c r="AP269" s="16">
        <f>PRODUCT(AM$4:AM268)</f>
        <v>0.95987923295262989</v>
      </c>
      <c r="AQ269" s="16">
        <f t="shared" si="342"/>
        <v>0.93008439834369494</v>
      </c>
      <c r="AR269" s="16">
        <f t="shared" si="343"/>
        <v>2.145085442220666E-2</v>
      </c>
      <c r="AS269" s="16">
        <f t="shared" si="344"/>
        <v>4.1449284626518768E-4</v>
      </c>
      <c r="AT269" s="16">
        <f t="shared" si="345"/>
        <v>4.709516613478551E-2</v>
      </c>
      <c r="AU269" s="16">
        <f t="shared" si="346"/>
        <v>1.369581099312886E-3</v>
      </c>
      <c r="AV269" s="16">
        <f t="shared" si="347"/>
        <v>4.2412126259561492E-4</v>
      </c>
      <c r="AW269" s="30">
        <f>(SUMPRODUCT(AV$5:AV268,A$5:A268)+SUM(AV$5:AV268)*(Calculations!$B$6/30-0.5)+AV$4*Calculations!$B$6/30/2)/SUM(AV$4:AV268)</f>
        <v>165.22776602471319</v>
      </c>
      <c r="AX269" s="16"/>
      <c r="AY269" s="12"/>
      <c r="AZ269" s="12"/>
    </row>
    <row r="270" spans="1:52" x14ac:dyDescent="0.25">
      <c r="A270">
        <f t="shared" si="335"/>
        <v>266</v>
      </c>
      <c r="B270" t="str">
        <f t="shared" si="274"/>
        <v>March</v>
      </c>
      <c r="C270">
        <f t="shared" si="330"/>
        <v>2047</v>
      </c>
      <c r="D270">
        <f t="shared" si="276"/>
        <v>204703</v>
      </c>
      <c r="E270">
        <f t="shared" ref="E270:F270" si="357">E258+1</f>
        <v>64</v>
      </c>
      <c r="F270">
        <f t="shared" si="357"/>
        <v>62</v>
      </c>
      <c r="G270" s="12">
        <f>G269*IF($B270="January",1+IF(C270&gt;Personal!$L$18+1,Calculations!$B$22,Calculations!$B$21),1)</f>
        <v>4277.685027523713</v>
      </c>
      <c r="H270" s="12">
        <f>IF(AND(Career!$F$15="Yes",$E270=62,$E269=61),G270,H269*IF($B270="January",(1+IF(C270&gt;Personal!$L$18+1,Calculations!$C$22,Calculations!$C$21)),1))</f>
        <v>4277.685027523713</v>
      </c>
      <c r="I270" s="12">
        <f>H270*(1-'Retiree Assumptions'!$F$8)</f>
        <v>3336.5943214684962</v>
      </c>
      <c r="J270" s="12">
        <f>I270/(Calculations!$C$27^($A270-1+Calculations!$B$6/30))</f>
        <v>1688.6346375548114</v>
      </c>
      <c r="K270" s="23">
        <f t="shared" si="332"/>
        <v>1606.0792008204317</v>
      </c>
      <c r="L270" s="12">
        <f>L269*IF($B270="January",(1+IF(C270&gt;Personal!$L$18+1,Calculations!$B$22,Calculations!$B$21)),1)</f>
        <v>2352.7267651380416</v>
      </c>
      <c r="M270" s="12">
        <f>IF(AND(Career!$F$15="Yes",$E270=62,$E269=61),L270,M269*IF($B270="January",(1+IF(C270&gt;Personal!$L$18+1,Calculations!$C$22,Calculations!$C$21)),1))</f>
        <v>2352.7267651380416</v>
      </c>
      <c r="N270" s="12">
        <f>M270*(1-'Retiree Assumptions'!$F$10)</f>
        <v>2070.3995533214766</v>
      </c>
      <c r="O270" s="12">
        <f>N270/(Calculations!$C$27^$AW270)/(Calculations!$D$27^($A270-1-$AW270+Calculations!$B$6/30))</f>
        <v>1014.5858693195294</v>
      </c>
      <c r="P270" s="23">
        <f t="shared" si="333"/>
        <v>48.193182764278006</v>
      </c>
      <c r="Q270" s="12">
        <f>IF(OR(A270&lt;=360,$E270&lt;70),Q269*IF($B270="January",(1+IF(C270&gt;Personal!$L$18+1,Calculations!$B$22,Calculations!$B$21)),1),0)</f>
        <v>278.04952678904129</v>
      </c>
      <c r="R270" s="12">
        <f>IF(OR(A270&lt;=360,$E270&lt;70),IF(AND(Career!$F$15="Yes",$E270=62,$E269=61),Q270,R269*IF($B270="January",(1+IF(C270&gt;Personal!$L$18+1,Calculations!$C$22,Calculations!$C$21)),1)),0)</f>
        <v>278.04952678904129</v>
      </c>
      <c r="S270" s="12">
        <f>R270*(1-'Retiree Assumptions'!$F$8)</f>
        <v>216.8786308954522</v>
      </c>
      <c r="T270" s="12">
        <f>S270/(Calculations!$C$27^($A270-1+Calculations!$B$6/30))</f>
        <v>109.76125144106273</v>
      </c>
      <c r="U270" s="23">
        <f t="shared" si="334"/>
        <v>102.02516560495354</v>
      </c>
      <c r="W270">
        <f t="shared" si="289"/>
        <v>7</v>
      </c>
      <c r="X270">
        <f t="shared" si="349"/>
        <v>2047</v>
      </c>
      <c r="Y270">
        <f t="shared" si="350"/>
        <v>64</v>
      </c>
      <c r="Z270">
        <f t="shared" si="337"/>
        <v>62</v>
      </c>
      <c r="AA270" s="12">
        <f>S270*12*Subsidy!$I$15/Subsidy!$I$14</f>
        <v>2082.0348565963409</v>
      </c>
      <c r="AB270" s="12">
        <f>SUM(S$5:S270)*Subsidy!$I$15/Subsidy!$I$14</f>
        <v>35332.702978002773</v>
      </c>
      <c r="AC270" s="12">
        <f>N270*Subsidy!$E$15/Subsidy!$E$14</f>
        <v>1656.3196426571812</v>
      </c>
      <c r="AD270" s="12">
        <f t="shared" si="338"/>
        <v>19875.835711886175</v>
      </c>
      <c r="AE270" s="12">
        <f>$AP270*AC270/(Calculations!$D$27^(A270-1+Calculations!$B$6/30))</f>
        <v>738.30710568046834</v>
      </c>
      <c r="AF270" s="12">
        <f>IF(AE270=0,0,SUM(AE270:AE$903)*AC270/AE270)</f>
        <v>455438.42703068006</v>
      </c>
      <c r="AH270" s="164">
        <f>VLOOKUP(E270,Rates2,5)*VLOOKUP(E270,Mort_Imp_Retirees,C270-'Mort Imp Cume'!$C$4+2)</f>
        <v>4.4572312099082893E-4</v>
      </c>
      <c r="AI270" s="16">
        <f t="shared" si="339"/>
        <v>0.99955427687900922</v>
      </c>
      <c r="AJ270" s="164">
        <f>VLOOKUP(F270,Rates2,6)*VLOOKUP(F270,Mort_Imp_Survivors,C270-'Mort Imp Cume'!$C$4+2)</f>
        <v>1.62279356029743E-4</v>
      </c>
      <c r="AK270" s="16">
        <f t="shared" si="340"/>
        <v>0.99983772064397025</v>
      </c>
      <c r="AL270" s="164">
        <f>VLOOKUP(F270,Rates2,7)*VLOOKUP(F270,Mort_Imp_Survivors,C270-'Mort Imp Cume'!$C$4+2)</f>
        <v>1.9768691723499822E-4</v>
      </c>
      <c r="AM270" s="16">
        <f t="shared" si="341"/>
        <v>0.99980231308276502</v>
      </c>
      <c r="AN270" s="108">
        <f>PRODUCT(AI$4:AI269)</f>
        <v>0.95111113150330595</v>
      </c>
      <c r="AO270" s="16">
        <f>PRODUCT(AK$4:AK269)</f>
        <v>0.97729796362601218</v>
      </c>
      <c r="AP270" s="16">
        <f>PRODUCT(AM$4:AM269)</f>
        <v>0.95968947738614963</v>
      </c>
      <c r="AQ270" s="16">
        <f t="shared" si="342"/>
        <v>0.92951897200021316</v>
      </c>
      <c r="AR270" s="16">
        <f t="shared" si="343"/>
        <v>2.1592159503092765E-2</v>
      </c>
      <c r="AS270" s="16">
        <f t="shared" si="344"/>
        <v>4.1424086356890716E-4</v>
      </c>
      <c r="AT270" s="16">
        <f t="shared" si="345"/>
        <v>4.750034888284084E-2</v>
      </c>
      <c r="AU270" s="16">
        <f t="shared" si="346"/>
        <v>1.3885196138532369E-3</v>
      </c>
      <c r="AV270" s="16">
        <f t="shared" si="347"/>
        <v>4.2393222194277223E-4</v>
      </c>
      <c r="AW270" s="30">
        <f>(SUMPRODUCT(AV$5:AV269,A$5:A269)+SUM(AV$5:AV269)*(Calculations!$B$6/30-0.5)+AV$4*Calculations!$B$6/30/2)/SUM(AV$4:AV269)</f>
        <v>166.09764883821617</v>
      </c>
      <c r="AX270" s="16"/>
      <c r="AY270" s="12"/>
      <c r="AZ270" s="12"/>
    </row>
    <row r="271" spans="1:52" x14ac:dyDescent="0.25">
      <c r="A271">
        <f t="shared" si="335"/>
        <v>267</v>
      </c>
      <c r="B271" t="str">
        <f t="shared" si="274"/>
        <v>April</v>
      </c>
      <c r="C271">
        <f t="shared" si="330"/>
        <v>2047</v>
      </c>
      <c r="D271">
        <f t="shared" si="276"/>
        <v>204704</v>
      </c>
      <c r="E271">
        <f t="shared" ref="E271:F271" si="358">E259+1</f>
        <v>64</v>
      </c>
      <c r="F271">
        <f t="shared" si="358"/>
        <v>62</v>
      </c>
      <c r="G271" s="12">
        <f>G270*IF($B271="January",1+IF(C271&gt;Personal!$L$18+1,Calculations!$B$22,Calculations!$B$21),1)</f>
        <v>4277.685027523713</v>
      </c>
      <c r="H271" s="12">
        <f>IF(AND(Career!$F$15="Yes",$E271=62,$E270=61),G271,H270*IF($B271="January",(1+IF(C271&gt;Personal!$L$18+1,Calculations!$C$22,Calculations!$C$21)),1))</f>
        <v>4277.685027523713</v>
      </c>
      <c r="I271" s="12">
        <f>H271*(1-'Retiree Assumptions'!$F$8)</f>
        <v>3336.5943214684962</v>
      </c>
      <c r="J271" s="12">
        <f>I271/(Calculations!$C$27^($A271-1+Calculations!$B$6/30))</f>
        <v>1684.3168161705407</v>
      </c>
      <c r="K271" s="23">
        <f t="shared" si="332"/>
        <v>1601.2584366676742</v>
      </c>
      <c r="L271" s="12">
        <f>L270*IF($B271="January",(1+IF(C271&gt;Personal!$L$18+1,Calculations!$B$22,Calculations!$B$21)),1)</f>
        <v>2352.7267651380416</v>
      </c>
      <c r="M271" s="12">
        <f>IF(AND(Career!$F$15="Yes",$E271=62,$E270=61),L271,M270*IF($B271="January",(1+IF(C271&gt;Personal!$L$18+1,Calculations!$C$22,Calculations!$C$21)),1))</f>
        <v>2352.7267651380416</v>
      </c>
      <c r="N271" s="12">
        <f>M271*(1-'Retiree Assumptions'!$F$10)</f>
        <v>2070.3995533214766</v>
      </c>
      <c r="O271" s="12">
        <f>N271/(Calculations!$C$27^$AW271)/(Calculations!$D$27^($A271-1-$AW271+Calculations!$B$6/30))</f>
        <v>1011.9469006747952</v>
      </c>
      <c r="P271" s="23">
        <f t="shared" si="333"/>
        <v>48.477518209688121</v>
      </c>
      <c r="Q271" s="12">
        <f>IF(OR(A271&lt;=360,$E271&lt;70),Q270*IF($B271="January",(1+IF(C271&gt;Personal!$L$18+1,Calculations!$B$22,Calculations!$B$21)),1),0)</f>
        <v>278.04952678904129</v>
      </c>
      <c r="R271" s="12">
        <f>IF(OR(A271&lt;=360,$E271&lt;70),IF(AND(Career!$F$15="Yes",$E271=62,$E270=61),Q271,R270*IF($B271="January",(1+IF(C271&gt;Personal!$L$18+1,Calculations!$C$22,Calculations!$C$21)),1)),0)</f>
        <v>278.04952678904129</v>
      </c>
      <c r="S271" s="12">
        <f>R271*(1-'Retiree Assumptions'!$F$8)</f>
        <v>216.8786308954522</v>
      </c>
      <c r="T271" s="12">
        <f>S271/(Calculations!$C$27^($A271-1+Calculations!$B$6/30))</f>
        <v>109.48059305108512</v>
      </c>
      <c r="U271" s="23">
        <f t="shared" si="334"/>
        <v>101.70242272823556</v>
      </c>
      <c r="W271">
        <f t="shared" si="289"/>
        <v>7</v>
      </c>
      <c r="X271">
        <f t="shared" si="349"/>
        <v>2047</v>
      </c>
      <c r="Y271">
        <f t="shared" si="350"/>
        <v>64</v>
      </c>
      <c r="Z271">
        <f t="shared" si="337"/>
        <v>62</v>
      </c>
      <c r="AA271" s="12">
        <f>S271*12*Subsidy!$I$15/Subsidy!$I$14</f>
        <v>2082.0348565963409</v>
      </c>
      <c r="AB271" s="12">
        <f>SUM(S$5:S271)*Subsidy!$I$15/Subsidy!$I$14</f>
        <v>35506.205882719136</v>
      </c>
      <c r="AC271" s="12">
        <f>N271*Subsidy!$E$15/Subsidy!$E$14</f>
        <v>1656.3196426571812</v>
      </c>
      <c r="AD271" s="12">
        <f t="shared" si="338"/>
        <v>19875.835711886175</v>
      </c>
      <c r="AE271" s="12">
        <f>$AP271*AC271/(Calculations!$D$27^(A271-1+Calculations!$B$6/30))</f>
        <v>736.03618128572248</v>
      </c>
      <c r="AF271" s="12">
        <f>IF(AE271=0,0,SUM(AE271:AE$903)*AC271/AE271)</f>
        <v>455182.18103082466</v>
      </c>
      <c r="AH271" s="164">
        <f>VLOOKUP(E271,Rates2,5)*VLOOKUP(E271,Mort_Imp_Retirees,C271-'Mort Imp Cume'!$C$4+2)</f>
        <v>4.4572312099082893E-4</v>
      </c>
      <c r="AI271" s="16">
        <f t="shared" si="339"/>
        <v>0.99955427687900922</v>
      </c>
      <c r="AJ271" s="164">
        <f>VLOOKUP(F271,Rates2,6)*VLOOKUP(F271,Mort_Imp_Survivors,C271-'Mort Imp Cume'!$C$4+2)</f>
        <v>1.62279356029743E-4</v>
      </c>
      <c r="AK271" s="16">
        <f t="shared" si="340"/>
        <v>0.99983772064397025</v>
      </c>
      <c r="AL271" s="164">
        <f>VLOOKUP(F271,Rates2,7)*VLOOKUP(F271,Mort_Imp_Survivors,C271-'Mort Imp Cume'!$C$4+2)</f>
        <v>1.9768691723499822E-4</v>
      </c>
      <c r="AM271" s="16">
        <f t="shared" si="341"/>
        <v>0.99980231308276502</v>
      </c>
      <c r="AN271" s="108">
        <f>PRODUCT(AI$4:AI270)</f>
        <v>0.95068719928136325</v>
      </c>
      <c r="AO271" s="16">
        <f>PRODUCT(AK$4:AK270)</f>
        <v>0.9771393683418258</v>
      </c>
      <c r="AP271" s="16">
        <f>PRODUCT(AM$4:AM270)</f>
        <v>0.95949975933186227</v>
      </c>
      <c r="AQ271" s="16">
        <f t="shared" si="342"/>
        <v>0.92895388939645074</v>
      </c>
      <c r="AR271" s="16">
        <f t="shared" si="343"/>
        <v>2.17333098849125E-2</v>
      </c>
      <c r="AS271" s="16">
        <f t="shared" si="344"/>
        <v>4.139890340605039E-4</v>
      </c>
      <c r="AT271" s="16">
        <f t="shared" si="345"/>
        <v>4.7905199548871513E-2</v>
      </c>
      <c r="AU271" s="16">
        <f t="shared" si="346"/>
        <v>1.4076011697652518E-3</v>
      </c>
      <c r="AV271" s="16">
        <f t="shared" si="347"/>
        <v>4.2374326554971934E-4</v>
      </c>
      <c r="AW271" s="30">
        <f>(SUMPRODUCT(AV$5:AV270,A$5:A270)+SUM(AV$5:AV270)*(Calculations!$B$6/30-0.5)+AV$4*Calculations!$B$6/30/2)/SUM(AV$4:AV270)</f>
        <v>166.96078764185361</v>
      </c>
      <c r="AX271" s="16"/>
      <c r="AY271" s="12"/>
      <c r="AZ271" s="12"/>
    </row>
    <row r="272" spans="1:52" x14ac:dyDescent="0.25">
      <c r="A272">
        <f t="shared" si="335"/>
        <v>268</v>
      </c>
      <c r="B272" t="str">
        <f t="shared" ref="B272:B335" si="359">B260</f>
        <v>May</v>
      </c>
      <c r="C272">
        <f t="shared" si="330"/>
        <v>2047</v>
      </c>
      <c r="D272">
        <f t="shared" si="276"/>
        <v>204705</v>
      </c>
      <c r="E272">
        <f t="shared" ref="E272:F272" si="360">E260+1</f>
        <v>64</v>
      </c>
      <c r="F272">
        <f t="shared" si="360"/>
        <v>62</v>
      </c>
      <c r="G272" s="12">
        <f>G271*IF($B272="January",1+IF(C272&gt;Personal!$L$18+1,Calculations!$B$22,Calculations!$B$21),1)</f>
        <v>4277.685027523713</v>
      </c>
      <c r="H272" s="12">
        <f>IF(AND(Career!$F$15="Yes",$E272=62,$E271=61),G272,H271*IF($B272="January",(1+IF(C272&gt;Personal!$L$18+1,Calculations!$C$22,Calculations!$C$21)),1))</f>
        <v>4277.685027523713</v>
      </c>
      <c r="I272" s="12">
        <f>H272*(1-'Retiree Assumptions'!$F$8)</f>
        <v>3336.5943214684962</v>
      </c>
      <c r="J272" s="12">
        <f>I272/(Calculations!$C$27^($A272-1+Calculations!$B$6/30))</f>
        <v>1680.0100354110996</v>
      </c>
      <c r="K272" s="23">
        <f t="shared" si="332"/>
        <v>1596.4521423910007</v>
      </c>
      <c r="L272" s="12">
        <f>L271*IF($B272="January",(1+IF(C272&gt;Personal!$L$18+1,Calculations!$B$22,Calculations!$B$21)),1)</f>
        <v>2352.7267651380416</v>
      </c>
      <c r="M272" s="12">
        <f>IF(AND(Career!$F$15="Yes",$E272=62,$E271=61),L272,M271*IF($B272="January",(1+IF(C272&gt;Personal!$L$18+1,Calculations!$C$22,Calculations!$C$21)),1))</f>
        <v>2352.7267651380416</v>
      </c>
      <c r="N272" s="12">
        <f>M272*(1-'Retiree Assumptions'!$F$10)</f>
        <v>2070.3995533214766</v>
      </c>
      <c r="O272" s="12">
        <f>N272/(Calculations!$C$27^$AW272)/(Calculations!$D$27^($A272-1-$AW272+Calculations!$B$6/30))</f>
        <v>1009.3126569711369</v>
      </c>
      <c r="P272" s="23">
        <f t="shared" si="333"/>
        <v>48.759610187095419</v>
      </c>
      <c r="Q272" s="12">
        <f>IF(OR(A272&lt;=360,$E272&lt;70),Q271*IF($B272="January",(1+IF(C272&gt;Personal!$L$18+1,Calculations!$B$22,Calculations!$B$21)),1),0)</f>
        <v>278.04952678904129</v>
      </c>
      <c r="R272" s="12">
        <f>IF(OR(A272&lt;=360,$E272&lt;70),IF(AND(Career!$F$15="Yes",$E272=62,$E271=61),Q272,R271*IF($B272="January",(1+IF(C272&gt;Personal!$L$18+1,Calculations!$C$22,Calculations!$C$21)),1)),0)</f>
        <v>278.04952678904129</v>
      </c>
      <c r="S272" s="12">
        <f>R272*(1-'Retiree Assumptions'!$F$8)</f>
        <v>216.8786308954522</v>
      </c>
      <c r="T272" s="12">
        <f>S272/(Calculations!$C$27^($A272-1+Calculations!$B$6/30))</f>
        <v>109.20065230172145</v>
      </c>
      <c r="U272" s="23">
        <f t="shared" si="334"/>
        <v>101.38070080516032</v>
      </c>
      <c r="W272">
        <f t="shared" si="289"/>
        <v>7</v>
      </c>
      <c r="X272">
        <f t="shared" si="349"/>
        <v>2047</v>
      </c>
      <c r="Y272">
        <f t="shared" si="350"/>
        <v>64</v>
      </c>
      <c r="Z272">
        <f t="shared" si="337"/>
        <v>62</v>
      </c>
      <c r="AA272" s="12">
        <f>S272*12*Subsidy!$I$15/Subsidy!$I$14</f>
        <v>2082.0348565963409</v>
      </c>
      <c r="AB272" s="12">
        <f>SUM(S$5:S272)*Subsidy!$I$15/Subsidy!$I$14</f>
        <v>35679.708787435498</v>
      </c>
      <c r="AC272" s="12">
        <f>N272*Subsidy!$E$15/Subsidy!$E$14</f>
        <v>1656.3196426571812</v>
      </c>
      <c r="AD272" s="12">
        <f t="shared" si="338"/>
        <v>19875.835711886175</v>
      </c>
      <c r="AE272" s="12">
        <f>$AP272*AC272/(Calculations!$D$27^(A272-1+Calculations!$B$6/30))</f>
        <v>733.7722419214158</v>
      </c>
      <c r="AF272" s="12">
        <f>IF(AE272=0,0,SUM(AE272:AE$903)*AC272/AE272)</f>
        <v>454925.14442405768</v>
      </c>
      <c r="AH272" s="164">
        <f>VLOOKUP(E272,Rates2,5)*VLOOKUP(E272,Mort_Imp_Retirees,C272-'Mort Imp Cume'!$C$4+2)</f>
        <v>4.4572312099082893E-4</v>
      </c>
      <c r="AI272" s="16">
        <f t="shared" si="339"/>
        <v>0.99955427687900922</v>
      </c>
      <c r="AJ272" s="164">
        <f>VLOOKUP(F272,Rates2,6)*VLOOKUP(F272,Mort_Imp_Survivors,C272-'Mort Imp Cume'!$C$4+2)</f>
        <v>1.62279356029743E-4</v>
      </c>
      <c r="AK272" s="16">
        <f t="shared" si="340"/>
        <v>0.99983772064397025</v>
      </c>
      <c r="AL272" s="164">
        <f>VLOOKUP(F272,Rates2,7)*VLOOKUP(F272,Mort_Imp_Survivors,C272-'Mort Imp Cume'!$C$4+2)</f>
        <v>1.9768691723499822E-4</v>
      </c>
      <c r="AM272" s="16">
        <f t="shared" si="341"/>
        <v>0.99980231308276502</v>
      </c>
      <c r="AN272" s="108">
        <f>PRODUCT(AI$4:AI271)</f>
        <v>0.95026345601581352</v>
      </c>
      <c r="AO272" s="16">
        <f>PRODUCT(AK$4:AK271)</f>
        <v>0.97698079879437993</v>
      </c>
      <c r="AP272" s="16">
        <f>PRODUCT(AM$4:AM271)</f>
        <v>0.95931007878235219</v>
      </c>
      <c r="AQ272" s="16">
        <f t="shared" si="342"/>
        <v>0.92838915032343761</v>
      </c>
      <c r="AR272" s="16">
        <f t="shared" si="343"/>
        <v>2.1874305692375903E-2</v>
      </c>
      <c r="AS272" s="16">
        <f t="shared" si="344"/>
        <v>4.1373735764685025E-4</v>
      </c>
      <c r="AT272" s="16">
        <f t="shared" si="345"/>
        <v>4.8309718351713674E-2</v>
      </c>
      <c r="AU272" s="16">
        <f t="shared" si="346"/>
        <v>1.4268256324728168E-3</v>
      </c>
      <c r="AV272" s="16">
        <f t="shared" si="347"/>
        <v>4.2355439337889969E-4</v>
      </c>
      <c r="AW272" s="30">
        <f>(SUMPRODUCT(AV$5:AV271,A$5:A271)+SUM(AV$5:AV271)*(Calculations!$B$6/30-0.5)+AV$4*Calculations!$B$6/30/2)/SUM(AV$4:AV271)</f>
        <v>167.81735729361677</v>
      </c>
      <c r="AX272" s="16"/>
      <c r="AY272" s="12"/>
      <c r="AZ272" s="12"/>
    </row>
    <row r="273" spans="1:52" x14ac:dyDescent="0.25">
      <c r="A273">
        <f t="shared" si="335"/>
        <v>269</v>
      </c>
      <c r="B273" t="str">
        <f t="shared" si="359"/>
        <v>June</v>
      </c>
      <c r="C273">
        <f t="shared" si="330"/>
        <v>2047</v>
      </c>
      <c r="D273">
        <f t="shared" ref="D273:D336" si="361">D261+100</f>
        <v>204706</v>
      </c>
      <c r="E273">
        <f t="shared" ref="E273:F273" si="362">E261+1</f>
        <v>64</v>
      </c>
      <c r="F273">
        <f t="shared" si="362"/>
        <v>62</v>
      </c>
      <c r="G273" s="12">
        <f>G272*IF($B273="January",1+IF(C273&gt;Personal!$L$18+1,Calculations!$B$22,Calculations!$B$21),1)</f>
        <v>4277.685027523713</v>
      </c>
      <c r="H273" s="12">
        <f>IF(AND(Career!$F$15="Yes",$E273=62,$E272=61),G273,H272*IF($B273="January",(1+IF(C273&gt;Personal!$L$18+1,Calculations!$C$22,Calculations!$C$21)),1))</f>
        <v>4277.685027523713</v>
      </c>
      <c r="I273" s="12">
        <f>H273*(1-'Retiree Assumptions'!$F$8)</f>
        <v>3336.5943214684962</v>
      </c>
      <c r="J273" s="12">
        <f>I273/(Calculations!$C$27^($A273-1+Calculations!$B$6/30))</f>
        <v>1675.7142670457231</v>
      </c>
      <c r="K273" s="23">
        <f t="shared" si="332"/>
        <v>1591.6602745580199</v>
      </c>
      <c r="L273" s="12">
        <f>L272*IF($B273="January",(1+IF(C273&gt;Personal!$L$18+1,Calculations!$B$22,Calculations!$B$21)),1)</f>
        <v>2352.7267651380416</v>
      </c>
      <c r="M273" s="12">
        <f>IF(AND(Career!$F$15="Yes",$E273=62,$E272=61),L273,M272*IF($B273="January",(1+IF(C273&gt;Personal!$L$18+1,Calculations!$C$22,Calculations!$C$21)),1))</f>
        <v>2352.7267651380416</v>
      </c>
      <c r="N273" s="12">
        <f>M273*(1-'Retiree Assumptions'!$F$10)</f>
        <v>2070.3995533214766</v>
      </c>
      <c r="O273" s="12">
        <f>N273/(Calculations!$C$27^$AW273)/(Calculations!$D$27^($A273-1-$AW273+Calculations!$B$6/30))</f>
        <v>1006.6831918823601</v>
      </c>
      <c r="P273" s="23">
        <f t="shared" si="333"/>
        <v>49.039469887930018</v>
      </c>
      <c r="Q273" s="12">
        <f>IF(OR(A273&lt;=360,$E273&lt;70),Q272*IF($B273="January",(1+IF(C273&gt;Personal!$L$18+1,Calculations!$B$22,Calculations!$B$21)),1),0)</f>
        <v>278.04952678904129</v>
      </c>
      <c r="R273" s="12">
        <f>IF(OR(A273&lt;=360,$E273&lt;70),IF(AND(Career!$F$15="Yes",$E273=62,$E272=61),Q273,R272*IF($B273="January",(1+IF(C273&gt;Personal!$L$18+1,Calculations!$C$22,Calculations!$C$21)),1)),0)</f>
        <v>278.04952678904129</v>
      </c>
      <c r="S273" s="12">
        <f>R273*(1-'Retiree Assumptions'!$F$8)</f>
        <v>216.8786308954522</v>
      </c>
      <c r="T273" s="12">
        <f>S273/(Calculations!$C$27^($A273-1+Calculations!$B$6/30))</f>
        <v>108.92142735797196</v>
      </c>
      <c r="U273" s="23">
        <f t="shared" si="334"/>
        <v>101.05999660607836</v>
      </c>
      <c r="W273">
        <f t="shared" si="289"/>
        <v>7</v>
      </c>
      <c r="X273">
        <f t="shared" si="349"/>
        <v>2047</v>
      </c>
      <c r="Y273">
        <f t="shared" si="350"/>
        <v>64</v>
      </c>
      <c r="Z273">
        <f t="shared" si="337"/>
        <v>62</v>
      </c>
      <c r="AA273" s="12">
        <f>S273*12*Subsidy!$I$15/Subsidy!$I$14</f>
        <v>2082.0348565963409</v>
      </c>
      <c r="AB273" s="12">
        <f>SUM(S$5:S273)*Subsidy!$I$15/Subsidy!$I$14</f>
        <v>35853.211692151854</v>
      </c>
      <c r="AC273" s="12">
        <f>N273*Subsidy!$E$15/Subsidy!$E$14</f>
        <v>1656.3196426571812</v>
      </c>
      <c r="AD273" s="12">
        <f t="shared" si="338"/>
        <v>19875.835711886175</v>
      </c>
      <c r="AE273" s="12">
        <f>$AP273*AC273/(Calculations!$D$27^(A273-1+Calculations!$B$6/30))</f>
        <v>731.51526610261885</v>
      </c>
      <c r="AF273" s="12">
        <f>IF(AE273=0,0,SUM(AE273:AE$903)*AC273/AE273)</f>
        <v>454667.3147710854</v>
      </c>
      <c r="AH273" s="164">
        <f>VLOOKUP(E273,Rates2,5)*VLOOKUP(E273,Mort_Imp_Retirees,C273-'Mort Imp Cume'!$C$4+2)</f>
        <v>4.4572312099082893E-4</v>
      </c>
      <c r="AI273" s="16">
        <f t="shared" si="339"/>
        <v>0.99955427687900922</v>
      </c>
      <c r="AJ273" s="164">
        <f>VLOOKUP(F273,Rates2,6)*VLOOKUP(F273,Mort_Imp_Survivors,C273-'Mort Imp Cume'!$C$4+2)</f>
        <v>1.62279356029743E-4</v>
      </c>
      <c r="AK273" s="16">
        <f t="shared" si="340"/>
        <v>0.99983772064397025</v>
      </c>
      <c r="AL273" s="164">
        <f>VLOOKUP(F273,Rates2,7)*VLOOKUP(F273,Mort_Imp_Survivors,C273-'Mort Imp Cume'!$C$4+2)</f>
        <v>1.9768691723499822E-4</v>
      </c>
      <c r="AM273" s="16">
        <f t="shared" si="341"/>
        <v>0.99980231308276502</v>
      </c>
      <c r="AN273" s="108">
        <f>PRODUCT(AI$4:AI272)</f>
        <v>0.9498399016224347</v>
      </c>
      <c r="AO273" s="16">
        <f>PRODUCT(AK$4:AK272)</f>
        <v>0.97682225497949815</v>
      </c>
      <c r="AP273" s="16">
        <f>PRODUCT(AM$4:AM272)</f>
        <v>0.95912043573020522</v>
      </c>
      <c r="AQ273" s="16">
        <f t="shared" si="342"/>
        <v>0.92782475457233138</v>
      </c>
      <c r="AR273" s="16">
        <f t="shared" si="343"/>
        <v>2.2015147050103354E-2</v>
      </c>
      <c r="AS273" s="16">
        <f t="shared" si="344"/>
        <v>4.1348583423487536E-4</v>
      </c>
      <c r="AT273" s="16">
        <f t="shared" si="345"/>
        <v>4.8713905510067081E-2</v>
      </c>
      <c r="AU273" s="16">
        <f t="shared" si="346"/>
        <v>1.4461928674981903E-3</v>
      </c>
      <c r="AV273" s="16">
        <f t="shared" si="347"/>
        <v>4.2336560539277349E-4</v>
      </c>
      <c r="AW273" s="30">
        <f>(SUMPRODUCT(AV$5:AV272,A$5:A272)+SUM(AV$5:AV272)*(Calculations!$B$6/30-0.5)+AV$4*Calculations!$B$6/30/2)/SUM(AV$4:AV272)</f>
        <v>168.6675265922153</v>
      </c>
      <c r="AX273" s="16"/>
      <c r="AY273" s="12"/>
      <c r="AZ273" s="12"/>
    </row>
    <row r="274" spans="1:52" x14ac:dyDescent="0.25">
      <c r="A274">
        <f t="shared" si="335"/>
        <v>270</v>
      </c>
      <c r="B274" t="str">
        <f t="shared" si="359"/>
        <v>July</v>
      </c>
      <c r="C274">
        <f t="shared" si="330"/>
        <v>2047</v>
      </c>
      <c r="D274">
        <f t="shared" si="361"/>
        <v>204707</v>
      </c>
      <c r="E274">
        <f t="shared" ref="E274:F274" si="363">E262+1</f>
        <v>64</v>
      </c>
      <c r="F274">
        <f t="shared" si="363"/>
        <v>62</v>
      </c>
      <c r="G274" s="12">
        <f>G273*IF($B274="January",1+IF(C274&gt;Personal!$L$18+1,Calculations!$B$22,Calculations!$B$21),1)</f>
        <v>4277.685027523713</v>
      </c>
      <c r="H274" s="12">
        <f>IF(AND(Career!$F$15="Yes",$E274=62,$E273=61),G274,H273*IF($B274="January",(1+IF(C274&gt;Personal!$L$18+1,Calculations!$C$22,Calculations!$C$21)),1))</f>
        <v>4277.685027523713</v>
      </c>
      <c r="I274" s="12">
        <f>H274*(1-'Retiree Assumptions'!$F$8)</f>
        <v>3336.5943214684962</v>
      </c>
      <c r="J274" s="12">
        <f>I274/(Calculations!$C$27^($A274-1+Calculations!$B$6/30))</f>
        <v>1671.4294829158334</v>
      </c>
      <c r="K274" s="23">
        <f t="shared" si="332"/>
        <v>1586.8827898667064</v>
      </c>
      <c r="L274" s="12">
        <f>L273*IF($B274="January",(1+IF(C274&gt;Personal!$L$18+1,Calculations!$B$22,Calculations!$B$21)),1)</f>
        <v>2352.7267651380416</v>
      </c>
      <c r="M274" s="12">
        <f>IF(AND(Career!$F$15="Yes",$E274=62,$E273=61),L274,M273*IF($B274="January",(1+IF(C274&gt;Personal!$L$18+1,Calculations!$C$22,Calculations!$C$21)),1))</f>
        <v>2352.7267651380416</v>
      </c>
      <c r="N274" s="12">
        <f>M274*(1-'Retiree Assumptions'!$F$10)</f>
        <v>2070.3995533214766</v>
      </c>
      <c r="O274" s="12">
        <f>N274/(Calculations!$C$27^$AW274)/(Calculations!$D$27^($A274-1-$AW274+Calculations!$B$6/30))</f>
        <v>1004.0585566050095</v>
      </c>
      <c r="P274" s="23">
        <f t="shared" si="333"/>
        <v>49.317108456809201</v>
      </c>
      <c r="Q274" s="12">
        <f>IF(OR(A274&lt;=360,$E274&lt;70),Q273*IF($B274="January",(1+IF(C274&gt;Personal!$L$18+1,Calculations!$B$22,Calculations!$B$21)),1),0)</f>
        <v>278.04952678904129</v>
      </c>
      <c r="R274" s="12">
        <f>IF(OR(A274&lt;=360,$E274&lt;70),IF(AND(Career!$F$15="Yes",$E274=62,$E273=61),Q274,R273*IF($B274="January",(1+IF(C274&gt;Personal!$L$18+1,Calculations!$C$22,Calculations!$C$21)),1)),0)</f>
        <v>278.04952678904129</v>
      </c>
      <c r="S274" s="12">
        <f>R274*(1-'Retiree Assumptions'!$F$8)</f>
        <v>216.8786308954522</v>
      </c>
      <c r="T274" s="12">
        <f>S274/(Calculations!$C$27^($A274-1+Calculations!$B$6/30))</f>
        <v>108.64291638952915</v>
      </c>
      <c r="U274" s="23">
        <f t="shared" si="334"/>
        <v>100.74030691155689</v>
      </c>
      <c r="W274">
        <f t="shared" si="289"/>
        <v>7</v>
      </c>
      <c r="X274">
        <f t="shared" si="349"/>
        <v>2047</v>
      </c>
      <c r="Y274">
        <f t="shared" si="350"/>
        <v>64</v>
      </c>
      <c r="Z274">
        <f t="shared" si="337"/>
        <v>62</v>
      </c>
      <c r="AA274" s="12">
        <f>S274*12*Subsidy!$I$15/Subsidy!$I$14</f>
        <v>2082.0348565963409</v>
      </c>
      <c r="AB274" s="12">
        <f>SUM(S$5:S274)*Subsidy!$I$15/Subsidy!$I$14</f>
        <v>36026.714596868223</v>
      </c>
      <c r="AC274" s="12">
        <f>N274*Subsidy!$E$15/Subsidy!$E$14</f>
        <v>1656.3196426571812</v>
      </c>
      <c r="AD274" s="12">
        <f t="shared" si="338"/>
        <v>19875.835711886175</v>
      </c>
      <c r="AE274" s="12">
        <f>$AP274*AC274/(Calculations!$D$27^(A274-1+Calculations!$B$6/30))</f>
        <v>729.26523241048699</v>
      </c>
      <c r="AF274" s="12">
        <f>IF(AE274=0,0,SUM(AE274:AE$903)*AC274/AE274)</f>
        <v>454408.6896250876</v>
      </c>
      <c r="AH274" s="164">
        <f>VLOOKUP(E274,Rates2,5)*VLOOKUP(E274,Mort_Imp_Retirees,C274-'Mort Imp Cume'!$C$4+2)</f>
        <v>4.4572312099082893E-4</v>
      </c>
      <c r="AI274" s="16">
        <f t="shared" si="339"/>
        <v>0.99955427687900922</v>
      </c>
      <c r="AJ274" s="164">
        <f>VLOOKUP(F274,Rates2,6)*VLOOKUP(F274,Mort_Imp_Survivors,C274-'Mort Imp Cume'!$C$4+2)</f>
        <v>1.62279356029743E-4</v>
      </c>
      <c r="AK274" s="16">
        <f t="shared" si="340"/>
        <v>0.99983772064397025</v>
      </c>
      <c r="AL274" s="164">
        <f>VLOOKUP(F274,Rates2,7)*VLOOKUP(F274,Mort_Imp_Survivors,C274-'Mort Imp Cume'!$C$4+2)</f>
        <v>1.9768691723499822E-4</v>
      </c>
      <c r="AM274" s="16">
        <f t="shared" si="341"/>
        <v>0.99980231308276502</v>
      </c>
      <c r="AN274" s="108">
        <f>PRODUCT(AI$4:AI273)</f>
        <v>0.94941653601704201</v>
      </c>
      <c r="AO274" s="16">
        <f>PRODUCT(AK$4:AK273)</f>
        <v>0.97666373689300456</v>
      </c>
      <c r="AP274" s="16">
        <f>PRODUCT(AM$4:AM273)</f>
        <v>0.95893083016800862</v>
      </c>
      <c r="AQ274" s="16">
        <f t="shared" si="342"/>
        <v>0.92726070193441612</v>
      </c>
      <c r="AR274" s="16">
        <f t="shared" si="343"/>
        <v>2.2155834082625902E-2</v>
      </c>
      <c r="AS274" s="16">
        <f t="shared" si="344"/>
        <v>4.1323446373156482E-4</v>
      </c>
      <c r="AT274" s="16">
        <f t="shared" si="345"/>
        <v>4.9117761242495193E-2</v>
      </c>
      <c r="AU274" s="16">
        <f t="shared" si="346"/>
        <v>1.4657027404627807E-3</v>
      </c>
      <c r="AV274" s="16">
        <f t="shared" si="347"/>
        <v>4.231769015538177E-4</v>
      </c>
      <c r="AW274" s="30">
        <f>(SUMPRODUCT(AV$5:AV273,A$5:A273)+SUM(AV$5:AV273)*(Calculations!$B$6/30-0.5)+AV$4*Calculations!$B$6/30/2)/SUM(AV$4:AV273)</f>
        <v>169.51145853728573</v>
      </c>
      <c r="AX274" s="16"/>
      <c r="AY274" s="12"/>
      <c r="AZ274" s="12"/>
    </row>
    <row r="275" spans="1:52" x14ac:dyDescent="0.25">
      <c r="A275">
        <f t="shared" si="335"/>
        <v>271</v>
      </c>
      <c r="B275" t="str">
        <f t="shared" si="359"/>
        <v>August</v>
      </c>
      <c r="C275">
        <f t="shared" si="330"/>
        <v>2047</v>
      </c>
      <c r="D275">
        <f t="shared" si="361"/>
        <v>204708</v>
      </c>
      <c r="E275">
        <f t="shared" ref="E275:F275" si="364">E263+1</f>
        <v>64</v>
      </c>
      <c r="F275">
        <f t="shared" si="364"/>
        <v>62</v>
      </c>
      <c r="G275" s="12">
        <f>G274*IF($B275="January",1+IF(C275&gt;Personal!$L$18+1,Calculations!$B$22,Calculations!$B$21),1)</f>
        <v>4277.685027523713</v>
      </c>
      <c r="H275" s="12">
        <f>IF(AND(Career!$F$15="Yes",$E275=62,$E274=61),G275,H274*IF($B275="January",(1+IF(C275&gt;Personal!$L$18+1,Calculations!$C$22,Calculations!$C$21)),1))</f>
        <v>4277.685027523713</v>
      </c>
      <c r="I275" s="12">
        <f>H275*(1-'Retiree Assumptions'!$F$8)</f>
        <v>3336.5943214684962</v>
      </c>
      <c r="J275" s="12">
        <f>I275/(Calculations!$C$27^($A275-1+Calculations!$B$6/30))</f>
        <v>1667.1556549348536</v>
      </c>
      <c r="K275" s="23">
        <f t="shared" si="332"/>
        <v>1582.1196451450085</v>
      </c>
      <c r="L275" s="12">
        <f>L274*IF($B275="January",(1+IF(C275&gt;Personal!$L$18+1,Calculations!$B$22,Calculations!$B$21)),1)</f>
        <v>2352.7267651380416</v>
      </c>
      <c r="M275" s="12">
        <f>IF(AND(Career!$F$15="Yes",$E275=62,$E274=61),L275,M274*IF($B275="January",(1+IF(C275&gt;Personal!$L$18+1,Calculations!$C$22,Calculations!$C$21)),1))</f>
        <v>2352.7267651380416</v>
      </c>
      <c r="N275" s="12">
        <f>M275*(1-'Retiree Assumptions'!$F$10)</f>
        <v>2070.3995533214766</v>
      </c>
      <c r="O275" s="12">
        <f>N275/(Calculations!$C$27^$AW275)/(Calculations!$D$27^($A275-1-$AW275+Calculations!$B$6/30))</f>
        <v>1001.4387999653471</v>
      </c>
      <c r="P275" s="23">
        <f t="shared" si="333"/>
        <v>49.592536991671366</v>
      </c>
      <c r="Q275" s="12">
        <f>IF(OR(A275&lt;=360,$E275&lt;70),Q274*IF($B275="January",(1+IF(C275&gt;Personal!$L$18+1,Calculations!$B$22,Calculations!$B$21)),1),0)</f>
        <v>278.04952678904129</v>
      </c>
      <c r="R275" s="12">
        <f>IF(OR(A275&lt;=360,$E275&lt;70),IF(AND(Career!$F$15="Yes",$E275=62,$E274=61),Q275,R274*IF($B275="January",(1+IF(C275&gt;Personal!$L$18+1,Calculations!$C$22,Calculations!$C$21)),1)),0)</f>
        <v>278.04952678904129</v>
      </c>
      <c r="S275" s="12">
        <f>R275*(1-'Retiree Assumptions'!$F$8)</f>
        <v>216.8786308954522</v>
      </c>
      <c r="T275" s="12">
        <f>S275/(Calculations!$C$27^($A275-1+Calculations!$B$6/30))</f>
        <v>108.36511757076546</v>
      </c>
      <c r="U275" s="23">
        <f t="shared" si="334"/>
        <v>100.42162851234724</v>
      </c>
      <c r="W275">
        <f t="shared" si="289"/>
        <v>7</v>
      </c>
      <c r="X275">
        <f t="shared" si="349"/>
        <v>2047</v>
      </c>
      <c r="Y275">
        <f t="shared" si="350"/>
        <v>64</v>
      </c>
      <c r="Z275">
        <f t="shared" si="337"/>
        <v>62</v>
      </c>
      <c r="AA275" s="12">
        <f>S275*12*Subsidy!$I$15/Subsidy!$I$14</f>
        <v>2082.0348565963409</v>
      </c>
      <c r="AB275" s="12">
        <f>SUM(S$5:S275)*Subsidy!$I$15/Subsidy!$I$14</f>
        <v>36200.217501584579</v>
      </c>
      <c r="AC275" s="12">
        <f>N275*Subsidy!$E$15/Subsidy!$E$14</f>
        <v>1656.3196426571812</v>
      </c>
      <c r="AD275" s="12">
        <f t="shared" si="338"/>
        <v>19875.835711886175</v>
      </c>
      <c r="AE275" s="12">
        <f>$AP275*AC275/(Calculations!$D$27^(A275-1+Calculations!$B$6/30))</f>
        <v>727.02211949205639</v>
      </c>
      <c r="AF275" s="12">
        <f>IF(AE275=0,0,SUM(AE275:AE$903)*AC275/AE275)</f>
        <v>454149.26653169526</v>
      </c>
      <c r="AH275" s="164">
        <f>VLOOKUP(E275,Rates2,5)*VLOOKUP(E275,Mort_Imp_Retirees,C275-'Mort Imp Cume'!$C$4+2)</f>
        <v>4.4572312099082893E-4</v>
      </c>
      <c r="AI275" s="16">
        <f t="shared" si="339"/>
        <v>0.99955427687900922</v>
      </c>
      <c r="AJ275" s="164">
        <f>VLOOKUP(F275,Rates2,6)*VLOOKUP(F275,Mort_Imp_Survivors,C275-'Mort Imp Cume'!$C$4+2)</f>
        <v>1.62279356029743E-4</v>
      </c>
      <c r="AK275" s="16">
        <f t="shared" si="340"/>
        <v>0.99983772064397025</v>
      </c>
      <c r="AL275" s="164">
        <f>VLOOKUP(F275,Rates2,7)*VLOOKUP(F275,Mort_Imp_Survivors,C275-'Mort Imp Cume'!$C$4+2)</f>
        <v>1.9768691723499822E-4</v>
      </c>
      <c r="AM275" s="16">
        <f t="shared" si="341"/>
        <v>0.99980231308276502</v>
      </c>
      <c r="AN275" s="108">
        <f>PRODUCT(AI$4:AI274)</f>
        <v>0.94899335911548821</v>
      </c>
      <c r="AO275" s="16">
        <f>PRODUCT(AK$4:AK274)</f>
        <v>0.97650524453072396</v>
      </c>
      <c r="AP275" s="16">
        <f>PRODUCT(AM$4:AM274)</f>
        <v>0.95874126208835109</v>
      </c>
      <c r="AQ275" s="16">
        <f t="shared" si="342"/>
        <v>0.92669699220110291</v>
      </c>
      <c r="AR275" s="16">
        <f t="shared" si="343"/>
        <v>2.229636691438526E-2</v>
      </c>
      <c r="AS275" s="16">
        <f t="shared" si="344"/>
        <v>4.1298324604396093E-4</v>
      </c>
      <c r="AT275" s="16">
        <f t="shared" si="345"/>
        <v>4.9521285767425247E-2</v>
      </c>
      <c r="AU275" s="16">
        <f t="shared" si="346"/>
        <v>1.4853551170865842E-3</v>
      </c>
      <c r="AV275" s="16">
        <f t="shared" si="347"/>
        <v>4.2298828182452591E-4</v>
      </c>
      <c r="AW275" s="30">
        <f>(SUMPRODUCT(AV$5:AV274,A$5:A274)+SUM(AV$5:AV274)*(Calculations!$B$6/30-0.5)+AV$4*Calculations!$B$6/30/2)/SUM(AV$4:AV274)</f>
        <v>170.34931057630541</v>
      </c>
      <c r="AX275" s="16"/>
      <c r="AY275" s="12"/>
      <c r="AZ275" s="12"/>
    </row>
    <row r="276" spans="1:52" x14ac:dyDescent="0.25">
      <c r="A276">
        <f t="shared" si="335"/>
        <v>272</v>
      </c>
      <c r="B276" t="str">
        <f t="shared" si="359"/>
        <v>September</v>
      </c>
      <c r="C276">
        <f t="shared" si="330"/>
        <v>2047</v>
      </c>
      <c r="D276">
        <f t="shared" si="361"/>
        <v>204709</v>
      </c>
      <c r="E276">
        <f t="shared" ref="E276:F276" si="365">E264+1</f>
        <v>64</v>
      </c>
      <c r="F276">
        <f t="shared" si="365"/>
        <v>62</v>
      </c>
      <c r="G276" s="12">
        <f>G275*IF($B276="January",1+IF(C276&gt;Personal!$L$18+1,Calculations!$B$22,Calculations!$B$21),1)</f>
        <v>4277.685027523713</v>
      </c>
      <c r="H276" s="12">
        <f>IF(AND(Career!$F$15="Yes",$E276=62,$E275=61),G276,H275*IF($B276="January",(1+IF(C276&gt;Personal!$L$18+1,Calculations!$C$22,Calculations!$C$21)),1))</f>
        <v>4277.685027523713</v>
      </c>
      <c r="I276" s="12">
        <f>H276*(1-'Retiree Assumptions'!$F$8)</f>
        <v>3336.5943214684962</v>
      </c>
      <c r="J276" s="12">
        <f>I276/(Calculations!$C$27^($A276-1+Calculations!$B$6/30))</f>
        <v>1662.8927550880235</v>
      </c>
      <c r="K276" s="23">
        <f t="shared" si="332"/>
        <v>1577.370797350459</v>
      </c>
      <c r="L276" s="12">
        <f>L275*IF($B276="January",(1+IF(C276&gt;Personal!$L$18+1,Calculations!$B$22,Calculations!$B$21)),1)</f>
        <v>2352.7267651380416</v>
      </c>
      <c r="M276" s="12">
        <f>IF(AND(Career!$F$15="Yes",$E276=62,$E275=61),L276,M275*IF($B276="January",(1+IF(C276&gt;Personal!$L$18+1,Calculations!$C$22,Calculations!$C$21)),1))</f>
        <v>2352.7267651380416</v>
      </c>
      <c r="N276" s="12">
        <f>M276*(1-'Retiree Assumptions'!$F$10)</f>
        <v>2070.3995533214766</v>
      </c>
      <c r="O276" s="12">
        <f>N276/(Calculations!$C$27^$AW276)/(Calculations!$D$27^($A276-1-$AW276+Calculations!$B$6/30))</f>
        <v>998.82396852093734</v>
      </c>
      <c r="P276" s="23">
        <f t="shared" si="333"/>
        <v>49.865766543912017</v>
      </c>
      <c r="Q276" s="12">
        <f>IF(OR(A276&lt;=360,$E276&lt;70),Q275*IF($B276="January",(1+IF(C276&gt;Personal!$L$18+1,Calculations!$B$22,Calculations!$B$21)),1),0)</f>
        <v>278.04952678904129</v>
      </c>
      <c r="R276" s="12">
        <f>IF(OR(A276&lt;=360,$E276&lt;70),IF(AND(Career!$F$15="Yes",$E276=62,$E275=61),Q276,R275*IF($B276="January",(1+IF(C276&gt;Personal!$L$18+1,Calculations!$C$22,Calculations!$C$21)),1)),0)</f>
        <v>278.04952678904129</v>
      </c>
      <c r="S276" s="12">
        <f>R276*(1-'Retiree Assumptions'!$F$8)</f>
        <v>216.8786308954522</v>
      </c>
      <c r="T276" s="12">
        <f>S276/(Calculations!$C$27^($A276-1+Calculations!$B$6/30))</f>
        <v>108.0880290807215</v>
      </c>
      <c r="U276" s="23">
        <f t="shared" si="334"/>
        <v>100.10395820935287</v>
      </c>
      <c r="W276">
        <f t="shared" si="289"/>
        <v>7</v>
      </c>
      <c r="X276">
        <f t="shared" si="349"/>
        <v>2047</v>
      </c>
      <c r="Y276">
        <f t="shared" si="350"/>
        <v>64</v>
      </c>
      <c r="Z276">
        <f t="shared" si="337"/>
        <v>62</v>
      </c>
      <c r="AA276" s="12">
        <f>S276*12*Subsidy!$I$15/Subsidy!$I$14</f>
        <v>2082.0348565963409</v>
      </c>
      <c r="AB276" s="12">
        <f>SUM(S$5:S276)*Subsidy!$I$15/Subsidy!$I$14</f>
        <v>36373.720406300941</v>
      </c>
      <c r="AC276" s="12">
        <f>N276*Subsidy!$E$15/Subsidy!$E$14</f>
        <v>1656.3196426571812</v>
      </c>
      <c r="AD276" s="12">
        <f t="shared" si="338"/>
        <v>19875.835711886175</v>
      </c>
      <c r="AE276" s="12">
        <f>$AP276*AC276/(Calculations!$D$27^(A276-1+Calculations!$B$6/30))</f>
        <v>724.78590606004218</v>
      </c>
      <c r="AF276" s="12">
        <f>IF(AE276=0,0,SUM(AE276:AE$903)*AC276/AE276)</f>
        <v>453889.04302896652</v>
      </c>
      <c r="AH276" s="164">
        <f>VLOOKUP(E276,Rates2,5)*VLOOKUP(E276,Mort_Imp_Retirees,C276-'Mort Imp Cume'!$C$4+2)</f>
        <v>4.4572312099082893E-4</v>
      </c>
      <c r="AI276" s="16">
        <f t="shared" si="339"/>
        <v>0.99955427687900922</v>
      </c>
      <c r="AJ276" s="164">
        <f>VLOOKUP(F276,Rates2,6)*VLOOKUP(F276,Mort_Imp_Survivors,C276-'Mort Imp Cume'!$C$4+2)</f>
        <v>1.62279356029743E-4</v>
      </c>
      <c r="AK276" s="16">
        <f t="shared" si="340"/>
        <v>0.99983772064397025</v>
      </c>
      <c r="AL276" s="164">
        <f>VLOOKUP(F276,Rates2,7)*VLOOKUP(F276,Mort_Imp_Survivors,C276-'Mort Imp Cume'!$C$4+2)</f>
        <v>1.9768691723499822E-4</v>
      </c>
      <c r="AM276" s="16">
        <f t="shared" si="341"/>
        <v>0.99980231308276502</v>
      </c>
      <c r="AN276" s="108">
        <f>PRODUCT(AI$4:AI275)</f>
        <v>0.94857037083366369</v>
      </c>
      <c r="AO276" s="16">
        <f>PRODUCT(AK$4:AK275)</f>
        <v>0.97634677788848179</v>
      </c>
      <c r="AP276" s="16">
        <f>PRODUCT(AM$4:AM275)</f>
        <v>0.95855173148382289</v>
      </c>
      <c r="AQ276" s="16">
        <f t="shared" si="342"/>
        <v>0.92613362516392983</v>
      </c>
      <c r="AR276" s="16">
        <f t="shared" si="343"/>
        <v>2.2436745669733846E-2</v>
      </c>
      <c r="AS276" s="16">
        <f t="shared" si="344"/>
        <v>4.1273218107916237E-4</v>
      </c>
      <c r="AT276" s="16">
        <f t="shared" si="345"/>
        <v>4.9924479303148334E-2</v>
      </c>
      <c r="AU276" s="16">
        <f t="shared" si="346"/>
        <v>1.5051498631879906E-3</v>
      </c>
      <c r="AV276" s="16">
        <f t="shared" si="347"/>
        <v>4.2279974616740853E-4</v>
      </c>
      <c r="AW276" s="30">
        <f>(SUMPRODUCT(AV$5:AV275,A$5:A275)+SUM(AV$5:AV275)*(Calculations!$B$6/30-0.5)+AV$4*Calculations!$B$6/30/2)/SUM(AV$4:AV275)</f>
        <v>171.18123483899674</v>
      </c>
      <c r="AX276" s="16"/>
      <c r="AY276" s="12"/>
      <c r="AZ276" s="12"/>
    </row>
    <row r="277" spans="1:52" x14ac:dyDescent="0.25">
      <c r="A277">
        <f t="shared" si="335"/>
        <v>273</v>
      </c>
      <c r="B277" t="str">
        <f t="shared" si="359"/>
        <v>October</v>
      </c>
      <c r="C277">
        <f t="shared" si="330"/>
        <v>2047</v>
      </c>
      <c r="D277">
        <f t="shared" si="361"/>
        <v>204710</v>
      </c>
      <c r="E277">
        <f t="shared" ref="E277:F277" si="366">E265+1</f>
        <v>64</v>
      </c>
      <c r="F277">
        <f t="shared" si="366"/>
        <v>62</v>
      </c>
      <c r="G277" s="12">
        <f>G276*IF($B277="January",1+IF(C277&gt;Personal!$L$18+1,Calculations!$B$22,Calculations!$B$21),1)</f>
        <v>4277.685027523713</v>
      </c>
      <c r="H277" s="12">
        <f>IF(AND(Career!$F$15="Yes",$E277=62,$E276=61),G277,H276*IF($B277="January",(1+IF(C277&gt;Personal!$L$18+1,Calculations!$C$22,Calculations!$C$21)),1))</f>
        <v>4277.685027523713</v>
      </c>
      <c r="I277" s="12">
        <f>H277*(1-'Retiree Assumptions'!$F$8)</f>
        <v>3336.5943214684962</v>
      </c>
      <c r="J277" s="12">
        <f>I277/(Calculations!$C$27^($A277-1+Calculations!$B$6/30))</f>
        <v>1658.6407554322161</v>
      </c>
      <c r="K277" s="23">
        <f t="shared" si="332"/>
        <v>1572.6362035697857</v>
      </c>
      <c r="L277" s="12">
        <f>L276*IF($B277="January",(1+IF(C277&gt;Personal!$L$18+1,Calculations!$B$22,Calculations!$B$21)),1)</f>
        <v>2352.7267651380416</v>
      </c>
      <c r="M277" s="12">
        <f>IF(AND(Career!$F$15="Yes",$E277=62,$E276=61),L277,M276*IF($B277="January",(1+IF(C277&gt;Personal!$L$18+1,Calculations!$C$22,Calculations!$C$21)),1))</f>
        <v>2352.7267651380416</v>
      </c>
      <c r="N277" s="12">
        <f>M277*(1-'Retiree Assumptions'!$F$10)</f>
        <v>2070.3995533214766</v>
      </c>
      <c r="O277" s="12">
        <f>N277/(Calculations!$C$27^$AW277)/(Calculations!$D$27^($A277-1-$AW277+Calculations!$B$6/30))</f>
        <v>996.21410665715541</v>
      </c>
      <c r="P277" s="23">
        <f t="shared" si="333"/>
        <v>50.136808118521877</v>
      </c>
      <c r="Q277" s="12">
        <f>IF(OR(A277&lt;=360,$E277&lt;70),Q276*IF($B277="January",(1+IF(C277&gt;Personal!$L$18+1,Calculations!$B$22,Calculations!$B$21)),1),0)</f>
        <v>278.04952678904129</v>
      </c>
      <c r="R277" s="12">
        <f>IF(OR(A277&lt;=360,$E277&lt;70),IF(AND(Career!$F$15="Yes",$E277=62,$E276=61),Q277,R276*IF($B277="January",(1+IF(C277&gt;Personal!$L$18+1,Calculations!$C$22,Calculations!$C$21)),1)),0)</f>
        <v>278.04952678904129</v>
      </c>
      <c r="S277" s="12">
        <f>R277*(1-'Retiree Assumptions'!$F$8)</f>
        <v>216.8786308954522</v>
      </c>
      <c r="T277" s="12">
        <f>S277/(Calculations!$C$27^($A277-1+Calculations!$B$6/30))</f>
        <v>107.81164910309401</v>
      </c>
      <c r="U277" s="23">
        <f t="shared" si="334"/>
        <v>99.787292813597091</v>
      </c>
      <c r="W277">
        <f t="shared" si="289"/>
        <v>7</v>
      </c>
      <c r="X277">
        <f t="shared" si="349"/>
        <v>2047</v>
      </c>
      <c r="Y277">
        <f t="shared" si="350"/>
        <v>64</v>
      </c>
      <c r="Z277">
        <f t="shared" si="337"/>
        <v>62</v>
      </c>
      <c r="AA277" s="12">
        <f>S277*12*Subsidy!$I$15/Subsidy!$I$14</f>
        <v>2082.0348565963409</v>
      </c>
      <c r="AB277" s="12">
        <f>SUM(S$5:S277)*Subsidy!$I$15/Subsidy!$I$14</f>
        <v>36547.223311017304</v>
      </c>
      <c r="AC277" s="12">
        <f>N277*Subsidy!$E$15/Subsidy!$E$14</f>
        <v>1656.3196426571812</v>
      </c>
      <c r="AD277" s="12">
        <f t="shared" si="338"/>
        <v>19875.835711886175</v>
      </c>
      <c r="AE277" s="12">
        <f>$AP277*AC277/(Calculations!$D$27^(A277-1+Calculations!$B$6/30))</f>
        <v>722.55657089263548</v>
      </c>
      <c r="AF277" s="12">
        <f>IF(AE277=0,0,SUM(AE277:AE$903)*AC277/AE277)</f>
        <v>453628.0166473639</v>
      </c>
      <c r="AH277" s="164">
        <f>VLOOKUP(E277,Rates2,5)*VLOOKUP(E277,Mort_Imp_Retirees,C277-'Mort Imp Cume'!$C$4+2)</f>
        <v>4.4572312099082893E-4</v>
      </c>
      <c r="AI277" s="16">
        <f t="shared" si="339"/>
        <v>0.99955427687900922</v>
      </c>
      <c r="AJ277" s="164">
        <f>VLOOKUP(F277,Rates2,6)*VLOOKUP(F277,Mort_Imp_Survivors,C277-'Mort Imp Cume'!$C$4+2)</f>
        <v>1.62279356029743E-4</v>
      </c>
      <c r="AK277" s="16">
        <f t="shared" si="340"/>
        <v>0.99983772064397025</v>
      </c>
      <c r="AL277" s="164">
        <f>VLOOKUP(F277,Rates2,7)*VLOOKUP(F277,Mort_Imp_Survivors,C277-'Mort Imp Cume'!$C$4+2)</f>
        <v>1.9768691723499822E-4</v>
      </c>
      <c r="AM277" s="16">
        <f t="shared" si="341"/>
        <v>0.99980231308276502</v>
      </c>
      <c r="AN277" s="108">
        <f>PRODUCT(AI$4:AI276)</f>
        <v>0.94814757108749637</v>
      </c>
      <c r="AO277" s="16">
        <f>PRODUCT(AK$4:AK276)</f>
        <v>0.97618833696210427</v>
      </c>
      <c r="AP277" s="16">
        <f>PRODUCT(AM$4:AM276)</f>
        <v>0.95836223834701562</v>
      </c>
      <c r="AQ277" s="16">
        <f t="shared" si="342"/>
        <v>0.92557060061456164</v>
      </c>
      <c r="AR277" s="16">
        <f t="shared" si="343"/>
        <v>2.2576970472934745E-2</v>
      </c>
      <c r="AS277" s="16">
        <f t="shared" si="344"/>
        <v>4.124812687443244E-4</v>
      </c>
      <c r="AT277" s="16">
        <f t="shared" si="345"/>
        <v>5.0327342067819497E-2</v>
      </c>
      <c r="AU277" s="16">
        <f t="shared" si="346"/>
        <v>1.5250868446841093E-3</v>
      </c>
      <c r="AV277" s="16">
        <f t="shared" si="347"/>
        <v>4.2261129454499271E-4</v>
      </c>
      <c r="AW277" s="30">
        <f>(SUMPRODUCT(AV$5:AV276,A$5:A276)+SUM(AV$5:AV276)*(Calculations!$B$6/30-0.5)+AV$4*Calculations!$B$6/30/2)/SUM(AV$4:AV276)</f>
        <v>172.00737835995608</v>
      </c>
      <c r="AX277" s="16"/>
      <c r="AY277" s="12"/>
      <c r="AZ277" s="12"/>
    </row>
    <row r="278" spans="1:52" x14ac:dyDescent="0.25">
      <c r="A278">
        <f t="shared" si="335"/>
        <v>274</v>
      </c>
      <c r="B278" t="str">
        <f t="shared" si="359"/>
        <v>November</v>
      </c>
      <c r="C278">
        <f t="shared" si="330"/>
        <v>2047</v>
      </c>
      <c r="D278">
        <f t="shared" si="361"/>
        <v>204711</v>
      </c>
      <c r="E278">
        <f t="shared" ref="E278:F278" si="367">E266+1</f>
        <v>64</v>
      </c>
      <c r="F278">
        <f t="shared" si="367"/>
        <v>62</v>
      </c>
      <c r="G278" s="12">
        <f>G277*IF($B278="January",1+IF(C278&gt;Personal!$L$18+1,Calculations!$B$22,Calculations!$B$21),1)</f>
        <v>4277.685027523713</v>
      </c>
      <c r="H278" s="12">
        <f>IF(AND(Career!$F$15="Yes",$E278=62,$E277=61),G278,H277*IF($B278="January",(1+IF(C278&gt;Personal!$L$18+1,Calculations!$C$22,Calculations!$C$21)),1))</f>
        <v>4277.685027523713</v>
      </c>
      <c r="I278" s="12">
        <f>H278*(1-'Retiree Assumptions'!$F$8)</f>
        <v>3336.5943214684962</v>
      </c>
      <c r="J278" s="12">
        <f>I278/(Calculations!$C$27^($A278-1+Calculations!$B$6/30))</f>
        <v>1654.3996280957558</v>
      </c>
      <c r="K278" s="23">
        <f t="shared" si="332"/>
        <v>1567.915821018524</v>
      </c>
      <c r="L278" s="12">
        <f>L277*IF($B278="January",(1+IF(C278&gt;Personal!$L$18+1,Calculations!$B$22,Calculations!$B$21)),1)</f>
        <v>2352.7267651380416</v>
      </c>
      <c r="M278" s="12">
        <f>IF(AND(Career!$F$15="Yes",$E278=62,$E277=61),L278,M277*IF($B278="January",(1+IF(C278&gt;Personal!$L$18+1,Calculations!$C$22,Calculations!$C$21)),1))</f>
        <v>2352.7267651380416</v>
      </c>
      <c r="N278" s="12">
        <f>M278*(1-'Retiree Assumptions'!$F$10)</f>
        <v>2070.3995533214766</v>
      </c>
      <c r="O278" s="12">
        <f>N278/(Calculations!$C$27^$AW278)/(Calculations!$D$27^($A278-1-$AW278+Calculations!$B$6/30))</f>
        <v>993.60925667891127</v>
      </c>
      <c r="P278" s="23">
        <f t="shared" si="333"/>
        <v>50.405672674226686</v>
      </c>
      <c r="Q278" s="12">
        <f>IF(OR(A278&lt;=360,$E278&lt;70),Q277*IF($B278="January",(1+IF(C278&gt;Personal!$L$18+1,Calculations!$B$22,Calculations!$B$21)),1),0)</f>
        <v>278.04952678904129</v>
      </c>
      <c r="R278" s="12">
        <f>IF(OR(A278&lt;=360,$E278&lt;70),IF(AND(Career!$F$15="Yes",$E278=62,$E277=61),Q278,R277*IF($B278="January",(1+IF(C278&gt;Personal!$L$18+1,Calculations!$C$22,Calculations!$C$21)),1)),0)</f>
        <v>278.04952678904129</v>
      </c>
      <c r="S278" s="12">
        <f>R278*(1-'Retiree Assumptions'!$F$8)</f>
        <v>216.8786308954522</v>
      </c>
      <c r="T278" s="12">
        <f>S278/(Calculations!$C$27^($A278-1+Calculations!$B$6/30))</f>
        <v>107.5359758262241</v>
      </c>
      <c r="U278" s="23">
        <f t="shared" si="334"/>
        <v>99.471629146191177</v>
      </c>
      <c r="W278">
        <f t="shared" si="289"/>
        <v>7</v>
      </c>
      <c r="X278">
        <f t="shared" si="349"/>
        <v>2047</v>
      </c>
      <c r="Y278">
        <f t="shared" si="350"/>
        <v>64</v>
      </c>
      <c r="Z278">
        <f t="shared" si="337"/>
        <v>62</v>
      </c>
      <c r="AA278" s="12">
        <f>S278*12*Subsidy!$I$15/Subsidy!$I$14</f>
        <v>2082.0348565963409</v>
      </c>
      <c r="AB278" s="12">
        <f>SUM(S$5:S278)*Subsidy!$I$15/Subsidy!$I$14</f>
        <v>36720.726215733659</v>
      </c>
      <c r="AC278" s="12">
        <f>N278*Subsidy!$E$15/Subsidy!$E$14</f>
        <v>1656.3196426571812</v>
      </c>
      <c r="AD278" s="12">
        <f t="shared" si="338"/>
        <v>19875.835711886175</v>
      </c>
      <c r="AE278" s="12">
        <f>$AP278*AC278/(Calculations!$D$27^(A278-1+Calculations!$B$6/30))</f>
        <v>720.33409283330309</v>
      </c>
      <c r="AF278" s="12">
        <f>IF(AE278=0,0,SUM(AE278:AE$903)*AC278/AE278)</f>
        <v>453366.18490973028</v>
      </c>
      <c r="AH278" s="164">
        <f>VLOOKUP(E278,Rates2,5)*VLOOKUP(E278,Mort_Imp_Retirees,C278-'Mort Imp Cume'!$C$4+2)</f>
        <v>4.4572312099082893E-4</v>
      </c>
      <c r="AI278" s="16">
        <f t="shared" si="339"/>
        <v>0.99955427687900922</v>
      </c>
      <c r="AJ278" s="164">
        <f>VLOOKUP(F278,Rates2,6)*VLOOKUP(F278,Mort_Imp_Survivors,C278-'Mort Imp Cume'!$C$4+2)</f>
        <v>1.62279356029743E-4</v>
      </c>
      <c r="AK278" s="16">
        <f t="shared" si="340"/>
        <v>0.99983772064397025</v>
      </c>
      <c r="AL278" s="164">
        <f>VLOOKUP(F278,Rates2,7)*VLOOKUP(F278,Mort_Imp_Survivors,C278-'Mort Imp Cume'!$C$4+2)</f>
        <v>1.9768691723499822E-4</v>
      </c>
      <c r="AM278" s="16">
        <f t="shared" si="341"/>
        <v>0.99980231308276502</v>
      </c>
      <c r="AN278" s="108">
        <f>PRODUCT(AI$4:AI277)</f>
        <v>0.94772495979295146</v>
      </c>
      <c r="AO278" s="16">
        <f>PRODUCT(AK$4:AK277)</f>
        <v>0.97602992174741832</v>
      </c>
      <c r="AP278" s="16">
        <f>PRODUCT(AM$4:AM277)</f>
        <v>0.95817278267052242</v>
      </c>
      <c r="AQ278" s="16">
        <f t="shared" si="342"/>
        <v>0.92500791834478957</v>
      </c>
      <c r="AR278" s="16">
        <f t="shared" si="343"/>
        <v>2.2717041448161876E-2</v>
      </c>
      <c r="AS278" s="16">
        <f t="shared" si="344"/>
        <v>4.1223050894665861E-4</v>
      </c>
      <c r="AT278" s="16">
        <f t="shared" si="345"/>
        <v>5.0729874279457805E-2</v>
      </c>
      <c r="AU278" s="16">
        <f t="shared" si="346"/>
        <v>1.5451659275907484E-3</v>
      </c>
      <c r="AV278" s="16">
        <f t="shared" si="347"/>
        <v>4.2242292691982219E-4</v>
      </c>
      <c r="AW278" s="30">
        <f>(SUMPRODUCT(AV$5:AV277,A$5:A277)+SUM(AV$5:AV277)*(Calculations!$B$6/30-0.5)+AV$4*Calculations!$B$6/30/2)/SUM(AV$4:AV277)</f>
        <v>172.8278832901901</v>
      </c>
      <c r="AX278" s="16"/>
      <c r="AY278" s="12"/>
      <c r="AZ278" s="12"/>
    </row>
    <row r="279" spans="1:52" x14ac:dyDescent="0.25">
      <c r="A279">
        <f t="shared" si="335"/>
        <v>275</v>
      </c>
      <c r="B279" t="str">
        <f t="shared" si="359"/>
        <v>December</v>
      </c>
      <c r="C279">
        <f t="shared" si="330"/>
        <v>2047</v>
      </c>
      <c r="D279">
        <f t="shared" si="361"/>
        <v>204712</v>
      </c>
      <c r="E279">
        <f t="shared" ref="E279:F279" si="368">E267+1</f>
        <v>64</v>
      </c>
      <c r="F279">
        <f t="shared" si="368"/>
        <v>62</v>
      </c>
      <c r="G279" s="12">
        <f>G278*IF($B279="January",1+IF(C279&gt;Personal!$L$18+1,Calculations!$B$22,Calculations!$B$21),1)</f>
        <v>4277.685027523713</v>
      </c>
      <c r="H279" s="12">
        <f>IF(AND(Career!$F$15="Yes",$E279=62,$E278=61),G279,H278*IF($B279="January",(1+IF(C279&gt;Personal!$L$18+1,Calculations!$C$22,Calculations!$C$21)),1))</f>
        <v>4277.685027523713</v>
      </c>
      <c r="I279" s="12">
        <f>H279*(1-'Retiree Assumptions'!$F$8)</f>
        <v>3336.5943214684962</v>
      </c>
      <c r="J279" s="12">
        <f>I279/(Calculations!$C$27^($A279-1+Calculations!$B$6/30))</f>
        <v>1650.1693452782338</v>
      </c>
      <c r="K279" s="23">
        <f t="shared" si="332"/>
        <v>1563.2096070406294</v>
      </c>
      <c r="L279" s="12">
        <f>L278*IF($B279="January",(1+IF(C279&gt;Personal!$L$18+1,Calculations!$B$22,Calculations!$B$21)),1)</f>
        <v>2352.7267651380416</v>
      </c>
      <c r="M279" s="12">
        <f>IF(AND(Career!$F$15="Yes",$E279=62,$E278=61),L279,M278*IF($B279="January",(1+IF(C279&gt;Personal!$L$18+1,Calculations!$C$22,Calculations!$C$21)),1))</f>
        <v>2352.7267651380416</v>
      </c>
      <c r="N279" s="12">
        <f>M279*(1-'Retiree Assumptions'!$F$10)</f>
        <v>2070.3995533214766</v>
      </c>
      <c r="O279" s="12">
        <f>N279/(Calculations!$C$27^$AW279)/(Calculations!$D$27^($A279-1-$AW279+Calculations!$B$6/30))</f>
        <v>991.0094588978618</v>
      </c>
      <c r="P279" s="23">
        <f t="shared" si="333"/>
        <v>50.672371123628736</v>
      </c>
      <c r="Q279" s="12">
        <f>IF(OR(A279&lt;=360,$E279&lt;70),Q278*IF($B279="January",(1+IF(C279&gt;Personal!$L$18+1,Calculations!$B$22,Calculations!$B$21)),1),0)</f>
        <v>278.04952678904129</v>
      </c>
      <c r="R279" s="12">
        <f>IF(OR(A279&lt;=360,$E279&lt;70),IF(AND(Career!$F$15="Yes",$E279=62,$E278=61),Q279,R278*IF($B279="January",(1+IF(C279&gt;Personal!$L$18+1,Calculations!$C$22,Calculations!$C$21)),1)),0)</f>
        <v>278.04952678904129</v>
      </c>
      <c r="S279" s="12">
        <f>R279*(1-'Retiree Assumptions'!$F$8)</f>
        <v>216.8786308954522</v>
      </c>
      <c r="T279" s="12">
        <f>S279/(Calculations!$C$27^($A279-1+Calculations!$B$6/30))</f>
        <v>107.26100744308516</v>
      </c>
      <c r="U279" s="23">
        <f t="shared" si="334"/>
        <v>99.156964038302291</v>
      </c>
      <c r="W279">
        <f t="shared" si="289"/>
        <v>7</v>
      </c>
      <c r="X279">
        <f t="shared" si="349"/>
        <v>2047</v>
      </c>
      <c r="Y279">
        <f t="shared" si="350"/>
        <v>64</v>
      </c>
      <c r="Z279">
        <f t="shared" si="337"/>
        <v>62</v>
      </c>
      <c r="AA279" s="12">
        <f>S279*12*Subsidy!$I$15/Subsidy!$I$14</f>
        <v>2082.0348565963409</v>
      </c>
      <c r="AB279" s="12">
        <f>SUM(S$5:S279)*Subsidy!$I$15/Subsidy!$I$14</f>
        <v>36894.229120450029</v>
      </c>
      <c r="AC279" s="12">
        <f>N279*Subsidy!$E$15/Subsidy!$E$14</f>
        <v>1656.3196426571812</v>
      </c>
      <c r="AD279" s="12">
        <f t="shared" si="338"/>
        <v>19875.835711886175</v>
      </c>
      <c r="AE279" s="12">
        <f>$AP279*AC279/(Calculations!$D$27^(A279-1+Calculations!$B$6/30))</f>
        <v>718.11845079058628</v>
      </c>
      <c r="AF279" s="12">
        <f>IF(AE279=0,0,SUM(AE279:AE$903)*AC279/AE279)</f>
        <v>453103.5453312656</v>
      </c>
      <c r="AH279" s="164">
        <f>VLOOKUP(E279,Rates2,5)*VLOOKUP(E279,Mort_Imp_Retirees,C279-'Mort Imp Cume'!$C$4+2)</f>
        <v>4.4572312099082893E-4</v>
      </c>
      <c r="AI279" s="16">
        <f t="shared" si="339"/>
        <v>0.99955427687900922</v>
      </c>
      <c r="AJ279" s="164">
        <f>VLOOKUP(F279,Rates2,6)*VLOOKUP(F279,Mort_Imp_Survivors,C279-'Mort Imp Cume'!$C$4+2)</f>
        <v>1.62279356029743E-4</v>
      </c>
      <c r="AK279" s="16">
        <f t="shared" si="340"/>
        <v>0.99983772064397025</v>
      </c>
      <c r="AL279" s="164">
        <f>VLOOKUP(F279,Rates2,7)*VLOOKUP(F279,Mort_Imp_Survivors,C279-'Mort Imp Cume'!$C$4+2)</f>
        <v>1.9768691723499822E-4</v>
      </c>
      <c r="AM279" s="16">
        <f t="shared" si="341"/>
        <v>0.99980231308276502</v>
      </c>
      <c r="AN279" s="108">
        <f>PRODUCT(AI$4:AI278)</f>
        <v>0.94730253686603172</v>
      </c>
      <c r="AO279" s="16">
        <f>PRODUCT(AK$4:AK278)</f>
        <v>0.97587153224025136</v>
      </c>
      <c r="AP279" s="16">
        <f>PRODUCT(AM$4:AM278)</f>
        <v>0.95798336444693777</v>
      </c>
      <c r="AQ279" s="16">
        <f t="shared" si="342"/>
        <v>0.92444557814653161</v>
      </c>
      <c r="AR279" s="16">
        <f t="shared" si="343"/>
        <v>2.2856958719500144E-2</v>
      </c>
      <c r="AS279" s="16">
        <f t="shared" si="344"/>
        <v>4.1197990159343308E-4</v>
      </c>
      <c r="AT279" s="16">
        <f t="shared" si="345"/>
        <v>5.1132076155946435E-2</v>
      </c>
      <c r="AU279" s="16">
        <f t="shared" si="346"/>
        <v>1.5653869780218113E-3</v>
      </c>
      <c r="AV279" s="16">
        <f t="shared" si="347"/>
        <v>4.2223464325445741E-4</v>
      </c>
      <c r="AW279" s="30">
        <f>(SUMPRODUCT(AV$5:AV278,A$5:A278)+SUM(AV$5:AV278)*(Calculations!$B$6/30-0.5)+AV$4*Calculations!$B$6/30/2)/SUM(AV$4:AV278)</f>
        <v>173.64288709820087</v>
      </c>
      <c r="AX279" s="16"/>
      <c r="AY279" s="12"/>
      <c r="AZ279" s="12"/>
    </row>
    <row r="280" spans="1:52" x14ac:dyDescent="0.25">
      <c r="A280">
        <f t="shared" si="335"/>
        <v>276</v>
      </c>
      <c r="B280" t="str">
        <f t="shared" si="359"/>
        <v>January</v>
      </c>
      <c r="C280">
        <f t="shared" si="330"/>
        <v>2048</v>
      </c>
      <c r="D280">
        <f t="shared" si="361"/>
        <v>204801</v>
      </c>
      <c r="E280">
        <f t="shared" ref="E280:F280" si="369">E268+1</f>
        <v>65</v>
      </c>
      <c r="F280">
        <f t="shared" si="369"/>
        <v>63</v>
      </c>
      <c r="G280" s="12">
        <f>G279*IF($B280="January",1+IF(C280&gt;Personal!$L$18+1,Calculations!$B$22,Calculations!$B$21),1)</f>
        <v>4384.6271532118053</v>
      </c>
      <c r="H280" s="12">
        <f>IF(AND(Career!$F$15="Yes",$E280=62,$E279=61),G280,H279*IF($B280="January",(1+IF(C280&gt;Personal!$L$18+1,Calculations!$C$22,Calculations!$C$21)),1))</f>
        <v>4384.6271532118053</v>
      </c>
      <c r="I280" s="12">
        <f>H280*(1-'Retiree Assumptions'!$F$8)</f>
        <v>3420.0091795052081</v>
      </c>
      <c r="J280" s="12">
        <f>I280/(Calculations!$C$27^($A280-1+Calculations!$B$6/30))</f>
        <v>1687.0986262315848</v>
      </c>
      <c r="K280" s="23">
        <f t="shared" si="332"/>
        <v>1597.4804570857955</v>
      </c>
      <c r="L280" s="12">
        <f>L279*IF($B280="January",(1+IF(C280&gt;Personal!$L$18+1,Calculations!$B$22,Calculations!$B$21)),1)</f>
        <v>2411.5449342664924</v>
      </c>
      <c r="M280" s="12">
        <f>IF(AND(Career!$F$15="Yes",$E280=62,$E279=61),L280,M279*IF($B280="January",(1+IF(C280&gt;Personal!$L$18+1,Calculations!$C$22,Calculations!$C$21)),1))</f>
        <v>2411.5449342664924</v>
      </c>
      <c r="N280" s="12">
        <f>M280*(1-'Retiree Assumptions'!$F$10)</f>
        <v>2122.1595421545135</v>
      </c>
      <c r="O280" s="12">
        <f>N280/(Calculations!$C$27^$AW280)/(Calculations!$D$27^($A280-1-$AW280+Calculations!$B$6/30))</f>
        <v>1013.1251205082571</v>
      </c>
      <c r="P280" s="23">
        <f t="shared" si="333"/>
        <v>52.21033719168382</v>
      </c>
      <c r="Q280" s="12">
        <f>IF(OR(A280&lt;=360,$E280&lt;70),Q279*IF($B280="January",(1+IF(C280&gt;Personal!$L$18+1,Calculations!$B$22,Calculations!$B$21)),1),0)</f>
        <v>285.00076495876732</v>
      </c>
      <c r="R280" s="12">
        <f>IF(OR(A280&lt;=360,$E280&lt;70),IF(AND(Career!$F$15="Yes",$E280=62,$E279=61),Q280,R279*IF($B280="January",(1+IF(C280&gt;Personal!$L$18+1,Calculations!$C$22,Calculations!$C$21)),1)),0)</f>
        <v>285.00076495876732</v>
      </c>
      <c r="S280" s="12">
        <f>R280*(1-'Retiree Assumptions'!$F$8)</f>
        <v>222.30059666783851</v>
      </c>
      <c r="T280" s="12">
        <f>S280/(Calculations!$C$27^($A280-1+Calculations!$B$6/30))</f>
        <v>109.661410705053</v>
      </c>
      <c r="U280" s="23">
        <f t="shared" si="334"/>
        <v>101.31437668939992</v>
      </c>
      <c r="W280">
        <f t="shared" si="289"/>
        <v>7</v>
      </c>
      <c r="X280">
        <f t="shared" si="349"/>
        <v>2048</v>
      </c>
      <c r="Y280">
        <f t="shared" si="350"/>
        <v>65</v>
      </c>
      <c r="Z280">
        <f t="shared" si="337"/>
        <v>63</v>
      </c>
      <c r="AA280" s="12">
        <f>S280*12*Subsidy!$I$15/Subsidy!$I$14</f>
        <v>2134.08572801125</v>
      </c>
      <c r="AB280" s="12">
        <f>SUM(S$5:S280)*Subsidy!$I$15/Subsidy!$I$14</f>
        <v>37072.069597784299</v>
      </c>
      <c r="AC280" s="12">
        <f>N280*Subsidy!$E$15/Subsidy!$E$14</f>
        <v>1697.7276337236106</v>
      </c>
      <c r="AD280" s="12">
        <f t="shared" si="338"/>
        <v>20372.731604683326</v>
      </c>
      <c r="AE280" s="12">
        <f>$AP280*AC280/(Calculations!$D$27^(A280-1+Calculations!$B$6/30))</f>
        <v>733.80736433134746</v>
      </c>
      <c r="AF280" s="12">
        <f>IF(AE280=0,0,SUM(AE280:AE$903)*AC280/AE280)</f>
        <v>452840.09541950369</v>
      </c>
      <c r="AH280" s="164">
        <f>VLOOKUP(E280,Rates2,5)*VLOOKUP(E280,Mort_Imp_Retirees,C280-'Mort Imp Cume'!$C$4+2)</f>
        <v>4.9916779845744915E-4</v>
      </c>
      <c r="AI280" s="16">
        <f t="shared" si="339"/>
        <v>0.99950083220154251</v>
      </c>
      <c r="AJ280" s="164">
        <f>VLOOKUP(F280,Rates2,6)*VLOOKUP(F280,Mort_Imp_Survivors,C280-'Mort Imp Cume'!$C$4+2)</f>
        <v>1.7422597605812058E-4</v>
      </c>
      <c r="AK280" s="16">
        <f t="shared" si="340"/>
        <v>0.9998257740239419</v>
      </c>
      <c r="AL280" s="164">
        <f>VLOOKUP(F280,Rates2,7)*VLOOKUP(F280,Mort_Imp_Survivors,C280-'Mort Imp Cume'!$C$4+2)</f>
        <v>2.506900239093692E-4</v>
      </c>
      <c r="AM280" s="16">
        <f t="shared" si="341"/>
        <v>0.99974930997609068</v>
      </c>
      <c r="AN280" s="108">
        <f>PRODUCT(AI$4:AI279)</f>
        <v>0.9468803022227773</v>
      </c>
      <c r="AO280" s="16">
        <f>PRODUCT(AK$4:AK279)</f>
        <v>0.97571316843643163</v>
      </c>
      <c r="AP280" s="16">
        <f>PRODUCT(AM$4:AM279)</f>
        <v>0.95779398366885782</v>
      </c>
      <c r="AQ280" s="16">
        <f t="shared" si="342"/>
        <v>0.923883579811832</v>
      </c>
      <c r="AR280" s="16">
        <f t="shared" si="343"/>
        <v>2.2996722410945303E-2</v>
      </c>
      <c r="AS280" s="16">
        <f t="shared" si="344"/>
        <v>4.6109258426135135E-4</v>
      </c>
      <c r="AT280" s="16">
        <f t="shared" si="345"/>
        <v>5.1533947915032775E-2</v>
      </c>
      <c r="AU280" s="16">
        <f t="shared" si="346"/>
        <v>1.585749862189921E-3</v>
      </c>
      <c r="AV280" s="16">
        <f t="shared" si="347"/>
        <v>4.7265215586326782E-4</v>
      </c>
      <c r="AW280" s="30">
        <f>(SUMPRODUCT(AV$5:AV279,A$5:A279)+SUM(AV$5:AV279)*(Calculations!$B$6/30-0.5)+AV$4*Calculations!$B$6/30/2)/SUM(AV$4:AV279)</f>
        <v>174.4525227612159</v>
      </c>
      <c r="AX280" s="16"/>
      <c r="AY280" s="12"/>
      <c r="AZ280" s="12"/>
    </row>
    <row r="281" spans="1:52" x14ac:dyDescent="0.25">
      <c r="A281">
        <f t="shared" si="335"/>
        <v>277</v>
      </c>
      <c r="B281" t="str">
        <f t="shared" si="359"/>
        <v>February</v>
      </c>
      <c r="C281">
        <f t="shared" si="330"/>
        <v>2048</v>
      </c>
      <c r="D281">
        <f t="shared" si="361"/>
        <v>204802</v>
      </c>
      <c r="E281">
        <f t="shared" ref="E281:F281" si="370">E269+1</f>
        <v>65</v>
      </c>
      <c r="F281">
        <f t="shared" si="370"/>
        <v>63</v>
      </c>
      <c r="G281" s="12">
        <f>G280*IF($B281="January",1+IF(C281&gt;Personal!$L$18+1,Calculations!$B$22,Calculations!$B$21),1)</f>
        <v>4384.6271532118053</v>
      </c>
      <c r="H281" s="12">
        <f>IF(AND(Career!$F$15="Yes",$E281=62,$E280=61),G281,H280*IF($B281="January",(1+IF(C281&gt;Personal!$L$18+1,Calculations!$C$22,Calculations!$C$21)),1))</f>
        <v>4384.6271532118053</v>
      </c>
      <c r="I281" s="12">
        <f>H281*(1-'Retiree Assumptions'!$F$8)</f>
        <v>3420.0091795052081</v>
      </c>
      <c r="J281" s="12">
        <f>I281/(Calculations!$C$27^($A281-1+Calculations!$B$6/30))</f>
        <v>1682.7847324124543</v>
      </c>
      <c r="K281" s="23">
        <f t="shared" si="332"/>
        <v>1592.6003441709515</v>
      </c>
      <c r="L281" s="12">
        <f>L280*IF($B281="January",(1+IF(C281&gt;Personal!$L$18+1,Calculations!$B$22,Calculations!$B$21)),1)</f>
        <v>2411.5449342664924</v>
      </c>
      <c r="M281" s="12">
        <f>IF(AND(Career!$F$15="Yes",$E281=62,$E280=61),L281,M280*IF($B281="January",(1+IF(C281&gt;Personal!$L$18+1,Calculations!$C$22,Calculations!$C$21)),1))</f>
        <v>2411.5449342664924</v>
      </c>
      <c r="N281" s="12">
        <f>M281*(1-'Retiree Assumptions'!$F$10)</f>
        <v>2122.1595421545135</v>
      </c>
      <c r="O281" s="12">
        <f>N281/(Calculations!$C$27^$AW281)/(Calculations!$D$27^($A281-1-$AW281+Calculations!$B$6/30))</f>
        <v>1010.5019674522149</v>
      </c>
      <c r="P281" s="23">
        <f t="shared" si="333"/>
        <v>52.528036000252072</v>
      </c>
      <c r="Q281" s="12">
        <f>IF(OR(A281&lt;=360,$E281&lt;70),Q280*IF($B281="January",(1+IF(C281&gt;Personal!$L$18+1,Calculations!$B$22,Calculations!$B$21)),1),0)</f>
        <v>285.00076495876732</v>
      </c>
      <c r="R281" s="12">
        <f>IF(OR(A281&lt;=360,$E281&lt;70),IF(AND(Career!$F$15="Yes",$E281=62,$E280=61),Q281,R280*IF($B281="January",(1+IF(C281&gt;Personal!$L$18+1,Calculations!$C$22,Calculations!$C$21)),1)),0)</f>
        <v>285.00076495876732</v>
      </c>
      <c r="S281" s="12">
        <f>R281*(1-'Retiree Assumptions'!$F$8)</f>
        <v>222.30059666783851</v>
      </c>
      <c r="T281" s="12">
        <f>S281/(Calculations!$C$27^($A281-1+Calculations!$B$6/30))</f>
        <v>109.38100760680953</v>
      </c>
      <c r="U281" s="23">
        <f t="shared" si="334"/>
        <v>100.98727563852013</v>
      </c>
      <c r="W281">
        <f t="shared" si="289"/>
        <v>7</v>
      </c>
      <c r="X281">
        <f t="shared" si="349"/>
        <v>2048</v>
      </c>
      <c r="Y281">
        <f t="shared" si="350"/>
        <v>65</v>
      </c>
      <c r="Z281">
        <f t="shared" si="337"/>
        <v>63</v>
      </c>
      <c r="AA281" s="12">
        <f>S281*12*Subsidy!$I$15/Subsidy!$I$14</f>
        <v>2134.08572801125</v>
      </c>
      <c r="AB281" s="12">
        <f>SUM(S$5:S281)*Subsidy!$I$15/Subsidy!$I$14</f>
        <v>37249.910075118562</v>
      </c>
      <c r="AC281" s="12">
        <f>N281*Subsidy!$E$15/Subsidy!$E$14</f>
        <v>1697.7276337236106</v>
      </c>
      <c r="AD281" s="12">
        <f t="shared" si="338"/>
        <v>20372.731604683326</v>
      </c>
      <c r="AE281" s="12">
        <f>$AP281*AC281/(Calculations!$D$27^(A281-1+Calculations!$B$6/30))</f>
        <v>731.51149837689934</v>
      </c>
      <c r="AF281" s="12">
        <f>IF(AE281=0,0,SUM(AE281:AE$903)*AC281/AE281)</f>
        <v>452558.28866345144</v>
      </c>
      <c r="AH281" s="164">
        <f>VLOOKUP(E281,Rates2,5)*VLOOKUP(E281,Mort_Imp_Retirees,C281-'Mort Imp Cume'!$C$4+2)</f>
        <v>4.9916779845744915E-4</v>
      </c>
      <c r="AI281" s="16">
        <f t="shared" si="339"/>
        <v>0.99950083220154251</v>
      </c>
      <c r="AJ281" s="164">
        <f>VLOOKUP(F281,Rates2,6)*VLOOKUP(F281,Mort_Imp_Survivors,C281-'Mort Imp Cume'!$C$4+2)</f>
        <v>1.7422597605812058E-4</v>
      </c>
      <c r="AK281" s="16">
        <f t="shared" si="340"/>
        <v>0.9998257740239419</v>
      </c>
      <c r="AL281" s="164">
        <f>VLOOKUP(F281,Rates2,7)*VLOOKUP(F281,Mort_Imp_Survivors,C281-'Mort Imp Cume'!$C$4+2)</f>
        <v>2.506900239093692E-4</v>
      </c>
      <c r="AM281" s="16">
        <f t="shared" si="341"/>
        <v>0.99974930997609068</v>
      </c>
      <c r="AN281" s="108">
        <f>PRODUCT(AI$4:AI280)</f>
        <v>0.94640765006691396</v>
      </c>
      <c r="AO281" s="16">
        <f>PRODUCT(AK$4:AK280)</f>
        <v>0.97554317385730804</v>
      </c>
      <c r="AP281" s="16">
        <f>PRODUCT(AM$4:AM280)</f>
        <v>0.95755387427219163</v>
      </c>
      <c r="AQ281" s="16">
        <f t="shared" si="342"/>
        <v>0.92326152270911377</v>
      </c>
      <c r="AR281" s="16">
        <f t="shared" si="343"/>
        <v>2.3146127357800163E-2</v>
      </c>
      <c r="AS281" s="16">
        <f t="shared" si="344"/>
        <v>4.6078212748593286E-4</v>
      </c>
      <c r="AT281" s="16">
        <f t="shared" si="345"/>
        <v>5.1982121452659166E-2</v>
      </c>
      <c r="AU281" s="16">
        <f t="shared" si="346"/>
        <v>1.6102284804268979E-3</v>
      </c>
      <c r="AV281" s="16">
        <f t="shared" si="347"/>
        <v>4.7241622312718938E-4</v>
      </c>
      <c r="AW281" s="30">
        <f>(SUMPRODUCT(AV$5:AV280,A$5:A280)+SUM(AV$5:AV280)*(Calculations!$B$6/30-0.5)+AV$4*Calculations!$B$6/30/2)/SUM(AV$4:AV280)</f>
        <v>175.35251987232488</v>
      </c>
      <c r="AX281" s="16"/>
      <c r="AY281" s="12"/>
      <c r="AZ281" s="12"/>
    </row>
    <row r="282" spans="1:52" x14ac:dyDescent="0.25">
      <c r="A282">
        <f t="shared" si="335"/>
        <v>278</v>
      </c>
      <c r="B282" t="str">
        <f t="shared" si="359"/>
        <v>March</v>
      </c>
      <c r="C282">
        <f t="shared" si="330"/>
        <v>2048</v>
      </c>
      <c r="D282">
        <f t="shared" si="361"/>
        <v>204803</v>
      </c>
      <c r="E282">
        <f t="shared" ref="E282:F282" si="371">E270+1</f>
        <v>65</v>
      </c>
      <c r="F282">
        <f t="shared" si="371"/>
        <v>63</v>
      </c>
      <c r="G282" s="12">
        <f>G281*IF($B282="January",1+IF(C282&gt;Personal!$L$18+1,Calculations!$B$22,Calculations!$B$21),1)</f>
        <v>4384.6271532118053</v>
      </c>
      <c r="H282" s="12">
        <f>IF(AND(Career!$F$15="Yes",$E282=62,$E281=61),G282,H281*IF($B282="January",(1+IF(C282&gt;Personal!$L$18+1,Calculations!$C$22,Calculations!$C$21)),1))</f>
        <v>4384.6271532118053</v>
      </c>
      <c r="I282" s="12">
        <f>H282*(1-'Retiree Assumptions'!$F$8)</f>
        <v>3420.0091795052081</v>
      </c>
      <c r="J282" s="12">
        <f>I282/(Calculations!$C$27^($A282-1+Calculations!$B$6/30))</f>
        <v>1678.4818691754106</v>
      </c>
      <c r="K282" s="23">
        <f t="shared" si="332"/>
        <v>1587.7351394209982</v>
      </c>
      <c r="L282" s="12">
        <f>L281*IF($B282="January",(1+IF(C282&gt;Personal!$L$18+1,Calculations!$B$22,Calculations!$B$21)),1)</f>
        <v>2411.5449342664924</v>
      </c>
      <c r="M282" s="12">
        <f>IF(AND(Career!$F$15="Yes",$E282=62,$E281=61),L282,M281*IF($B282="January",(1+IF(C282&gt;Personal!$L$18+1,Calculations!$C$22,Calculations!$C$21)),1))</f>
        <v>2411.5449342664924</v>
      </c>
      <c r="N282" s="12">
        <f>M282*(1-'Retiree Assumptions'!$F$10)</f>
        <v>2122.1595421545135</v>
      </c>
      <c r="O282" s="12">
        <f>N282/(Calculations!$C$27^$AW282)/(Calculations!$D$27^($A282-1-$AW282+Calculations!$B$6/30))</f>
        <v>1007.8831883623544</v>
      </c>
      <c r="P282" s="23">
        <f t="shared" si="333"/>
        <v>52.84318673909128</v>
      </c>
      <c r="Q282" s="12">
        <f>IF(OR(A282&lt;=360,$E282&lt;70),Q281*IF($B282="January",(1+IF(C282&gt;Personal!$L$18+1,Calculations!$B$22,Calculations!$B$21)),1),0)</f>
        <v>285.00076495876732</v>
      </c>
      <c r="R282" s="12">
        <f>IF(OR(A282&lt;=360,$E282&lt;70),IF(AND(Career!$F$15="Yes",$E282=62,$E281=61),Q282,R281*IF($B282="January",(1+IF(C282&gt;Personal!$L$18+1,Calculations!$C$22,Calculations!$C$21)),1)),0)</f>
        <v>285.00076495876732</v>
      </c>
      <c r="S282" s="12">
        <f>R282*(1-'Retiree Assumptions'!$F$8)</f>
        <v>222.30059666783851</v>
      </c>
      <c r="T282" s="12">
        <f>S282/(Calculations!$C$27^($A282-1+Calculations!$B$6/30))</f>
        <v>109.10132149640168</v>
      </c>
      <c r="U282" s="23">
        <f t="shared" si="334"/>
        <v>100.6612306578743</v>
      </c>
      <c r="W282">
        <f t="shared" si="289"/>
        <v>7</v>
      </c>
      <c r="X282">
        <f t="shared" si="349"/>
        <v>2048</v>
      </c>
      <c r="Y282">
        <f t="shared" si="350"/>
        <v>65</v>
      </c>
      <c r="Z282">
        <f t="shared" si="337"/>
        <v>63</v>
      </c>
      <c r="AA282" s="12">
        <f>S282*12*Subsidy!$I$15/Subsidy!$I$14</f>
        <v>2134.08572801125</v>
      </c>
      <c r="AB282" s="12">
        <f>SUM(S$5:S282)*Subsidy!$I$15/Subsidy!$I$14</f>
        <v>37427.750552452839</v>
      </c>
      <c r="AC282" s="12">
        <f>N282*Subsidy!$E$15/Subsidy!$E$14</f>
        <v>1697.7276337236106</v>
      </c>
      <c r="AD282" s="12">
        <f t="shared" si="338"/>
        <v>20372.731604683326</v>
      </c>
      <c r="AE282" s="12">
        <f>$AP282*AC282/(Calculations!$D$27^(A282-1+Calculations!$B$6/30))</f>
        <v>729.22281550719117</v>
      </c>
      <c r="AF282" s="12">
        <f>IF(AE282=0,0,SUM(AE282:AE$903)*AC282/AE282)</f>
        <v>452275.59745030128</v>
      </c>
      <c r="AH282" s="164">
        <f>VLOOKUP(E282,Rates2,5)*VLOOKUP(E282,Mort_Imp_Retirees,C282-'Mort Imp Cume'!$C$4+2)</f>
        <v>4.9916779845744915E-4</v>
      </c>
      <c r="AI282" s="16">
        <f t="shared" si="339"/>
        <v>0.99950083220154251</v>
      </c>
      <c r="AJ282" s="164">
        <f>VLOOKUP(F282,Rates2,6)*VLOOKUP(F282,Mort_Imp_Survivors,C282-'Mort Imp Cume'!$C$4+2)</f>
        <v>1.7422597605812058E-4</v>
      </c>
      <c r="AK282" s="16">
        <f t="shared" si="340"/>
        <v>0.9998257740239419</v>
      </c>
      <c r="AL282" s="164">
        <f>VLOOKUP(F282,Rates2,7)*VLOOKUP(F282,Mort_Imp_Survivors,C282-'Mort Imp Cume'!$C$4+2)</f>
        <v>2.506900239093692E-4</v>
      </c>
      <c r="AM282" s="16">
        <f t="shared" si="341"/>
        <v>0.99974930997609068</v>
      </c>
      <c r="AN282" s="108">
        <f>PRODUCT(AI$4:AI281)</f>
        <v>0.94593523384378675</v>
      </c>
      <c r="AO282" s="16">
        <f>PRODUCT(AK$4:AK281)</f>
        <v>0.97537320889565593</v>
      </c>
      <c r="AP282" s="16">
        <f>PRODUCT(AM$4:AM281)</f>
        <v>0.95731382506855589</v>
      </c>
      <c r="AQ282" s="16">
        <f t="shared" si="342"/>
        <v>0.92263988444167699</v>
      </c>
      <c r="AR282" s="16">
        <f t="shared" si="343"/>
        <v>2.3295349402109797E-2</v>
      </c>
      <c r="AS282" s="16">
        <f t="shared" si="344"/>
        <v>4.6047187974317447E-4</v>
      </c>
      <c r="AT282" s="16">
        <f t="shared" si="345"/>
        <v>5.2429872180875275E-2</v>
      </c>
      <c r="AU282" s="16">
        <f t="shared" si="346"/>
        <v>1.6348939753379338E-3</v>
      </c>
      <c r="AV282" s="16">
        <f t="shared" si="347"/>
        <v>4.7218040816113537E-4</v>
      </c>
      <c r="AW282" s="30">
        <f>(SUMPRODUCT(AV$5:AV281,A$5:A281)+SUM(AV$5:AV281)*(Calculations!$B$6/30-0.5)+AV$4*Calculations!$B$6/30/2)/SUM(AV$4:AV281)</f>
        <v>176.2450813350795</v>
      </c>
      <c r="AX282" s="16"/>
      <c r="AY282" s="12"/>
      <c r="AZ282" s="12"/>
    </row>
    <row r="283" spans="1:52" x14ac:dyDescent="0.25">
      <c r="A283">
        <f t="shared" si="335"/>
        <v>279</v>
      </c>
      <c r="B283" t="str">
        <f t="shared" si="359"/>
        <v>April</v>
      </c>
      <c r="C283">
        <f t="shared" si="330"/>
        <v>2048</v>
      </c>
      <c r="D283">
        <f t="shared" si="361"/>
        <v>204804</v>
      </c>
      <c r="E283">
        <f t="shared" ref="E283:F283" si="372">E271+1</f>
        <v>65</v>
      </c>
      <c r="F283">
        <f t="shared" si="372"/>
        <v>63</v>
      </c>
      <c r="G283" s="12">
        <f>G282*IF($B283="January",1+IF(C283&gt;Personal!$L$18+1,Calculations!$B$22,Calculations!$B$21),1)</f>
        <v>4384.6271532118053</v>
      </c>
      <c r="H283" s="12">
        <f>IF(AND(Career!$F$15="Yes",$E283=62,$E282=61),G283,H282*IF($B283="January",(1+IF(C283&gt;Personal!$L$18+1,Calculations!$C$22,Calculations!$C$21)),1))</f>
        <v>4384.6271532118053</v>
      </c>
      <c r="I283" s="12">
        <f>H283*(1-'Retiree Assumptions'!$F$8)</f>
        <v>3420.0091795052081</v>
      </c>
      <c r="J283" s="12">
        <f>I283/(Calculations!$C$27^($A283-1+Calculations!$B$6/30))</f>
        <v>1674.1900083153671</v>
      </c>
      <c r="K283" s="23">
        <f t="shared" si="332"/>
        <v>1582.8847972932622</v>
      </c>
      <c r="L283" s="12">
        <f>L282*IF($B283="January",(1+IF(C283&gt;Personal!$L$18+1,Calculations!$B$22,Calculations!$B$21)),1)</f>
        <v>2411.5449342664924</v>
      </c>
      <c r="M283" s="12">
        <f>IF(AND(Career!$F$15="Yes",$E283=62,$E282=61),L283,M282*IF($B283="January",(1+IF(C283&gt;Personal!$L$18+1,Calculations!$C$22,Calculations!$C$21)),1))</f>
        <v>2411.5449342664924</v>
      </c>
      <c r="N283" s="12">
        <f>M283*(1-'Retiree Assumptions'!$F$10)</f>
        <v>2122.1595421545135</v>
      </c>
      <c r="O283" s="12">
        <f>N283/(Calculations!$C$27^$AW283)/(Calculations!$D$27^($A283-1-$AW283+Calculations!$B$6/30))</f>
        <v>1005.2688481419925</v>
      </c>
      <c r="P283" s="23">
        <f t="shared" si="333"/>
        <v>53.155802353866655</v>
      </c>
      <c r="Q283" s="12">
        <f>IF(OR(A283&lt;=360,$E283&lt;70),Q282*IF($B283="January",(1+IF(C283&gt;Personal!$L$18+1,Calculations!$B$22,Calculations!$B$21)),1),0)</f>
        <v>285.00076495876732</v>
      </c>
      <c r="R283" s="12">
        <f>IF(OR(A283&lt;=360,$E283&lt;70),IF(AND(Career!$F$15="Yes",$E283=62,$E282=61),Q283,R282*IF($B283="January",(1+IF(C283&gt;Personal!$L$18+1,Calculations!$C$22,Calculations!$C$21)),1)),0)</f>
        <v>285.00076495876732</v>
      </c>
      <c r="S283" s="12">
        <f>R283*(1-'Retiree Assumptions'!$F$8)</f>
        <v>222.30059666783851</v>
      </c>
      <c r="T283" s="12">
        <f>S283/(Calculations!$C$27^($A283-1+Calculations!$B$6/30))</f>
        <v>108.82235054049885</v>
      </c>
      <c r="U283" s="23">
        <f t="shared" si="334"/>
        <v>100.33623833786051</v>
      </c>
      <c r="W283">
        <f t="shared" si="289"/>
        <v>7</v>
      </c>
      <c r="X283">
        <f t="shared" si="349"/>
        <v>2048</v>
      </c>
      <c r="Y283">
        <f t="shared" si="350"/>
        <v>65</v>
      </c>
      <c r="Z283">
        <f t="shared" si="337"/>
        <v>63</v>
      </c>
      <c r="AA283" s="12">
        <f>S283*12*Subsidy!$I$15/Subsidy!$I$14</f>
        <v>2134.08572801125</v>
      </c>
      <c r="AB283" s="12">
        <f>SUM(S$5:S283)*Subsidy!$I$15/Subsidy!$I$14</f>
        <v>37605.591029787109</v>
      </c>
      <c r="AC283" s="12">
        <f>N283*Subsidy!$E$15/Subsidy!$E$14</f>
        <v>1697.7276337236106</v>
      </c>
      <c r="AD283" s="12">
        <f t="shared" si="338"/>
        <v>20372.731604683326</v>
      </c>
      <c r="AE283" s="12">
        <f>$AP283*AC283/(Calculations!$D$27^(A283-1+Calculations!$B$6/30))</f>
        <v>726.9412932484779</v>
      </c>
      <c r="AF283" s="12">
        <f>IF(AE283=0,0,SUM(AE283:AE$903)*AC283/AE283)</f>
        <v>451992.01900416386</v>
      </c>
      <c r="AH283" s="164">
        <f>VLOOKUP(E283,Rates2,5)*VLOOKUP(E283,Mort_Imp_Retirees,C283-'Mort Imp Cume'!$C$4+2)</f>
        <v>4.9916779845744915E-4</v>
      </c>
      <c r="AI283" s="16">
        <f t="shared" si="339"/>
        <v>0.99950083220154251</v>
      </c>
      <c r="AJ283" s="164">
        <f>VLOOKUP(F283,Rates2,6)*VLOOKUP(F283,Mort_Imp_Survivors,C283-'Mort Imp Cume'!$C$4+2)</f>
        <v>1.7422597605812058E-4</v>
      </c>
      <c r="AK283" s="16">
        <f t="shared" si="340"/>
        <v>0.9998257740239419</v>
      </c>
      <c r="AL283" s="164">
        <f>VLOOKUP(F283,Rates2,7)*VLOOKUP(F283,Mort_Imp_Survivors,C283-'Mort Imp Cume'!$C$4+2)</f>
        <v>2.506900239093692E-4</v>
      </c>
      <c r="AM283" s="16">
        <f t="shared" si="341"/>
        <v>0.99974930997609068</v>
      </c>
      <c r="AN283" s="108">
        <f>PRODUCT(AI$4:AI282)</f>
        <v>0.94546305343562553</v>
      </c>
      <c r="AO283" s="16">
        <f>PRODUCT(AK$4:AK282)</f>
        <v>0.9752032735463152</v>
      </c>
      <c r="AP283" s="16">
        <f>PRODUCT(AM$4:AM282)</f>
        <v>0.95707383604286078</v>
      </c>
      <c r="AQ283" s="16">
        <f t="shared" si="342"/>
        <v>0.9220186647275167</v>
      </c>
      <c r="AR283" s="16">
        <f t="shared" si="343"/>
        <v>2.3444388708108783E-2</v>
      </c>
      <c r="AS283" s="16">
        <f t="shared" si="344"/>
        <v>4.6016184089233287E-4</v>
      </c>
      <c r="AT283" s="16">
        <f t="shared" si="345"/>
        <v>5.2877200414707858E-2</v>
      </c>
      <c r="AU283" s="16">
        <f t="shared" si="346"/>
        <v>1.6597461496666577E-3</v>
      </c>
      <c r="AV283" s="16">
        <f t="shared" si="347"/>
        <v>4.719447109063188E-4</v>
      </c>
      <c r="AW283" s="30">
        <f>(SUMPRODUCT(AV$5:AV282,A$5:A282)+SUM(AV$5:AV282)*(Calculations!$B$6/30-0.5)+AV$4*Calculations!$B$6/30/2)/SUM(AV$4:AV282)</f>
        <v>177.1304035299093</v>
      </c>
      <c r="AX283" s="16"/>
      <c r="AY283" s="12"/>
      <c r="AZ283" s="12"/>
    </row>
    <row r="284" spans="1:52" x14ac:dyDescent="0.25">
      <c r="A284">
        <f t="shared" si="335"/>
        <v>280</v>
      </c>
      <c r="B284" t="str">
        <f t="shared" si="359"/>
        <v>May</v>
      </c>
      <c r="C284">
        <f t="shared" si="330"/>
        <v>2048</v>
      </c>
      <c r="D284">
        <f t="shared" si="361"/>
        <v>204805</v>
      </c>
      <c r="E284">
        <f t="shared" ref="E284:F284" si="373">E272+1</f>
        <v>65</v>
      </c>
      <c r="F284">
        <f t="shared" si="373"/>
        <v>63</v>
      </c>
      <c r="G284" s="12">
        <f>G283*IF($B284="January",1+IF(C284&gt;Personal!$L$18+1,Calculations!$B$22,Calculations!$B$21),1)</f>
        <v>4384.6271532118053</v>
      </c>
      <c r="H284" s="12">
        <f>IF(AND(Career!$F$15="Yes",$E284=62,$E283=61),G284,H283*IF($B284="January",(1+IF(C284&gt;Personal!$L$18+1,Calculations!$C$22,Calculations!$C$21)),1))</f>
        <v>4384.6271532118053</v>
      </c>
      <c r="I284" s="12">
        <f>H284*(1-'Retiree Assumptions'!$F$8)</f>
        <v>3420.0091795052081</v>
      </c>
      <c r="J284" s="12">
        <f>I284/(Calculations!$C$27^($A284-1+Calculations!$B$6/30))</f>
        <v>1669.909121699359</v>
      </c>
      <c r="K284" s="23">
        <f t="shared" si="332"/>
        <v>1578.0492723841992</v>
      </c>
      <c r="L284" s="12">
        <f>L283*IF($B284="January",(1+IF(C284&gt;Personal!$L$18+1,Calculations!$B$22,Calculations!$B$21)),1)</f>
        <v>2411.5449342664924</v>
      </c>
      <c r="M284" s="12">
        <f>IF(AND(Career!$F$15="Yes",$E284=62,$E283=61),L284,M283*IF($B284="January",(1+IF(C284&gt;Personal!$L$18+1,Calculations!$C$22,Calculations!$C$21)),1))</f>
        <v>2411.5449342664924</v>
      </c>
      <c r="N284" s="12">
        <f>M284*(1-'Retiree Assumptions'!$F$10)</f>
        <v>2122.1595421545135</v>
      </c>
      <c r="O284" s="12">
        <f>N284/(Calculations!$C$27^$AW284)/(Calculations!$D$27^($A284-1-$AW284+Calculations!$B$6/30))</f>
        <v>1002.6590087561002</v>
      </c>
      <c r="P284" s="23">
        <f t="shared" si="333"/>
        <v>53.465895734976172</v>
      </c>
      <c r="Q284" s="12">
        <f>IF(OR(A284&lt;=360,$E284&lt;70),Q283*IF($B284="January",(1+IF(C284&gt;Personal!$L$18+1,Calculations!$B$22,Calculations!$B$21)),1),0)</f>
        <v>285.00076495876732</v>
      </c>
      <c r="R284" s="12">
        <f>IF(OR(A284&lt;=360,$E284&lt;70),IF(AND(Career!$F$15="Yes",$E284=62,$E283=61),Q284,R283*IF($B284="January",(1+IF(C284&gt;Personal!$L$18+1,Calculations!$C$22,Calculations!$C$21)),1)),0)</f>
        <v>285.00076495876732</v>
      </c>
      <c r="S284" s="12">
        <f>R284*(1-'Retiree Assumptions'!$F$8)</f>
        <v>222.30059666783851</v>
      </c>
      <c r="T284" s="12">
        <f>S284/(Calculations!$C$27^($A284-1+Calculations!$B$6/30))</f>
        <v>108.54409291045833</v>
      </c>
      <c r="U284" s="23">
        <f t="shared" si="334"/>
        <v>100.01229527988511</v>
      </c>
      <c r="W284">
        <f t="shared" ref="W284:W347" si="374">IF(AND(F284&lt;101,OR(MOD(A284,60)=1,A284=13,AND(F283=100,F282=99))),W283+1,W283)</f>
        <v>7</v>
      </c>
      <c r="X284">
        <f t="shared" si="349"/>
        <v>2048</v>
      </c>
      <c r="Y284">
        <f t="shared" si="350"/>
        <v>65</v>
      </c>
      <c r="Z284">
        <f t="shared" si="337"/>
        <v>63</v>
      </c>
      <c r="AA284" s="12">
        <f>S284*12*Subsidy!$I$15/Subsidy!$I$14</f>
        <v>2134.08572801125</v>
      </c>
      <c r="AB284" s="12">
        <f>SUM(S$5:S284)*Subsidy!$I$15/Subsidy!$I$14</f>
        <v>37783.431507121379</v>
      </c>
      <c r="AC284" s="12">
        <f>N284*Subsidy!$E$15/Subsidy!$E$14</f>
        <v>1697.7276337236106</v>
      </c>
      <c r="AD284" s="12">
        <f t="shared" si="338"/>
        <v>20372.731604683326</v>
      </c>
      <c r="AE284" s="12">
        <f>$AP284*AC284/(Calculations!$D$27^(A284-1+Calculations!$B$6/30))</f>
        <v>724.66690919732764</v>
      </c>
      <c r="AF284" s="12">
        <f>IF(AE284=0,0,SUM(AE284:AE$903)*AC284/AE284)</f>
        <v>451707.55054043786</v>
      </c>
      <c r="AH284" s="164">
        <f>VLOOKUP(E284,Rates2,5)*VLOOKUP(E284,Mort_Imp_Retirees,C284-'Mort Imp Cume'!$C$4+2)</f>
        <v>4.9916779845744915E-4</v>
      </c>
      <c r="AI284" s="16">
        <f t="shared" si="339"/>
        <v>0.99950083220154251</v>
      </c>
      <c r="AJ284" s="164">
        <f>VLOOKUP(F284,Rates2,6)*VLOOKUP(F284,Mort_Imp_Survivors,C284-'Mort Imp Cume'!$C$4+2)</f>
        <v>1.7422597605812058E-4</v>
      </c>
      <c r="AK284" s="16">
        <f t="shared" si="340"/>
        <v>0.9998257740239419</v>
      </c>
      <c r="AL284" s="164">
        <f>VLOOKUP(F284,Rates2,7)*VLOOKUP(F284,Mort_Imp_Survivors,C284-'Mort Imp Cume'!$C$4+2)</f>
        <v>2.506900239093692E-4</v>
      </c>
      <c r="AM284" s="16">
        <f t="shared" si="341"/>
        <v>0.99974930997609068</v>
      </c>
      <c r="AN284" s="108">
        <f>PRODUCT(AI$4:AI283)</f>
        <v>0.94499110872471914</v>
      </c>
      <c r="AO284" s="16">
        <f>PRODUCT(AK$4:AK283)</f>
        <v>0.97503336780412653</v>
      </c>
      <c r="AP284" s="16">
        <f>PRODUCT(AM$4:AM283)</f>
        <v>0.95683390718002026</v>
      </c>
      <c r="AQ284" s="16">
        <f t="shared" si="342"/>
        <v>0.92139786328481843</v>
      </c>
      <c r="AR284" s="16">
        <f t="shared" si="343"/>
        <v>2.3593245439900743E-2</v>
      </c>
      <c r="AS284" s="16">
        <f t="shared" si="344"/>
        <v>4.5985201079275993E-4</v>
      </c>
      <c r="AT284" s="16">
        <f t="shared" si="345"/>
        <v>5.3324106468963975E-2</v>
      </c>
      <c r="AU284" s="16">
        <f t="shared" si="346"/>
        <v>1.6847848063168552E-3</v>
      </c>
      <c r="AV284" s="16">
        <f t="shared" si="347"/>
        <v>4.7170913130398202E-4</v>
      </c>
      <c r="AW284" s="30">
        <f>(SUMPRODUCT(AV$5:AV283,A$5:A283)+SUM(AV$5:AV283)*(Calculations!$B$6/30-0.5)+AV$4*Calculations!$B$6/30/2)/SUM(AV$4:AV283)</f>
        <v>178.00867590536768</v>
      </c>
      <c r="AX284" s="16"/>
      <c r="AY284" s="12"/>
      <c r="AZ284" s="12"/>
    </row>
    <row r="285" spans="1:52" x14ac:dyDescent="0.25">
      <c r="A285">
        <f t="shared" si="335"/>
        <v>281</v>
      </c>
      <c r="B285" t="str">
        <f t="shared" si="359"/>
        <v>June</v>
      </c>
      <c r="C285">
        <f t="shared" si="330"/>
        <v>2048</v>
      </c>
      <c r="D285">
        <f t="shared" si="361"/>
        <v>204806</v>
      </c>
      <c r="E285">
        <f t="shared" ref="E285:F285" si="375">E273+1</f>
        <v>65</v>
      </c>
      <c r="F285">
        <f t="shared" si="375"/>
        <v>63</v>
      </c>
      <c r="G285" s="12">
        <f>G284*IF($B285="January",1+IF(C285&gt;Personal!$L$18+1,Calculations!$B$22,Calculations!$B$21),1)</f>
        <v>4384.6271532118053</v>
      </c>
      <c r="H285" s="12">
        <f>IF(AND(Career!$F$15="Yes",$E285=62,$E284=61),G285,H284*IF($B285="January",(1+IF(C285&gt;Personal!$L$18+1,Calculations!$C$22,Calculations!$C$21)),1))</f>
        <v>4384.6271532118053</v>
      </c>
      <c r="I285" s="12">
        <f>H285*(1-'Retiree Assumptions'!$F$8)</f>
        <v>3420.0091795052081</v>
      </c>
      <c r="J285" s="12">
        <f>I285/(Calculations!$C$27^($A285-1+Calculations!$B$6/30))</f>
        <v>1665.639181266358</v>
      </c>
      <c r="K285" s="23">
        <f t="shared" si="332"/>
        <v>1573.228519428968</v>
      </c>
      <c r="L285" s="12">
        <f>L284*IF($B285="January",(1+IF(C285&gt;Personal!$L$18+1,Calculations!$B$22,Calculations!$B$21)),1)</f>
        <v>2411.5449342664924</v>
      </c>
      <c r="M285" s="12">
        <f>IF(AND(Career!$F$15="Yes",$E285=62,$E284=61),L285,M284*IF($B285="January",(1+IF(C285&gt;Personal!$L$18+1,Calculations!$C$22,Calculations!$C$21)),1))</f>
        <v>2411.5449342664924</v>
      </c>
      <c r="N285" s="12">
        <f>M285*(1-'Retiree Assumptions'!$F$10)</f>
        <v>2122.1595421545135</v>
      </c>
      <c r="O285" s="12">
        <f>N285/(Calculations!$C$27^$AW285)/(Calculations!$D$27^($A285-1-$AW285+Calculations!$B$6/30))</f>
        <v>1000.0537293611658</v>
      </c>
      <c r="P285" s="23">
        <f t="shared" si="333"/>
        <v>53.773479717716661</v>
      </c>
      <c r="Q285" s="12">
        <f>IF(OR(A285&lt;=360,$E285&lt;70),Q284*IF($B285="January",(1+IF(C285&gt;Personal!$L$18+1,Calculations!$B$22,Calculations!$B$21)),1),0)</f>
        <v>285.00076495876732</v>
      </c>
      <c r="R285" s="12">
        <f>IF(OR(A285&lt;=360,$E285&lt;70),IF(AND(Career!$F$15="Yes",$E285=62,$E284=61),Q285,R284*IF($B285="January",(1+IF(C285&gt;Personal!$L$18+1,Calculations!$C$22,Calculations!$C$21)),1)),0)</f>
        <v>285.00076495876732</v>
      </c>
      <c r="S285" s="12">
        <f>R285*(1-'Retiree Assumptions'!$F$8)</f>
        <v>222.30059666783851</v>
      </c>
      <c r="T285" s="12">
        <f>S285/(Calculations!$C$27^($A285-1+Calculations!$B$6/30))</f>
        <v>108.26654678231327</v>
      </c>
      <c r="U285" s="23">
        <f t="shared" si="334"/>
        <v>99.689398096327082</v>
      </c>
      <c r="W285">
        <f t="shared" si="374"/>
        <v>7</v>
      </c>
      <c r="X285">
        <f t="shared" si="349"/>
        <v>2048</v>
      </c>
      <c r="Y285">
        <f t="shared" si="350"/>
        <v>65</v>
      </c>
      <c r="Z285">
        <f t="shared" si="337"/>
        <v>63</v>
      </c>
      <c r="AA285" s="12">
        <f>S285*12*Subsidy!$I$15/Subsidy!$I$14</f>
        <v>2134.08572801125</v>
      </c>
      <c r="AB285" s="12">
        <f>SUM(S$5:S285)*Subsidy!$I$15/Subsidy!$I$14</f>
        <v>37961.271984455656</v>
      </c>
      <c r="AC285" s="12">
        <f>N285*Subsidy!$E$15/Subsidy!$E$14</f>
        <v>1697.7276337236106</v>
      </c>
      <c r="AD285" s="12">
        <f t="shared" si="338"/>
        <v>20372.731604683326</v>
      </c>
      <c r="AE285" s="12">
        <f>$AP285*AC285/(Calculations!$D$27^(A285-1+Calculations!$B$6/30))</f>
        <v>722.39964102040324</v>
      </c>
      <c r="AF285" s="12">
        <f>IF(AE285=0,0,SUM(AE285:AE$903)*AC285/AE285)</f>
        <v>451422.18926578184</v>
      </c>
      <c r="AH285" s="164">
        <f>VLOOKUP(E285,Rates2,5)*VLOOKUP(E285,Mort_Imp_Retirees,C285-'Mort Imp Cume'!$C$4+2)</f>
        <v>4.9916779845744915E-4</v>
      </c>
      <c r="AI285" s="16">
        <f t="shared" si="339"/>
        <v>0.99950083220154251</v>
      </c>
      <c r="AJ285" s="164">
        <f>VLOOKUP(F285,Rates2,6)*VLOOKUP(F285,Mort_Imp_Survivors,C285-'Mort Imp Cume'!$C$4+2)</f>
        <v>1.7422597605812058E-4</v>
      </c>
      <c r="AK285" s="16">
        <f t="shared" si="340"/>
        <v>0.9998257740239419</v>
      </c>
      <c r="AL285" s="164">
        <f>VLOOKUP(F285,Rates2,7)*VLOOKUP(F285,Mort_Imp_Survivors,C285-'Mort Imp Cume'!$C$4+2)</f>
        <v>2.506900239093692E-4</v>
      </c>
      <c r="AM285" s="16">
        <f t="shared" si="341"/>
        <v>0.99974930997609068</v>
      </c>
      <c r="AN285" s="108">
        <f>PRODUCT(AI$4:AI284)</f>
        <v>0.94451939959341513</v>
      </c>
      <c r="AO285" s="16">
        <f>PRODUCT(AK$4:AK284)</f>
        <v>0.9748634916639316</v>
      </c>
      <c r="AP285" s="16">
        <f>PRODUCT(AM$4:AM284)</f>
        <v>0.95659403846495206</v>
      </c>
      <c r="AQ285" s="16">
        <f t="shared" si="342"/>
        <v>0.9207774798319569</v>
      </c>
      <c r="AR285" s="16">
        <f t="shared" si="343"/>
        <v>2.3741919761458195E-2</v>
      </c>
      <c r="AS285" s="16">
        <f t="shared" si="344"/>
        <v>4.5954238930390179E-4</v>
      </c>
      <c r="AT285" s="16">
        <f t="shared" si="345"/>
        <v>5.3770590658231088E-2</v>
      </c>
      <c r="AU285" s="16">
        <f t="shared" si="346"/>
        <v>1.7100097483538149E-3</v>
      </c>
      <c r="AV285" s="16">
        <f t="shared" si="347"/>
        <v>4.7147366929539675E-4</v>
      </c>
      <c r="AW285" s="30">
        <f>(SUMPRODUCT(AV$5:AV284,A$5:A284)+SUM(AV$5:AV284)*(Calculations!$B$6/30-0.5)+AV$4*Calculations!$B$6/30/2)/SUM(AV$4:AV284)</f>
        <v>178.88008128131125</v>
      </c>
      <c r="AX285" s="16"/>
      <c r="AY285" s="12"/>
      <c r="AZ285" s="12"/>
    </row>
    <row r="286" spans="1:52" x14ac:dyDescent="0.25">
      <c r="A286">
        <f t="shared" si="335"/>
        <v>282</v>
      </c>
      <c r="B286" t="str">
        <f t="shared" si="359"/>
        <v>July</v>
      </c>
      <c r="C286">
        <f t="shared" si="330"/>
        <v>2048</v>
      </c>
      <c r="D286">
        <f t="shared" si="361"/>
        <v>204807</v>
      </c>
      <c r="E286">
        <f t="shared" ref="E286:F286" si="376">E274+1</f>
        <v>65</v>
      </c>
      <c r="F286">
        <f t="shared" si="376"/>
        <v>63</v>
      </c>
      <c r="G286" s="12">
        <f>G285*IF($B286="January",1+IF(C286&gt;Personal!$L$18+1,Calculations!$B$22,Calculations!$B$21),1)</f>
        <v>4384.6271532118053</v>
      </c>
      <c r="H286" s="12">
        <f>IF(AND(Career!$F$15="Yes",$E286=62,$E285=61),G286,H285*IF($B286="January",(1+IF(C286&gt;Personal!$L$18+1,Calculations!$C$22,Calculations!$C$21)),1))</f>
        <v>4384.6271532118053</v>
      </c>
      <c r="I286" s="12">
        <f>H286*(1-'Retiree Assumptions'!$F$8)</f>
        <v>3420.0091795052081</v>
      </c>
      <c r="J286" s="12">
        <f>I286/(Calculations!$C$27^($A286-1+Calculations!$B$6/30))</f>
        <v>1661.3801590270868</v>
      </c>
      <c r="K286" s="23">
        <f t="shared" si="332"/>
        <v>1568.4224933010055</v>
      </c>
      <c r="L286" s="12">
        <f>L285*IF($B286="January",(1+IF(C286&gt;Personal!$L$18+1,Calculations!$B$22,Calculations!$B$21)),1)</f>
        <v>2411.5449342664924</v>
      </c>
      <c r="M286" s="12">
        <f>IF(AND(Career!$F$15="Yes",$E286=62,$E285=61),L286,M285*IF($B286="January",(1+IF(C286&gt;Personal!$L$18+1,Calculations!$C$22,Calculations!$C$21)),1))</f>
        <v>2411.5449342664924</v>
      </c>
      <c r="N286" s="12">
        <f>M286*(1-'Retiree Assumptions'!$F$10)</f>
        <v>2122.1595421545135</v>
      </c>
      <c r="O286" s="12">
        <f>N286/(Calculations!$C$27^$AW286)/(Calculations!$D$27^($A286-1-$AW286+Calculations!$B$6/30))</f>
        <v>997.45306642833805</v>
      </c>
      <c r="P286" s="23">
        <f t="shared" si="333"/>
        <v>54.078567082452288</v>
      </c>
      <c r="Q286" s="12">
        <f>IF(OR(A286&lt;=360,$E286&lt;70),Q285*IF($B286="January",(1+IF(C286&gt;Personal!$L$18+1,Calculations!$B$22,Calculations!$B$21)),1),0)</f>
        <v>285.00076495876732</v>
      </c>
      <c r="R286" s="12">
        <f>IF(OR(A286&lt;=360,$E286&lt;70),IF(AND(Career!$F$15="Yes",$E286=62,$E285=61),Q286,R285*IF($B286="January",(1+IF(C286&gt;Personal!$L$18+1,Calculations!$C$22,Calculations!$C$21)),1)),0)</f>
        <v>285.00076495876732</v>
      </c>
      <c r="S286" s="12">
        <f>R286*(1-'Retiree Assumptions'!$F$8)</f>
        <v>222.30059666783851</v>
      </c>
      <c r="T286" s="12">
        <f>S286/(Calculations!$C$27^($A286-1+Calculations!$B$6/30))</f>
        <v>107.98971033676064</v>
      </c>
      <c r="U286" s="23">
        <f t="shared" si="334"/>
        <v>99.367543410502549</v>
      </c>
      <c r="W286">
        <f t="shared" si="374"/>
        <v>7</v>
      </c>
      <c r="X286">
        <f t="shared" si="349"/>
        <v>2048</v>
      </c>
      <c r="Y286">
        <f t="shared" si="350"/>
        <v>65</v>
      </c>
      <c r="Z286">
        <f t="shared" si="337"/>
        <v>63</v>
      </c>
      <c r="AA286" s="12">
        <f>S286*12*Subsidy!$I$15/Subsidy!$I$14</f>
        <v>2134.08572801125</v>
      </c>
      <c r="AB286" s="12">
        <f>SUM(S$5:S286)*Subsidy!$I$15/Subsidy!$I$14</f>
        <v>38139.112461789926</v>
      </c>
      <c r="AC286" s="12">
        <f>N286*Subsidy!$E$15/Subsidy!$E$14</f>
        <v>1697.7276337236106</v>
      </c>
      <c r="AD286" s="12">
        <f t="shared" si="338"/>
        <v>20372.731604683326</v>
      </c>
      <c r="AE286" s="12">
        <f>$AP286*AC286/(Calculations!$D$27^(A286-1+Calculations!$B$6/30))</f>
        <v>720.13946645424096</v>
      </c>
      <c r="AF286" s="12">
        <f>IF(AE286=0,0,SUM(AE286:AE$903)*AC286/AE286)</f>
        <v>451135.93237808818</v>
      </c>
      <c r="AH286" s="164">
        <f>VLOOKUP(E286,Rates2,5)*VLOOKUP(E286,Mort_Imp_Retirees,C286-'Mort Imp Cume'!$C$4+2)</f>
        <v>4.9916779845744915E-4</v>
      </c>
      <c r="AI286" s="16">
        <f t="shared" si="339"/>
        <v>0.99950083220154251</v>
      </c>
      <c r="AJ286" s="164">
        <f>VLOOKUP(F286,Rates2,6)*VLOOKUP(F286,Mort_Imp_Survivors,C286-'Mort Imp Cume'!$C$4+2)</f>
        <v>1.7422597605812058E-4</v>
      </c>
      <c r="AK286" s="16">
        <f t="shared" si="340"/>
        <v>0.9998257740239419</v>
      </c>
      <c r="AL286" s="164">
        <f>VLOOKUP(F286,Rates2,7)*VLOOKUP(F286,Mort_Imp_Survivors,C286-'Mort Imp Cume'!$C$4+2)</f>
        <v>2.506900239093692E-4</v>
      </c>
      <c r="AM286" s="16">
        <f t="shared" si="341"/>
        <v>0.99974930997609068</v>
      </c>
      <c r="AN286" s="108">
        <f>PRODUCT(AI$4:AI285)</f>
        <v>0.94404792592411968</v>
      </c>
      <c r="AO286" s="16">
        <f>PRODUCT(AK$4:AK285)</f>
        <v>0.9746936451205731</v>
      </c>
      <c r="AP286" s="16">
        <f>PRODUCT(AM$4:AM285)</f>
        <v>0.95635422988257779</v>
      </c>
      <c r="AQ286" s="16">
        <f t="shared" si="342"/>
        <v>0.92015751408749702</v>
      </c>
      <c r="AR286" s="16">
        <f t="shared" si="343"/>
        <v>2.3890411836622688E-2</v>
      </c>
      <c r="AS286" s="16">
        <f t="shared" si="344"/>
        <v>4.5923297628529968E-4</v>
      </c>
      <c r="AT286" s="16">
        <f t="shared" si="345"/>
        <v>5.4216653296877262E-2</v>
      </c>
      <c r="AU286" s="16">
        <f t="shared" si="346"/>
        <v>1.7354207790030302E-3</v>
      </c>
      <c r="AV286" s="16">
        <f t="shared" si="347"/>
        <v>4.7123832482186387E-4</v>
      </c>
      <c r="AW286" s="30">
        <f>(SUMPRODUCT(AV$5:AV285,A$5:A285)+SUM(AV$5:AV285)*(Calculations!$B$6/30-0.5)+AV$4*Calculations!$B$6/30/2)/SUM(AV$4:AV285)</f>
        <v>179.74479613630444</v>
      </c>
      <c r="AX286" s="16"/>
      <c r="AY286" s="12"/>
      <c r="AZ286" s="12"/>
    </row>
    <row r="287" spans="1:52" x14ac:dyDescent="0.25">
      <c r="A287">
        <f t="shared" si="335"/>
        <v>283</v>
      </c>
      <c r="B287" t="str">
        <f t="shared" si="359"/>
        <v>August</v>
      </c>
      <c r="C287">
        <f t="shared" si="330"/>
        <v>2048</v>
      </c>
      <c r="D287">
        <f t="shared" si="361"/>
        <v>204808</v>
      </c>
      <c r="E287">
        <f t="shared" ref="E287:F287" si="377">E275+1</f>
        <v>65</v>
      </c>
      <c r="F287">
        <f t="shared" si="377"/>
        <v>63</v>
      </c>
      <c r="G287" s="12">
        <f>G286*IF($B287="January",1+IF(C287&gt;Personal!$L$18+1,Calculations!$B$22,Calculations!$B$21),1)</f>
        <v>4384.6271532118053</v>
      </c>
      <c r="H287" s="12">
        <f>IF(AND(Career!$F$15="Yes",$E287=62,$E286=61),G287,H286*IF($B287="January",(1+IF(C287&gt;Personal!$L$18+1,Calculations!$C$22,Calculations!$C$21)),1))</f>
        <v>4384.6271532118053</v>
      </c>
      <c r="I287" s="12">
        <f>H287*(1-'Retiree Assumptions'!$F$8)</f>
        <v>3420.0091795052081</v>
      </c>
      <c r="J287" s="12">
        <f>I287/(Calculations!$C$27^($A287-1+Calculations!$B$6/30))</f>
        <v>1657.132027063835</v>
      </c>
      <c r="K287" s="23">
        <f t="shared" si="332"/>
        <v>1563.6311490116034</v>
      </c>
      <c r="L287" s="12">
        <f>L286*IF($B287="January",(1+IF(C287&gt;Personal!$L$18+1,Calculations!$B$22,Calculations!$B$21)),1)</f>
        <v>2411.5449342664924</v>
      </c>
      <c r="M287" s="12">
        <f>IF(AND(Career!$F$15="Yes",$E287=62,$E286=61),L287,M286*IF($B287="January",(1+IF(C287&gt;Personal!$L$18+1,Calculations!$C$22,Calculations!$C$21)),1))</f>
        <v>2411.5449342664924</v>
      </c>
      <c r="N287" s="12">
        <f>M287*(1-'Retiree Assumptions'!$F$10)</f>
        <v>2122.1595421545135</v>
      </c>
      <c r="O287" s="12">
        <f>N287/(Calculations!$C$27^$AW287)/(Calculations!$D$27^($A287-1-$AW287+Calculations!$B$6/30))</f>
        <v>994.85707386025649</v>
      </c>
      <c r="P287" s="23">
        <f t="shared" si="333"/>
        <v>54.381170554785172</v>
      </c>
      <c r="Q287" s="12">
        <f>IF(OR(A287&lt;=360,$E287&lt;70),Q286*IF($B287="January",(1+IF(C287&gt;Personal!$L$18+1,Calculations!$B$22,Calculations!$B$21)),1),0)</f>
        <v>285.00076495876732</v>
      </c>
      <c r="R287" s="12">
        <f>IF(OR(A287&lt;=360,$E287&lt;70),IF(AND(Career!$F$15="Yes",$E287=62,$E286=61),Q287,R286*IF($B287="January",(1+IF(C287&gt;Personal!$L$18+1,Calculations!$C$22,Calculations!$C$21)),1)),0)</f>
        <v>285.00076495876732</v>
      </c>
      <c r="S287" s="12">
        <f>R287*(1-'Retiree Assumptions'!$F$8)</f>
        <v>222.30059666783851</v>
      </c>
      <c r="T287" s="12">
        <f>S287/(Calculations!$C$27^($A287-1+Calculations!$B$6/30))</f>
        <v>107.71358175914926</v>
      </c>
      <c r="U287" s="23">
        <f t="shared" si="334"/>
        <v>99.046727856629445</v>
      </c>
      <c r="W287">
        <f t="shared" si="374"/>
        <v>7</v>
      </c>
      <c r="X287">
        <f t="shared" si="349"/>
        <v>2048</v>
      </c>
      <c r="Y287">
        <f t="shared" si="350"/>
        <v>65</v>
      </c>
      <c r="Z287">
        <f t="shared" si="337"/>
        <v>63</v>
      </c>
      <c r="AA287" s="12">
        <f>S287*12*Subsidy!$I$15/Subsidy!$I$14</f>
        <v>2134.08572801125</v>
      </c>
      <c r="AB287" s="12">
        <f>SUM(S$5:S287)*Subsidy!$I$15/Subsidy!$I$14</f>
        <v>38316.952939124196</v>
      </c>
      <c r="AC287" s="12">
        <f>N287*Subsidy!$E$15/Subsidy!$E$14</f>
        <v>1697.7276337236106</v>
      </c>
      <c r="AD287" s="12">
        <f t="shared" si="338"/>
        <v>20372.731604683326</v>
      </c>
      <c r="AE287" s="12">
        <f>$AP287*AC287/(Calculations!$D$27^(A287-1+Calculations!$B$6/30))</f>
        <v>717.88636330503334</v>
      </c>
      <c r="AF287" s="12">
        <f>IF(AE287=0,0,SUM(AE287:AE$903)*AC287/AE287)</f>
        <v>450848.77706645435</v>
      </c>
      <c r="AH287" s="164">
        <f>VLOOKUP(E287,Rates2,5)*VLOOKUP(E287,Mort_Imp_Retirees,C287-'Mort Imp Cume'!$C$4+2)</f>
        <v>4.9916779845744915E-4</v>
      </c>
      <c r="AI287" s="16">
        <f t="shared" si="339"/>
        <v>0.99950083220154251</v>
      </c>
      <c r="AJ287" s="164">
        <f>VLOOKUP(F287,Rates2,6)*VLOOKUP(F287,Mort_Imp_Survivors,C287-'Mort Imp Cume'!$C$4+2)</f>
        <v>1.7422597605812058E-4</v>
      </c>
      <c r="AK287" s="16">
        <f t="shared" si="340"/>
        <v>0.9998257740239419</v>
      </c>
      <c r="AL287" s="164">
        <f>VLOOKUP(F287,Rates2,7)*VLOOKUP(F287,Mort_Imp_Survivors,C287-'Mort Imp Cume'!$C$4+2)</f>
        <v>2.506900239093692E-4</v>
      </c>
      <c r="AM287" s="16">
        <f t="shared" si="341"/>
        <v>0.99974930997609068</v>
      </c>
      <c r="AN287" s="108">
        <f>PRODUCT(AI$4:AI286)</f>
        <v>0.9435766875992978</v>
      </c>
      <c r="AO287" s="16">
        <f>PRODUCT(AK$4:AK286)</f>
        <v>0.97452382816889438</v>
      </c>
      <c r="AP287" s="16">
        <f>PRODUCT(AM$4:AM286)</f>
        <v>0.95611448141782274</v>
      </c>
      <c r="AQ287" s="16">
        <f t="shared" si="342"/>
        <v>0.91953796577019264</v>
      </c>
      <c r="AR287" s="16">
        <f t="shared" si="343"/>
        <v>2.4038721829105179E-2</v>
      </c>
      <c r="AS287" s="16">
        <f t="shared" si="344"/>
        <v>4.58923771596589E-4</v>
      </c>
      <c r="AT287" s="16">
        <f t="shared" si="345"/>
        <v>5.4662294699051282E-2</v>
      </c>
      <c r="AU287" s="16">
        <f t="shared" si="346"/>
        <v>1.7610177016508938E-3</v>
      </c>
      <c r="AV287" s="16">
        <f t="shared" si="347"/>
        <v>4.7100309782471372E-4</v>
      </c>
      <c r="AW287" s="30">
        <f>(SUMPRODUCT(AV$5:AV286,A$5:A286)+SUM(AV$5:AV286)*(Calculations!$B$6/30-0.5)+AV$4*Calculations!$B$6/30/2)/SUM(AV$4:AV286)</f>
        <v>180.6029908802</v>
      </c>
      <c r="AX287" s="16"/>
      <c r="AY287" s="12"/>
      <c r="AZ287" s="12"/>
    </row>
    <row r="288" spans="1:52" x14ac:dyDescent="0.25">
      <c r="A288">
        <f t="shared" si="335"/>
        <v>284</v>
      </c>
      <c r="B288" t="str">
        <f t="shared" si="359"/>
        <v>September</v>
      </c>
      <c r="C288">
        <f t="shared" si="330"/>
        <v>2048</v>
      </c>
      <c r="D288">
        <f t="shared" si="361"/>
        <v>204809</v>
      </c>
      <c r="E288">
        <f t="shared" ref="E288:F288" si="378">E276+1</f>
        <v>65</v>
      </c>
      <c r="F288">
        <f t="shared" si="378"/>
        <v>63</v>
      </c>
      <c r="G288" s="12">
        <f>G287*IF($B288="January",1+IF(C288&gt;Personal!$L$18+1,Calculations!$B$22,Calculations!$B$21),1)</f>
        <v>4384.6271532118053</v>
      </c>
      <c r="H288" s="12">
        <f>IF(AND(Career!$F$15="Yes",$E288=62,$E287=61),G288,H287*IF($B288="January",(1+IF(C288&gt;Personal!$L$18+1,Calculations!$C$22,Calculations!$C$21)),1))</f>
        <v>4384.6271532118053</v>
      </c>
      <c r="I288" s="12">
        <f>H288*(1-'Retiree Assumptions'!$F$8)</f>
        <v>3420.0091795052081</v>
      </c>
      <c r="J288" s="12">
        <f>I288/(Calculations!$C$27^($A288-1+Calculations!$B$6/30))</f>
        <v>1652.8947575302809</v>
      </c>
      <c r="K288" s="23">
        <f t="shared" si="332"/>
        <v>1558.8544417094918</v>
      </c>
      <c r="L288" s="12">
        <f>L287*IF($B288="January",(1+IF(C288&gt;Personal!$L$18+1,Calculations!$B$22,Calculations!$B$21)),1)</f>
        <v>2411.5449342664924</v>
      </c>
      <c r="M288" s="12">
        <f>IF(AND(Career!$F$15="Yes",$E288=62,$E287=61),L288,M287*IF($B288="January",(1+IF(C288&gt;Personal!$L$18+1,Calculations!$C$22,Calculations!$C$21)),1))</f>
        <v>2411.5449342664924</v>
      </c>
      <c r="N288" s="12">
        <f>M288*(1-'Retiree Assumptions'!$F$10)</f>
        <v>2122.1595421545135</v>
      </c>
      <c r="O288" s="12">
        <f>N288/(Calculations!$C$27^$AW288)/(Calculations!$D$27^($A288-1-$AW288+Calculations!$B$6/30))</f>
        <v>992.26580310193947</v>
      </c>
      <c r="P288" s="23">
        <f t="shared" si="333"/>
        <v>54.681302805728038</v>
      </c>
      <c r="Q288" s="12">
        <f>IF(OR(A288&lt;=360,$E288&lt;70),Q287*IF($B288="January",(1+IF(C288&gt;Personal!$L$18+1,Calculations!$B$22,Calculations!$B$21)),1),0)</f>
        <v>285.00076495876732</v>
      </c>
      <c r="R288" s="12">
        <f>IF(OR(A288&lt;=360,$E288&lt;70),IF(AND(Career!$F$15="Yes",$E288=62,$E287=61),Q288,R287*IF($B288="January",(1+IF(C288&gt;Personal!$L$18+1,Calculations!$C$22,Calculations!$C$21)),1)),0)</f>
        <v>285.00076495876732</v>
      </c>
      <c r="S288" s="12">
        <f>R288*(1-'Retiree Assumptions'!$F$8)</f>
        <v>222.30059666783851</v>
      </c>
      <c r="T288" s="12">
        <f>S288/(Calculations!$C$27^($A288-1+Calculations!$B$6/30))</f>
        <v>107.43815923946826</v>
      </c>
      <c r="U288" s="23">
        <f t="shared" si="334"/>
        <v>98.726948079792578</v>
      </c>
      <c r="W288">
        <f t="shared" si="374"/>
        <v>7</v>
      </c>
      <c r="X288">
        <f t="shared" si="349"/>
        <v>2048</v>
      </c>
      <c r="Y288">
        <f t="shared" si="350"/>
        <v>65</v>
      </c>
      <c r="Z288">
        <f t="shared" si="337"/>
        <v>63</v>
      </c>
      <c r="AA288" s="12">
        <f>S288*12*Subsidy!$I$15/Subsidy!$I$14</f>
        <v>2134.08572801125</v>
      </c>
      <c r="AB288" s="12">
        <f>SUM(S$5:S288)*Subsidy!$I$15/Subsidy!$I$14</f>
        <v>38494.793416458466</v>
      </c>
      <c r="AC288" s="12">
        <f>N288*Subsidy!$E$15/Subsidy!$E$14</f>
        <v>1697.7276337236106</v>
      </c>
      <c r="AD288" s="12">
        <f t="shared" si="338"/>
        <v>20372.731604683326</v>
      </c>
      <c r="AE288" s="12">
        <f>$AP288*AC288/(Calculations!$D$27^(A288-1+Calculations!$B$6/30))</f>
        <v>715.64030944841056</v>
      </c>
      <c r="AF288" s="12">
        <f>IF(AE288=0,0,SUM(AE288:AE$903)*AC288/AE288)</f>
        <v>450560.72051115579</v>
      </c>
      <c r="AH288" s="164">
        <f>VLOOKUP(E288,Rates2,5)*VLOOKUP(E288,Mort_Imp_Retirees,C288-'Mort Imp Cume'!$C$4+2)</f>
        <v>4.9916779845744915E-4</v>
      </c>
      <c r="AI288" s="16">
        <f t="shared" si="339"/>
        <v>0.99950083220154251</v>
      </c>
      <c r="AJ288" s="164">
        <f>VLOOKUP(F288,Rates2,6)*VLOOKUP(F288,Mort_Imp_Survivors,C288-'Mort Imp Cume'!$C$4+2)</f>
        <v>1.7422597605812058E-4</v>
      </c>
      <c r="AK288" s="16">
        <f t="shared" si="340"/>
        <v>0.9998257740239419</v>
      </c>
      <c r="AL288" s="164">
        <f>VLOOKUP(F288,Rates2,7)*VLOOKUP(F288,Mort_Imp_Survivors,C288-'Mort Imp Cume'!$C$4+2)</f>
        <v>2.506900239093692E-4</v>
      </c>
      <c r="AM288" s="16">
        <f t="shared" si="341"/>
        <v>0.99974930997609068</v>
      </c>
      <c r="AN288" s="108">
        <f>PRODUCT(AI$4:AI287)</f>
        <v>0.94310568450147303</v>
      </c>
      <c r="AO288" s="16">
        <f>PRODUCT(AK$4:AK287)</f>
        <v>0.97435404080373977</v>
      </c>
      <c r="AP288" s="16">
        <f>PRODUCT(AM$4:AM287)</f>
        <v>0.95587479305561607</v>
      </c>
      <c r="AQ288" s="16">
        <f t="shared" si="342"/>
        <v>0.91891883459898716</v>
      </c>
      <c r="AR288" s="16">
        <f t="shared" si="343"/>
        <v>2.4186849902485846E-2</v>
      </c>
      <c r="AS288" s="16">
        <f t="shared" si="344"/>
        <v>4.5861477509749973E-4</v>
      </c>
      <c r="AT288" s="16">
        <f t="shared" si="345"/>
        <v>5.5107515178682828E-2</v>
      </c>
      <c r="AU288" s="16">
        <f t="shared" si="346"/>
        <v>1.7868003198441701E-3</v>
      </c>
      <c r="AV288" s="16">
        <f t="shared" si="347"/>
        <v>4.7076798824530593E-4</v>
      </c>
      <c r="AW288" s="30">
        <f>(SUMPRODUCT(AV$5:AV287,A$5:A287)+SUM(AV$5:AV287)*(Calculations!$B$6/30-0.5)+AV$4*Calculations!$B$6/30/2)/SUM(AV$4:AV287)</f>
        <v>181.45483011277815</v>
      </c>
      <c r="AX288" s="16"/>
      <c r="AY288" s="12"/>
      <c r="AZ288" s="12"/>
    </row>
    <row r="289" spans="1:52" x14ac:dyDescent="0.25">
      <c r="A289">
        <f t="shared" si="335"/>
        <v>285</v>
      </c>
      <c r="B289" t="str">
        <f t="shared" si="359"/>
        <v>October</v>
      </c>
      <c r="C289">
        <f t="shared" si="330"/>
        <v>2048</v>
      </c>
      <c r="D289">
        <f t="shared" si="361"/>
        <v>204810</v>
      </c>
      <c r="E289">
        <f t="shared" ref="E289:F289" si="379">E277+1</f>
        <v>65</v>
      </c>
      <c r="F289">
        <f t="shared" si="379"/>
        <v>63</v>
      </c>
      <c r="G289" s="12">
        <f>G288*IF($B289="January",1+IF(C289&gt;Personal!$L$18+1,Calculations!$B$22,Calculations!$B$21),1)</f>
        <v>4384.6271532118053</v>
      </c>
      <c r="H289" s="12">
        <f>IF(AND(Career!$F$15="Yes",$E289=62,$E288=61),G289,H288*IF($B289="January",(1+IF(C289&gt;Personal!$L$18+1,Calculations!$C$22,Calculations!$C$21)),1))</f>
        <v>4384.6271532118053</v>
      </c>
      <c r="I289" s="12">
        <f>H289*(1-'Retiree Assumptions'!$F$8)</f>
        <v>3420.0091795052081</v>
      </c>
      <c r="J289" s="12">
        <f>I289/(Calculations!$C$27^($A289-1+Calculations!$B$6/30))</f>
        <v>1648.6683226513023</v>
      </c>
      <c r="K289" s="23">
        <f t="shared" si="332"/>
        <v>1554.0923266804136</v>
      </c>
      <c r="L289" s="12">
        <f>L288*IF($B289="January",(1+IF(C289&gt;Personal!$L$18+1,Calculations!$B$22,Calculations!$B$21)),1)</f>
        <v>2411.5449342664924</v>
      </c>
      <c r="M289" s="12">
        <f>IF(AND(Career!$F$15="Yes",$E289=62,$E288=61),L289,M288*IF($B289="January",(1+IF(C289&gt;Personal!$L$18+1,Calculations!$C$22,Calculations!$C$21)),1))</f>
        <v>2411.5449342664924</v>
      </c>
      <c r="N289" s="12">
        <f>M289*(1-'Retiree Assumptions'!$F$10)</f>
        <v>2122.1595421545135</v>
      </c>
      <c r="O289" s="12">
        <f>N289/(Calculations!$C$27^$AW289)/(Calculations!$D$27^($A289-1-$AW289+Calculations!$B$6/30))</f>
        <v>989.67930324607983</v>
      </c>
      <c r="P289" s="23">
        <f t="shared" si="333"/>
        <v>54.978976451878658</v>
      </c>
      <c r="Q289" s="12">
        <f>IF(OR(A289&lt;=360,$E289&lt;70),Q288*IF($B289="January",(1+IF(C289&gt;Personal!$L$18+1,Calculations!$B$22,Calculations!$B$21)),1),0)</f>
        <v>285.00076495876732</v>
      </c>
      <c r="R289" s="12">
        <f>IF(OR(A289&lt;=360,$E289&lt;70),IF(AND(Career!$F$15="Yes",$E289=62,$E288=61),Q289,R288*IF($B289="January",(1+IF(C289&gt;Personal!$L$18+1,Calculations!$C$22,Calculations!$C$21)),1)),0)</f>
        <v>285.00076495876732</v>
      </c>
      <c r="S289" s="12">
        <f>R289*(1-'Retiree Assumptions'!$F$8)</f>
        <v>222.30059666783851</v>
      </c>
      <c r="T289" s="12">
        <f>S289/(Calculations!$C$27^($A289-1+Calculations!$B$6/30))</f>
        <v>107.16344097233466</v>
      </c>
      <c r="U289" s="23">
        <f t="shared" si="334"/>
        <v>98.408200735908167</v>
      </c>
      <c r="W289">
        <f t="shared" si="374"/>
        <v>7</v>
      </c>
      <c r="X289">
        <f t="shared" si="349"/>
        <v>2048</v>
      </c>
      <c r="Y289">
        <f t="shared" si="350"/>
        <v>65</v>
      </c>
      <c r="Z289">
        <f t="shared" si="337"/>
        <v>63</v>
      </c>
      <c r="AA289" s="12">
        <f>S289*12*Subsidy!$I$15/Subsidy!$I$14</f>
        <v>2134.08572801125</v>
      </c>
      <c r="AB289" s="12">
        <f>SUM(S$5:S289)*Subsidy!$I$15/Subsidy!$I$14</f>
        <v>38672.633893792736</v>
      </c>
      <c r="AC289" s="12">
        <f>N289*Subsidy!$E$15/Subsidy!$E$14</f>
        <v>1697.7276337236106</v>
      </c>
      <c r="AD289" s="12">
        <f t="shared" si="338"/>
        <v>20372.731604683326</v>
      </c>
      <c r="AE289" s="12">
        <f>$AP289*AC289/(Calculations!$D$27^(A289-1+Calculations!$B$6/30))</f>
        <v>713.40128282922342</v>
      </c>
      <c r="AF289" s="12">
        <f>IF(AE289=0,0,SUM(AE289:AE$903)*AC289/AE289)</f>
        <v>450271.75988361822</v>
      </c>
      <c r="AH289" s="164">
        <f>VLOOKUP(E289,Rates2,5)*VLOOKUP(E289,Mort_Imp_Retirees,C289-'Mort Imp Cume'!$C$4+2)</f>
        <v>4.9916779845744915E-4</v>
      </c>
      <c r="AI289" s="16">
        <f t="shared" si="339"/>
        <v>0.99950083220154251</v>
      </c>
      <c r="AJ289" s="164">
        <f>VLOOKUP(F289,Rates2,6)*VLOOKUP(F289,Mort_Imp_Survivors,C289-'Mort Imp Cume'!$C$4+2)</f>
        <v>1.7422597605812058E-4</v>
      </c>
      <c r="AK289" s="16">
        <f t="shared" si="340"/>
        <v>0.9998257740239419</v>
      </c>
      <c r="AL289" s="164">
        <f>VLOOKUP(F289,Rates2,7)*VLOOKUP(F289,Mort_Imp_Survivors,C289-'Mort Imp Cume'!$C$4+2)</f>
        <v>2.506900239093692E-4</v>
      </c>
      <c r="AM289" s="16">
        <f t="shared" si="341"/>
        <v>0.99974930997609068</v>
      </c>
      <c r="AN289" s="108">
        <f>PRODUCT(AI$4:AI288)</f>
        <v>0.94263491651322773</v>
      </c>
      <c r="AO289" s="16">
        <f>PRODUCT(AK$4:AK288)</f>
        <v>0.97418428301995463</v>
      </c>
      <c r="AP289" s="16">
        <f>PRODUCT(AM$4:AM288)</f>
        <v>0.95563516478089061</v>
      </c>
      <c r="AQ289" s="16">
        <f t="shared" si="342"/>
        <v>0.91830012029301356</v>
      </c>
      <c r="AR289" s="16">
        <f t="shared" si="343"/>
        <v>2.4334796220214179E-2</v>
      </c>
      <c r="AS289" s="16">
        <f t="shared" si="344"/>
        <v>4.5830598664785662E-4</v>
      </c>
      <c r="AT289" s="16">
        <f t="shared" si="345"/>
        <v>5.5552315049482603E-2</v>
      </c>
      <c r="AU289" s="16">
        <f t="shared" si="346"/>
        <v>1.8127684372896621E-3</v>
      </c>
      <c r="AV289" s="16">
        <f t="shared" si="347"/>
        <v>4.7053299602502929E-4</v>
      </c>
      <c r="AW289" s="30">
        <f>(SUMPRODUCT(AV$5:AV288,A$5:A288)+SUM(AV$5:AV288)*(Calculations!$B$6/30-0.5)+AV$4*Calculations!$B$6/30/2)/SUM(AV$4:AV288)</f>
        <v>182.30047286927109</v>
      </c>
      <c r="AX289" s="16"/>
      <c r="AY289" s="12"/>
      <c r="AZ289" s="12"/>
    </row>
    <row r="290" spans="1:52" x14ac:dyDescent="0.25">
      <c r="A290">
        <f t="shared" si="335"/>
        <v>286</v>
      </c>
      <c r="B290" t="str">
        <f t="shared" si="359"/>
        <v>November</v>
      </c>
      <c r="C290">
        <f t="shared" si="330"/>
        <v>2048</v>
      </c>
      <c r="D290">
        <f t="shared" si="361"/>
        <v>204811</v>
      </c>
      <c r="E290">
        <f t="shared" ref="E290:F290" si="380">E278+1</f>
        <v>65</v>
      </c>
      <c r="F290">
        <f t="shared" si="380"/>
        <v>63</v>
      </c>
      <c r="G290" s="12">
        <f>G289*IF($B290="January",1+IF(C290&gt;Personal!$L$18+1,Calculations!$B$22,Calculations!$B$21),1)</f>
        <v>4384.6271532118053</v>
      </c>
      <c r="H290" s="12">
        <f>IF(AND(Career!$F$15="Yes",$E290=62,$E289=61),G290,H289*IF($B290="January",(1+IF(C290&gt;Personal!$L$18+1,Calculations!$C$22,Calculations!$C$21)),1))</f>
        <v>4384.6271532118053</v>
      </c>
      <c r="I290" s="12">
        <f>H290*(1-'Retiree Assumptions'!$F$8)</f>
        <v>3420.0091795052081</v>
      </c>
      <c r="J290" s="12">
        <f>I290/(Calculations!$C$27^($A290-1+Calculations!$B$6/30))</f>
        <v>1644.4526947227998</v>
      </c>
      <c r="K290" s="23">
        <f t="shared" si="332"/>
        <v>1549.3447593467095</v>
      </c>
      <c r="L290" s="12">
        <f>L289*IF($B290="January",(1+IF(C290&gt;Personal!$L$18+1,Calculations!$B$22,Calculations!$B$21)),1)</f>
        <v>2411.5449342664924</v>
      </c>
      <c r="M290" s="12">
        <f>IF(AND(Career!$F$15="Yes",$E290=62,$E289=61),L290,M289*IF($B290="January",(1+IF(C290&gt;Personal!$L$18+1,Calculations!$C$22,Calculations!$C$21)),1))</f>
        <v>2411.5449342664924</v>
      </c>
      <c r="N290" s="12">
        <f>M290*(1-'Retiree Assumptions'!$F$10)</f>
        <v>2122.1595421545135</v>
      </c>
      <c r="O290" s="12">
        <f>N290/(Calculations!$C$27^$AW290)/(Calculations!$D$27^($A290-1-$AW290+Calculations!$B$6/30))</f>
        <v>987.09762113307579</v>
      </c>
      <c r="P290" s="23">
        <f t="shared" si="333"/>
        <v>55.27420405559603</v>
      </c>
      <c r="Q290" s="12">
        <f>IF(OR(A290&lt;=360,$E290&lt;70),Q289*IF($B290="January",(1+IF(C290&gt;Personal!$L$18+1,Calculations!$B$22,Calculations!$B$21)),1),0)</f>
        <v>285.00076495876732</v>
      </c>
      <c r="R290" s="12">
        <f>IF(OR(A290&lt;=360,$E290&lt;70),IF(AND(Career!$F$15="Yes",$E290=62,$E289=61),Q290,R289*IF($B290="January",(1+IF(C290&gt;Personal!$L$18+1,Calculations!$C$22,Calculations!$C$21)),1)),0)</f>
        <v>285.00076495876732</v>
      </c>
      <c r="S290" s="12">
        <f>R290*(1-'Retiree Assumptions'!$F$8)</f>
        <v>222.30059666783851</v>
      </c>
      <c r="T290" s="12">
        <f>S290/(Calculations!$C$27^($A290-1+Calculations!$B$6/30))</f>
        <v>106.88942515698199</v>
      </c>
      <c r="U290" s="23">
        <f t="shared" si="334"/>
        <v>98.090482491689144</v>
      </c>
      <c r="W290">
        <f t="shared" si="374"/>
        <v>7</v>
      </c>
      <c r="X290">
        <f t="shared" si="349"/>
        <v>2048</v>
      </c>
      <c r="Y290">
        <f t="shared" si="350"/>
        <v>65</v>
      </c>
      <c r="Z290">
        <f t="shared" si="337"/>
        <v>63</v>
      </c>
      <c r="AA290" s="12">
        <f>S290*12*Subsidy!$I$15/Subsidy!$I$14</f>
        <v>2134.08572801125</v>
      </c>
      <c r="AB290" s="12">
        <f>SUM(S$5:S290)*Subsidy!$I$15/Subsidy!$I$14</f>
        <v>38850.474371127013</v>
      </c>
      <c r="AC290" s="12">
        <f>N290*Subsidy!$E$15/Subsidy!$E$14</f>
        <v>1697.7276337236106</v>
      </c>
      <c r="AD290" s="12">
        <f t="shared" si="338"/>
        <v>20372.731604683326</v>
      </c>
      <c r="AE290" s="12">
        <f>$AP290*AC290/(Calculations!$D$27^(A290-1+Calculations!$B$6/30))</f>
        <v>711.16926146132687</v>
      </c>
      <c r="AF290" s="12">
        <f>IF(AE290=0,0,SUM(AE290:AE$903)*AC290/AE290)</f>
        <v>449981.89234638971</v>
      </c>
      <c r="AH290" s="164">
        <f>VLOOKUP(E290,Rates2,5)*VLOOKUP(E290,Mort_Imp_Retirees,C290-'Mort Imp Cume'!$C$4+2)</f>
        <v>4.9916779845744915E-4</v>
      </c>
      <c r="AI290" s="16">
        <f t="shared" si="339"/>
        <v>0.99950083220154251</v>
      </c>
      <c r="AJ290" s="164">
        <f>VLOOKUP(F290,Rates2,6)*VLOOKUP(F290,Mort_Imp_Survivors,C290-'Mort Imp Cume'!$C$4+2)</f>
        <v>1.7422597605812058E-4</v>
      </c>
      <c r="AK290" s="16">
        <f t="shared" si="340"/>
        <v>0.9998257740239419</v>
      </c>
      <c r="AL290" s="164">
        <f>VLOOKUP(F290,Rates2,7)*VLOOKUP(F290,Mort_Imp_Survivors,C290-'Mort Imp Cume'!$C$4+2)</f>
        <v>2.506900239093692E-4</v>
      </c>
      <c r="AM290" s="16">
        <f t="shared" si="341"/>
        <v>0.99974930997609068</v>
      </c>
      <c r="AN290" s="108">
        <f>PRODUCT(AI$4:AI289)</f>
        <v>0.94216438351720266</v>
      </c>
      <c r="AO290" s="16">
        <f>PRODUCT(AK$4:AK289)</f>
        <v>0.97401455481238508</v>
      </c>
      <c r="AP290" s="16">
        <f>PRODUCT(AM$4:AM289)</f>
        <v>0.95539559657858308</v>
      </c>
      <c r="AQ290" s="16">
        <f t="shared" si="342"/>
        <v>0.91768182257159336</v>
      </c>
      <c r="AR290" s="16">
        <f t="shared" si="343"/>
        <v>2.4482560945609272E-2</v>
      </c>
      <c r="AS290" s="16">
        <f t="shared" si="344"/>
        <v>4.5799740610757836E-4</v>
      </c>
      <c r="AT290" s="16">
        <f t="shared" si="345"/>
        <v>5.5996694624942493E-2</v>
      </c>
      <c r="AU290" s="16">
        <f t="shared" si="346"/>
        <v>1.8389218578548708E-3</v>
      </c>
      <c r="AV290" s="16">
        <f t="shared" si="347"/>
        <v>4.7029812110530186E-4</v>
      </c>
      <c r="AW290" s="30">
        <f>(SUMPRODUCT(AV$5:AV289,A$5:A289)+SUM(AV$5:AV289)*(Calculations!$B$6/30-0.5)+AV$4*Calculations!$B$6/30/2)/SUM(AV$4:AV289)</f>
        <v>183.14007285354089</v>
      </c>
      <c r="AX290" s="16"/>
      <c r="AY290" s="12"/>
      <c r="AZ290" s="12"/>
    </row>
    <row r="291" spans="1:52" x14ac:dyDescent="0.25">
      <c r="A291">
        <f t="shared" si="335"/>
        <v>287</v>
      </c>
      <c r="B291" t="str">
        <f t="shared" si="359"/>
        <v>December</v>
      </c>
      <c r="C291">
        <f t="shared" si="330"/>
        <v>2048</v>
      </c>
      <c r="D291">
        <f t="shared" si="361"/>
        <v>204812</v>
      </c>
      <c r="E291">
        <f t="shared" ref="E291:F291" si="381">E279+1</f>
        <v>65</v>
      </c>
      <c r="F291">
        <f t="shared" si="381"/>
        <v>63</v>
      </c>
      <c r="G291" s="12">
        <f>G290*IF($B291="January",1+IF(C291&gt;Personal!$L$18+1,Calculations!$B$22,Calculations!$B$21),1)</f>
        <v>4384.6271532118053</v>
      </c>
      <c r="H291" s="12">
        <f>IF(AND(Career!$F$15="Yes",$E291=62,$E290=61),G291,H290*IF($B291="January",(1+IF(C291&gt;Personal!$L$18+1,Calculations!$C$22,Calculations!$C$21)),1))</f>
        <v>4384.6271532118053</v>
      </c>
      <c r="I291" s="12">
        <f>H291*(1-'Retiree Assumptions'!$F$8)</f>
        <v>3420.0091795052081</v>
      </c>
      <c r="J291" s="12">
        <f>I291/(Calculations!$C$27^($A291-1+Calculations!$B$6/30))</f>
        <v>1640.247846111512</v>
      </c>
      <c r="K291" s="23">
        <f t="shared" si="332"/>
        <v>1544.611695266899</v>
      </c>
      <c r="L291" s="12">
        <f>L290*IF($B291="January",(1+IF(C291&gt;Personal!$L$18+1,Calculations!$B$22,Calculations!$B$21)),1)</f>
        <v>2411.5449342664924</v>
      </c>
      <c r="M291" s="12">
        <f>IF(AND(Career!$F$15="Yes",$E291=62,$E290=61),L291,M290*IF($B291="January",(1+IF(C291&gt;Personal!$L$18+1,Calculations!$C$22,Calculations!$C$21)),1))</f>
        <v>2411.5449342664924</v>
      </c>
      <c r="N291" s="12">
        <f>M291*(1-'Retiree Assumptions'!$F$10)</f>
        <v>2122.1595421545135</v>
      </c>
      <c r="O291" s="12">
        <f>N291/(Calculations!$C$27^$AW291)/(Calculations!$D$27^($A291-1-$AW291+Calculations!$B$6/30))</f>
        <v>984.5208014460992</v>
      </c>
      <c r="P291" s="23">
        <f t="shared" si="333"/>
        <v>55.566998125178024</v>
      </c>
      <c r="Q291" s="12">
        <f>IF(OR(A291&lt;=360,$E291&lt;70),Q290*IF($B291="January",(1+IF(C291&gt;Personal!$L$18+1,Calculations!$B$22,Calculations!$B$21)),1),0)</f>
        <v>285.00076495876732</v>
      </c>
      <c r="R291" s="12">
        <f>IF(OR(A291&lt;=360,$E291&lt;70),IF(AND(Career!$F$15="Yes",$E291=62,$E290=61),Q291,R290*IF($B291="January",(1+IF(C291&gt;Personal!$L$18+1,Calculations!$C$22,Calculations!$C$21)),1)),0)</f>
        <v>285.00076495876732</v>
      </c>
      <c r="S291" s="12">
        <f>R291*(1-'Retiree Assumptions'!$F$8)</f>
        <v>222.30059666783851</v>
      </c>
      <c r="T291" s="12">
        <f>S291/(Calculations!$C$27^($A291-1+Calculations!$B$6/30))</f>
        <v>106.61610999724827</v>
      </c>
      <c r="U291" s="23">
        <f t="shared" si="334"/>
        <v>97.773790024610207</v>
      </c>
      <c r="W291">
        <f t="shared" si="374"/>
        <v>7</v>
      </c>
      <c r="X291">
        <f t="shared" si="349"/>
        <v>2048</v>
      </c>
      <c r="Y291">
        <f t="shared" si="350"/>
        <v>65</v>
      </c>
      <c r="Z291">
        <f t="shared" si="337"/>
        <v>63</v>
      </c>
      <c r="AA291" s="12">
        <f>S291*12*Subsidy!$I$15/Subsidy!$I$14</f>
        <v>2134.08572801125</v>
      </c>
      <c r="AB291" s="12">
        <f>SUM(S$5:S291)*Subsidy!$I$15/Subsidy!$I$14</f>
        <v>39028.314848461283</v>
      </c>
      <c r="AC291" s="12">
        <f>N291*Subsidy!$E$15/Subsidy!$E$14</f>
        <v>1697.7276337236106</v>
      </c>
      <c r="AD291" s="12">
        <f t="shared" si="338"/>
        <v>20372.731604683326</v>
      </c>
      <c r="AE291" s="12">
        <f>$AP291*AC291/(Calculations!$D$27^(A291-1+Calculations!$B$6/30))</f>
        <v>708.94422342736448</v>
      </c>
      <c r="AF291" s="12">
        <f>IF(AE291=0,0,SUM(AE291:AE$903)*AC291/AE291)</f>
        <v>449691.11505311256</v>
      </c>
      <c r="AH291" s="164">
        <f>VLOOKUP(E291,Rates2,5)*VLOOKUP(E291,Mort_Imp_Retirees,C291-'Mort Imp Cume'!$C$4+2)</f>
        <v>4.9916779845744915E-4</v>
      </c>
      <c r="AI291" s="16">
        <f t="shared" si="339"/>
        <v>0.99950083220154251</v>
      </c>
      <c r="AJ291" s="164">
        <f>VLOOKUP(F291,Rates2,6)*VLOOKUP(F291,Mort_Imp_Survivors,C291-'Mort Imp Cume'!$C$4+2)</f>
        <v>1.7422597605812058E-4</v>
      </c>
      <c r="AK291" s="16">
        <f t="shared" si="340"/>
        <v>0.9998257740239419</v>
      </c>
      <c r="AL291" s="164">
        <f>VLOOKUP(F291,Rates2,7)*VLOOKUP(F291,Mort_Imp_Survivors,C291-'Mort Imp Cume'!$C$4+2)</f>
        <v>2.506900239093692E-4</v>
      </c>
      <c r="AM291" s="16">
        <f t="shared" si="341"/>
        <v>0.99974930997609068</v>
      </c>
      <c r="AN291" s="108">
        <f>PRODUCT(AI$4:AI290)</f>
        <v>0.94169408539609734</v>
      </c>
      <c r="AO291" s="16">
        <f>PRODUCT(AK$4:AK290)</f>
        <v>0.97384485617587813</v>
      </c>
      <c r="AP291" s="16">
        <f>PRODUCT(AM$4:AM290)</f>
        <v>0.95515608843363398</v>
      </c>
      <c r="AQ291" s="16">
        <f t="shared" si="342"/>
        <v>0.91706394115423751</v>
      </c>
      <c r="AR291" s="16">
        <f t="shared" si="343"/>
        <v>2.463014424185983E-2</v>
      </c>
      <c r="AS291" s="16">
        <f t="shared" si="344"/>
        <v>4.5768903333667831E-4</v>
      </c>
      <c r="AT291" s="16">
        <f t="shared" si="345"/>
        <v>5.6440654218335704E-2</v>
      </c>
      <c r="AU291" s="16">
        <f t="shared" si="346"/>
        <v>1.8652603855669608E-3</v>
      </c>
      <c r="AV291" s="16">
        <f t="shared" si="347"/>
        <v>4.7006336342757103E-4</v>
      </c>
      <c r="AW291" s="30">
        <f>(SUMPRODUCT(AV$5:AV290,A$5:A290)+SUM(AV$5:AV290)*(Calculations!$B$6/30-0.5)+AV$4*Calculations!$B$6/30/2)/SUM(AV$4:AV290)</f>
        <v>183.97377865962915</v>
      </c>
      <c r="AX291" s="16"/>
      <c r="AY291" s="12"/>
      <c r="AZ291" s="12"/>
    </row>
    <row r="292" spans="1:52" x14ac:dyDescent="0.25">
      <c r="A292">
        <f t="shared" si="335"/>
        <v>288</v>
      </c>
      <c r="B292" t="str">
        <f t="shared" si="359"/>
        <v>January</v>
      </c>
      <c r="C292">
        <f t="shared" si="330"/>
        <v>2049</v>
      </c>
      <c r="D292">
        <f t="shared" si="361"/>
        <v>204901</v>
      </c>
      <c r="E292">
        <f t="shared" ref="E292:F292" si="382">E280+1</f>
        <v>66</v>
      </c>
      <c r="F292">
        <f t="shared" si="382"/>
        <v>64</v>
      </c>
      <c r="G292" s="12">
        <f>G291*IF($B292="January",1+IF(C292&gt;Personal!$L$18+1,Calculations!$B$22,Calculations!$B$21),1)</f>
        <v>4494.2428320421004</v>
      </c>
      <c r="H292" s="12">
        <f>IF(AND(Career!$F$15="Yes",$E292=62,$E291=61),G292,H291*IF($B292="January",(1+IF(C292&gt;Personal!$L$18+1,Calculations!$C$22,Calculations!$C$21)),1))</f>
        <v>4494.2428320421004</v>
      </c>
      <c r="I292" s="12">
        <f>H292*(1-'Retiree Assumptions'!$F$8)</f>
        <v>3505.5094089928384</v>
      </c>
      <c r="J292" s="12">
        <f>I292/(Calculations!$C$27^($A292-1+Calculations!$B$6/30))</f>
        <v>1676.9550929862069</v>
      </c>
      <c r="K292" s="23">
        <f t="shared" si="332"/>
        <v>1578.3904173886474</v>
      </c>
      <c r="L292" s="12">
        <f>L291*IF($B292="January",(1+IF(C292&gt;Personal!$L$18+1,Calculations!$B$22,Calculations!$B$21)),1)</f>
        <v>2471.8335576231543</v>
      </c>
      <c r="M292" s="12">
        <f>IF(AND(Career!$F$15="Yes",$E292=62,$E291=61),L292,M291*IF($B292="January",(1+IF(C292&gt;Personal!$L$18+1,Calculations!$C$22,Calculations!$C$21)),1))</f>
        <v>2471.8335576231543</v>
      </c>
      <c r="N292" s="12">
        <f>M292*(1-'Retiree Assumptions'!$F$10)</f>
        <v>2175.2135307083759</v>
      </c>
      <c r="O292" s="12">
        <f>N292/(Calculations!$C$27^$AW292)/(Calculations!$D$27^($A292-1-$AW292+Calculations!$B$6/30))</f>
        <v>1006.4976089715232</v>
      </c>
      <c r="P292" s="23">
        <f t="shared" si="333"/>
        <v>57.253805392916512</v>
      </c>
      <c r="Q292" s="12">
        <f>IF(OR(A292&lt;=360,$E292&lt;70),Q291*IF($B292="January",(1+IF(C292&gt;Personal!$L$18+1,Calculations!$B$22,Calculations!$B$21)),1),0)</f>
        <v>292.12578408273646</v>
      </c>
      <c r="R292" s="12">
        <f>IF(OR(A292&lt;=360,$E292&lt;70),IF(AND(Career!$F$15="Yes",$E292=62,$E291=61),Q292,R291*IF($B292="January",(1+IF(C292&gt;Personal!$L$18+1,Calculations!$C$22,Calculations!$C$21)),1)),0)</f>
        <v>292.12578408273646</v>
      </c>
      <c r="S292" s="12">
        <f>R292*(1-'Retiree Assumptions'!$F$8)</f>
        <v>227.85811158453444</v>
      </c>
      <c r="T292" s="12">
        <f>S292/(Calculations!$C$27^($A292-1+Calculations!$B$6/30))</f>
        <v>109.00208104410342</v>
      </c>
      <c r="U292" s="23">
        <f t="shared" si="334"/>
        <v>99.894573023444849</v>
      </c>
      <c r="W292">
        <f t="shared" si="374"/>
        <v>7</v>
      </c>
      <c r="X292">
        <f t="shared" si="349"/>
        <v>2049</v>
      </c>
      <c r="Y292">
        <f t="shared" si="350"/>
        <v>66</v>
      </c>
      <c r="Z292">
        <f t="shared" si="337"/>
        <v>64</v>
      </c>
      <c r="AA292" s="12">
        <f>S292*12*Subsidy!$I$15/Subsidy!$I$14</f>
        <v>2187.4378712115308</v>
      </c>
      <c r="AB292" s="12">
        <f>SUM(S$5:S292)*Subsidy!$I$15/Subsidy!$I$14</f>
        <v>39210.601337728913</v>
      </c>
      <c r="AC292" s="12">
        <f>N292*Subsidy!$E$15/Subsidy!$E$14</f>
        <v>1740.1708245667007</v>
      </c>
      <c r="AD292" s="12">
        <f t="shared" si="338"/>
        <v>20882.04989480041</v>
      </c>
      <c r="AE292" s="12">
        <f>$AP292*AC292/(Calculations!$D$27^(A292-1+Calculations!$B$6/30))</f>
        <v>724.39430055051514</v>
      </c>
      <c r="AF292" s="12">
        <f>IF(AE292=0,0,SUM(AE292:AE$903)*AC292/AE292)</f>
        <v>449399.42514849699</v>
      </c>
      <c r="AH292" s="164">
        <f>VLOOKUP(E292,Rates2,5)*VLOOKUP(E292,Mort_Imp_Retirees,C292-'Mort Imp Cume'!$C$4+2)</f>
        <v>5.5982652400446778E-4</v>
      </c>
      <c r="AI292" s="16">
        <f t="shared" si="339"/>
        <v>0.99944017347599556</v>
      </c>
      <c r="AJ292" s="164">
        <f>VLOOKUP(F292,Rates2,6)*VLOOKUP(F292,Mort_Imp_Survivors,C292-'Mort Imp Cume'!$C$4+2)</f>
        <v>1.8624243069364482E-4</v>
      </c>
      <c r="AK292" s="16">
        <f t="shared" si="340"/>
        <v>0.99981375756930635</v>
      </c>
      <c r="AL292" s="164">
        <f>VLOOKUP(F292,Rates2,7)*VLOOKUP(F292,Mort_Imp_Survivors,C292-'Mort Imp Cume'!$C$4+2)</f>
        <v>2.6786828810320692E-4</v>
      </c>
      <c r="AM292" s="16">
        <f t="shared" si="341"/>
        <v>0.99973213171189679</v>
      </c>
      <c r="AN292" s="108">
        <f>PRODUCT(AI$4:AI291)</f>
        <v>0.94122402203266975</v>
      </c>
      <c r="AO292" s="16">
        <f>PRODUCT(AK$4:AK291)</f>
        <v>0.97367518710528178</v>
      </c>
      <c r="AP292" s="16">
        <f>PRODUCT(AM$4:AM291)</f>
        <v>0.95491664033098744</v>
      </c>
      <c r="AQ292" s="16">
        <f t="shared" si="342"/>
        <v>0.91644647576064553</v>
      </c>
      <c r="AR292" s="16">
        <f t="shared" si="343"/>
        <v>2.4777546272024172E-2</v>
      </c>
      <c r="AS292" s="16">
        <f t="shared" si="344"/>
        <v>5.129554930875435E-4</v>
      </c>
      <c r="AT292" s="16">
        <f t="shared" si="345"/>
        <v>5.6884194142716928E-2</v>
      </c>
      <c r="AU292" s="16">
        <f t="shared" si="346"/>
        <v>1.8917838246133717E-3</v>
      </c>
      <c r="AV292" s="16">
        <f t="shared" si="347"/>
        <v>5.2692217256405406E-4</v>
      </c>
      <c r="AW292" s="30">
        <f>(SUMPRODUCT(AV$5:AV291,A$5:A291)+SUM(AV$5:AV291)*(Calculations!$B$6/30-0.5)+AV$4*Calculations!$B$6/30/2)/SUM(AV$4:AV291)</f>
        <v>184.80173398235047</v>
      </c>
      <c r="AX292" s="16"/>
      <c r="AY292" s="12"/>
      <c r="AZ292" s="12"/>
    </row>
    <row r="293" spans="1:52" x14ac:dyDescent="0.25">
      <c r="A293">
        <f t="shared" si="335"/>
        <v>289</v>
      </c>
      <c r="B293" t="str">
        <f t="shared" si="359"/>
        <v>February</v>
      </c>
      <c r="C293">
        <f t="shared" si="330"/>
        <v>2049</v>
      </c>
      <c r="D293">
        <f t="shared" si="361"/>
        <v>204902</v>
      </c>
      <c r="E293">
        <f t="shared" ref="E293:F293" si="383">E281+1</f>
        <v>66</v>
      </c>
      <c r="F293">
        <f t="shared" si="383"/>
        <v>64</v>
      </c>
      <c r="G293" s="12">
        <f>G292*IF($B293="January",1+IF(C293&gt;Personal!$L$18+1,Calculations!$B$22,Calculations!$B$21),1)</f>
        <v>4494.2428320421004</v>
      </c>
      <c r="H293" s="12">
        <f>IF(AND(Career!$F$15="Yes",$E293=62,$E292=61),G293,H292*IF($B293="January",(1+IF(C293&gt;Personal!$L$18+1,Calculations!$C$22,Calculations!$C$21)),1))</f>
        <v>4494.2428320421004</v>
      </c>
      <c r="I293" s="12">
        <f>H293*(1-'Retiree Assumptions'!$F$8)</f>
        <v>3505.5094089928384</v>
      </c>
      <c r="J293" s="12">
        <f>I293/(Calculations!$C$27^($A293-1+Calculations!$B$6/30))</f>
        <v>1672.6671360771616</v>
      </c>
      <c r="K293" s="23">
        <f t="shared" si="332"/>
        <v>1573.4731239390946</v>
      </c>
      <c r="L293" s="12">
        <f>L292*IF($B293="January",(1+IF(C293&gt;Personal!$L$18+1,Calculations!$B$22,Calculations!$B$21)),1)</f>
        <v>2471.8335576231543</v>
      </c>
      <c r="M293" s="12">
        <f>IF(AND(Career!$F$15="Yes",$E293=62,$E292=61),L293,M292*IF($B293="January",(1+IF(C293&gt;Personal!$L$18+1,Calculations!$C$22,Calculations!$C$21)),1))</f>
        <v>2471.8335576231543</v>
      </c>
      <c r="N293" s="12">
        <f>M293*(1-'Retiree Assumptions'!$F$10)</f>
        <v>2175.2135307083759</v>
      </c>
      <c r="O293" s="12">
        <f>N293/(Calculations!$C$27^$AW293)/(Calculations!$D$27^($A293-1-$AW293+Calculations!$B$6/30))</f>
        <v>1003.8985433806658</v>
      </c>
      <c r="P293" s="23">
        <f t="shared" si="333"/>
        <v>57.60561803793663</v>
      </c>
      <c r="Q293" s="12">
        <f>IF(OR(A293&lt;=360,$E293&lt;70),Q292*IF($B293="January",(1+IF(C293&gt;Personal!$L$18+1,Calculations!$B$22,Calculations!$B$21)),1),0)</f>
        <v>292.12578408273646</v>
      </c>
      <c r="R293" s="12">
        <f>IF(OR(A293&lt;=360,$E293&lt;70),IF(AND(Career!$F$15="Yes",$E293=62,$E292=61),Q293,R292*IF($B293="January",(1+IF(C293&gt;Personal!$L$18+1,Calculations!$C$22,Calculations!$C$21)),1)),0)</f>
        <v>292.12578408273646</v>
      </c>
      <c r="S293" s="12">
        <f>R293*(1-'Retiree Assumptions'!$F$8)</f>
        <v>227.85811158453444</v>
      </c>
      <c r="T293" s="12">
        <f>S293/(Calculations!$C$27^($A293-1+Calculations!$B$6/30))</f>
        <v>108.72336384501547</v>
      </c>
      <c r="U293" s="23">
        <f t="shared" si="334"/>
        <v>99.56481634559394</v>
      </c>
      <c r="W293">
        <f t="shared" si="374"/>
        <v>7</v>
      </c>
      <c r="X293">
        <f t="shared" si="349"/>
        <v>2049</v>
      </c>
      <c r="Y293">
        <f t="shared" si="350"/>
        <v>66</v>
      </c>
      <c r="Z293">
        <f t="shared" si="337"/>
        <v>64</v>
      </c>
      <c r="AA293" s="12">
        <f>S293*12*Subsidy!$I$15/Subsidy!$I$14</f>
        <v>2187.4378712115308</v>
      </c>
      <c r="AB293" s="12">
        <f>SUM(S$5:S293)*Subsidy!$I$15/Subsidy!$I$14</f>
        <v>39392.887826996543</v>
      </c>
      <c r="AC293" s="12">
        <f>N293*Subsidy!$E$15/Subsidy!$E$14</f>
        <v>1740.1708245667007</v>
      </c>
      <c r="AD293" s="12">
        <f t="shared" si="338"/>
        <v>20882.04989480041</v>
      </c>
      <c r="AE293" s="12">
        <f>$AP293*AC293/(Calculations!$D$27^(A293-1+Calculations!$B$6/30))</f>
        <v>722.1154772711634</v>
      </c>
      <c r="AF293" s="12">
        <f>IF(AE293=0,0,SUM(AE293:AE$903)*AC293/AE293)</f>
        <v>449071.95957964042</v>
      </c>
      <c r="AH293" s="164">
        <f>VLOOKUP(E293,Rates2,5)*VLOOKUP(E293,Mort_Imp_Retirees,C293-'Mort Imp Cume'!$C$4+2)</f>
        <v>5.5982652400446778E-4</v>
      </c>
      <c r="AI293" s="16">
        <f t="shared" si="339"/>
        <v>0.99944017347599556</v>
      </c>
      <c r="AJ293" s="164">
        <f>VLOOKUP(F293,Rates2,6)*VLOOKUP(F293,Mort_Imp_Survivors,C293-'Mort Imp Cume'!$C$4+2)</f>
        <v>1.8624243069364482E-4</v>
      </c>
      <c r="AK293" s="16">
        <f t="shared" si="340"/>
        <v>0.99981375756930635</v>
      </c>
      <c r="AL293" s="164">
        <f>VLOOKUP(F293,Rates2,7)*VLOOKUP(F293,Mort_Imp_Survivors,C293-'Mort Imp Cume'!$C$4+2)</f>
        <v>2.6786828810320692E-4</v>
      </c>
      <c r="AM293" s="16">
        <f t="shared" si="341"/>
        <v>0.99973213171189679</v>
      </c>
      <c r="AN293" s="108">
        <f>PRODUCT(AI$4:AI292)</f>
        <v>0.94069709986010575</v>
      </c>
      <c r="AO293" s="16">
        <f>PRODUCT(AK$4:AK292)</f>
        <v>0.97349384747172918</v>
      </c>
      <c r="AP293" s="16">
        <f>PRODUCT(AM$4:AM292)</f>
        <v>0.95466084844526067</v>
      </c>
      <c r="AQ293" s="16">
        <f t="shared" si="342"/>
        <v>0.91576283904831179</v>
      </c>
      <c r="AR293" s="16">
        <f t="shared" si="343"/>
        <v>2.4934260811793972E-2</v>
      </c>
      <c r="AS293" s="16">
        <f t="shared" si="344"/>
        <v>5.1257284640151982E-4</v>
      </c>
      <c r="AT293" s="16">
        <f t="shared" si="345"/>
        <v>5.7381912164099332E-2</v>
      </c>
      <c r="AU293" s="16">
        <f t="shared" si="346"/>
        <v>1.9209879757949022E-3</v>
      </c>
      <c r="AV293" s="16">
        <f t="shared" si="347"/>
        <v>5.2662718755576671E-4</v>
      </c>
      <c r="AW293" s="30">
        <f>(SUMPRODUCT(AV$5:AV292,A$5:A292)+SUM(AV$5:AV292)*(Calculations!$B$6/30-0.5)+AV$4*Calculations!$B$6/30/2)/SUM(AV$4:AV292)</f>
        <v>185.72312088741327</v>
      </c>
      <c r="AX293" s="16"/>
      <c r="AY293" s="12"/>
      <c r="AZ293" s="12"/>
    </row>
    <row r="294" spans="1:52" x14ac:dyDescent="0.25">
      <c r="A294">
        <f t="shared" si="335"/>
        <v>290</v>
      </c>
      <c r="B294" t="str">
        <f t="shared" si="359"/>
        <v>March</v>
      </c>
      <c r="C294">
        <f t="shared" si="330"/>
        <v>2049</v>
      </c>
      <c r="D294">
        <f t="shared" si="361"/>
        <v>204903</v>
      </c>
      <c r="E294">
        <f t="shared" ref="E294:F294" si="384">E282+1</f>
        <v>66</v>
      </c>
      <c r="F294">
        <f t="shared" si="384"/>
        <v>64</v>
      </c>
      <c r="G294" s="12">
        <f>G293*IF($B294="January",1+IF(C294&gt;Personal!$L$18+1,Calculations!$B$22,Calculations!$B$21),1)</f>
        <v>4494.2428320421004</v>
      </c>
      <c r="H294" s="12">
        <f>IF(AND(Career!$F$15="Yes",$E294=62,$E293=61),G294,H293*IF($B294="January",(1+IF(C294&gt;Personal!$L$18+1,Calculations!$C$22,Calculations!$C$21)),1))</f>
        <v>4494.2428320421004</v>
      </c>
      <c r="I294" s="12">
        <f>H294*(1-'Retiree Assumptions'!$F$8)</f>
        <v>3505.5094089928384</v>
      </c>
      <c r="J294" s="12">
        <f>I294/(Calculations!$C$27^($A294-1+Calculations!$B$6/30))</f>
        <v>1668.3901434297891</v>
      </c>
      <c r="K294" s="23">
        <f t="shared" si="332"/>
        <v>1568.5711497506084</v>
      </c>
      <c r="L294" s="12">
        <f>L293*IF($B294="January",(1+IF(C294&gt;Personal!$L$18+1,Calculations!$B$22,Calculations!$B$21)),1)</f>
        <v>2471.8335576231543</v>
      </c>
      <c r="M294" s="12">
        <f>IF(AND(Career!$F$15="Yes",$E294=62,$E293=61),L294,M293*IF($B294="January",(1+IF(C294&gt;Personal!$L$18+1,Calculations!$C$22,Calculations!$C$21)),1))</f>
        <v>2471.8335576231543</v>
      </c>
      <c r="N294" s="12">
        <f>M294*(1-'Retiree Assumptions'!$F$10)</f>
        <v>2175.2135307083759</v>
      </c>
      <c r="O294" s="12">
        <f>N294/(Calculations!$C$27^$AW294)/(Calculations!$D$27^($A294-1-$AW294+Calculations!$B$6/30))</f>
        <v>1001.3036277545447</v>
      </c>
      <c r="P294" s="23">
        <f t="shared" si="333"/>
        <v>57.9545670356217</v>
      </c>
      <c r="Q294" s="12">
        <f>IF(OR(A294&lt;=360,$E294&lt;70),Q293*IF($B294="January",(1+IF(C294&gt;Personal!$L$18+1,Calculations!$B$22,Calculations!$B$21)),1),0)</f>
        <v>292.12578408273646</v>
      </c>
      <c r="R294" s="12">
        <f>IF(OR(A294&lt;=360,$E294&lt;70),IF(AND(Career!$F$15="Yes",$E294=62,$E293=61),Q294,R293*IF($B294="January",(1+IF(C294&gt;Personal!$L$18+1,Calculations!$C$22,Calculations!$C$21)),1)),0)</f>
        <v>292.12578408273646</v>
      </c>
      <c r="S294" s="12">
        <f>R294*(1-'Retiree Assumptions'!$F$8)</f>
        <v>227.85811158453444</v>
      </c>
      <c r="T294" s="12">
        <f>S294/(Calculations!$C$27^($A294-1+Calculations!$B$6/30))</f>
        <v>108.44535932293627</v>
      </c>
      <c r="U294" s="23">
        <f t="shared" si="334"/>
        <v>99.236148210026116</v>
      </c>
      <c r="W294">
        <f t="shared" si="374"/>
        <v>7</v>
      </c>
      <c r="X294">
        <f t="shared" si="349"/>
        <v>2049</v>
      </c>
      <c r="Y294">
        <f t="shared" si="350"/>
        <v>66</v>
      </c>
      <c r="Z294">
        <f t="shared" si="337"/>
        <v>64</v>
      </c>
      <c r="AA294" s="12">
        <f>S294*12*Subsidy!$I$15/Subsidy!$I$14</f>
        <v>2187.4378712115308</v>
      </c>
      <c r="AB294" s="12">
        <f>SUM(S$5:S294)*Subsidy!$I$15/Subsidy!$I$14</f>
        <v>39575.174316264172</v>
      </c>
      <c r="AC294" s="12">
        <f>N294*Subsidy!$E$15/Subsidy!$E$14</f>
        <v>1740.1708245667007</v>
      </c>
      <c r="AD294" s="12">
        <f t="shared" si="338"/>
        <v>20882.04989480041</v>
      </c>
      <c r="AE294" s="12">
        <f>$AP294*AC294/(Calculations!$D$27^(A294-1+Calculations!$B$6/30))</f>
        <v>719.8438227886046</v>
      </c>
      <c r="AF294" s="12">
        <f>IF(AE294=0,0,SUM(AE294:AE$903)*AC294/AE294)</f>
        <v>448743.46060797619</v>
      </c>
      <c r="AH294" s="164">
        <f>VLOOKUP(E294,Rates2,5)*VLOOKUP(E294,Mort_Imp_Retirees,C294-'Mort Imp Cume'!$C$4+2)</f>
        <v>5.5982652400446778E-4</v>
      </c>
      <c r="AI294" s="16">
        <f t="shared" si="339"/>
        <v>0.99944017347599556</v>
      </c>
      <c r="AJ294" s="164">
        <f>VLOOKUP(F294,Rates2,6)*VLOOKUP(F294,Mort_Imp_Survivors,C294-'Mort Imp Cume'!$C$4+2)</f>
        <v>1.8624243069364482E-4</v>
      </c>
      <c r="AK294" s="16">
        <f t="shared" si="340"/>
        <v>0.99981375756930635</v>
      </c>
      <c r="AL294" s="164">
        <f>VLOOKUP(F294,Rates2,7)*VLOOKUP(F294,Mort_Imp_Survivors,C294-'Mort Imp Cume'!$C$4+2)</f>
        <v>2.6786828810320692E-4</v>
      </c>
      <c r="AM294" s="16">
        <f t="shared" si="341"/>
        <v>0.99973213171189679</v>
      </c>
      <c r="AN294" s="108">
        <f>PRODUCT(AI$4:AI293)</f>
        <v>0.94017047267255005</v>
      </c>
      <c r="AO294" s="16">
        <f>PRODUCT(AK$4:AK293)</f>
        <v>0.97331254161131076</v>
      </c>
      <c r="AP294" s="16">
        <f>PRODUCT(AM$4:AM293)</f>
        <v>0.95440512507806852</v>
      </c>
      <c r="AQ294" s="16">
        <f t="shared" si="342"/>
        <v>0.9150797123048271</v>
      </c>
      <c r="AR294" s="16">
        <f t="shared" si="343"/>
        <v>2.5090760367722977E-2</v>
      </c>
      <c r="AS294" s="16">
        <f t="shared" si="344"/>
        <v>5.1219048515641313E-4</v>
      </c>
      <c r="AT294" s="16">
        <f t="shared" si="345"/>
        <v>5.7879114215921366E-2</v>
      </c>
      <c r="AU294" s="16">
        <f t="shared" si="346"/>
        <v>1.9504131115285553E-3</v>
      </c>
      <c r="AV294" s="16">
        <f t="shared" si="347"/>
        <v>5.2633236768791117E-4</v>
      </c>
      <c r="AW294" s="30">
        <f>(SUMPRODUCT(AV$5:AV293,A$5:A293)+SUM(AV$5:AV293)*(Calculations!$B$6/30-0.5)+AV$4*Calculations!$B$6/30/2)/SUM(AV$4:AV293)</f>
        <v>186.63657831256168</v>
      </c>
      <c r="AX294" s="16"/>
      <c r="AY294" s="12"/>
      <c r="AZ294" s="12"/>
    </row>
    <row r="295" spans="1:52" x14ac:dyDescent="0.25">
      <c r="A295">
        <f t="shared" si="335"/>
        <v>291</v>
      </c>
      <c r="B295" t="str">
        <f t="shared" si="359"/>
        <v>April</v>
      </c>
      <c r="C295">
        <f t="shared" si="330"/>
        <v>2049</v>
      </c>
      <c r="D295">
        <f t="shared" si="361"/>
        <v>204904</v>
      </c>
      <c r="E295">
        <f t="shared" ref="E295:F295" si="385">E283+1</f>
        <v>66</v>
      </c>
      <c r="F295">
        <f t="shared" si="385"/>
        <v>64</v>
      </c>
      <c r="G295" s="12">
        <f>G294*IF($B295="January",1+IF(C295&gt;Personal!$L$18+1,Calculations!$B$22,Calculations!$B$21),1)</f>
        <v>4494.2428320421004</v>
      </c>
      <c r="H295" s="12">
        <f>IF(AND(Career!$F$15="Yes",$E295=62,$E294=61),G295,H294*IF($B295="January",(1+IF(C295&gt;Personal!$L$18+1,Calculations!$C$22,Calculations!$C$21)),1))</f>
        <v>4494.2428320421004</v>
      </c>
      <c r="I295" s="12">
        <f>H295*(1-'Retiree Assumptions'!$F$8)</f>
        <v>3505.5094089928384</v>
      </c>
      <c r="J295" s="12">
        <f>I295/(Calculations!$C$27^($A295-1+Calculations!$B$6/30))</f>
        <v>1664.124087008586</v>
      </c>
      <c r="K295" s="23">
        <f t="shared" si="332"/>
        <v>1563.6844470977965</v>
      </c>
      <c r="L295" s="12">
        <f>L294*IF($B295="January",(1+IF(C295&gt;Personal!$L$18+1,Calculations!$B$22,Calculations!$B$21)),1)</f>
        <v>2471.8335576231543</v>
      </c>
      <c r="M295" s="12">
        <f>IF(AND(Career!$F$15="Yes",$E295=62,$E294=61),L295,M294*IF($B295="January",(1+IF(C295&gt;Personal!$L$18+1,Calculations!$C$22,Calculations!$C$21)),1))</f>
        <v>2471.8335576231543</v>
      </c>
      <c r="N295" s="12">
        <f>M295*(1-'Retiree Assumptions'!$F$10)</f>
        <v>2175.2135307083759</v>
      </c>
      <c r="O295" s="12">
        <f>N295/(Calculations!$C$27^$AW295)/(Calculations!$D$27^($A295-1-$AW295+Calculations!$B$6/30))</f>
        <v>998.71293276077631</v>
      </c>
      <c r="P295" s="23">
        <f t="shared" si="333"/>
        <v>58.300667141163302</v>
      </c>
      <c r="Q295" s="12">
        <f>IF(OR(A295&lt;=360,$E295&lt;70),Q294*IF($B295="January",(1+IF(C295&gt;Personal!$L$18+1,Calculations!$B$22,Calculations!$B$21)),1),0)</f>
        <v>292.12578408273646</v>
      </c>
      <c r="R295" s="12">
        <f>IF(OR(A295&lt;=360,$E295&lt;70),IF(AND(Career!$F$15="Yes",$E295=62,$E294=61),Q295,R294*IF($B295="January",(1+IF(C295&gt;Personal!$L$18+1,Calculations!$C$22,Calculations!$C$21)),1)),0)</f>
        <v>292.12578408273646</v>
      </c>
      <c r="S295" s="12">
        <f>R295*(1-'Retiree Assumptions'!$F$8)</f>
        <v>227.85811158453444</v>
      </c>
      <c r="T295" s="12">
        <f>S295/(Calculations!$C$27^($A295-1+Calculations!$B$6/30))</f>
        <v>108.16806565555805</v>
      </c>
      <c r="U295" s="23">
        <f t="shared" si="334"/>
        <v>98.908565023412166</v>
      </c>
      <c r="W295">
        <f t="shared" si="374"/>
        <v>7</v>
      </c>
      <c r="X295">
        <f t="shared" si="349"/>
        <v>2049</v>
      </c>
      <c r="Y295">
        <f t="shared" si="350"/>
        <v>66</v>
      </c>
      <c r="Z295">
        <f t="shared" si="337"/>
        <v>64</v>
      </c>
      <c r="AA295" s="12">
        <f>S295*12*Subsidy!$I$15/Subsidy!$I$14</f>
        <v>2187.4378712115308</v>
      </c>
      <c r="AB295" s="12">
        <f>SUM(S$5:S295)*Subsidy!$I$15/Subsidy!$I$14</f>
        <v>39757.460805531802</v>
      </c>
      <c r="AC295" s="12">
        <f>N295*Subsidy!$E$15/Subsidy!$E$14</f>
        <v>1740.1708245667007</v>
      </c>
      <c r="AD295" s="12">
        <f t="shared" si="338"/>
        <v>20882.04989480041</v>
      </c>
      <c r="AE295" s="12">
        <f>$AP295*AC295/(Calculations!$D$27^(A295-1+Calculations!$B$6/30))</f>
        <v>717.57931455100322</v>
      </c>
      <c r="AF295" s="12">
        <f>IF(AE295=0,0,SUM(AE295:AE$903)*AC295/AE295)</f>
        <v>448413.92497233336</v>
      </c>
      <c r="AH295" s="164">
        <f>VLOOKUP(E295,Rates2,5)*VLOOKUP(E295,Mort_Imp_Retirees,C295-'Mort Imp Cume'!$C$4+2)</f>
        <v>5.5982652400446778E-4</v>
      </c>
      <c r="AI295" s="16">
        <f t="shared" si="339"/>
        <v>0.99944017347599556</v>
      </c>
      <c r="AJ295" s="164">
        <f>VLOOKUP(F295,Rates2,6)*VLOOKUP(F295,Mort_Imp_Survivors,C295-'Mort Imp Cume'!$C$4+2)</f>
        <v>1.8624243069364482E-4</v>
      </c>
      <c r="AK295" s="16">
        <f t="shared" si="340"/>
        <v>0.99981375756930635</v>
      </c>
      <c r="AL295" s="164">
        <f>VLOOKUP(F295,Rates2,7)*VLOOKUP(F295,Mort_Imp_Survivors,C295-'Mort Imp Cume'!$C$4+2)</f>
        <v>2.6786828810320692E-4</v>
      </c>
      <c r="AM295" s="16">
        <f t="shared" si="341"/>
        <v>0.99973213171189679</v>
      </c>
      <c r="AN295" s="108">
        <f>PRODUCT(AI$4:AI294)</f>
        <v>0.93964414030486221</v>
      </c>
      <c r="AO295" s="16">
        <f>PRODUCT(AK$4:AK294)</f>
        <v>0.97313126951773643</v>
      </c>
      <c r="AP295" s="16">
        <f>PRODUCT(AM$4:AM294)</f>
        <v>0.95414947021105689</v>
      </c>
      <c r="AQ295" s="16">
        <f t="shared" si="342"/>
        <v>0.91439709514977263</v>
      </c>
      <c r="AR295" s="16">
        <f t="shared" si="343"/>
        <v>2.5247045155089597E-2</v>
      </c>
      <c r="AS295" s="16">
        <f t="shared" si="344"/>
        <v>5.1180840913929448E-4</v>
      </c>
      <c r="AT295" s="16">
        <f t="shared" si="345"/>
        <v>5.8375800721835826E-2</v>
      </c>
      <c r="AU295" s="16">
        <f t="shared" si="346"/>
        <v>1.9800589733019458E-3</v>
      </c>
      <c r="AV295" s="16">
        <f t="shared" si="347"/>
        <v>5.2603771286803742E-4</v>
      </c>
      <c r="AW295" s="30">
        <f>(SUMPRODUCT(AV$5:AV294,A$5:A294)+SUM(AV$5:AV294)*(Calculations!$B$6/30-0.5)+AV$4*Calculations!$B$6/30/2)/SUM(AV$4:AV294)</f>
        <v>187.54231772094792</v>
      </c>
      <c r="AX295" s="16"/>
      <c r="AY295" s="12"/>
      <c r="AZ295" s="12"/>
    </row>
    <row r="296" spans="1:52" x14ac:dyDescent="0.25">
      <c r="A296">
        <f t="shared" si="335"/>
        <v>292</v>
      </c>
      <c r="B296" t="str">
        <f t="shared" si="359"/>
        <v>May</v>
      </c>
      <c r="C296">
        <f t="shared" si="330"/>
        <v>2049</v>
      </c>
      <c r="D296">
        <f t="shared" si="361"/>
        <v>204905</v>
      </c>
      <c r="E296">
        <f t="shared" ref="E296:F296" si="386">E284+1</f>
        <v>66</v>
      </c>
      <c r="F296">
        <f t="shared" si="386"/>
        <v>64</v>
      </c>
      <c r="G296" s="12">
        <f>G295*IF($B296="January",1+IF(C296&gt;Personal!$L$18+1,Calculations!$B$22,Calculations!$B$21),1)</f>
        <v>4494.2428320421004</v>
      </c>
      <c r="H296" s="12">
        <f>IF(AND(Career!$F$15="Yes",$E296=62,$E295=61),G296,H295*IF($B296="January",(1+IF(C296&gt;Personal!$L$18+1,Calculations!$C$22,Calculations!$C$21)),1))</f>
        <v>4494.2428320421004</v>
      </c>
      <c r="I296" s="12">
        <f>H296*(1-'Retiree Assumptions'!$F$8)</f>
        <v>3505.5094089928384</v>
      </c>
      <c r="J296" s="12">
        <f>I296/(Calculations!$C$27^($A296-1+Calculations!$B$6/30))</f>
        <v>1659.8689388497339</v>
      </c>
      <c r="K296" s="23">
        <f t="shared" si="332"/>
        <v>1558.8129684039491</v>
      </c>
      <c r="L296" s="12">
        <f>L295*IF($B296="January",(1+IF(C296&gt;Personal!$L$18+1,Calculations!$B$22,Calculations!$B$21)),1)</f>
        <v>2471.8335576231543</v>
      </c>
      <c r="M296" s="12">
        <f>IF(AND(Career!$F$15="Yes",$E296=62,$E295=61),L296,M295*IF($B296="January",(1+IF(C296&gt;Personal!$L$18+1,Calculations!$C$22,Calculations!$C$21)),1))</f>
        <v>2471.8335576231543</v>
      </c>
      <c r="N296" s="12">
        <f>M296*(1-'Retiree Assumptions'!$F$10)</f>
        <v>2175.2135307083759</v>
      </c>
      <c r="O296" s="12">
        <f>N296/(Calculations!$C$27^$AW296)/(Calculations!$D$27^($A296-1-$AW296+Calculations!$B$6/30))</f>
        <v>996.12652589938762</v>
      </c>
      <c r="P296" s="23">
        <f t="shared" si="333"/>
        <v>58.643933045967763</v>
      </c>
      <c r="Q296" s="12">
        <f>IF(OR(A296&lt;=360,$E296&lt;70),Q295*IF($B296="January",(1+IF(C296&gt;Personal!$L$18+1,Calculations!$B$22,Calculations!$B$21)),1),0)</f>
        <v>292.12578408273646</v>
      </c>
      <c r="R296" s="12">
        <f>IF(OR(A296&lt;=360,$E296&lt;70),IF(AND(Career!$F$15="Yes",$E296=62,$E295=61),Q296,R295*IF($B296="January",(1+IF(C296&gt;Personal!$L$18+1,Calculations!$C$22,Calculations!$C$21)),1)),0)</f>
        <v>292.12578408273646</v>
      </c>
      <c r="S296" s="12">
        <f>R296*(1-'Retiree Assumptions'!$F$8)</f>
        <v>227.85811158453444</v>
      </c>
      <c r="T296" s="12">
        <f>S296/(Calculations!$C$27^($A296-1+Calculations!$B$6/30))</f>
        <v>107.89148102523268</v>
      </c>
      <c r="U296" s="23">
        <f t="shared" si="334"/>
        <v>98.582063204284651</v>
      </c>
      <c r="W296">
        <f t="shared" si="374"/>
        <v>7</v>
      </c>
      <c r="X296">
        <f t="shared" si="349"/>
        <v>2049</v>
      </c>
      <c r="Y296">
        <f t="shared" si="350"/>
        <v>66</v>
      </c>
      <c r="Z296">
        <f t="shared" si="337"/>
        <v>64</v>
      </c>
      <c r="AA296" s="12">
        <f>S296*12*Subsidy!$I$15/Subsidy!$I$14</f>
        <v>2187.4378712115308</v>
      </c>
      <c r="AB296" s="12">
        <f>SUM(S$5:S296)*Subsidy!$I$15/Subsidy!$I$14</f>
        <v>39939.747294799432</v>
      </c>
      <c r="AC296" s="12">
        <f>N296*Subsidy!$E$15/Subsidy!$E$14</f>
        <v>1740.1708245667007</v>
      </c>
      <c r="AD296" s="12">
        <f t="shared" si="338"/>
        <v>20882.04989480041</v>
      </c>
      <c r="AE296" s="12">
        <f>$AP296*AC296/(Calculations!$D$27^(A296-1+Calculations!$B$6/30))</f>
        <v>715.32193007746821</v>
      </c>
      <c r="AF296" s="12">
        <f>IF(AE296=0,0,SUM(AE296:AE$903)*AC296/AE296)</f>
        <v>448083.34940124868</v>
      </c>
      <c r="AH296" s="164">
        <f>VLOOKUP(E296,Rates2,5)*VLOOKUP(E296,Mort_Imp_Retirees,C296-'Mort Imp Cume'!$C$4+2)</f>
        <v>5.5982652400446778E-4</v>
      </c>
      <c r="AI296" s="16">
        <f t="shared" si="339"/>
        <v>0.99944017347599556</v>
      </c>
      <c r="AJ296" s="164">
        <f>VLOOKUP(F296,Rates2,6)*VLOOKUP(F296,Mort_Imp_Survivors,C296-'Mort Imp Cume'!$C$4+2)</f>
        <v>1.8624243069364482E-4</v>
      </c>
      <c r="AK296" s="16">
        <f t="shared" si="340"/>
        <v>0.99981375756930635</v>
      </c>
      <c r="AL296" s="164">
        <f>VLOOKUP(F296,Rates2,7)*VLOOKUP(F296,Mort_Imp_Survivors,C296-'Mort Imp Cume'!$C$4+2)</f>
        <v>2.6786828810320692E-4</v>
      </c>
      <c r="AM296" s="16">
        <f t="shared" si="341"/>
        <v>0.99973213171189679</v>
      </c>
      <c r="AN296" s="108">
        <f>PRODUCT(AI$4:AI295)</f>
        <v>0.93911810259199424</v>
      </c>
      <c r="AO296" s="16">
        <f>PRODUCT(AK$4:AK295)</f>
        <v>0.97295003118471746</v>
      </c>
      <c r="AP296" s="16">
        <f>PRODUCT(AM$4:AM295)</f>
        <v>0.95389388382587692</v>
      </c>
      <c r="AQ296" s="16">
        <f t="shared" si="342"/>
        <v>0.91371498720301347</v>
      </c>
      <c r="AR296" s="16">
        <f t="shared" si="343"/>
        <v>2.5403115388980758E-2</v>
      </c>
      <c r="AS296" s="16">
        <f t="shared" si="344"/>
        <v>5.1142661813739407E-4</v>
      </c>
      <c r="AT296" s="16">
        <f t="shared" si="345"/>
        <v>5.8871972105169111E-2</v>
      </c>
      <c r="AU296" s="16">
        <f t="shared" si="346"/>
        <v>2.0099253028366612E-3</v>
      </c>
      <c r="AV296" s="16">
        <f t="shared" si="347"/>
        <v>5.2574322300374726E-4</v>
      </c>
      <c r="AW296" s="30">
        <f>(SUMPRODUCT(AV$5:AV295,A$5:A295)+SUM(AV$5:AV295)*(Calculations!$B$6/30-0.5)+AV$4*Calculations!$B$6/30/2)/SUM(AV$4:AV295)</f>
        <v>188.44054303502861</v>
      </c>
      <c r="AX296" s="16"/>
      <c r="AY296" s="12"/>
      <c r="AZ296" s="12"/>
    </row>
    <row r="297" spans="1:52" x14ac:dyDescent="0.25">
      <c r="A297">
        <f t="shared" si="335"/>
        <v>293</v>
      </c>
      <c r="B297" t="str">
        <f t="shared" si="359"/>
        <v>June</v>
      </c>
      <c r="C297">
        <f t="shared" si="330"/>
        <v>2049</v>
      </c>
      <c r="D297">
        <f t="shared" si="361"/>
        <v>204906</v>
      </c>
      <c r="E297">
        <f t="shared" ref="E297:F297" si="387">E285+1</f>
        <v>66</v>
      </c>
      <c r="F297">
        <f t="shared" si="387"/>
        <v>64</v>
      </c>
      <c r="G297" s="12">
        <f>G296*IF($B297="January",1+IF(C297&gt;Personal!$L$18+1,Calculations!$B$22,Calculations!$B$21),1)</f>
        <v>4494.2428320421004</v>
      </c>
      <c r="H297" s="12">
        <f>IF(AND(Career!$F$15="Yes",$E297=62,$E296=61),G297,H296*IF($B297="January",(1+IF(C297&gt;Personal!$L$18+1,Calculations!$C$22,Calculations!$C$21)),1))</f>
        <v>4494.2428320421004</v>
      </c>
      <c r="I297" s="12">
        <f>H297*(1-'Retiree Assumptions'!$F$8)</f>
        <v>3505.5094089928384</v>
      </c>
      <c r="J297" s="12">
        <f>I297/(Calculations!$C$27^($A297-1+Calculations!$B$6/30))</f>
        <v>1655.6246710609184</v>
      </c>
      <c r="K297" s="23">
        <f t="shared" si="332"/>
        <v>1553.9566662405764</v>
      </c>
      <c r="L297" s="12">
        <f>L296*IF($B297="January",(1+IF(C297&gt;Personal!$L$18+1,Calculations!$B$22,Calculations!$B$21)),1)</f>
        <v>2471.8335576231543</v>
      </c>
      <c r="M297" s="12">
        <f>IF(AND(Career!$F$15="Yes",$E297=62,$E296=61),L297,M296*IF($B297="January",(1+IF(C297&gt;Personal!$L$18+1,Calculations!$C$22,Calculations!$C$21)),1))</f>
        <v>2471.8335576231543</v>
      </c>
      <c r="N297" s="12">
        <f>M297*(1-'Retiree Assumptions'!$F$10)</f>
        <v>2175.2135307083759</v>
      </c>
      <c r="O297" s="12">
        <f>N297/(Calculations!$C$27^$AW297)/(Calculations!$D$27^($A297-1-$AW297+Calculations!$B$6/30))</f>
        <v>993.54447164399437</v>
      </c>
      <c r="P297" s="23">
        <f t="shared" si="333"/>
        <v>58.984379377845727</v>
      </c>
      <c r="Q297" s="12">
        <f>IF(OR(A297&lt;=360,$E297&lt;70),Q296*IF($B297="January",(1+IF(C297&gt;Personal!$L$18+1,Calculations!$B$22,Calculations!$B$21)),1),0)</f>
        <v>292.12578408273646</v>
      </c>
      <c r="R297" s="12">
        <f>IF(OR(A297&lt;=360,$E297&lt;70),IF(AND(Career!$F$15="Yes",$E297=62,$E296=61),Q297,R296*IF($B297="January",(1+IF(C297&gt;Personal!$L$18+1,Calculations!$C$22,Calculations!$C$21)),1)),0)</f>
        <v>292.12578408273646</v>
      </c>
      <c r="S297" s="12">
        <f>R297*(1-'Retiree Assumptions'!$F$8)</f>
        <v>227.85811158453444</v>
      </c>
      <c r="T297" s="12">
        <f>S297/(Calculations!$C$27^($A297-1+Calculations!$B$6/30))</f>
        <v>107.61560361895967</v>
      </c>
      <c r="U297" s="23">
        <f t="shared" si="334"/>
        <v>98.256639182998654</v>
      </c>
      <c r="W297">
        <f t="shared" si="374"/>
        <v>7</v>
      </c>
      <c r="X297">
        <f t="shared" si="349"/>
        <v>2049</v>
      </c>
      <c r="Y297">
        <f t="shared" si="350"/>
        <v>66</v>
      </c>
      <c r="Z297">
        <f t="shared" si="337"/>
        <v>64</v>
      </c>
      <c r="AA297" s="12">
        <f>S297*12*Subsidy!$I$15/Subsidy!$I$14</f>
        <v>2187.4378712115308</v>
      </c>
      <c r="AB297" s="12">
        <f>SUM(S$5:S297)*Subsidy!$I$15/Subsidy!$I$14</f>
        <v>40122.033784067055</v>
      </c>
      <c r="AC297" s="12">
        <f>N297*Subsidy!$E$15/Subsidy!$E$14</f>
        <v>1740.1708245667007</v>
      </c>
      <c r="AD297" s="12">
        <f t="shared" si="338"/>
        <v>20882.04989480041</v>
      </c>
      <c r="AE297" s="12">
        <f>$AP297*AC297/(Calculations!$D$27^(A297-1+Calculations!$B$6/30))</f>
        <v>713.07164695782944</v>
      </c>
      <c r="AF297" s="12">
        <f>IF(AE297=0,0,SUM(AE297:AE$903)*AC297/AE297)</f>
        <v>447751.73061293538</v>
      </c>
      <c r="AH297" s="164">
        <f>VLOOKUP(E297,Rates2,5)*VLOOKUP(E297,Mort_Imp_Retirees,C297-'Mort Imp Cume'!$C$4+2)</f>
        <v>5.5982652400446778E-4</v>
      </c>
      <c r="AI297" s="16">
        <f t="shared" si="339"/>
        <v>0.99944017347599556</v>
      </c>
      <c r="AJ297" s="164">
        <f>VLOOKUP(F297,Rates2,6)*VLOOKUP(F297,Mort_Imp_Survivors,C297-'Mort Imp Cume'!$C$4+2)</f>
        <v>1.8624243069364482E-4</v>
      </c>
      <c r="AK297" s="16">
        <f t="shared" si="340"/>
        <v>0.99981375756930635</v>
      </c>
      <c r="AL297" s="164">
        <f>VLOOKUP(F297,Rates2,7)*VLOOKUP(F297,Mort_Imp_Survivors,C297-'Mort Imp Cume'!$C$4+2)</f>
        <v>2.6786828810320692E-4</v>
      </c>
      <c r="AM297" s="16">
        <f t="shared" si="341"/>
        <v>0.99973213171189679</v>
      </c>
      <c r="AN297" s="108">
        <f>PRODUCT(AI$4:AI296)</f>
        <v>0.93859235936899055</v>
      </c>
      <c r="AO297" s="16">
        <f>PRODUCT(AK$4:AK296)</f>
        <v>0.9727688266059662</v>
      </c>
      <c r="AP297" s="16">
        <f>PRODUCT(AM$4:AM296)</f>
        <v>0.95363836590418438</v>
      </c>
      <c r="AQ297" s="16">
        <f t="shared" si="342"/>
        <v>0.91303338808469825</v>
      </c>
      <c r="AR297" s="16">
        <f t="shared" si="343"/>
        <v>2.555897128429227E-2</v>
      </c>
      <c r="AS297" s="16">
        <f t="shared" si="344"/>
        <v>5.1104511193810051E-4</v>
      </c>
      <c r="AT297" s="16">
        <f t="shared" si="345"/>
        <v>5.9367628788921427E-2</v>
      </c>
      <c r="AU297" s="16">
        <f t="shared" si="346"/>
        <v>2.0400118420880534E-3</v>
      </c>
      <c r="AV297" s="16">
        <f t="shared" si="347"/>
        <v>5.2544889800269421E-4</v>
      </c>
      <c r="AW297" s="30">
        <f>(SUMPRODUCT(AV$5:AV296,A$5:A296)+SUM(AV$5:AV296)*(Calculations!$B$6/30-0.5)+AV$4*Calculations!$B$6/30/2)/SUM(AV$4:AV296)</f>
        <v>189.33145096971904</v>
      </c>
      <c r="AX297" s="16"/>
      <c r="AY297" s="12"/>
      <c r="AZ297" s="12"/>
    </row>
    <row r="298" spans="1:52" x14ac:dyDescent="0.25">
      <c r="A298">
        <f t="shared" si="335"/>
        <v>294</v>
      </c>
      <c r="B298" t="str">
        <f t="shared" si="359"/>
        <v>July</v>
      </c>
      <c r="C298">
        <f t="shared" si="330"/>
        <v>2049</v>
      </c>
      <c r="D298">
        <f t="shared" si="361"/>
        <v>204907</v>
      </c>
      <c r="E298">
        <f t="shared" ref="E298:F298" si="388">E286+1</f>
        <v>66</v>
      </c>
      <c r="F298">
        <f t="shared" si="388"/>
        <v>64</v>
      </c>
      <c r="G298" s="12">
        <f>G297*IF($B298="January",1+IF(C298&gt;Personal!$L$18+1,Calculations!$B$22,Calculations!$B$21),1)</f>
        <v>4494.2428320421004</v>
      </c>
      <c r="H298" s="12">
        <f>IF(AND(Career!$F$15="Yes",$E298=62,$E297=61),G298,H297*IF($B298="January",(1+IF(C298&gt;Personal!$L$18+1,Calculations!$C$22,Calculations!$C$21)),1))</f>
        <v>4494.2428320421004</v>
      </c>
      <c r="I298" s="12">
        <f>H298*(1-'Retiree Assumptions'!$F$8)</f>
        <v>3505.5094089928384</v>
      </c>
      <c r="J298" s="12">
        <f>I298/(Calculations!$C$27^($A298-1+Calculations!$B$6/30))</f>
        <v>1651.3912558211459</v>
      </c>
      <c r="K298" s="23">
        <f t="shared" si="332"/>
        <v>1549.1154933269472</v>
      </c>
      <c r="L298" s="12">
        <f>L297*IF($B298="January",(1+IF(C298&gt;Personal!$L$18+1,Calculations!$B$22,Calculations!$B$21)),1)</f>
        <v>2471.8335576231543</v>
      </c>
      <c r="M298" s="12">
        <f>IF(AND(Career!$F$15="Yes",$E298=62,$E297=61),L298,M297*IF($B298="January",(1+IF(C298&gt;Personal!$L$18+1,Calculations!$C$22,Calculations!$C$21)),1))</f>
        <v>2471.8335576231543</v>
      </c>
      <c r="N298" s="12">
        <f>M298*(1-'Retiree Assumptions'!$F$10)</f>
        <v>2175.2135307083759</v>
      </c>
      <c r="O298" s="12">
        <f>N298/(Calculations!$C$27^$AW298)/(Calculations!$D$27^($A298-1-$AW298+Calculations!$B$6/30))</f>
        <v>990.96683157560426</v>
      </c>
      <c r="P298" s="23">
        <f t="shared" si="333"/>
        <v>59.322020701204664</v>
      </c>
      <c r="Q298" s="12">
        <f>IF(OR(A298&lt;=360,$E298&lt;70),Q297*IF($B298="January",(1+IF(C298&gt;Personal!$L$18+1,Calculations!$B$22,Calculations!$B$21)),1),0)</f>
        <v>292.12578408273646</v>
      </c>
      <c r="R298" s="12">
        <f>IF(OR(A298&lt;=360,$E298&lt;70),IF(AND(Career!$F$15="Yes",$E298=62,$E297=61),Q298,R297*IF($B298="January",(1+IF(C298&gt;Personal!$L$18+1,Calculations!$C$22,Calculations!$C$21)),1)),0)</f>
        <v>292.12578408273646</v>
      </c>
      <c r="S298" s="12">
        <f>R298*(1-'Retiree Assumptions'!$F$8)</f>
        <v>227.85811158453444</v>
      </c>
      <c r="T298" s="12">
        <f>S298/(Calculations!$C$27^($A298-1+Calculations!$B$6/30))</f>
        <v>107.34043162837446</v>
      </c>
      <c r="U298" s="23">
        <f t="shared" si="334"/>
        <v>97.932289401692955</v>
      </c>
      <c r="W298">
        <f t="shared" si="374"/>
        <v>7</v>
      </c>
      <c r="X298">
        <f t="shared" si="349"/>
        <v>2049</v>
      </c>
      <c r="Y298">
        <f t="shared" si="350"/>
        <v>66</v>
      </c>
      <c r="Z298">
        <f t="shared" si="337"/>
        <v>64</v>
      </c>
      <c r="AA298" s="12">
        <f>S298*12*Subsidy!$I$15/Subsidy!$I$14</f>
        <v>2187.4378712115308</v>
      </c>
      <c r="AB298" s="12">
        <f>SUM(S$5:S298)*Subsidy!$I$15/Subsidy!$I$14</f>
        <v>40304.320273334684</v>
      </c>
      <c r="AC298" s="12">
        <f>N298*Subsidy!$E$15/Subsidy!$E$14</f>
        <v>1740.1708245667007</v>
      </c>
      <c r="AD298" s="12">
        <f t="shared" si="338"/>
        <v>20882.04989480041</v>
      </c>
      <c r="AE298" s="12">
        <f>$AP298*AC298/(Calculations!$D$27^(A298-1+Calculations!$B$6/30))</f>
        <v>710.82844285241583</v>
      </c>
      <c r="AF298" s="12">
        <f>IF(AE298=0,0,SUM(AE298:AE$903)*AC298/AE298)</f>
        <v>447419.0653152499</v>
      </c>
      <c r="AH298" s="164">
        <f>VLOOKUP(E298,Rates2,5)*VLOOKUP(E298,Mort_Imp_Retirees,C298-'Mort Imp Cume'!$C$4+2)</f>
        <v>5.5982652400446778E-4</v>
      </c>
      <c r="AI298" s="16">
        <f t="shared" si="339"/>
        <v>0.99944017347599556</v>
      </c>
      <c r="AJ298" s="164">
        <f>VLOOKUP(F298,Rates2,6)*VLOOKUP(F298,Mort_Imp_Survivors,C298-'Mort Imp Cume'!$C$4+2)</f>
        <v>1.8624243069364482E-4</v>
      </c>
      <c r="AK298" s="16">
        <f t="shared" si="340"/>
        <v>0.99981375756930635</v>
      </c>
      <c r="AL298" s="164">
        <f>VLOOKUP(F298,Rates2,7)*VLOOKUP(F298,Mort_Imp_Survivors,C298-'Mort Imp Cume'!$C$4+2)</f>
        <v>2.6786828810320692E-4</v>
      </c>
      <c r="AM298" s="16">
        <f t="shared" si="341"/>
        <v>0.99973213171189679</v>
      </c>
      <c r="AN298" s="108">
        <f>PRODUCT(AI$4:AI297)</f>
        <v>0.93806691047098789</v>
      </c>
      <c r="AO298" s="16">
        <f>PRODUCT(AK$4:AK297)</f>
        <v>0.97258765577519612</v>
      </c>
      <c r="AP298" s="16">
        <f>PRODUCT(AM$4:AM297)</f>
        <v>0.95338291642764006</v>
      </c>
      <c r="AQ298" s="16">
        <f t="shared" si="342"/>
        <v>0.91235229741525892</v>
      </c>
      <c r="AR298" s="16">
        <f t="shared" si="343"/>
        <v>2.5714613055728999E-2</v>
      </c>
      <c r="AS298" s="16">
        <f t="shared" si="344"/>
        <v>5.1066389032896112E-4</v>
      </c>
      <c r="AT298" s="16">
        <f t="shared" si="345"/>
        <v>5.9862771195767092E-2</v>
      </c>
      <c r="AU298" s="16">
        <f t="shared" si="346"/>
        <v>2.0703183332449887E-3</v>
      </c>
      <c r="AV298" s="16">
        <f t="shared" si="347"/>
        <v>5.2515473777258338E-4</v>
      </c>
      <c r="AW298" s="30">
        <f>(SUMPRODUCT(AV$5:AV297,A$5:A297)+SUM(AV$5:AV297)*(Calculations!$B$6/30-0.5)+AV$4*Calculations!$B$6/30/2)/SUM(AV$4:AV297)</f>
        <v>190.21523134803945</v>
      </c>
      <c r="AX298" s="16"/>
      <c r="AY298" s="12"/>
      <c r="AZ298" s="12"/>
    </row>
    <row r="299" spans="1:52" x14ac:dyDescent="0.25">
      <c r="A299">
        <f t="shared" si="335"/>
        <v>295</v>
      </c>
      <c r="B299" t="str">
        <f t="shared" si="359"/>
        <v>August</v>
      </c>
      <c r="C299">
        <f t="shared" si="330"/>
        <v>2049</v>
      </c>
      <c r="D299">
        <f t="shared" si="361"/>
        <v>204908</v>
      </c>
      <c r="E299">
        <f t="shared" ref="E299:F299" si="389">E287+1</f>
        <v>66</v>
      </c>
      <c r="F299">
        <f t="shared" si="389"/>
        <v>64</v>
      </c>
      <c r="G299" s="12">
        <f>G298*IF($B299="January",1+IF(C299&gt;Personal!$L$18+1,Calculations!$B$22,Calculations!$B$21),1)</f>
        <v>4494.2428320421004</v>
      </c>
      <c r="H299" s="12">
        <f>IF(AND(Career!$F$15="Yes",$E299=62,$E298=61),G299,H298*IF($B299="January",(1+IF(C299&gt;Personal!$L$18+1,Calculations!$C$22,Calculations!$C$21)),1))</f>
        <v>4494.2428320421004</v>
      </c>
      <c r="I299" s="12">
        <f>H299*(1-'Retiree Assumptions'!$F$8)</f>
        <v>3505.5094089928384</v>
      </c>
      <c r="J299" s="12">
        <f>I299/(Calculations!$C$27^($A299-1+Calculations!$B$6/30))</f>
        <v>1647.16866538056</v>
      </c>
      <c r="K299" s="23">
        <f t="shared" si="332"/>
        <v>1544.2894025296273</v>
      </c>
      <c r="L299" s="12">
        <f>L298*IF($B299="January",(1+IF(C299&gt;Personal!$L$18+1,Calculations!$B$22,Calculations!$B$21)),1)</f>
        <v>2471.8335576231543</v>
      </c>
      <c r="M299" s="12">
        <f>IF(AND(Career!$F$15="Yes",$E299=62,$E298=61),L299,M298*IF($B299="January",(1+IF(C299&gt;Personal!$L$18+1,Calculations!$C$22,Calculations!$C$21)),1))</f>
        <v>2471.8335576231543</v>
      </c>
      <c r="N299" s="12">
        <f>M299*(1-'Retiree Assumptions'!$F$10)</f>
        <v>2175.2135307083759</v>
      </c>
      <c r="O299" s="12">
        <f>N299/(Calculations!$C$27^$AW299)/(Calculations!$D$27^($A299-1-$AW299+Calculations!$B$6/30))</f>
        <v>988.39366450949285</v>
      </c>
      <c r="P299" s="23">
        <f t="shared" si="333"/>
        <v>59.656871517244156</v>
      </c>
      <c r="Q299" s="12">
        <f>IF(OR(A299&lt;=360,$E299&lt;70),Q298*IF($B299="January",(1+IF(C299&gt;Personal!$L$18+1,Calculations!$B$22,Calculations!$B$21)),1),0)</f>
        <v>292.12578408273646</v>
      </c>
      <c r="R299" s="12">
        <f>IF(OR(A299&lt;=360,$E299&lt;70),IF(AND(Career!$F$15="Yes",$E299=62,$E298=61),Q299,R298*IF($B299="January",(1+IF(C299&gt;Personal!$L$18+1,Calculations!$C$22,Calculations!$C$21)),1)),0)</f>
        <v>292.12578408273646</v>
      </c>
      <c r="S299" s="12">
        <f>R299*(1-'Retiree Assumptions'!$F$8)</f>
        <v>227.85811158453444</v>
      </c>
      <c r="T299" s="12">
        <f>S299/(Calculations!$C$27^($A299-1+Calculations!$B$6/30))</f>
        <v>107.06596324973637</v>
      </c>
      <c r="U299" s="23">
        <f t="shared" si="334"/>
        <v>97.609010314250867</v>
      </c>
      <c r="W299">
        <f t="shared" si="374"/>
        <v>7</v>
      </c>
      <c r="X299">
        <f t="shared" si="349"/>
        <v>2049</v>
      </c>
      <c r="Y299">
        <f t="shared" si="350"/>
        <v>66</v>
      </c>
      <c r="Z299">
        <f t="shared" si="337"/>
        <v>64</v>
      </c>
      <c r="AA299" s="12">
        <f>S299*12*Subsidy!$I$15/Subsidy!$I$14</f>
        <v>2187.4378712115308</v>
      </c>
      <c r="AB299" s="12">
        <f>SUM(S$5:S299)*Subsidy!$I$15/Subsidy!$I$14</f>
        <v>40486.606762602321</v>
      </c>
      <c r="AC299" s="12">
        <f>N299*Subsidy!$E$15/Subsidy!$E$14</f>
        <v>1740.1708245667007</v>
      </c>
      <c r="AD299" s="12">
        <f t="shared" si="338"/>
        <v>20882.04989480041</v>
      </c>
      <c r="AE299" s="12">
        <f>$AP299*AC299/(Calculations!$D$27^(A299-1+Calculations!$B$6/30))</f>
        <v>708.59229549183283</v>
      </c>
      <c r="AF299" s="12">
        <f>IF(AE299=0,0,SUM(AE299:AE$903)*AC299/AE299)</f>
        <v>447085.35020565987</v>
      </c>
      <c r="AH299" s="164">
        <f>VLOOKUP(E299,Rates2,5)*VLOOKUP(E299,Mort_Imp_Retirees,C299-'Mort Imp Cume'!$C$4+2)</f>
        <v>5.5982652400446778E-4</v>
      </c>
      <c r="AI299" s="16">
        <f t="shared" si="339"/>
        <v>0.99944017347599556</v>
      </c>
      <c r="AJ299" s="164">
        <f>VLOOKUP(F299,Rates2,6)*VLOOKUP(F299,Mort_Imp_Survivors,C299-'Mort Imp Cume'!$C$4+2)</f>
        <v>1.8624243069364482E-4</v>
      </c>
      <c r="AK299" s="16">
        <f t="shared" si="340"/>
        <v>0.99981375756930635</v>
      </c>
      <c r="AL299" s="164">
        <f>VLOOKUP(F299,Rates2,7)*VLOOKUP(F299,Mort_Imp_Survivors,C299-'Mort Imp Cume'!$C$4+2)</f>
        <v>2.6786828810320692E-4</v>
      </c>
      <c r="AM299" s="16">
        <f t="shared" si="341"/>
        <v>0.99973213171189679</v>
      </c>
      <c r="AN299" s="108">
        <f>PRODUCT(AI$4:AI298)</f>
        <v>0.9375417557332153</v>
      </c>
      <c r="AO299" s="16">
        <f>PRODUCT(AK$4:AK298)</f>
        <v>0.97240651868612193</v>
      </c>
      <c r="AP299" s="16">
        <f>PRODUCT(AM$4:AM298)</f>
        <v>0.95312753537790973</v>
      </c>
      <c r="AQ299" s="16">
        <f t="shared" si="342"/>
        <v>0.91167171481541043</v>
      </c>
      <c r="AR299" s="16">
        <f t="shared" si="343"/>
        <v>2.5870040917804909E-2</v>
      </c>
      <c r="AS299" s="16">
        <f t="shared" si="344"/>
        <v>5.1028295309768165E-4</v>
      </c>
      <c r="AT299" s="16">
        <f t="shared" si="345"/>
        <v>6.0357399748054728E-2</v>
      </c>
      <c r="AU299" s="16">
        <f t="shared" si="346"/>
        <v>2.1008445187299316E-3</v>
      </c>
      <c r="AV299" s="16">
        <f t="shared" si="347"/>
        <v>5.2486074222117172E-4</v>
      </c>
      <c r="AW299" s="30">
        <f>(SUMPRODUCT(AV$5:AV298,A$5:A298)+SUM(AV$5:AV298)*(Calculations!$B$6/30-0.5)+AV$4*Calculations!$B$6/30/2)/SUM(AV$4:AV298)</f>
        <v>191.09206740031732</v>
      </c>
      <c r="AX299" s="16"/>
      <c r="AY299" s="12"/>
      <c r="AZ299" s="12"/>
    </row>
    <row r="300" spans="1:52" x14ac:dyDescent="0.25">
      <c r="A300">
        <f t="shared" si="335"/>
        <v>296</v>
      </c>
      <c r="B300" t="str">
        <f t="shared" si="359"/>
        <v>September</v>
      </c>
      <c r="C300">
        <f t="shared" si="330"/>
        <v>2049</v>
      </c>
      <c r="D300">
        <f t="shared" si="361"/>
        <v>204909</v>
      </c>
      <c r="E300">
        <f t="shared" ref="E300:F300" si="390">E288+1</f>
        <v>66</v>
      </c>
      <c r="F300">
        <f t="shared" si="390"/>
        <v>64</v>
      </c>
      <c r="G300" s="12">
        <f>G299*IF($B300="January",1+IF(C300&gt;Personal!$L$18+1,Calculations!$B$22,Calculations!$B$21),1)</f>
        <v>4494.2428320421004</v>
      </c>
      <c r="H300" s="12">
        <f>IF(AND(Career!$F$15="Yes",$E300=62,$E299=61),G300,H299*IF($B300="January",(1+IF(C300&gt;Personal!$L$18+1,Calculations!$C$22,Calculations!$C$21)),1))</f>
        <v>4494.2428320421004</v>
      </c>
      <c r="I300" s="12">
        <f>H300*(1-'Retiree Assumptions'!$F$8)</f>
        <v>3505.5094089928384</v>
      </c>
      <c r="J300" s="12">
        <f>I300/(Calculations!$C$27^($A300-1+Calculations!$B$6/30))</f>
        <v>1642.9568720602604</v>
      </c>
      <c r="K300" s="23">
        <f t="shared" si="332"/>
        <v>1539.4783468620212</v>
      </c>
      <c r="L300" s="12">
        <f>L299*IF($B300="January",(1+IF(C300&gt;Personal!$L$18+1,Calculations!$B$22,Calculations!$B$21)),1)</f>
        <v>2471.8335576231543</v>
      </c>
      <c r="M300" s="12">
        <f>IF(AND(Career!$F$15="Yes",$E300=62,$E299=61),L300,M299*IF($B300="January",(1+IF(C300&gt;Personal!$L$18+1,Calculations!$C$22,Calculations!$C$21)),1))</f>
        <v>2471.8335576231543</v>
      </c>
      <c r="N300" s="12">
        <f>M300*(1-'Retiree Assumptions'!$F$10)</f>
        <v>2175.2135307083759</v>
      </c>
      <c r="O300" s="12">
        <f>N300/(Calculations!$C$27^$AW300)/(Calculations!$D$27^($A300-1-$AW300+Calculations!$B$6/30))</f>
        <v>985.8250266155685</v>
      </c>
      <c r="P300" s="23">
        <f t="shared" si="333"/>
        <v>59.988946264154038</v>
      </c>
      <c r="Q300" s="12">
        <f>IF(OR(A300&lt;=360,$E300&lt;70),Q299*IF($B300="January",(1+IF(C300&gt;Personal!$L$18+1,Calculations!$B$22,Calculations!$B$21)),1),0)</f>
        <v>292.12578408273646</v>
      </c>
      <c r="R300" s="12">
        <f>IF(OR(A300&lt;=360,$E300&lt;70),IF(AND(Career!$F$15="Yes",$E300=62,$E299=61),Q300,R299*IF($B300="January",(1+IF(C300&gt;Personal!$L$18+1,Calculations!$C$22,Calculations!$C$21)),1)),0)</f>
        <v>292.12578408273646</v>
      </c>
      <c r="S300" s="12">
        <f>R300*(1-'Retiree Assumptions'!$F$8)</f>
        <v>227.85811158453444</v>
      </c>
      <c r="T300" s="12">
        <f>S300/(Calculations!$C$27^($A300-1+Calculations!$B$6/30))</f>
        <v>106.7921966839169</v>
      </c>
      <c r="U300" s="23">
        <f t="shared" si="334"/>
        <v>97.286798386261665</v>
      </c>
      <c r="W300">
        <f t="shared" si="374"/>
        <v>7</v>
      </c>
      <c r="X300">
        <f t="shared" si="349"/>
        <v>2049</v>
      </c>
      <c r="Y300">
        <f t="shared" si="350"/>
        <v>66</v>
      </c>
      <c r="Z300">
        <f t="shared" si="337"/>
        <v>64</v>
      </c>
      <c r="AA300" s="12">
        <f>S300*12*Subsidy!$I$15/Subsidy!$I$14</f>
        <v>2187.4378712115308</v>
      </c>
      <c r="AB300" s="12">
        <f>SUM(S$5:S300)*Subsidy!$I$15/Subsidy!$I$14</f>
        <v>40668.893251869951</v>
      </c>
      <c r="AC300" s="12">
        <f>N300*Subsidy!$E$15/Subsidy!$E$14</f>
        <v>1740.1708245667007</v>
      </c>
      <c r="AD300" s="12">
        <f t="shared" si="338"/>
        <v>20882.04989480041</v>
      </c>
      <c r="AE300" s="12">
        <f>$AP300*AC300/(Calculations!$D$27^(A300-1+Calculations!$B$6/30))</f>
        <v>706.36318267674187</v>
      </c>
      <c r="AF300" s="12">
        <f>IF(AE300=0,0,SUM(AE300:AE$903)*AC300/AE300)</f>
        <v>446750.58197121031</v>
      </c>
      <c r="AH300" s="164">
        <f>VLOOKUP(E300,Rates2,5)*VLOOKUP(E300,Mort_Imp_Retirees,C300-'Mort Imp Cume'!$C$4+2)</f>
        <v>5.5982652400446778E-4</v>
      </c>
      <c r="AI300" s="16">
        <f t="shared" si="339"/>
        <v>0.99944017347599556</v>
      </c>
      <c r="AJ300" s="164">
        <f>VLOOKUP(F300,Rates2,6)*VLOOKUP(F300,Mort_Imp_Survivors,C300-'Mort Imp Cume'!$C$4+2)</f>
        <v>1.8624243069364482E-4</v>
      </c>
      <c r="AK300" s="16">
        <f t="shared" si="340"/>
        <v>0.99981375756930635</v>
      </c>
      <c r="AL300" s="164">
        <f>VLOOKUP(F300,Rates2,7)*VLOOKUP(F300,Mort_Imp_Survivors,C300-'Mort Imp Cume'!$C$4+2)</f>
        <v>2.6786828810320692E-4</v>
      </c>
      <c r="AM300" s="16">
        <f t="shared" si="341"/>
        <v>0.99973213171189679</v>
      </c>
      <c r="AN300" s="108">
        <f>PRODUCT(AI$4:AI299)</f>
        <v>0.93701689499099416</v>
      </c>
      <c r="AO300" s="16">
        <f>PRODUCT(AK$4:AK299)</f>
        <v>0.97222541533245943</v>
      </c>
      <c r="AP300" s="16">
        <f>PRODUCT(AM$4:AM299)</f>
        <v>0.95287222273666405</v>
      </c>
      <c r="AQ300" s="16">
        <f t="shared" si="342"/>
        <v>0.91099163990615084</v>
      </c>
      <c r="AR300" s="16">
        <f t="shared" si="343"/>
        <v>2.6025255084843338E-2</v>
      </c>
      <c r="AS300" s="16">
        <f t="shared" si="344"/>
        <v>5.0990230003212622E-4</v>
      </c>
      <c r="AT300" s="16">
        <f t="shared" si="345"/>
        <v>6.0851514867807543E-2</v>
      </c>
      <c r="AU300" s="16">
        <f t="shared" si="346"/>
        <v>2.1315901411982779E-3</v>
      </c>
      <c r="AV300" s="16">
        <f t="shared" si="347"/>
        <v>5.2456691125626767E-4</v>
      </c>
      <c r="AW300" s="30">
        <f>(SUMPRODUCT(AV$5:AV299,A$5:A299)+SUM(AV$5:AV299)*(Calculations!$B$6/30-0.5)+AV$4*Calculations!$B$6/30/2)/SUM(AV$4:AV299)</f>
        <v>191.96213604793658</v>
      </c>
      <c r="AX300" s="16"/>
      <c r="AY300" s="12"/>
      <c r="AZ300" s="12"/>
    </row>
    <row r="301" spans="1:52" x14ac:dyDescent="0.25">
      <c r="A301">
        <f t="shared" si="335"/>
        <v>297</v>
      </c>
      <c r="B301" t="str">
        <f t="shared" si="359"/>
        <v>October</v>
      </c>
      <c r="C301">
        <f t="shared" si="330"/>
        <v>2049</v>
      </c>
      <c r="D301">
        <f t="shared" si="361"/>
        <v>204910</v>
      </c>
      <c r="E301">
        <f t="shared" ref="E301:F301" si="391">E289+1</f>
        <v>66</v>
      </c>
      <c r="F301">
        <f t="shared" si="391"/>
        <v>64</v>
      </c>
      <c r="G301" s="12">
        <f>G300*IF($B301="January",1+IF(C301&gt;Personal!$L$18+1,Calculations!$B$22,Calculations!$B$21),1)</f>
        <v>4494.2428320421004</v>
      </c>
      <c r="H301" s="12">
        <f>IF(AND(Career!$F$15="Yes",$E301=62,$E300=61),G301,H300*IF($B301="January",(1+IF(C301&gt;Personal!$L$18+1,Calculations!$C$22,Calculations!$C$21)),1))</f>
        <v>4494.2428320421004</v>
      </c>
      <c r="I301" s="12">
        <f>H301*(1-'Retiree Assumptions'!$F$8)</f>
        <v>3505.5094089928384</v>
      </c>
      <c r="J301" s="12">
        <f>I301/(Calculations!$C$27^($A301-1+Calculations!$B$6/30))</f>
        <v>1638.7558482521215</v>
      </c>
      <c r="K301" s="23">
        <f t="shared" si="332"/>
        <v>1534.682279483915</v>
      </c>
      <c r="L301" s="12">
        <f>L300*IF($B301="January",(1+IF(C301&gt;Personal!$L$18+1,Calculations!$B$22,Calculations!$B$21)),1)</f>
        <v>2471.8335576231543</v>
      </c>
      <c r="M301" s="12">
        <f>IF(AND(Career!$F$15="Yes",$E301=62,$E300=61),L301,M300*IF($B301="January",(1+IF(C301&gt;Personal!$L$18+1,Calculations!$C$22,Calculations!$C$21)),1))</f>
        <v>2471.8335576231543</v>
      </c>
      <c r="N301" s="12">
        <f>M301*(1-'Retiree Assumptions'!$F$10)</f>
        <v>2175.2135307083759</v>
      </c>
      <c r="O301" s="12">
        <f>N301/(Calculations!$C$27^$AW301)/(Calculations!$D$27^($A301-1-$AW301+Calculations!$B$6/30))</f>
        <v>983.26097153260616</v>
      </c>
      <c r="P301" s="23">
        <f t="shared" si="333"/>
        <v>60.318259317314563</v>
      </c>
      <c r="Q301" s="12">
        <f>IF(OR(A301&lt;=360,$E301&lt;70),Q300*IF($B301="January",(1+IF(C301&gt;Personal!$L$18+1,Calculations!$B$22,Calculations!$B$21)),1),0)</f>
        <v>292.12578408273646</v>
      </c>
      <c r="R301" s="12">
        <f>IF(OR(A301&lt;=360,$E301&lt;70),IF(AND(Career!$F$15="Yes",$E301=62,$E300=61),Q301,R300*IF($B301="January",(1+IF(C301&gt;Personal!$L$18+1,Calculations!$C$22,Calculations!$C$21)),1)),0)</f>
        <v>292.12578408273646</v>
      </c>
      <c r="S301" s="12">
        <f>R301*(1-'Retiree Assumptions'!$F$8)</f>
        <v>227.85811158453444</v>
      </c>
      <c r="T301" s="12">
        <f>S301/(Calculations!$C$27^($A301-1+Calculations!$B$6/30))</f>
        <v>106.51913013638787</v>
      </c>
      <c r="U301" s="23">
        <f t="shared" si="334"/>
        <v>96.965650094981839</v>
      </c>
      <c r="W301">
        <f t="shared" si="374"/>
        <v>7</v>
      </c>
      <c r="X301">
        <f t="shared" si="349"/>
        <v>2049</v>
      </c>
      <c r="Y301">
        <f t="shared" si="350"/>
        <v>66</v>
      </c>
      <c r="Z301">
        <f t="shared" si="337"/>
        <v>64</v>
      </c>
      <c r="AA301" s="12">
        <f>S301*12*Subsidy!$I$15/Subsidy!$I$14</f>
        <v>2187.4378712115308</v>
      </c>
      <c r="AB301" s="12">
        <f>SUM(S$5:S301)*Subsidy!$I$15/Subsidy!$I$14</f>
        <v>40851.179741137581</v>
      </c>
      <c r="AC301" s="12">
        <f>N301*Subsidy!$E$15/Subsidy!$E$14</f>
        <v>1740.1708245667007</v>
      </c>
      <c r="AD301" s="12">
        <f t="shared" si="338"/>
        <v>20882.04989480041</v>
      </c>
      <c r="AE301" s="12">
        <f>$AP301*AC301/(Calculations!$D$27^(A301-1+Calculations!$B$6/30))</f>
        <v>704.14108227763961</v>
      </c>
      <c r="AF301" s="12">
        <f>IF(AE301=0,0,SUM(AE301:AE$903)*AC301/AE301)</f>
        <v>446414.75728849211</v>
      </c>
      <c r="AH301" s="164">
        <f>VLOOKUP(E301,Rates2,5)*VLOOKUP(E301,Mort_Imp_Retirees,C301-'Mort Imp Cume'!$C$4+2)</f>
        <v>5.5982652400446778E-4</v>
      </c>
      <c r="AI301" s="16">
        <f t="shared" si="339"/>
        <v>0.99944017347599556</v>
      </c>
      <c r="AJ301" s="164">
        <f>VLOOKUP(F301,Rates2,6)*VLOOKUP(F301,Mort_Imp_Survivors,C301-'Mort Imp Cume'!$C$4+2)</f>
        <v>1.8624243069364482E-4</v>
      </c>
      <c r="AK301" s="16">
        <f t="shared" si="340"/>
        <v>0.99981375756930635</v>
      </c>
      <c r="AL301" s="164">
        <f>VLOOKUP(F301,Rates2,7)*VLOOKUP(F301,Mort_Imp_Survivors,C301-'Mort Imp Cume'!$C$4+2)</f>
        <v>2.6786828810320692E-4</v>
      </c>
      <c r="AM301" s="16">
        <f t="shared" si="341"/>
        <v>0.99973213171189679</v>
      </c>
      <c r="AN301" s="108">
        <f>PRODUCT(AI$4:AI300)</f>
        <v>0.93649232807973792</v>
      </c>
      <c r="AO301" s="16">
        <f>PRODUCT(AK$4:AK300)</f>
        <v>0.97204434570792575</v>
      </c>
      <c r="AP301" s="16">
        <f>PRODUCT(AM$4:AM300)</f>
        <v>0.95261697848557847</v>
      </c>
      <c r="AQ301" s="16">
        <f t="shared" si="342"/>
        <v>0.91031207230876099</v>
      </c>
      <c r="AR301" s="16">
        <f t="shared" si="343"/>
        <v>2.6180255770976931E-2</v>
      </c>
      <c r="AS301" s="16">
        <f t="shared" si="344"/>
        <v>5.0952193092031737E-4</v>
      </c>
      <c r="AT301" s="16">
        <f t="shared" si="345"/>
        <v>6.134511697672354E-2</v>
      </c>
      <c r="AU301" s="16">
        <f t="shared" si="346"/>
        <v>2.1625549435385361E-3</v>
      </c>
      <c r="AV301" s="16">
        <f t="shared" si="347"/>
        <v>5.242732447857313E-4</v>
      </c>
      <c r="AW301" s="30">
        <f>(SUMPRODUCT(AV$5:AV300,A$5:A300)+SUM(AV$5:AV300)*(Calculations!$B$6/30-0.5)+AV$4*Calculations!$B$6/30/2)/SUM(AV$4:AV300)</f>
        <v>192.82560817255663</v>
      </c>
      <c r="AX301" s="16"/>
      <c r="AY301" s="12"/>
      <c r="AZ301" s="12"/>
    </row>
    <row r="302" spans="1:52" x14ac:dyDescent="0.25">
      <c r="A302">
        <f t="shared" si="335"/>
        <v>298</v>
      </c>
      <c r="B302" t="str">
        <f t="shared" si="359"/>
        <v>November</v>
      </c>
      <c r="C302">
        <f t="shared" si="330"/>
        <v>2049</v>
      </c>
      <c r="D302">
        <f t="shared" si="361"/>
        <v>204911</v>
      </c>
      <c r="E302">
        <f t="shared" ref="E302:F302" si="392">E290+1</f>
        <v>66</v>
      </c>
      <c r="F302">
        <f t="shared" si="392"/>
        <v>64</v>
      </c>
      <c r="G302" s="12">
        <f>G301*IF($B302="January",1+IF(C302&gt;Personal!$L$18+1,Calculations!$B$22,Calculations!$B$21),1)</f>
        <v>4494.2428320421004</v>
      </c>
      <c r="H302" s="12">
        <f>IF(AND(Career!$F$15="Yes",$E302=62,$E301=61),G302,H301*IF($B302="January",(1+IF(C302&gt;Personal!$L$18+1,Calculations!$C$22,Calculations!$C$21)),1))</f>
        <v>4494.2428320421004</v>
      </c>
      <c r="I302" s="12">
        <f>H302*(1-'Retiree Assumptions'!$F$8)</f>
        <v>3505.5094089928384</v>
      </c>
      <c r="J302" s="12">
        <f>I302/(Calculations!$C$27^($A302-1+Calculations!$B$6/30))</f>
        <v>1634.5655664186122</v>
      </c>
      <c r="K302" s="23">
        <f t="shared" si="332"/>
        <v>1529.9011537010203</v>
      </c>
      <c r="L302" s="12">
        <f>L301*IF($B302="January",(1+IF(C302&gt;Personal!$L$18+1,Calculations!$B$22,Calculations!$B$21)),1)</f>
        <v>2471.8335576231543</v>
      </c>
      <c r="M302" s="12">
        <f>IF(AND(Career!$F$15="Yes",$E302=62,$E301=61),L302,M301*IF($B302="January",(1+IF(C302&gt;Personal!$L$18+1,Calculations!$C$22,Calculations!$C$21)),1))</f>
        <v>2471.8335576231543</v>
      </c>
      <c r="N302" s="12">
        <f>M302*(1-'Retiree Assumptions'!$F$10)</f>
        <v>2175.2135307083759</v>
      </c>
      <c r="O302" s="12">
        <f>N302/(Calculations!$C$27^$AW302)/(Calculations!$D$27^($A302-1-$AW302+Calculations!$B$6/30))</f>
        <v>980.7015504767196</v>
      </c>
      <c r="P302" s="23">
        <f t="shared" si="333"/>
        <v>60.644824989499178</v>
      </c>
      <c r="Q302" s="12">
        <f>IF(OR(A302&lt;=360,$E302&lt;70),Q301*IF($B302="January",(1+IF(C302&gt;Personal!$L$18+1,Calculations!$B$22,Calculations!$B$21)),1),0)</f>
        <v>292.12578408273646</v>
      </c>
      <c r="R302" s="12">
        <f>IF(OR(A302&lt;=360,$E302&lt;70),IF(AND(Career!$F$15="Yes",$E302=62,$E301=61),Q302,R301*IF($B302="January",(1+IF(C302&gt;Personal!$L$18+1,Calculations!$C$22,Calculations!$C$21)),1)),0)</f>
        <v>292.12578408273646</v>
      </c>
      <c r="S302" s="12">
        <f>R302*(1-'Retiree Assumptions'!$F$8)</f>
        <v>227.85811158453444</v>
      </c>
      <c r="T302" s="12">
        <f>S302/(Calculations!$C$27^($A302-1+Calculations!$B$6/30))</f>
        <v>106.24676181720976</v>
      </c>
      <c r="U302" s="23">
        <f t="shared" si="334"/>
        <v>96.645561929296704</v>
      </c>
      <c r="W302">
        <f t="shared" si="374"/>
        <v>7</v>
      </c>
      <c r="X302">
        <f t="shared" si="349"/>
        <v>2049</v>
      </c>
      <c r="Y302">
        <f t="shared" si="350"/>
        <v>66</v>
      </c>
      <c r="Z302">
        <f t="shared" si="337"/>
        <v>64</v>
      </c>
      <c r="AA302" s="12">
        <f>S302*12*Subsidy!$I$15/Subsidy!$I$14</f>
        <v>2187.4378712115308</v>
      </c>
      <c r="AB302" s="12">
        <f>SUM(S$5:S302)*Subsidy!$I$15/Subsidy!$I$14</f>
        <v>41033.466230405211</v>
      </c>
      <c r="AC302" s="12">
        <f>N302*Subsidy!$E$15/Subsidy!$E$14</f>
        <v>1740.1708245667007</v>
      </c>
      <c r="AD302" s="12">
        <f t="shared" si="338"/>
        <v>20882.04989480041</v>
      </c>
      <c r="AE302" s="12">
        <f>$AP302*AC302/(Calculations!$D$27^(A302-1+Calculations!$B$6/30))</f>
        <v>701.92597223463872</v>
      </c>
      <c r="AF302" s="12">
        <f>IF(AE302=0,0,SUM(AE302:AE$903)*AC302/AE302)</f>
        <v>446077.87282360747</v>
      </c>
      <c r="AH302" s="164">
        <f>VLOOKUP(E302,Rates2,5)*VLOOKUP(E302,Mort_Imp_Retirees,C302-'Mort Imp Cume'!$C$4+2)</f>
        <v>5.5982652400446778E-4</v>
      </c>
      <c r="AI302" s="16">
        <f t="shared" si="339"/>
        <v>0.99944017347599556</v>
      </c>
      <c r="AJ302" s="164">
        <f>VLOOKUP(F302,Rates2,6)*VLOOKUP(F302,Mort_Imp_Survivors,C302-'Mort Imp Cume'!$C$4+2)</f>
        <v>1.8624243069364482E-4</v>
      </c>
      <c r="AK302" s="16">
        <f t="shared" si="340"/>
        <v>0.99981375756930635</v>
      </c>
      <c r="AL302" s="164">
        <f>VLOOKUP(F302,Rates2,7)*VLOOKUP(F302,Mort_Imp_Survivors,C302-'Mort Imp Cume'!$C$4+2)</f>
        <v>2.6786828810320692E-4</v>
      </c>
      <c r="AM302" s="16">
        <f t="shared" si="341"/>
        <v>0.99973213171189679</v>
      </c>
      <c r="AN302" s="108">
        <f>PRODUCT(AI$4:AI301)</f>
        <v>0.93596805483495227</v>
      </c>
      <c r="AO302" s="16">
        <f>PRODUCT(AK$4:AK301)</f>
        <v>0.97186330980623914</v>
      </c>
      <c r="AP302" s="16">
        <f>PRODUCT(AM$4:AM301)</f>
        <v>0.95236180260633352</v>
      </c>
      <c r="AQ302" s="16">
        <f t="shared" si="342"/>
        <v>0.90963301164480426</v>
      </c>
      <c r="AR302" s="16">
        <f t="shared" si="343"/>
        <v>2.6335043190148028E-2</v>
      </c>
      <c r="AS302" s="16">
        <f t="shared" si="344"/>
        <v>5.0914184555043572E-4</v>
      </c>
      <c r="AT302" s="16">
        <f t="shared" si="345"/>
        <v>6.1838206496175815E-2</v>
      </c>
      <c r="AU302" s="16">
        <f t="shared" si="346"/>
        <v>2.1937386688719029E-3</v>
      </c>
      <c r="AV302" s="16">
        <f t="shared" si="347"/>
        <v>5.2397974271747437E-4</v>
      </c>
      <c r="AW302" s="30">
        <f>(SUMPRODUCT(AV$5:AV301,A$5:A301)+SUM(AV$5:AV301)*(Calculations!$B$6/30-0.5)+AV$4*Calculations!$B$6/30/2)/SUM(AV$4:AV301)</f>
        <v>193.68264887166231</v>
      </c>
      <c r="AX302" s="16"/>
      <c r="AY302" s="12"/>
      <c r="AZ302" s="12"/>
    </row>
    <row r="303" spans="1:52" x14ac:dyDescent="0.25">
      <c r="A303">
        <f t="shared" si="335"/>
        <v>299</v>
      </c>
      <c r="B303" t="str">
        <f t="shared" si="359"/>
        <v>December</v>
      </c>
      <c r="C303">
        <f t="shared" si="330"/>
        <v>2049</v>
      </c>
      <c r="D303">
        <f t="shared" si="361"/>
        <v>204912</v>
      </c>
      <c r="E303">
        <f t="shared" ref="E303:F303" si="393">E291+1</f>
        <v>66</v>
      </c>
      <c r="F303">
        <f t="shared" si="393"/>
        <v>64</v>
      </c>
      <c r="G303" s="12">
        <f>G302*IF($B303="January",1+IF(C303&gt;Personal!$L$18+1,Calculations!$B$22,Calculations!$B$21),1)</f>
        <v>4494.2428320421004</v>
      </c>
      <c r="H303" s="12">
        <f>IF(AND(Career!$F$15="Yes",$E303=62,$E302=61),G303,H302*IF($B303="January",(1+IF(C303&gt;Personal!$L$18+1,Calculations!$C$22,Calculations!$C$21)),1))</f>
        <v>4494.2428320421004</v>
      </c>
      <c r="I303" s="12">
        <f>H303*(1-'Retiree Assumptions'!$F$8)</f>
        <v>3505.5094089928384</v>
      </c>
      <c r="J303" s="12">
        <f>I303/(Calculations!$C$27^($A303-1+Calculations!$B$6/30))</f>
        <v>1630.385999092613</v>
      </c>
      <c r="K303" s="23">
        <f t="shared" si="332"/>
        <v>1525.1349229645186</v>
      </c>
      <c r="L303" s="12">
        <f>L302*IF($B303="January",(1+IF(C303&gt;Personal!$L$18+1,Calculations!$B$22,Calculations!$B$21)),1)</f>
        <v>2471.8335576231543</v>
      </c>
      <c r="M303" s="12">
        <f>IF(AND(Career!$F$15="Yes",$E303=62,$E302=61),L303,M302*IF($B303="January",(1+IF(C303&gt;Personal!$L$18+1,Calculations!$C$22,Calculations!$C$21)),1))</f>
        <v>2471.8335576231543</v>
      </c>
      <c r="N303" s="12">
        <f>M303*(1-'Retiree Assumptions'!$F$10)</f>
        <v>2175.2135307083759</v>
      </c>
      <c r="O303" s="12">
        <f>N303/(Calculations!$C$27^$AW303)/(Calculations!$D$27^($A303-1-$AW303+Calculations!$B$6/30))</f>
        <v>978.14681234440047</v>
      </c>
      <c r="P303" s="23">
        <f t="shared" si="333"/>
        <v>60.968657531078996</v>
      </c>
      <c r="Q303" s="12">
        <f>IF(OR(A303&lt;=360,$E303&lt;70),Q302*IF($B303="January",(1+IF(C303&gt;Personal!$L$18+1,Calculations!$B$22,Calculations!$B$21)),1),0)</f>
        <v>292.12578408273646</v>
      </c>
      <c r="R303" s="12">
        <f>IF(OR(A303&lt;=360,$E303&lt;70),IF(AND(Career!$F$15="Yes",$E303=62,$E302=61),Q303,R302*IF($B303="January",(1+IF(C303&gt;Personal!$L$18+1,Calculations!$C$22,Calculations!$C$21)),1)),0)</f>
        <v>292.12578408273646</v>
      </c>
      <c r="S303" s="12">
        <f>R303*(1-'Retiree Assumptions'!$F$8)</f>
        <v>227.85811158453444</v>
      </c>
      <c r="T303" s="12">
        <f>S303/(Calculations!$C$27^($A303-1+Calculations!$B$6/30))</f>
        <v>105.97508994101982</v>
      </c>
      <c r="U303" s="23">
        <f t="shared" si="334"/>
        <v>96.326530389681821</v>
      </c>
      <c r="W303">
        <f t="shared" si="374"/>
        <v>7</v>
      </c>
      <c r="X303">
        <f t="shared" si="349"/>
        <v>2049</v>
      </c>
      <c r="Y303">
        <f t="shared" si="350"/>
        <v>66</v>
      </c>
      <c r="Z303">
        <f t="shared" si="337"/>
        <v>64</v>
      </c>
      <c r="AA303" s="12">
        <f>S303*12*Subsidy!$I$15/Subsidy!$I$14</f>
        <v>2187.4378712115308</v>
      </c>
      <c r="AB303" s="12">
        <f>SUM(S$5:S303)*Subsidy!$I$15/Subsidy!$I$14</f>
        <v>41215.752719672841</v>
      </c>
      <c r="AC303" s="12">
        <f>N303*Subsidy!$E$15/Subsidy!$E$14</f>
        <v>1740.1708245667007</v>
      </c>
      <c r="AD303" s="12">
        <f t="shared" si="338"/>
        <v>20882.04989480041</v>
      </c>
      <c r="AE303" s="12">
        <f>$AP303*AC303/(Calculations!$D$27^(A303-1+Calculations!$B$6/30))</f>
        <v>699.71783055724813</v>
      </c>
      <c r="AF303" s="12">
        <f>IF(AE303=0,0,SUM(AE303:AE$903)*AC303/AE303)</f>
        <v>445739.92523213837</v>
      </c>
      <c r="AH303" s="164">
        <f>VLOOKUP(E303,Rates2,5)*VLOOKUP(E303,Mort_Imp_Retirees,C303-'Mort Imp Cume'!$C$4+2)</f>
        <v>5.5982652400446778E-4</v>
      </c>
      <c r="AI303" s="16">
        <f t="shared" si="339"/>
        <v>0.99944017347599556</v>
      </c>
      <c r="AJ303" s="164">
        <f>VLOOKUP(F303,Rates2,6)*VLOOKUP(F303,Mort_Imp_Survivors,C303-'Mort Imp Cume'!$C$4+2)</f>
        <v>1.8624243069364482E-4</v>
      </c>
      <c r="AK303" s="16">
        <f t="shared" si="340"/>
        <v>0.99981375756930635</v>
      </c>
      <c r="AL303" s="164">
        <f>VLOOKUP(F303,Rates2,7)*VLOOKUP(F303,Mort_Imp_Survivors,C303-'Mort Imp Cume'!$C$4+2)</f>
        <v>2.6786828810320692E-4</v>
      </c>
      <c r="AM303" s="16">
        <f t="shared" si="341"/>
        <v>0.99973213171189679</v>
      </c>
      <c r="AN303" s="108">
        <f>PRODUCT(AI$4:AI302)</f>
        <v>0.93544407509223482</v>
      </c>
      <c r="AO303" s="16">
        <f>PRODUCT(AK$4:AK302)</f>
        <v>0.97168230762111885</v>
      </c>
      <c r="AP303" s="16">
        <f>PRODUCT(AM$4:AM302)</f>
        <v>0.95210669508061452</v>
      </c>
      <c r="AQ303" s="16">
        <f t="shared" si="342"/>
        <v>0.90895445753612591</v>
      </c>
      <c r="AR303" s="16">
        <f t="shared" si="343"/>
        <v>2.6489617556108909E-2</v>
      </c>
      <c r="AS303" s="16">
        <f t="shared" si="344"/>
        <v>5.0876204371081953E-4</v>
      </c>
      <c r="AT303" s="16">
        <f t="shared" si="345"/>
        <v>6.2330783847212745E-2</v>
      </c>
      <c r="AU303" s="16">
        <f t="shared" si="346"/>
        <v>2.225141060552438E-3</v>
      </c>
      <c r="AV303" s="16">
        <f t="shared" si="347"/>
        <v>5.2368640495946016E-4</v>
      </c>
      <c r="AW303" s="30">
        <f>(SUMPRODUCT(AV$5:AV302,A$5:A302)+SUM(AV$5:AV302)*(Calculations!$B$6/30-0.5)+AV$4*Calculations!$B$6/30/2)/SUM(AV$4:AV302)</f>
        <v>194.53341770124723</v>
      </c>
      <c r="AX303" s="16"/>
      <c r="AY303" s="12"/>
      <c r="AZ303" s="12"/>
    </row>
    <row r="304" spans="1:52" x14ac:dyDescent="0.25">
      <c r="A304">
        <f t="shared" si="335"/>
        <v>300</v>
      </c>
      <c r="B304" t="str">
        <f t="shared" si="359"/>
        <v>January</v>
      </c>
      <c r="C304">
        <f t="shared" si="330"/>
        <v>2050</v>
      </c>
      <c r="D304">
        <f t="shared" si="361"/>
        <v>205001</v>
      </c>
      <c r="E304">
        <f t="shared" ref="E304:F304" si="394">E292+1</f>
        <v>67</v>
      </c>
      <c r="F304">
        <f t="shared" si="394"/>
        <v>65</v>
      </c>
      <c r="G304" s="12">
        <f>G303*IF($B304="January",1+IF(C304&gt;Personal!$L$18+1,Calculations!$B$22,Calculations!$B$21),1)</f>
        <v>4606.5989028431522</v>
      </c>
      <c r="H304" s="12">
        <f>IF(AND(Career!$F$15="Yes",$E304=62,$E303=61),G304,H303*IF($B304="January",(1+IF(C304&gt;Personal!$L$18+1,Calculations!$C$22,Calculations!$C$21)),1))</f>
        <v>4606.5989028431522</v>
      </c>
      <c r="I304" s="12">
        <f>H304*(1-'Retiree Assumptions'!$F$8)</f>
        <v>3593.1471442176589</v>
      </c>
      <c r="J304" s="12">
        <f>I304/(Calculations!$C$27^($A304-1+Calculations!$B$6/30))</f>
        <v>1666.87254684917</v>
      </c>
      <c r="K304" s="23">
        <f t="shared" si="332"/>
        <v>1558.3931293923747</v>
      </c>
      <c r="L304" s="12">
        <f>L303*IF($B304="January",(1+IF(C304&gt;Personal!$L$18+1,Calculations!$B$22,Calculations!$B$21)),1)</f>
        <v>2533.6293965637328</v>
      </c>
      <c r="M304" s="12">
        <f>IF(AND(Career!$F$15="Yes",$E304=62,$E303=61),L304,M303*IF($B304="January",(1+IF(C304&gt;Personal!$L$18+1,Calculations!$C$22,Calculations!$C$21)),1))</f>
        <v>2533.6293965637328</v>
      </c>
      <c r="N304" s="12">
        <f>M304*(1-'Retiree Assumptions'!$F$10)</f>
        <v>2229.5938689760851</v>
      </c>
      <c r="O304" s="12">
        <f>N304/(Calculations!$C$27^$AW304)/(Calculations!$D$27^($A304-1-$AW304+Calculations!$B$6/30))</f>
        <v>999.98672390570357</v>
      </c>
      <c r="P304" s="23">
        <f t="shared" si="333"/>
        <v>62.822015408485008</v>
      </c>
      <c r="Q304" s="12">
        <f>IF(OR(A304&lt;=360,$E304&lt;70),Q303*IF($B304="January",(1+IF(C304&gt;Personal!$L$18+1,Calculations!$B$22,Calculations!$B$21)),1),0)</f>
        <v>299.42892868480482</v>
      </c>
      <c r="R304" s="12">
        <f>IF(OR(A304&lt;=360,$E304&lt;70),IF(AND(Career!$F$15="Yes",$E304=62,$E303=61),Q304,R303*IF($B304="January",(1+IF(C304&gt;Personal!$L$18+1,Calculations!$C$22,Calculations!$C$21)),1)),0)</f>
        <v>299.42892868480482</v>
      </c>
      <c r="S304" s="12">
        <f>R304*(1-'Retiree Assumptions'!$F$8)</f>
        <v>233.55456437414776</v>
      </c>
      <c r="T304" s="12">
        <f>S304/(Calculations!$C$27^($A304-1+Calculations!$B$6/30))</f>
        <v>108.34671554519602</v>
      </c>
      <c r="U304" s="23">
        <f t="shared" si="334"/>
        <v>98.408765787869029</v>
      </c>
      <c r="W304">
        <f t="shared" si="374"/>
        <v>7</v>
      </c>
      <c r="X304">
        <f t="shared" si="349"/>
        <v>2050</v>
      </c>
      <c r="Y304">
        <f t="shared" si="350"/>
        <v>67</v>
      </c>
      <c r="Z304">
        <f t="shared" si="337"/>
        <v>65</v>
      </c>
      <c r="AA304" s="12">
        <f>S304*12*Subsidy!$I$15/Subsidy!$I$14</f>
        <v>2242.1238179918187</v>
      </c>
      <c r="AB304" s="12">
        <f>SUM(S$5:S304)*Subsidy!$I$15/Subsidy!$I$14</f>
        <v>41402.596371172156</v>
      </c>
      <c r="AC304" s="12">
        <f>N304*Subsidy!$E$15/Subsidy!$E$14</f>
        <v>1783.6750951808681</v>
      </c>
      <c r="AD304" s="12">
        <f t="shared" si="338"/>
        <v>21404.101142170417</v>
      </c>
      <c r="AE304" s="12">
        <f>$AP304*AC304/(Calculations!$D$27^(A304-1+Calculations!$B$6/30))</f>
        <v>714.95455120725933</v>
      </c>
      <c r="AF304" s="12">
        <f>IF(AE304=0,0,SUM(AE304:AE$903)*AC304/AE304)</f>
        <v>445400.91115911218</v>
      </c>
      <c r="AH304" s="164">
        <f>VLOOKUP(E304,Rates2,5)*VLOOKUP(E304,Mort_Imp_Retirees,C304-'Mort Imp Cume'!$C$4+2)</f>
        <v>6.2886364020877977E-4</v>
      </c>
      <c r="AI304" s="16">
        <f t="shared" si="339"/>
        <v>0.99937113635979125</v>
      </c>
      <c r="AJ304" s="164">
        <f>VLOOKUP(F304,Rates2,6)*VLOOKUP(F304,Mort_Imp_Survivors,C304-'Mort Imp Cume'!$C$4+2)</f>
        <v>1.9979505037229239E-4</v>
      </c>
      <c r="AK304" s="16">
        <f t="shared" si="340"/>
        <v>0.99980020494962774</v>
      </c>
      <c r="AL304" s="164">
        <f>VLOOKUP(F304,Rates2,7)*VLOOKUP(F304,Mort_Imp_Survivors,C304-'Mort Imp Cume'!$C$4+2)</f>
        <v>3.0847637498302263E-4</v>
      </c>
      <c r="AM304" s="16">
        <f t="shared" si="341"/>
        <v>0.99969152362501701</v>
      </c>
      <c r="AN304" s="108">
        <f>PRODUCT(AI$4:AI303)</f>
        <v>0.93492038868727534</v>
      </c>
      <c r="AO304" s="16">
        <f>PRODUCT(AK$4:AK303)</f>
        <v>0.97150133914628545</v>
      </c>
      <c r="AP304" s="16">
        <f>PRODUCT(AM$4:AM303)</f>
        <v>0.95185165589011167</v>
      </c>
      <c r="AQ304" s="16">
        <f t="shared" si="342"/>
        <v>0.90827640960485367</v>
      </c>
      <c r="AR304" s="16">
        <f t="shared" si="343"/>
        <v>2.6643979082421648E-2</v>
      </c>
      <c r="AS304" s="16">
        <f t="shared" si="344"/>
        <v>5.7106788992155721E-4</v>
      </c>
      <c r="AT304" s="16">
        <f t="shared" si="345"/>
        <v>6.2822849450558285E-2</v>
      </c>
      <c r="AU304" s="16">
        <f t="shared" si="346"/>
        <v>2.2567618621663899E-3</v>
      </c>
      <c r="AV304" s="16">
        <f t="shared" si="347"/>
        <v>5.8793743893528728E-4</v>
      </c>
      <c r="AW304" s="30">
        <f>(SUMPRODUCT(AV$5:AV303,A$5:A303)+SUM(AV$5:AV303)*(Calculations!$B$6/30-0.5)+AV$4*Calculations!$B$6/30/2)/SUM(AV$4:AV303)</f>
        <v>195.37806890638075</v>
      </c>
      <c r="AX304" s="16"/>
      <c r="AY304" s="12"/>
      <c r="AZ304" s="12"/>
    </row>
    <row r="305" spans="1:52" x14ac:dyDescent="0.25">
      <c r="A305">
        <f t="shared" si="335"/>
        <v>301</v>
      </c>
      <c r="B305" t="str">
        <f t="shared" si="359"/>
        <v>February</v>
      </c>
      <c r="C305">
        <f t="shared" si="330"/>
        <v>2050</v>
      </c>
      <c r="D305">
        <f t="shared" si="361"/>
        <v>205002</v>
      </c>
      <c r="E305">
        <f t="shared" ref="E305:F305" si="395">E293+1</f>
        <v>67</v>
      </c>
      <c r="F305">
        <f t="shared" si="395"/>
        <v>65</v>
      </c>
      <c r="G305" s="12">
        <f>G304*IF($B305="January",1+IF(C305&gt;Personal!$L$18+1,Calculations!$B$22,Calculations!$B$21),1)</f>
        <v>4606.5989028431522</v>
      </c>
      <c r="H305" s="12">
        <f>IF(AND(Career!$F$15="Yes",$E305=62,$E304=61),G305,H304*IF($B305="January",(1+IF(C305&gt;Personal!$L$18+1,Calculations!$C$22,Calculations!$C$21)),1))</f>
        <v>4606.5989028431522</v>
      </c>
      <c r="I305" s="12">
        <f>H305*(1-'Retiree Assumptions'!$F$8)</f>
        <v>3593.1471442176589</v>
      </c>
      <c r="J305" s="12">
        <f>I305/(Calculations!$C$27^($A305-1+Calculations!$B$6/30))</f>
        <v>1662.6103709068002</v>
      </c>
      <c r="K305" s="23">
        <f t="shared" si="332"/>
        <v>1553.4308233202626</v>
      </c>
      <c r="L305" s="12">
        <f>L304*IF($B305="January",(1+IF(C305&gt;Personal!$L$18+1,Calculations!$B$22,Calculations!$B$21)),1)</f>
        <v>2533.6293965637328</v>
      </c>
      <c r="M305" s="12">
        <f>IF(AND(Career!$F$15="Yes",$E305=62,$E304=61),L305,M304*IF($B305="January",(1+IF(C305&gt;Personal!$L$18+1,Calculations!$C$22,Calculations!$C$21)),1))</f>
        <v>2533.6293965637328</v>
      </c>
      <c r="N305" s="12">
        <f>M305*(1-'Retiree Assumptions'!$F$10)</f>
        <v>2229.5938689760851</v>
      </c>
      <c r="O305" s="12">
        <f>N305/(Calculations!$C$27^$AW305)/(Calculations!$D$27^($A305-1-$AW305+Calculations!$B$6/30))</f>
        <v>997.41084109893495</v>
      </c>
      <c r="P305" s="23">
        <f t="shared" si="333"/>
        <v>63.210451226514785</v>
      </c>
      <c r="Q305" s="12">
        <f>IF(OR(A305&lt;=360,$E305&lt;70),Q304*IF($B305="January",(1+IF(C305&gt;Personal!$L$18+1,Calculations!$B$22,Calculations!$B$21)),1),0)</f>
        <v>299.42892868480482</v>
      </c>
      <c r="R305" s="12">
        <f>IF(OR(A305&lt;=360,$E305&lt;70),IF(AND(Career!$F$15="Yes",$E305=62,$E304=61),Q305,R304*IF($B305="January",(1+IF(C305&gt;Personal!$L$18+1,Calculations!$C$22,Calculations!$C$21)),1)),0)</f>
        <v>299.42892868480482</v>
      </c>
      <c r="S305" s="12">
        <f>R305*(1-'Retiree Assumptions'!$F$8)</f>
        <v>233.55456437414776</v>
      </c>
      <c r="T305" s="12">
        <f>S305/(Calculations!$C$27^($A305-1+Calculations!$B$6/30))</f>
        <v>108.06967410894198</v>
      </c>
      <c r="U305" s="23">
        <f t="shared" si="334"/>
        <v>98.075809156229568</v>
      </c>
      <c r="W305">
        <f t="shared" si="374"/>
        <v>8</v>
      </c>
      <c r="X305">
        <f t="shared" si="349"/>
        <v>2050</v>
      </c>
      <c r="Y305">
        <f t="shared" si="350"/>
        <v>67</v>
      </c>
      <c r="Z305">
        <f t="shared" si="337"/>
        <v>65</v>
      </c>
      <c r="AA305" s="12">
        <f>S305*12*Subsidy!$I$15/Subsidy!$I$14</f>
        <v>2242.1238179918187</v>
      </c>
      <c r="AB305" s="12">
        <f>SUM(S$5:S305)*Subsidy!$I$15/Subsidy!$I$14</f>
        <v>41589.440022671479</v>
      </c>
      <c r="AC305" s="12">
        <f>N305*Subsidy!$E$15/Subsidy!$E$14</f>
        <v>1783.6750951808681</v>
      </c>
      <c r="AD305" s="12">
        <f t="shared" si="338"/>
        <v>21404.101142170417</v>
      </c>
      <c r="AE305" s="12">
        <f>$AP305*AC305/(Calculations!$D$27^(A305-1+Calculations!$B$6/30))</f>
        <v>712.67647444169972</v>
      </c>
      <c r="AF305" s="12">
        <f>IF(AE305=0,0,SUM(AE305:AE$903)*AC305/AE305)</f>
        <v>445035.2625521365</v>
      </c>
      <c r="AH305" s="164">
        <f>VLOOKUP(E305,Rates2,5)*VLOOKUP(E305,Mort_Imp_Retirees,C305-'Mort Imp Cume'!$C$4+2)</f>
        <v>6.2886364020877977E-4</v>
      </c>
      <c r="AI305" s="16">
        <f t="shared" si="339"/>
        <v>0.99937113635979125</v>
      </c>
      <c r="AJ305" s="164">
        <f>VLOOKUP(F305,Rates2,6)*VLOOKUP(F305,Mort_Imp_Survivors,C305-'Mort Imp Cume'!$C$4+2)</f>
        <v>1.9979505037229239E-4</v>
      </c>
      <c r="AK305" s="16">
        <f t="shared" si="340"/>
        <v>0.99980020494962774</v>
      </c>
      <c r="AL305" s="164">
        <f>VLOOKUP(F305,Rates2,7)*VLOOKUP(F305,Mort_Imp_Survivors,C305-'Mort Imp Cume'!$C$4+2)</f>
        <v>3.0847637498302263E-4</v>
      </c>
      <c r="AM305" s="16">
        <f t="shared" si="341"/>
        <v>0.99969152362501701</v>
      </c>
      <c r="AN305" s="108">
        <f>PRODUCT(AI$4:AI304)</f>
        <v>0.93433245124834008</v>
      </c>
      <c r="AO305" s="16">
        <f>PRODUCT(AK$4:AK304)</f>
        <v>0.97130723798729401</v>
      </c>
      <c r="AP305" s="16">
        <f>PRODUCT(AM$4:AM304)</f>
        <v>0.95155803214178114</v>
      </c>
      <c r="AQ305" s="16">
        <f t="shared" si="342"/>
        <v>0.9075238725839232</v>
      </c>
      <c r="AR305" s="16">
        <f t="shared" si="343"/>
        <v>2.6808578664416841E-2</v>
      </c>
      <c r="AS305" s="16">
        <f t="shared" si="344"/>
        <v>5.7059474130282599E-4</v>
      </c>
      <c r="AT305" s="16">
        <f t="shared" si="345"/>
        <v>6.3374537975615236E-2</v>
      </c>
      <c r="AU305" s="16">
        <f t="shared" si="346"/>
        <v>2.2930107760447266E-3</v>
      </c>
      <c r="AV305" s="16">
        <f t="shared" si="347"/>
        <v>5.8756770645722344E-4</v>
      </c>
      <c r="AW305" s="30">
        <f>(SUMPRODUCT(AV$5:AV304,A$5:A304)+SUM(AV$5:AV304)*(Calculations!$B$6/30-0.5)+AV$4*Calculations!$B$6/30/2)/SUM(AV$4:AV304)</f>
        <v>196.31925096841948</v>
      </c>
      <c r="AX305" s="16"/>
      <c r="AY305" s="12"/>
      <c r="AZ305" s="12"/>
    </row>
    <row r="306" spans="1:52" x14ac:dyDescent="0.25">
      <c r="A306">
        <f t="shared" si="335"/>
        <v>302</v>
      </c>
      <c r="B306" t="str">
        <f t="shared" si="359"/>
        <v>March</v>
      </c>
      <c r="C306">
        <f t="shared" si="330"/>
        <v>2050</v>
      </c>
      <c r="D306">
        <f t="shared" si="361"/>
        <v>205003</v>
      </c>
      <c r="E306">
        <f t="shared" ref="E306:F306" si="396">E294+1</f>
        <v>67</v>
      </c>
      <c r="F306">
        <f t="shared" si="396"/>
        <v>65</v>
      </c>
      <c r="G306" s="12">
        <f>G305*IF($B306="January",1+IF(C306&gt;Personal!$L$18+1,Calculations!$B$22,Calculations!$B$21),1)</f>
        <v>4606.5989028431522</v>
      </c>
      <c r="H306" s="12">
        <f>IF(AND(Career!$F$15="Yes",$E306=62,$E305=61),G306,H305*IF($B306="January",(1+IF(C306&gt;Personal!$L$18+1,Calculations!$C$22,Calculations!$C$21)),1))</f>
        <v>4606.5989028431522</v>
      </c>
      <c r="I306" s="12">
        <f>H306*(1-'Retiree Assumptions'!$F$8)</f>
        <v>3593.1471442176589</v>
      </c>
      <c r="J306" s="12">
        <f>I306/(Calculations!$C$27^($A306-1+Calculations!$B$6/30))</f>
        <v>1658.3590933044372</v>
      </c>
      <c r="K306" s="23">
        <f t="shared" si="332"/>
        <v>1548.4843184481742</v>
      </c>
      <c r="L306" s="12">
        <f>L305*IF($B306="January",(1+IF(C306&gt;Personal!$L$18+1,Calculations!$B$22,Calculations!$B$21)),1)</f>
        <v>2533.6293965637328</v>
      </c>
      <c r="M306" s="12">
        <f>IF(AND(Career!$F$15="Yes",$E306=62,$E305=61),L306,M305*IF($B306="January",(1+IF(C306&gt;Personal!$L$18+1,Calculations!$C$22,Calculations!$C$21)),1))</f>
        <v>2533.6293965637328</v>
      </c>
      <c r="N306" s="12">
        <f>M306*(1-'Retiree Assumptions'!$F$10)</f>
        <v>2229.5938689760851</v>
      </c>
      <c r="O306" s="12">
        <f>N306/(Calculations!$C$27^$AW306)/(Calculations!$D$27^($A306-1-$AW306+Calculations!$B$6/30))</f>
        <v>994.8388937620349</v>
      </c>
      <c r="P306" s="23">
        <f t="shared" si="333"/>
        <v>63.595656443117129</v>
      </c>
      <c r="Q306" s="12">
        <f>IF(OR(A306&lt;=360,$E306&lt;70),Q305*IF($B306="January",(1+IF(C306&gt;Personal!$L$18+1,Calculations!$B$22,Calculations!$B$21)),1),0)</f>
        <v>299.42892868480482</v>
      </c>
      <c r="R306" s="12">
        <f>IF(OR(A306&lt;=360,$E306&lt;70),IF(AND(Career!$F$15="Yes",$E306=62,$E305=61),Q306,R305*IF($B306="January",(1+IF(C306&gt;Personal!$L$18+1,Calculations!$C$22,Calculations!$C$21)),1)),0)</f>
        <v>299.42892868480482</v>
      </c>
      <c r="S306" s="12">
        <f>R306*(1-'Retiree Assumptions'!$F$8)</f>
        <v>233.55456437414776</v>
      </c>
      <c r="T306" s="12">
        <f>S306/(Calculations!$C$27^($A306-1+Calculations!$B$6/30))</f>
        <v>107.79334106478839</v>
      </c>
      <c r="U306" s="23">
        <f t="shared" si="334"/>
        <v>97.743979051456563</v>
      </c>
      <c r="W306">
        <f t="shared" si="374"/>
        <v>8</v>
      </c>
      <c r="X306">
        <f t="shared" si="349"/>
        <v>2050</v>
      </c>
      <c r="Y306">
        <f t="shared" si="350"/>
        <v>67</v>
      </c>
      <c r="Z306">
        <f t="shared" si="337"/>
        <v>65</v>
      </c>
      <c r="AA306" s="12">
        <f>S306*12*Subsidy!$I$15/Subsidy!$I$14</f>
        <v>2242.1238179918187</v>
      </c>
      <c r="AB306" s="12">
        <f>SUM(S$5:S306)*Subsidy!$I$15/Subsidy!$I$14</f>
        <v>41776.283674170802</v>
      </c>
      <c r="AC306" s="12">
        <f>N306*Subsidy!$E$15/Subsidy!$E$14</f>
        <v>1783.6750951808681</v>
      </c>
      <c r="AD306" s="12">
        <f t="shared" si="338"/>
        <v>21404.101142170417</v>
      </c>
      <c r="AE306" s="12">
        <f>$AP306*AC306/(Calculations!$D$27^(A306-1+Calculations!$B$6/30))</f>
        <v>710.40565636655765</v>
      </c>
      <c r="AF306" s="12">
        <f>IF(AE306=0,0,SUM(AE306:AE$903)*AC306/AE306)</f>
        <v>444668.44514609716</v>
      </c>
      <c r="AH306" s="164">
        <f>VLOOKUP(E306,Rates2,5)*VLOOKUP(E306,Mort_Imp_Retirees,C306-'Mort Imp Cume'!$C$4+2)</f>
        <v>6.2886364020877977E-4</v>
      </c>
      <c r="AI306" s="16">
        <f t="shared" si="339"/>
        <v>0.99937113635979125</v>
      </c>
      <c r="AJ306" s="164">
        <f>VLOOKUP(F306,Rates2,6)*VLOOKUP(F306,Mort_Imp_Survivors,C306-'Mort Imp Cume'!$C$4+2)</f>
        <v>1.9979505037229239E-4</v>
      </c>
      <c r="AK306" s="16">
        <f t="shared" si="340"/>
        <v>0.99980020494962774</v>
      </c>
      <c r="AL306" s="164">
        <f>VLOOKUP(F306,Rates2,7)*VLOOKUP(F306,Mort_Imp_Survivors,C306-'Mort Imp Cume'!$C$4+2)</f>
        <v>3.0847637498302263E-4</v>
      </c>
      <c r="AM306" s="16">
        <f t="shared" si="341"/>
        <v>0.99969152362501701</v>
      </c>
      <c r="AN306" s="108">
        <f>PRODUCT(AI$4:AI305)</f>
        <v>0.9337448835418829</v>
      </c>
      <c r="AO306" s="16">
        <f>PRODUCT(AK$4:AK305)</f>
        <v>0.97111317560875343</v>
      </c>
      <c r="AP306" s="16">
        <f>PRODUCT(AM$4:AM305)</f>
        <v>0.9512644989694401</v>
      </c>
      <c r="AQ306" s="16">
        <f t="shared" si="342"/>
        <v>0.90677195906478358</v>
      </c>
      <c r="AR306" s="16">
        <f t="shared" si="343"/>
        <v>2.6972924477099348E-2</v>
      </c>
      <c r="AS306" s="16">
        <f t="shared" si="344"/>
        <v>5.7012198470336164E-4</v>
      </c>
      <c r="AT306" s="16">
        <f t="shared" si="345"/>
        <v>6.3925583169177125E-2</v>
      </c>
      <c r="AU306" s="16">
        <f t="shared" si="346"/>
        <v>2.32953328893995E-3</v>
      </c>
      <c r="AV306" s="16">
        <f t="shared" si="347"/>
        <v>5.8719820649047157E-4</v>
      </c>
      <c r="AW306" s="30">
        <f>(SUMPRODUCT(AV$5:AV305,A$5:A305)+SUM(AV$5:AV305)*(Calculations!$B$6/30-0.5)+AV$4*Calculations!$B$6/30/2)/SUM(AV$4:AV305)</f>
        <v>197.25202136828744</v>
      </c>
      <c r="AX306" s="16"/>
      <c r="AY306" s="12"/>
      <c r="AZ306" s="12"/>
    </row>
    <row r="307" spans="1:52" x14ac:dyDescent="0.25">
      <c r="A307">
        <f t="shared" si="335"/>
        <v>303</v>
      </c>
      <c r="B307" t="str">
        <f t="shared" si="359"/>
        <v>April</v>
      </c>
      <c r="C307">
        <f t="shared" si="330"/>
        <v>2050</v>
      </c>
      <c r="D307">
        <f t="shared" si="361"/>
        <v>205004</v>
      </c>
      <c r="E307">
        <f t="shared" ref="E307:F307" si="397">E295+1</f>
        <v>67</v>
      </c>
      <c r="F307">
        <f t="shared" si="397"/>
        <v>65</v>
      </c>
      <c r="G307" s="12">
        <f>G306*IF($B307="January",1+IF(C307&gt;Personal!$L$18+1,Calculations!$B$22,Calculations!$B$21),1)</f>
        <v>4606.5989028431522</v>
      </c>
      <c r="H307" s="12">
        <f>IF(AND(Career!$F$15="Yes",$E307=62,$E306=61),G307,H306*IF($B307="January",(1+IF(C307&gt;Personal!$L$18+1,Calculations!$C$22,Calculations!$C$21)),1))</f>
        <v>4606.5989028431522</v>
      </c>
      <c r="I307" s="12">
        <f>H307*(1-'Retiree Assumptions'!$F$8)</f>
        <v>3593.1471442176589</v>
      </c>
      <c r="J307" s="12">
        <f>I307/(Calculations!$C$27^($A307-1+Calculations!$B$6/30))</f>
        <v>1654.118686175138</v>
      </c>
      <c r="K307" s="23">
        <f t="shared" si="332"/>
        <v>1543.5535644612123</v>
      </c>
      <c r="L307" s="12">
        <f>L306*IF($B307="January",(1+IF(C307&gt;Personal!$L$18+1,Calculations!$B$22,Calculations!$B$21)),1)</f>
        <v>2533.6293965637328</v>
      </c>
      <c r="M307" s="12">
        <f>IF(AND(Career!$F$15="Yes",$E307=62,$E306=61),L307,M306*IF($B307="January",(1+IF(C307&gt;Personal!$L$18+1,Calculations!$C$22,Calculations!$C$21)),1))</f>
        <v>2533.6293965637328</v>
      </c>
      <c r="N307" s="12">
        <f>M307*(1-'Retiree Assumptions'!$F$10)</f>
        <v>2229.5938689760851</v>
      </c>
      <c r="O307" s="12">
        <f>N307/(Calculations!$C$27^$AW307)/(Calculations!$D$27^($A307-1-$AW307+Calculations!$B$6/30))</f>
        <v>992.27095823062916</v>
      </c>
      <c r="P307" s="23">
        <f t="shared" si="333"/>
        <v>63.977648035724194</v>
      </c>
      <c r="Q307" s="12">
        <f>IF(OR(A307&lt;=360,$E307&lt;70),Q306*IF($B307="January",(1+IF(C307&gt;Personal!$L$18+1,Calculations!$B$22,Calculations!$B$21)),1),0)</f>
        <v>299.42892868480482</v>
      </c>
      <c r="R307" s="12">
        <f>IF(OR(A307&lt;=360,$E307&lt;70),IF(AND(Career!$F$15="Yes",$E307=62,$E306=61),Q307,R306*IF($B307="January",(1+IF(C307&gt;Personal!$L$18+1,Calculations!$C$22,Calculations!$C$21)),1)),0)</f>
        <v>299.42892868480482</v>
      </c>
      <c r="S307" s="12">
        <f>R307*(1-'Retiree Assumptions'!$F$8)</f>
        <v>233.55456437414776</v>
      </c>
      <c r="T307" s="12">
        <f>S307/(Calculations!$C$27^($A307-1+Calculations!$B$6/30))</f>
        <v>107.51771460138394</v>
      </c>
      <c r="U307" s="23">
        <f t="shared" si="334"/>
        <v>97.413271662054228</v>
      </c>
      <c r="W307">
        <f t="shared" si="374"/>
        <v>8</v>
      </c>
      <c r="X307">
        <f t="shared" si="349"/>
        <v>2050</v>
      </c>
      <c r="Y307">
        <f t="shared" si="350"/>
        <v>67</v>
      </c>
      <c r="Z307">
        <f t="shared" si="337"/>
        <v>65</v>
      </c>
      <c r="AA307" s="12">
        <f>S307*12*Subsidy!$I$15/Subsidy!$I$14</f>
        <v>2242.1238179918187</v>
      </c>
      <c r="AB307" s="12">
        <f>SUM(S$5:S307)*Subsidy!$I$15/Subsidy!$I$14</f>
        <v>41963.127325670117</v>
      </c>
      <c r="AC307" s="12">
        <f>N307*Subsidy!$E$15/Subsidy!$E$14</f>
        <v>1783.6750951808681</v>
      </c>
      <c r="AD307" s="12">
        <f t="shared" si="338"/>
        <v>21404.101142170417</v>
      </c>
      <c r="AE307" s="12">
        <f>$AP307*AC307/(Calculations!$D$27^(A307-1+Calculations!$B$6/30))</f>
        <v>708.14207385329451</v>
      </c>
      <c r="AF307" s="12">
        <f>IF(AE307=0,0,SUM(AE307:AE$903)*AC307/AE307)</f>
        <v>444300.45520491764</v>
      </c>
      <c r="AH307" s="164">
        <f>VLOOKUP(E307,Rates2,5)*VLOOKUP(E307,Mort_Imp_Retirees,C307-'Mort Imp Cume'!$C$4+2)</f>
        <v>6.2886364020877977E-4</v>
      </c>
      <c r="AI307" s="16">
        <f t="shared" si="339"/>
        <v>0.99937113635979125</v>
      </c>
      <c r="AJ307" s="164">
        <f>VLOOKUP(F307,Rates2,6)*VLOOKUP(F307,Mort_Imp_Survivors,C307-'Mort Imp Cume'!$C$4+2)</f>
        <v>1.9979505037229239E-4</v>
      </c>
      <c r="AK307" s="16">
        <f t="shared" si="340"/>
        <v>0.99980020494962774</v>
      </c>
      <c r="AL307" s="164">
        <f>VLOOKUP(F307,Rates2,7)*VLOOKUP(F307,Mort_Imp_Survivors,C307-'Mort Imp Cume'!$C$4+2)</f>
        <v>3.0847637498302263E-4</v>
      </c>
      <c r="AM307" s="16">
        <f t="shared" si="341"/>
        <v>0.99969152362501701</v>
      </c>
      <c r="AN307" s="108">
        <f>PRODUCT(AI$4:AI306)</f>
        <v>0.93315768533539245</v>
      </c>
      <c r="AO307" s="16">
        <f>PRODUCT(AK$4:AK306)</f>
        <v>0.97091915200291556</v>
      </c>
      <c r="AP307" s="16">
        <f>PRODUCT(AM$4:AM306)</f>
        <v>0.950971056345148</v>
      </c>
      <c r="AQ307" s="16">
        <f t="shared" si="342"/>
        <v>0.90602066853084273</v>
      </c>
      <c r="AR307" s="16">
        <f t="shared" si="343"/>
        <v>2.7137016804549694E-2</v>
      </c>
      <c r="AS307" s="16">
        <f t="shared" si="344"/>
        <v>5.6964961979836279E-4</v>
      </c>
      <c r="AT307" s="16">
        <f t="shared" si="345"/>
        <v>6.447598562171579E-2</v>
      </c>
      <c r="AU307" s="16">
        <f t="shared" si="346"/>
        <v>2.3663290428917877E-3</v>
      </c>
      <c r="AV307" s="16">
        <f t="shared" si="347"/>
        <v>5.8682893888881398E-4</v>
      </c>
      <c r="AW307" s="30">
        <f>(SUMPRODUCT(AV$5:AV306,A$5:A306)+SUM(AV$5:AV306)*(Calculations!$B$6/30-0.5)+AV$4*Calculations!$B$6/30/2)/SUM(AV$4:AV306)</f>
        <v>198.17660670916601</v>
      </c>
      <c r="AX307" s="16"/>
      <c r="AY307" s="12"/>
      <c r="AZ307" s="12"/>
    </row>
    <row r="308" spans="1:52" x14ac:dyDescent="0.25">
      <c r="A308">
        <f t="shared" si="335"/>
        <v>304</v>
      </c>
      <c r="B308" t="str">
        <f t="shared" si="359"/>
        <v>May</v>
      </c>
      <c r="C308">
        <f t="shared" si="330"/>
        <v>2050</v>
      </c>
      <c r="D308">
        <f t="shared" si="361"/>
        <v>205005</v>
      </c>
      <c r="E308">
        <f t="shared" ref="E308:F308" si="398">E296+1</f>
        <v>67</v>
      </c>
      <c r="F308">
        <f t="shared" si="398"/>
        <v>65</v>
      </c>
      <c r="G308" s="12">
        <f>G307*IF($B308="January",1+IF(C308&gt;Personal!$L$18+1,Calculations!$B$22,Calculations!$B$21),1)</f>
        <v>4606.5989028431522</v>
      </c>
      <c r="H308" s="12">
        <f>IF(AND(Career!$F$15="Yes",$E308=62,$E307=61),G308,H307*IF($B308="January",(1+IF(C308&gt;Personal!$L$18+1,Calculations!$C$22,Calculations!$C$21)),1))</f>
        <v>4606.5989028431522</v>
      </c>
      <c r="I308" s="12">
        <f>H308*(1-'Retiree Assumptions'!$F$8)</f>
        <v>3593.1471442176589</v>
      </c>
      <c r="J308" s="12">
        <f>I308/(Calculations!$C$27^($A308-1+Calculations!$B$6/30))</f>
        <v>1649.8891217232149</v>
      </c>
      <c r="K308" s="23">
        <f t="shared" si="332"/>
        <v>1538.6385112046937</v>
      </c>
      <c r="L308" s="12">
        <f>L307*IF($B308="January",(1+IF(C308&gt;Personal!$L$18+1,Calculations!$B$22,Calculations!$B$21)),1)</f>
        <v>2533.6293965637328</v>
      </c>
      <c r="M308" s="12">
        <f>IF(AND(Career!$F$15="Yes",$E308=62,$E307=61),L308,M307*IF($B308="January",(1+IF(C308&gt;Personal!$L$18+1,Calculations!$C$22,Calculations!$C$21)),1))</f>
        <v>2533.6293965637328</v>
      </c>
      <c r="N308" s="12">
        <f>M308*(1-'Retiree Assumptions'!$F$10)</f>
        <v>2229.5938689760851</v>
      </c>
      <c r="O308" s="12">
        <f>N308/(Calculations!$C$27^$AW308)/(Calculations!$D$27^($A308-1-$AW308+Calculations!$B$6/30))</f>
        <v>989.70710744079497</v>
      </c>
      <c r="P308" s="23">
        <f t="shared" si="333"/>
        <v>64.356442906826473</v>
      </c>
      <c r="Q308" s="12">
        <f>IF(OR(A308&lt;=360,$E308&lt;70),Q307*IF($B308="January",(1+IF(C308&gt;Personal!$L$18+1,Calculations!$B$22,Calculations!$B$21)),1),0)</f>
        <v>299.42892868480482</v>
      </c>
      <c r="R308" s="12">
        <f>IF(OR(A308&lt;=360,$E308&lt;70),IF(AND(Career!$F$15="Yes",$E308=62,$E307=61),Q308,R307*IF($B308="January",(1+IF(C308&gt;Personal!$L$18+1,Calculations!$C$22,Calculations!$C$21)),1)),0)</f>
        <v>299.42892868480482</v>
      </c>
      <c r="S308" s="12">
        <f>R308*(1-'Retiree Assumptions'!$F$8)</f>
        <v>233.55456437414776</v>
      </c>
      <c r="T308" s="12">
        <f>S308/(Calculations!$C$27^($A308-1+Calculations!$B$6/30))</f>
        <v>107.24279291200894</v>
      </c>
      <c r="U308" s="23">
        <f t="shared" si="334"/>
        <v>97.0836831894227</v>
      </c>
      <c r="W308">
        <f t="shared" si="374"/>
        <v>8</v>
      </c>
      <c r="X308">
        <f t="shared" si="349"/>
        <v>2050</v>
      </c>
      <c r="Y308">
        <f t="shared" si="350"/>
        <v>67</v>
      </c>
      <c r="Z308">
        <f t="shared" si="337"/>
        <v>65</v>
      </c>
      <c r="AA308" s="12">
        <f>S308*12*Subsidy!$I$15/Subsidy!$I$14</f>
        <v>2242.1238179918187</v>
      </c>
      <c r="AB308" s="12">
        <f>SUM(S$5:S308)*Subsidy!$I$15/Subsidy!$I$14</f>
        <v>42149.970977169432</v>
      </c>
      <c r="AC308" s="12">
        <f>N308*Subsidy!$E$15/Subsidy!$E$14</f>
        <v>1783.6750951808681</v>
      </c>
      <c r="AD308" s="12">
        <f t="shared" si="338"/>
        <v>21404.101142170417</v>
      </c>
      <c r="AE308" s="12">
        <f>$AP308*AC308/(Calculations!$D$27^(A308-1+Calculations!$B$6/30))</f>
        <v>705.88570384706657</v>
      </c>
      <c r="AF308" s="12">
        <f>IF(AE308=0,0,SUM(AE308:AE$903)*AC308/AE308)</f>
        <v>443931.28898057877</v>
      </c>
      <c r="AH308" s="164">
        <f>VLOOKUP(E308,Rates2,5)*VLOOKUP(E308,Mort_Imp_Retirees,C308-'Mort Imp Cume'!$C$4+2)</f>
        <v>6.2886364020877977E-4</v>
      </c>
      <c r="AI308" s="16">
        <f t="shared" si="339"/>
        <v>0.99937113635979125</v>
      </c>
      <c r="AJ308" s="164">
        <f>VLOOKUP(F308,Rates2,6)*VLOOKUP(F308,Mort_Imp_Survivors,C308-'Mort Imp Cume'!$C$4+2)</f>
        <v>1.9979505037229239E-4</v>
      </c>
      <c r="AK308" s="16">
        <f t="shared" si="340"/>
        <v>0.99980020494962774</v>
      </c>
      <c r="AL308" s="164">
        <f>VLOOKUP(F308,Rates2,7)*VLOOKUP(F308,Mort_Imp_Survivors,C308-'Mort Imp Cume'!$C$4+2)</f>
        <v>3.0847637498302263E-4</v>
      </c>
      <c r="AM308" s="16">
        <f t="shared" si="341"/>
        <v>0.99969152362501701</v>
      </c>
      <c r="AN308" s="108">
        <f>PRODUCT(AI$4:AI307)</f>
        <v>0.93257085639650361</v>
      </c>
      <c r="AO308" s="16">
        <f>PRODUCT(AK$4:AK307)</f>
        <v>0.97072516716203372</v>
      </c>
      <c r="AP308" s="16">
        <f>PRODUCT(AM$4:AM307)</f>
        <v>0.95067770424097287</v>
      </c>
      <c r="AQ308" s="16">
        <f t="shared" si="342"/>
        <v>0.90527000046593686</v>
      </c>
      <c r="AR308" s="16">
        <f t="shared" si="343"/>
        <v>2.7300855930566699E-2</v>
      </c>
      <c r="AS308" s="16">
        <f t="shared" si="344"/>
        <v>5.691776462632979E-4</v>
      </c>
      <c r="AT308" s="16">
        <f t="shared" si="345"/>
        <v>6.5025745923196099E-2</v>
      </c>
      <c r="AU308" s="16">
        <f t="shared" si="346"/>
        <v>2.4033976803003454E-3</v>
      </c>
      <c r="AV308" s="16">
        <f t="shared" si="347"/>
        <v>5.8645990350612452E-4</v>
      </c>
      <c r="AW308" s="30">
        <f>(SUMPRODUCT(AV$5:AV307,A$5:A307)+SUM(AV$5:AV307)*(Calculations!$B$6/30-0.5)+AV$4*Calculations!$B$6/30/2)/SUM(AV$4:AV307)</f>
        <v>199.09322542656324</v>
      </c>
      <c r="AX308" s="16"/>
      <c r="AY308" s="12"/>
      <c r="AZ308" s="12"/>
    </row>
    <row r="309" spans="1:52" x14ac:dyDescent="0.25">
      <c r="A309">
        <f t="shared" si="335"/>
        <v>305</v>
      </c>
      <c r="B309" t="str">
        <f t="shared" si="359"/>
        <v>June</v>
      </c>
      <c r="C309">
        <f t="shared" si="330"/>
        <v>2050</v>
      </c>
      <c r="D309">
        <f t="shared" si="361"/>
        <v>205006</v>
      </c>
      <c r="E309">
        <f t="shared" ref="E309:F309" si="399">E297+1</f>
        <v>67</v>
      </c>
      <c r="F309">
        <f t="shared" si="399"/>
        <v>65</v>
      </c>
      <c r="G309" s="12">
        <f>G308*IF($B309="January",1+IF(C309&gt;Personal!$L$18+1,Calculations!$B$22,Calculations!$B$21),1)</f>
        <v>4606.5989028431522</v>
      </c>
      <c r="H309" s="12">
        <f>IF(AND(Career!$F$15="Yes",$E309=62,$E308=61),G309,H308*IF($B309="January",(1+IF(C309&gt;Personal!$L$18+1,Calculations!$C$22,Calculations!$C$21)),1))</f>
        <v>4606.5989028431522</v>
      </c>
      <c r="I309" s="12">
        <f>H309*(1-'Retiree Assumptions'!$F$8)</f>
        <v>3593.1471442176589</v>
      </c>
      <c r="J309" s="12">
        <f>I309/(Calculations!$C$27^($A309-1+Calculations!$B$6/30))</f>
        <v>1645.6703722240532</v>
      </c>
      <c r="K309" s="23">
        <f t="shared" si="332"/>
        <v>1533.7391086836408</v>
      </c>
      <c r="L309" s="12">
        <f>L308*IF($B309="January",(1+IF(C309&gt;Personal!$L$18+1,Calculations!$B$22,Calculations!$B$21)),1)</f>
        <v>2533.6293965637328</v>
      </c>
      <c r="M309" s="12">
        <f>IF(AND(Career!$F$15="Yes",$E309=62,$E308=61),L309,M308*IF($B309="January",(1+IF(C309&gt;Personal!$L$18+1,Calculations!$C$22,Calculations!$C$21)),1))</f>
        <v>2533.6293965637328</v>
      </c>
      <c r="N309" s="12">
        <f>M309*(1-'Retiree Assumptions'!$F$10)</f>
        <v>2229.5938689760851</v>
      </c>
      <c r="O309" s="12">
        <f>N309/(Calculations!$C$27^$AW309)/(Calculations!$D$27^($A309-1-$AW309+Calculations!$B$6/30))</f>
        <v>987.147411081972</v>
      </c>
      <c r="P309" s="23">
        <f t="shared" si="333"/>
        <v>64.732057884206597</v>
      </c>
      <c r="Q309" s="12">
        <f>IF(OR(A309&lt;=360,$E309&lt;70),Q308*IF($B309="January",(1+IF(C309&gt;Personal!$L$18+1,Calculations!$B$22,Calculations!$B$21)),1),0)</f>
        <v>299.42892868480482</v>
      </c>
      <c r="R309" s="12">
        <f>IF(OR(A309&lt;=360,$E309&lt;70),IF(AND(Career!$F$15="Yes",$E309=62,$E308=61),Q309,R308*IF($B309="January",(1+IF(C309&gt;Personal!$L$18+1,Calculations!$C$22,Calculations!$C$21)),1)),0)</f>
        <v>299.42892868480482</v>
      </c>
      <c r="S309" s="12">
        <f>R309*(1-'Retiree Assumptions'!$F$8)</f>
        <v>233.55456437414776</v>
      </c>
      <c r="T309" s="12">
        <f>S309/(Calculations!$C$27^($A309-1+Calculations!$B$6/30))</f>
        <v>106.96857419456343</v>
      </c>
      <c r="U309" s="23">
        <f t="shared" si="334"/>
        <v>96.755209847814285</v>
      </c>
      <c r="W309">
        <f t="shared" si="374"/>
        <v>8</v>
      </c>
      <c r="X309">
        <f t="shared" si="349"/>
        <v>2050</v>
      </c>
      <c r="Y309">
        <f t="shared" si="350"/>
        <v>67</v>
      </c>
      <c r="Z309">
        <f t="shared" si="337"/>
        <v>65</v>
      </c>
      <c r="AA309" s="12">
        <f>S309*12*Subsidy!$I$15/Subsidy!$I$14</f>
        <v>2242.1238179918187</v>
      </c>
      <c r="AB309" s="12">
        <f>SUM(S$5:S309)*Subsidy!$I$15/Subsidy!$I$14</f>
        <v>42336.814628668762</v>
      </c>
      <c r="AC309" s="12">
        <f>N309*Subsidy!$E$15/Subsidy!$E$14</f>
        <v>1783.6750951808681</v>
      </c>
      <c r="AD309" s="12">
        <f t="shared" si="338"/>
        <v>21404.101142170417</v>
      </c>
      <c r="AE309" s="12">
        <f>$AP309*AC309/(Calculations!$D$27^(A309-1+Calculations!$B$6/30))</f>
        <v>703.63652336649011</v>
      </c>
      <c r="AF309" s="12">
        <f>IF(AE309=0,0,SUM(AE309:AE$903)*AC309/AE309)</f>
        <v>443560.94271308085</v>
      </c>
      <c r="AH309" s="164">
        <f>VLOOKUP(E309,Rates2,5)*VLOOKUP(E309,Mort_Imp_Retirees,C309-'Mort Imp Cume'!$C$4+2)</f>
        <v>6.2886364020877977E-4</v>
      </c>
      <c r="AI309" s="16">
        <f t="shared" si="339"/>
        <v>0.99937113635979125</v>
      </c>
      <c r="AJ309" s="164">
        <f>VLOOKUP(F309,Rates2,6)*VLOOKUP(F309,Mort_Imp_Survivors,C309-'Mort Imp Cume'!$C$4+2)</f>
        <v>1.9979505037229239E-4</v>
      </c>
      <c r="AK309" s="16">
        <f t="shared" si="340"/>
        <v>0.99980020494962774</v>
      </c>
      <c r="AL309" s="164">
        <f>VLOOKUP(F309,Rates2,7)*VLOOKUP(F309,Mort_Imp_Survivors,C309-'Mort Imp Cume'!$C$4+2)</f>
        <v>3.0847637498302263E-4</v>
      </c>
      <c r="AM309" s="16">
        <f t="shared" si="341"/>
        <v>0.99969152362501701</v>
      </c>
      <c r="AN309" s="108">
        <f>PRODUCT(AI$4:AI308)</f>
        <v>0.93198439649299747</v>
      </c>
      <c r="AO309" s="16">
        <f>PRODUCT(AK$4:AK308)</f>
        <v>0.97053122107836298</v>
      </c>
      <c r="AP309" s="16">
        <f>PRODUCT(AM$4:AM308)</f>
        <v>0.95038444262899147</v>
      </c>
      <c r="AQ309" s="16">
        <f t="shared" si="342"/>
        <v>0.90451995435433008</v>
      </c>
      <c r="AR309" s="16">
        <f t="shared" si="343"/>
        <v>2.7464442138667441E-2</v>
      </c>
      <c r="AS309" s="16">
        <f t="shared" si="344"/>
        <v>5.6870606377390411E-4</v>
      </c>
      <c r="AT309" s="16">
        <f t="shared" si="345"/>
        <v>6.5574864663076438E-2</v>
      </c>
      <c r="AU309" s="16">
        <f t="shared" si="346"/>
        <v>2.440738843926038E-3</v>
      </c>
      <c r="AV309" s="16">
        <f t="shared" si="347"/>
        <v>5.8609110019636906E-4</v>
      </c>
      <c r="AW309" s="30">
        <f>(SUMPRODUCT(AV$5:AV308,A$5:A308)+SUM(AV$5:AV308)*(Calculations!$B$6/30-0.5)+AV$4*Calculations!$B$6/30/2)/SUM(AV$4:AV308)</f>
        <v>200.00208815302369</v>
      </c>
      <c r="AX309" s="16"/>
      <c r="AY309" s="12"/>
      <c r="AZ309" s="12"/>
    </row>
    <row r="310" spans="1:52" x14ac:dyDescent="0.25">
      <c r="A310">
        <f t="shared" si="335"/>
        <v>306</v>
      </c>
      <c r="B310" t="str">
        <f t="shared" si="359"/>
        <v>July</v>
      </c>
      <c r="C310">
        <f t="shared" si="330"/>
        <v>2050</v>
      </c>
      <c r="D310">
        <f t="shared" si="361"/>
        <v>205007</v>
      </c>
      <c r="E310">
        <f t="shared" ref="E310:F310" si="400">E298+1</f>
        <v>67</v>
      </c>
      <c r="F310">
        <f t="shared" si="400"/>
        <v>65</v>
      </c>
      <c r="G310" s="12">
        <f>G309*IF($B310="January",1+IF(C310&gt;Personal!$L$18+1,Calculations!$B$22,Calculations!$B$21),1)</f>
        <v>4606.5989028431522</v>
      </c>
      <c r="H310" s="12">
        <f>IF(AND(Career!$F$15="Yes",$E310=62,$E309=61),G310,H309*IF($B310="January",(1+IF(C310&gt;Personal!$L$18+1,Calculations!$C$22,Calculations!$C$21)),1))</f>
        <v>4606.5989028431522</v>
      </c>
      <c r="I310" s="12">
        <f>H310*(1-'Retiree Assumptions'!$F$8)</f>
        <v>3593.1471442176589</v>
      </c>
      <c r="J310" s="12">
        <f>I310/(Calculations!$C$27^($A310-1+Calculations!$B$6/30))</f>
        <v>1641.4624100239303</v>
      </c>
      <c r="K310" s="23">
        <f t="shared" si="332"/>
        <v>1528.855307062272</v>
      </c>
      <c r="L310" s="12">
        <f>L309*IF($B310="January",(1+IF(C310&gt;Personal!$L$18+1,Calculations!$B$22,Calculations!$B$21)),1)</f>
        <v>2533.6293965637328</v>
      </c>
      <c r="M310" s="12">
        <f>IF(AND(Career!$F$15="Yes",$E310=62,$E309=61),L310,M309*IF($B310="January",(1+IF(C310&gt;Personal!$L$18+1,Calculations!$C$22,Calculations!$C$21)),1))</f>
        <v>2533.6293965637328</v>
      </c>
      <c r="N310" s="12">
        <f>M310*(1-'Retiree Assumptions'!$F$10)</f>
        <v>2229.5938689760851</v>
      </c>
      <c r="O310" s="12">
        <f>N310/(Calculations!$C$27^$AW310)/(Calculations!$D$27^($A310-1-$AW310+Calculations!$B$6/30))</f>
        <v>984.59193574180154</v>
      </c>
      <c r="P310" s="23">
        <f t="shared" si="333"/>
        <v>65.104509721176015</v>
      </c>
      <c r="Q310" s="12">
        <f>IF(OR(A310&lt;=360,$E310&lt;70),Q309*IF($B310="January",(1+IF(C310&gt;Personal!$L$18+1,Calculations!$B$22,Calculations!$B$21)),1),0)</f>
        <v>299.42892868480482</v>
      </c>
      <c r="R310" s="12">
        <f>IF(OR(A310&lt;=360,$E310&lt;70),IF(AND(Career!$F$15="Yes",$E310=62,$E309=61),Q310,R309*IF($B310="January",(1+IF(C310&gt;Personal!$L$18+1,Calculations!$C$22,Calculations!$C$21)),1)),0)</f>
        <v>299.42892868480482</v>
      </c>
      <c r="S310" s="12">
        <f>R310*(1-'Retiree Assumptions'!$F$8)</f>
        <v>233.55456437414776</v>
      </c>
      <c r="T310" s="12">
        <f>S310/(Calculations!$C$27^($A310-1+Calculations!$B$6/30))</f>
        <v>106.69505665155545</v>
      </c>
      <c r="U310" s="23">
        <f t="shared" si="334"/>
        <v>96.427847864289959</v>
      </c>
      <c r="W310">
        <f t="shared" si="374"/>
        <v>8</v>
      </c>
      <c r="X310">
        <f t="shared" si="349"/>
        <v>2050</v>
      </c>
      <c r="Y310">
        <f t="shared" si="350"/>
        <v>67</v>
      </c>
      <c r="Z310">
        <f t="shared" si="337"/>
        <v>65</v>
      </c>
      <c r="AA310" s="12">
        <f>S310*12*Subsidy!$I$15/Subsidy!$I$14</f>
        <v>2242.1238179918187</v>
      </c>
      <c r="AB310" s="12">
        <f>SUM(S$5:S310)*Subsidy!$I$15/Subsidy!$I$14</f>
        <v>42523.658280168078</v>
      </c>
      <c r="AC310" s="12">
        <f>N310*Subsidy!$E$15/Subsidy!$E$14</f>
        <v>1783.6750951808681</v>
      </c>
      <c r="AD310" s="12">
        <f t="shared" si="338"/>
        <v>21404.101142170417</v>
      </c>
      <c r="AE310" s="12">
        <f>$AP310*AC310/(Calculations!$D$27^(A310-1+Calculations!$B$6/30))</f>
        <v>701.39450950340802</v>
      </c>
      <c r="AF310" s="12">
        <f>IF(AE310=0,0,SUM(AE310:AE$903)*AC310/AE310)</f>
        <v>443189.41263040539</v>
      </c>
      <c r="AH310" s="164">
        <f>VLOOKUP(E310,Rates2,5)*VLOOKUP(E310,Mort_Imp_Retirees,C310-'Mort Imp Cume'!$C$4+2)</f>
        <v>6.2886364020877977E-4</v>
      </c>
      <c r="AI310" s="16">
        <f t="shared" si="339"/>
        <v>0.99937113635979125</v>
      </c>
      <c r="AJ310" s="164">
        <f>VLOOKUP(F310,Rates2,6)*VLOOKUP(F310,Mort_Imp_Survivors,C310-'Mort Imp Cume'!$C$4+2)</f>
        <v>1.9979505037229239E-4</v>
      </c>
      <c r="AK310" s="16">
        <f t="shared" si="340"/>
        <v>0.99980020494962774</v>
      </c>
      <c r="AL310" s="164">
        <f>VLOOKUP(F310,Rates2,7)*VLOOKUP(F310,Mort_Imp_Survivors,C310-'Mort Imp Cume'!$C$4+2)</f>
        <v>3.0847637498302263E-4</v>
      </c>
      <c r="AM310" s="16">
        <f t="shared" si="341"/>
        <v>0.99969152362501701</v>
      </c>
      <c r="AN310" s="108">
        <f>PRODUCT(AI$4:AI309)</f>
        <v>0.93139830539280111</v>
      </c>
      <c r="AO310" s="16">
        <f>PRODUCT(AK$4:AK309)</f>
        <v>0.97033731374415977</v>
      </c>
      <c r="AP310" s="16">
        <f>PRODUCT(AM$4:AM309)</f>
        <v>0.95009127148128902</v>
      </c>
      <c r="AQ310" s="16">
        <f t="shared" si="342"/>
        <v>0.90377052968071314</v>
      </c>
      <c r="AR310" s="16">
        <f t="shared" si="343"/>
        <v>2.7627775712087924E-2</v>
      </c>
      <c r="AS310" s="16">
        <f t="shared" si="344"/>
        <v>5.682348720061868E-4</v>
      </c>
      <c r="AT310" s="16">
        <f t="shared" si="345"/>
        <v>6.6123342430309082E-2</v>
      </c>
      <c r="AU310" s="16">
        <f t="shared" si="346"/>
        <v>2.4783521768898531E-3</v>
      </c>
      <c r="AV310" s="16">
        <f t="shared" si="347"/>
        <v>5.8572252881360564E-4</v>
      </c>
      <c r="AW310" s="30">
        <f>(SUMPRODUCT(AV$5:AV309,A$5:A309)+SUM(AV$5:AV309)*(Calculations!$B$6/30-0.5)+AV$4*Calculations!$B$6/30/2)/SUM(AV$4:AV309)</f>
        <v>200.90339806346901</v>
      </c>
      <c r="AX310" s="16"/>
      <c r="AY310" s="12"/>
      <c r="AZ310" s="12"/>
    </row>
    <row r="311" spans="1:52" x14ac:dyDescent="0.25">
      <c r="A311">
        <f t="shared" si="335"/>
        <v>307</v>
      </c>
      <c r="B311" t="str">
        <f t="shared" si="359"/>
        <v>August</v>
      </c>
      <c r="C311">
        <f t="shared" si="330"/>
        <v>2050</v>
      </c>
      <c r="D311">
        <f t="shared" si="361"/>
        <v>205008</v>
      </c>
      <c r="E311">
        <f t="shared" ref="E311:F311" si="401">E299+1</f>
        <v>67</v>
      </c>
      <c r="F311">
        <f t="shared" si="401"/>
        <v>65</v>
      </c>
      <c r="G311" s="12">
        <f>G310*IF($B311="January",1+IF(C311&gt;Personal!$L$18+1,Calculations!$B$22,Calculations!$B$21),1)</f>
        <v>4606.5989028431522</v>
      </c>
      <c r="H311" s="12">
        <f>IF(AND(Career!$F$15="Yes",$E311=62,$E310=61),G311,H310*IF($B311="January",(1+IF(C311&gt;Personal!$L$18+1,Calculations!$C$22,Calculations!$C$21)),1))</f>
        <v>4606.5989028431522</v>
      </c>
      <c r="I311" s="12">
        <f>H311*(1-'Retiree Assumptions'!$F$8)</f>
        <v>3593.1471442176589</v>
      </c>
      <c r="J311" s="12">
        <f>I311/(Calculations!$C$27^($A311-1+Calculations!$B$6/30))</f>
        <v>1637.2652075398335</v>
      </c>
      <c r="K311" s="23">
        <f t="shared" si="332"/>
        <v>1523.987056663495</v>
      </c>
      <c r="L311" s="12">
        <f>L310*IF($B311="January",(1+IF(C311&gt;Personal!$L$18+1,Calculations!$B$22,Calculations!$B$21)),1)</f>
        <v>2533.6293965637328</v>
      </c>
      <c r="M311" s="12">
        <f>IF(AND(Career!$F$15="Yes",$E311=62,$E310=61),L311,M310*IF($B311="January",(1+IF(C311&gt;Personal!$L$18+1,Calculations!$C$22,Calculations!$C$21)),1))</f>
        <v>2533.6293965637328</v>
      </c>
      <c r="N311" s="12">
        <f>M311*(1-'Retiree Assumptions'!$F$10)</f>
        <v>2229.5938689760851</v>
      </c>
      <c r="O311" s="12">
        <f>N311/(Calculations!$C$27^$AW311)/(Calculations!$D$27^($A311-1-$AW311+Calculations!$B$6/30))</f>
        <v>982.0407450433928</v>
      </c>
      <c r="P311" s="23">
        <f t="shared" si="333"/>
        <v>65.473815096815031</v>
      </c>
      <c r="Q311" s="12">
        <f>IF(OR(A311&lt;=360,$E311&lt;70),Q310*IF($B311="January",(1+IF(C311&gt;Personal!$L$18+1,Calculations!$B$22,Calculations!$B$21)),1),0)</f>
        <v>299.42892868480482</v>
      </c>
      <c r="R311" s="12">
        <f>IF(OR(A311&lt;=360,$E311&lt;70),IF(AND(Career!$F$15="Yes",$E311=62,$E310=61),Q311,R310*IF($B311="January",(1+IF(C311&gt;Personal!$L$18+1,Calculations!$C$22,Calculations!$C$21)),1)),0)</f>
        <v>299.42892868480482</v>
      </c>
      <c r="S311" s="12">
        <f>R311*(1-'Retiree Assumptions'!$F$8)</f>
        <v>233.55456437414776</v>
      </c>
      <c r="T311" s="12">
        <f>S311/(Calculations!$C$27^($A311-1+Calculations!$B$6/30))</f>
        <v>106.42223849008914</v>
      </c>
      <c r="U311" s="23">
        <f t="shared" si="334"/>
        <v>96.101593478676136</v>
      </c>
      <c r="W311">
        <f t="shared" si="374"/>
        <v>8</v>
      </c>
      <c r="X311">
        <f t="shared" si="349"/>
        <v>2050</v>
      </c>
      <c r="Y311">
        <f t="shared" si="350"/>
        <v>67</v>
      </c>
      <c r="Z311">
        <f t="shared" si="337"/>
        <v>65</v>
      </c>
      <c r="AA311" s="12">
        <f>S311*12*Subsidy!$I$15/Subsidy!$I$14</f>
        <v>2242.1238179918187</v>
      </c>
      <c r="AB311" s="12">
        <f>SUM(S$5:S311)*Subsidy!$I$15/Subsidy!$I$14</f>
        <v>42710.501931667393</v>
      </c>
      <c r="AC311" s="12">
        <f>N311*Subsidy!$E$15/Subsidy!$E$14</f>
        <v>1783.6750951808681</v>
      </c>
      <c r="AD311" s="12">
        <f t="shared" si="338"/>
        <v>21404.101142170417</v>
      </c>
      <c r="AE311" s="12">
        <f>$AP311*AC311/(Calculations!$D$27^(A311-1+Calculations!$B$6/30))</f>
        <v>699.15963942265603</v>
      </c>
      <c r="AF311" s="12">
        <f>IF(AE311=0,0,SUM(AE311:AE$903)*AC311/AE311)</f>
        <v>442816.69494847622</v>
      </c>
      <c r="AH311" s="164">
        <f>VLOOKUP(E311,Rates2,5)*VLOOKUP(E311,Mort_Imp_Retirees,C311-'Mort Imp Cume'!$C$4+2)</f>
        <v>6.2886364020877977E-4</v>
      </c>
      <c r="AI311" s="16">
        <f t="shared" si="339"/>
        <v>0.99937113635979125</v>
      </c>
      <c r="AJ311" s="164">
        <f>VLOOKUP(F311,Rates2,6)*VLOOKUP(F311,Mort_Imp_Survivors,C311-'Mort Imp Cume'!$C$4+2)</f>
        <v>1.9979505037229239E-4</v>
      </c>
      <c r="AK311" s="16">
        <f t="shared" si="340"/>
        <v>0.99980020494962774</v>
      </c>
      <c r="AL311" s="164">
        <f>VLOOKUP(F311,Rates2,7)*VLOOKUP(F311,Mort_Imp_Survivors,C311-'Mort Imp Cume'!$C$4+2)</f>
        <v>3.0847637498302263E-4</v>
      </c>
      <c r="AM311" s="16">
        <f t="shared" si="341"/>
        <v>0.99969152362501701</v>
      </c>
      <c r="AN311" s="108">
        <f>PRODUCT(AI$4:AI310)</f>
        <v>0.93081258286398749</v>
      </c>
      <c r="AO311" s="16">
        <f>PRODUCT(AK$4:AK310)</f>
        <v>0.97014344515168216</v>
      </c>
      <c r="AP311" s="16">
        <f>PRODUCT(AM$4:AM310)</f>
        <v>0.94979819076995953</v>
      </c>
      <c r="AQ311" s="16">
        <f t="shared" si="342"/>
        <v>0.90302172593020447</v>
      </c>
      <c r="AR311" s="16">
        <f t="shared" si="343"/>
        <v>2.7790856933783036E-2</v>
      </c>
      <c r="AS311" s="16">
        <f t="shared" si="344"/>
        <v>5.6776407063642055E-4</v>
      </c>
      <c r="AT311" s="16">
        <f t="shared" si="345"/>
        <v>6.6671179813340614E-2</v>
      </c>
      <c r="AU311" s="16">
        <f t="shared" si="346"/>
        <v>2.5162373226718798E-3</v>
      </c>
      <c r="AV311" s="16">
        <f t="shared" si="347"/>
        <v>5.853541892119836E-4</v>
      </c>
      <c r="AW311" s="30">
        <f>(SUMPRODUCT(AV$5:AV310,A$5:A310)+SUM(AV$5:AV310)*(Calculations!$B$6/30-0.5)+AV$4*Calculations!$B$6/30/2)/SUM(AV$4:AV310)</f>
        <v>201.79735120235844</v>
      </c>
      <c r="AX311" s="16"/>
      <c r="AY311" s="12"/>
      <c r="AZ311" s="12"/>
    </row>
    <row r="312" spans="1:52" x14ac:dyDescent="0.25">
      <c r="A312">
        <f t="shared" si="335"/>
        <v>308</v>
      </c>
      <c r="B312" t="str">
        <f t="shared" si="359"/>
        <v>September</v>
      </c>
      <c r="C312">
        <f t="shared" si="330"/>
        <v>2050</v>
      </c>
      <c r="D312">
        <f t="shared" si="361"/>
        <v>205009</v>
      </c>
      <c r="E312">
        <f t="shared" ref="E312:F312" si="402">E300+1</f>
        <v>67</v>
      </c>
      <c r="F312">
        <f t="shared" si="402"/>
        <v>65</v>
      </c>
      <c r="G312" s="12">
        <f>G311*IF($B312="January",1+IF(C312&gt;Personal!$L$18+1,Calculations!$B$22,Calculations!$B$21),1)</f>
        <v>4606.5989028431522</v>
      </c>
      <c r="H312" s="12">
        <f>IF(AND(Career!$F$15="Yes",$E312=62,$E311=61),G312,H311*IF($B312="January",(1+IF(C312&gt;Personal!$L$18+1,Calculations!$C$22,Calculations!$C$21)),1))</f>
        <v>4606.5989028431522</v>
      </c>
      <c r="I312" s="12">
        <f>H312*(1-'Retiree Assumptions'!$F$8)</f>
        <v>3593.1471442176589</v>
      </c>
      <c r="J312" s="12">
        <f>I312/(Calculations!$C$27^($A312-1+Calculations!$B$6/30))</f>
        <v>1633.0787372592795</v>
      </c>
      <c r="K312" s="23">
        <f t="shared" si="332"/>
        <v>1519.1343079684016</v>
      </c>
      <c r="L312" s="12">
        <f>L311*IF($B312="January",(1+IF(C312&gt;Personal!$L$18+1,Calculations!$B$22,Calculations!$B$21)),1)</f>
        <v>2533.6293965637328</v>
      </c>
      <c r="M312" s="12">
        <f>IF(AND(Career!$F$15="Yes",$E312=62,$E311=61),L312,M311*IF($B312="January",(1+IF(C312&gt;Personal!$L$18+1,Calculations!$C$22,Calculations!$C$21)),1))</f>
        <v>2533.6293965637328</v>
      </c>
      <c r="N312" s="12">
        <f>M312*(1-'Retiree Assumptions'!$F$10)</f>
        <v>2229.5938689760851</v>
      </c>
      <c r="O312" s="12">
        <f>N312/(Calculations!$C$27^$AW312)/(Calculations!$D$27^($A312-1-$AW312+Calculations!$B$6/30))</f>
        <v>979.49389977547082</v>
      </c>
      <c r="P312" s="23">
        <f t="shared" si="333"/>
        <v>65.839990616215445</v>
      </c>
      <c r="Q312" s="12">
        <f>IF(OR(A312&lt;=360,$E312&lt;70),Q311*IF($B312="January",(1+IF(C312&gt;Personal!$L$18+1,Calculations!$B$22,Calculations!$B$21)),1),0)</f>
        <v>299.42892868480482</v>
      </c>
      <c r="R312" s="12">
        <f>IF(OR(A312&lt;=360,$E312&lt;70),IF(AND(Career!$F$15="Yes",$E312=62,$E311=61),Q312,R311*IF($B312="January",(1+IF(C312&gt;Personal!$L$18+1,Calculations!$C$22,Calculations!$C$21)),1)),0)</f>
        <v>299.42892868480482</v>
      </c>
      <c r="S312" s="12">
        <f>R312*(1-'Retiree Assumptions'!$F$8)</f>
        <v>233.55456437414776</v>
      </c>
      <c r="T312" s="12">
        <f>S312/(Calculations!$C$27^($A312-1+Calculations!$B$6/30))</f>
        <v>106.15011792185314</v>
      </c>
      <c r="U312" s="23">
        <f t="shared" si="334"/>
        <v>95.776442943521388</v>
      </c>
      <c r="W312">
        <f t="shared" si="374"/>
        <v>8</v>
      </c>
      <c r="X312">
        <f t="shared" si="349"/>
        <v>2050</v>
      </c>
      <c r="Y312">
        <f t="shared" si="350"/>
        <v>67</v>
      </c>
      <c r="Z312">
        <f t="shared" si="337"/>
        <v>65</v>
      </c>
      <c r="AA312" s="12">
        <f>S312*12*Subsidy!$I$15/Subsidy!$I$14</f>
        <v>2242.1238179918187</v>
      </c>
      <c r="AB312" s="12">
        <f>SUM(S$5:S312)*Subsidy!$I$15/Subsidy!$I$14</f>
        <v>42897.345583166716</v>
      </c>
      <c r="AC312" s="12">
        <f>N312*Subsidy!$E$15/Subsidy!$E$14</f>
        <v>1783.6750951808681</v>
      </c>
      <c r="AD312" s="12">
        <f t="shared" si="338"/>
        <v>21404.101142170417</v>
      </c>
      <c r="AE312" s="12">
        <f>$AP312*AC312/(Calculations!$D$27^(A312-1+Calculations!$B$6/30))</f>
        <v>696.93189036182935</v>
      </c>
      <c r="AF312" s="12">
        <f>IF(AE312=0,0,SUM(AE312:AE$903)*AC312/AE312)</f>
        <v>442442.78587112186</v>
      </c>
      <c r="AH312" s="164">
        <f>VLOOKUP(E312,Rates2,5)*VLOOKUP(E312,Mort_Imp_Retirees,C312-'Mort Imp Cume'!$C$4+2)</f>
        <v>6.2886364020877977E-4</v>
      </c>
      <c r="AI312" s="16">
        <f t="shared" si="339"/>
        <v>0.99937113635979125</v>
      </c>
      <c r="AJ312" s="164">
        <f>VLOOKUP(F312,Rates2,6)*VLOOKUP(F312,Mort_Imp_Survivors,C312-'Mort Imp Cume'!$C$4+2)</f>
        <v>1.9979505037229239E-4</v>
      </c>
      <c r="AK312" s="16">
        <f t="shared" si="340"/>
        <v>0.99980020494962774</v>
      </c>
      <c r="AL312" s="164">
        <f>VLOOKUP(F312,Rates2,7)*VLOOKUP(F312,Mort_Imp_Survivors,C312-'Mort Imp Cume'!$C$4+2)</f>
        <v>3.0847637498302263E-4</v>
      </c>
      <c r="AM312" s="16">
        <f t="shared" si="341"/>
        <v>0.99969152362501701</v>
      </c>
      <c r="AN312" s="108">
        <f>PRODUCT(AI$4:AI311)</f>
        <v>0.93022722867477559</v>
      </c>
      <c r="AO312" s="16">
        <f>PRODUCT(AK$4:AK311)</f>
        <v>0.96994961529318979</v>
      </c>
      <c r="AP312" s="16">
        <f>PRODUCT(AM$4:AM311)</f>
        <v>0.9495052004671054</v>
      </c>
      <c r="AQ312" s="16">
        <f t="shared" si="342"/>
        <v>0.90227354258834869</v>
      </c>
      <c r="AR312" s="16">
        <f t="shared" si="343"/>
        <v>2.7953686086426916E-2</v>
      </c>
      <c r="AS312" s="16">
        <f t="shared" si="344"/>
        <v>5.6729365934114772E-4</v>
      </c>
      <c r="AT312" s="16">
        <f t="shared" si="345"/>
        <v>6.7218377400112383E-2</v>
      </c>
      <c r="AU312" s="16">
        <f t="shared" si="346"/>
        <v>2.5543939251120168E-3</v>
      </c>
      <c r="AV312" s="16">
        <f t="shared" si="347"/>
        <v>5.8498608124574441E-4</v>
      </c>
      <c r="AW312" s="30">
        <f>(SUMPRODUCT(AV$5:AV311,A$5:A311)+SUM(AV$5:AV311)*(Calculations!$B$6/30-0.5)+AV$4*Calculations!$B$6/30/2)/SUM(AV$4:AV311)</f>
        <v>202.68413679377628</v>
      </c>
      <c r="AX312" s="16"/>
      <c r="AY312" s="12"/>
      <c r="AZ312" s="12"/>
    </row>
    <row r="313" spans="1:52" x14ac:dyDescent="0.25">
      <c r="A313">
        <f t="shared" si="335"/>
        <v>309</v>
      </c>
      <c r="B313" t="str">
        <f t="shared" si="359"/>
        <v>October</v>
      </c>
      <c r="C313">
        <f t="shared" si="330"/>
        <v>2050</v>
      </c>
      <c r="D313">
        <f t="shared" si="361"/>
        <v>205010</v>
      </c>
      <c r="E313">
        <f t="shared" ref="E313:F313" si="403">E301+1</f>
        <v>67</v>
      </c>
      <c r="F313">
        <f t="shared" si="403"/>
        <v>65</v>
      </c>
      <c r="G313" s="12">
        <f>G312*IF($B313="January",1+IF(C313&gt;Personal!$L$18+1,Calculations!$B$22,Calculations!$B$21),1)</f>
        <v>4606.5989028431522</v>
      </c>
      <c r="H313" s="12">
        <f>IF(AND(Career!$F$15="Yes",$E313=62,$E312=61),G313,H312*IF($B313="January",(1+IF(C313&gt;Personal!$L$18+1,Calculations!$C$22,Calculations!$C$21)),1))</f>
        <v>4606.5989028431522</v>
      </c>
      <c r="I313" s="12">
        <f>H313*(1-'Retiree Assumptions'!$F$8)</f>
        <v>3593.1471442176589</v>
      </c>
      <c r="J313" s="12">
        <f>I313/(Calculations!$C$27^($A313-1+Calculations!$B$6/30))</f>
        <v>1628.902971740134</v>
      </c>
      <c r="K313" s="23">
        <f t="shared" si="332"/>
        <v>1514.2970116157635</v>
      </c>
      <c r="L313" s="12">
        <f>L312*IF($B313="January",(1+IF(C313&gt;Personal!$L$18+1,Calculations!$B$22,Calculations!$B$21)),1)</f>
        <v>2533.6293965637328</v>
      </c>
      <c r="M313" s="12">
        <f>IF(AND(Career!$F$15="Yes",$E313=62,$E312=61),L313,M312*IF($B313="January",(1+IF(C313&gt;Personal!$L$18+1,Calculations!$C$22,Calculations!$C$21)),1))</f>
        <v>2533.6293965637328</v>
      </c>
      <c r="N313" s="12">
        <f>M313*(1-'Retiree Assumptions'!$F$10)</f>
        <v>2229.5938689760851</v>
      </c>
      <c r="O313" s="12">
        <f>N313/(Calculations!$C$27^$AW313)/(Calculations!$D$27^($A313-1-$AW313+Calculations!$B$6/30))</f>
        <v>976.95145801583499</v>
      </c>
      <c r="P313" s="23">
        <f t="shared" si="333"/>
        <v>66.203052810726021</v>
      </c>
      <c r="Q313" s="12">
        <f>IF(OR(A313&lt;=360,$E313&lt;70),Q312*IF($B313="January",(1+IF(C313&gt;Personal!$L$18+1,Calculations!$B$22,Calculations!$B$21)),1),0)</f>
        <v>299.42892868480482</v>
      </c>
      <c r="R313" s="12">
        <f>IF(OR(A313&lt;=360,$E313&lt;70),IF(AND(Career!$F$15="Yes",$E313=62,$E312=61),Q313,R312*IF($B313="January",(1+IF(C313&gt;Personal!$L$18+1,Calculations!$C$22,Calculations!$C$21)),1)),0)</f>
        <v>299.42892868480482</v>
      </c>
      <c r="S313" s="12">
        <f>R313*(1-'Retiree Assumptions'!$F$8)</f>
        <v>233.55456437414776</v>
      </c>
      <c r="T313" s="12">
        <f>S313/(Calculations!$C$27^($A313-1+Calculations!$B$6/30))</f>
        <v>105.87869316310868</v>
      </c>
      <c r="U313" s="23">
        <f t="shared" si="334"/>
        <v>95.452392524053394</v>
      </c>
      <c r="W313">
        <f t="shared" si="374"/>
        <v>8</v>
      </c>
      <c r="X313">
        <f t="shared" si="349"/>
        <v>2050</v>
      </c>
      <c r="Y313">
        <f t="shared" si="350"/>
        <v>67</v>
      </c>
      <c r="Z313">
        <f t="shared" si="337"/>
        <v>65</v>
      </c>
      <c r="AA313" s="12">
        <f>S313*12*Subsidy!$I$15/Subsidy!$I$14</f>
        <v>2242.1238179918187</v>
      </c>
      <c r="AB313" s="12">
        <f>SUM(S$5:S313)*Subsidy!$I$15/Subsidy!$I$14</f>
        <v>43084.189234666039</v>
      </c>
      <c r="AC313" s="12">
        <f>N313*Subsidy!$E$15/Subsidy!$E$14</f>
        <v>1783.6750951808681</v>
      </c>
      <c r="AD313" s="12">
        <f t="shared" si="338"/>
        <v>21404.101142170417</v>
      </c>
      <c r="AE313" s="12">
        <f>$AP313*AC313/(Calculations!$D$27^(A313-1+Calculations!$B$6/30))</f>
        <v>694.71123963105242</v>
      </c>
      <c r="AF313" s="12">
        <f>IF(AE313=0,0,SUM(AE313:AE$903)*AC313/AE313)</f>
        <v>442067.68159003597</v>
      </c>
      <c r="AH313" s="164">
        <f>VLOOKUP(E313,Rates2,5)*VLOOKUP(E313,Mort_Imp_Retirees,C313-'Mort Imp Cume'!$C$4+2)</f>
        <v>6.2886364020877977E-4</v>
      </c>
      <c r="AI313" s="16">
        <f t="shared" si="339"/>
        <v>0.99937113635979125</v>
      </c>
      <c r="AJ313" s="164">
        <f>VLOOKUP(F313,Rates2,6)*VLOOKUP(F313,Mort_Imp_Survivors,C313-'Mort Imp Cume'!$C$4+2)</f>
        <v>1.9979505037229239E-4</v>
      </c>
      <c r="AK313" s="16">
        <f t="shared" si="340"/>
        <v>0.99980020494962774</v>
      </c>
      <c r="AL313" s="164">
        <f>VLOOKUP(F313,Rates2,7)*VLOOKUP(F313,Mort_Imp_Survivors,C313-'Mort Imp Cume'!$C$4+2)</f>
        <v>3.0847637498302263E-4</v>
      </c>
      <c r="AM313" s="16">
        <f t="shared" si="341"/>
        <v>0.99969152362501701</v>
      </c>
      <c r="AN313" s="108">
        <f>PRODUCT(AI$4:AI312)</f>
        <v>0.9296422425935299</v>
      </c>
      <c r="AO313" s="16">
        <f>PRODUCT(AK$4:AK312)</f>
        <v>0.96975582416094375</v>
      </c>
      <c r="AP313" s="16">
        <f>PRODUCT(AM$4:AM312)</f>
        <v>0.94921230054483785</v>
      </c>
      <c r="AQ313" s="16">
        <f t="shared" si="342"/>
        <v>0.90152597914111654</v>
      </c>
      <c r="AR313" s="16">
        <f t="shared" si="343"/>
        <v>2.8116263452413311E-2</v>
      </c>
      <c r="AS313" s="16">
        <f t="shared" si="344"/>
        <v>5.668236377971784E-4</v>
      </c>
      <c r="AT313" s="16">
        <f t="shared" si="345"/>
        <v>6.7764935778060906E-2</v>
      </c>
      <c r="AU313" s="16">
        <f t="shared" si="346"/>
        <v>2.5928216284092503E-3</v>
      </c>
      <c r="AV313" s="16">
        <f t="shared" si="347"/>
        <v>5.8461820476922075E-4</v>
      </c>
      <c r="AW313" s="30">
        <f>(SUMPRODUCT(AV$5:AV312,A$5:A312)+SUM(AV$5:AV312)*(Calculations!$B$6/30-0.5)+AV$4*Calculations!$B$6/30/2)/SUM(AV$4:AV312)</f>
        <v>203.56393753547746</v>
      </c>
      <c r="AX313" s="16"/>
      <c r="AY313" s="12"/>
      <c r="AZ313" s="12"/>
    </row>
    <row r="314" spans="1:52" x14ac:dyDescent="0.25">
      <c r="A314">
        <f t="shared" si="335"/>
        <v>310</v>
      </c>
      <c r="B314" t="str">
        <f t="shared" si="359"/>
        <v>November</v>
      </c>
      <c r="C314">
        <f t="shared" si="330"/>
        <v>2050</v>
      </c>
      <c r="D314">
        <f t="shared" si="361"/>
        <v>205011</v>
      </c>
      <c r="E314">
        <f t="shared" ref="E314:F314" si="404">E302+1</f>
        <v>67</v>
      </c>
      <c r="F314">
        <f t="shared" si="404"/>
        <v>65</v>
      </c>
      <c r="G314" s="12">
        <f>G313*IF($B314="January",1+IF(C314&gt;Personal!$L$18+1,Calculations!$B$22,Calculations!$B$21),1)</f>
        <v>4606.5989028431522</v>
      </c>
      <c r="H314" s="12">
        <f>IF(AND(Career!$F$15="Yes",$E314=62,$E313=61),G314,H313*IF($B314="January",(1+IF(C314&gt;Personal!$L$18+1,Calculations!$C$22,Calculations!$C$21)),1))</f>
        <v>4606.5989028431522</v>
      </c>
      <c r="I314" s="12">
        <f>H314*(1-'Retiree Assumptions'!$F$8)</f>
        <v>3593.1471442176589</v>
      </c>
      <c r="J314" s="12">
        <f>I314/(Calculations!$C$27^($A314-1+Calculations!$B$6/30))</f>
        <v>1624.7378836104335</v>
      </c>
      <c r="K314" s="23">
        <f t="shared" si="332"/>
        <v>1509.4751184015322</v>
      </c>
      <c r="L314" s="12">
        <f>L313*IF($B314="January",(1+IF(C314&gt;Personal!$L$18+1,Calculations!$B$22,Calculations!$B$21)),1)</f>
        <v>2533.6293965637328</v>
      </c>
      <c r="M314" s="12">
        <f>IF(AND(Career!$F$15="Yes",$E314=62,$E313=61),L314,M313*IF($B314="January",(1+IF(C314&gt;Personal!$L$18+1,Calculations!$C$22,Calculations!$C$21)),1))</f>
        <v>2533.6293965637328</v>
      </c>
      <c r="N314" s="12">
        <f>M314*(1-'Retiree Assumptions'!$F$10)</f>
        <v>2229.5938689760851</v>
      </c>
      <c r="O314" s="12">
        <f>N314/(Calculations!$C$27^$AW314)/(Calculations!$D$27^($A314-1-$AW314+Calculations!$B$6/30))</f>
        <v>974.41347524852222</v>
      </c>
      <c r="P314" s="23">
        <f t="shared" si="333"/>
        <v>66.563018138199979</v>
      </c>
      <c r="Q314" s="12">
        <f>IF(OR(A314&lt;=360,$E314&lt;70),Q313*IF($B314="January",(1+IF(C314&gt;Personal!$L$18+1,Calculations!$B$22,Calculations!$B$21)),1),0)</f>
        <v>299.42892868480482</v>
      </c>
      <c r="R314" s="12">
        <f>IF(OR(A314&lt;=360,$E314&lt;70),IF(AND(Career!$F$15="Yes",$E314=62,$E313=61),Q314,R313*IF($B314="January",(1+IF(C314&gt;Personal!$L$18+1,Calculations!$C$22,Calculations!$C$21)),1)),0)</f>
        <v>299.42892868480482</v>
      </c>
      <c r="S314" s="12">
        <f>R314*(1-'Retiree Assumptions'!$F$8)</f>
        <v>233.55456437414776</v>
      </c>
      <c r="T314" s="12">
        <f>S314/(Calculations!$C$27^($A314-1+Calculations!$B$6/30))</f>
        <v>105.60796243467816</v>
      </c>
      <c r="U314" s="23">
        <f t="shared" si="334"/>
        <v>95.12943849813621</v>
      </c>
      <c r="W314">
        <f t="shared" si="374"/>
        <v>8</v>
      </c>
      <c r="X314">
        <f t="shared" si="349"/>
        <v>2050</v>
      </c>
      <c r="Y314">
        <f t="shared" si="350"/>
        <v>67</v>
      </c>
      <c r="Z314">
        <f t="shared" si="337"/>
        <v>65</v>
      </c>
      <c r="AA314" s="12">
        <f>S314*12*Subsidy!$I$15/Subsidy!$I$14</f>
        <v>2242.1238179918187</v>
      </c>
      <c r="AB314" s="12">
        <f>SUM(S$5:S314)*Subsidy!$I$15/Subsidy!$I$14</f>
        <v>43271.032886165354</v>
      </c>
      <c r="AC314" s="12">
        <f>N314*Subsidy!$E$15/Subsidy!$E$14</f>
        <v>1783.6750951808681</v>
      </c>
      <c r="AD314" s="12">
        <f t="shared" si="338"/>
        <v>21404.101142170417</v>
      </c>
      <c r="AE314" s="12">
        <f>$AP314*AC314/(Calculations!$D$27^(A314-1+Calculations!$B$6/30))</f>
        <v>692.49766461274658</v>
      </c>
      <c r="AF314" s="12">
        <f>IF(AE314=0,0,SUM(AE314:AE$903)*AC314/AE314)</f>
        <v>441691.37828473939</v>
      </c>
      <c r="AH314" s="164">
        <f>VLOOKUP(E314,Rates2,5)*VLOOKUP(E314,Mort_Imp_Retirees,C314-'Mort Imp Cume'!$C$4+2)</f>
        <v>6.2886364020877977E-4</v>
      </c>
      <c r="AI314" s="16">
        <f t="shared" si="339"/>
        <v>0.99937113635979125</v>
      </c>
      <c r="AJ314" s="164">
        <f>VLOOKUP(F314,Rates2,6)*VLOOKUP(F314,Mort_Imp_Survivors,C314-'Mort Imp Cume'!$C$4+2)</f>
        <v>1.9979505037229239E-4</v>
      </c>
      <c r="AK314" s="16">
        <f t="shared" si="340"/>
        <v>0.99980020494962774</v>
      </c>
      <c r="AL314" s="164">
        <f>VLOOKUP(F314,Rates2,7)*VLOOKUP(F314,Mort_Imp_Survivors,C314-'Mort Imp Cume'!$C$4+2)</f>
        <v>3.0847637498302263E-4</v>
      </c>
      <c r="AM314" s="16">
        <f t="shared" si="341"/>
        <v>0.99969152362501701</v>
      </c>
      <c r="AN314" s="108">
        <f>PRODUCT(AI$4:AI313)</f>
        <v>0.92905762438876072</v>
      </c>
      <c r="AO314" s="16">
        <f>PRODUCT(AK$4:AK313)</f>
        <v>0.96956207174720677</v>
      </c>
      <c r="AP314" s="16">
        <f>PRODUCT(AM$4:AM313)</f>
        <v>0.9489194909752765</v>
      </c>
      <c r="AQ314" s="16">
        <f t="shared" si="342"/>
        <v>0.90077903507490509</v>
      </c>
      <c r="AR314" s="16">
        <f t="shared" si="343"/>
        <v>2.8278589313855625E-2</v>
      </c>
      <c r="AS314" s="16">
        <f t="shared" si="344"/>
        <v>5.6635400568159108E-4</v>
      </c>
      <c r="AT314" s="16">
        <f t="shared" si="345"/>
        <v>6.8310855534118323E-2</v>
      </c>
      <c r="AU314" s="16">
        <f t="shared" si="346"/>
        <v>2.6315200771209607E-3</v>
      </c>
      <c r="AV314" s="16">
        <f t="shared" si="347"/>
        <v>5.8425055963683733E-4</v>
      </c>
      <c r="AW314" s="30">
        <f>(SUMPRODUCT(AV$5:AV313,A$5:A313)+SUM(AV$5:AV313)*(Calculations!$B$6/30-0.5)+AV$4*Calculations!$B$6/30/2)/SUM(AV$4:AV313)</f>
        <v>204.43692987785002</v>
      </c>
      <c r="AX314" s="16"/>
      <c r="AY314" s="12"/>
      <c r="AZ314" s="12"/>
    </row>
    <row r="315" spans="1:52" x14ac:dyDescent="0.25">
      <c r="A315">
        <f t="shared" si="335"/>
        <v>311</v>
      </c>
      <c r="B315" t="str">
        <f t="shared" si="359"/>
        <v>December</v>
      </c>
      <c r="C315">
        <f t="shared" si="330"/>
        <v>2050</v>
      </c>
      <c r="D315">
        <f t="shared" si="361"/>
        <v>205012</v>
      </c>
      <c r="E315">
        <f t="shared" ref="E315:F315" si="405">E303+1</f>
        <v>67</v>
      </c>
      <c r="F315">
        <f t="shared" si="405"/>
        <v>65</v>
      </c>
      <c r="G315" s="12">
        <f>G314*IF($B315="January",1+IF(C315&gt;Personal!$L$18+1,Calculations!$B$22,Calculations!$B$21),1)</f>
        <v>4606.5989028431522</v>
      </c>
      <c r="H315" s="12">
        <f>IF(AND(Career!$F$15="Yes",$E315=62,$E314=61),G315,H314*IF($B315="January",(1+IF(C315&gt;Personal!$L$18+1,Calculations!$C$22,Calculations!$C$21)),1))</f>
        <v>4606.5989028431522</v>
      </c>
      <c r="I315" s="12">
        <f>H315*(1-'Retiree Assumptions'!$F$8)</f>
        <v>3593.1471442176589</v>
      </c>
      <c r="J315" s="12">
        <f>I315/(Calculations!$C$27^($A315-1+Calculations!$B$6/30))</f>
        <v>1620.5834455682027</v>
      </c>
      <c r="K315" s="23">
        <f t="shared" si="332"/>
        <v>1504.6685792783355</v>
      </c>
      <c r="L315" s="12">
        <f>L314*IF($B315="January",(1+IF(C315&gt;Personal!$L$18+1,Calculations!$B$22,Calculations!$B$21)),1)</f>
        <v>2533.6293965637328</v>
      </c>
      <c r="M315" s="12">
        <f>IF(AND(Career!$F$15="Yes",$E315=62,$E314=61),L315,M314*IF($B315="January",(1+IF(C315&gt;Personal!$L$18+1,Calculations!$C$22,Calculations!$C$21)),1))</f>
        <v>2533.6293965637328</v>
      </c>
      <c r="N315" s="12">
        <f>M315*(1-'Retiree Assumptions'!$F$10)</f>
        <v>2229.5938689760851</v>
      </c>
      <c r="O315" s="12">
        <f>N315/(Calculations!$C$27^$AW315)/(Calculations!$D$27^($A315-1-$AW315+Calculations!$B$6/30))</f>
        <v>971.88000447504965</v>
      </c>
      <c r="P315" s="23">
        <f t="shared" si="333"/>
        <v>66.919902983244867</v>
      </c>
      <c r="Q315" s="12">
        <f>IF(OR(A315&lt;=360,$E315&lt;70),Q314*IF($B315="January",(1+IF(C315&gt;Personal!$L$18+1,Calculations!$B$22,Calculations!$B$21)),1),0)</f>
        <v>299.42892868480482</v>
      </c>
      <c r="R315" s="12">
        <f>IF(OR(A315&lt;=360,$E315&lt;70),IF(AND(Career!$F$15="Yes",$E315=62,$E314=61),Q315,R314*IF($B315="January",(1+IF(C315&gt;Personal!$L$18+1,Calculations!$C$22,Calculations!$C$21)),1)),0)</f>
        <v>299.42892868480482</v>
      </c>
      <c r="S315" s="12">
        <f>R315*(1-'Retiree Assumptions'!$F$8)</f>
        <v>233.55456437414776</v>
      </c>
      <c r="T315" s="12">
        <f>S315/(Calculations!$C$27^($A315-1+Calculations!$B$6/30))</f>
        <v>105.33792396193314</v>
      </c>
      <c r="U315" s="23">
        <f t="shared" si="334"/>
        <v>94.807577156227239</v>
      </c>
      <c r="W315">
        <f t="shared" si="374"/>
        <v>8</v>
      </c>
      <c r="X315">
        <f t="shared" si="349"/>
        <v>2050</v>
      </c>
      <c r="Y315">
        <f t="shared" si="350"/>
        <v>67</v>
      </c>
      <c r="Z315">
        <f t="shared" si="337"/>
        <v>65</v>
      </c>
      <c r="AA315" s="12">
        <f>S315*12*Subsidy!$I$15/Subsidy!$I$14</f>
        <v>2242.1238179918187</v>
      </c>
      <c r="AB315" s="12">
        <f>SUM(S$5:S315)*Subsidy!$I$15/Subsidy!$I$14</f>
        <v>43457.876537664677</v>
      </c>
      <c r="AC315" s="12">
        <f>N315*Subsidy!$E$15/Subsidy!$E$14</f>
        <v>1783.6750951808681</v>
      </c>
      <c r="AD315" s="12">
        <f t="shared" si="338"/>
        <v>21404.101142170417</v>
      </c>
      <c r="AE315" s="12">
        <f>$AP315*AC315/(Calculations!$D$27^(A315-1+Calculations!$B$6/30))</f>
        <v>690.29114276140012</v>
      </c>
      <c r="AF315" s="12">
        <f>IF(AE315=0,0,SUM(AE315:AE$903)*AC315/AE315)</f>
        <v>441313.87212254002</v>
      </c>
      <c r="AH315" s="164">
        <f>VLOOKUP(E315,Rates2,5)*VLOOKUP(E315,Mort_Imp_Retirees,C315-'Mort Imp Cume'!$C$4+2)</f>
        <v>6.2886364020877977E-4</v>
      </c>
      <c r="AI315" s="16">
        <f t="shared" si="339"/>
        <v>0.99937113635979125</v>
      </c>
      <c r="AJ315" s="164">
        <f>VLOOKUP(F315,Rates2,6)*VLOOKUP(F315,Mort_Imp_Survivors,C315-'Mort Imp Cume'!$C$4+2)</f>
        <v>1.9979505037229239E-4</v>
      </c>
      <c r="AK315" s="16">
        <f t="shared" si="340"/>
        <v>0.99980020494962774</v>
      </c>
      <c r="AL315" s="164">
        <f>VLOOKUP(F315,Rates2,7)*VLOOKUP(F315,Mort_Imp_Survivors,C315-'Mort Imp Cume'!$C$4+2)</f>
        <v>3.0847637498302263E-4</v>
      </c>
      <c r="AM315" s="16">
        <f t="shared" si="341"/>
        <v>0.99969152362501701</v>
      </c>
      <c r="AN315" s="108">
        <f>PRODUCT(AI$4:AI314)</f>
        <v>0.92847337382912387</v>
      </c>
      <c r="AO315" s="16">
        <f>PRODUCT(AK$4:AK314)</f>
        <v>0.96936835804424304</v>
      </c>
      <c r="AP315" s="16">
        <f>PRODUCT(AM$4:AM314)</f>
        <v>0.94862677173054977</v>
      </c>
      <c r="AQ315" s="16">
        <f t="shared" si="342"/>
        <v>0.9000327098765365</v>
      </c>
      <c r="AR315" s="16">
        <f t="shared" si="343"/>
        <v>2.8440663952587406E-2</v>
      </c>
      <c r="AS315" s="16">
        <f t="shared" si="344"/>
        <v>5.6588476267173122E-4</v>
      </c>
      <c r="AT315" s="16">
        <f t="shared" si="345"/>
        <v>6.8856137254712763E-2</v>
      </c>
      <c r="AU315" s="16">
        <f t="shared" si="346"/>
        <v>2.6704889161633383E-3</v>
      </c>
      <c r="AV315" s="16">
        <f t="shared" si="347"/>
        <v>5.8388314570311005E-4</v>
      </c>
      <c r="AW315" s="30">
        <f>(SUMPRODUCT(AV$5:AV314,A$5:A314)+SUM(AV$5:AV314)*(Calculations!$B$6/30-0.5)+AV$4*Calculations!$B$6/30/2)/SUM(AV$4:AV314)</f>
        <v>205.30328428869038</v>
      </c>
      <c r="AX315" s="16"/>
      <c r="AY315" s="12"/>
      <c r="AZ315" s="12"/>
    </row>
    <row r="316" spans="1:52" x14ac:dyDescent="0.25">
      <c r="A316">
        <f t="shared" si="335"/>
        <v>312</v>
      </c>
      <c r="B316" t="str">
        <f t="shared" si="359"/>
        <v>January</v>
      </c>
      <c r="C316">
        <f t="shared" si="330"/>
        <v>2051</v>
      </c>
      <c r="D316">
        <f t="shared" si="361"/>
        <v>205101</v>
      </c>
      <c r="E316">
        <f t="shared" ref="E316:F316" si="406">E304+1</f>
        <v>68</v>
      </c>
      <c r="F316">
        <f t="shared" si="406"/>
        <v>66</v>
      </c>
      <c r="G316" s="12">
        <f>G315*IF($B316="January",1+IF(C316&gt;Personal!$L$18+1,Calculations!$B$22,Calculations!$B$21),1)</f>
        <v>4721.7638754142308</v>
      </c>
      <c r="H316" s="12">
        <f>IF(AND(Career!$F$15="Yes",$E316=62,$E315=61),G316,H315*IF($B316="January",(1+IF(C316&gt;Personal!$L$18+1,Calculations!$C$22,Calculations!$C$21)),1))</f>
        <v>4721.7638754142308</v>
      </c>
      <c r="I316" s="12">
        <f>H316*(1-'Retiree Assumptions'!$F$8)</f>
        <v>3682.9758228231003</v>
      </c>
      <c r="J316" s="12">
        <f>I316/(Calculations!$C$27^($A316-1+Calculations!$B$6/30))</f>
        <v>1656.8506211408085</v>
      </c>
      <c r="K316" s="23">
        <f t="shared" si="332"/>
        <v>1537.374278988854</v>
      </c>
      <c r="L316" s="12">
        <f>L315*IF($B316="January",(1+IF(C316&gt;Personal!$L$18+1,Calculations!$B$22,Calculations!$B$21)),1)</f>
        <v>2596.9701314778258</v>
      </c>
      <c r="M316" s="12">
        <f>IF(AND(Career!$F$15="Yes",$E316=62,$E315=61),L316,M315*IF($B316="January",(1+IF(C316&gt;Personal!$L$18+1,Calculations!$C$22,Calculations!$C$21)),1))</f>
        <v>2596.9701314778258</v>
      </c>
      <c r="N316" s="12">
        <f>M316*(1-'Retiree Assumptions'!$F$10)</f>
        <v>2285.3337157004867</v>
      </c>
      <c r="O316" s="12">
        <f>N316/(Calculations!$C$27^$AW316)/(Calculations!$D$27^($A316-1-$AW316+Calculations!$B$6/30))</f>
        <v>993.58487372808077</v>
      </c>
      <c r="P316" s="23">
        <f t="shared" si="333"/>
        <v>68.955566748911139</v>
      </c>
      <c r="Q316" s="12">
        <f>IF(OR(A316&lt;=360,$E316&lt;70),Q315*IF($B316="January",(1+IF(C316&gt;Personal!$L$18+1,Calculations!$B$22,Calculations!$B$21)),1),0)</f>
        <v>306.91465190192491</v>
      </c>
      <c r="R316" s="12">
        <f>IF(OR(A316&lt;=360,$E316&lt;70),IF(AND(Career!$F$15="Yes",$E316=62,$E315=61),Q316,R315*IF($B316="January",(1+IF(C316&gt;Personal!$L$18+1,Calculations!$C$22,Calculations!$C$21)),1)),0)</f>
        <v>306.91465190192491</v>
      </c>
      <c r="S316" s="12">
        <f>R316*(1-'Retiree Assumptions'!$F$8)</f>
        <v>239.39342848350145</v>
      </c>
      <c r="T316" s="12">
        <f>S316/(Calculations!$C$27^($A316-1+Calculations!$B$6/30))</f>
        <v>107.69529037415252</v>
      </c>
      <c r="U316" s="23">
        <f t="shared" si="334"/>
        <v>96.848974921368125</v>
      </c>
      <c r="W316">
        <f t="shared" si="374"/>
        <v>8</v>
      </c>
      <c r="X316">
        <f t="shared" si="349"/>
        <v>2051</v>
      </c>
      <c r="Y316">
        <f t="shared" si="350"/>
        <v>68</v>
      </c>
      <c r="Z316">
        <f t="shared" si="337"/>
        <v>66</v>
      </c>
      <c r="AA316" s="12">
        <f>S316*12*Subsidy!$I$15/Subsidy!$I$14</f>
        <v>2298.176913441614</v>
      </c>
      <c r="AB316" s="12">
        <f>SUM(S$5:S316)*Subsidy!$I$15/Subsidy!$I$14</f>
        <v>43649.391280451477</v>
      </c>
      <c r="AC316" s="12">
        <f>N316*Subsidy!$E$15/Subsidy!$E$14</f>
        <v>1828.2669725603894</v>
      </c>
      <c r="AD316" s="12">
        <f t="shared" si="338"/>
        <v>21939.203670724673</v>
      </c>
      <c r="AE316" s="12">
        <f>$AP316*AC316/(Calculations!$D$27^(A316-1+Calculations!$B$6/30))</f>
        <v>705.2939428934219</v>
      </c>
      <c r="AF316" s="12">
        <f>IF(AE316=0,0,SUM(AE316:AE$903)*AC316/AE316)</f>
        <v>440935.1592584952</v>
      </c>
      <c r="AH316" s="164">
        <f>VLOOKUP(E316,Rates2,5)*VLOOKUP(E316,Mort_Imp_Retirees,C316-'Mort Imp Cume'!$C$4+2)</f>
        <v>7.0720497488218834E-4</v>
      </c>
      <c r="AI316" s="16">
        <f t="shared" si="339"/>
        <v>0.99929279502511781</v>
      </c>
      <c r="AJ316" s="164">
        <f>VLOOKUP(F316,Rates2,6)*VLOOKUP(F316,Mort_Imp_Survivors,C316-'Mort Imp Cume'!$C$4+2)</f>
        <v>2.166301239313435E-4</v>
      </c>
      <c r="AK316" s="16">
        <f t="shared" si="340"/>
        <v>0.99978336987606864</v>
      </c>
      <c r="AL316" s="164">
        <f>VLOOKUP(F316,Rates2,7)*VLOOKUP(F316,Mort_Imp_Survivors,C316-'Mort Imp Cume'!$C$4+2)</f>
        <v>3.3059966542268803E-4</v>
      </c>
      <c r="AM316" s="16">
        <f t="shared" si="341"/>
        <v>0.9996694003345773</v>
      </c>
      <c r="AN316" s="108">
        <f>PRODUCT(AI$4:AI315)</f>
        <v>0.92788949068342075</v>
      </c>
      <c r="AO316" s="16">
        <f>PRODUCT(AK$4:AK315)</f>
        <v>0.96917468304431831</v>
      </c>
      <c r="AP316" s="16">
        <f>PRODUCT(AM$4:AM315)</f>
        <v>0.94833414278279449</v>
      </c>
      <c r="AQ316" s="16">
        <f t="shared" si="342"/>
        <v>0.89928700303325826</v>
      </c>
      <c r="AR316" s="16">
        <f t="shared" si="343"/>
        <v>2.86024876501625E-2</v>
      </c>
      <c r="AS316" s="16">
        <f t="shared" si="344"/>
        <v>6.3584246991328663E-4</v>
      </c>
      <c r="AT316" s="16">
        <f t="shared" si="345"/>
        <v>6.9400781525768826E-2</v>
      </c>
      <c r="AU316" s="16">
        <f t="shared" si="346"/>
        <v>2.7097277908104123E-3</v>
      </c>
      <c r="AV316" s="16">
        <f t="shared" si="347"/>
        <v>6.5620806395221508E-4</v>
      </c>
      <c r="AW316" s="30">
        <f>(SUMPRODUCT(AV$5:AV315,A$5:A315)+SUM(AV$5:AV315)*(Calculations!$B$6/30-0.5)+AV$4*Calculations!$B$6/30/2)/SUM(AV$4:AV315)</f>
        <v>206.16316550462574</v>
      </c>
      <c r="AX316" s="16"/>
      <c r="AY316" s="12"/>
      <c r="AZ316" s="12"/>
    </row>
    <row r="317" spans="1:52" x14ac:dyDescent="0.25">
      <c r="A317">
        <f t="shared" si="335"/>
        <v>313</v>
      </c>
      <c r="B317" t="str">
        <f t="shared" si="359"/>
        <v>February</v>
      </c>
      <c r="C317">
        <f t="shared" si="330"/>
        <v>2051</v>
      </c>
      <c r="D317">
        <f t="shared" si="361"/>
        <v>205102</v>
      </c>
      <c r="E317">
        <f t="shared" ref="E317:F317" si="407">E305+1</f>
        <v>68</v>
      </c>
      <c r="F317">
        <f t="shared" si="407"/>
        <v>66</v>
      </c>
      <c r="G317" s="12">
        <f>G316*IF($B317="January",1+IF(C317&gt;Personal!$L$18+1,Calculations!$B$22,Calculations!$B$21),1)</f>
        <v>4721.7638754142308</v>
      </c>
      <c r="H317" s="12">
        <f>IF(AND(Career!$F$15="Yes",$E317=62,$E316=61),G317,H316*IF($B317="January",(1+IF(C317&gt;Personal!$L$18+1,Calculations!$C$22,Calculations!$C$21)),1))</f>
        <v>4721.7638754142308</v>
      </c>
      <c r="I317" s="12">
        <f>H317*(1-'Retiree Assumptions'!$F$8)</f>
        <v>3682.9758228231003</v>
      </c>
      <c r="J317" s="12">
        <f>I317/(Calculations!$C$27^($A317-1+Calculations!$B$6/30))</f>
        <v>1652.6140711593023</v>
      </c>
      <c r="K317" s="23">
        <f t="shared" si="332"/>
        <v>1532.3587701041638</v>
      </c>
      <c r="L317" s="12">
        <f>L316*IF($B317="January",(1+IF(C317&gt;Personal!$L$18+1,Calculations!$B$22,Calculations!$B$21)),1)</f>
        <v>2596.9701314778258</v>
      </c>
      <c r="M317" s="12">
        <f>IF(AND(Career!$F$15="Yes",$E317=62,$E316=61),L317,M316*IF($B317="January",(1+IF(C317&gt;Personal!$L$18+1,Calculations!$C$22,Calculations!$C$21)),1))</f>
        <v>2596.9701314778258</v>
      </c>
      <c r="N317" s="12">
        <f>M317*(1-'Retiree Assumptions'!$F$10)</f>
        <v>2285.3337157004867</v>
      </c>
      <c r="O317" s="12">
        <f>N317/(Calculations!$C$27^$AW317)/(Calculations!$D$27^($A317-1-$AW317+Calculations!$B$6/30))</f>
        <v>991.03116002693878</v>
      </c>
      <c r="P317" s="23">
        <f t="shared" si="333"/>
        <v>69.385738627603502</v>
      </c>
      <c r="Q317" s="12">
        <f>IF(OR(A317&lt;=360,$E317&lt;70),Q316*IF($B317="January",(1+IF(C317&gt;Personal!$L$18+1,Calculations!$B$22,Calculations!$B$21)),1),0)</f>
        <v>306.91465190192491</v>
      </c>
      <c r="R317" s="12">
        <f>IF(OR(A317&lt;=360,$E317&lt;70),IF(AND(Career!$F$15="Yes",$E317=62,$E316=61),Q317,R316*IF($B317="January",(1+IF(C317&gt;Personal!$L$18+1,Calculations!$C$22,Calculations!$C$21)),1)),0)</f>
        <v>306.91465190192491</v>
      </c>
      <c r="S317" s="12">
        <f>R317*(1-'Retiree Assumptions'!$F$8)</f>
        <v>239.39342848350145</v>
      </c>
      <c r="T317" s="12">
        <f>S317/(Calculations!$C$27^($A317-1+Calculations!$B$6/30))</f>
        <v>107.41991462535461</v>
      </c>
      <c r="U317" s="23">
        <f t="shared" si="334"/>
        <v>96.512104186931225</v>
      </c>
      <c r="W317">
        <f t="shared" si="374"/>
        <v>8</v>
      </c>
      <c r="X317">
        <f t="shared" si="349"/>
        <v>2051</v>
      </c>
      <c r="Y317">
        <f t="shared" si="350"/>
        <v>68</v>
      </c>
      <c r="Z317">
        <f t="shared" si="337"/>
        <v>66</v>
      </c>
      <c r="AA317" s="12">
        <f>S317*12*Subsidy!$I$15/Subsidy!$I$14</f>
        <v>2298.176913441614</v>
      </c>
      <c r="AB317" s="12">
        <f>SUM(S$5:S317)*Subsidy!$I$15/Subsidy!$I$14</f>
        <v>43840.906023238284</v>
      </c>
      <c r="AC317" s="12">
        <f>N317*Subsidy!$E$15/Subsidy!$E$14</f>
        <v>1828.2669725603894</v>
      </c>
      <c r="AD317" s="12">
        <f t="shared" si="338"/>
        <v>21939.203670724673</v>
      </c>
      <c r="AE317" s="12">
        <f>$AP317*AC317/(Calculations!$D$27^(A317-1+Calculations!$B$6/30))</f>
        <v>703.03108945029192</v>
      </c>
      <c r="AF317" s="12">
        <f>IF(AE317=0,0,SUM(AE317:AE$903)*AC317/AE317)</f>
        <v>440520.25018435757</v>
      </c>
      <c r="AH317" s="164">
        <f>VLOOKUP(E317,Rates2,5)*VLOOKUP(E317,Mort_Imp_Retirees,C317-'Mort Imp Cume'!$C$4+2)</f>
        <v>7.0720497488218834E-4</v>
      </c>
      <c r="AI317" s="16">
        <f t="shared" si="339"/>
        <v>0.99929279502511781</v>
      </c>
      <c r="AJ317" s="164">
        <f>VLOOKUP(F317,Rates2,6)*VLOOKUP(F317,Mort_Imp_Survivors,C317-'Mort Imp Cume'!$C$4+2)</f>
        <v>2.166301239313435E-4</v>
      </c>
      <c r="AK317" s="16">
        <f t="shared" si="340"/>
        <v>0.99978336987606864</v>
      </c>
      <c r="AL317" s="164">
        <f>VLOOKUP(F317,Rates2,7)*VLOOKUP(F317,Mort_Imp_Survivors,C317-'Mort Imp Cume'!$C$4+2)</f>
        <v>3.3059966542268803E-4</v>
      </c>
      <c r="AM317" s="16">
        <f t="shared" si="341"/>
        <v>0.9996694003345773</v>
      </c>
      <c r="AN317" s="108">
        <f>PRODUCT(AI$4:AI316)</f>
        <v>0.92723328261946858</v>
      </c>
      <c r="AO317" s="16">
        <f>PRODUCT(AK$4:AK316)</f>
        <v>0.96896473061261923</v>
      </c>
      <c r="AP317" s="16">
        <f>PRODUCT(AM$4:AM316)</f>
        <v>0.94802062383248153</v>
      </c>
      <c r="AQ317" s="16">
        <f t="shared" si="342"/>
        <v>0.89845634790842799</v>
      </c>
      <c r="AR317" s="16">
        <f t="shared" si="343"/>
        <v>2.8776934711040574E-2</v>
      </c>
      <c r="AS317" s="16">
        <f t="shared" si="344"/>
        <v>6.3525515373453968E-4</v>
      </c>
      <c r="AT317" s="16">
        <f t="shared" si="345"/>
        <v>7.0013680120529623E-2</v>
      </c>
      <c r="AU317" s="16">
        <f t="shared" si="346"/>
        <v>2.7530372600018116E-3</v>
      </c>
      <c r="AV317" s="16">
        <f t="shared" si="347"/>
        <v>6.5574399034483031E-4</v>
      </c>
      <c r="AW317" s="30">
        <f>(SUMPRODUCT(AV$5:AV316,A$5:A316)+SUM(AV$5:AV316)*(Calculations!$B$6/30-0.5)+AV$4*Calculations!$B$6/30/2)/SUM(AV$4:AV316)</f>
        <v>207.12210787282561</v>
      </c>
      <c r="AX317" s="16"/>
      <c r="AY317" s="12"/>
      <c r="AZ317" s="12"/>
    </row>
    <row r="318" spans="1:52" x14ac:dyDescent="0.25">
      <c r="A318">
        <f t="shared" si="335"/>
        <v>314</v>
      </c>
      <c r="B318" t="str">
        <f t="shared" si="359"/>
        <v>March</v>
      </c>
      <c r="C318">
        <f t="shared" si="330"/>
        <v>2051</v>
      </c>
      <c r="D318">
        <f t="shared" si="361"/>
        <v>205103</v>
      </c>
      <c r="E318">
        <f t="shared" ref="E318:F318" si="408">E306+1</f>
        <v>68</v>
      </c>
      <c r="F318">
        <f t="shared" si="408"/>
        <v>66</v>
      </c>
      <c r="G318" s="12">
        <f>G317*IF($B318="January",1+IF(C318&gt;Personal!$L$18+1,Calculations!$B$22,Calculations!$B$21),1)</f>
        <v>4721.7638754142308</v>
      </c>
      <c r="H318" s="12">
        <f>IF(AND(Career!$F$15="Yes",$E318=62,$E317=61),G318,H317*IF($B318="January",(1+IF(C318&gt;Personal!$L$18+1,Calculations!$C$22,Calculations!$C$21)),1))</f>
        <v>4721.7638754142308</v>
      </c>
      <c r="I318" s="12">
        <f>H318*(1-'Retiree Assumptions'!$F$8)</f>
        <v>3682.9758228231003</v>
      </c>
      <c r="J318" s="12">
        <f>I318/(Calculations!$C$27^($A318-1+Calculations!$B$6/30))</f>
        <v>1648.3883539924852</v>
      </c>
      <c r="K318" s="23">
        <f t="shared" si="332"/>
        <v>1527.3596237472698</v>
      </c>
      <c r="L318" s="12">
        <f>L317*IF($B318="January",(1+IF(C318&gt;Personal!$L$18+1,Calculations!$B$22,Calculations!$B$21)),1)</f>
        <v>2596.9701314778258</v>
      </c>
      <c r="M318" s="12">
        <f>IF(AND(Career!$F$15="Yes",$E318=62,$E317=61),L318,M317*IF($B318="January",(1+IF(C318&gt;Personal!$L$18+1,Calculations!$C$22,Calculations!$C$21)),1))</f>
        <v>2596.9701314778258</v>
      </c>
      <c r="N318" s="12">
        <f>M318*(1-'Retiree Assumptions'!$F$10)</f>
        <v>2285.3337157004867</v>
      </c>
      <c r="O318" s="12">
        <f>N318/(Calculations!$C$27^$AW318)/(Calculations!$D$27^($A318-1-$AW318+Calculations!$B$6/30))</f>
        <v>988.4811812321974</v>
      </c>
      <c r="P318" s="23">
        <f t="shared" si="333"/>
        <v>69.812263113808498</v>
      </c>
      <c r="Q318" s="12">
        <f>IF(OR(A318&lt;=360,$E318&lt;70),Q317*IF($B318="January",(1+IF(C318&gt;Personal!$L$18+1,Calculations!$B$22,Calculations!$B$21)),1),0)</f>
        <v>306.91465190192491</v>
      </c>
      <c r="R318" s="12">
        <f>IF(OR(A318&lt;=360,$E318&lt;70),IF(AND(Career!$F$15="Yes",$E318=62,$E317=61),Q318,R317*IF($B318="January",(1+IF(C318&gt;Personal!$L$18+1,Calculations!$C$22,Calculations!$C$21)),1)),0)</f>
        <v>306.91465190192491</v>
      </c>
      <c r="S318" s="12">
        <f>R318*(1-'Retiree Assumptions'!$F$8)</f>
        <v>239.39342848350145</v>
      </c>
      <c r="T318" s="12">
        <f>S318/(Calculations!$C$27^($A318-1+Calculations!$B$6/30))</f>
        <v>107.1452430095115</v>
      </c>
      <c r="U318" s="23">
        <f t="shared" si="334"/>
        <v>96.176405193256855</v>
      </c>
      <c r="W318">
        <f t="shared" si="374"/>
        <v>8</v>
      </c>
      <c r="X318">
        <f t="shared" si="349"/>
        <v>2051</v>
      </c>
      <c r="Y318">
        <f t="shared" si="350"/>
        <v>68</v>
      </c>
      <c r="Z318">
        <f t="shared" si="337"/>
        <v>66</v>
      </c>
      <c r="AA318" s="12">
        <f>S318*12*Subsidy!$I$15/Subsidy!$I$14</f>
        <v>2298.176913441614</v>
      </c>
      <c r="AB318" s="12">
        <f>SUM(S$5:S318)*Subsidy!$I$15/Subsidy!$I$14</f>
        <v>44032.42076602509</v>
      </c>
      <c r="AC318" s="12">
        <f>N318*Subsidy!$E$15/Subsidy!$E$14</f>
        <v>1828.2669725603894</v>
      </c>
      <c r="AD318" s="12">
        <f t="shared" si="338"/>
        <v>21939.203670724673</v>
      </c>
      <c r="AE318" s="12">
        <f>$AP318*AC318/(Calculations!$D$27^(A318-1+Calculations!$B$6/30))</f>
        <v>700.77549610879259</v>
      </c>
      <c r="AF318" s="12">
        <f>IF(AE318=0,0,SUM(AE318:AE$903)*AC318/AE318)</f>
        <v>440104.00563808944</v>
      </c>
      <c r="AH318" s="164">
        <f>VLOOKUP(E318,Rates2,5)*VLOOKUP(E318,Mort_Imp_Retirees,C318-'Mort Imp Cume'!$C$4+2)</f>
        <v>7.0720497488218834E-4</v>
      </c>
      <c r="AI318" s="16">
        <f t="shared" si="339"/>
        <v>0.99929279502511781</v>
      </c>
      <c r="AJ318" s="164">
        <f>VLOOKUP(F318,Rates2,6)*VLOOKUP(F318,Mort_Imp_Survivors,C318-'Mort Imp Cume'!$C$4+2)</f>
        <v>2.166301239313435E-4</v>
      </c>
      <c r="AK318" s="16">
        <f t="shared" si="340"/>
        <v>0.99978336987606864</v>
      </c>
      <c r="AL318" s="164">
        <f>VLOOKUP(F318,Rates2,7)*VLOOKUP(F318,Mort_Imp_Survivors,C318-'Mort Imp Cume'!$C$4+2)</f>
        <v>3.3059966542268803E-4</v>
      </c>
      <c r="AM318" s="16">
        <f t="shared" si="341"/>
        <v>0.9996694003345773</v>
      </c>
      <c r="AN318" s="108">
        <f>PRODUCT(AI$4:AI317)</f>
        <v>0.92657753862912373</v>
      </c>
      <c r="AO318" s="16">
        <f>PRODUCT(AK$4:AK317)</f>
        <v>0.96875482366294152</v>
      </c>
      <c r="AP318" s="16">
        <f>PRODUCT(AM$4:AM317)</f>
        <v>0.94770720853142865</v>
      </c>
      <c r="AQ318" s="16">
        <f t="shared" si="342"/>
        <v>0.89762646004469915</v>
      </c>
      <c r="AR318" s="16">
        <f t="shared" si="343"/>
        <v>2.8951078584424583E-2</v>
      </c>
      <c r="AS318" s="16">
        <f t="shared" si="344"/>
        <v>6.3466838004911492E-4</v>
      </c>
      <c r="AT318" s="16">
        <f t="shared" si="345"/>
        <v>7.0625788775041304E-2</v>
      </c>
      <c r="AU318" s="16">
        <f t="shared" si="346"/>
        <v>2.7966725958349647E-3</v>
      </c>
      <c r="AV318" s="16">
        <f t="shared" si="347"/>
        <v>6.552802449326093E-4</v>
      </c>
      <c r="AW318" s="30">
        <f>(SUMPRODUCT(AV$5:AV317,A$5:A317)+SUM(AV$5:AV317)*(Calculations!$B$6/30-0.5)+AV$4*Calculations!$B$6/30/2)/SUM(AV$4:AV317)</f>
        <v>208.07218040057137</v>
      </c>
      <c r="AX318" s="16"/>
      <c r="AY318" s="12"/>
      <c r="AZ318" s="12"/>
    </row>
    <row r="319" spans="1:52" x14ac:dyDescent="0.25">
      <c r="A319">
        <f t="shared" si="335"/>
        <v>315</v>
      </c>
      <c r="B319" t="str">
        <f t="shared" si="359"/>
        <v>April</v>
      </c>
      <c r="C319">
        <f t="shared" si="330"/>
        <v>2051</v>
      </c>
      <c r="D319">
        <f t="shared" si="361"/>
        <v>205104</v>
      </c>
      <c r="E319">
        <f t="shared" ref="E319:F319" si="409">E307+1</f>
        <v>68</v>
      </c>
      <c r="F319">
        <f t="shared" si="409"/>
        <v>66</v>
      </c>
      <c r="G319" s="12">
        <f>G318*IF($B319="January",1+IF(C319&gt;Personal!$L$18+1,Calculations!$B$22,Calculations!$B$21),1)</f>
        <v>4721.7638754142308</v>
      </c>
      <c r="H319" s="12">
        <f>IF(AND(Career!$F$15="Yes",$E319=62,$E318=61),G319,H318*IF($B319="January",(1+IF(C319&gt;Personal!$L$18+1,Calculations!$C$22,Calculations!$C$21)),1))</f>
        <v>4721.7638754142308</v>
      </c>
      <c r="I319" s="12">
        <f>H319*(1-'Retiree Assumptions'!$F$8)</f>
        <v>3682.9758228231003</v>
      </c>
      <c r="J319" s="12">
        <f>I319/(Calculations!$C$27^($A319-1+Calculations!$B$6/30))</f>
        <v>1644.1734419409609</v>
      </c>
      <c r="K319" s="23">
        <f t="shared" si="332"/>
        <v>1522.3767865372831</v>
      </c>
      <c r="L319" s="12">
        <f>L318*IF($B319="January",(1+IF(C319&gt;Personal!$L$18+1,Calculations!$B$22,Calculations!$B$21)),1)</f>
        <v>2596.9701314778258</v>
      </c>
      <c r="M319" s="12">
        <f>IF(AND(Career!$F$15="Yes",$E319=62,$E318=61),L319,M318*IF($B319="January",(1+IF(C319&gt;Personal!$L$18+1,Calculations!$C$22,Calculations!$C$21)),1))</f>
        <v>2596.9701314778258</v>
      </c>
      <c r="N319" s="12">
        <f>M319*(1-'Retiree Assumptions'!$F$10)</f>
        <v>2285.3337157004867</v>
      </c>
      <c r="O319" s="12">
        <f>N319/(Calculations!$C$27^$AW319)/(Calculations!$D$27^($A319-1-$AW319+Calculations!$B$6/30))</f>
        <v>985.93501907693246</v>
      </c>
      <c r="P319" s="23">
        <f t="shared" si="333"/>
        <v>70.235159723796315</v>
      </c>
      <c r="Q319" s="12">
        <f>IF(OR(A319&lt;=360,$E319&lt;70),Q318*IF($B319="January",(1+IF(C319&gt;Personal!$L$18+1,Calculations!$B$22,Calculations!$B$21)),1),0)</f>
        <v>306.91465190192491</v>
      </c>
      <c r="R319" s="12">
        <f>IF(OR(A319&lt;=360,$E319&lt;70),IF(AND(Career!$F$15="Yes",$E319=62,$E318=61),Q319,R318*IF($B319="January",(1+IF(C319&gt;Personal!$L$18+1,Calculations!$C$22,Calculations!$C$21)),1)),0)</f>
        <v>306.91465190192491</v>
      </c>
      <c r="S319" s="12">
        <f>R319*(1-'Retiree Assumptions'!$F$8)</f>
        <v>239.39342848350145</v>
      </c>
      <c r="T319" s="12">
        <f>S319/(Calculations!$C$27^($A319-1+Calculations!$B$6/30))</f>
        <v>106.87127372616241</v>
      </c>
      <c r="U319" s="23">
        <f t="shared" si="334"/>
        <v>95.841873864667605</v>
      </c>
      <c r="W319">
        <f t="shared" si="374"/>
        <v>8</v>
      </c>
      <c r="X319">
        <f t="shared" si="349"/>
        <v>2051</v>
      </c>
      <c r="Y319">
        <f t="shared" si="350"/>
        <v>68</v>
      </c>
      <c r="Z319">
        <f t="shared" si="337"/>
        <v>66</v>
      </c>
      <c r="AA319" s="12">
        <f>S319*12*Subsidy!$I$15/Subsidy!$I$14</f>
        <v>2298.176913441614</v>
      </c>
      <c r="AB319" s="12">
        <f>SUM(S$5:S319)*Subsidy!$I$15/Subsidy!$I$14</f>
        <v>44223.93550881189</v>
      </c>
      <c r="AC319" s="12">
        <f>N319*Subsidy!$E$15/Subsidy!$E$14</f>
        <v>1828.2669725603894</v>
      </c>
      <c r="AD319" s="12">
        <f t="shared" si="338"/>
        <v>21939.203670724673</v>
      </c>
      <c r="AE319" s="12">
        <f>$AP319*AC319/(Calculations!$D$27^(A319-1+Calculations!$B$6/30))</f>
        <v>698.52713957573417</v>
      </c>
      <c r="AF319" s="12">
        <f>IF(AE319=0,0,SUM(AE319:AE$903)*AC319/AE319)</f>
        <v>439686.42132119247</v>
      </c>
      <c r="AH319" s="164">
        <f>VLOOKUP(E319,Rates2,5)*VLOOKUP(E319,Mort_Imp_Retirees,C319-'Mort Imp Cume'!$C$4+2)</f>
        <v>7.0720497488218834E-4</v>
      </c>
      <c r="AI319" s="16">
        <f t="shared" si="339"/>
        <v>0.99929279502511781</v>
      </c>
      <c r="AJ319" s="164">
        <f>VLOOKUP(F319,Rates2,6)*VLOOKUP(F319,Mort_Imp_Survivors,C319-'Mort Imp Cume'!$C$4+2)</f>
        <v>2.166301239313435E-4</v>
      </c>
      <c r="AK319" s="16">
        <f t="shared" si="340"/>
        <v>0.99978336987606864</v>
      </c>
      <c r="AL319" s="164">
        <f>VLOOKUP(F319,Rates2,7)*VLOOKUP(F319,Mort_Imp_Survivors,C319-'Mort Imp Cume'!$C$4+2)</f>
        <v>3.3059966542268803E-4</v>
      </c>
      <c r="AM319" s="16">
        <f t="shared" si="341"/>
        <v>0.9996694003345773</v>
      </c>
      <c r="AN319" s="108">
        <f>PRODUCT(AI$4:AI318)</f>
        <v>0.92592225838419107</v>
      </c>
      <c r="AO319" s="16">
        <f>PRODUCT(AK$4:AK318)</f>
        <v>0.96854496218543229</v>
      </c>
      <c r="AP319" s="16">
        <f>PRODUCT(AM$4:AM318)</f>
        <v>0.94739389684536945</v>
      </c>
      <c r="AQ319" s="16">
        <f t="shared" si="342"/>
        <v>0.89679733873336642</v>
      </c>
      <c r="AR319" s="16">
        <f t="shared" si="343"/>
        <v>2.9124919650824664E-2</v>
      </c>
      <c r="AS319" s="16">
        <f t="shared" si="344"/>
        <v>6.3408214835592098E-4</v>
      </c>
      <c r="AT319" s="16">
        <f t="shared" si="345"/>
        <v>7.1237108292951171E-2</v>
      </c>
      <c r="AU319" s="16">
        <f t="shared" si="346"/>
        <v>2.8406333228577357E-3</v>
      </c>
      <c r="AV319" s="16">
        <f t="shared" si="347"/>
        <v>6.5481682748345091E-4</v>
      </c>
      <c r="AW319" s="30">
        <f>(SUMPRODUCT(AV$5:AV318,A$5:A318)+SUM(AV$5:AV318)*(Calculations!$B$6/30-0.5)+AV$4*Calculations!$B$6/30/2)/SUM(AV$4:AV318)</f>
        <v>209.01362443184937</v>
      </c>
      <c r="AX319" s="16"/>
      <c r="AY319" s="12"/>
      <c r="AZ319" s="12"/>
    </row>
    <row r="320" spans="1:52" x14ac:dyDescent="0.25">
      <c r="A320">
        <f t="shared" si="335"/>
        <v>316</v>
      </c>
      <c r="B320" t="str">
        <f t="shared" si="359"/>
        <v>May</v>
      </c>
      <c r="C320">
        <f t="shared" si="330"/>
        <v>2051</v>
      </c>
      <c r="D320">
        <f t="shared" si="361"/>
        <v>205105</v>
      </c>
      <c r="E320">
        <f t="shared" ref="E320:F320" si="410">E308+1</f>
        <v>68</v>
      </c>
      <c r="F320">
        <f t="shared" si="410"/>
        <v>66</v>
      </c>
      <c r="G320" s="12">
        <f>G319*IF($B320="January",1+IF(C320&gt;Personal!$L$18+1,Calculations!$B$22,Calculations!$B$21),1)</f>
        <v>4721.7638754142308</v>
      </c>
      <c r="H320" s="12">
        <f>IF(AND(Career!$F$15="Yes",$E320=62,$E319=61),G320,H319*IF($B320="January",(1+IF(C320&gt;Personal!$L$18+1,Calculations!$C$22,Calculations!$C$21)),1))</f>
        <v>4721.7638754142308</v>
      </c>
      <c r="I320" s="12">
        <f>H320*(1-'Retiree Assumptions'!$F$8)</f>
        <v>3682.9758228231003</v>
      </c>
      <c r="J320" s="12">
        <f>I320/(Calculations!$C$27^($A320-1+Calculations!$B$6/30))</f>
        <v>1639.9693073761612</v>
      </c>
      <c r="K320" s="23">
        <f t="shared" si="332"/>
        <v>1517.4102052674664</v>
      </c>
      <c r="L320" s="12">
        <f>L319*IF($B320="January",(1+IF(C320&gt;Personal!$L$18+1,Calculations!$B$22,Calculations!$B$21)),1)</f>
        <v>2596.9701314778258</v>
      </c>
      <c r="M320" s="12">
        <f>IF(AND(Career!$F$15="Yes",$E320=62,$E319=61),L320,M319*IF($B320="January",(1+IF(C320&gt;Personal!$L$18+1,Calculations!$C$22,Calculations!$C$21)),1))</f>
        <v>2596.9701314778258</v>
      </c>
      <c r="N320" s="12">
        <f>M320*(1-'Retiree Assumptions'!$F$10)</f>
        <v>2285.3337157004867</v>
      </c>
      <c r="O320" s="12">
        <f>N320/(Calculations!$C$27^$AW320)/(Calculations!$D$27^($A320-1-$AW320+Calculations!$B$6/30))</f>
        <v>983.39275166790708</v>
      </c>
      <c r="P320" s="23">
        <f t="shared" si="333"/>
        <v>70.654447886268215</v>
      </c>
      <c r="Q320" s="12">
        <f>IF(OR(A320&lt;=360,$E320&lt;70),Q319*IF($B320="January",(1+IF(C320&gt;Personal!$L$18+1,Calculations!$B$22,Calculations!$B$21)),1),0)</f>
        <v>306.91465190192491</v>
      </c>
      <c r="R320" s="12">
        <f>IF(OR(A320&lt;=360,$E320&lt;70),IF(AND(Career!$F$15="Yes",$E320=62,$E319=61),Q320,R319*IF($B320="January",(1+IF(C320&gt;Personal!$L$18+1,Calculations!$C$22,Calculations!$C$21)),1)),0)</f>
        <v>306.91465190192491</v>
      </c>
      <c r="S320" s="12">
        <f>R320*(1-'Retiree Assumptions'!$F$8)</f>
        <v>239.39342848350145</v>
      </c>
      <c r="T320" s="12">
        <f>S320/(Calculations!$C$27^($A320-1+Calculations!$B$6/30))</f>
        <v>106.59800497945045</v>
      </c>
      <c r="U320" s="23">
        <f t="shared" si="334"/>
        <v>95.508506139662657</v>
      </c>
      <c r="W320">
        <f t="shared" si="374"/>
        <v>8</v>
      </c>
      <c r="X320">
        <f t="shared" si="349"/>
        <v>2051</v>
      </c>
      <c r="Y320">
        <f t="shared" si="350"/>
        <v>68</v>
      </c>
      <c r="Z320">
        <f t="shared" si="337"/>
        <v>66</v>
      </c>
      <c r="AA320" s="12">
        <f>S320*12*Subsidy!$I$15/Subsidy!$I$14</f>
        <v>2298.176913441614</v>
      </c>
      <c r="AB320" s="12">
        <f>SUM(S$5:S320)*Subsidy!$I$15/Subsidy!$I$14</f>
        <v>44415.450251598697</v>
      </c>
      <c r="AC320" s="12">
        <f>N320*Subsidy!$E$15/Subsidy!$E$14</f>
        <v>1828.2669725603894</v>
      </c>
      <c r="AD320" s="12">
        <f t="shared" si="338"/>
        <v>21939.203670724673</v>
      </c>
      <c r="AE320" s="12">
        <f>$AP320*AC320/(Calculations!$D$27^(A320-1+Calculations!$B$6/30))</f>
        <v>696.28599663265982</v>
      </c>
      <c r="AF320" s="12">
        <f>IF(AE320=0,0,SUM(AE320:AE$903)*AC320/AE320)</f>
        <v>439267.49292133312</v>
      </c>
      <c r="AH320" s="164">
        <f>VLOOKUP(E320,Rates2,5)*VLOOKUP(E320,Mort_Imp_Retirees,C320-'Mort Imp Cume'!$C$4+2)</f>
        <v>7.0720497488218834E-4</v>
      </c>
      <c r="AI320" s="16">
        <f t="shared" si="339"/>
        <v>0.99929279502511781</v>
      </c>
      <c r="AJ320" s="164">
        <f>VLOOKUP(F320,Rates2,6)*VLOOKUP(F320,Mort_Imp_Survivors,C320-'Mort Imp Cume'!$C$4+2)</f>
        <v>2.166301239313435E-4</v>
      </c>
      <c r="AK320" s="16">
        <f t="shared" si="340"/>
        <v>0.99978336987606864</v>
      </c>
      <c r="AL320" s="164">
        <f>VLOOKUP(F320,Rates2,7)*VLOOKUP(F320,Mort_Imp_Survivors,C320-'Mort Imp Cume'!$C$4+2)</f>
        <v>3.3059966542268803E-4</v>
      </c>
      <c r="AM320" s="16">
        <f t="shared" si="341"/>
        <v>0.9996694003345773</v>
      </c>
      <c r="AN320" s="108">
        <f>PRODUCT(AI$4:AI319)</f>
        <v>0.92526744155670759</v>
      </c>
      <c r="AO320" s="16">
        <f>PRODUCT(AK$4:AK319)</f>
        <v>0.96833514617024097</v>
      </c>
      <c r="AP320" s="16">
        <f>PRODUCT(AM$4:AM319)</f>
        <v>0.94708068874004891</v>
      </c>
      <c r="AQ320" s="16">
        <f t="shared" si="342"/>
        <v>0.8959689832663793</v>
      </c>
      <c r="AR320" s="16">
        <f t="shared" si="343"/>
        <v>2.9298458290328254E-2</v>
      </c>
      <c r="AS320" s="16">
        <f t="shared" si="344"/>
        <v>6.3349645815432936E-4</v>
      </c>
      <c r="AT320" s="16">
        <f t="shared" si="345"/>
        <v>7.1847639477139763E-2</v>
      </c>
      <c r="AU320" s="16">
        <f t="shared" si="346"/>
        <v>2.884918966152672E-3</v>
      </c>
      <c r="AV320" s="16">
        <f t="shared" si="347"/>
        <v>6.5435373776541808E-4</v>
      </c>
      <c r="AW320" s="30">
        <f>(SUMPRODUCT(AV$5:AV319,A$5:A319)+SUM(AV$5:AV319)*(Calculations!$B$6/30-0.5)+AV$4*Calculations!$B$6/30/2)/SUM(AV$4:AV319)</f>
        <v>209.94667251788084</v>
      </c>
      <c r="AX320" s="16"/>
      <c r="AY320" s="12"/>
      <c r="AZ320" s="12"/>
    </row>
    <row r="321" spans="1:52" x14ac:dyDescent="0.25">
      <c r="A321">
        <f t="shared" si="335"/>
        <v>317</v>
      </c>
      <c r="B321" t="str">
        <f t="shared" si="359"/>
        <v>June</v>
      </c>
      <c r="C321">
        <f t="shared" si="330"/>
        <v>2051</v>
      </c>
      <c r="D321">
        <f t="shared" si="361"/>
        <v>205106</v>
      </c>
      <c r="E321">
        <f t="shared" ref="E321:F321" si="411">E309+1</f>
        <v>68</v>
      </c>
      <c r="F321">
        <f t="shared" si="411"/>
        <v>66</v>
      </c>
      <c r="G321" s="12">
        <f>G320*IF($B321="January",1+IF(C321&gt;Personal!$L$18+1,Calculations!$B$22,Calculations!$B$21),1)</f>
        <v>4721.7638754142308</v>
      </c>
      <c r="H321" s="12">
        <f>IF(AND(Career!$F$15="Yes",$E321=62,$E320=61),G321,H320*IF($B321="January",(1+IF(C321&gt;Personal!$L$18+1,Calculations!$C$22,Calculations!$C$21)),1))</f>
        <v>4721.7638754142308</v>
      </c>
      <c r="I321" s="12">
        <f>H321*(1-'Retiree Assumptions'!$F$8)</f>
        <v>3682.9758228231003</v>
      </c>
      <c r="J321" s="12">
        <f>I321/(Calculations!$C$27^($A321-1+Calculations!$B$6/30))</f>
        <v>1635.7759227401634</v>
      </c>
      <c r="K321" s="23">
        <f t="shared" si="332"/>
        <v>1512.4598269046619</v>
      </c>
      <c r="L321" s="12">
        <f>L320*IF($B321="January",(1+IF(C321&gt;Personal!$L$18+1,Calculations!$B$22,Calculations!$B$21)),1)</f>
        <v>2596.9701314778258</v>
      </c>
      <c r="M321" s="12">
        <f>IF(AND(Career!$F$15="Yes",$E321=62,$E320=61),L321,M320*IF($B321="January",(1+IF(C321&gt;Personal!$L$18+1,Calculations!$C$22,Calculations!$C$21)),1))</f>
        <v>2596.9701314778258</v>
      </c>
      <c r="N321" s="12">
        <f>M321*(1-'Retiree Assumptions'!$F$10)</f>
        <v>2285.3337157004867</v>
      </c>
      <c r="O321" s="12">
        <f>N321/(Calculations!$C$27^$AW321)/(Calculations!$D$27^($A321-1-$AW321+Calculations!$B$6/30))</f>
        <v>980.85445365021428</v>
      </c>
      <c r="P321" s="23">
        <f t="shared" si="333"/>
        <v>71.070146942627275</v>
      </c>
      <c r="Q321" s="12">
        <f>IF(OR(A321&lt;=360,$E321&lt;70),Q320*IF($B321="January",(1+IF(C321&gt;Personal!$L$18+1,Calculations!$B$22,Calculations!$B$21)),1),0)</f>
        <v>306.91465190192491</v>
      </c>
      <c r="R321" s="12">
        <f>IF(OR(A321&lt;=360,$E321&lt;70),IF(AND(Career!$F$15="Yes",$E321=62,$E320=61),Q321,R320*IF($B321="January",(1+IF(C321&gt;Personal!$L$18+1,Calculations!$C$22,Calculations!$C$21)),1)),0)</f>
        <v>306.91465190192491</v>
      </c>
      <c r="S321" s="12">
        <f>R321*(1-'Retiree Assumptions'!$F$8)</f>
        <v>239.39342848350145</v>
      </c>
      <c r="T321" s="12">
        <f>S321/(Calculations!$C$27^($A321-1+Calculations!$B$6/30))</f>
        <v>106.32543497811058</v>
      </c>
      <c r="U321" s="23">
        <f t="shared" si="334"/>
        <v>95.176297970868291</v>
      </c>
      <c r="W321">
        <f t="shared" si="374"/>
        <v>8</v>
      </c>
      <c r="X321">
        <f t="shared" si="349"/>
        <v>2051</v>
      </c>
      <c r="Y321">
        <f t="shared" si="350"/>
        <v>68</v>
      </c>
      <c r="Z321">
        <f t="shared" si="337"/>
        <v>66</v>
      </c>
      <c r="AA321" s="12">
        <f>S321*12*Subsidy!$I$15/Subsidy!$I$14</f>
        <v>2298.176913441614</v>
      </c>
      <c r="AB321" s="12">
        <f>SUM(S$5:S321)*Subsidy!$I$15/Subsidy!$I$14</f>
        <v>44606.964994385504</v>
      </c>
      <c r="AC321" s="12">
        <f>N321*Subsidy!$E$15/Subsidy!$E$14</f>
        <v>1828.2669725603894</v>
      </c>
      <c r="AD321" s="12">
        <f t="shared" si="338"/>
        <v>21939.203670724673</v>
      </c>
      <c r="AE321" s="12">
        <f>$AP321*AC321/(Calculations!$D$27^(A321-1+Calculations!$B$6/30))</f>
        <v>694.05204413560648</v>
      </c>
      <c r="AF321" s="12">
        <f>IF(AE321=0,0,SUM(AE321:AE$903)*AC321/AE321)</f>
        <v>438847.21611229767</v>
      </c>
      <c r="AH321" s="164">
        <f>VLOOKUP(E321,Rates2,5)*VLOOKUP(E321,Mort_Imp_Retirees,C321-'Mort Imp Cume'!$C$4+2)</f>
        <v>7.0720497488218834E-4</v>
      </c>
      <c r="AI321" s="16">
        <f t="shared" si="339"/>
        <v>0.99929279502511781</v>
      </c>
      <c r="AJ321" s="164">
        <f>VLOOKUP(F321,Rates2,6)*VLOOKUP(F321,Mort_Imp_Survivors,C321-'Mort Imp Cume'!$C$4+2)</f>
        <v>2.166301239313435E-4</v>
      </c>
      <c r="AK321" s="16">
        <f t="shared" si="340"/>
        <v>0.99978336987606864</v>
      </c>
      <c r="AL321" s="164">
        <f>VLOOKUP(F321,Rates2,7)*VLOOKUP(F321,Mort_Imp_Survivors,C321-'Mort Imp Cume'!$C$4+2)</f>
        <v>3.3059966542268803E-4</v>
      </c>
      <c r="AM321" s="16">
        <f t="shared" si="341"/>
        <v>0.9996694003345773</v>
      </c>
      <c r="AN321" s="108">
        <f>PRODUCT(AI$4:AI320)</f>
        <v>0.92461308781894214</v>
      </c>
      <c r="AO321" s="16">
        <f>PRODUCT(AK$4:AK320)</f>
        <v>0.96812537560751899</v>
      </c>
      <c r="AP321" s="16">
        <f>PRODUCT(AM$4:AM320)</f>
        <v>0.9467675841812232</v>
      </c>
      <c r="AQ321" s="16">
        <f t="shared" si="342"/>
        <v>0.89514139293634132</v>
      </c>
      <c r="AR321" s="16">
        <f t="shared" si="343"/>
        <v>2.9471694882600839E-2</v>
      </c>
      <c r="AS321" s="16">
        <f t="shared" si="344"/>
        <v>6.3291130894417417E-4</v>
      </c>
      <c r="AT321" s="16">
        <f t="shared" si="345"/>
        <v>7.2457383129721539E-2</v>
      </c>
      <c r="AU321" s="16">
        <f t="shared" si="346"/>
        <v>2.9295290513362965E-3</v>
      </c>
      <c r="AV321" s="16">
        <f t="shared" si="347"/>
        <v>6.5389097554673754E-4</v>
      </c>
      <c r="AW321" s="30">
        <f>(SUMPRODUCT(AV$5:AV320,A$5:A320)+SUM(AV$5:AV320)*(Calculations!$B$6/30-0.5)+AV$4*Calculations!$B$6/30/2)/SUM(AV$4:AV320)</f>
        <v>210.87154881393886</v>
      </c>
      <c r="AX321" s="16"/>
      <c r="AY321" s="12"/>
      <c r="AZ321" s="12"/>
    </row>
    <row r="322" spans="1:52" x14ac:dyDescent="0.25">
      <c r="A322">
        <f t="shared" si="335"/>
        <v>318</v>
      </c>
      <c r="B322" t="str">
        <f t="shared" si="359"/>
        <v>July</v>
      </c>
      <c r="C322">
        <f t="shared" si="330"/>
        <v>2051</v>
      </c>
      <c r="D322">
        <f t="shared" si="361"/>
        <v>205107</v>
      </c>
      <c r="E322">
        <f t="shared" ref="E322:F322" si="412">E310+1</f>
        <v>68</v>
      </c>
      <c r="F322">
        <f t="shared" si="412"/>
        <v>66</v>
      </c>
      <c r="G322" s="12">
        <f>G321*IF($B322="January",1+IF(C322&gt;Personal!$L$18+1,Calculations!$B$22,Calculations!$B$21),1)</f>
        <v>4721.7638754142308</v>
      </c>
      <c r="H322" s="12">
        <f>IF(AND(Career!$F$15="Yes",$E322=62,$E321=61),G322,H321*IF($B322="January",(1+IF(C322&gt;Personal!$L$18+1,Calculations!$C$22,Calculations!$C$21)),1))</f>
        <v>4721.7638754142308</v>
      </c>
      <c r="I322" s="12">
        <f>H322*(1-'Retiree Assumptions'!$F$8)</f>
        <v>3682.9758228231003</v>
      </c>
      <c r="J322" s="12">
        <f>I322/(Calculations!$C$27^($A322-1+Calculations!$B$6/30))</f>
        <v>1631.5932605455107</v>
      </c>
      <c r="K322" s="23">
        <f t="shared" si="332"/>
        <v>1507.525598588727</v>
      </c>
      <c r="L322" s="12">
        <f>L321*IF($B322="January",(1+IF(C322&gt;Personal!$L$18+1,Calculations!$B$22,Calculations!$B$21)),1)</f>
        <v>2596.9701314778258</v>
      </c>
      <c r="M322" s="12">
        <f>IF(AND(Career!$F$15="Yes",$E322=62,$E321=61),L322,M321*IF($B322="January",(1+IF(C322&gt;Personal!$L$18+1,Calculations!$C$22,Calculations!$C$21)),1))</f>
        <v>2596.9701314778258</v>
      </c>
      <c r="N322" s="12">
        <f>M322*(1-'Retiree Assumptions'!$F$10)</f>
        <v>2285.3337157004867</v>
      </c>
      <c r="O322" s="12">
        <f>N322/(Calculations!$C$27^$AW322)/(Calculations!$D$27^($A322-1-$AW322+Calculations!$B$6/30))</f>
        <v>978.32019636314124</v>
      </c>
      <c r="P322" s="23">
        <f t="shared" si="333"/>
        <v>71.48227614725333</v>
      </c>
      <c r="Q322" s="12">
        <f>IF(OR(A322&lt;=360,$E322&lt;70),Q321*IF($B322="January",(1+IF(C322&gt;Personal!$L$18+1,Calculations!$B$22,Calculations!$B$21)),1),0)</f>
        <v>306.91465190192491</v>
      </c>
      <c r="R322" s="12">
        <f>IF(OR(A322&lt;=360,$E322&lt;70),IF(AND(Career!$F$15="Yes",$E322=62,$E321=61),Q322,R321*IF($B322="January",(1+IF(C322&gt;Personal!$L$18+1,Calculations!$C$22,Calculations!$C$21)),1)),0)</f>
        <v>306.91465190192491</v>
      </c>
      <c r="S322" s="12">
        <f>R322*(1-'Retiree Assumptions'!$F$8)</f>
        <v>239.39342848350145</v>
      </c>
      <c r="T322" s="12">
        <f>S322/(Calculations!$C$27^($A322-1+Calculations!$B$6/30))</f>
        <v>106.05356193545816</v>
      </c>
      <c r="U322" s="23">
        <f t="shared" si="334"/>
        <v>94.84524532498888</v>
      </c>
      <c r="W322">
        <f t="shared" si="374"/>
        <v>8</v>
      </c>
      <c r="X322">
        <f t="shared" si="349"/>
        <v>2051</v>
      </c>
      <c r="Y322">
        <f t="shared" si="350"/>
        <v>68</v>
      </c>
      <c r="Z322">
        <f t="shared" si="337"/>
        <v>66</v>
      </c>
      <c r="AA322" s="12">
        <f>S322*12*Subsidy!$I$15/Subsidy!$I$14</f>
        <v>2298.176913441614</v>
      </c>
      <c r="AB322" s="12">
        <f>SUM(S$5:S322)*Subsidy!$I$15/Subsidy!$I$14</f>
        <v>44798.479737172303</v>
      </c>
      <c r="AC322" s="12">
        <f>N322*Subsidy!$E$15/Subsidy!$E$14</f>
        <v>1828.2669725603894</v>
      </c>
      <c r="AD322" s="12">
        <f t="shared" si="338"/>
        <v>21939.203670724673</v>
      </c>
      <c r="AE322" s="12">
        <f>$AP322*AC322/(Calculations!$D$27^(A322-1+Calculations!$B$6/30))</f>
        <v>691.82525901486542</v>
      </c>
      <c r="AF322" s="12">
        <f>IF(AE322=0,0,SUM(AE322:AE$903)*AC322/AE322)</f>
        <v>438425.58655394794</v>
      </c>
      <c r="AH322" s="164">
        <f>VLOOKUP(E322,Rates2,5)*VLOOKUP(E322,Mort_Imp_Retirees,C322-'Mort Imp Cume'!$C$4+2)</f>
        <v>7.0720497488218834E-4</v>
      </c>
      <c r="AI322" s="16">
        <f t="shared" si="339"/>
        <v>0.99929279502511781</v>
      </c>
      <c r="AJ322" s="164">
        <f>VLOOKUP(F322,Rates2,6)*VLOOKUP(F322,Mort_Imp_Survivors,C322-'Mort Imp Cume'!$C$4+2)</f>
        <v>2.166301239313435E-4</v>
      </c>
      <c r="AK322" s="16">
        <f t="shared" si="340"/>
        <v>0.99978336987606864</v>
      </c>
      <c r="AL322" s="164">
        <f>VLOOKUP(F322,Rates2,7)*VLOOKUP(F322,Mort_Imp_Survivors,C322-'Mort Imp Cume'!$C$4+2)</f>
        <v>3.3059966542268803E-4</v>
      </c>
      <c r="AM322" s="16">
        <f t="shared" si="341"/>
        <v>0.9996694003345773</v>
      </c>
      <c r="AN322" s="108">
        <f>PRODUCT(AI$4:AI321)</f>
        <v>0.92395919684339545</v>
      </c>
      <c r="AO322" s="16">
        <f>PRODUCT(AK$4:AK321)</f>
        <v>0.96791565048742001</v>
      </c>
      <c r="AP322" s="16">
        <f>PRODUCT(AM$4:AM321)</f>
        <v>0.9464545831346598</v>
      </c>
      <c r="AQ322" s="16">
        <f t="shared" si="342"/>
        <v>0.89431456703650924</v>
      </c>
      <c r="AR322" s="16">
        <f t="shared" si="343"/>
        <v>2.9644629806886195E-2</v>
      </c>
      <c r="AS322" s="16">
        <f t="shared" si="344"/>
        <v>6.3232670022575152E-4</v>
      </c>
      <c r="AT322" s="16">
        <f t="shared" si="345"/>
        <v>7.3066340052045625E-2</v>
      </c>
      <c r="AU322" s="16">
        <f t="shared" si="346"/>
        <v>2.9744631045589276E-3</v>
      </c>
      <c r="AV322" s="16">
        <f t="shared" si="347"/>
        <v>6.5342854059580039E-4</v>
      </c>
      <c r="AW322" s="30">
        <f>(SUMPRODUCT(AV$5:AV321,A$5:A321)+SUM(AV$5:AV321)*(Calculations!$B$6/30-0.5)+AV$4*Calculations!$B$6/30/2)/SUM(AV$4:AV321)</f>
        <v>211.78846945486762</v>
      </c>
      <c r="AX322" s="16"/>
      <c r="AY322" s="12"/>
      <c r="AZ322" s="12"/>
    </row>
    <row r="323" spans="1:52" x14ac:dyDescent="0.25">
      <c r="A323">
        <f t="shared" si="335"/>
        <v>319</v>
      </c>
      <c r="B323" t="str">
        <f t="shared" si="359"/>
        <v>August</v>
      </c>
      <c r="C323">
        <f t="shared" si="330"/>
        <v>2051</v>
      </c>
      <c r="D323">
        <f t="shared" si="361"/>
        <v>205108</v>
      </c>
      <c r="E323">
        <f t="shared" ref="E323:F323" si="413">E311+1</f>
        <v>68</v>
      </c>
      <c r="F323">
        <f t="shared" si="413"/>
        <v>66</v>
      </c>
      <c r="G323" s="12">
        <f>G322*IF($B323="January",1+IF(C323&gt;Personal!$L$18+1,Calculations!$B$22,Calculations!$B$21),1)</f>
        <v>4721.7638754142308</v>
      </c>
      <c r="H323" s="12">
        <f>IF(AND(Career!$F$15="Yes",$E323=62,$E322=61),G323,H322*IF($B323="January",(1+IF(C323&gt;Personal!$L$18+1,Calculations!$C$22,Calculations!$C$21)),1))</f>
        <v>4721.7638754142308</v>
      </c>
      <c r="I323" s="12">
        <f>H323*(1-'Retiree Assumptions'!$F$8)</f>
        <v>3682.9758228231003</v>
      </c>
      <c r="J323" s="12">
        <f>I323/(Calculations!$C$27^($A323-1+Calculations!$B$6/30))</f>
        <v>1627.4212933750302</v>
      </c>
      <c r="K323" s="23">
        <f t="shared" si="332"/>
        <v>1502.6074676319681</v>
      </c>
      <c r="L323" s="12">
        <f>L322*IF($B323="January",(1+IF(C323&gt;Personal!$L$18+1,Calculations!$B$22,Calculations!$B$21)),1)</f>
        <v>2596.9701314778258</v>
      </c>
      <c r="M323" s="12">
        <f>IF(AND(Career!$F$15="Yes",$E323=62,$E322=61),L323,M322*IF($B323="January",(1+IF(C323&gt;Personal!$L$18+1,Calculations!$C$22,Calculations!$C$21)),1))</f>
        <v>2596.9701314778258</v>
      </c>
      <c r="N323" s="12">
        <f>M323*(1-'Retiree Assumptions'!$F$10)</f>
        <v>2285.3337157004867</v>
      </c>
      <c r="O323" s="12">
        <f>N323/(Calculations!$C$27^$AW323)/(Calculations!$D$27^($A323-1-$AW323+Calculations!$B$6/30))</f>
        <v>975.79004798780306</v>
      </c>
      <c r="P323" s="23">
        <f t="shared" si="333"/>
        <v>71.890854667782335</v>
      </c>
      <c r="Q323" s="12">
        <f>IF(OR(A323&lt;=360,$E323&lt;70),Q322*IF($B323="January",(1+IF(C323&gt;Personal!$L$18+1,Calculations!$B$22,Calculations!$B$21)),1),0)</f>
        <v>306.91465190192491</v>
      </c>
      <c r="R323" s="12">
        <f>IF(OR(A323&lt;=360,$E323&lt;70),IF(AND(Career!$F$15="Yes",$E323=62,$E322=61),Q323,R322*IF($B323="January",(1+IF(C323&gt;Personal!$L$18+1,Calculations!$C$22,Calculations!$C$21)),1)),0)</f>
        <v>306.91465190192491</v>
      </c>
      <c r="S323" s="12">
        <f>R323*(1-'Retiree Assumptions'!$F$8)</f>
        <v>239.39342848350145</v>
      </c>
      <c r="T323" s="12">
        <f>S323/(Calculations!$C$27^($A323-1+Calculations!$B$6/30))</f>
        <v>105.78238406937693</v>
      </c>
      <c r="U323" s="23">
        <f t="shared" si="334"/>
        <v>94.515344182757744</v>
      </c>
      <c r="W323">
        <f t="shared" si="374"/>
        <v>8</v>
      </c>
      <c r="X323">
        <f t="shared" si="349"/>
        <v>2051</v>
      </c>
      <c r="Y323">
        <f t="shared" si="350"/>
        <v>68</v>
      </c>
      <c r="Z323">
        <f t="shared" si="337"/>
        <v>66</v>
      </c>
      <c r="AA323" s="12">
        <f>S323*12*Subsidy!$I$15/Subsidy!$I$14</f>
        <v>2298.176913441614</v>
      </c>
      <c r="AB323" s="12">
        <f>SUM(S$5:S323)*Subsidy!$I$15/Subsidy!$I$14</f>
        <v>44989.99447995911</v>
      </c>
      <c r="AC323" s="12">
        <f>N323*Subsidy!$E$15/Subsidy!$E$14</f>
        <v>1828.2669725603894</v>
      </c>
      <c r="AD323" s="12">
        <f t="shared" si="338"/>
        <v>21939.203670724673</v>
      </c>
      <c r="AE323" s="12">
        <f>$AP323*AC323/(Calculations!$D$27^(A323-1+Calculations!$B$6/30))</f>
        <v>689.60561827474555</v>
      </c>
      <c r="AF323" s="12">
        <f>IF(AE323=0,0,SUM(AE323:AE$903)*AC323/AE323)</f>
        <v>438002.59989217523</v>
      </c>
      <c r="AH323" s="164">
        <f>VLOOKUP(E323,Rates2,5)*VLOOKUP(E323,Mort_Imp_Retirees,C323-'Mort Imp Cume'!$C$4+2)</f>
        <v>7.0720497488218834E-4</v>
      </c>
      <c r="AI323" s="16">
        <f t="shared" si="339"/>
        <v>0.99929279502511781</v>
      </c>
      <c r="AJ323" s="164">
        <f>VLOOKUP(F323,Rates2,6)*VLOOKUP(F323,Mort_Imp_Survivors,C323-'Mort Imp Cume'!$C$4+2)</f>
        <v>2.166301239313435E-4</v>
      </c>
      <c r="AK323" s="16">
        <f t="shared" si="340"/>
        <v>0.99978336987606864</v>
      </c>
      <c r="AL323" s="164">
        <f>VLOOKUP(F323,Rates2,7)*VLOOKUP(F323,Mort_Imp_Survivors,C323-'Mort Imp Cume'!$C$4+2)</f>
        <v>3.3059966542268803E-4</v>
      </c>
      <c r="AM323" s="16">
        <f t="shared" si="341"/>
        <v>0.9996694003345773</v>
      </c>
      <c r="AN323" s="108">
        <f>PRODUCT(AI$4:AI322)</f>
        <v>0.92330576830279965</v>
      </c>
      <c r="AO323" s="16">
        <f>PRODUCT(AK$4:AK322)</f>
        <v>0.96770597080009979</v>
      </c>
      <c r="AP323" s="16">
        <f>PRODUCT(AM$4:AM322)</f>
        <v>0.94614168556613765</v>
      </c>
      <c r="AQ323" s="16">
        <f t="shared" si="342"/>
        <v>0.89348850486079279</v>
      </c>
      <c r="AR323" s="16">
        <f t="shared" si="343"/>
        <v>2.981726344200691E-2</v>
      </c>
      <c r="AS323" s="16">
        <f t="shared" si="344"/>
        <v>6.3174263149981872E-4</v>
      </c>
      <c r="AT323" s="16">
        <f t="shared" si="345"/>
        <v>7.3674511044696508E-2</v>
      </c>
      <c r="AU323" s="16">
        <f t="shared" si="346"/>
        <v>3.0197206525037906E-3</v>
      </c>
      <c r="AV323" s="16">
        <f t="shared" si="347"/>
        <v>6.5296643268116102E-4</v>
      </c>
      <c r="AW323" s="30">
        <f>(SUMPRODUCT(AV$5:AV322,A$5:A322)+SUM(AV$5:AV322)*(Calculations!$B$6/30-0.5)+AV$4*Calculations!$B$6/30/2)/SUM(AV$4:AV322)</f>
        <v>212.6976429106256</v>
      </c>
      <c r="AX323" s="16"/>
      <c r="AY323" s="12"/>
      <c r="AZ323" s="12"/>
    </row>
    <row r="324" spans="1:52" x14ac:dyDescent="0.25">
      <c r="A324">
        <f t="shared" si="335"/>
        <v>320</v>
      </c>
      <c r="B324" t="str">
        <f t="shared" si="359"/>
        <v>September</v>
      </c>
      <c r="C324">
        <f t="shared" si="330"/>
        <v>2051</v>
      </c>
      <c r="D324">
        <f t="shared" si="361"/>
        <v>205109</v>
      </c>
      <c r="E324">
        <f t="shared" ref="E324:F324" si="414">E312+1</f>
        <v>68</v>
      </c>
      <c r="F324">
        <f t="shared" si="414"/>
        <v>66</v>
      </c>
      <c r="G324" s="12">
        <f>G323*IF($B324="January",1+IF(C324&gt;Personal!$L$18+1,Calculations!$B$22,Calculations!$B$21),1)</f>
        <v>4721.7638754142308</v>
      </c>
      <c r="H324" s="12">
        <f>IF(AND(Career!$F$15="Yes",$E324=62,$E323=61),G324,H323*IF($B324="January",(1+IF(C324&gt;Personal!$L$18+1,Calculations!$C$22,Calculations!$C$21)),1))</f>
        <v>4721.7638754142308</v>
      </c>
      <c r="I324" s="12">
        <f>H324*(1-'Retiree Assumptions'!$F$8)</f>
        <v>3682.9758228231003</v>
      </c>
      <c r="J324" s="12">
        <f>I324/(Calculations!$C$27^($A324-1+Calculations!$B$6/30))</f>
        <v>1623.2599938816559</v>
      </c>
      <c r="K324" s="23">
        <f t="shared" si="332"/>
        <v>1497.7053815185811</v>
      </c>
      <c r="L324" s="12">
        <f>L323*IF($B324="January",(1+IF(C324&gt;Personal!$L$18+1,Calculations!$B$22,Calculations!$B$21)),1)</f>
        <v>2596.9701314778258</v>
      </c>
      <c r="M324" s="12">
        <f>IF(AND(Career!$F$15="Yes",$E324=62,$E323=61),L324,M323*IF($B324="January",(1+IF(C324&gt;Personal!$L$18+1,Calculations!$C$22,Calculations!$C$21)),1))</f>
        <v>2596.9701314778258</v>
      </c>
      <c r="N324" s="12">
        <f>M324*(1-'Retiree Assumptions'!$F$10)</f>
        <v>2285.3337157004867</v>
      </c>
      <c r="O324" s="12">
        <f>N324/(Calculations!$C$27^$AW324)/(Calculations!$D$27^($A324-1-$AW324+Calculations!$B$6/30))</f>
        <v>973.2640736870394</v>
      </c>
      <c r="P324" s="23">
        <f t="shared" si="333"/>
        <v>72.295901585389046</v>
      </c>
      <c r="Q324" s="12">
        <f>IF(OR(A324&lt;=360,$E324&lt;70),Q323*IF($B324="January",(1+IF(C324&gt;Personal!$L$18+1,Calculations!$B$22,Calculations!$B$21)),1),0)</f>
        <v>306.91465190192491</v>
      </c>
      <c r="R324" s="12">
        <f>IF(OR(A324&lt;=360,$E324&lt;70),IF(AND(Career!$F$15="Yes",$E324=62,$E323=61),Q324,R323*IF($B324="January",(1+IF(C324&gt;Personal!$L$18+1,Calculations!$C$22,Calculations!$C$21)),1)),0)</f>
        <v>306.91465190192491</v>
      </c>
      <c r="S324" s="12">
        <f>R324*(1-'Retiree Assumptions'!$F$8)</f>
        <v>239.39342848350145</v>
      </c>
      <c r="T324" s="12">
        <f>S324/(Calculations!$C$27^($A324-1+Calculations!$B$6/30))</f>
        <v>105.51189960230761</v>
      </c>
      <c r="U324" s="23">
        <f t="shared" si="334"/>
        <v>94.18659053888851</v>
      </c>
      <c r="W324">
        <f t="shared" si="374"/>
        <v>8</v>
      </c>
      <c r="X324">
        <f t="shared" si="349"/>
        <v>2051</v>
      </c>
      <c r="Y324">
        <f t="shared" si="350"/>
        <v>68</v>
      </c>
      <c r="Z324">
        <f t="shared" si="337"/>
        <v>66</v>
      </c>
      <c r="AA324" s="12">
        <f>S324*12*Subsidy!$I$15/Subsidy!$I$14</f>
        <v>2298.176913441614</v>
      </c>
      <c r="AB324" s="12">
        <f>SUM(S$5:S324)*Subsidy!$I$15/Subsidy!$I$14</f>
        <v>45181.50922274591</v>
      </c>
      <c r="AC324" s="12">
        <f>N324*Subsidy!$E$15/Subsidy!$E$14</f>
        <v>1828.2669725603894</v>
      </c>
      <c r="AD324" s="12">
        <f t="shared" si="338"/>
        <v>21939.203670724673</v>
      </c>
      <c r="AE324" s="12">
        <f>$AP324*AC324/(Calculations!$D$27^(A324-1+Calculations!$B$6/30))</f>
        <v>687.3930989933333</v>
      </c>
      <c r="AF324" s="12">
        <f>IF(AE324=0,0,SUM(AE324:AE$903)*AC324/AE324)</f>
        <v>437578.25175885699</v>
      </c>
      <c r="AH324" s="164">
        <f>VLOOKUP(E324,Rates2,5)*VLOOKUP(E324,Mort_Imp_Retirees,C324-'Mort Imp Cume'!$C$4+2)</f>
        <v>7.0720497488218834E-4</v>
      </c>
      <c r="AI324" s="16">
        <f t="shared" si="339"/>
        <v>0.99929279502511781</v>
      </c>
      <c r="AJ324" s="164">
        <f>VLOOKUP(F324,Rates2,6)*VLOOKUP(F324,Mort_Imp_Survivors,C324-'Mort Imp Cume'!$C$4+2)</f>
        <v>2.166301239313435E-4</v>
      </c>
      <c r="AK324" s="16">
        <f t="shared" si="340"/>
        <v>0.99978336987606864</v>
      </c>
      <c r="AL324" s="164">
        <f>VLOOKUP(F324,Rates2,7)*VLOOKUP(F324,Mort_Imp_Survivors,C324-'Mort Imp Cume'!$C$4+2)</f>
        <v>3.3059966542268803E-4</v>
      </c>
      <c r="AM324" s="16">
        <f t="shared" si="341"/>
        <v>0.9996694003345773</v>
      </c>
      <c r="AN324" s="108">
        <f>PRODUCT(AI$4:AI323)</f>
        <v>0.92265280187011844</v>
      </c>
      <c r="AO324" s="16">
        <f>PRODUCT(AK$4:AK323)</f>
        <v>0.96749633653571621</v>
      </c>
      <c r="AP324" s="16">
        <f>PRODUCT(AM$4:AM323)</f>
        <v>0.945828891441447</v>
      </c>
      <c r="AQ324" s="16">
        <f t="shared" si="342"/>
        <v>0.89266320570375357</v>
      </c>
      <c r="AR324" s="16">
        <f t="shared" si="343"/>
        <v>2.9989596166364842E-2</v>
      </c>
      <c r="AS324" s="16">
        <f t="shared" si="344"/>
        <v>6.3115910226759452E-4</v>
      </c>
      <c r="AT324" s="16">
        <f t="shared" si="345"/>
        <v>7.428189690749476E-2</v>
      </c>
      <c r="AU324" s="16">
        <f t="shared" si="346"/>
        <v>3.0653012223868237E-3</v>
      </c>
      <c r="AV324" s="16">
        <f t="shared" si="347"/>
        <v>6.5250465157153776E-4</v>
      </c>
      <c r="AW324" s="30">
        <f>(SUMPRODUCT(AV$5:AV323,A$5:A323)+SUM(AV$5:AV323)*(Calculations!$B$6/30-0.5)+AV$4*Calculations!$B$6/30/2)/SUM(AV$4:AV323)</f>
        <v>213.59927032308192</v>
      </c>
      <c r="AX324" s="16"/>
      <c r="AY324" s="12"/>
      <c r="AZ324" s="12"/>
    </row>
    <row r="325" spans="1:52" x14ac:dyDescent="0.25">
      <c r="A325">
        <f t="shared" si="335"/>
        <v>321</v>
      </c>
      <c r="B325" t="str">
        <f t="shared" si="359"/>
        <v>October</v>
      </c>
      <c r="C325">
        <f t="shared" ref="C325:C388" si="415">C324+IF(B324="December",1,0)</f>
        <v>2051</v>
      </c>
      <c r="D325">
        <f t="shared" si="361"/>
        <v>205110</v>
      </c>
      <c r="E325">
        <f t="shared" ref="E325:F325" si="416">E313+1</f>
        <v>68</v>
      </c>
      <c r="F325">
        <f t="shared" si="416"/>
        <v>66</v>
      </c>
      <c r="G325" s="12">
        <f>G324*IF($B325="January",1+IF(C325&gt;Personal!$L$18+1,Calculations!$B$22,Calculations!$B$21),1)</f>
        <v>4721.7638754142308</v>
      </c>
      <c r="H325" s="12">
        <f>IF(AND(Career!$F$15="Yes",$E325=62,$E324=61),G325,H324*IF($B325="January",(1+IF(C325&gt;Personal!$L$18+1,Calculations!$C$22,Calculations!$C$21)),1))</f>
        <v>4721.7638754142308</v>
      </c>
      <c r="I325" s="12">
        <f>H325*(1-'Retiree Assumptions'!$F$8)</f>
        <v>3682.9758228231003</v>
      </c>
      <c r="J325" s="12">
        <f>I325/(Calculations!$C$27^($A325-1+Calculations!$B$6/30))</f>
        <v>1619.1093347882468</v>
      </c>
      <c r="K325" s="23">
        <f t="shared" ref="K325:K388" si="417">$AN325*J325</f>
        <v>1492.8192879040873</v>
      </c>
      <c r="L325" s="12">
        <f>L324*IF($B325="January",(1+IF(C325&gt;Personal!$L$18+1,Calculations!$B$22,Calculations!$B$21)),1)</f>
        <v>2596.9701314778258</v>
      </c>
      <c r="M325" s="12">
        <f>IF(AND(Career!$F$15="Yes",$E325=62,$E324=61),L325,M324*IF($B325="January",(1+IF(C325&gt;Personal!$L$18+1,Calculations!$C$22,Calculations!$C$21)),1))</f>
        <v>2596.9701314778258</v>
      </c>
      <c r="N325" s="12">
        <f>M325*(1-'Retiree Assumptions'!$F$10)</f>
        <v>2285.3337157004867</v>
      </c>
      <c r="O325" s="12">
        <f>N325/(Calculations!$C$27^$AW325)/(Calculations!$D$27^($A325-1-$AW325+Calculations!$B$6/30))</f>
        <v>970.74233573805168</v>
      </c>
      <c r="P325" s="23">
        <f t="shared" ref="P325:P388" si="418">$AT325*O325</f>
        <v>72.697435895073497</v>
      </c>
      <c r="Q325" s="12">
        <f>IF(OR(A325&lt;=360,$E325&lt;70),Q324*IF($B325="January",(1+IF(C325&gt;Personal!$L$18+1,Calculations!$B$22,Calculations!$B$21)),1),0)</f>
        <v>306.91465190192491</v>
      </c>
      <c r="R325" s="12">
        <f>IF(OR(A325&lt;=360,$E325&lt;70),IF(AND(Career!$F$15="Yes",$E325=62,$E324=61),Q325,R324*IF($B325="January",(1+IF(C325&gt;Personal!$L$18+1,Calculations!$C$22,Calculations!$C$21)),1)),0)</f>
        <v>306.91465190192491</v>
      </c>
      <c r="S325" s="12">
        <f>R325*(1-'Retiree Assumptions'!$F$8)</f>
        <v>239.39342848350145</v>
      </c>
      <c r="T325" s="12">
        <f>S325/(Calculations!$C$27^($A325-1+Calculations!$B$6/30))</f>
        <v>105.242106761236</v>
      </c>
      <c r="U325" s="23">
        <f t="shared" ref="U325:U388" si="419">$AQ325*T325</f>
        <v>93.858980402026447</v>
      </c>
      <c r="W325">
        <f t="shared" si="374"/>
        <v>8</v>
      </c>
      <c r="X325">
        <f t="shared" si="349"/>
        <v>2051</v>
      </c>
      <c r="Y325">
        <f t="shared" si="350"/>
        <v>68</v>
      </c>
      <c r="Z325">
        <f t="shared" si="337"/>
        <v>66</v>
      </c>
      <c r="AA325" s="12">
        <f>S325*12*Subsidy!$I$15/Subsidy!$I$14</f>
        <v>2298.176913441614</v>
      </c>
      <c r="AB325" s="12">
        <f>SUM(S$5:S325)*Subsidy!$I$15/Subsidy!$I$14</f>
        <v>45373.023965532717</v>
      </c>
      <c r="AC325" s="12">
        <f>N325*Subsidy!$E$15/Subsidy!$E$14</f>
        <v>1828.2669725603894</v>
      </c>
      <c r="AD325" s="12">
        <f t="shared" si="338"/>
        <v>21939.203670724673</v>
      </c>
      <c r="AE325" s="12">
        <f>$AP325*AC325/(Calculations!$D$27^(A325-1+Calculations!$B$6/30))</f>
        <v>685.18767832225876</v>
      </c>
      <c r="AF325" s="12">
        <f>IF(AE325=0,0,SUM(AE325:AE$903)*AC325/AE325)</f>
        <v>437152.53777181031</v>
      </c>
      <c r="AH325" s="164">
        <f>VLOOKUP(E325,Rates2,5)*VLOOKUP(E325,Mort_Imp_Retirees,C325-'Mort Imp Cume'!$C$4+2)</f>
        <v>7.0720497488218834E-4</v>
      </c>
      <c r="AI325" s="16">
        <f t="shared" si="339"/>
        <v>0.99929279502511781</v>
      </c>
      <c r="AJ325" s="164">
        <f>VLOOKUP(F325,Rates2,6)*VLOOKUP(F325,Mort_Imp_Survivors,C325-'Mort Imp Cume'!$C$4+2)</f>
        <v>2.166301239313435E-4</v>
      </c>
      <c r="AK325" s="16">
        <f t="shared" si="340"/>
        <v>0.99978336987606864</v>
      </c>
      <c r="AL325" s="164">
        <f>VLOOKUP(F325,Rates2,7)*VLOOKUP(F325,Mort_Imp_Survivors,C325-'Mort Imp Cume'!$C$4+2)</f>
        <v>3.3059966542268803E-4</v>
      </c>
      <c r="AM325" s="16">
        <f t="shared" si="341"/>
        <v>0.9996694003345773</v>
      </c>
      <c r="AN325" s="108">
        <f>PRODUCT(AI$4:AI324)</f>
        <v>0.92200029721854693</v>
      </c>
      <c r="AO325" s="16">
        <f>PRODUCT(AK$4:AK324)</f>
        <v>0.96728674768442935</v>
      </c>
      <c r="AP325" s="16">
        <f>PRODUCT(AM$4:AM324)</f>
        <v>0.94551620072638931</v>
      </c>
      <c r="AQ325" s="16">
        <f t="shared" si="342"/>
        <v>0.89183866886060548</v>
      </c>
      <c r="AR325" s="16">
        <f t="shared" si="343"/>
        <v>3.0161628357941461E-2</v>
      </c>
      <c r="AS325" s="16">
        <f t="shared" si="344"/>
        <v>6.3057611203075857E-4</v>
      </c>
      <c r="AT325" s="16">
        <f t="shared" si="345"/>
        <v>7.4888498439497769E-2</v>
      </c>
      <c r="AU325" s="16">
        <f t="shared" si="346"/>
        <v>3.1112043419552898E-3</v>
      </c>
      <c r="AV325" s="16">
        <f t="shared" si="347"/>
        <v>6.5204319703581262E-4</v>
      </c>
      <c r="AW325" s="30">
        <f>(SUMPRODUCT(AV$5:AV324,A$5:A324)+SUM(AV$5:AV324)*(Calculations!$B$6/30-0.5)+AV$4*Calculations!$B$6/30/2)/SUM(AV$4:AV324)</f>
        <v>214.49354582520814</v>
      </c>
      <c r="AX325" s="16"/>
      <c r="AY325" s="12"/>
      <c r="AZ325" s="12"/>
    </row>
    <row r="326" spans="1:52" x14ac:dyDescent="0.25">
      <c r="A326">
        <f t="shared" ref="A326:A389" si="420">A325+1</f>
        <v>322</v>
      </c>
      <c r="B326" t="str">
        <f t="shared" si="359"/>
        <v>November</v>
      </c>
      <c r="C326">
        <f t="shared" si="415"/>
        <v>2051</v>
      </c>
      <c r="D326">
        <f t="shared" si="361"/>
        <v>205111</v>
      </c>
      <c r="E326">
        <f t="shared" ref="E326:F326" si="421">E314+1</f>
        <v>68</v>
      </c>
      <c r="F326">
        <f t="shared" si="421"/>
        <v>66</v>
      </c>
      <c r="G326" s="12">
        <f>G325*IF($B326="January",1+IF(C326&gt;Personal!$L$18+1,Calculations!$B$22,Calculations!$B$21),1)</f>
        <v>4721.7638754142308</v>
      </c>
      <c r="H326" s="12">
        <f>IF(AND(Career!$F$15="Yes",$E326=62,$E325=61),G326,H325*IF($B326="January",(1+IF(C326&gt;Personal!$L$18+1,Calculations!$C$22,Calculations!$C$21)),1))</f>
        <v>4721.7638754142308</v>
      </c>
      <c r="I326" s="12">
        <f>H326*(1-'Retiree Assumptions'!$F$8)</f>
        <v>3682.9758228231003</v>
      </c>
      <c r="J326" s="12">
        <f>I326/(Calculations!$C$27^($A326-1+Calculations!$B$6/30))</f>
        <v>1614.9692888874097</v>
      </c>
      <c r="K326" s="23">
        <f t="shared" si="417"/>
        <v>1487.9491346147763</v>
      </c>
      <c r="L326" s="12">
        <f>L325*IF($B326="January",(1+IF(C326&gt;Personal!$L$18+1,Calculations!$B$22,Calculations!$B$21)),1)</f>
        <v>2596.9701314778258</v>
      </c>
      <c r="M326" s="12">
        <f>IF(AND(Career!$F$15="Yes",$E326=62,$E325=61),L326,M325*IF($B326="January",(1+IF(C326&gt;Personal!$L$18+1,Calculations!$C$22,Calculations!$C$21)),1))</f>
        <v>2596.9701314778258</v>
      </c>
      <c r="N326" s="12">
        <f>M326*(1-'Retiree Assumptions'!$F$10)</f>
        <v>2285.3337157004867</v>
      </c>
      <c r="O326" s="12">
        <f>N326/(Calculations!$C$27^$AW326)/(Calculations!$D$27^($A326-1-$AW326+Calculations!$B$6/30))</f>
        <v>968.22489365820843</v>
      </c>
      <c r="P326" s="23">
        <f t="shared" si="418"/>
        <v>73.095476505950316</v>
      </c>
      <c r="Q326" s="12">
        <f>IF(OR(A326&lt;=360,$E326&lt;70),Q325*IF($B326="January",(1+IF(C326&gt;Personal!$L$18+1,Calculations!$B$22,Calculations!$B$21)),1),0)</f>
        <v>306.91465190192491</v>
      </c>
      <c r="R326" s="12">
        <f>IF(OR(A326&lt;=360,$E326&lt;70),IF(AND(Career!$F$15="Yes",$E326=62,$E325=61),Q326,R325*IF($B326="January",(1+IF(C326&gt;Personal!$L$18+1,Calculations!$C$22,Calculations!$C$21)),1)),0)</f>
        <v>306.91465190192491</v>
      </c>
      <c r="S326" s="12">
        <f>R326*(1-'Retiree Assumptions'!$F$8)</f>
        <v>239.39342848350145</v>
      </c>
      <c r="T326" s="12">
        <f>S326/(Calculations!$C$27^($A326-1+Calculations!$B$6/30))</f>
        <v>104.9730037776816</v>
      </c>
      <c r="U326" s="23">
        <f t="shared" si="419"/>
        <v>93.532509794699962</v>
      </c>
      <c r="W326">
        <f t="shared" si="374"/>
        <v>8</v>
      </c>
      <c r="X326">
        <f t="shared" si="349"/>
        <v>2051</v>
      </c>
      <c r="Y326">
        <f t="shared" si="350"/>
        <v>68</v>
      </c>
      <c r="Z326">
        <f t="shared" ref="Z326:Z389" si="422">F326</f>
        <v>66</v>
      </c>
      <c r="AA326" s="12">
        <f>S326*12*Subsidy!$I$15/Subsidy!$I$14</f>
        <v>2298.176913441614</v>
      </c>
      <c r="AB326" s="12">
        <f>SUM(S$5:S326)*Subsidy!$I$15/Subsidy!$I$14</f>
        <v>45564.538708319524</v>
      </c>
      <c r="AC326" s="12">
        <f>N326*Subsidy!$E$15/Subsidy!$E$14</f>
        <v>1828.2669725603894</v>
      </c>
      <c r="AD326" s="12">
        <f t="shared" ref="AD326:AD389" si="423">AC326*12</f>
        <v>21939.203670724673</v>
      </c>
      <c r="AE326" s="12">
        <f>$AP326*AC326/(Calculations!$D$27^(A326-1+Calculations!$B$6/30))</f>
        <v>682.98933348645699</v>
      </c>
      <c r="AF326" s="12">
        <f>IF(AE326=0,0,SUM(AE326:AE$903)*AC326/AE326)</f>
        <v>436725.45353474823</v>
      </c>
      <c r="AH326" s="164">
        <f>VLOOKUP(E326,Rates2,5)*VLOOKUP(E326,Mort_Imp_Retirees,C326-'Mort Imp Cume'!$C$4+2)</f>
        <v>7.0720497488218834E-4</v>
      </c>
      <c r="AI326" s="16">
        <f t="shared" ref="AI326:AI389" si="424">1-AH326</f>
        <v>0.99929279502511781</v>
      </c>
      <c r="AJ326" s="164">
        <f>VLOOKUP(F326,Rates2,6)*VLOOKUP(F326,Mort_Imp_Survivors,C326-'Mort Imp Cume'!$C$4+2)</f>
        <v>2.166301239313435E-4</v>
      </c>
      <c r="AK326" s="16">
        <f t="shared" ref="AK326:AK389" si="425">1-AJ326</f>
        <v>0.99978336987606864</v>
      </c>
      <c r="AL326" s="164">
        <f>VLOOKUP(F326,Rates2,7)*VLOOKUP(F326,Mort_Imp_Survivors,C326-'Mort Imp Cume'!$C$4+2)</f>
        <v>3.3059966542268803E-4</v>
      </c>
      <c r="AM326" s="16">
        <f t="shared" ref="AM326:AM389" si="426">1-AL326</f>
        <v>0.9996694003345773</v>
      </c>
      <c r="AN326" s="108">
        <f>PRODUCT(AI$4:AI325)</f>
        <v>0.9213482540215111</v>
      </c>
      <c r="AO326" s="16">
        <f>PRODUCT(AK$4:AK325)</f>
        <v>0.96707720423640131</v>
      </c>
      <c r="AP326" s="16">
        <f>PRODUCT(AM$4:AM325)</f>
        <v>0.94520361338677739</v>
      </c>
      <c r="AQ326" s="16">
        <f t="shared" ref="AQ326:AQ389" si="427">AN326*AO326</f>
        <v>0.89101489362721265</v>
      </c>
      <c r="AR326" s="16">
        <f t="shared" ref="AR326:AR389" si="428">AN326*(1-AO326)</f>
        <v>3.0333360394298455E-2</v>
      </c>
      <c r="AS326" s="16">
        <f t="shared" ref="AS326:AS389" si="429">AQ326*AH326*AK326</f>
        <v>6.2999366029145056E-4</v>
      </c>
      <c r="AT326" s="16">
        <f t="shared" ref="AT326:AT389" si="430">AT325*AM325+AS325</f>
        <v>7.5494316439000411E-2</v>
      </c>
      <c r="AU326" s="16">
        <f t="shared" ref="AU326:AU389" si="431">1-AQ326-AR326-AT326</f>
        <v>3.1574295394884849E-3</v>
      </c>
      <c r="AV326" s="16">
        <f t="shared" ref="AV326:AV389" si="432">AN326*AH326</f>
        <v>6.5158206884303083E-4</v>
      </c>
      <c r="AW326" s="30">
        <f>(SUMPRODUCT(AV$5:AV325,A$5:A325)+SUM(AV$5:AV325)*(Calculations!$B$6/30-0.5)+AV$4*Calculations!$B$6/30/2)/SUM(AV$4:AV325)</f>
        <v>215.38065684373126</v>
      </c>
      <c r="AX326" s="16"/>
      <c r="AY326" s="12"/>
      <c r="AZ326" s="12"/>
    </row>
    <row r="327" spans="1:52" x14ac:dyDescent="0.25">
      <c r="A327">
        <f t="shared" si="420"/>
        <v>323</v>
      </c>
      <c r="B327" t="str">
        <f t="shared" si="359"/>
        <v>December</v>
      </c>
      <c r="C327">
        <f t="shared" si="415"/>
        <v>2051</v>
      </c>
      <c r="D327">
        <f t="shared" si="361"/>
        <v>205112</v>
      </c>
      <c r="E327">
        <f t="shared" ref="E327:F327" si="433">E315+1</f>
        <v>68</v>
      </c>
      <c r="F327">
        <f t="shared" si="433"/>
        <v>66</v>
      </c>
      <c r="G327" s="12">
        <f>G326*IF($B327="January",1+IF(C327&gt;Personal!$L$18+1,Calculations!$B$22,Calculations!$B$21),1)</f>
        <v>4721.7638754142308</v>
      </c>
      <c r="H327" s="12">
        <f>IF(AND(Career!$F$15="Yes",$E327=62,$E326=61),G327,H326*IF($B327="January",(1+IF(C327&gt;Personal!$L$18+1,Calculations!$C$22,Calculations!$C$21)),1))</f>
        <v>4721.7638754142308</v>
      </c>
      <c r="I327" s="12">
        <f>H327*(1-'Retiree Assumptions'!$F$8)</f>
        <v>3682.9758228231003</v>
      </c>
      <c r="J327" s="12">
        <f>I327/(Calculations!$C$27^($A327-1+Calculations!$B$6/30))</f>
        <v>1610.8398290413204</v>
      </c>
      <c r="K327" s="23">
        <f t="shared" si="417"/>
        <v>1483.0948696471485</v>
      </c>
      <c r="L327" s="12">
        <f>L326*IF($B327="January",(1+IF(C327&gt;Personal!$L$18+1,Calculations!$B$22,Calculations!$B$21)),1)</f>
        <v>2596.9701314778258</v>
      </c>
      <c r="M327" s="12">
        <f>IF(AND(Career!$F$15="Yes",$E327=62,$E326=61),L327,M326*IF($B327="January",(1+IF(C327&gt;Personal!$L$18+1,Calculations!$C$22,Calculations!$C$21)),1))</f>
        <v>2596.9701314778258</v>
      </c>
      <c r="N327" s="12">
        <f>M327*(1-'Retiree Assumptions'!$F$10)</f>
        <v>2285.3337157004867</v>
      </c>
      <c r="O327" s="12">
        <f>N327/(Calculations!$C$27^$AW327)/(Calculations!$D$27^($A327-1-$AW327+Calculations!$B$6/30))</f>
        <v>965.71180432443225</v>
      </c>
      <c r="P327" s="23">
        <f t="shared" si="418"/>
        <v>73.490042241541133</v>
      </c>
      <c r="Q327" s="12">
        <f>IF(OR(A327&lt;=360,$E327&lt;70),Q326*IF($B327="January",(1+IF(C327&gt;Personal!$L$18+1,Calculations!$B$22,Calculations!$B$21)),1),0)</f>
        <v>306.91465190192491</v>
      </c>
      <c r="R327" s="12">
        <f>IF(OR(A327&lt;=360,$E327&lt;70),IF(AND(Career!$F$15="Yes",$E327=62,$E326=61),Q327,R326*IF($B327="January",(1+IF(C327&gt;Personal!$L$18+1,Calculations!$C$22,Calculations!$C$21)),1)),0)</f>
        <v>306.91465190192491</v>
      </c>
      <c r="S327" s="12">
        <f>R327*(1-'Retiree Assumptions'!$F$8)</f>
        <v>239.39342848350145</v>
      </c>
      <c r="T327" s="12">
        <f>S327/(Calculations!$C$27^($A327-1+Calculations!$B$6/30))</f>
        <v>104.7045888876858</v>
      </c>
      <c r="U327" s="23">
        <f t="shared" si="419"/>
        <v>93.207174753272341</v>
      </c>
      <c r="W327">
        <f t="shared" si="374"/>
        <v>8</v>
      </c>
      <c r="X327">
        <f t="shared" ref="X327:X390" si="434">C327</f>
        <v>2051</v>
      </c>
      <c r="Y327">
        <f t="shared" ref="Y327:Y390" si="435">E327</f>
        <v>68</v>
      </c>
      <c r="Z327">
        <f t="shared" si="422"/>
        <v>66</v>
      </c>
      <c r="AA327" s="12">
        <f>S327*12*Subsidy!$I$15/Subsidy!$I$14</f>
        <v>2298.176913441614</v>
      </c>
      <c r="AB327" s="12">
        <f>SUM(S$5:S327)*Subsidy!$I$15/Subsidy!$I$14</f>
        <v>45756.053451106323</v>
      </c>
      <c r="AC327" s="12">
        <f>N327*Subsidy!$E$15/Subsidy!$E$14</f>
        <v>1828.2669725603894</v>
      </c>
      <c r="AD327" s="12">
        <f t="shared" si="423"/>
        <v>21939.203670724673</v>
      </c>
      <c r="AE327" s="12">
        <f>$AP327*AC327/(Calculations!$D$27^(A327-1+Calculations!$B$6/30))</f>
        <v>680.79804178393579</v>
      </c>
      <c r="AF327" s="12">
        <f>IF(AE327=0,0,SUM(AE327:AE$903)*AC327/AE327)</f>
        <v>436296.99463723216</v>
      </c>
      <c r="AH327" s="164">
        <f>VLOOKUP(E327,Rates2,5)*VLOOKUP(E327,Mort_Imp_Retirees,C327-'Mort Imp Cume'!$C$4+2)</f>
        <v>7.0720497488218834E-4</v>
      </c>
      <c r="AI327" s="16">
        <f t="shared" si="424"/>
        <v>0.99929279502511781</v>
      </c>
      <c r="AJ327" s="164">
        <f>VLOOKUP(F327,Rates2,6)*VLOOKUP(F327,Mort_Imp_Survivors,C327-'Mort Imp Cume'!$C$4+2)</f>
        <v>2.166301239313435E-4</v>
      </c>
      <c r="AK327" s="16">
        <f t="shared" si="425"/>
        <v>0.99978336987606864</v>
      </c>
      <c r="AL327" s="164">
        <f>VLOOKUP(F327,Rates2,7)*VLOOKUP(F327,Mort_Imp_Survivors,C327-'Mort Imp Cume'!$C$4+2)</f>
        <v>3.3059966542268803E-4</v>
      </c>
      <c r="AM327" s="16">
        <f t="shared" si="426"/>
        <v>0.9996694003345773</v>
      </c>
      <c r="AN327" s="108">
        <f>PRODUCT(AI$4:AI326)</f>
        <v>0.92069667195266802</v>
      </c>
      <c r="AO327" s="16">
        <f>PRODUCT(AK$4:AK326)</f>
        <v>0.9668677061817964</v>
      </c>
      <c r="AP327" s="16">
        <f>PRODUCT(AM$4:AM326)</f>
        <v>0.94489112938843534</v>
      </c>
      <c r="AQ327" s="16">
        <f t="shared" si="427"/>
        <v>0.89019187930009003</v>
      </c>
      <c r="AR327" s="16">
        <f t="shared" si="428"/>
        <v>3.0504792652578005E-2</v>
      </c>
      <c r="AS327" s="16">
        <f t="shared" si="429"/>
        <v>6.2941174655226984E-4</v>
      </c>
      <c r="AT327" s="16">
        <f t="shared" si="430"/>
        <v>7.6099351703535822E-2</v>
      </c>
      <c r="AU327" s="16">
        <f t="shared" si="431"/>
        <v>3.2039763437961416E-3</v>
      </c>
      <c r="AV327" s="16">
        <f t="shared" si="432"/>
        <v>6.5112126676240096E-4</v>
      </c>
      <c r="AW327" s="30">
        <f>(SUMPRODUCT(AV$5:AV326,A$5:A326)+SUM(AV$5:AV326)*(Calculations!$B$6/30-0.5)+AV$4*Calculations!$B$6/30/2)/SUM(AV$4:AV326)</f>
        <v>216.26078438623759</v>
      </c>
      <c r="AX327" s="16"/>
      <c r="AY327" s="12"/>
      <c r="AZ327" s="12"/>
    </row>
    <row r="328" spans="1:52" x14ac:dyDescent="0.25">
      <c r="A328">
        <f t="shared" si="420"/>
        <v>324</v>
      </c>
      <c r="B328" t="str">
        <f t="shared" si="359"/>
        <v>January</v>
      </c>
      <c r="C328">
        <f t="shared" si="415"/>
        <v>2052</v>
      </c>
      <c r="D328">
        <f t="shared" si="361"/>
        <v>205201</v>
      </c>
      <c r="E328">
        <f t="shared" ref="E328:F328" si="436">E316+1</f>
        <v>69</v>
      </c>
      <c r="F328">
        <f t="shared" si="436"/>
        <v>67</v>
      </c>
      <c r="G328" s="12">
        <f>G327*IF($B328="January",1+IF(C328&gt;Personal!$L$18+1,Calculations!$B$22,Calculations!$B$21),1)</f>
        <v>4839.8079722995863</v>
      </c>
      <c r="H328" s="12">
        <f>IF(AND(Career!$F$15="Yes",$E328=62,$E327=61),G328,H327*IF($B328="January",(1+IF(C328&gt;Personal!$L$18+1,Calculations!$C$22,Calculations!$C$21)),1))</f>
        <v>4839.8079722995863</v>
      </c>
      <c r="I328" s="12">
        <f>H328*(1-'Retiree Assumptions'!$F$8)</f>
        <v>3775.0502183936774</v>
      </c>
      <c r="J328" s="12">
        <f>I328/(Calculations!$C$27^($A328-1+Calculations!$B$6/30))</f>
        <v>1646.8889513860847</v>
      </c>
      <c r="K328" s="23">
        <f t="shared" si="417"/>
        <v>1515.212852196544</v>
      </c>
      <c r="L328" s="12">
        <f>L327*IF($B328="January",(1+IF(C328&gt;Personal!$L$18+1,Calculations!$B$22,Calculations!$B$21)),1)</f>
        <v>2661.8943847647711</v>
      </c>
      <c r="M328" s="12">
        <f>IF(AND(Career!$F$15="Yes",$E328=62,$E327=61),L328,M327*IF($B328="January",(1+IF(C328&gt;Personal!$L$18+1,Calculations!$C$22,Calculations!$C$21)),1))</f>
        <v>2661.8943847647711</v>
      </c>
      <c r="N328" s="12">
        <f>M328*(1-'Retiree Assumptions'!$F$10)</f>
        <v>2342.4670585929985</v>
      </c>
      <c r="O328" s="12">
        <f>N328/(Calculations!$C$27^$AW328)/(Calculations!$D$27^($A328-1-$AW328+Calculations!$B$6/30))</f>
        <v>987.28320013870336</v>
      </c>
      <c r="P328" s="23">
        <f t="shared" si="418"/>
        <v>75.728180636071144</v>
      </c>
      <c r="Q328" s="12">
        <f>IF(OR(A328&lt;=360,$E328&lt;70),Q327*IF($B328="January",(1+IF(C328&gt;Personal!$L$18+1,Calculations!$B$22,Calculations!$B$21)),1),0)</f>
        <v>314.58751819947298</v>
      </c>
      <c r="R328" s="12">
        <f>IF(OR(A328&lt;=360,$E328&lt;70),IF(AND(Career!$F$15="Yes",$E328=62,$E327=61),Q328,R327*IF($B328="January",(1+IF(C328&gt;Personal!$L$18+1,Calculations!$C$22,Calculations!$C$21)),1)),0)</f>
        <v>314.58751819947298</v>
      </c>
      <c r="S328" s="12">
        <f>R328*(1-'Retiree Assumptions'!$F$8)</f>
        <v>245.37826419558894</v>
      </c>
      <c r="T328" s="12">
        <f>S328/(Calculations!$C$27^($A328-1+Calculations!$B$6/30))</f>
        <v>107.04778184009547</v>
      </c>
      <c r="U328" s="23">
        <f t="shared" si="419"/>
        <v>95.205045611090995</v>
      </c>
      <c r="W328">
        <f t="shared" si="374"/>
        <v>8</v>
      </c>
      <c r="X328">
        <f t="shared" si="434"/>
        <v>2052</v>
      </c>
      <c r="Y328">
        <f t="shared" si="435"/>
        <v>69</v>
      </c>
      <c r="Z328">
        <f t="shared" si="422"/>
        <v>67</v>
      </c>
      <c r="AA328" s="12">
        <f>S328*12*Subsidy!$I$15/Subsidy!$I$14</f>
        <v>2355.6313362776536</v>
      </c>
      <c r="AB328" s="12">
        <f>SUM(S$5:S328)*Subsidy!$I$15/Subsidy!$I$14</f>
        <v>45952.356062462801</v>
      </c>
      <c r="AC328" s="12">
        <f>N328*Subsidy!$E$15/Subsidy!$E$14</f>
        <v>1873.9736468743988</v>
      </c>
      <c r="AD328" s="12">
        <f t="shared" si="423"/>
        <v>22487.683762492787</v>
      </c>
      <c r="AE328" s="12">
        <f>$AP328*AC328/(Calculations!$D$27^(A328-1+Calculations!$B$6/30))</f>
        <v>695.5791251001765</v>
      </c>
      <c r="AF328" s="12">
        <f>IF(AE328=0,0,SUM(AE328:AE$903)*AC328/AE328)</f>
        <v>435867.15665462887</v>
      </c>
      <c r="AH328" s="164">
        <f>VLOOKUP(E328,Rates2,5)*VLOOKUP(E328,Mort_Imp_Retirees,C328-'Mort Imp Cume'!$C$4+2)</f>
        <v>7.9866353623541091E-4</v>
      </c>
      <c r="AI328" s="16">
        <f t="shared" si="424"/>
        <v>0.99920133646376463</v>
      </c>
      <c r="AJ328" s="164">
        <f>VLOOKUP(F328,Rates2,6)*VLOOKUP(F328,Mort_Imp_Survivors,C328-'Mort Imp Cume'!$C$4+2)</f>
        <v>2.3583744859716633E-4</v>
      </c>
      <c r="AK328" s="16">
        <f t="shared" si="425"/>
        <v>0.99976416255140288</v>
      </c>
      <c r="AL328" s="164">
        <f>VLOOKUP(F328,Rates2,7)*VLOOKUP(F328,Mort_Imp_Survivors,C328-'Mort Imp Cume'!$C$4+2)</f>
        <v>3.8209298276939923E-4</v>
      </c>
      <c r="AM328" s="16">
        <f t="shared" si="426"/>
        <v>0.99961790701723063</v>
      </c>
      <c r="AN328" s="108">
        <f>PRODUCT(AI$4:AI327)</f>
        <v>0.92004555068590566</v>
      </c>
      <c r="AO328" s="16">
        <f>PRODUCT(AK$4:AK327)</f>
        <v>0.96665825351078105</v>
      </c>
      <c r="AP328" s="16">
        <f>PRODUCT(AM$4:AM327)</f>
        <v>0.9445787486971986</v>
      </c>
      <c r="AQ328" s="16">
        <f t="shared" si="427"/>
        <v>0.88936962517640239</v>
      </c>
      <c r="AR328" s="16">
        <f t="shared" si="428"/>
        <v>3.0675925509503311E-2</v>
      </c>
      <c r="AS328" s="16">
        <f t="shared" si="429"/>
        <v>7.1013957285195363E-4</v>
      </c>
      <c r="AT328" s="16">
        <f t="shared" si="430"/>
        <v>7.6703605029876026E-2</v>
      </c>
      <c r="AU328" s="16">
        <f t="shared" si="431"/>
        <v>3.2508442842182766E-3</v>
      </c>
      <c r="AV328" s="16">
        <f t="shared" si="432"/>
        <v>7.3480683300846143E-4</v>
      </c>
      <c r="AW328" s="30">
        <f>(SUMPRODUCT(AV$5:AV327,A$5:A327)+SUM(AV$5:AV327)*(Calculations!$B$6/30-0.5)+AV$4*Calculations!$B$6/30/2)/SUM(AV$4:AV327)</f>
        <v>217.13410331365256</v>
      </c>
      <c r="AX328" s="16"/>
      <c r="AY328" s="12"/>
      <c r="AZ328" s="12"/>
    </row>
    <row r="329" spans="1:52" x14ac:dyDescent="0.25">
      <c r="A329">
        <f t="shared" si="420"/>
        <v>325</v>
      </c>
      <c r="B329" t="str">
        <f t="shared" si="359"/>
        <v>February</v>
      </c>
      <c r="C329">
        <f t="shared" si="415"/>
        <v>2052</v>
      </c>
      <c r="D329">
        <f t="shared" si="361"/>
        <v>205202</v>
      </c>
      <c r="E329">
        <f t="shared" ref="E329:F329" si="437">E317+1</f>
        <v>69</v>
      </c>
      <c r="F329">
        <f t="shared" si="437"/>
        <v>67</v>
      </c>
      <c r="G329" s="12">
        <f>G328*IF($B329="January",1+IF(C329&gt;Personal!$L$18+1,Calculations!$B$22,Calculations!$B$21),1)</f>
        <v>4839.8079722995863</v>
      </c>
      <c r="H329" s="12">
        <f>IF(AND(Career!$F$15="Yes",$E329=62,$E328=61),G329,H328*IF($B329="January",(1+IF(C329&gt;Personal!$L$18+1,Calculations!$C$22,Calculations!$C$21)),1))</f>
        <v>4839.8079722995863</v>
      </c>
      <c r="I329" s="12">
        <f>H329*(1-'Retiree Assumptions'!$F$8)</f>
        <v>3775.0502183936774</v>
      </c>
      <c r="J329" s="12">
        <f>I329/(Calculations!$C$27^($A329-1+Calculations!$B$6/30))</f>
        <v>1642.6778732915891</v>
      </c>
      <c r="K329" s="23">
        <f t="shared" si="417"/>
        <v>1510.1314176063861</v>
      </c>
      <c r="L329" s="12">
        <f>L328*IF($B329="January",(1+IF(C329&gt;Personal!$L$18+1,Calculations!$B$22,Calculations!$B$21)),1)</f>
        <v>2661.8943847647711</v>
      </c>
      <c r="M329" s="12">
        <f>IF(AND(Career!$F$15="Yes",$E329=62,$E328=61),L329,M328*IF($B329="January",(1+IF(C329&gt;Personal!$L$18+1,Calculations!$C$22,Calculations!$C$21)),1))</f>
        <v>2661.8943847647711</v>
      </c>
      <c r="N329" s="12">
        <f>M329*(1-'Retiree Assumptions'!$F$10)</f>
        <v>2342.4670585929985</v>
      </c>
      <c r="O329" s="12">
        <f>N329/(Calculations!$C$27^$AW329)/(Calculations!$D$27^($A329-1-$AW329+Calculations!$B$6/30))</f>
        <v>984.75165538051783</v>
      </c>
      <c r="P329" s="23">
        <f t="shared" si="418"/>
        <v>76.204452134606072</v>
      </c>
      <c r="Q329" s="12">
        <f>IF(OR(A329&lt;=360,$E329&lt;70),Q328*IF($B329="January",(1+IF(C329&gt;Personal!$L$18+1,Calculations!$B$22,Calculations!$B$21)),1),0)</f>
        <v>314.58751819947298</v>
      </c>
      <c r="R329" s="12">
        <f>IF(OR(A329&lt;=360,$E329&lt;70),IF(AND(Career!$F$15="Yes",$E329=62,$E328=61),Q329,R328*IF($B329="January",(1+IF(C329&gt;Personal!$L$18+1,Calculations!$C$22,Calculations!$C$21)),1)),0)</f>
        <v>314.58751819947298</v>
      </c>
      <c r="S329" s="12">
        <f>R329*(1-'Retiree Assumptions'!$F$8)</f>
        <v>245.37826419558894</v>
      </c>
      <c r="T329" s="12">
        <f>S329/(Calculations!$C$27^($A329-1+Calculations!$B$6/30))</f>
        <v>106.77406176395324</v>
      </c>
      <c r="U329" s="23">
        <f t="shared" si="419"/>
        <v>94.863387299778552</v>
      </c>
      <c r="W329">
        <f t="shared" si="374"/>
        <v>8</v>
      </c>
      <c r="X329">
        <f t="shared" si="434"/>
        <v>2052</v>
      </c>
      <c r="Y329">
        <f t="shared" si="435"/>
        <v>69</v>
      </c>
      <c r="Z329">
        <f t="shared" si="422"/>
        <v>67</v>
      </c>
      <c r="AA329" s="12">
        <f>S329*12*Subsidy!$I$15/Subsidy!$I$14</f>
        <v>2355.6313362776536</v>
      </c>
      <c r="AB329" s="12">
        <f>SUM(S$5:S329)*Subsidy!$I$15/Subsidy!$I$14</f>
        <v>46148.658673819271</v>
      </c>
      <c r="AC329" s="12">
        <f>N329*Subsidy!$E$15/Subsidy!$E$14</f>
        <v>1873.9736468743988</v>
      </c>
      <c r="AD329" s="12">
        <f t="shared" si="423"/>
        <v>22487.683762492787</v>
      </c>
      <c r="AE329" s="12">
        <f>$AP329*AC329/(Calculations!$D$27^(A329-1+Calculations!$B$6/30))</f>
        <v>693.31172595106852</v>
      </c>
      <c r="AF329" s="12">
        <f>IF(AE329=0,0,SUM(AE329:AE$903)*AC329/AE329)</f>
        <v>435412.50960650854</v>
      </c>
      <c r="AH329" s="164">
        <f>VLOOKUP(E329,Rates2,5)*VLOOKUP(E329,Mort_Imp_Retirees,C329-'Mort Imp Cume'!$C$4+2)</f>
        <v>7.9866353623541091E-4</v>
      </c>
      <c r="AI329" s="16">
        <f t="shared" si="424"/>
        <v>0.99920133646376463</v>
      </c>
      <c r="AJ329" s="164">
        <f>VLOOKUP(F329,Rates2,6)*VLOOKUP(F329,Mort_Imp_Survivors,C329-'Mort Imp Cume'!$C$4+2)</f>
        <v>2.3583744859716633E-4</v>
      </c>
      <c r="AK329" s="16">
        <f t="shared" si="425"/>
        <v>0.99976416255140288</v>
      </c>
      <c r="AL329" s="164">
        <f>VLOOKUP(F329,Rates2,7)*VLOOKUP(F329,Mort_Imp_Survivors,C329-'Mort Imp Cume'!$C$4+2)</f>
        <v>3.8209298276939923E-4</v>
      </c>
      <c r="AM329" s="16">
        <f t="shared" si="426"/>
        <v>0.99961790701723063</v>
      </c>
      <c r="AN329" s="108">
        <f>PRODUCT(AI$4:AI328)</f>
        <v>0.91931074385289724</v>
      </c>
      <c r="AO329" s="16">
        <f>PRODUCT(AK$4:AK328)</f>
        <v>0.96643027929460767</v>
      </c>
      <c r="AP329" s="16">
        <f>PRODUCT(AM$4:AM328)</f>
        <v>0.94421783178564833</v>
      </c>
      <c r="AQ329" s="16">
        <f t="shared" si="427"/>
        <v>0.888449738940289</v>
      </c>
      <c r="AR329" s="16">
        <f t="shared" si="428"/>
        <v>3.0861004912608226E-2</v>
      </c>
      <c r="AS329" s="16">
        <f t="shared" si="429"/>
        <v>7.0940506652264598E-4</v>
      </c>
      <c r="AT329" s="16">
        <f t="shared" si="430"/>
        <v>7.7384436693492958E-2</v>
      </c>
      <c r="AU329" s="16">
        <f t="shared" si="431"/>
        <v>3.3048194536098169E-3</v>
      </c>
      <c r="AV329" s="16">
        <f t="shared" si="432"/>
        <v>7.3421996958476093E-4</v>
      </c>
      <c r="AW329" s="30">
        <f>(SUMPRODUCT(AV$5:AV328,A$5:A328)+SUM(AV$5:AV328)*(Calculations!$B$6/30-0.5)+AV$4*Calculations!$B$6/30/2)/SUM(AV$4:AV328)</f>
        <v>218.11184432013033</v>
      </c>
      <c r="AX329" s="16"/>
      <c r="AY329" s="12"/>
      <c r="AZ329" s="12"/>
    </row>
    <row r="330" spans="1:52" x14ac:dyDescent="0.25">
      <c r="A330">
        <f t="shared" si="420"/>
        <v>326</v>
      </c>
      <c r="B330" t="str">
        <f t="shared" si="359"/>
        <v>March</v>
      </c>
      <c r="C330">
        <f t="shared" si="415"/>
        <v>2052</v>
      </c>
      <c r="D330">
        <f t="shared" si="361"/>
        <v>205203</v>
      </c>
      <c r="E330">
        <f t="shared" ref="E330:F330" si="438">E318+1</f>
        <v>69</v>
      </c>
      <c r="F330">
        <f t="shared" si="438"/>
        <v>67</v>
      </c>
      <c r="G330" s="12">
        <f>G329*IF($B330="January",1+IF(C330&gt;Personal!$L$18+1,Calculations!$B$22,Calculations!$B$21),1)</f>
        <v>4839.8079722995863</v>
      </c>
      <c r="H330" s="12">
        <f>IF(AND(Career!$F$15="Yes",$E330=62,$E329=61),G330,H329*IF($B330="January",(1+IF(C330&gt;Personal!$L$18+1,Calculations!$C$22,Calculations!$C$21)),1))</f>
        <v>4839.8079722995863</v>
      </c>
      <c r="I330" s="12">
        <f>H330*(1-'Retiree Assumptions'!$F$8)</f>
        <v>3775.0502183936774</v>
      </c>
      <c r="J330" s="12">
        <f>I330/(Calculations!$C$27^($A330-1+Calculations!$B$6/30))</f>
        <v>1638.4775628804298</v>
      </c>
      <c r="K330" s="23">
        <f t="shared" si="417"/>
        <v>1505.0670241715068</v>
      </c>
      <c r="L330" s="12">
        <f>L329*IF($B330="January",(1+IF(C330&gt;Personal!$L$18+1,Calculations!$B$22,Calculations!$B$21)),1)</f>
        <v>2661.8943847647711</v>
      </c>
      <c r="M330" s="12">
        <f>IF(AND(Career!$F$15="Yes",$E330=62,$E329=61),L330,M329*IF($B330="January",(1+IF(C330&gt;Personal!$L$18+1,Calculations!$C$22,Calculations!$C$21)),1))</f>
        <v>2661.8943847647711</v>
      </c>
      <c r="N330" s="12">
        <f>M330*(1-'Retiree Assumptions'!$F$10)</f>
        <v>2342.4670585929985</v>
      </c>
      <c r="O330" s="12">
        <f>N330/(Calculations!$C$27^$AW330)/(Calculations!$D$27^($A330-1-$AW330+Calculations!$B$6/30))</f>
        <v>982.22362640099016</v>
      </c>
      <c r="P330" s="23">
        <f t="shared" si="418"/>
        <v>76.676574015579064</v>
      </c>
      <c r="Q330" s="12">
        <f>IF(OR(A330&lt;=360,$E330&lt;70),Q329*IF($B330="January",(1+IF(C330&gt;Personal!$L$18+1,Calculations!$B$22,Calculations!$B$21)),1),0)</f>
        <v>314.58751819947298</v>
      </c>
      <c r="R330" s="12">
        <f>IF(OR(A330&lt;=360,$E330&lt;70),IF(AND(Career!$F$15="Yes",$E330=62,$E329=61),Q330,R329*IF($B330="January",(1+IF(C330&gt;Personal!$L$18+1,Calculations!$C$22,Calculations!$C$21)),1)),0)</f>
        <v>314.58751819947298</v>
      </c>
      <c r="S330" s="12">
        <f>R330*(1-'Retiree Assumptions'!$F$8)</f>
        <v>245.37826419558894</v>
      </c>
      <c r="T330" s="12">
        <f>S330/(Calculations!$C$27^($A330-1+Calculations!$B$6/30))</f>
        <v>106.5010415872279</v>
      </c>
      <c r="U330" s="23">
        <f t="shared" si="419"/>
        <v>94.522955083164604</v>
      </c>
      <c r="W330">
        <f t="shared" si="374"/>
        <v>8</v>
      </c>
      <c r="X330">
        <f t="shared" si="434"/>
        <v>2052</v>
      </c>
      <c r="Y330">
        <f t="shared" si="435"/>
        <v>69</v>
      </c>
      <c r="Z330">
        <f t="shared" si="422"/>
        <v>67</v>
      </c>
      <c r="AA330" s="12">
        <f>S330*12*Subsidy!$I$15/Subsidy!$I$14</f>
        <v>2355.6313362776536</v>
      </c>
      <c r="AB330" s="12">
        <f>SUM(S$5:S330)*Subsidy!$I$15/Subsidy!$I$14</f>
        <v>46344.961285175741</v>
      </c>
      <c r="AC330" s="12">
        <f>N330*Subsidy!$E$15/Subsidy!$E$14</f>
        <v>1873.9736468743988</v>
      </c>
      <c r="AD330" s="12">
        <f t="shared" si="423"/>
        <v>22487.683762492787</v>
      </c>
      <c r="AE330" s="12">
        <f>$AP330*AC330/(Calculations!$D$27^(A330-1+Calculations!$B$6/30))</f>
        <v>691.0517179077541</v>
      </c>
      <c r="AF330" s="12">
        <f>IF(AE330=0,0,SUM(AE330:AE$903)*AC330/AE330)</f>
        <v>434956.3756856129</v>
      </c>
      <c r="AH330" s="164">
        <f>VLOOKUP(E330,Rates2,5)*VLOOKUP(E330,Mort_Imp_Retirees,C330-'Mort Imp Cume'!$C$4+2)</f>
        <v>7.9866353623541091E-4</v>
      </c>
      <c r="AI330" s="16">
        <f t="shared" si="424"/>
        <v>0.99920133646376463</v>
      </c>
      <c r="AJ330" s="164">
        <f>VLOOKUP(F330,Rates2,6)*VLOOKUP(F330,Mort_Imp_Survivors,C330-'Mort Imp Cume'!$C$4+2)</f>
        <v>2.3583744859716633E-4</v>
      </c>
      <c r="AK330" s="16">
        <f t="shared" si="425"/>
        <v>0.99976416255140288</v>
      </c>
      <c r="AL330" s="164">
        <f>VLOOKUP(F330,Rates2,7)*VLOOKUP(F330,Mort_Imp_Survivors,C330-'Mort Imp Cume'!$C$4+2)</f>
        <v>3.8209298276939923E-4</v>
      </c>
      <c r="AM330" s="16">
        <f t="shared" si="426"/>
        <v>0.99961790701723063</v>
      </c>
      <c r="AN330" s="108">
        <f>PRODUCT(AI$4:AI329)</f>
        <v>0.91857652388331257</v>
      </c>
      <c r="AO330" s="16">
        <f>PRODUCT(AK$4:AK329)</f>
        <v>0.96620235884329186</v>
      </c>
      <c r="AP330" s="16">
        <f>PRODUCT(AM$4:AM329)</f>
        <v>0.94385705277791732</v>
      </c>
      <c r="AQ330" s="16">
        <f t="shared" si="427"/>
        <v>0.88753080415412799</v>
      </c>
      <c r="AR330" s="16">
        <f t="shared" si="428"/>
        <v>3.1045719729184539E-2</v>
      </c>
      <c r="AS330" s="16">
        <f t="shared" si="429"/>
        <v>7.0867131990251183E-4</v>
      </c>
      <c r="AT330" s="16">
        <f t="shared" si="430"/>
        <v>7.8064273709779461E-2</v>
      </c>
      <c r="AU330" s="16">
        <f t="shared" si="431"/>
        <v>3.359202406907999E-3</v>
      </c>
      <c r="AV330" s="16">
        <f t="shared" si="432"/>
        <v>7.3363357486747776E-4</v>
      </c>
      <c r="AW330" s="30">
        <f>(SUMPRODUCT(AV$5:AV329,A$5:A329)+SUM(AV$5:AV329)*(Calculations!$B$6/30-0.5)+AV$4*Calculations!$B$6/30/2)/SUM(AV$4:AV329)</f>
        <v>219.08019561336226</v>
      </c>
      <c r="AX330" s="16"/>
      <c r="AY330" s="12"/>
      <c r="AZ330" s="12"/>
    </row>
    <row r="331" spans="1:52" x14ac:dyDescent="0.25">
      <c r="A331">
        <f t="shared" si="420"/>
        <v>327</v>
      </c>
      <c r="B331" t="str">
        <f t="shared" si="359"/>
        <v>April</v>
      </c>
      <c r="C331">
        <f t="shared" si="415"/>
        <v>2052</v>
      </c>
      <c r="D331">
        <f t="shared" si="361"/>
        <v>205204</v>
      </c>
      <c r="E331">
        <f t="shared" ref="E331:F331" si="439">E319+1</f>
        <v>69</v>
      </c>
      <c r="F331">
        <f t="shared" si="439"/>
        <v>67</v>
      </c>
      <c r="G331" s="12">
        <f>G330*IF($B331="January",1+IF(C331&gt;Personal!$L$18+1,Calculations!$B$22,Calculations!$B$21),1)</f>
        <v>4839.8079722995863</v>
      </c>
      <c r="H331" s="12">
        <f>IF(AND(Career!$F$15="Yes",$E331=62,$E330=61),G331,H330*IF($B331="January",(1+IF(C331&gt;Personal!$L$18+1,Calculations!$C$22,Calculations!$C$21)),1))</f>
        <v>4839.8079722995863</v>
      </c>
      <c r="I331" s="12">
        <f>H331*(1-'Retiree Assumptions'!$F$8)</f>
        <v>3775.0502183936774</v>
      </c>
      <c r="J331" s="12">
        <f>I331/(Calculations!$C$27^($A331-1+Calculations!$B$6/30))</f>
        <v>1634.2879926197509</v>
      </c>
      <c r="K331" s="23">
        <f t="shared" si="417"/>
        <v>1500.019614742499</v>
      </c>
      <c r="L331" s="12">
        <f>L330*IF($B331="January",(1+IF(C331&gt;Personal!$L$18+1,Calculations!$B$22,Calculations!$B$21)),1)</f>
        <v>2661.8943847647711</v>
      </c>
      <c r="M331" s="12">
        <f>IF(AND(Career!$F$15="Yes",$E331=62,$E330=61),L331,M330*IF($B331="January",(1+IF(C331&gt;Personal!$L$18+1,Calculations!$C$22,Calculations!$C$21)),1))</f>
        <v>2661.8943847647711</v>
      </c>
      <c r="N331" s="12">
        <f>M331*(1-'Retiree Assumptions'!$F$10)</f>
        <v>2342.4670585929985</v>
      </c>
      <c r="O331" s="12">
        <f>N331/(Calculations!$C$27^$AW331)/(Calculations!$D$27^($A331-1-$AW331+Calculations!$B$6/30))</f>
        <v>979.69920127538182</v>
      </c>
      <c r="P331" s="23">
        <f t="shared" si="418"/>
        <v>77.144569044890844</v>
      </c>
      <c r="Q331" s="12">
        <f>IF(OR(A331&lt;=360,$E331&lt;70),Q330*IF($B331="January",(1+IF(C331&gt;Personal!$L$18+1,Calculations!$B$22,Calculations!$B$21)),1),0)</f>
        <v>314.58751819947298</v>
      </c>
      <c r="R331" s="12">
        <f>IF(OR(A331&lt;=360,$E331&lt;70),IF(AND(Career!$F$15="Yes",$E331=62,$E330=61),Q331,R330*IF($B331="January",(1+IF(C331&gt;Personal!$L$18+1,Calculations!$C$22,Calculations!$C$21)),1)),0)</f>
        <v>314.58751819947298</v>
      </c>
      <c r="S331" s="12">
        <f>R331*(1-'Retiree Assumptions'!$F$8)</f>
        <v>245.37826419558894</v>
      </c>
      <c r="T331" s="12">
        <f>S331/(Calculations!$C$27^($A331-1+Calculations!$B$6/30))</f>
        <v>106.22871952028376</v>
      </c>
      <c r="U331" s="23">
        <f t="shared" si="419"/>
        <v>94.183744561215022</v>
      </c>
      <c r="W331">
        <f t="shared" si="374"/>
        <v>8</v>
      </c>
      <c r="X331">
        <f t="shared" si="434"/>
        <v>2052</v>
      </c>
      <c r="Y331">
        <f t="shared" si="435"/>
        <v>69</v>
      </c>
      <c r="Z331">
        <f t="shared" si="422"/>
        <v>67</v>
      </c>
      <c r="AA331" s="12">
        <f>S331*12*Subsidy!$I$15/Subsidy!$I$14</f>
        <v>2355.6313362776536</v>
      </c>
      <c r="AB331" s="12">
        <f>SUM(S$5:S331)*Subsidy!$I$15/Subsidy!$I$14</f>
        <v>46541.263896532218</v>
      </c>
      <c r="AC331" s="12">
        <f>N331*Subsidy!$E$15/Subsidy!$E$14</f>
        <v>1873.9736468743988</v>
      </c>
      <c r="AD331" s="12">
        <f t="shared" si="423"/>
        <v>22487.683762492787</v>
      </c>
      <c r="AE331" s="12">
        <f>$AP331*AC331/(Calculations!$D$27^(A331-1+Calculations!$B$6/30))</f>
        <v>688.79907687723448</v>
      </c>
      <c r="AF331" s="12">
        <f>IF(AE331=0,0,SUM(AE331:AE$903)*AC331/AE331)</f>
        <v>434498.75002928957</v>
      </c>
      <c r="AH331" s="164">
        <f>VLOOKUP(E331,Rates2,5)*VLOOKUP(E331,Mort_Imp_Retirees,C331-'Mort Imp Cume'!$C$4+2)</f>
        <v>7.9866353623541091E-4</v>
      </c>
      <c r="AI331" s="16">
        <f t="shared" si="424"/>
        <v>0.99920133646376463</v>
      </c>
      <c r="AJ331" s="164">
        <f>VLOOKUP(F331,Rates2,6)*VLOOKUP(F331,Mort_Imp_Survivors,C331-'Mort Imp Cume'!$C$4+2)</f>
        <v>2.3583744859716633E-4</v>
      </c>
      <c r="AK331" s="16">
        <f t="shared" si="425"/>
        <v>0.99976416255140288</v>
      </c>
      <c r="AL331" s="164">
        <f>VLOOKUP(F331,Rates2,7)*VLOOKUP(F331,Mort_Imp_Survivors,C331-'Mort Imp Cume'!$C$4+2)</f>
        <v>3.8209298276939923E-4</v>
      </c>
      <c r="AM331" s="16">
        <f t="shared" si="426"/>
        <v>0.99961790701723063</v>
      </c>
      <c r="AN331" s="108">
        <f>PRODUCT(AI$4:AI330)</f>
        <v>0.91784289030844513</v>
      </c>
      <c r="AO331" s="16">
        <f>PRODUCT(AK$4:AK330)</f>
        <v>0.96597449214415376</v>
      </c>
      <c r="AP331" s="16">
        <f>PRODUCT(AM$4:AM330)</f>
        <v>0.94349641162131348</v>
      </c>
      <c r="AQ331" s="16">
        <f t="shared" si="427"/>
        <v>0.88661281983382256</v>
      </c>
      <c r="AR331" s="16">
        <f t="shared" si="428"/>
        <v>3.1230070474622618E-2</v>
      </c>
      <c r="AS331" s="16">
        <f t="shared" si="429"/>
        <v>7.0793833220577414E-4</v>
      </c>
      <c r="AT331" s="16">
        <f t="shared" si="430"/>
        <v>7.8743117218492475E-2</v>
      </c>
      <c r="AU331" s="16">
        <f t="shared" si="431"/>
        <v>3.4139924730623439E-3</v>
      </c>
      <c r="AV331" s="16">
        <f t="shared" si="432"/>
        <v>7.3304764848227311E-4</v>
      </c>
      <c r="AW331" s="30">
        <f>(SUMPRODUCT(AV$5:AV330,A$5:A330)+SUM(AV$5:AV330)*(Calculations!$B$6/30-0.5)+AV$4*Calculations!$B$6/30/2)/SUM(AV$4:AV330)</f>
        <v>220.03941600706403</v>
      </c>
      <c r="AX331" s="16"/>
      <c r="AY331" s="12"/>
      <c r="AZ331" s="12"/>
    </row>
    <row r="332" spans="1:52" x14ac:dyDescent="0.25">
      <c r="A332">
        <f t="shared" si="420"/>
        <v>328</v>
      </c>
      <c r="B332" t="str">
        <f t="shared" si="359"/>
        <v>May</v>
      </c>
      <c r="C332">
        <f t="shared" si="415"/>
        <v>2052</v>
      </c>
      <c r="D332">
        <f t="shared" si="361"/>
        <v>205205</v>
      </c>
      <c r="E332">
        <f t="shared" ref="E332:F332" si="440">E320+1</f>
        <v>69</v>
      </c>
      <c r="F332">
        <f t="shared" si="440"/>
        <v>67</v>
      </c>
      <c r="G332" s="12">
        <f>G331*IF($B332="January",1+IF(C332&gt;Personal!$L$18+1,Calculations!$B$22,Calculations!$B$21),1)</f>
        <v>4839.8079722995863</v>
      </c>
      <c r="H332" s="12">
        <f>IF(AND(Career!$F$15="Yes",$E332=62,$E331=61),G332,H331*IF($B332="January",(1+IF(C332&gt;Personal!$L$18+1,Calculations!$C$22,Calculations!$C$21)),1))</f>
        <v>4839.8079722995863</v>
      </c>
      <c r="I332" s="12">
        <f>H332*(1-'Retiree Assumptions'!$F$8)</f>
        <v>3775.0502183936774</v>
      </c>
      <c r="J332" s="12">
        <f>I332/(Calculations!$C$27^($A332-1+Calculations!$B$6/30))</f>
        <v>1630.1091350470981</v>
      </c>
      <c r="K332" s="23">
        <f t="shared" si="417"/>
        <v>1494.9891323616123</v>
      </c>
      <c r="L332" s="12">
        <f>L331*IF($B332="January",(1+IF(C332&gt;Personal!$L$18+1,Calculations!$B$22,Calculations!$B$21)),1)</f>
        <v>2661.8943847647711</v>
      </c>
      <c r="M332" s="12">
        <f>IF(AND(Career!$F$15="Yes",$E332=62,$E331=61),L332,M331*IF($B332="January",(1+IF(C332&gt;Personal!$L$18+1,Calculations!$C$22,Calculations!$C$21)),1))</f>
        <v>2661.8943847647711</v>
      </c>
      <c r="N332" s="12">
        <f>M332*(1-'Retiree Assumptions'!$F$10)</f>
        <v>2342.4670585929985</v>
      </c>
      <c r="O332" s="12">
        <f>N332/(Calculations!$C$27^$AW332)/(Calculations!$D$27^($A332-1-$AW332+Calculations!$B$6/30))</f>
        <v>977.17846417527119</v>
      </c>
      <c r="P332" s="23">
        <f t="shared" si="418"/>
        <v>77.608459883547098</v>
      </c>
      <c r="Q332" s="12">
        <f>IF(OR(A332&lt;=360,$E332&lt;70),Q331*IF($B332="January",(1+IF(C332&gt;Personal!$L$18+1,Calculations!$B$22,Calculations!$B$21)),1),0)</f>
        <v>314.58751819947298</v>
      </c>
      <c r="R332" s="12">
        <f>IF(OR(A332&lt;=360,$E332&lt;70),IF(AND(Career!$F$15="Yes",$E332=62,$E331=61),Q332,R331*IF($B332="January",(1+IF(C332&gt;Personal!$L$18+1,Calculations!$C$22,Calculations!$C$21)),1)),0)</f>
        <v>314.58751819947298</v>
      </c>
      <c r="S332" s="12">
        <f>R332*(1-'Retiree Assumptions'!$F$8)</f>
        <v>245.37826419558894</v>
      </c>
      <c r="T332" s="12">
        <f>S332/(Calculations!$C$27^($A332-1+Calculations!$B$6/30))</f>
        <v>105.95709377806133</v>
      </c>
      <c r="U332" s="23">
        <f t="shared" si="419"/>
        <v>93.845751349685941</v>
      </c>
      <c r="W332">
        <f t="shared" si="374"/>
        <v>8</v>
      </c>
      <c r="X332">
        <f t="shared" si="434"/>
        <v>2052</v>
      </c>
      <c r="Y332">
        <f t="shared" si="435"/>
        <v>69</v>
      </c>
      <c r="Z332">
        <f t="shared" si="422"/>
        <v>67</v>
      </c>
      <c r="AA332" s="12">
        <f>S332*12*Subsidy!$I$15/Subsidy!$I$14</f>
        <v>2355.6313362776536</v>
      </c>
      <c r="AB332" s="12">
        <f>SUM(S$5:S332)*Subsidy!$I$15/Subsidy!$I$14</f>
        <v>46737.566507888689</v>
      </c>
      <c r="AC332" s="12">
        <f>N332*Subsidy!$E$15/Subsidy!$E$14</f>
        <v>1873.9736468743988</v>
      </c>
      <c r="AD332" s="12">
        <f t="shared" si="423"/>
        <v>22487.683762492787</v>
      </c>
      <c r="AE332" s="12">
        <f>$AP332*AC332/(Calculations!$D$27^(A332-1+Calculations!$B$6/30))</f>
        <v>686.55377884504742</v>
      </c>
      <c r="AF332" s="12">
        <f>IF(AE332=0,0,SUM(AE332:AE$903)*AC332/AE332)</f>
        <v>434039.62775898306</v>
      </c>
      <c r="AH332" s="164">
        <f>VLOOKUP(E332,Rates2,5)*VLOOKUP(E332,Mort_Imp_Retirees,C332-'Mort Imp Cume'!$C$4+2)</f>
        <v>7.9866353623541091E-4</v>
      </c>
      <c r="AI332" s="16">
        <f t="shared" si="424"/>
        <v>0.99920133646376463</v>
      </c>
      <c r="AJ332" s="164">
        <f>VLOOKUP(F332,Rates2,6)*VLOOKUP(F332,Mort_Imp_Survivors,C332-'Mort Imp Cume'!$C$4+2)</f>
        <v>2.3583744859716633E-4</v>
      </c>
      <c r="AK332" s="16">
        <f t="shared" si="425"/>
        <v>0.99976416255140288</v>
      </c>
      <c r="AL332" s="164">
        <f>VLOOKUP(F332,Rates2,7)*VLOOKUP(F332,Mort_Imp_Survivors,C332-'Mort Imp Cume'!$C$4+2)</f>
        <v>3.8209298276939923E-4</v>
      </c>
      <c r="AM332" s="16">
        <f t="shared" si="426"/>
        <v>0.99961790701723063</v>
      </c>
      <c r="AN332" s="108">
        <f>PRODUCT(AI$4:AI331)</f>
        <v>0.91710984265996287</v>
      </c>
      <c r="AO332" s="16">
        <f>PRODUCT(AK$4:AK331)</f>
        <v>0.96574667918451662</v>
      </c>
      <c r="AP332" s="16">
        <f>PRODUCT(AM$4:AM331)</f>
        <v>0.94313590826316485</v>
      </c>
      <c r="AQ332" s="16">
        <f t="shared" si="427"/>
        <v>0.88569578499629364</v>
      </c>
      <c r="AR332" s="16">
        <f t="shared" si="428"/>
        <v>3.1414057663669191E-2</v>
      </c>
      <c r="AS332" s="16">
        <f t="shared" si="429"/>
        <v>7.072061026474688E-4</v>
      </c>
      <c r="AT332" s="16">
        <f t="shared" si="430"/>
        <v>7.9420968358167671E-2</v>
      </c>
      <c r="AU332" s="16">
        <f t="shared" si="431"/>
        <v>3.4691889818694865E-3</v>
      </c>
      <c r="AV332" s="16">
        <f t="shared" si="432"/>
        <v>7.3246219005510731E-4</v>
      </c>
      <c r="AW332" s="30">
        <f>(SUMPRODUCT(AV$5:AV331,A$5:A331)+SUM(AV$5:AV331)*(Calculations!$B$6/30-0.5)+AV$4*Calculations!$B$6/30/2)/SUM(AV$4:AV331)</f>
        <v>220.98975475569739</v>
      </c>
      <c r="AX332" s="16"/>
      <c r="AY332" s="12"/>
      <c r="AZ332" s="12"/>
    </row>
    <row r="333" spans="1:52" x14ac:dyDescent="0.25">
      <c r="A333">
        <f t="shared" si="420"/>
        <v>329</v>
      </c>
      <c r="B333" t="str">
        <f t="shared" si="359"/>
        <v>June</v>
      </c>
      <c r="C333">
        <f t="shared" si="415"/>
        <v>2052</v>
      </c>
      <c r="D333">
        <f t="shared" si="361"/>
        <v>205206</v>
      </c>
      <c r="E333">
        <f t="shared" ref="E333:F333" si="441">E321+1</f>
        <v>69</v>
      </c>
      <c r="F333">
        <f t="shared" si="441"/>
        <v>67</v>
      </c>
      <c r="G333" s="12">
        <f>G332*IF($B333="January",1+IF(C333&gt;Personal!$L$18+1,Calculations!$B$22,Calculations!$B$21),1)</f>
        <v>4839.8079722995863</v>
      </c>
      <c r="H333" s="12">
        <f>IF(AND(Career!$F$15="Yes",$E333=62,$E332=61),G333,H332*IF($B333="January",(1+IF(C333&gt;Personal!$L$18+1,Calculations!$C$22,Calculations!$C$21)),1))</f>
        <v>4839.8079722995863</v>
      </c>
      <c r="I333" s="12">
        <f>H333*(1-'Retiree Assumptions'!$F$8)</f>
        <v>3775.0502183936774</v>
      </c>
      <c r="J333" s="12">
        <f>I333/(Calculations!$C$27^($A333-1+Calculations!$B$6/30))</f>
        <v>1625.9409627702382</v>
      </c>
      <c r="K333" s="23">
        <f t="shared" si="417"/>
        <v>1489.9755202621109</v>
      </c>
      <c r="L333" s="12">
        <f>L332*IF($B333="January",(1+IF(C333&gt;Personal!$L$18+1,Calculations!$B$22,Calculations!$B$21)),1)</f>
        <v>2661.8943847647711</v>
      </c>
      <c r="M333" s="12">
        <f>IF(AND(Career!$F$15="Yes",$E333=62,$E332=61),L333,M332*IF($B333="January",(1+IF(C333&gt;Personal!$L$18+1,Calculations!$C$22,Calculations!$C$21)),1))</f>
        <v>2661.8943847647711</v>
      </c>
      <c r="N333" s="12">
        <f>M333*(1-'Retiree Assumptions'!$F$10)</f>
        <v>2342.4670585929985</v>
      </c>
      <c r="O333" s="12">
        <f>N333/(Calculations!$C$27^$AW333)/(Calculations!$D$27^($A333-1-$AW333+Calculations!$B$6/30))</f>
        <v>974.66149554797516</v>
      </c>
      <c r="P333" s="23">
        <f t="shared" si="418"/>
        <v>78.068269088002125</v>
      </c>
      <c r="Q333" s="12">
        <f>IF(OR(A333&lt;=360,$E333&lt;70),Q332*IF($B333="January",(1+IF(C333&gt;Personal!$L$18+1,Calculations!$B$22,Calculations!$B$21)),1),0)</f>
        <v>314.58751819947298</v>
      </c>
      <c r="R333" s="12">
        <f>IF(OR(A333&lt;=360,$E333&lt;70),IF(AND(Career!$F$15="Yes",$E333=62,$E332=61),Q333,R332*IF($B333="January",(1+IF(C333&gt;Personal!$L$18+1,Calculations!$C$22,Calculations!$C$21)),1)),0)</f>
        <v>314.58751819947298</v>
      </c>
      <c r="S333" s="12">
        <f>R333*(1-'Retiree Assumptions'!$F$8)</f>
        <v>245.37826419558894</v>
      </c>
      <c r="T333" s="12">
        <f>S333/(Calculations!$C$27^($A333-1+Calculations!$B$6/30))</f>
        <v>105.68616258006544</v>
      </c>
      <c r="U333" s="23">
        <f t="shared" si="419"/>
        <v>93.508971080067056</v>
      </c>
      <c r="W333">
        <f t="shared" si="374"/>
        <v>8</v>
      </c>
      <c r="X333">
        <f t="shared" si="434"/>
        <v>2052</v>
      </c>
      <c r="Y333">
        <f t="shared" si="435"/>
        <v>69</v>
      </c>
      <c r="Z333">
        <f t="shared" si="422"/>
        <v>67</v>
      </c>
      <c r="AA333" s="12">
        <f>S333*12*Subsidy!$I$15/Subsidy!$I$14</f>
        <v>2355.6313362776536</v>
      </c>
      <c r="AB333" s="12">
        <f>SUM(S$5:S333)*Subsidy!$I$15/Subsidy!$I$14</f>
        <v>46933.869119245166</v>
      </c>
      <c r="AC333" s="12">
        <f>N333*Subsidy!$E$15/Subsidy!$E$14</f>
        <v>1873.9736468743988</v>
      </c>
      <c r="AD333" s="12">
        <f t="shared" si="423"/>
        <v>22487.683762492787</v>
      </c>
      <c r="AE333" s="12">
        <f>$AP333*AC333/(Calculations!$D$27^(A333-1+Calculations!$B$6/30))</f>
        <v>684.31579987501152</v>
      </c>
      <c r="AF333" s="12">
        <f>IF(AE333=0,0,SUM(AE333:AE$903)*AC333/AE333)</f>
        <v>433579.00398018333</v>
      </c>
      <c r="AH333" s="164">
        <f>VLOOKUP(E333,Rates2,5)*VLOOKUP(E333,Mort_Imp_Retirees,C333-'Mort Imp Cume'!$C$4+2)</f>
        <v>7.9866353623541091E-4</v>
      </c>
      <c r="AI333" s="16">
        <f t="shared" si="424"/>
        <v>0.99920133646376463</v>
      </c>
      <c r="AJ333" s="164">
        <f>VLOOKUP(F333,Rates2,6)*VLOOKUP(F333,Mort_Imp_Survivors,C333-'Mort Imp Cume'!$C$4+2)</f>
        <v>2.3583744859716633E-4</v>
      </c>
      <c r="AK333" s="16">
        <f t="shared" si="425"/>
        <v>0.99976416255140288</v>
      </c>
      <c r="AL333" s="164">
        <f>VLOOKUP(F333,Rates2,7)*VLOOKUP(F333,Mort_Imp_Survivors,C333-'Mort Imp Cume'!$C$4+2)</f>
        <v>3.8209298276939923E-4</v>
      </c>
      <c r="AM333" s="16">
        <f t="shared" si="426"/>
        <v>0.99961790701723063</v>
      </c>
      <c r="AN333" s="108">
        <f>PRODUCT(AI$4:AI332)</f>
        <v>0.9163773804699078</v>
      </c>
      <c r="AO333" s="16">
        <f>PRODUCT(AK$4:AK332)</f>
        <v>0.96551891995170658</v>
      </c>
      <c r="AP333" s="16">
        <f>PRODUCT(AM$4:AM332)</f>
        <v>0.94277554265081964</v>
      </c>
      <c r="AQ333" s="16">
        <f t="shared" si="427"/>
        <v>0.88477969865947947</v>
      </c>
      <c r="AR333" s="16">
        <f t="shared" si="428"/>
        <v>3.1597681810428331E-2</v>
      </c>
      <c r="AS333" s="16">
        <f t="shared" si="429"/>
        <v>7.0647463044344377E-4</v>
      </c>
      <c r="AT333" s="16">
        <f t="shared" si="430"/>
        <v>8.0097828266120746E-2</v>
      </c>
      <c r="AU333" s="16">
        <f t="shared" si="431"/>
        <v>3.5247912639714551E-3</v>
      </c>
      <c r="AV333" s="16">
        <f t="shared" si="432"/>
        <v>7.3187719921223918E-4</v>
      </c>
      <c r="AW333" s="30">
        <f>(SUMPRODUCT(AV$5:AV332,A$5:A332)+SUM(AV$5:AV332)*(Calculations!$B$6/30-0.5)+AV$4*Calculations!$B$6/30/2)/SUM(AV$4:AV332)</f>
        <v>221.93145199177437</v>
      </c>
      <c r="AX333" s="16"/>
      <c r="AY333" s="12"/>
      <c r="AZ333" s="12"/>
    </row>
    <row r="334" spans="1:52" x14ac:dyDescent="0.25">
      <c r="A334">
        <f t="shared" si="420"/>
        <v>330</v>
      </c>
      <c r="B334" t="str">
        <f t="shared" si="359"/>
        <v>July</v>
      </c>
      <c r="C334">
        <f t="shared" si="415"/>
        <v>2052</v>
      </c>
      <c r="D334">
        <f t="shared" si="361"/>
        <v>205207</v>
      </c>
      <c r="E334">
        <f t="shared" ref="E334:F334" si="442">E322+1</f>
        <v>69</v>
      </c>
      <c r="F334">
        <f t="shared" si="442"/>
        <v>67</v>
      </c>
      <c r="G334" s="12">
        <f>G333*IF($B334="January",1+IF(C334&gt;Personal!$L$18+1,Calculations!$B$22,Calculations!$B$21),1)</f>
        <v>4839.8079722995863</v>
      </c>
      <c r="H334" s="12">
        <f>IF(AND(Career!$F$15="Yes",$E334=62,$E333=61),G334,H333*IF($B334="January",(1+IF(C334&gt;Personal!$L$18+1,Calculations!$C$22,Calculations!$C$21)),1))</f>
        <v>4839.8079722995863</v>
      </c>
      <c r="I334" s="12">
        <f>H334*(1-'Retiree Assumptions'!$F$8)</f>
        <v>3775.0502183936774</v>
      </c>
      <c r="J334" s="12">
        <f>I334/(Calculations!$C$27^($A334-1+Calculations!$B$6/30))</f>
        <v>1621.7834484669809</v>
      </c>
      <c r="K334" s="23">
        <f t="shared" si="417"/>
        <v>1484.9787218676329</v>
      </c>
      <c r="L334" s="12">
        <f>L333*IF($B334="January",(1+IF(C334&gt;Personal!$L$18+1,Calculations!$B$22,Calculations!$B$21)),1)</f>
        <v>2661.8943847647711</v>
      </c>
      <c r="M334" s="12">
        <f>IF(AND(Career!$F$15="Yes",$E334=62,$E333=61),L334,M333*IF($B334="January",(1+IF(C334&gt;Personal!$L$18+1,Calculations!$C$22,Calculations!$C$21)),1))</f>
        <v>2661.8943847647711</v>
      </c>
      <c r="N334" s="12">
        <f>M334*(1-'Retiree Assumptions'!$F$10)</f>
        <v>2342.4670585929985</v>
      </c>
      <c r="O334" s="12">
        <f>N334/(Calculations!$C$27^$AW334)/(Calculations!$D$27^($A334-1-$AW334+Calculations!$B$6/30))</f>
        <v>972.14837228628244</v>
      </c>
      <c r="P334" s="23">
        <f t="shared" si="418"/>
        <v>78.524019110507467</v>
      </c>
      <c r="Q334" s="12">
        <f>IF(OR(A334&lt;=360,$E334&lt;70),Q333*IF($B334="January",(1+IF(C334&gt;Personal!$L$18+1,Calculations!$B$22,Calculations!$B$21)),1),0)</f>
        <v>314.58751819947298</v>
      </c>
      <c r="R334" s="12">
        <f>IF(OR(A334&lt;=360,$E334&lt;70),IF(AND(Career!$F$15="Yes",$E334=62,$E333=61),Q334,R333*IF($B334="January",(1+IF(C334&gt;Personal!$L$18+1,Calculations!$C$22,Calculations!$C$21)),1)),0)</f>
        <v>314.58751819947298</v>
      </c>
      <c r="S334" s="12">
        <f>R334*(1-'Retiree Assumptions'!$F$8)</f>
        <v>245.37826419558894</v>
      </c>
      <c r="T334" s="12">
        <f>S334/(Calculations!$C$27^($A334-1+Calculations!$B$6/30))</f>
        <v>105.41592415035372</v>
      </c>
      <c r="U334" s="23">
        <f t="shared" si="419"/>
        <v>93.173399399525223</v>
      </c>
      <c r="W334">
        <f t="shared" si="374"/>
        <v>8</v>
      </c>
      <c r="X334">
        <f t="shared" si="434"/>
        <v>2052</v>
      </c>
      <c r="Y334">
        <f t="shared" si="435"/>
        <v>69</v>
      </c>
      <c r="Z334">
        <f t="shared" si="422"/>
        <v>67</v>
      </c>
      <c r="AA334" s="12">
        <f>S334*12*Subsidy!$I$15/Subsidy!$I$14</f>
        <v>2355.6313362776536</v>
      </c>
      <c r="AB334" s="12">
        <f>SUM(S$5:S334)*Subsidy!$I$15/Subsidy!$I$14</f>
        <v>47130.171730601636</v>
      </c>
      <c r="AC334" s="12">
        <f>N334*Subsidy!$E$15/Subsidy!$E$14</f>
        <v>1873.9736468743988</v>
      </c>
      <c r="AD334" s="12">
        <f t="shared" si="423"/>
        <v>22487.683762492787</v>
      </c>
      <c r="AE334" s="12">
        <f>$AP334*AC334/(Calculations!$D$27^(A334-1+Calculations!$B$6/30))</f>
        <v>682.08511610897096</v>
      </c>
      <c r="AF334" s="12">
        <f>IF(AE334=0,0,SUM(AE334:AE$903)*AC334/AE334)</f>
        <v>433116.87378237292</v>
      </c>
      <c r="AH334" s="164">
        <f>VLOOKUP(E334,Rates2,5)*VLOOKUP(E334,Mort_Imp_Retirees,C334-'Mort Imp Cume'!$C$4+2)</f>
        <v>7.9866353623541091E-4</v>
      </c>
      <c r="AI334" s="16">
        <f t="shared" si="424"/>
        <v>0.99920133646376463</v>
      </c>
      <c r="AJ334" s="164">
        <f>VLOOKUP(F334,Rates2,6)*VLOOKUP(F334,Mort_Imp_Survivors,C334-'Mort Imp Cume'!$C$4+2)</f>
        <v>2.3583744859716633E-4</v>
      </c>
      <c r="AK334" s="16">
        <f t="shared" si="425"/>
        <v>0.99976416255140288</v>
      </c>
      <c r="AL334" s="164">
        <f>VLOOKUP(F334,Rates2,7)*VLOOKUP(F334,Mort_Imp_Survivors,C334-'Mort Imp Cume'!$C$4+2)</f>
        <v>3.8209298276939923E-4</v>
      </c>
      <c r="AM334" s="16">
        <f t="shared" si="426"/>
        <v>0.99961790701723063</v>
      </c>
      <c r="AN334" s="108">
        <f>PRODUCT(AI$4:AI333)</f>
        <v>0.9156455032706956</v>
      </c>
      <c r="AO334" s="16">
        <f>PRODUCT(AK$4:AK333)</f>
        <v>0.96529121443305288</v>
      </c>
      <c r="AP334" s="16">
        <f>PRODUCT(AM$4:AM333)</f>
        <v>0.94241531473164619</v>
      </c>
      <c r="AQ334" s="16">
        <f t="shared" si="427"/>
        <v>0.8838645598423337</v>
      </c>
      <c r="AR334" s="16">
        <f t="shared" si="428"/>
        <v>3.1780943428361949E-2</v>
      </c>
      <c r="AS334" s="16">
        <f t="shared" si="429"/>
        <v>7.0574391481035778E-4</v>
      </c>
      <c r="AT334" s="16">
        <f t="shared" si="430"/>
        <v>8.0773698078448641E-2</v>
      </c>
      <c r="AU334" s="16">
        <f t="shared" si="431"/>
        <v>3.5807986508557127E-3</v>
      </c>
      <c r="AV334" s="16">
        <f t="shared" si="432"/>
        <v>7.3129267558022623E-4</v>
      </c>
      <c r="AW334" s="30">
        <f>(SUMPRODUCT(AV$5:AV333,A$5:A333)+SUM(AV$5:AV333)*(Calculations!$B$6/30-0.5)+AV$4*Calculations!$B$6/30/2)/SUM(AV$4:AV333)</f>
        <v>222.86473913937274</v>
      </c>
      <c r="AX334" s="16"/>
      <c r="AY334" s="12"/>
      <c r="AZ334" s="12"/>
    </row>
    <row r="335" spans="1:52" x14ac:dyDescent="0.25">
      <c r="A335">
        <f t="shared" si="420"/>
        <v>331</v>
      </c>
      <c r="B335" t="str">
        <f t="shared" si="359"/>
        <v>August</v>
      </c>
      <c r="C335">
        <f t="shared" si="415"/>
        <v>2052</v>
      </c>
      <c r="D335">
        <f t="shared" si="361"/>
        <v>205208</v>
      </c>
      <c r="E335">
        <f t="shared" ref="E335:F335" si="443">E323+1</f>
        <v>69</v>
      </c>
      <c r="F335">
        <f t="shared" si="443"/>
        <v>67</v>
      </c>
      <c r="G335" s="12">
        <f>G334*IF($B335="January",1+IF(C335&gt;Personal!$L$18+1,Calculations!$B$22,Calculations!$B$21),1)</f>
        <v>4839.8079722995863</v>
      </c>
      <c r="H335" s="12">
        <f>IF(AND(Career!$F$15="Yes",$E335=62,$E334=61),G335,H334*IF($B335="January",(1+IF(C335&gt;Personal!$L$18+1,Calculations!$C$22,Calculations!$C$21)),1))</f>
        <v>4839.8079722995863</v>
      </c>
      <c r="I335" s="12">
        <f>H335*(1-'Retiree Assumptions'!$F$8)</f>
        <v>3775.0502183936774</v>
      </c>
      <c r="J335" s="12">
        <f>I335/(Calculations!$C$27^($A335-1+Calculations!$B$6/30))</f>
        <v>1617.636564884996</v>
      </c>
      <c r="K335" s="23">
        <f t="shared" si="417"/>
        <v>1479.9986807915504</v>
      </c>
      <c r="L335" s="12">
        <f>L334*IF($B335="January",(1+IF(C335&gt;Personal!$L$18+1,Calculations!$B$22,Calculations!$B$21)),1)</f>
        <v>2661.8943847647711</v>
      </c>
      <c r="M335" s="12">
        <f>IF(AND(Career!$F$15="Yes",$E335=62,$E334=61),L335,M334*IF($B335="January",(1+IF(C335&gt;Personal!$L$18+1,Calculations!$C$22,Calculations!$C$21)),1))</f>
        <v>2661.8943847647711</v>
      </c>
      <c r="N335" s="12">
        <f>M335*(1-'Retiree Assumptions'!$F$10)</f>
        <v>2342.4670585929985</v>
      </c>
      <c r="O335" s="12">
        <f>N335/(Calculations!$C$27^$AW335)/(Calculations!$D$27^($A335-1-$AW335+Calculations!$B$6/30))</f>
        <v>969.63916788910069</v>
      </c>
      <c r="P335" s="23">
        <f t="shared" si="418"/>
        <v>78.975732299464894</v>
      </c>
      <c r="Q335" s="12">
        <f>IF(OR(A335&lt;=360,$E335&lt;70),Q334*IF($B335="January",(1+IF(C335&gt;Personal!$L$18+1,Calculations!$B$22,Calculations!$B$21)),1),0)</f>
        <v>314.58751819947298</v>
      </c>
      <c r="R335" s="12">
        <f>IF(OR(A335&lt;=360,$E335&lt;70),IF(AND(Career!$F$15="Yes",$E335=62,$E334=61),Q335,R334*IF($B335="January",(1+IF(C335&gt;Personal!$L$18+1,Calculations!$C$22,Calculations!$C$21)),1)),0)</f>
        <v>314.58751819947298</v>
      </c>
      <c r="S335" s="12">
        <f>R335*(1-'Retiree Assumptions'!$F$8)</f>
        <v>245.37826419558894</v>
      </c>
      <c r="T335" s="12">
        <f>S335/(Calculations!$C$27^($A335-1+Calculations!$B$6/30))</f>
        <v>105.1463767175247</v>
      </c>
      <c r="U335" s="23">
        <f t="shared" si="419"/>
        <v>92.839031970847969</v>
      </c>
      <c r="W335">
        <f t="shared" si="374"/>
        <v>8</v>
      </c>
      <c r="X335">
        <f t="shared" si="434"/>
        <v>2052</v>
      </c>
      <c r="Y335">
        <f t="shared" si="435"/>
        <v>69</v>
      </c>
      <c r="Z335">
        <f t="shared" si="422"/>
        <v>67</v>
      </c>
      <c r="AA335" s="12">
        <f>S335*12*Subsidy!$I$15/Subsidy!$I$14</f>
        <v>2355.6313362776536</v>
      </c>
      <c r="AB335" s="12">
        <f>SUM(S$5:S335)*Subsidy!$I$15/Subsidy!$I$14</f>
        <v>47326.474341958106</v>
      </c>
      <c r="AC335" s="12">
        <f>N335*Subsidy!$E$15/Subsidy!$E$14</f>
        <v>1873.9736468743988</v>
      </c>
      <c r="AD335" s="12">
        <f t="shared" si="423"/>
        <v>22487.683762492787</v>
      </c>
      <c r="AE335" s="12">
        <f>$AP335*AC335/(Calculations!$D$27^(A335-1+Calculations!$B$6/30))</f>
        <v>679.86170376654036</v>
      </c>
      <c r="AF335" s="12">
        <f>IF(AE335=0,0,SUM(AE335:AE$903)*AC335/AE335)</f>
        <v>432653.23223897594</v>
      </c>
      <c r="AH335" s="164">
        <f>VLOOKUP(E335,Rates2,5)*VLOOKUP(E335,Mort_Imp_Retirees,C335-'Mort Imp Cume'!$C$4+2)</f>
        <v>7.9866353623541091E-4</v>
      </c>
      <c r="AI335" s="16">
        <f t="shared" si="424"/>
        <v>0.99920133646376463</v>
      </c>
      <c r="AJ335" s="164">
        <f>VLOOKUP(F335,Rates2,6)*VLOOKUP(F335,Mort_Imp_Survivors,C335-'Mort Imp Cume'!$C$4+2)</f>
        <v>2.3583744859716633E-4</v>
      </c>
      <c r="AK335" s="16">
        <f t="shared" si="425"/>
        <v>0.99976416255140288</v>
      </c>
      <c r="AL335" s="164">
        <f>VLOOKUP(F335,Rates2,7)*VLOOKUP(F335,Mort_Imp_Survivors,C335-'Mort Imp Cume'!$C$4+2)</f>
        <v>3.8209298276939923E-4</v>
      </c>
      <c r="AM335" s="16">
        <f t="shared" si="426"/>
        <v>0.99961790701723063</v>
      </c>
      <c r="AN335" s="108">
        <f>PRODUCT(AI$4:AI334)</f>
        <v>0.91491421059511546</v>
      </c>
      <c r="AO335" s="16">
        <f>PRODUCT(AK$4:AK334)</f>
        <v>0.96506356261588777</v>
      </c>
      <c r="AP335" s="16">
        <f>PRODUCT(AM$4:AM334)</f>
        <v>0.9420552244530328</v>
      </c>
      <c r="AQ335" s="16">
        <f t="shared" si="427"/>
        <v>0.8829503675648247</v>
      </c>
      <c r="AR335" s="16">
        <f t="shared" si="428"/>
        <v>3.196384303029072E-2</v>
      </c>
      <c r="AS335" s="16">
        <f t="shared" si="429"/>
        <v>7.050139549656802E-4</v>
      </c>
      <c r="AT335" s="16">
        <f t="shared" si="430"/>
        <v>8.1448578930030893E-2</v>
      </c>
      <c r="AU335" s="16">
        <f t="shared" si="431"/>
        <v>3.637210474853686E-3</v>
      </c>
      <c r="AV335" s="16">
        <f t="shared" si="432"/>
        <v>7.3070861878592435E-4</v>
      </c>
      <c r="AW335" s="30">
        <f>(SUMPRODUCT(AV$5:AV334,A$5:A334)+SUM(AV$5:AV334)*(Calculations!$B$6/30-0.5)+AV$4*Calculations!$B$6/30/2)/SUM(AV$4:AV334)</f>
        <v>223.78983930535915</v>
      </c>
      <c r="AX335" s="16"/>
      <c r="AY335" s="12"/>
      <c r="AZ335" s="12"/>
    </row>
    <row r="336" spans="1:52" x14ac:dyDescent="0.25">
      <c r="A336">
        <f t="shared" si="420"/>
        <v>332</v>
      </c>
      <c r="B336" t="str">
        <f t="shared" ref="B336:B399" si="444">B324</f>
        <v>September</v>
      </c>
      <c r="C336">
        <f t="shared" si="415"/>
        <v>2052</v>
      </c>
      <c r="D336">
        <f t="shared" si="361"/>
        <v>205209</v>
      </c>
      <c r="E336">
        <f t="shared" ref="E336:F336" si="445">E324+1</f>
        <v>69</v>
      </c>
      <c r="F336">
        <f t="shared" si="445"/>
        <v>67</v>
      </c>
      <c r="G336" s="12">
        <f>G335*IF($B336="January",1+IF(C336&gt;Personal!$L$18+1,Calculations!$B$22,Calculations!$B$21),1)</f>
        <v>4839.8079722995863</v>
      </c>
      <c r="H336" s="12">
        <f>IF(AND(Career!$F$15="Yes",$E336=62,$E335=61),G336,H335*IF($B336="January",(1+IF(C336&gt;Personal!$L$18+1,Calculations!$C$22,Calculations!$C$21)),1))</f>
        <v>4839.8079722995863</v>
      </c>
      <c r="I336" s="12">
        <f>H336*(1-'Retiree Assumptions'!$F$8)</f>
        <v>3775.0502183936774</v>
      </c>
      <c r="J336" s="12">
        <f>I336/(Calculations!$C$27^($A336-1+Calculations!$B$6/30))</f>
        <v>1613.50028484164</v>
      </c>
      <c r="K336" s="23">
        <f t="shared" si="417"/>
        <v>1475.0353408363358</v>
      </c>
      <c r="L336" s="12">
        <f>L335*IF($B336="January",(1+IF(C336&gt;Personal!$L$18+1,Calculations!$B$22,Calculations!$B$21)),1)</f>
        <v>2661.8943847647711</v>
      </c>
      <c r="M336" s="12">
        <f>IF(AND(Career!$F$15="Yes",$E336=62,$E335=61),L336,M335*IF($B336="January",(1+IF(C336&gt;Personal!$L$18+1,Calculations!$C$22,Calculations!$C$21)),1))</f>
        <v>2661.8943847647711</v>
      </c>
      <c r="N336" s="12">
        <f>M336*(1-'Retiree Assumptions'!$F$10)</f>
        <v>2342.4670585929985</v>
      </c>
      <c r="O336" s="12">
        <f>N336/(Calculations!$C$27^$AW336)/(Calculations!$D$27^($A336-1-$AW336+Calculations!$B$6/30))</f>
        <v>967.13395261358153</v>
      </c>
      <c r="P336" s="23">
        <f t="shared" si="418"/>
        <v>79.42343089978344</v>
      </c>
      <c r="Q336" s="12">
        <f>IF(OR(A336&lt;=360,$E336&lt;70),Q335*IF($B336="January",(1+IF(C336&gt;Personal!$L$18+1,Calculations!$B$22,Calculations!$B$21)),1),0)</f>
        <v>314.58751819947298</v>
      </c>
      <c r="R336" s="12">
        <f>IF(OR(A336&lt;=360,$E336&lt;70),IF(AND(Career!$F$15="Yes",$E336=62,$E335=61),Q336,R335*IF($B336="January",(1+IF(C336&gt;Personal!$L$18+1,Calculations!$C$22,Calculations!$C$21)),1)),0)</f>
        <v>314.58751819947298</v>
      </c>
      <c r="S336" s="12">
        <f>R336*(1-'Retiree Assumptions'!$F$8)</f>
        <v>245.37826419558894</v>
      </c>
      <c r="T336" s="12">
        <f>S336/(Calculations!$C$27^($A336-1+Calculations!$B$6/30))</f>
        <v>104.87751851470657</v>
      </c>
      <c r="U336" s="23">
        <f t="shared" si="419"/>
        <v>92.505864472387742</v>
      </c>
      <c r="W336">
        <f t="shared" si="374"/>
        <v>8</v>
      </c>
      <c r="X336">
        <f t="shared" si="434"/>
        <v>2052</v>
      </c>
      <c r="Y336">
        <f t="shared" si="435"/>
        <v>69</v>
      </c>
      <c r="Z336">
        <f t="shared" si="422"/>
        <v>67</v>
      </c>
      <c r="AA336" s="12">
        <f>S336*12*Subsidy!$I$15/Subsidy!$I$14</f>
        <v>2355.6313362776536</v>
      </c>
      <c r="AB336" s="12">
        <f>SUM(S$5:S336)*Subsidy!$I$15/Subsidy!$I$14</f>
        <v>47522.776953314584</v>
      </c>
      <c r="AC336" s="12">
        <f>N336*Subsidy!$E$15/Subsidy!$E$14</f>
        <v>1873.9736468743988</v>
      </c>
      <c r="AD336" s="12">
        <f t="shared" si="423"/>
        <v>22487.683762492787</v>
      </c>
      <c r="AE336" s="12">
        <f>$AP336*AC336/(Calculations!$D$27^(A336-1+Calculations!$B$6/30))</f>
        <v>677.64553914485316</v>
      </c>
      <c r="AF336" s="12">
        <f>IF(AE336=0,0,SUM(AE336:AE$903)*AC336/AE336)</f>
        <v>432188.07440730382</v>
      </c>
      <c r="AH336" s="164">
        <f>VLOOKUP(E336,Rates2,5)*VLOOKUP(E336,Mort_Imp_Retirees,C336-'Mort Imp Cume'!$C$4+2)</f>
        <v>7.9866353623541091E-4</v>
      </c>
      <c r="AI336" s="16">
        <f t="shared" si="424"/>
        <v>0.99920133646376463</v>
      </c>
      <c r="AJ336" s="164">
        <f>VLOOKUP(F336,Rates2,6)*VLOOKUP(F336,Mort_Imp_Survivors,C336-'Mort Imp Cume'!$C$4+2)</f>
        <v>2.3583744859716633E-4</v>
      </c>
      <c r="AK336" s="16">
        <f t="shared" si="425"/>
        <v>0.99976416255140288</v>
      </c>
      <c r="AL336" s="164">
        <f>VLOOKUP(F336,Rates2,7)*VLOOKUP(F336,Mort_Imp_Survivors,C336-'Mort Imp Cume'!$C$4+2)</f>
        <v>3.8209298276939923E-4</v>
      </c>
      <c r="AM336" s="16">
        <f t="shared" si="426"/>
        <v>0.99961790701723063</v>
      </c>
      <c r="AN336" s="108">
        <f>PRODUCT(AI$4:AI335)</f>
        <v>0.91418350197632958</v>
      </c>
      <c r="AO336" s="16">
        <f>PRODUCT(AK$4:AK335)</f>
        <v>0.96483596448754638</v>
      </c>
      <c r="AP336" s="16">
        <f>PRODUCT(AM$4:AM335)</f>
        <v>0.9416952717623881</v>
      </c>
      <c r="AQ336" s="16">
        <f t="shared" si="427"/>
        <v>0.88203712084793473</v>
      </c>
      <c r="AR336" s="16">
        <f t="shared" si="428"/>
        <v>3.2146381128394866E-2</v>
      </c>
      <c r="AS336" s="16">
        <f t="shared" si="429"/>
        <v>7.0428475012768946E-4</v>
      </c>
      <c r="AT336" s="16">
        <f t="shared" si="430"/>
        <v>8.2122471954530873E-2</v>
      </c>
      <c r="AU336" s="16">
        <f t="shared" si="431"/>
        <v>3.6940260691395305E-3</v>
      </c>
      <c r="AV336" s="16">
        <f t="shared" si="432"/>
        <v>7.3012502845648715E-4</v>
      </c>
      <c r="AW336" s="30">
        <f>(SUMPRODUCT(AV$5:AV335,A$5:A335)+SUM(AV$5:AV335)*(Calculations!$B$6/30-0.5)+AV$4*Calculations!$B$6/30/2)/SUM(AV$4:AV335)</f>
        <v>224.70696764970947</v>
      </c>
      <c r="AX336" s="16"/>
      <c r="AY336" s="12"/>
      <c r="AZ336" s="12"/>
    </row>
    <row r="337" spans="1:52" x14ac:dyDescent="0.25">
      <c r="A337">
        <f t="shared" si="420"/>
        <v>333</v>
      </c>
      <c r="B337" t="str">
        <f t="shared" si="444"/>
        <v>October</v>
      </c>
      <c r="C337">
        <f t="shared" si="415"/>
        <v>2052</v>
      </c>
      <c r="D337">
        <f t="shared" ref="D337:D400" si="446">D325+100</f>
        <v>205210</v>
      </c>
      <c r="E337">
        <f t="shared" ref="E337:F337" si="447">E325+1</f>
        <v>69</v>
      </c>
      <c r="F337">
        <f t="shared" si="447"/>
        <v>67</v>
      </c>
      <c r="G337" s="12">
        <f>G336*IF($B337="January",1+IF(C337&gt;Personal!$L$18+1,Calculations!$B$22,Calculations!$B$21),1)</f>
        <v>4839.8079722995863</v>
      </c>
      <c r="H337" s="12">
        <f>IF(AND(Career!$F$15="Yes",$E337=62,$E336=61),G337,H336*IF($B337="January",(1+IF(C337&gt;Personal!$L$18+1,Calculations!$C$22,Calculations!$C$21)),1))</f>
        <v>4839.8079722995863</v>
      </c>
      <c r="I337" s="12">
        <f>H337*(1-'Retiree Assumptions'!$F$8)</f>
        <v>3775.0502183936774</v>
      </c>
      <c r="J337" s="12">
        <f>I337/(Calculations!$C$27^($A337-1+Calculations!$B$6/30))</f>
        <v>1609.3745812237728</v>
      </c>
      <c r="K337" s="23">
        <f t="shared" si="417"/>
        <v>1470.0886459929243</v>
      </c>
      <c r="L337" s="12">
        <f>L336*IF($B337="January",(1+IF(C337&gt;Personal!$L$18+1,Calculations!$B$22,Calculations!$B$21)),1)</f>
        <v>2661.8943847647711</v>
      </c>
      <c r="M337" s="12">
        <f>IF(AND(Career!$F$15="Yes",$E337=62,$E336=61),L337,M336*IF($B337="January",(1+IF(C337&gt;Personal!$L$18+1,Calculations!$C$22,Calculations!$C$21)),1))</f>
        <v>2661.8943847647711</v>
      </c>
      <c r="N337" s="12">
        <f>M337*(1-'Retiree Assumptions'!$F$10)</f>
        <v>2342.4670585929985</v>
      </c>
      <c r="O337" s="12">
        <f>N337/(Calculations!$C$27^$AW337)/(Calculations!$D$27^($A337-1-$AW337+Calculations!$B$6/30))</f>
        <v>964.63279361924413</v>
      </c>
      <c r="P337" s="23">
        <f t="shared" si="418"/>
        <v>79.867137053240043</v>
      </c>
      <c r="Q337" s="12">
        <f>IF(OR(A337&lt;=360,$E337&lt;70),Q336*IF($B337="January",(1+IF(C337&gt;Personal!$L$18+1,Calculations!$B$22,Calculations!$B$21)),1),0)</f>
        <v>314.58751819947298</v>
      </c>
      <c r="R337" s="12">
        <f>IF(OR(A337&lt;=360,$E337&lt;70),IF(AND(Career!$F$15="Yes",$E337=62,$E336=61),Q337,R336*IF($B337="January",(1+IF(C337&gt;Personal!$L$18+1,Calculations!$C$22,Calculations!$C$21)),1)),0)</f>
        <v>314.58751819947298</v>
      </c>
      <c r="S337" s="12">
        <f>R337*(1-'Retiree Assumptions'!$F$8)</f>
        <v>245.37826419558894</v>
      </c>
      <c r="T337" s="12">
        <f>S337/(Calculations!$C$27^($A337-1+Calculations!$B$6/30))</f>
        <v>104.6093477795452</v>
      </c>
      <c r="U337" s="23">
        <f t="shared" si="419"/>
        <v>92.173892598005793</v>
      </c>
      <c r="W337">
        <f t="shared" si="374"/>
        <v>8</v>
      </c>
      <c r="X337">
        <f t="shared" si="434"/>
        <v>2052</v>
      </c>
      <c r="Y337">
        <f t="shared" si="435"/>
        <v>69</v>
      </c>
      <c r="Z337">
        <f t="shared" si="422"/>
        <v>67</v>
      </c>
      <c r="AA337" s="12">
        <f>S337*12*Subsidy!$I$15/Subsidy!$I$14</f>
        <v>2355.6313362776536</v>
      </c>
      <c r="AB337" s="12">
        <f>SUM(S$5:S337)*Subsidy!$I$15/Subsidy!$I$14</f>
        <v>47719.079564671061</v>
      </c>
      <c r="AC337" s="12">
        <f>N337*Subsidy!$E$15/Subsidy!$E$14</f>
        <v>1873.9736468743988</v>
      </c>
      <c r="AD337" s="12">
        <f t="shared" si="423"/>
        <v>22487.683762492787</v>
      </c>
      <c r="AE337" s="12">
        <f>$AP337*AC337/(Calculations!$D$27^(A337-1+Calculations!$B$6/30))</f>
        <v>675.43659861830611</v>
      </c>
      <c r="AF337" s="12">
        <f>IF(AE337=0,0,SUM(AE337:AE$903)*AC337/AE337)</f>
        <v>431721.39532850386</v>
      </c>
      <c r="AH337" s="164">
        <f>VLOOKUP(E337,Rates2,5)*VLOOKUP(E337,Mort_Imp_Retirees,C337-'Mort Imp Cume'!$C$4+2)</f>
        <v>7.9866353623541091E-4</v>
      </c>
      <c r="AI337" s="16">
        <f t="shared" si="424"/>
        <v>0.99920133646376463</v>
      </c>
      <c r="AJ337" s="164">
        <f>VLOOKUP(F337,Rates2,6)*VLOOKUP(F337,Mort_Imp_Survivors,C337-'Mort Imp Cume'!$C$4+2)</f>
        <v>2.3583744859716633E-4</v>
      </c>
      <c r="AK337" s="16">
        <f t="shared" si="425"/>
        <v>0.99976416255140288</v>
      </c>
      <c r="AL337" s="164">
        <f>VLOOKUP(F337,Rates2,7)*VLOOKUP(F337,Mort_Imp_Survivors,C337-'Mort Imp Cume'!$C$4+2)</f>
        <v>3.8209298276939923E-4</v>
      </c>
      <c r="AM337" s="16">
        <f t="shared" si="426"/>
        <v>0.99961790701723063</v>
      </c>
      <c r="AN337" s="108">
        <f>PRODUCT(AI$4:AI336)</f>
        <v>0.9134533769478731</v>
      </c>
      <c r="AO337" s="16">
        <f>PRODUCT(AK$4:AK336)</f>
        <v>0.96460842003536684</v>
      </c>
      <c r="AP337" s="16">
        <f>PRODUCT(AM$4:AM336)</f>
        <v>0.94133545660714057</v>
      </c>
      <c r="AQ337" s="16">
        <f t="shared" si="427"/>
        <v>0.88112481871365822</v>
      </c>
      <c r="AR337" s="16">
        <f t="shared" si="428"/>
        <v>3.2328558234214842E-2</v>
      </c>
      <c r="AS337" s="16">
        <f t="shared" si="429"/>
        <v>7.0355629951547225E-4</v>
      </c>
      <c r="AT337" s="16">
        <f t="shared" si="430"/>
        <v>8.2795378284397064E-2</v>
      </c>
      <c r="AU337" s="16">
        <f t="shared" si="431"/>
        <v>3.7512447677298666E-3</v>
      </c>
      <c r="AV337" s="16">
        <f t="shared" si="432"/>
        <v>7.2954190421936616E-4</v>
      </c>
      <c r="AW337" s="30">
        <f>(SUMPRODUCT(AV$5:AV336,A$5:A336)+SUM(AV$5:AV336)*(Calculations!$B$6/30-0.5)+AV$4*Calculations!$B$6/30/2)/SUM(AV$4:AV336)</f>
        <v>225.61633173621763</v>
      </c>
      <c r="AX337" s="16"/>
      <c r="AY337" s="12"/>
      <c r="AZ337" s="12"/>
    </row>
    <row r="338" spans="1:52" x14ac:dyDescent="0.25">
      <c r="A338">
        <f t="shared" si="420"/>
        <v>334</v>
      </c>
      <c r="B338" t="str">
        <f t="shared" si="444"/>
        <v>November</v>
      </c>
      <c r="C338">
        <f t="shared" si="415"/>
        <v>2052</v>
      </c>
      <c r="D338">
        <f t="shared" si="446"/>
        <v>205211</v>
      </c>
      <c r="E338">
        <f t="shared" ref="E338:F338" si="448">E326+1</f>
        <v>69</v>
      </c>
      <c r="F338">
        <f t="shared" si="448"/>
        <v>67</v>
      </c>
      <c r="G338" s="12">
        <f>G337*IF($B338="January",1+IF(C338&gt;Personal!$L$18+1,Calculations!$B$22,Calculations!$B$21),1)</f>
        <v>4839.8079722995863</v>
      </c>
      <c r="H338" s="12">
        <f>IF(AND(Career!$F$15="Yes",$E338=62,$E337=61),G338,H337*IF($B338="January",(1+IF(C338&gt;Personal!$L$18+1,Calculations!$C$22,Calculations!$C$21)),1))</f>
        <v>4839.8079722995863</v>
      </c>
      <c r="I338" s="12">
        <f>H338*(1-'Retiree Assumptions'!$F$8)</f>
        <v>3775.0502183936774</v>
      </c>
      <c r="J338" s="12">
        <f>I338/(Calculations!$C$27^($A338-1+Calculations!$B$6/30))</f>
        <v>1605.259426987584</v>
      </c>
      <c r="K338" s="23">
        <f t="shared" si="417"/>
        <v>1465.1585404400857</v>
      </c>
      <c r="L338" s="12">
        <f>L337*IF($B338="January",(1+IF(C338&gt;Personal!$L$18+1,Calculations!$B$22,Calculations!$B$21)),1)</f>
        <v>2661.8943847647711</v>
      </c>
      <c r="M338" s="12">
        <f>IF(AND(Career!$F$15="Yes",$E338=62,$E337=61),L338,M337*IF($B338="January",(1+IF(C338&gt;Personal!$L$18+1,Calculations!$C$22,Calculations!$C$21)),1))</f>
        <v>2661.8943847647711</v>
      </c>
      <c r="N338" s="12">
        <f>M338*(1-'Retiree Assumptions'!$F$10)</f>
        <v>2342.4670585929985</v>
      </c>
      <c r="O338" s="12">
        <f>N338/(Calculations!$C$27^$AW338)/(Calculations!$D$27^($A338-1-$AW338+Calculations!$B$6/30))</f>
        <v>962.13575510458429</v>
      </c>
      <c r="P338" s="23">
        <f t="shared" si="418"/>
        <v>80.306872798843514</v>
      </c>
      <c r="Q338" s="12">
        <f>IF(OR(A338&lt;=360,$E338&lt;70),Q337*IF($B338="January",(1+IF(C338&gt;Personal!$L$18+1,Calculations!$B$22,Calculations!$B$21)),1),0)</f>
        <v>314.58751819947298</v>
      </c>
      <c r="R338" s="12">
        <f>IF(OR(A338&lt;=360,$E338&lt;70),IF(AND(Career!$F$15="Yes",$E338=62,$E337=61),Q338,R337*IF($B338="January",(1+IF(C338&gt;Personal!$L$18+1,Calculations!$C$22,Calculations!$C$21)),1)),0)</f>
        <v>314.58751819947298</v>
      </c>
      <c r="S338" s="12">
        <f>R338*(1-'Retiree Assumptions'!$F$8)</f>
        <v>245.37826419558894</v>
      </c>
      <c r="T338" s="12">
        <f>S338/(Calculations!$C$27^($A338-1+Calculations!$B$6/30))</f>
        <v>104.34186275419293</v>
      </c>
      <c r="U338" s="23">
        <f t="shared" si="419"/>
        <v>91.843112057016711</v>
      </c>
      <c r="W338">
        <f t="shared" si="374"/>
        <v>8</v>
      </c>
      <c r="X338">
        <f t="shared" si="434"/>
        <v>2052</v>
      </c>
      <c r="Y338">
        <f t="shared" si="435"/>
        <v>69</v>
      </c>
      <c r="Z338">
        <f t="shared" si="422"/>
        <v>67</v>
      </c>
      <c r="AA338" s="12">
        <f>S338*12*Subsidy!$I$15/Subsidy!$I$14</f>
        <v>2355.6313362776536</v>
      </c>
      <c r="AB338" s="12">
        <f>SUM(S$5:S338)*Subsidy!$I$15/Subsidy!$I$14</f>
        <v>47915.382176027524</v>
      </c>
      <c r="AC338" s="12">
        <f>N338*Subsidy!$E$15/Subsidy!$E$14</f>
        <v>1873.9736468743988</v>
      </c>
      <c r="AD338" s="12">
        <f t="shared" si="423"/>
        <v>22487.683762492787</v>
      </c>
      <c r="AE338" s="12">
        <f>$AP338*AC338/(Calculations!$D$27^(A338-1+Calculations!$B$6/30))</f>
        <v>673.23485863831013</v>
      </c>
      <c r="AF338" s="12">
        <f>IF(AE338=0,0,SUM(AE338:AE$903)*AC338/AE338)</f>
        <v>431253.19002750644</v>
      </c>
      <c r="AH338" s="164">
        <f>VLOOKUP(E338,Rates2,5)*VLOOKUP(E338,Mort_Imp_Retirees,C338-'Mort Imp Cume'!$C$4+2)</f>
        <v>7.9866353623541091E-4</v>
      </c>
      <c r="AI338" s="16">
        <f t="shared" si="424"/>
        <v>0.99920133646376463</v>
      </c>
      <c r="AJ338" s="164">
        <f>VLOOKUP(F338,Rates2,6)*VLOOKUP(F338,Mort_Imp_Survivors,C338-'Mort Imp Cume'!$C$4+2)</f>
        <v>2.3583744859716633E-4</v>
      </c>
      <c r="AK338" s="16">
        <f t="shared" si="425"/>
        <v>0.99976416255140288</v>
      </c>
      <c r="AL338" s="164">
        <f>VLOOKUP(F338,Rates2,7)*VLOOKUP(F338,Mort_Imp_Survivors,C338-'Mort Imp Cume'!$C$4+2)</f>
        <v>3.8209298276939923E-4</v>
      </c>
      <c r="AM338" s="16">
        <f t="shared" si="426"/>
        <v>0.99961790701723063</v>
      </c>
      <c r="AN338" s="108">
        <f>PRODUCT(AI$4:AI337)</f>
        <v>0.91272383504365373</v>
      </c>
      <c r="AO338" s="16">
        <f>PRODUCT(AK$4:AK337)</f>
        <v>0.96438092924669039</v>
      </c>
      <c r="AP338" s="16">
        <f>PRODUCT(AM$4:AM337)</f>
        <v>0.94097577893473894</v>
      </c>
      <c r="AQ338" s="16">
        <f t="shared" si="427"/>
        <v>0.88021346018500168</v>
      </c>
      <c r="AR338" s="16">
        <f t="shared" si="428"/>
        <v>3.2510374858651991E-2</v>
      </c>
      <c r="AS338" s="16">
        <f t="shared" si="429"/>
        <v>7.0282860234892385E-4</v>
      </c>
      <c r="AT338" s="16">
        <f t="shared" si="430"/>
        <v>8.3467299050864335E-2</v>
      </c>
      <c r="AU338" s="16">
        <f t="shared" si="431"/>
        <v>3.8088659054819896E-3</v>
      </c>
      <c r="AV338" s="16">
        <f t="shared" si="432"/>
        <v>7.2895924570231033E-4</v>
      </c>
      <c r="AW338" s="30">
        <f>(SUMPRODUCT(AV$5:AV337,A$5:A337)+SUM(AV$5:AV337)*(Calculations!$B$6/30-0.5)+AV$4*Calculations!$B$6/30/2)/SUM(AV$4:AV337)</f>
        <v>226.51813186479453</v>
      </c>
      <c r="AX338" s="16"/>
      <c r="AY338" s="12"/>
      <c r="AZ338" s="12"/>
    </row>
    <row r="339" spans="1:52" x14ac:dyDescent="0.25">
      <c r="A339">
        <f t="shared" si="420"/>
        <v>335</v>
      </c>
      <c r="B339" t="str">
        <f t="shared" si="444"/>
        <v>December</v>
      </c>
      <c r="C339">
        <f t="shared" si="415"/>
        <v>2052</v>
      </c>
      <c r="D339">
        <f t="shared" si="446"/>
        <v>205212</v>
      </c>
      <c r="E339">
        <f t="shared" ref="E339:F339" si="449">E327+1</f>
        <v>69</v>
      </c>
      <c r="F339">
        <f t="shared" si="449"/>
        <v>67</v>
      </c>
      <c r="G339" s="12">
        <f>G338*IF($B339="January",1+IF(C339&gt;Personal!$L$18+1,Calculations!$B$22,Calculations!$B$21),1)</f>
        <v>4839.8079722995863</v>
      </c>
      <c r="H339" s="12">
        <f>IF(AND(Career!$F$15="Yes",$E339=62,$E338=61),G339,H338*IF($B339="January",(1+IF(C339&gt;Personal!$L$18+1,Calculations!$C$22,Calculations!$C$21)),1))</f>
        <v>4839.8079722995863</v>
      </c>
      <c r="I339" s="12">
        <f>H339*(1-'Retiree Assumptions'!$F$8)</f>
        <v>3775.0502183936774</v>
      </c>
      <c r="J339" s="12">
        <f>I339/(Calculations!$C$27^($A339-1+Calculations!$B$6/30))</f>
        <v>1601.154795158413</v>
      </c>
      <c r="K339" s="23">
        <f t="shared" si="417"/>
        <v>1460.2449685437912</v>
      </c>
      <c r="L339" s="12">
        <f>L338*IF($B339="January",(1+IF(C339&gt;Personal!$L$18+1,Calculations!$B$22,Calculations!$B$21)),1)</f>
        <v>2661.8943847647711</v>
      </c>
      <c r="M339" s="12">
        <f>IF(AND(Career!$F$15="Yes",$E339=62,$E338=61),L339,M338*IF($B339="January",(1+IF(C339&gt;Personal!$L$18+1,Calculations!$C$22,Calculations!$C$21)),1))</f>
        <v>2661.8943847647711</v>
      </c>
      <c r="N339" s="12">
        <f>M339*(1-'Retiree Assumptions'!$F$10)</f>
        <v>2342.4670585929985</v>
      </c>
      <c r="O339" s="12">
        <f>N339/(Calculations!$C$27^$AW339)/(Calculations!$D$27^($A339-1-$AW339+Calculations!$B$6/30))</f>
        <v>959.64289843662391</v>
      </c>
      <c r="P339" s="23">
        <f t="shared" si="418"/>
        <v>80.742660073201677</v>
      </c>
      <c r="Q339" s="12">
        <f>IF(OR(A339&lt;=360,$E339&lt;70),Q338*IF($B339="January",(1+IF(C339&gt;Personal!$L$18+1,Calculations!$B$22,Calculations!$B$21)),1),0)</f>
        <v>314.58751819947298</v>
      </c>
      <c r="R339" s="12">
        <f>IF(OR(A339&lt;=360,$E339&lt;70),IF(AND(Career!$F$15="Yes",$E339=62,$E338=61),Q339,R338*IF($B339="January",(1+IF(C339&gt;Personal!$L$18+1,Calculations!$C$22,Calculations!$C$21)),1)),0)</f>
        <v>314.58751819947298</v>
      </c>
      <c r="S339" s="12">
        <f>R339*(1-'Retiree Assumptions'!$F$8)</f>
        <v>245.37826419558894</v>
      </c>
      <c r="T339" s="12">
        <f>S339/(Calculations!$C$27^($A339-1+Calculations!$B$6/30))</f>
        <v>104.0750616852968</v>
      </c>
      <c r="U339" s="23">
        <f t="shared" si="419"/>
        <v>91.513518574132846</v>
      </c>
      <c r="W339">
        <f t="shared" si="374"/>
        <v>8</v>
      </c>
      <c r="X339">
        <f t="shared" si="434"/>
        <v>2052</v>
      </c>
      <c r="Y339">
        <f t="shared" si="435"/>
        <v>69</v>
      </c>
      <c r="Z339">
        <f t="shared" si="422"/>
        <v>67</v>
      </c>
      <c r="AA339" s="12">
        <f>S339*12*Subsidy!$I$15/Subsidy!$I$14</f>
        <v>2355.6313362776536</v>
      </c>
      <c r="AB339" s="12">
        <f>SUM(S$5:S339)*Subsidy!$I$15/Subsidy!$I$14</f>
        <v>48111.684787384002</v>
      </c>
      <c r="AC339" s="12">
        <f>N339*Subsidy!$E$15/Subsidy!$E$14</f>
        <v>1873.9736468743988</v>
      </c>
      <c r="AD339" s="12">
        <f t="shared" si="423"/>
        <v>22487.683762492787</v>
      </c>
      <c r="AE339" s="12">
        <f>$AP339*AC339/(Calculations!$D$27^(A339-1+Calculations!$B$6/30))</f>
        <v>671.04029573303831</v>
      </c>
      <c r="AF339" s="12">
        <f>IF(AE339=0,0,SUM(AE339:AE$903)*AC339/AE339)</f>
        <v>430783.45351297036</v>
      </c>
      <c r="AH339" s="164">
        <f>VLOOKUP(E339,Rates2,5)*VLOOKUP(E339,Mort_Imp_Retirees,C339-'Mort Imp Cume'!$C$4+2)</f>
        <v>7.9866353623541091E-4</v>
      </c>
      <c r="AI339" s="16">
        <f t="shared" si="424"/>
        <v>0.99920133646376463</v>
      </c>
      <c r="AJ339" s="164">
        <f>VLOOKUP(F339,Rates2,6)*VLOOKUP(F339,Mort_Imp_Survivors,C339-'Mort Imp Cume'!$C$4+2)</f>
        <v>2.3583744859716633E-4</v>
      </c>
      <c r="AK339" s="16">
        <f t="shared" si="425"/>
        <v>0.99976416255140288</v>
      </c>
      <c r="AL339" s="164">
        <f>VLOOKUP(F339,Rates2,7)*VLOOKUP(F339,Mort_Imp_Survivors,C339-'Mort Imp Cume'!$C$4+2)</f>
        <v>3.8209298276939923E-4</v>
      </c>
      <c r="AM339" s="16">
        <f t="shared" si="426"/>
        <v>0.99961790701723063</v>
      </c>
      <c r="AN339" s="108">
        <f>PRODUCT(AI$4:AI338)</f>
        <v>0.91199487579795147</v>
      </c>
      <c r="AO339" s="16">
        <f>PRODUCT(AK$4:AK338)</f>
        <v>0.96415349210886114</v>
      </c>
      <c r="AP339" s="16">
        <f>PRODUCT(AM$4:AM338)</f>
        <v>0.94061623869265198</v>
      </c>
      <c r="AQ339" s="16">
        <f t="shared" si="427"/>
        <v>0.87930304428598205</v>
      </c>
      <c r="AR339" s="16">
        <f t="shared" si="428"/>
        <v>3.2691831511969471E-2</v>
      </c>
      <c r="AS339" s="16">
        <f t="shared" si="429"/>
        <v>7.0210165784874564E-4</v>
      </c>
      <c r="AT339" s="16">
        <f t="shared" si="430"/>
        <v>8.4138235383955207E-2</v>
      </c>
      <c r="AU339" s="16">
        <f t="shared" si="431"/>
        <v>3.8668888180932726E-3</v>
      </c>
      <c r="AV339" s="16">
        <f t="shared" si="432"/>
        <v>7.2837705253336632E-4</v>
      </c>
      <c r="AW339" s="30">
        <f>(SUMPRODUCT(AV$5:AV338,A$5:A338)+SUM(AV$5:AV338)*(Calculations!$B$6/30-0.5)+AV$4*Calculations!$B$6/30/2)/SUM(AV$4:AV338)</f>
        <v>227.41256138647387</v>
      </c>
      <c r="AX339" s="16"/>
      <c r="AY339" s="12"/>
      <c r="AZ339" s="12"/>
    </row>
    <row r="340" spans="1:52" x14ac:dyDescent="0.25">
      <c r="A340">
        <f t="shared" si="420"/>
        <v>336</v>
      </c>
      <c r="B340" t="str">
        <f t="shared" si="444"/>
        <v>January</v>
      </c>
      <c r="C340">
        <f t="shared" si="415"/>
        <v>2053</v>
      </c>
      <c r="D340">
        <f t="shared" si="446"/>
        <v>205301</v>
      </c>
      <c r="E340">
        <f t="shared" ref="E340:F340" si="450">E328+1</f>
        <v>70</v>
      </c>
      <c r="F340">
        <f t="shared" si="450"/>
        <v>68</v>
      </c>
      <c r="G340" s="12">
        <f>G339*IF($B340="January",1+IF(C340&gt;Personal!$L$18+1,Calculations!$B$22,Calculations!$B$21),1)</f>
        <v>4960.8031716070755</v>
      </c>
      <c r="H340" s="12">
        <f>IF(AND(Career!$F$15="Yes",$E340=62,$E339=61),G340,H339*IF($B340="January",(1+IF(C340&gt;Personal!$L$18+1,Calculations!$C$22,Calculations!$C$21)),1))</f>
        <v>4960.8031716070755</v>
      </c>
      <c r="I340" s="12">
        <f>H340*(1-'Retiree Assumptions'!$F$8)</f>
        <v>3869.4264738535189</v>
      </c>
      <c r="J340" s="12">
        <f>I340/(Calculations!$C$27^($A340-1+Calculations!$B$6/30))</f>
        <v>1636.9871753013374</v>
      </c>
      <c r="K340" s="23">
        <f t="shared" si="417"/>
        <v>1491.7315717280017</v>
      </c>
      <c r="L340" s="12">
        <f>L339*IF($B340="January",(1+IF(C340&gt;Personal!$L$18+1,Calculations!$B$22,Calculations!$B$21)),1)</f>
        <v>2728.4417443838902</v>
      </c>
      <c r="M340" s="12">
        <f>IF(AND(Career!$F$15="Yes",$E340=62,$E339=61),L340,M339*IF($B340="January",(1+IF(C340&gt;Personal!$L$18+1,Calculations!$C$22,Calculations!$C$21)),1))</f>
        <v>2728.4417443838902</v>
      </c>
      <c r="N340" s="12">
        <f>M340*(1-'Retiree Assumptions'!$F$10)</f>
        <v>2401.0287350578233</v>
      </c>
      <c r="O340" s="12">
        <f>N340/(Calculations!$C$27^$AW340)/(Calculations!$D$27^($A340-1-$AW340+Calculations!$B$6/30))</f>
        <v>981.0831393306629</v>
      </c>
      <c r="P340" s="23">
        <f t="shared" si="418"/>
        <v>83.203883728663342</v>
      </c>
      <c r="Q340" s="12">
        <f>IF(OR(A340&lt;=360,$E340&lt;70),Q339*IF($B340="January",(1+IF(C340&gt;Personal!$L$18+1,Calculations!$B$22,Calculations!$B$21)),1),0)</f>
        <v>322.45220615445976</v>
      </c>
      <c r="R340" s="12">
        <f>IF(OR(A340&lt;=360,$E340&lt;70),IF(AND(Career!$F$15="Yes",$E340=62,$E339=61),Q340,R339*IF($B340="January",(1+IF(C340&gt;Personal!$L$18+1,Calculations!$C$22,Calculations!$C$21)),1)),0)</f>
        <v>322.45220615445976</v>
      </c>
      <c r="S340" s="12">
        <f>R340*(1-'Retiree Assumptions'!$F$8)</f>
        <v>251.51272080047863</v>
      </c>
      <c r="T340" s="12">
        <f>S340/(Calculations!$C$27^($A340-1+Calculations!$B$6/30))</f>
        <v>106.40416639458689</v>
      </c>
      <c r="U340" s="23">
        <f t="shared" si="419"/>
        <v>93.464735586644309</v>
      </c>
      <c r="W340">
        <f t="shared" si="374"/>
        <v>8</v>
      </c>
      <c r="X340">
        <f t="shared" si="434"/>
        <v>2053</v>
      </c>
      <c r="Y340">
        <f t="shared" si="435"/>
        <v>70</v>
      </c>
      <c r="Z340">
        <f t="shared" si="422"/>
        <v>68</v>
      </c>
      <c r="AA340" s="12">
        <f>S340*12*Subsidy!$I$15/Subsidy!$I$14</f>
        <v>2414.5221196845946</v>
      </c>
      <c r="AB340" s="12">
        <f>SUM(S$5:S340)*Subsidy!$I$15/Subsidy!$I$14</f>
        <v>48312.894964024381</v>
      </c>
      <c r="AC340" s="12">
        <f>N340*Subsidy!$E$15/Subsidy!$E$14</f>
        <v>1920.8229880462586</v>
      </c>
      <c r="AD340" s="12">
        <f t="shared" si="423"/>
        <v>23049.875856555103</v>
      </c>
      <c r="AE340" s="12">
        <f>$AP340*AC340/(Calculations!$D$27^(A340-1+Calculations!$B$6/30))</f>
        <v>685.5742086698541</v>
      </c>
      <c r="AF340" s="12">
        <f>IF(AE340=0,0,SUM(AE340:AE$903)*AC340/AE340)</f>
        <v>430312.18077723176</v>
      </c>
      <c r="AH340" s="164">
        <f>VLOOKUP(E340,Rates2,5)*VLOOKUP(E340,Mort_Imp_Retirees,C340-'Mort Imp Cume'!$C$4+2)</f>
        <v>9.065113854564204E-4</v>
      </c>
      <c r="AI340" s="16">
        <f t="shared" si="424"/>
        <v>0.99909348861454361</v>
      </c>
      <c r="AJ340" s="164">
        <f>VLOOKUP(F340,Rates2,6)*VLOOKUP(F340,Mort_Imp_Survivors,C340-'Mort Imp Cume'!$C$4+2)</f>
        <v>2.572868392523271E-4</v>
      </c>
      <c r="AK340" s="16">
        <f t="shared" si="425"/>
        <v>0.9997427131607477</v>
      </c>
      <c r="AL340" s="164">
        <f>VLOOKUP(F340,Rates2,7)*VLOOKUP(F340,Mort_Imp_Survivors,C340-'Mort Imp Cume'!$C$4+2)</f>
        <v>4.1140644995715661E-4</v>
      </c>
      <c r="AM340" s="16">
        <f t="shared" si="426"/>
        <v>0.99958859355004281</v>
      </c>
      <c r="AN340" s="108">
        <f>PRODUCT(AI$4:AI339)</f>
        <v>0.9112664987454181</v>
      </c>
      <c r="AO340" s="16">
        <f>PRODUCT(AK$4:AK339)</f>
        <v>0.96392610860922623</v>
      </c>
      <c r="AP340" s="16">
        <f>PRODUCT(AM$4:AM339)</f>
        <v>0.94025683582836861</v>
      </c>
      <c r="AQ340" s="16">
        <f t="shared" si="427"/>
        <v>0.87839357004162522</v>
      </c>
      <c r="AR340" s="16">
        <f t="shared" si="428"/>
        <v>3.2872928703792895E-2</v>
      </c>
      <c r="AS340" s="16">
        <f t="shared" si="429"/>
        <v>7.9606890139242775E-4</v>
      </c>
      <c r="AT340" s="16">
        <f t="shared" si="430"/>
        <v>8.4808188412481139E-2</v>
      </c>
      <c r="AU340" s="16">
        <f t="shared" si="431"/>
        <v>3.9253128421007505E-3</v>
      </c>
      <c r="AV340" s="16">
        <f t="shared" si="432"/>
        <v>8.2607345629773037E-4</v>
      </c>
      <c r="AW340" s="30">
        <f>(SUMPRODUCT(AV$5:AV339,A$5:A339)+SUM(AV$5:AV339)*(Calculations!$B$6/30-0.5)+AV$4*Calculations!$B$6/30/2)/SUM(AV$4:AV339)</f>
        <v>228.29980700216666</v>
      </c>
      <c r="AX340" s="16"/>
      <c r="AY340" s="12"/>
      <c r="AZ340" s="12"/>
    </row>
    <row r="341" spans="1:52" x14ac:dyDescent="0.25">
      <c r="A341">
        <f t="shared" si="420"/>
        <v>337</v>
      </c>
      <c r="B341" t="str">
        <f t="shared" si="444"/>
        <v>February</v>
      </c>
      <c r="C341">
        <f t="shared" si="415"/>
        <v>2053</v>
      </c>
      <c r="D341">
        <f t="shared" si="446"/>
        <v>205302</v>
      </c>
      <c r="E341">
        <f t="shared" ref="E341:F341" si="451">E329+1</f>
        <v>70</v>
      </c>
      <c r="F341">
        <f t="shared" si="451"/>
        <v>68</v>
      </c>
      <c r="G341" s="12">
        <f>G340*IF($B341="January",1+IF(C341&gt;Personal!$L$18+1,Calculations!$B$22,Calculations!$B$21),1)</f>
        <v>4960.8031716070755</v>
      </c>
      <c r="H341" s="12">
        <f>IF(AND(Career!$F$15="Yes",$E341=62,$E340=61),G341,H340*IF($B341="January",(1+IF(C341&gt;Personal!$L$18+1,Calculations!$C$22,Calculations!$C$21)),1))</f>
        <v>4960.8031716070755</v>
      </c>
      <c r="I341" s="12">
        <f>H341*(1-'Retiree Assumptions'!$F$8)</f>
        <v>3869.4264738535189</v>
      </c>
      <c r="J341" s="12">
        <f>I341/(Calculations!$C$27^($A341-1+Calculations!$B$6/30))</f>
        <v>1632.8014159463551</v>
      </c>
      <c r="K341" s="23">
        <f t="shared" si="417"/>
        <v>1486.5684155468775</v>
      </c>
      <c r="L341" s="12">
        <f>L340*IF($B341="January",(1+IF(C341&gt;Personal!$L$18+1,Calculations!$B$22,Calculations!$B$21)),1)</f>
        <v>2728.4417443838902</v>
      </c>
      <c r="M341" s="12">
        <f>IF(AND(Career!$F$15="Yes",$E341=62,$E340=61),L341,M340*IF($B341="January",(1+IF(C341&gt;Personal!$L$18+1,Calculations!$C$22,Calculations!$C$21)),1))</f>
        <v>2728.4417443838902</v>
      </c>
      <c r="N341" s="12">
        <f>M341*(1-'Retiree Assumptions'!$F$10)</f>
        <v>2401.0287350578233</v>
      </c>
      <c r="O341" s="12">
        <f>N341/(Calculations!$C$27^$AW341)/(Calculations!$D$27^($A341-1-$AW341+Calculations!$B$6/30))</f>
        <v>978.57389142573265</v>
      </c>
      <c r="P341" s="23">
        <f t="shared" si="418"/>
        <v>83.735948137074118</v>
      </c>
      <c r="Q341" s="12">
        <f>IF(OR(A341&lt;=360,$E341&lt;70),Q340*IF($B341="January",(1+IF(C341&gt;Personal!$L$18+1,Calculations!$B$22,Calculations!$B$21)),1),0)</f>
        <v>322.45220615445976</v>
      </c>
      <c r="R341" s="12">
        <f>IF(OR(A341&lt;=360,$E341&lt;70),IF(AND(Career!$F$15="Yes",$E341=62,$E340=61),Q341,R340*IF($B341="January",(1+IF(C341&gt;Personal!$L$18+1,Calculations!$C$22,Calculations!$C$21)),1)),0)</f>
        <v>322.45220615445976</v>
      </c>
      <c r="S341" s="12">
        <f>R341*(1-'Retiree Assumptions'!$F$8)</f>
        <v>251.51272080047863</v>
      </c>
      <c r="T341" s="12">
        <f>S341/(Calculations!$C$27^($A341-1+Calculations!$B$6/30))</f>
        <v>106.13209203651303</v>
      </c>
      <c r="U341" s="23">
        <f t="shared" si="419"/>
        <v>93.117273004189883</v>
      </c>
      <c r="W341">
        <f t="shared" si="374"/>
        <v>8</v>
      </c>
      <c r="X341">
        <f t="shared" si="434"/>
        <v>2053</v>
      </c>
      <c r="Y341">
        <f t="shared" si="435"/>
        <v>70</v>
      </c>
      <c r="Z341">
        <f t="shared" si="422"/>
        <v>68</v>
      </c>
      <c r="AA341" s="12">
        <f>S341*12*Subsidy!$I$15/Subsidy!$I$14</f>
        <v>2414.5221196845946</v>
      </c>
      <c r="AB341" s="12">
        <f>SUM(S$5:S341)*Subsidy!$I$15/Subsidy!$I$14</f>
        <v>48514.105140664768</v>
      </c>
      <c r="AC341" s="12">
        <f>N341*Subsidy!$E$15/Subsidy!$E$14</f>
        <v>1920.8229880462586</v>
      </c>
      <c r="AD341" s="12">
        <f t="shared" si="423"/>
        <v>23049.875856555103</v>
      </c>
      <c r="AE341" s="12">
        <f>$AP341*AC341/(Calculations!$D$27^(A341-1+Calculations!$B$6/30))</f>
        <v>683.31938412831039</v>
      </c>
      <c r="AF341" s="12">
        <f>IF(AE341=0,0,SUM(AE341:AE$903)*AC341/AE341)</f>
        <v>429804.96812918852</v>
      </c>
      <c r="AH341" s="164">
        <f>VLOOKUP(E341,Rates2,5)*VLOOKUP(E341,Mort_Imp_Retirees,C341-'Mort Imp Cume'!$C$4+2)</f>
        <v>9.065113854564204E-4</v>
      </c>
      <c r="AI341" s="16">
        <f t="shared" si="424"/>
        <v>0.99909348861454361</v>
      </c>
      <c r="AJ341" s="164">
        <f>VLOOKUP(F341,Rates2,6)*VLOOKUP(F341,Mort_Imp_Survivors,C341-'Mort Imp Cume'!$C$4+2)</f>
        <v>2.572868392523271E-4</v>
      </c>
      <c r="AK341" s="16">
        <f t="shared" si="425"/>
        <v>0.9997427131607477</v>
      </c>
      <c r="AL341" s="164">
        <f>VLOOKUP(F341,Rates2,7)*VLOOKUP(F341,Mort_Imp_Survivors,C341-'Mort Imp Cume'!$C$4+2)</f>
        <v>4.1140644995715661E-4</v>
      </c>
      <c r="AM341" s="16">
        <f t="shared" si="426"/>
        <v>0.99958859355004281</v>
      </c>
      <c r="AN341" s="108">
        <f>PRODUCT(AI$4:AI340)</f>
        <v>0.91044042528912039</v>
      </c>
      <c r="AO341" s="16">
        <f>PRODUCT(AK$4:AK340)</f>
        <v>0.96367810310746937</v>
      </c>
      <c r="AP341" s="16">
        <f>PRODUCT(AM$4:AM340)</f>
        <v>0.93987000810149246</v>
      </c>
      <c r="AQ341" s="16">
        <f t="shared" si="427"/>
        <v>0.87737150203497727</v>
      </c>
      <c r="AR341" s="16">
        <f t="shared" si="428"/>
        <v>3.3068923254143165E-2</v>
      </c>
      <c r="AS341" s="16">
        <f t="shared" si="429"/>
        <v>7.9514262348813708E-4</v>
      </c>
      <c r="AT341" s="16">
        <f t="shared" si="430"/>
        <v>8.5569366678151487E-2</v>
      </c>
      <c r="AU341" s="16">
        <f t="shared" si="431"/>
        <v>3.9902080327280792E-3</v>
      </c>
      <c r="AV341" s="16">
        <f t="shared" si="432"/>
        <v>8.2532461130437312E-4</v>
      </c>
      <c r="AW341" s="30">
        <f>(SUMPRODUCT(AV$5:AV340,A$5:A340)+SUM(AV$5:AV340)*(Calculations!$B$6/30-0.5)+AV$4*Calculations!$B$6/30/2)/SUM(AV$4:AV340)</f>
        <v>229.29781651360463</v>
      </c>
      <c r="AX341" s="16"/>
      <c r="AY341" s="12"/>
      <c r="AZ341" s="12"/>
    </row>
    <row r="342" spans="1:52" x14ac:dyDescent="0.25">
      <c r="A342">
        <f t="shared" si="420"/>
        <v>338</v>
      </c>
      <c r="B342" t="str">
        <f t="shared" si="444"/>
        <v>March</v>
      </c>
      <c r="C342">
        <f t="shared" si="415"/>
        <v>2053</v>
      </c>
      <c r="D342">
        <f t="shared" si="446"/>
        <v>205303</v>
      </c>
      <c r="E342">
        <f t="shared" ref="E342:F342" si="452">E330+1</f>
        <v>70</v>
      </c>
      <c r="F342">
        <f t="shared" si="452"/>
        <v>68</v>
      </c>
      <c r="G342" s="12">
        <f>G341*IF($B342="January",1+IF(C342&gt;Personal!$L$18+1,Calculations!$B$22,Calculations!$B$21),1)</f>
        <v>4960.8031716070755</v>
      </c>
      <c r="H342" s="12">
        <f>IF(AND(Career!$F$15="Yes",$E342=62,$E341=61),G342,H341*IF($B342="January",(1+IF(C342&gt;Personal!$L$18+1,Calculations!$C$22,Calculations!$C$21)),1))</f>
        <v>4960.8031716070755</v>
      </c>
      <c r="I342" s="12">
        <f>H342*(1-'Retiree Assumptions'!$F$8)</f>
        <v>3869.4264738535189</v>
      </c>
      <c r="J342" s="12">
        <f>I342/(Calculations!$C$27^($A342-1+Calculations!$B$6/30))</f>
        <v>1628.6263595349524</v>
      </c>
      <c r="K342" s="23">
        <f t="shared" si="417"/>
        <v>1481.4231299949306</v>
      </c>
      <c r="L342" s="12">
        <f>L341*IF($B342="January",(1+IF(C342&gt;Personal!$L$18+1,Calculations!$B$22,Calculations!$B$21)),1)</f>
        <v>2728.4417443838902</v>
      </c>
      <c r="M342" s="12">
        <f>IF(AND(Career!$F$15="Yes",$E342=62,$E341=61),L342,M341*IF($B342="January",(1+IF(C342&gt;Personal!$L$18+1,Calculations!$C$22,Calculations!$C$21)),1))</f>
        <v>2728.4417443838902</v>
      </c>
      <c r="N342" s="12">
        <f>M342*(1-'Retiree Assumptions'!$F$10)</f>
        <v>2401.0287350578233</v>
      </c>
      <c r="O342" s="12">
        <f>N342/(Calculations!$C$27^$AW342)/(Calculations!$D$27^($A342-1-$AW342+Calculations!$B$6/30))</f>
        <v>976.06791496189282</v>
      </c>
      <c r="P342" s="23">
        <f t="shared" si="418"/>
        <v>84.26326523146912</v>
      </c>
      <c r="Q342" s="12">
        <f>IF(OR(A342&lt;=360,$E342&lt;70),Q341*IF($B342="January",(1+IF(C342&gt;Personal!$L$18+1,Calculations!$B$22,Calculations!$B$21)),1),0)</f>
        <v>322.45220615445976</v>
      </c>
      <c r="R342" s="12">
        <f>IF(OR(A342&lt;=360,$E342&lt;70),IF(AND(Career!$F$15="Yes",$E342=62,$E341=61),Q342,R341*IF($B342="January",(1+IF(C342&gt;Personal!$L$18+1,Calculations!$C$22,Calculations!$C$21)),1)),0)</f>
        <v>322.45220615445976</v>
      </c>
      <c r="S342" s="12">
        <f>R342*(1-'Retiree Assumptions'!$F$8)</f>
        <v>251.51272080047863</v>
      </c>
      <c r="T342" s="12">
        <f>S342/(Calculations!$C$27^($A342-1+Calculations!$B$6/30))</f>
        <v>105.86071336977187</v>
      </c>
      <c r="U342" s="23">
        <f t="shared" si="419"/>
        <v>92.771102141499611</v>
      </c>
      <c r="W342">
        <f t="shared" si="374"/>
        <v>8</v>
      </c>
      <c r="X342">
        <f t="shared" si="434"/>
        <v>2053</v>
      </c>
      <c r="Y342">
        <f t="shared" si="435"/>
        <v>70</v>
      </c>
      <c r="Z342">
        <f t="shared" si="422"/>
        <v>68</v>
      </c>
      <c r="AA342" s="12">
        <f>S342*12*Subsidy!$I$15/Subsidy!$I$14</f>
        <v>2414.5221196845946</v>
      </c>
      <c r="AB342" s="12">
        <f>SUM(S$5:S342)*Subsidy!$I$15/Subsidy!$I$14</f>
        <v>48715.315317305147</v>
      </c>
      <c r="AC342" s="12">
        <f>N342*Subsidy!$E$15/Subsidy!$E$14</f>
        <v>1920.8229880462586</v>
      </c>
      <c r="AD342" s="12">
        <f t="shared" si="423"/>
        <v>23049.875856555103</v>
      </c>
      <c r="AE342" s="12">
        <f>$AP342*AC342/(Calculations!$D$27^(A342-1+Calculations!$B$6/30))</f>
        <v>681.07197560920247</v>
      </c>
      <c r="AF342" s="12">
        <f>IF(AE342=0,0,SUM(AE342:AE$903)*AC342/AE342)</f>
        <v>429296.0817754771</v>
      </c>
      <c r="AH342" s="164">
        <f>VLOOKUP(E342,Rates2,5)*VLOOKUP(E342,Mort_Imp_Retirees,C342-'Mort Imp Cume'!$C$4+2)</f>
        <v>9.065113854564204E-4</v>
      </c>
      <c r="AI342" s="16">
        <f t="shared" si="424"/>
        <v>0.99909348861454361</v>
      </c>
      <c r="AJ342" s="164">
        <f>VLOOKUP(F342,Rates2,6)*VLOOKUP(F342,Mort_Imp_Survivors,C342-'Mort Imp Cume'!$C$4+2)</f>
        <v>2.572868392523271E-4</v>
      </c>
      <c r="AK342" s="16">
        <f t="shared" si="425"/>
        <v>0.9997427131607477</v>
      </c>
      <c r="AL342" s="164">
        <f>VLOOKUP(F342,Rates2,7)*VLOOKUP(F342,Mort_Imp_Survivors,C342-'Mort Imp Cume'!$C$4+2)</f>
        <v>4.1140644995715661E-4</v>
      </c>
      <c r="AM342" s="16">
        <f t="shared" si="426"/>
        <v>0.99958859355004281</v>
      </c>
      <c r="AN342" s="108">
        <f>PRODUCT(AI$4:AI341)</f>
        <v>0.90961510067781604</v>
      </c>
      <c r="AO342" s="16">
        <f>PRODUCT(AK$4:AK341)</f>
        <v>0.96343016141426419</v>
      </c>
      <c r="AP342" s="16">
        <f>PRODUCT(AM$4:AM341)</f>
        <v>0.9394833395180382</v>
      </c>
      <c r="AQ342" s="16">
        <f t="shared" si="427"/>
        <v>0.87635062327088042</v>
      </c>
      <c r="AR342" s="16">
        <f t="shared" si="428"/>
        <v>3.3264477406935562E-2</v>
      </c>
      <c r="AS342" s="16">
        <f t="shared" si="429"/>
        <v>7.9421742336838793E-4</v>
      </c>
      <c r="AT342" s="16">
        <f t="shared" si="430"/>
        <v>8.6329305512269486E-2</v>
      </c>
      <c r="AU342" s="16">
        <f t="shared" si="431"/>
        <v>4.0555938099145344E-3</v>
      </c>
      <c r="AV342" s="16">
        <f t="shared" si="432"/>
        <v>8.2457644514752836E-4</v>
      </c>
      <c r="AW342" s="30">
        <f>(SUMPRODUCT(AV$5:AV341,A$5:A341)+SUM(AV$5:AV341)*(Calculations!$B$6/30-0.5)+AV$4*Calculations!$B$6/30/2)/SUM(AV$4:AV341)</f>
        <v>230.28583470799208</v>
      </c>
      <c r="AX342" s="16"/>
      <c r="AY342" s="12"/>
      <c r="AZ342" s="12"/>
    </row>
    <row r="343" spans="1:52" x14ac:dyDescent="0.25">
      <c r="A343">
        <f t="shared" si="420"/>
        <v>339</v>
      </c>
      <c r="B343" t="str">
        <f t="shared" si="444"/>
        <v>April</v>
      </c>
      <c r="C343">
        <f t="shared" si="415"/>
        <v>2053</v>
      </c>
      <c r="D343">
        <f t="shared" si="446"/>
        <v>205304</v>
      </c>
      <c r="E343">
        <f t="shared" ref="E343:F343" si="453">E331+1</f>
        <v>70</v>
      </c>
      <c r="F343">
        <f t="shared" si="453"/>
        <v>68</v>
      </c>
      <c r="G343" s="12">
        <f>G342*IF($B343="January",1+IF(C343&gt;Personal!$L$18+1,Calculations!$B$22,Calculations!$B$21),1)</f>
        <v>4960.8031716070755</v>
      </c>
      <c r="H343" s="12">
        <f>IF(AND(Career!$F$15="Yes",$E343=62,$E342=61),G343,H342*IF($B343="January",(1+IF(C343&gt;Personal!$L$18+1,Calculations!$C$22,Calculations!$C$21)),1))</f>
        <v>4960.8031716070755</v>
      </c>
      <c r="I343" s="12">
        <f>H343*(1-'Retiree Assumptions'!$F$8)</f>
        <v>3869.4264738535189</v>
      </c>
      <c r="J343" s="12">
        <f>I343/(Calculations!$C$27^($A343-1+Calculations!$B$6/30))</f>
        <v>1624.4619786998123</v>
      </c>
      <c r="K343" s="23">
        <f t="shared" si="417"/>
        <v>1476.2956532186404</v>
      </c>
      <c r="L343" s="12">
        <f>L342*IF($B343="January",(1+IF(C343&gt;Personal!$L$18+1,Calculations!$B$22,Calculations!$B$21)),1)</f>
        <v>2728.4417443838902</v>
      </c>
      <c r="M343" s="12">
        <f>IF(AND(Career!$F$15="Yes",$E343=62,$E342=61),L343,M342*IF($B343="January",(1+IF(C343&gt;Personal!$L$18+1,Calculations!$C$22,Calculations!$C$21)),1))</f>
        <v>2728.4417443838902</v>
      </c>
      <c r="N343" s="12">
        <f>M343*(1-'Retiree Assumptions'!$F$10)</f>
        <v>2401.0287350578233</v>
      </c>
      <c r="O343" s="12">
        <f>N343/(Calculations!$C$27^$AW343)/(Calculations!$D$27^($A343-1-$AW343+Calculations!$B$6/30))</f>
        <v>973.56530562322143</v>
      </c>
      <c r="P343" s="23">
        <f t="shared" si="418"/>
        <v>84.78586166675251</v>
      </c>
      <c r="Q343" s="12">
        <f>IF(OR(A343&lt;=360,$E343&lt;70),Q342*IF($B343="January",(1+IF(C343&gt;Personal!$L$18+1,Calculations!$B$22,Calculations!$B$21)),1),0)</f>
        <v>322.45220615445976</v>
      </c>
      <c r="R343" s="12">
        <f>IF(OR(A343&lt;=360,$E343&lt;70),IF(AND(Career!$F$15="Yes",$E343=62,$E342=61),Q343,R342*IF($B343="January",(1+IF(C343&gt;Personal!$L$18+1,Calculations!$C$22,Calculations!$C$21)),1)),0)</f>
        <v>322.45220615445976</v>
      </c>
      <c r="S343" s="12">
        <f>R343*(1-'Retiree Assumptions'!$F$8)</f>
        <v>251.51272080047863</v>
      </c>
      <c r="T343" s="12">
        <f>S343/(Calculations!$C$27^($A343-1+Calculations!$B$6/30))</f>
        <v>105.59002861548777</v>
      </c>
      <c r="U343" s="23">
        <f t="shared" si="419"/>
        <v>92.426218196502532</v>
      </c>
      <c r="W343">
        <f t="shared" si="374"/>
        <v>8</v>
      </c>
      <c r="X343">
        <f t="shared" si="434"/>
        <v>2053</v>
      </c>
      <c r="Y343">
        <f t="shared" si="435"/>
        <v>70</v>
      </c>
      <c r="Z343">
        <f t="shared" si="422"/>
        <v>68</v>
      </c>
      <c r="AA343" s="12">
        <f>S343*12*Subsidy!$I$15/Subsidy!$I$14</f>
        <v>2414.5221196845946</v>
      </c>
      <c r="AB343" s="12">
        <f>SUM(S$5:S343)*Subsidy!$I$15/Subsidy!$I$14</f>
        <v>48916.525493945534</v>
      </c>
      <c r="AC343" s="12">
        <f>N343*Subsidy!$E$15/Subsidy!$E$14</f>
        <v>1920.8229880462586</v>
      </c>
      <c r="AD343" s="12">
        <f t="shared" si="423"/>
        <v>23049.875856555103</v>
      </c>
      <c r="AE343" s="12">
        <f>$AP343*AC343/(Calculations!$D$27^(A343-1+Calculations!$B$6/30))</f>
        <v>678.83195872154749</v>
      </c>
      <c r="AF343" s="12">
        <f>IF(AE343=0,0,SUM(AE343:AE$903)*AC343/AE343)</f>
        <v>428785.51619318512</v>
      </c>
      <c r="AH343" s="164">
        <f>VLOOKUP(E343,Rates2,5)*VLOOKUP(E343,Mort_Imp_Retirees,C343-'Mort Imp Cume'!$C$4+2)</f>
        <v>9.065113854564204E-4</v>
      </c>
      <c r="AI343" s="16">
        <f t="shared" si="424"/>
        <v>0.99909348861454361</v>
      </c>
      <c r="AJ343" s="164">
        <f>VLOOKUP(F343,Rates2,6)*VLOOKUP(F343,Mort_Imp_Survivors,C343-'Mort Imp Cume'!$C$4+2)</f>
        <v>2.572868392523271E-4</v>
      </c>
      <c r="AK343" s="16">
        <f t="shared" si="425"/>
        <v>0.9997427131607477</v>
      </c>
      <c r="AL343" s="164">
        <f>VLOOKUP(F343,Rates2,7)*VLOOKUP(F343,Mort_Imp_Survivors,C343-'Mort Imp Cume'!$C$4+2)</f>
        <v>4.1140644995715661E-4</v>
      </c>
      <c r="AM343" s="16">
        <f t="shared" si="426"/>
        <v>0.99958859355004281</v>
      </c>
      <c r="AN343" s="108">
        <f>PRODUCT(AI$4:AI342)</f>
        <v>0.90879052423266848</v>
      </c>
      <c r="AO343" s="16">
        <f>PRODUCT(AK$4:AK342)</f>
        <v>0.96318228351319357</v>
      </c>
      <c r="AP343" s="16">
        <f>PRODUCT(AM$4:AM342)</f>
        <v>0.93909683001253319</v>
      </c>
      <c r="AQ343" s="16">
        <f t="shared" si="427"/>
        <v>0.87533093236557391</v>
      </c>
      <c r="AR343" s="16">
        <f t="shared" si="428"/>
        <v>3.3459591867094574E-2</v>
      </c>
      <c r="AS343" s="16">
        <f t="shared" si="429"/>
        <v>7.9329329977910804E-4</v>
      </c>
      <c r="AT343" s="16">
        <f t="shared" si="430"/>
        <v>8.7088006502529791E-2</v>
      </c>
      <c r="AU343" s="16">
        <f t="shared" si="431"/>
        <v>4.1214692648017248E-3</v>
      </c>
      <c r="AV343" s="16">
        <f t="shared" si="432"/>
        <v>8.2382895721182291E-4</v>
      </c>
      <c r="AW343" s="30">
        <f>(SUMPRODUCT(AV$5:AV342,A$5:A342)+SUM(AV$5:AV342)*(Calculations!$B$6/30-0.5)+AV$4*Calculations!$B$6/30/2)/SUM(AV$4:AV342)</f>
        <v>231.26414152294092</v>
      </c>
      <c r="AX343" s="16"/>
      <c r="AY343" s="12"/>
      <c r="AZ343" s="12"/>
    </row>
    <row r="344" spans="1:52" x14ac:dyDescent="0.25">
      <c r="A344">
        <f t="shared" si="420"/>
        <v>340</v>
      </c>
      <c r="B344" t="str">
        <f t="shared" si="444"/>
        <v>May</v>
      </c>
      <c r="C344">
        <f t="shared" si="415"/>
        <v>2053</v>
      </c>
      <c r="D344">
        <f t="shared" si="446"/>
        <v>205305</v>
      </c>
      <c r="E344">
        <f t="shared" ref="E344:F344" si="454">E332+1</f>
        <v>70</v>
      </c>
      <c r="F344">
        <f t="shared" si="454"/>
        <v>68</v>
      </c>
      <c r="G344" s="12">
        <f>G343*IF($B344="January",1+IF(C344&gt;Personal!$L$18+1,Calculations!$B$22,Calculations!$B$21),1)</f>
        <v>4960.8031716070755</v>
      </c>
      <c r="H344" s="12">
        <f>IF(AND(Career!$F$15="Yes",$E344=62,$E343=61),G344,H343*IF($B344="January",(1+IF(C344&gt;Personal!$L$18+1,Calculations!$C$22,Calculations!$C$21)),1))</f>
        <v>4960.8031716070755</v>
      </c>
      <c r="I344" s="12">
        <f>H344*(1-'Retiree Assumptions'!$F$8)</f>
        <v>3869.4264738535189</v>
      </c>
      <c r="J344" s="12">
        <f>I344/(Calculations!$C$27^($A344-1+Calculations!$B$6/30))</f>
        <v>1620.3082461435974</v>
      </c>
      <c r="K344" s="23">
        <f t="shared" si="417"/>
        <v>1471.1859235785735</v>
      </c>
      <c r="L344" s="12">
        <f>L343*IF($B344="January",(1+IF(C344&gt;Personal!$L$18+1,Calculations!$B$22,Calculations!$B$21)),1)</f>
        <v>2728.4417443838902</v>
      </c>
      <c r="M344" s="12">
        <f>IF(AND(Career!$F$15="Yes",$E344=62,$E343=61),L344,M343*IF($B344="January",(1+IF(C344&gt;Personal!$L$18+1,Calculations!$C$22,Calculations!$C$21)),1))</f>
        <v>2728.4417443838902</v>
      </c>
      <c r="N344" s="12">
        <f>M344*(1-'Retiree Assumptions'!$F$10)</f>
        <v>2401.0287350578233</v>
      </c>
      <c r="O344" s="12">
        <f>N344/(Calculations!$C$27^$AW344)/(Calculations!$D$27^($A344-1-$AW344+Calculations!$B$6/30))</f>
        <v>971.06615484411623</v>
      </c>
      <c r="P344" s="23">
        <f t="shared" si="418"/>
        <v>85.303763972368813</v>
      </c>
      <c r="Q344" s="12">
        <f>IF(OR(A344&lt;=360,$E344&lt;70),Q343*IF($B344="January",(1+IF(C344&gt;Personal!$L$18+1,Calculations!$B$22,Calculations!$B$21)),1),0)</f>
        <v>322.45220615445976</v>
      </c>
      <c r="R344" s="12">
        <f>IF(OR(A344&lt;=360,$E344&lt;70),IF(AND(Career!$F$15="Yes",$E344=62,$E343=61),Q344,R343*IF($B344="January",(1+IF(C344&gt;Personal!$L$18+1,Calculations!$C$22,Calculations!$C$21)),1)),0)</f>
        <v>322.45220615445976</v>
      </c>
      <c r="S344" s="12">
        <f>R344*(1-'Retiree Assumptions'!$F$8)</f>
        <v>251.51272080047863</v>
      </c>
      <c r="T344" s="12">
        <f>S344/(Calculations!$C$27^($A344-1+Calculations!$B$6/30))</f>
        <v>105.3200359993338</v>
      </c>
      <c r="U344" s="23">
        <f t="shared" si="419"/>
        <v>92.082616384979957</v>
      </c>
      <c r="W344">
        <f t="shared" si="374"/>
        <v>8</v>
      </c>
      <c r="X344">
        <f t="shared" si="434"/>
        <v>2053</v>
      </c>
      <c r="Y344">
        <f t="shared" si="435"/>
        <v>70</v>
      </c>
      <c r="Z344">
        <f t="shared" si="422"/>
        <v>68</v>
      </c>
      <c r="AA344" s="12">
        <f>S344*12*Subsidy!$I$15/Subsidy!$I$14</f>
        <v>2414.5221196845946</v>
      </c>
      <c r="AB344" s="12">
        <f>SUM(S$5:S344)*Subsidy!$I$15/Subsidy!$I$14</f>
        <v>49117.735670585913</v>
      </c>
      <c r="AC344" s="12">
        <f>N344*Subsidy!$E$15/Subsidy!$E$14</f>
        <v>1920.8229880462586</v>
      </c>
      <c r="AD344" s="12">
        <f t="shared" si="423"/>
        <v>23049.875856555103</v>
      </c>
      <c r="AE344" s="12">
        <f>$AP344*AC344/(Calculations!$D$27^(A344-1+Calculations!$B$6/30))</f>
        <v>676.59930915458165</v>
      </c>
      <c r="AF344" s="12">
        <f>IF(AE344=0,0,SUM(AE344:AE$903)*AC344/AE344)</f>
        <v>428273.26584117697</v>
      </c>
      <c r="AH344" s="164">
        <f>VLOOKUP(E344,Rates2,5)*VLOOKUP(E344,Mort_Imp_Retirees,C344-'Mort Imp Cume'!$C$4+2)</f>
        <v>9.065113854564204E-4</v>
      </c>
      <c r="AI344" s="16">
        <f t="shared" si="424"/>
        <v>0.99909348861454361</v>
      </c>
      <c r="AJ344" s="164">
        <f>VLOOKUP(F344,Rates2,6)*VLOOKUP(F344,Mort_Imp_Survivors,C344-'Mort Imp Cume'!$C$4+2)</f>
        <v>2.572868392523271E-4</v>
      </c>
      <c r="AK344" s="16">
        <f t="shared" si="425"/>
        <v>0.9997427131607477</v>
      </c>
      <c r="AL344" s="164">
        <f>VLOOKUP(F344,Rates2,7)*VLOOKUP(F344,Mort_Imp_Survivors,C344-'Mort Imp Cume'!$C$4+2)</f>
        <v>4.1140644995715661E-4</v>
      </c>
      <c r="AM344" s="16">
        <f t="shared" si="426"/>
        <v>0.99958859355004281</v>
      </c>
      <c r="AN344" s="108">
        <f>PRODUCT(AI$4:AI343)</f>
        <v>0.9079666952754567</v>
      </c>
      <c r="AO344" s="16">
        <f>PRODUCT(AK$4:AK343)</f>
        <v>0.96293446938784466</v>
      </c>
      <c r="AP344" s="16">
        <f>PRODUCT(AM$4:AM343)</f>
        <v>0.93871047951953168</v>
      </c>
      <c r="AQ344" s="16">
        <f t="shared" si="427"/>
        <v>0.87431242793690678</v>
      </c>
      <c r="AR344" s="16">
        <f t="shared" si="428"/>
        <v>3.365426733854996E-2</v>
      </c>
      <c r="AS344" s="16">
        <f t="shared" si="429"/>
        <v>7.9237025146768438E-4</v>
      </c>
      <c r="AT344" s="16">
        <f t="shared" si="430"/>
        <v>8.7845471234719835E-2</v>
      </c>
      <c r="AU344" s="16">
        <f t="shared" si="431"/>
        <v>4.1878334898234337E-3</v>
      </c>
      <c r="AV344" s="16">
        <f t="shared" si="432"/>
        <v>8.2308214688244169E-4</v>
      </c>
      <c r="AW344" s="30">
        <f>(SUMPRODUCT(AV$5:AV343,A$5:A343)+SUM(AV$5:AV343)*(Calculations!$B$6/30-0.5)+AV$4*Calculations!$B$6/30/2)/SUM(AV$4:AV343)</f>
        <v>232.23300637777754</v>
      </c>
      <c r="AX344" s="16"/>
      <c r="AY344" s="12"/>
      <c r="AZ344" s="12"/>
    </row>
    <row r="345" spans="1:52" x14ac:dyDescent="0.25">
      <c r="A345">
        <f t="shared" si="420"/>
        <v>341</v>
      </c>
      <c r="B345" t="str">
        <f t="shared" si="444"/>
        <v>June</v>
      </c>
      <c r="C345">
        <f t="shared" si="415"/>
        <v>2053</v>
      </c>
      <c r="D345">
        <f t="shared" si="446"/>
        <v>205306</v>
      </c>
      <c r="E345">
        <f t="shared" ref="E345:F345" si="455">E333+1</f>
        <v>70</v>
      </c>
      <c r="F345">
        <f t="shared" si="455"/>
        <v>68</v>
      </c>
      <c r="G345" s="12">
        <f>G344*IF($B345="January",1+IF(C345&gt;Personal!$L$18+1,Calculations!$B$22,Calculations!$B$21),1)</f>
        <v>4960.8031716070755</v>
      </c>
      <c r="H345" s="12">
        <f>IF(AND(Career!$F$15="Yes",$E345=62,$E344=61),G345,H344*IF($B345="January",(1+IF(C345&gt;Personal!$L$18+1,Calculations!$C$22,Calculations!$C$21)),1))</f>
        <v>4960.8031716070755</v>
      </c>
      <c r="I345" s="12">
        <f>H345*(1-'Retiree Assumptions'!$F$8)</f>
        <v>3869.4264738535189</v>
      </c>
      <c r="J345" s="12">
        <f>I345/(Calculations!$C$27^($A345-1+Calculations!$B$6/30))</f>
        <v>1616.1651346387666</v>
      </c>
      <c r="K345" s="23">
        <f t="shared" si="417"/>
        <v>1466.0938796486396</v>
      </c>
      <c r="L345" s="12">
        <f>L344*IF($B345="January",(1+IF(C345&gt;Personal!$L$18+1,Calculations!$B$22,Calculations!$B$21)),1)</f>
        <v>2728.4417443838902</v>
      </c>
      <c r="M345" s="12">
        <f>IF(AND(Career!$F$15="Yes",$E345=62,$E344=61),L345,M344*IF($B345="January",(1+IF(C345&gt;Personal!$L$18+1,Calculations!$C$22,Calculations!$C$21)),1))</f>
        <v>2728.4417443838902</v>
      </c>
      <c r="N345" s="12">
        <f>M345*(1-'Retiree Assumptions'!$F$10)</f>
        <v>2401.0287350578233</v>
      </c>
      <c r="O345" s="12">
        <f>N345/(Calculations!$C$27^$AW345)/(Calculations!$D$27^($A345-1-$AW345+Calculations!$B$6/30))</f>
        <v>968.57055000769731</v>
      </c>
      <c r="P345" s="23">
        <f t="shared" si="418"/>
        <v>85.816998552709464</v>
      </c>
      <c r="Q345" s="12">
        <f>IF(OR(A345&lt;=360,$E345&lt;70),Q344*IF($B345="January",(1+IF(C345&gt;Personal!$L$18+1,Calculations!$B$22,Calculations!$B$21)),1),0)</f>
        <v>322.45220615445976</v>
      </c>
      <c r="R345" s="12">
        <f>IF(OR(A345&lt;=360,$E345&lt;70),IF(AND(Career!$F$15="Yes",$E345=62,$E344=61),Q345,R344*IF($B345="January",(1+IF(C345&gt;Personal!$L$18+1,Calculations!$C$22,Calculations!$C$21)),1)),0)</f>
        <v>322.45220615445976</v>
      </c>
      <c r="S345" s="12">
        <f>R345*(1-'Retiree Assumptions'!$F$8)</f>
        <v>251.51272080047863</v>
      </c>
      <c r="T345" s="12">
        <f>S345/(Calculations!$C$27^($A345-1+Calculations!$B$6/30))</f>
        <v>105.0507337515198</v>
      </c>
      <c r="U345" s="23">
        <f t="shared" si="419"/>
        <v>91.740291940498693</v>
      </c>
      <c r="W345">
        <f t="shared" si="374"/>
        <v>8</v>
      </c>
      <c r="X345">
        <f t="shared" si="434"/>
        <v>2053</v>
      </c>
      <c r="Y345">
        <f t="shared" si="435"/>
        <v>70</v>
      </c>
      <c r="Z345">
        <f t="shared" si="422"/>
        <v>68</v>
      </c>
      <c r="AA345" s="12">
        <f>S345*12*Subsidy!$I$15/Subsidy!$I$14</f>
        <v>2414.5221196845946</v>
      </c>
      <c r="AB345" s="12">
        <f>SUM(S$5:S345)*Subsidy!$I$15/Subsidy!$I$14</f>
        <v>49318.945847226292</v>
      </c>
      <c r="AC345" s="12">
        <f>N345*Subsidy!$E$15/Subsidy!$E$14</f>
        <v>1920.8229880462586</v>
      </c>
      <c r="AD345" s="12">
        <f t="shared" si="423"/>
        <v>23049.875856555103</v>
      </c>
      <c r="AE345" s="12">
        <f>$AP345*AC345/(Calculations!$D$27^(A345-1+Calculations!$B$6/30))</f>
        <v>674.37400267749956</v>
      </c>
      <c r="AF345" s="12">
        <f>IF(AE345=0,0,SUM(AE345:AE$903)*AC345/AE345)</f>
        <v>427759.32516003144</v>
      </c>
      <c r="AH345" s="164">
        <f>VLOOKUP(E345,Rates2,5)*VLOOKUP(E345,Mort_Imp_Retirees,C345-'Mort Imp Cume'!$C$4+2)</f>
        <v>9.065113854564204E-4</v>
      </c>
      <c r="AI345" s="16">
        <f t="shared" si="424"/>
        <v>0.99909348861454361</v>
      </c>
      <c r="AJ345" s="164">
        <f>VLOOKUP(F345,Rates2,6)*VLOOKUP(F345,Mort_Imp_Survivors,C345-'Mort Imp Cume'!$C$4+2)</f>
        <v>2.572868392523271E-4</v>
      </c>
      <c r="AK345" s="16">
        <f t="shared" si="425"/>
        <v>0.9997427131607477</v>
      </c>
      <c r="AL345" s="164">
        <f>VLOOKUP(F345,Rates2,7)*VLOOKUP(F345,Mort_Imp_Survivors,C345-'Mort Imp Cume'!$C$4+2)</f>
        <v>4.1140644995715661E-4</v>
      </c>
      <c r="AM345" s="16">
        <f t="shared" si="426"/>
        <v>0.99958859355004281</v>
      </c>
      <c r="AN345" s="108">
        <f>PRODUCT(AI$4:AI344)</f>
        <v>0.90714361312857428</v>
      </c>
      <c r="AO345" s="16">
        <f>PRODUCT(AK$4:AK344)</f>
        <v>0.9626867190218088</v>
      </c>
      <c r="AP345" s="16">
        <f>PRODUCT(AM$4:AM344)</f>
        <v>0.93832428797361489</v>
      </c>
      <c r="AQ345" s="16">
        <f t="shared" si="427"/>
        <v>0.87329510860433623</v>
      </c>
      <c r="AR345" s="16">
        <f t="shared" si="428"/>
        <v>3.3848504524238064E-2</v>
      </c>
      <c r="AS345" s="16">
        <f t="shared" si="429"/>
        <v>7.9144827718296098E-4</v>
      </c>
      <c r="AT345" s="16">
        <f t="shared" si="430"/>
        <v>8.8601701292722018E-2</v>
      </c>
      <c r="AU345" s="16">
        <f t="shared" si="431"/>
        <v>4.2546855787036764E-3</v>
      </c>
      <c r="AV345" s="16">
        <f t="shared" si="432"/>
        <v>8.2233601354512694E-4</v>
      </c>
      <c r="AW345" s="30">
        <f>(SUMPRODUCT(AV$5:AV344,A$5:A344)+SUM(AV$5:AV344)*(Calculations!$B$6/30-0.5)+AV$4*Calculations!$B$6/30/2)/SUM(AV$4:AV344)</f>
        <v>233.19268866296571</v>
      </c>
      <c r="AX345" s="16"/>
      <c r="AY345" s="12"/>
      <c r="AZ345" s="12"/>
    </row>
    <row r="346" spans="1:52" x14ac:dyDescent="0.25">
      <c r="A346">
        <f t="shared" si="420"/>
        <v>342</v>
      </c>
      <c r="B346" t="str">
        <f t="shared" si="444"/>
        <v>July</v>
      </c>
      <c r="C346">
        <f t="shared" si="415"/>
        <v>2053</v>
      </c>
      <c r="D346">
        <f t="shared" si="446"/>
        <v>205307</v>
      </c>
      <c r="E346">
        <f t="shared" ref="E346:F346" si="456">E334+1</f>
        <v>70</v>
      </c>
      <c r="F346">
        <f t="shared" si="456"/>
        <v>68</v>
      </c>
      <c r="G346" s="12">
        <f>G345*IF($B346="January",1+IF(C346&gt;Personal!$L$18+1,Calculations!$B$22,Calculations!$B$21),1)</f>
        <v>4960.8031716070755</v>
      </c>
      <c r="H346" s="12">
        <f>IF(AND(Career!$F$15="Yes",$E346=62,$E345=61),G346,H345*IF($B346="January",(1+IF(C346&gt;Personal!$L$18+1,Calculations!$C$22,Calculations!$C$21)),1))</f>
        <v>4960.8031716070755</v>
      </c>
      <c r="I346" s="12">
        <f>H346*(1-'Retiree Assumptions'!$F$8)</f>
        <v>3869.4264738535189</v>
      </c>
      <c r="J346" s="12">
        <f>I346/(Calculations!$C$27^($A346-1+Calculations!$B$6/30))</f>
        <v>1612.032617027402</v>
      </c>
      <c r="K346" s="23">
        <f t="shared" si="417"/>
        <v>1461.0194602153576</v>
      </c>
      <c r="L346" s="12">
        <f>L345*IF($B346="January",(1+IF(C346&gt;Personal!$L$18+1,Calculations!$B$22,Calculations!$B$21)),1)</f>
        <v>2728.4417443838902</v>
      </c>
      <c r="M346" s="12">
        <f>IF(AND(Career!$F$15="Yes",$E346=62,$E345=61),L346,M345*IF($B346="January",(1+IF(C346&gt;Personal!$L$18+1,Calculations!$C$22,Calculations!$C$21)),1))</f>
        <v>2728.4417443838902</v>
      </c>
      <c r="N346" s="12">
        <f>M346*(1-'Retiree Assumptions'!$F$10)</f>
        <v>2401.0287350578233</v>
      </c>
      <c r="O346" s="12">
        <f>N346/(Calculations!$C$27^$AW346)/(Calculations!$D$27^($A346-1-$AW346+Calculations!$B$6/30))</f>
        <v>966.07857463332232</v>
      </c>
      <c r="P346" s="23">
        <f t="shared" si="418"/>
        <v>86.32559168752698</v>
      </c>
      <c r="Q346" s="12">
        <f>IF(OR(A346&lt;=360,$E346&lt;70),Q345*IF($B346="January",(1+IF(C346&gt;Personal!$L$18+1,Calculations!$B$22,Calculations!$B$21)),1),0)</f>
        <v>322.45220615445976</v>
      </c>
      <c r="R346" s="12">
        <f>IF(OR(A346&lt;=360,$E346&lt;70),IF(AND(Career!$F$15="Yes",$E346=62,$E345=61),Q346,R345*IF($B346="January",(1+IF(C346&gt;Personal!$L$18+1,Calculations!$C$22,Calculations!$C$21)),1)),0)</f>
        <v>322.45220615445976</v>
      </c>
      <c r="S346" s="12">
        <f>R346*(1-'Retiree Assumptions'!$F$8)</f>
        <v>251.51272080047863</v>
      </c>
      <c r="T346" s="12">
        <f>S346/(Calculations!$C$27^($A346-1+Calculations!$B$6/30))</f>
        <v>104.78212010678109</v>
      </c>
      <c r="U346" s="23">
        <f t="shared" si="419"/>
        <v>91.399240114345304</v>
      </c>
      <c r="W346">
        <f t="shared" si="374"/>
        <v>8</v>
      </c>
      <c r="X346">
        <f t="shared" si="434"/>
        <v>2053</v>
      </c>
      <c r="Y346">
        <f t="shared" si="435"/>
        <v>70</v>
      </c>
      <c r="Z346">
        <f t="shared" si="422"/>
        <v>68</v>
      </c>
      <c r="AA346" s="12">
        <f>S346*12*Subsidy!$I$15/Subsidy!$I$14</f>
        <v>2414.5221196845946</v>
      </c>
      <c r="AB346" s="12">
        <f>SUM(S$5:S346)*Subsidy!$I$15/Subsidy!$I$14</f>
        <v>49520.156023866679</v>
      </c>
      <c r="AC346" s="12">
        <f>N346*Subsidy!$E$15/Subsidy!$E$14</f>
        <v>1920.8229880462586</v>
      </c>
      <c r="AD346" s="12">
        <f t="shared" si="423"/>
        <v>23049.875856555103</v>
      </c>
      <c r="AE346" s="12">
        <f>$AP346*AC346/(Calculations!$D$27^(A346-1+Calculations!$B$6/30))</f>
        <v>672.15601513918978</v>
      </c>
      <c r="AF346" s="12">
        <f>IF(AE346=0,0,SUM(AE346:AE$903)*AC346/AE346)</f>
        <v>427243.68857198249</v>
      </c>
      <c r="AH346" s="164">
        <f>VLOOKUP(E346,Rates2,5)*VLOOKUP(E346,Mort_Imp_Retirees,C346-'Mort Imp Cume'!$C$4+2)</f>
        <v>9.065113854564204E-4</v>
      </c>
      <c r="AI346" s="16">
        <f t="shared" si="424"/>
        <v>0.99909348861454361</v>
      </c>
      <c r="AJ346" s="164">
        <f>VLOOKUP(F346,Rates2,6)*VLOOKUP(F346,Mort_Imp_Survivors,C346-'Mort Imp Cume'!$C$4+2)</f>
        <v>2.572868392523271E-4</v>
      </c>
      <c r="AK346" s="16">
        <f t="shared" si="425"/>
        <v>0.9997427131607477</v>
      </c>
      <c r="AL346" s="164">
        <f>VLOOKUP(F346,Rates2,7)*VLOOKUP(F346,Mort_Imp_Survivors,C346-'Mort Imp Cume'!$C$4+2)</f>
        <v>4.1140644995715661E-4</v>
      </c>
      <c r="AM346" s="16">
        <f t="shared" si="426"/>
        <v>0.99958859355004281</v>
      </c>
      <c r="AN346" s="108">
        <f>PRODUCT(AI$4:AI345)</f>
        <v>0.90632127711502919</v>
      </c>
      <c r="AO346" s="16">
        <f>PRODUCT(AK$4:AK345)</f>
        <v>0.96243903239868156</v>
      </c>
      <c r="AP346" s="16">
        <f>PRODUCT(AM$4:AM345)</f>
        <v>0.93793825530939101</v>
      </c>
      <c r="AQ346" s="16">
        <f t="shared" si="427"/>
        <v>0.87227897298892598</v>
      </c>
      <c r="AR346" s="16">
        <f t="shared" si="428"/>
        <v>3.4042304126103165E-2</v>
      </c>
      <c r="AS346" s="16">
        <f t="shared" si="429"/>
        <v>7.9052737567523817E-4</v>
      </c>
      <c r="AT346" s="16">
        <f t="shared" si="430"/>
        <v>8.9356698258515971E-2</v>
      </c>
      <c r="AU346" s="16">
        <f t="shared" si="431"/>
        <v>4.3220246264548817E-3</v>
      </c>
      <c r="AV346" s="16">
        <f t="shared" si="432"/>
        <v>8.215905565861774E-4</v>
      </c>
      <c r="AW346" s="30">
        <f>(SUMPRODUCT(AV$5:AV345,A$5:A345)+SUM(AV$5:AV345)*(Calculations!$B$6/30-0.5)+AV$4*Calculations!$B$6/30/2)/SUM(AV$4:AV345)</f>
        <v>234.14343820245344</v>
      </c>
      <c r="AX346" s="16"/>
      <c r="AY346" s="12"/>
      <c r="AZ346" s="12"/>
    </row>
    <row r="347" spans="1:52" x14ac:dyDescent="0.25">
      <c r="A347">
        <f t="shared" si="420"/>
        <v>343</v>
      </c>
      <c r="B347" t="str">
        <f t="shared" si="444"/>
        <v>August</v>
      </c>
      <c r="C347">
        <f t="shared" si="415"/>
        <v>2053</v>
      </c>
      <c r="D347">
        <f t="shared" si="446"/>
        <v>205308</v>
      </c>
      <c r="E347">
        <f t="shared" ref="E347:F347" si="457">E335+1</f>
        <v>70</v>
      </c>
      <c r="F347">
        <f t="shared" si="457"/>
        <v>68</v>
      </c>
      <c r="G347" s="12">
        <f>G346*IF($B347="January",1+IF(C347&gt;Personal!$L$18+1,Calculations!$B$22,Calculations!$B$21),1)</f>
        <v>4960.8031716070755</v>
      </c>
      <c r="H347" s="12">
        <f>IF(AND(Career!$F$15="Yes",$E347=62,$E346=61),G347,H346*IF($B347="January",(1+IF(C347&gt;Personal!$L$18+1,Calculations!$C$22,Calculations!$C$21)),1))</f>
        <v>4960.8031716070755</v>
      </c>
      <c r="I347" s="12">
        <f>H347*(1-'Retiree Assumptions'!$F$8)</f>
        <v>3869.4264738535189</v>
      </c>
      <c r="J347" s="12">
        <f>I347/(Calculations!$C$27^($A347-1+Calculations!$B$6/30))</f>
        <v>1607.9106662210272</v>
      </c>
      <c r="K347" s="23">
        <f t="shared" si="417"/>
        <v>1455.9626042771174</v>
      </c>
      <c r="L347" s="12">
        <f>L346*IF($B347="January",(1+IF(C347&gt;Personal!$L$18+1,Calculations!$B$22,Calculations!$B$21)),1)</f>
        <v>2728.4417443838902</v>
      </c>
      <c r="M347" s="12">
        <f>IF(AND(Career!$F$15="Yes",$E347=62,$E346=61),L347,M346*IF($B347="January",(1+IF(C347&gt;Personal!$L$18+1,Calculations!$C$22,Calculations!$C$21)),1))</f>
        <v>2728.4417443838902</v>
      </c>
      <c r="N347" s="12">
        <f>M347*(1-'Retiree Assumptions'!$F$10)</f>
        <v>2401.0287350578233</v>
      </c>
      <c r="O347" s="12">
        <f>N347/(Calculations!$C$27^$AW347)/(Calculations!$D$27^($A347-1-$AW347+Calculations!$B$6/30))</f>
        <v>963.59030855389437</v>
      </c>
      <c r="P347" s="23">
        <f t="shared" si="418"/>
        <v>86.829569532354768</v>
      </c>
      <c r="Q347" s="12">
        <f>IF(OR(A347&lt;=360,$E347&lt;70),Q346*IF($B347="January",(1+IF(C347&gt;Personal!$L$18+1,Calculations!$B$22,Calculations!$B$21)),1),0)</f>
        <v>322.45220615445976</v>
      </c>
      <c r="R347" s="12">
        <f>IF(OR(A347&lt;=360,$E347&lt;70),IF(AND(Career!$F$15="Yes",$E347=62,$E346=61),Q347,R346*IF($B347="January",(1+IF(C347&gt;Personal!$L$18+1,Calculations!$C$22,Calculations!$C$21)),1)),0)</f>
        <v>322.45220615445976</v>
      </c>
      <c r="S347" s="12">
        <f>R347*(1-'Retiree Assumptions'!$F$8)</f>
        <v>251.51272080047863</v>
      </c>
      <c r="T347" s="12">
        <f>S347/(Calculations!$C$27^($A347-1+Calculations!$B$6/30))</f>
        <v>104.51419330436673</v>
      </c>
      <c r="U347" s="23">
        <f t="shared" si="419"/>
        <v>91.059456175460042</v>
      </c>
      <c r="W347">
        <f t="shared" si="374"/>
        <v>8</v>
      </c>
      <c r="X347">
        <f t="shared" si="434"/>
        <v>2053</v>
      </c>
      <c r="Y347">
        <f t="shared" si="435"/>
        <v>70</v>
      </c>
      <c r="Z347">
        <f t="shared" si="422"/>
        <v>68</v>
      </c>
      <c r="AA347" s="12">
        <f>S347*12*Subsidy!$I$15/Subsidy!$I$14</f>
        <v>2414.5221196845946</v>
      </c>
      <c r="AB347" s="12">
        <f>SUM(S$5:S347)*Subsidy!$I$15/Subsidy!$I$14</f>
        <v>49721.366200507058</v>
      </c>
      <c r="AC347" s="12">
        <f>N347*Subsidy!$E$15/Subsidy!$E$14</f>
        <v>1920.8229880462586</v>
      </c>
      <c r="AD347" s="12">
        <f t="shared" si="423"/>
        <v>23049.875856555103</v>
      </c>
      <c r="AE347" s="12">
        <f>$AP347*AC347/(Calculations!$D$27^(A347-1+Calculations!$B$6/30))</f>
        <v>669.94532246797235</v>
      </c>
      <c r="AF347" s="12">
        <f>IF(AE347=0,0,SUM(AE347:AE$903)*AC347/AE347)</f>
        <v>426726.35048085859</v>
      </c>
      <c r="AH347" s="164">
        <f>VLOOKUP(E347,Rates2,5)*VLOOKUP(E347,Mort_Imp_Retirees,C347-'Mort Imp Cume'!$C$4+2)</f>
        <v>9.065113854564204E-4</v>
      </c>
      <c r="AI347" s="16">
        <f t="shared" si="424"/>
        <v>0.99909348861454361</v>
      </c>
      <c r="AJ347" s="164">
        <f>VLOOKUP(F347,Rates2,6)*VLOOKUP(F347,Mort_Imp_Survivors,C347-'Mort Imp Cume'!$C$4+2)</f>
        <v>2.572868392523271E-4</v>
      </c>
      <c r="AK347" s="16">
        <f t="shared" si="425"/>
        <v>0.9997427131607477</v>
      </c>
      <c r="AL347" s="164">
        <f>VLOOKUP(F347,Rates2,7)*VLOOKUP(F347,Mort_Imp_Survivors,C347-'Mort Imp Cume'!$C$4+2)</f>
        <v>4.1140644995715661E-4</v>
      </c>
      <c r="AM347" s="16">
        <f t="shared" si="426"/>
        <v>0.99958859355004281</v>
      </c>
      <c r="AN347" s="108">
        <f>PRODUCT(AI$4:AI346)</f>
        <v>0.90549968655844304</v>
      </c>
      <c r="AO347" s="16">
        <f>PRODUCT(AK$4:AK346)</f>
        <v>0.96219140950206261</v>
      </c>
      <c r="AP347" s="16">
        <f>PRODUCT(AM$4:AM346)</f>
        <v>0.93755238146149511</v>
      </c>
      <c r="AQ347" s="16">
        <f t="shared" si="427"/>
        <v>0.87126401971334422</v>
      </c>
      <c r="AR347" s="16">
        <f t="shared" si="428"/>
        <v>3.4235666845098836E-2</v>
      </c>
      <c r="AS347" s="16">
        <f t="shared" si="429"/>
        <v>7.8960754569627018E-4</v>
      </c>
      <c r="AT347" s="16">
        <f t="shared" si="430"/>
        <v>9.0110463712180774E-2</v>
      </c>
      <c r="AU347" s="16">
        <f t="shared" si="431"/>
        <v>4.3898497293761718E-3</v>
      </c>
      <c r="AV347" s="16">
        <f t="shared" si="432"/>
        <v>8.2084577539244866E-4</v>
      </c>
      <c r="AW347" s="30">
        <f>(SUMPRODUCT(AV$5:AV346,A$5:A346)+SUM(AV$5:AV346)*(Calculations!$B$6/30-0.5)+AV$4*Calculations!$B$6/30/2)/SUM(AV$4:AV346)</f>
        <v>235.08549569067614</v>
      </c>
      <c r="AX347" s="16"/>
      <c r="AY347" s="12"/>
      <c r="AZ347" s="12"/>
    </row>
    <row r="348" spans="1:52" x14ac:dyDescent="0.25">
      <c r="A348">
        <f t="shared" si="420"/>
        <v>344</v>
      </c>
      <c r="B348" t="str">
        <f t="shared" si="444"/>
        <v>September</v>
      </c>
      <c r="C348">
        <f t="shared" si="415"/>
        <v>2053</v>
      </c>
      <c r="D348">
        <f t="shared" si="446"/>
        <v>205309</v>
      </c>
      <c r="E348">
        <f t="shared" ref="E348:F348" si="458">E336+1</f>
        <v>70</v>
      </c>
      <c r="F348">
        <f t="shared" si="458"/>
        <v>68</v>
      </c>
      <c r="G348" s="12">
        <f>G347*IF($B348="January",1+IF(C348&gt;Personal!$L$18+1,Calculations!$B$22,Calculations!$B$21),1)</f>
        <v>4960.8031716070755</v>
      </c>
      <c r="H348" s="12">
        <f>IF(AND(Career!$F$15="Yes",$E348=62,$E347=61),G348,H347*IF($B348="January",(1+IF(C348&gt;Personal!$L$18+1,Calculations!$C$22,Calculations!$C$21)),1))</f>
        <v>4960.8031716070755</v>
      </c>
      <c r="I348" s="12">
        <f>H348*(1-'Retiree Assumptions'!$F$8)</f>
        <v>3869.4264738535189</v>
      </c>
      <c r="J348" s="12">
        <f>I348/(Calculations!$C$27^($A348-1+Calculations!$B$6/30))</f>
        <v>1603.7992552004298</v>
      </c>
      <c r="K348" s="23">
        <f t="shared" si="417"/>
        <v>1450.9232510434447</v>
      </c>
      <c r="L348" s="12">
        <f>L347*IF($B348="January",(1+IF(C348&gt;Personal!$L$18+1,Calculations!$B$22,Calculations!$B$21)),1)</f>
        <v>2728.4417443838902</v>
      </c>
      <c r="M348" s="12">
        <f>IF(AND(Career!$F$15="Yes",$E348=62,$E347=61),L348,M347*IF($B348="January",(1+IF(C348&gt;Personal!$L$18+1,Calculations!$C$22,Calculations!$C$21)),1))</f>
        <v>2728.4417443838902</v>
      </c>
      <c r="N348" s="12">
        <f>M348*(1-'Retiree Assumptions'!$F$10)</f>
        <v>2401.0287350578233</v>
      </c>
      <c r="O348" s="12">
        <f>N348/(Calculations!$C$27^$AW348)/(Calculations!$D$27^($A348-1-$AW348+Calculations!$B$6/30))</f>
        <v>961.10582808361164</v>
      </c>
      <c r="P348" s="23">
        <f t="shared" si="418"/>
        <v>87.32895811893313</v>
      </c>
      <c r="Q348" s="12">
        <f>IF(OR(A348&lt;=360,$E348&lt;70),Q347*IF($B348="January",(1+IF(C348&gt;Personal!$L$18+1,Calculations!$B$22,Calculations!$B$21)),1),0)</f>
        <v>322.45220615445976</v>
      </c>
      <c r="R348" s="12">
        <f>IF(OR(A348&lt;=360,$E348&lt;70),IF(AND(Career!$F$15="Yes",$E348=62,$E347=61),Q348,R347*IF($B348="January",(1+IF(C348&gt;Personal!$L$18+1,Calculations!$C$22,Calculations!$C$21)),1)),0)</f>
        <v>322.45220615445976</v>
      </c>
      <c r="S348" s="12">
        <f>R348*(1-'Retiree Assumptions'!$F$8)</f>
        <v>251.51272080047863</v>
      </c>
      <c r="T348" s="12">
        <f>S348/(Calculations!$C$27^($A348-1+Calculations!$B$6/30))</f>
        <v>104.24695158802788</v>
      </c>
      <c r="U348" s="23">
        <f t="shared" si="419"/>
        <v>90.720935410371155</v>
      </c>
      <c r="W348">
        <f t="shared" ref="W348:W411" si="459">IF(AND(F348&lt;101,OR(MOD(A348,60)=1,A348=13,AND(F347=100,F346=99))),W347+1,W347)</f>
        <v>8</v>
      </c>
      <c r="X348">
        <f t="shared" si="434"/>
        <v>2053</v>
      </c>
      <c r="Y348">
        <f t="shared" si="435"/>
        <v>70</v>
      </c>
      <c r="Z348">
        <f t="shared" si="422"/>
        <v>68</v>
      </c>
      <c r="AA348" s="12">
        <f>S348*12*Subsidy!$I$15/Subsidy!$I$14</f>
        <v>2414.5221196845946</v>
      </c>
      <c r="AB348" s="12">
        <f>SUM(S$5:S348)*Subsidy!$I$15/Subsidy!$I$14</f>
        <v>49922.576377147445</v>
      </c>
      <c r="AC348" s="12">
        <f>N348*Subsidy!$E$15/Subsidy!$E$14</f>
        <v>1920.8229880462586</v>
      </c>
      <c r="AD348" s="12">
        <f t="shared" si="423"/>
        <v>23049.875856555103</v>
      </c>
      <c r="AE348" s="12">
        <f>$AP348*AC348/(Calculations!$D$27^(A348-1+Calculations!$B$6/30))</f>
        <v>667.74190067133827</v>
      </c>
      <c r="AF348" s="12">
        <f>IF(AE348=0,0,SUM(AE348:AE$903)*AC348/AE348)</f>
        <v>426207.30527202191</v>
      </c>
      <c r="AH348" s="164">
        <f>VLOOKUP(E348,Rates2,5)*VLOOKUP(E348,Mort_Imp_Retirees,C348-'Mort Imp Cume'!$C$4+2)</f>
        <v>9.065113854564204E-4</v>
      </c>
      <c r="AI348" s="16">
        <f t="shared" si="424"/>
        <v>0.99909348861454361</v>
      </c>
      <c r="AJ348" s="164">
        <f>VLOOKUP(F348,Rates2,6)*VLOOKUP(F348,Mort_Imp_Survivors,C348-'Mort Imp Cume'!$C$4+2)</f>
        <v>2.572868392523271E-4</v>
      </c>
      <c r="AK348" s="16">
        <f t="shared" si="425"/>
        <v>0.9997427131607477</v>
      </c>
      <c r="AL348" s="164">
        <f>VLOOKUP(F348,Rates2,7)*VLOOKUP(F348,Mort_Imp_Survivors,C348-'Mort Imp Cume'!$C$4+2)</f>
        <v>4.1140644995715661E-4</v>
      </c>
      <c r="AM348" s="16">
        <f t="shared" si="426"/>
        <v>0.99958859355004281</v>
      </c>
      <c r="AN348" s="108">
        <f>PRODUCT(AI$4:AI347)</f>
        <v>0.90467884078305061</v>
      </c>
      <c r="AO348" s="16">
        <f>PRODUCT(AK$4:AK347)</f>
        <v>0.96194385031555607</v>
      </c>
      <c r="AP348" s="16">
        <f>PRODUCT(AM$4:AM347)</f>
        <v>0.93716666636458912</v>
      </c>
      <c r="AQ348" s="16">
        <f t="shared" si="427"/>
        <v>0.87025024740186163</v>
      </c>
      <c r="AR348" s="16">
        <f t="shared" si="428"/>
        <v>3.442859338118899E-2</v>
      </c>
      <c r="AS348" s="16">
        <f t="shared" si="429"/>
        <v>7.8868878599926357E-4</v>
      </c>
      <c r="AT348" s="16">
        <f t="shared" si="430"/>
        <v>9.086299923189721E-2</v>
      </c>
      <c r="AU348" s="16">
        <f t="shared" si="431"/>
        <v>4.458159985052168E-3</v>
      </c>
      <c r="AV348" s="16">
        <f t="shared" si="432"/>
        <v>8.2010166935135153E-4</v>
      </c>
      <c r="AW348" s="30">
        <f>(SUMPRODUCT(AV$5:AV347,A$5:A347)+SUM(AV$5:AV347)*(Calculations!$B$6/30-0.5)+AV$4*Calculations!$B$6/30/2)/SUM(AV$4:AV347)</f>
        <v>236.01909310582118</v>
      </c>
      <c r="AX348" s="16"/>
      <c r="AY348" s="12"/>
      <c r="AZ348" s="12"/>
    </row>
    <row r="349" spans="1:52" x14ac:dyDescent="0.25">
      <c r="A349">
        <f t="shared" si="420"/>
        <v>345</v>
      </c>
      <c r="B349" t="str">
        <f t="shared" si="444"/>
        <v>October</v>
      </c>
      <c r="C349">
        <f t="shared" si="415"/>
        <v>2053</v>
      </c>
      <c r="D349">
        <f t="shared" si="446"/>
        <v>205310</v>
      </c>
      <c r="E349">
        <f t="shared" ref="E349:F349" si="460">E337+1</f>
        <v>70</v>
      </c>
      <c r="F349">
        <f t="shared" si="460"/>
        <v>68</v>
      </c>
      <c r="G349" s="12">
        <f>G348*IF($B349="January",1+IF(C349&gt;Personal!$L$18+1,Calculations!$B$22,Calculations!$B$21),1)</f>
        <v>4960.8031716070755</v>
      </c>
      <c r="H349" s="12">
        <f>IF(AND(Career!$F$15="Yes",$E349=62,$E348=61),G349,H348*IF($B349="January",(1+IF(C349&gt;Personal!$L$18+1,Calculations!$C$22,Calculations!$C$21)),1))</f>
        <v>4960.8031716070755</v>
      </c>
      <c r="I349" s="12">
        <f>H349*(1-'Retiree Assumptions'!$F$8)</f>
        <v>3869.4264738535189</v>
      </c>
      <c r="J349" s="12">
        <f>I349/(Calculations!$C$27^($A349-1+Calculations!$B$6/30))</f>
        <v>1599.6983570154864</v>
      </c>
      <c r="K349" s="23">
        <f t="shared" si="417"/>
        <v>1445.9013399342739</v>
      </c>
      <c r="L349" s="12">
        <f>L348*IF($B349="January",(1+IF(C349&gt;Personal!$L$18+1,Calculations!$B$22,Calculations!$B$21)),1)</f>
        <v>2728.4417443838902</v>
      </c>
      <c r="M349" s="12">
        <f>IF(AND(Career!$F$15="Yes",$E349=62,$E348=61),L349,M348*IF($B349="January",(1+IF(C349&gt;Personal!$L$18+1,Calculations!$C$22,Calculations!$C$21)),1))</f>
        <v>2728.4417443838902</v>
      </c>
      <c r="N349" s="12">
        <f>M349*(1-'Retiree Assumptions'!$F$10)</f>
        <v>2401.0287350578233</v>
      </c>
      <c r="O349" s="12">
        <f>N349/(Calculations!$C$27^$AW349)/(Calculations!$D$27^($A349-1-$AW349+Calculations!$B$6/30))</f>
        <v>958.62520617674852</v>
      </c>
      <c r="P349" s="23">
        <f t="shared" si="418"/>
        <v>87.823783355640145</v>
      </c>
      <c r="Q349" s="12">
        <f>IF(OR(A349&lt;=360,$E349&lt;70),Q348*IF($B349="January",(1+IF(C349&gt;Personal!$L$18+1,Calculations!$B$22,Calculations!$B$21)),1),0)</f>
        <v>322.45220615445976</v>
      </c>
      <c r="R349" s="12">
        <f>IF(OR(A349&lt;=360,$E349&lt;70),IF(AND(Career!$F$15="Yes",$E349=62,$E348=61),Q349,R348*IF($B349="January",(1+IF(C349&gt;Personal!$L$18+1,Calculations!$C$22,Calculations!$C$21)),1)),0)</f>
        <v>322.45220615445976</v>
      </c>
      <c r="S349" s="12">
        <f>R349*(1-'Retiree Assumptions'!$F$8)</f>
        <v>251.51272080047863</v>
      </c>
      <c r="T349" s="12">
        <f>S349/(Calculations!$C$27^($A349-1+Calculations!$B$6/30))</f>
        <v>103.98039320600658</v>
      </c>
      <c r="U349" s="23">
        <f t="shared" si="419"/>
        <v>90.383673123129739</v>
      </c>
      <c r="W349">
        <f t="shared" si="459"/>
        <v>8</v>
      </c>
      <c r="X349">
        <f t="shared" si="434"/>
        <v>2053</v>
      </c>
      <c r="Y349">
        <f t="shared" si="435"/>
        <v>70</v>
      </c>
      <c r="Z349">
        <f t="shared" si="422"/>
        <v>68</v>
      </c>
      <c r="AA349" s="12">
        <f>S349*12*Subsidy!$I$15/Subsidy!$I$14</f>
        <v>2414.5221196845946</v>
      </c>
      <c r="AB349" s="12">
        <f>SUM(S$5:S349)*Subsidy!$I$15/Subsidy!$I$14</f>
        <v>50123.786553787824</v>
      </c>
      <c r="AC349" s="12">
        <f>N349*Subsidy!$E$15/Subsidy!$E$14</f>
        <v>1920.8229880462586</v>
      </c>
      <c r="AD349" s="12">
        <f t="shared" si="423"/>
        <v>23049.875856555103</v>
      </c>
      <c r="AE349" s="12">
        <f>$AP349*AC349/(Calculations!$D$27^(A349-1+Calculations!$B$6/30))</f>
        <v>665.54572583568915</v>
      </c>
      <c r="AF349" s="12">
        <f>IF(AE349=0,0,SUM(AE349:AE$903)*AC349/AE349)</f>
        <v>425686.54731230735</v>
      </c>
      <c r="AH349" s="164">
        <f>VLOOKUP(E349,Rates2,5)*VLOOKUP(E349,Mort_Imp_Retirees,C349-'Mort Imp Cume'!$C$4+2)</f>
        <v>9.065113854564204E-4</v>
      </c>
      <c r="AI349" s="16">
        <f t="shared" si="424"/>
        <v>0.99909348861454361</v>
      </c>
      <c r="AJ349" s="164">
        <f>VLOOKUP(F349,Rates2,6)*VLOOKUP(F349,Mort_Imp_Survivors,C349-'Mort Imp Cume'!$C$4+2)</f>
        <v>2.572868392523271E-4</v>
      </c>
      <c r="AK349" s="16">
        <f t="shared" si="425"/>
        <v>0.9997427131607477</v>
      </c>
      <c r="AL349" s="164">
        <f>VLOOKUP(F349,Rates2,7)*VLOOKUP(F349,Mort_Imp_Survivors,C349-'Mort Imp Cume'!$C$4+2)</f>
        <v>4.1140644995715661E-4</v>
      </c>
      <c r="AM349" s="16">
        <f t="shared" si="426"/>
        <v>0.99958859355004281</v>
      </c>
      <c r="AN349" s="108">
        <f>PRODUCT(AI$4:AI348)</f>
        <v>0.90385873911369929</v>
      </c>
      <c r="AO349" s="16">
        <f>PRODUCT(AK$4:AK348)</f>
        <v>0.96169635482277016</v>
      </c>
      <c r="AP349" s="16">
        <f>PRODUCT(AM$4:AM348)</f>
        <v>0.93678110995336183</v>
      </c>
      <c r="AQ349" s="16">
        <f t="shared" si="427"/>
        <v>0.86923765468034986</v>
      </c>
      <c r="AR349" s="16">
        <f t="shared" si="428"/>
        <v>3.4621084433349492E-2</v>
      </c>
      <c r="AS349" s="16">
        <f t="shared" si="429"/>
        <v>7.8777109533887584E-4</v>
      </c>
      <c r="AT349" s="16">
        <f t="shared" si="430"/>
        <v>9.1614306393950018E-2</v>
      </c>
      <c r="AU349" s="16">
        <f t="shared" si="431"/>
        <v>4.5269544923506322E-3</v>
      </c>
      <c r="AV349" s="16">
        <f t="shared" si="432"/>
        <v>8.1935823785085279E-4</v>
      </c>
      <c r="AW349" s="30">
        <f>(SUMPRODUCT(AV$5:AV348,A$5:A348)+SUM(AV$5:AV348)*(Calculations!$B$6/30-0.5)+AV$4*Calculations!$B$6/30/2)/SUM(AV$4:AV348)</f>
        <v>236.94445410084575</v>
      </c>
      <c r="AX349" s="16"/>
      <c r="AY349" s="12"/>
      <c r="AZ349" s="12"/>
    </row>
    <row r="350" spans="1:52" x14ac:dyDescent="0.25">
      <c r="A350">
        <f t="shared" si="420"/>
        <v>346</v>
      </c>
      <c r="B350" t="str">
        <f t="shared" si="444"/>
        <v>November</v>
      </c>
      <c r="C350">
        <f t="shared" si="415"/>
        <v>2053</v>
      </c>
      <c r="D350">
        <f t="shared" si="446"/>
        <v>205311</v>
      </c>
      <c r="E350">
        <f t="shared" ref="E350:F350" si="461">E338+1</f>
        <v>70</v>
      </c>
      <c r="F350">
        <f t="shared" si="461"/>
        <v>68</v>
      </c>
      <c r="G350" s="12">
        <f>G349*IF($B350="January",1+IF(C350&gt;Personal!$L$18+1,Calculations!$B$22,Calculations!$B$21),1)</f>
        <v>4960.8031716070755</v>
      </c>
      <c r="H350" s="12">
        <f>IF(AND(Career!$F$15="Yes",$E350=62,$E349=61),G350,H349*IF($B350="January",(1+IF(C350&gt;Personal!$L$18+1,Calculations!$C$22,Calculations!$C$21)),1))</f>
        <v>4960.8031716070755</v>
      </c>
      <c r="I350" s="12">
        <f>H350*(1-'Retiree Assumptions'!$F$8)</f>
        <v>3869.4264738535189</v>
      </c>
      <c r="J350" s="12">
        <f>I350/(Calculations!$C$27^($A350-1+Calculations!$B$6/30))</f>
        <v>1595.6079447849847</v>
      </c>
      <c r="K350" s="23">
        <f t="shared" si="417"/>
        <v>1440.8968105792176</v>
      </c>
      <c r="L350" s="12">
        <f>L349*IF($B350="January",(1+IF(C350&gt;Personal!$L$18+1,Calculations!$B$22,Calculations!$B$21)),1)</f>
        <v>2728.4417443838902</v>
      </c>
      <c r="M350" s="12">
        <f>IF(AND(Career!$F$15="Yes",$E350=62,$E349=61),L350,M349*IF($B350="January",(1+IF(C350&gt;Personal!$L$18+1,Calculations!$C$22,Calculations!$C$21)),1))</f>
        <v>2728.4417443838902</v>
      </c>
      <c r="N350" s="12">
        <f>M350*(1-'Retiree Assumptions'!$F$10)</f>
        <v>2401.0287350578233</v>
      </c>
      <c r="O350" s="12">
        <f>N350/(Calculations!$C$27^$AW350)/(Calculations!$D$27^($A350-1-$AW350+Calculations!$B$6/30))</f>
        <v>956.14851257802991</v>
      </c>
      <c r="P350" s="23">
        <f t="shared" si="418"/>
        <v>88.314071027927724</v>
      </c>
      <c r="Q350" s="12">
        <f>IF(OR(A350&lt;=360,$E350&lt;70),Q349*IF($B350="January",(1+IF(C350&gt;Personal!$L$18+1,Calculations!$B$22,Calculations!$B$21)),1),0)</f>
        <v>322.45220615445976</v>
      </c>
      <c r="R350" s="12">
        <f>IF(OR(A350&lt;=360,$E350&lt;70),IF(AND(Career!$F$15="Yes",$E350=62,$E349=61),Q350,R349*IF($B350="January",(1+IF(C350&gt;Personal!$L$18+1,Calculations!$C$22,Calculations!$C$21)),1)),0)</f>
        <v>322.45220615445976</v>
      </c>
      <c r="S350" s="12">
        <f>R350*(1-'Retiree Assumptions'!$F$8)</f>
        <v>251.51272080047863</v>
      </c>
      <c r="T350" s="12">
        <f>S350/(Calculations!$C$27^($A350-1+Calculations!$B$6/30))</f>
        <v>103.71451641102396</v>
      </c>
      <c r="U350" s="23">
        <f t="shared" si="419"/>
        <v>90.047664635244331</v>
      </c>
      <c r="W350">
        <f t="shared" si="459"/>
        <v>8</v>
      </c>
      <c r="X350">
        <f t="shared" si="434"/>
        <v>2053</v>
      </c>
      <c r="Y350">
        <f t="shared" si="435"/>
        <v>70</v>
      </c>
      <c r="Z350">
        <f t="shared" si="422"/>
        <v>68</v>
      </c>
      <c r="AA350" s="12">
        <f>S350*12*Subsidy!$I$15/Subsidy!$I$14</f>
        <v>2414.5221196845946</v>
      </c>
      <c r="AB350" s="12">
        <f>SUM(S$5:S350)*Subsidy!$I$15/Subsidy!$I$14</f>
        <v>50324.996730428204</v>
      </c>
      <c r="AC350" s="12">
        <f>N350*Subsidy!$E$15/Subsidy!$E$14</f>
        <v>1920.8229880462586</v>
      </c>
      <c r="AD350" s="12">
        <f t="shared" si="423"/>
        <v>23049.875856555103</v>
      </c>
      <c r="AE350" s="12">
        <f>$AP350*AC350/(Calculations!$D$27^(A350-1+Calculations!$B$6/30))</f>
        <v>663.35677412607674</v>
      </c>
      <c r="AF350" s="12">
        <f>IF(AE350=0,0,SUM(AE350:AE$903)*AC350/AE350)</f>
        <v>425164.07094996155</v>
      </c>
      <c r="AH350" s="164">
        <f>VLOOKUP(E350,Rates2,5)*VLOOKUP(E350,Mort_Imp_Retirees,C350-'Mort Imp Cume'!$C$4+2)</f>
        <v>9.065113854564204E-4</v>
      </c>
      <c r="AI350" s="16">
        <f t="shared" si="424"/>
        <v>0.99909348861454361</v>
      </c>
      <c r="AJ350" s="164">
        <f>VLOOKUP(F350,Rates2,6)*VLOOKUP(F350,Mort_Imp_Survivors,C350-'Mort Imp Cume'!$C$4+2)</f>
        <v>2.572868392523271E-4</v>
      </c>
      <c r="AK350" s="16">
        <f t="shared" si="425"/>
        <v>0.9997427131607477</v>
      </c>
      <c r="AL350" s="164">
        <f>VLOOKUP(F350,Rates2,7)*VLOOKUP(F350,Mort_Imp_Survivors,C350-'Mort Imp Cume'!$C$4+2)</f>
        <v>4.1140644995715661E-4</v>
      </c>
      <c r="AM350" s="16">
        <f t="shared" si="426"/>
        <v>0.99958859355004281</v>
      </c>
      <c r="AN350" s="108">
        <f>PRODUCT(AI$4:AI349)</f>
        <v>0.90303938087584845</v>
      </c>
      <c r="AO350" s="16">
        <f>PRODUCT(AK$4:AK349)</f>
        <v>0.96144892300731732</v>
      </c>
      <c r="AP350" s="16">
        <f>PRODUCT(AM$4:AM349)</f>
        <v>0.93639571216252893</v>
      </c>
      <c r="AQ350" s="16">
        <f t="shared" si="427"/>
        <v>0.86822624017627914</v>
      </c>
      <c r="AR350" s="16">
        <f t="shared" si="428"/>
        <v>3.4813140699569332E-2</v>
      </c>
      <c r="AS350" s="16">
        <f t="shared" si="429"/>
        <v>7.8685447247121322E-4</v>
      </c>
      <c r="AT350" s="16">
        <f t="shared" si="430"/>
        <v>9.2364386772730081E-2</v>
      </c>
      <c r="AU350" s="16">
        <f t="shared" si="431"/>
        <v>4.5962323514214393E-3</v>
      </c>
      <c r="AV350" s="16">
        <f t="shared" si="432"/>
        <v>8.1861548027947349E-4</v>
      </c>
      <c r="AW350" s="30">
        <f>(SUMPRODUCT(AV$5:AV349,A$5:A349)+SUM(AV$5:AV349)*(Calculations!$B$6/30-0.5)+AV$4*Calculations!$B$6/30/2)/SUM(AV$4:AV349)</f>
        <v>237.86179437363194</v>
      </c>
      <c r="AX350" s="16"/>
      <c r="AY350" s="12"/>
      <c r="AZ350" s="12"/>
    </row>
    <row r="351" spans="1:52" x14ac:dyDescent="0.25">
      <c r="A351">
        <f t="shared" si="420"/>
        <v>347</v>
      </c>
      <c r="B351" t="str">
        <f t="shared" si="444"/>
        <v>December</v>
      </c>
      <c r="C351">
        <f t="shared" si="415"/>
        <v>2053</v>
      </c>
      <c r="D351">
        <f t="shared" si="446"/>
        <v>205312</v>
      </c>
      <c r="E351">
        <f t="shared" ref="E351:F351" si="462">E339+1</f>
        <v>70</v>
      </c>
      <c r="F351">
        <f t="shared" si="462"/>
        <v>68</v>
      </c>
      <c r="G351" s="12">
        <f>G350*IF($B351="January",1+IF(C351&gt;Personal!$L$18+1,Calculations!$B$22,Calculations!$B$21),1)</f>
        <v>4960.8031716070755</v>
      </c>
      <c r="H351" s="12">
        <f>IF(AND(Career!$F$15="Yes",$E351=62,$E350=61),G351,H350*IF($B351="January",(1+IF(C351&gt;Personal!$L$18+1,Calculations!$C$22,Calculations!$C$21)),1))</f>
        <v>4960.8031716070755</v>
      </c>
      <c r="I351" s="12">
        <f>H351*(1-'Retiree Assumptions'!$F$8)</f>
        <v>3869.4264738535189</v>
      </c>
      <c r="J351" s="12">
        <f>I351/(Calculations!$C$27^($A351-1+Calculations!$B$6/30))</f>
        <v>1591.5279916964457</v>
      </c>
      <c r="K351" s="23">
        <f t="shared" si="417"/>
        <v>1435.9096028168401</v>
      </c>
      <c r="L351" s="12">
        <f>L350*IF($B351="January",(1+IF(C351&gt;Personal!$L$18+1,Calculations!$B$22,Calculations!$B$21)),1)</f>
        <v>2728.4417443838902</v>
      </c>
      <c r="M351" s="12">
        <f>IF(AND(Career!$F$15="Yes",$E351=62,$E350=61),L351,M350*IF($B351="January",(1+IF(C351&gt;Personal!$L$18+1,Calculations!$C$22,Calculations!$C$21)),1))</f>
        <v>2728.4417443838902</v>
      </c>
      <c r="N351" s="12">
        <f>M351*(1-'Retiree Assumptions'!$F$10)</f>
        <v>2401.0287350578233</v>
      </c>
      <c r="O351" s="12">
        <f>N351/(Calculations!$C$27^$AW351)/(Calculations!$D$27^($A351-1-$AW351+Calculations!$B$6/30))</f>
        <v>953.67581396510161</v>
      </c>
      <c r="P351" s="23">
        <f t="shared" si="418"/>
        <v>88.799846798761465</v>
      </c>
      <c r="Q351" s="12">
        <f>IF(OR(A351&lt;=360,$E351&lt;70),Q350*IF($B351="January",(1+IF(C351&gt;Personal!$L$18+1,Calculations!$B$22,Calculations!$B$21)),1),0)</f>
        <v>322.45220615445976</v>
      </c>
      <c r="R351" s="12">
        <f>IF(OR(A351&lt;=360,$E351&lt;70),IF(AND(Career!$F$15="Yes",$E351=62,$E350=61),Q351,R350*IF($B351="January",(1+IF(C351&gt;Personal!$L$18+1,Calculations!$C$22,Calculations!$C$21)),1)),0)</f>
        <v>322.45220615445976</v>
      </c>
      <c r="S351" s="12">
        <f>R351*(1-'Retiree Assumptions'!$F$8)</f>
        <v>251.51272080047863</v>
      </c>
      <c r="T351" s="12">
        <f>S351/(Calculations!$C$27^($A351-1+Calculations!$B$6/30))</f>
        <v>103.44931946026894</v>
      </c>
      <c r="U351" s="23">
        <f t="shared" si="419"/>
        <v>89.712905285616159</v>
      </c>
      <c r="W351">
        <f t="shared" si="459"/>
        <v>8</v>
      </c>
      <c r="X351">
        <f t="shared" si="434"/>
        <v>2053</v>
      </c>
      <c r="Y351">
        <f t="shared" si="435"/>
        <v>70</v>
      </c>
      <c r="Z351">
        <f t="shared" si="422"/>
        <v>68</v>
      </c>
      <c r="AA351" s="12">
        <f>S351*12*Subsidy!$I$15/Subsidy!$I$14</f>
        <v>2414.5221196845946</v>
      </c>
      <c r="AB351" s="12">
        <f>SUM(S$5:S351)*Subsidy!$I$15/Subsidy!$I$14</f>
        <v>50526.20690706859</v>
      </c>
      <c r="AC351" s="12">
        <f>N351*Subsidy!$E$15/Subsidy!$E$14</f>
        <v>1920.8229880462586</v>
      </c>
      <c r="AD351" s="12">
        <f t="shared" si="423"/>
        <v>23049.875856555103</v>
      </c>
      <c r="AE351" s="12">
        <f>$AP351*AC351/(Calculations!$D$27^(A351-1+Calculations!$B$6/30))</f>
        <v>661.175021785946</v>
      </c>
      <c r="AF351" s="12">
        <f>IF(AE351=0,0,SUM(AE351:AE$903)*AC351/AE351)</f>
        <v>424639.87051458086</v>
      </c>
      <c r="AH351" s="164">
        <f>VLOOKUP(E351,Rates2,5)*VLOOKUP(E351,Mort_Imp_Retirees,C351-'Mort Imp Cume'!$C$4+2)</f>
        <v>9.065113854564204E-4</v>
      </c>
      <c r="AI351" s="16">
        <f t="shared" si="424"/>
        <v>0.99909348861454361</v>
      </c>
      <c r="AJ351" s="164">
        <f>VLOOKUP(F351,Rates2,6)*VLOOKUP(F351,Mort_Imp_Survivors,C351-'Mort Imp Cume'!$C$4+2)</f>
        <v>2.572868392523271E-4</v>
      </c>
      <c r="AK351" s="16">
        <f t="shared" si="425"/>
        <v>0.9997427131607477</v>
      </c>
      <c r="AL351" s="164">
        <f>VLOOKUP(F351,Rates2,7)*VLOOKUP(F351,Mort_Imp_Survivors,C351-'Mort Imp Cume'!$C$4+2)</f>
        <v>4.1140644995715661E-4</v>
      </c>
      <c r="AM351" s="16">
        <f t="shared" si="426"/>
        <v>0.99958859355004281</v>
      </c>
      <c r="AN351" s="108">
        <f>PRODUCT(AI$4:AI350)</f>
        <v>0.90222076539556906</v>
      </c>
      <c r="AO351" s="16">
        <f>PRODUCT(AK$4:AK350)</f>
        <v>0.96120155485281422</v>
      </c>
      <c r="AP351" s="16">
        <f>PRODUCT(AM$4:AM350)</f>
        <v>0.93601047292683304</v>
      </c>
      <c r="AQ351" s="16">
        <f t="shared" si="427"/>
        <v>0.86721600251871711</v>
      </c>
      <c r="AR351" s="16">
        <f t="shared" si="428"/>
        <v>3.5004762876851954E-2</v>
      </c>
      <c r="AS351" s="16">
        <f t="shared" si="429"/>
        <v>7.859389161538298E-4</v>
      </c>
      <c r="AT351" s="16">
        <f t="shared" si="430"/>
        <v>9.3113241940736655E-2</v>
      </c>
      <c r="AU351" s="16">
        <f t="shared" si="431"/>
        <v>4.6659926636942878E-3</v>
      </c>
      <c r="AV351" s="16">
        <f t="shared" si="432"/>
        <v>8.1787339602628934E-4</v>
      </c>
      <c r="AW351" s="30">
        <f>(SUMPRODUCT(AV$5:AV350,A$5:A350)+SUM(AV$5:AV350)*(Calculations!$B$6/30-0.5)+AV$4*Calculations!$B$6/30/2)/SUM(AV$4:AV350)</f>
        <v>238.77132201756689</v>
      </c>
      <c r="AX351" s="16"/>
      <c r="AY351" s="12"/>
      <c r="AZ351" s="12"/>
    </row>
    <row r="352" spans="1:52" x14ac:dyDescent="0.25">
      <c r="A352">
        <f t="shared" si="420"/>
        <v>348</v>
      </c>
      <c r="B352" t="str">
        <f t="shared" si="444"/>
        <v>January</v>
      </c>
      <c r="C352">
        <f t="shared" si="415"/>
        <v>2054</v>
      </c>
      <c r="D352">
        <f t="shared" si="446"/>
        <v>205401</v>
      </c>
      <c r="E352">
        <f t="shared" ref="E352:F352" si="463">E340+1</f>
        <v>71</v>
      </c>
      <c r="F352">
        <f t="shared" si="463"/>
        <v>69</v>
      </c>
      <c r="G352" s="12">
        <f>G351*IF($B352="January",1+IF(C352&gt;Personal!$L$18+1,Calculations!$B$22,Calculations!$B$21),1)</f>
        <v>5084.8232508972515</v>
      </c>
      <c r="H352" s="12">
        <f>IF(AND(Career!$F$15="Yes",$E352=62,$E351=61),G352,H351*IF($B352="January",(1+IF(C352&gt;Personal!$L$18+1,Calculations!$C$22,Calculations!$C$21)),1))</f>
        <v>5084.8232508972515</v>
      </c>
      <c r="I352" s="12">
        <f>H352*(1-'Retiree Assumptions'!$F$8)</f>
        <v>3966.1621356998562</v>
      </c>
      <c r="J352" s="12">
        <f>I352/(Calculations!$C$27^($A352-1+Calculations!$B$6/30))</f>
        <v>1627.1449327811019</v>
      </c>
      <c r="K352" s="23">
        <f t="shared" si="417"/>
        <v>1466.713148111287</v>
      </c>
      <c r="L352" s="12">
        <f>L351*IF($B352="January",(1+IF(C352&gt;Personal!$L$18+1,Calculations!$B$22,Calculations!$B$21)),1)</f>
        <v>2796.652787993487</v>
      </c>
      <c r="M352" s="12">
        <f>IF(AND(Career!$F$15="Yes",$E352=62,$E351=61),L352,M351*IF($B352="January",(1+IF(C352&gt;Personal!$L$18+1,Calculations!$C$22,Calculations!$C$21)),1))</f>
        <v>2796.652787993487</v>
      </c>
      <c r="N352" s="12">
        <f>M352*(1-'Retiree Assumptions'!$F$10)</f>
        <v>2461.0544534342685</v>
      </c>
      <c r="O352" s="12">
        <f>N352/(Calculations!$C$27^$AW352)/(Calculations!$D$27^($A352-1-$AW352+Calculations!$B$6/30))</f>
        <v>974.9873534356808</v>
      </c>
      <c r="P352" s="23">
        <f t="shared" si="418"/>
        <v>91.513164614291782</v>
      </c>
      <c r="Q352" s="12">
        <f>IF(OR(A352&lt;=360,$E352&lt;70),Q351*IF($B352="January",(1+IF(C352&gt;Personal!$L$18+1,Calculations!$B$22,Calculations!$B$21)),1),0)</f>
        <v>330.5135113083212</v>
      </c>
      <c r="R352" s="12">
        <f>IF(OR(A352&lt;=360,$E352&lt;70),IF(AND(Career!$F$15="Yes",$E352=62,$E351=61),Q352,R351*IF($B352="January",(1+IF(C352&gt;Personal!$L$18+1,Calculations!$C$22,Calculations!$C$21)),1)),0)</f>
        <v>330.5135113083212</v>
      </c>
      <c r="S352" s="12">
        <f>R352*(1-'Retiree Assumptions'!$F$8)</f>
        <v>257.80053882049054</v>
      </c>
      <c r="T352" s="12">
        <f>S352/(Calculations!$C$27^($A352-1+Calculations!$B$6/30))</f>
        <v>105.76442063077158</v>
      </c>
      <c r="U352" s="23">
        <f t="shared" si="419"/>
        <v>91.613875191236403</v>
      </c>
      <c r="W352">
        <f t="shared" si="459"/>
        <v>8</v>
      </c>
      <c r="X352">
        <f t="shared" si="434"/>
        <v>2054</v>
      </c>
      <c r="Y352">
        <f t="shared" si="435"/>
        <v>71</v>
      </c>
      <c r="Z352">
        <f t="shared" si="422"/>
        <v>69</v>
      </c>
      <c r="AA352" s="12">
        <f>S352*12*Subsidy!$I$15/Subsidy!$I$14</f>
        <v>2474.8851726767093</v>
      </c>
      <c r="AB352" s="12">
        <f>SUM(S$5:S352)*Subsidy!$I$15/Subsidy!$I$14</f>
        <v>50732.447338124985</v>
      </c>
      <c r="AC352" s="12">
        <f>N352*Subsidy!$E$15/Subsidy!$E$14</f>
        <v>1968.8435627474148</v>
      </c>
      <c r="AD352" s="12">
        <f t="shared" si="423"/>
        <v>23626.122752968979</v>
      </c>
      <c r="AE352" s="12">
        <f>$AP352*AC352/(Calculations!$D$27^(A352-1+Calculations!$B$6/30))</f>
        <v>675.47545626529688</v>
      </c>
      <c r="AF352" s="12">
        <f>IF(AE352=0,0,SUM(AE352:AE$903)*AC352/AE352)</f>
        <v>424113.94031705114</v>
      </c>
      <c r="AH352" s="164">
        <f>VLOOKUP(E352,Rates2,5)*VLOOKUP(E352,Mort_Imp_Retirees,C352-'Mort Imp Cume'!$C$4+2)</f>
        <v>1.0324787507792375E-3</v>
      </c>
      <c r="AI352" s="16">
        <f t="shared" si="424"/>
        <v>0.99896752124922072</v>
      </c>
      <c r="AJ352" s="164">
        <f>VLOOKUP(F352,Rates2,6)*VLOOKUP(F352,Mort_Imp_Survivors,C352-'Mort Imp Cume'!$C$4+2)</f>
        <v>2.8190423929844996E-4</v>
      </c>
      <c r="AK352" s="16">
        <f t="shared" si="425"/>
        <v>0.99971809576070159</v>
      </c>
      <c r="AL352" s="164">
        <f>VLOOKUP(F352,Rates2,7)*VLOOKUP(F352,Mort_Imp_Survivors,C352-'Mort Imp Cume'!$C$4+2)</f>
        <v>4.777465831831581E-4</v>
      </c>
      <c r="AM352" s="16">
        <f t="shared" si="426"/>
        <v>0.99952225341681689</v>
      </c>
      <c r="AN352" s="108">
        <f>PRODUCT(AI$4:AI351)</f>
        <v>0.90140289199954282</v>
      </c>
      <c r="AO352" s="16">
        <f>PRODUCT(AK$4:AK351)</f>
        <v>0.96095425034288173</v>
      </c>
      <c r="AP352" s="16">
        <f>PRODUCT(AM$4:AM351)</f>
        <v>0.93562539218104346</v>
      </c>
      <c r="AQ352" s="16">
        <f t="shared" si="427"/>
        <v>0.86620694033832624</v>
      </c>
      <c r="AR352" s="16">
        <f t="shared" si="428"/>
        <v>3.5195951661216564E-2</v>
      </c>
      <c r="AS352" s="16">
        <f t="shared" si="429"/>
        <v>8.9408814136624252E-4</v>
      </c>
      <c r="AT352" s="16">
        <f t="shared" si="430"/>
        <v>9.3860873468579645E-2</v>
      </c>
      <c r="AU352" s="16">
        <f t="shared" si="431"/>
        <v>4.7362345318775617E-3</v>
      </c>
      <c r="AV352" s="16">
        <f t="shared" si="432"/>
        <v>9.3067933188047992E-4</v>
      </c>
      <c r="AW352" s="30">
        <f>(SUMPRODUCT(AV$5:AV351,A$5:A351)+SUM(AV$5:AV351)*(Calculations!$B$6/30-0.5)+AV$4*Calculations!$B$6/30/2)/SUM(AV$4:AV351)</f>
        <v>239.67323785374458</v>
      </c>
      <c r="AX352" s="16"/>
      <c r="AY352" s="12"/>
      <c r="AZ352" s="12"/>
    </row>
    <row r="353" spans="1:52" x14ac:dyDescent="0.25">
      <c r="A353">
        <f t="shared" si="420"/>
        <v>349</v>
      </c>
      <c r="B353" t="str">
        <f t="shared" si="444"/>
        <v>February</v>
      </c>
      <c r="C353">
        <f t="shared" si="415"/>
        <v>2054</v>
      </c>
      <c r="D353">
        <f t="shared" si="446"/>
        <v>205402</v>
      </c>
      <c r="E353">
        <f t="shared" ref="E353:F353" si="464">E341+1</f>
        <v>71</v>
      </c>
      <c r="F353">
        <f t="shared" si="464"/>
        <v>69</v>
      </c>
      <c r="G353" s="12">
        <f>G352*IF($B353="January",1+IF(C353&gt;Personal!$L$18+1,Calculations!$B$22,Calculations!$B$21),1)</f>
        <v>5084.8232508972515</v>
      </c>
      <c r="H353" s="12">
        <f>IF(AND(Career!$F$15="Yes",$E353=62,$E352=61),G353,H352*IF($B353="January",(1+IF(C353&gt;Personal!$L$18+1,Calculations!$C$22,Calculations!$C$21)),1))</f>
        <v>5084.8232508972515</v>
      </c>
      <c r="I353" s="12">
        <f>H353*(1-'Retiree Assumptions'!$F$8)</f>
        <v>3966.1621356998562</v>
      </c>
      <c r="J353" s="12">
        <f>I353/(Calculations!$C$27^($A353-1+Calculations!$B$6/30))</f>
        <v>1622.984339938921</v>
      </c>
      <c r="K353" s="23">
        <f t="shared" si="417"/>
        <v>1461.4522997097656</v>
      </c>
      <c r="L353" s="12">
        <f>L352*IF($B353="January",(1+IF(C353&gt;Personal!$L$18+1,Calculations!$B$22,Calculations!$B$21)),1)</f>
        <v>2796.652787993487</v>
      </c>
      <c r="M353" s="12">
        <f>IF(AND(Career!$F$15="Yes",$E353=62,$E352=61),L353,M352*IF($B353="January",(1+IF(C353&gt;Personal!$L$18+1,Calculations!$C$22,Calculations!$C$21)),1))</f>
        <v>2796.652787993487</v>
      </c>
      <c r="N353" s="12">
        <f>M353*(1-'Retiree Assumptions'!$F$10)</f>
        <v>2461.0544534342685</v>
      </c>
      <c r="O353" s="12">
        <f>N353/(Calculations!$C$27^$AW353)/(Calculations!$D$27^($A353-1-$AW353+Calculations!$B$6/30))</f>
        <v>972.49985333825896</v>
      </c>
      <c r="P353" s="23">
        <f t="shared" si="418"/>
        <v>92.105577710795941</v>
      </c>
      <c r="Q353" s="12">
        <f>IF(OR(A353&lt;=360,$E353&lt;70),Q352*IF($B353="January",(1+IF(C353&gt;Personal!$L$18+1,Calculations!$B$22,Calculations!$B$21)),1),0)</f>
        <v>330.5135113083212</v>
      </c>
      <c r="R353" s="12">
        <f>IF(OR(A353&lt;=360,$E353&lt;70),IF(AND(Career!$F$15="Yes",$E353=62,$E352=61),Q353,R352*IF($B353="January",(1+IF(C353&gt;Personal!$L$18+1,Calculations!$C$22,Calculations!$C$21)),1)),0)</f>
        <v>330.5135113083212</v>
      </c>
      <c r="S353" s="12">
        <f>R353*(1-'Retiree Assumptions'!$F$8)</f>
        <v>257.80053882049054</v>
      </c>
      <c r="T353" s="12">
        <f>S353/(Calculations!$C$27^($A353-1+Calculations!$B$6/30))</f>
        <v>105.49398209602982</v>
      </c>
      <c r="U353" s="23">
        <f t="shared" si="419"/>
        <v>91.259538235020614</v>
      </c>
      <c r="W353">
        <f t="shared" si="459"/>
        <v>8</v>
      </c>
      <c r="X353">
        <f t="shared" si="434"/>
        <v>2054</v>
      </c>
      <c r="Y353">
        <f t="shared" si="435"/>
        <v>71</v>
      </c>
      <c r="Z353">
        <f t="shared" si="422"/>
        <v>69</v>
      </c>
      <c r="AA353" s="12">
        <f>S353*12*Subsidy!$I$15/Subsidy!$I$14</f>
        <v>2474.8851726767093</v>
      </c>
      <c r="AB353" s="12">
        <f>SUM(S$5:S353)*Subsidy!$I$15/Subsidy!$I$14</f>
        <v>50938.687769181372</v>
      </c>
      <c r="AC353" s="12">
        <f>N353*Subsidy!$E$15/Subsidy!$E$14</f>
        <v>1968.8435627474148</v>
      </c>
      <c r="AD353" s="12">
        <f t="shared" si="423"/>
        <v>23626.122752968979</v>
      </c>
      <c r="AE353" s="12">
        <f>$AP353*AC353/(Calculations!$D$27^(A353-1+Calculations!$B$6/30))</f>
        <v>673.20916396041594</v>
      </c>
      <c r="AF353" s="12">
        <f>IF(AE353=0,0,SUM(AE353:AE$903)*AC353/AE353)</f>
        <v>423566.2066196081</v>
      </c>
      <c r="AH353" s="164">
        <f>VLOOKUP(E353,Rates2,5)*VLOOKUP(E353,Mort_Imp_Retirees,C353-'Mort Imp Cume'!$C$4+2)</f>
        <v>1.0324787507792375E-3</v>
      </c>
      <c r="AI353" s="16">
        <f t="shared" si="424"/>
        <v>0.99896752124922072</v>
      </c>
      <c r="AJ353" s="164">
        <f>VLOOKUP(F353,Rates2,6)*VLOOKUP(F353,Mort_Imp_Survivors,C353-'Mort Imp Cume'!$C$4+2)</f>
        <v>2.8190423929844996E-4</v>
      </c>
      <c r="AK353" s="16">
        <f t="shared" si="425"/>
        <v>0.99971809576070159</v>
      </c>
      <c r="AL353" s="164">
        <f>VLOOKUP(F353,Rates2,7)*VLOOKUP(F353,Mort_Imp_Survivors,C353-'Mort Imp Cume'!$C$4+2)</f>
        <v>4.777465831831581E-4</v>
      </c>
      <c r="AM353" s="16">
        <f t="shared" si="426"/>
        <v>0.99952225341681689</v>
      </c>
      <c r="AN353" s="108">
        <f>PRODUCT(AI$4:AI352)</f>
        <v>0.90047221266766231</v>
      </c>
      <c r="AO353" s="16">
        <f>PRODUCT(AK$4:AK352)</f>
        <v>0.96068335326593823</v>
      </c>
      <c r="AP353" s="16">
        <f>PRODUCT(AM$4:AM352)</f>
        <v>0.93517840034678956</v>
      </c>
      <c r="AQ353" s="16">
        <f t="shared" si="427"/>
        <v>0.86506866478836886</v>
      </c>
      <c r="AR353" s="16">
        <f t="shared" si="428"/>
        <v>3.5403547879293416E-2</v>
      </c>
      <c r="AS353" s="16">
        <f t="shared" si="429"/>
        <v>8.9291322735501725E-4</v>
      </c>
      <c r="AT353" s="16">
        <f t="shared" si="430"/>
        <v>9.4710119898351694E-2</v>
      </c>
      <c r="AU353" s="16">
        <f t="shared" si="431"/>
        <v>4.8176674339860254E-3</v>
      </c>
      <c r="AV353" s="16">
        <f t="shared" si="432"/>
        <v>9.2971842524652382E-4</v>
      </c>
      <c r="AW353" s="30">
        <f>(SUMPRODUCT(AV$5:AV352,A$5:A352)+SUM(AV$5:AV352)*(Calculations!$B$6/30-0.5)+AV$4*Calculations!$B$6/30/2)/SUM(AV$4:AV352)</f>
        <v>240.6908714312579</v>
      </c>
      <c r="AX353" s="16"/>
      <c r="AY353" s="12"/>
      <c r="AZ353" s="12"/>
    </row>
    <row r="354" spans="1:52" x14ac:dyDescent="0.25">
      <c r="A354">
        <f t="shared" si="420"/>
        <v>350</v>
      </c>
      <c r="B354" t="str">
        <f t="shared" si="444"/>
        <v>March</v>
      </c>
      <c r="C354">
        <f t="shared" si="415"/>
        <v>2054</v>
      </c>
      <c r="D354">
        <f t="shared" si="446"/>
        <v>205403</v>
      </c>
      <c r="E354">
        <f t="shared" ref="E354:F354" si="465">E342+1</f>
        <v>71</v>
      </c>
      <c r="F354">
        <f t="shared" si="465"/>
        <v>69</v>
      </c>
      <c r="G354" s="12">
        <f>G353*IF($B354="January",1+IF(C354&gt;Personal!$L$18+1,Calculations!$B$22,Calculations!$B$21),1)</f>
        <v>5084.8232508972515</v>
      </c>
      <c r="H354" s="12">
        <f>IF(AND(Career!$F$15="Yes",$E354=62,$E353=61),G354,H353*IF($B354="January",(1+IF(C354&gt;Personal!$L$18+1,Calculations!$C$22,Calculations!$C$21)),1))</f>
        <v>5084.8232508972515</v>
      </c>
      <c r="I354" s="12">
        <f>H354*(1-'Retiree Assumptions'!$F$8)</f>
        <v>3966.1621356998562</v>
      </c>
      <c r="J354" s="12">
        <f>I354/(Calculations!$C$27^($A354-1+Calculations!$B$6/30))</f>
        <v>1618.8343856898059</v>
      </c>
      <c r="K354" s="23">
        <f t="shared" si="417"/>
        <v>1456.2103210687969</v>
      </c>
      <c r="L354" s="12">
        <f>L353*IF($B354="January",(1+IF(C354&gt;Personal!$L$18+1,Calculations!$B$22,Calculations!$B$21)),1)</f>
        <v>2796.652787993487</v>
      </c>
      <c r="M354" s="12">
        <f>IF(AND(Career!$F$15="Yes",$E354=62,$E353=61),L354,M353*IF($B354="January",(1+IF(C354&gt;Personal!$L$18+1,Calculations!$C$22,Calculations!$C$21)),1))</f>
        <v>2796.652787993487</v>
      </c>
      <c r="N354" s="12">
        <f>M354*(1-'Retiree Assumptions'!$F$10)</f>
        <v>2461.0544534342685</v>
      </c>
      <c r="O354" s="12">
        <f>N354/(Calculations!$C$27^$AW354)/(Calculations!$D$27^($A354-1-$AW354+Calculations!$B$6/30))</f>
        <v>970.01537542692813</v>
      </c>
      <c r="P354" s="23">
        <f t="shared" si="418"/>
        <v>92.692521360597723</v>
      </c>
      <c r="Q354" s="12">
        <f>IF(OR(A354&lt;=360,$E354&lt;70),Q353*IF($B354="January",(1+IF(C354&gt;Personal!$L$18+1,Calculations!$B$22,Calculations!$B$21)),1),0)</f>
        <v>330.5135113083212</v>
      </c>
      <c r="R354" s="12">
        <f>IF(OR(A354&lt;=360,$E354&lt;70),IF(AND(Career!$F$15="Yes",$E354=62,$E353=61),Q354,R353*IF($B354="January",(1+IF(C354&gt;Personal!$L$18+1,Calculations!$C$22,Calculations!$C$21)),1)),0)</f>
        <v>330.5135113083212</v>
      </c>
      <c r="S354" s="12">
        <f>R354*(1-'Retiree Assumptions'!$F$8)</f>
        <v>257.80053882049054</v>
      </c>
      <c r="T354" s="12">
        <f>S354/(Calculations!$C$27^($A354-1+Calculations!$B$6/30))</f>
        <v>105.22423506983733</v>
      </c>
      <c r="U354" s="23">
        <f t="shared" si="419"/>
        <v>90.906571755474204</v>
      </c>
      <c r="W354">
        <f t="shared" si="459"/>
        <v>8</v>
      </c>
      <c r="X354">
        <f t="shared" si="434"/>
        <v>2054</v>
      </c>
      <c r="Y354">
        <f t="shared" si="435"/>
        <v>71</v>
      </c>
      <c r="Z354">
        <f t="shared" si="422"/>
        <v>69</v>
      </c>
      <c r="AA354" s="12">
        <f>S354*12*Subsidy!$I$15/Subsidy!$I$14</f>
        <v>2474.8851726767093</v>
      </c>
      <c r="AB354" s="12">
        <f>SUM(S$5:S354)*Subsidy!$I$15/Subsidy!$I$14</f>
        <v>51144.928200237766</v>
      </c>
      <c r="AC354" s="12">
        <f>N354*Subsidy!$E$15/Subsidy!$E$14</f>
        <v>1968.8435627474148</v>
      </c>
      <c r="AD354" s="12">
        <f t="shared" si="423"/>
        <v>23626.122752968979</v>
      </c>
      <c r="AE354" s="12">
        <f>$AP354*AC354/(Calculations!$D$27^(A354-1+Calculations!$B$6/30))</f>
        <v>670.9504753082856</v>
      </c>
      <c r="AF354" s="12">
        <f>IF(AE354=0,0,SUM(AE354:AE$903)*AC354/AE354)</f>
        <v>423016.62903065275</v>
      </c>
      <c r="AH354" s="164">
        <f>VLOOKUP(E354,Rates2,5)*VLOOKUP(E354,Mort_Imp_Retirees,C354-'Mort Imp Cume'!$C$4+2)</f>
        <v>1.0324787507792375E-3</v>
      </c>
      <c r="AI354" s="16">
        <f t="shared" si="424"/>
        <v>0.99896752124922072</v>
      </c>
      <c r="AJ354" s="164">
        <f>VLOOKUP(F354,Rates2,6)*VLOOKUP(F354,Mort_Imp_Survivors,C354-'Mort Imp Cume'!$C$4+2)</f>
        <v>2.8190423929844996E-4</v>
      </c>
      <c r="AK354" s="16">
        <f t="shared" si="425"/>
        <v>0.99971809576070159</v>
      </c>
      <c r="AL354" s="164">
        <f>VLOOKUP(F354,Rates2,7)*VLOOKUP(F354,Mort_Imp_Survivors,C354-'Mort Imp Cume'!$C$4+2)</f>
        <v>4.777465831831581E-4</v>
      </c>
      <c r="AM354" s="16">
        <f t="shared" si="426"/>
        <v>0.99952225341681689</v>
      </c>
      <c r="AN354" s="108">
        <f>PRODUCT(AI$4:AI353)</f>
        <v>0.89954249424241572</v>
      </c>
      <c r="AO354" s="16">
        <f>PRODUCT(AK$4:AK353)</f>
        <v>0.9604125325560291</v>
      </c>
      <c r="AP354" s="16">
        <f>PRODUCT(AM$4:AM353)</f>
        <v>0.93473162206135718</v>
      </c>
      <c r="AQ354" s="16">
        <f t="shared" si="427"/>
        <v>0.8639318850371257</v>
      </c>
      <c r="AR354" s="16">
        <f t="shared" si="428"/>
        <v>3.5610609205290016E-2</v>
      </c>
      <c r="AS354" s="16">
        <f t="shared" si="429"/>
        <v>8.9173985728881254E-4</v>
      </c>
      <c r="AT354" s="16">
        <f t="shared" si="430"/>
        <v>9.555778568953241E-2</v>
      </c>
      <c r="AU354" s="16">
        <f t="shared" si="431"/>
        <v>4.899720068051866E-3</v>
      </c>
      <c r="AV354" s="16">
        <f t="shared" si="432"/>
        <v>9.2875851072824877E-4</v>
      </c>
      <c r="AW354" s="30">
        <f>(SUMPRODUCT(AV$5:AV353,A$5:A353)+SUM(AV$5:AV353)*(Calculations!$B$6/30-0.5)+AV$4*Calculations!$B$6/30/2)/SUM(AV$4:AV353)</f>
        <v>241.69788281286131</v>
      </c>
      <c r="AX354" s="16"/>
      <c r="AY354" s="12"/>
      <c r="AZ354" s="12"/>
    </row>
    <row r="355" spans="1:52" x14ac:dyDescent="0.25">
      <c r="A355">
        <f t="shared" si="420"/>
        <v>351</v>
      </c>
      <c r="B355" t="str">
        <f t="shared" si="444"/>
        <v>April</v>
      </c>
      <c r="C355">
        <f t="shared" si="415"/>
        <v>2054</v>
      </c>
      <c r="D355">
        <f t="shared" si="446"/>
        <v>205404</v>
      </c>
      <c r="E355">
        <f t="shared" ref="E355:F355" si="466">E343+1</f>
        <v>71</v>
      </c>
      <c r="F355">
        <f t="shared" si="466"/>
        <v>69</v>
      </c>
      <c r="G355" s="12">
        <f>G354*IF($B355="January",1+IF(C355&gt;Personal!$L$18+1,Calculations!$B$22,Calculations!$B$21),1)</f>
        <v>5084.8232508972515</v>
      </c>
      <c r="H355" s="12">
        <f>IF(AND(Career!$F$15="Yes",$E355=62,$E354=61),G355,H354*IF($B355="January",(1+IF(C355&gt;Personal!$L$18+1,Calculations!$C$22,Calculations!$C$21)),1))</f>
        <v>5084.8232508972515</v>
      </c>
      <c r="I355" s="12">
        <f>H355*(1-'Retiree Assumptions'!$F$8)</f>
        <v>3966.1621356998562</v>
      </c>
      <c r="J355" s="12">
        <f>I355/(Calculations!$C$27^($A355-1+Calculations!$B$6/30))</f>
        <v>1614.6950428309829</v>
      </c>
      <c r="K355" s="23">
        <f t="shared" si="417"/>
        <v>1450.9871445057865</v>
      </c>
      <c r="L355" s="12">
        <f>L354*IF($B355="January",(1+IF(C355&gt;Personal!$L$18+1,Calculations!$B$22,Calculations!$B$21)),1)</f>
        <v>2796.652787993487</v>
      </c>
      <c r="M355" s="12">
        <f>IF(AND(Career!$F$15="Yes",$E355=62,$E354=61),L355,M354*IF($B355="January",(1+IF(C355&gt;Personal!$L$18+1,Calculations!$C$22,Calculations!$C$21)),1))</f>
        <v>2796.652787993487</v>
      </c>
      <c r="N355" s="12">
        <f>M355*(1-'Retiree Assumptions'!$F$10)</f>
        <v>2461.0544534342685</v>
      </c>
      <c r="O355" s="12">
        <f>N355/(Calculations!$C$27^$AW355)/(Calculations!$D$27^($A355-1-$AW355+Calculations!$B$6/30))</f>
        <v>967.53402355298749</v>
      </c>
      <c r="P355" s="23">
        <f t="shared" si="418"/>
        <v>93.274027266408154</v>
      </c>
      <c r="Q355" s="12">
        <f>IF(OR(A355&lt;=360,$E355&lt;70),Q354*IF($B355="January",(1+IF(C355&gt;Personal!$L$18+1,Calculations!$B$22,Calculations!$B$21)),1),0)</f>
        <v>330.5135113083212</v>
      </c>
      <c r="R355" s="12">
        <f>IF(OR(A355&lt;=360,$E355&lt;70),IF(AND(Career!$F$15="Yes",$E355=62,$E354=61),Q355,R354*IF($B355="January",(1+IF(C355&gt;Personal!$L$18+1,Calculations!$C$22,Calculations!$C$21)),1)),0)</f>
        <v>330.5135113083212</v>
      </c>
      <c r="S355" s="12">
        <f>R355*(1-'Retiree Assumptions'!$F$8)</f>
        <v>257.80053882049054</v>
      </c>
      <c r="T355" s="12">
        <f>S355/(Calculations!$C$27^($A355-1+Calculations!$B$6/30))</f>
        <v>104.95517778401384</v>
      </c>
      <c r="U355" s="23">
        <f t="shared" si="419"/>
        <v>90.554970451975052</v>
      </c>
      <c r="W355">
        <f t="shared" si="459"/>
        <v>8</v>
      </c>
      <c r="X355">
        <f t="shared" si="434"/>
        <v>2054</v>
      </c>
      <c r="Y355">
        <f t="shared" si="435"/>
        <v>71</v>
      </c>
      <c r="Z355">
        <f t="shared" si="422"/>
        <v>69</v>
      </c>
      <c r="AA355" s="12">
        <f>S355*12*Subsidy!$I$15/Subsidy!$I$14</f>
        <v>2474.8851726767093</v>
      </c>
      <c r="AB355" s="12">
        <f>SUM(S$5:S355)*Subsidy!$I$15/Subsidy!$I$14</f>
        <v>51351.16863129416</v>
      </c>
      <c r="AC355" s="12">
        <f>N355*Subsidy!$E$15/Subsidy!$E$14</f>
        <v>1968.8435627474148</v>
      </c>
      <c r="AD355" s="12">
        <f t="shared" si="423"/>
        <v>23626.122752968979</v>
      </c>
      <c r="AE355" s="12">
        <f>$AP355*AC355/(Calculations!$D$27^(A355-1+Calculations!$B$6/30))</f>
        <v>668.69936479783917</v>
      </c>
      <c r="AF355" s="12">
        <f>IF(AE355=0,0,SUM(AE355:AE$903)*AC355/AE355)</f>
        <v>422465.20134290552</v>
      </c>
      <c r="AH355" s="164">
        <f>VLOOKUP(E355,Rates2,5)*VLOOKUP(E355,Mort_Imp_Retirees,C355-'Mort Imp Cume'!$C$4+2)</f>
        <v>1.0324787507792375E-3</v>
      </c>
      <c r="AI355" s="16">
        <f t="shared" si="424"/>
        <v>0.99896752124922072</v>
      </c>
      <c r="AJ355" s="164">
        <f>VLOOKUP(F355,Rates2,6)*VLOOKUP(F355,Mort_Imp_Survivors,C355-'Mort Imp Cume'!$C$4+2)</f>
        <v>2.8190423929844996E-4</v>
      </c>
      <c r="AK355" s="16">
        <f t="shared" si="425"/>
        <v>0.99971809576070159</v>
      </c>
      <c r="AL355" s="164">
        <f>VLOOKUP(F355,Rates2,7)*VLOOKUP(F355,Mort_Imp_Survivors,C355-'Mort Imp Cume'!$C$4+2)</f>
        <v>4.777465831831581E-4</v>
      </c>
      <c r="AM355" s="16">
        <f t="shared" si="426"/>
        <v>0.99952225341681689</v>
      </c>
      <c r="AN355" s="108">
        <f>PRODUCT(AI$4:AI354)</f>
        <v>0.89861373573168746</v>
      </c>
      <c r="AO355" s="16">
        <f>PRODUCT(AK$4:AK354)</f>
        <v>0.96014178819162621</v>
      </c>
      <c r="AP355" s="16">
        <f>PRODUCT(AM$4:AM354)</f>
        <v>0.93428505722272415</v>
      </c>
      <c r="AQ355" s="16">
        <f t="shared" si="427"/>
        <v>0.86279659911897988</v>
      </c>
      <c r="AR355" s="16">
        <f t="shared" si="428"/>
        <v>3.5817136612707627E-2</v>
      </c>
      <c r="AS355" s="16">
        <f t="shared" si="429"/>
        <v>8.9056802913874264E-4</v>
      </c>
      <c r="AT355" s="16">
        <f t="shared" si="430"/>
        <v>9.6403873141211502E-2</v>
      </c>
      <c r="AU355" s="16">
        <f t="shared" si="431"/>
        <v>4.9823911271009852E-3</v>
      </c>
      <c r="AV355" s="16">
        <f t="shared" si="432"/>
        <v>9.277995873013165E-4</v>
      </c>
      <c r="AW355" s="30">
        <f>(SUMPRODUCT(AV$5:AV354,A$5:A354)+SUM(AV$5:AV354)*(Calculations!$B$6/30-0.5)+AV$4*Calculations!$B$6/30/2)/SUM(AV$4:AV354)</f>
        <v>242.69457494913908</v>
      </c>
      <c r="AX355" s="16"/>
      <c r="AY355" s="12"/>
      <c r="AZ355" s="12"/>
    </row>
    <row r="356" spans="1:52" x14ac:dyDescent="0.25">
      <c r="A356">
        <f t="shared" si="420"/>
        <v>352</v>
      </c>
      <c r="B356" t="str">
        <f t="shared" si="444"/>
        <v>May</v>
      </c>
      <c r="C356">
        <f t="shared" si="415"/>
        <v>2054</v>
      </c>
      <c r="D356">
        <f t="shared" si="446"/>
        <v>205405</v>
      </c>
      <c r="E356">
        <f t="shared" ref="E356:F356" si="467">E344+1</f>
        <v>71</v>
      </c>
      <c r="F356">
        <f t="shared" si="467"/>
        <v>69</v>
      </c>
      <c r="G356" s="12">
        <f>G355*IF($B356="January",1+IF(C356&gt;Personal!$L$18+1,Calculations!$B$22,Calculations!$B$21),1)</f>
        <v>5084.8232508972515</v>
      </c>
      <c r="H356" s="12">
        <f>IF(AND(Career!$F$15="Yes",$E356=62,$E355=61),G356,H355*IF($B356="January",(1+IF(C356&gt;Personal!$L$18+1,Calculations!$C$22,Calculations!$C$21)),1))</f>
        <v>5084.8232508972515</v>
      </c>
      <c r="I356" s="12">
        <f>H356*(1-'Retiree Assumptions'!$F$8)</f>
        <v>3966.1621356998562</v>
      </c>
      <c r="J356" s="12">
        <f>I356/(Calculations!$C$27^($A356-1+Calculations!$B$6/30))</f>
        <v>1610.566284229237</v>
      </c>
      <c r="K356" s="23">
        <f t="shared" si="417"/>
        <v>1445.7827025809081</v>
      </c>
      <c r="L356" s="12">
        <f>L355*IF($B356="January",(1+IF(C356&gt;Personal!$L$18+1,Calculations!$B$22,Calculations!$B$21)),1)</f>
        <v>2796.652787993487</v>
      </c>
      <c r="M356" s="12">
        <f>IF(AND(Career!$F$15="Yes",$E356=62,$E355=61),L356,M355*IF($B356="January",(1+IF(C356&gt;Personal!$L$18+1,Calculations!$C$22,Calculations!$C$21)),1))</f>
        <v>2796.652787993487</v>
      </c>
      <c r="N356" s="12">
        <f>M356*(1-'Retiree Assumptions'!$F$10)</f>
        <v>2461.0544534342685</v>
      </c>
      <c r="O356" s="12">
        <f>N356/(Calculations!$C$27^$AW356)/(Calculations!$D$27^($A356-1-$AW356+Calculations!$B$6/30))</f>
        <v>965.05589693308229</v>
      </c>
      <c r="P356" s="23">
        <f t="shared" si="418"/>
        <v>93.850126976567623</v>
      </c>
      <c r="Q356" s="12">
        <f>IF(OR(A356&lt;=360,$E356&lt;70),Q355*IF($B356="January",(1+IF(C356&gt;Personal!$L$18+1,Calculations!$B$22,Calculations!$B$21)),1),0)</f>
        <v>330.5135113083212</v>
      </c>
      <c r="R356" s="12">
        <f>IF(OR(A356&lt;=360,$E356&lt;70),IF(AND(Career!$F$15="Yes",$E356=62,$E355=61),Q356,R355*IF($B356="January",(1+IF(C356&gt;Personal!$L$18+1,Calculations!$C$22,Calculations!$C$21)),1)),0)</f>
        <v>330.5135113083212</v>
      </c>
      <c r="S356" s="12">
        <f>R356*(1-'Retiree Assumptions'!$F$8)</f>
        <v>257.80053882049054</v>
      </c>
      <c r="T356" s="12">
        <f>S356/(Calculations!$C$27^($A356-1+Calculations!$B$6/30))</f>
        <v>104.68680847490036</v>
      </c>
      <c r="U356" s="23">
        <f t="shared" si="419"/>
        <v>90.204729044402413</v>
      </c>
      <c r="W356">
        <f t="shared" si="459"/>
        <v>8</v>
      </c>
      <c r="X356">
        <f t="shared" si="434"/>
        <v>2054</v>
      </c>
      <c r="Y356">
        <f t="shared" si="435"/>
        <v>71</v>
      </c>
      <c r="Z356">
        <f t="shared" si="422"/>
        <v>69</v>
      </c>
      <c r="AA356" s="12">
        <f>S356*12*Subsidy!$I$15/Subsidy!$I$14</f>
        <v>2474.8851726767093</v>
      </c>
      <c r="AB356" s="12">
        <f>SUM(S$5:S356)*Subsidy!$I$15/Subsidy!$I$14</f>
        <v>51557.409062350554</v>
      </c>
      <c r="AC356" s="12">
        <f>N356*Subsidy!$E$15/Subsidy!$E$14</f>
        <v>1968.8435627474148</v>
      </c>
      <c r="AD356" s="12">
        <f t="shared" si="423"/>
        <v>23626.122752968979</v>
      </c>
      <c r="AE356" s="12">
        <f>$AP356*AC356/(Calculations!$D$27^(A356-1+Calculations!$B$6/30))</f>
        <v>666.45580700360176</v>
      </c>
      <c r="AF356" s="12">
        <f>IF(AE356=0,0,SUM(AE356:AE$903)*AC356/AE356)</f>
        <v>421911.91732819128</v>
      </c>
      <c r="AH356" s="164">
        <f>VLOOKUP(E356,Rates2,5)*VLOOKUP(E356,Mort_Imp_Retirees,C356-'Mort Imp Cume'!$C$4+2)</f>
        <v>1.0324787507792375E-3</v>
      </c>
      <c r="AI356" s="16">
        <f t="shared" si="424"/>
        <v>0.99896752124922072</v>
      </c>
      <c r="AJ356" s="164">
        <f>VLOOKUP(F356,Rates2,6)*VLOOKUP(F356,Mort_Imp_Survivors,C356-'Mort Imp Cume'!$C$4+2)</f>
        <v>2.8190423929844996E-4</v>
      </c>
      <c r="AK356" s="16">
        <f t="shared" si="425"/>
        <v>0.99971809576070159</v>
      </c>
      <c r="AL356" s="164">
        <f>VLOOKUP(F356,Rates2,7)*VLOOKUP(F356,Mort_Imp_Survivors,C356-'Mort Imp Cume'!$C$4+2)</f>
        <v>4.777465831831581E-4</v>
      </c>
      <c r="AM356" s="16">
        <f t="shared" si="426"/>
        <v>0.99952225341681689</v>
      </c>
      <c r="AN356" s="108">
        <f>PRODUCT(AI$4:AI355)</f>
        <v>0.89768593614438608</v>
      </c>
      <c r="AO356" s="16">
        <f>PRODUCT(AK$4:AK355)</f>
        <v>0.95987112015120746</v>
      </c>
      <c r="AP356" s="16">
        <f>PRODUCT(AM$4:AM355)</f>
        <v>0.93383870572891692</v>
      </c>
      <c r="AQ356" s="16">
        <f t="shared" si="427"/>
        <v>0.8616628050708971</v>
      </c>
      <c r="AR356" s="16">
        <f t="shared" si="428"/>
        <v>3.6023131073488923E-2</v>
      </c>
      <c r="AS356" s="16">
        <f t="shared" si="429"/>
        <v>8.8939774087858797E-4</v>
      </c>
      <c r="AT356" s="16">
        <f t="shared" si="430"/>
        <v>9.7248384549351405E-2</v>
      </c>
      <c r="AU356" s="16">
        <f t="shared" si="431"/>
        <v>5.0656793062625743E-3</v>
      </c>
      <c r="AV356" s="16">
        <f t="shared" si="432"/>
        <v>9.2684165394244606E-4</v>
      </c>
      <c r="AW356" s="30">
        <f>(SUMPRODUCT(AV$5:AV355,A$5:A355)+SUM(AV$5:AV355)*(Calculations!$B$6/30-0.5)+AV$4*Calculations!$B$6/30/2)/SUM(AV$4:AV355)</f>
        <v>243.68123919307715</v>
      </c>
      <c r="AX356" s="16"/>
      <c r="AY356" s="12"/>
      <c r="AZ356" s="12"/>
    </row>
    <row r="357" spans="1:52" x14ac:dyDescent="0.25">
      <c r="A357">
        <f t="shared" si="420"/>
        <v>353</v>
      </c>
      <c r="B357" t="str">
        <f t="shared" si="444"/>
        <v>June</v>
      </c>
      <c r="C357">
        <f t="shared" si="415"/>
        <v>2054</v>
      </c>
      <c r="D357">
        <f t="shared" si="446"/>
        <v>205406</v>
      </c>
      <c r="E357">
        <f t="shared" ref="E357:F357" si="468">E345+1</f>
        <v>71</v>
      </c>
      <c r="F357">
        <f t="shared" si="468"/>
        <v>69</v>
      </c>
      <c r="G357" s="12">
        <f>G356*IF($B357="January",1+IF(C357&gt;Personal!$L$18+1,Calculations!$B$22,Calculations!$B$21),1)</f>
        <v>5084.8232508972515</v>
      </c>
      <c r="H357" s="12">
        <f>IF(AND(Career!$F$15="Yes",$E357=62,$E356=61),G357,H356*IF($B357="January",(1+IF(C357&gt;Personal!$L$18+1,Calculations!$C$22,Calculations!$C$21)),1))</f>
        <v>5084.8232508972515</v>
      </c>
      <c r="I357" s="12">
        <f>H357*(1-'Retiree Assumptions'!$F$8)</f>
        <v>3966.1621356998562</v>
      </c>
      <c r="J357" s="12">
        <f>I357/(Calculations!$C$27^($A357-1+Calculations!$B$6/30))</f>
        <v>1606.4480828207313</v>
      </c>
      <c r="K357" s="23">
        <f t="shared" si="417"/>
        <v>1440.5969280962281</v>
      </c>
      <c r="L357" s="12">
        <f>L356*IF($B357="January",(1+IF(C357&gt;Personal!$L$18+1,Calculations!$B$22,Calculations!$B$21)),1)</f>
        <v>2796.652787993487</v>
      </c>
      <c r="M357" s="12">
        <f>IF(AND(Career!$F$15="Yes",$E357=62,$E356=61),L357,M356*IF($B357="January",(1+IF(C357&gt;Personal!$L$18+1,Calculations!$C$22,Calculations!$C$21)),1))</f>
        <v>2796.652787993487</v>
      </c>
      <c r="N357" s="12">
        <f>M357*(1-'Retiree Assumptions'!$F$10)</f>
        <v>2461.0544534342685</v>
      </c>
      <c r="O357" s="12">
        <f>N357/(Calculations!$C$27^$AW357)/(Calculations!$D$27^($A357-1-$AW357+Calculations!$B$6/30))</f>
        <v>962.58109036935195</v>
      </c>
      <c r="P357" s="23">
        <f t="shared" si="418"/>
        <v>94.420851885584753</v>
      </c>
      <c r="Q357" s="12">
        <f>IF(OR(A357&lt;=360,$E357&lt;70),Q356*IF($B357="January",(1+IF(C357&gt;Personal!$L$18+1,Calculations!$B$22,Calculations!$B$21)),1),0)</f>
        <v>330.5135113083212</v>
      </c>
      <c r="R357" s="12">
        <f>IF(OR(A357&lt;=360,$E357&lt;70),IF(AND(Career!$F$15="Yes",$E357=62,$E356=61),Q357,R356*IF($B357="January",(1+IF(C357&gt;Personal!$L$18+1,Calculations!$C$22,Calculations!$C$21)),1)),0)</f>
        <v>330.5135113083212</v>
      </c>
      <c r="S357" s="12">
        <f>R357*(1-'Retiree Assumptions'!$F$8)</f>
        <v>257.80053882049054</v>
      </c>
      <c r="T357" s="12">
        <f>S357/(Calculations!$C$27^($A357-1+Calculations!$B$6/30))</f>
        <v>104.41912538334749</v>
      </c>
      <c r="U357" s="23">
        <f t="shared" si="419"/>
        <v>89.855842273057533</v>
      </c>
      <c r="W357">
        <f t="shared" si="459"/>
        <v>8</v>
      </c>
      <c r="X357">
        <f t="shared" si="434"/>
        <v>2054</v>
      </c>
      <c r="Y357">
        <f t="shared" si="435"/>
        <v>71</v>
      </c>
      <c r="Z357">
        <f t="shared" si="422"/>
        <v>69</v>
      </c>
      <c r="AA357" s="12">
        <f>S357*12*Subsidy!$I$15/Subsidy!$I$14</f>
        <v>2474.8851726767093</v>
      </c>
      <c r="AB357" s="12">
        <f>SUM(S$5:S357)*Subsidy!$I$15/Subsidy!$I$14</f>
        <v>51763.649493406941</v>
      </c>
      <c r="AC357" s="12">
        <f>N357*Subsidy!$E$15/Subsidy!$E$14</f>
        <v>1968.8435627474148</v>
      </c>
      <c r="AD357" s="12">
        <f t="shared" si="423"/>
        <v>23626.122752968979</v>
      </c>
      <c r="AE357" s="12">
        <f>$AP357*AC357/(Calculations!$D$27^(A357-1+Calculations!$B$6/30))</f>
        <v>664.21977658540345</v>
      </c>
      <c r="AF357" s="12">
        <f>IF(AE357=0,0,SUM(AE357:AE$903)*AC357/AE357)</f>
        <v>421356.7707373685</v>
      </c>
      <c r="AH357" s="164">
        <f>VLOOKUP(E357,Rates2,5)*VLOOKUP(E357,Mort_Imp_Retirees,C357-'Mort Imp Cume'!$C$4+2)</f>
        <v>1.0324787507792375E-3</v>
      </c>
      <c r="AI357" s="16">
        <f t="shared" si="424"/>
        <v>0.99896752124922072</v>
      </c>
      <c r="AJ357" s="164">
        <f>VLOOKUP(F357,Rates2,6)*VLOOKUP(F357,Mort_Imp_Survivors,C357-'Mort Imp Cume'!$C$4+2)</f>
        <v>2.8190423929844996E-4</v>
      </c>
      <c r="AK357" s="16">
        <f t="shared" si="425"/>
        <v>0.99971809576070159</v>
      </c>
      <c r="AL357" s="164">
        <f>VLOOKUP(F357,Rates2,7)*VLOOKUP(F357,Mort_Imp_Survivors,C357-'Mort Imp Cume'!$C$4+2)</f>
        <v>4.777465831831581E-4</v>
      </c>
      <c r="AM357" s="16">
        <f t="shared" si="426"/>
        <v>0.99952225341681689</v>
      </c>
      <c r="AN357" s="108">
        <f>PRODUCT(AI$4:AI356)</f>
        <v>0.89675909449044355</v>
      </c>
      <c r="AO357" s="16">
        <f>PRODUCT(AK$4:AK356)</f>
        <v>0.95960052841325671</v>
      </c>
      <c r="AP357" s="16">
        <f>PRODUCT(AM$4:AM356)</f>
        <v>0.9333925674780108</v>
      </c>
      <c r="AQ357" s="16">
        <f t="shared" si="427"/>
        <v>0.86053050093242323</v>
      </c>
      <c r="AR357" s="16">
        <f t="shared" si="428"/>
        <v>3.6228593558020314E-2</v>
      </c>
      <c r="AS357" s="16">
        <f t="shared" si="429"/>
        <v>8.8822899048479175E-4</v>
      </c>
      <c r="AT357" s="16">
        <f t="shared" si="430"/>
        <v>9.8091322206791468E-2</v>
      </c>
      <c r="AU357" s="16">
        <f t="shared" si="431"/>
        <v>5.1495833027649929E-3</v>
      </c>
      <c r="AV357" s="16">
        <f t="shared" si="432"/>
        <v>9.2588470962941336E-4</v>
      </c>
      <c r="AW357" s="30">
        <f>(SUMPRODUCT(AV$5:AV356,A$5:A356)+SUM(AV$5:AV356)*(Calculations!$B$6/30-0.5)+AV$4*Calculations!$B$6/30/2)/SUM(AV$4:AV356)</f>
        <v>244.65815584978856</v>
      </c>
      <c r="AX357" s="16"/>
      <c r="AY357" s="12"/>
      <c r="AZ357" s="12"/>
    </row>
    <row r="358" spans="1:52" x14ac:dyDescent="0.25">
      <c r="A358">
        <f t="shared" si="420"/>
        <v>354</v>
      </c>
      <c r="B358" t="str">
        <f t="shared" si="444"/>
        <v>July</v>
      </c>
      <c r="C358">
        <f t="shared" si="415"/>
        <v>2054</v>
      </c>
      <c r="D358">
        <f t="shared" si="446"/>
        <v>205407</v>
      </c>
      <c r="E358">
        <f t="shared" ref="E358:F358" si="469">E346+1</f>
        <v>71</v>
      </c>
      <c r="F358">
        <f t="shared" si="469"/>
        <v>69</v>
      </c>
      <c r="G358" s="12">
        <f>G357*IF($B358="January",1+IF(C358&gt;Personal!$L$18+1,Calculations!$B$22,Calculations!$B$21),1)</f>
        <v>5084.8232508972515</v>
      </c>
      <c r="H358" s="12">
        <f>IF(AND(Career!$F$15="Yes",$E358=62,$E357=61),G358,H357*IF($B358="January",(1+IF(C358&gt;Personal!$L$18+1,Calculations!$C$22,Calculations!$C$21)),1))</f>
        <v>5084.8232508972515</v>
      </c>
      <c r="I358" s="12">
        <f>H358*(1-'Retiree Assumptions'!$F$8)</f>
        <v>3966.1621356998562</v>
      </c>
      <c r="J358" s="12">
        <f>I358/(Calculations!$C$27^($A358-1+Calculations!$B$6/30))</f>
        <v>1602.3404116108316</v>
      </c>
      <c r="K358" s="23">
        <f t="shared" si="417"/>
        <v>1435.4297540948421</v>
      </c>
      <c r="L358" s="12">
        <f>L357*IF($B358="January",(1+IF(C358&gt;Personal!$L$18+1,Calculations!$B$22,Calculations!$B$21)),1)</f>
        <v>2796.652787993487</v>
      </c>
      <c r="M358" s="12">
        <f>IF(AND(Career!$F$15="Yes",$E358=62,$E357=61),L358,M357*IF($B358="January",(1+IF(C358&gt;Personal!$L$18+1,Calculations!$C$22,Calculations!$C$21)),1))</f>
        <v>2796.652787993487</v>
      </c>
      <c r="N358" s="12">
        <f>M358*(1-'Retiree Assumptions'!$F$10)</f>
        <v>2461.0544534342685</v>
      </c>
      <c r="O358" s="12">
        <f>N358/(Calculations!$C$27^$AW358)/(Calculations!$D$27^($A358-1-$AW358+Calculations!$B$6/30))</f>
        <v>960.1096944572721</v>
      </c>
      <c r="P358" s="23">
        <f t="shared" si="418"/>
        <v>94.986233234682842</v>
      </c>
      <c r="Q358" s="12">
        <f>IF(OR(A358&lt;=360,$E358&lt;70),Q357*IF($B358="January",(1+IF(C358&gt;Personal!$L$18+1,Calculations!$B$22,Calculations!$B$21)),1),0)</f>
        <v>330.5135113083212</v>
      </c>
      <c r="R358" s="12">
        <f>IF(OR(A358&lt;=360,$E358&lt;70),IF(AND(Career!$F$15="Yes",$E358=62,$E357=61),Q358,R357*IF($B358="January",(1+IF(C358&gt;Personal!$L$18+1,Calculations!$C$22,Calculations!$C$21)),1)),0)</f>
        <v>330.5135113083212</v>
      </c>
      <c r="S358" s="12">
        <f>R358*(1-'Retiree Assumptions'!$F$8)</f>
        <v>257.80053882049054</v>
      </c>
      <c r="T358" s="12">
        <f>S358/(Calculations!$C$27^($A358-1+Calculations!$B$6/30))</f>
        <v>104.152126754704</v>
      </c>
      <c r="U358" s="23">
        <f t="shared" si="419"/>
        <v>89.508304898584711</v>
      </c>
      <c r="W358">
        <f t="shared" si="459"/>
        <v>8</v>
      </c>
      <c r="X358">
        <f t="shared" si="434"/>
        <v>2054</v>
      </c>
      <c r="Y358">
        <f t="shared" si="435"/>
        <v>71</v>
      </c>
      <c r="Z358">
        <f t="shared" si="422"/>
        <v>69</v>
      </c>
      <c r="AA358" s="12">
        <f>S358*12*Subsidy!$I$15/Subsidy!$I$14</f>
        <v>2474.8851726767093</v>
      </c>
      <c r="AB358" s="12">
        <f>SUM(S$5:S358)*Subsidy!$I$15/Subsidy!$I$14</f>
        <v>51969.889924463343</v>
      </c>
      <c r="AC358" s="12">
        <f>N358*Subsidy!$E$15/Subsidy!$E$14</f>
        <v>1968.8435627474148</v>
      </c>
      <c r="AD358" s="12">
        <f t="shared" si="423"/>
        <v>23626.122752968979</v>
      </c>
      <c r="AE358" s="12">
        <f>$AP358*AC358/(Calculations!$D$27^(A358-1+Calculations!$B$6/30))</f>
        <v>661.99124828809408</v>
      </c>
      <c r="AF358" s="12">
        <f>IF(AE358=0,0,SUM(AE358:AE$903)*AC358/AE358)</f>
        <v>420799.75530025788</v>
      </c>
      <c r="AH358" s="164">
        <f>VLOOKUP(E358,Rates2,5)*VLOOKUP(E358,Mort_Imp_Retirees,C358-'Mort Imp Cume'!$C$4+2)</f>
        <v>1.0324787507792375E-3</v>
      </c>
      <c r="AI358" s="16">
        <f t="shared" si="424"/>
        <v>0.99896752124922072</v>
      </c>
      <c r="AJ358" s="164">
        <f>VLOOKUP(F358,Rates2,6)*VLOOKUP(F358,Mort_Imp_Survivors,C358-'Mort Imp Cume'!$C$4+2)</f>
        <v>2.8190423929844996E-4</v>
      </c>
      <c r="AK358" s="16">
        <f t="shared" si="425"/>
        <v>0.99971809576070159</v>
      </c>
      <c r="AL358" s="164">
        <f>VLOOKUP(F358,Rates2,7)*VLOOKUP(F358,Mort_Imp_Survivors,C358-'Mort Imp Cume'!$C$4+2)</f>
        <v>4.777465831831581E-4</v>
      </c>
      <c r="AM358" s="16">
        <f t="shared" si="426"/>
        <v>0.99952225341681689</v>
      </c>
      <c r="AN358" s="108">
        <f>PRODUCT(AI$4:AI357)</f>
        <v>0.89583320978081415</v>
      </c>
      <c r="AO358" s="16">
        <f>PRODUCT(AK$4:AK357)</f>
        <v>0.95933001295626397</v>
      </c>
      <c r="AP358" s="16">
        <f>PRODUCT(AM$4:AM357)</f>
        <v>0.93294664236812963</v>
      </c>
      <c r="AQ358" s="16">
        <f t="shared" si="427"/>
        <v>0.85939968474567996</v>
      </c>
      <c r="AR358" s="16">
        <f t="shared" si="428"/>
        <v>3.6433525035134175E-2</v>
      </c>
      <c r="AS358" s="16">
        <f t="shared" si="429"/>
        <v>8.8706177593645622E-4</v>
      </c>
      <c r="AT358" s="16">
        <f t="shared" si="430"/>
        <v>9.8932688403252061E-2</v>
      </c>
      <c r="AU358" s="16">
        <f t="shared" si="431"/>
        <v>5.2341018159338115E-3</v>
      </c>
      <c r="AV358" s="16">
        <f t="shared" si="432"/>
        <v>9.2492875334104958E-4</v>
      </c>
      <c r="AW358" s="30">
        <f>(SUMPRODUCT(AV$5:AV357,A$5:A357)+SUM(AV$5:AV357)*(Calculations!$B$6/30-0.5)+AV$4*Calculations!$B$6/30/2)/SUM(AV$4:AV357)</f>
        <v>245.62559469526417</v>
      </c>
      <c r="AX358" s="16"/>
      <c r="AY358" s="12"/>
      <c r="AZ358" s="12"/>
    </row>
    <row r="359" spans="1:52" x14ac:dyDescent="0.25">
      <c r="A359">
        <f t="shared" si="420"/>
        <v>355</v>
      </c>
      <c r="B359" t="str">
        <f t="shared" si="444"/>
        <v>August</v>
      </c>
      <c r="C359">
        <f t="shared" si="415"/>
        <v>2054</v>
      </c>
      <c r="D359">
        <f t="shared" si="446"/>
        <v>205408</v>
      </c>
      <c r="E359">
        <f t="shared" ref="E359:F359" si="470">E347+1</f>
        <v>71</v>
      </c>
      <c r="F359">
        <f t="shared" si="470"/>
        <v>69</v>
      </c>
      <c r="G359" s="12">
        <f>G358*IF($B359="January",1+IF(C359&gt;Personal!$L$18+1,Calculations!$B$22,Calculations!$B$21),1)</f>
        <v>5084.8232508972515</v>
      </c>
      <c r="H359" s="12">
        <f>IF(AND(Career!$F$15="Yes",$E359=62,$E358=61),G359,H358*IF($B359="January",(1+IF(C359&gt;Personal!$L$18+1,Calculations!$C$22,Calculations!$C$21)),1))</f>
        <v>5084.8232508972515</v>
      </c>
      <c r="I359" s="12">
        <f>H359*(1-'Retiree Assumptions'!$F$8)</f>
        <v>3966.1621356998562</v>
      </c>
      <c r="J359" s="12">
        <f>I359/(Calculations!$C$27^($A359-1+Calculations!$B$6/30))</f>
        <v>1598.2432436739284</v>
      </c>
      <c r="K359" s="23">
        <f t="shared" si="417"/>
        <v>1430.2811138600082</v>
      </c>
      <c r="L359" s="12">
        <f>L358*IF($B359="January",(1+IF(C359&gt;Personal!$L$18+1,Calculations!$B$22,Calculations!$B$21)),1)</f>
        <v>2796.652787993487</v>
      </c>
      <c r="M359" s="12">
        <f>IF(AND(Career!$F$15="Yes",$E359=62,$E358=61),L359,M358*IF($B359="January",(1+IF(C359&gt;Personal!$L$18+1,Calculations!$C$22,Calculations!$C$21)),1))</f>
        <v>2796.652787993487</v>
      </c>
      <c r="N359" s="12">
        <f>M359*(1-'Retiree Assumptions'!$F$10)</f>
        <v>2461.0544534342685</v>
      </c>
      <c r="O359" s="12">
        <f>N359/(Calculations!$C$27^$AW359)/(Calculations!$D$27^($A359-1-$AW359+Calculations!$B$6/30))</f>
        <v>957.64179578198025</v>
      </c>
      <c r="P359" s="23">
        <f t="shared" si="418"/>
        <v>95.546302112352848</v>
      </c>
      <c r="Q359" s="12">
        <f>IF(OR(A359&lt;=360,$E359&lt;70),Q358*IF($B359="January",(1+IF(C359&gt;Personal!$L$18+1,Calculations!$B$22,Calculations!$B$21)),1),0)</f>
        <v>330.5135113083212</v>
      </c>
      <c r="R359" s="12">
        <f>IF(OR(A359&lt;=360,$E359&lt;70),IF(AND(Career!$F$15="Yes",$E359=62,$E358=61),Q359,R358*IF($B359="January",(1+IF(C359&gt;Personal!$L$18+1,Calculations!$C$22,Calculations!$C$21)),1)),0)</f>
        <v>330.5135113083212</v>
      </c>
      <c r="S359" s="12">
        <f>R359*(1-'Retiree Assumptions'!$F$8)</f>
        <v>257.80053882049054</v>
      </c>
      <c r="T359" s="12">
        <f>S359/(Calculations!$C$27^($A359-1+Calculations!$B$6/30))</f>
        <v>103.8858108388053</v>
      </c>
      <c r="U359" s="23">
        <f t="shared" si="419"/>
        <v>89.162111701892698</v>
      </c>
      <c r="W359">
        <f t="shared" si="459"/>
        <v>8</v>
      </c>
      <c r="X359">
        <f t="shared" si="434"/>
        <v>2054</v>
      </c>
      <c r="Y359">
        <f t="shared" si="435"/>
        <v>71</v>
      </c>
      <c r="Z359">
        <f t="shared" si="422"/>
        <v>69</v>
      </c>
      <c r="AA359" s="12">
        <f>S359*12*Subsidy!$I$15/Subsidy!$I$14</f>
        <v>2474.8851726767093</v>
      </c>
      <c r="AB359" s="12">
        <f>SUM(S$5:S359)*Subsidy!$I$15/Subsidy!$I$14</f>
        <v>52176.13035551973</v>
      </c>
      <c r="AC359" s="12">
        <f>N359*Subsidy!$E$15/Subsidy!$E$14</f>
        <v>1968.8435627474148</v>
      </c>
      <c r="AD359" s="12">
        <f t="shared" si="423"/>
        <v>23626.122752968979</v>
      </c>
      <c r="AE359" s="12">
        <f>$AP359*AC359/(Calculations!$D$27^(A359-1+Calculations!$B$6/30))</f>
        <v>659.77019694125624</v>
      </c>
      <c r="AF359" s="12">
        <f>IF(AE359=0,0,SUM(AE359:AE$903)*AC359/AE359)</f>
        <v>420240.86472557305</v>
      </c>
      <c r="AH359" s="164">
        <f>VLOOKUP(E359,Rates2,5)*VLOOKUP(E359,Mort_Imp_Retirees,C359-'Mort Imp Cume'!$C$4+2)</f>
        <v>1.0324787507792375E-3</v>
      </c>
      <c r="AI359" s="16">
        <f t="shared" si="424"/>
        <v>0.99896752124922072</v>
      </c>
      <c r="AJ359" s="164">
        <f>VLOOKUP(F359,Rates2,6)*VLOOKUP(F359,Mort_Imp_Survivors,C359-'Mort Imp Cume'!$C$4+2)</f>
        <v>2.8190423929844996E-4</v>
      </c>
      <c r="AK359" s="16">
        <f t="shared" si="425"/>
        <v>0.99971809576070159</v>
      </c>
      <c r="AL359" s="164">
        <f>VLOOKUP(F359,Rates2,7)*VLOOKUP(F359,Mort_Imp_Survivors,C359-'Mort Imp Cume'!$C$4+2)</f>
        <v>4.777465831831581E-4</v>
      </c>
      <c r="AM359" s="16">
        <f t="shared" si="426"/>
        <v>0.99952225341681689</v>
      </c>
      <c r="AN359" s="108">
        <f>PRODUCT(AI$4:AI358)</f>
        <v>0.89490828102747311</v>
      </c>
      <c r="AO359" s="16">
        <f>PRODUCT(AK$4:AK358)</f>
        <v>0.95905957375872541</v>
      </c>
      <c r="AP359" s="16">
        <f>PRODUCT(AM$4:AM358)</f>
        <v>0.93250093029744607</v>
      </c>
      <c r="AQ359" s="16">
        <f t="shared" si="427"/>
        <v>0.85827035455536205</v>
      </c>
      <c r="AR359" s="16">
        <f t="shared" si="428"/>
        <v>3.6637926472111094E-2</v>
      </c>
      <c r="AS359" s="16">
        <f t="shared" si="429"/>
        <v>8.8589609521533925E-4</v>
      </c>
      <c r="AT359" s="16">
        <f t="shared" si="430"/>
        <v>9.9772485425338744E-2</v>
      </c>
      <c r="AU359" s="16">
        <f t="shared" si="431"/>
        <v>5.3192335471881208E-3</v>
      </c>
      <c r="AV359" s="16">
        <f t="shared" si="432"/>
        <v>9.2397378405724017E-4</v>
      </c>
      <c r="AW359" s="30">
        <f>(SUMPRODUCT(AV$5:AV358,A$5:A358)+SUM(AV$5:AV358)*(Calculations!$B$6/30-0.5)+AV$4*Calculations!$B$6/30/2)/SUM(AV$4:AV358)</f>
        <v>246.58381546616604</v>
      </c>
      <c r="AX359" s="16"/>
      <c r="AY359" s="12"/>
      <c r="AZ359" s="12"/>
    </row>
    <row r="360" spans="1:52" x14ac:dyDescent="0.25">
      <c r="A360">
        <f t="shared" si="420"/>
        <v>356</v>
      </c>
      <c r="B360" t="str">
        <f t="shared" si="444"/>
        <v>September</v>
      </c>
      <c r="C360">
        <f t="shared" si="415"/>
        <v>2054</v>
      </c>
      <c r="D360">
        <f t="shared" si="446"/>
        <v>205409</v>
      </c>
      <c r="E360">
        <f t="shared" ref="E360:F360" si="471">E348+1</f>
        <v>71</v>
      </c>
      <c r="F360">
        <f t="shared" si="471"/>
        <v>69</v>
      </c>
      <c r="G360" s="12">
        <f>G359*IF($B360="January",1+IF(C360&gt;Personal!$L$18+1,Calculations!$B$22,Calculations!$B$21),1)</f>
        <v>5084.8232508972515</v>
      </c>
      <c r="H360" s="12">
        <f>IF(AND(Career!$F$15="Yes",$E360=62,$E359=61),G360,H359*IF($B360="January",(1+IF(C360&gt;Personal!$L$18+1,Calculations!$C$22,Calculations!$C$21)),1))</f>
        <v>5084.8232508972515</v>
      </c>
      <c r="I360" s="12">
        <f>H360*(1-'Retiree Assumptions'!$F$8)</f>
        <v>3966.1621356998562</v>
      </c>
      <c r="J360" s="12">
        <f>I360/(Calculations!$C$27^($A360-1+Calculations!$B$6/30))</f>
        <v>1594.1565521532609</v>
      </c>
      <c r="K360" s="23">
        <f t="shared" si="417"/>
        <v>1425.1509409142852</v>
      </c>
      <c r="L360" s="12">
        <f>L359*IF($B360="January",(1+IF(C360&gt;Personal!$L$18+1,Calculations!$B$22,Calculations!$B$21)),1)</f>
        <v>2796.652787993487</v>
      </c>
      <c r="M360" s="12">
        <f>IF(AND(Career!$F$15="Yes",$E360=62,$E359=61),L360,M359*IF($B360="January",(1+IF(C360&gt;Personal!$L$18+1,Calculations!$C$22,Calculations!$C$21)),1))</f>
        <v>2796.652787993487</v>
      </c>
      <c r="N360" s="12">
        <f>M360*(1-'Retiree Assumptions'!$F$10)</f>
        <v>2461.0544534342685</v>
      </c>
      <c r="O360" s="12">
        <f>N360/(Calculations!$C$27^$AW360)/(Calculations!$D$27^($A360-1-$AW360+Calculations!$B$6/30))</f>
        <v>955.17747710382935</v>
      </c>
      <c r="P360" s="23">
        <f t="shared" si="418"/>
        <v>96.101089454913023</v>
      </c>
      <c r="Q360" s="12">
        <f>IF(OR(A360&lt;=360,$E360&lt;70),Q359*IF($B360="January",(1+IF(C360&gt;Personal!$L$18+1,Calculations!$B$22,Calculations!$B$21)),1),0)</f>
        <v>330.5135113083212</v>
      </c>
      <c r="R360" s="12">
        <f>IF(OR(A360&lt;=360,$E360&lt;70),IF(AND(Career!$F$15="Yes",$E360=62,$E359=61),Q360,R359*IF($B360="January",(1+IF(C360&gt;Personal!$L$18+1,Calculations!$C$22,Calculations!$C$21)),1)),0)</f>
        <v>330.5135113083212</v>
      </c>
      <c r="S360" s="12">
        <f>R360*(1-'Retiree Assumptions'!$F$8)</f>
        <v>257.80053882049054</v>
      </c>
      <c r="T360" s="12">
        <f>S360/(Calculations!$C$27^($A360-1+Calculations!$B$6/30))</f>
        <v>103.62017588996191</v>
      </c>
      <c r="U360" s="23">
        <f t="shared" si="419"/>
        <v>88.817257484076109</v>
      </c>
      <c r="W360">
        <f t="shared" si="459"/>
        <v>8</v>
      </c>
      <c r="X360">
        <f t="shared" si="434"/>
        <v>2054</v>
      </c>
      <c r="Y360">
        <f t="shared" si="435"/>
        <v>71</v>
      </c>
      <c r="Z360">
        <f t="shared" si="422"/>
        <v>69</v>
      </c>
      <c r="AA360" s="12">
        <f>S360*12*Subsidy!$I$15/Subsidy!$I$14</f>
        <v>2474.8851726767093</v>
      </c>
      <c r="AB360" s="12">
        <f>SUM(S$5:S360)*Subsidy!$I$15/Subsidy!$I$14</f>
        <v>52382.370786576124</v>
      </c>
      <c r="AC360" s="12">
        <f>N360*Subsidy!$E$15/Subsidy!$E$14</f>
        <v>1968.8435627474148</v>
      </c>
      <c r="AD360" s="12">
        <f t="shared" si="423"/>
        <v>23626.122752968979</v>
      </c>
      <c r="AE360" s="12">
        <f>$AP360*AC360/(Calculations!$D$27^(A360-1+Calculations!$B$6/30))</f>
        <v>657.55659745892308</v>
      </c>
      <c r="AF360" s="12">
        <f>IF(AE360=0,0,SUM(AE360:AE$903)*AC360/AE360)</f>
        <v>419680.09270084754</v>
      </c>
      <c r="AH360" s="164">
        <f>VLOOKUP(E360,Rates2,5)*VLOOKUP(E360,Mort_Imp_Retirees,C360-'Mort Imp Cume'!$C$4+2)</f>
        <v>1.0324787507792375E-3</v>
      </c>
      <c r="AI360" s="16">
        <f t="shared" si="424"/>
        <v>0.99896752124922072</v>
      </c>
      <c r="AJ360" s="164">
        <f>VLOOKUP(F360,Rates2,6)*VLOOKUP(F360,Mort_Imp_Survivors,C360-'Mort Imp Cume'!$C$4+2)</f>
        <v>2.8190423929844996E-4</v>
      </c>
      <c r="AK360" s="16">
        <f t="shared" si="425"/>
        <v>0.99971809576070159</v>
      </c>
      <c r="AL360" s="164">
        <f>VLOOKUP(F360,Rates2,7)*VLOOKUP(F360,Mort_Imp_Survivors,C360-'Mort Imp Cume'!$C$4+2)</f>
        <v>4.777465831831581E-4</v>
      </c>
      <c r="AM360" s="16">
        <f t="shared" si="426"/>
        <v>0.99952225341681689</v>
      </c>
      <c r="AN360" s="108">
        <f>PRODUCT(AI$4:AI359)</f>
        <v>0.89398430724341582</v>
      </c>
      <c r="AO360" s="16">
        <f>PRODUCT(AK$4:AK359)</f>
        <v>0.95878921079914314</v>
      </c>
      <c r="AP360" s="16">
        <f>PRODUCT(AM$4:AM359)</f>
        <v>0.93205543116418144</v>
      </c>
      <c r="AQ360" s="16">
        <f t="shared" si="427"/>
        <v>0.85714250840873341</v>
      </c>
      <c r="AR360" s="16">
        <f t="shared" si="428"/>
        <v>3.6841798834682457E-2</v>
      </c>
      <c r="AS360" s="16">
        <f t="shared" si="429"/>
        <v>8.8473194630585077E-4</v>
      </c>
      <c r="AT360" s="16">
        <f t="shared" si="430"/>
        <v>0.10061071555654644</v>
      </c>
      <c r="AU360" s="16">
        <f t="shared" si="431"/>
        <v>5.4049772000377E-3</v>
      </c>
      <c r="AV360" s="16">
        <f t="shared" si="432"/>
        <v>9.2301980075892398E-4</v>
      </c>
      <c r="AW360" s="30">
        <f>(SUMPRODUCT(AV$5:AV359,A$5:A359)+SUM(AV$5:AV359)*(Calculations!$B$6/30-0.5)+AV$4*Calculations!$B$6/30/2)/SUM(AV$4:AV359)</f>
        <v>247.53306832253199</v>
      </c>
      <c r="AX360" s="16"/>
      <c r="AY360" s="12"/>
      <c r="AZ360" s="12"/>
    </row>
    <row r="361" spans="1:52" x14ac:dyDescent="0.25">
      <c r="A361">
        <f t="shared" si="420"/>
        <v>357</v>
      </c>
      <c r="B361" t="str">
        <f t="shared" si="444"/>
        <v>October</v>
      </c>
      <c r="C361">
        <f t="shared" si="415"/>
        <v>2054</v>
      </c>
      <c r="D361">
        <f t="shared" si="446"/>
        <v>205410</v>
      </c>
      <c r="E361">
        <f t="shared" ref="E361:F361" si="472">E349+1</f>
        <v>71</v>
      </c>
      <c r="F361">
        <f t="shared" si="472"/>
        <v>69</v>
      </c>
      <c r="G361" s="12">
        <f>G360*IF($B361="January",1+IF(C361&gt;Personal!$L$18+1,Calculations!$B$22,Calculations!$B$21),1)</f>
        <v>5084.8232508972515</v>
      </c>
      <c r="H361" s="12">
        <f>IF(AND(Career!$F$15="Yes",$E361=62,$E360=61),G361,H360*IF($B361="January",(1+IF(C361&gt;Personal!$L$18+1,Calculations!$C$22,Calculations!$C$21)),1))</f>
        <v>5084.8232508972515</v>
      </c>
      <c r="I361" s="12">
        <f>H361*(1-'Retiree Assumptions'!$F$8)</f>
        <v>3966.1621356998562</v>
      </c>
      <c r="J361" s="12">
        <f>I361/(Calculations!$C$27^($A361-1+Calculations!$B$6/30))</f>
        <v>1590.0803102607399</v>
      </c>
      <c r="K361" s="23">
        <f t="shared" si="417"/>
        <v>1420.0391690186757</v>
      </c>
      <c r="L361" s="12">
        <f>L360*IF($B361="January",(1+IF(C361&gt;Personal!$L$18+1,Calculations!$B$22,Calculations!$B$21)),1)</f>
        <v>2796.652787993487</v>
      </c>
      <c r="M361" s="12">
        <f>IF(AND(Career!$F$15="Yes",$E361=62,$E360=61),L361,M360*IF($B361="January",(1+IF(C361&gt;Personal!$L$18+1,Calculations!$C$22,Calculations!$C$21)),1))</f>
        <v>2796.652787993487</v>
      </c>
      <c r="N361" s="12">
        <f>M361*(1-'Retiree Assumptions'!$F$10)</f>
        <v>2461.0544534342685</v>
      </c>
      <c r="O361" s="12">
        <f>N361/(Calculations!$C$27^$AW361)/(Calculations!$D$27^($A361-1-$AW361+Calculations!$B$6/30))</f>
        <v>952.71681753384439</v>
      </c>
      <c r="P361" s="23">
        <f t="shared" si="418"/>
        <v>96.650626047073672</v>
      </c>
      <c r="Q361" s="12">
        <f>IF(OR(A361&lt;=360,$E361&lt;70),Q360*IF($B361="January",(1+IF(C361&gt;Personal!$L$18+1,Calculations!$B$22,Calculations!$B$21)),1),0)</f>
        <v>330.5135113083212</v>
      </c>
      <c r="R361" s="12">
        <f>IF(OR(A361&lt;=360,$E361&lt;70),IF(AND(Career!$F$15="Yes",$E361=62,$E360=61),Q361,R360*IF($B361="January",(1+IF(C361&gt;Personal!$L$18+1,Calculations!$C$22,Calculations!$C$21)),1)),0)</f>
        <v>330.5135113083212</v>
      </c>
      <c r="S361" s="12">
        <f>R361*(1-'Retiree Assumptions'!$F$8)</f>
        <v>257.80053882049054</v>
      </c>
      <c r="T361" s="12">
        <f>S361/(Calculations!$C$27^($A361-1+Calculations!$B$6/30))</f>
        <v>103.35522016694806</v>
      </c>
      <c r="U361" s="23">
        <f t="shared" si="419"/>
        <v>88.47373706633752</v>
      </c>
      <c r="W361">
        <f t="shared" si="459"/>
        <v>8</v>
      </c>
      <c r="X361">
        <f t="shared" si="434"/>
        <v>2054</v>
      </c>
      <c r="Y361">
        <f t="shared" si="435"/>
        <v>71</v>
      </c>
      <c r="Z361">
        <f t="shared" si="422"/>
        <v>69</v>
      </c>
      <c r="AA361" s="12">
        <f>S361*12*Subsidy!$I$15/Subsidy!$I$14</f>
        <v>2474.8851726767093</v>
      </c>
      <c r="AB361" s="12">
        <f>SUM(S$5:S361)*Subsidy!$I$15/Subsidy!$I$14</f>
        <v>52588.611217632526</v>
      </c>
      <c r="AC361" s="12">
        <f>N361*Subsidy!$E$15/Subsidy!$E$14</f>
        <v>1968.8435627474148</v>
      </c>
      <c r="AD361" s="12">
        <f t="shared" si="423"/>
        <v>23626.122752968979</v>
      </c>
      <c r="AE361" s="12">
        <f>$AP361*AC361/(Calculations!$D$27^(A361-1+Calculations!$B$6/30))</f>
        <v>655.35042483929249</v>
      </c>
      <c r="AF361" s="12">
        <f>IF(AE361=0,0,SUM(AE361:AE$903)*AC361/AE361)</f>
        <v>419117.4328923659</v>
      </c>
      <c r="AH361" s="164">
        <f>VLOOKUP(E361,Rates2,5)*VLOOKUP(E361,Mort_Imp_Retirees,C361-'Mort Imp Cume'!$C$4+2)</f>
        <v>1.0324787507792375E-3</v>
      </c>
      <c r="AI361" s="16">
        <f t="shared" si="424"/>
        <v>0.99896752124922072</v>
      </c>
      <c r="AJ361" s="164">
        <f>VLOOKUP(F361,Rates2,6)*VLOOKUP(F361,Mort_Imp_Survivors,C361-'Mort Imp Cume'!$C$4+2)</f>
        <v>2.8190423929844996E-4</v>
      </c>
      <c r="AK361" s="16">
        <f t="shared" si="425"/>
        <v>0.99971809576070159</v>
      </c>
      <c r="AL361" s="164">
        <f>VLOOKUP(F361,Rates2,7)*VLOOKUP(F361,Mort_Imp_Survivors,C361-'Mort Imp Cume'!$C$4+2)</f>
        <v>4.777465831831581E-4</v>
      </c>
      <c r="AM361" s="16">
        <f t="shared" si="426"/>
        <v>0.99952225341681689</v>
      </c>
      <c r="AN361" s="108">
        <f>PRODUCT(AI$4:AI360)</f>
        <v>0.89306128744265689</v>
      </c>
      <c r="AO361" s="16">
        <f>PRODUCT(AK$4:AK360)</f>
        <v>0.95851892405602523</v>
      </c>
      <c r="AP361" s="16">
        <f>PRODUCT(AM$4:AM360)</f>
        <v>0.93161014486660554</v>
      </c>
      <c r="AQ361" s="16">
        <f t="shared" si="427"/>
        <v>0.85601614435562412</v>
      </c>
      <c r="AR361" s="16">
        <f t="shared" si="428"/>
        <v>3.7045143087032731E-2</v>
      </c>
      <c r="AS361" s="16">
        <f t="shared" si="429"/>
        <v>8.8356932719504922E-4</v>
      </c>
      <c r="AT361" s="16">
        <f t="shared" si="430"/>
        <v>0.10144738107726355</v>
      </c>
      <c r="AU361" s="16">
        <f t="shared" si="431"/>
        <v>5.4913314800796031E-3</v>
      </c>
      <c r="AV361" s="16">
        <f t="shared" si="432"/>
        <v>9.2206680242809189E-4</v>
      </c>
      <c r="AW361" s="30">
        <f>(SUMPRODUCT(AV$5:AV360,A$5:A360)+SUM(AV$5:AV360)*(Calculations!$B$6/30-0.5)+AV$4*Calculations!$B$6/30/2)/SUM(AV$4:AV360)</f>
        <v>248.47359428512311</v>
      </c>
      <c r="AX361" s="16"/>
      <c r="AY361" s="12"/>
      <c r="AZ361" s="12"/>
    </row>
    <row r="362" spans="1:52" x14ac:dyDescent="0.25">
      <c r="A362">
        <f t="shared" si="420"/>
        <v>358</v>
      </c>
      <c r="B362" t="str">
        <f t="shared" si="444"/>
        <v>November</v>
      </c>
      <c r="C362">
        <f t="shared" si="415"/>
        <v>2054</v>
      </c>
      <c r="D362">
        <f t="shared" si="446"/>
        <v>205411</v>
      </c>
      <c r="E362">
        <f t="shared" ref="E362:F362" si="473">E350+1</f>
        <v>71</v>
      </c>
      <c r="F362">
        <f t="shared" si="473"/>
        <v>69</v>
      </c>
      <c r="G362" s="12">
        <f>G361*IF($B362="January",1+IF(C362&gt;Personal!$L$18+1,Calculations!$B$22,Calculations!$B$21),1)</f>
        <v>5084.8232508972515</v>
      </c>
      <c r="H362" s="12">
        <f>IF(AND(Career!$F$15="Yes",$E362=62,$E361=61),G362,H361*IF($B362="January",(1+IF(C362&gt;Personal!$L$18+1,Calculations!$C$22,Calculations!$C$21)),1))</f>
        <v>5084.8232508972515</v>
      </c>
      <c r="I362" s="12">
        <f>H362*(1-'Retiree Assumptions'!$F$8)</f>
        <v>3966.1621356998562</v>
      </c>
      <c r="J362" s="12">
        <f>I362/(Calculations!$C$27^($A362-1+Calculations!$B$6/30))</f>
        <v>1586.0144912767753</v>
      </c>
      <c r="K362" s="23">
        <f t="shared" si="417"/>
        <v>1414.9457321717712</v>
      </c>
      <c r="L362" s="12">
        <f>L361*IF($B362="January",(1+IF(C362&gt;Personal!$L$18+1,Calculations!$B$22,Calculations!$B$21)),1)</f>
        <v>2796.652787993487</v>
      </c>
      <c r="M362" s="12">
        <f>IF(AND(Career!$F$15="Yes",$E362=62,$E361=61),L362,M361*IF($B362="January",(1+IF(C362&gt;Personal!$L$18+1,Calculations!$C$22,Calculations!$C$21)),1))</f>
        <v>2796.652787993487</v>
      </c>
      <c r="N362" s="12">
        <f>M362*(1-'Retiree Assumptions'!$F$10)</f>
        <v>2461.0544534342685</v>
      </c>
      <c r="O362" s="12">
        <f>N362/(Calculations!$C$27^$AW362)/(Calculations!$D$27^($A362-1-$AW362+Calculations!$B$6/30))</f>
        <v>950.25989269972354</v>
      </c>
      <c r="P362" s="23">
        <f t="shared" si="418"/>
        <v>97.194942522507262</v>
      </c>
      <c r="Q362" s="12">
        <f>IF(OR(A362&lt;=360,$E362&lt;70),Q361*IF($B362="January",(1+IF(C362&gt;Personal!$L$18+1,Calculations!$B$22,Calculations!$B$21)),1),0)</f>
        <v>330.5135113083212</v>
      </c>
      <c r="R362" s="12">
        <f>IF(OR(A362&lt;=360,$E362&lt;70),IF(AND(Career!$F$15="Yes",$E362=62,$E361=61),Q362,R361*IF($B362="January",(1+IF(C362&gt;Personal!$L$18+1,Calculations!$C$22,Calculations!$C$21)),1)),0)</f>
        <v>330.5135113083212</v>
      </c>
      <c r="S362" s="12">
        <f>R362*(1-'Retiree Assumptions'!$F$8)</f>
        <v>257.80053882049054</v>
      </c>
      <c r="T362" s="12">
        <f>S362/(Calculations!$C$27^($A362-1+Calculations!$B$6/30))</f>
        <v>103.09094193299035</v>
      </c>
      <c r="U362" s="23">
        <f t="shared" si="419"/>
        <v>88.131545289909752</v>
      </c>
      <c r="W362">
        <f t="shared" si="459"/>
        <v>8</v>
      </c>
      <c r="X362">
        <f t="shared" si="434"/>
        <v>2054</v>
      </c>
      <c r="Y362">
        <f t="shared" si="435"/>
        <v>71</v>
      </c>
      <c r="Z362">
        <f t="shared" si="422"/>
        <v>69</v>
      </c>
      <c r="AA362" s="12">
        <f>S362*12*Subsidy!$I$15/Subsidy!$I$14</f>
        <v>2474.8851726767093</v>
      </c>
      <c r="AB362" s="12">
        <f>SUM(S$5:S362)*Subsidy!$I$15/Subsidy!$I$14</f>
        <v>52794.851648688913</v>
      </c>
      <c r="AC362" s="12">
        <f>N362*Subsidy!$E$15/Subsidy!$E$14</f>
        <v>1968.8435627474148</v>
      </c>
      <c r="AD362" s="12">
        <f t="shared" si="423"/>
        <v>23626.122752968979</v>
      </c>
      <c r="AE362" s="12">
        <f>$AP362*AC362/(Calculations!$D$27^(A362-1+Calculations!$B$6/30))</f>
        <v>653.15165416444745</v>
      </c>
      <c r="AF362" s="12">
        <f>IF(AE362=0,0,SUM(AE362:AE$903)*AC362/AE362)</f>
        <v>418552.87894508964</v>
      </c>
      <c r="AH362" s="164">
        <f>VLOOKUP(E362,Rates2,5)*VLOOKUP(E362,Mort_Imp_Retirees,C362-'Mort Imp Cume'!$C$4+2)</f>
        <v>1.0324787507792375E-3</v>
      </c>
      <c r="AI362" s="16">
        <f t="shared" si="424"/>
        <v>0.99896752124922072</v>
      </c>
      <c r="AJ362" s="164">
        <f>VLOOKUP(F362,Rates2,6)*VLOOKUP(F362,Mort_Imp_Survivors,C362-'Mort Imp Cume'!$C$4+2)</f>
        <v>2.8190423929844996E-4</v>
      </c>
      <c r="AK362" s="16">
        <f t="shared" si="425"/>
        <v>0.99971809576070159</v>
      </c>
      <c r="AL362" s="164">
        <f>VLOOKUP(F362,Rates2,7)*VLOOKUP(F362,Mort_Imp_Survivors,C362-'Mort Imp Cume'!$C$4+2)</f>
        <v>4.777465831831581E-4</v>
      </c>
      <c r="AM362" s="16">
        <f t="shared" si="426"/>
        <v>0.99952225341681689</v>
      </c>
      <c r="AN362" s="108">
        <f>PRODUCT(AI$4:AI361)</f>
        <v>0.89213922064022877</v>
      </c>
      <c r="AO362" s="16">
        <f>PRODUCT(AK$4:AK361)</f>
        <v>0.9582487135078861</v>
      </c>
      <c r="AP362" s="16">
        <f>PRODUCT(AM$4:AM361)</f>
        <v>0.93116507130303683</v>
      </c>
      <c r="AQ362" s="16">
        <f t="shared" si="427"/>
        <v>0.85489126044842734</v>
      </c>
      <c r="AR362" s="16">
        <f t="shared" si="428"/>
        <v>3.7247960191801412E-2</v>
      </c>
      <c r="AS362" s="16">
        <f t="shared" si="429"/>
        <v>8.8240823587263891E-4</v>
      </c>
      <c r="AT362" s="16">
        <f t="shared" si="430"/>
        <v>0.10228248426477606</v>
      </c>
      <c r="AU362" s="16">
        <f t="shared" si="431"/>
        <v>5.5782950949952032E-3</v>
      </c>
      <c r="AV362" s="16">
        <f t="shared" si="432"/>
        <v>9.2111478804778588E-4</v>
      </c>
      <c r="AW362" s="30">
        <f>(SUMPRODUCT(AV$5:AV361,A$5:A361)+SUM(AV$5:AV361)*(Calculations!$B$6/30-0.5)+AV$4*Calculations!$B$6/30/2)/SUM(AV$4:AV361)</f>
        <v>249.40562564902064</v>
      </c>
      <c r="AX362" s="16"/>
      <c r="AY362" s="12"/>
      <c r="AZ362" s="12"/>
    </row>
    <row r="363" spans="1:52" x14ac:dyDescent="0.25">
      <c r="A363">
        <f t="shared" si="420"/>
        <v>359</v>
      </c>
      <c r="B363" t="str">
        <f t="shared" si="444"/>
        <v>December</v>
      </c>
      <c r="C363">
        <f t="shared" si="415"/>
        <v>2054</v>
      </c>
      <c r="D363">
        <f t="shared" si="446"/>
        <v>205412</v>
      </c>
      <c r="E363">
        <f t="shared" ref="E363:F363" si="474">E351+1</f>
        <v>71</v>
      </c>
      <c r="F363">
        <f t="shared" si="474"/>
        <v>69</v>
      </c>
      <c r="G363" s="12">
        <f>G362*IF($B363="January",1+IF(C363&gt;Personal!$L$18+1,Calculations!$B$22,Calculations!$B$21),1)</f>
        <v>5084.8232508972515</v>
      </c>
      <c r="H363" s="12">
        <f>IF(AND(Career!$F$15="Yes",$E363=62,$E362=61),G363,H362*IF($B363="January",(1+IF(C363&gt;Personal!$L$18+1,Calculations!$C$22,Calculations!$C$21)),1))</f>
        <v>5084.8232508972515</v>
      </c>
      <c r="I363" s="12">
        <f>H363*(1-'Retiree Assumptions'!$F$8)</f>
        <v>3966.1621356998562</v>
      </c>
      <c r="J363" s="12">
        <f>I363/(Calculations!$C$27^($A363-1+Calculations!$B$6/30))</f>
        <v>1581.9590685500962</v>
      </c>
      <c r="K363" s="23">
        <f t="shared" si="417"/>
        <v>1409.8705646088972</v>
      </c>
      <c r="L363" s="12">
        <f>L362*IF($B363="January",(1+IF(C363&gt;Personal!$L$18+1,Calculations!$B$22,Calculations!$B$21)),1)</f>
        <v>2796.652787993487</v>
      </c>
      <c r="M363" s="12">
        <f>IF(AND(Career!$F$15="Yes",$E363=62,$E362=61),L363,M362*IF($B363="January",(1+IF(C363&gt;Personal!$L$18+1,Calculations!$C$22,Calculations!$C$21)),1))</f>
        <v>2796.652787993487</v>
      </c>
      <c r="N363" s="12">
        <f>M363*(1-'Retiree Assumptions'!$F$10)</f>
        <v>2461.0544534342685</v>
      </c>
      <c r="O363" s="12">
        <f>N363/(Calculations!$C$27^$AW363)/(Calculations!$D$27^($A363-1-$AW363+Calculations!$B$6/30))</f>
        <v>947.80677490296762</v>
      </c>
      <c r="P363" s="23">
        <f t="shared" si="418"/>
        <v>97.734069364422936</v>
      </c>
      <c r="Q363" s="12">
        <f>IF(OR(A363&lt;=360,$E363&lt;70),Q362*IF($B363="January",(1+IF(C363&gt;Personal!$L$18+1,Calculations!$B$22,Calculations!$B$21)),1),0)</f>
        <v>330.5135113083212</v>
      </c>
      <c r="R363" s="12">
        <f>IF(OR(A363&lt;=360,$E363&lt;70),IF(AND(Career!$F$15="Yes",$E363=62,$E362=61),Q363,R362*IF($B363="January",(1+IF(C363&gt;Personal!$L$18+1,Calculations!$C$22,Calculations!$C$21)),1)),0)</f>
        <v>330.5135113083212</v>
      </c>
      <c r="S363" s="12">
        <f>R363*(1-'Retiree Assumptions'!$F$8)</f>
        <v>257.80053882049054</v>
      </c>
      <c r="T363" s="12">
        <f>S363/(Calculations!$C$27^($A363-1+Calculations!$B$6/30))</f>
        <v>102.82733945575622</v>
      </c>
      <c r="U363" s="23">
        <f t="shared" si="419"/>
        <v>87.79067701597819</v>
      </c>
      <c r="W363">
        <f t="shared" si="459"/>
        <v>8</v>
      </c>
      <c r="X363">
        <f t="shared" si="434"/>
        <v>2054</v>
      </c>
      <c r="Y363">
        <f t="shared" si="435"/>
        <v>71</v>
      </c>
      <c r="Z363">
        <f t="shared" si="422"/>
        <v>69</v>
      </c>
      <c r="AA363" s="12">
        <f>S363*12*Subsidy!$I$15/Subsidy!$I$14</f>
        <v>2474.8851726767093</v>
      </c>
      <c r="AB363" s="12">
        <f>SUM(S$5:S363)*Subsidy!$I$15/Subsidy!$I$14</f>
        <v>53001.0920797453</v>
      </c>
      <c r="AC363" s="12">
        <f>N363*Subsidy!$E$15/Subsidy!$E$14</f>
        <v>1968.8435627474148</v>
      </c>
      <c r="AD363" s="12">
        <f t="shared" si="423"/>
        <v>23626.122752968979</v>
      </c>
      <c r="AE363" s="12">
        <f>$AP363*AC363/(Calculations!$D$27^(A363-1+Calculations!$B$6/30))</f>
        <v>650.96026060007239</v>
      </c>
      <c r="AF363" s="12">
        <f>IF(AE363=0,0,SUM(AE363:AE$903)*AC363/AE363)</f>
        <v>417986.42448258726</v>
      </c>
      <c r="AH363" s="164">
        <f>VLOOKUP(E363,Rates2,5)*VLOOKUP(E363,Mort_Imp_Retirees,C363-'Mort Imp Cume'!$C$4+2)</f>
        <v>1.0324787507792375E-3</v>
      </c>
      <c r="AI363" s="16">
        <f t="shared" si="424"/>
        <v>0.99896752124922072</v>
      </c>
      <c r="AJ363" s="164">
        <f>VLOOKUP(F363,Rates2,6)*VLOOKUP(F363,Mort_Imp_Survivors,C363-'Mort Imp Cume'!$C$4+2)</f>
        <v>2.8190423929844996E-4</v>
      </c>
      <c r="AK363" s="16">
        <f t="shared" si="425"/>
        <v>0.99971809576070159</v>
      </c>
      <c r="AL363" s="164">
        <f>VLOOKUP(F363,Rates2,7)*VLOOKUP(F363,Mort_Imp_Survivors,C363-'Mort Imp Cume'!$C$4+2)</f>
        <v>4.777465831831581E-4</v>
      </c>
      <c r="AM363" s="16">
        <f t="shared" si="426"/>
        <v>0.99952225341681689</v>
      </c>
      <c r="AN363" s="108">
        <f>PRODUCT(AI$4:AI362)</f>
        <v>0.89121810585218098</v>
      </c>
      <c r="AO363" s="16">
        <f>PRODUCT(AK$4:AK362)</f>
        <v>0.95797857913324602</v>
      </c>
      <c r="AP363" s="16">
        <f>PRODUCT(AM$4:AM362)</f>
        <v>0.93072021037184238</v>
      </c>
      <c r="AQ363" s="16">
        <f t="shared" si="427"/>
        <v>0.85376785474209516</v>
      </c>
      <c r="AR363" s="16">
        <f t="shared" si="428"/>
        <v>3.7450251110085792E-2</v>
      </c>
      <c r="AS363" s="16">
        <f t="shared" si="429"/>
        <v>8.8124867033096538E-4</v>
      </c>
      <c r="AT363" s="16">
        <f t="shared" si="430"/>
        <v>0.10311602739327172</v>
      </c>
      <c r="AU363" s="16">
        <f t="shared" si="431"/>
        <v>5.6658667545473329E-3</v>
      </c>
      <c r="AV363" s="16">
        <f t="shared" si="432"/>
        <v>9.2016375660209802E-4</v>
      </c>
      <c r="AW363" s="30">
        <f>(SUMPRODUCT(AV$5:AV362,A$5:A362)+SUM(AV$5:AV362)*(Calculations!$B$6/30-0.5)+AV$4*Calculations!$B$6/30/2)/SUM(AV$4:AV362)</f>
        <v>250.32938637496426</v>
      </c>
      <c r="AX363" s="16"/>
      <c r="AY363" s="12"/>
      <c r="AZ363" s="12"/>
    </row>
    <row r="364" spans="1:52" x14ac:dyDescent="0.25">
      <c r="A364">
        <f t="shared" si="420"/>
        <v>360</v>
      </c>
      <c r="B364" t="str">
        <f t="shared" si="444"/>
        <v>January</v>
      </c>
      <c r="C364">
        <f t="shared" si="415"/>
        <v>2055</v>
      </c>
      <c r="D364">
        <f t="shared" si="446"/>
        <v>205501</v>
      </c>
      <c r="E364">
        <f t="shared" ref="E364:F364" si="475">E352+1</f>
        <v>72</v>
      </c>
      <c r="F364">
        <f t="shared" si="475"/>
        <v>70</v>
      </c>
      <c r="G364" s="12">
        <f>G363*IF($B364="January",1+IF(C364&gt;Personal!$L$18+1,Calculations!$B$22,Calculations!$B$21),1)</f>
        <v>5211.9438321696825</v>
      </c>
      <c r="H364" s="12">
        <f>IF(AND(Career!$F$15="Yes",$E364=62,$E363=61),G364,H363*IF($B364="January",(1+IF(C364&gt;Personal!$L$18+1,Calculations!$C$22,Calculations!$C$21)),1))</f>
        <v>5211.9438321696825</v>
      </c>
      <c r="I364" s="12">
        <f>H364*(1-'Retiree Assumptions'!$F$8)</f>
        <v>4065.3161890923525</v>
      </c>
      <c r="J364" s="12">
        <f>I364/(Calculations!$C$27^($A364-1+Calculations!$B$6/30))</f>
        <v>1617.3618658850198</v>
      </c>
      <c r="K364" s="23">
        <f t="shared" si="417"/>
        <v>1439.9339408212988</v>
      </c>
      <c r="L364" s="12">
        <f>L363*IF($B364="January",(1+IF(C364&gt;Personal!$L$18+1,Calculations!$B$22,Calculations!$B$21)),1)</f>
        <v>2866.569107693324</v>
      </c>
      <c r="M364" s="12">
        <f>IF(AND(Career!$F$15="Yes",$E364=62,$E363=61),L364,M363*IF($B364="January",(1+IF(C364&gt;Personal!$L$18+1,Calculations!$C$22,Calculations!$C$21)),1))</f>
        <v>2866.569107693324</v>
      </c>
      <c r="N364" s="12">
        <f>M364*(1-'Retiree Assumptions'!$F$10)</f>
        <v>2522.580814770125</v>
      </c>
      <c r="O364" s="12">
        <f>N364/(Calculations!$C$27^$AW364)/(Calculations!$D$27^($A364-1-$AW364+Calculations!$B$6/30))</f>
        <v>968.99147159938116</v>
      </c>
      <c r="P364" s="23">
        <f t="shared" si="418"/>
        <v>100.72473782879884</v>
      </c>
      <c r="Q364" s="12">
        <f>IF(OR(A364&lt;=360,$E364&lt;70),Q363*IF($B364="January",(1+IF(C364&gt;Personal!$L$18+1,Calculations!$B$22,Calculations!$B$21)),1),0)</f>
        <v>338.7763490910292</v>
      </c>
      <c r="R364" s="12">
        <f>IF(OR(A364&lt;=360,$E364&lt;70),IF(AND(Career!$F$15="Yes",$E364=62,$E363=61),Q364,R363*IF($B364="January",(1+IF(C364&gt;Personal!$L$18+1,Calculations!$C$22,Calculations!$C$21)),1)),0)</f>
        <v>338.7763490910292</v>
      </c>
      <c r="S364" s="12">
        <f>R364*(1-'Retiree Assumptions'!$F$8)</f>
        <v>264.24555229100281</v>
      </c>
      <c r="T364" s="12">
        <f>S364/(Calculations!$C$27^($A364-1+Calculations!$B$6/30))</f>
        <v>105.12852128252624</v>
      </c>
      <c r="U364" s="23">
        <f t="shared" si="419"/>
        <v>89.637405303743819</v>
      </c>
      <c r="W364">
        <f t="shared" si="459"/>
        <v>8</v>
      </c>
      <c r="X364">
        <f t="shared" si="434"/>
        <v>2055</v>
      </c>
      <c r="Y364">
        <f t="shared" si="435"/>
        <v>72</v>
      </c>
      <c r="Z364">
        <f t="shared" si="422"/>
        <v>70</v>
      </c>
      <c r="AA364" s="12">
        <f>S364*12*Subsidy!$I$15/Subsidy!$I$14</f>
        <v>2536.7573019936267</v>
      </c>
      <c r="AB364" s="12">
        <f>SUM(S$5:S364)*Subsidy!$I$15/Subsidy!$I$14</f>
        <v>53212.488521578103</v>
      </c>
      <c r="AC364" s="12">
        <f>N364*Subsidy!$E$15/Subsidy!$E$14</f>
        <v>2018.0646518161</v>
      </c>
      <c r="AD364" s="12">
        <f t="shared" si="423"/>
        <v>24216.775821793199</v>
      </c>
      <c r="AE364" s="12">
        <f>$AP364*AC364/(Calculations!$D$27^(A364-1+Calculations!$B$6/30))</f>
        <v>664.99562488005279</v>
      </c>
      <c r="AF364" s="12">
        <f>IF(AE364=0,0,SUM(AE364:AE$903)*AC364/AE364)</f>
        <v>417418.0631069619</v>
      </c>
      <c r="AH364" s="164">
        <f>VLOOKUP(E364,Rates2,5)*VLOOKUP(E364,Mort_Imp_Retirees,C364-'Mort Imp Cume'!$C$4+2)</f>
        <v>1.1832789723180994E-3</v>
      </c>
      <c r="AI364" s="16">
        <f t="shared" si="424"/>
        <v>0.99881672102768193</v>
      </c>
      <c r="AJ364" s="164">
        <f>VLOOKUP(F364,Rates2,6)*VLOOKUP(F364,Mort_Imp_Survivors,C364-'Mort Imp Cume'!$C$4+2)</f>
        <v>3.109032352337889E-4</v>
      </c>
      <c r="AK364" s="16">
        <f t="shared" si="425"/>
        <v>0.99968909676476625</v>
      </c>
      <c r="AL364" s="164">
        <f>VLOOKUP(F364,Rates2,7)*VLOOKUP(F364,Mort_Imp_Survivors,C364-'Mort Imp Cume'!$C$4+2)</f>
        <v>5.5652762472534222E-4</v>
      </c>
      <c r="AM364" s="16">
        <f t="shared" si="426"/>
        <v>0.99944347237527464</v>
      </c>
      <c r="AN364" s="108">
        <f>PRODUCT(AI$4:AI363)</f>
        <v>0.89029794209557889</v>
      </c>
      <c r="AO364" s="16">
        <f>PRODUCT(AK$4:AK363)</f>
        <v>0.9577085209106313</v>
      </c>
      <c r="AP364" s="16">
        <f>PRODUCT(AM$4:AM363)</f>
        <v>0.93027556197143779</v>
      </c>
      <c r="AQ364" s="16">
        <f t="shared" si="427"/>
        <v>0.85264592529413574</v>
      </c>
      <c r="AR364" s="16">
        <f t="shared" si="428"/>
        <v>3.7652016801443158E-2</v>
      </c>
      <c r="AS364" s="16">
        <f t="shared" si="429"/>
        <v>1.008604318364767E-3</v>
      </c>
      <c r="AT364" s="16">
        <f t="shared" si="430"/>
        <v>0.10394801273384413</v>
      </c>
      <c r="AU364" s="16">
        <f t="shared" si="431"/>
        <v>5.7540451705769685E-3</v>
      </c>
      <c r="AV364" s="16">
        <f t="shared" si="432"/>
        <v>1.0534708339797754E-3</v>
      </c>
      <c r="AW364" s="30">
        <f>(SUMPRODUCT(AV$5:AV363,A$5:A363)+SUM(AV$5:AV363)*(Calculations!$B$6/30-0.5)+AV$4*Calculations!$B$6/30/2)/SUM(AV$4:AV363)</f>
        <v>251.2450924598154</v>
      </c>
      <c r="AX364" s="16"/>
      <c r="AY364" s="12"/>
      <c r="AZ364" s="12"/>
    </row>
    <row r="365" spans="1:52" x14ac:dyDescent="0.25">
      <c r="A365">
        <f t="shared" si="420"/>
        <v>361</v>
      </c>
      <c r="B365" t="str">
        <f t="shared" si="444"/>
        <v>February</v>
      </c>
      <c r="C365">
        <f t="shared" si="415"/>
        <v>2055</v>
      </c>
      <c r="D365">
        <f t="shared" si="446"/>
        <v>205502</v>
      </c>
      <c r="E365">
        <f t="shared" ref="E365:F365" si="476">E353+1</f>
        <v>72</v>
      </c>
      <c r="F365">
        <f t="shared" si="476"/>
        <v>70</v>
      </c>
      <c r="G365" s="12">
        <f>G364*IF($B365="January",1+IF(C365&gt;Personal!$L$18+1,Calculations!$B$22,Calculations!$B$21),1)</f>
        <v>5211.9438321696825</v>
      </c>
      <c r="H365" s="12">
        <f>IF(AND(Career!$F$15="Yes",$E365=62,$E364=61),G365,H364*IF($B365="January",(1+IF(C365&gt;Personal!$L$18+1,Calculations!$C$22,Calculations!$C$21)),1))</f>
        <v>5211.9438321696825</v>
      </c>
      <c r="I365" s="12">
        <f>H365*(1-'Retiree Assumptions'!$F$8)</f>
        <v>4065.3161890923525</v>
      </c>
      <c r="J365" s="12">
        <f>I365/(Calculations!$C$27^($A365-1+Calculations!$B$6/30))</f>
        <v>1613.2262882441782</v>
      </c>
      <c r="K365" s="23">
        <f t="shared" si="417"/>
        <v>1434.5525577150063</v>
      </c>
      <c r="L365" s="12">
        <f>L364*IF($B365="January",(1+IF(C365&gt;Personal!$L$18+1,Calculations!$B$22,Calculations!$B$21)),1)</f>
        <v>2866.569107693324</v>
      </c>
      <c r="M365" s="12">
        <f>IF(AND(Career!$F$15="Yes",$E365=62,$E364=61),L365,M364*IF($B365="January",(1+IF(C365&gt;Personal!$L$18+1,Calculations!$C$22,Calculations!$C$21)),1))</f>
        <v>2866.569107693324</v>
      </c>
      <c r="N365" s="12">
        <f>M365*(1-'Retiree Assumptions'!$F$10)</f>
        <v>2522.580814770125</v>
      </c>
      <c r="O365" s="12">
        <f>N365/(Calculations!$C$27^$AW365)/(Calculations!$D$27^($A365-1-$AW365+Calculations!$B$6/30))</f>
        <v>966.52599296648714</v>
      </c>
      <c r="P365" s="23">
        <f t="shared" si="418"/>
        <v>101.3873850434871</v>
      </c>
      <c r="Q365" s="12">
        <f>IF(OR(A365&lt;=360,$E365&lt;70),Q364*IF($B365="January",(1+IF(C365&gt;Personal!$L$18+1,Calculations!$B$22,Calculations!$B$21)),1),0)</f>
        <v>0</v>
      </c>
      <c r="R365" s="12">
        <f>IF(OR(A365&lt;=360,$E365&lt;70),IF(AND(Career!$F$15="Yes",$E365=62,$E364=61),Q365,R364*IF($B365="January",(1+IF(C365&gt;Personal!$L$18+1,Calculations!$C$22,Calculations!$C$21)),1)),0)</f>
        <v>0</v>
      </c>
      <c r="S365" s="12">
        <f>R365*(1-'Retiree Assumptions'!$F$8)</f>
        <v>0</v>
      </c>
      <c r="T365" s="12">
        <f>S365/(Calculations!$C$27^($A365-1+Calculations!$B$6/30))</f>
        <v>0</v>
      </c>
      <c r="U365" s="23">
        <f t="shared" si="419"/>
        <v>0</v>
      </c>
      <c r="W365">
        <f t="shared" si="459"/>
        <v>9</v>
      </c>
      <c r="X365">
        <f t="shared" si="434"/>
        <v>2055</v>
      </c>
      <c r="Y365">
        <f t="shared" si="435"/>
        <v>72</v>
      </c>
      <c r="Z365">
        <f t="shared" si="422"/>
        <v>70</v>
      </c>
      <c r="AA365" s="12">
        <f>S365*12*Subsidy!$I$15/Subsidy!$I$14</f>
        <v>0</v>
      </c>
      <c r="AB365" s="12">
        <f>SUM(S$5:S365)*Subsidy!$I$15/Subsidy!$I$14</f>
        <v>53212.488521578103</v>
      </c>
      <c r="AC365" s="12">
        <f>N365*Subsidy!$E$15/Subsidy!$E$14</f>
        <v>2018.0646518161</v>
      </c>
      <c r="AD365" s="12">
        <f t="shared" si="423"/>
        <v>24216.775821793199</v>
      </c>
      <c r="AE365" s="12">
        <f>$AP365*AC365/(Calculations!$D$27^(A365-1+Calculations!$B$6/30))</f>
        <v>662.71225529510957</v>
      </c>
      <c r="AF365" s="12">
        <f>IF(AE365=0,0,SUM(AE365:AE$903)*AC365/AE365)</f>
        <v>416831.25570816814</v>
      </c>
      <c r="AH365" s="164">
        <f>VLOOKUP(E365,Rates2,5)*VLOOKUP(E365,Mort_Imp_Retirees,C365-'Mort Imp Cume'!$C$4+2)</f>
        <v>1.1832789723180994E-3</v>
      </c>
      <c r="AI365" s="16">
        <f t="shared" si="424"/>
        <v>0.99881672102768193</v>
      </c>
      <c r="AJ365" s="164">
        <f>VLOOKUP(F365,Rates2,6)*VLOOKUP(F365,Mort_Imp_Survivors,C365-'Mort Imp Cume'!$C$4+2)</f>
        <v>3.109032352337889E-4</v>
      </c>
      <c r="AK365" s="16">
        <f t="shared" si="425"/>
        <v>0.99968909676476625</v>
      </c>
      <c r="AL365" s="164">
        <f>VLOOKUP(F365,Rates2,7)*VLOOKUP(F365,Mort_Imp_Survivors,C365-'Mort Imp Cume'!$C$4+2)</f>
        <v>5.5652762472534222E-4</v>
      </c>
      <c r="AM365" s="16">
        <f t="shared" si="426"/>
        <v>0.99944347237527464</v>
      </c>
      <c r="AN365" s="108">
        <f>PRODUCT(AI$4:AI364)</f>
        <v>0.88924447126159911</v>
      </c>
      <c r="AO365" s="16">
        <f>PRODUCT(AK$4:AK364)</f>
        <v>0.95741076623306931</v>
      </c>
      <c r="AP365" s="16">
        <f>PRODUCT(AM$4:AM364)</f>
        <v>0.92975783792259381</v>
      </c>
      <c r="AQ365" s="16">
        <f t="shared" si="427"/>
        <v>0.85137223059908818</v>
      </c>
      <c r="AR365" s="16">
        <f t="shared" si="428"/>
        <v>3.7872240662510923E-2</v>
      </c>
      <c r="AS365" s="16">
        <f t="shared" si="429"/>
        <v>1.0070976507884693E-3</v>
      </c>
      <c r="AT365" s="16">
        <f t="shared" si="430"/>
        <v>0.1048987671115872</v>
      </c>
      <c r="AU365" s="16">
        <f t="shared" si="431"/>
        <v>5.8567616268137002E-3</v>
      </c>
      <c r="AV365" s="16">
        <f t="shared" si="432"/>
        <v>1.0522242840939767E-3</v>
      </c>
      <c r="AW365" s="30">
        <f>(SUMPRODUCT(AV$5:AV364,A$5:A364)+SUM(AV$5:AV364)*(Calculations!$B$6/30-0.5)+AV$4*Calculations!$B$6/30/2)/SUM(AV$4:AV364)</f>
        <v>252.28428986940563</v>
      </c>
      <c r="AX365" s="16"/>
      <c r="AY365" s="12"/>
      <c r="AZ365" s="12"/>
    </row>
    <row r="366" spans="1:52" x14ac:dyDescent="0.25">
      <c r="A366">
        <f t="shared" si="420"/>
        <v>362</v>
      </c>
      <c r="B366" t="str">
        <f t="shared" si="444"/>
        <v>March</v>
      </c>
      <c r="C366">
        <f t="shared" si="415"/>
        <v>2055</v>
      </c>
      <c r="D366">
        <f t="shared" si="446"/>
        <v>205503</v>
      </c>
      <c r="E366">
        <f t="shared" ref="E366:F366" si="477">E354+1</f>
        <v>72</v>
      </c>
      <c r="F366">
        <f t="shared" si="477"/>
        <v>70</v>
      </c>
      <c r="G366" s="12">
        <f>G365*IF($B366="January",1+IF(C366&gt;Personal!$L$18+1,Calculations!$B$22,Calculations!$B$21),1)</f>
        <v>5211.9438321696825</v>
      </c>
      <c r="H366" s="12">
        <f>IF(AND(Career!$F$15="Yes",$E366=62,$E365=61),G366,H365*IF($B366="January",(1+IF(C366&gt;Personal!$L$18+1,Calculations!$C$22,Calculations!$C$21)),1))</f>
        <v>5211.9438321696825</v>
      </c>
      <c r="I366" s="12">
        <f>H366*(1-'Retiree Assumptions'!$F$8)</f>
        <v>4065.3161890923525</v>
      </c>
      <c r="J366" s="12">
        <f>I366/(Calculations!$C$27^($A366-1+Calculations!$B$6/30))</f>
        <v>1609.1012852327904</v>
      </c>
      <c r="K366" s="23">
        <f t="shared" si="417"/>
        <v>1429.1912861453036</v>
      </c>
      <c r="L366" s="12">
        <f>L365*IF($B366="January",(1+IF(C366&gt;Personal!$L$18+1,Calculations!$B$22,Calculations!$B$21)),1)</f>
        <v>2866.569107693324</v>
      </c>
      <c r="M366" s="12">
        <f>IF(AND(Career!$F$15="Yes",$E366=62,$E365=61),L366,M365*IF($B366="January",(1+IF(C366&gt;Personal!$L$18+1,Calculations!$C$22,Calculations!$C$21)),1))</f>
        <v>2866.569107693324</v>
      </c>
      <c r="N366" s="12">
        <f>M366*(1-'Retiree Assumptions'!$F$10)</f>
        <v>2522.580814770125</v>
      </c>
      <c r="O366" s="12">
        <f>N366/(Calculations!$C$27^$AW366)/(Calculations!$D$27^($A366-1-$AW366+Calculations!$B$6/30))</f>
        <v>964.0632520073292</v>
      </c>
      <c r="P366" s="23">
        <f t="shared" si="418"/>
        <v>102.04367128139533</v>
      </c>
      <c r="Q366" s="12">
        <f>IF(OR(A366&lt;=360,$E366&lt;70),Q365*IF($B366="January",(1+IF(C366&gt;Personal!$L$18+1,Calculations!$B$22,Calculations!$B$21)),1),0)</f>
        <v>0</v>
      </c>
      <c r="R366" s="12">
        <f>IF(OR(A366&lt;=360,$E366&lt;70),IF(AND(Career!$F$15="Yes",$E366=62,$E365=61),Q366,R365*IF($B366="January",(1+IF(C366&gt;Personal!$L$18+1,Calculations!$C$22,Calculations!$C$21)),1)),0)</f>
        <v>0</v>
      </c>
      <c r="S366" s="12">
        <f>R366*(1-'Retiree Assumptions'!$F$8)</f>
        <v>0</v>
      </c>
      <c r="T366" s="12">
        <f>S366/(Calculations!$C$27^($A366-1+Calculations!$B$6/30))</f>
        <v>0</v>
      </c>
      <c r="U366" s="23">
        <f t="shared" si="419"/>
        <v>0</v>
      </c>
      <c r="W366">
        <f t="shared" si="459"/>
        <v>9</v>
      </c>
      <c r="X366">
        <f t="shared" si="434"/>
        <v>2055</v>
      </c>
      <c r="Y366">
        <f t="shared" si="435"/>
        <v>72</v>
      </c>
      <c r="Z366">
        <f t="shared" si="422"/>
        <v>70</v>
      </c>
      <c r="AA366" s="12">
        <f>S366*12*Subsidy!$I$15/Subsidy!$I$14</f>
        <v>0</v>
      </c>
      <c r="AB366" s="12">
        <f>SUM(S$5:S366)*Subsidy!$I$15/Subsidy!$I$14</f>
        <v>53212.488521578103</v>
      </c>
      <c r="AC366" s="12">
        <f>N366*Subsidy!$E$15/Subsidy!$E$14</f>
        <v>2018.0646518161</v>
      </c>
      <c r="AD366" s="12">
        <f t="shared" si="423"/>
        <v>24216.775821793199</v>
      </c>
      <c r="AE366" s="12">
        <f>$AP366*AC366/(Calculations!$D$27^(A366-1+Calculations!$B$6/30))</f>
        <v>660.43672602740492</v>
      </c>
      <c r="AF366" s="12">
        <f>IF(AE366=0,0,SUM(AE366:AE$903)*AC366/AE366)</f>
        <v>416242.42646934377</v>
      </c>
      <c r="AH366" s="164">
        <f>VLOOKUP(E366,Rates2,5)*VLOOKUP(E366,Mort_Imp_Retirees,C366-'Mort Imp Cume'!$C$4+2)</f>
        <v>1.1832789723180994E-3</v>
      </c>
      <c r="AI366" s="16">
        <f t="shared" si="424"/>
        <v>0.99881672102768193</v>
      </c>
      <c r="AJ366" s="164">
        <f>VLOOKUP(F366,Rates2,6)*VLOOKUP(F366,Mort_Imp_Survivors,C366-'Mort Imp Cume'!$C$4+2)</f>
        <v>3.109032352337889E-4</v>
      </c>
      <c r="AK366" s="16">
        <f t="shared" si="425"/>
        <v>0.99968909676476625</v>
      </c>
      <c r="AL366" s="164">
        <f>VLOOKUP(F366,Rates2,7)*VLOOKUP(F366,Mort_Imp_Survivors,C366-'Mort Imp Cume'!$C$4+2)</f>
        <v>5.5652762472534222E-4</v>
      </c>
      <c r="AM366" s="16">
        <f t="shared" si="426"/>
        <v>0.99944347237527464</v>
      </c>
      <c r="AN366" s="108">
        <f>PRODUCT(AI$4:AI365)</f>
        <v>0.88819224697750521</v>
      </c>
      <c r="AO366" s="16">
        <f>PRODUCT(AK$4:AK365)</f>
        <v>0.95711310412839978</v>
      </c>
      <c r="AP366" s="16">
        <f>PRODUCT(AM$4:AM365)</f>
        <v>0.92924040200148494</v>
      </c>
      <c r="AQ366" s="16">
        <f t="shared" si="427"/>
        <v>0.85010043856741835</v>
      </c>
      <c r="AR366" s="16">
        <f t="shared" si="428"/>
        <v>3.8091808410086886E-2</v>
      </c>
      <c r="AS366" s="16">
        <f t="shared" si="429"/>
        <v>1.0055932338937758E-3</v>
      </c>
      <c r="AT366" s="16">
        <f t="shared" si="430"/>
        <v>0.10584748570067844</v>
      </c>
      <c r="AU366" s="16">
        <f t="shared" si="431"/>
        <v>5.9602673218163288E-3</v>
      </c>
      <c r="AV366" s="16">
        <f t="shared" si="432"/>
        <v>1.0509792092244458E-3</v>
      </c>
      <c r="AW366" s="30">
        <f>(SUMPRODUCT(AV$5:AV365,A$5:A365)+SUM(AV$5:AV365)*(Calculations!$B$6/30-0.5)+AV$4*Calculations!$B$6/30/2)/SUM(AV$4:AV365)</f>
        <v>253.31212040259643</v>
      </c>
      <c r="AX366" s="16"/>
      <c r="AY366" s="12"/>
      <c r="AZ366" s="12"/>
    </row>
    <row r="367" spans="1:52" x14ac:dyDescent="0.25">
      <c r="A367">
        <f t="shared" si="420"/>
        <v>363</v>
      </c>
      <c r="B367" t="str">
        <f t="shared" si="444"/>
        <v>April</v>
      </c>
      <c r="C367">
        <f t="shared" si="415"/>
        <v>2055</v>
      </c>
      <c r="D367">
        <f t="shared" si="446"/>
        <v>205504</v>
      </c>
      <c r="E367">
        <f t="shared" ref="E367:F367" si="478">E355+1</f>
        <v>72</v>
      </c>
      <c r="F367">
        <f t="shared" si="478"/>
        <v>70</v>
      </c>
      <c r="G367" s="12">
        <f>G366*IF($B367="January",1+IF(C367&gt;Personal!$L$18+1,Calculations!$B$22,Calculations!$B$21),1)</f>
        <v>5211.9438321696825</v>
      </c>
      <c r="H367" s="12">
        <f>IF(AND(Career!$F$15="Yes",$E367=62,$E366=61),G367,H366*IF($B367="January",(1+IF(C367&gt;Personal!$L$18+1,Calculations!$C$22,Calculations!$C$21)),1))</f>
        <v>5211.9438321696825</v>
      </c>
      <c r="I367" s="12">
        <f>H367*(1-'Retiree Assumptions'!$F$8)</f>
        <v>4065.3161890923525</v>
      </c>
      <c r="J367" s="12">
        <f>I367/(Calculations!$C$27^($A367-1+Calculations!$B$6/30))</f>
        <v>1604.9868298116367</v>
      </c>
      <c r="K367" s="23">
        <f t="shared" si="417"/>
        <v>1423.8500509504893</v>
      </c>
      <c r="L367" s="12">
        <f>L366*IF($B367="January",(1+IF(C367&gt;Personal!$L$18+1,Calculations!$B$22,Calculations!$B$21)),1)</f>
        <v>2866.569107693324</v>
      </c>
      <c r="M367" s="12">
        <f>IF(AND(Career!$F$15="Yes",$E367=62,$E366=61),L367,M366*IF($B367="January",(1+IF(C367&gt;Personal!$L$18+1,Calculations!$C$22,Calculations!$C$21)),1))</f>
        <v>2866.569107693324</v>
      </c>
      <c r="N367" s="12">
        <f>M367*(1-'Retiree Assumptions'!$F$10)</f>
        <v>2522.580814770125</v>
      </c>
      <c r="O367" s="12">
        <f>N367/(Calculations!$C$27^$AW367)/(Calculations!$D$27^($A367-1-$AW367+Calculations!$B$6/30))</f>
        <v>961.60336257120889</v>
      </c>
      <c r="P367" s="23">
        <f t="shared" si="418"/>
        <v>102.69363478740448</v>
      </c>
      <c r="Q367" s="12">
        <f>IF(OR(A367&lt;=360,$E367&lt;70),Q366*IF($B367="January",(1+IF(C367&gt;Personal!$L$18+1,Calculations!$B$22,Calculations!$B$21)),1),0)</f>
        <v>0</v>
      </c>
      <c r="R367" s="12">
        <f>IF(OR(A367&lt;=360,$E367&lt;70),IF(AND(Career!$F$15="Yes",$E367=62,$E366=61),Q367,R366*IF($B367="January",(1+IF(C367&gt;Personal!$L$18+1,Calculations!$C$22,Calculations!$C$21)),1)),0)</f>
        <v>0</v>
      </c>
      <c r="S367" s="12">
        <f>R367*(1-'Retiree Assumptions'!$F$8)</f>
        <v>0</v>
      </c>
      <c r="T367" s="12">
        <f>S367/(Calculations!$C$27^($A367-1+Calculations!$B$6/30))</f>
        <v>0</v>
      </c>
      <c r="U367" s="23">
        <f t="shared" si="419"/>
        <v>0</v>
      </c>
      <c r="W367">
        <f t="shared" si="459"/>
        <v>9</v>
      </c>
      <c r="X367">
        <f t="shared" si="434"/>
        <v>2055</v>
      </c>
      <c r="Y367">
        <f t="shared" si="435"/>
        <v>72</v>
      </c>
      <c r="Z367">
        <f t="shared" si="422"/>
        <v>70</v>
      </c>
      <c r="AA367" s="12">
        <f>S367*12*Subsidy!$I$15/Subsidy!$I$14</f>
        <v>0</v>
      </c>
      <c r="AB367" s="12">
        <f>SUM(S$5:S367)*Subsidy!$I$15/Subsidy!$I$14</f>
        <v>53212.488521578103</v>
      </c>
      <c r="AC367" s="12">
        <f>N367*Subsidy!$E$15/Subsidy!$E$14</f>
        <v>2018.0646518161</v>
      </c>
      <c r="AD367" s="12">
        <f t="shared" si="423"/>
        <v>24216.775821793199</v>
      </c>
      <c r="AE367" s="12">
        <f>$AP367*AC367/(Calculations!$D$27^(A367-1+Calculations!$B$6/30))</f>
        <v>658.16901015594726</v>
      </c>
      <c r="AF367" s="12">
        <f>IF(AE367=0,0,SUM(AE367:AE$903)*AC367/AE367)</f>
        <v>415651.56842425535</v>
      </c>
      <c r="AH367" s="164">
        <f>VLOOKUP(E367,Rates2,5)*VLOOKUP(E367,Mort_Imp_Retirees,C367-'Mort Imp Cume'!$C$4+2)</f>
        <v>1.1832789723180994E-3</v>
      </c>
      <c r="AI367" s="16">
        <f t="shared" si="424"/>
        <v>0.99881672102768193</v>
      </c>
      <c r="AJ367" s="164">
        <f>VLOOKUP(F367,Rates2,6)*VLOOKUP(F367,Mort_Imp_Survivors,C367-'Mort Imp Cume'!$C$4+2)</f>
        <v>3.109032352337889E-4</v>
      </c>
      <c r="AK367" s="16">
        <f t="shared" si="425"/>
        <v>0.99968909676476625</v>
      </c>
      <c r="AL367" s="164">
        <f>VLOOKUP(F367,Rates2,7)*VLOOKUP(F367,Mort_Imp_Survivors,C367-'Mort Imp Cume'!$C$4+2)</f>
        <v>5.5652762472534222E-4</v>
      </c>
      <c r="AM367" s="16">
        <f t="shared" si="426"/>
        <v>0.99944347237527464</v>
      </c>
      <c r="AN367" s="108">
        <f>PRODUCT(AI$4:AI366)</f>
        <v>0.88714126776828084</v>
      </c>
      <c r="AO367" s="16">
        <f>PRODUCT(AK$4:AK366)</f>
        <v>0.95681553456784163</v>
      </c>
      <c r="AP367" s="16">
        <f>PRODUCT(AM$4:AM366)</f>
        <v>0.92872325404776024</v>
      </c>
      <c r="AQ367" s="16">
        <f t="shared" si="427"/>
        <v>0.84883054635690036</v>
      </c>
      <c r="AR367" s="16">
        <f t="shared" si="428"/>
        <v>3.8310721411380477E-2</v>
      </c>
      <c r="AS367" s="16">
        <f t="shared" si="429"/>
        <v>1.0040910643185862E-3</v>
      </c>
      <c r="AT367" s="16">
        <f t="shared" si="430"/>
        <v>0.10679417188477207</v>
      </c>
      <c r="AU367" s="16">
        <f t="shared" si="431"/>
        <v>6.0645603469470927E-3</v>
      </c>
      <c r="AV367" s="16">
        <f t="shared" si="432"/>
        <v>1.0497356076258272E-3</v>
      </c>
      <c r="AW367" s="30">
        <f>(SUMPRODUCT(AV$5:AV366,A$5:A366)+SUM(AV$5:AV366)*(Calculations!$B$6/30-0.5)+AV$4*Calculations!$B$6/30/2)/SUM(AV$4:AV366)</f>
        <v>254.32891537350361</v>
      </c>
      <c r="AX367" s="16"/>
      <c r="AY367" s="12"/>
      <c r="AZ367" s="12"/>
    </row>
    <row r="368" spans="1:52" x14ac:dyDescent="0.25">
      <c r="A368">
        <f t="shared" si="420"/>
        <v>364</v>
      </c>
      <c r="B368" t="str">
        <f t="shared" si="444"/>
        <v>May</v>
      </c>
      <c r="C368">
        <f t="shared" si="415"/>
        <v>2055</v>
      </c>
      <c r="D368">
        <f t="shared" si="446"/>
        <v>205505</v>
      </c>
      <c r="E368">
        <f t="shared" ref="E368:F368" si="479">E356+1</f>
        <v>72</v>
      </c>
      <c r="F368">
        <f t="shared" si="479"/>
        <v>70</v>
      </c>
      <c r="G368" s="12">
        <f>G367*IF($B368="January",1+IF(C368&gt;Personal!$L$18+1,Calculations!$B$22,Calculations!$B$21),1)</f>
        <v>5211.9438321696825</v>
      </c>
      <c r="H368" s="12">
        <f>IF(AND(Career!$F$15="Yes",$E368=62,$E367=61),G368,H367*IF($B368="January",(1+IF(C368&gt;Personal!$L$18+1,Calculations!$C$22,Calculations!$C$21)),1))</f>
        <v>5211.9438321696825</v>
      </c>
      <c r="I368" s="12">
        <f>H368*(1-'Retiree Assumptions'!$F$8)</f>
        <v>4065.3161890923525</v>
      </c>
      <c r="J368" s="12">
        <f>I368/(Calculations!$C$27^($A368-1+Calculations!$B$6/30))</f>
        <v>1600.8828950106381</v>
      </c>
      <c r="K368" s="23">
        <f t="shared" si="417"/>
        <v>1418.5287772497613</v>
      </c>
      <c r="L368" s="12">
        <f>L367*IF($B368="January",(1+IF(C368&gt;Personal!$L$18+1,Calculations!$B$22,Calculations!$B$21)),1)</f>
        <v>2866.569107693324</v>
      </c>
      <c r="M368" s="12">
        <f>IF(AND(Career!$F$15="Yes",$E368=62,$E367=61),L368,M367*IF($B368="January",(1+IF(C368&gt;Personal!$L$18+1,Calculations!$C$22,Calculations!$C$21)),1))</f>
        <v>2866.569107693324</v>
      </c>
      <c r="N368" s="12">
        <f>M368*(1-'Retiree Assumptions'!$F$10)</f>
        <v>2522.580814770125</v>
      </c>
      <c r="O368" s="12">
        <f>N368/(Calculations!$C$27^$AW368)/(Calculations!$D$27^($A368-1-$AW368+Calculations!$B$6/30))</f>
        <v>959.14643338368285</v>
      </c>
      <c r="P368" s="23">
        <f t="shared" si="418"/>
        <v>103.33731361283445</v>
      </c>
      <c r="Q368" s="12">
        <f>IF(OR(A368&lt;=360,$E368&lt;70),Q367*IF($B368="January",(1+IF(C368&gt;Personal!$L$18+1,Calculations!$B$22,Calculations!$B$21)),1),0)</f>
        <v>0</v>
      </c>
      <c r="R368" s="12">
        <f>IF(OR(A368&lt;=360,$E368&lt;70),IF(AND(Career!$F$15="Yes",$E368=62,$E367=61),Q368,R367*IF($B368="January",(1+IF(C368&gt;Personal!$L$18+1,Calculations!$C$22,Calculations!$C$21)),1)),0)</f>
        <v>0</v>
      </c>
      <c r="S368" s="12">
        <f>R368*(1-'Retiree Assumptions'!$F$8)</f>
        <v>0</v>
      </c>
      <c r="T368" s="12">
        <f>S368/(Calculations!$C$27^($A368-1+Calculations!$B$6/30))</f>
        <v>0</v>
      </c>
      <c r="U368" s="23">
        <f t="shared" si="419"/>
        <v>0</v>
      </c>
      <c r="W368">
        <f t="shared" si="459"/>
        <v>9</v>
      </c>
      <c r="X368">
        <f t="shared" si="434"/>
        <v>2055</v>
      </c>
      <c r="Y368">
        <f t="shared" si="435"/>
        <v>72</v>
      </c>
      <c r="Z368">
        <f t="shared" si="422"/>
        <v>70</v>
      </c>
      <c r="AA368" s="12">
        <f>S368*12*Subsidy!$I$15/Subsidy!$I$14</f>
        <v>0</v>
      </c>
      <c r="AB368" s="12">
        <f>SUM(S$5:S368)*Subsidy!$I$15/Subsidy!$I$14</f>
        <v>53212.488521578103</v>
      </c>
      <c r="AC368" s="12">
        <f>N368*Subsidy!$E$15/Subsidy!$E$14</f>
        <v>2018.0646518161</v>
      </c>
      <c r="AD368" s="12">
        <f t="shared" si="423"/>
        <v>24216.775821793199</v>
      </c>
      <c r="AE368" s="12">
        <f>$AP368*AC368/(Calculations!$D$27^(A368-1+Calculations!$B$6/30))</f>
        <v>655.90908085218177</v>
      </c>
      <c r="AF368" s="12">
        <f>IF(AE368=0,0,SUM(AE368:AE$903)*AC368/AE368)</f>
        <v>415058.67458266794</v>
      </c>
      <c r="AH368" s="164">
        <f>VLOOKUP(E368,Rates2,5)*VLOOKUP(E368,Mort_Imp_Retirees,C368-'Mort Imp Cume'!$C$4+2)</f>
        <v>1.1832789723180994E-3</v>
      </c>
      <c r="AI368" s="16">
        <f t="shared" si="424"/>
        <v>0.99881672102768193</v>
      </c>
      <c r="AJ368" s="164">
        <f>VLOOKUP(F368,Rates2,6)*VLOOKUP(F368,Mort_Imp_Survivors,C368-'Mort Imp Cume'!$C$4+2)</f>
        <v>3.109032352337889E-4</v>
      </c>
      <c r="AK368" s="16">
        <f t="shared" si="425"/>
        <v>0.99968909676476625</v>
      </c>
      <c r="AL368" s="164">
        <f>VLOOKUP(F368,Rates2,7)*VLOOKUP(F368,Mort_Imp_Survivors,C368-'Mort Imp Cume'!$C$4+2)</f>
        <v>5.5652762472534222E-4</v>
      </c>
      <c r="AM368" s="16">
        <f t="shared" si="426"/>
        <v>0.99944347237527464</v>
      </c>
      <c r="AN368" s="108">
        <f>PRODUCT(AI$4:AI367)</f>
        <v>0.88609153216065506</v>
      </c>
      <c r="AO368" s="16">
        <f>PRODUCT(AK$4:AK367)</f>
        <v>0.95651805752262253</v>
      </c>
      <c r="AP368" s="16">
        <f>PRODUCT(AM$4:AM367)</f>
        <v>0.92820639390115789</v>
      </c>
      <c r="AQ368" s="16">
        <f t="shared" si="427"/>
        <v>0.84756255112955414</v>
      </c>
      <c r="AR368" s="16">
        <f t="shared" si="428"/>
        <v>3.8528981031100869E-2</v>
      </c>
      <c r="AS368" s="16">
        <f t="shared" si="429"/>
        <v>1.0025911387058222E-3</v>
      </c>
      <c r="AT368" s="16">
        <f t="shared" si="430"/>
        <v>0.10773882904227712</v>
      </c>
      <c r="AU368" s="16">
        <f t="shared" si="431"/>
        <v>6.1696387970678751E-3</v>
      </c>
      <c r="AV368" s="16">
        <f t="shared" si="432"/>
        <v>1.0484934775548301E-3</v>
      </c>
      <c r="AW368" s="30">
        <f>(SUMPRODUCT(AV$5:AV367,A$5:A367)+SUM(AV$5:AV367)*(Calculations!$B$6/30-0.5)+AV$4*Calculations!$B$6/30/2)/SUM(AV$4:AV367)</f>
        <v>255.33499312197443</v>
      </c>
      <c r="AX368" s="16"/>
      <c r="AY368" s="12"/>
      <c r="AZ368" s="12"/>
    </row>
    <row r="369" spans="1:52" x14ac:dyDescent="0.25">
      <c r="A369">
        <f t="shared" si="420"/>
        <v>365</v>
      </c>
      <c r="B369" t="str">
        <f t="shared" si="444"/>
        <v>June</v>
      </c>
      <c r="C369">
        <f t="shared" si="415"/>
        <v>2055</v>
      </c>
      <c r="D369">
        <f t="shared" si="446"/>
        <v>205506</v>
      </c>
      <c r="E369">
        <f t="shared" ref="E369:F369" si="480">E357+1</f>
        <v>72</v>
      </c>
      <c r="F369">
        <f t="shared" si="480"/>
        <v>70</v>
      </c>
      <c r="G369" s="12">
        <f>G368*IF($B369="January",1+IF(C369&gt;Personal!$L$18+1,Calculations!$B$22,Calculations!$B$21),1)</f>
        <v>5211.9438321696825</v>
      </c>
      <c r="H369" s="12">
        <f>IF(AND(Career!$F$15="Yes",$E369=62,$E368=61),G369,H368*IF($B369="January",(1+IF(C369&gt;Personal!$L$18+1,Calculations!$C$22,Calculations!$C$21)),1))</f>
        <v>5211.9438321696825</v>
      </c>
      <c r="I369" s="12">
        <f>H369*(1-'Retiree Assumptions'!$F$8)</f>
        <v>4065.3161890923525</v>
      </c>
      <c r="J369" s="12">
        <f>I369/(Calculations!$C$27^($A369-1+Calculations!$B$6/30))</f>
        <v>1596.7894539286767</v>
      </c>
      <c r="K369" s="23">
        <f t="shared" si="417"/>
        <v>1413.2273904421645</v>
      </c>
      <c r="L369" s="12">
        <f>L368*IF($B369="January",(1+IF(C369&gt;Personal!$L$18+1,Calculations!$B$22,Calculations!$B$21)),1)</f>
        <v>2866.569107693324</v>
      </c>
      <c r="M369" s="12">
        <f>IF(AND(Career!$F$15="Yes",$E369=62,$E368=61),L369,M368*IF($B369="January",(1+IF(C369&gt;Personal!$L$18+1,Calculations!$C$22,Calculations!$C$21)),1))</f>
        <v>2866.569107693324</v>
      </c>
      <c r="N369" s="12">
        <f>M369*(1-'Retiree Assumptions'!$F$10)</f>
        <v>2522.580814770125</v>
      </c>
      <c r="O369" s="12">
        <f>N369/(Calculations!$C$27^$AW369)/(Calculations!$D$27^($A369-1-$AW369+Calculations!$B$6/30))</f>
        <v>956.69256829515712</v>
      </c>
      <c r="P369" s="23">
        <f t="shared" si="418"/>
        <v>103.97474561617105</v>
      </c>
      <c r="Q369" s="12">
        <f>IF(OR(A369&lt;=360,$E369&lt;70),Q368*IF($B369="January",(1+IF(C369&gt;Personal!$L$18+1,Calculations!$B$22,Calculations!$B$21)),1),0)</f>
        <v>0</v>
      </c>
      <c r="R369" s="12">
        <f>IF(OR(A369&lt;=360,$E369&lt;70),IF(AND(Career!$F$15="Yes",$E369=62,$E368=61),Q369,R368*IF($B369="January",(1+IF(C369&gt;Personal!$L$18+1,Calculations!$C$22,Calculations!$C$21)),1)),0)</f>
        <v>0</v>
      </c>
      <c r="S369" s="12">
        <f>R369*(1-'Retiree Assumptions'!$F$8)</f>
        <v>0</v>
      </c>
      <c r="T369" s="12">
        <f>S369/(Calculations!$C$27^($A369-1+Calculations!$B$6/30))</f>
        <v>0</v>
      </c>
      <c r="U369" s="23">
        <f t="shared" si="419"/>
        <v>0</v>
      </c>
      <c r="W369">
        <f t="shared" si="459"/>
        <v>9</v>
      </c>
      <c r="X369">
        <f t="shared" si="434"/>
        <v>2055</v>
      </c>
      <c r="Y369">
        <f t="shared" si="435"/>
        <v>72</v>
      </c>
      <c r="Z369">
        <f t="shared" si="422"/>
        <v>70</v>
      </c>
      <c r="AA369" s="12">
        <f>S369*12*Subsidy!$I$15/Subsidy!$I$14</f>
        <v>0</v>
      </c>
      <c r="AB369" s="12">
        <f>SUM(S$5:S369)*Subsidy!$I$15/Subsidy!$I$14</f>
        <v>53212.488521578103</v>
      </c>
      <c r="AC369" s="12">
        <f>N369*Subsidy!$E$15/Subsidy!$E$14</f>
        <v>2018.0646518161</v>
      </c>
      <c r="AD369" s="12">
        <f t="shared" si="423"/>
        <v>24216.775821793199</v>
      </c>
      <c r="AE369" s="12">
        <f>$AP369*AC369/(Calculations!$D$27^(A369-1+Calculations!$B$6/30))</f>
        <v>653.65691137967406</v>
      </c>
      <c r="AF369" s="12">
        <f>IF(AE369=0,0,SUM(AE369:AE$903)*AC369/AE369)</f>
        <v>414463.73793026182</v>
      </c>
      <c r="AH369" s="164">
        <f>VLOOKUP(E369,Rates2,5)*VLOOKUP(E369,Mort_Imp_Retirees,C369-'Mort Imp Cume'!$C$4+2)</f>
        <v>1.1832789723180994E-3</v>
      </c>
      <c r="AI369" s="16">
        <f t="shared" si="424"/>
        <v>0.99881672102768193</v>
      </c>
      <c r="AJ369" s="164">
        <f>VLOOKUP(F369,Rates2,6)*VLOOKUP(F369,Mort_Imp_Survivors,C369-'Mort Imp Cume'!$C$4+2)</f>
        <v>3.109032352337889E-4</v>
      </c>
      <c r="AK369" s="16">
        <f t="shared" si="425"/>
        <v>0.99968909676476625</v>
      </c>
      <c r="AL369" s="164">
        <f>VLOOKUP(F369,Rates2,7)*VLOOKUP(F369,Mort_Imp_Survivors,C369-'Mort Imp Cume'!$C$4+2)</f>
        <v>5.5652762472534222E-4</v>
      </c>
      <c r="AM369" s="16">
        <f t="shared" si="426"/>
        <v>0.99944347237527464</v>
      </c>
      <c r="AN369" s="108">
        <f>PRODUCT(AI$4:AI368)</f>
        <v>0.8850430386831003</v>
      </c>
      <c r="AO369" s="16">
        <f>PRODUCT(AK$4:AK368)</f>
        <v>0.95622067296397928</v>
      </c>
      <c r="AP369" s="16">
        <f>PRODUCT(AM$4:AM368)</f>
        <v>0.92768982140150524</v>
      </c>
      <c r="AQ369" s="16">
        <f t="shared" si="427"/>
        <v>0.84629645005163934</v>
      </c>
      <c r="AR369" s="16">
        <f t="shared" si="428"/>
        <v>3.8746588631460986E-2</v>
      </c>
      <c r="AS369" s="16">
        <f t="shared" si="429"/>
        <v>1.0010934537034216E-3</v>
      </c>
      <c r="AT369" s="16">
        <f t="shared" si="430"/>
        <v>0.10868146054636535</v>
      </c>
      <c r="AU369" s="16">
        <f t="shared" si="431"/>
        <v>6.2755007705343202E-3</v>
      </c>
      <c r="AV369" s="16">
        <f t="shared" si="432"/>
        <v>1.0472528172702268E-3</v>
      </c>
      <c r="AW369" s="30">
        <f>(SUMPRODUCT(AV$5:AV368,A$5:A368)+SUM(AV$5:AV368)*(Calculations!$B$6/30-0.5)+AV$4*Calculations!$B$6/30/2)/SUM(AV$4:AV368)</f>
        <v>256.33065964253694</v>
      </c>
      <c r="AX369" s="16"/>
      <c r="AY369" s="12"/>
      <c r="AZ369" s="12"/>
    </row>
    <row r="370" spans="1:52" x14ac:dyDescent="0.25">
      <c r="A370">
        <f t="shared" si="420"/>
        <v>366</v>
      </c>
      <c r="B370" t="str">
        <f t="shared" si="444"/>
        <v>July</v>
      </c>
      <c r="C370">
        <f t="shared" si="415"/>
        <v>2055</v>
      </c>
      <c r="D370">
        <f t="shared" si="446"/>
        <v>205507</v>
      </c>
      <c r="E370">
        <f t="shared" ref="E370:F370" si="481">E358+1</f>
        <v>72</v>
      </c>
      <c r="F370">
        <f t="shared" si="481"/>
        <v>70</v>
      </c>
      <c r="G370" s="12">
        <f>G369*IF($B370="January",1+IF(C370&gt;Personal!$L$18+1,Calculations!$B$22,Calculations!$B$21),1)</f>
        <v>5211.9438321696825</v>
      </c>
      <c r="H370" s="12">
        <f>IF(AND(Career!$F$15="Yes",$E370=62,$E369=61),G370,H369*IF($B370="January",(1+IF(C370&gt;Personal!$L$18+1,Calculations!$C$22,Calculations!$C$21)),1))</f>
        <v>5211.9438321696825</v>
      </c>
      <c r="I370" s="12">
        <f>H370*(1-'Retiree Assumptions'!$F$8)</f>
        <v>4065.3161890923525</v>
      </c>
      <c r="J370" s="12">
        <f>I370/(Calculations!$C$27^($A370-1+Calculations!$B$6/30))</f>
        <v>1592.7064797334217</v>
      </c>
      <c r="K370" s="23">
        <f t="shared" si="417"/>
        <v>1407.945816205546</v>
      </c>
      <c r="L370" s="12">
        <f>L369*IF($B370="January",(1+IF(C370&gt;Personal!$L$18+1,Calculations!$B$22,Calculations!$B$21)),1)</f>
        <v>2866.569107693324</v>
      </c>
      <c r="M370" s="12">
        <f>IF(AND(Career!$F$15="Yes",$E370=62,$E369=61),L370,M369*IF($B370="January",(1+IF(C370&gt;Personal!$L$18+1,Calculations!$C$22,Calculations!$C$21)),1))</f>
        <v>2866.569107693324</v>
      </c>
      <c r="N370" s="12">
        <f>M370*(1-'Retiree Assumptions'!$F$10)</f>
        <v>2522.580814770125</v>
      </c>
      <c r="O370" s="12">
        <f>N370/(Calculations!$C$27^$AW370)/(Calculations!$D$27^($A370-1-$AW370+Calculations!$B$6/30))</f>
        <v>954.24186651527384</v>
      </c>
      <c r="P370" s="23">
        <f t="shared" si="418"/>
        <v>104.60596846380133</v>
      </c>
      <c r="Q370" s="12">
        <f>IF(OR(A370&lt;=360,$E370&lt;70),Q369*IF($B370="January",(1+IF(C370&gt;Personal!$L$18+1,Calculations!$B$22,Calculations!$B$21)),1),0)</f>
        <v>0</v>
      </c>
      <c r="R370" s="12">
        <f>IF(OR(A370&lt;=360,$E370&lt;70),IF(AND(Career!$F$15="Yes",$E370=62,$E369=61),Q370,R369*IF($B370="January",(1+IF(C370&gt;Personal!$L$18+1,Calculations!$C$22,Calculations!$C$21)),1)),0)</f>
        <v>0</v>
      </c>
      <c r="S370" s="12">
        <f>R370*(1-'Retiree Assumptions'!$F$8)</f>
        <v>0</v>
      </c>
      <c r="T370" s="12">
        <f>S370/(Calculations!$C$27^($A370-1+Calculations!$B$6/30))</f>
        <v>0</v>
      </c>
      <c r="U370" s="23">
        <f t="shared" si="419"/>
        <v>0</v>
      </c>
      <c r="W370">
        <f t="shared" si="459"/>
        <v>9</v>
      </c>
      <c r="X370">
        <f t="shared" si="434"/>
        <v>2055</v>
      </c>
      <c r="Y370">
        <f t="shared" si="435"/>
        <v>72</v>
      </c>
      <c r="Z370">
        <f t="shared" si="422"/>
        <v>70</v>
      </c>
      <c r="AA370" s="12">
        <f>S370*12*Subsidy!$I$15/Subsidy!$I$14</f>
        <v>0</v>
      </c>
      <c r="AB370" s="12">
        <f>SUM(S$5:S370)*Subsidy!$I$15/Subsidy!$I$14</f>
        <v>53212.488521578103</v>
      </c>
      <c r="AC370" s="12">
        <f>N370*Subsidy!$E$15/Subsidy!$E$14</f>
        <v>2018.0646518161</v>
      </c>
      <c r="AD370" s="12">
        <f t="shared" si="423"/>
        <v>24216.775821793199</v>
      </c>
      <c r="AE370" s="12">
        <f>$AP370*AC370/(Calculations!$D$27^(A370-1+Calculations!$B$6/30))</f>
        <v>651.41247509379389</v>
      </c>
      <c r="AF370" s="12">
        <f>IF(AE370=0,0,SUM(AE370:AE$903)*AC370/AE370)</f>
        <v>413866.75142854895</v>
      </c>
      <c r="AH370" s="164">
        <f>VLOOKUP(E370,Rates2,5)*VLOOKUP(E370,Mort_Imp_Retirees,C370-'Mort Imp Cume'!$C$4+2)</f>
        <v>1.1832789723180994E-3</v>
      </c>
      <c r="AI370" s="16">
        <f t="shared" si="424"/>
        <v>0.99881672102768193</v>
      </c>
      <c r="AJ370" s="164">
        <f>VLOOKUP(F370,Rates2,6)*VLOOKUP(F370,Mort_Imp_Survivors,C370-'Mort Imp Cume'!$C$4+2)</f>
        <v>3.109032352337889E-4</v>
      </c>
      <c r="AK370" s="16">
        <f t="shared" si="425"/>
        <v>0.99968909676476625</v>
      </c>
      <c r="AL370" s="164">
        <f>VLOOKUP(F370,Rates2,7)*VLOOKUP(F370,Mort_Imp_Survivors,C370-'Mort Imp Cume'!$C$4+2)</f>
        <v>5.5652762472534222E-4</v>
      </c>
      <c r="AM370" s="16">
        <f t="shared" si="426"/>
        <v>0.99944347237527464</v>
      </c>
      <c r="AN370" s="108">
        <f>PRODUCT(AI$4:AI369)</f>
        <v>0.88399578586583005</v>
      </c>
      <c r="AO370" s="16">
        <f>PRODUCT(AK$4:AK369)</f>
        <v>0.95592338086315742</v>
      </c>
      <c r="AP370" s="16">
        <f>PRODUCT(AM$4:AM369)</f>
        <v>0.9271735363887188</v>
      </c>
      <c r="AQ370" s="16">
        <f t="shared" si="427"/>
        <v>0.84503224029364798</v>
      </c>
      <c r="AR370" s="16">
        <f t="shared" si="428"/>
        <v>3.896354557218204E-2</v>
      </c>
      <c r="AS370" s="16">
        <f t="shared" si="429"/>
        <v>9.9959800596432754E-4</v>
      </c>
      <c r="AT370" s="16">
        <f t="shared" si="430"/>
        <v>0.10962206976497922</v>
      </c>
      <c r="AU370" s="16">
        <f t="shared" si="431"/>
        <v>6.3821443691907537E-3</v>
      </c>
      <c r="AV370" s="16">
        <f t="shared" si="432"/>
        <v>1.0460136250328501E-3</v>
      </c>
      <c r="AW370" s="30">
        <f>(SUMPRODUCT(AV$5:AV369,A$5:A369)+SUM(AV$5:AV369)*(Calculations!$B$6/30-0.5)+AV$4*Calculations!$B$6/30/2)/SUM(AV$4:AV369)</f>
        <v>257.31620917711376</v>
      </c>
      <c r="AX370" s="16"/>
      <c r="AY370" s="12"/>
      <c r="AZ370" s="12"/>
    </row>
    <row r="371" spans="1:52" x14ac:dyDescent="0.25">
      <c r="A371">
        <f t="shared" si="420"/>
        <v>367</v>
      </c>
      <c r="B371" t="str">
        <f t="shared" si="444"/>
        <v>August</v>
      </c>
      <c r="C371">
        <f t="shared" si="415"/>
        <v>2055</v>
      </c>
      <c r="D371">
        <f t="shared" si="446"/>
        <v>205508</v>
      </c>
      <c r="E371">
        <f t="shared" ref="E371:F371" si="482">E359+1</f>
        <v>72</v>
      </c>
      <c r="F371">
        <f t="shared" si="482"/>
        <v>70</v>
      </c>
      <c r="G371" s="12">
        <f>G370*IF($B371="January",1+IF(C371&gt;Personal!$L$18+1,Calculations!$B$22,Calculations!$B$21),1)</f>
        <v>5211.9438321696825</v>
      </c>
      <c r="H371" s="12">
        <f>IF(AND(Career!$F$15="Yes",$E371=62,$E370=61),G371,H370*IF($B371="January",(1+IF(C371&gt;Personal!$L$18+1,Calculations!$C$22,Calculations!$C$21)),1))</f>
        <v>5211.9438321696825</v>
      </c>
      <c r="I371" s="12">
        <f>H371*(1-'Retiree Assumptions'!$F$8)</f>
        <v>4065.3161890923525</v>
      </c>
      <c r="J371" s="12">
        <f>I371/(Calculations!$C$27^($A371-1+Calculations!$B$6/30))</f>
        <v>1588.6339456611506</v>
      </c>
      <c r="K371" s="23">
        <f t="shared" si="417"/>
        <v>1402.6839804955118</v>
      </c>
      <c r="L371" s="12">
        <f>L370*IF($B371="January",(1+IF(C371&gt;Personal!$L$18+1,Calculations!$B$22,Calculations!$B$21)),1)</f>
        <v>2866.569107693324</v>
      </c>
      <c r="M371" s="12">
        <f>IF(AND(Career!$F$15="Yes",$E371=62,$E370=61),L371,M370*IF($B371="January",(1+IF(C371&gt;Personal!$L$18+1,Calculations!$C$22,Calculations!$C$21)),1))</f>
        <v>2866.569107693324</v>
      </c>
      <c r="N371" s="12">
        <f>M371*(1-'Retiree Assumptions'!$F$10)</f>
        <v>2522.580814770125</v>
      </c>
      <c r="O371" s="12">
        <f>N371/(Calculations!$C$27^$AW371)/(Calculations!$D$27^($A371-1-$AW371+Calculations!$B$6/30))</f>
        <v>951.79442283402898</v>
      </c>
      <c r="P371" s="23">
        <f t="shared" si="418"/>
        <v>105.23101963075626</v>
      </c>
      <c r="Q371" s="12">
        <f>IF(OR(A371&lt;=360,$E371&lt;70),Q370*IF($B371="January",(1+IF(C371&gt;Personal!$L$18+1,Calculations!$B$22,Calculations!$B$21)),1),0)</f>
        <v>0</v>
      </c>
      <c r="R371" s="12">
        <f>IF(OR(A371&lt;=360,$E371&lt;70),IF(AND(Career!$F$15="Yes",$E371=62,$E370=61),Q371,R370*IF($B371="January",(1+IF(C371&gt;Personal!$L$18+1,Calculations!$C$22,Calculations!$C$21)),1)),0)</f>
        <v>0</v>
      </c>
      <c r="S371" s="12">
        <f>R371*(1-'Retiree Assumptions'!$F$8)</f>
        <v>0</v>
      </c>
      <c r="T371" s="12">
        <f>S371/(Calculations!$C$27^($A371-1+Calculations!$B$6/30))</f>
        <v>0</v>
      </c>
      <c r="U371" s="23">
        <f t="shared" si="419"/>
        <v>0</v>
      </c>
      <c r="W371">
        <f t="shared" si="459"/>
        <v>9</v>
      </c>
      <c r="X371">
        <f t="shared" si="434"/>
        <v>2055</v>
      </c>
      <c r="Y371">
        <f t="shared" si="435"/>
        <v>72</v>
      </c>
      <c r="Z371">
        <f t="shared" si="422"/>
        <v>70</v>
      </c>
      <c r="AA371" s="12">
        <f>S371*12*Subsidy!$I$15/Subsidy!$I$14</f>
        <v>0</v>
      </c>
      <c r="AB371" s="12">
        <f>SUM(S$5:S371)*Subsidy!$I$15/Subsidy!$I$14</f>
        <v>53212.488521578103</v>
      </c>
      <c r="AC371" s="12">
        <f>N371*Subsidy!$E$15/Subsidy!$E$14</f>
        <v>2018.0646518161</v>
      </c>
      <c r="AD371" s="12">
        <f t="shared" si="423"/>
        <v>24216.775821793199</v>
      </c>
      <c r="AE371" s="12">
        <f>$AP371*AC371/(Calculations!$D$27^(A371-1+Calculations!$B$6/30))</f>
        <v>649.17574544139939</v>
      </c>
      <c r="AF371" s="12">
        <f>IF(AE371=0,0,SUM(AE371:AE$903)*AC371/AE371)</f>
        <v>413267.70801479049</v>
      </c>
      <c r="AH371" s="164">
        <f>VLOOKUP(E371,Rates2,5)*VLOOKUP(E371,Mort_Imp_Retirees,C371-'Mort Imp Cume'!$C$4+2)</f>
        <v>1.1832789723180994E-3</v>
      </c>
      <c r="AI371" s="16">
        <f t="shared" si="424"/>
        <v>0.99881672102768193</v>
      </c>
      <c r="AJ371" s="164">
        <f>VLOOKUP(F371,Rates2,6)*VLOOKUP(F371,Mort_Imp_Survivors,C371-'Mort Imp Cume'!$C$4+2)</f>
        <v>3.109032352337889E-4</v>
      </c>
      <c r="AK371" s="16">
        <f t="shared" si="425"/>
        <v>0.99968909676476625</v>
      </c>
      <c r="AL371" s="164">
        <f>VLOOKUP(F371,Rates2,7)*VLOOKUP(F371,Mort_Imp_Survivors,C371-'Mort Imp Cume'!$C$4+2)</f>
        <v>5.5652762472534222E-4</v>
      </c>
      <c r="AM371" s="16">
        <f t="shared" si="426"/>
        <v>0.99944347237527464</v>
      </c>
      <c r="AN371" s="108">
        <f>PRODUCT(AI$4:AI370)</f>
        <v>0.88294977224079718</v>
      </c>
      <c r="AO371" s="16">
        <f>PRODUCT(AK$4:AK370)</f>
        <v>0.95562618119141152</v>
      </c>
      <c r="AP371" s="16">
        <f>PRODUCT(AM$4:AM370)</f>
        <v>0.92665753870280421</v>
      </c>
      <c r="AQ371" s="16">
        <f t="shared" si="427"/>
        <v>0.84376991903029963</v>
      </c>
      <c r="AR371" s="16">
        <f t="shared" si="428"/>
        <v>3.9179853210497606E-2</v>
      </c>
      <c r="AS371" s="16">
        <f t="shared" si="429"/>
        <v>9.9810479214648435E-4</v>
      </c>
      <c r="AT371" s="16">
        <f t="shared" si="430"/>
        <v>0.11056066006083977</v>
      </c>
      <c r="AU371" s="16">
        <f t="shared" si="431"/>
        <v>6.4895676983629941E-3</v>
      </c>
      <c r="AV371" s="16">
        <f t="shared" si="432"/>
        <v>1.0447758991055903E-3</v>
      </c>
      <c r="AW371" s="30">
        <f>(SUMPRODUCT(AV$5:AV370,A$5:A370)+SUM(AV$5:AV370)*(Calculations!$B$6/30-0.5)+AV$4*Calculations!$B$6/30/2)/SUM(AV$4:AV370)</f>
        <v>258.29192477391234</v>
      </c>
      <c r="AX371" s="16"/>
      <c r="AY371" s="12"/>
      <c r="AZ371" s="12"/>
    </row>
    <row r="372" spans="1:52" x14ac:dyDescent="0.25">
      <c r="A372">
        <f t="shared" si="420"/>
        <v>368</v>
      </c>
      <c r="B372" t="str">
        <f t="shared" si="444"/>
        <v>September</v>
      </c>
      <c r="C372">
        <f t="shared" si="415"/>
        <v>2055</v>
      </c>
      <c r="D372">
        <f t="shared" si="446"/>
        <v>205509</v>
      </c>
      <c r="E372">
        <f t="shared" ref="E372:F372" si="483">E360+1</f>
        <v>72</v>
      </c>
      <c r="F372">
        <f t="shared" si="483"/>
        <v>70</v>
      </c>
      <c r="G372" s="12">
        <f>G371*IF($B372="January",1+IF(C372&gt;Personal!$L$18+1,Calculations!$B$22,Calculations!$B$21),1)</f>
        <v>5211.9438321696825</v>
      </c>
      <c r="H372" s="12">
        <f>IF(AND(Career!$F$15="Yes",$E372=62,$E371=61),G372,H371*IF($B372="January",(1+IF(C372&gt;Personal!$L$18+1,Calculations!$C$22,Calculations!$C$21)),1))</f>
        <v>5211.9438321696825</v>
      </c>
      <c r="I372" s="12">
        <f>H372*(1-'Retiree Assumptions'!$F$8)</f>
        <v>4065.3161890923525</v>
      </c>
      <c r="J372" s="12">
        <f>I372/(Calculations!$C$27^($A372-1+Calculations!$B$6/30))</f>
        <v>1584.5718250165773</v>
      </c>
      <c r="K372" s="23">
        <f t="shared" si="417"/>
        <v>1397.4418095443923</v>
      </c>
      <c r="L372" s="12">
        <f>L371*IF($B372="January",(1+IF(C372&gt;Personal!$L$18+1,Calculations!$B$22,Calculations!$B$21)),1)</f>
        <v>2866.569107693324</v>
      </c>
      <c r="M372" s="12">
        <f>IF(AND(Career!$F$15="Yes",$E372=62,$E371=61),L372,M371*IF($B372="January",(1+IF(C372&gt;Personal!$L$18+1,Calculations!$C$22,Calculations!$C$21)),1))</f>
        <v>2866.569107693324</v>
      </c>
      <c r="N372" s="12">
        <f>M372*(1-'Retiree Assumptions'!$F$10)</f>
        <v>2522.580814770125</v>
      </c>
      <c r="O372" s="12">
        <f>N372/(Calculations!$C$27^$AW372)/(Calculations!$D$27^($A372-1-$AW372+Calculations!$B$6/30))</f>
        <v>949.35032783048871</v>
      </c>
      <c r="P372" s="23">
        <f t="shared" si="418"/>
        <v>105.84993640146033</v>
      </c>
      <c r="Q372" s="12">
        <f>IF(OR(A372&lt;=360,$E372&lt;70),Q371*IF($B372="January",(1+IF(C372&gt;Personal!$L$18+1,Calculations!$B$22,Calculations!$B$21)),1),0)</f>
        <v>0</v>
      </c>
      <c r="R372" s="12">
        <f>IF(OR(A372&lt;=360,$E372&lt;70),IF(AND(Career!$F$15="Yes",$E372=62,$E371=61),Q372,R371*IF($B372="January",(1+IF(C372&gt;Personal!$L$18+1,Calculations!$C$22,Calculations!$C$21)),1)),0)</f>
        <v>0</v>
      </c>
      <c r="S372" s="12">
        <f>R372*(1-'Retiree Assumptions'!$F$8)</f>
        <v>0</v>
      </c>
      <c r="T372" s="12">
        <f>S372/(Calculations!$C$27^($A372-1+Calculations!$B$6/30))</f>
        <v>0</v>
      </c>
      <c r="U372" s="23">
        <f t="shared" si="419"/>
        <v>0</v>
      </c>
      <c r="W372">
        <f t="shared" si="459"/>
        <v>9</v>
      </c>
      <c r="X372">
        <f t="shared" si="434"/>
        <v>2055</v>
      </c>
      <c r="Y372">
        <f t="shared" si="435"/>
        <v>72</v>
      </c>
      <c r="Z372">
        <f t="shared" si="422"/>
        <v>70</v>
      </c>
      <c r="AA372" s="12">
        <f>S372*12*Subsidy!$I$15/Subsidy!$I$14</f>
        <v>0</v>
      </c>
      <c r="AB372" s="12">
        <f>SUM(S$5:S372)*Subsidy!$I$15/Subsidy!$I$14</f>
        <v>53212.488521578103</v>
      </c>
      <c r="AC372" s="12">
        <f>N372*Subsidy!$E$15/Subsidy!$E$14</f>
        <v>2018.0646518161</v>
      </c>
      <c r="AD372" s="12">
        <f t="shared" si="423"/>
        <v>24216.775821793199</v>
      </c>
      <c r="AE372" s="12">
        <f>$AP372*AC372/(Calculations!$D$27^(A372-1+Calculations!$B$6/30))</f>
        <v>646.94669596052324</v>
      </c>
      <c r="AF372" s="12">
        <f>IF(AE372=0,0,SUM(AE372:AE$903)*AC372/AE372)</f>
        <v>412666.60060191294</v>
      </c>
      <c r="AH372" s="164">
        <f>VLOOKUP(E372,Rates2,5)*VLOOKUP(E372,Mort_Imp_Retirees,C372-'Mort Imp Cume'!$C$4+2)</f>
        <v>1.1832789723180994E-3</v>
      </c>
      <c r="AI372" s="16">
        <f t="shared" si="424"/>
        <v>0.99881672102768193</v>
      </c>
      <c r="AJ372" s="164">
        <f>VLOOKUP(F372,Rates2,6)*VLOOKUP(F372,Mort_Imp_Survivors,C372-'Mort Imp Cume'!$C$4+2)</f>
        <v>3.109032352337889E-4</v>
      </c>
      <c r="AK372" s="16">
        <f t="shared" si="425"/>
        <v>0.99968909676476625</v>
      </c>
      <c r="AL372" s="164">
        <f>VLOOKUP(F372,Rates2,7)*VLOOKUP(F372,Mort_Imp_Survivors,C372-'Mort Imp Cume'!$C$4+2)</f>
        <v>5.5652762472534222E-4</v>
      </c>
      <c r="AM372" s="16">
        <f t="shared" si="426"/>
        <v>0.99944347237527464</v>
      </c>
      <c r="AN372" s="108">
        <f>PRODUCT(AI$4:AI371)</f>
        <v>0.88190499634169162</v>
      </c>
      <c r="AO372" s="16">
        <f>PRODUCT(AK$4:AK371)</f>
        <v>0.95532907392000499</v>
      </c>
      <c r="AP372" s="16">
        <f>PRODUCT(AM$4:AM371)</f>
        <v>0.92614182818385604</v>
      </c>
      <c r="AQ372" s="16">
        <f t="shared" si="427"/>
        <v>0.84250948344053367</v>
      </c>
      <c r="AR372" s="16">
        <f t="shared" si="428"/>
        <v>3.9395512901157975E-2</v>
      </c>
      <c r="AS372" s="16">
        <f t="shared" si="429"/>
        <v>9.9661380891282857E-4</v>
      </c>
      <c r="AT372" s="16">
        <f t="shared" si="430"/>
        <v>0.11149723479145453</v>
      </c>
      <c r="AU372" s="16">
        <f t="shared" si="431"/>
        <v>6.5977688668538287E-3</v>
      </c>
      <c r="AV372" s="16">
        <f t="shared" si="432"/>
        <v>1.0435396377533939E-3</v>
      </c>
      <c r="AW372" s="30">
        <f>(SUMPRODUCT(AV$5:AV371,A$5:A371)+SUM(AV$5:AV371)*(Calculations!$B$6/30-0.5)+AV$4*Calculations!$B$6/30/2)/SUM(AV$4:AV371)</f>
        <v>259.25807881472213</v>
      </c>
      <c r="AX372" s="16"/>
      <c r="AY372" s="12"/>
      <c r="AZ372" s="12"/>
    </row>
    <row r="373" spans="1:52" x14ac:dyDescent="0.25">
      <c r="A373">
        <f t="shared" si="420"/>
        <v>369</v>
      </c>
      <c r="B373" t="str">
        <f t="shared" si="444"/>
        <v>October</v>
      </c>
      <c r="C373">
        <f t="shared" si="415"/>
        <v>2055</v>
      </c>
      <c r="D373">
        <f t="shared" si="446"/>
        <v>205510</v>
      </c>
      <c r="E373">
        <f t="shared" ref="E373:F373" si="484">E361+1</f>
        <v>72</v>
      </c>
      <c r="F373">
        <f t="shared" si="484"/>
        <v>70</v>
      </c>
      <c r="G373" s="12">
        <f>G372*IF($B373="January",1+IF(C373&gt;Personal!$L$18+1,Calculations!$B$22,Calculations!$B$21),1)</f>
        <v>5211.9438321696825</v>
      </c>
      <c r="H373" s="12">
        <f>IF(AND(Career!$F$15="Yes",$E373=62,$E372=61),G373,H372*IF($B373="January",(1+IF(C373&gt;Personal!$L$18+1,Calculations!$C$22,Calculations!$C$21)),1))</f>
        <v>5211.9438321696825</v>
      </c>
      <c r="I373" s="12">
        <f>H373*(1-'Retiree Assumptions'!$F$8)</f>
        <v>4065.3161890923525</v>
      </c>
      <c r="J373" s="12">
        <f>I373/(Calculations!$C$27^($A373-1+Calculations!$B$6/30))</f>
        <v>1580.5200911726733</v>
      </c>
      <c r="K373" s="23">
        <f t="shared" si="417"/>
        <v>1392.2192298602024</v>
      </c>
      <c r="L373" s="12">
        <f>L372*IF($B373="January",(1+IF(C373&gt;Personal!$L$18+1,Calculations!$B$22,Calculations!$B$21)),1)</f>
        <v>2866.569107693324</v>
      </c>
      <c r="M373" s="12">
        <f>IF(AND(Career!$F$15="Yes",$E373=62,$E372=61),L373,M372*IF($B373="January",(1+IF(C373&gt;Personal!$L$18+1,Calculations!$C$22,Calculations!$C$21)),1))</f>
        <v>2866.569107693324</v>
      </c>
      <c r="N373" s="12">
        <f>M373*(1-'Retiree Assumptions'!$F$10)</f>
        <v>2522.580814770125</v>
      </c>
      <c r="O373" s="12">
        <f>N373/(Calculations!$C$27^$AW373)/(Calculations!$D$27^($A373-1-$AW373+Calculations!$B$6/30))</f>
        <v>946.90966806990491</v>
      </c>
      <c r="P373" s="23">
        <f t="shared" si="418"/>
        <v>106.46275587048679</v>
      </c>
      <c r="Q373" s="12">
        <f>IF(OR(A373&lt;=360,$E373&lt;70),Q372*IF($B373="January",(1+IF(C373&gt;Personal!$L$18+1,Calculations!$B$22,Calculations!$B$21)),1),0)</f>
        <v>0</v>
      </c>
      <c r="R373" s="12">
        <f>IF(OR(A373&lt;=360,$E373&lt;70),IF(AND(Career!$F$15="Yes",$E373=62,$E372=61),Q373,R372*IF($B373="January",(1+IF(C373&gt;Personal!$L$18+1,Calculations!$C$22,Calculations!$C$21)),1)),0)</f>
        <v>0</v>
      </c>
      <c r="S373" s="12">
        <f>R373*(1-'Retiree Assumptions'!$F$8)</f>
        <v>0</v>
      </c>
      <c r="T373" s="12">
        <f>S373/(Calculations!$C$27^($A373-1+Calculations!$B$6/30))</f>
        <v>0</v>
      </c>
      <c r="U373" s="23">
        <f t="shared" si="419"/>
        <v>0</v>
      </c>
      <c r="W373">
        <f t="shared" si="459"/>
        <v>9</v>
      </c>
      <c r="X373">
        <f t="shared" si="434"/>
        <v>2055</v>
      </c>
      <c r="Y373">
        <f t="shared" si="435"/>
        <v>72</v>
      </c>
      <c r="Z373">
        <f t="shared" si="422"/>
        <v>70</v>
      </c>
      <c r="AA373" s="12">
        <f>S373*12*Subsidy!$I$15/Subsidy!$I$14</f>
        <v>0</v>
      </c>
      <c r="AB373" s="12">
        <f>SUM(S$5:S373)*Subsidy!$I$15/Subsidy!$I$14</f>
        <v>53212.488521578103</v>
      </c>
      <c r="AC373" s="12">
        <f>N373*Subsidy!$E$15/Subsidy!$E$14</f>
        <v>2018.0646518161</v>
      </c>
      <c r="AD373" s="12">
        <f t="shared" si="423"/>
        <v>24216.775821793199</v>
      </c>
      <c r="AE373" s="12">
        <f>$AP373*AC373/(Calculations!$D$27^(A373-1+Calculations!$B$6/30))</f>
        <v>644.72530028005951</v>
      </c>
      <c r="AF373" s="12">
        <f>IF(AE373=0,0,SUM(AE373:AE$903)*AC373/AE373)</f>
        <v>412063.42207842489</v>
      </c>
      <c r="AH373" s="164">
        <f>VLOOKUP(E373,Rates2,5)*VLOOKUP(E373,Mort_Imp_Retirees,C373-'Mort Imp Cume'!$C$4+2)</f>
        <v>1.1832789723180994E-3</v>
      </c>
      <c r="AI373" s="16">
        <f t="shared" si="424"/>
        <v>0.99881672102768193</v>
      </c>
      <c r="AJ373" s="164">
        <f>VLOOKUP(F373,Rates2,6)*VLOOKUP(F373,Mort_Imp_Survivors,C373-'Mort Imp Cume'!$C$4+2)</f>
        <v>3.109032352337889E-4</v>
      </c>
      <c r="AK373" s="16">
        <f t="shared" si="425"/>
        <v>0.99968909676476625</v>
      </c>
      <c r="AL373" s="164">
        <f>VLOOKUP(F373,Rates2,7)*VLOOKUP(F373,Mort_Imp_Survivors,C373-'Mort Imp Cume'!$C$4+2)</f>
        <v>5.5652762472534222E-4</v>
      </c>
      <c r="AM373" s="16">
        <f t="shared" si="426"/>
        <v>0.99944347237527464</v>
      </c>
      <c r="AN373" s="108">
        <f>PRODUCT(AI$4:AI372)</f>
        <v>0.88086145670393823</v>
      </c>
      <c r="AO373" s="16">
        <f>PRODUCT(AK$4:AK372)</f>
        <v>0.95503205902021038</v>
      </c>
      <c r="AP373" s="16">
        <f>PRODUCT(AM$4:AM372)</f>
        <v>0.92562640467205803</v>
      </c>
      <c r="AQ373" s="16">
        <f t="shared" si="427"/>
        <v>0.84125093070750401</v>
      </c>
      <c r="AR373" s="16">
        <f t="shared" si="428"/>
        <v>3.9610525996434207E-2</v>
      </c>
      <c r="AS373" s="16">
        <f t="shared" si="429"/>
        <v>9.9512505293128124E-4</v>
      </c>
      <c r="AT373" s="16">
        <f t="shared" si="430"/>
        <v>0.11243179730912543</v>
      </c>
      <c r="AU373" s="16">
        <f t="shared" si="431"/>
        <v>6.7067459869363522E-3</v>
      </c>
      <c r="AV373" s="16">
        <f t="shared" si="432"/>
        <v>1.0423048392432599E-3</v>
      </c>
      <c r="AW373" s="30">
        <f>(SUMPRODUCT(AV$5:AV372,A$5:A372)+SUM(AV$5:AV372)*(Calculations!$B$6/30-0.5)+AV$4*Calculations!$B$6/30/2)/SUM(AV$4:AV372)</f>
        <v>260.21493351268401</v>
      </c>
      <c r="AX373" s="16"/>
      <c r="AY373" s="12"/>
      <c r="AZ373" s="12"/>
    </row>
    <row r="374" spans="1:52" x14ac:dyDescent="0.25">
      <c r="A374">
        <f t="shared" si="420"/>
        <v>370</v>
      </c>
      <c r="B374" t="str">
        <f t="shared" si="444"/>
        <v>November</v>
      </c>
      <c r="C374">
        <f t="shared" si="415"/>
        <v>2055</v>
      </c>
      <c r="D374">
        <f t="shared" si="446"/>
        <v>205511</v>
      </c>
      <c r="E374">
        <f t="shared" ref="E374:F374" si="485">E362+1</f>
        <v>72</v>
      </c>
      <c r="F374">
        <f t="shared" si="485"/>
        <v>70</v>
      </c>
      <c r="G374" s="12">
        <f>G373*IF($B374="January",1+IF(C374&gt;Personal!$L$18+1,Calculations!$B$22,Calculations!$B$21),1)</f>
        <v>5211.9438321696825</v>
      </c>
      <c r="H374" s="12">
        <f>IF(AND(Career!$F$15="Yes",$E374=62,$E373=61),G374,H373*IF($B374="January",(1+IF(C374&gt;Personal!$L$18+1,Calculations!$C$22,Calculations!$C$21)),1))</f>
        <v>5211.9438321696825</v>
      </c>
      <c r="I374" s="12">
        <f>H374*(1-'Retiree Assumptions'!$F$8)</f>
        <v>4065.3161890923525</v>
      </c>
      <c r="J374" s="12">
        <f>I374/(Calculations!$C$27^($A374-1+Calculations!$B$6/30))</f>
        <v>1576.4787175704976</v>
      </c>
      <c r="K374" s="23">
        <f t="shared" si="417"/>
        <v>1387.0161682256171</v>
      </c>
      <c r="L374" s="12">
        <f>L373*IF($B374="January",(1+IF(C374&gt;Personal!$L$18+1,Calculations!$B$22,Calculations!$B$21)),1)</f>
        <v>2866.569107693324</v>
      </c>
      <c r="M374" s="12">
        <f>IF(AND(Career!$F$15="Yes",$E374=62,$E373=61),L374,M373*IF($B374="January",(1+IF(C374&gt;Personal!$L$18+1,Calculations!$C$22,Calculations!$C$21)),1))</f>
        <v>2866.569107693324</v>
      </c>
      <c r="N374" s="12">
        <f>M374*(1-'Retiree Assumptions'!$F$10)</f>
        <v>2522.580814770125</v>
      </c>
      <c r="O374" s="12">
        <f>N374/(Calculations!$C$27^$AW374)/(Calculations!$D$27^($A374-1-$AW374+Calculations!$B$6/30))</f>
        <v>944.47252628998001</v>
      </c>
      <c r="P374" s="23">
        <f t="shared" si="418"/>
        <v>107.06951494331867</v>
      </c>
      <c r="Q374" s="12">
        <f>IF(OR(A374&lt;=360,$E374&lt;70),Q373*IF($B374="January",(1+IF(C374&gt;Personal!$L$18+1,Calculations!$B$22,Calculations!$B$21)),1),0)</f>
        <v>0</v>
      </c>
      <c r="R374" s="12">
        <f>IF(OR(A374&lt;=360,$E374&lt;70),IF(AND(Career!$F$15="Yes",$E374=62,$E373=61),Q374,R373*IF($B374="January",(1+IF(C374&gt;Personal!$L$18+1,Calculations!$C$22,Calculations!$C$21)),1)),0)</f>
        <v>0</v>
      </c>
      <c r="S374" s="12">
        <f>R374*(1-'Retiree Assumptions'!$F$8)</f>
        <v>0</v>
      </c>
      <c r="T374" s="12">
        <f>S374/(Calculations!$C$27^($A374-1+Calculations!$B$6/30))</f>
        <v>0</v>
      </c>
      <c r="U374" s="23">
        <f t="shared" si="419"/>
        <v>0</v>
      </c>
      <c r="W374">
        <f t="shared" si="459"/>
        <v>9</v>
      </c>
      <c r="X374">
        <f t="shared" si="434"/>
        <v>2055</v>
      </c>
      <c r="Y374">
        <f t="shared" si="435"/>
        <v>72</v>
      </c>
      <c r="Z374">
        <f t="shared" si="422"/>
        <v>70</v>
      </c>
      <c r="AA374" s="12">
        <f>S374*12*Subsidy!$I$15/Subsidy!$I$14</f>
        <v>0</v>
      </c>
      <c r="AB374" s="12">
        <f>SUM(S$5:S374)*Subsidy!$I$15/Subsidy!$I$14</f>
        <v>53212.488521578103</v>
      </c>
      <c r="AC374" s="12">
        <f>N374*Subsidy!$E$15/Subsidy!$E$14</f>
        <v>2018.0646518161</v>
      </c>
      <c r="AD374" s="12">
        <f t="shared" si="423"/>
        <v>24216.775821793199</v>
      </c>
      <c r="AE374" s="12">
        <f>$AP374*AC374/(Calculations!$D$27^(A374-1+Calculations!$B$6/30))</f>
        <v>642.51153211945177</v>
      </c>
      <c r="AF374" s="12">
        <f>IF(AE374=0,0,SUM(AE374:AE$903)*AC374/AE374)</f>
        <v>411458.16530833166</v>
      </c>
      <c r="AH374" s="164">
        <f>VLOOKUP(E374,Rates2,5)*VLOOKUP(E374,Mort_Imp_Retirees,C374-'Mort Imp Cume'!$C$4+2)</f>
        <v>1.1832789723180994E-3</v>
      </c>
      <c r="AI374" s="16">
        <f t="shared" si="424"/>
        <v>0.99881672102768193</v>
      </c>
      <c r="AJ374" s="164">
        <f>VLOOKUP(F374,Rates2,6)*VLOOKUP(F374,Mort_Imp_Survivors,C374-'Mort Imp Cume'!$C$4+2)</f>
        <v>3.109032352337889E-4</v>
      </c>
      <c r="AK374" s="16">
        <f t="shared" si="425"/>
        <v>0.99968909676476625</v>
      </c>
      <c r="AL374" s="164">
        <f>VLOOKUP(F374,Rates2,7)*VLOOKUP(F374,Mort_Imp_Survivors,C374-'Mort Imp Cume'!$C$4+2)</f>
        <v>5.5652762472534222E-4</v>
      </c>
      <c r="AM374" s="16">
        <f t="shared" si="426"/>
        <v>0.99944347237527464</v>
      </c>
      <c r="AN374" s="108">
        <f>PRODUCT(AI$4:AI373)</f>
        <v>0.87981915186469495</v>
      </c>
      <c r="AO374" s="16">
        <f>PRODUCT(AK$4:AK373)</f>
        <v>0.9547351364633091</v>
      </c>
      <c r="AP374" s="16">
        <f>PRODUCT(AM$4:AM373)</f>
        <v>0.92511126800768284</v>
      </c>
      <c r="AQ374" s="16">
        <f t="shared" si="427"/>
        <v>0.83999425801857242</v>
      </c>
      <c r="AR374" s="16">
        <f t="shared" si="428"/>
        <v>3.9824893846122547E-2</v>
      </c>
      <c r="AS374" s="16">
        <f t="shared" si="429"/>
        <v>9.9363852087474181E-4</v>
      </c>
      <c r="AT374" s="16">
        <f t="shared" si="430"/>
        <v>0.11336435096095666</v>
      </c>
      <c r="AU374" s="16">
        <f t="shared" si="431"/>
        <v>6.8164971743483738E-3</v>
      </c>
      <c r="AV374" s="16">
        <f t="shared" si="432"/>
        <v>1.041071501844238E-3</v>
      </c>
      <c r="AW374" s="30">
        <f>(SUMPRODUCT(AV$5:AV373,A$5:A373)+SUM(AV$5:AV373)*(Calculations!$B$6/30-0.5)+AV$4*Calculations!$B$6/30/2)/SUM(AV$4:AV373)</f>
        <v>261.16274138244131</v>
      </c>
      <c r="AX374" s="16"/>
      <c r="AY374" s="12"/>
      <c r="AZ374" s="12"/>
    </row>
    <row r="375" spans="1:52" x14ac:dyDescent="0.25">
      <c r="A375">
        <f t="shared" si="420"/>
        <v>371</v>
      </c>
      <c r="B375" t="str">
        <f t="shared" si="444"/>
        <v>December</v>
      </c>
      <c r="C375">
        <f t="shared" si="415"/>
        <v>2055</v>
      </c>
      <c r="D375">
        <f t="shared" si="446"/>
        <v>205512</v>
      </c>
      <c r="E375">
        <f t="shared" ref="E375:F375" si="486">E363+1</f>
        <v>72</v>
      </c>
      <c r="F375">
        <f t="shared" si="486"/>
        <v>70</v>
      </c>
      <c r="G375" s="12">
        <f>G374*IF($B375="January",1+IF(C375&gt;Personal!$L$18+1,Calculations!$B$22,Calculations!$B$21),1)</f>
        <v>5211.9438321696825</v>
      </c>
      <c r="H375" s="12">
        <f>IF(AND(Career!$F$15="Yes",$E375=62,$E374=61),G375,H374*IF($B375="January",(1+IF(C375&gt;Personal!$L$18+1,Calculations!$C$22,Calculations!$C$21)),1))</f>
        <v>5211.9438321696825</v>
      </c>
      <c r="I375" s="12">
        <f>H375*(1-'Retiree Assumptions'!$F$8)</f>
        <v>4065.3161890923525</v>
      </c>
      <c r="J375" s="12">
        <f>I375/(Calculations!$C$27^($A375-1+Calculations!$B$6/30))</f>
        <v>1572.4476777190177</v>
      </c>
      <c r="K375" s="23">
        <f t="shared" si="417"/>
        <v>1381.832551696941</v>
      </c>
      <c r="L375" s="12">
        <f>L374*IF($B375="January",(1+IF(C375&gt;Personal!$L$18+1,Calculations!$B$22,Calculations!$B$21)),1)</f>
        <v>2866.569107693324</v>
      </c>
      <c r="M375" s="12">
        <f>IF(AND(Career!$F$15="Yes",$E375=62,$E374=61),L375,M374*IF($B375="January",(1+IF(C375&gt;Personal!$L$18+1,Calculations!$C$22,Calculations!$C$21)),1))</f>
        <v>2866.569107693324</v>
      </c>
      <c r="N375" s="12">
        <f>M375*(1-'Retiree Assumptions'!$F$10)</f>
        <v>2522.580814770125</v>
      </c>
      <c r="O375" s="12">
        <f>N375/(Calculations!$C$27^$AW375)/(Calculations!$D$27^($A375-1-$AW375+Calculations!$B$6/30))</f>
        <v>942.03898157696665</v>
      </c>
      <c r="P375" s="23">
        <f t="shared" si="418"/>
        <v>107.67025033711427</v>
      </c>
      <c r="Q375" s="12">
        <f>IF(OR(A375&lt;=360,$E375&lt;70),Q374*IF($B375="January",(1+IF(C375&gt;Personal!$L$18+1,Calculations!$B$22,Calculations!$B$21)),1),0)</f>
        <v>0</v>
      </c>
      <c r="R375" s="12">
        <f>IF(OR(A375&lt;=360,$E375&lt;70),IF(AND(Career!$F$15="Yes",$E375=62,$E374=61),Q375,R374*IF($B375="January",(1+IF(C375&gt;Personal!$L$18+1,Calculations!$C$22,Calculations!$C$21)),1)),0)</f>
        <v>0</v>
      </c>
      <c r="S375" s="12">
        <f>R375*(1-'Retiree Assumptions'!$F$8)</f>
        <v>0</v>
      </c>
      <c r="T375" s="12">
        <f>S375/(Calculations!$C$27^($A375-1+Calculations!$B$6/30))</f>
        <v>0</v>
      </c>
      <c r="U375" s="23">
        <f t="shared" si="419"/>
        <v>0</v>
      </c>
      <c r="W375">
        <f t="shared" si="459"/>
        <v>9</v>
      </c>
      <c r="X375">
        <f t="shared" si="434"/>
        <v>2055</v>
      </c>
      <c r="Y375">
        <f t="shared" si="435"/>
        <v>72</v>
      </c>
      <c r="Z375">
        <f t="shared" si="422"/>
        <v>70</v>
      </c>
      <c r="AA375" s="12">
        <f>S375*12*Subsidy!$I$15/Subsidy!$I$14</f>
        <v>0</v>
      </c>
      <c r="AB375" s="12">
        <f>SUM(S$5:S375)*Subsidy!$I$15/Subsidy!$I$14</f>
        <v>53212.488521578103</v>
      </c>
      <c r="AC375" s="12">
        <f>N375*Subsidy!$E$15/Subsidy!$E$14</f>
        <v>2018.0646518161</v>
      </c>
      <c r="AD375" s="12">
        <f t="shared" si="423"/>
        <v>24216.775821793199</v>
      </c>
      <c r="AE375" s="12">
        <f>$AP375*AC375/(Calculations!$D$27^(A375-1+Calculations!$B$6/30))</f>
        <v>640.30536528838218</v>
      </c>
      <c r="AF375" s="12">
        <f>IF(AE375=0,0,SUM(AE375:AE$903)*AC375/AE375)</f>
        <v>410850.82313105138</v>
      </c>
      <c r="AH375" s="164">
        <f>VLOOKUP(E375,Rates2,5)*VLOOKUP(E375,Mort_Imp_Retirees,C375-'Mort Imp Cume'!$C$4+2)</f>
        <v>1.1832789723180994E-3</v>
      </c>
      <c r="AI375" s="16">
        <f t="shared" si="424"/>
        <v>0.99881672102768193</v>
      </c>
      <c r="AJ375" s="164">
        <f>VLOOKUP(F375,Rates2,6)*VLOOKUP(F375,Mort_Imp_Survivors,C375-'Mort Imp Cume'!$C$4+2)</f>
        <v>3.109032352337889E-4</v>
      </c>
      <c r="AK375" s="16">
        <f t="shared" si="425"/>
        <v>0.99968909676476625</v>
      </c>
      <c r="AL375" s="164">
        <f>VLOOKUP(F375,Rates2,7)*VLOOKUP(F375,Mort_Imp_Survivors,C375-'Mort Imp Cume'!$C$4+2)</f>
        <v>5.5652762472534222E-4</v>
      </c>
      <c r="AM375" s="16">
        <f t="shared" si="426"/>
        <v>0.99944347237527464</v>
      </c>
      <c r="AN375" s="108">
        <f>PRODUCT(AI$4:AI374)</f>
        <v>0.87877808036285077</v>
      </c>
      <c r="AO375" s="16">
        <f>PRODUCT(AK$4:AK374)</f>
        <v>0.95443830622059134</v>
      </c>
      <c r="AP375" s="16">
        <f>PRODUCT(AM$4:AM374)</f>
        <v>0.92459641803109183</v>
      </c>
      <c r="AQ375" s="16">
        <f t="shared" si="427"/>
        <v>0.83873946256530196</v>
      </c>
      <c r="AR375" s="16">
        <f t="shared" si="428"/>
        <v>4.0038617797548783E-2</v>
      </c>
      <c r="AS375" s="16">
        <f t="shared" si="429"/>
        <v>9.9215420942107887E-4</v>
      </c>
      <c r="AT375" s="16">
        <f t="shared" si="430"/>
        <v>0.11429489908886258</v>
      </c>
      <c r="AU375" s="16">
        <f t="shared" si="431"/>
        <v>6.9270205482866859E-3</v>
      </c>
      <c r="AV375" s="16">
        <f t="shared" si="432"/>
        <v>1.0398396238274262E-3</v>
      </c>
      <c r="AW375" s="30">
        <f>(SUMPRODUCT(AV$5:AV374,A$5:A374)+SUM(AV$5:AV374)*(Calculations!$B$6/30-0.5)+AV$4*Calculations!$B$6/30/2)/SUM(AV$4:AV374)</f>
        <v>262.10174568444569</v>
      </c>
      <c r="AX375" s="16"/>
      <c r="AY375" s="12"/>
      <c r="AZ375" s="12"/>
    </row>
    <row r="376" spans="1:52" x14ac:dyDescent="0.25">
      <c r="A376">
        <f t="shared" si="420"/>
        <v>372</v>
      </c>
      <c r="B376" t="str">
        <f t="shared" si="444"/>
        <v>January</v>
      </c>
      <c r="C376">
        <f t="shared" si="415"/>
        <v>2056</v>
      </c>
      <c r="D376">
        <f t="shared" si="446"/>
        <v>205601</v>
      </c>
      <c r="E376">
        <f t="shared" ref="E376:F376" si="487">E364+1</f>
        <v>73</v>
      </c>
      <c r="F376">
        <f t="shared" si="487"/>
        <v>71</v>
      </c>
      <c r="G376" s="12">
        <f>G375*IF($B376="January",1+IF(C376&gt;Personal!$L$18+1,Calculations!$B$22,Calculations!$B$21),1)</f>
        <v>5342.2424279739244</v>
      </c>
      <c r="H376" s="12">
        <f>IF(AND(Career!$F$15="Yes",$E376=62,$E375=61),G376,H375*IF($B376="January",(1+IF(C376&gt;Personal!$L$18+1,Calculations!$C$22,Calculations!$C$21)),1))</f>
        <v>5342.2424279739244</v>
      </c>
      <c r="I376" s="12">
        <f>H376*(1-'Retiree Assumptions'!$F$8)</f>
        <v>4166.9490938196614</v>
      </c>
      <c r="J376" s="12">
        <f>I376/(Calculations!$C$27^($A376-1+Calculations!$B$6/30))</f>
        <v>1607.6376188248132</v>
      </c>
      <c r="K376" s="23">
        <f t="shared" si="417"/>
        <v>1411.0850152931641</v>
      </c>
      <c r="L376" s="12">
        <f>L375*IF($B376="January",(1+IF(C376&gt;Personal!$L$18+1,Calculations!$B$22,Calculations!$B$21)),1)</f>
        <v>2938.233335385657</v>
      </c>
      <c r="M376" s="12">
        <f>IF(AND(Career!$F$15="Yes",$E376=62,$E375=61),L376,M375*IF($B376="January",(1+IF(C376&gt;Personal!$L$18+1,Calculations!$C$22,Calculations!$C$21)),1))</f>
        <v>2938.233335385657</v>
      </c>
      <c r="N376" s="12">
        <f>M376*(1-'Retiree Assumptions'!$F$10)</f>
        <v>2585.6453351393784</v>
      </c>
      <c r="O376" s="12">
        <f>N376/(Calculations!$C$27^$AW376)/(Calculations!$D$27^($A376-1-$AW376+Calculations!$B$6/30))</f>
        <v>963.09933727054977</v>
      </c>
      <c r="P376" s="23">
        <f t="shared" si="418"/>
        <v>110.97162354601379</v>
      </c>
      <c r="Q376" s="12">
        <f>IF(OR(A376&lt;=360,$E376&lt;70),Q375*IF($B376="January",(1+IF(C376&gt;Personal!$L$18+1,Calculations!$B$22,Calculations!$B$21)),1),0)</f>
        <v>0</v>
      </c>
      <c r="R376" s="12">
        <f>IF(OR(A376&lt;=360,$E376&lt;70),IF(AND(Career!$F$15="Yes",$E376=62,$E375=61),Q376,R375*IF($B376="January",(1+IF(C376&gt;Personal!$L$18+1,Calculations!$C$22,Calculations!$C$21)),1)),0)</f>
        <v>0</v>
      </c>
      <c r="S376" s="12">
        <f>R376*(1-'Retiree Assumptions'!$F$8)</f>
        <v>0</v>
      </c>
      <c r="T376" s="12">
        <f>S376/(Calculations!$C$27^($A376-1+Calculations!$B$6/30))</f>
        <v>0</v>
      </c>
      <c r="U376" s="23">
        <f t="shared" si="419"/>
        <v>0</v>
      </c>
      <c r="W376">
        <f t="shared" si="459"/>
        <v>9</v>
      </c>
      <c r="X376">
        <f t="shared" si="434"/>
        <v>2056</v>
      </c>
      <c r="Y376">
        <f t="shared" si="435"/>
        <v>73</v>
      </c>
      <c r="Z376">
        <f t="shared" si="422"/>
        <v>71</v>
      </c>
      <c r="AA376" s="12">
        <f>S376*12*Subsidy!$I$15/Subsidy!$I$14</f>
        <v>0</v>
      </c>
      <c r="AB376" s="12">
        <f>SUM(S$5:S376)*Subsidy!$I$15/Subsidy!$I$14</f>
        <v>53212.488521578103</v>
      </c>
      <c r="AC376" s="12">
        <f>N376*Subsidy!$E$15/Subsidy!$E$14</f>
        <v>2068.5162681115025</v>
      </c>
      <c r="AD376" s="12">
        <f t="shared" si="423"/>
        <v>24822.19521733803</v>
      </c>
      <c r="AE376" s="12">
        <f>$AP376*AC376/(Calculations!$D$27^(A376-1+Calculations!$B$6/30))</f>
        <v>654.05944302862247</v>
      </c>
      <c r="AF376" s="12">
        <f>IF(AE376=0,0,SUM(AE376:AE$903)*AC376/AE376)</f>
        <v>410241.38836133142</v>
      </c>
      <c r="AH376" s="164">
        <f>VLOOKUP(E376,Rates2,5)*VLOOKUP(E376,Mort_Imp_Retirees,C376-'Mort Imp Cume'!$C$4+2)</f>
        <v>1.3627064758141166E-3</v>
      </c>
      <c r="AI376" s="16">
        <f t="shared" si="424"/>
        <v>0.99863729352418584</v>
      </c>
      <c r="AJ376" s="164">
        <f>VLOOKUP(F376,Rates2,6)*VLOOKUP(F376,Mort_Imp_Survivors,C376-'Mort Imp Cume'!$C$4+2)</f>
        <v>3.4431212977482114E-4</v>
      </c>
      <c r="AK376" s="16">
        <f t="shared" si="425"/>
        <v>0.99965568787022518</v>
      </c>
      <c r="AL376" s="164">
        <f>VLOOKUP(F376,Rates2,7)*VLOOKUP(F376,Mort_Imp_Survivors,C376-'Mort Imp Cume'!$C$4+2)</f>
        <v>6.0174536409091128E-4</v>
      </c>
      <c r="AM376" s="16">
        <f t="shared" si="426"/>
        <v>0.99939825463590903</v>
      </c>
      <c r="AN376" s="108">
        <f>PRODUCT(AI$4:AI375)</f>
        <v>0.8777382407390234</v>
      </c>
      <c r="AO376" s="16">
        <f>PRODUCT(AK$4:AK375)</f>
        <v>0.95414156826335639</v>
      </c>
      <c r="AP376" s="16">
        <f>PRODUCT(AM$4:AM375)</f>
        <v>0.9240818545827354</v>
      </c>
      <c r="AQ376" s="16">
        <f t="shared" si="427"/>
        <v>0.83748654154345126</v>
      </c>
      <c r="AR376" s="16">
        <f t="shared" si="428"/>
        <v>4.0251699195572165E-2</v>
      </c>
      <c r="AS376" s="16">
        <f t="shared" si="429"/>
        <v>1.1408553879240964E-3</v>
      </c>
      <c r="AT376" s="16">
        <f t="shared" si="430"/>
        <v>0.1152234450295755</v>
      </c>
      <c r="AU376" s="16">
        <f t="shared" si="431"/>
        <v>7.0383142314010688E-3</v>
      </c>
      <c r="AV376" s="16">
        <f t="shared" si="432"/>
        <v>1.1960995847247573E-3</v>
      </c>
      <c r="AW376" s="30">
        <f>(SUMPRODUCT(AV$5:AV375,A$5:A375)+SUM(AV$5:AV375)*(Calculations!$B$6/30-0.5)+AV$4*Calculations!$B$6/30/2)/SUM(AV$4:AV375)</f>
        <v>263.03218084505914</v>
      </c>
      <c r="AX376" s="16"/>
      <c r="AY376" s="12"/>
      <c r="AZ376" s="12"/>
    </row>
    <row r="377" spans="1:52" x14ac:dyDescent="0.25">
      <c r="A377">
        <f t="shared" si="420"/>
        <v>373</v>
      </c>
      <c r="B377" t="str">
        <f t="shared" si="444"/>
        <v>February</v>
      </c>
      <c r="C377">
        <f t="shared" si="415"/>
        <v>2056</v>
      </c>
      <c r="D377">
        <f t="shared" si="446"/>
        <v>205602</v>
      </c>
      <c r="E377">
        <f t="shared" ref="E377:F377" si="488">E365+1</f>
        <v>73</v>
      </c>
      <c r="F377">
        <f t="shared" si="488"/>
        <v>71</v>
      </c>
      <c r="G377" s="12">
        <f>G376*IF($B377="January",1+IF(C377&gt;Personal!$L$18+1,Calculations!$B$22,Calculations!$B$21),1)</f>
        <v>5342.2424279739244</v>
      </c>
      <c r="H377" s="12">
        <f>IF(AND(Career!$F$15="Yes",$E377=62,$E376=61),G377,H376*IF($B377="January",(1+IF(C377&gt;Personal!$L$18+1,Calculations!$C$22,Calculations!$C$21)),1))</f>
        <v>5342.2424279739244</v>
      </c>
      <c r="I377" s="12">
        <f>H377*(1-'Retiree Assumptions'!$F$8)</f>
        <v>4166.9490938196614</v>
      </c>
      <c r="J377" s="12">
        <f>I377/(Calculations!$C$27^($A377-1+Calculations!$B$6/30))</f>
        <v>1603.5269059835964</v>
      </c>
      <c r="K377" s="23">
        <f t="shared" si="417"/>
        <v>1405.5589075693892</v>
      </c>
      <c r="L377" s="12">
        <f>L376*IF($B377="January",(1+IF(C377&gt;Personal!$L$18+1,Calculations!$B$22,Calculations!$B$21)),1)</f>
        <v>2938.233335385657</v>
      </c>
      <c r="M377" s="12">
        <f>IF(AND(Career!$F$15="Yes",$E377=62,$E376=61),L377,M376*IF($B377="January",(1+IF(C377&gt;Personal!$L$18+1,Calculations!$C$22,Calculations!$C$21)),1))</f>
        <v>2938.233335385657</v>
      </c>
      <c r="N377" s="12">
        <f>M377*(1-'Retiree Assumptions'!$F$10)</f>
        <v>2585.6453351393784</v>
      </c>
      <c r="O377" s="12">
        <f>N377/(Calculations!$C$27^$AW377)/(Calculations!$D$27^($A377-1-$AW377+Calculations!$B$6/30))</f>
        <v>960.65547117642404</v>
      </c>
      <c r="P377" s="23">
        <f t="shared" si="418"/>
        <v>111.71939463155415</v>
      </c>
      <c r="Q377" s="12">
        <f>IF(OR(A377&lt;=360,$E377&lt;70),Q376*IF($B377="January",(1+IF(C377&gt;Personal!$L$18+1,Calculations!$B$22,Calculations!$B$21)),1),0)</f>
        <v>0</v>
      </c>
      <c r="R377" s="12">
        <f>IF(OR(A377&lt;=360,$E377&lt;70),IF(AND(Career!$F$15="Yes",$E377=62,$E376=61),Q377,R376*IF($B377="January",(1+IF(C377&gt;Personal!$L$18+1,Calculations!$C$22,Calculations!$C$21)),1)),0)</f>
        <v>0</v>
      </c>
      <c r="S377" s="12">
        <f>R377*(1-'Retiree Assumptions'!$F$8)</f>
        <v>0</v>
      </c>
      <c r="T377" s="12">
        <f>S377/(Calculations!$C$27^($A377-1+Calculations!$B$6/30))</f>
        <v>0</v>
      </c>
      <c r="U377" s="23">
        <f t="shared" si="419"/>
        <v>0</v>
      </c>
      <c r="W377">
        <f t="shared" si="459"/>
        <v>9</v>
      </c>
      <c r="X377">
        <f t="shared" si="434"/>
        <v>2056</v>
      </c>
      <c r="Y377">
        <f t="shared" si="435"/>
        <v>73</v>
      </c>
      <c r="Z377">
        <f t="shared" si="422"/>
        <v>71</v>
      </c>
      <c r="AA377" s="12">
        <f>S377*12*Subsidy!$I$15/Subsidy!$I$14</f>
        <v>0</v>
      </c>
      <c r="AB377" s="12">
        <f>SUM(S$5:S377)*Subsidy!$I$15/Subsidy!$I$14</f>
        <v>53212.488521578103</v>
      </c>
      <c r="AC377" s="12">
        <f>N377*Subsidy!$E$15/Subsidy!$E$14</f>
        <v>2068.5162681115025</v>
      </c>
      <c r="AD377" s="12">
        <f t="shared" si="423"/>
        <v>24822.19521733803</v>
      </c>
      <c r="AE377" s="12">
        <f>$AP377*AC377/(Calculations!$D$27^(A377-1+Calculations!$B$6/30))</f>
        <v>651.78413463492882</v>
      </c>
      <c r="AF377" s="12">
        <f>IF(AE377=0,0,SUM(AE377:AE$903)*AC377/AE377)</f>
        <v>409597.75974021963</v>
      </c>
      <c r="AH377" s="164">
        <f>VLOOKUP(E377,Rates2,5)*VLOOKUP(E377,Mort_Imp_Retirees,C377-'Mort Imp Cume'!$C$4+2)</f>
        <v>1.3627064758141166E-3</v>
      </c>
      <c r="AI377" s="16">
        <f t="shared" si="424"/>
        <v>0.99863729352418584</v>
      </c>
      <c r="AJ377" s="164">
        <f>VLOOKUP(F377,Rates2,6)*VLOOKUP(F377,Mort_Imp_Survivors,C377-'Mort Imp Cume'!$C$4+2)</f>
        <v>3.4431212977482114E-4</v>
      </c>
      <c r="AK377" s="16">
        <f t="shared" si="425"/>
        <v>0.99965568787022518</v>
      </c>
      <c r="AL377" s="164">
        <f>VLOOKUP(F377,Rates2,7)*VLOOKUP(F377,Mort_Imp_Survivors,C377-'Mort Imp Cume'!$C$4+2)</f>
        <v>6.0174536409091128E-4</v>
      </c>
      <c r="AM377" s="16">
        <f t="shared" si="426"/>
        <v>0.99939825463590903</v>
      </c>
      <c r="AN377" s="108">
        <f>PRODUCT(AI$4:AI376)</f>
        <v>0.87654214115429863</v>
      </c>
      <c r="AO377" s="16">
        <f>PRODUCT(AK$4:AK376)</f>
        <v>0.95381304574788095</v>
      </c>
      <c r="AP377" s="16">
        <f>PRODUCT(AM$4:AM376)</f>
        <v>0.92352579261069967</v>
      </c>
      <c r="AQ377" s="16">
        <f t="shared" si="427"/>
        <v>0.8360573293807505</v>
      </c>
      <c r="AR377" s="16">
        <f t="shared" si="428"/>
        <v>4.0484811773548068E-2</v>
      </c>
      <c r="AS377" s="16">
        <f t="shared" si="429"/>
        <v>1.138908461835829E-3</v>
      </c>
      <c r="AT377" s="16">
        <f t="shared" si="430"/>
        <v>0.11629496524361846</v>
      </c>
      <c r="AU377" s="16">
        <f t="shared" si="431"/>
        <v>7.1628936020829703E-3</v>
      </c>
      <c r="AV377" s="16">
        <f t="shared" si="432"/>
        <v>1.1944696520749343E-3</v>
      </c>
      <c r="AW377" s="30">
        <f>(SUMPRODUCT(AV$5:AV376,A$5:A376)+SUM(AV$5:AV376)*(Calculations!$B$6/30-0.5)+AV$4*Calculations!$B$6/30/2)/SUM(AV$4:AV376)</f>
        <v>264.09274040972474</v>
      </c>
      <c r="AX377" s="16"/>
      <c r="AY377" s="12"/>
      <c r="AZ377" s="12"/>
    </row>
    <row r="378" spans="1:52" x14ac:dyDescent="0.25">
      <c r="A378">
        <f t="shared" si="420"/>
        <v>374</v>
      </c>
      <c r="B378" t="str">
        <f t="shared" si="444"/>
        <v>March</v>
      </c>
      <c r="C378">
        <f t="shared" si="415"/>
        <v>2056</v>
      </c>
      <c r="D378">
        <f t="shared" si="446"/>
        <v>205603</v>
      </c>
      <c r="E378">
        <f t="shared" ref="E378:F378" si="489">E366+1</f>
        <v>73</v>
      </c>
      <c r="F378">
        <f t="shared" si="489"/>
        <v>71</v>
      </c>
      <c r="G378" s="12">
        <f>G377*IF($B378="January",1+IF(C378&gt;Personal!$L$18+1,Calculations!$B$22,Calculations!$B$21),1)</f>
        <v>5342.2424279739244</v>
      </c>
      <c r="H378" s="12">
        <f>IF(AND(Career!$F$15="Yes",$E378=62,$E377=61),G378,H377*IF($B378="January",(1+IF(C378&gt;Personal!$L$18+1,Calculations!$C$22,Calculations!$C$21)),1))</f>
        <v>5342.2424279739244</v>
      </c>
      <c r="I378" s="12">
        <f>H378*(1-'Retiree Assumptions'!$F$8)</f>
        <v>4166.9490938196614</v>
      </c>
      <c r="J378" s="12">
        <f>I378/(Calculations!$C$27^($A378-1+Calculations!$B$6/30))</f>
        <v>1599.4267041927969</v>
      </c>
      <c r="K378" s="23">
        <f t="shared" si="417"/>
        <v>1400.0544412536408</v>
      </c>
      <c r="L378" s="12">
        <f>L377*IF($B378="January",(1+IF(C378&gt;Personal!$L$18+1,Calculations!$B$22,Calculations!$B$21)),1)</f>
        <v>2938.233335385657</v>
      </c>
      <c r="M378" s="12">
        <f>IF(AND(Career!$F$15="Yes",$E378=62,$E377=61),L378,M377*IF($B378="January",(1+IF(C378&gt;Personal!$L$18+1,Calculations!$C$22,Calculations!$C$21)),1))</f>
        <v>2938.233335385657</v>
      </c>
      <c r="N378" s="12">
        <f>M378*(1-'Retiree Assumptions'!$F$10)</f>
        <v>2585.6453351393784</v>
      </c>
      <c r="O378" s="12">
        <f>N378/(Calculations!$C$27^$AW378)/(Calculations!$D$27^($A378-1-$AW378+Calculations!$B$6/30))</f>
        <v>958.21404277415866</v>
      </c>
      <c r="P378" s="23">
        <f t="shared" si="418"/>
        <v>112.4597311051874</v>
      </c>
      <c r="Q378" s="12">
        <f>IF(OR(A378&lt;=360,$E378&lt;70),Q377*IF($B378="January",(1+IF(C378&gt;Personal!$L$18+1,Calculations!$B$22,Calculations!$B$21)),1),0)</f>
        <v>0</v>
      </c>
      <c r="R378" s="12">
        <f>IF(OR(A378&lt;=360,$E378&lt;70),IF(AND(Career!$F$15="Yes",$E378=62,$E377=61),Q378,R377*IF($B378="January",(1+IF(C378&gt;Personal!$L$18+1,Calculations!$C$22,Calculations!$C$21)),1)),0)</f>
        <v>0</v>
      </c>
      <c r="S378" s="12">
        <f>R378*(1-'Retiree Assumptions'!$F$8)</f>
        <v>0</v>
      </c>
      <c r="T378" s="12">
        <f>S378/(Calculations!$C$27^($A378-1+Calculations!$B$6/30))</f>
        <v>0</v>
      </c>
      <c r="U378" s="23">
        <f t="shared" si="419"/>
        <v>0</v>
      </c>
      <c r="W378">
        <f t="shared" si="459"/>
        <v>9</v>
      </c>
      <c r="X378">
        <f t="shared" si="434"/>
        <v>2056</v>
      </c>
      <c r="Y378">
        <f t="shared" si="435"/>
        <v>73</v>
      </c>
      <c r="Z378">
        <f t="shared" si="422"/>
        <v>71</v>
      </c>
      <c r="AA378" s="12">
        <f>S378*12*Subsidy!$I$15/Subsidy!$I$14</f>
        <v>0</v>
      </c>
      <c r="AB378" s="12">
        <f>SUM(S$5:S378)*Subsidy!$I$15/Subsidy!$I$14</f>
        <v>53212.488521578103</v>
      </c>
      <c r="AC378" s="12">
        <f>N378*Subsidy!$E$15/Subsidy!$E$14</f>
        <v>2068.5162681115025</v>
      </c>
      <c r="AD378" s="12">
        <f t="shared" si="423"/>
        <v>24822.19521733803</v>
      </c>
      <c r="AE378" s="12">
        <f>$AP378*AC378/(Calculations!$D$27^(A378-1+Calculations!$B$6/30))</f>
        <v>649.51674146720029</v>
      </c>
      <c r="AF378" s="12">
        <f>IF(AE378=0,0,SUM(AE378:AE$903)*AC378/AE378)</f>
        <v>408951.88428073603</v>
      </c>
      <c r="AH378" s="164">
        <f>VLOOKUP(E378,Rates2,5)*VLOOKUP(E378,Mort_Imp_Retirees,C378-'Mort Imp Cume'!$C$4+2)</f>
        <v>1.3627064758141166E-3</v>
      </c>
      <c r="AI378" s="16">
        <f t="shared" si="424"/>
        <v>0.99863729352418584</v>
      </c>
      <c r="AJ378" s="164">
        <f>VLOOKUP(F378,Rates2,6)*VLOOKUP(F378,Mort_Imp_Survivors,C378-'Mort Imp Cume'!$C$4+2)</f>
        <v>3.4431212977482114E-4</v>
      </c>
      <c r="AK378" s="16">
        <f t="shared" si="425"/>
        <v>0.99965568787022518</v>
      </c>
      <c r="AL378" s="164">
        <f>VLOOKUP(F378,Rates2,7)*VLOOKUP(F378,Mort_Imp_Survivors,C378-'Mort Imp Cume'!$C$4+2)</f>
        <v>6.0174536409091128E-4</v>
      </c>
      <c r="AM378" s="16">
        <f t="shared" si="426"/>
        <v>0.99939825463590903</v>
      </c>
      <c r="AN378" s="108">
        <f>PRODUCT(AI$4:AI377)</f>
        <v>0.8753476715022237</v>
      </c>
      <c r="AO378" s="16">
        <f>PRODUCT(AK$4:AK377)</f>
        <v>0.95348463634669245</v>
      </c>
      <c r="AP378" s="16">
        <f>PRODUCT(AM$4:AM377)</f>
        <v>0.9229700652463777</v>
      </c>
      <c r="AQ378" s="16">
        <f t="shared" si="427"/>
        <v>0.83463055623922178</v>
      </c>
      <c r="AR378" s="16">
        <f t="shared" si="428"/>
        <v>4.0717115263001931E-2</v>
      </c>
      <c r="AS378" s="16">
        <f t="shared" si="429"/>
        <v>1.1369648582731273E-3</v>
      </c>
      <c r="AT378" s="16">
        <f t="shared" si="430"/>
        <v>0.11736389374925182</v>
      </c>
      <c r="AU378" s="16">
        <f t="shared" si="431"/>
        <v>7.2884347485244749E-3</v>
      </c>
      <c r="AV378" s="16">
        <f t="shared" si="432"/>
        <v>1.1928419405448883E-3</v>
      </c>
      <c r="AW378" s="30">
        <f>(SUMPRODUCT(AV$5:AV377,A$5:A377)+SUM(AV$5:AV377)*(Calculations!$B$6/30-0.5)+AV$4*Calculations!$B$6/30/2)/SUM(AV$4:AV377)</f>
        <v>265.14112556924943</v>
      </c>
      <c r="AX378" s="16"/>
      <c r="AY378" s="12"/>
      <c r="AZ378" s="12"/>
    </row>
    <row r="379" spans="1:52" x14ac:dyDescent="0.25">
      <c r="A379">
        <f t="shared" si="420"/>
        <v>375</v>
      </c>
      <c r="B379" t="str">
        <f t="shared" si="444"/>
        <v>April</v>
      </c>
      <c r="C379">
        <f t="shared" si="415"/>
        <v>2056</v>
      </c>
      <c r="D379">
        <f t="shared" si="446"/>
        <v>205604</v>
      </c>
      <c r="E379">
        <f t="shared" ref="E379:F379" si="490">E367+1</f>
        <v>73</v>
      </c>
      <c r="F379">
        <f t="shared" si="490"/>
        <v>71</v>
      </c>
      <c r="G379" s="12">
        <f>G378*IF($B379="January",1+IF(C379&gt;Personal!$L$18+1,Calculations!$B$22,Calculations!$B$21),1)</f>
        <v>5342.2424279739244</v>
      </c>
      <c r="H379" s="12">
        <f>IF(AND(Career!$F$15="Yes",$E379=62,$E378=61),G379,H378*IF($B379="January",(1+IF(C379&gt;Personal!$L$18+1,Calculations!$C$22,Calculations!$C$21)),1))</f>
        <v>5342.2424279739244</v>
      </c>
      <c r="I379" s="12">
        <f>H379*(1-'Retiree Assumptions'!$F$8)</f>
        <v>4166.9490938196614</v>
      </c>
      <c r="J379" s="12">
        <f>I379/(Calculations!$C$27^($A379-1+Calculations!$B$6/30))</f>
        <v>1595.3369865757661</v>
      </c>
      <c r="K379" s="23">
        <f t="shared" si="417"/>
        <v>1394.5715315935811</v>
      </c>
      <c r="L379" s="12">
        <f>L378*IF($B379="January",(1+IF(C379&gt;Personal!$L$18+1,Calculations!$B$22,Calculations!$B$21)),1)</f>
        <v>2938.233335385657</v>
      </c>
      <c r="M379" s="12">
        <f>IF(AND(Career!$F$15="Yes",$E379=62,$E378=61),L379,M378*IF($B379="January",(1+IF(C379&gt;Personal!$L$18+1,Calculations!$C$22,Calculations!$C$21)),1))</f>
        <v>2938.233335385657</v>
      </c>
      <c r="N379" s="12">
        <f>M379*(1-'Retiree Assumptions'!$F$10)</f>
        <v>2585.6453351393784</v>
      </c>
      <c r="O379" s="12">
        <f>N379/(Calculations!$C$27^$AW379)/(Calculations!$D$27^($A379-1-$AW379+Calculations!$B$6/30))</f>
        <v>955.77517708095525</v>
      </c>
      <c r="P379" s="23">
        <f t="shared" si="418"/>
        <v>113.19267923846128</v>
      </c>
      <c r="Q379" s="12">
        <f>IF(OR(A379&lt;=360,$E379&lt;70),Q378*IF($B379="January",(1+IF(C379&gt;Personal!$L$18+1,Calculations!$B$22,Calculations!$B$21)),1),0)</f>
        <v>0</v>
      </c>
      <c r="R379" s="12">
        <f>IF(OR(A379&lt;=360,$E379&lt;70),IF(AND(Career!$F$15="Yes",$E379=62,$E378=61),Q379,R378*IF($B379="January",(1+IF(C379&gt;Personal!$L$18+1,Calculations!$C$22,Calculations!$C$21)),1)),0)</f>
        <v>0</v>
      </c>
      <c r="S379" s="12">
        <f>R379*(1-'Retiree Assumptions'!$F$8)</f>
        <v>0</v>
      </c>
      <c r="T379" s="12">
        <f>S379/(Calculations!$C$27^($A379-1+Calculations!$B$6/30))</f>
        <v>0</v>
      </c>
      <c r="U379" s="23">
        <f t="shared" si="419"/>
        <v>0</v>
      </c>
      <c r="W379">
        <f t="shared" si="459"/>
        <v>9</v>
      </c>
      <c r="X379">
        <f t="shared" si="434"/>
        <v>2056</v>
      </c>
      <c r="Y379">
        <f t="shared" si="435"/>
        <v>73</v>
      </c>
      <c r="Z379">
        <f t="shared" si="422"/>
        <v>71</v>
      </c>
      <c r="AA379" s="12">
        <f>S379*12*Subsidy!$I$15/Subsidy!$I$14</f>
        <v>0</v>
      </c>
      <c r="AB379" s="12">
        <f>SUM(S$5:S379)*Subsidy!$I$15/Subsidy!$I$14</f>
        <v>53212.488521578103</v>
      </c>
      <c r="AC379" s="12">
        <f>N379*Subsidy!$E$15/Subsidy!$E$14</f>
        <v>2068.5162681115025</v>
      </c>
      <c r="AD379" s="12">
        <f t="shared" si="423"/>
        <v>24822.19521733803</v>
      </c>
      <c r="AE379" s="12">
        <f>$AP379*AC379/(Calculations!$D$27^(A379-1+Calculations!$B$6/30))</f>
        <v>647.25723599035587</v>
      </c>
      <c r="AF379" s="12">
        <f>IF(AE379=0,0,SUM(AE379:AE$903)*AC379/AE379)</f>
        <v>408303.75413940882</v>
      </c>
      <c r="AH379" s="164">
        <f>VLOOKUP(E379,Rates2,5)*VLOOKUP(E379,Mort_Imp_Retirees,C379-'Mort Imp Cume'!$C$4+2)</f>
        <v>1.3627064758141166E-3</v>
      </c>
      <c r="AI379" s="16">
        <f t="shared" si="424"/>
        <v>0.99863729352418584</v>
      </c>
      <c r="AJ379" s="164">
        <f>VLOOKUP(F379,Rates2,6)*VLOOKUP(F379,Mort_Imp_Survivors,C379-'Mort Imp Cume'!$C$4+2)</f>
        <v>3.4431212977482114E-4</v>
      </c>
      <c r="AK379" s="16">
        <f t="shared" si="425"/>
        <v>0.99965568787022518</v>
      </c>
      <c r="AL379" s="164">
        <f>VLOOKUP(F379,Rates2,7)*VLOOKUP(F379,Mort_Imp_Survivors,C379-'Mort Imp Cume'!$C$4+2)</f>
        <v>6.0174536409091128E-4</v>
      </c>
      <c r="AM379" s="16">
        <f t="shared" si="426"/>
        <v>0.99939825463590903</v>
      </c>
      <c r="AN379" s="108">
        <f>PRODUCT(AI$4:AI378)</f>
        <v>0.87415482956167878</v>
      </c>
      <c r="AO379" s="16">
        <f>PRODUCT(AK$4:AK378)</f>
        <v>0.95315634002084437</v>
      </c>
      <c r="AP379" s="16">
        <f>PRODUCT(AM$4:AM378)</f>
        <v>0.922414672288421</v>
      </c>
      <c r="AQ379" s="16">
        <f t="shared" si="427"/>
        <v>0.83320621795655481</v>
      </c>
      <c r="AR379" s="16">
        <f t="shared" si="428"/>
        <v>4.0948611605124023E-2</v>
      </c>
      <c r="AS379" s="16">
        <f t="shared" si="429"/>
        <v>1.1350245715659375E-3</v>
      </c>
      <c r="AT379" s="16">
        <f t="shared" si="430"/>
        <v>0.11843023542854968</v>
      </c>
      <c r="AU379" s="16">
        <f t="shared" si="431"/>
        <v>7.4149350097714867E-3</v>
      </c>
      <c r="AV379" s="16">
        <f t="shared" si="432"/>
        <v>1.1912164471078852E-3</v>
      </c>
      <c r="AW379" s="30">
        <f>(SUMPRODUCT(AV$5:AV378,A$5:A378)+SUM(AV$5:AV378)*(Calculations!$B$6/30-0.5)+AV$4*Calculations!$B$6/30/2)/SUM(AV$4:AV378)</f>
        <v>266.17769973047814</v>
      </c>
      <c r="AX379" s="16"/>
      <c r="AY379" s="12"/>
      <c r="AZ379" s="12"/>
    </row>
    <row r="380" spans="1:52" x14ac:dyDescent="0.25">
      <c r="A380">
        <f t="shared" si="420"/>
        <v>376</v>
      </c>
      <c r="B380" t="str">
        <f t="shared" si="444"/>
        <v>May</v>
      </c>
      <c r="C380">
        <f t="shared" si="415"/>
        <v>2056</v>
      </c>
      <c r="D380">
        <f t="shared" si="446"/>
        <v>205605</v>
      </c>
      <c r="E380">
        <f t="shared" ref="E380:F380" si="491">E368+1</f>
        <v>73</v>
      </c>
      <c r="F380">
        <f t="shared" si="491"/>
        <v>71</v>
      </c>
      <c r="G380" s="12">
        <f>G379*IF($B380="January",1+IF(C380&gt;Personal!$L$18+1,Calculations!$B$22,Calculations!$B$21),1)</f>
        <v>5342.2424279739244</v>
      </c>
      <c r="H380" s="12">
        <f>IF(AND(Career!$F$15="Yes",$E380=62,$E379=61),G380,H379*IF($B380="January",(1+IF(C380&gt;Personal!$L$18+1,Calculations!$C$22,Calculations!$C$21)),1))</f>
        <v>5342.2424279739244</v>
      </c>
      <c r="I380" s="12">
        <f>H380*(1-'Retiree Assumptions'!$F$8)</f>
        <v>4166.9490938196614</v>
      </c>
      <c r="J380" s="12">
        <f>I380/(Calculations!$C$27^($A380-1+Calculations!$B$6/30))</f>
        <v>1591.2577263245794</v>
      </c>
      <c r="K380" s="23">
        <f t="shared" si="417"/>
        <v>1389.1100941687816</v>
      </c>
      <c r="L380" s="12">
        <f>L379*IF($B380="January",(1+IF(C380&gt;Personal!$L$18+1,Calculations!$B$22,Calculations!$B$21)),1)</f>
        <v>2938.233335385657</v>
      </c>
      <c r="M380" s="12">
        <f>IF(AND(Career!$F$15="Yes",$E380=62,$E379=61),L380,M379*IF($B380="January",(1+IF(C380&gt;Personal!$L$18+1,Calculations!$C$22,Calculations!$C$21)),1))</f>
        <v>2938.233335385657</v>
      </c>
      <c r="N380" s="12">
        <f>M380*(1-'Retiree Assumptions'!$F$10)</f>
        <v>2585.6453351393784</v>
      </c>
      <c r="O380" s="12">
        <f>N380/(Calculations!$C$27^$AW380)/(Calculations!$D$27^($A380-1-$AW380+Calculations!$B$6/30))</f>
        <v>953.33899342233394</v>
      </c>
      <c r="P380" s="23">
        <f t="shared" si="418"/>
        <v>113.91828506106023</v>
      </c>
      <c r="Q380" s="12">
        <f>IF(OR(A380&lt;=360,$E380&lt;70),Q379*IF($B380="January",(1+IF(C380&gt;Personal!$L$18+1,Calculations!$B$22,Calculations!$B$21)),1),0)</f>
        <v>0</v>
      </c>
      <c r="R380" s="12">
        <f>IF(OR(A380&lt;=360,$E380&lt;70),IF(AND(Career!$F$15="Yes",$E380=62,$E379=61),Q380,R379*IF($B380="January",(1+IF(C380&gt;Personal!$L$18+1,Calculations!$C$22,Calculations!$C$21)),1)),0)</f>
        <v>0</v>
      </c>
      <c r="S380" s="12">
        <f>R380*(1-'Retiree Assumptions'!$F$8)</f>
        <v>0</v>
      </c>
      <c r="T380" s="12">
        <f>S380/(Calculations!$C$27^($A380-1+Calculations!$B$6/30))</f>
        <v>0</v>
      </c>
      <c r="U380" s="23">
        <f t="shared" si="419"/>
        <v>0</v>
      </c>
      <c r="W380">
        <f t="shared" si="459"/>
        <v>9</v>
      </c>
      <c r="X380">
        <f t="shared" si="434"/>
        <v>2056</v>
      </c>
      <c r="Y380">
        <f t="shared" si="435"/>
        <v>73</v>
      </c>
      <c r="Z380">
        <f t="shared" si="422"/>
        <v>71</v>
      </c>
      <c r="AA380" s="12">
        <f>S380*12*Subsidy!$I$15/Subsidy!$I$14</f>
        <v>0</v>
      </c>
      <c r="AB380" s="12">
        <f>SUM(S$5:S380)*Subsidy!$I$15/Subsidy!$I$14</f>
        <v>53212.488521578103</v>
      </c>
      <c r="AC380" s="12">
        <f>N380*Subsidy!$E$15/Subsidy!$E$14</f>
        <v>2068.5162681115025</v>
      </c>
      <c r="AD380" s="12">
        <f t="shared" si="423"/>
        <v>24822.19521733803</v>
      </c>
      <c r="AE380" s="12">
        <f>$AP380*AC380/(Calculations!$D$27^(A380-1+Calculations!$B$6/30))</f>
        <v>645.00559076510172</v>
      </c>
      <c r="AF380" s="12">
        <f>IF(AE380=0,0,SUM(AE380:AE$903)*AC380/AE380)</f>
        <v>407653.36144538585</v>
      </c>
      <c r="AH380" s="164">
        <f>VLOOKUP(E380,Rates2,5)*VLOOKUP(E380,Mort_Imp_Retirees,C380-'Mort Imp Cume'!$C$4+2)</f>
        <v>1.3627064758141166E-3</v>
      </c>
      <c r="AI380" s="16">
        <f t="shared" si="424"/>
        <v>0.99863729352418584</v>
      </c>
      <c r="AJ380" s="164">
        <f>VLOOKUP(F380,Rates2,6)*VLOOKUP(F380,Mort_Imp_Survivors,C380-'Mort Imp Cume'!$C$4+2)</f>
        <v>3.4431212977482114E-4</v>
      </c>
      <c r="AK380" s="16">
        <f t="shared" si="425"/>
        <v>0.99965568787022518</v>
      </c>
      <c r="AL380" s="164">
        <f>VLOOKUP(F380,Rates2,7)*VLOOKUP(F380,Mort_Imp_Survivors,C380-'Mort Imp Cume'!$C$4+2)</f>
        <v>6.0174536409091128E-4</v>
      </c>
      <c r="AM380" s="16">
        <f t="shared" si="426"/>
        <v>0.99939825463590903</v>
      </c>
      <c r="AN380" s="108">
        <f>PRODUCT(AI$4:AI379)</f>
        <v>0.87296361311457082</v>
      </c>
      <c r="AO380" s="16">
        <f>PRODUCT(AK$4:AK379)</f>
        <v>0.95282815673140342</v>
      </c>
      <c r="AP380" s="16">
        <f>PRODUCT(AM$4:AM379)</f>
        <v>0.92185961353560197</v>
      </c>
      <c r="AQ380" s="16">
        <f t="shared" si="427"/>
        <v>0.83178431037754252</v>
      </c>
      <c r="AR380" s="16">
        <f t="shared" si="428"/>
        <v>4.1179302737028314E-2</v>
      </c>
      <c r="AS380" s="16">
        <f t="shared" si="429"/>
        <v>1.1330875960538812E-3</v>
      </c>
      <c r="AT380" s="16">
        <f t="shared" si="430"/>
        <v>0.11949399515497827</v>
      </c>
      <c r="AU380" s="16">
        <f t="shared" si="431"/>
        <v>7.5423917304509036E-3</v>
      </c>
      <c r="AV380" s="16">
        <f t="shared" si="432"/>
        <v>1.1895931687413148E-3</v>
      </c>
      <c r="AW380" s="30">
        <f>(SUMPRODUCT(AV$5:AV379,A$5:A379)+SUM(AV$5:AV379)*(Calculations!$B$6/30-0.5)+AV$4*Calculations!$B$6/30/2)/SUM(AV$4:AV379)</f>
        <v>267.20281171067137</v>
      </c>
      <c r="AX380" s="16"/>
      <c r="AY380" s="12"/>
      <c r="AZ380" s="12"/>
    </row>
    <row r="381" spans="1:52" x14ac:dyDescent="0.25">
      <c r="A381">
        <f t="shared" si="420"/>
        <v>377</v>
      </c>
      <c r="B381" t="str">
        <f t="shared" si="444"/>
        <v>June</v>
      </c>
      <c r="C381">
        <f t="shared" si="415"/>
        <v>2056</v>
      </c>
      <c r="D381">
        <f t="shared" si="446"/>
        <v>205606</v>
      </c>
      <c r="E381">
        <f t="shared" ref="E381:F381" si="492">E369+1</f>
        <v>73</v>
      </c>
      <c r="F381">
        <f t="shared" si="492"/>
        <v>71</v>
      </c>
      <c r="G381" s="12">
        <f>G380*IF($B381="January",1+IF(C381&gt;Personal!$L$18+1,Calculations!$B$22,Calculations!$B$21),1)</f>
        <v>5342.2424279739244</v>
      </c>
      <c r="H381" s="12">
        <f>IF(AND(Career!$F$15="Yes",$E381=62,$E380=61),G381,H380*IF($B381="January",(1+IF(C381&gt;Personal!$L$18+1,Calculations!$C$22,Calculations!$C$21)),1))</f>
        <v>5342.2424279739244</v>
      </c>
      <c r="I381" s="12">
        <f>H381*(1-'Retiree Assumptions'!$F$8)</f>
        <v>4166.9490938196614</v>
      </c>
      <c r="J381" s="12">
        <f>I381/(Calculations!$C$27^($A381-1+Calculations!$B$6/30))</f>
        <v>1587.1888966998604</v>
      </c>
      <c r="K381" s="23">
        <f t="shared" si="417"/>
        <v>1383.6700448894233</v>
      </c>
      <c r="L381" s="12">
        <f>L380*IF($B381="January",(1+IF(C381&gt;Personal!$L$18+1,Calculations!$B$22,Calculations!$B$21)),1)</f>
        <v>2938.233335385657</v>
      </c>
      <c r="M381" s="12">
        <f>IF(AND(Career!$F$15="Yes",$E381=62,$E380=61),L381,M380*IF($B381="January",(1+IF(C381&gt;Personal!$L$18+1,Calculations!$C$22,Calculations!$C$21)),1))</f>
        <v>2938.233335385657</v>
      </c>
      <c r="N381" s="12">
        <f>M381*(1-'Retiree Assumptions'!$F$10)</f>
        <v>2585.6453351393784</v>
      </c>
      <c r="O381" s="12">
        <f>N381/(Calculations!$C$27^$AW381)/(Calculations!$D$27^($A381-1-$AW381+Calculations!$B$6/30))</f>
        <v>950.90560571484525</v>
      </c>
      <c r="P381" s="23">
        <f t="shared" si="418"/>
        <v>114.63659436170428</v>
      </c>
      <c r="Q381" s="12">
        <f>IF(OR(A381&lt;=360,$E381&lt;70),Q380*IF($B381="January",(1+IF(C381&gt;Personal!$L$18+1,Calculations!$B$22,Calculations!$B$21)),1),0)</f>
        <v>0</v>
      </c>
      <c r="R381" s="12">
        <f>IF(OR(A381&lt;=360,$E381&lt;70),IF(AND(Career!$F$15="Yes",$E381=62,$E380=61),Q381,R380*IF($B381="January",(1+IF(C381&gt;Personal!$L$18+1,Calculations!$C$22,Calculations!$C$21)),1)),0)</f>
        <v>0</v>
      </c>
      <c r="S381" s="12">
        <f>R381*(1-'Retiree Assumptions'!$F$8)</f>
        <v>0</v>
      </c>
      <c r="T381" s="12">
        <f>S381/(Calculations!$C$27^($A381-1+Calculations!$B$6/30))</f>
        <v>0</v>
      </c>
      <c r="U381" s="23">
        <f t="shared" si="419"/>
        <v>0</v>
      </c>
      <c r="W381">
        <f t="shared" si="459"/>
        <v>9</v>
      </c>
      <c r="X381">
        <f t="shared" si="434"/>
        <v>2056</v>
      </c>
      <c r="Y381">
        <f t="shared" si="435"/>
        <v>73</v>
      </c>
      <c r="Z381">
        <f t="shared" si="422"/>
        <v>71</v>
      </c>
      <c r="AA381" s="12">
        <f>S381*12*Subsidy!$I$15/Subsidy!$I$14</f>
        <v>0</v>
      </c>
      <c r="AB381" s="12">
        <f>SUM(S$5:S381)*Subsidy!$I$15/Subsidy!$I$14</f>
        <v>53212.488521578103</v>
      </c>
      <c r="AC381" s="12">
        <f>N381*Subsidy!$E$15/Subsidy!$E$14</f>
        <v>2068.5162681115025</v>
      </c>
      <c r="AD381" s="12">
        <f t="shared" si="423"/>
        <v>24822.19521733803</v>
      </c>
      <c r="AE381" s="12">
        <f>$AP381*AC381/(Calculations!$D$27^(A381-1+Calculations!$B$6/30))</f>
        <v>642.76177844759798</v>
      </c>
      <c r="AF381" s="12">
        <f>IF(AE381=0,0,SUM(AE381:AE$903)*AC381/AE381)</f>
        <v>407000.69830033893</v>
      </c>
      <c r="AH381" s="164">
        <f>VLOOKUP(E381,Rates2,5)*VLOOKUP(E381,Mort_Imp_Retirees,C381-'Mort Imp Cume'!$C$4+2)</f>
        <v>1.3627064758141166E-3</v>
      </c>
      <c r="AI381" s="16">
        <f t="shared" si="424"/>
        <v>0.99863729352418584</v>
      </c>
      <c r="AJ381" s="164">
        <f>VLOOKUP(F381,Rates2,6)*VLOOKUP(F381,Mort_Imp_Survivors,C381-'Mort Imp Cume'!$C$4+2)</f>
        <v>3.4431212977482114E-4</v>
      </c>
      <c r="AK381" s="16">
        <f t="shared" si="425"/>
        <v>0.99965568787022518</v>
      </c>
      <c r="AL381" s="164">
        <f>VLOOKUP(F381,Rates2,7)*VLOOKUP(F381,Mort_Imp_Survivors,C381-'Mort Imp Cume'!$C$4+2)</f>
        <v>6.0174536409091128E-4</v>
      </c>
      <c r="AM381" s="16">
        <f t="shared" si="426"/>
        <v>0.99939825463590903</v>
      </c>
      <c r="AN381" s="108">
        <f>PRODUCT(AI$4:AI380)</f>
        <v>0.87177401994582948</v>
      </c>
      <c r="AO381" s="16">
        <f>PRODUCT(AK$4:AK380)</f>
        <v>0.95250008643944983</v>
      </c>
      <c r="AP381" s="16">
        <f>PRODUCT(AM$4:AM380)</f>
        <v>0.92130488878681427</v>
      </c>
      <c r="AQ381" s="16">
        <f t="shared" si="427"/>
        <v>0.83036482935406919</v>
      </c>
      <c r="AR381" s="16">
        <f t="shared" si="428"/>
        <v>4.1409190591760237E-2</v>
      </c>
      <c r="AS381" s="16">
        <f t="shared" si="429"/>
        <v>1.1311539260862409E-3</v>
      </c>
      <c r="AT381" s="16">
        <f t="shared" si="430"/>
        <v>0.12055517779341093</v>
      </c>
      <c r="AU381" s="16">
        <f t="shared" si="431"/>
        <v>7.6708022607596404E-3</v>
      </c>
      <c r="AV381" s="16">
        <f t="shared" si="432"/>
        <v>1.1879721024266867E-3</v>
      </c>
      <c r="AW381" s="30">
        <f>(SUMPRODUCT(AV$5:AV380,A$5:A380)+SUM(AV$5:AV380)*(Calculations!$B$6/30-0.5)+AV$4*Calculations!$B$6/30/2)/SUM(AV$4:AV380)</f>
        <v>268.2167964624096</v>
      </c>
      <c r="AX381" s="16"/>
      <c r="AY381" s="12"/>
      <c r="AZ381" s="12"/>
    </row>
    <row r="382" spans="1:52" x14ac:dyDescent="0.25">
      <c r="A382">
        <f t="shared" si="420"/>
        <v>378</v>
      </c>
      <c r="B382" t="str">
        <f t="shared" si="444"/>
        <v>July</v>
      </c>
      <c r="C382">
        <f t="shared" si="415"/>
        <v>2056</v>
      </c>
      <c r="D382">
        <f t="shared" si="446"/>
        <v>205607</v>
      </c>
      <c r="E382">
        <f t="shared" ref="E382:F382" si="493">E370+1</f>
        <v>73</v>
      </c>
      <c r="F382">
        <f t="shared" si="493"/>
        <v>71</v>
      </c>
      <c r="G382" s="12">
        <f>G381*IF($B382="January",1+IF(C382&gt;Personal!$L$18+1,Calculations!$B$22,Calculations!$B$21),1)</f>
        <v>5342.2424279739244</v>
      </c>
      <c r="H382" s="12">
        <f>IF(AND(Career!$F$15="Yes",$E382=62,$E381=61),G382,H381*IF($B382="January",(1+IF(C382&gt;Personal!$L$18+1,Calculations!$C$22,Calculations!$C$21)),1))</f>
        <v>5342.2424279739244</v>
      </c>
      <c r="I382" s="12">
        <f>H382*(1-'Retiree Assumptions'!$F$8)</f>
        <v>4166.9490938196614</v>
      </c>
      <c r="J382" s="12">
        <f>I382/(Calculations!$C$27^($A382-1+Calculations!$B$6/30))</f>
        <v>1583.1304710306047</v>
      </c>
      <c r="K382" s="23">
        <f t="shared" si="417"/>
        <v>1378.2512999949988</v>
      </c>
      <c r="L382" s="12">
        <f>L381*IF($B382="January",(1+IF(C382&gt;Personal!$L$18+1,Calculations!$B$22,Calculations!$B$21)),1)</f>
        <v>2938.233335385657</v>
      </c>
      <c r="M382" s="12">
        <f>IF(AND(Career!$F$15="Yes",$E382=62,$E381=61),L382,M381*IF($B382="January",(1+IF(C382&gt;Personal!$L$18+1,Calculations!$C$22,Calculations!$C$21)),1))</f>
        <v>2938.233335385657</v>
      </c>
      <c r="N382" s="12">
        <f>M382*(1-'Retiree Assumptions'!$F$10)</f>
        <v>2585.6453351393784</v>
      </c>
      <c r="O382" s="12">
        <f>N382/(Calculations!$C$27^$AW382)/(Calculations!$D$27^($A382-1-$AW382+Calculations!$B$6/30))</f>
        <v>948.47512273222583</v>
      </c>
      <c r="P382" s="23">
        <f t="shared" si="418"/>
        <v>115.34765268906139</v>
      </c>
      <c r="Q382" s="12">
        <f>IF(OR(A382&lt;=360,$E382&lt;70),Q381*IF($B382="January",(1+IF(C382&gt;Personal!$L$18+1,Calculations!$B$22,Calculations!$B$21)),1),0)</f>
        <v>0</v>
      </c>
      <c r="R382" s="12">
        <f>IF(OR(A382&lt;=360,$E382&lt;70),IF(AND(Career!$F$15="Yes",$E382=62,$E381=61),Q382,R381*IF($B382="January",(1+IF(C382&gt;Personal!$L$18+1,Calculations!$C$22,Calculations!$C$21)),1)),0)</f>
        <v>0</v>
      </c>
      <c r="S382" s="12">
        <f>R382*(1-'Retiree Assumptions'!$F$8)</f>
        <v>0</v>
      </c>
      <c r="T382" s="12">
        <f>S382/(Calculations!$C$27^($A382-1+Calculations!$B$6/30))</f>
        <v>0</v>
      </c>
      <c r="U382" s="23">
        <f t="shared" si="419"/>
        <v>0</v>
      </c>
      <c r="W382">
        <f t="shared" si="459"/>
        <v>9</v>
      </c>
      <c r="X382">
        <f t="shared" si="434"/>
        <v>2056</v>
      </c>
      <c r="Y382">
        <f t="shared" si="435"/>
        <v>73</v>
      </c>
      <c r="Z382">
        <f t="shared" si="422"/>
        <v>71</v>
      </c>
      <c r="AA382" s="12">
        <f>S382*12*Subsidy!$I$15/Subsidy!$I$14</f>
        <v>0</v>
      </c>
      <c r="AB382" s="12">
        <f>SUM(S$5:S382)*Subsidy!$I$15/Subsidy!$I$14</f>
        <v>53212.488521578103</v>
      </c>
      <c r="AC382" s="12">
        <f>N382*Subsidy!$E$15/Subsidy!$E$14</f>
        <v>2068.5162681115025</v>
      </c>
      <c r="AD382" s="12">
        <f t="shared" si="423"/>
        <v>24822.19521733803</v>
      </c>
      <c r="AE382" s="12">
        <f>$AP382*AC382/(Calculations!$D$27^(A382-1+Calculations!$B$6/30))</f>
        <v>640.52577178912759</v>
      </c>
      <c r="AF382" s="12">
        <f>IF(AE382=0,0,SUM(AE382:AE$903)*AC382/AE382)</f>
        <v>406345.75677836756</v>
      </c>
      <c r="AH382" s="164">
        <f>VLOOKUP(E382,Rates2,5)*VLOOKUP(E382,Mort_Imp_Retirees,C382-'Mort Imp Cume'!$C$4+2)</f>
        <v>1.3627064758141166E-3</v>
      </c>
      <c r="AI382" s="16">
        <f t="shared" si="424"/>
        <v>0.99863729352418584</v>
      </c>
      <c r="AJ382" s="164">
        <f>VLOOKUP(F382,Rates2,6)*VLOOKUP(F382,Mort_Imp_Survivors,C382-'Mort Imp Cume'!$C$4+2)</f>
        <v>3.4431212977482114E-4</v>
      </c>
      <c r="AK382" s="16">
        <f t="shared" si="425"/>
        <v>0.99965568787022518</v>
      </c>
      <c r="AL382" s="164">
        <f>VLOOKUP(F382,Rates2,7)*VLOOKUP(F382,Mort_Imp_Survivors,C382-'Mort Imp Cume'!$C$4+2)</f>
        <v>6.0174536409091128E-4</v>
      </c>
      <c r="AM382" s="16">
        <f t="shared" si="426"/>
        <v>0.99939825463590903</v>
      </c>
      <c r="AN382" s="108">
        <f>PRODUCT(AI$4:AI381)</f>
        <v>0.87058604784340277</v>
      </c>
      <c r="AO382" s="16">
        <f>PRODUCT(AK$4:AK381)</f>
        <v>0.95217212910607718</v>
      </c>
      <c r="AP382" s="16">
        <f>PRODUCT(AM$4:AM381)</f>
        <v>0.92075049784107244</v>
      </c>
      <c r="AQ382" s="16">
        <f t="shared" si="427"/>
        <v>0.82894777074509796</v>
      </c>
      <c r="AR382" s="16">
        <f t="shared" si="428"/>
        <v>4.1638277098304782E-2</v>
      </c>
      <c r="AS382" s="16">
        <f t="shared" si="429"/>
        <v>1.1292235560219415E-3</v>
      </c>
      <c r="AT382" s="16">
        <f t="shared" si="430"/>
        <v>0.12161378820014283</v>
      </c>
      <c r="AU382" s="16">
        <f t="shared" si="431"/>
        <v>7.8001639564544284E-3</v>
      </c>
      <c r="AV382" s="16">
        <f t="shared" si="432"/>
        <v>1.1863532451496233E-3</v>
      </c>
      <c r="AW382" s="30">
        <f>(SUMPRODUCT(AV$5:AV381,A$5:A381)+SUM(AV$5:AV381)*(Calculations!$B$6/30-0.5)+AV$4*Calculations!$B$6/30/2)/SUM(AV$4:AV381)</f>
        <v>269.21997575570077</v>
      </c>
      <c r="AX382" s="16"/>
      <c r="AY382" s="12"/>
      <c r="AZ382" s="12"/>
    </row>
    <row r="383" spans="1:52" x14ac:dyDescent="0.25">
      <c r="A383">
        <f t="shared" si="420"/>
        <v>379</v>
      </c>
      <c r="B383" t="str">
        <f t="shared" si="444"/>
        <v>August</v>
      </c>
      <c r="C383">
        <f t="shared" si="415"/>
        <v>2056</v>
      </c>
      <c r="D383">
        <f t="shared" si="446"/>
        <v>205608</v>
      </c>
      <c r="E383">
        <f t="shared" ref="E383:F383" si="494">E371+1</f>
        <v>73</v>
      </c>
      <c r="F383">
        <f t="shared" si="494"/>
        <v>71</v>
      </c>
      <c r="G383" s="12">
        <f>G382*IF($B383="January",1+IF(C383&gt;Personal!$L$18+1,Calculations!$B$22,Calculations!$B$21),1)</f>
        <v>5342.2424279739244</v>
      </c>
      <c r="H383" s="12">
        <f>IF(AND(Career!$F$15="Yes",$E383=62,$E382=61),G383,H382*IF($B383="January",(1+IF(C383&gt;Personal!$L$18+1,Calculations!$C$22,Calculations!$C$21)),1))</f>
        <v>5342.2424279739244</v>
      </c>
      <c r="I383" s="12">
        <f>H383*(1-'Retiree Assumptions'!$F$8)</f>
        <v>4166.9490938196614</v>
      </c>
      <c r="J383" s="12">
        <f>I383/(Calculations!$C$27^($A383-1+Calculations!$B$6/30))</f>
        <v>1579.0824227140045</v>
      </c>
      <c r="K383" s="23">
        <f t="shared" si="417"/>
        <v>1372.8537760530251</v>
      </c>
      <c r="L383" s="12">
        <f>L382*IF($B383="January",(1+IF(C383&gt;Personal!$L$18+1,Calculations!$B$22,Calculations!$B$21)),1)</f>
        <v>2938.233335385657</v>
      </c>
      <c r="M383" s="12">
        <f>IF(AND(Career!$F$15="Yes",$E383=62,$E382=61),L383,M382*IF($B383="January",(1+IF(C383&gt;Personal!$L$18+1,Calculations!$C$22,Calculations!$C$21)),1))</f>
        <v>2938.233335385657</v>
      </c>
      <c r="N383" s="12">
        <f>M383*(1-'Retiree Assumptions'!$F$10)</f>
        <v>2585.6453351393784</v>
      </c>
      <c r="O383" s="12">
        <f>N383/(Calculations!$C$27^$AW383)/(Calculations!$D$27^($A383-1-$AW383+Calculations!$B$6/30))</f>
        <v>946.047648356124</v>
      </c>
      <c r="P383" s="23">
        <f t="shared" si="418"/>
        <v>116.05150535267266</v>
      </c>
      <c r="Q383" s="12">
        <f>IF(OR(A383&lt;=360,$E383&lt;70),Q382*IF($B383="January",(1+IF(C383&gt;Personal!$L$18+1,Calculations!$B$22,Calculations!$B$21)),1),0)</f>
        <v>0</v>
      </c>
      <c r="R383" s="12">
        <f>IF(OR(A383&lt;=360,$E383&lt;70),IF(AND(Career!$F$15="Yes",$E383=62,$E382=61),Q383,R382*IF($B383="January",(1+IF(C383&gt;Personal!$L$18+1,Calculations!$C$22,Calculations!$C$21)),1)),0)</f>
        <v>0</v>
      </c>
      <c r="S383" s="12">
        <f>R383*(1-'Retiree Assumptions'!$F$8)</f>
        <v>0</v>
      </c>
      <c r="T383" s="12">
        <f>S383/(Calculations!$C$27^($A383-1+Calculations!$B$6/30))</f>
        <v>0</v>
      </c>
      <c r="U383" s="23">
        <f t="shared" si="419"/>
        <v>0</v>
      </c>
      <c r="W383">
        <f t="shared" si="459"/>
        <v>9</v>
      </c>
      <c r="X383">
        <f t="shared" si="434"/>
        <v>2056</v>
      </c>
      <c r="Y383">
        <f t="shared" si="435"/>
        <v>73</v>
      </c>
      <c r="Z383">
        <f t="shared" si="422"/>
        <v>71</v>
      </c>
      <c r="AA383" s="12">
        <f>S383*12*Subsidy!$I$15/Subsidy!$I$14</f>
        <v>0</v>
      </c>
      <c r="AB383" s="12">
        <f>SUM(S$5:S383)*Subsidy!$I$15/Subsidy!$I$14</f>
        <v>53212.488521578103</v>
      </c>
      <c r="AC383" s="12">
        <f>N383*Subsidy!$E$15/Subsidy!$E$14</f>
        <v>2068.5162681115025</v>
      </c>
      <c r="AD383" s="12">
        <f t="shared" si="423"/>
        <v>24822.19521733803</v>
      </c>
      <c r="AE383" s="12">
        <f>$AP383*AC383/(Calculations!$D$27^(A383-1+Calculations!$B$6/30))</f>
        <v>638.29754363576512</v>
      </c>
      <c r="AF383" s="12">
        <f>IF(AE383=0,0,SUM(AE383:AE$903)*AC383/AE383)</f>
        <v>405688.52892590233</v>
      </c>
      <c r="AH383" s="164">
        <f>VLOOKUP(E383,Rates2,5)*VLOOKUP(E383,Mort_Imp_Retirees,C383-'Mort Imp Cume'!$C$4+2)</f>
        <v>1.3627064758141166E-3</v>
      </c>
      <c r="AI383" s="16">
        <f t="shared" si="424"/>
        <v>0.99863729352418584</v>
      </c>
      <c r="AJ383" s="164">
        <f>VLOOKUP(F383,Rates2,6)*VLOOKUP(F383,Mort_Imp_Survivors,C383-'Mort Imp Cume'!$C$4+2)</f>
        <v>3.4431212977482114E-4</v>
      </c>
      <c r="AK383" s="16">
        <f t="shared" si="425"/>
        <v>0.99965568787022518</v>
      </c>
      <c r="AL383" s="164">
        <f>VLOOKUP(F383,Rates2,7)*VLOOKUP(F383,Mort_Imp_Survivors,C383-'Mort Imp Cume'!$C$4+2)</f>
        <v>6.0174536409091128E-4</v>
      </c>
      <c r="AM383" s="16">
        <f t="shared" si="426"/>
        <v>0.99939825463590903</v>
      </c>
      <c r="AN383" s="108">
        <f>PRODUCT(AI$4:AI382)</f>
        <v>0.86939969459825306</v>
      </c>
      <c r="AO383" s="16">
        <f>PRODUCT(AK$4:AK382)</f>
        <v>0.95184428469239246</v>
      </c>
      <c r="AP383" s="16">
        <f>PRODUCT(AM$4:AM382)</f>
        <v>0.92019644049751215</v>
      </c>
      <c r="AQ383" s="16">
        <f t="shared" si="427"/>
        <v>0.82753313041665866</v>
      </c>
      <c r="AR383" s="16">
        <f t="shared" si="428"/>
        <v>4.1866564181594415E-2</v>
      </c>
      <c r="AS383" s="16">
        <f t="shared" si="429"/>
        <v>1.127296480229535E-3</v>
      </c>
      <c r="AT383" s="16">
        <f t="shared" si="430"/>
        <v>0.1226698312229058</v>
      </c>
      <c r="AU383" s="16">
        <f t="shared" si="431"/>
        <v>7.9304741788411431E-3</v>
      </c>
      <c r="AV383" s="16">
        <f t="shared" si="432"/>
        <v>1.1847365938998547E-3</v>
      </c>
      <c r="AW383" s="30">
        <f>(SUMPRODUCT(AV$5:AV382,A$5:A382)+SUM(AV$5:AV382)*(Calculations!$B$6/30-0.5)+AV$4*Calculations!$B$6/30/2)/SUM(AV$4:AV382)</f>
        <v>270.21265882021152</v>
      </c>
      <c r="AX383" s="16"/>
      <c r="AY383" s="12"/>
      <c r="AZ383" s="12"/>
    </row>
    <row r="384" spans="1:52" x14ac:dyDescent="0.25">
      <c r="A384">
        <f t="shared" si="420"/>
        <v>380</v>
      </c>
      <c r="B384" t="str">
        <f t="shared" si="444"/>
        <v>September</v>
      </c>
      <c r="C384">
        <f t="shared" si="415"/>
        <v>2056</v>
      </c>
      <c r="D384">
        <f t="shared" si="446"/>
        <v>205609</v>
      </c>
      <c r="E384">
        <f t="shared" ref="E384:F384" si="495">E372+1</f>
        <v>73</v>
      </c>
      <c r="F384">
        <f t="shared" si="495"/>
        <v>71</v>
      </c>
      <c r="G384" s="12">
        <f>G383*IF($B384="January",1+IF(C384&gt;Personal!$L$18+1,Calculations!$B$22,Calculations!$B$21),1)</f>
        <v>5342.2424279739244</v>
      </c>
      <c r="H384" s="12">
        <f>IF(AND(Career!$F$15="Yes",$E384=62,$E383=61),G384,H383*IF($B384="January",(1+IF(C384&gt;Personal!$L$18+1,Calculations!$C$22,Calculations!$C$21)),1))</f>
        <v>5342.2424279739244</v>
      </c>
      <c r="I384" s="12">
        <f>H384*(1-'Retiree Assumptions'!$F$8)</f>
        <v>4166.9490938196614</v>
      </c>
      <c r="J384" s="12">
        <f>I384/(Calculations!$C$27^($A384-1+Calculations!$B$6/30))</f>
        <v>1575.0447252152771</v>
      </c>
      <c r="K384" s="23">
        <f t="shared" si="417"/>
        <v>1367.4773899577599</v>
      </c>
      <c r="L384" s="12">
        <f>L383*IF($B384="January",(1+IF(C384&gt;Personal!$L$18+1,Calculations!$B$22,Calculations!$B$21)),1)</f>
        <v>2938.233335385657</v>
      </c>
      <c r="M384" s="12">
        <f>IF(AND(Career!$F$15="Yes",$E384=62,$E383=61),L384,M383*IF($B384="January",(1+IF(C384&gt;Personal!$L$18+1,Calculations!$C$22,Calculations!$C$21)),1))</f>
        <v>2938.233335385657</v>
      </c>
      <c r="N384" s="12">
        <f>M384*(1-'Retiree Assumptions'!$F$10)</f>
        <v>2585.6453351393784</v>
      </c>
      <c r="O384" s="12">
        <f>N384/(Calculations!$C$27^$AW384)/(Calculations!$D$27^($A384-1-$AW384+Calculations!$B$6/30))</f>
        <v>943.62328181242128</v>
      </c>
      <c r="P384" s="23">
        <f t="shared" si="418"/>
        <v>116.74819742388848</v>
      </c>
      <c r="Q384" s="12">
        <f>IF(OR(A384&lt;=360,$E384&lt;70),Q383*IF($B384="January",(1+IF(C384&gt;Personal!$L$18+1,Calculations!$B$22,Calculations!$B$21)),1),0)</f>
        <v>0</v>
      </c>
      <c r="R384" s="12">
        <f>IF(OR(A384&lt;=360,$E384&lt;70),IF(AND(Career!$F$15="Yes",$E384=62,$E383=61),Q384,R383*IF($B384="January",(1+IF(C384&gt;Personal!$L$18+1,Calculations!$C$22,Calculations!$C$21)),1)),0)</f>
        <v>0</v>
      </c>
      <c r="S384" s="12">
        <f>R384*(1-'Retiree Assumptions'!$F$8)</f>
        <v>0</v>
      </c>
      <c r="T384" s="12">
        <f>S384/(Calculations!$C$27^($A384-1+Calculations!$B$6/30))</f>
        <v>0</v>
      </c>
      <c r="U384" s="23">
        <f t="shared" si="419"/>
        <v>0</v>
      </c>
      <c r="W384">
        <f t="shared" si="459"/>
        <v>9</v>
      </c>
      <c r="X384">
        <f t="shared" si="434"/>
        <v>2056</v>
      </c>
      <c r="Y384">
        <f t="shared" si="435"/>
        <v>73</v>
      </c>
      <c r="Z384">
        <f t="shared" si="422"/>
        <v>71</v>
      </c>
      <c r="AA384" s="12">
        <f>S384*12*Subsidy!$I$15/Subsidy!$I$14</f>
        <v>0</v>
      </c>
      <c r="AB384" s="12">
        <f>SUM(S$5:S384)*Subsidy!$I$15/Subsidy!$I$14</f>
        <v>53212.488521578103</v>
      </c>
      <c r="AC384" s="12">
        <f>N384*Subsidy!$E$15/Subsidy!$E$14</f>
        <v>2068.5162681115025</v>
      </c>
      <c r="AD384" s="12">
        <f t="shared" si="423"/>
        <v>24822.19521733803</v>
      </c>
      <c r="AE384" s="12">
        <f>$AP384*AC384/(Calculations!$D$27^(A384-1+Calculations!$B$6/30))</f>
        <v>636.07706692804629</v>
      </c>
      <c r="AF384" s="12">
        <f>IF(AE384=0,0,SUM(AE384:AE$903)*AC384/AE384)</f>
        <v>405029.00676160929</v>
      </c>
      <c r="AH384" s="164">
        <f>VLOOKUP(E384,Rates2,5)*VLOOKUP(E384,Mort_Imp_Retirees,C384-'Mort Imp Cume'!$C$4+2)</f>
        <v>1.3627064758141166E-3</v>
      </c>
      <c r="AI384" s="16">
        <f t="shared" si="424"/>
        <v>0.99863729352418584</v>
      </c>
      <c r="AJ384" s="164">
        <f>VLOOKUP(F384,Rates2,6)*VLOOKUP(F384,Mort_Imp_Survivors,C384-'Mort Imp Cume'!$C$4+2)</f>
        <v>3.4431212977482114E-4</v>
      </c>
      <c r="AK384" s="16">
        <f t="shared" si="425"/>
        <v>0.99965568787022518</v>
      </c>
      <c r="AL384" s="164">
        <f>VLOOKUP(F384,Rates2,7)*VLOOKUP(F384,Mort_Imp_Survivors,C384-'Mort Imp Cume'!$C$4+2)</f>
        <v>6.0174536409091128E-4</v>
      </c>
      <c r="AM384" s="16">
        <f t="shared" si="426"/>
        <v>0.99939825463590903</v>
      </c>
      <c r="AN384" s="108">
        <f>PRODUCT(AI$4:AI383)</f>
        <v>0.86821495800435322</v>
      </c>
      <c r="AO384" s="16">
        <f>PRODUCT(AK$4:AK383)</f>
        <v>0.951516553159516</v>
      </c>
      <c r="AP384" s="16">
        <f>PRODUCT(AM$4:AM383)</f>
        <v>0.91964271655538976</v>
      </c>
      <c r="AQ384" s="16">
        <f t="shared" si="427"/>
        <v>0.82612090424183615</v>
      </c>
      <c r="AR384" s="16">
        <f t="shared" si="428"/>
        <v>4.2094053762517111E-2</v>
      </c>
      <c r="AS384" s="16">
        <f t="shared" si="429"/>
        <v>1.1253726930871837E-3</v>
      </c>
      <c r="AT384" s="16">
        <f t="shared" si="430"/>
        <v>0.12372331170088313</v>
      </c>
      <c r="AU384" s="16">
        <f t="shared" si="431"/>
        <v>8.0617302947635916E-3</v>
      </c>
      <c r="AV384" s="16">
        <f t="shared" si="432"/>
        <v>1.1831221456712134E-3</v>
      </c>
      <c r="AW384" s="30">
        <f>(SUMPRODUCT(AV$5:AV383,A$5:A383)+SUM(AV$5:AV383)*(Calculations!$B$6/30-0.5)+AV$4*Calculations!$B$6/30/2)/SUM(AV$4:AV383)</f>
        <v>271.19514295031473</v>
      </c>
      <c r="AX384" s="16"/>
      <c r="AY384" s="12"/>
      <c r="AZ384" s="12"/>
    </row>
    <row r="385" spans="1:52" x14ac:dyDescent="0.25">
      <c r="A385">
        <f t="shared" si="420"/>
        <v>381</v>
      </c>
      <c r="B385" t="str">
        <f t="shared" si="444"/>
        <v>October</v>
      </c>
      <c r="C385">
        <f t="shared" si="415"/>
        <v>2056</v>
      </c>
      <c r="D385">
        <f t="shared" si="446"/>
        <v>205610</v>
      </c>
      <c r="E385">
        <f t="shared" ref="E385:F385" si="496">E373+1</f>
        <v>73</v>
      </c>
      <c r="F385">
        <f t="shared" si="496"/>
        <v>71</v>
      </c>
      <c r="G385" s="12">
        <f>G384*IF($B385="January",1+IF(C385&gt;Personal!$L$18+1,Calculations!$B$22,Calculations!$B$21),1)</f>
        <v>5342.2424279739244</v>
      </c>
      <c r="H385" s="12">
        <f>IF(AND(Career!$F$15="Yes",$E385=62,$E384=61),G385,H384*IF($B385="January",(1+IF(C385&gt;Personal!$L$18+1,Calculations!$C$22,Calculations!$C$21)),1))</f>
        <v>5342.2424279739244</v>
      </c>
      <c r="I385" s="12">
        <f>H385*(1-'Retiree Assumptions'!$F$8)</f>
        <v>4166.9490938196614</v>
      </c>
      <c r="J385" s="12">
        <f>I385/(Calculations!$C$27^($A385-1+Calculations!$B$6/30))</f>
        <v>1571.0173520674866</v>
      </c>
      <c r="K385" s="23">
        <f t="shared" si="417"/>
        <v>1362.1220589289182</v>
      </c>
      <c r="L385" s="12">
        <f>L384*IF($B385="January",(1+IF(C385&gt;Personal!$L$18+1,Calculations!$B$22,Calculations!$B$21)),1)</f>
        <v>2938.233335385657</v>
      </c>
      <c r="M385" s="12">
        <f>IF(AND(Career!$F$15="Yes",$E385=62,$E384=61),L385,M384*IF($B385="January",(1+IF(C385&gt;Personal!$L$18+1,Calculations!$C$22,Calculations!$C$21)),1))</f>
        <v>2938.233335385657</v>
      </c>
      <c r="N385" s="12">
        <f>M385*(1-'Retiree Assumptions'!$F$10)</f>
        <v>2585.6453351393784</v>
      </c>
      <c r="O385" s="12">
        <f>N385/(Calculations!$C$27^$AW385)/(Calculations!$D$27^($A385-1-$AW385+Calculations!$B$6/30))</f>
        <v>941.20211789411144</v>
      </c>
      <c r="P385" s="23">
        <f t="shared" si="418"/>
        <v>117.43777373681496</v>
      </c>
      <c r="Q385" s="12">
        <f>IF(OR(A385&lt;=360,$E385&lt;70),Q384*IF($B385="January",(1+IF(C385&gt;Personal!$L$18+1,Calculations!$B$22,Calculations!$B$21)),1),0)</f>
        <v>0</v>
      </c>
      <c r="R385" s="12">
        <f>IF(OR(A385&lt;=360,$E385&lt;70),IF(AND(Career!$F$15="Yes",$E385=62,$E384=61),Q385,R384*IF($B385="January",(1+IF(C385&gt;Personal!$L$18+1,Calculations!$C$22,Calculations!$C$21)),1)),0)</f>
        <v>0</v>
      </c>
      <c r="S385" s="12">
        <f>R385*(1-'Retiree Assumptions'!$F$8)</f>
        <v>0</v>
      </c>
      <c r="T385" s="12">
        <f>S385/(Calculations!$C$27^($A385-1+Calculations!$B$6/30))</f>
        <v>0</v>
      </c>
      <c r="U385" s="23">
        <f t="shared" si="419"/>
        <v>0</v>
      </c>
      <c r="W385">
        <f t="shared" si="459"/>
        <v>9</v>
      </c>
      <c r="X385">
        <f t="shared" si="434"/>
        <v>2056</v>
      </c>
      <c r="Y385">
        <f t="shared" si="435"/>
        <v>73</v>
      </c>
      <c r="Z385">
        <f t="shared" si="422"/>
        <v>71</v>
      </c>
      <c r="AA385" s="12">
        <f>S385*12*Subsidy!$I$15/Subsidy!$I$14</f>
        <v>0</v>
      </c>
      <c r="AB385" s="12">
        <f>SUM(S$5:S385)*Subsidy!$I$15/Subsidy!$I$14</f>
        <v>53212.488521578103</v>
      </c>
      <c r="AC385" s="12">
        <f>N385*Subsidy!$E$15/Subsidy!$E$14</f>
        <v>2068.5162681115025</v>
      </c>
      <c r="AD385" s="12">
        <f t="shared" si="423"/>
        <v>24822.19521733803</v>
      </c>
      <c r="AE385" s="12">
        <f>$AP385*AC385/(Calculations!$D$27^(A385-1+Calculations!$B$6/30))</f>
        <v>633.86431470064031</v>
      </c>
      <c r="AF385" s="12">
        <f>IF(AE385=0,0,SUM(AE385:AE$903)*AC385/AE385)</f>
        <v>404367.1822762923</v>
      </c>
      <c r="AH385" s="164">
        <f>VLOOKUP(E385,Rates2,5)*VLOOKUP(E385,Mort_Imp_Retirees,C385-'Mort Imp Cume'!$C$4+2)</f>
        <v>1.3627064758141166E-3</v>
      </c>
      <c r="AI385" s="16">
        <f t="shared" si="424"/>
        <v>0.99863729352418584</v>
      </c>
      <c r="AJ385" s="164">
        <f>VLOOKUP(F385,Rates2,6)*VLOOKUP(F385,Mort_Imp_Survivors,C385-'Mort Imp Cume'!$C$4+2)</f>
        <v>3.4431212977482114E-4</v>
      </c>
      <c r="AK385" s="16">
        <f t="shared" si="425"/>
        <v>0.99965568787022518</v>
      </c>
      <c r="AL385" s="164">
        <f>VLOOKUP(F385,Rates2,7)*VLOOKUP(F385,Mort_Imp_Survivors,C385-'Mort Imp Cume'!$C$4+2)</f>
        <v>6.0174536409091128E-4</v>
      </c>
      <c r="AM385" s="16">
        <f t="shared" si="426"/>
        <v>0.99939825463590903</v>
      </c>
      <c r="AN385" s="108">
        <f>PRODUCT(AI$4:AI384)</f>
        <v>0.86703183585868193</v>
      </c>
      <c r="AO385" s="16">
        <f>PRODUCT(AK$4:AK384)</f>
        <v>0.95118893446858166</v>
      </c>
      <c r="AP385" s="16">
        <f>PRODUCT(AM$4:AM384)</f>
        <v>0.91908932581408254</v>
      </c>
      <c r="AQ385" s="16">
        <f t="shared" si="427"/>
        <v>0.82471108810075788</v>
      </c>
      <c r="AR385" s="16">
        <f t="shared" si="428"/>
        <v>4.2320747757924077E-2</v>
      </c>
      <c r="AS385" s="16">
        <f t="shared" si="429"/>
        <v>1.1234521889826432E-3</v>
      </c>
      <c r="AT385" s="16">
        <f t="shared" si="430"/>
        <v>0.12477423446472433</v>
      </c>
      <c r="AU385" s="16">
        <f t="shared" si="431"/>
        <v>8.1939296765937142E-3</v>
      </c>
      <c r="AV385" s="16">
        <f t="shared" si="432"/>
        <v>1.1815098974616281E-3</v>
      </c>
      <c r="AW385" s="30">
        <f>(SUMPRODUCT(AV$5:AV384,A$5:A384)+SUM(AV$5:AV384)*(Calculations!$B$6/30-0.5)+AV$4*Calculations!$B$6/30/2)/SUM(AV$4:AV384)</f>
        <v>272.16771407544115</v>
      </c>
      <c r="AX385" s="16"/>
      <c r="AY385" s="12"/>
      <c r="AZ385" s="12"/>
    </row>
    <row r="386" spans="1:52" x14ac:dyDescent="0.25">
      <c r="A386">
        <f t="shared" si="420"/>
        <v>382</v>
      </c>
      <c r="B386" t="str">
        <f t="shared" si="444"/>
        <v>November</v>
      </c>
      <c r="C386">
        <f t="shared" si="415"/>
        <v>2056</v>
      </c>
      <c r="D386">
        <f t="shared" si="446"/>
        <v>205611</v>
      </c>
      <c r="E386">
        <f t="shared" ref="E386:F386" si="497">E374+1</f>
        <v>73</v>
      </c>
      <c r="F386">
        <f t="shared" si="497"/>
        <v>71</v>
      </c>
      <c r="G386" s="12">
        <f>G385*IF($B386="January",1+IF(C386&gt;Personal!$L$18+1,Calculations!$B$22,Calculations!$B$21),1)</f>
        <v>5342.2424279739244</v>
      </c>
      <c r="H386" s="12">
        <f>IF(AND(Career!$F$15="Yes",$E386=62,$E385=61),G386,H385*IF($B386="January",(1+IF(C386&gt;Personal!$L$18+1,Calculations!$C$22,Calculations!$C$21)),1))</f>
        <v>5342.2424279739244</v>
      </c>
      <c r="I386" s="12">
        <f>H386*(1-'Retiree Assumptions'!$F$8)</f>
        <v>4166.9490938196614</v>
      </c>
      <c r="J386" s="12">
        <f>I386/(Calculations!$C$27^($A386-1+Calculations!$B$6/30))</f>
        <v>1567.0002768713753</v>
      </c>
      <c r="K386" s="23">
        <f t="shared" si="417"/>
        <v>1356.7877005104026</v>
      </c>
      <c r="L386" s="12">
        <f>L385*IF($B386="January",(1+IF(C386&gt;Personal!$L$18+1,Calculations!$B$22,Calculations!$B$21)),1)</f>
        <v>2938.233335385657</v>
      </c>
      <c r="M386" s="12">
        <f>IF(AND(Career!$F$15="Yes",$E386=62,$E385=61),L386,M385*IF($B386="January",(1+IF(C386&gt;Personal!$L$18+1,Calculations!$C$22,Calculations!$C$21)),1))</f>
        <v>2938.233335385657</v>
      </c>
      <c r="N386" s="12">
        <f>M386*(1-'Retiree Assumptions'!$F$10)</f>
        <v>2585.6453351393784</v>
      </c>
      <c r="O386" s="12">
        <f>N386/(Calculations!$C$27^$AW386)/(Calculations!$D$27^($A386-1-$AW386+Calculations!$B$6/30))</f>
        <v>938.78424717161647</v>
      </c>
      <c r="P386" s="23">
        <f t="shared" si="418"/>
        <v>118.12027888926947</v>
      </c>
      <c r="Q386" s="12">
        <f>IF(OR(A386&lt;=360,$E386&lt;70),Q385*IF($B386="January",(1+IF(C386&gt;Personal!$L$18+1,Calculations!$B$22,Calculations!$B$21)),1),0)</f>
        <v>0</v>
      </c>
      <c r="R386" s="12">
        <f>IF(OR(A386&lt;=360,$E386&lt;70),IF(AND(Career!$F$15="Yes",$E386=62,$E385=61),Q386,R385*IF($B386="January",(1+IF(C386&gt;Personal!$L$18+1,Calculations!$C$22,Calculations!$C$21)),1)),0)</f>
        <v>0</v>
      </c>
      <c r="S386" s="12">
        <f>R386*(1-'Retiree Assumptions'!$F$8)</f>
        <v>0</v>
      </c>
      <c r="T386" s="12">
        <f>S386/(Calculations!$C$27^($A386-1+Calculations!$B$6/30))</f>
        <v>0</v>
      </c>
      <c r="U386" s="23">
        <f t="shared" si="419"/>
        <v>0</v>
      </c>
      <c r="W386">
        <f t="shared" si="459"/>
        <v>9</v>
      </c>
      <c r="X386">
        <f t="shared" si="434"/>
        <v>2056</v>
      </c>
      <c r="Y386">
        <f t="shared" si="435"/>
        <v>73</v>
      </c>
      <c r="Z386">
        <f t="shared" si="422"/>
        <v>71</v>
      </c>
      <c r="AA386" s="12">
        <f>S386*12*Subsidy!$I$15/Subsidy!$I$14</f>
        <v>0</v>
      </c>
      <c r="AB386" s="12">
        <f>SUM(S$5:S386)*Subsidy!$I$15/Subsidy!$I$14</f>
        <v>53212.488521578103</v>
      </c>
      <c r="AC386" s="12">
        <f>N386*Subsidy!$E$15/Subsidy!$E$14</f>
        <v>2068.5162681115025</v>
      </c>
      <c r="AD386" s="12">
        <f t="shared" si="423"/>
        <v>24822.19521733803</v>
      </c>
      <c r="AE386" s="12">
        <f>$AP386*AC386/(Calculations!$D$27^(A386-1+Calculations!$B$6/30))</f>
        <v>631.65926008202166</v>
      </c>
      <c r="AF386" s="12">
        <f>IF(AE386=0,0,SUM(AE386:AE$903)*AC386/AE386)</f>
        <v>403703.04743279616</v>
      </c>
      <c r="AH386" s="164">
        <f>VLOOKUP(E386,Rates2,5)*VLOOKUP(E386,Mort_Imp_Retirees,C386-'Mort Imp Cume'!$C$4+2)</f>
        <v>1.3627064758141166E-3</v>
      </c>
      <c r="AI386" s="16">
        <f t="shared" si="424"/>
        <v>0.99863729352418584</v>
      </c>
      <c r="AJ386" s="164">
        <f>VLOOKUP(F386,Rates2,6)*VLOOKUP(F386,Mort_Imp_Survivors,C386-'Mort Imp Cume'!$C$4+2)</f>
        <v>3.4431212977482114E-4</v>
      </c>
      <c r="AK386" s="16">
        <f t="shared" si="425"/>
        <v>0.99965568787022518</v>
      </c>
      <c r="AL386" s="164">
        <f>VLOOKUP(F386,Rates2,7)*VLOOKUP(F386,Mort_Imp_Survivors,C386-'Mort Imp Cume'!$C$4+2)</f>
        <v>6.0174536409091128E-4</v>
      </c>
      <c r="AM386" s="16">
        <f t="shared" si="426"/>
        <v>0.99939825463590903</v>
      </c>
      <c r="AN386" s="108">
        <f>PRODUCT(AI$4:AI385)</f>
        <v>0.86585032596122025</v>
      </c>
      <c r="AO386" s="16">
        <f>PRODUCT(AK$4:AK385)</f>
        <v>0.95086142858073652</v>
      </c>
      <c r="AP386" s="16">
        <f>PRODUCT(AM$4:AM385)</f>
        <v>0.91853626807308841</v>
      </c>
      <c r="AQ386" s="16">
        <f t="shared" si="427"/>
        <v>0.82330367788058223</v>
      </c>
      <c r="AR386" s="16">
        <f t="shared" si="428"/>
        <v>4.2546648080637982E-2</v>
      </c>
      <c r="AS386" s="16">
        <f t="shared" si="429"/>
        <v>1.121534962313248E-3</v>
      </c>
      <c r="AT386" s="16">
        <f t="shared" si="430"/>
        <v>0.12582260433655981</v>
      </c>
      <c r="AU386" s="16">
        <f t="shared" si="431"/>
        <v>8.3270697022199691E-3</v>
      </c>
      <c r="AV386" s="16">
        <f t="shared" si="432"/>
        <v>1.1798998462731185E-3</v>
      </c>
      <c r="AW386" s="30">
        <f>(SUMPRODUCT(AV$5:AV385,A$5:A385)+SUM(AV$5:AV385)*(Calculations!$B$6/30-0.5)+AV$4*Calculations!$B$6/30/2)/SUM(AV$4:AV385)</f>
        <v>273.13064729803421</v>
      </c>
      <c r="AX386" s="16"/>
      <c r="AY386" s="12"/>
      <c r="AZ386" s="12"/>
    </row>
    <row r="387" spans="1:52" x14ac:dyDescent="0.25">
      <c r="A387">
        <f t="shared" si="420"/>
        <v>383</v>
      </c>
      <c r="B387" t="str">
        <f t="shared" si="444"/>
        <v>December</v>
      </c>
      <c r="C387">
        <f t="shared" si="415"/>
        <v>2056</v>
      </c>
      <c r="D387">
        <f t="shared" si="446"/>
        <v>205612</v>
      </c>
      <c r="E387">
        <f t="shared" ref="E387:F387" si="498">E375+1</f>
        <v>73</v>
      </c>
      <c r="F387">
        <f t="shared" si="498"/>
        <v>71</v>
      </c>
      <c r="G387" s="12">
        <f>G386*IF($B387="January",1+IF(C387&gt;Personal!$L$18+1,Calculations!$B$22,Calculations!$B$21),1)</f>
        <v>5342.2424279739244</v>
      </c>
      <c r="H387" s="12">
        <f>IF(AND(Career!$F$15="Yes",$E387=62,$E386=61),G387,H386*IF($B387="January",(1+IF(C387&gt;Personal!$L$18+1,Calculations!$C$22,Calculations!$C$21)),1))</f>
        <v>5342.2424279739244</v>
      </c>
      <c r="I387" s="12">
        <f>H387*(1-'Retiree Assumptions'!$F$8)</f>
        <v>4166.9490938196614</v>
      </c>
      <c r="J387" s="12">
        <f>I387/(Calculations!$C$27^($A387-1+Calculations!$B$6/30))</f>
        <v>1562.9934732951851</v>
      </c>
      <c r="K387" s="23">
        <f t="shared" si="417"/>
        <v>1351.4742325690288</v>
      </c>
      <c r="L387" s="12">
        <f>L386*IF($B387="January",(1+IF(C387&gt;Personal!$L$18+1,Calculations!$B$22,Calculations!$B$21)),1)</f>
        <v>2938.233335385657</v>
      </c>
      <c r="M387" s="12">
        <f>IF(AND(Career!$F$15="Yes",$E387=62,$E386=61),L387,M386*IF($B387="January",(1+IF(C387&gt;Personal!$L$18+1,Calculations!$C$22,Calculations!$C$21)),1))</f>
        <v>2938.233335385657</v>
      </c>
      <c r="N387" s="12">
        <f>M387*(1-'Retiree Assumptions'!$F$10)</f>
        <v>2585.6453351393784</v>
      </c>
      <c r="O387" s="12">
        <f>N387/(Calculations!$C$27^$AW387)/(Calculations!$D$27^($A387-1-$AW387+Calculations!$B$6/30))</f>
        <v>936.36975619135956</v>
      </c>
      <c r="P387" s="23">
        <f t="shared" si="418"/>
        <v>118.79575724374429</v>
      </c>
      <c r="Q387" s="12">
        <f>IF(OR(A387&lt;=360,$E387&lt;70),Q386*IF($B387="January",(1+IF(C387&gt;Personal!$L$18+1,Calculations!$B$22,Calculations!$B$21)),1),0)</f>
        <v>0</v>
      </c>
      <c r="R387" s="12">
        <f>IF(OR(A387&lt;=360,$E387&lt;70),IF(AND(Career!$F$15="Yes",$E387=62,$E386=61),Q387,R386*IF($B387="January",(1+IF(C387&gt;Personal!$L$18+1,Calculations!$C$22,Calculations!$C$21)),1)),0)</f>
        <v>0</v>
      </c>
      <c r="S387" s="12">
        <f>R387*(1-'Retiree Assumptions'!$F$8)</f>
        <v>0</v>
      </c>
      <c r="T387" s="12">
        <f>S387/(Calculations!$C$27^($A387-1+Calculations!$B$6/30))</f>
        <v>0</v>
      </c>
      <c r="U387" s="23">
        <f t="shared" si="419"/>
        <v>0</v>
      </c>
      <c r="W387">
        <f t="shared" si="459"/>
        <v>9</v>
      </c>
      <c r="X387">
        <f t="shared" si="434"/>
        <v>2056</v>
      </c>
      <c r="Y387">
        <f t="shared" si="435"/>
        <v>73</v>
      </c>
      <c r="Z387">
        <f t="shared" si="422"/>
        <v>71</v>
      </c>
      <c r="AA387" s="12">
        <f>S387*12*Subsidy!$I$15/Subsidy!$I$14</f>
        <v>0</v>
      </c>
      <c r="AB387" s="12">
        <f>SUM(S$5:S387)*Subsidy!$I$15/Subsidy!$I$14</f>
        <v>53212.488521578103</v>
      </c>
      <c r="AC387" s="12">
        <f>N387*Subsidy!$E$15/Subsidy!$E$14</f>
        <v>2068.5162681115025</v>
      </c>
      <c r="AD387" s="12">
        <f t="shared" si="423"/>
        <v>24822.19521733803</v>
      </c>
      <c r="AE387" s="12">
        <f>$AP387*AC387/(Calculations!$D$27^(A387-1+Calculations!$B$6/30))</f>
        <v>629.46187629414476</v>
      </c>
      <c r="AF387" s="12">
        <f>IF(AE387=0,0,SUM(AE387:AE$903)*AC387/AE387)</f>
        <v>403036.59416590823</v>
      </c>
      <c r="AH387" s="164">
        <f>VLOOKUP(E387,Rates2,5)*VLOOKUP(E387,Mort_Imp_Retirees,C387-'Mort Imp Cume'!$C$4+2)</f>
        <v>1.3627064758141166E-3</v>
      </c>
      <c r="AI387" s="16">
        <f t="shared" si="424"/>
        <v>0.99863729352418584</v>
      </c>
      <c r="AJ387" s="164">
        <f>VLOOKUP(F387,Rates2,6)*VLOOKUP(F387,Mort_Imp_Survivors,C387-'Mort Imp Cume'!$C$4+2)</f>
        <v>3.4431212977482114E-4</v>
      </c>
      <c r="AK387" s="16">
        <f t="shared" si="425"/>
        <v>0.99965568787022518</v>
      </c>
      <c r="AL387" s="164">
        <f>VLOOKUP(F387,Rates2,7)*VLOOKUP(F387,Mort_Imp_Survivors,C387-'Mort Imp Cume'!$C$4+2)</f>
        <v>6.0174536409091128E-4</v>
      </c>
      <c r="AM387" s="16">
        <f t="shared" si="426"/>
        <v>0.99939825463590903</v>
      </c>
      <c r="AN387" s="108">
        <f>PRODUCT(AI$4:AI386)</f>
        <v>0.86467042611494704</v>
      </c>
      <c r="AO387" s="16">
        <f>PRODUCT(AK$4:AK386)</f>
        <v>0.95053403545714121</v>
      </c>
      <c r="AP387" s="16">
        <f>PRODUCT(AM$4:AM386)</f>
        <v>0.91798354313202601</v>
      </c>
      <c r="AQ387" s="16">
        <f t="shared" si="427"/>
        <v>0.82189866947548651</v>
      </c>
      <c r="AR387" s="16">
        <f t="shared" si="428"/>
        <v>4.2771756639460569E-2</v>
      </c>
      <c r="AS387" s="16">
        <f t="shared" si="429"/>
        <v>1.1196210074858927E-3</v>
      </c>
      <c r="AT387" s="16">
        <f t="shared" si="430"/>
        <v>0.12686842613001567</v>
      </c>
      <c r="AU387" s="16">
        <f t="shared" si="431"/>
        <v>8.4611477550372571E-3</v>
      </c>
      <c r="AV387" s="16">
        <f t="shared" si="432"/>
        <v>1.17829198911179E-3</v>
      </c>
      <c r="AW387" s="30">
        <f>(SUMPRODUCT(AV$5:AV386,A$5:A386)+SUM(AV$5:AV386)*(Calculations!$B$6/30-0.5)+AV$4*Calculations!$B$6/30/2)/SUM(AV$4:AV386)</f>
        <v>274.08420740123563</v>
      </c>
      <c r="AX387" s="16"/>
      <c r="AY387" s="12"/>
      <c r="AZ387" s="12"/>
    </row>
    <row r="388" spans="1:52" x14ac:dyDescent="0.25">
      <c r="A388">
        <f t="shared" si="420"/>
        <v>384</v>
      </c>
      <c r="B388" t="str">
        <f t="shared" si="444"/>
        <v>January</v>
      </c>
      <c r="C388">
        <f t="shared" si="415"/>
        <v>2057</v>
      </c>
      <c r="D388">
        <f t="shared" si="446"/>
        <v>205701</v>
      </c>
      <c r="E388">
        <f t="shared" ref="E388:F388" si="499">E376+1</f>
        <v>74</v>
      </c>
      <c r="F388">
        <f t="shared" si="499"/>
        <v>72</v>
      </c>
      <c r="G388" s="12">
        <f>G387*IF($B388="January",1+IF(C388&gt;Personal!$L$18+1,Calculations!$B$22,Calculations!$B$21),1)</f>
        <v>5475.798488673272</v>
      </c>
      <c r="H388" s="12">
        <f>IF(AND(Career!$F$15="Yes",$E388=62,$E387=61),G388,H387*IF($B388="January",(1+IF(C388&gt;Personal!$L$18+1,Calculations!$C$22,Calculations!$C$21)),1))</f>
        <v>5475.798488673272</v>
      </c>
      <c r="I388" s="12">
        <f>H388*(1-'Retiree Assumptions'!$F$8)</f>
        <v>4271.1228211651523</v>
      </c>
      <c r="J388" s="12">
        <f>I388/(Calculations!$C$27^($A388-1+Calculations!$B$6/30))</f>
        <v>1597.9718379513531</v>
      </c>
      <c r="K388" s="23">
        <f t="shared" si="417"/>
        <v>1379.8361126255973</v>
      </c>
      <c r="L388" s="12">
        <f>L387*IF($B388="January",(1+IF(C388&gt;Personal!$L$18+1,Calculations!$B$22,Calculations!$B$21)),1)</f>
        <v>3011.6891687702982</v>
      </c>
      <c r="M388" s="12">
        <f>IF(AND(Career!$F$15="Yes",$E388=62,$E387=61),L388,M387*IF($B388="January",(1+IF(C388&gt;Personal!$L$18+1,Calculations!$C$22,Calculations!$C$21)),1))</f>
        <v>3011.6891687702982</v>
      </c>
      <c r="N388" s="12">
        <f>M388*(1-'Retiree Assumptions'!$F$10)</f>
        <v>2650.2864685178624</v>
      </c>
      <c r="O388" s="12">
        <f>N388/(Calculations!$C$27^$AW388)/(Calculations!$D$27^($A388-1-$AW388+Calculations!$B$6/30))</f>
        <v>957.30769585493647</v>
      </c>
      <c r="P388" s="23">
        <f t="shared" si="418"/>
        <v>122.45085925158722</v>
      </c>
      <c r="Q388" s="12">
        <f>IF(OR(A388&lt;=360,$E388&lt;70),Q387*IF($B388="January",(1+IF(C388&gt;Personal!$L$18+1,Calculations!$B$22,Calculations!$B$21)),1),0)</f>
        <v>0</v>
      </c>
      <c r="R388" s="12">
        <f>IF(OR(A388&lt;=360,$E388&lt;70),IF(AND(Career!$F$15="Yes",$E388=62,$E387=61),Q388,R387*IF($B388="January",(1+IF(C388&gt;Personal!$L$18+1,Calculations!$C$22,Calculations!$C$21)),1)),0)</f>
        <v>0</v>
      </c>
      <c r="S388" s="12">
        <f>R388*(1-'Retiree Assumptions'!$F$8)</f>
        <v>0</v>
      </c>
      <c r="T388" s="12">
        <f>S388/(Calculations!$C$27^($A388-1+Calculations!$B$6/30))</f>
        <v>0</v>
      </c>
      <c r="U388" s="23">
        <f t="shared" si="419"/>
        <v>0</v>
      </c>
      <c r="W388">
        <f t="shared" si="459"/>
        <v>9</v>
      </c>
      <c r="X388">
        <f t="shared" si="434"/>
        <v>2057</v>
      </c>
      <c r="Y388">
        <f t="shared" si="435"/>
        <v>74</v>
      </c>
      <c r="Z388">
        <f t="shared" si="422"/>
        <v>72</v>
      </c>
      <c r="AA388" s="12">
        <f>S388*12*Subsidy!$I$15/Subsidy!$I$14</f>
        <v>0</v>
      </c>
      <c r="AB388" s="12">
        <f>SUM(S$5:S388)*Subsidy!$I$15/Subsidy!$I$14</f>
        <v>53212.488521578103</v>
      </c>
      <c r="AC388" s="12">
        <f>N388*Subsidy!$E$15/Subsidy!$E$14</f>
        <v>2120.2291748142898</v>
      </c>
      <c r="AD388" s="12">
        <f t="shared" si="423"/>
        <v>25442.750097771477</v>
      </c>
      <c r="AE388" s="12">
        <f>$AP388*AC388/(Calculations!$D$27^(A388-1+Calculations!$B$6/30))</f>
        <v>642.9539400684198</v>
      </c>
      <c r="AF388" s="12">
        <f>IF(AE388=0,0,SUM(AE388:AE$903)*AC388/AE388)</f>
        <v>402367.81438226206</v>
      </c>
      <c r="AH388" s="164">
        <f>VLOOKUP(E388,Rates2,5)*VLOOKUP(E388,Mort_Imp_Retirees,C388-'Mort Imp Cume'!$C$4+2)</f>
        <v>1.5723755729269229E-3</v>
      </c>
      <c r="AI388" s="16">
        <f t="shared" si="424"/>
        <v>0.99842762442707311</v>
      </c>
      <c r="AJ388" s="164">
        <f>VLOOKUP(F388,Rates2,6)*VLOOKUP(F388,Mort_Imp_Survivors,C388-'Mort Imp Cume'!$C$4+2)</f>
        <v>3.8288680900945126E-4</v>
      </c>
      <c r="AK388" s="16">
        <f t="shared" si="425"/>
        <v>0.99961711319099056</v>
      </c>
      <c r="AL388" s="164">
        <f>VLOOKUP(F388,Rates2,7)*VLOOKUP(F388,Mort_Imp_Survivors,C388-'Mort Imp Cume'!$C$4+2)</f>
        <v>7.0427337979044025E-4</v>
      </c>
      <c r="AM388" s="16">
        <f t="shared" si="426"/>
        <v>0.9992957266202096</v>
      </c>
      <c r="AN388" s="108">
        <f>PRODUCT(AI$4:AI387)</f>
        <v>0.86349213412583525</v>
      </c>
      <c r="AO388" s="16">
        <f>PRODUCT(AK$4:AK387)</f>
        <v>0.95020675505896957</v>
      </c>
      <c r="AP388" s="16">
        <f>PRODUCT(AM$4:AM387)</f>
        <v>0.91743115079063453</v>
      </c>
      <c r="AQ388" s="16">
        <f t="shared" si="427"/>
        <v>0.82049605878665444</v>
      </c>
      <c r="AR388" s="16">
        <f t="shared" si="428"/>
        <v>4.2996075339180817E-2</v>
      </c>
      <c r="AS388" s="16">
        <f t="shared" si="429"/>
        <v>1.2896339875409311E-3</v>
      </c>
      <c r="AT388" s="16">
        <f t="shared" si="430"/>
        <v>0.1279117046502283</v>
      </c>
      <c r="AU388" s="16">
        <f t="shared" si="431"/>
        <v>8.5961612239364438E-3</v>
      </c>
      <c r="AV388" s="16">
        <f t="shared" si="432"/>
        <v>1.3577339391140015E-3</v>
      </c>
      <c r="AW388" s="30">
        <f>(SUMPRODUCT(AV$5:AV387,A$5:A387)+SUM(AV$5:AV387)*(Calculations!$B$6/30-0.5)+AV$4*Calculations!$B$6/30/2)/SUM(AV$4:AV387)</f>
        <v>275.0286493282693</v>
      </c>
      <c r="AX388" s="16"/>
      <c r="AY388" s="12"/>
      <c r="AZ388" s="12"/>
    </row>
    <row r="389" spans="1:52" x14ac:dyDescent="0.25">
      <c r="A389">
        <f t="shared" si="420"/>
        <v>385</v>
      </c>
      <c r="B389" t="str">
        <f t="shared" si="444"/>
        <v>February</v>
      </c>
      <c r="C389">
        <f t="shared" ref="C389:C452" si="500">C388+IF(B388="December",1,0)</f>
        <v>2057</v>
      </c>
      <c r="D389">
        <f t="shared" si="446"/>
        <v>205702</v>
      </c>
      <c r="E389">
        <f t="shared" ref="E389:F389" si="501">E377+1</f>
        <v>74</v>
      </c>
      <c r="F389">
        <f t="shared" si="501"/>
        <v>72</v>
      </c>
      <c r="G389" s="12">
        <f>G388*IF($B389="January",1+IF(C389&gt;Personal!$L$18+1,Calculations!$B$22,Calculations!$B$21),1)</f>
        <v>5475.798488673272</v>
      </c>
      <c r="H389" s="12">
        <f>IF(AND(Career!$F$15="Yes",$E389=62,$E388=61),G389,H388*IF($B389="January",(1+IF(C389&gt;Personal!$L$18+1,Calculations!$C$22,Calculations!$C$21)),1))</f>
        <v>5475.798488673272</v>
      </c>
      <c r="I389" s="12">
        <f>H389*(1-'Retiree Assumptions'!$F$8)</f>
        <v>4271.1228211651523</v>
      </c>
      <c r="J389" s="12">
        <f>I389/(Calculations!$C$27^($A389-1+Calculations!$B$6/30))</f>
        <v>1593.8858404123243</v>
      </c>
      <c r="K389" s="23">
        <f t="shared" ref="K389:K452" si="502">$AN389*J389</f>
        <v>1374.1438129899873</v>
      </c>
      <c r="L389" s="12">
        <f>L388*IF($B389="January",(1+IF(C389&gt;Personal!$L$18+1,Calculations!$B$22,Calculations!$B$21)),1)</f>
        <v>3011.6891687702982</v>
      </c>
      <c r="M389" s="12">
        <f>IF(AND(Career!$F$15="Yes",$E389=62,$E388=61),L389,M388*IF($B389="January",(1+IF(C389&gt;Personal!$L$18+1,Calculations!$C$22,Calculations!$C$21)),1))</f>
        <v>3011.6891687702982</v>
      </c>
      <c r="N389" s="12">
        <f>M389*(1-'Retiree Assumptions'!$F$10)</f>
        <v>2650.2864685178624</v>
      </c>
      <c r="O389" s="12">
        <f>N389/(Calculations!$C$27^$AW389)/(Calculations!$D$27^($A389-1-$AW389+Calculations!$B$6/30))</f>
        <v>954.88392982302037</v>
      </c>
      <c r="P389" s="23">
        <f t="shared" ref="P389:P452" si="503">$AT389*O389</f>
        <v>123.28626144082351</v>
      </c>
      <c r="Q389" s="12">
        <f>IF(OR(A389&lt;=360,$E389&lt;70),Q388*IF($B389="January",(1+IF(C389&gt;Personal!$L$18+1,Calculations!$B$22,Calculations!$B$21)),1),0)</f>
        <v>0</v>
      </c>
      <c r="R389" s="12">
        <f>IF(OR(A389&lt;=360,$E389&lt;70),IF(AND(Career!$F$15="Yes",$E389=62,$E388=61),Q389,R388*IF($B389="January",(1+IF(C389&gt;Personal!$L$18+1,Calculations!$C$22,Calculations!$C$21)),1)),0)</f>
        <v>0</v>
      </c>
      <c r="S389" s="12">
        <f>R389*(1-'Retiree Assumptions'!$F$8)</f>
        <v>0</v>
      </c>
      <c r="T389" s="12">
        <f>S389/(Calculations!$C$27^($A389-1+Calculations!$B$6/30))</f>
        <v>0</v>
      </c>
      <c r="U389" s="23">
        <f t="shared" ref="U389:U452" si="504">$AQ389*T389</f>
        <v>0</v>
      </c>
      <c r="W389">
        <f t="shared" si="459"/>
        <v>9</v>
      </c>
      <c r="X389">
        <f t="shared" si="434"/>
        <v>2057</v>
      </c>
      <c r="Y389">
        <f t="shared" si="435"/>
        <v>74</v>
      </c>
      <c r="Z389">
        <f t="shared" si="422"/>
        <v>72</v>
      </c>
      <c r="AA389" s="12">
        <f>S389*12*Subsidy!$I$15/Subsidy!$I$14</f>
        <v>0</v>
      </c>
      <c r="AB389" s="12">
        <f>SUM(S$5:S389)*Subsidy!$I$15/Subsidy!$I$14</f>
        <v>53212.488521578103</v>
      </c>
      <c r="AC389" s="12">
        <f>N389*Subsidy!$E$15/Subsidy!$E$14</f>
        <v>2120.2291748142898</v>
      </c>
      <c r="AD389" s="12">
        <f t="shared" si="423"/>
        <v>25442.750097771477</v>
      </c>
      <c r="AE389" s="12">
        <f>$AP389*AC389/(Calculations!$D$27^(A389-1+Calculations!$B$6/30))</f>
        <v>640.65153390483761</v>
      </c>
      <c r="AF389" s="12">
        <f>IF(AE389=0,0,SUM(AE389:AE$903)*AC389/AE389)</f>
        <v>401686.01539667044</v>
      </c>
      <c r="AH389" s="164">
        <f>VLOOKUP(E389,Rates2,5)*VLOOKUP(E389,Mort_Imp_Retirees,C389-'Mort Imp Cume'!$C$4+2)</f>
        <v>1.5723755729269229E-3</v>
      </c>
      <c r="AI389" s="16">
        <f t="shared" si="424"/>
        <v>0.99842762442707311</v>
      </c>
      <c r="AJ389" s="164">
        <f>VLOOKUP(F389,Rates2,6)*VLOOKUP(F389,Mort_Imp_Survivors,C389-'Mort Imp Cume'!$C$4+2)</f>
        <v>3.8288680900945126E-4</v>
      </c>
      <c r="AK389" s="16">
        <f t="shared" si="425"/>
        <v>0.99961711319099056</v>
      </c>
      <c r="AL389" s="164">
        <f>VLOOKUP(F389,Rates2,7)*VLOOKUP(F389,Mort_Imp_Survivors,C389-'Mort Imp Cume'!$C$4+2)</f>
        <v>7.0427337979044025E-4</v>
      </c>
      <c r="AM389" s="16">
        <f t="shared" si="426"/>
        <v>0.9992957266202096</v>
      </c>
      <c r="AN389" s="108">
        <f>PRODUCT(AI$4:AI388)</f>
        <v>0.86213440018672127</v>
      </c>
      <c r="AO389" s="16">
        <f>PRODUCT(AK$4:AK388)</f>
        <v>0.94984293342662585</v>
      </c>
      <c r="AP389" s="16">
        <f>PRODUCT(AM$4:AM388)</f>
        <v>0.9167850284533422</v>
      </c>
      <c r="AQ389" s="16">
        <f t="shared" si="427"/>
        <v>0.81889226768135992</v>
      </c>
      <c r="AR389" s="16">
        <f t="shared" si="428"/>
        <v>4.3242132505361373E-2</v>
      </c>
      <c r="AS389" s="16">
        <f t="shared" si="429"/>
        <v>1.2871131911322779E-3</v>
      </c>
      <c r="AT389" s="16">
        <f t="shared" si="430"/>
        <v>0.12911125382922045</v>
      </c>
      <c r="AU389" s="16">
        <f t="shared" si="431"/>
        <v>8.7543459840582483E-3</v>
      </c>
      <c r="AV389" s="16">
        <f t="shared" si="432"/>
        <v>1.355599071433605E-3</v>
      </c>
      <c r="AW389" s="30">
        <f>(SUMPRODUCT(AV$5:AV388,A$5:A388)+SUM(AV$5:AV388)*(Calculations!$B$6/30-0.5)+AV$4*Calculations!$B$6/30/2)/SUM(AV$4:AV388)</f>
        <v>276.10674979980797</v>
      </c>
      <c r="AX389" s="16"/>
      <c r="AY389" s="12"/>
      <c r="AZ389" s="12"/>
    </row>
    <row r="390" spans="1:52" x14ac:dyDescent="0.25">
      <c r="A390">
        <f t="shared" ref="A390:A453" si="505">A389+1</f>
        <v>386</v>
      </c>
      <c r="B390" t="str">
        <f t="shared" si="444"/>
        <v>March</v>
      </c>
      <c r="C390">
        <f t="shared" si="500"/>
        <v>2057</v>
      </c>
      <c r="D390">
        <f t="shared" si="446"/>
        <v>205703</v>
      </c>
      <c r="E390">
        <f t="shared" ref="E390:F390" si="506">E378+1</f>
        <v>74</v>
      </c>
      <c r="F390">
        <f t="shared" si="506"/>
        <v>72</v>
      </c>
      <c r="G390" s="12">
        <f>G389*IF($B390="January",1+IF(C390&gt;Personal!$L$18+1,Calculations!$B$22,Calculations!$B$21),1)</f>
        <v>5475.798488673272</v>
      </c>
      <c r="H390" s="12">
        <f>IF(AND(Career!$F$15="Yes",$E390=62,$E389=61),G390,H389*IF($B390="January",(1+IF(C390&gt;Personal!$L$18+1,Calculations!$C$22,Calculations!$C$21)),1))</f>
        <v>5475.798488673272</v>
      </c>
      <c r="I390" s="12">
        <f>H390*(1-'Retiree Assumptions'!$F$8)</f>
        <v>4271.1228211651523</v>
      </c>
      <c r="J390" s="12">
        <f>I390/(Calculations!$C$27^($A390-1+Calculations!$B$6/30))</f>
        <v>1589.8102907269383</v>
      </c>
      <c r="K390" s="23">
        <f t="shared" si="502"/>
        <v>1368.474996052681</v>
      </c>
      <c r="L390" s="12">
        <f>L389*IF($B390="January",(1+IF(C390&gt;Personal!$L$18+1,Calculations!$B$22,Calculations!$B$21)),1)</f>
        <v>3011.6891687702982</v>
      </c>
      <c r="M390" s="12">
        <f>IF(AND(Career!$F$15="Yes",$E390=62,$E389=61),L390,M389*IF($B390="January",(1+IF(C390&gt;Personal!$L$18+1,Calculations!$C$22,Calculations!$C$21)),1))</f>
        <v>3011.6891687702982</v>
      </c>
      <c r="N390" s="12">
        <f>M390*(1-'Retiree Assumptions'!$F$10)</f>
        <v>2650.2864685178624</v>
      </c>
      <c r="O390" s="12">
        <f>N390/(Calculations!$C$27^$AW390)/(Calculations!$D$27^($A390-1-$AW390+Calculations!$B$6/30))</f>
        <v>952.46232516983912</v>
      </c>
      <c r="P390" s="23">
        <f t="shared" si="503"/>
        <v>124.11292481411731</v>
      </c>
      <c r="Q390" s="12">
        <f>IF(OR(A390&lt;=360,$E390&lt;70),Q389*IF($B390="January",(1+IF(C390&gt;Personal!$L$18+1,Calculations!$B$22,Calculations!$B$21)),1),0)</f>
        <v>0</v>
      </c>
      <c r="R390" s="12">
        <f>IF(OR(A390&lt;=360,$E390&lt;70),IF(AND(Career!$F$15="Yes",$E390=62,$E389=61),Q390,R389*IF($B390="January",(1+IF(C390&gt;Personal!$L$18+1,Calculations!$C$22,Calculations!$C$21)),1)),0)</f>
        <v>0</v>
      </c>
      <c r="S390" s="12">
        <f>R390*(1-'Retiree Assumptions'!$F$8)</f>
        <v>0</v>
      </c>
      <c r="T390" s="12">
        <f>S390/(Calculations!$C$27^($A390-1+Calculations!$B$6/30))</f>
        <v>0</v>
      </c>
      <c r="U390" s="23">
        <f t="shared" si="504"/>
        <v>0</v>
      </c>
      <c r="W390">
        <f t="shared" si="459"/>
        <v>9</v>
      </c>
      <c r="X390">
        <f t="shared" si="434"/>
        <v>2057</v>
      </c>
      <c r="Y390">
        <f t="shared" si="435"/>
        <v>74</v>
      </c>
      <c r="Z390">
        <f t="shared" ref="Z390:Z453" si="507">F390</f>
        <v>72</v>
      </c>
      <c r="AA390" s="12">
        <f>S390*12*Subsidy!$I$15/Subsidy!$I$14</f>
        <v>0</v>
      </c>
      <c r="AB390" s="12">
        <f>SUM(S$5:S390)*Subsidy!$I$15/Subsidy!$I$14</f>
        <v>53212.488521578103</v>
      </c>
      <c r="AC390" s="12">
        <f>N390*Subsidy!$E$15/Subsidy!$E$14</f>
        <v>2120.2291748142898</v>
      </c>
      <c r="AD390" s="12">
        <f t="shared" ref="AD390:AD453" si="508">AC390*12</f>
        <v>25442.750097771477</v>
      </c>
      <c r="AE390" s="12">
        <f>$AP390*AC390/(Calculations!$D$27^(A390-1+Calculations!$B$6/30))</f>
        <v>638.35737261512884</v>
      </c>
      <c r="AF390" s="12">
        <f>IF(AE390=0,0,SUM(AE390:AE$903)*AC390/AE390)</f>
        <v>401001.76612710417</v>
      </c>
      <c r="AH390" s="164">
        <f>VLOOKUP(E390,Rates2,5)*VLOOKUP(E390,Mort_Imp_Retirees,C390-'Mort Imp Cume'!$C$4+2)</f>
        <v>1.5723755729269229E-3</v>
      </c>
      <c r="AI390" s="16">
        <f t="shared" ref="AI390:AI453" si="509">1-AH390</f>
        <v>0.99842762442707311</v>
      </c>
      <c r="AJ390" s="164">
        <f>VLOOKUP(F390,Rates2,6)*VLOOKUP(F390,Mort_Imp_Survivors,C390-'Mort Imp Cume'!$C$4+2)</f>
        <v>3.8288680900945126E-4</v>
      </c>
      <c r="AK390" s="16">
        <f t="shared" ref="AK390:AK453" si="510">1-AJ390</f>
        <v>0.99961711319099056</v>
      </c>
      <c r="AL390" s="164">
        <f>VLOOKUP(F390,Rates2,7)*VLOOKUP(F390,Mort_Imp_Survivors,C390-'Mort Imp Cume'!$C$4+2)</f>
        <v>7.0427337979044025E-4</v>
      </c>
      <c r="AM390" s="16">
        <f t="shared" ref="AM390:AM453" si="511">1-AL390</f>
        <v>0.9992957266202096</v>
      </c>
      <c r="AN390" s="108">
        <f>PRODUCT(AI$4:AI389)</f>
        <v>0.86077880111528771</v>
      </c>
      <c r="AO390" s="16">
        <f>PRODUCT(AK$4:AK389)</f>
        <v>0.94947925109678599</v>
      </c>
      <c r="AP390" s="16">
        <f>PRODUCT(AM$4:AM389)</f>
        <v>0.91613936116281214</v>
      </c>
      <c r="AQ390" s="16">
        <f t="shared" ref="AQ390:AQ453" si="512">AN390*AO390</f>
        <v>0.81729161144293272</v>
      </c>
      <c r="AR390" s="16">
        <f t="shared" ref="AR390:AR453" si="513">AN390*(1-AO390)</f>
        <v>4.3487189672355042E-2</v>
      </c>
      <c r="AS390" s="16">
        <f t="shared" ref="AS390:AS453" si="514">AQ390*AH390*AK390</f>
        <v>1.2845973220243895E-3</v>
      </c>
      <c r="AT390" s="16">
        <f t="shared" ref="AT390:AT453" si="515">AT389*AM389+AS389</f>
        <v>0.13030743740124945</v>
      </c>
      <c r="AU390" s="16">
        <f t="shared" ref="AU390:AU453" si="516">1-AQ390-AR390-AT390</f>
        <v>8.9137614834627898E-3</v>
      </c>
      <c r="AV390" s="16">
        <f t="shared" ref="AV390:AV453" si="517">AN390*AH390</f>
        <v>1.3534675605670003E-3</v>
      </c>
      <c r="AW390" s="30">
        <f>(SUMPRODUCT(AV$5:AV389,A$5:A389)+SUM(AV$5:AV389)*(Calculations!$B$6/30-0.5)+AV$4*Calculations!$B$6/30/2)/SUM(AV$4:AV389)</f>
        <v>277.17191365114991</v>
      </c>
      <c r="AX390" s="16"/>
      <c r="AY390" s="12"/>
      <c r="AZ390" s="12"/>
    </row>
    <row r="391" spans="1:52" x14ac:dyDescent="0.25">
      <c r="A391">
        <f t="shared" si="505"/>
        <v>387</v>
      </c>
      <c r="B391" t="str">
        <f t="shared" si="444"/>
        <v>April</v>
      </c>
      <c r="C391">
        <f t="shared" si="500"/>
        <v>2057</v>
      </c>
      <c r="D391">
        <f t="shared" si="446"/>
        <v>205704</v>
      </c>
      <c r="E391">
        <f t="shared" ref="E391:F391" si="518">E379+1</f>
        <v>74</v>
      </c>
      <c r="F391">
        <f t="shared" si="518"/>
        <v>72</v>
      </c>
      <c r="G391" s="12">
        <f>G390*IF($B391="January",1+IF(C391&gt;Personal!$L$18+1,Calculations!$B$22,Calculations!$B$21),1)</f>
        <v>5475.798488673272</v>
      </c>
      <c r="H391" s="12">
        <f>IF(AND(Career!$F$15="Yes",$E391=62,$E390=61),G391,H390*IF($B391="January",(1+IF(C391&gt;Personal!$L$18+1,Calculations!$C$22,Calculations!$C$21)),1))</f>
        <v>5475.798488673272</v>
      </c>
      <c r="I391" s="12">
        <f>H391*(1-'Retiree Assumptions'!$F$8)</f>
        <v>4271.1228211651523</v>
      </c>
      <c r="J391" s="12">
        <f>I391/(Calculations!$C$27^($A391-1+Calculations!$B$6/30))</f>
        <v>1585.7451621801417</v>
      </c>
      <c r="K391" s="23">
        <f t="shared" si="502"/>
        <v>1362.8295649394531</v>
      </c>
      <c r="L391" s="12">
        <f>L390*IF($B391="January",(1+IF(C391&gt;Personal!$L$18+1,Calculations!$B$22,Calculations!$B$21)),1)</f>
        <v>3011.6891687702982</v>
      </c>
      <c r="M391" s="12">
        <f>IF(AND(Career!$F$15="Yes",$E391=62,$E390=61),L391,M390*IF($B391="January",(1+IF(C391&gt;Personal!$L$18+1,Calculations!$C$22,Calculations!$C$21)),1))</f>
        <v>3011.6891687702982</v>
      </c>
      <c r="N391" s="12">
        <f>M391*(1-'Retiree Assumptions'!$F$10)</f>
        <v>2650.2864685178624</v>
      </c>
      <c r="O391" s="12">
        <f>N391/(Calculations!$C$27^$AW391)/(Calculations!$D$27^($A391-1-$AW391+Calculations!$B$6/30))</f>
        <v>950.04301767036486</v>
      </c>
      <c r="P391" s="23">
        <f t="shared" si="503"/>
        <v>124.93090636567942</v>
      </c>
      <c r="Q391" s="12">
        <f>IF(OR(A391&lt;=360,$E391&lt;70),Q390*IF($B391="January",(1+IF(C391&gt;Personal!$L$18+1,Calculations!$B$22,Calculations!$B$21)),1),0)</f>
        <v>0</v>
      </c>
      <c r="R391" s="12">
        <f>IF(OR(A391&lt;=360,$E391&lt;70),IF(AND(Career!$F$15="Yes",$E391=62,$E390=61),Q391,R390*IF($B391="January",(1+IF(C391&gt;Personal!$L$18+1,Calculations!$C$22,Calculations!$C$21)),1)),0)</f>
        <v>0</v>
      </c>
      <c r="S391" s="12">
        <f>R391*(1-'Retiree Assumptions'!$F$8)</f>
        <v>0</v>
      </c>
      <c r="T391" s="12">
        <f>S391/(Calculations!$C$27^($A391-1+Calculations!$B$6/30))</f>
        <v>0</v>
      </c>
      <c r="U391" s="23">
        <f t="shared" si="504"/>
        <v>0</v>
      </c>
      <c r="W391">
        <f t="shared" si="459"/>
        <v>9</v>
      </c>
      <c r="X391">
        <f t="shared" ref="X391:X454" si="519">C391</f>
        <v>2057</v>
      </c>
      <c r="Y391">
        <f t="shared" ref="Y391:Y454" si="520">E391</f>
        <v>74</v>
      </c>
      <c r="Z391">
        <f t="shared" si="507"/>
        <v>72</v>
      </c>
      <c r="AA391" s="12">
        <f>S391*12*Subsidy!$I$15/Subsidy!$I$14</f>
        <v>0</v>
      </c>
      <c r="AB391" s="12">
        <f>SUM(S$5:S391)*Subsidy!$I$15/Subsidy!$I$14</f>
        <v>53212.488521578103</v>
      </c>
      <c r="AC391" s="12">
        <f>N391*Subsidy!$E$15/Subsidy!$E$14</f>
        <v>2120.2291748142898</v>
      </c>
      <c r="AD391" s="12">
        <f t="shared" si="508"/>
        <v>25442.750097771477</v>
      </c>
      <c r="AE391" s="12">
        <f>$AP391*AC391/(Calculations!$D$27^(A391-1+Calculations!$B$6/30))</f>
        <v>636.0714266745523</v>
      </c>
      <c r="AF391" s="12">
        <f>IF(AE391=0,0,SUM(AE391:AE$903)*AC391/AE391)</f>
        <v>400315.05776760791</v>
      </c>
      <c r="AH391" s="164">
        <f>VLOOKUP(E391,Rates2,5)*VLOOKUP(E391,Mort_Imp_Retirees,C391-'Mort Imp Cume'!$C$4+2)</f>
        <v>1.5723755729269229E-3</v>
      </c>
      <c r="AI391" s="16">
        <f t="shared" si="509"/>
        <v>0.99842762442707311</v>
      </c>
      <c r="AJ391" s="164">
        <f>VLOOKUP(F391,Rates2,6)*VLOOKUP(F391,Mort_Imp_Survivors,C391-'Mort Imp Cume'!$C$4+2)</f>
        <v>3.8288680900945126E-4</v>
      </c>
      <c r="AK391" s="16">
        <f t="shared" si="510"/>
        <v>0.99961711319099056</v>
      </c>
      <c r="AL391" s="164">
        <f>VLOOKUP(F391,Rates2,7)*VLOOKUP(F391,Mort_Imp_Survivors,C391-'Mort Imp Cume'!$C$4+2)</f>
        <v>7.0427337979044025E-4</v>
      </c>
      <c r="AM391" s="16">
        <f t="shared" si="511"/>
        <v>0.9992957266202096</v>
      </c>
      <c r="AN391" s="108">
        <f>PRODUCT(AI$4:AI390)</f>
        <v>0.85942533355472073</v>
      </c>
      <c r="AO391" s="16">
        <f>PRODUCT(AK$4:AK390)</f>
        <v>0.94911570801611289</v>
      </c>
      <c r="AP391" s="16">
        <f>PRODUCT(AM$4:AM390)</f>
        <v>0.91549414859856704</v>
      </c>
      <c r="AQ391" s="16">
        <f t="shared" si="512"/>
        <v>0.81569408394377274</v>
      </c>
      <c r="AR391" s="16">
        <f t="shared" si="513"/>
        <v>4.373124961094798E-2</v>
      </c>
      <c r="AS391" s="16">
        <f t="shared" si="514"/>
        <v>1.2820863705860677E-3</v>
      </c>
      <c r="AT391" s="16">
        <f t="shared" si="515"/>
        <v>0.13150026266392342</v>
      </c>
      <c r="AU391" s="16">
        <f t="shared" si="516"/>
        <v>9.0744037813558498E-3</v>
      </c>
      <c r="AV391" s="16">
        <f t="shared" si="517"/>
        <v>1.3513394012360158E-3</v>
      </c>
      <c r="AW391" s="30">
        <f>(SUMPRODUCT(AV$5:AV390,A$5:A390)+SUM(AV$5:AV390)*(Calculations!$B$6/30-0.5)+AV$4*Calculations!$B$6/30/2)/SUM(AV$4:AV390)</f>
        <v>278.22453587728643</v>
      </c>
      <c r="AX391" s="16"/>
      <c r="AY391" s="12"/>
      <c r="AZ391" s="12"/>
    </row>
    <row r="392" spans="1:52" x14ac:dyDescent="0.25">
      <c r="A392">
        <f t="shared" si="505"/>
        <v>388</v>
      </c>
      <c r="B392" t="str">
        <f t="shared" si="444"/>
        <v>May</v>
      </c>
      <c r="C392">
        <f t="shared" si="500"/>
        <v>2057</v>
      </c>
      <c r="D392">
        <f t="shared" si="446"/>
        <v>205705</v>
      </c>
      <c r="E392">
        <f t="shared" ref="E392:F392" si="521">E380+1</f>
        <v>74</v>
      </c>
      <c r="F392">
        <f t="shared" si="521"/>
        <v>72</v>
      </c>
      <c r="G392" s="12">
        <f>G391*IF($B392="January",1+IF(C392&gt;Personal!$L$18+1,Calculations!$B$22,Calculations!$B$21),1)</f>
        <v>5475.798488673272</v>
      </c>
      <c r="H392" s="12">
        <f>IF(AND(Career!$F$15="Yes",$E392=62,$E391=61),G392,H391*IF($B392="January",(1+IF(C392&gt;Personal!$L$18+1,Calculations!$C$22,Calculations!$C$21)),1))</f>
        <v>5475.798488673272</v>
      </c>
      <c r="I392" s="12">
        <f>H392*(1-'Retiree Assumptions'!$F$8)</f>
        <v>4271.1228211651523</v>
      </c>
      <c r="J392" s="12">
        <f>I392/(Calculations!$C$27^($A392-1+Calculations!$B$6/30))</f>
        <v>1581.69042812519</v>
      </c>
      <c r="K392" s="23">
        <f t="shared" si="502"/>
        <v>1357.2074231757172</v>
      </c>
      <c r="L392" s="12">
        <f>L391*IF($B392="January",(1+IF(C392&gt;Personal!$L$18+1,Calculations!$B$22,Calculations!$B$21)),1)</f>
        <v>3011.6891687702982</v>
      </c>
      <c r="M392" s="12">
        <f>IF(AND(Career!$F$15="Yes",$E392=62,$E391=61),L392,M391*IF($B392="January",(1+IF(C392&gt;Personal!$L$18+1,Calculations!$C$22,Calculations!$C$21)),1))</f>
        <v>3011.6891687702982</v>
      </c>
      <c r="N392" s="12">
        <f>M392*(1-'Retiree Assumptions'!$F$10)</f>
        <v>2650.2864685178624</v>
      </c>
      <c r="O392" s="12">
        <f>N392/(Calculations!$C$27^$AW392)/(Calculations!$D$27^($A392-1-$AW392+Calculations!$B$6/30))</f>
        <v>947.62613683717427</v>
      </c>
      <c r="P392" s="23">
        <f t="shared" si="503"/>
        <v>125.74026277656371</v>
      </c>
      <c r="Q392" s="12">
        <f>IF(OR(A392&lt;=360,$E392&lt;70),Q391*IF($B392="January",(1+IF(C392&gt;Personal!$L$18+1,Calculations!$B$22,Calculations!$B$21)),1),0)</f>
        <v>0</v>
      </c>
      <c r="R392" s="12">
        <f>IF(OR(A392&lt;=360,$E392&lt;70),IF(AND(Career!$F$15="Yes",$E392=62,$E391=61),Q392,R391*IF($B392="January",(1+IF(C392&gt;Personal!$L$18+1,Calculations!$C$22,Calculations!$C$21)),1)),0)</f>
        <v>0</v>
      </c>
      <c r="S392" s="12">
        <f>R392*(1-'Retiree Assumptions'!$F$8)</f>
        <v>0</v>
      </c>
      <c r="T392" s="12">
        <f>S392/(Calculations!$C$27^($A392-1+Calculations!$B$6/30))</f>
        <v>0</v>
      </c>
      <c r="U392" s="23">
        <f t="shared" si="504"/>
        <v>0</v>
      </c>
      <c r="W392">
        <f t="shared" si="459"/>
        <v>9</v>
      </c>
      <c r="X392">
        <f t="shared" si="519"/>
        <v>2057</v>
      </c>
      <c r="Y392">
        <f t="shared" si="520"/>
        <v>74</v>
      </c>
      <c r="Z392">
        <f t="shared" si="507"/>
        <v>72</v>
      </c>
      <c r="AA392" s="12">
        <f>S392*12*Subsidy!$I$15/Subsidy!$I$14</f>
        <v>0</v>
      </c>
      <c r="AB392" s="12">
        <f>SUM(S$5:S392)*Subsidy!$I$15/Subsidy!$I$14</f>
        <v>53212.488521578103</v>
      </c>
      <c r="AC392" s="12">
        <f>N392*Subsidy!$E$15/Subsidy!$E$14</f>
        <v>2120.2291748142898</v>
      </c>
      <c r="AD392" s="12">
        <f t="shared" si="508"/>
        <v>25442.750097771477</v>
      </c>
      <c r="AE392" s="12">
        <f>$AP392*AC392/(Calculations!$D$27^(A392-1+Calculations!$B$6/30))</f>
        <v>633.79366666409487</v>
      </c>
      <c r="AF392" s="12">
        <f>IF(AE392=0,0,SUM(AE392:AE$903)*AC392/AE392)</f>
        <v>399625.8814805788</v>
      </c>
      <c r="AH392" s="164">
        <f>VLOOKUP(E392,Rates2,5)*VLOOKUP(E392,Mort_Imp_Retirees,C392-'Mort Imp Cume'!$C$4+2)</f>
        <v>1.5723755729269229E-3</v>
      </c>
      <c r="AI392" s="16">
        <f t="shared" si="509"/>
        <v>0.99842762442707311</v>
      </c>
      <c r="AJ392" s="164">
        <f>VLOOKUP(F392,Rates2,6)*VLOOKUP(F392,Mort_Imp_Survivors,C392-'Mort Imp Cume'!$C$4+2)</f>
        <v>3.8288680900945126E-4</v>
      </c>
      <c r="AK392" s="16">
        <f t="shared" si="510"/>
        <v>0.99961711319099056</v>
      </c>
      <c r="AL392" s="164">
        <f>VLOOKUP(F392,Rates2,7)*VLOOKUP(F392,Mort_Imp_Survivors,C392-'Mort Imp Cume'!$C$4+2)</f>
        <v>7.0427337979044025E-4</v>
      </c>
      <c r="AM392" s="16">
        <f t="shared" si="511"/>
        <v>0.9992957266202096</v>
      </c>
      <c r="AN392" s="108">
        <f>PRODUCT(AI$4:AI391)</f>
        <v>0.85807399415348473</v>
      </c>
      <c r="AO392" s="16">
        <f>PRODUCT(AK$4:AK391)</f>
        <v>0.94875230413128986</v>
      </c>
      <c r="AP392" s="16">
        <f>PRODUCT(AM$4:AM391)</f>
        <v>0.91484939044035518</v>
      </c>
      <c r="AQ392" s="16">
        <f t="shared" si="512"/>
        <v>0.81409967906825753</v>
      </c>
      <c r="AR392" s="16">
        <f t="shared" si="513"/>
        <v>4.3974315085227152E-2</v>
      </c>
      <c r="AS392" s="16">
        <f t="shared" si="514"/>
        <v>1.2795803272049376E-3</v>
      </c>
      <c r="AT392" s="16">
        <f t="shared" si="515"/>
        <v>0.13268973690007985</v>
      </c>
      <c r="AU392" s="16">
        <f t="shared" si="516"/>
        <v>9.2362689464354775E-3</v>
      </c>
      <c r="AV392" s="16">
        <f t="shared" si="517"/>
        <v>1.3492145881707786E-3</v>
      </c>
      <c r="AW392" s="30">
        <f>(SUMPRODUCT(AV$5:AV391,A$5:A391)+SUM(AV$5:AV391)*(Calculations!$B$6/30-0.5)+AV$4*Calculations!$B$6/30/2)/SUM(AV$4:AV391)</f>
        <v>279.26499523057134</v>
      </c>
      <c r="AX392" s="16"/>
      <c r="AY392" s="12"/>
      <c r="AZ392" s="12"/>
    </row>
    <row r="393" spans="1:52" x14ac:dyDescent="0.25">
      <c r="A393">
        <f t="shared" si="505"/>
        <v>389</v>
      </c>
      <c r="B393" t="str">
        <f t="shared" si="444"/>
        <v>June</v>
      </c>
      <c r="C393">
        <f t="shared" si="500"/>
        <v>2057</v>
      </c>
      <c r="D393">
        <f t="shared" si="446"/>
        <v>205706</v>
      </c>
      <c r="E393">
        <f t="shared" ref="E393:F393" si="522">E381+1</f>
        <v>74</v>
      </c>
      <c r="F393">
        <f t="shared" si="522"/>
        <v>72</v>
      </c>
      <c r="G393" s="12">
        <f>G392*IF($B393="January",1+IF(C393&gt;Personal!$L$18+1,Calculations!$B$22,Calculations!$B$21),1)</f>
        <v>5475.798488673272</v>
      </c>
      <c r="H393" s="12">
        <f>IF(AND(Career!$F$15="Yes",$E393=62,$E392=61),G393,H392*IF($B393="January",(1+IF(C393&gt;Personal!$L$18+1,Calculations!$C$22,Calculations!$C$21)),1))</f>
        <v>5475.798488673272</v>
      </c>
      <c r="I393" s="12">
        <f>H393*(1-'Retiree Assumptions'!$F$8)</f>
        <v>4271.1228211651523</v>
      </c>
      <c r="J393" s="12">
        <f>I393/(Calculations!$C$27^($A393-1+Calculations!$B$6/30))</f>
        <v>1577.6460619834745</v>
      </c>
      <c r="K393" s="23">
        <f t="shared" si="502"/>
        <v>1351.6084746848778</v>
      </c>
      <c r="L393" s="12">
        <f>L392*IF($B393="January",(1+IF(C393&gt;Personal!$L$18+1,Calculations!$B$22,Calculations!$B$21)),1)</f>
        <v>3011.6891687702982</v>
      </c>
      <c r="M393" s="12">
        <f>IF(AND(Career!$F$15="Yes",$E393=62,$E392=61),L393,M392*IF($B393="January",(1+IF(C393&gt;Personal!$L$18+1,Calculations!$C$22,Calculations!$C$21)),1))</f>
        <v>3011.6891687702982</v>
      </c>
      <c r="N393" s="12">
        <f>M393*(1-'Retiree Assumptions'!$F$10)</f>
        <v>2650.2864685178624</v>
      </c>
      <c r="O393" s="12">
        <f>N393/(Calculations!$C$27^$AW393)/(Calculations!$D$27^($A393-1-$AW393+Calculations!$B$6/30))</f>
        <v>945.2118062386852</v>
      </c>
      <c r="P393" s="23">
        <f t="shared" si="503"/>
        <v>126.54105041595486</v>
      </c>
      <c r="Q393" s="12">
        <f>IF(OR(A393&lt;=360,$E393&lt;70),Q392*IF($B393="January",(1+IF(C393&gt;Personal!$L$18+1,Calculations!$B$22,Calculations!$B$21)),1),0)</f>
        <v>0</v>
      </c>
      <c r="R393" s="12">
        <f>IF(OR(A393&lt;=360,$E393&lt;70),IF(AND(Career!$F$15="Yes",$E393=62,$E392=61),Q393,R392*IF($B393="January",(1+IF(C393&gt;Personal!$L$18+1,Calculations!$C$22,Calculations!$C$21)),1)),0)</f>
        <v>0</v>
      </c>
      <c r="S393" s="12">
        <f>R393*(1-'Retiree Assumptions'!$F$8)</f>
        <v>0</v>
      </c>
      <c r="T393" s="12">
        <f>S393/(Calculations!$C$27^($A393-1+Calculations!$B$6/30))</f>
        <v>0</v>
      </c>
      <c r="U393" s="23">
        <f t="shared" si="504"/>
        <v>0</v>
      </c>
      <c r="W393">
        <f t="shared" si="459"/>
        <v>9</v>
      </c>
      <c r="X393">
        <f t="shared" si="519"/>
        <v>2057</v>
      </c>
      <c r="Y393">
        <f t="shared" si="520"/>
        <v>74</v>
      </c>
      <c r="Z393">
        <f t="shared" si="507"/>
        <v>72</v>
      </c>
      <c r="AA393" s="12">
        <f>S393*12*Subsidy!$I$15/Subsidy!$I$14</f>
        <v>0</v>
      </c>
      <c r="AB393" s="12">
        <f>SUM(S$5:S393)*Subsidy!$I$15/Subsidy!$I$14</f>
        <v>53212.488521578103</v>
      </c>
      <c r="AC393" s="12">
        <f>N393*Subsidy!$E$15/Subsidy!$E$14</f>
        <v>2120.2291748142898</v>
      </c>
      <c r="AD393" s="12">
        <f t="shared" si="508"/>
        <v>25442.750097771477</v>
      </c>
      <c r="AE393" s="12">
        <f>$AP393*AC393/(Calculations!$D$27^(A393-1+Calculations!$B$6/30))</f>
        <v>631.52406327009214</v>
      </c>
      <c r="AF393" s="12">
        <f>IF(AE393=0,0,SUM(AE393:AE$903)*AC393/AE393)</f>
        <v>398934.22839665308</v>
      </c>
      <c r="AH393" s="164">
        <f>VLOOKUP(E393,Rates2,5)*VLOOKUP(E393,Mort_Imp_Retirees,C393-'Mort Imp Cume'!$C$4+2)</f>
        <v>1.5723755729269229E-3</v>
      </c>
      <c r="AI393" s="16">
        <f t="shared" si="509"/>
        <v>0.99842762442707311</v>
      </c>
      <c r="AJ393" s="164">
        <f>VLOOKUP(F393,Rates2,6)*VLOOKUP(F393,Mort_Imp_Survivors,C393-'Mort Imp Cume'!$C$4+2)</f>
        <v>3.8288680900945126E-4</v>
      </c>
      <c r="AK393" s="16">
        <f t="shared" si="510"/>
        <v>0.99961711319099056</v>
      </c>
      <c r="AL393" s="164">
        <f>VLOOKUP(F393,Rates2,7)*VLOOKUP(F393,Mort_Imp_Survivors,C393-'Mort Imp Cume'!$C$4+2)</f>
        <v>7.0427337979044025E-4</v>
      </c>
      <c r="AM393" s="16">
        <f t="shared" si="511"/>
        <v>0.9992957266202096</v>
      </c>
      <c r="AN393" s="108">
        <f>PRODUCT(AI$4:AI392)</f>
        <v>0.85672477956531401</v>
      </c>
      <c r="AO393" s="16">
        <f>PRODUCT(AK$4:AK392)</f>
        <v>0.94838903938902064</v>
      </c>
      <c r="AP393" s="16">
        <f>PRODUCT(AM$4:AM392)</f>
        <v>0.91420508636815057</v>
      </c>
      <c r="AQ393" s="16">
        <f t="shared" si="512"/>
        <v>0.81250839071271863</v>
      </c>
      <c r="AR393" s="16">
        <f t="shared" si="513"/>
        <v>4.4216388852595399E-2</v>
      </c>
      <c r="AS393" s="16">
        <f t="shared" si="514"/>
        <v>1.2770791822874158E-3</v>
      </c>
      <c r="AT393" s="16">
        <f t="shared" si="515"/>
        <v>0.13387586737781465</v>
      </c>
      <c r="AU393" s="16">
        <f t="shared" si="516"/>
        <v>9.3993530568713124E-3</v>
      </c>
      <c r="AV393" s="16">
        <f t="shared" si="517"/>
        <v>1.3470931161097023E-3</v>
      </c>
      <c r="AW393" s="30">
        <f>(SUMPRODUCT(AV$5:AV392,A$5:A392)+SUM(AV$5:AV392)*(Calculations!$B$6/30-0.5)+AV$4*Calculations!$B$6/30/2)/SUM(AV$4:AV392)</f>
        <v>280.29365504715838</v>
      </c>
      <c r="AX393" s="16"/>
      <c r="AY393" s="12"/>
      <c r="AZ393" s="12"/>
    </row>
    <row r="394" spans="1:52" x14ac:dyDescent="0.25">
      <c r="A394">
        <f t="shared" si="505"/>
        <v>390</v>
      </c>
      <c r="B394" t="str">
        <f t="shared" si="444"/>
        <v>July</v>
      </c>
      <c r="C394">
        <f t="shared" si="500"/>
        <v>2057</v>
      </c>
      <c r="D394">
        <f t="shared" si="446"/>
        <v>205707</v>
      </c>
      <c r="E394">
        <f t="shared" ref="E394:F394" si="523">E382+1</f>
        <v>74</v>
      </c>
      <c r="F394">
        <f t="shared" si="523"/>
        <v>72</v>
      </c>
      <c r="G394" s="12">
        <f>G393*IF($B394="January",1+IF(C394&gt;Personal!$L$18+1,Calculations!$B$22,Calculations!$B$21),1)</f>
        <v>5475.798488673272</v>
      </c>
      <c r="H394" s="12">
        <f>IF(AND(Career!$F$15="Yes",$E394=62,$E393=61),G394,H393*IF($B394="January",(1+IF(C394&gt;Personal!$L$18+1,Calculations!$C$22,Calculations!$C$21)),1))</f>
        <v>5475.798488673272</v>
      </c>
      <c r="I394" s="12">
        <f>H394*(1-'Retiree Assumptions'!$F$8)</f>
        <v>4271.1228211651523</v>
      </c>
      <c r="J394" s="12">
        <f>I394/(Calculations!$C$27^($A394-1+Calculations!$B$6/30))</f>
        <v>1573.6120372443479</v>
      </c>
      <c r="K394" s="23">
        <f t="shared" si="502"/>
        <v>1346.0326237866893</v>
      </c>
      <c r="L394" s="12">
        <f>L393*IF($B394="January",(1+IF(C394&gt;Personal!$L$18+1,Calculations!$B$22,Calculations!$B$21)),1)</f>
        <v>3011.6891687702982</v>
      </c>
      <c r="M394" s="12">
        <f>IF(AND(Career!$F$15="Yes",$E394=62,$E393=61),L394,M393*IF($B394="January",(1+IF(C394&gt;Personal!$L$18+1,Calculations!$C$22,Calculations!$C$21)),1))</f>
        <v>3011.6891687702982</v>
      </c>
      <c r="N394" s="12">
        <f>M394*(1-'Retiree Assumptions'!$F$10)</f>
        <v>2650.2864685178624</v>
      </c>
      <c r="O394" s="12">
        <f>N394/(Calculations!$C$27^$AW394)/(Calculations!$D$27^($A394-1-$AW394+Calculations!$B$6/30))</f>
        <v>942.80014379832085</v>
      </c>
      <c r="P394" s="23">
        <f t="shared" si="503"/>
        <v>127.33332534247099</v>
      </c>
      <c r="Q394" s="12">
        <f>IF(OR(A394&lt;=360,$E394&lt;70),Q393*IF($B394="January",(1+IF(C394&gt;Personal!$L$18+1,Calculations!$B$22,Calculations!$B$21)),1),0)</f>
        <v>0</v>
      </c>
      <c r="R394" s="12">
        <f>IF(OR(A394&lt;=360,$E394&lt;70),IF(AND(Career!$F$15="Yes",$E394=62,$E393=61),Q394,R393*IF($B394="January",(1+IF(C394&gt;Personal!$L$18+1,Calculations!$C$22,Calculations!$C$21)),1)),0)</f>
        <v>0</v>
      </c>
      <c r="S394" s="12">
        <f>R394*(1-'Retiree Assumptions'!$F$8)</f>
        <v>0</v>
      </c>
      <c r="T394" s="12">
        <f>S394/(Calculations!$C$27^($A394-1+Calculations!$B$6/30))</f>
        <v>0</v>
      </c>
      <c r="U394" s="23">
        <f t="shared" si="504"/>
        <v>0</v>
      </c>
      <c r="W394">
        <f t="shared" si="459"/>
        <v>9</v>
      </c>
      <c r="X394">
        <f t="shared" si="519"/>
        <v>2057</v>
      </c>
      <c r="Y394">
        <f t="shared" si="520"/>
        <v>74</v>
      </c>
      <c r="Z394">
        <f t="shared" si="507"/>
        <v>72</v>
      </c>
      <c r="AA394" s="12">
        <f>S394*12*Subsidy!$I$15/Subsidy!$I$14</f>
        <v>0</v>
      </c>
      <c r="AB394" s="12">
        <f>SUM(S$5:S394)*Subsidy!$I$15/Subsidy!$I$14</f>
        <v>53212.488521578103</v>
      </c>
      <c r="AC394" s="12">
        <f>N394*Subsidy!$E$15/Subsidy!$E$14</f>
        <v>2120.2291748142898</v>
      </c>
      <c r="AD394" s="12">
        <f t="shared" si="508"/>
        <v>25442.750097771477</v>
      </c>
      <c r="AE394" s="12">
        <f>$AP394*AC394/(Calculations!$D$27^(A394-1+Calculations!$B$6/30))</f>
        <v>629.26258728385164</v>
      </c>
      <c r="AF394" s="12">
        <f>IF(AE394=0,0,SUM(AE394:AE$903)*AC394/AE394)</f>
        <v>398240.08961459156</v>
      </c>
      <c r="AH394" s="164">
        <f>VLOOKUP(E394,Rates2,5)*VLOOKUP(E394,Mort_Imp_Retirees,C394-'Mort Imp Cume'!$C$4+2)</f>
        <v>1.5723755729269229E-3</v>
      </c>
      <c r="AI394" s="16">
        <f t="shared" si="509"/>
        <v>0.99842762442707311</v>
      </c>
      <c r="AJ394" s="164">
        <f>VLOOKUP(F394,Rates2,6)*VLOOKUP(F394,Mort_Imp_Survivors,C394-'Mort Imp Cume'!$C$4+2)</f>
        <v>3.8288680900945126E-4</v>
      </c>
      <c r="AK394" s="16">
        <f t="shared" si="510"/>
        <v>0.99961711319099056</v>
      </c>
      <c r="AL394" s="164">
        <f>VLOOKUP(F394,Rates2,7)*VLOOKUP(F394,Mort_Imp_Survivors,C394-'Mort Imp Cume'!$C$4+2)</f>
        <v>7.0427337979044025E-4</v>
      </c>
      <c r="AM394" s="16">
        <f t="shared" si="511"/>
        <v>0.9992957266202096</v>
      </c>
      <c r="AN394" s="108">
        <f>PRODUCT(AI$4:AI393)</f>
        <v>0.85537768644920431</v>
      </c>
      <c r="AO394" s="16">
        <f>PRODUCT(AK$4:AK393)</f>
        <v>0.9480259137360294</v>
      </c>
      <c r="AP394" s="16">
        <f>PRODUCT(AM$4:AM393)</f>
        <v>0.91356123606215245</v>
      </c>
      <c r="AQ394" s="16">
        <f t="shared" si="512"/>
        <v>0.81092021278541782</v>
      </c>
      <c r="AR394" s="16">
        <f t="shared" si="513"/>
        <v>4.4457473663786537E-2</v>
      </c>
      <c r="AS394" s="16">
        <f t="shared" si="514"/>
        <v>1.2745829262586685E-3</v>
      </c>
      <c r="AT394" s="16">
        <f t="shared" si="515"/>
        <v>0.13505866135051153</v>
      </c>
      <c r="AU394" s="16">
        <f t="shared" si="516"/>
        <v>9.5636522002841007E-3</v>
      </c>
      <c r="AV394" s="16">
        <f t="shared" si="517"/>
        <v>1.3449749797994734E-3</v>
      </c>
      <c r="AW394" s="30">
        <f>(SUMPRODUCT(AV$5:AV393,A$5:A393)+SUM(AV$5:AV393)*(Calculations!$B$6/30-0.5)+AV$4*Calculations!$B$6/30/2)/SUM(AV$4:AV393)</f>
        <v>281.31086402348836</v>
      </c>
      <c r="AX394" s="16"/>
      <c r="AY394" s="12"/>
      <c r="AZ394" s="12"/>
    </row>
    <row r="395" spans="1:52" x14ac:dyDescent="0.25">
      <c r="A395">
        <f t="shared" si="505"/>
        <v>391</v>
      </c>
      <c r="B395" t="str">
        <f t="shared" si="444"/>
        <v>August</v>
      </c>
      <c r="C395">
        <f t="shared" si="500"/>
        <v>2057</v>
      </c>
      <c r="D395">
        <f t="shared" si="446"/>
        <v>205708</v>
      </c>
      <c r="E395">
        <f t="shared" ref="E395:F395" si="524">E383+1</f>
        <v>74</v>
      </c>
      <c r="F395">
        <f t="shared" si="524"/>
        <v>72</v>
      </c>
      <c r="G395" s="12">
        <f>G394*IF($B395="January",1+IF(C395&gt;Personal!$L$18+1,Calculations!$B$22,Calculations!$B$21),1)</f>
        <v>5475.798488673272</v>
      </c>
      <c r="H395" s="12">
        <f>IF(AND(Career!$F$15="Yes",$E395=62,$E394=61),G395,H394*IF($B395="January",(1+IF(C395&gt;Personal!$L$18+1,Calculations!$C$22,Calculations!$C$21)),1))</f>
        <v>5475.798488673272</v>
      </c>
      <c r="I395" s="12">
        <f>H395*(1-'Retiree Assumptions'!$F$8)</f>
        <v>4271.1228211651523</v>
      </c>
      <c r="J395" s="12">
        <f>I395/(Calculations!$C$27^($A395-1+Calculations!$B$6/30))</f>
        <v>1569.5883274649505</v>
      </c>
      <c r="K395" s="23">
        <f t="shared" si="502"/>
        <v>1340.4797751956198</v>
      </c>
      <c r="L395" s="12">
        <f>L394*IF($B395="January",(1+IF(C395&gt;Personal!$L$18+1,Calculations!$B$22,Calculations!$B$21)),1)</f>
        <v>3011.6891687702982</v>
      </c>
      <c r="M395" s="12">
        <f>IF(AND(Career!$F$15="Yes",$E395=62,$E394=61),L395,M394*IF($B395="January",(1+IF(C395&gt;Personal!$L$18+1,Calculations!$C$22,Calculations!$C$21)),1))</f>
        <v>3011.6891687702982</v>
      </c>
      <c r="N395" s="12">
        <f>M395*(1-'Retiree Assumptions'!$F$10)</f>
        <v>2650.2864685178624</v>
      </c>
      <c r="O395" s="12">
        <f>N395/(Calculations!$C$27^$AW395)/(Calculations!$D$27^($A395-1-$AW395+Calculations!$B$6/30))</f>
        <v>940.39126207591607</v>
      </c>
      <c r="P395" s="23">
        <f t="shared" si="503"/>
        <v>128.11714330547858</v>
      </c>
      <c r="Q395" s="12">
        <f>IF(OR(A395&lt;=360,$E395&lt;70),Q394*IF($B395="January",(1+IF(C395&gt;Personal!$L$18+1,Calculations!$B$22,Calculations!$B$21)),1),0)</f>
        <v>0</v>
      </c>
      <c r="R395" s="12">
        <f>IF(OR(A395&lt;=360,$E395&lt;70),IF(AND(Career!$F$15="Yes",$E395=62,$E394=61),Q395,R394*IF($B395="January",(1+IF(C395&gt;Personal!$L$18+1,Calculations!$C$22,Calculations!$C$21)),1)),0)</f>
        <v>0</v>
      </c>
      <c r="S395" s="12">
        <f>R395*(1-'Retiree Assumptions'!$F$8)</f>
        <v>0</v>
      </c>
      <c r="T395" s="12">
        <f>S395/(Calculations!$C$27^($A395-1+Calculations!$B$6/30))</f>
        <v>0</v>
      </c>
      <c r="U395" s="23">
        <f t="shared" si="504"/>
        <v>0</v>
      </c>
      <c r="W395">
        <f t="shared" si="459"/>
        <v>9</v>
      </c>
      <c r="X395">
        <f t="shared" si="519"/>
        <v>2057</v>
      </c>
      <c r="Y395">
        <f t="shared" si="520"/>
        <v>74</v>
      </c>
      <c r="Z395">
        <f t="shared" si="507"/>
        <v>72</v>
      </c>
      <c r="AA395" s="12">
        <f>S395*12*Subsidy!$I$15/Subsidy!$I$14</f>
        <v>0</v>
      </c>
      <c r="AB395" s="12">
        <f>SUM(S$5:S395)*Subsidy!$I$15/Subsidy!$I$14</f>
        <v>53212.488521578103</v>
      </c>
      <c r="AC395" s="12">
        <f>N395*Subsidy!$E$15/Subsidy!$E$14</f>
        <v>2120.2291748142898</v>
      </c>
      <c r="AD395" s="12">
        <f t="shared" si="508"/>
        <v>25442.750097771477</v>
      </c>
      <c r="AE395" s="12">
        <f>$AP395*AC395/(Calculations!$D$27^(A395-1+Calculations!$B$6/30))</f>
        <v>627.00920960127667</v>
      </c>
      <c r="AF395" s="12">
        <f>IF(AE395=0,0,SUM(AE395:AE$903)*AC395/AE395)</f>
        <v>397543.45620116545</v>
      </c>
      <c r="AH395" s="164">
        <f>VLOOKUP(E395,Rates2,5)*VLOOKUP(E395,Mort_Imp_Retirees,C395-'Mort Imp Cume'!$C$4+2)</f>
        <v>1.5723755729269229E-3</v>
      </c>
      <c r="AI395" s="16">
        <f t="shared" si="509"/>
        <v>0.99842762442707311</v>
      </c>
      <c r="AJ395" s="164">
        <f>VLOOKUP(F395,Rates2,6)*VLOOKUP(F395,Mort_Imp_Survivors,C395-'Mort Imp Cume'!$C$4+2)</f>
        <v>3.8288680900945126E-4</v>
      </c>
      <c r="AK395" s="16">
        <f t="shared" si="510"/>
        <v>0.99961711319099056</v>
      </c>
      <c r="AL395" s="164">
        <f>VLOOKUP(F395,Rates2,7)*VLOOKUP(F395,Mort_Imp_Survivors,C395-'Mort Imp Cume'!$C$4+2)</f>
        <v>7.0427337979044025E-4</v>
      </c>
      <c r="AM395" s="16">
        <f t="shared" si="511"/>
        <v>0.9992957266202096</v>
      </c>
      <c r="AN395" s="108">
        <f>PRODUCT(AI$4:AI394)</f>
        <v>0.85403271146940485</v>
      </c>
      <c r="AO395" s="16">
        <f>PRODUCT(AK$4:AK394)</f>
        <v>0.94766292711906075</v>
      </c>
      <c r="AP395" s="16">
        <f>PRODUCT(AM$4:AM394)</f>
        <v>0.91291783920278546</v>
      </c>
      <c r="AQ395" s="16">
        <f t="shared" si="512"/>
        <v>0.80933513920652445</v>
      </c>
      <c r="AR395" s="16">
        <f t="shared" si="513"/>
        <v>4.4697572262880403E-2</v>
      </c>
      <c r="AS395" s="16">
        <f t="shared" si="514"/>
        <v>1.2720915495625796E-3</v>
      </c>
      <c r="AT395" s="16">
        <f t="shared" si="515"/>
        <v>0.13623812605687091</v>
      </c>
      <c r="AU395" s="16">
        <f t="shared" si="516"/>
        <v>9.7291624737242399E-3</v>
      </c>
      <c r="AV395" s="16">
        <f t="shared" si="517"/>
        <v>1.3428601739950388E-3</v>
      </c>
      <c r="AW395" s="30">
        <f>(SUMPRODUCT(AV$5:AV394,A$5:A394)+SUM(AV$5:AV394)*(Calculations!$B$6/30-0.5)+AV$4*Calculations!$B$6/30/2)/SUM(AV$4:AV394)</f>
        <v>282.31695694631162</v>
      </c>
      <c r="AX395" s="16"/>
      <c r="AY395" s="12"/>
      <c r="AZ395" s="12"/>
    </row>
    <row r="396" spans="1:52" x14ac:dyDescent="0.25">
      <c r="A396">
        <f t="shared" si="505"/>
        <v>392</v>
      </c>
      <c r="B396" t="str">
        <f t="shared" si="444"/>
        <v>September</v>
      </c>
      <c r="C396">
        <f t="shared" si="500"/>
        <v>2057</v>
      </c>
      <c r="D396">
        <f t="shared" si="446"/>
        <v>205709</v>
      </c>
      <c r="E396">
        <f t="shared" ref="E396:F396" si="525">E384+1</f>
        <v>74</v>
      </c>
      <c r="F396">
        <f t="shared" si="525"/>
        <v>72</v>
      </c>
      <c r="G396" s="12">
        <f>G395*IF($B396="January",1+IF(C396&gt;Personal!$L$18+1,Calculations!$B$22,Calculations!$B$21),1)</f>
        <v>5475.798488673272</v>
      </c>
      <c r="H396" s="12">
        <f>IF(AND(Career!$F$15="Yes",$E396=62,$E395=61),G396,H395*IF($B396="January",(1+IF(C396&gt;Personal!$L$18+1,Calculations!$C$22,Calculations!$C$21)),1))</f>
        <v>5475.798488673272</v>
      </c>
      <c r="I396" s="12">
        <f>H396*(1-'Retiree Assumptions'!$F$8)</f>
        <v>4271.1228211651523</v>
      </c>
      <c r="J396" s="12">
        <f>I396/(Calculations!$C$27^($A396-1+Calculations!$B$6/30))</f>
        <v>1565.5749062700361</v>
      </c>
      <c r="K396" s="23">
        <f t="shared" si="502"/>
        <v>1334.9498340192224</v>
      </c>
      <c r="L396" s="12">
        <f>L395*IF($B396="January",(1+IF(C396&gt;Personal!$L$18+1,Calculations!$B$22,Calculations!$B$21)),1)</f>
        <v>3011.6891687702982</v>
      </c>
      <c r="M396" s="12">
        <f>IF(AND(Career!$F$15="Yes",$E396=62,$E395=61),L396,M395*IF($B396="January",(1+IF(C396&gt;Personal!$L$18+1,Calculations!$C$22,Calculations!$C$21)),1))</f>
        <v>3011.6891687702982</v>
      </c>
      <c r="N396" s="12">
        <f>M396*(1-'Retiree Assumptions'!$F$10)</f>
        <v>2650.2864685178624</v>
      </c>
      <c r="O396" s="12">
        <f>N396/(Calculations!$C$27^$AW396)/(Calculations!$D$27^($A396-1-$AW396+Calculations!$B$6/30))</f>
        <v>937.98526853258943</v>
      </c>
      <c r="P396" s="23">
        <f t="shared" si="503"/>
        <v>128.89255974641949</v>
      </c>
      <c r="Q396" s="12">
        <f>IF(OR(A396&lt;=360,$E396&lt;70),Q395*IF($B396="January",(1+IF(C396&gt;Personal!$L$18+1,Calculations!$B$22,Calculations!$B$21)),1),0)</f>
        <v>0</v>
      </c>
      <c r="R396" s="12">
        <f>IF(OR(A396&lt;=360,$E396&lt;70),IF(AND(Career!$F$15="Yes",$E396=62,$E395=61),Q396,R395*IF($B396="January",(1+IF(C396&gt;Personal!$L$18+1,Calculations!$C$22,Calculations!$C$21)),1)),0)</f>
        <v>0</v>
      </c>
      <c r="S396" s="12">
        <f>R396*(1-'Retiree Assumptions'!$F$8)</f>
        <v>0</v>
      </c>
      <c r="T396" s="12">
        <f>S396/(Calculations!$C$27^($A396-1+Calculations!$B$6/30))</f>
        <v>0</v>
      </c>
      <c r="U396" s="23">
        <f t="shared" si="504"/>
        <v>0</v>
      </c>
      <c r="W396">
        <f t="shared" si="459"/>
        <v>9</v>
      </c>
      <c r="X396">
        <f t="shared" si="519"/>
        <v>2057</v>
      </c>
      <c r="Y396">
        <f t="shared" si="520"/>
        <v>74</v>
      </c>
      <c r="Z396">
        <f t="shared" si="507"/>
        <v>72</v>
      </c>
      <c r="AA396" s="12">
        <f>S396*12*Subsidy!$I$15/Subsidy!$I$14</f>
        <v>0</v>
      </c>
      <c r="AB396" s="12">
        <f>SUM(S$5:S396)*Subsidy!$I$15/Subsidy!$I$14</f>
        <v>53212.488521578103</v>
      </c>
      <c r="AC396" s="12">
        <f>N396*Subsidy!$E$15/Subsidy!$E$14</f>
        <v>2120.2291748142898</v>
      </c>
      <c r="AD396" s="12">
        <f t="shared" si="508"/>
        <v>25442.750097771477</v>
      </c>
      <c r="AE396" s="12">
        <f>$AP396*AC396/(Calculations!$D$27^(A396-1+Calculations!$B$6/30))</f>
        <v>624.76390122249131</v>
      </c>
      <c r="AF396" s="12">
        <f>IF(AE396=0,0,SUM(AE396:AE$903)*AC396/AE396)</f>
        <v>396844.3191910414</v>
      </c>
      <c r="AH396" s="164">
        <f>VLOOKUP(E396,Rates2,5)*VLOOKUP(E396,Mort_Imp_Retirees,C396-'Mort Imp Cume'!$C$4+2)</f>
        <v>1.5723755729269229E-3</v>
      </c>
      <c r="AI396" s="16">
        <f t="shared" si="509"/>
        <v>0.99842762442707311</v>
      </c>
      <c r="AJ396" s="164">
        <f>VLOOKUP(F396,Rates2,6)*VLOOKUP(F396,Mort_Imp_Survivors,C396-'Mort Imp Cume'!$C$4+2)</f>
        <v>3.8288680900945126E-4</v>
      </c>
      <c r="AK396" s="16">
        <f t="shared" si="510"/>
        <v>0.99961711319099056</v>
      </c>
      <c r="AL396" s="164">
        <f>VLOOKUP(F396,Rates2,7)*VLOOKUP(F396,Mort_Imp_Survivors,C396-'Mort Imp Cume'!$C$4+2)</f>
        <v>7.0427337979044025E-4</v>
      </c>
      <c r="AM396" s="16">
        <f t="shared" si="511"/>
        <v>0.9992957266202096</v>
      </c>
      <c r="AN396" s="108">
        <f>PRODUCT(AI$4:AI395)</f>
        <v>0.85268985129540986</v>
      </c>
      <c r="AO396" s="16">
        <f>PRODUCT(AK$4:AK395)</f>
        <v>0.9473000794848796</v>
      </c>
      <c r="AP396" s="16">
        <f>PRODUCT(AM$4:AM395)</f>
        <v>0.91227489547069918</v>
      </c>
      <c r="AQ396" s="16">
        <f t="shared" si="512"/>
        <v>0.80775316390809193</v>
      </c>
      <c r="AR396" s="16">
        <f t="shared" si="513"/>
        <v>4.4936687387317938E-2</v>
      </c>
      <c r="AS396" s="16">
        <f t="shared" si="514"/>
        <v>1.2696050426617106E-3</v>
      </c>
      <c r="AT396" s="16">
        <f t="shared" si="515"/>
        <v>0.13741426872093912</v>
      </c>
      <c r="AU396" s="16">
        <f t="shared" si="516"/>
        <v>9.8958799836510181E-3</v>
      </c>
      <c r="AV396" s="16">
        <f t="shared" si="517"/>
        <v>1.3407486934595928E-3</v>
      </c>
      <c r="AW396" s="30">
        <f>(SUMPRODUCT(AV$5:AV395,A$5:A395)+SUM(AV$5:AV395)*(Calculations!$B$6/30-0.5)+AV$4*Calculations!$B$6/30/2)/SUM(AV$4:AV395)</f>
        <v>283.31225537945897</v>
      </c>
      <c r="AX396" s="16"/>
      <c r="AY396" s="12"/>
      <c r="AZ396" s="12"/>
    </row>
    <row r="397" spans="1:52" x14ac:dyDescent="0.25">
      <c r="A397">
        <f t="shared" si="505"/>
        <v>393</v>
      </c>
      <c r="B397" t="str">
        <f t="shared" si="444"/>
        <v>October</v>
      </c>
      <c r="C397">
        <f t="shared" si="500"/>
        <v>2057</v>
      </c>
      <c r="D397">
        <f t="shared" si="446"/>
        <v>205710</v>
      </c>
      <c r="E397">
        <f t="shared" ref="E397:F397" si="526">E385+1</f>
        <v>74</v>
      </c>
      <c r="F397">
        <f t="shared" si="526"/>
        <v>72</v>
      </c>
      <c r="G397" s="12">
        <f>G396*IF($B397="January",1+IF(C397&gt;Personal!$L$18+1,Calculations!$B$22,Calculations!$B$21),1)</f>
        <v>5475.798488673272</v>
      </c>
      <c r="H397" s="12">
        <f>IF(AND(Career!$F$15="Yes",$E397=62,$E396=61),G397,H396*IF($B397="January",(1+IF(C397&gt;Personal!$L$18+1,Calculations!$C$22,Calculations!$C$21)),1))</f>
        <v>5475.798488673272</v>
      </c>
      <c r="I397" s="12">
        <f>H397*(1-'Retiree Assumptions'!$F$8)</f>
        <v>4271.1228211651523</v>
      </c>
      <c r="J397" s="12">
        <f>I397/(Calculations!$C$27^($A397-1+Calculations!$B$6/30))</f>
        <v>1561.5717473518</v>
      </c>
      <c r="K397" s="23">
        <f t="shared" si="502"/>
        <v>1329.4427057565144</v>
      </c>
      <c r="L397" s="12">
        <f>L396*IF($B397="January",(1+IF(C397&gt;Personal!$L$18+1,Calculations!$B$22,Calculations!$B$21)),1)</f>
        <v>3011.6891687702982</v>
      </c>
      <c r="M397" s="12">
        <f>IF(AND(Career!$F$15="Yes",$E397=62,$E396=61),L397,M396*IF($B397="January",(1+IF(C397&gt;Personal!$L$18+1,Calculations!$C$22,Calculations!$C$21)),1))</f>
        <v>3011.6891687702982</v>
      </c>
      <c r="N397" s="12">
        <f>M397*(1-'Retiree Assumptions'!$F$10)</f>
        <v>2650.2864685178624</v>
      </c>
      <c r="O397" s="12">
        <f>N397/(Calculations!$C$27^$AW397)/(Calculations!$D$27^($A397-1-$AW397+Calculations!$B$6/30))</f>
        <v>935.58226578019821</v>
      </c>
      <c r="P397" s="23">
        <f t="shared" si="503"/>
        <v>129.65962980014771</v>
      </c>
      <c r="Q397" s="12">
        <f>IF(OR(A397&lt;=360,$E397&lt;70),Q396*IF($B397="January",(1+IF(C397&gt;Personal!$L$18+1,Calculations!$B$22,Calculations!$B$21)),1),0)</f>
        <v>0</v>
      </c>
      <c r="R397" s="12">
        <f>IF(OR(A397&lt;=360,$E397&lt;70),IF(AND(Career!$F$15="Yes",$E397=62,$E396=61),Q397,R396*IF($B397="January",(1+IF(C397&gt;Personal!$L$18+1,Calculations!$C$22,Calculations!$C$21)),1)),0)</f>
        <v>0</v>
      </c>
      <c r="S397" s="12">
        <f>R397*(1-'Retiree Assumptions'!$F$8)</f>
        <v>0</v>
      </c>
      <c r="T397" s="12">
        <f>S397/(Calculations!$C$27^($A397-1+Calculations!$B$6/30))</f>
        <v>0</v>
      </c>
      <c r="U397" s="23">
        <f t="shared" si="504"/>
        <v>0</v>
      </c>
      <c r="W397">
        <f t="shared" si="459"/>
        <v>9</v>
      </c>
      <c r="X397">
        <f t="shared" si="519"/>
        <v>2057</v>
      </c>
      <c r="Y397">
        <f t="shared" si="520"/>
        <v>74</v>
      </c>
      <c r="Z397">
        <f t="shared" si="507"/>
        <v>72</v>
      </c>
      <c r="AA397" s="12">
        <f>S397*12*Subsidy!$I$15/Subsidy!$I$14</f>
        <v>0</v>
      </c>
      <c r="AB397" s="12">
        <f>SUM(S$5:S397)*Subsidy!$I$15/Subsidy!$I$14</f>
        <v>53212.488521578103</v>
      </c>
      <c r="AC397" s="12">
        <f>N397*Subsidy!$E$15/Subsidy!$E$14</f>
        <v>2120.2291748142898</v>
      </c>
      <c r="AD397" s="12">
        <f t="shared" si="508"/>
        <v>25442.750097771477</v>
      </c>
      <c r="AE397" s="12">
        <f>$AP397*AC397/(Calculations!$D$27^(A397-1+Calculations!$B$6/30))</f>
        <v>622.52663325146807</v>
      </c>
      <c r="AF397" s="12">
        <f>IF(AE397=0,0,SUM(AE397:AE$903)*AC397/AE397)</f>
        <v>396142.66958666604</v>
      </c>
      <c r="AH397" s="164">
        <f>VLOOKUP(E397,Rates2,5)*VLOOKUP(E397,Mort_Imp_Retirees,C397-'Mort Imp Cume'!$C$4+2)</f>
        <v>1.5723755729269229E-3</v>
      </c>
      <c r="AI397" s="16">
        <f t="shared" si="509"/>
        <v>0.99842762442707311</v>
      </c>
      <c r="AJ397" s="164">
        <f>VLOOKUP(F397,Rates2,6)*VLOOKUP(F397,Mort_Imp_Survivors,C397-'Mort Imp Cume'!$C$4+2)</f>
        <v>3.8288680900945126E-4</v>
      </c>
      <c r="AK397" s="16">
        <f t="shared" si="510"/>
        <v>0.99961711319099056</v>
      </c>
      <c r="AL397" s="164">
        <f>VLOOKUP(F397,Rates2,7)*VLOOKUP(F397,Mort_Imp_Survivors,C397-'Mort Imp Cume'!$C$4+2)</f>
        <v>7.0427337979044025E-4</v>
      </c>
      <c r="AM397" s="16">
        <f t="shared" si="511"/>
        <v>0.9992957266202096</v>
      </c>
      <c r="AN397" s="108">
        <f>PRODUCT(AI$4:AI396)</f>
        <v>0.85134910260195029</v>
      </c>
      <c r="AO397" s="16">
        <f>PRODUCT(AK$4:AK396)</f>
        <v>0.94693737078027129</v>
      </c>
      <c r="AP397" s="16">
        <f>PRODUCT(AM$4:AM396)</f>
        <v>0.91163240454676808</v>
      </c>
      <c r="AQ397" s="16">
        <f t="shared" si="512"/>
        <v>0.8061742808340342</v>
      </c>
      <c r="AR397" s="16">
        <f t="shared" si="513"/>
        <v>4.5174821767916061E-2</v>
      </c>
      <c r="AS397" s="16">
        <f t="shared" si="514"/>
        <v>1.2671233960372661E-3</v>
      </c>
      <c r="AT397" s="16">
        <f t="shared" si="515"/>
        <v>0.1385870965521373</v>
      </c>
      <c r="AU397" s="16">
        <f t="shared" si="516"/>
        <v>1.0063800845912435E-2</v>
      </c>
      <c r="AV397" s="16">
        <f t="shared" si="517"/>
        <v>1.3386405329645632E-3</v>
      </c>
      <c r="AW397" s="30">
        <f>(SUMPRODUCT(AV$5:AV396,A$5:A396)+SUM(AV$5:AV396)*(Calculations!$B$6/30-0.5)+AV$4*Calculations!$B$6/30/2)/SUM(AV$4:AV396)</f>
        <v>284.29706831032058</v>
      </c>
      <c r="AX397" s="16"/>
      <c r="AY397" s="12"/>
      <c r="AZ397" s="12"/>
    </row>
    <row r="398" spans="1:52" x14ac:dyDescent="0.25">
      <c r="A398">
        <f t="shared" si="505"/>
        <v>394</v>
      </c>
      <c r="B398" t="str">
        <f t="shared" si="444"/>
        <v>November</v>
      </c>
      <c r="C398">
        <f t="shared" si="500"/>
        <v>2057</v>
      </c>
      <c r="D398">
        <f t="shared" si="446"/>
        <v>205711</v>
      </c>
      <c r="E398">
        <f t="shared" ref="E398:F398" si="527">E386+1</f>
        <v>74</v>
      </c>
      <c r="F398">
        <f t="shared" si="527"/>
        <v>72</v>
      </c>
      <c r="G398" s="12">
        <f>G397*IF($B398="January",1+IF(C398&gt;Personal!$L$18+1,Calculations!$B$22,Calculations!$B$21),1)</f>
        <v>5475.798488673272</v>
      </c>
      <c r="H398" s="12">
        <f>IF(AND(Career!$F$15="Yes",$E398=62,$E397=61),G398,H397*IF($B398="January",(1+IF(C398&gt;Personal!$L$18+1,Calculations!$C$22,Calculations!$C$21)),1))</f>
        <v>5475.798488673272</v>
      </c>
      <c r="I398" s="12">
        <f>H398*(1-'Retiree Assumptions'!$F$8)</f>
        <v>4271.1228211651523</v>
      </c>
      <c r="J398" s="12">
        <f>I398/(Calculations!$C$27^($A398-1+Calculations!$B$6/30))</f>
        <v>1557.5788244697071</v>
      </c>
      <c r="K398" s="23">
        <f t="shared" si="502"/>
        <v>1323.9582962963634</v>
      </c>
      <c r="L398" s="12">
        <f>L397*IF($B398="January",(1+IF(C398&gt;Personal!$L$18+1,Calculations!$B$22,Calculations!$B$21)),1)</f>
        <v>3011.6891687702982</v>
      </c>
      <c r="M398" s="12">
        <f>IF(AND(Career!$F$15="Yes",$E398=62,$E397=61),L398,M397*IF($B398="January",(1+IF(C398&gt;Personal!$L$18+1,Calculations!$C$22,Calculations!$C$21)),1))</f>
        <v>3011.6891687702982</v>
      </c>
      <c r="N398" s="12">
        <f>M398*(1-'Retiree Assumptions'!$F$10)</f>
        <v>2650.2864685178624</v>
      </c>
      <c r="O398" s="12">
        <f>N398/(Calculations!$C$27^$AW398)/(Calculations!$D$27^($A398-1-$AW398+Calculations!$B$6/30))</f>
        <v>933.18235181641558</v>
      </c>
      <c r="P398" s="23">
        <f t="shared" si="503"/>
        <v>130.4184082962756</v>
      </c>
      <c r="Q398" s="12">
        <f>IF(OR(A398&lt;=360,$E398&lt;70),Q397*IF($B398="January",(1+IF(C398&gt;Personal!$L$18+1,Calculations!$B$22,Calculations!$B$21)),1),0)</f>
        <v>0</v>
      </c>
      <c r="R398" s="12">
        <f>IF(OR(A398&lt;=360,$E398&lt;70),IF(AND(Career!$F$15="Yes",$E398=62,$E397=61),Q398,R397*IF($B398="January",(1+IF(C398&gt;Personal!$L$18+1,Calculations!$C$22,Calculations!$C$21)),1)),0)</f>
        <v>0</v>
      </c>
      <c r="S398" s="12">
        <f>R398*(1-'Retiree Assumptions'!$F$8)</f>
        <v>0</v>
      </c>
      <c r="T398" s="12">
        <f>S398/(Calculations!$C$27^($A398-1+Calculations!$B$6/30))</f>
        <v>0</v>
      </c>
      <c r="U398" s="23">
        <f t="shared" si="504"/>
        <v>0</v>
      </c>
      <c r="W398">
        <f t="shared" si="459"/>
        <v>9</v>
      </c>
      <c r="X398">
        <f t="shared" si="519"/>
        <v>2057</v>
      </c>
      <c r="Y398">
        <f t="shared" si="520"/>
        <v>74</v>
      </c>
      <c r="Z398">
        <f t="shared" si="507"/>
        <v>72</v>
      </c>
      <c r="AA398" s="12">
        <f>S398*12*Subsidy!$I$15/Subsidy!$I$14</f>
        <v>0</v>
      </c>
      <c r="AB398" s="12">
        <f>SUM(S$5:S398)*Subsidy!$I$15/Subsidy!$I$14</f>
        <v>53212.488521578103</v>
      </c>
      <c r="AC398" s="12">
        <f>N398*Subsidy!$E$15/Subsidy!$E$14</f>
        <v>2120.2291748142898</v>
      </c>
      <c r="AD398" s="12">
        <f t="shared" si="508"/>
        <v>25442.750097771477</v>
      </c>
      <c r="AE398" s="12">
        <f>$AP398*AC398/(Calculations!$D$27^(A398-1+Calculations!$B$6/30))</f>
        <v>620.2973768956557</v>
      </c>
      <c r="AF398" s="12">
        <f>IF(AE398=0,0,SUM(AE398:AE$903)*AC398/AE398)</f>
        <v>395438.49835814961</v>
      </c>
      <c r="AH398" s="164">
        <f>VLOOKUP(E398,Rates2,5)*VLOOKUP(E398,Mort_Imp_Retirees,C398-'Mort Imp Cume'!$C$4+2)</f>
        <v>1.5723755729269229E-3</v>
      </c>
      <c r="AI398" s="16">
        <f t="shared" si="509"/>
        <v>0.99842762442707311</v>
      </c>
      <c r="AJ398" s="164">
        <f>VLOOKUP(F398,Rates2,6)*VLOOKUP(F398,Mort_Imp_Survivors,C398-'Mort Imp Cume'!$C$4+2)</f>
        <v>3.8288680900945126E-4</v>
      </c>
      <c r="AK398" s="16">
        <f t="shared" si="510"/>
        <v>0.99961711319099056</v>
      </c>
      <c r="AL398" s="164">
        <f>VLOOKUP(F398,Rates2,7)*VLOOKUP(F398,Mort_Imp_Survivors,C398-'Mort Imp Cume'!$C$4+2)</f>
        <v>7.0427337979044025E-4</v>
      </c>
      <c r="AM398" s="16">
        <f t="shared" si="511"/>
        <v>0.9992957266202096</v>
      </c>
      <c r="AN398" s="108">
        <f>PRODUCT(AI$4:AI397)</f>
        <v>0.85001046206898578</v>
      </c>
      <c r="AO398" s="16">
        <f>PRODUCT(AK$4:AK397)</f>
        <v>0.9465748009520415</v>
      </c>
      <c r="AP398" s="16">
        <f>PRODUCT(AM$4:AM397)</f>
        <v>0.9109903661120915</v>
      </c>
      <c r="AQ398" s="16">
        <f t="shared" si="512"/>
        <v>0.80459848394010303</v>
      </c>
      <c r="AR398" s="16">
        <f t="shared" si="513"/>
        <v>4.541197812888275E-2</v>
      </c>
      <c r="AS398" s="16">
        <f t="shared" si="514"/>
        <v>1.2646466001890566E-3</v>
      </c>
      <c r="AT398" s="16">
        <f t="shared" si="515"/>
        <v>0.13975661674529047</v>
      </c>
      <c r="AU398" s="16">
        <f t="shared" si="516"/>
        <v>1.0232921185723748E-2</v>
      </c>
      <c r="AV398" s="16">
        <f t="shared" si="517"/>
        <v>1.3365356872896E-3</v>
      </c>
      <c r="AW398" s="30">
        <f>(SUMPRODUCT(AV$5:AV397,A$5:A397)+SUM(AV$5:AV397)*(Calculations!$B$6/30-0.5)+AV$4*Calculations!$B$6/30/2)/SUM(AV$4:AV397)</f>
        <v>285.27169275876446</v>
      </c>
      <c r="AX398" s="16"/>
      <c r="AY398" s="12"/>
      <c r="AZ398" s="12"/>
    </row>
    <row r="399" spans="1:52" x14ac:dyDescent="0.25">
      <c r="A399">
        <f t="shared" si="505"/>
        <v>395</v>
      </c>
      <c r="B399" t="str">
        <f t="shared" si="444"/>
        <v>December</v>
      </c>
      <c r="C399">
        <f t="shared" si="500"/>
        <v>2057</v>
      </c>
      <c r="D399">
        <f t="shared" si="446"/>
        <v>205712</v>
      </c>
      <c r="E399">
        <f t="shared" ref="E399:F399" si="528">E387+1</f>
        <v>74</v>
      </c>
      <c r="F399">
        <f t="shared" si="528"/>
        <v>72</v>
      </c>
      <c r="G399" s="12">
        <f>G398*IF($B399="January",1+IF(C399&gt;Personal!$L$18+1,Calculations!$B$22,Calculations!$B$21),1)</f>
        <v>5475.798488673272</v>
      </c>
      <c r="H399" s="12">
        <f>IF(AND(Career!$F$15="Yes",$E399=62,$E398=61),G399,H398*IF($B399="January",(1+IF(C399&gt;Personal!$L$18+1,Calculations!$C$22,Calculations!$C$21)),1))</f>
        <v>5475.798488673272</v>
      </c>
      <c r="I399" s="12">
        <f>H399*(1-'Retiree Assumptions'!$F$8)</f>
        <v>4271.1228211651523</v>
      </c>
      <c r="J399" s="12">
        <f>I399/(Calculations!$C$27^($A399-1+Calculations!$B$6/30))</f>
        <v>1553.596111450317</v>
      </c>
      <c r="K399" s="23">
        <f t="shared" si="502"/>
        <v>1318.496511915876</v>
      </c>
      <c r="L399" s="12">
        <f>L398*IF($B399="January",(1+IF(C399&gt;Personal!$L$18+1,Calculations!$B$22,Calculations!$B$21)),1)</f>
        <v>3011.6891687702982</v>
      </c>
      <c r="M399" s="12">
        <f>IF(AND(Career!$F$15="Yes",$E399=62,$E398=61),L399,M398*IF($B399="January",(1+IF(C399&gt;Personal!$L$18+1,Calculations!$C$22,Calculations!$C$21)),1))</f>
        <v>3011.6891687702982</v>
      </c>
      <c r="N399" s="12">
        <f>M399*(1-'Retiree Assumptions'!$F$10)</f>
        <v>2650.2864685178624</v>
      </c>
      <c r="O399" s="12">
        <f>N399/(Calculations!$C$27^$AW399)/(Calculations!$D$27^($A399-1-$AW399+Calculations!$B$6/30))</f>
        <v>930.78562024638541</v>
      </c>
      <c r="P399" s="23">
        <f t="shared" si="503"/>
        <v>131.16894976052757</v>
      </c>
      <c r="Q399" s="12">
        <f>IF(OR(A399&lt;=360,$E399&lt;70),Q398*IF($B399="January",(1+IF(C399&gt;Personal!$L$18+1,Calculations!$B$22,Calculations!$B$21)),1),0)</f>
        <v>0</v>
      </c>
      <c r="R399" s="12">
        <f>IF(OR(A399&lt;=360,$E399&lt;70),IF(AND(Career!$F$15="Yes",$E399=62,$E398=61),Q399,R398*IF($B399="January",(1+IF(C399&gt;Personal!$L$18+1,Calculations!$C$22,Calculations!$C$21)),1)),0)</f>
        <v>0</v>
      </c>
      <c r="S399" s="12">
        <f>R399*(1-'Retiree Assumptions'!$F$8)</f>
        <v>0</v>
      </c>
      <c r="T399" s="12">
        <f>S399/(Calculations!$C$27^($A399-1+Calculations!$B$6/30))</f>
        <v>0</v>
      </c>
      <c r="U399" s="23">
        <f t="shared" si="504"/>
        <v>0</v>
      </c>
      <c r="W399">
        <f t="shared" si="459"/>
        <v>9</v>
      </c>
      <c r="X399">
        <f t="shared" si="519"/>
        <v>2057</v>
      </c>
      <c r="Y399">
        <f t="shared" si="520"/>
        <v>74</v>
      </c>
      <c r="Z399">
        <f t="shared" si="507"/>
        <v>72</v>
      </c>
      <c r="AA399" s="12">
        <f>S399*12*Subsidy!$I$15/Subsidy!$I$14</f>
        <v>0</v>
      </c>
      <c r="AB399" s="12">
        <f>SUM(S$5:S399)*Subsidy!$I$15/Subsidy!$I$14</f>
        <v>53212.488521578103</v>
      </c>
      <c r="AC399" s="12">
        <f>N399*Subsidy!$E$15/Subsidy!$E$14</f>
        <v>2120.2291748142898</v>
      </c>
      <c r="AD399" s="12">
        <f t="shared" si="508"/>
        <v>25442.750097771477</v>
      </c>
      <c r="AE399" s="12">
        <f>$AP399*AC399/(Calculations!$D$27^(A399-1+Calculations!$B$6/30))</f>
        <v>618.0761034656083</v>
      </c>
      <c r="AF399" s="12">
        <f>IF(AE399=0,0,SUM(AE399:AE$903)*AC399/AE399)</f>
        <v>394731.79644315084</v>
      </c>
      <c r="AH399" s="164">
        <f>VLOOKUP(E399,Rates2,5)*VLOOKUP(E399,Mort_Imp_Retirees,C399-'Mort Imp Cume'!$C$4+2)</f>
        <v>1.5723755729269229E-3</v>
      </c>
      <c r="AI399" s="16">
        <f t="shared" si="509"/>
        <v>0.99842762442707311</v>
      </c>
      <c r="AJ399" s="164">
        <f>VLOOKUP(F399,Rates2,6)*VLOOKUP(F399,Mort_Imp_Survivors,C399-'Mort Imp Cume'!$C$4+2)</f>
        <v>3.8288680900945126E-4</v>
      </c>
      <c r="AK399" s="16">
        <f t="shared" si="510"/>
        <v>0.99961711319099056</v>
      </c>
      <c r="AL399" s="164">
        <f>VLOOKUP(F399,Rates2,7)*VLOOKUP(F399,Mort_Imp_Survivors,C399-'Mort Imp Cume'!$C$4+2)</f>
        <v>7.0427337979044025E-4</v>
      </c>
      <c r="AM399" s="16">
        <f t="shared" si="511"/>
        <v>0.9992957266202096</v>
      </c>
      <c r="AN399" s="108">
        <f>PRODUCT(AI$4:AI398)</f>
        <v>0.84867392638169625</v>
      </c>
      <c r="AO399" s="16">
        <f>PRODUCT(AK$4:AK398)</f>
        <v>0.94621236994701619</v>
      </c>
      <c r="AP399" s="16">
        <f>PRODUCT(AM$4:AM398)</f>
        <v>0.91034877984799323</v>
      </c>
      <c r="AQ399" s="16">
        <f t="shared" si="512"/>
        <v>0.80302576719386431</v>
      </c>
      <c r="AR399" s="16">
        <f t="shared" si="513"/>
        <v>4.5648159187831897E-2</v>
      </c>
      <c r="AS399" s="16">
        <f t="shared" si="514"/>
        <v>1.2621746456354618E-3</v>
      </c>
      <c r="AT399" s="16">
        <f t="shared" si="515"/>
        <v>0.14092283648065623</v>
      </c>
      <c r="AU399" s="16">
        <f t="shared" si="516"/>
        <v>1.040323713764757E-2</v>
      </c>
      <c r="AV399" s="16">
        <f t="shared" si="517"/>
        <v>1.3344341512225607E-3</v>
      </c>
      <c r="AW399" s="30">
        <f>(SUMPRODUCT(AV$5:AV398,A$5:A398)+SUM(AV$5:AV398)*(Calculations!$B$6/30-0.5)+AV$4*Calculations!$B$6/30/2)/SUM(AV$4:AV398)</f>
        <v>286.23641435101553</v>
      </c>
      <c r="AX399" s="16"/>
      <c r="AY399" s="12"/>
      <c r="AZ399" s="12"/>
    </row>
    <row r="400" spans="1:52" x14ac:dyDescent="0.25">
      <c r="A400">
        <f t="shared" si="505"/>
        <v>396</v>
      </c>
      <c r="B400" t="str">
        <f t="shared" ref="B400:B463" si="529">B388</f>
        <v>January</v>
      </c>
      <c r="C400">
        <f t="shared" si="500"/>
        <v>2058</v>
      </c>
      <c r="D400">
        <f t="shared" si="446"/>
        <v>205801</v>
      </c>
      <c r="E400">
        <f t="shared" ref="E400:F400" si="530">E388+1</f>
        <v>75</v>
      </c>
      <c r="F400">
        <f t="shared" si="530"/>
        <v>73</v>
      </c>
      <c r="G400" s="12">
        <f>G399*IF($B400="January",1+IF(C400&gt;Personal!$L$18+1,Calculations!$B$22,Calculations!$B$21),1)</f>
        <v>5612.6934508901031</v>
      </c>
      <c r="H400" s="12">
        <f>IF(AND(Career!$F$15="Yes",$E400=62,$E399=61),G400,H399*IF($B400="January",(1+IF(C400&gt;Personal!$L$18+1,Calculations!$C$22,Calculations!$C$21)),1))</f>
        <v>5612.6934508901031</v>
      </c>
      <c r="I400" s="12">
        <f>H400*(1-'Retiree Assumptions'!$F$8)</f>
        <v>4377.9008916942803</v>
      </c>
      <c r="J400" s="12">
        <f>I400/(Calculations!$C$27^($A400-1+Calculations!$B$6/30))</f>
        <v>1588.3641717417947</v>
      </c>
      <c r="K400" s="23">
        <f t="shared" si="502"/>
        <v>1345.8836907607692</v>
      </c>
      <c r="L400" s="12">
        <f>L399*IF($B400="January",(1+IF(C400&gt;Personal!$L$18+1,Calculations!$B$22,Calculations!$B$21)),1)</f>
        <v>3086.9813979895553</v>
      </c>
      <c r="M400" s="12">
        <f>IF(AND(Career!$F$15="Yes",$E400=62,$E399=61),L400,M399*IF($B400="January",(1+IF(C400&gt;Personal!$L$18+1,Calculations!$C$22,Calculations!$C$21)),1))</f>
        <v>3086.9813979895553</v>
      </c>
      <c r="N400" s="12">
        <f>M400*(1-'Retiree Assumptions'!$F$10)</f>
        <v>2716.5436302308085</v>
      </c>
      <c r="O400" s="12">
        <f>N400/(Calculations!$C$27^$AW400)/(Calculations!$D$27^($A400-1-$AW400+Calculations!$B$6/30))</f>
        <v>951.601964504134</v>
      </c>
      <c r="P400" s="23">
        <f t="shared" si="503"/>
        <v>135.2090911265031</v>
      </c>
      <c r="Q400" s="12">
        <f>IF(OR(A400&lt;=360,$E400&lt;70),Q399*IF($B400="January",(1+IF(C400&gt;Personal!$L$18+1,Calculations!$B$22,Calculations!$B$21)),1),0)</f>
        <v>0</v>
      </c>
      <c r="R400" s="12">
        <f>IF(OR(A400&lt;=360,$E400&lt;70),IF(AND(Career!$F$15="Yes",$E400=62,$E399=61),Q400,R399*IF($B400="January",(1+IF(C400&gt;Personal!$L$18+1,Calculations!$C$22,Calculations!$C$21)),1)),0)</f>
        <v>0</v>
      </c>
      <c r="S400" s="12">
        <f>R400*(1-'Retiree Assumptions'!$F$8)</f>
        <v>0</v>
      </c>
      <c r="T400" s="12">
        <f>S400/(Calculations!$C$27^($A400-1+Calculations!$B$6/30))</f>
        <v>0</v>
      </c>
      <c r="U400" s="23">
        <f t="shared" si="504"/>
        <v>0</v>
      </c>
      <c r="W400">
        <f t="shared" si="459"/>
        <v>9</v>
      </c>
      <c r="X400">
        <f t="shared" si="519"/>
        <v>2058</v>
      </c>
      <c r="Y400">
        <f t="shared" si="520"/>
        <v>75</v>
      </c>
      <c r="Z400">
        <f t="shared" si="507"/>
        <v>73</v>
      </c>
      <c r="AA400" s="12">
        <f>S400*12*Subsidy!$I$15/Subsidy!$I$14</f>
        <v>0</v>
      </c>
      <c r="AB400" s="12">
        <f>SUM(S$5:S400)*Subsidy!$I$15/Subsidy!$I$14</f>
        <v>53212.488521578103</v>
      </c>
      <c r="AC400" s="12">
        <f>N400*Subsidy!$E$15/Subsidy!$E$14</f>
        <v>2173.2349041846469</v>
      </c>
      <c r="AD400" s="12">
        <f t="shared" si="508"/>
        <v>26078.818850215765</v>
      </c>
      <c r="AE400" s="12">
        <f>$AP400*AC400/(Calculations!$D$27^(A400-1+Calculations!$B$6/30))</f>
        <v>631.25935398398155</v>
      </c>
      <c r="AF400" s="12">
        <f>IF(AE400=0,0,SUM(AE400:AE$903)*AC400/AE400)</f>
        <v>394022.55474675965</v>
      </c>
      <c r="AH400" s="164">
        <f>VLOOKUP(E400,Rates2,5)*VLOOKUP(E400,Mort_Imp_Retirees,C400-'Mort Imp Cume'!$C$4+2)</f>
        <v>1.8150245315962578E-3</v>
      </c>
      <c r="AI400" s="16">
        <f t="shared" si="509"/>
        <v>0.99818497546840379</v>
      </c>
      <c r="AJ400" s="164">
        <f>VLOOKUP(F400,Rates2,6)*VLOOKUP(F400,Mort_Imp_Survivors,C400-'Mort Imp Cume'!$C$4+2)</f>
        <v>4.2786006793150608E-4</v>
      </c>
      <c r="AK400" s="16">
        <f t="shared" si="510"/>
        <v>0.9995721399320685</v>
      </c>
      <c r="AL400" s="164">
        <f>VLOOKUP(F400,Rates2,7)*VLOOKUP(F400,Mort_Imp_Survivors,C400-'Mort Imp Cume'!$C$4+2)</f>
        <v>8.2976767212762734E-4</v>
      </c>
      <c r="AM400" s="16">
        <f t="shared" si="511"/>
        <v>0.99917023232787239</v>
      </c>
      <c r="AN400" s="108">
        <f>PRODUCT(AI$4:AI399)</f>
        <v>0.84733949223047367</v>
      </c>
      <c r="AO400" s="16">
        <f>PRODUCT(AK$4:AK399)</f>
        <v>0.94585007771204188</v>
      </c>
      <c r="AP400" s="16">
        <f>PRODUCT(AM$4:AM399)</f>
        <v>0.90970764543602156</v>
      </c>
      <c r="AQ400" s="16">
        <f t="shared" si="512"/>
        <v>0.80145612457467563</v>
      </c>
      <c r="AR400" s="16">
        <f t="shared" si="513"/>
        <v>4.5883367655798042E-2</v>
      </c>
      <c r="AS400" s="16">
        <f t="shared" si="514"/>
        <v>1.4540401350934399E-3</v>
      </c>
      <c r="AT400" s="16">
        <f t="shared" si="515"/>
        <v>0.14208576292395381</v>
      </c>
      <c r="AU400" s="16">
        <f t="shared" si="516"/>
        <v>1.0574744845572526E-2</v>
      </c>
      <c r="AV400" s="16">
        <f t="shared" si="517"/>
        <v>1.5379419649886265E-3</v>
      </c>
      <c r="AW400" s="30">
        <f>(SUMPRODUCT(AV$5:AV399,A$5:A399)+SUM(AV$5:AV399)*(Calculations!$B$6/30-0.5)+AV$4*Calculations!$B$6/30/2)/SUM(AV$4:AV399)</f>
        <v>287.19150786082594</v>
      </c>
      <c r="AX400" s="16"/>
      <c r="AY400" s="12"/>
      <c r="AZ400" s="12"/>
    </row>
    <row r="401" spans="1:52" x14ac:dyDescent="0.25">
      <c r="A401">
        <f t="shared" si="505"/>
        <v>397</v>
      </c>
      <c r="B401" t="str">
        <f t="shared" si="529"/>
        <v>February</v>
      </c>
      <c r="C401">
        <f t="shared" si="500"/>
        <v>2058</v>
      </c>
      <c r="D401">
        <f t="shared" ref="D401:D464" si="531">D389+100</f>
        <v>205802</v>
      </c>
      <c r="E401">
        <f t="shared" ref="E401:F401" si="532">E389+1</f>
        <v>75</v>
      </c>
      <c r="F401">
        <f t="shared" si="532"/>
        <v>73</v>
      </c>
      <c r="G401" s="12">
        <f>G400*IF($B401="January",1+IF(C401&gt;Personal!$L$18+1,Calculations!$B$22,Calculations!$B$21),1)</f>
        <v>5612.6934508901031</v>
      </c>
      <c r="H401" s="12">
        <f>IF(AND(Career!$F$15="Yes",$E401=62,$E400=61),G401,H400*IF($B401="January",(1+IF(C401&gt;Personal!$L$18+1,Calculations!$C$22,Calculations!$C$21)),1))</f>
        <v>5612.6934508901031</v>
      </c>
      <c r="I401" s="12">
        <f>H401*(1-'Retiree Assumptions'!$F$8)</f>
        <v>4377.9008916942803</v>
      </c>
      <c r="J401" s="12">
        <f>I401/(Calculations!$C$27^($A401-1+Calculations!$B$6/30))</f>
        <v>1584.3027409063554</v>
      </c>
      <c r="K401" s="23">
        <f t="shared" si="502"/>
        <v>1340.0057143484526</v>
      </c>
      <c r="L401" s="12">
        <f>L400*IF($B401="January",(1+IF(C401&gt;Personal!$L$18+1,Calculations!$B$22,Calculations!$B$21)),1)</f>
        <v>3086.9813979895553</v>
      </c>
      <c r="M401" s="12">
        <f>IF(AND(Career!$F$15="Yes",$E401=62,$E400=61),L401,M400*IF($B401="January",(1+IF(C401&gt;Personal!$L$18+1,Calculations!$C$22,Calculations!$C$21)),1))</f>
        <v>3086.9813979895553</v>
      </c>
      <c r="N401" s="12">
        <f>M401*(1-'Retiree Assumptions'!$F$10)</f>
        <v>2716.5436302308085</v>
      </c>
      <c r="O401" s="12">
        <f>N401/(Calculations!$C$27^$AW401)/(Calculations!$D$27^($A401-1-$AW401+Calculations!$B$6/30))</f>
        <v>949.19635571885681</v>
      </c>
      <c r="P401" s="23">
        <f t="shared" si="503"/>
        <v>136.13554944833564</v>
      </c>
      <c r="Q401" s="12">
        <f>IF(OR(A401&lt;=360,$E401&lt;70),Q400*IF($B401="January",(1+IF(C401&gt;Personal!$L$18+1,Calculations!$B$22,Calculations!$B$21)),1),0)</f>
        <v>0</v>
      </c>
      <c r="R401" s="12">
        <f>IF(OR(A401&lt;=360,$E401&lt;70),IF(AND(Career!$F$15="Yes",$E401=62,$E400=61),Q401,R400*IF($B401="January",(1+IF(C401&gt;Personal!$L$18+1,Calculations!$C$22,Calculations!$C$21)),1)),0)</f>
        <v>0</v>
      </c>
      <c r="S401" s="12">
        <f>R401*(1-'Retiree Assumptions'!$F$8)</f>
        <v>0</v>
      </c>
      <c r="T401" s="12">
        <f>S401/(Calculations!$C$27^($A401-1+Calculations!$B$6/30))</f>
        <v>0</v>
      </c>
      <c r="U401" s="23">
        <f t="shared" si="504"/>
        <v>0</v>
      </c>
      <c r="W401">
        <f t="shared" si="459"/>
        <v>9</v>
      </c>
      <c r="X401">
        <f t="shared" si="519"/>
        <v>2058</v>
      </c>
      <c r="Y401">
        <f t="shared" si="520"/>
        <v>75</v>
      </c>
      <c r="Z401">
        <f t="shared" si="507"/>
        <v>73</v>
      </c>
      <c r="AA401" s="12">
        <f>S401*12*Subsidy!$I$15/Subsidy!$I$14</f>
        <v>0</v>
      </c>
      <c r="AB401" s="12">
        <f>SUM(S$5:S401)*Subsidy!$I$15/Subsidy!$I$14</f>
        <v>53212.488521578103</v>
      </c>
      <c r="AC401" s="12">
        <f>N401*Subsidy!$E$15/Subsidy!$E$14</f>
        <v>2173.2349041846469</v>
      </c>
      <c r="AD401" s="12">
        <f t="shared" si="508"/>
        <v>26078.818850215765</v>
      </c>
      <c r="AE401" s="12">
        <f>$AP401*AC401/(Calculations!$D$27^(A401-1+Calculations!$B$6/30))</f>
        <v>628.91983452272154</v>
      </c>
      <c r="AF401" s="12">
        <f>IF(AE401=0,0,SUM(AE401:AE$903)*AC401/AE401)</f>
        <v>393306.96048186073</v>
      </c>
      <c r="AH401" s="164">
        <f>VLOOKUP(E401,Rates2,5)*VLOOKUP(E401,Mort_Imp_Retirees,C401-'Mort Imp Cume'!$C$4+2)</f>
        <v>1.8150245315962578E-3</v>
      </c>
      <c r="AI401" s="16">
        <f t="shared" si="509"/>
        <v>0.99818497546840379</v>
      </c>
      <c r="AJ401" s="164">
        <f>VLOOKUP(F401,Rates2,6)*VLOOKUP(F401,Mort_Imp_Survivors,C401-'Mort Imp Cume'!$C$4+2)</f>
        <v>4.2786006793150608E-4</v>
      </c>
      <c r="AK401" s="16">
        <f t="shared" si="510"/>
        <v>0.9995721399320685</v>
      </c>
      <c r="AL401" s="164">
        <f>VLOOKUP(F401,Rates2,7)*VLOOKUP(F401,Mort_Imp_Survivors,C401-'Mort Imp Cume'!$C$4+2)</f>
        <v>8.2976767212762734E-4</v>
      </c>
      <c r="AM401" s="16">
        <f t="shared" si="511"/>
        <v>0.99917023232787239</v>
      </c>
      <c r="AN401" s="108">
        <f>PRODUCT(AI$4:AI400)</f>
        <v>0.84580155026548509</v>
      </c>
      <c r="AO401" s="16">
        <f>PRODUCT(AK$4:AK400)</f>
        <v>0.94544538623353902</v>
      </c>
      <c r="AP401" s="16">
        <f>PRODUCT(AM$4:AM400)</f>
        <v>0.90895279944075147</v>
      </c>
      <c r="AQ401" s="16">
        <f t="shared" si="512"/>
        <v>0.79965917336767767</v>
      </c>
      <c r="AR401" s="16">
        <f t="shared" si="513"/>
        <v>4.6142376897807473E-2</v>
      </c>
      <c r="AS401" s="16">
        <f t="shared" si="514"/>
        <v>1.4507800200407707E-3</v>
      </c>
      <c r="AT401" s="16">
        <f t="shared" si="515"/>
        <v>0.14342190488630335</v>
      </c>
      <c r="AU401" s="16">
        <f t="shared" si="516"/>
        <v>1.07765448482115E-2</v>
      </c>
      <c r="AV401" s="16">
        <f t="shared" si="517"/>
        <v>1.5351505625940008E-3</v>
      </c>
      <c r="AW401" s="30">
        <f>(SUMPRODUCT(AV$5:AV400,A$5:A400)+SUM(AV$5:AV400)*(Calculations!$B$6/30-0.5)+AV$4*Calculations!$B$6/30/2)/SUM(AV$4:AV400)</f>
        <v>288.28172710414452</v>
      </c>
      <c r="AX401" s="16"/>
      <c r="AY401" s="12"/>
      <c r="AZ401" s="12"/>
    </row>
    <row r="402" spans="1:52" x14ac:dyDescent="0.25">
      <c r="A402">
        <f t="shared" si="505"/>
        <v>398</v>
      </c>
      <c r="B402" t="str">
        <f t="shared" si="529"/>
        <v>March</v>
      </c>
      <c r="C402">
        <f t="shared" si="500"/>
        <v>2058</v>
      </c>
      <c r="D402">
        <f t="shared" si="531"/>
        <v>205803</v>
      </c>
      <c r="E402">
        <f t="shared" ref="E402:F402" si="533">E390+1</f>
        <v>75</v>
      </c>
      <c r="F402">
        <f t="shared" si="533"/>
        <v>73</v>
      </c>
      <c r="G402" s="12">
        <f>G401*IF($B402="January",1+IF(C402&gt;Personal!$L$18+1,Calculations!$B$22,Calculations!$B$21),1)</f>
        <v>5612.6934508901031</v>
      </c>
      <c r="H402" s="12">
        <f>IF(AND(Career!$F$15="Yes",$E402=62,$E401=61),G402,H401*IF($B402="January",(1+IF(C402&gt;Personal!$L$18+1,Calculations!$C$22,Calculations!$C$21)),1))</f>
        <v>5612.6934508901031</v>
      </c>
      <c r="I402" s="12">
        <f>H402*(1-'Retiree Assumptions'!$F$8)</f>
        <v>4377.9008916942803</v>
      </c>
      <c r="J402" s="12">
        <f>I402/(Calculations!$C$27^($A402-1+Calculations!$B$6/30))</f>
        <v>1580.2516951077516</v>
      </c>
      <c r="K402" s="23">
        <f t="shared" si="502"/>
        <v>1334.1534092530121</v>
      </c>
      <c r="L402" s="12">
        <f>L401*IF($B402="January",(1+IF(C402&gt;Personal!$L$18+1,Calculations!$B$22,Calculations!$B$21)),1)</f>
        <v>3086.9813979895553</v>
      </c>
      <c r="M402" s="12">
        <f>IF(AND(Career!$F$15="Yes",$E402=62,$E401=61),L402,M401*IF($B402="January",(1+IF(C402&gt;Personal!$L$18+1,Calculations!$C$22,Calculations!$C$21)),1))</f>
        <v>3086.9813979895553</v>
      </c>
      <c r="N402" s="12">
        <f>M402*(1-'Retiree Assumptions'!$F$10)</f>
        <v>2716.5436302308085</v>
      </c>
      <c r="O402" s="12">
        <f>N402/(Calculations!$C$27^$AW402)/(Calculations!$D$27^($A402-1-$AW402+Calculations!$B$6/30))</f>
        <v>946.79267536481666</v>
      </c>
      <c r="P402" s="23">
        <f t="shared" si="503"/>
        <v>137.05172210625381</v>
      </c>
      <c r="Q402" s="12">
        <f>IF(OR(A402&lt;=360,$E402&lt;70),Q401*IF($B402="January",(1+IF(C402&gt;Personal!$L$18+1,Calculations!$B$22,Calculations!$B$21)),1),0)</f>
        <v>0</v>
      </c>
      <c r="R402" s="12">
        <f>IF(OR(A402&lt;=360,$E402&lt;70),IF(AND(Career!$F$15="Yes",$E402=62,$E401=61),Q402,R401*IF($B402="January",(1+IF(C402&gt;Personal!$L$18+1,Calculations!$C$22,Calculations!$C$21)),1)),0)</f>
        <v>0</v>
      </c>
      <c r="S402" s="12">
        <f>R402*(1-'Retiree Assumptions'!$F$8)</f>
        <v>0</v>
      </c>
      <c r="T402" s="12">
        <f>S402/(Calculations!$C$27^($A402-1+Calculations!$B$6/30))</f>
        <v>0</v>
      </c>
      <c r="U402" s="23">
        <f t="shared" si="504"/>
        <v>0</v>
      </c>
      <c r="W402">
        <f t="shared" si="459"/>
        <v>9</v>
      </c>
      <c r="X402">
        <f t="shared" si="519"/>
        <v>2058</v>
      </c>
      <c r="Y402">
        <f t="shared" si="520"/>
        <v>75</v>
      </c>
      <c r="Z402">
        <f t="shared" si="507"/>
        <v>73</v>
      </c>
      <c r="AA402" s="12">
        <f>S402*12*Subsidy!$I$15/Subsidy!$I$14</f>
        <v>0</v>
      </c>
      <c r="AB402" s="12">
        <f>SUM(S$5:S402)*Subsidy!$I$15/Subsidy!$I$14</f>
        <v>53212.488521578103</v>
      </c>
      <c r="AC402" s="12">
        <f>N402*Subsidy!$E$15/Subsidy!$E$14</f>
        <v>2173.2349041846469</v>
      </c>
      <c r="AD402" s="12">
        <f t="shared" si="508"/>
        <v>26078.818850215765</v>
      </c>
      <c r="AE402" s="12">
        <f>$AP402*AC402/(Calculations!$D$27^(A402-1+Calculations!$B$6/30))</f>
        <v>626.5889855885199</v>
      </c>
      <c r="AF402" s="12">
        <f>IF(AE402=0,0,SUM(AE402:AE$903)*AC402/AE402)</f>
        <v>392588.70427720877</v>
      </c>
      <c r="AH402" s="164">
        <f>VLOOKUP(E402,Rates2,5)*VLOOKUP(E402,Mort_Imp_Retirees,C402-'Mort Imp Cume'!$C$4+2)</f>
        <v>1.8150245315962578E-3</v>
      </c>
      <c r="AI402" s="16">
        <f t="shared" si="509"/>
        <v>0.99818497546840379</v>
      </c>
      <c r="AJ402" s="164">
        <f>VLOOKUP(F402,Rates2,6)*VLOOKUP(F402,Mort_Imp_Survivors,C402-'Mort Imp Cume'!$C$4+2)</f>
        <v>4.2786006793150608E-4</v>
      </c>
      <c r="AK402" s="16">
        <f t="shared" si="510"/>
        <v>0.9995721399320685</v>
      </c>
      <c r="AL402" s="164">
        <f>VLOOKUP(F402,Rates2,7)*VLOOKUP(F402,Mort_Imp_Survivors,C402-'Mort Imp Cume'!$C$4+2)</f>
        <v>8.2976767212762734E-4</v>
      </c>
      <c r="AM402" s="16">
        <f t="shared" si="511"/>
        <v>0.99917023232787239</v>
      </c>
      <c r="AN402" s="108">
        <f>PRODUCT(AI$4:AI401)</f>
        <v>0.84426639970289108</v>
      </c>
      <c r="AO402" s="16">
        <f>PRODUCT(AK$4:AK401)</f>
        <v>0.94504086790635966</v>
      </c>
      <c r="AP402" s="16">
        <f>PRODUCT(AM$4:AM401)</f>
        <v>0.90819857979228569</v>
      </c>
      <c r="AQ402" s="16">
        <f t="shared" si="512"/>
        <v>0.79786625111939768</v>
      </c>
      <c r="AR402" s="16">
        <f t="shared" si="513"/>
        <v>4.6400148583493346E-2</v>
      </c>
      <c r="AS402" s="16">
        <f t="shared" si="514"/>
        <v>1.4475272145182169E-3</v>
      </c>
      <c r="AT402" s="16">
        <f t="shared" si="515"/>
        <v>0.14475367804619449</v>
      </c>
      <c r="AU402" s="16">
        <f t="shared" si="516"/>
        <v>1.0979922250914487E-2</v>
      </c>
      <c r="AV402" s="16">
        <f t="shared" si="517"/>
        <v>1.5323642266631989E-3</v>
      </c>
      <c r="AW402" s="30">
        <f>(SUMPRODUCT(AV$5:AV401,A$5:A401)+SUM(AV$5:AV401)*(Calculations!$B$6/30-0.5)+AV$4*Calculations!$B$6/30/2)/SUM(AV$4:AV401)</f>
        <v>289.35835085625547</v>
      </c>
      <c r="AX402" s="16"/>
      <c r="AY402" s="12"/>
      <c r="AZ402" s="12"/>
    </row>
    <row r="403" spans="1:52" x14ac:dyDescent="0.25">
      <c r="A403">
        <f t="shared" si="505"/>
        <v>399</v>
      </c>
      <c r="B403" t="str">
        <f t="shared" si="529"/>
        <v>April</v>
      </c>
      <c r="C403">
        <f t="shared" si="500"/>
        <v>2058</v>
      </c>
      <c r="D403">
        <f t="shared" si="531"/>
        <v>205804</v>
      </c>
      <c r="E403">
        <f t="shared" ref="E403:F403" si="534">E391+1</f>
        <v>75</v>
      </c>
      <c r="F403">
        <f t="shared" si="534"/>
        <v>73</v>
      </c>
      <c r="G403" s="12">
        <f>G402*IF($B403="January",1+IF(C403&gt;Personal!$L$18+1,Calculations!$B$22,Calculations!$B$21),1)</f>
        <v>5612.6934508901031</v>
      </c>
      <c r="H403" s="12">
        <f>IF(AND(Career!$F$15="Yes",$E403=62,$E402=61),G403,H402*IF($B403="January",(1+IF(C403&gt;Personal!$L$18+1,Calculations!$C$22,Calculations!$C$21)),1))</f>
        <v>5612.6934508901031</v>
      </c>
      <c r="I403" s="12">
        <f>H403*(1-'Retiree Assumptions'!$F$8)</f>
        <v>4377.9008916942803</v>
      </c>
      <c r="J403" s="12">
        <f>I403/(Calculations!$C$27^($A403-1+Calculations!$B$6/30))</f>
        <v>1576.2110077915509</v>
      </c>
      <c r="K403" s="23">
        <f t="shared" si="502"/>
        <v>1328.3266633582259</v>
      </c>
      <c r="L403" s="12">
        <f>L402*IF($B403="January",(1+IF(C403&gt;Personal!$L$18+1,Calculations!$B$22,Calculations!$B$21)),1)</f>
        <v>3086.9813979895553</v>
      </c>
      <c r="M403" s="12">
        <f>IF(AND(Career!$F$15="Yes",$E403=62,$E402=61),L403,M402*IF($B403="January",(1+IF(C403&gt;Personal!$L$18+1,Calculations!$C$22,Calculations!$C$21)),1))</f>
        <v>3086.9813979895553</v>
      </c>
      <c r="N403" s="12">
        <f>M403*(1-'Retiree Assumptions'!$F$10)</f>
        <v>2716.5436302308085</v>
      </c>
      <c r="O403" s="12">
        <f>N403/(Calculations!$C$27^$AW403)/(Calculations!$D$27^($A403-1-$AW403+Calculations!$B$6/30))</f>
        <v>944.39106863503628</v>
      </c>
      <c r="P403" s="23">
        <f t="shared" si="503"/>
        <v>137.95767984508288</v>
      </c>
      <c r="Q403" s="12">
        <f>IF(OR(A403&lt;=360,$E403&lt;70),Q402*IF($B403="January",(1+IF(C403&gt;Personal!$L$18+1,Calculations!$B$22,Calculations!$B$21)),1),0)</f>
        <v>0</v>
      </c>
      <c r="R403" s="12">
        <f>IF(OR(A403&lt;=360,$E403&lt;70),IF(AND(Career!$F$15="Yes",$E403=62,$E402=61),Q403,R402*IF($B403="January",(1+IF(C403&gt;Personal!$L$18+1,Calculations!$C$22,Calculations!$C$21)),1)),0)</f>
        <v>0</v>
      </c>
      <c r="S403" s="12">
        <f>R403*(1-'Retiree Assumptions'!$F$8)</f>
        <v>0</v>
      </c>
      <c r="T403" s="12">
        <f>S403/(Calculations!$C$27^($A403-1+Calculations!$B$6/30))</f>
        <v>0</v>
      </c>
      <c r="U403" s="23">
        <f t="shared" si="504"/>
        <v>0</v>
      </c>
      <c r="W403">
        <f t="shared" si="459"/>
        <v>9</v>
      </c>
      <c r="X403">
        <f t="shared" si="519"/>
        <v>2058</v>
      </c>
      <c r="Y403">
        <f t="shared" si="520"/>
        <v>75</v>
      </c>
      <c r="Z403">
        <f t="shared" si="507"/>
        <v>73</v>
      </c>
      <c r="AA403" s="12">
        <f>S403*12*Subsidy!$I$15/Subsidy!$I$14</f>
        <v>0</v>
      </c>
      <c r="AB403" s="12">
        <f>SUM(S$5:S403)*Subsidy!$I$15/Subsidy!$I$14</f>
        <v>53212.488521578103</v>
      </c>
      <c r="AC403" s="12">
        <f>N403*Subsidy!$E$15/Subsidy!$E$14</f>
        <v>2173.2349041846469</v>
      </c>
      <c r="AD403" s="12">
        <f t="shared" si="508"/>
        <v>26078.818850215765</v>
      </c>
      <c r="AE403" s="12">
        <f>$AP403*AC403/(Calculations!$D$27^(A403-1+Calculations!$B$6/30))</f>
        <v>624.26677504741065</v>
      </c>
      <c r="AF403" s="12">
        <f>IF(AE403=0,0,SUM(AE403:AE$903)*AC403/AE403)</f>
        <v>391867.77623065124</v>
      </c>
      <c r="AH403" s="164">
        <f>VLOOKUP(E403,Rates2,5)*VLOOKUP(E403,Mort_Imp_Retirees,C403-'Mort Imp Cume'!$C$4+2)</f>
        <v>1.8150245315962578E-3</v>
      </c>
      <c r="AI403" s="16">
        <f t="shared" si="509"/>
        <v>0.99818497546840379</v>
      </c>
      <c r="AJ403" s="164">
        <f>VLOOKUP(F403,Rates2,6)*VLOOKUP(F403,Mort_Imp_Survivors,C403-'Mort Imp Cume'!$C$4+2)</f>
        <v>4.2786006793150608E-4</v>
      </c>
      <c r="AK403" s="16">
        <f t="shared" si="510"/>
        <v>0.9995721399320685</v>
      </c>
      <c r="AL403" s="164">
        <f>VLOOKUP(F403,Rates2,7)*VLOOKUP(F403,Mort_Imp_Survivors,C403-'Mort Imp Cume'!$C$4+2)</f>
        <v>8.2976767212762734E-4</v>
      </c>
      <c r="AM403" s="16">
        <f t="shared" si="511"/>
        <v>0.99917023232787239</v>
      </c>
      <c r="AN403" s="108">
        <f>PRODUCT(AI$4:AI402)</f>
        <v>0.84273403547622794</v>
      </c>
      <c r="AO403" s="16">
        <f>PRODUCT(AK$4:AK402)</f>
        <v>0.94463652265641918</v>
      </c>
      <c r="AP403" s="16">
        <f>PRODUCT(AM$4:AM402)</f>
        <v>0.90744498597090184</v>
      </c>
      <c r="AQ403" s="16">
        <f t="shared" si="512"/>
        <v>0.7960773487964754</v>
      </c>
      <c r="AR403" s="16">
        <f t="shared" si="513"/>
        <v>4.6656686679752583E-2</v>
      </c>
      <c r="AS403" s="16">
        <f t="shared" si="514"/>
        <v>1.444281702137023E-3</v>
      </c>
      <c r="AT403" s="16">
        <f t="shared" si="515"/>
        <v>0.1460810933382484</v>
      </c>
      <c r="AU403" s="16">
        <f t="shared" si="516"/>
        <v>1.1184871185523609E-2</v>
      </c>
      <c r="AV403" s="16">
        <f t="shared" si="517"/>
        <v>1.5295829480004648E-3</v>
      </c>
      <c r="AW403" s="30">
        <f>(SUMPRODUCT(AV$5:AV402,A$5:A402)+SUM(AV$5:AV402)*(Calculations!$B$6/30-0.5)+AV$4*Calculations!$B$6/30/2)/SUM(AV$4:AV402)</f>
        <v>290.42180256555156</v>
      </c>
      <c r="AX403" s="16"/>
      <c r="AY403" s="12"/>
      <c r="AZ403" s="12"/>
    </row>
    <row r="404" spans="1:52" x14ac:dyDescent="0.25">
      <c r="A404">
        <f t="shared" si="505"/>
        <v>400</v>
      </c>
      <c r="B404" t="str">
        <f t="shared" si="529"/>
        <v>May</v>
      </c>
      <c r="C404">
        <f t="shared" si="500"/>
        <v>2058</v>
      </c>
      <c r="D404">
        <f t="shared" si="531"/>
        <v>205805</v>
      </c>
      <c r="E404">
        <f t="shared" ref="E404:F404" si="535">E392+1</f>
        <v>75</v>
      </c>
      <c r="F404">
        <f t="shared" si="535"/>
        <v>73</v>
      </c>
      <c r="G404" s="12">
        <f>G403*IF($B404="January",1+IF(C404&gt;Personal!$L$18+1,Calculations!$B$22,Calculations!$B$21),1)</f>
        <v>5612.6934508901031</v>
      </c>
      <c r="H404" s="12">
        <f>IF(AND(Career!$F$15="Yes",$E404=62,$E403=61),G404,H403*IF($B404="January",(1+IF(C404&gt;Personal!$L$18+1,Calculations!$C$22,Calculations!$C$21)),1))</f>
        <v>5612.6934508901031</v>
      </c>
      <c r="I404" s="12">
        <f>H404*(1-'Retiree Assumptions'!$F$8)</f>
        <v>4377.9008916942803</v>
      </c>
      <c r="J404" s="12">
        <f>I404/(Calculations!$C$27^($A404-1+Calculations!$B$6/30))</f>
        <v>1572.1806524712197</v>
      </c>
      <c r="K404" s="23">
        <f t="shared" si="502"/>
        <v>1322.5253650375239</v>
      </c>
      <c r="L404" s="12">
        <f>L403*IF($B404="January",(1+IF(C404&gt;Personal!$L$18+1,Calculations!$B$22,Calculations!$B$21)),1)</f>
        <v>3086.9813979895553</v>
      </c>
      <c r="M404" s="12">
        <f>IF(AND(Career!$F$15="Yes",$E404=62,$E403=61),L404,M403*IF($B404="January",(1+IF(C404&gt;Personal!$L$18+1,Calculations!$C$22,Calculations!$C$21)),1))</f>
        <v>3086.9813979895553</v>
      </c>
      <c r="N404" s="12">
        <f>M404*(1-'Retiree Assumptions'!$F$10)</f>
        <v>2716.5436302308085</v>
      </c>
      <c r="O404" s="12">
        <f>N404/(Calculations!$C$27^$AW404)/(Calculations!$D$27^($A404-1-$AW404+Calculations!$B$6/30))</f>
        <v>941.99167393706807</v>
      </c>
      <c r="P404" s="23">
        <f t="shared" si="503"/>
        <v>138.85349299834357</v>
      </c>
      <c r="Q404" s="12">
        <f>IF(OR(A404&lt;=360,$E404&lt;70),Q403*IF($B404="January",(1+IF(C404&gt;Personal!$L$18+1,Calculations!$B$22,Calculations!$B$21)),1),0)</f>
        <v>0</v>
      </c>
      <c r="R404" s="12">
        <f>IF(OR(A404&lt;=360,$E404&lt;70),IF(AND(Career!$F$15="Yes",$E404=62,$E403=61),Q404,R403*IF($B404="January",(1+IF(C404&gt;Personal!$L$18+1,Calculations!$C$22,Calculations!$C$21)),1)),0)</f>
        <v>0</v>
      </c>
      <c r="S404" s="12">
        <f>R404*(1-'Retiree Assumptions'!$F$8)</f>
        <v>0</v>
      </c>
      <c r="T404" s="12">
        <f>S404/(Calculations!$C$27^($A404-1+Calculations!$B$6/30))</f>
        <v>0</v>
      </c>
      <c r="U404" s="23">
        <f t="shared" si="504"/>
        <v>0</v>
      </c>
      <c r="W404">
        <f t="shared" si="459"/>
        <v>9</v>
      </c>
      <c r="X404">
        <f t="shared" si="519"/>
        <v>2058</v>
      </c>
      <c r="Y404">
        <f t="shared" si="520"/>
        <v>75</v>
      </c>
      <c r="Z404">
        <f t="shared" si="507"/>
        <v>73</v>
      </c>
      <c r="AA404" s="12">
        <f>S404*12*Subsidy!$I$15/Subsidy!$I$14</f>
        <v>0</v>
      </c>
      <c r="AB404" s="12">
        <f>SUM(S$5:S404)*Subsidy!$I$15/Subsidy!$I$14</f>
        <v>53212.488521578103</v>
      </c>
      <c r="AC404" s="12">
        <f>N404*Subsidy!$E$15/Subsidy!$E$14</f>
        <v>2173.2349041846469</v>
      </c>
      <c r="AD404" s="12">
        <f t="shared" si="508"/>
        <v>26078.818850215765</v>
      </c>
      <c r="AE404" s="12">
        <f>$AP404*AC404/(Calculations!$D$27^(A404-1+Calculations!$B$6/30))</f>
        <v>621.95317088451941</v>
      </c>
      <c r="AF404" s="12">
        <f>IF(AE404=0,0,SUM(AE404:AE$903)*AC404/AE404)</f>
        <v>391144.16640320141</v>
      </c>
      <c r="AH404" s="164">
        <f>VLOOKUP(E404,Rates2,5)*VLOOKUP(E404,Mort_Imp_Retirees,C404-'Mort Imp Cume'!$C$4+2)</f>
        <v>1.8150245315962578E-3</v>
      </c>
      <c r="AI404" s="16">
        <f t="shared" si="509"/>
        <v>0.99818497546840379</v>
      </c>
      <c r="AJ404" s="164">
        <f>VLOOKUP(F404,Rates2,6)*VLOOKUP(F404,Mort_Imp_Survivors,C404-'Mort Imp Cume'!$C$4+2)</f>
        <v>4.2786006793150608E-4</v>
      </c>
      <c r="AK404" s="16">
        <f t="shared" si="510"/>
        <v>0.9995721399320685</v>
      </c>
      <c r="AL404" s="164">
        <f>VLOOKUP(F404,Rates2,7)*VLOOKUP(F404,Mort_Imp_Survivors,C404-'Mort Imp Cume'!$C$4+2)</f>
        <v>8.2976767212762734E-4</v>
      </c>
      <c r="AM404" s="16">
        <f t="shared" si="511"/>
        <v>0.99917023232787239</v>
      </c>
      <c r="AN404" s="108">
        <f>PRODUCT(AI$4:AI403)</f>
        <v>0.84120445252822751</v>
      </c>
      <c r="AO404" s="16">
        <f>PRODUCT(AK$4:AK403)</f>
        <v>0.9442323504096648</v>
      </c>
      <c r="AP404" s="16">
        <f>PRODUCT(AM$4:AM403)</f>
        <v>0.90669201745730887</v>
      </c>
      <c r="AQ404" s="16">
        <f t="shared" si="512"/>
        <v>0.79429245738580356</v>
      </c>
      <c r="AR404" s="16">
        <f t="shared" si="513"/>
        <v>4.6911995142423953E-2</v>
      </c>
      <c r="AS404" s="16">
        <f t="shared" si="514"/>
        <v>1.4410434665451774E-3</v>
      </c>
      <c r="AT404" s="16">
        <f t="shared" si="515"/>
        <v>0.14740416167162429</v>
      </c>
      <c r="AU404" s="16">
        <f t="shared" si="516"/>
        <v>1.1391385800148202E-2</v>
      </c>
      <c r="AV404" s="16">
        <f t="shared" si="517"/>
        <v>1.5268067174267327E-3</v>
      </c>
      <c r="AW404" s="30">
        <f>(SUMPRODUCT(AV$5:AV403,A$5:A403)+SUM(AV$5:AV403)*(Calculations!$B$6/30-0.5)+AV$4*Calculations!$B$6/30/2)/SUM(AV$4:AV403)</f>
        <v>291.47248788671283</v>
      </c>
      <c r="AX404" s="16"/>
      <c r="AY404" s="12"/>
      <c r="AZ404" s="12"/>
    </row>
    <row r="405" spans="1:52" x14ac:dyDescent="0.25">
      <c r="A405">
        <f t="shared" si="505"/>
        <v>401</v>
      </c>
      <c r="B405" t="str">
        <f t="shared" si="529"/>
        <v>June</v>
      </c>
      <c r="C405">
        <f t="shared" si="500"/>
        <v>2058</v>
      </c>
      <c r="D405">
        <f t="shared" si="531"/>
        <v>205806</v>
      </c>
      <c r="E405">
        <f t="shared" ref="E405:F405" si="536">E393+1</f>
        <v>75</v>
      </c>
      <c r="F405">
        <f t="shared" si="536"/>
        <v>73</v>
      </c>
      <c r="G405" s="12">
        <f>G404*IF($B405="January",1+IF(C405&gt;Personal!$L$18+1,Calculations!$B$22,Calculations!$B$21),1)</f>
        <v>5612.6934508901031</v>
      </c>
      <c r="H405" s="12">
        <f>IF(AND(Career!$F$15="Yes",$E405=62,$E404=61),G405,H404*IF($B405="January",(1+IF(C405&gt;Personal!$L$18+1,Calculations!$C$22,Calculations!$C$21)),1))</f>
        <v>5612.6934508901031</v>
      </c>
      <c r="I405" s="12">
        <f>H405*(1-'Retiree Assumptions'!$F$8)</f>
        <v>4377.9008916942803</v>
      </c>
      <c r="J405" s="12">
        <f>I405/(Calculations!$C$27^($A405-1+Calculations!$B$6/30))</f>
        <v>1568.1606027279513</v>
      </c>
      <c r="K405" s="23">
        <f t="shared" si="502"/>
        <v>1316.7494031518527</v>
      </c>
      <c r="L405" s="12">
        <f>L404*IF($B405="January",(1+IF(C405&gt;Personal!$L$18+1,Calculations!$B$22,Calculations!$B$21)),1)</f>
        <v>3086.9813979895553</v>
      </c>
      <c r="M405" s="12">
        <f>IF(AND(Career!$F$15="Yes",$E405=62,$E404=61),L405,M404*IF($B405="January",(1+IF(C405&gt;Personal!$L$18+1,Calculations!$C$22,Calculations!$C$21)),1))</f>
        <v>3086.9813979895553</v>
      </c>
      <c r="N405" s="12">
        <f>M405*(1-'Retiree Assumptions'!$F$10)</f>
        <v>2716.5436302308085</v>
      </c>
      <c r="O405" s="12">
        <f>N405/(Calculations!$C$27^$AW405)/(Calculations!$D$27^($A405-1-$AW405+Calculations!$B$6/30))</f>
        <v>939.59462324503909</v>
      </c>
      <c r="P405" s="23">
        <f t="shared" si="503"/>
        <v>139.73923149014286</v>
      </c>
      <c r="Q405" s="12">
        <f>IF(OR(A405&lt;=360,$E405&lt;70),Q404*IF($B405="January",(1+IF(C405&gt;Personal!$L$18+1,Calculations!$B$22,Calculations!$B$21)),1),0)</f>
        <v>0</v>
      </c>
      <c r="R405" s="12">
        <f>IF(OR(A405&lt;=360,$E405&lt;70),IF(AND(Career!$F$15="Yes",$E405=62,$E404=61),Q405,R404*IF($B405="January",(1+IF(C405&gt;Personal!$L$18+1,Calculations!$C$22,Calculations!$C$21)),1)),0)</f>
        <v>0</v>
      </c>
      <c r="S405" s="12">
        <f>R405*(1-'Retiree Assumptions'!$F$8)</f>
        <v>0</v>
      </c>
      <c r="T405" s="12">
        <f>S405/(Calculations!$C$27^($A405-1+Calculations!$B$6/30))</f>
        <v>0</v>
      </c>
      <c r="U405" s="23">
        <f t="shared" si="504"/>
        <v>0</v>
      </c>
      <c r="W405">
        <f t="shared" si="459"/>
        <v>9</v>
      </c>
      <c r="X405">
        <f t="shared" si="519"/>
        <v>2058</v>
      </c>
      <c r="Y405">
        <f t="shared" si="520"/>
        <v>75</v>
      </c>
      <c r="Z405">
        <f t="shared" si="507"/>
        <v>73</v>
      </c>
      <c r="AA405" s="12">
        <f>S405*12*Subsidy!$I$15/Subsidy!$I$14</f>
        <v>0</v>
      </c>
      <c r="AB405" s="12">
        <f>SUM(S$5:S405)*Subsidy!$I$15/Subsidy!$I$14</f>
        <v>53212.488521578103</v>
      </c>
      <c r="AC405" s="12">
        <f>N405*Subsidy!$E$15/Subsidy!$E$14</f>
        <v>2173.2349041846469</v>
      </c>
      <c r="AD405" s="12">
        <f t="shared" si="508"/>
        <v>26078.818850215765</v>
      </c>
      <c r="AE405" s="12">
        <f>$AP405*AC405/(Calculations!$D$27^(A405-1+Calculations!$B$6/30))</f>
        <v>619.6481412036228</v>
      </c>
      <c r="AF405" s="12">
        <f>IF(AE405=0,0,SUM(AE405:AE$903)*AC405/AE405)</f>
        <v>390417.86481889995</v>
      </c>
      <c r="AH405" s="164">
        <f>VLOOKUP(E405,Rates2,5)*VLOOKUP(E405,Mort_Imp_Retirees,C405-'Mort Imp Cume'!$C$4+2)</f>
        <v>1.8150245315962578E-3</v>
      </c>
      <c r="AI405" s="16">
        <f t="shared" si="509"/>
        <v>0.99818497546840379</v>
      </c>
      <c r="AJ405" s="164">
        <f>VLOOKUP(F405,Rates2,6)*VLOOKUP(F405,Mort_Imp_Survivors,C405-'Mort Imp Cume'!$C$4+2)</f>
        <v>4.2786006793150608E-4</v>
      </c>
      <c r="AK405" s="16">
        <f t="shared" si="510"/>
        <v>0.9995721399320685</v>
      </c>
      <c r="AL405" s="164">
        <f>VLOOKUP(F405,Rates2,7)*VLOOKUP(F405,Mort_Imp_Survivors,C405-'Mort Imp Cume'!$C$4+2)</f>
        <v>8.2976767212762734E-4</v>
      </c>
      <c r="AM405" s="16">
        <f t="shared" si="511"/>
        <v>0.99917023232787239</v>
      </c>
      <c r="AN405" s="108">
        <f>PRODUCT(AI$4:AI404)</f>
        <v>0.83967764581080084</v>
      </c>
      <c r="AO405" s="16">
        <f>PRODUCT(AK$4:AK404)</f>
        <v>0.94382835109207541</v>
      </c>
      <c r="AP405" s="16">
        <f>PRODUCT(AM$4:AM404)</f>
        <v>0.90593967373264661</v>
      </c>
      <c r="AQ405" s="16">
        <f t="shared" si="512"/>
        <v>0.79251156789448385</v>
      </c>
      <c r="AR405" s="16">
        <f t="shared" si="513"/>
        <v>4.7166077916316961E-2</v>
      </c>
      <c r="AS405" s="16">
        <f t="shared" si="514"/>
        <v>1.4378124914273328E-3</v>
      </c>
      <c r="AT405" s="16">
        <f t="shared" si="515"/>
        <v>0.14872289393007726</v>
      </c>
      <c r="AU405" s="16">
        <f t="shared" si="516"/>
        <v>1.1599460259121924E-2</v>
      </c>
      <c r="AV405" s="16">
        <f t="shared" si="517"/>
        <v>1.5240355257795974E-3</v>
      </c>
      <c r="AW405" s="30">
        <f>(SUMPRODUCT(AV$5:AV404,A$5:A404)+SUM(AV$5:AV404)*(Calculations!$B$6/30-0.5)+AV$4*Calculations!$B$6/30/2)/SUM(AV$4:AV404)</f>
        <v>292.51079560568786</v>
      </c>
      <c r="AX405" s="16"/>
      <c r="AY405" s="12"/>
      <c r="AZ405" s="12"/>
    </row>
    <row r="406" spans="1:52" x14ac:dyDescent="0.25">
      <c r="A406">
        <f t="shared" si="505"/>
        <v>402</v>
      </c>
      <c r="B406" t="str">
        <f t="shared" si="529"/>
        <v>July</v>
      </c>
      <c r="C406">
        <f t="shared" si="500"/>
        <v>2058</v>
      </c>
      <c r="D406">
        <f t="shared" si="531"/>
        <v>205807</v>
      </c>
      <c r="E406">
        <f t="shared" ref="E406:F406" si="537">E394+1</f>
        <v>75</v>
      </c>
      <c r="F406">
        <f t="shared" si="537"/>
        <v>73</v>
      </c>
      <c r="G406" s="12">
        <f>G405*IF($B406="January",1+IF(C406&gt;Personal!$L$18+1,Calculations!$B$22,Calculations!$B$21),1)</f>
        <v>5612.6934508901031</v>
      </c>
      <c r="H406" s="12">
        <f>IF(AND(Career!$F$15="Yes",$E406=62,$E405=61),G406,H405*IF($B406="January",(1+IF(C406&gt;Personal!$L$18+1,Calculations!$C$22,Calculations!$C$21)),1))</f>
        <v>5612.6934508901031</v>
      </c>
      <c r="I406" s="12">
        <f>H406*(1-'Retiree Assumptions'!$F$8)</f>
        <v>4377.9008916942803</v>
      </c>
      <c r="J406" s="12">
        <f>I406/(Calculations!$C$27^($A406-1+Calculations!$B$6/30))</f>
        <v>1564.1508322104914</v>
      </c>
      <c r="K406" s="23">
        <f t="shared" si="502"/>
        <v>1310.9986670475441</v>
      </c>
      <c r="L406" s="12">
        <f>L405*IF($B406="January",(1+IF(C406&gt;Personal!$L$18+1,Calculations!$B$22,Calculations!$B$21)),1)</f>
        <v>3086.9813979895553</v>
      </c>
      <c r="M406" s="12">
        <f>IF(AND(Career!$F$15="Yes",$E406=62,$E405=61),L406,M405*IF($B406="January",(1+IF(C406&gt;Personal!$L$18+1,Calculations!$C$22,Calculations!$C$21)),1))</f>
        <v>3086.9813979895553</v>
      </c>
      <c r="N406" s="12">
        <f>M406*(1-'Retiree Assumptions'!$F$10)</f>
        <v>2716.5436302308085</v>
      </c>
      <c r="O406" s="12">
        <f>N406/(Calculations!$C$27^$AW406)/(Calculations!$D$27^($A406-1-$AW406+Calculations!$B$6/30))</f>
        <v>937.20004243014591</v>
      </c>
      <c r="P406" s="23">
        <f t="shared" si="503"/>
        <v>140.61496483707811</v>
      </c>
      <c r="Q406" s="12">
        <f>IF(OR(A406&lt;=360,$E406&lt;70),Q405*IF($B406="January",(1+IF(C406&gt;Personal!$L$18+1,Calculations!$B$22,Calculations!$B$21)),1),0)</f>
        <v>0</v>
      </c>
      <c r="R406" s="12">
        <f>IF(OR(A406&lt;=360,$E406&lt;70),IF(AND(Career!$F$15="Yes",$E406=62,$E405=61),Q406,R405*IF($B406="January",(1+IF(C406&gt;Personal!$L$18+1,Calculations!$C$22,Calculations!$C$21)),1)),0)</f>
        <v>0</v>
      </c>
      <c r="S406" s="12">
        <f>R406*(1-'Retiree Assumptions'!$F$8)</f>
        <v>0</v>
      </c>
      <c r="T406" s="12">
        <f>S406/(Calculations!$C$27^($A406-1+Calculations!$B$6/30))</f>
        <v>0</v>
      </c>
      <c r="U406" s="23">
        <f t="shared" si="504"/>
        <v>0</v>
      </c>
      <c r="W406">
        <f t="shared" si="459"/>
        <v>9</v>
      </c>
      <c r="X406">
        <f t="shared" si="519"/>
        <v>2058</v>
      </c>
      <c r="Y406">
        <f t="shared" si="520"/>
        <v>75</v>
      </c>
      <c r="Z406">
        <f t="shared" si="507"/>
        <v>73</v>
      </c>
      <c r="AA406" s="12">
        <f>S406*12*Subsidy!$I$15/Subsidy!$I$14</f>
        <v>0</v>
      </c>
      <c r="AB406" s="12">
        <f>SUM(S$5:S406)*Subsidy!$I$15/Subsidy!$I$14</f>
        <v>53212.488521578103</v>
      </c>
      <c r="AC406" s="12">
        <f>N406*Subsidy!$E$15/Subsidy!$E$14</f>
        <v>2173.2349041846469</v>
      </c>
      <c r="AD406" s="12">
        <f t="shared" si="508"/>
        <v>26078.818850215765</v>
      </c>
      <c r="AE406" s="12">
        <f>$AP406*AC406/(Calculations!$D$27^(A406-1+Calculations!$B$6/30))</f>
        <v>617.35165422670866</v>
      </c>
      <c r="AF406" s="12">
        <f>IF(AE406=0,0,SUM(AE406:AE$903)*AC406/AE406)</f>
        <v>389688.86146467819</v>
      </c>
      <c r="AH406" s="164">
        <f>VLOOKUP(E406,Rates2,5)*VLOOKUP(E406,Mort_Imp_Retirees,C406-'Mort Imp Cume'!$C$4+2)</f>
        <v>1.8150245315962578E-3</v>
      </c>
      <c r="AI406" s="16">
        <f t="shared" si="509"/>
        <v>0.99818497546840379</v>
      </c>
      <c r="AJ406" s="164">
        <f>VLOOKUP(F406,Rates2,6)*VLOOKUP(F406,Mort_Imp_Survivors,C406-'Mort Imp Cume'!$C$4+2)</f>
        <v>4.2786006793150608E-4</v>
      </c>
      <c r="AK406" s="16">
        <f t="shared" si="510"/>
        <v>0.9995721399320685</v>
      </c>
      <c r="AL406" s="164">
        <f>VLOOKUP(F406,Rates2,7)*VLOOKUP(F406,Mort_Imp_Survivors,C406-'Mort Imp Cume'!$C$4+2)</f>
        <v>8.2976767212762734E-4</v>
      </c>
      <c r="AM406" s="16">
        <f t="shared" si="511"/>
        <v>0.99917023232787239</v>
      </c>
      <c r="AN406" s="108">
        <f>PRODUCT(AI$4:AI405)</f>
        <v>0.83815361028502133</v>
      </c>
      <c r="AO406" s="16">
        <f>PRODUCT(AK$4:AK405)</f>
        <v>0.94342452462966153</v>
      </c>
      <c r="AP406" s="16">
        <f>PRODUCT(AM$4:AM405)</f>
        <v>0.90518795427848542</v>
      </c>
      <c r="AQ406" s="16">
        <f t="shared" si="512"/>
        <v>0.79073467134978082</v>
      </c>
      <c r="AR406" s="16">
        <f t="shared" si="513"/>
        <v>4.741893893524049E-2</v>
      </c>
      <c r="AS406" s="16">
        <f t="shared" si="514"/>
        <v>1.434588760504722E-3</v>
      </c>
      <c r="AT406" s="16">
        <f t="shared" si="515"/>
        <v>0.15003730097201615</v>
      </c>
      <c r="AU406" s="16">
        <f t="shared" si="516"/>
        <v>1.1809088742962548E-2</v>
      </c>
      <c r="AV406" s="16">
        <f t="shared" si="517"/>
        <v>1.5212693639132832E-3</v>
      </c>
      <c r="AW406" s="30">
        <f>(SUMPRODUCT(AV$5:AV405,A$5:A405)+SUM(AV$5:AV405)*(Calculations!$B$6/30-0.5)+AV$4*Calculations!$B$6/30/2)/SUM(AV$4:AV405)</f>
        <v>293.53709850756849</v>
      </c>
      <c r="AX406" s="16"/>
      <c r="AY406" s="12"/>
      <c r="AZ406" s="12"/>
    </row>
    <row r="407" spans="1:52" x14ac:dyDescent="0.25">
      <c r="A407">
        <f t="shared" si="505"/>
        <v>403</v>
      </c>
      <c r="B407" t="str">
        <f t="shared" si="529"/>
        <v>August</v>
      </c>
      <c r="C407">
        <f t="shared" si="500"/>
        <v>2058</v>
      </c>
      <c r="D407">
        <f t="shared" si="531"/>
        <v>205808</v>
      </c>
      <c r="E407">
        <f t="shared" ref="E407:F407" si="538">E395+1</f>
        <v>75</v>
      </c>
      <c r="F407">
        <f t="shared" si="538"/>
        <v>73</v>
      </c>
      <c r="G407" s="12">
        <f>G406*IF($B407="January",1+IF(C407&gt;Personal!$L$18+1,Calculations!$B$22,Calculations!$B$21),1)</f>
        <v>5612.6934508901031</v>
      </c>
      <c r="H407" s="12">
        <f>IF(AND(Career!$F$15="Yes",$E407=62,$E406=61),G407,H406*IF($B407="January",(1+IF(C407&gt;Personal!$L$18+1,Calculations!$C$22,Calculations!$C$21)),1))</f>
        <v>5612.6934508901031</v>
      </c>
      <c r="I407" s="12">
        <f>H407*(1-'Retiree Assumptions'!$F$8)</f>
        <v>4377.9008916942803</v>
      </c>
      <c r="J407" s="12">
        <f>I407/(Calculations!$C$27^($A407-1+Calculations!$B$6/30))</f>
        <v>1560.151314634965</v>
      </c>
      <c r="K407" s="23">
        <f t="shared" si="502"/>
        <v>1305.2730465541949</v>
      </c>
      <c r="L407" s="12">
        <f>L406*IF($B407="January",(1+IF(C407&gt;Personal!$L$18+1,Calculations!$B$22,Calculations!$B$21)),1)</f>
        <v>3086.9813979895553</v>
      </c>
      <c r="M407" s="12">
        <f>IF(AND(Career!$F$15="Yes",$E407=62,$E406=61),L407,M406*IF($B407="January",(1+IF(C407&gt;Personal!$L$18+1,Calculations!$C$22,Calculations!$C$21)),1))</f>
        <v>3086.9813979895553</v>
      </c>
      <c r="N407" s="12">
        <f>M407*(1-'Retiree Assumptions'!$F$10)</f>
        <v>2716.5436302308085</v>
      </c>
      <c r="O407" s="12">
        <f>N407/(Calculations!$C$27^$AW407)/(Calculations!$D$27^($A407-1-$AW407+Calculations!$B$6/30))</f>
        <v>934.80805157111854</v>
      </c>
      <c r="P407" s="23">
        <f t="shared" si="503"/>
        <v>141.48076215015186</v>
      </c>
      <c r="Q407" s="12">
        <f>IF(OR(A407&lt;=360,$E407&lt;70),Q406*IF($B407="January",(1+IF(C407&gt;Personal!$L$18+1,Calculations!$B$22,Calculations!$B$21)),1),0)</f>
        <v>0</v>
      </c>
      <c r="R407" s="12">
        <f>IF(OR(A407&lt;=360,$E407&lt;70),IF(AND(Career!$F$15="Yes",$E407=62,$E406=61),Q407,R406*IF($B407="January",(1+IF(C407&gt;Personal!$L$18+1,Calculations!$C$22,Calculations!$C$21)),1)),0)</f>
        <v>0</v>
      </c>
      <c r="S407" s="12">
        <f>R407*(1-'Retiree Assumptions'!$F$8)</f>
        <v>0</v>
      </c>
      <c r="T407" s="12">
        <f>S407/(Calculations!$C$27^($A407-1+Calculations!$B$6/30))</f>
        <v>0</v>
      </c>
      <c r="U407" s="23">
        <f t="shared" si="504"/>
        <v>0</v>
      </c>
      <c r="W407">
        <f t="shared" si="459"/>
        <v>9</v>
      </c>
      <c r="X407">
        <f t="shared" si="519"/>
        <v>2058</v>
      </c>
      <c r="Y407">
        <f t="shared" si="520"/>
        <v>75</v>
      </c>
      <c r="Z407">
        <f t="shared" si="507"/>
        <v>73</v>
      </c>
      <c r="AA407" s="12">
        <f>S407*12*Subsidy!$I$15/Subsidy!$I$14</f>
        <v>0</v>
      </c>
      <c r="AB407" s="12">
        <f>SUM(S$5:S407)*Subsidy!$I$15/Subsidy!$I$14</f>
        <v>53212.488521578103</v>
      </c>
      <c r="AC407" s="12">
        <f>N407*Subsidy!$E$15/Subsidy!$E$14</f>
        <v>2173.2349041846469</v>
      </c>
      <c r="AD407" s="12">
        <f t="shared" si="508"/>
        <v>26078.818850215765</v>
      </c>
      <c r="AE407" s="12">
        <f>$AP407*AC407/(Calculations!$D$27^(A407-1+Calculations!$B$6/30))</f>
        <v>615.06367829353758</v>
      </c>
      <c r="AF407" s="12">
        <f>IF(AE407=0,0,SUM(AE407:AE$903)*AC407/AE407)</f>
        <v>388957.14629021974</v>
      </c>
      <c r="AH407" s="164">
        <f>VLOOKUP(E407,Rates2,5)*VLOOKUP(E407,Mort_Imp_Retirees,C407-'Mort Imp Cume'!$C$4+2)</f>
        <v>1.8150245315962578E-3</v>
      </c>
      <c r="AI407" s="16">
        <f t="shared" si="509"/>
        <v>0.99818497546840379</v>
      </c>
      <c r="AJ407" s="164">
        <f>VLOOKUP(F407,Rates2,6)*VLOOKUP(F407,Mort_Imp_Survivors,C407-'Mort Imp Cume'!$C$4+2)</f>
        <v>4.2786006793150608E-4</v>
      </c>
      <c r="AK407" s="16">
        <f t="shared" si="510"/>
        <v>0.9995721399320685</v>
      </c>
      <c r="AL407" s="164">
        <f>VLOOKUP(F407,Rates2,7)*VLOOKUP(F407,Mort_Imp_Survivors,C407-'Mort Imp Cume'!$C$4+2)</f>
        <v>8.2976767212762734E-4</v>
      </c>
      <c r="AM407" s="16">
        <f t="shared" si="511"/>
        <v>0.99917023232787239</v>
      </c>
      <c r="AN407" s="108">
        <f>PRODUCT(AI$4:AI406)</f>
        <v>0.83663234092110805</v>
      </c>
      <c r="AO407" s="16">
        <f>PRODUCT(AK$4:AK406)</f>
        <v>0.94302087094846521</v>
      </c>
      <c r="AP407" s="16">
        <f>PRODUCT(AM$4:AM406)</f>
        <v>0.90443685857682576</v>
      </c>
      <c r="AQ407" s="16">
        <f t="shared" si="512"/>
        <v>0.7889617587990766</v>
      </c>
      <c r="AR407" s="16">
        <f t="shared" si="513"/>
        <v>4.7670582122031471E-2</v>
      </c>
      <c r="AS407" s="16">
        <f t="shared" si="514"/>
        <v>1.4313722575350768E-3</v>
      </c>
      <c r="AT407" s="16">
        <f t="shared" si="515"/>
        <v>0.15134739363056102</v>
      </c>
      <c r="AU407" s="16">
        <f t="shared" si="516"/>
        <v>1.202026544833093E-2</v>
      </c>
      <c r="AV407" s="16">
        <f t="shared" si="517"/>
        <v>1.5185082226986148E-3</v>
      </c>
      <c r="AW407" s="30">
        <f>(SUMPRODUCT(AV$5:AV406,A$5:A406)+SUM(AV$5:AV406)*(Calculations!$B$6/30-0.5)+AV$4*Calculations!$B$6/30/2)/SUM(AV$4:AV406)</f>
        <v>294.55175419142989</v>
      </c>
      <c r="AX407" s="16"/>
      <c r="AY407" s="12"/>
      <c r="AZ407" s="12"/>
    </row>
    <row r="408" spans="1:52" x14ac:dyDescent="0.25">
      <c r="A408">
        <f t="shared" si="505"/>
        <v>404</v>
      </c>
      <c r="B408" t="str">
        <f t="shared" si="529"/>
        <v>September</v>
      </c>
      <c r="C408">
        <f t="shared" si="500"/>
        <v>2058</v>
      </c>
      <c r="D408">
        <f t="shared" si="531"/>
        <v>205809</v>
      </c>
      <c r="E408">
        <f t="shared" ref="E408:F408" si="539">E396+1</f>
        <v>75</v>
      </c>
      <c r="F408">
        <f t="shared" si="539"/>
        <v>73</v>
      </c>
      <c r="G408" s="12">
        <f>G407*IF($B408="January",1+IF(C408&gt;Personal!$L$18+1,Calculations!$B$22,Calculations!$B$21),1)</f>
        <v>5612.6934508901031</v>
      </c>
      <c r="H408" s="12">
        <f>IF(AND(Career!$F$15="Yes",$E408=62,$E407=61),G408,H407*IF($B408="January",(1+IF(C408&gt;Personal!$L$18+1,Calculations!$C$22,Calculations!$C$21)),1))</f>
        <v>5612.6934508901031</v>
      </c>
      <c r="I408" s="12">
        <f>H408*(1-'Retiree Assumptions'!$F$8)</f>
        <v>4377.9008916942803</v>
      </c>
      <c r="J408" s="12">
        <f>I408/(Calculations!$C$27^($A408-1+Calculations!$B$6/30))</f>
        <v>1556.1620237847062</v>
      </c>
      <c r="K408" s="23">
        <f t="shared" si="502"/>
        <v>1299.5724319825595</v>
      </c>
      <c r="L408" s="12">
        <f>L407*IF($B408="January",(1+IF(C408&gt;Personal!$L$18+1,Calculations!$B$22,Calculations!$B$21)),1)</f>
        <v>3086.9813979895553</v>
      </c>
      <c r="M408" s="12">
        <f>IF(AND(Career!$F$15="Yes",$E408=62,$E407=61),L408,M407*IF($B408="January",(1+IF(C408&gt;Personal!$L$18+1,Calculations!$C$22,Calculations!$C$21)),1))</f>
        <v>3086.9813979895553</v>
      </c>
      <c r="N408" s="12">
        <f>M408*(1-'Retiree Assumptions'!$F$10)</f>
        <v>2716.5436302308085</v>
      </c>
      <c r="O408" s="12">
        <f>N408/(Calculations!$C$27^$AW408)/(Calculations!$D$27^($A408-1-$AW408+Calculations!$B$6/30))</f>
        <v>932.41876524605755</v>
      </c>
      <c r="P408" s="23">
        <f t="shared" si="503"/>
        <v>142.33669213669637</v>
      </c>
      <c r="Q408" s="12">
        <f>IF(OR(A408&lt;=360,$E408&lt;70),Q407*IF($B408="January",(1+IF(C408&gt;Personal!$L$18+1,Calculations!$B$22,Calculations!$B$21)),1),0)</f>
        <v>0</v>
      </c>
      <c r="R408" s="12">
        <f>IF(OR(A408&lt;=360,$E408&lt;70),IF(AND(Career!$F$15="Yes",$E408=62,$E407=61),Q408,R407*IF($B408="January",(1+IF(C408&gt;Personal!$L$18+1,Calculations!$C$22,Calculations!$C$21)),1)),0)</f>
        <v>0</v>
      </c>
      <c r="S408" s="12">
        <f>R408*(1-'Retiree Assumptions'!$F$8)</f>
        <v>0</v>
      </c>
      <c r="T408" s="12">
        <f>S408/(Calculations!$C$27^($A408-1+Calculations!$B$6/30))</f>
        <v>0</v>
      </c>
      <c r="U408" s="23">
        <f t="shared" si="504"/>
        <v>0</v>
      </c>
      <c r="W408">
        <f t="shared" si="459"/>
        <v>9</v>
      </c>
      <c r="X408">
        <f t="shared" si="519"/>
        <v>2058</v>
      </c>
      <c r="Y408">
        <f t="shared" si="520"/>
        <v>75</v>
      </c>
      <c r="Z408">
        <f t="shared" si="507"/>
        <v>73</v>
      </c>
      <c r="AA408" s="12">
        <f>S408*12*Subsidy!$I$15/Subsidy!$I$14</f>
        <v>0</v>
      </c>
      <c r="AB408" s="12">
        <f>SUM(S$5:S408)*Subsidy!$I$15/Subsidy!$I$14</f>
        <v>53212.488521578103</v>
      </c>
      <c r="AC408" s="12">
        <f>N408*Subsidy!$E$15/Subsidy!$E$14</f>
        <v>2173.2349041846469</v>
      </c>
      <c r="AD408" s="12">
        <f t="shared" si="508"/>
        <v>26078.818850215765</v>
      </c>
      <c r="AE408" s="12">
        <f>$AP408*AC408/(Calculations!$D$27^(A408-1+Calculations!$B$6/30))</f>
        <v>612.784181861207</v>
      </c>
      <c r="AF408" s="12">
        <f>IF(AE408=0,0,SUM(AE408:AE$903)*AC408/AE408)</f>
        <v>388222.70920782199</v>
      </c>
      <c r="AH408" s="164">
        <f>VLOOKUP(E408,Rates2,5)*VLOOKUP(E408,Mort_Imp_Retirees,C408-'Mort Imp Cume'!$C$4+2)</f>
        <v>1.8150245315962578E-3</v>
      </c>
      <c r="AI408" s="16">
        <f t="shared" si="509"/>
        <v>0.99818497546840379</v>
      </c>
      <c r="AJ408" s="164">
        <f>VLOOKUP(F408,Rates2,6)*VLOOKUP(F408,Mort_Imp_Survivors,C408-'Mort Imp Cume'!$C$4+2)</f>
        <v>4.2786006793150608E-4</v>
      </c>
      <c r="AK408" s="16">
        <f t="shared" si="510"/>
        <v>0.9995721399320685</v>
      </c>
      <c r="AL408" s="164">
        <f>VLOOKUP(F408,Rates2,7)*VLOOKUP(F408,Mort_Imp_Survivors,C408-'Mort Imp Cume'!$C$4+2)</f>
        <v>8.2976767212762734E-4</v>
      </c>
      <c r="AM408" s="16">
        <f t="shared" si="511"/>
        <v>0.99917023232787239</v>
      </c>
      <c r="AN408" s="108">
        <f>PRODUCT(AI$4:AI407)</f>
        <v>0.83511383269840944</v>
      </c>
      <c r="AO408" s="16">
        <f>PRODUCT(AK$4:AK407)</f>
        <v>0.94261738997456035</v>
      </c>
      <c r="AP408" s="16">
        <f>PRODUCT(AM$4:AM407)</f>
        <v>0.90368638611009811</v>
      </c>
      <c r="AQ408" s="16">
        <f t="shared" si="512"/>
        <v>0.78719282130982637</v>
      </c>
      <c r="AR408" s="16">
        <f t="shared" si="513"/>
        <v>4.7921011388583082E-2</v>
      </c>
      <c r="AS408" s="16">
        <f t="shared" si="514"/>
        <v>1.4281629663125458E-3</v>
      </c>
      <c r="AT408" s="16">
        <f t="shared" si="515"/>
        <v>0.15265318271360068</v>
      </c>
      <c r="AU408" s="16">
        <f t="shared" si="516"/>
        <v>1.2232984587989881E-2</v>
      </c>
      <c r="AV408" s="16">
        <f t="shared" si="517"/>
        <v>1.5157520930229862E-3</v>
      </c>
      <c r="AW408" s="30">
        <f>(SUMPRODUCT(AV$5:AV407,A$5:A407)+SUM(AV$5:AV407)*(Calculations!$B$6/30-0.5)+AV$4*Calculations!$B$6/30/2)/SUM(AV$4:AV407)</f>
        <v>295.55510583587869</v>
      </c>
      <c r="AX408" s="16"/>
      <c r="AY408" s="12"/>
      <c r="AZ408" s="12"/>
    </row>
    <row r="409" spans="1:52" x14ac:dyDescent="0.25">
      <c r="A409">
        <f t="shared" si="505"/>
        <v>405</v>
      </c>
      <c r="B409" t="str">
        <f t="shared" si="529"/>
        <v>October</v>
      </c>
      <c r="C409">
        <f t="shared" si="500"/>
        <v>2058</v>
      </c>
      <c r="D409">
        <f t="shared" si="531"/>
        <v>205810</v>
      </c>
      <c r="E409">
        <f t="shared" ref="E409:F409" si="540">E397+1</f>
        <v>75</v>
      </c>
      <c r="F409">
        <f t="shared" si="540"/>
        <v>73</v>
      </c>
      <c r="G409" s="12">
        <f>G408*IF($B409="January",1+IF(C409&gt;Personal!$L$18+1,Calculations!$B$22,Calculations!$B$21),1)</f>
        <v>5612.6934508901031</v>
      </c>
      <c r="H409" s="12">
        <f>IF(AND(Career!$F$15="Yes",$E409=62,$E408=61),G409,H408*IF($B409="January",(1+IF(C409&gt;Personal!$L$18+1,Calculations!$C$22,Calculations!$C$21)),1))</f>
        <v>5612.6934508901031</v>
      </c>
      <c r="I409" s="12">
        <f>H409*(1-'Retiree Assumptions'!$F$8)</f>
        <v>4377.9008916942803</v>
      </c>
      <c r="J409" s="12">
        <f>I409/(Calculations!$C$27^($A409-1+Calculations!$B$6/30))</f>
        <v>1552.182933510082</v>
      </c>
      <c r="K409" s="23">
        <f t="shared" si="502"/>
        <v>1293.8967141224427</v>
      </c>
      <c r="L409" s="12">
        <f>L408*IF($B409="January",(1+IF(C409&gt;Personal!$L$18+1,Calculations!$B$22,Calculations!$B$21)),1)</f>
        <v>3086.9813979895553</v>
      </c>
      <c r="M409" s="12">
        <f>IF(AND(Career!$F$15="Yes",$E409=62,$E408=61),L409,M408*IF($B409="January",(1+IF(C409&gt;Personal!$L$18+1,Calculations!$C$22,Calculations!$C$21)),1))</f>
        <v>3086.9813979895553</v>
      </c>
      <c r="N409" s="12">
        <f>M409*(1-'Retiree Assumptions'!$F$10)</f>
        <v>2716.5436302308085</v>
      </c>
      <c r="O409" s="12">
        <f>N409/(Calculations!$C$27^$AW409)/(Calculations!$D$27^($A409-1-$AW409+Calculations!$B$6/30))</f>
        <v>930.03229280693404</v>
      </c>
      <c r="P409" s="23">
        <f t="shared" si="503"/>
        <v>143.18282310230623</v>
      </c>
      <c r="Q409" s="12">
        <f>IF(OR(A409&lt;=360,$E409&lt;70),Q408*IF($B409="January",(1+IF(C409&gt;Personal!$L$18+1,Calculations!$B$22,Calculations!$B$21)),1),0)</f>
        <v>0</v>
      </c>
      <c r="R409" s="12">
        <f>IF(OR(A409&lt;=360,$E409&lt;70),IF(AND(Career!$F$15="Yes",$E409=62,$E408=61),Q409,R408*IF($B409="January",(1+IF(C409&gt;Personal!$L$18+1,Calculations!$C$22,Calculations!$C$21)),1)),0)</f>
        <v>0</v>
      </c>
      <c r="S409" s="12">
        <f>R409*(1-'Retiree Assumptions'!$F$8)</f>
        <v>0</v>
      </c>
      <c r="T409" s="12">
        <f>S409/(Calculations!$C$27^($A409-1+Calculations!$B$6/30))</f>
        <v>0</v>
      </c>
      <c r="U409" s="23">
        <f t="shared" si="504"/>
        <v>0</v>
      </c>
      <c r="W409">
        <f t="shared" si="459"/>
        <v>9</v>
      </c>
      <c r="X409">
        <f t="shared" si="519"/>
        <v>2058</v>
      </c>
      <c r="Y409">
        <f t="shared" si="520"/>
        <v>75</v>
      </c>
      <c r="Z409">
        <f t="shared" si="507"/>
        <v>73</v>
      </c>
      <c r="AA409" s="12">
        <f>S409*12*Subsidy!$I$15/Subsidy!$I$14</f>
        <v>0</v>
      </c>
      <c r="AB409" s="12">
        <f>SUM(S$5:S409)*Subsidy!$I$15/Subsidy!$I$14</f>
        <v>53212.488521578103</v>
      </c>
      <c r="AC409" s="12">
        <f>N409*Subsidy!$E$15/Subsidy!$E$14</f>
        <v>2173.2349041846469</v>
      </c>
      <c r="AD409" s="12">
        <f t="shared" si="508"/>
        <v>26078.818850215765</v>
      </c>
      <c r="AE409" s="12">
        <f>$AP409*AC409/(Calculations!$D$27^(A409-1+Calculations!$B$6/30))</f>
        <v>610.51313350371538</v>
      </c>
      <c r="AF409" s="12">
        <f>IF(AE409=0,0,SUM(AE409:AE$903)*AC409/AE409)</f>
        <v>387485.54009225714</v>
      </c>
      <c r="AH409" s="164">
        <f>VLOOKUP(E409,Rates2,5)*VLOOKUP(E409,Mort_Imp_Retirees,C409-'Mort Imp Cume'!$C$4+2)</f>
        <v>1.8150245315962578E-3</v>
      </c>
      <c r="AI409" s="16">
        <f t="shared" si="509"/>
        <v>0.99818497546840379</v>
      </c>
      <c r="AJ409" s="164">
        <f>VLOOKUP(F409,Rates2,6)*VLOOKUP(F409,Mort_Imp_Survivors,C409-'Mort Imp Cume'!$C$4+2)</f>
        <v>4.2786006793150608E-4</v>
      </c>
      <c r="AK409" s="16">
        <f t="shared" si="510"/>
        <v>0.9995721399320685</v>
      </c>
      <c r="AL409" s="164">
        <f>VLOOKUP(F409,Rates2,7)*VLOOKUP(F409,Mort_Imp_Survivors,C409-'Mort Imp Cume'!$C$4+2)</f>
        <v>8.2976767212762734E-4</v>
      </c>
      <c r="AM409" s="16">
        <f t="shared" si="511"/>
        <v>0.99917023232787239</v>
      </c>
      <c r="AN409" s="108">
        <f>PRODUCT(AI$4:AI408)</f>
        <v>0.83359808060538654</v>
      </c>
      <c r="AO409" s="16">
        <f>PRODUCT(AK$4:AK408)</f>
        <v>0.9422140816340524</v>
      </c>
      <c r="AP409" s="16">
        <f>PRODUCT(AM$4:AM408)</f>
        <v>0.90293653636116211</v>
      </c>
      <c r="AQ409" s="16">
        <f t="shared" si="512"/>
        <v>0.78542784996951309</v>
      </c>
      <c r="AR409" s="16">
        <f t="shared" si="513"/>
        <v>4.8170230635873473E-2</v>
      </c>
      <c r="AS409" s="16">
        <f t="shared" si="514"/>
        <v>1.4249608706676132E-3</v>
      </c>
      <c r="AT409" s="16">
        <f t="shared" si="515"/>
        <v>0.15395467900385007</v>
      </c>
      <c r="AU409" s="16">
        <f t="shared" si="516"/>
        <v>1.2447240390763364E-2</v>
      </c>
      <c r="AV409" s="16">
        <f t="shared" si="517"/>
        <v>1.5130009657903312E-3</v>
      </c>
      <c r="AW409" s="30">
        <f>(SUMPRODUCT(AV$5:AV408,A$5:A408)+SUM(AV$5:AV408)*(Calculations!$B$6/30-0.5)+AV$4*Calculations!$B$6/30/2)/SUM(AV$4:AV408)</f>
        <v>296.54748291875251</v>
      </c>
      <c r="AX409" s="16"/>
      <c r="AY409" s="12"/>
      <c r="AZ409" s="12"/>
    </row>
    <row r="410" spans="1:52" x14ac:dyDescent="0.25">
      <c r="A410">
        <f t="shared" si="505"/>
        <v>406</v>
      </c>
      <c r="B410" t="str">
        <f t="shared" si="529"/>
        <v>November</v>
      </c>
      <c r="C410">
        <f t="shared" si="500"/>
        <v>2058</v>
      </c>
      <c r="D410">
        <f t="shared" si="531"/>
        <v>205811</v>
      </c>
      <c r="E410">
        <f t="shared" ref="E410:F410" si="541">E398+1</f>
        <v>75</v>
      </c>
      <c r="F410">
        <f t="shared" si="541"/>
        <v>73</v>
      </c>
      <c r="G410" s="12">
        <f>G409*IF($B410="January",1+IF(C410&gt;Personal!$L$18+1,Calculations!$B$22,Calculations!$B$21),1)</f>
        <v>5612.6934508901031</v>
      </c>
      <c r="H410" s="12">
        <f>IF(AND(Career!$F$15="Yes",$E410=62,$E409=61),G410,H409*IF($B410="January",(1+IF(C410&gt;Personal!$L$18+1,Calculations!$C$22,Calculations!$C$21)),1))</f>
        <v>5612.6934508901031</v>
      </c>
      <c r="I410" s="12">
        <f>H410*(1-'Retiree Assumptions'!$F$8)</f>
        <v>4377.9008916942803</v>
      </c>
      <c r="J410" s="12">
        <f>I410/(Calculations!$C$27^($A410-1+Calculations!$B$6/30))</f>
        <v>1548.2140177283272</v>
      </c>
      <c r="K410" s="23">
        <f t="shared" si="502"/>
        <v>1288.2457842406143</v>
      </c>
      <c r="L410" s="12">
        <f>L409*IF($B410="January",(1+IF(C410&gt;Personal!$L$18+1,Calculations!$B$22,Calculations!$B$21)),1)</f>
        <v>3086.9813979895553</v>
      </c>
      <c r="M410" s="12">
        <f>IF(AND(Career!$F$15="Yes",$E410=62,$E409=61),L410,M409*IF($B410="January",(1+IF(C410&gt;Personal!$L$18+1,Calculations!$C$22,Calculations!$C$21)),1))</f>
        <v>3086.9813979895553</v>
      </c>
      <c r="N410" s="12">
        <f>M410*(1-'Retiree Assumptions'!$F$10)</f>
        <v>2716.5436302308085</v>
      </c>
      <c r="O410" s="12">
        <f>N410/(Calculations!$C$27^$AW410)/(Calculations!$D$27^($A410-1-$AW410+Calculations!$B$6/30))</f>
        <v>927.64873863794321</v>
      </c>
      <c r="P410" s="23">
        <f t="shared" si="503"/>
        <v>144.01922295277814</v>
      </c>
      <c r="Q410" s="12">
        <f>IF(OR(A410&lt;=360,$E410&lt;70),Q409*IF($B410="January",(1+IF(C410&gt;Personal!$L$18+1,Calculations!$B$22,Calculations!$B$21)),1),0)</f>
        <v>0</v>
      </c>
      <c r="R410" s="12">
        <f>IF(OR(A410&lt;=360,$E410&lt;70),IF(AND(Career!$F$15="Yes",$E410=62,$E409=61),Q410,R409*IF($B410="January",(1+IF(C410&gt;Personal!$L$18+1,Calculations!$C$22,Calculations!$C$21)),1)),0)</f>
        <v>0</v>
      </c>
      <c r="S410" s="12">
        <f>R410*(1-'Retiree Assumptions'!$F$8)</f>
        <v>0</v>
      </c>
      <c r="T410" s="12">
        <f>S410/(Calculations!$C$27^($A410-1+Calculations!$B$6/30))</f>
        <v>0</v>
      </c>
      <c r="U410" s="23">
        <f t="shared" si="504"/>
        <v>0</v>
      </c>
      <c r="W410">
        <f t="shared" si="459"/>
        <v>9</v>
      </c>
      <c r="X410">
        <f t="shared" si="519"/>
        <v>2058</v>
      </c>
      <c r="Y410">
        <f t="shared" si="520"/>
        <v>75</v>
      </c>
      <c r="Z410">
        <f t="shared" si="507"/>
        <v>73</v>
      </c>
      <c r="AA410" s="12">
        <f>S410*12*Subsidy!$I$15/Subsidy!$I$14</f>
        <v>0</v>
      </c>
      <c r="AB410" s="12">
        <f>SUM(S$5:S410)*Subsidy!$I$15/Subsidy!$I$14</f>
        <v>53212.488521578103</v>
      </c>
      <c r="AC410" s="12">
        <f>N410*Subsidy!$E$15/Subsidy!$E$14</f>
        <v>2173.2349041846469</v>
      </c>
      <c r="AD410" s="12">
        <f t="shared" si="508"/>
        <v>26078.818850215765</v>
      </c>
      <c r="AE410" s="12">
        <f>$AP410*AC410/(Calculations!$D$27^(A410-1+Calculations!$B$6/30))</f>
        <v>608.25050191152991</v>
      </c>
      <c r="AF410" s="12">
        <f>IF(AE410=0,0,SUM(AE410:AE$903)*AC410/AE410)</f>
        <v>386745.62878063257</v>
      </c>
      <c r="AH410" s="164">
        <f>VLOOKUP(E410,Rates2,5)*VLOOKUP(E410,Mort_Imp_Retirees,C410-'Mort Imp Cume'!$C$4+2)</f>
        <v>1.8150245315962578E-3</v>
      </c>
      <c r="AI410" s="16">
        <f t="shared" si="509"/>
        <v>0.99818497546840379</v>
      </c>
      <c r="AJ410" s="164">
        <f>VLOOKUP(F410,Rates2,6)*VLOOKUP(F410,Mort_Imp_Survivors,C410-'Mort Imp Cume'!$C$4+2)</f>
        <v>4.2786006793150608E-4</v>
      </c>
      <c r="AK410" s="16">
        <f t="shared" si="510"/>
        <v>0.9995721399320685</v>
      </c>
      <c r="AL410" s="164">
        <f>VLOOKUP(F410,Rates2,7)*VLOOKUP(F410,Mort_Imp_Survivors,C410-'Mort Imp Cume'!$C$4+2)</f>
        <v>8.2976767212762734E-4</v>
      </c>
      <c r="AM410" s="16">
        <f t="shared" si="511"/>
        <v>0.99917023232787239</v>
      </c>
      <c r="AN410" s="108">
        <f>PRODUCT(AI$4:AI409)</f>
        <v>0.83208507963959621</v>
      </c>
      <c r="AO410" s="16">
        <f>PRODUCT(AK$4:AK409)</f>
        <v>0.94181094585307845</v>
      </c>
      <c r="AP410" s="16">
        <f>PRODUCT(AM$4:AM409)</f>
        <v>0.90218730881330678</v>
      </c>
      <c r="AQ410" s="16">
        <f t="shared" si="512"/>
        <v>0.78366683588560226</v>
      </c>
      <c r="AR410" s="16">
        <f t="shared" si="513"/>
        <v>4.8418243753993992E-2</v>
      </c>
      <c r="AS410" s="16">
        <f t="shared" si="514"/>
        <v>1.4217659544670162E-3</v>
      </c>
      <c r="AT410" s="16">
        <f t="shared" si="515"/>
        <v>0.15525189325890751</v>
      </c>
      <c r="AU410" s="16">
        <f t="shared" si="516"/>
        <v>1.2663027101496221E-2</v>
      </c>
      <c r="AV410" s="16">
        <f t="shared" si="517"/>
        <v>1.5102548319210929E-3</v>
      </c>
      <c r="AW410" s="30">
        <f>(SUMPRODUCT(AV$5:AV409,A$5:A409)+SUM(AV$5:AV409)*(Calculations!$B$6/30-0.5)+AV$4*Calculations!$B$6/30/2)/SUM(AV$4:AV409)</f>
        <v>297.52920189414431</v>
      </c>
      <c r="AX410" s="16"/>
      <c r="AY410" s="12"/>
      <c r="AZ410" s="12"/>
    </row>
    <row r="411" spans="1:52" x14ac:dyDescent="0.25">
      <c r="A411">
        <f t="shared" si="505"/>
        <v>407</v>
      </c>
      <c r="B411" t="str">
        <f t="shared" si="529"/>
        <v>December</v>
      </c>
      <c r="C411">
        <f t="shared" si="500"/>
        <v>2058</v>
      </c>
      <c r="D411">
        <f t="shared" si="531"/>
        <v>205812</v>
      </c>
      <c r="E411">
        <f t="shared" ref="E411:F411" si="542">E399+1</f>
        <v>75</v>
      </c>
      <c r="F411">
        <f t="shared" si="542"/>
        <v>73</v>
      </c>
      <c r="G411" s="12">
        <f>G410*IF($B411="January",1+IF(C411&gt;Personal!$L$18+1,Calculations!$B$22,Calculations!$B$21),1)</f>
        <v>5612.6934508901031</v>
      </c>
      <c r="H411" s="12">
        <f>IF(AND(Career!$F$15="Yes",$E411=62,$E410=61),G411,H410*IF($B411="January",(1+IF(C411&gt;Personal!$L$18+1,Calculations!$C$22,Calculations!$C$21)),1))</f>
        <v>5612.6934508901031</v>
      </c>
      <c r="I411" s="12">
        <f>H411*(1-'Retiree Assumptions'!$F$8)</f>
        <v>4377.9008916942803</v>
      </c>
      <c r="J411" s="12">
        <f>I411/(Calculations!$C$27^($A411-1+Calculations!$B$6/30))</f>
        <v>1544.2552504233677</v>
      </c>
      <c r="K411" s="23">
        <f t="shared" si="502"/>
        <v>1282.6195340787212</v>
      </c>
      <c r="L411" s="12">
        <f>L410*IF($B411="January",(1+IF(C411&gt;Personal!$L$18+1,Calculations!$B$22,Calculations!$B$21)),1)</f>
        <v>3086.9813979895553</v>
      </c>
      <c r="M411" s="12">
        <f>IF(AND(Career!$F$15="Yes",$E411=62,$E410=61),L411,M410*IF($B411="January",(1+IF(C411&gt;Personal!$L$18+1,Calculations!$C$22,Calculations!$C$21)),1))</f>
        <v>3086.9813979895553</v>
      </c>
      <c r="N411" s="12">
        <f>M411*(1-'Retiree Assumptions'!$F$10)</f>
        <v>2716.5436302308085</v>
      </c>
      <c r="O411" s="12">
        <f>N411/(Calculations!$C$27^$AW411)/(Calculations!$D$27^($A411-1-$AW411+Calculations!$B$6/30))</f>
        <v>925.26820239880692</v>
      </c>
      <c r="P411" s="23">
        <f t="shared" si="503"/>
        <v>144.84595919605601</v>
      </c>
      <c r="Q411" s="12">
        <f>IF(OR(A411&lt;=360,$E411&lt;70),Q410*IF($B411="January",(1+IF(C411&gt;Personal!$L$18+1,Calculations!$B$22,Calculations!$B$21)),1),0)</f>
        <v>0</v>
      </c>
      <c r="R411" s="12">
        <f>IF(OR(A411&lt;=360,$E411&lt;70),IF(AND(Career!$F$15="Yes",$E411=62,$E410=61),Q411,R410*IF($B411="January",(1+IF(C411&gt;Personal!$L$18+1,Calculations!$C$22,Calculations!$C$21)),1)),0)</f>
        <v>0</v>
      </c>
      <c r="S411" s="12">
        <f>R411*(1-'Retiree Assumptions'!$F$8)</f>
        <v>0</v>
      </c>
      <c r="T411" s="12">
        <f>S411/(Calculations!$C$27^($A411-1+Calculations!$B$6/30))</f>
        <v>0</v>
      </c>
      <c r="U411" s="23">
        <f t="shared" si="504"/>
        <v>0</v>
      </c>
      <c r="W411">
        <f t="shared" si="459"/>
        <v>9</v>
      </c>
      <c r="X411">
        <f t="shared" si="519"/>
        <v>2058</v>
      </c>
      <c r="Y411">
        <f t="shared" si="520"/>
        <v>75</v>
      </c>
      <c r="Z411">
        <f t="shared" si="507"/>
        <v>73</v>
      </c>
      <c r="AA411" s="12">
        <f>S411*12*Subsidy!$I$15/Subsidy!$I$14</f>
        <v>0</v>
      </c>
      <c r="AB411" s="12">
        <f>SUM(S$5:S411)*Subsidy!$I$15/Subsidy!$I$14</f>
        <v>53212.488521578103</v>
      </c>
      <c r="AC411" s="12">
        <f>N411*Subsidy!$E$15/Subsidy!$E$14</f>
        <v>2173.2349041846469</v>
      </c>
      <c r="AD411" s="12">
        <f t="shared" si="508"/>
        <v>26078.818850215765</v>
      </c>
      <c r="AE411" s="12">
        <f>$AP411*AC411/(Calculations!$D$27^(A411-1+Calculations!$B$6/30))</f>
        <v>605.99625589115442</v>
      </c>
      <c r="AF411" s="12">
        <f>IF(AE411=0,0,SUM(AE411:AE$903)*AC411/AE411)</f>
        <v>386002.96507225075</v>
      </c>
      <c r="AH411" s="164">
        <f>VLOOKUP(E411,Rates2,5)*VLOOKUP(E411,Mort_Imp_Retirees,C411-'Mort Imp Cume'!$C$4+2)</f>
        <v>1.8150245315962578E-3</v>
      </c>
      <c r="AI411" s="16">
        <f t="shared" si="509"/>
        <v>0.99818497546840379</v>
      </c>
      <c r="AJ411" s="164">
        <f>VLOOKUP(F411,Rates2,6)*VLOOKUP(F411,Mort_Imp_Survivors,C411-'Mort Imp Cume'!$C$4+2)</f>
        <v>4.2786006793150608E-4</v>
      </c>
      <c r="AK411" s="16">
        <f t="shared" si="510"/>
        <v>0.9995721399320685</v>
      </c>
      <c r="AL411" s="164">
        <f>VLOOKUP(F411,Rates2,7)*VLOOKUP(F411,Mort_Imp_Survivors,C411-'Mort Imp Cume'!$C$4+2)</f>
        <v>8.2976767212762734E-4</v>
      </c>
      <c r="AM411" s="16">
        <f t="shared" si="511"/>
        <v>0.99917023232787239</v>
      </c>
      <c r="AN411" s="108">
        <f>PRODUCT(AI$4:AI410)</f>
        <v>0.83057482480767519</v>
      </c>
      <c r="AO411" s="16">
        <f>PRODUCT(AK$4:AK410)</f>
        <v>0.94140798255780711</v>
      </c>
      <c r="AP411" s="16">
        <f>PRODUCT(AM$4:AM410)</f>
        <v>0.90143870295024964</v>
      </c>
      <c r="AQ411" s="16">
        <f t="shared" si="512"/>
        <v>0.78190977018549757</v>
      </c>
      <c r="AR411" s="16">
        <f t="shared" si="513"/>
        <v>4.8665054622177607E-2</v>
      </c>
      <c r="AS411" s="16">
        <f t="shared" si="514"/>
        <v>1.4185782016136658E-3</v>
      </c>
      <c r="AT411" s="16">
        <f t="shared" si="515"/>
        <v>0.15654483621131168</v>
      </c>
      <c r="AU411" s="16">
        <f t="shared" si="516"/>
        <v>1.2880338981013151E-2</v>
      </c>
      <c r="AV411" s="16">
        <f t="shared" si="517"/>
        <v>1.5075136823521945E-3</v>
      </c>
      <c r="AW411" s="30">
        <f>(SUMPRODUCT(AV$5:AV410,A$5:A410)+SUM(AV$5:AV410)*(Calculations!$B$6/30-0.5)+AV$4*Calculations!$B$6/30/2)/SUM(AV$4:AV410)</f>
        <v>298.50056682967318</v>
      </c>
      <c r="AX411" s="16"/>
      <c r="AY411" s="12"/>
      <c r="AZ411" s="12"/>
    </row>
    <row r="412" spans="1:52" x14ac:dyDescent="0.25">
      <c r="A412">
        <f t="shared" si="505"/>
        <v>408</v>
      </c>
      <c r="B412" t="str">
        <f t="shared" si="529"/>
        <v>January</v>
      </c>
      <c r="C412">
        <f t="shared" si="500"/>
        <v>2059</v>
      </c>
      <c r="D412">
        <f t="shared" si="531"/>
        <v>205901</v>
      </c>
      <c r="E412">
        <f t="shared" ref="E412:F412" si="543">E400+1</f>
        <v>76</v>
      </c>
      <c r="F412">
        <f t="shared" si="543"/>
        <v>74</v>
      </c>
      <c r="G412" s="12">
        <f>G411*IF($B412="January",1+IF(C412&gt;Personal!$L$18+1,Calculations!$B$22,Calculations!$B$21),1)</f>
        <v>5753.010787162355</v>
      </c>
      <c r="H412" s="12">
        <f>IF(AND(Career!$F$15="Yes",$E412=62,$E411=61),G412,H411*IF($B412="January",(1+IF(C412&gt;Personal!$L$18+1,Calculations!$C$22,Calculations!$C$21)),1))</f>
        <v>5753.010787162355</v>
      </c>
      <c r="I412" s="12">
        <f>H412*(1-'Retiree Assumptions'!$F$8)</f>
        <v>4487.3484139866368</v>
      </c>
      <c r="J412" s="12">
        <f>I412/(Calculations!$C$27^($A412-1+Calculations!$B$6/30))</f>
        <v>1578.8142707867939</v>
      </c>
      <c r="K412" s="23">
        <f t="shared" si="502"/>
        <v>1308.943302247495</v>
      </c>
      <c r="L412" s="12">
        <f>L411*IF($B412="January",(1+IF(C412&gt;Personal!$L$18+1,Calculations!$B$22,Calculations!$B$21)),1)</f>
        <v>3164.155932939294</v>
      </c>
      <c r="M412" s="12">
        <f>IF(AND(Career!$F$15="Yes",$E412=62,$E411=61),L412,M411*IF($B412="January",(1+IF(C412&gt;Personal!$L$18+1,Calculations!$C$22,Calculations!$C$21)),1))</f>
        <v>3164.155932939294</v>
      </c>
      <c r="N412" s="12">
        <f>M412*(1-'Retiree Assumptions'!$F$10)</f>
        <v>2784.4572209865787</v>
      </c>
      <c r="O412" s="12">
        <f>N412/(Calculations!$C$27^$AW412)/(Calculations!$D$27^($A412-1-$AW412+Calculations!$B$6/30))</f>
        <v>945.96304873538747</v>
      </c>
      <c r="P412" s="23">
        <f t="shared" si="503"/>
        <v>149.304676417785</v>
      </c>
      <c r="Q412" s="12">
        <f>IF(OR(A412&lt;=360,$E412&lt;70),Q411*IF($B412="January",(1+IF(C412&gt;Personal!$L$18+1,Calculations!$B$22,Calculations!$B$21)),1),0)</f>
        <v>0</v>
      </c>
      <c r="R412" s="12">
        <f>IF(OR(A412&lt;=360,$E412&lt;70),IF(AND(Career!$F$15="Yes",$E412=62,$E411=61),Q412,R411*IF($B412="January",(1+IF(C412&gt;Personal!$L$18+1,Calculations!$C$22,Calculations!$C$21)),1)),0)</f>
        <v>0</v>
      </c>
      <c r="S412" s="12">
        <f>R412*(1-'Retiree Assumptions'!$F$8)</f>
        <v>0</v>
      </c>
      <c r="T412" s="12">
        <f>S412/(Calculations!$C$27^($A412-1+Calculations!$B$6/30))</f>
        <v>0</v>
      </c>
      <c r="U412" s="23">
        <f t="shared" si="504"/>
        <v>0</v>
      </c>
      <c r="W412">
        <f t="shared" ref="W412:W475" si="544">IF(AND(F412&lt;101,OR(MOD(A412,60)=1,A412=13,AND(F411=100,F410=99))),W411+1,W411)</f>
        <v>9</v>
      </c>
      <c r="X412">
        <f t="shared" si="519"/>
        <v>2059</v>
      </c>
      <c r="Y412">
        <f t="shared" si="520"/>
        <v>76</v>
      </c>
      <c r="Z412">
        <f t="shared" si="507"/>
        <v>74</v>
      </c>
      <c r="AA412" s="12">
        <f>S412*12*Subsidy!$I$15/Subsidy!$I$14</f>
        <v>0</v>
      </c>
      <c r="AB412" s="12">
        <f>SUM(S$5:S412)*Subsidy!$I$15/Subsidy!$I$14</f>
        <v>53212.488521578103</v>
      </c>
      <c r="AC412" s="12">
        <f>N412*Subsidy!$E$15/Subsidy!$E$14</f>
        <v>2227.5657767892631</v>
      </c>
      <c r="AD412" s="12">
        <f t="shared" si="508"/>
        <v>26730.789321471158</v>
      </c>
      <c r="AE412" s="12">
        <f>$AP412*AC412/(Calculations!$D$27^(A412-1+Calculations!$B$6/30))</f>
        <v>618.84412347381704</v>
      </c>
      <c r="AF412" s="12">
        <f>IF(AE412=0,0,SUM(AE412:AE$903)*AC412/AE412)</f>
        <v>385257.53872846841</v>
      </c>
      <c r="AH412" s="164">
        <f>VLOOKUP(E412,Rates2,5)*VLOOKUP(E412,Mort_Imp_Retirees,C412-'Mort Imp Cume'!$C$4+2)</f>
        <v>2.0840657573040541E-3</v>
      </c>
      <c r="AI412" s="16">
        <f t="shared" si="509"/>
        <v>0.99791593424269598</v>
      </c>
      <c r="AJ412" s="164">
        <f>VLOOKUP(F412,Rates2,6)*VLOOKUP(F412,Mort_Imp_Survivors,C412-'Mort Imp Cume'!$C$4+2)</f>
        <v>4.8089349996763644E-4</v>
      </c>
      <c r="AK412" s="16">
        <f t="shared" si="510"/>
        <v>0.99951910650003239</v>
      </c>
      <c r="AL412" s="164">
        <f>VLOOKUP(F412,Rates2,7)*VLOOKUP(F412,Mort_Imp_Survivors,C412-'Mort Imp Cume'!$C$4+2)</f>
        <v>9.0911827789989547E-4</v>
      </c>
      <c r="AM412" s="16">
        <f t="shared" si="511"/>
        <v>0.99909088172210014</v>
      </c>
      <c r="AN412" s="108">
        <f>PRODUCT(AI$4:AI411)</f>
        <v>0.82906731112532306</v>
      </c>
      <c r="AO412" s="16">
        <f>PRODUCT(AK$4:AK411)</f>
        <v>0.94100519167443863</v>
      </c>
      <c r="AP412" s="16">
        <f>PRODUCT(AM$4:AM411)</f>
        <v>0.90069071825613689</v>
      </c>
      <c r="AQ412" s="16">
        <f t="shared" si="512"/>
        <v>0.78015664401649609</v>
      </c>
      <c r="AR412" s="16">
        <f t="shared" si="513"/>
        <v>4.891066710882698E-2</v>
      </c>
      <c r="AS412" s="16">
        <f t="shared" si="514"/>
        <v>1.6251158634698224E-3</v>
      </c>
      <c r="AT412" s="16">
        <f t="shared" si="515"/>
        <v>0.1578335185685987</v>
      </c>
      <c r="AU412" s="16">
        <f t="shared" si="516"/>
        <v>1.3099170306078239E-2</v>
      </c>
      <c r="AV412" s="16">
        <f t="shared" si="517"/>
        <v>1.7278307936164322E-3</v>
      </c>
      <c r="AW412" s="30">
        <f>(SUMPRODUCT(AV$5:AV411,A$5:A411)+SUM(AV$5:AV411)*(Calculations!$B$6/30-0.5)+AV$4*Calculations!$B$6/30/2)/SUM(AV$4:AV411)</f>
        <v>299.46187000669966</v>
      </c>
      <c r="AX412" s="16"/>
      <c r="AY412" s="12"/>
      <c r="AZ412" s="12"/>
    </row>
    <row r="413" spans="1:52" x14ac:dyDescent="0.25">
      <c r="A413">
        <f t="shared" si="505"/>
        <v>409</v>
      </c>
      <c r="B413" t="str">
        <f t="shared" si="529"/>
        <v>February</v>
      </c>
      <c r="C413">
        <f t="shared" si="500"/>
        <v>2059</v>
      </c>
      <c r="D413">
        <f t="shared" si="531"/>
        <v>205902</v>
      </c>
      <c r="E413">
        <f t="shared" ref="E413:F413" si="545">E401+1</f>
        <v>76</v>
      </c>
      <c r="F413">
        <f t="shared" si="545"/>
        <v>74</v>
      </c>
      <c r="G413" s="12">
        <f>G412*IF($B413="January",1+IF(C413&gt;Personal!$L$18+1,Calculations!$B$22,Calculations!$B$21),1)</f>
        <v>5753.010787162355</v>
      </c>
      <c r="H413" s="12">
        <f>IF(AND(Career!$F$15="Yes",$E413=62,$E412=61),G413,H412*IF($B413="January",(1+IF(C413&gt;Personal!$L$18+1,Calculations!$C$22,Calculations!$C$21)),1))</f>
        <v>5753.010787162355</v>
      </c>
      <c r="I413" s="12">
        <f>H413*(1-'Retiree Assumptions'!$F$8)</f>
        <v>4487.3484139866368</v>
      </c>
      <c r="J413" s="12">
        <f>I413/(Calculations!$C$27^($A413-1+Calculations!$B$6/30))</f>
        <v>1574.7772589497836</v>
      </c>
      <c r="K413" s="23">
        <f t="shared" si="502"/>
        <v>1302.8753990577034</v>
      </c>
      <c r="L413" s="12">
        <f>L412*IF($B413="January",(1+IF(C413&gt;Personal!$L$18+1,Calculations!$B$22,Calculations!$B$21)),1)</f>
        <v>3164.155932939294</v>
      </c>
      <c r="M413" s="12">
        <f>IF(AND(Career!$F$15="Yes",$E413=62,$E412=61),L413,M412*IF($B413="January",(1+IF(C413&gt;Personal!$L$18+1,Calculations!$C$22,Calculations!$C$21)),1))</f>
        <v>3164.155932939294</v>
      </c>
      <c r="N413" s="12">
        <f>M413*(1-'Retiree Assumptions'!$F$10)</f>
        <v>2784.4572209865787</v>
      </c>
      <c r="O413" s="12">
        <f>N413/(Calculations!$C$27^$AW413)/(Calculations!$D$27^($A413-1-$AW413+Calculations!$B$6/30))</f>
        <v>943.57197983419758</v>
      </c>
      <c r="P413" s="23">
        <f t="shared" si="503"/>
        <v>150.32530687530749</v>
      </c>
      <c r="Q413" s="12">
        <f>IF(OR(A413&lt;=360,$E413&lt;70),Q412*IF($B413="January",(1+IF(C413&gt;Personal!$L$18+1,Calculations!$B$22,Calculations!$B$21)),1),0)</f>
        <v>0</v>
      </c>
      <c r="R413" s="12">
        <f>IF(OR(A413&lt;=360,$E413&lt;70),IF(AND(Career!$F$15="Yes",$E413=62,$E412=61),Q413,R412*IF($B413="January",(1+IF(C413&gt;Personal!$L$18+1,Calculations!$C$22,Calculations!$C$21)),1)),0)</f>
        <v>0</v>
      </c>
      <c r="S413" s="12">
        <f>R413*(1-'Retiree Assumptions'!$F$8)</f>
        <v>0</v>
      </c>
      <c r="T413" s="12">
        <f>S413/(Calculations!$C$27^($A413-1+Calculations!$B$6/30))</f>
        <v>0</v>
      </c>
      <c r="U413" s="23">
        <f t="shared" si="504"/>
        <v>0</v>
      </c>
      <c r="W413">
        <f t="shared" si="544"/>
        <v>9</v>
      </c>
      <c r="X413">
        <f t="shared" si="519"/>
        <v>2059</v>
      </c>
      <c r="Y413">
        <f t="shared" si="520"/>
        <v>76</v>
      </c>
      <c r="Z413">
        <f t="shared" si="507"/>
        <v>74</v>
      </c>
      <c r="AA413" s="12">
        <f>S413*12*Subsidy!$I$15/Subsidy!$I$14</f>
        <v>0</v>
      </c>
      <c r="AB413" s="12">
        <f>SUM(S$5:S413)*Subsidy!$I$15/Subsidy!$I$14</f>
        <v>53212.488521578103</v>
      </c>
      <c r="AC413" s="12">
        <f>N413*Subsidy!$E$15/Subsidy!$E$14</f>
        <v>2227.5657767892631</v>
      </c>
      <c r="AD413" s="12">
        <f t="shared" si="508"/>
        <v>26730.789321471158</v>
      </c>
      <c r="AE413" s="12">
        <f>$AP413*AC413/(Calculations!$D$27^(A413-1+Calculations!$B$6/30))</f>
        <v>616.50165198481113</v>
      </c>
      <c r="AF413" s="12">
        <f>IF(AE413=0,0,SUM(AE413:AE$903)*AC413/AE413)</f>
        <v>384485.34097573138</v>
      </c>
      <c r="AH413" s="164">
        <f>VLOOKUP(E413,Rates2,5)*VLOOKUP(E413,Mort_Imp_Retirees,C413-'Mort Imp Cume'!$C$4+2)</f>
        <v>2.0840657573040541E-3</v>
      </c>
      <c r="AI413" s="16">
        <f t="shared" si="509"/>
        <v>0.99791593424269598</v>
      </c>
      <c r="AJ413" s="164">
        <f>VLOOKUP(F413,Rates2,6)*VLOOKUP(F413,Mort_Imp_Survivors,C413-'Mort Imp Cume'!$C$4+2)</f>
        <v>4.8089349996763644E-4</v>
      </c>
      <c r="AK413" s="16">
        <f t="shared" si="510"/>
        <v>0.99951910650003239</v>
      </c>
      <c r="AL413" s="164">
        <f>VLOOKUP(F413,Rates2,7)*VLOOKUP(F413,Mort_Imp_Survivors,C413-'Mort Imp Cume'!$C$4+2)</f>
        <v>9.0911827789989547E-4</v>
      </c>
      <c r="AM413" s="16">
        <f t="shared" si="511"/>
        <v>0.99909088172210014</v>
      </c>
      <c r="AN413" s="108">
        <f>PRODUCT(AI$4:AI412)</f>
        <v>0.82733948033170668</v>
      </c>
      <c r="AO413" s="16">
        <f>PRODUCT(AK$4:AK412)</f>
        <v>0.94055266839432661</v>
      </c>
      <c r="AP413" s="16">
        <f>PRODUCT(AM$4:AM412)</f>
        <v>0.89987188386143546</v>
      </c>
      <c r="AQ413" s="16">
        <f t="shared" si="512"/>
        <v>0.77815635589396226</v>
      </c>
      <c r="AR413" s="16">
        <f t="shared" si="513"/>
        <v>4.9183124437744467E-2</v>
      </c>
      <c r="AS413" s="16">
        <f t="shared" si="514"/>
        <v>1.6209491362050204E-3</v>
      </c>
      <c r="AT413" s="16">
        <f t="shared" si="515"/>
        <v>0.15931514509547257</v>
      </c>
      <c r="AU413" s="16">
        <f t="shared" si="516"/>
        <v>1.3345374572820701E-2</v>
      </c>
      <c r="AV413" s="16">
        <f t="shared" si="517"/>
        <v>1.7242298806250409E-3</v>
      </c>
      <c r="AW413" s="30">
        <f>(SUMPRODUCT(AV$5:AV412,A$5:A412)+SUM(AV$5:AV412)*(Calculations!$B$6/30-0.5)+AV$4*Calculations!$B$6/30/2)/SUM(AV$4:AV412)</f>
        <v>300.55302529247501</v>
      </c>
      <c r="AX413" s="16"/>
      <c r="AY413" s="12"/>
      <c r="AZ413" s="12"/>
    </row>
    <row r="414" spans="1:52" x14ac:dyDescent="0.25">
      <c r="A414">
        <f t="shared" si="505"/>
        <v>410</v>
      </c>
      <c r="B414" t="str">
        <f t="shared" si="529"/>
        <v>March</v>
      </c>
      <c r="C414">
        <f t="shared" si="500"/>
        <v>2059</v>
      </c>
      <c r="D414">
        <f t="shared" si="531"/>
        <v>205903</v>
      </c>
      <c r="E414">
        <f t="shared" ref="E414:F414" si="546">E402+1</f>
        <v>76</v>
      </c>
      <c r="F414">
        <f t="shared" si="546"/>
        <v>74</v>
      </c>
      <c r="G414" s="12">
        <f>G413*IF($B414="January",1+IF(C414&gt;Personal!$L$18+1,Calculations!$B$22,Calculations!$B$21),1)</f>
        <v>5753.010787162355</v>
      </c>
      <c r="H414" s="12">
        <f>IF(AND(Career!$F$15="Yes",$E414=62,$E413=61),G414,H413*IF($B414="January",(1+IF(C414&gt;Personal!$L$18+1,Calculations!$C$22,Calculations!$C$21)),1))</f>
        <v>5753.010787162355</v>
      </c>
      <c r="I414" s="12">
        <f>H414*(1-'Retiree Assumptions'!$F$8)</f>
        <v>4487.3484139866368</v>
      </c>
      <c r="J414" s="12">
        <f>I414/(Calculations!$C$27^($A414-1+Calculations!$B$6/30))</f>
        <v>1570.7505697104812</v>
      </c>
      <c r="K414" s="23">
        <f t="shared" si="502"/>
        <v>1296.8356250076981</v>
      </c>
      <c r="L414" s="12">
        <f>L413*IF($B414="January",(1+IF(C414&gt;Personal!$L$18+1,Calculations!$B$22,Calculations!$B$21)),1)</f>
        <v>3164.155932939294</v>
      </c>
      <c r="M414" s="12">
        <f>IF(AND(Career!$F$15="Yes",$E414=62,$E413=61),L414,M413*IF($B414="January",(1+IF(C414&gt;Personal!$L$18+1,Calculations!$C$22,Calculations!$C$21)),1))</f>
        <v>3164.155932939294</v>
      </c>
      <c r="N414" s="12">
        <f>M414*(1-'Retiree Assumptions'!$F$10)</f>
        <v>2784.4572209865787</v>
      </c>
      <c r="O414" s="12">
        <f>N414/(Calculations!$C$27^$AW414)/(Calculations!$D$27^($A414-1-$AW414+Calculations!$B$6/30))</f>
        <v>941.18272138224665</v>
      </c>
      <c r="P414" s="23">
        <f t="shared" si="503"/>
        <v>151.33395370486741</v>
      </c>
      <c r="Q414" s="12">
        <f>IF(OR(A414&lt;=360,$E414&lt;70),Q413*IF($B414="January",(1+IF(C414&gt;Personal!$L$18+1,Calculations!$B$22,Calculations!$B$21)),1),0)</f>
        <v>0</v>
      </c>
      <c r="R414" s="12">
        <f>IF(OR(A414&lt;=360,$E414&lt;70),IF(AND(Career!$F$15="Yes",$E414=62,$E413=61),Q414,R413*IF($B414="January",(1+IF(C414&gt;Personal!$L$18+1,Calculations!$C$22,Calculations!$C$21)),1)),0)</f>
        <v>0</v>
      </c>
      <c r="S414" s="12">
        <f>R414*(1-'Retiree Assumptions'!$F$8)</f>
        <v>0</v>
      </c>
      <c r="T414" s="12">
        <f>S414/(Calculations!$C$27^($A414-1+Calculations!$B$6/30))</f>
        <v>0</v>
      </c>
      <c r="U414" s="23">
        <f t="shared" si="504"/>
        <v>0</v>
      </c>
      <c r="W414">
        <f t="shared" si="544"/>
        <v>9</v>
      </c>
      <c r="X414">
        <f t="shared" si="519"/>
        <v>2059</v>
      </c>
      <c r="Y414">
        <f t="shared" si="520"/>
        <v>76</v>
      </c>
      <c r="Z414">
        <f t="shared" si="507"/>
        <v>74</v>
      </c>
      <c r="AA414" s="12">
        <f>S414*12*Subsidy!$I$15/Subsidy!$I$14</f>
        <v>0</v>
      </c>
      <c r="AB414" s="12">
        <f>SUM(S$5:S414)*Subsidy!$I$15/Subsidy!$I$14</f>
        <v>53212.488521578103</v>
      </c>
      <c r="AC414" s="12">
        <f>N414*Subsidy!$E$15/Subsidy!$E$14</f>
        <v>2227.5657767892631</v>
      </c>
      <c r="AD414" s="12">
        <f t="shared" si="508"/>
        <v>26730.789321471158</v>
      </c>
      <c r="AE414" s="12">
        <f>$AP414*AC414/(Calculations!$D$27^(A414-1+Calculations!$B$6/30))</f>
        <v>614.16804730485876</v>
      </c>
      <c r="AF414" s="12">
        <f>IF(AE414=0,0,SUM(AE414:AE$903)*AC414/AE414)</f>
        <v>383710.20916561771</v>
      </c>
      <c r="AH414" s="164">
        <f>VLOOKUP(E414,Rates2,5)*VLOOKUP(E414,Mort_Imp_Retirees,C414-'Mort Imp Cume'!$C$4+2)</f>
        <v>2.0840657573040541E-3</v>
      </c>
      <c r="AI414" s="16">
        <f t="shared" si="509"/>
        <v>0.99791593424269598</v>
      </c>
      <c r="AJ414" s="164">
        <f>VLOOKUP(F414,Rates2,6)*VLOOKUP(F414,Mort_Imp_Survivors,C414-'Mort Imp Cume'!$C$4+2)</f>
        <v>4.8089349996763644E-4</v>
      </c>
      <c r="AK414" s="16">
        <f t="shared" si="510"/>
        <v>0.99951910650003239</v>
      </c>
      <c r="AL414" s="164">
        <f>VLOOKUP(F414,Rates2,7)*VLOOKUP(F414,Mort_Imp_Survivors,C414-'Mort Imp Cume'!$C$4+2)</f>
        <v>9.0911827789989547E-4</v>
      </c>
      <c r="AM414" s="16">
        <f t="shared" si="511"/>
        <v>0.99909088172210014</v>
      </c>
      <c r="AN414" s="108">
        <f>PRODUCT(AI$4:AI413)</f>
        <v>0.82561525045108164</v>
      </c>
      <c r="AO414" s="16">
        <f>PRODUCT(AK$4:AK413)</f>
        <v>0.94010036272971864</v>
      </c>
      <c r="AP414" s="16">
        <f>PRODUCT(AM$4:AM413)</f>
        <v>0.89905379388404882</v>
      </c>
      <c r="AQ414" s="16">
        <f t="shared" si="512"/>
        <v>0.7761611964242493</v>
      </c>
      <c r="AR414" s="16">
        <f t="shared" si="513"/>
        <v>4.9454054026832291E-2</v>
      </c>
      <c r="AS414" s="16">
        <f t="shared" si="514"/>
        <v>1.6167930922499373E-3</v>
      </c>
      <c r="AT414" s="16">
        <f t="shared" si="515"/>
        <v>0.16079125792132504</v>
      </c>
      <c r="AU414" s="16">
        <f t="shared" si="516"/>
        <v>1.3593491627593379E-2</v>
      </c>
      <c r="AV414" s="16">
        <f t="shared" si="517"/>
        <v>1.7206364721731096E-3</v>
      </c>
      <c r="AW414" s="30">
        <f>(SUMPRODUCT(AV$5:AV413,A$5:A413)+SUM(AV$5:AV413)*(Calculations!$B$6/30-0.5)+AV$4*Calculations!$B$6/30/2)/SUM(AV$4:AV413)</f>
        <v>301.63023892314123</v>
      </c>
      <c r="AX414" s="16"/>
      <c r="AY414" s="12"/>
      <c r="AZ414" s="12"/>
    </row>
    <row r="415" spans="1:52" x14ac:dyDescent="0.25">
      <c r="A415">
        <f t="shared" si="505"/>
        <v>411</v>
      </c>
      <c r="B415" t="str">
        <f t="shared" si="529"/>
        <v>April</v>
      </c>
      <c r="C415">
        <f t="shared" si="500"/>
        <v>2059</v>
      </c>
      <c r="D415">
        <f t="shared" si="531"/>
        <v>205904</v>
      </c>
      <c r="E415">
        <f t="shared" ref="E415:F415" si="547">E403+1</f>
        <v>76</v>
      </c>
      <c r="F415">
        <f t="shared" si="547"/>
        <v>74</v>
      </c>
      <c r="G415" s="12">
        <f>G414*IF($B415="January",1+IF(C415&gt;Personal!$L$18+1,Calculations!$B$22,Calculations!$B$21),1)</f>
        <v>5753.010787162355</v>
      </c>
      <c r="H415" s="12">
        <f>IF(AND(Career!$F$15="Yes",$E415=62,$E414=61),G415,H414*IF($B415="January",(1+IF(C415&gt;Personal!$L$18+1,Calculations!$C$22,Calculations!$C$21)),1))</f>
        <v>5753.010787162355</v>
      </c>
      <c r="I415" s="12">
        <f>H415*(1-'Retiree Assumptions'!$F$8)</f>
        <v>4487.3484139866368</v>
      </c>
      <c r="J415" s="12">
        <f>I415/(Calculations!$C$27^($A415-1+Calculations!$B$6/30))</f>
        <v>1566.7341766741092</v>
      </c>
      <c r="K415" s="23">
        <f t="shared" si="502"/>
        <v>1290.8238496984782</v>
      </c>
      <c r="L415" s="12">
        <f>L414*IF($B415="January",(1+IF(C415&gt;Personal!$L$18+1,Calculations!$B$22,Calculations!$B$21)),1)</f>
        <v>3164.155932939294</v>
      </c>
      <c r="M415" s="12">
        <f>IF(AND(Career!$F$15="Yes",$E415=62,$E414=61),L415,M414*IF($B415="January",(1+IF(C415&gt;Personal!$L$18+1,Calculations!$C$22,Calculations!$C$21)),1))</f>
        <v>3164.155932939294</v>
      </c>
      <c r="N415" s="12">
        <f>M415*(1-'Retiree Assumptions'!$F$10)</f>
        <v>2784.4572209865787</v>
      </c>
      <c r="O415" s="12">
        <f>N415/(Calculations!$C$27^$AW415)/(Calculations!$D$27^($A415-1-$AW415+Calculations!$B$6/30))</f>
        <v>938.79542330949005</v>
      </c>
      <c r="P415" s="23">
        <f t="shared" si="503"/>
        <v>152.33070350788427</v>
      </c>
      <c r="Q415" s="12">
        <f>IF(OR(A415&lt;=360,$E415&lt;70),Q414*IF($B415="January",(1+IF(C415&gt;Personal!$L$18+1,Calculations!$B$22,Calculations!$B$21)),1),0)</f>
        <v>0</v>
      </c>
      <c r="R415" s="12">
        <f>IF(OR(A415&lt;=360,$E415&lt;70),IF(AND(Career!$F$15="Yes",$E415=62,$E414=61),Q415,R414*IF($B415="January",(1+IF(C415&gt;Personal!$L$18+1,Calculations!$C$22,Calculations!$C$21)),1)),0)</f>
        <v>0</v>
      </c>
      <c r="S415" s="12">
        <f>R415*(1-'Retiree Assumptions'!$F$8)</f>
        <v>0</v>
      </c>
      <c r="T415" s="12">
        <f>S415/(Calculations!$C$27^($A415-1+Calculations!$B$6/30))</f>
        <v>0</v>
      </c>
      <c r="U415" s="23">
        <f t="shared" si="504"/>
        <v>0</v>
      </c>
      <c r="W415">
        <f t="shared" si="544"/>
        <v>9</v>
      </c>
      <c r="X415">
        <f t="shared" si="519"/>
        <v>2059</v>
      </c>
      <c r="Y415">
        <f t="shared" si="520"/>
        <v>76</v>
      </c>
      <c r="Z415">
        <f t="shared" si="507"/>
        <v>74</v>
      </c>
      <c r="AA415" s="12">
        <f>S415*12*Subsidy!$I$15/Subsidy!$I$14</f>
        <v>0</v>
      </c>
      <c r="AB415" s="12">
        <f>SUM(S$5:S415)*Subsidy!$I$15/Subsidy!$I$14</f>
        <v>53212.488521578103</v>
      </c>
      <c r="AC415" s="12">
        <f>N415*Subsidy!$E$15/Subsidy!$E$14</f>
        <v>2227.5657767892631</v>
      </c>
      <c r="AD415" s="12">
        <f t="shared" si="508"/>
        <v>26730.789321471158</v>
      </c>
      <c r="AE415" s="12">
        <f>$AP415*AC415/(Calculations!$D$27^(A415-1+Calculations!$B$6/30))</f>
        <v>611.84327587098915</v>
      </c>
      <c r="AF415" s="12">
        <f>IF(AE415=0,0,SUM(AE415:AE$903)*AC415/AE415)</f>
        <v>382932.13214982679</v>
      </c>
      <c r="AH415" s="164">
        <f>VLOOKUP(E415,Rates2,5)*VLOOKUP(E415,Mort_Imp_Retirees,C415-'Mort Imp Cume'!$C$4+2)</f>
        <v>2.0840657573040541E-3</v>
      </c>
      <c r="AI415" s="16">
        <f t="shared" si="509"/>
        <v>0.99791593424269598</v>
      </c>
      <c r="AJ415" s="164">
        <f>VLOOKUP(F415,Rates2,6)*VLOOKUP(F415,Mort_Imp_Survivors,C415-'Mort Imp Cume'!$C$4+2)</f>
        <v>4.8089349996763644E-4</v>
      </c>
      <c r="AK415" s="16">
        <f t="shared" si="510"/>
        <v>0.99951910650003239</v>
      </c>
      <c r="AL415" s="164">
        <f>VLOOKUP(F415,Rates2,7)*VLOOKUP(F415,Mort_Imp_Survivors,C415-'Mort Imp Cume'!$C$4+2)</f>
        <v>9.0911827789989547E-4</v>
      </c>
      <c r="AM415" s="16">
        <f t="shared" si="511"/>
        <v>0.99909088172210014</v>
      </c>
      <c r="AN415" s="108">
        <f>PRODUCT(AI$4:AI414)</f>
        <v>0.82389461397890851</v>
      </c>
      <c r="AO415" s="16">
        <f>PRODUCT(AK$4:AK414)</f>
        <v>0.93964827457596478</v>
      </c>
      <c r="AP415" s="16">
        <f>PRODUCT(AM$4:AM414)</f>
        <v>0.89823644764721366</v>
      </c>
      <c r="AQ415" s="16">
        <f t="shared" si="512"/>
        <v>0.77417115245771195</v>
      </c>
      <c r="AR415" s="16">
        <f t="shared" si="513"/>
        <v>4.9723461521196576E-2</v>
      </c>
      <c r="AS415" s="16">
        <f t="shared" si="514"/>
        <v>1.6126477042130269E-3</v>
      </c>
      <c r="AT415" s="16">
        <f t="shared" si="515"/>
        <v>0.16226187274207218</v>
      </c>
      <c r="AU415" s="16">
        <f t="shared" si="516"/>
        <v>1.3843513279019282E-2</v>
      </c>
      <c r="AV415" s="16">
        <f t="shared" si="517"/>
        <v>1.7170505526206852E-3</v>
      </c>
      <c r="AW415" s="30">
        <f>(SUMPRODUCT(AV$5:AV414,A$5:A414)+SUM(AV$5:AV414)*(Calculations!$B$6/30-0.5)+AV$4*Calculations!$B$6/30/2)/SUM(AV$4:AV414)</f>
        <v>302.69395018069002</v>
      </c>
      <c r="AX415" s="16"/>
      <c r="AY415" s="12"/>
      <c r="AZ415" s="12"/>
    </row>
    <row r="416" spans="1:52" x14ac:dyDescent="0.25">
      <c r="A416">
        <f t="shared" si="505"/>
        <v>412</v>
      </c>
      <c r="B416" t="str">
        <f t="shared" si="529"/>
        <v>May</v>
      </c>
      <c r="C416">
        <f t="shared" si="500"/>
        <v>2059</v>
      </c>
      <c r="D416">
        <f t="shared" si="531"/>
        <v>205905</v>
      </c>
      <c r="E416">
        <f t="shared" ref="E416:F416" si="548">E404+1</f>
        <v>76</v>
      </c>
      <c r="F416">
        <f t="shared" si="548"/>
        <v>74</v>
      </c>
      <c r="G416" s="12">
        <f>G415*IF($B416="January",1+IF(C416&gt;Personal!$L$18+1,Calculations!$B$22,Calculations!$B$21),1)</f>
        <v>5753.010787162355</v>
      </c>
      <c r="H416" s="12">
        <f>IF(AND(Career!$F$15="Yes",$E416=62,$E415=61),G416,H415*IF($B416="January",(1+IF(C416&gt;Personal!$L$18+1,Calculations!$C$22,Calculations!$C$21)),1))</f>
        <v>5753.010787162355</v>
      </c>
      <c r="I416" s="12">
        <f>H416*(1-'Retiree Assumptions'!$F$8)</f>
        <v>4487.3484139866368</v>
      </c>
      <c r="J416" s="12">
        <f>I416/(Calculations!$C$27^($A416-1+Calculations!$B$6/30))</f>
        <v>1562.7280535133843</v>
      </c>
      <c r="K416" s="23">
        <f t="shared" si="502"/>
        <v>1284.8399433355401</v>
      </c>
      <c r="L416" s="12">
        <f>L415*IF($B416="January",(1+IF(C416&gt;Personal!$L$18+1,Calculations!$B$22,Calculations!$B$21)),1)</f>
        <v>3164.155932939294</v>
      </c>
      <c r="M416" s="12">
        <f>IF(AND(Career!$F$15="Yes",$E416=62,$E415=61),L416,M415*IF($B416="January",(1+IF(C416&gt;Personal!$L$18+1,Calculations!$C$22,Calculations!$C$21)),1))</f>
        <v>3164.155932939294</v>
      </c>
      <c r="N416" s="12">
        <f>M416*(1-'Retiree Assumptions'!$F$10)</f>
        <v>2784.4572209865787</v>
      </c>
      <c r="O416" s="12">
        <f>N416/(Calculations!$C$27^$AW416)/(Calculations!$D$27^($A416-1-$AW416+Calculations!$B$6/30))</f>
        <v>936.41022847055626</v>
      </c>
      <c r="P416" s="23">
        <f t="shared" si="503"/>
        <v>153.31564235733995</v>
      </c>
      <c r="Q416" s="12">
        <f>IF(OR(A416&lt;=360,$E416&lt;70),Q415*IF($B416="January",(1+IF(C416&gt;Personal!$L$18+1,Calculations!$B$22,Calculations!$B$21)),1),0)</f>
        <v>0</v>
      </c>
      <c r="R416" s="12">
        <f>IF(OR(A416&lt;=360,$E416&lt;70),IF(AND(Career!$F$15="Yes",$E416=62,$E415=61),Q416,R415*IF($B416="January",(1+IF(C416&gt;Personal!$L$18+1,Calculations!$C$22,Calculations!$C$21)),1)),0)</f>
        <v>0</v>
      </c>
      <c r="S416" s="12">
        <f>R416*(1-'Retiree Assumptions'!$F$8)</f>
        <v>0</v>
      </c>
      <c r="T416" s="12">
        <f>S416/(Calculations!$C$27^($A416-1+Calculations!$B$6/30))</f>
        <v>0</v>
      </c>
      <c r="U416" s="23">
        <f t="shared" si="504"/>
        <v>0</v>
      </c>
      <c r="W416">
        <f t="shared" si="544"/>
        <v>9</v>
      </c>
      <c r="X416">
        <f t="shared" si="519"/>
        <v>2059</v>
      </c>
      <c r="Y416">
        <f t="shared" si="520"/>
        <v>76</v>
      </c>
      <c r="Z416">
        <f t="shared" si="507"/>
        <v>74</v>
      </c>
      <c r="AA416" s="12">
        <f>S416*12*Subsidy!$I$15/Subsidy!$I$14</f>
        <v>0</v>
      </c>
      <c r="AB416" s="12">
        <f>SUM(S$5:S416)*Subsidy!$I$15/Subsidy!$I$14</f>
        <v>53212.488521578103</v>
      </c>
      <c r="AC416" s="12">
        <f>N416*Subsidy!$E$15/Subsidy!$E$14</f>
        <v>2227.5657767892631</v>
      </c>
      <c r="AD416" s="12">
        <f t="shared" si="508"/>
        <v>26730.789321471158</v>
      </c>
      <c r="AE416" s="12">
        <f>$AP416*AC416/(Calculations!$D$27^(A416-1+Calculations!$B$6/30))</f>
        <v>609.52730424727486</v>
      </c>
      <c r="AF416" s="12">
        <f>IF(AE416=0,0,SUM(AE416:AE$903)*AC416/AE416)</f>
        <v>382151.09873769881</v>
      </c>
      <c r="AH416" s="164">
        <f>VLOOKUP(E416,Rates2,5)*VLOOKUP(E416,Mort_Imp_Retirees,C416-'Mort Imp Cume'!$C$4+2)</f>
        <v>2.0840657573040541E-3</v>
      </c>
      <c r="AI416" s="16">
        <f t="shared" si="509"/>
        <v>0.99791593424269598</v>
      </c>
      <c r="AJ416" s="164">
        <f>VLOOKUP(F416,Rates2,6)*VLOOKUP(F416,Mort_Imp_Survivors,C416-'Mort Imp Cume'!$C$4+2)</f>
        <v>4.8089349996763644E-4</v>
      </c>
      <c r="AK416" s="16">
        <f t="shared" si="510"/>
        <v>0.99951910650003239</v>
      </c>
      <c r="AL416" s="164">
        <f>VLOOKUP(F416,Rates2,7)*VLOOKUP(F416,Mort_Imp_Survivors,C416-'Mort Imp Cume'!$C$4+2)</f>
        <v>9.0911827789989547E-4</v>
      </c>
      <c r="AM416" s="16">
        <f t="shared" si="511"/>
        <v>0.99909088172210014</v>
      </c>
      <c r="AN416" s="108">
        <f>PRODUCT(AI$4:AI415)</f>
        <v>0.82217756342628789</v>
      </c>
      <c r="AO416" s="16">
        <f>PRODUCT(AK$4:AK415)</f>
        <v>0.93919640382846548</v>
      </c>
      <c r="AP416" s="16">
        <f>PRODUCT(AM$4:AM415)</f>
        <v>0.89741984447478174</v>
      </c>
      <c r="AQ416" s="16">
        <f t="shared" si="512"/>
        <v>0.77218621087841965</v>
      </c>
      <c r="AR416" s="16">
        <f t="shared" si="513"/>
        <v>4.9991352547868219E-2</v>
      </c>
      <c r="AS416" s="16">
        <f t="shared" si="514"/>
        <v>1.608512944772972E-3</v>
      </c>
      <c r="AT416" s="16">
        <f t="shared" si="515"/>
        <v>0.16372700521196912</v>
      </c>
      <c r="AU416" s="16">
        <f t="shared" si="516"/>
        <v>1.4095431361743016E-2</v>
      </c>
      <c r="AV416" s="16">
        <f t="shared" si="517"/>
        <v>1.7134721063604087E-3</v>
      </c>
      <c r="AW416" s="30">
        <f>(SUMPRODUCT(AV$5:AV415,A$5:A415)+SUM(AV$5:AV415)*(Calculations!$B$6/30-0.5)+AV$4*Calculations!$B$6/30/2)/SUM(AV$4:AV415)</f>
        <v>303.74457962639144</v>
      </c>
      <c r="AX416" s="16"/>
      <c r="AY416" s="12"/>
      <c r="AZ416" s="12"/>
    </row>
    <row r="417" spans="1:52" x14ac:dyDescent="0.25">
      <c r="A417">
        <f t="shared" si="505"/>
        <v>413</v>
      </c>
      <c r="B417" t="str">
        <f t="shared" si="529"/>
        <v>June</v>
      </c>
      <c r="C417">
        <f t="shared" si="500"/>
        <v>2059</v>
      </c>
      <c r="D417">
        <f t="shared" si="531"/>
        <v>205906</v>
      </c>
      <c r="E417">
        <f t="shared" ref="E417:F417" si="549">E405+1</f>
        <v>76</v>
      </c>
      <c r="F417">
        <f t="shared" si="549"/>
        <v>74</v>
      </c>
      <c r="G417" s="12">
        <f>G416*IF($B417="January",1+IF(C417&gt;Personal!$L$18+1,Calculations!$B$22,Calculations!$B$21),1)</f>
        <v>5753.010787162355</v>
      </c>
      <c r="H417" s="12">
        <f>IF(AND(Career!$F$15="Yes",$E417=62,$E416=61),G417,H416*IF($B417="January",(1+IF(C417&gt;Personal!$L$18+1,Calculations!$C$22,Calculations!$C$21)),1))</f>
        <v>5753.010787162355</v>
      </c>
      <c r="I417" s="12">
        <f>H417*(1-'Retiree Assumptions'!$F$8)</f>
        <v>4487.3484139866368</v>
      </c>
      <c r="J417" s="12">
        <f>I417/(Calculations!$C$27^($A417-1+Calculations!$B$6/30))</f>
        <v>1558.7321739683396</v>
      </c>
      <c r="K417" s="23">
        <f t="shared" si="502"/>
        <v>1278.8837767260688</v>
      </c>
      <c r="L417" s="12">
        <f>L416*IF($B417="January",(1+IF(C417&gt;Personal!$L$18+1,Calculations!$B$22,Calculations!$B$21)),1)</f>
        <v>3164.155932939294</v>
      </c>
      <c r="M417" s="12">
        <f>IF(AND(Career!$F$15="Yes",$E417=62,$E416=61),L417,M416*IF($B417="January",(1+IF(C417&gt;Personal!$L$18+1,Calculations!$C$22,Calculations!$C$21)),1))</f>
        <v>3164.155932939294</v>
      </c>
      <c r="N417" s="12">
        <f>M417*(1-'Retiree Assumptions'!$F$10)</f>
        <v>2784.4572209865787</v>
      </c>
      <c r="O417" s="12">
        <f>N417/(Calculations!$C$27^$AW417)/(Calculations!$D$27^($A417-1-$AW417+Calculations!$B$6/30))</f>
        <v>934.02727301687094</v>
      </c>
      <c r="P417" s="23">
        <f t="shared" si="503"/>
        <v>154.2888558002962</v>
      </c>
      <c r="Q417" s="12">
        <f>IF(OR(A417&lt;=360,$E417&lt;70),Q416*IF($B417="January",(1+IF(C417&gt;Personal!$L$18+1,Calculations!$B$22,Calculations!$B$21)),1),0)</f>
        <v>0</v>
      </c>
      <c r="R417" s="12">
        <f>IF(OR(A417&lt;=360,$E417&lt;70),IF(AND(Career!$F$15="Yes",$E417=62,$E416=61),Q417,R416*IF($B417="January",(1+IF(C417&gt;Personal!$L$18+1,Calculations!$C$22,Calculations!$C$21)),1)),0)</f>
        <v>0</v>
      </c>
      <c r="S417" s="12">
        <f>R417*(1-'Retiree Assumptions'!$F$8)</f>
        <v>0</v>
      </c>
      <c r="T417" s="12">
        <f>S417/(Calculations!$C$27^($A417-1+Calculations!$B$6/30))</f>
        <v>0</v>
      </c>
      <c r="U417" s="23">
        <f t="shared" si="504"/>
        <v>0</v>
      </c>
      <c r="W417">
        <f t="shared" si="544"/>
        <v>9</v>
      </c>
      <c r="X417">
        <f t="shared" si="519"/>
        <v>2059</v>
      </c>
      <c r="Y417">
        <f t="shared" si="520"/>
        <v>76</v>
      </c>
      <c r="Z417">
        <f t="shared" si="507"/>
        <v>74</v>
      </c>
      <c r="AA417" s="12">
        <f>S417*12*Subsidy!$I$15/Subsidy!$I$14</f>
        <v>0</v>
      </c>
      <c r="AB417" s="12">
        <f>SUM(S$5:S417)*Subsidy!$I$15/Subsidy!$I$14</f>
        <v>53212.488521578103</v>
      </c>
      <c r="AC417" s="12">
        <f>N417*Subsidy!$E$15/Subsidy!$E$14</f>
        <v>2227.5657767892631</v>
      </c>
      <c r="AD417" s="12">
        <f t="shared" si="508"/>
        <v>26730.789321471158</v>
      </c>
      <c r="AE417" s="12">
        <f>$AP417*AC417/(Calculations!$D$27^(A417-1+Calculations!$B$6/30))</f>
        <v>607.22009912435135</v>
      </c>
      <c r="AF417" s="12">
        <f>IF(AE417=0,0,SUM(AE417:AE$903)*AC417/AE417)</f>
        <v>381367.09769605368</v>
      </c>
      <c r="AH417" s="164">
        <f>VLOOKUP(E417,Rates2,5)*VLOOKUP(E417,Mort_Imp_Retirees,C417-'Mort Imp Cume'!$C$4+2)</f>
        <v>2.0840657573040541E-3</v>
      </c>
      <c r="AI417" s="16">
        <f t="shared" si="509"/>
        <v>0.99791593424269598</v>
      </c>
      <c r="AJ417" s="164">
        <f>VLOOKUP(F417,Rates2,6)*VLOOKUP(F417,Mort_Imp_Survivors,C417-'Mort Imp Cume'!$C$4+2)</f>
        <v>4.8089349996763644E-4</v>
      </c>
      <c r="AK417" s="16">
        <f t="shared" si="510"/>
        <v>0.99951910650003239</v>
      </c>
      <c r="AL417" s="164">
        <f>VLOOKUP(F417,Rates2,7)*VLOOKUP(F417,Mort_Imp_Survivors,C417-'Mort Imp Cume'!$C$4+2)</f>
        <v>9.0911827789989547E-4</v>
      </c>
      <c r="AM417" s="16">
        <f t="shared" si="511"/>
        <v>0.99909088172210014</v>
      </c>
      <c r="AN417" s="108">
        <f>PRODUCT(AI$4:AI416)</f>
        <v>0.82046409131992748</v>
      </c>
      <c r="AO417" s="16">
        <f>PRODUCT(AK$4:AK416)</f>
        <v>0.93874475038267147</v>
      </c>
      <c r="AP417" s="16">
        <f>PRODUCT(AM$4:AM416)</f>
        <v>0.89660398369121963</v>
      </c>
      <c r="AQ417" s="16">
        <f t="shared" si="512"/>
        <v>0.77020635860407072</v>
      </c>
      <c r="AR417" s="16">
        <f t="shared" si="513"/>
        <v>5.025773271585679E-2</v>
      </c>
      <c r="AS417" s="16">
        <f t="shared" si="514"/>
        <v>1.6043887866785068E-3</v>
      </c>
      <c r="AT417" s="16">
        <f t="shared" si="515"/>
        <v>0.16518667094371808</v>
      </c>
      <c r="AU417" s="16">
        <f t="shared" si="516"/>
        <v>1.4349237736354409E-2</v>
      </c>
      <c r="AV417" s="16">
        <f t="shared" si="517"/>
        <v>1.7099011178174472E-3</v>
      </c>
      <c r="AW417" s="30">
        <f>(SUMPRODUCT(AV$5:AV416,A$5:A416)+SUM(AV$5:AV416)*(Calculations!$B$6/30-0.5)+AV$4*Calculations!$B$6/30/2)/SUM(AV$4:AV416)</f>
        <v>304.7825300876429</v>
      </c>
      <c r="AX417" s="16"/>
      <c r="AY417" s="12"/>
      <c r="AZ417" s="12"/>
    </row>
    <row r="418" spans="1:52" x14ac:dyDescent="0.25">
      <c r="A418">
        <f t="shared" si="505"/>
        <v>414</v>
      </c>
      <c r="B418" t="str">
        <f t="shared" si="529"/>
        <v>July</v>
      </c>
      <c r="C418">
        <f t="shared" si="500"/>
        <v>2059</v>
      </c>
      <c r="D418">
        <f t="shared" si="531"/>
        <v>205907</v>
      </c>
      <c r="E418">
        <f t="shared" ref="E418:F418" si="550">E406+1</f>
        <v>76</v>
      </c>
      <c r="F418">
        <f t="shared" si="550"/>
        <v>74</v>
      </c>
      <c r="G418" s="12">
        <f>G417*IF($B418="January",1+IF(C418&gt;Personal!$L$18+1,Calculations!$B$22,Calculations!$B$21),1)</f>
        <v>5753.010787162355</v>
      </c>
      <c r="H418" s="12">
        <f>IF(AND(Career!$F$15="Yes",$E418=62,$E417=61),G418,H417*IF($B418="January",(1+IF(C418&gt;Personal!$L$18+1,Calculations!$C$22,Calculations!$C$21)),1))</f>
        <v>5753.010787162355</v>
      </c>
      <c r="I418" s="12">
        <f>H418*(1-'Retiree Assumptions'!$F$8)</f>
        <v>4487.3484139866368</v>
      </c>
      <c r="J418" s="12">
        <f>I418/(Calculations!$C$27^($A418-1+Calculations!$B$6/30))</f>
        <v>1554.7465118461555</v>
      </c>
      <c r="K418" s="23">
        <f t="shared" si="502"/>
        <v>1272.9552212761544</v>
      </c>
      <c r="L418" s="12">
        <f>L417*IF($B418="January",(1+IF(C418&gt;Personal!$L$18+1,Calculations!$B$22,Calculations!$B$21)),1)</f>
        <v>3164.155932939294</v>
      </c>
      <c r="M418" s="12">
        <f>IF(AND(Career!$F$15="Yes",$E418=62,$E417=61),L418,M417*IF($B418="January",(1+IF(C418&gt;Personal!$L$18+1,Calculations!$C$22,Calculations!$C$21)),1))</f>
        <v>3164.155932939294</v>
      </c>
      <c r="N418" s="12">
        <f>M418*(1-'Retiree Assumptions'!$F$10)</f>
        <v>2784.4572209865787</v>
      </c>
      <c r="O418" s="12">
        <f>N418/(Calculations!$C$27^$AW418)/(Calculations!$D$27^($A418-1-$AW418+Calculations!$B$6/30))</f>
        <v>931.64668674568247</v>
      </c>
      <c r="P418" s="23">
        <f t="shared" si="503"/>
        <v>155.25042886043164</v>
      </c>
      <c r="Q418" s="12">
        <f>IF(OR(A418&lt;=360,$E418&lt;70),Q417*IF($B418="January",(1+IF(C418&gt;Personal!$L$18+1,Calculations!$B$22,Calculations!$B$21)),1),0)</f>
        <v>0</v>
      </c>
      <c r="R418" s="12">
        <f>IF(OR(A418&lt;=360,$E418&lt;70),IF(AND(Career!$F$15="Yes",$E418=62,$E417=61),Q418,R417*IF($B418="January",(1+IF(C418&gt;Personal!$L$18+1,Calculations!$C$22,Calculations!$C$21)),1)),0)</f>
        <v>0</v>
      </c>
      <c r="S418" s="12">
        <f>R418*(1-'Retiree Assumptions'!$F$8)</f>
        <v>0</v>
      </c>
      <c r="T418" s="12">
        <f>S418/(Calculations!$C$27^($A418-1+Calculations!$B$6/30))</f>
        <v>0</v>
      </c>
      <c r="U418" s="23">
        <f t="shared" si="504"/>
        <v>0</v>
      </c>
      <c r="W418">
        <f t="shared" si="544"/>
        <v>9</v>
      </c>
      <c r="X418">
        <f t="shared" si="519"/>
        <v>2059</v>
      </c>
      <c r="Y418">
        <f t="shared" si="520"/>
        <v>76</v>
      </c>
      <c r="Z418">
        <f t="shared" si="507"/>
        <v>74</v>
      </c>
      <c r="AA418" s="12">
        <f>S418*12*Subsidy!$I$15/Subsidy!$I$14</f>
        <v>0</v>
      </c>
      <c r="AB418" s="12">
        <f>SUM(S$5:S418)*Subsidy!$I$15/Subsidy!$I$14</f>
        <v>53212.488521578103</v>
      </c>
      <c r="AC418" s="12">
        <f>N418*Subsidy!$E$15/Subsidy!$E$14</f>
        <v>2227.5657767892631</v>
      </c>
      <c r="AD418" s="12">
        <f t="shared" si="508"/>
        <v>26730.789321471158</v>
      </c>
      <c r="AE418" s="12">
        <f>$AP418*AC418/(Calculations!$D$27^(A418-1+Calculations!$B$6/30))</f>
        <v>604.92162731893802</v>
      </c>
      <c r="AF418" s="12">
        <f>IF(AE418=0,0,SUM(AE418:AE$903)*AC418/AE418)</f>
        <v>380580.11774902936</v>
      </c>
      <c r="AH418" s="164">
        <f>VLOOKUP(E418,Rates2,5)*VLOOKUP(E418,Mort_Imp_Retirees,C418-'Mort Imp Cume'!$C$4+2)</f>
        <v>2.0840657573040541E-3</v>
      </c>
      <c r="AI418" s="16">
        <f t="shared" si="509"/>
        <v>0.99791593424269598</v>
      </c>
      <c r="AJ418" s="164">
        <f>VLOOKUP(F418,Rates2,6)*VLOOKUP(F418,Mort_Imp_Survivors,C418-'Mort Imp Cume'!$C$4+2)</f>
        <v>4.8089349996763644E-4</v>
      </c>
      <c r="AK418" s="16">
        <f t="shared" si="510"/>
        <v>0.99951910650003239</v>
      </c>
      <c r="AL418" s="164">
        <f>VLOOKUP(F418,Rates2,7)*VLOOKUP(F418,Mort_Imp_Survivors,C418-'Mort Imp Cume'!$C$4+2)</f>
        <v>9.0911827789989547E-4</v>
      </c>
      <c r="AM418" s="16">
        <f t="shared" si="511"/>
        <v>0.99909088172210014</v>
      </c>
      <c r="AN418" s="108">
        <f>PRODUCT(AI$4:AI417)</f>
        <v>0.81875419020211004</v>
      </c>
      <c r="AO418" s="16">
        <f>PRODUCT(AK$4:AK417)</f>
        <v>0.93829331413408368</v>
      </c>
      <c r="AP418" s="16">
        <f>PRODUCT(AM$4:AM417)</f>
        <v>0.89578886462160812</v>
      </c>
      <c r="AQ418" s="16">
        <f t="shared" si="512"/>
        <v>0.76823158258590574</v>
      </c>
      <c r="AR418" s="16">
        <f t="shared" si="513"/>
        <v>5.0522607616204307E-2</v>
      </c>
      <c r="AS418" s="16">
        <f t="shared" si="514"/>
        <v>1.600275202748237E-3</v>
      </c>
      <c r="AT418" s="16">
        <f t="shared" si="515"/>
        <v>0.16664088550857623</v>
      </c>
      <c r="AU418" s="16">
        <f t="shared" si="516"/>
        <v>1.4604924289313731E-2</v>
      </c>
      <c r="AV418" s="16">
        <f t="shared" si="517"/>
        <v>1.706337571449428E-3</v>
      </c>
      <c r="AW418" s="30">
        <f>(SUMPRODUCT(AV$5:AV417,A$5:A417)+SUM(AV$5:AV417)*(Calculations!$B$6/30-0.5)+AV$4*Calculations!$B$6/30/2)/SUM(AV$4:AV417)</f>
        <v>305.80818758304497</v>
      </c>
      <c r="AX418" s="16"/>
      <c r="AY418" s="12"/>
      <c r="AZ418" s="12"/>
    </row>
    <row r="419" spans="1:52" x14ac:dyDescent="0.25">
      <c r="A419">
        <f t="shared" si="505"/>
        <v>415</v>
      </c>
      <c r="B419" t="str">
        <f t="shared" si="529"/>
        <v>August</v>
      </c>
      <c r="C419">
        <f t="shared" si="500"/>
        <v>2059</v>
      </c>
      <c r="D419">
        <f t="shared" si="531"/>
        <v>205908</v>
      </c>
      <c r="E419">
        <f t="shared" ref="E419:F419" si="551">E407+1</f>
        <v>76</v>
      </c>
      <c r="F419">
        <f t="shared" si="551"/>
        <v>74</v>
      </c>
      <c r="G419" s="12">
        <f>G418*IF($B419="January",1+IF(C419&gt;Personal!$L$18+1,Calculations!$B$22,Calculations!$B$21),1)</f>
        <v>5753.010787162355</v>
      </c>
      <c r="H419" s="12">
        <f>IF(AND(Career!$F$15="Yes",$E419=62,$E418=61),G419,H418*IF($B419="January",(1+IF(C419&gt;Personal!$L$18+1,Calculations!$C$22,Calculations!$C$21)),1))</f>
        <v>5753.010787162355</v>
      </c>
      <c r="I419" s="12">
        <f>H419*(1-'Retiree Assumptions'!$F$8)</f>
        <v>4487.3484139866368</v>
      </c>
      <c r="J419" s="12">
        <f>I419/(Calculations!$C$27^($A419-1+Calculations!$B$6/30))</f>
        <v>1550.7710410209861</v>
      </c>
      <c r="K419" s="23">
        <f t="shared" si="502"/>
        <v>1267.0541489880109</v>
      </c>
      <c r="L419" s="12">
        <f>L418*IF($B419="January",(1+IF(C419&gt;Personal!$L$18+1,Calculations!$B$22,Calculations!$B$21)),1)</f>
        <v>3164.155932939294</v>
      </c>
      <c r="M419" s="12">
        <f>IF(AND(Career!$F$15="Yes",$E419=62,$E418=61),L419,M418*IF($B419="January",(1+IF(C419&gt;Personal!$L$18+1,Calculations!$C$22,Calculations!$C$21)),1))</f>
        <v>3164.155932939294</v>
      </c>
      <c r="N419" s="12">
        <f>M419*(1-'Retiree Assumptions'!$F$10)</f>
        <v>2784.4572209865787</v>
      </c>
      <c r="O419" s="12">
        <f>N419/(Calculations!$C$27^$AW419)/(Calculations!$D$27^($A419-1-$AW419+Calculations!$B$6/30))</f>
        <v>929.26859342764044</v>
      </c>
      <c r="P419" s="23">
        <f t="shared" si="503"/>
        <v>156.20044604059623</v>
      </c>
      <c r="Q419" s="12">
        <f>IF(OR(A419&lt;=360,$E419&lt;70),Q418*IF($B419="January",(1+IF(C419&gt;Personal!$L$18+1,Calculations!$B$22,Calculations!$B$21)),1),0)</f>
        <v>0</v>
      </c>
      <c r="R419" s="12">
        <f>IF(OR(A419&lt;=360,$E419&lt;70),IF(AND(Career!$F$15="Yes",$E419=62,$E418=61),Q419,R418*IF($B419="January",(1+IF(C419&gt;Personal!$L$18+1,Calculations!$C$22,Calculations!$C$21)),1)),0)</f>
        <v>0</v>
      </c>
      <c r="S419" s="12">
        <f>R419*(1-'Retiree Assumptions'!$F$8)</f>
        <v>0</v>
      </c>
      <c r="T419" s="12">
        <f>S419/(Calculations!$C$27^($A419-1+Calculations!$B$6/30))</f>
        <v>0</v>
      </c>
      <c r="U419" s="23">
        <f t="shared" si="504"/>
        <v>0</v>
      </c>
      <c r="W419">
        <f t="shared" si="544"/>
        <v>9</v>
      </c>
      <c r="X419">
        <f t="shared" si="519"/>
        <v>2059</v>
      </c>
      <c r="Y419">
        <f t="shared" si="520"/>
        <v>76</v>
      </c>
      <c r="Z419">
        <f t="shared" si="507"/>
        <v>74</v>
      </c>
      <c r="AA419" s="12">
        <f>S419*12*Subsidy!$I$15/Subsidy!$I$14</f>
        <v>0</v>
      </c>
      <c r="AB419" s="12">
        <f>SUM(S$5:S419)*Subsidy!$I$15/Subsidy!$I$14</f>
        <v>53212.488521578103</v>
      </c>
      <c r="AC419" s="12">
        <f>N419*Subsidy!$E$15/Subsidy!$E$14</f>
        <v>2227.5657767892631</v>
      </c>
      <c r="AD419" s="12">
        <f t="shared" si="508"/>
        <v>26730.789321471158</v>
      </c>
      <c r="AE419" s="12">
        <f>$AP419*AC419/(Calculations!$D$27^(A419-1+Calculations!$B$6/30))</f>
        <v>602.63185577336162</v>
      </c>
      <c r="AF419" s="12">
        <f>IF(AE419=0,0,SUM(AE419:AE$903)*AC419/AE419)</f>
        <v>379790.14757791959</v>
      </c>
      <c r="AH419" s="164">
        <f>VLOOKUP(E419,Rates2,5)*VLOOKUP(E419,Mort_Imp_Retirees,C419-'Mort Imp Cume'!$C$4+2)</f>
        <v>2.0840657573040541E-3</v>
      </c>
      <c r="AI419" s="16">
        <f t="shared" si="509"/>
        <v>0.99791593424269598</v>
      </c>
      <c r="AJ419" s="164">
        <f>VLOOKUP(F419,Rates2,6)*VLOOKUP(F419,Mort_Imp_Survivors,C419-'Mort Imp Cume'!$C$4+2)</f>
        <v>4.8089349996763644E-4</v>
      </c>
      <c r="AK419" s="16">
        <f t="shared" si="510"/>
        <v>0.99951910650003239</v>
      </c>
      <c r="AL419" s="164">
        <f>VLOOKUP(F419,Rates2,7)*VLOOKUP(F419,Mort_Imp_Survivors,C419-'Mort Imp Cume'!$C$4+2)</f>
        <v>9.0911827789989547E-4</v>
      </c>
      <c r="AM419" s="16">
        <f t="shared" si="511"/>
        <v>0.99909088172210014</v>
      </c>
      <c r="AN419" s="108">
        <f>PRODUCT(AI$4:AI418)</f>
        <v>0.8170478526306606</v>
      </c>
      <c r="AO419" s="16">
        <f>PRODUCT(AK$4:AK418)</f>
        <v>0.93784209497825355</v>
      </c>
      <c r="AP419" s="16">
        <f>PRODUCT(AM$4:AM418)</f>
        <v>0.89497448659164147</v>
      </c>
      <c r="AQ419" s="16">
        <f t="shared" si="512"/>
        <v>0.7662618698086221</v>
      </c>
      <c r="AR419" s="16">
        <f t="shared" si="513"/>
        <v>5.0785982822038493E-2</v>
      </c>
      <c r="AS419" s="16">
        <f t="shared" si="514"/>
        <v>1.5961721658704594E-3</v>
      </c>
      <c r="AT419" s="16">
        <f t="shared" si="515"/>
        <v>0.1680896644364632</v>
      </c>
      <c r="AU419" s="16">
        <f t="shared" si="516"/>
        <v>1.4862482932876203E-2</v>
      </c>
      <c r="AV419" s="16">
        <f t="shared" si="517"/>
        <v>1.7027814517463688E-3</v>
      </c>
      <c r="AW419" s="30">
        <f>(SUMPRODUCT(AV$5:AV418,A$5:A418)+SUM(AV$5:AV418)*(Calculations!$B$6/30-0.5)+AV$4*Calculations!$B$6/30/2)/SUM(AV$4:AV418)</f>
        <v>306.82192219016918</v>
      </c>
      <c r="AX419" s="16"/>
      <c r="AY419" s="12"/>
      <c r="AZ419" s="12"/>
    </row>
    <row r="420" spans="1:52" x14ac:dyDescent="0.25">
      <c r="A420">
        <f t="shared" si="505"/>
        <v>416</v>
      </c>
      <c r="B420" t="str">
        <f t="shared" si="529"/>
        <v>September</v>
      </c>
      <c r="C420">
        <f t="shared" si="500"/>
        <v>2059</v>
      </c>
      <c r="D420">
        <f t="shared" si="531"/>
        <v>205909</v>
      </c>
      <c r="E420">
        <f t="shared" ref="E420:F420" si="552">E408+1</f>
        <v>76</v>
      </c>
      <c r="F420">
        <f t="shared" si="552"/>
        <v>74</v>
      </c>
      <c r="G420" s="12">
        <f>G419*IF($B420="January",1+IF(C420&gt;Personal!$L$18+1,Calculations!$B$22,Calculations!$B$21),1)</f>
        <v>5753.010787162355</v>
      </c>
      <c r="H420" s="12">
        <f>IF(AND(Career!$F$15="Yes",$E420=62,$E419=61),G420,H419*IF($B420="January",(1+IF(C420&gt;Personal!$L$18+1,Calculations!$C$22,Calculations!$C$21)),1))</f>
        <v>5753.010787162355</v>
      </c>
      <c r="I420" s="12">
        <f>H420*(1-'Retiree Assumptions'!$F$8)</f>
        <v>4487.3484139866368</v>
      </c>
      <c r="J420" s="12">
        <f>I420/(Calculations!$C$27^($A420-1+Calculations!$B$6/30))</f>
        <v>1546.8057354337916</v>
      </c>
      <c r="K420" s="23">
        <f t="shared" si="502"/>
        <v>1261.1804324572176</v>
      </c>
      <c r="L420" s="12">
        <f>L419*IF($B420="January",(1+IF(C420&gt;Personal!$L$18+1,Calculations!$B$22,Calculations!$B$21)),1)</f>
        <v>3164.155932939294</v>
      </c>
      <c r="M420" s="12">
        <f>IF(AND(Career!$F$15="Yes",$E420=62,$E419=61),L420,M419*IF($B420="January",(1+IF(C420&gt;Personal!$L$18+1,Calculations!$C$22,Calculations!$C$21)),1))</f>
        <v>3164.155932939294</v>
      </c>
      <c r="N420" s="12">
        <f>M420*(1-'Retiree Assumptions'!$F$10)</f>
        <v>2784.4572209865787</v>
      </c>
      <c r="O420" s="12">
        <f>N420/(Calculations!$C$27^$AW420)/(Calculations!$D$27^($A420-1-$AW420+Calculations!$B$6/30))</f>
        <v>926.89311111445488</v>
      </c>
      <c r="P420" s="23">
        <f t="shared" si="503"/>
        <v>157.13899132538077</v>
      </c>
      <c r="Q420" s="12">
        <f>IF(OR(A420&lt;=360,$E420&lt;70),Q419*IF($B420="January",(1+IF(C420&gt;Personal!$L$18+1,Calculations!$B$22,Calculations!$B$21)),1),0)</f>
        <v>0</v>
      </c>
      <c r="R420" s="12">
        <f>IF(OR(A420&lt;=360,$E420&lt;70),IF(AND(Career!$F$15="Yes",$E420=62,$E419=61),Q420,R419*IF($B420="January",(1+IF(C420&gt;Personal!$L$18+1,Calculations!$C$22,Calculations!$C$21)),1)),0)</f>
        <v>0</v>
      </c>
      <c r="S420" s="12">
        <f>R420*(1-'Retiree Assumptions'!$F$8)</f>
        <v>0</v>
      </c>
      <c r="T420" s="12">
        <f>S420/(Calculations!$C$27^($A420-1+Calculations!$B$6/30))</f>
        <v>0</v>
      </c>
      <c r="U420" s="23">
        <f t="shared" si="504"/>
        <v>0</v>
      </c>
      <c r="W420">
        <f t="shared" si="544"/>
        <v>9</v>
      </c>
      <c r="X420">
        <f t="shared" si="519"/>
        <v>2059</v>
      </c>
      <c r="Y420">
        <f t="shared" si="520"/>
        <v>76</v>
      </c>
      <c r="Z420">
        <f t="shared" si="507"/>
        <v>74</v>
      </c>
      <c r="AA420" s="12">
        <f>S420*12*Subsidy!$I$15/Subsidy!$I$14</f>
        <v>0</v>
      </c>
      <c r="AB420" s="12">
        <f>SUM(S$5:S420)*Subsidy!$I$15/Subsidy!$I$14</f>
        <v>53212.488521578103</v>
      </c>
      <c r="AC420" s="12">
        <f>N420*Subsidy!$E$15/Subsidy!$E$14</f>
        <v>2227.5657767892631</v>
      </c>
      <c r="AD420" s="12">
        <f t="shared" si="508"/>
        <v>26730.789321471158</v>
      </c>
      <c r="AE420" s="12">
        <f>$AP420*AC420/(Calculations!$D$27^(A420-1+Calculations!$B$6/30))</f>
        <v>600.35075155507843</v>
      </c>
      <c r="AF420" s="12">
        <f>IF(AE420=0,0,SUM(AE420:AE$903)*AC420/AE420)</f>
        <v>378997.17582101206</v>
      </c>
      <c r="AH420" s="164">
        <f>VLOOKUP(E420,Rates2,5)*VLOOKUP(E420,Mort_Imp_Retirees,C420-'Mort Imp Cume'!$C$4+2)</f>
        <v>2.0840657573040541E-3</v>
      </c>
      <c r="AI420" s="16">
        <f t="shared" si="509"/>
        <v>0.99791593424269598</v>
      </c>
      <c r="AJ420" s="164">
        <f>VLOOKUP(F420,Rates2,6)*VLOOKUP(F420,Mort_Imp_Survivors,C420-'Mort Imp Cume'!$C$4+2)</f>
        <v>4.8089349996763644E-4</v>
      </c>
      <c r="AK420" s="16">
        <f t="shared" si="510"/>
        <v>0.99951910650003239</v>
      </c>
      <c r="AL420" s="164">
        <f>VLOOKUP(F420,Rates2,7)*VLOOKUP(F420,Mort_Imp_Survivors,C420-'Mort Imp Cume'!$C$4+2)</f>
        <v>9.0911827789989547E-4</v>
      </c>
      <c r="AM420" s="16">
        <f t="shared" si="511"/>
        <v>0.99909088172210014</v>
      </c>
      <c r="AN420" s="108">
        <f>PRODUCT(AI$4:AI419)</f>
        <v>0.8153450711789143</v>
      </c>
      <c r="AO420" s="16">
        <f>PRODUCT(AK$4:AK419)</f>
        <v>0.93739109281078248</v>
      </c>
      <c r="AP420" s="16">
        <f>PRODUCT(AM$4:AM419)</f>
        <v>0.89416084892762693</v>
      </c>
      <c r="AQ420" s="16">
        <f t="shared" si="512"/>
        <v>0.76429720729028772</v>
      </c>
      <c r="AR420" s="16">
        <f t="shared" si="513"/>
        <v>5.1047863888626602E-2</v>
      </c>
      <c r="AS420" s="16">
        <f t="shared" si="514"/>
        <v>1.592079649002985E-3</v>
      </c>
      <c r="AT420" s="16">
        <f t="shared" si="515"/>
        <v>0.16953302321606842</v>
      </c>
      <c r="AU420" s="16">
        <f t="shared" si="516"/>
        <v>1.5121905605017277E-2</v>
      </c>
      <c r="AV420" s="16">
        <f t="shared" si="517"/>
        <v>1.699232743230612E-3</v>
      </c>
      <c r="AW420" s="30">
        <f>(SUMPRODUCT(AV$5:AV419,A$5:A419)+SUM(AV$5:AV419)*(Calculations!$B$6/30-0.5)+AV$4*Calculations!$B$6/30/2)/SUM(AV$4:AV419)</f>
        <v>307.82408886011672</v>
      </c>
      <c r="AX420" s="16"/>
      <c r="AY420" s="12"/>
      <c r="AZ420" s="12"/>
    </row>
    <row r="421" spans="1:52" x14ac:dyDescent="0.25">
      <c r="A421">
        <f t="shared" si="505"/>
        <v>417</v>
      </c>
      <c r="B421" t="str">
        <f t="shared" si="529"/>
        <v>October</v>
      </c>
      <c r="C421">
        <f t="shared" si="500"/>
        <v>2059</v>
      </c>
      <c r="D421">
        <f t="shared" si="531"/>
        <v>205910</v>
      </c>
      <c r="E421">
        <f t="shared" ref="E421:F421" si="553">E409+1</f>
        <v>76</v>
      </c>
      <c r="F421">
        <f t="shared" si="553"/>
        <v>74</v>
      </c>
      <c r="G421" s="12">
        <f>G420*IF($B421="January",1+IF(C421&gt;Personal!$L$18+1,Calculations!$B$22,Calculations!$B$21),1)</f>
        <v>5753.010787162355</v>
      </c>
      <c r="H421" s="12">
        <f>IF(AND(Career!$F$15="Yes",$E421=62,$E420=61),G421,H420*IF($B421="January",(1+IF(C421&gt;Personal!$L$18+1,Calculations!$C$22,Calculations!$C$21)),1))</f>
        <v>5753.010787162355</v>
      </c>
      <c r="I421" s="12">
        <f>H421*(1-'Retiree Assumptions'!$F$8)</f>
        <v>4487.3484139866368</v>
      </c>
      <c r="J421" s="12">
        <f>I421/(Calculations!$C$27^($A421-1+Calculations!$B$6/30))</f>
        <v>1542.8505690921611</v>
      </c>
      <c r="K421" s="23">
        <f t="shared" si="502"/>
        <v>1255.3339448699633</v>
      </c>
      <c r="L421" s="12">
        <f>L420*IF($B421="January",(1+IF(C421&gt;Personal!$L$18+1,Calculations!$B$22,Calculations!$B$21)),1)</f>
        <v>3164.155932939294</v>
      </c>
      <c r="M421" s="12">
        <f>IF(AND(Career!$F$15="Yes",$E421=62,$E420=61),L421,M420*IF($B421="January",(1+IF(C421&gt;Personal!$L$18+1,Calculations!$C$22,Calculations!$C$21)),1))</f>
        <v>3164.155932939294</v>
      </c>
      <c r="N421" s="12">
        <f>M421*(1-'Retiree Assumptions'!$F$10)</f>
        <v>2784.4572209865787</v>
      </c>
      <c r="O421" s="12">
        <f>N421/(Calculations!$C$27^$AW421)/(Calculations!$D$27^($A421-1-$AW421+Calculations!$B$6/30))</f>
        <v>924.52035242803095</v>
      </c>
      <c r="P421" s="23">
        <f t="shared" si="503"/>
        <v>158.06614818369951</v>
      </c>
      <c r="Q421" s="12">
        <f>IF(OR(A421&lt;=360,$E421&lt;70),Q420*IF($B421="January",(1+IF(C421&gt;Personal!$L$18+1,Calculations!$B$22,Calculations!$B$21)),1),0)</f>
        <v>0</v>
      </c>
      <c r="R421" s="12">
        <f>IF(OR(A421&lt;=360,$E421&lt;70),IF(AND(Career!$F$15="Yes",$E421=62,$E420=61),Q421,R420*IF($B421="January",(1+IF(C421&gt;Personal!$L$18+1,Calculations!$C$22,Calculations!$C$21)),1)),0)</f>
        <v>0</v>
      </c>
      <c r="S421" s="12">
        <f>R421*(1-'Retiree Assumptions'!$F$8)</f>
        <v>0</v>
      </c>
      <c r="T421" s="12">
        <f>S421/(Calculations!$C$27^($A421-1+Calculations!$B$6/30))</f>
        <v>0</v>
      </c>
      <c r="U421" s="23">
        <f t="shared" si="504"/>
        <v>0</v>
      </c>
      <c r="W421">
        <f t="shared" si="544"/>
        <v>9</v>
      </c>
      <c r="X421">
        <f t="shared" si="519"/>
        <v>2059</v>
      </c>
      <c r="Y421">
        <f t="shared" si="520"/>
        <v>76</v>
      </c>
      <c r="Z421">
        <f t="shared" si="507"/>
        <v>74</v>
      </c>
      <c r="AA421" s="12">
        <f>S421*12*Subsidy!$I$15/Subsidy!$I$14</f>
        <v>0</v>
      </c>
      <c r="AB421" s="12">
        <f>SUM(S$5:S421)*Subsidy!$I$15/Subsidy!$I$14</f>
        <v>53212.488521578103</v>
      </c>
      <c r="AC421" s="12">
        <f>N421*Subsidy!$E$15/Subsidy!$E$14</f>
        <v>2227.5657767892631</v>
      </c>
      <c r="AD421" s="12">
        <f t="shared" si="508"/>
        <v>26730.789321471158</v>
      </c>
      <c r="AE421" s="12">
        <f>$AP421*AC421/(Calculations!$D$27^(A421-1+Calculations!$B$6/30))</f>
        <v>598.07828185620338</v>
      </c>
      <c r="AF421" s="12">
        <f>IF(AE421=0,0,SUM(AE421:AE$903)*AC421/AE421)</f>
        <v>378201.19107342383</v>
      </c>
      <c r="AH421" s="164">
        <f>VLOOKUP(E421,Rates2,5)*VLOOKUP(E421,Mort_Imp_Retirees,C421-'Mort Imp Cume'!$C$4+2)</f>
        <v>2.0840657573040541E-3</v>
      </c>
      <c r="AI421" s="16">
        <f t="shared" si="509"/>
        <v>0.99791593424269598</v>
      </c>
      <c r="AJ421" s="164">
        <f>VLOOKUP(F421,Rates2,6)*VLOOKUP(F421,Mort_Imp_Survivors,C421-'Mort Imp Cume'!$C$4+2)</f>
        <v>4.8089349996763644E-4</v>
      </c>
      <c r="AK421" s="16">
        <f t="shared" si="510"/>
        <v>0.99951910650003239</v>
      </c>
      <c r="AL421" s="164">
        <f>VLOOKUP(F421,Rates2,7)*VLOOKUP(F421,Mort_Imp_Survivors,C421-'Mort Imp Cume'!$C$4+2)</f>
        <v>9.0911827789989547E-4</v>
      </c>
      <c r="AM421" s="16">
        <f t="shared" si="511"/>
        <v>0.99909088172210014</v>
      </c>
      <c r="AN421" s="108">
        <f>PRODUCT(AI$4:AI420)</f>
        <v>0.81364583843568372</v>
      </c>
      <c r="AO421" s="16">
        <f>PRODUCT(AK$4:AK420)</f>
        <v>0.93694030752732227</v>
      </c>
      <c r="AP421" s="16">
        <f>PRODUCT(AM$4:AM420)</f>
        <v>0.89334795095648434</v>
      </c>
      <c r="AQ421" s="16">
        <f t="shared" si="512"/>
        <v>0.76233758208225544</v>
      </c>
      <c r="AR421" s="16">
        <f t="shared" si="513"/>
        <v>5.1308256353428248E-2</v>
      </c>
      <c r="AS421" s="16">
        <f t="shared" si="514"/>
        <v>1.5879976251729588E-3</v>
      </c>
      <c r="AT421" s="16">
        <f t="shared" si="515"/>
        <v>0.17097097729495805</v>
      </c>
      <c r="AU421" s="16">
        <f t="shared" si="516"/>
        <v>1.5383184269358252E-2</v>
      </c>
      <c r="AV421" s="16">
        <f t="shared" si="517"/>
        <v>1.6956914304567551E-3</v>
      </c>
      <c r="AW421" s="30">
        <f>(SUMPRODUCT(AV$5:AV420,A$5:A420)+SUM(AV$5:AV420)*(Calculations!$B$6/30-0.5)+AV$4*Calculations!$B$6/30/2)/SUM(AV$4:AV420)</f>
        <v>308.81502818263664</v>
      </c>
      <c r="AX421" s="16"/>
      <c r="AY421" s="12"/>
      <c r="AZ421" s="12"/>
    </row>
    <row r="422" spans="1:52" x14ac:dyDescent="0.25">
      <c r="A422">
        <f t="shared" si="505"/>
        <v>418</v>
      </c>
      <c r="B422" t="str">
        <f t="shared" si="529"/>
        <v>November</v>
      </c>
      <c r="C422">
        <f t="shared" si="500"/>
        <v>2059</v>
      </c>
      <c r="D422">
        <f t="shared" si="531"/>
        <v>205911</v>
      </c>
      <c r="E422">
        <f t="shared" ref="E422:F422" si="554">E410+1</f>
        <v>76</v>
      </c>
      <c r="F422">
        <f t="shared" si="554"/>
        <v>74</v>
      </c>
      <c r="G422" s="12">
        <f>G421*IF($B422="January",1+IF(C422&gt;Personal!$L$18+1,Calculations!$B$22,Calculations!$B$21),1)</f>
        <v>5753.010787162355</v>
      </c>
      <c r="H422" s="12">
        <f>IF(AND(Career!$F$15="Yes",$E422=62,$E421=61),G422,H421*IF($B422="January",(1+IF(C422&gt;Personal!$L$18+1,Calculations!$C$22,Calculations!$C$21)),1))</f>
        <v>5753.010787162355</v>
      </c>
      <c r="I422" s="12">
        <f>H422*(1-'Retiree Assumptions'!$F$8)</f>
        <v>4487.3484139866368</v>
      </c>
      <c r="J422" s="12">
        <f>I422/(Calculations!$C$27^($A422-1+Calculations!$B$6/30))</f>
        <v>1538.9055160701489</v>
      </c>
      <c r="K422" s="23">
        <f t="shared" si="502"/>
        <v>1249.514560000312</v>
      </c>
      <c r="L422" s="12">
        <f>L421*IF($B422="January",(1+IF(C422&gt;Personal!$L$18+1,Calculations!$B$22,Calculations!$B$21)),1)</f>
        <v>3164.155932939294</v>
      </c>
      <c r="M422" s="12">
        <f>IF(AND(Career!$F$15="Yes",$E422=62,$E421=61),L422,M421*IF($B422="January",(1+IF(C422&gt;Personal!$L$18+1,Calculations!$C$22,Calculations!$C$21)),1))</f>
        <v>3164.155932939294</v>
      </c>
      <c r="N422" s="12">
        <f>M422*(1-'Retiree Assumptions'!$F$10)</f>
        <v>2784.4572209865787</v>
      </c>
      <c r="O422" s="12">
        <f>N422/(Calculations!$C$27^$AW422)/(Calculations!$D$27^($A422-1-$AW422+Calculations!$B$6/30))</f>
        <v>922.15042483236596</v>
      </c>
      <c r="P422" s="23">
        <f t="shared" si="503"/>
        <v>158.9819995713832</v>
      </c>
      <c r="Q422" s="12">
        <f>IF(OR(A422&lt;=360,$E422&lt;70),Q421*IF($B422="January",(1+IF(C422&gt;Personal!$L$18+1,Calculations!$B$22,Calculations!$B$21)),1),0)</f>
        <v>0</v>
      </c>
      <c r="R422" s="12">
        <f>IF(OR(A422&lt;=360,$E422&lt;70),IF(AND(Career!$F$15="Yes",$E422=62,$E421=61),Q422,R421*IF($B422="January",(1+IF(C422&gt;Personal!$L$18+1,Calculations!$C$22,Calculations!$C$21)),1)),0)</f>
        <v>0</v>
      </c>
      <c r="S422" s="12">
        <f>R422*(1-'Retiree Assumptions'!$F$8)</f>
        <v>0</v>
      </c>
      <c r="T422" s="12">
        <f>S422/(Calculations!$C$27^($A422-1+Calculations!$B$6/30))</f>
        <v>0</v>
      </c>
      <c r="U422" s="23">
        <f t="shared" si="504"/>
        <v>0</v>
      </c>
      <c r="W422">
        <f t="shared" si="544"/>
        <v>9</v>
      </c>
      <c r="X422">
        <f t="shared" si="519"/>
        <v>2059</v>
      </c>
      <c r="Y422">
        <f t="shared" si="520"/>
        <v>76</v>
      </c>
      <c r="Z422">
        <f t="shared" si="507"/>
        <v>74</v>
      </c>
      <c r="AA422" s="12">
        <f>S422*12*Subsidy!$I$15/Subsidy!$I$14</f>
        <v>0</v>
      </c>
      <c r="AB422" s="12">
        <f>SUM(S$5:S422)*Subsidy!$I$15/Subsidy!$I$14</f>
        <v>53212.488521578103</v>
      </c>
      <c r="AC422" s="12">
        <f>N422*Subsidy!$E$15/Subsidy!$E$14</f>
        <v>2227.5657767892631</v>
      </c>
      <c r="AD422" s="12">
        <f t="shared" si="508"/>
        <v>26730.789321471158</v>
      </c>
      <c r="AE422" s="12">
        <f>$AP422*AC422/(Calculations!$D$27^(A422-1+Calculations!$B$6/30))</f>
        <v>595.81441399303685</v>
      </c>
      <c r="AF422" s="12">
        <f>IF(AE422=0,0,SUM(AE422:AE$903)*AC422/AE422)</f>
        <v>377402.18188693747</v>
      </c>
      <c r="AH422" s="164">
        <f>VLOOKUP(E422,Rates2,5)*VLOOKUP(E422,Mort_Imp_Retirees,C422-'Mort Imp Cume'!$C$4+2)</f>
        <v>2.0840657573040541E-3</v>
      </c>
      <c r="AI422" s="16">
        <f t="shared" si="509"/>
        <v>0.99791593424269598</v>
      </c>
      <c r="AJ422" s="164">
        <f>VLOOKUP(F422,Rates2,6)*VLOOKUP(F422,Mort_Imp_Survivors,C422-'Mort Imp Cume'!$C$4+2)</f>
        <v>4.8089349996763644E-4</v>
      </c>
      <c r="AK422" s="16">
        <f t="shared" si="510"/>
        <v>0.99951910650003239</v>
      </c>
      <c r="AL422" s="164">
        <f>VLOOKUP(F422,Rates2,7)*VLOOKUP(F422,Mort_Imp_Survivors,C422-'Mort Imp Cume'!$C$4+2)</f>
        <v>9.0911827789989547E-4</v>
      </c>
      <c r="AM422" s="16">
        <f t="shared" si="511"/>
        <v>0.99909088172210014</v>
      </c>
      <c r="AN422" s="108">
        <f>PRODUCT(AI$4:AI421)</f>
        <v>0.81195014700522694</v>
      </c>
      <c r="AO422" s="16">
        <f>PRODUCT(AK$4:AK421)</f>
        <v>0.93648973902357469</v>
      </c>
      <c r="AP422" s="16">
        <f>PRODUCT(AM$4:AM421)</f>
        <v>0.8925357920057454</v>
      </c>
      <c r="AQ422" s="16">
        <f t="shared" si="512"/>
        <v>0.76038298126907811</v>
      </c>
      <c r="AR422" s="16">
        <f t="shared" si="513"/>
        <v>5.1567165736148862E-2</v>
      </c>
      <c r="AS422" s="16">
        <f t="shared" si="514"/>
        <v>1.5839260674766836E-3</v>
      </c>
      <c r="AT422" s="16">
        <f t="shared" si="515"/>
        <v>0.17240354207968175</v>
      </c>
      <c r="AU422" s="16">
        <f t="shared" si="516"/>
        <v>1.5646310915091277E-2</v>
      </c>
      <c r="AV422" s="16">
        <f t="shared" si="517"/>
        <v>1.6921574980115863E-3</v>
      </c>
      <c r="AW422" s="30">
        <f>(SUMPRODUCT(AV$5:AV421,A$5:A421)+SUM(AV$5:AV421)*(Calculations!$B$6/30-0.5)+AV$4*Calculations!$B$6/30/2)/SUM(AV$4:AV421)</f>
        <v>309.7950671052688</v>
      </c>
      <c r="AX422" s="16"/>
      <c r="AY422" s="12"/>
      <c r="AZ422" s="12"/>
    </row>
    <row r="423" spans="1:52" x14ac:dyDescent="0.25">
      <c r="A423">
        <f t="shared" si="505"/>
        <v>419</v>
      </c>
      <c r="B423" t="str">
        <f t="shared" si="529"/>
        <v>December</v>
      </c>
      <c r="C423">
        <f t="shared" si="500"/>
        <v>2059</v>
      </c>
      <c r="D423">
        <f t="shared" si="531"/>
        <v>205912</v>
      </c>
      <c r="E423">
        <f t="shared" ref="E423:F423" si="555">E411+1</f>
        <v>76</v>
      </c>
      <c r="F423">
        <f t="shared" si="555"/>
        <v>74</v>
      </c>
      <c r="G423" s="12">
        <f>G422*IF($B423="January",1+IF(C423&gt;Personal!$L$18+1,Calculations!$B$22,Calculations!$B$21),1)</f>
        <v>5753.010787162355</v>
      </c>
      <c r="H423" s="12">
        <f>IF(AND(Career!$F$15="Yes",$E423=62,$E422=61),G423,H422*IF($B423="January",(1+IF(C423&gt;Personal!$L$18+1,Calculations!$C$22,Calculations!$C$21)),1))</f>
        <v>5753.010787162355</v>
      </c>
      <c r="I423" s="12">
        <f>H423*(1-'Retiree Assumptions'!$F$8)</f>
        <v>4487.3484139866368</v>
      </c>
      <c r="J423" s="12">
        <f>I423/(Calculations!$C$27^($A423-1+Calculations!$B$6/30))</f>
        <v>1534.9705505081013</v>
      </c>
      <c r="K423" s="23">
        <f t="shared" si="502"/>
        <v>1243.7221522074778</v>
      </c>
      <c r="L423" s="12">
        <f>L422*IF($B423="January",(1+IF(C423&gt;Personal!$L$18+1,Calculations!$B$22,Calculations!$B$21)),1)</f>
        <v>3164.155932939294</v>
      </c>
      <c r="M423" s="12">
        <f>IF(AND(Career!$F$15="Yes",$E423=62,$E422=61),L423,M422*IF($B423="January",(1+IF(C423&gt;Personal!$L$18+1,Calculations!$C$22,Calculations!$C$21)),1))</f>
        <v>3164.155932939294</v>
      </c>
      <c r="N423" s="12">
        <f>M423*(1-'Retiree Assumptions'!$F$10)</f>
        <v>2784.4572209865787</v>
      </c>
      <c r="O423" s="12">
        <f>N423/(Calculations!$C$27^$AW423)/(Calculations!$D$27^($A423-1-$AW423+Calculations!$B$6/30))</f>
        <v>919.78343088939801</v>
      </c>
      <c r="P423" s="23">
        <f t="shared" si="503"/>
        <v>159.88662793378157</v>
      </c>
      <c r="Q423" s="12">
        <f>IF(OR(A423&lt;=360,$E423&lt;70),Q422*IF($B423="January",(1+IF(C423&gt;Personal!$L$18+1,Calculations!$B$22,Calculations!$B$21)),1),0)</f>
        <v>0</v>
      </c>
      <c r="R423" s="12">
        <f>IF(OR(A423&lt;=360,$E423&lt;70),IF(AND(Career!$F$15="Yes",$E423=62,$E422=61),Q423,R422*IF($B423="January",(1+IF(C423&gt;Personal!$L$18+1,Calculations!$C$22,Calculations!$C$21)),1)),0)</f>
        <v>0</v>
      </c>
      <c r="S423" s="12">
        <f>R423*(1-'Retiree Assumptions'!$F$8)</f>
        <v>0</v>
      </c>
      <c r="T423" s="12">
        <f>S423/(Calculations!$C$27^($A423-1+Calculations!$B$6/30))</f>
        <v>0</v>
      </c>
      <c r="U423" s="23">
        <f t="shared" si="504"/>
        <v>0</v>
      </c>
      <c r="W423">
        <f t="shared" si="544"/>
        <v>9</v>
      </c>
      <c r="X423">
        <f t="shared" si="519"/>
        <v>2059</v>
      </c>
      <c r="Y423">
        <f t="shared" si="520"/>
        <v>76</v>
      </c>
      <c r="Z423">
        <f t="shared" si="507"/>
        <v>74</v>
      </c>
      <c r="AA423" s="12">
        <f>S423*12*Subsidy!$I$15/Subsidy!$I$14</f>
        <v>0</v>
      </c>
      <c r="AB423" s="12">
        <f>SUM(S$5:S423)*Subsidy!$I$15/Subsidy!$I$14</f>
        <v>53212.488521578103</v>
      </c>
      <c r="AC423" s="12">
        <f>N423*Subsidy!$E$15/Subsidy!$E$14</f>
        <v>2227.5657767892631</v>
      </c>
      <c r="AD423" s="12">
        <f t="shared" si="508"/>
        <v>26730.789321471158</v>
      </c>
      <c r="AE423" s="12">
        <f>$AP423*AC423/(Calculations!$D$27^(A423-1+Calculations!$B$6/30))</f>
        <v>593.55911540559464</v>
      </c>
      <c r="AF423" s="12">
        <f>IF(AE423=0,0,SUM(AE423:AE$903)*AC423/AE423)</f>
        <v>376600.13676983718</v>
      </c>
      <c r="AH423" s="164">
        <f>VLOOKUP(E423,Rates2,5)*VLOOKUP(E423,Mort_Imp_Retirees,C423-'Mort Imp Cume'!$C$4+2)</f>
        <v>2.0840657573040541E-3</v>
      </c>
      <c r="AI423" s="16">
        <f t="shared" si="509"/>
        <v>0.99791593424269598</v>
      </c>
      <c r="AJ423" s="164">
        <f>VLOOKUP(F423,Rates2,6)*VLOOKUP(F423,Mort_Imp_Survivors,C423-'Mort Imp Cume'!$C$4+2)</f>
        <v>4.8089349996763644E-4</v>
      </c>
      <c r="AK423" s="16">
        <f t="shared" si="510"/>
        <v>0.99951910650003239</v>
      </c>
      <c r="AL423" s="164">
        <f>VLOOKUP(F423,Rates2,7)*VLOOKUP(F423,Mort_Imp_Survivors,C423-'Mort Imp Cume'!$C$4+2)</f>
        <v>9.0911827789989547E-4</v>
      </c>
      <c r="AM423" s="16">
        <f t="shared" si="511"/>
        <v>0.99909088172210014</v>
      </c>
      <c r="AN423" s="108">
        <f>PRODUCT(AI$4:AI422)</f>
        <v>0.81025798950721539</v>
      </c>
      <c r="AO423" s="16">
        <f>PRODUCT(AK$4:AK422)</f>
        <v>0.93603938719529189</v>
      </c>
      <c r="AP423" s="16">
        <f>PRODUCT(AM$4:AM422)</f>
        <v>0.89172437140355321</v>
      </c>
      <c r="AQ423" s="16">
        <f t="shared" si="512"/>
        <v>0.75843339196842319</v>
      </c>
      <c r="AR423" s="16">
        <f t="shared" si="513"/>
        <v>5.1824597538792247E-2</v>
      </c>
      <c r="AS423" s="16">
        <f t="shared" si="514"/>
        <v>1.5798649490794425E-3</v>
      </c>
      <c r="AT423" s="16">
        <f t="shared" si="515"/>
        <v>0.17383073293587911</v>
      </c>
      <c r="AU423" s="16">
        <f t="shared" si="516"/>
        <v>1.591127755690544E-2</v>
      </c>
      <c r="AV423" s="16">
        <f t="shared" si="517"/>
        <v>1.6886309305140152E-3</v>
      </c>
      <c r="AW423" s="30">
        <f>(SUMPRODUCT(AV$5:AV422,A$5:A422)+SUM(AV$5:AV422)*(Calculations!$B$6/30-0.5)+AV$4*Calculations!$B$6/30/2)/SUM(AV$4:AV422)</f>
        <v>310.76451960970331</v>
      </c>
      <c r="AX423" s="16"/>
      <c r="AY423" s="12"/>
      <c r="AZ423" s="12"/>
    </row>
    <row r="424" spans="1:52" x14ac:dyDescent="0.25">
      <c r="A424">
        <f t="shared" si="505"/>
        <v>420</v>
      </c>
      <c r="B424" t="str">
        <f t="shared" si="529"/>
        <v>January</v>
      </c>
      <c r="C424">
        <f t="shared" si="500"/>
        <v>2060</v>
      </c>
      <c r="D424">
        <f t="shared" si="531"/>
        <v>206001</v>
      </c>
      <c r="E424">
        <f t="shared" ref="E424:F424" si="556">E412+1</f>
        <v>77</v>
      </c>
      <c r="F424">
        <f t="shared" si="556"/>
        <v>75</v>
      </c>
      <c r="G424" s="12">
        <f>G423*IF($B424="January",1+IF(C424&gt;Personal!$L$18+1,Calculations!$B$22,Calculations!$B$21),1)</f>
        <v>5896.8360568414137</v>
      </c>
      <c r="H424" s="12">
        <f>IF(AND(Career!$F$15="Yes",$E424=62,$E423=61),G424,H423*IF($B424="January",(1+IF(C424&gt;Personal!$L$18+1,Calculations!$C$22,Calculations!$C$21)),1))</f>
        <v>5896.8360568414137</v>
      </c>
      <c r="I424" s="12">
        <f>H424*(1-'Retiree Assumptions'!$F$8)</f>
        <v>4599.5321243363032</v>
      </c>
      <c r="J424" s="12">
        <f>I424/(Calculations!$C$27^($A424-1+Calculations!$B$6/30))</f>
        <v>1569.3217877777988</v>
      </c>
      <c r="K424" s="23">
        <f t="shared" si="502"/>
        <v>1268.9055113439372</v>
      </c>
      <c r="L424" s="12">
        <f>L423*IF($B424="January",(1+IF(C424&gt;Personal!$L$18+1,Calculations!$B$22,Calculations!$B$21)),1)</f>
        <v>3243.2598312627761</v>
      </c>
      <c r="M424" s="12">
        <f>IF(AND(Career!$F$15="Yes",$E424=62,$E423=61),L424,M423*IF($B424="January",(1+IF(C424&gt;Personal!$L$18+1,Calculations!$C$22,Calculations!$C$21)),1))</f>
        <v>3243.2598312627761</v>
      </c>
      <c r="N424" s="12">
        <f>M424*(1-'Retiree Assumptions'!$F$10)</f>
        <v>2854.0686515112429</v>
      </c>
      <c r="O424" s="12">
        <f>N424/(Calculations!$C$27^$AW424)/(Calculations!$D$27^($A424-1-$AW424+Calculations!$B$6/30))</f>
        <v>940.35495521239648</v>
      </c>
      <c r="P424" s="23">
        <f t="shared" si="503"/>
        <v>164.79961808858212</v>
      </c>
      <c r="Q424" s="12">
        <f>IF(OR(A424&lt;=360,$E424&lt;70),Q423*IF($B424="January",(1+IF(C424&gt;Personal!$L$18+1,Calculations!$B$22,Calculations!$B$21)),1),0)</f>
        <v>0</v>
      </c>
      <c r="R424" s="12">
        <f>IF(OR(A424&lt;=360,$E424&lt;70),IF(AND(Career!$F$15="Yes",$E424=62,$E423=61),Q424,R423*IF($B424="January",(1+IF(C424&gt;Personal!$L$18+1,Calculations!$C$22,Calculations!$C$21)),1)),0)</f>
        <v>0</v>
      </c>
      <c r="S424" s="12">
        <f>R424*(1-'Retiree Assumptions'!$F$8)</f>
        <v>0</v>
      </c>
      <c r="T424" s="12">
        <f>S424/(Calculations!$C$27^($A424-1+Calculations!$B$6/30))</f>
        <v>0</v>
      </c>
      <c r="U424" s="23">
        <f t="shared" si="504"/>
        <v>0</v>
      </c>
      <c r="W424">
        <f t="shared" si="544"/>
        <v>9</v>
      </c>
      <c r="X424">
        <f t="shared" si="519"/>
        <v>2060</v>
      </c>
      <c r="Y424">
        <f t="shared" si="520"/>
        <v>77</v>
      </c>
      <c r="Z424">
        <f t="shared" si="507"/>
        <v>75</v>
      </c>
      <c r="AA424" s="12">
        <f>S424*12*Subsidy!$I$15/Subsidy!$I$14</f>
        <v>0</v>
      </c>
      <c r="AB424" s="12">
        <f>SUM(S$5:S424)*Subsidy!$I$15/Subsidy!$I$14</f>
        <v>53212.488521578103</v>
      </c>
      <c r="AC424" s="12">
        <f>N424*Subsidy!$E$15/Subsidy!$E$14</f>
        <v>2283.2549212089943</v>
      </c>
      <c r="AD424" s="12">
        <f t="shared" si="508"/>
        <v>27399.059054507932</v>
      </c>
      <c r="AE424" s="12">
        <f>$AP424*AC424/(Calculations!$D$27^(A424-1+Calculations!$B$6/30))</f>
        <v>606.09516249856813</v>
      </c>
      <c r="AF424" s="12">
        <f>IF(AE424=0,0,SUM(AE424:AE$903)*AC424/AE424)</f>
        <v>375795.04418674274</v>
      </c>
      <c r="AH424" s="164">
        <f>VLOOKUP(E424,Rates2,5)*VLOOKUP(E424,Mort_Imp_Retirees,C424-'Mort Imp Cume'!$C$4+2)</f>
        <v>2.3764297289810598E-3</v>
      </c>
      <c r="AI424" s="16">
        <f t="shared" si="509"/>
        <v>0.99762357027101889</v>
      </c>
      <c r="AJ424" s="164">
        <f>VLOOKUP(F424,Rates2,6)*VLOOKUP(F424,Mort_Imp_Survivors,C424-'Mort Imp Cume'!$C$4+2)</f>
        <v>5.4161926924792064E-4</v>
      </c>
      <c r="AK424" s="16">
        <f t="shared" si="510"/>
        <v>0.99945838073075211</v>
      </c>
      <c r="AL424" s="164">
        <f>VLOOKUP(F424,Rates2,7)*VLOOKUP(F424,Mort_Imp_Survivors,C424-'Mort Imp Cume'!$C$4+2)</f>
        <v>1.0882667301361552E-3</v>
      </c>
      <c r="AM424" s="16">
        <f t="shared" si="511"/>
        <v>0.99891173326986382</v>
      </c>
      <c r="AN424" s="108">
        <f>PRODUCT(AI$4:AI423)</f>
        <v>0.80856935857670142</v>
      </c>
      <c r="AO424" s="16">
        <f>PRODUCT(AK$4:AK423)</f>
        <v>0.93558925193827602</v>
      </c>
      <c r="AP424" s="16">
        <f>PRODUCT(AM$4:AM423)</f>
        <v>0.89091368847866148</v>
      </c>
      <c r="AQ424" s="16">
        <f t="shared" si="512"/>
        <v>0.75648880133098773</v>
      </c>
      <c r="AR424" s="16">
        <f t="shared" si="513"/>
        <v>5.2080557245713671E-2</v>
      </c>
      <c r="AS424" s="16">
        <f t="shared" si="514"/>
        <v>1.7967687851574501E-3</v>
      </c>
      <c r="AT424" s="16">
        <f t="shared" si="515"/>
        <v>0.17525256518838581</v>
      </c>
      <c r="AU424" s="16">
        <f t="shared" si="516"/>
        <v>1.6178076234912797E-2</v>
      </c>
      <c r="AV424" s="16">
        <f t="shared" si="517"/>
        <v>1.92150826166482E-3</v>
      </c>
      <c r="AW424" s="30">
        <f>(SUMPRODUCT(AV$5:AV423,A$5:A423)+SUM(AV$5:AV423)*(Calculations!$B$6/30-0.5)+AV$4*Calculations!$B$6/30/2)/SUM(AV$4:AV423)</f>
        <v>311.7236873482961</v>
      </c>
      <c r="AX424" s="16"/>
      <c r="AY424" s="12"/>
      <c r="AZ424" s="12"/>
    </row>
    <row r="425" spans="1:52" x14ac:dyDescent="0.25">
      <c r="A425">
        <f t="shared" si="505"/>
        <v>421</v>
      </c>
      <c r="B425" t="str">
        <f t="shared" si="529"/>
        <v>February</v>
      </c>
      <c r="C425">
        <f t="shared" si="500"/>
        <v>2060</v>
      </c>
      <c r="D425">
        <f t="shared" si="531"/>
        <v>206002</v>
      </c>
      <c r="E425">
        <f t="shared" ref="E425:F425" si="557">E413+1</f>
        <v>77</v>
      </c>
      <c r="F425">
        <f t="shared" si="557"/>
        <v>75</v>
      </c>
      <c r="G425" s="12">
        <f>G424*IF($B425="January",1+IF(C425&gt;Personal!$L$18+1,Calculations!$B$22,Calculations!$B$21),1)</f>
        <v>5896.8360568414137</v>
      </c>
      <c r="H425" s="12">
        <f>IF(AND(Career!$F$15="Yes",$E425=62,$E424=61),G425,H424*IF($B425="January",(1+IF(C425&gt;Personal!$L$18+1,Calculations!$C$22,Calculations!$C$21)),1))</f>
        <v>5896.8360568414137</v>
      </c>
      <c r="I425" s="12">
        <f>H425*(1-'Retiree Assumptions'!$F$8)</f>
        <v>4599.5321243363032</v>
      </c>
      <c r="J425" s="12">
        <f>I425/(Calculations!$C$27^($A425-1+Calculations!$B$6/30))</f>
        <v>1565.30904812212</v>
      </c>
      <c r="K425" s="23">
        <f t="shared" si="502"/>
        <v>1262.6531787463844</v>
      </c>
      <c r="L425" s="12">
        <f>L424*IF($B425="January",(1+IF(C425&gt;Personal!$L$18+1,Calculations!$B$22,Calculations!$B$21)),1)</f>
        <v>3243.2598312627761</v>
      </c>
      <c r="M425" s="12">
        <f>IF(AND(Career!$F$15="Yes",$E425=62,$E424=61),L425,M424*IF($B425="January",(1+IF(C425&gt;Personal!$L$18+1,Calculations!$C$22,Calculations!$C$21)),1))</f>
        <v>3243.2598312627761</v>
      </c>
      <c r="N425" s="12">
        <f>M425*(1-'Retiree Assumptions'!$F$10)</f>
        <v>2854.0686515112429</v>
      </c>
      <c r="O425" s="12">
        <f>N425/(Calculations!$C$27^$AW425)/(Calculations!$D$27^($A425-1-$AW425+Calculations!$B$6/30))</f>
        <v>937.97498994806722</v>
      </c>
      <c r="P425" s="23">
        <f t="shared" si="503"/>
        <v>165.88895522327229</v>
      </c>
      <c r="Q425" s="12">
        <f>IF(OR(A425&lt;=360,$E425&lt;70),Q424*IF($B425="January",(1+IF(C425&gt;Personal!$L$18+1,Calculations!$B$22,Calculations!$B$21)),1),0)</f>
        <v>0</v>
      </c>
      <c r="R425" s="12">
        <f>IF(OR(A425&lt;=360,$E425&lt;70),IF(AND(Career!$F$15="Yes",$E425=62,$E424=61),Q425,R424*IF($B425="January",(1+IF(C425&gt;Personal!$L$18+1,Calculations!$C$22,Calculations!$C$21)),1)),0)</f>
        <v>0</v>
      </c>
      <c r="S425" s="12">
        <f>R425*(1-'Retiree Assumptions'!$F$8)</f>
        <v>0</v>
      </c>
      <c r="T425" s="12">
        <f>S425/(Calculations!$C$27^($A425-1+Calculations!$B$6/30))</f>
        <v>0</v>
      </c>
      <c r="U425" s="23">
        <f t="shared" si="504"/>
        <v>0</v>
      </c>
      <c r="W425">
        <f t="shared" si="544"/>
        <v>10</v>
      </c>
      <c r="X425">
        <f t="shared" si="519"/>
        <v>2060</v>
      </c>
      <c r="Y425">
        <f t="shared" si="520"/>
        <v>77</v>
      </c>
      <c r="Z425">
        <f t="shared" si="507"/>
        <v>75</v>
      </c>
      <c r="AA425" s="12">
        <f>S425*12*Subsidy!$I$15/Subsidy!$I$14</f>
        <v>0</v>
      </c>
      <c r="AB425" s="12">
        <f>SUM(S$5:S425)*Subsidy!$I$15/Subsidy!$I$14</f>
        <v>53212.488521578103</v>
      </c>
      <c r="AC425" s="12">
        <f>N425*Subsidy!$E$15/Subsidy!$E$14</f>
        <v>2283.2549212089943</v>
      </c>
      <c r="AD425" s="12">
        <f t="shared" si="508"/>
        <v>27399.059054507932</v>
      </c>
      <c r="AE425" s="12">
        <f>$AP425*AC425/(Calculations!$D$27^(A425-1+Calculations!$B$6/30))</f>
        <v>603.69268041030159</v>
      </c>
      <c r="AF425" s="12">
        <f>IF(AE425=0,0,SUM(AE425:AE$903)*AC425/AE425)</f>
        <v>374998.2333000332</v>
      </c>
      <c r="AH425" s="164">
        <f>VLOOKUP(E425,Rates2,5)*VLOOKUP(E425,Mort_Imp_Retirees,C425-'Mort Imp Cume'!$C$4+2)</f>
        <v>2.3764297289810598E-3</v>
      </c>
      <c r="AI425" s="16">
        <f t="shared" si="509"/>
        <v>0.99762357027101889</v>
      </c>
      <c r="AJ425" s="164">
        <f>VLOOKUP(F425,Rates2,6)*VLOOKUP(F425,Mort_Imp_Survivors,C425-'Mort Imp Cume'!$C$4+2)</f>
        <v>5.4161926924792064E-4</v>
      </c>
      <c r="AK425" s="16">
        <f t="shared" si="510"/>
        <v>0.99945838073075211</v>
      </c>
      <c r="AL425" s="164">
        <f>VLOOKUP(F425,Rates2,7)*VLOOKUP(F425,Mort_Imp_Survivors,C425-'Mort Imp Cume'!$C$4+2)</f>
        <v>1.0882667301361552E-3</v>
      </c>
      <c r="AM425" s="16">
        <f t="shared" si="511"/>
        <v>0.99891173326986382</v>
      </c>
      <c r="AN425" s="108">
        <f>PRODUCT(AI$4:AI424)</f>
        <v>0.80664785031503661</v>
      </c>
      <c r="AO425" s="16">
        <f>PRODUCT(AK$4:AK424)</f>
        <v>0.93508251877132498</v>
      </c>
      <c r="AP425" s="16">
        <f>PRODUCT(AM$4:AM424)</f>
        <v>0.88994413675206729</v>
      </c>
      <c r="AQ425" s="16">
        <f t="shared" si="512"/>
        <v>0.75428230363405913</v>
      </c>
      <c r="AR425" s="16">
        <f t="shared" si="513"/>
        <v>5.2365546680977447E-2</v>
      </c>
      <c r="AS425" s="16">
        <f t="shared" si="514"/>
        <v>1.7915280384611502E-3</v>
      </c>
      <c r="AT425" s="16">
        <f t="shared" si="515"/>
        <v>0.17685861243747772</v>
      </c>
      <c r="AU425" s="16">
        <f t="shared" si="516"/>
        <v>1.6493537247485701E-2</v>
      </c>
      <c r="AV425" s="16">
        <f t="shared" si="517"/>
        <v>1.916941932307317E-3</v>
      </c>
      <c r="AW425" s="30">
        <f>(SUMPRODUCT(AV$5:AV424,A$5:A424)+SUM(AV$5:AV424)*(Calculations!$B$6/30-0.5)+AV$4*Calculations!$B$6/30/2)/SUM(AV$4:AV424)</f>
        <v>312.80469205279121</v>
      </c>
      <c r="AX425" s="16"/>
      <c r="AY425" s="12"/>
      <c r="AZ425" s="12"/>
    </row>
    <row r="426" spans="1:52" x14ac:dyDescent="0.25">
      <c r="A426">
        <f t="shared" si="505"/>
        <v>422</v>
      </c>
      <c r="B426" t="str">
        <f t="shared" si="529"/>
        <v>March</v>
      </c>
      <c r="C426">
        <f t="shared" si="500"/>
        <v>2060</v>
      </c>
      <c r="D426">
        <f t="shared" si="531"/>
        <v>206003</v>
      </c>
      <c r="E426">
        <f t="shared" ref="E426:F426" si="558">E414+1</f>
        <v>77</v>
      </c>
      <c r="F426">
        <f t="shared" si="558"/>
        <v>75</v>
      </c>
      <c r="G426" s="12">
        <f>G425*IF($B426="January",1+IF(C426&gt;Personal!$L$18+1,Calculations!$B$22,Calculations!$B$21),1)</f>
        <v>5896.8360568414137</v>
      </c>
      <c r="H426" s="12">
        <f>IF(AND(Career!$F$15="Yes",$E426=62,$E425=61),G426,H425*IF($B426="January",(1+IF(C426&gt;Personal!$L$18+1,Calculations!$C$22,Calculations!$C$21)),1))</f>
        <v>5896.8360568414137</v>
      </c>
      <c r="I426" s="12">
        <f>H426*(1-'Retiree Assumptions'!$F$8)</f>
        <v>4599.5321243363032</v>
      </c>
      <c r="J426" s="12">
        <f>I426/(Calculations!$C$27^($A426-1+Calculations!$B$6/30))</f>
        <v>1561.3065690004314</v>
      </c>
      <c r="K426" s="23">
        <f t="shared" si="502"/>
        <v>1256.4316535356395</v>
      </c>
      <c r="L426" s="12">
        <f>L425*IF($B426="January",(1+IF(C426&gt;Personal!$L$18+1,Calculations!$B$22,Calculations!$B$21)),1)</f>
        <v>3243.2598312627761</v>
      </c>
      <c r="M426" s="12">
        <f>IF(AND(Career!$F$15="Yes",$E426=62,$E425=61),L426,M425*IF($B426="January",(1+IF(C426&gt;Personal!$L$18+1,Calculations!$C$22,Calculations!$C$21)),1))</f>
        <v>3243.2598312627761</v>
      </c>
      <c r="N426" s="12">
        <f>M426*(1-'Retiree Assumptions'!$F$10)</f>
        <v>2854.0686515112429</v>
      </c>
      <c r="O426" s="12">
        <f>N426/(Calculations!$C$27^$AW426)/(Calculations!$D$27^($A426-1-$AW426+Calculations!$B$6/30))</f>
        <v>935.59683712353501</v>
      </c>
      <c r="P426" s="23">
        <f t="shared" si="503"/>
        <v>166.96443267161081</v>
      </c>
      <c r="Q426" s="12">
        <f>IF(OR(A426&lt;=360,$E426&lt;70),Q425*IF($B426="January",(1+IF(C426&gt;Personal!$L$18+1,Calculations!$B$22,Calculations!$B$21)),1),0)</f>
        <v>0</v>
      </c>
      <c r="R426" s="12">
        <f>IF(OR(A426&lt;=360,$E426&lt;70),IF(AND(Career!$F$15="Yes",$E426=62,$E425=61),Q426,R425*IF($B426="January",(1+IF(C426&gt;Personal!$L$18+1,Calculations!$C$22,Calculations!$C$21)),1)),0)</f>
        <v>0</v>
      </c>
      <c r="S426" s="12">
        <f>R426*(1-'Retiree Assumptions'!$F$8)</f>
        <v>0</v>
      </c>
      <c r="T426" s="12">
        <f>S426/(Calculations!$C$27^($A426-1+Calculations!$B$6/30))</f>
        <v>0</v>
      </c>
      <c r="U426" s="23">
        <f t="shared" si="504"/>
        <v>0</v>
      </c>
      <c r="W426">
        <f t="shared" si="544"/>
        <v>10</v>
      </c>
      <c r="X426">
        <f t="shared" si="519"/>
        <v>2060</v>
      </c>
      <c r="Y426">
        <f t="shared" si="520"/>
        <v>77</v>
      </c>
      <c r="Z426">
        <f t="shared" si="507"/>
        <v>75</v>
      </c>
      <c r="AA426" s="12">
        <f>S426*12*Subsidy!$I$15/Subsidy!$I$14</f>
        <v>0</v>
      </c>
      <c r="AB426" s="12">
        <f>SUM(S$5:S426)*Subsidy!$I$15/Subsidy!$I$14</f>
        <v>53212.488521578103</v>
      </c>
      <c r="AC426" s="12">
        <f>N426*Subsidy!$E$15/Subsidy!$E$14</f>
        <v>2283.2549212089943</v>
      </c>
      <c r="AD426" s="12">
        <f t="shared" si="508"/>
        <v>27399.059054507932</v>
      </c>
      <c r="AE426" s="12">
        <f>$AP426*AC426/(Calculations!$D$27^(A426-1+Calculations!$B$6/30))</f>
        <v>601.29972144734859</v>
      </c>
      <c r="AF426" s="12">
        <f>IF(AE426=0,0,SUM(AE426:AE$903)*AC426/AE426)</f>
        <v>374198.25138948124</v>
      </c>
      <c r="AH426" s="164">
        <f>VLOOKUP(E426,Rates2,5)*VLOOKUP(E426,Mort_Imp_Retirees,C426-'Mort Imp Cume'!$C$4+2)</f>
        <v>2.3764297289810598E-3</v>
      </c>
      <c r="AI426" s="16">
        <f t="shared" si="509"/>
        <v>0.99762357027101889</v>
      </c>
      <c r="AJ426" s="164">
        <f>VLOOKUP(F426,Rates2,6)*VLOOKUP(F426,Mort_Imp_Survivors,C426-'Mort Imp Cume'!$C$4+2)</f>
        <v>5.4161926924792064E-4</v>
      </c>
      <c r="AK426" s="16">
        <f t="shared" si="510"/>
        <v>0.99945838073075211</v>
      </c>
      <c r="AL426" s="164">
        <f>VLOOKUP(F426,Rates2,7)*VLOOKUP(F426,Mort_Imp_Survivors,C426-'Mort Imp Cume'!$C$4+2)</f>
        <v>1.0882667301361552E-3</v>
      </c>
      <c r="AM426" s="16">
        <f t="shared" si="511"/>
        <v>0.99891173326986382</v>
      </c>
      <c r="AN426" s="108">
        <f>PRODUCT(AI$4:AI425)</f>
        <v>0.8047309083827292</v>
      </c>
      <c r="AO426" s="16">
        <f>PRODUCT(AK$4:AK425)</f>
        <v>0.93457606006082161</v>
      </c>
      <c r="AP426" s="16">
        <f>PRODUCT(AM$4:AM425)</f>
        <v>0.88897564015636021</v>
      </c>
      <c r="AQ426" s="16">
        <f t="shared" si="512"/>
        <v>0.75208224176549709</v>
      </c>
      <c r="AR426" s="16">
        <f t="shared" si="513"/>
        <v>5.2648666617232144E-2</v>
      </c>
      <c r="AS426" s="16">
        <f t="shared" si="514"/>
        <v>1.7863025777750271E-3</v>
      </c>
      <c r="AT426" s="16">
        <f t="shared" si="515"/>
        <v>0.17845767113208511</v>
      </c>
      <c r="AU426" s="16">
        <f t="shared" si="516"/>
        <v>1.6811420485185663E-2</v>
      </c>
      <c r="AV426" s="16">
        <f t="shared" si="517"/>
        <v>1.9123864545106512E-3</v>
      </c>
      <c r="AW426" s="30">
        <f>(SUMPRODUCT(AV$5:AV425,A$5:A425)+SUM(AV$5:AV425)*(Calculations!$B$6/30-0.5)+AV$4*Calculations!$B$6/30/2)/SUM(AV$4:AV425)</f>
        <v>313.87174568592553</v>
      </c>
      <c r="AX426" s="16"/>
      <c r="AY426" s="12"/>
      <c r="AZ426" s="12"/>
    </row>
    <row r="427" spans="1:52" x14ac:dyDescent="0.25">
      <c r="A427">
        <f t="shared" si="505"/>
        <v>423</v>
      </c>
      <c r="B427" t="str">
        <f t="shared" si="529"/>
        <v>April</v>
      </c>
      <c r="C427">
        <f t="shared" si="500"/>
        <v>2060</v>
      </c>
      <c r="D427">
        <f t="shared" si="531"/>
        <v>206004</v>
      </c>
      <c r="E427">
        <f t="shared" ref="E427:F427" si="559">E415+1</f>
        <v>77</v>
      </c>
      <c r="F427">
        <f t="shared" si="559"/>
        <v>75</v>
      </c>
      <c r="G427" s="12">
        <f>G426*IF($B427="January",1+IF(C427&gt;Personal!$L$18+1,Calculations!$B$22,Calculations!$B$21),1)</f>
        <v>5896.8360568414137</v>
      </c>
      <c r="H427" s="12">
        <f>IF(AND(Career!$F$15="Yes",$E427=62,$E426=61),G427,H426*IF($B427="January",(1+IF(C427&gt;Personal!$L$18+1,Calculations!$C$22,Calculations!$C$21)),1))</f>
        <v>5896.8360568414137</v>
      </c>
      <c r="I427" s="12">
        <f>H427*(1-'Retiree Assumptions'!$F$8)</f>
        <v>4599.5321243363032</v>
      </c>
      <c r="J427" s="12">
        <f>I427/(Calculations!$C$27^($A427-1+Calculations!$B$6/30))</f>
        <v>1557.3143241766527</v>
      </c>
      <c r="K427" s="23">
        <f t="shared" si="502"/>
        <v>1250.2407839131429</v>
      </c>
      <c r="L427" s="12">
        <f>L426*IF($B427="January",(1+IF(C427&gt;Personal!$L$18+1,Calculations!$B$22,Calculations!$B$21)),1)</f>
        <v>3243.2598312627761</v>
      </c>
      <c r="M427" s="12">
        <f>IF(AND(Career!$F$15="Yes",$E427=62,$E426=61),L427,M426*IF($B427="January",(1+IF(C427&gt;Personal!$L$18+1,Calculations!$C$22,Calculations!$C$21)),1))</f>
        <v>3243.2598312627761</v>
      </c>
      <c r="N427" s="12">
        <f>M427*(1-'Retiree Assumptions'!$F$10)</f>
        <v>2854.0686515112429</v>
      </c>
      <c r="O427" s="12">
        <f>N427/(Calculations!$C$27^$AW427)/(Calculations!$D$27^($A427-1-$AW427+Calculations!$B$6/30))</f>
        <v>933.22064618568947</v>
      </c>
      <c r="P427" s="23">
        <f t="shared" si="503"/>
        <v>168.02615725836333</v>
      </c>
      <c r="Q427" s="12">
        <f>IF(OR(A427&lt;=360,$E427&lt;70),Q426*IF($B427="January",(1+IF(C427&gt;Personal!$L$18+1,Calculations!$B$22,Calculations!$B$21)),1),0)</f>
        <v>0</v>
      </c>
      <c r="R427" s="12">
        <f>IF(OR(A427&lt;=360,$E427&lt;70),IF(AND(Career!$F$15="Yes",$E427=62,$E426=61),Q427,R426*IF($B427="January",(1+IF(C427&gt;Personal!$L$18+1,Calculations!$C$22,Calculations!$C$21)),1)),0)</f>
        <v>0</v>
      </c>
      <c r="S427" s="12">
        <f>R427*(1-'Retiree Assumptions'!$F$8)</f>
        <v>0</v>
      </c>
      <c r="T427" s="12">
        <f>S427/(Calculations!$C$27^($A427-1+Calculations!$B$6/30))</f>
        <v>0</v>
      </c>
      <c r="U427" s="23">
        <f t="shared" si="504"/>
        <v>0</v>
      </c>
      <c r="W427">
        <f t="shared" si="544"/>
        <v>10</v>
      </c>
      <c r="X427">
        <f t="shared" si="519"/>
        <v>2060</v>
      </c>
      <c r="Y427">
        <f t="shared" si="520"/>
        <v>77</v>
      </c>
      <c r="Z427">
        <f t="shared" si="507"/>
        <v>75</v>
      </c>
      <c r="AA427" s="12">
        <f>S427*12*Subsidy!$I$15/Subsidy!$I$14</f>
        <v>0</v>
      </c>
      <c r="AB427" s="12">
        <f>SUM(S$5:S427)*Subsidy!$I$15/Subsidy!$I$14</f>
        <v>53212.488521578103</v>
      </c>
      <c r="AC427" s="12">
        <f>N427*Subsidy!$E$15/Subsidy!$E$14</f>
        <v>2283.2549212089943</v>
      </c>
      <c r="AD427" s="12">
        <f t="shared" si="508"/>
        <v>27399.059054507932</v>
      </c>
      <c r="AE427" s="12">
        <f>$AP427*AC427/(Calculations!$D$27^(A427-1+Calculations!$B$6/30))</f>
        <v>598.91624786128386</v>
      </c>
      <c r="AF427" s="12">
        <f>IF(AE427=0,0,SUM(AE427:AE$903)*AC427/AE427)</f>
        <v>373395.08583554014</v>
      </c>
      <c r="AH427" s="164">
        <f>VLOOKUP(E427,Rates2,5)*VLOOKUP(E427,Mort_Imp_Retirees,C427-'Mort Imp Cume'!$C$4+2)</f>
        <v>2.3764297289810598E-3</v>
      </c>
      <c r="AI427" s="16">
        <f t="shared" si="509"/>
        <v>0.99762357027101889</v>
      </c>
      <c r="AJ427" s="164">
        <f>VLOOKUP(F427,Rates2,6)*VLOOKUP(F427,Mort_Imp_Survivors,C427-'Mort Imp Cume'!$C$4+2)</f>
        <v>5.4161926924792064E-4</v>
      </c>
      <c r="AK427" s="16">
        <f t="shared" si="510"/>
        <v>0.99945838073075211</v>
      </c>
      <c r="AL427" s="164">
        <f>VLOOKUP(F427,Rates2,7)*VLOOKUP(F427,Mort_Imp_Survivors,C427-'Mort Imp Cume'!$C$4+2)</f>
        <v>1.0882667301361552E-3</v>
      </c>
      <c r="AM427" s="16">
        <f t="shared" si="511"/>
        <v>0.99891173326986382</v>
      </c>
      <c r="AN427" s="108">
        <f>PRODUCT(AI$4:AI426)</f>
        <v>0.80281852192821856</v>
      </c>
      <c r="AO427" s="16">
        <f>PRODUCT(AK$4:AK426)</f>
        <v>0.93406987565811495</v>
      </c>
      <c r="AP427" s="16">
        <f>PRODUCT(AM$4:AM426)</f>
        <v>0.88800819754327653</v>
      </c>
      <c r="AQ427" s="16">
        <f t="shared" si="512"/>
        <v>0.74988859695352272</v>
      </c>
      <c r="AR427" s="16">
        <f t="shared" si="513"/>
        <v>5.292992497469582E-2</v>
      </c>
      <c r="AS427" s="16">
        <f t="shared" si="514"/>
        <v>1.7810923585134288E-3</v>
      </c>
      <c r="AT427" s="16">
        <f t="shared" si="515"/>
        <v>0.1800497641636295</v>
      </c>
      <c r="AU427" s="16">
        <f t="shared" si="516"/>
        <v>1.7131713908151963E-2</v>
      </c>
      <c r="AV427" s="16">
        <f t="shared" si="517"/>
        <v>1.9078418024868515E-3</v>
      </c>
      <c r="AW427" s="30">
        <f>(SUMPRODUCT(AV$5:AV426,A$5:A426)+SUM(AV$5:AV426)*(Calculations!$B$6/30-0.5)+AV$4*Calculations!$B$6/30/2)/SUM(AV$4:AV426)</f>
        <v>314.92528886938703</v>
      </c>
      <c r="AX427" s="16"/>
      <c r="AY427" s="12"/>
      <c r="AZ427" s="12"/>
    </row>
    <row r="428" spans="1:52" x14ac:dyDescent="0.25">
      <c r="A428">
        <f t="shared" si="505"/>
        <v>424</v>
      </c>
      <c r="B428" t="str">
        <f t="shared" si="529"/>
        <v>May</v>
      </c>
      <c r="C428">
        <f t="shared" si="500"/>
        <v>2060</v>
      </c>
      <c r="D428">
        <f t="shared" si="531"/>
        <v>206005</v>
      </c>
      <c r="E428">
        <f t="shared" ref="E428:F428" si="560">E416+1</f>
        <v>77</v>
      </c>
      <c r="F428">
        <f t="shared" si="560"/>
        <v>75</v>
      </c>
      <c r="G428" s="12">
        <f>G427*IF($B428="January",1+IF(C428&gt;Personal!$L$18+1,Calculations!$B$22,Calculations!$B$21),1)</f>
        <v>5896.8360568414137</v>
      </c>
      <c r="H428" s="12">
        <f>IF(AND(Career!$F$15="Yes",$E428=62,$E427=61),G428,H427*IF($B428="January",(1+IF(C428&gt;Personal!$L$18+1,Calculations!$C$22,Calculations!$C$21)),1))</f>
        <v>5896.8360568414137</v>
      </c>
      <c r="I428" s="12">
        <f>H428*(1-'Retiree Assumptions'!$F$8)</f>
        <v>4599.5321243363032</v>
      </c>
      <c r="J428" s="12">
        <f>I428/(Calculations!$C$27^($A428-1+Calculations!$B$6/30))</f>
        <v>1553.3322874817898</v>
      </c>
      <c r="K428" s="23">
        <f t="shared" si="502"/>
        <v>1244.0804188282987</v>
      </c>
      <c r="L428" s="12">
        <f>L427*IF($B428="January",(1+IF(C428&gt;Personal!$L$18+1,Calculations!$B$22,Calculations!$B$21)),1)</f>
        <v>3243.2598312627761</v>
      </c>
      <c r="M428" s="12">
        <f>IF(AND(Career!$F$15="Yes",$E428=62,$E427=61),L428,M427*IF($B428="January",(1+IF(C428&gt;Personal!$L$18+1,Calculations!$C$22,Calculations!$C$21)),1))</f>
        <v>3243.2598312627761</v>
      </c>
      <c r="N428" s="12">
        <f>M428*(1-'Retiree Assumptions'!$F$10)</f>
        <v>2854.0686515112429</v>
      </c>
      <c r="O428" s="12">
        <f>N428/(Calculations!$C$27^$AW428)/(Calculations!$D$27^($A428-1-$AW428+Calculations!$B$6/30))</f>
        <v>930.84655949225157</v>
      </c>
      <c r="P428" s="23">
        <f t="shared" si="503"/>
        <v>169.07423511012306</v>
      </c>
      <c r="Q428" s="12">
        <f>IF(OR(A428&lt;=360,$E428&lt;70),Q427*IF($B428="January",(1+IF(C428&gt;Personal!$L$18+1,Calculations!$B$22,Calculations!$B$21)),1),0)</f>
        <v>0</v>
      </c>
      <c r="R428" s="12">
        <f>IF(OR(A428&lt;=360,$E428&lt;70),IF(AND(Career!$F$15="Yes",$E428=62,$E427=61),Q428,R427*IF($B428="January",(1+IF(C428&gt;Personal!$L$18+1,Calculations!$C$22,Calculations!$C$21)),1)),0)</f>
        <v>0</v>
      </c>
      <c r="S428" s="12">
        <f>R428*(1-'Retiree Assumptions'!$F$8)</f>
        <v>0</v>
      </c>
      <c r="T428" s="12">
        <f>S428/(Calculations!$C$27^($A428-1+Calculations!$B$6/30))</f>
        <v>0</v>
      </c>
      <c r="U428" s="23">
        <f t="shared" si="504"/>
        <v>0</v>
      </c>
      <c r="W428">
        <f t="shared" si="544"/>
        <v>10</v>
      </c>
      <c r="X428">
        <f t="shared" si="519"/>
        <v>2060</v>
      </c>
      <c r="Y428">
        <f t="shared" si="520"/>
        <v>77</v>
      </c>
      <c r="Z428">
        <f t="shared" si="507"/>
        <v>75</v>
      </c>
      <c r="AA428" s="12">
        <f>S428*12*Subsidy!$I$15/Subsidy!$I$14</f>
        <v>0</v>
      </c>
      <c r="AB428" s="12">
        <f>SUM(S$5:S428)*Subsidy!$I$15/Subsidy!$I$14</f>
        <v>53212.488521578103</v>
      </c>
      <c r="AC428" s="12">
        <f>N428*Subsidy!$E$15/Subsidy!$E$14</f>
        <v>2283.2549212089943</v>
      </c>
      <c r="AD428" s="12">
        <f t="shared" si="508"/>
        <v>27399.059054507932</v>
      </c>
      <c r="AE428" s="12">
        <f>$AP428*AC428/(Calculations!$D$27^(A428-1+Calculations!$B$6/30))</f>
        <v>596.54222205331212</v>
      </c>
      <c r="AF428" s="12">
        <f>IF(AE428=0,0,SUM(AE428:AE$903)*AC428/AE428)</f>
        <v>372588.72396844177</v>
      </c>
      <c r="AH428" s="164">
        <f>VLOOKUP(E428,Rates2,5)*VLOOKUP(E428,Mort_Imp_Retirees,C428-'Mort Imp Cume'!$C$4+2)</f>
        <v>2.3764297289810598E-3</v>
      </c>
      <c r="AI428" s="16">
        <f t="shared" si="509"/>
        <v>0.99762357027101889</v>
      </c>
      <c r="AJ428" s="164">
        <f>VLOOKUP(F428,Rates2,6)*VLOOKUP(F428,Mort_Imp_Survivors,C428-'Mort Imp Cume'!$C$4+2)</f>
        <v>5.4161926924792064E-4</v>
      </c>
      <c r="AK428" s="16">
        <f t="shared" si="510"/>
        <v>0.99945838073075211</v>
      </c>
      <c r="AL428" s="164">
        <f>VLOOKUP(F428,Rates2,7)*VLOOKUP(F428,Mort_Imp_Survivors,C428-'Mort Imp Cume'!$C$4+2)</f>
        <v>1.0882667301361552E-3</v>
      </c>
      <c r="AM428" s="16">
        <f t="shared" si="511"/>
        <v>0.99891173326986382</v>
      </c>
      <c r="AN428" s="108">
        <f>PRODUCT(AI$4:AI427)</f>
        <v>0.80091068012573163</v>
      </c>
      <c r="AO428" s="16">
        <f>PRODUCT(AK$4:AK427)</f>
        <v>0.93356396541463449</v>
      </c>
      <c r="AP428" s="16">
        <f>PRODUCT(AM$4:AM427)</f>
        <v>0.88704180776580199</v>
      </c>
      <c r="AQ428" s="16">
        <f t="shared" si="512"/>
        <v>0.74770135048110986</v>
      </c>
      <c r="AR428" s="16">
        <f t="shared" si="513"/>
        <v>5.3209329644621724E-2</v>
      </c>
      <c r="AS428" s="16">
        <f t="shared" si="514"/>
        <v>1.775897336220749E-3</v>
      </c>
      <c r="AT428" s="16">
        <f t="shared" si="515"/>
        <v>0.18163491435403478</v>
      </c>
      <c r="AU428" s="16">
        <f t="shared" si="516"/>
        <v>1.745440552023364E-2</v>
      </c>
      <c r="AV428" s="16">
        <f t="shared" si="517"/>
        <v>1.9033079505092287E-3</v>
      </c>
      <c r="AW428" s="30">
        <f>(SUMPRODUCT(AV$5:AV427,A$5:A427)+SUM(AV$5:AV427)*(Calculations!$B$6/30-0.5)+AV$4*Calculations!$B$6/30/2)/SUM(AV$4:AV427)</f>
        <v>315.96574333835969</v>
      </c>
      <c r="AX428" s="16"/>
      <c r="AY428" s="12"/>
      <c r="AZ428" s="12"/>
    </row>
    <row r="429" spans="1:52" x14ac:dyDescent="0.25">
      <c r="A429">
        <f t="shared" si="505"/>
        <v>425</v>
      </c>
      <c r="B429" t="str">
        <f t="shared" si="529"/>
        <v>June</v>
      </c>
      <c r="C429">
        <f t="shared" si="500"/>
        <v>2060</v>
      </c>
      <c r="D429">
        <f t="shared" si="531"/>
        <v>206006</v>
      </c>
      <c r="E429">
        <f t="shared" ref="E429:F429" si="561">E417+1</f>
        <v>77</v>
      </c>
      <c r="F429">
        <f t="shared" si="561"/>
        <v>75</v>
      </c>
      <c r="G429" s="12">
        <f>G428*IF($B429="January",1+IF(C429&gt;Personal!$L$18+1,Calculations!$B$22,Calculations!$B$21),1)</f>
        <v>5896.8360568414137</v>
      </c>
      <c r="H429" s="12">
        <f>IF(AND(Career!$F$15="Yes",$E429=62,$E428=61),G429,H428*IF($B429="January",(1+IF(C429&gt;Personal!$L$18+1,Calculations!$C$22,Calculations!$C$21)),1))</f>
        <v>5896.8360568414137</v>
      </c>
      <c r="I429" s="12">
        <f>H429*(1-'Retiree Assumptions'!$F$8)</f>
        <v>4599.5321243363032</v>
      </c>
      <c r="J429" s="12">
        <f>I429/(Calculations!$C$27^($A429-1+Calculations!$B$6/30))</f>
        <v>1549.3604328137612</v>
      </c>
      <c r="K429" s="23">
        <f t="shared" si="502"/>
        <v>1237.9504079747885</v>
      </c>
      <c r="L429" s="12">
        <f>L428*IF($B429="January",(1+IF(C429&gt;Personal!$L$18+1,Calculations!$B$22,Calculations!$B$21)),1)</f>
        <v>3243.2598312627761</v>
      </c>
      <c r="M429" s="12">
        <f>IF(AND(Career!$F$15="Yes",$E429=62,$E428=61),L429,M428*IF($B429="January",(1+IF(C429&gt;Personal!$L$18+1,Calculations!$C$22,Calculations!$C$21)),1))</f>
        <v>3243.2598312627761</v>
      </c>
      <c r="N429" s="12">
        <f>M429*(1-'Retiree Assumptions'!$F$10)</f>
        <v>2854.0686515112429</v>
      </c>
      <c r="O429" s="12">
        <f>N429/(Calculations!$C$27^$AW429)/(Calculations!$D$27^($A429-1-$AW429+Calculations!$B$6/30))</f>
        <v>928.47471268677725</v>
      </c>
      <c r="P429" s="23">
        <f t="shared" si="503"/>
        <v>170.10877165916332</v>
      </c>
      <c r="Q429" s="12">
        <f>IF(OR(A429&lt;=360,$E429&lt;70),Q428*IF($B429="January",(1+IF(C429&gt;Personal!$L$18+1,Calculations!$B$22,Calculations!$B$21)),1),0)</f>
        <v>0</v>
      </c>
      <c r="R429" s="12">
        <f>IF(OR(A429&lt;=360,$E429&lt;70),IF(AND(Career!$F$15="Yes",$E429=62,$E428=61),Q429,R428*IF($B429="January",(1+IF(C429&gt;Personal!$L$18+1,Calculations!$C$22,Calculations!$C$21)),1)),0)</f>
        <v>0</v>
      </c>
      <c r="S429" s="12">
        <f>R429*(1-'Retiree Assumptions'!$F$8)</f>
        <v>0</v>
      </c>
      <c r="T429" s="12">
        <f>S429/(Calculations!$C$27^($A429-1+Calculations!$B$6/30))</f>
        <v>0</v>
      </c>
      <c r="U429" s="23">
        <f t="shared" si="504"/>
        <v>0</v>
      </c>
      <c r="W429">
        <f t="shared" si="544"/>
        <v>10</v>
      </c>
      <c r="X429">
        <f t="shared" si="519"/>
        <v>2060</v>
      </c>
      <c r="Y429">
        <f t="shared" si="520"/>
        <v>77</v>
      </c>
      <c r="Z429">
        <f t="shared" si="507"/>
        <v>75</v>
      </c>
      <c r="AA429" s="12">
        <f>S429*12*Subsidy!$I$15/Subsidy!$I$14</f>
        <v>0</v>
      </c>
      <c r="AB429" s="12">
        <f>SUM(S$5:S429)*Subsidy!$I$15/Subsidy!$I$14</f>
        <v>53212.488521578103</v>
      </c>
      <c r="AC429" s="12">
        <f>N429*Subsidy!$E$15/Subsidy!$E$14</f>
        <v>2283.2549212089943</v>
      </c>
      <c r="AD429" s="12">
        <f t="shared" si="508"/>
        <v>27399.059054507932</v>
      </c>
      <c r="AE429" s="12">
        <f>$AP429*AC429/(Calculations!$D$27^(A429-1+Calculations!$B$6/30))</f>
        <v>594.17760657367421</v>
      </c>
      <c r="AF429" s="12">
        <f>IF(AE429=0,0,SUM(AE429:AE$903)*AC429/AE429)</f>
        <v>371779.15306799719</v>
      </c>
      <c r="AH429" s="164">
        <f>VLOOKUP(E429,Rates2,5)*VLOOKUP(E429,Mort_Imp_Retirees,C429-'Mort Imp Cume'!$C$4+2)</f>
        <v>2.3764297289810598E-3</v>
      </c>
      <c r="AI429" s="16">
        <f t="shared" si="509"/>
        <v>0.99762357027101889</v>
      </c>
      <c r="AJ429" s="164">
        <f>VLOOKUP(F429,Rates2,6)*VLOOKUP(F429,Mort_Imp_Survivors,C429-'Mort Imp Cume'!$C$4+2)</f>
        <v>5.4161926924792064E-4</v>
      </c>
      <c r="AK429" s="16">
        <f t="shared" si="510"/>
        <v>0.99945838073075211</v>
      </c>
      <c r="AL429" s="164">
        <f>VLOOKUP(F429,Rates2,7)*VLOOKUP(F429,Mort_Imp_Survivors,C429-'Mort Imp Cume'!$C$4+2)</f>
        <v>1.0882667301361552E-3</v>
      </c>
      <c r="AM429" s="16">
        <f t="shared" si="511"/>
        <v>0.99891173326986382</v>
      </c>
      <c r="AN429" s="108">
        <f>PRODUCT(AI$4:AI428)</f>
        <v>0.79900737217522233</v>
      </c>
      <c r="AO429" s="16">
        <f>PRODUCT(AK$4:AK428)</f>
        <v>0.93305832918189047</v>
      </c>
      <c r="AP429" s="16">
        <f>PRODUCT(AM$4:AM428)</f>
        <v>0.88607646967817066</v>
      </c>
      <c r="AQ429" s="16">
        <f t="shared" si="512"/>
        <v>0.74552048368582591</v>
      </c>
      <c r="AR429" s="16">
        <f t="shared" si="513"/>
        <v>5.3486888489396464E-2</v>
      </c>
      <c r="AS429" s="16">
        <f t="shared" si="514"/>
        <v>1.7707174665710485E-3</v>
      </c>
      <c r="AT429" s="16">
        <f t="shared" si="515"/>
        <v>0.1832131444559329</v>
      </c>
      <c r="AU429" s="16">
        <f t="shared" si="516"/>
        <v>1.7779483368844717E-2</v>
      </c>
      <c r="AV429" s="16">
        <f t="shared" si="517"/>
        <v>1.8987848729122324E-3</v>
      </c>
      <c r="AW429" s="30">
        <f>(SUMPRODUCT(AV$5:AV428,A$5:A428)+SUM(AV$5:AV428)*(Calculations!$B$6/30-0.5)+AV$4*Calculations!$B$6/30/2)/SUM(AV$4:AV428)</f>
        <v>316.99351294285884</v>
      </c>
      <c r="AX429" s="16"/>
      <c r="AY429" s="12"/>
      <c r="AZ429" s="12"/>
    </row>
    <row r="430" spans="1:52" x14ac:dyDescent="0.25">
      <c r="A430">
        <f t="shared" si="505"/>
        <v>426</v>
      </c>
      <c r="B430" t="str">
        <f t="shared" si="529"/>
        <v>July</v>
      </c>
      <c r="C430">
        <f t="shared" si="500"/>
        <v>2060</v>
      </c>
      <c r="D430">
        <f t="shared" si="531"/>
        <v>206007</v>
      </c>
      <c r="E430">
        <f t="shared" ref="E430:F430" si="562">E418+1</f>
        <v>77</v>
      </c>
      <c r="F430">
        <f t="shared" si="562"/>
        <v>75</v>
      </c>
      <c r="G430" s="12">
        <f>G429*IF($B430="January",1+IF(C430&gt;Personal!$L$18+1,Calculations!$B$22,Calculations!$B$21),1)</f>
        <v>5896.8360568414137</v>
      </c>
      <c r="H430" s="12">
        <f>IF(AND(Career!$F$15="Yes",$E430=62,$E429=61),G430,H429*IF($B430="January",(1+IF(C430&gt;Personal!$L$18+1,Calculations!$C$22,Calculations!$C$21)),1))</f>
        <v>5896.8360568414137</v>
      </c>
      <c r="I430" s="12">
        <f>H430*(1-'Retiree Assumptions'!$F$8)</f>
        <v>4599.5321243363032</v>
      </c>
      <c r="J430" s="12">
        <f>I430/(Calculations!$C$27^($A430-1+Calculations!$B$6/30))</f>
        <v>1545.3987341372306</v>
      </c>
      <c r="K430" s="23">
        <f t="shared" si="502"/>
        <v>1231.8506017869061</v>
      </c>
      <c r="L430" s="12">
        <f>L429*IF($B430="January",(1+IF(C430&gt;Personal!$L$18+1,Calculations!$B$22,Calculations!$B$21)),1)</f>
        <v>3243.2598312627761</v>
      </c>
      <c r="M430" s="12">
        <f>IF(AND(Career!$F$15="Yes",$E430=62,$E429=61),L430,M429*IF($B430="January",(1+IF(C430&gt;Personal!$L$18+1,Calculations!$C$22,Calculations!$C$21)),1))</f>
        <v>3243.2598312627761</v>
      </c>
      <c r="N430" s="12">
        <f>M430*(1-'Retiree Assumptions'!$F$10)</f>
        <v>2854.0686515112429</v>
      </c>
      <c r="O430" s="12">
        <f>N430/(Calculations!$C$27^$AW430)/(Calculations!$D$27^($A430-1-$AW430+Calculations!$B$6/30))</f>
        <v>926.10523505025014</v>
      </c>
      <c r="P430" s="23">
        <f t="shared" si="503"/>
        <v>171.12987164729523</v>
      </c>
      <c r="Q430" s="12">
        <f>IF(OR(A430&lt;=360,$E430&lt;70),Q429*IF($B430="January",(1+IF(C430&gt;Personal!$L$18+1,Calculations!$B$22,Calculations!$B$21)),1),0)</f>
        <v>0</v>
      </c>
      <c r="R430" s="12">
        <f>IF(OR(A430&lt;=360,$E430&lt;70),IF(AND(Career!$F$15="Yes",$E430=62,$E429=61),Q430,R429*IF($B430="January",(1+IF(C430&gt;Personal!$L$18+1,Calculations!$C$22,Calculations!$C$21)),1)),0)</f>
        <v>0</v>
      </c>
      <c r="S430" s="12">
        <f>R430*(1-'Retiree Assumptions'!$F$8)</f>
        <v>0</v>
      </c>
      <c r="T430" s="12">
        <f>S430/(Calculations!$C$27^($A430-1+Calculations!$B$6/30))</f>
        <v>0</v>
      </c>
      <c r="U430" s="23">
        <f t="shared" si="504"/>
        <v>0</v>
      </c>
      <c r="W430">
        <f t="shared" si="544"/>
        <v>10</v>
      </c>
      <c r="X430">
        <f t="shared" si="519"/>
        <v>2060</v>
      </c>
      <c r="Y430">
        <f t="shared" si="520"/>
        <v>77</v>
      </c>
      <c r="Z430">
        <f t="shared" si="507"/>
        <v>75</v>
      </c>
      <c r="AA430" s="12">
        <f>S430*12*Subsidy!$I$15/Subsidy!$I$14</f>
        <v>0</v>
      </c>
      <c r="AB430" s="12">
        <f>SUM(S$5:S430)*Subsidy!$I$15/Subsidy!$I$14</f>
        <v>53212.488521578103</v>
      </c>
      <c r="AC430" s="12">
        <f>N430*Subsidy!$E$15/Subsidy!$E$14</f>
        <v>2283.2549212089943</v>
      </c>
      <c r="AD430" s="12">
        <f t="shared" si="508"/>
        <v>27399.059054507932</v>
      </c>
      <c r="AE430" s="12">
        <f>$AP430*AC430/(Calculations!$D$27^(A430-1+Calculations!$B$6/30))</f>
        <v>591.82236412105738</v>
      </c>
      <c r="AF430" s="12">
        <f>IF(AE430=0,0,SUM(AE430:AE$903)*AC430/AE430)</f>
        <v>370966.36036339519</v>
      </c>
      <c r="AH430" s="164">
        <f>VLOOKUP(E430,Rates2,5)*VLOOKUP(E430,Mort_Imp_Retirees,C430-'Mort Imp Cume'!$C$4+2)</f>
        <v>2.3764297289810598E-3</v>
      </c>
      <c r="AI430" s="16">
        <f t="shared" si="509"/>
        <v>0.99762357027101889</v>
      </c>
      <c r="AJ430" s="164">
        <f>VLOOKUP(F430,Rates2,6)*VLOOKUP(F430,Mort_Imp_Survivors,C430-'Mort Imp Cume'!$C$4+2)</f>
        <v>5.4161926924792064E-4</v>
      </c>
      <c r="AK430" s="16">
        <f t="shared" si="510"/>
        <v>0.99945838073075211</v>
      </c>
      <c r="AL430" s="164">
        <f>VLOOKUP(F430,Rates2,7)*VLOOKUP(F430,Mort_Imp_Survivors,C430-'Mort Imp Cume'!$C$4+2)</f>
        <v>1.0882667301361552E-3</v>
      </c>
      <c r="AM430" s="16">
        <f t="shared" si="511"/>
        <v>0.99891173326986382</v>
      </c>
      <c r="AN430" s="108">
        <f>PRODUCT(AI$4:AI429)</f>
        <v>0.79710858730231005</v>
      </c>
      <c r="AO430" s="16">
        <f>PRODUCT(AK$4:AK429)</f>
        <v>0.93255296681147326</v>
      </c>
      <c r="AP430" s="16">
        <f>PRODUCT(AM$4:AM429)</f>
        <v>0.8851121821358634</v>
      </c>
      <c r="AQ430" s="16">
        <f t="shared" si="512"/>
        <v>0.7433459779596715</v>
      </c>
      <c r="AR430" s="16">
        <f t="shared" si="513"/>
        <v>5.3762609342638566E-2</v>
      </c>
      <c r="AS430" s="16">
        <f t="shared" si="514"/>
        <v>1.7655527053676758E-3</v>
      </c>
      <c r="AT430" s="16">
        <f t="shared" si="515"/>
        <v>0.18478447715286891</v>
      </c>
      <c r="AU430" s="16">
        <f t="shared" si="516"/>
        <v>1.8106935544821012E-2</v>
      </c>
      <c r="AV430" s="16">
        <f t="shared" si="517"/>
        <v>1.8942725440913041E-3</v>
      </c>
      <c r="AW430" s="30">
        <f>(SUMPRODUCT(AV$5:AV429,A$5:A429)+SUM(AV$5:AV429)*(Calculations!$B$6/30-0.5)+AV$4*Calculations!$B$6/30/2)/SUM(AV$4:AV429)</f>
        <v>318.00898458602762</v>
      </c>
      <c r="AX430" s="16"/>
      <c r="AY430" s="12"/>
      <c r="AZ430" s="12"/>
    </row>
    <row r="431" spans="1:52" x14ac:dyDescent="0.25">
      <c r="A431">
        <f t="shared" si="505"/>
        <v>427</v>
      </c>
      <c r="B431" t="str">
        <f t="shared" si="529"/>
        <v>August</v>
      </c>
      <c r="C431">
        <f t="shared" si="500"/>
        <v>2060</v>
      </c>
      <c r="D431">
        <f t="shared" si="531"/>
        <v>206008</v>
      </c>
      <c r="E431">
        <f t="shared" ref="E431:F431" si="563">E419+1</f>
        <v>77</v>
      </c>
      <c r="F431">
        <f t="shared" si="563"/>
        <v>75</v>
      </c>
      <c r="G431" s="12">
        <f>G430*IF($B431="January",1+IF(C431&gt;Personal!$L$18+1,Calculations!$B$22,Calculations!$B$21),1)</f>
        <v>5896.8360568414137</v>
      </c>
      <c r="H431" s="12">
        <f>IF(AND(Career!$F$15="Yes",$E431=62,$E430=61),G431,H430*IF($B431="January",(1+IF(C431&gt;Personal!$L$18+1,Calculations!$C$22,Calculations!$C$21)),1))</f>
        <v>5896.8360568414137</v>
      </c>
      <c r="I431" s="12">
        <f>H431*(1-'Retiree Assumptions'!$F$8)</f>
        <v>4599.5321243363032</v>
      </c>
      <c r="J431" s="12">
        <f>I431/(Calculations!$C$27^($A431-1+Calculations!$B$6/30))</f>
        <v>1541.4471654834306</v>
      </c>
      <c r="K431" s="23">
        <f t="shared" si="502"/>
        <v>1225.7808514359049</v>
      </c>
      <c r="L431" s="12">
        <f>L430*IF($B431="January",(1+IF(C431&gt;Personal!$L$18+1,Calculations!$B$22,Calculations!$B$21)),1)</f>
        <v>3243.2598312627761</v>
      </c>
      <c r="M431" s="12">
        <f>IF(AND(Career!$F$15="Yes",$E431=62,$E430=61),L431,M430*IF($B431="January",(1+IF(C431&gt;Personal!$L$18+1,Calculations!$C$22,Calculations!$C$21)),1))</f>
        <v>3243.2598312627761</v>
      </c>
      <c r="N431" s="12">
        <f>M431*(1-'Retiree Assumptions'!$F$10)</f>
        <v>2854.0686515112429</v>
      </c>
      <c r="O431" s="12">
        <f>N431/(Calculations!$C$27^$AW431)/(Calculations!$D$27^($A431-1-$AW431+Calculations!$B$6/30))</f>
        <v>923.73824983094698</v>
      </c>
      <c r="P431" s="23">
        <f t="shared" si="503"/>
        <v>172.13763912972843</v>
      </c>
      <c r="Q431" s="12">
        <f>IF(OR(A431&lt;=360,$E431&lt;70),Q430*IF($B431="January",(1+IF(C431&gt;Personal!$L$18+1,Calculations!$B$22,Calculations!$B$21)),1),0)</f>
        <v>0</v>
      </c>
      <c r="R431" s="12">
        <f>IF(OR(A431&lt;=360,$E431&lt;70),IF(AND(Career!$F$15="Yes",$E431=62,$E430=61),Q431,R430*IF($B431="January",(1+IF(C431&gt;Personal!$L$18+1,Calculations!$C$22,Calculations!$C$21)),1)),0)</f>
        <v>0</v>
      </c>
      <c r="S431" s="12">
        <f>R431*(1-'Retiree Assumptions'!$F$8)</f>
        <v>0</v>
      </c>
      <c r="T431" s="12">
        <f>S431/(Calculations!$C$27^($A431-1+Calculations!$B$6/30))</f>
        <v>0</v>
      </c>
      <c r="U431" s="23">
        <f t="shared" si="504"/>
        <v>0</v>
      </c>
      <c r="W431">
        <f t="shared" si="544"/>
        <v>10</v>
      </c>
      <c r="X431">
        <f t="shared" si="519"/>
        <v>2060</v>
      </c>
      <c r="Y431">
        <f t="shared" si="520"/>
        <v>77</v>
      </c>
      <c r="Z431">
        <f t="shared" si="507"/>
        <v>75</v>
      </c>
      <c r="AA431" s="12">
        <f>S431*12*Subsidy!$I$15/Subsidy!$I$14</f>
        <v>0</v>
      </c>
      <c r="AB431" s="12">
        <f>SUM(S$5:S431)*Subsidy!$I$15/Subsidy!$I$14</f>
        <v>53212.488521578103</v>
      </c>
      <c r="AC431" s="12">
        <f>N431*Subsidy!$E$15/Subsidy!$E$14</f>
        <v>2283.2549212089943</v>
      </c>
      <c r="AD431" s="12">
        <f t="shared" si="508"/>
        <v>27399.059054507932</v>
      </c>
      <c r="AE431" s="12">
        <f>$AP431*AC431/(Calculations!$D$27^(A431-1+Calculations!$B$6/30))</f>
        <v>589.4764575420063</v>
      </c>
      <c r="AF431" s="12">
        <f>IF(AE431=0,0,SUM(AE431:AE$903)*AC431/AE431)</f>
        <v>370150.33303300169</v>
      </c>
      <c r="AH431" s="164">
        <f>VLOOKUP(E431,Rates2,5)*VLOOKUP(E431,Mort_Imp_Retirees,C431-'Mort Imp Cume'!$C$4+2)</f>
        <v>2.3764297289810598E-3</v>
      </c>
      <c r="AI431" s="16">
        <f t="shared" si="509"/>
        <v>0.99762357027101889</v>
      </c>
      <c r="AJ431" s="164">
        <f>VLOOKUP(F431,Rates2,6)*VLOOKUP(F431,Mort_Imp_Survivors,C431-'Mort Imp Cume'!$C$4+2)</f>
        <v>5.4161926924792064E-4</v>
      </c>
      <c r="AK431" s="16">
        <f t="shared" si="510"/>
        <v>0.99945838073075211</v>
      </c>
      <c r="AL431" s="164">
        <f>VLOOKUP(F431,Rates2,7)*VLOOKUP(F431,Mort_Imp_Survivors,C431-'Mort Imp Cume'!$C$4+2)</f>
        <v>1.0882667301361552E-3</v>
      </c>
      <c r="AM431" s="16">
        <f t="shared" si="511"/>
        <v>0.99891173326986382</v>
      </c>
      <c r="AN431" s="108">
        <f>PRODUCT(AI$4:AI430)</f>
        <v>0.79521431475821869</v>
      </c>
      <c r="AO431" s="16">
        <f>PRODUCT(AK$4:AK430)</f>
        <v>0.93204787815505385</v>
      </c>
      <c r="AP431" s="16">
        <f>PRODUCT(AM$4:AM430)</f>
        <v>0.88414894399560673</v>
      </c>
      <c r="AQ431" s="16">
        <f t="shared" si="512"/>
        <v>0.74117781474892286</v>
      </c>
      <c r="AR431" s="16">
        <f t="shared" si="513"/>
        <v>5.4036500009295829E-2</v>
      </c>
      <c r="AS431" s="16">
        <f t="shared" si="514"/>
        <v>1.7604030085428904E-3</v>
      </c>
      <c r="AT431" s="16">
        <f t="shared" si="515"/>
        <v>0.18634893505950553</v>
      </c>
      <c r="AU431" s="16">
        <f t="shared" si="516"/>
        <v>1.843675018227578E-2</v>
      </c>
      <c r="AV431" s="16">
        <f t="shared" si="517"/>
        <v>1.8897709385027328E-3</v>
      </c>
      <c r="AW431" s="30">
        <f>(SUMPRODUCT(AV$5:AV430,A$5:A430)+SUM(AV$5:AV430)*(Calculations!$B$6/30-0.5)+AV$4*Calculations!$B$6/30/2)/SUM(AV$4:AV430)</f>
        <v>319.01252910397886</v>
      </c>
      <c r="AX431" s="16"/>
      <c r="AY431" s="12"/>
      <c r="AZ431" s="12"/>
    </row>
    <row r="432" spans="1:52" x14ac:dyDescent="0.25">
      <c r="A432">
        <f t="shared" si="505"/>
        <v>428</v>
      </c>
      <c r="B432" t="str">
        <f t="shared" si="529"/>
        <v>September</v>
      </c>
      <c r="C432">
        <f t="shared" si="500"/>
        <v>2060</v>
      </c>
      <c r="D432">
        <f t="shared" si="531"/>
        <v>206009</v>
      </c>
      <c r="E432">
        <f t="shared" ref="E432:F432" si="564">E420+1</f>
        <v>77</v>
      </c>
      <c r="F432">
        <f t="shared" si="564"/>
        <v>75</v>
      </c>
      <c r="G432" s="12">
        <f>G431*IF($B432="January",1+IF(C432&gt;Personal!$L$18+1,Calculations!$B$22,Calculations!$B$21),1)</f>
        <v>5896.8360568414137</v>
      </c>
      <c r="H432" s="12">
        <f>IF(AND(Career!$F$15="Yes",$E432=62,$E431=61),G432,H431*IF($B432="January",(1+IF(C432&gt;Personal!$L$18+1,Calculations!$C$22,Calculations!$C$21)),1))</f>
        <v>5896.8360568414137</v>
      </c>
      <c r="I432" s="12">
        <f>H432*(1-'Retiree Assumptions'!$F$8)</f>
        <v>4599.5321243363032</v>
      </c>
      <c r="J432" s="12">
        <f>I432/(Calculations!$C$27^($A432-1+Calculations!$B$6/30))</f>
        <v>1537.5057009499985</v>
      </c>
      <c r="K432" s="23">
        <f t="shared" si="502"/>
        <v>1219.7410088263703</v>
      </c>
      <c r="L432" s="12">
        <f>L431*IF($B432="January",(1+IF(C432&gt;Personal!$L$18+1,Calculations!$B$22,Calculations!$B$21)),1)</f>
        <v>3243.2598312627761</v>
      </c>
      <c r="M432" s="12">
        <f>IF(AND(Career!$F$15="Yes",$E432=62,$E431=61),L432,M431*IF($B432="January",(1+IF(C432&gt;Personal!$L$18+1,Calculations!$C$22,Calculations!$C$21)),1))</f>
        <v>3243.2598312627761</v>
      </c>
      <c r="N432" s="12">
        <f>M432*(1-'Retiree Assumptions'!$F$10)</f>
        <v>2854.0686515112429</v>
      </c>
      <c r="O432" s="12">
        <f>N432/(Calculations!$C$27^$AW432)/(Calculations!$D$27^($A432-1-$AW432+Calculations!$B$6/30))</f>
        <v>921.37387455412727</v>
      </c>
      <c r="P432" s="23">
        <f t="shared" si="503"/>
        <v>173.1321774789325</v>
      </c>
      <c r="Q432" s="12">
        <f>IF(OR(A432&lt;=360,$E432&lt;70),Q431*IF($B432="January",(1+IF(C432&gt;Personal!$L$18+1,Calculations!$B$22,Calculations!$B$21)),1),0)</f>
        <v>0</v>
      </c>
      <c r="R432" s="12">
        <f>IF(OR(A432&lt;=360,$E432&lt;70),IF(AND(Career!$F$15="Yes",$E432=62,$E431=61),Q432,R431*IF($B432="January",(1+IF(C432&gt;Personal!$L$18+1,Calculations!$C$22,Calculations!$C$21)),1)),0)</f>
        <v>0</v>
      </c>
      <c r="S432" s="12">
        <f>R432*(1-'Retiree Assumptions'!$F$8)</f>
        <v>0</v>
      </c>
      <c r="T432" s="12">
        <f>S432/(Calculations!$C$27^($A432-1+Calculations!$B$6/30))</f>
        <v>0</v>
      </c>
      <c r="U432" s="23">
        <f t="shared" si="504"/>
        <v>0</v>
      </c>
      <c r="W432">
        <f t="shared" si="544"/>
        <v>10</v>
      </c>
      <c r="X432">
        <f t="shared" si="519"/>
        <v>2060</v>
      </c>
      <c r="Y432">
        <f t="shared" si="520"/>
        <v>77</v>
      </c>
      <c r="Z432">
        <f t="shared" si="507"/>
        <v>75</v>
      </c>
      <c r="AA432" s="12">
        <f>S432*12*Subsidy!$I$15/Subsidy!$I$14</f>
        <v>0</v>
      </c>
      <c r="AB432" s="12">
        <f>SUM(S$5:S432)*Subsidy!$I$15/Subsidy!$I$14</f>
        <v>53212.488521578103</v>
      </c>
      <c r="AC432" s="12">
        <f>N432*Subsidy!$E$15/Subsidy!$E$14</f>
        <v>2283.2549212089943</v>
      </c>
      <c r="AD432" s="12">
        <f t="shared" si="508"/>
        <v>27399.059054507932</v>
      </c>
      <c r="AE432" s="12">
        <f>$AP432*AC432/(Calculations!$D$27^(A432-1+Calculations!$B$6/30))</f>
        <v>587.13984983033731</v>
      </c>
      <c r="AF432" s="12">
        <f>IF(AE432=0,0,SUM(AE432:AE$903)*AC432/AE432)</f>
        <v>369331.05820415664</v>
      </c>
      <c r="AH432" s="164">
        <f>VLOOKUP(E432,Rates2,5)*VLOOKUP(E432,Mort_Imp_Retirees,C432-'Mort Imp Cume'!$C$4+2)</f>
        <v>2.3764297289810598E-3</v>
      </c>
      <c r="AI432" s="16">
        <f t="shared" si="509"/>
        <v>0.99762357027101889</v>
      </c>
      <c r="AJ432" s="164">
        <f>VLOOKUP(F432,Rates2,6)*VLOOKUP(F432,Mort_Imp_Survivors,C432-'Mort Imp Cume'!$C$4+2)</f>
        <v>5.4161926924792064E-4</v>
      </c>
      <c r="AK432" s="16">
        <f t="shared" si="510"/>
        <v>0.99945838073075211</v>
      </c>
      <c r="AL432" s="164">
        <f>VLOOKUP(F432,Rates2,7)*VLOOKUP(F432,Mort_Imp_Survivors,C432-'Mort Imp Cume'!$C$4+2)</f>
        <v>1.0882667301361552E-3</v>
      </c>
      <c r="AM432" s="16">
        <f t="shared" si="511"/>
        <v>0.99891173326986382</v>
      </c>
      <c r="AN432" s="108">
        <f>PRODUCT(AI$4:AI431)</f>
        <v>0.79332454381971595</v>
      </c>
      <c r="AO432" s="16">
        <f>PRODUCT(AK$4:AK431)</f>
        <v>0.9315430630643835</v>
      </c>
      <c r="AP432" s="16">
        <f>PRODUCT(AM$4:AM431)</f>
        <v>0.88318675411537129</v>
      </c>
      <c r="AQ432" s="16">
        <f t="shared" si="512"/>
        <v>0.73901597555397291</v>
      </c>
      <c r="AR432" s="16">
        <f t="shared" si="513"/>
        <v>5.4308568265743019E-2</v>
      </c>
      <c r="AS432" s="16">
        <f t="shared" si="514"/>
        <v>1.7552683321574874E-3</v>
      </c>
      <c r="AT432" s="16">
        <f t="shared" si="515"/>
        <v>0.18790654072182686</v>
      </c>
      <c r="AU432" s="16">
        <f t="shared" si="516"/>
        <v>1.8768915458457214E-2</v>
      </c>
      <c r="AV432" s="16">
        <f t="shared" si="517"/>
        <v>1.8852800306635104E-3</v>
      </c>
      <c r="AW432" s="30">
        <f>(SUMPRODUCT(AV$5:AV431,A$5:A431)+SUM(AV$5:AV431)*(Calculations!$B$6/30-0.5)+AV$4*Calculations!$B$6/30/2)/SUM(AV$4:AV431)</f>
        <v>320.00450209138631</v>
      </c>
      <c r="AX432" s="16"/>
      <c r="AY432" s="12"/>
      <c r="AZ432" s="12"/>
    </row>
    <row r="433" spans="1:52" x14ac:dyDescent="0.25">
      <c r="A433">
        <f t="shared" si="505"/>
        <v>429</v>
      </c>
      <c r="B433" t="str">
        <f t="shared" si="529"/>
        <v>October</v>
      </c>
      <c r="C433">
        <f t="shared" si="500"/>
        <v>2060</v>
      </c>
      <c r="D433">
        <f t="shared" si="531"/>
        <v>206010</v>
      </c>
      <c r="E433">
        <f t="shared" ref="E433:F433" si="565">E421+1</f>
        <v>77</v>
      </c>
      <c r="F433">
        <f t="shared" si="565"/>
        <v>75</v>
      </c>
      <c r="G433" s="12">
        <f>G432*IF($B433="January",1+IF(C433&gt;Personal!$L$18+1,Calculations!$B$22,Calculations!$B$21),1)</f>
        <v>5896.8360568414137</v>
      </c>
      <c r="H433" s="12">
        <f>IF(AND(Career!$F$15="Yes",$E433=62,$E432=61),G433,H432*IF($B433="January",(1+IF(C433&gt;Personal!$L$18+1,Calculations!$C$22,Calculations!$C$21)),1))</f>
        <v>5896.8360568414137</v>
      </c>
      <c r="I433" s="12">
        <f>H433*(1-'Retiree Assumptions'!$F$8)</f>
        <v>4599.5321243363032</v>
      </c>
      <c r="J433" s="12">
        <f>I433/(Calculations!$C$27^($A433-1+Calculations!$B$6/30))</f>
        <v>1533.574314700802</v>
      </c>
      <c r="K433" s="23">
        <f t="shared" si="502"/>
        <v>1213.7309265926033</v>
      </c>
      <c r="L433" s="12">
        <f>L432*IF($B433="January",(1+IF(C433&gt;Personal!$L$18+1,Calculations!$B$22,Calculations!$B$21)),1)</f>
        <v>3243.2598312627761</v>
      </c>
      <c r="M433" s="12">
        <f>IF(AND(Career!$F$15="Yes",$E433=62,$E432=61),L433,M432*IF($B433="January",(1+IF(C433&gt;Personal!$L$18+1,Calculations!$C$22,Calculations!$C$21)),1))</f>
        <v>3243.2598312627761</v>
      </c>
      <c r="N433" s="12">
        <f>M433*(1-'Retiree Assumptions'!$F$10)</f>
        <v>2854.0686515112429</v>
      </c>
      <c r="O433" s="12">
        <f>N433/(Calculations!$C$27^$AW433)/(Calculations!$D$27^($A433-1-$AW433+Calculations!$B$6/30))</f>
        <v>919.01222131297209</v>
      </c>
      <c r="P433" s="23">
        <f t="shared" si="503"/>
        <v>174.11358938849835</v>
      </c>
      <c r="Q433" s="12">
        <f>IF(OR(A433&lt;=360,$E433&lt;70),Q432*IF($B433="January",(1+IF(C433&gt;Personal!$L$18+1,Calculations!$B$22,Calculations!$B$21)),1),0)</f>
        <v>0</v>
      </c>
      <c r="R433" s="12">
        <f>IF(OR(A433&lt;=360,$E433&lt;70),IF(AND(Career!$F$15="Yes",$E433=62,$E432=61),Q433,R432*IF($B433="January",(1+IF(C433&gt;Personal!$L$18+1,Calculations!$C$22,Calculations!$C$21)),1)),0)</f>
        <v>0</v>
      </c>
      <c r="S433" s="12">
        <f>R433*(1-'Retiree Assumptions'!$F$8)</f>
        <v>0</v>
      </c>
      <c r="T433" s="12">
        <f>S433/(Calculations!$C$27^($A433-1+Calculations!$B$6/30))</f>
        <v>0</v>
      </c>
      <c r="U433" s="23">
        <f t="shared" si="504"/>
        <v>0</v>
      </c>
      <c r="W433">
        <f t="shared" si="544"/>
        <v>10</v>
      </c>
      <c r="X433">
        <f t="shared" si="519"/>
        <v>2060</v>
      </c>
      <c r="Y433">
        <f t="shared" si="520"/>
        <v>77</v>
      </c>
      <c r="Z433">
        <f t="shared" si="507"/>
        <v>75</v>
      </c>
      <c r="AA433" s="12">
        <f>S433*12*Subsidy!$I$15/Subsidy!$I$14</f>
        <v>0</v>
      </c>
      <c r="AB433" s="12">
        <f>SUM(S$5:S433)*Subsidy!$I$15/Subsidy!$I$14</f>
        <v>53212.488521578103</v>
      </c>
      <c r="AC433" s="12">
        <f>N433*Subsidy!$E$15/Subsidy!$E$14</f>
        <v>2283.2549212089943</v>
      </c>
      <c r="AD433" s="12">
        <f t="shared" si="508"/>
        <v>27399.059054507932</v>
      </c>
      <c r="AE433" s="12">
        <f>$AP433*AC433/(Calculations!$D$27^(A433-1+Calculations!$B$6/30))</f>
        <v>584.8125041265539</v>
      </c>
      <c r="AF433" s="12">
        <f>IF(AE433=0,0,SUM(AE433:AE$903)*AC433/AE433)</f>
        <v>368508.52295297175</v>
      </c>
      <c r="AH433" s="164">
        <f>VLOOKUP(E433,Rates2,5)*VLOOKUP(E433,Mort_Imp_Retirees,C433-'Mort Imp Cume'!$C$4+2)</f>
        <v>2.3764297289810598E-3</v>
      </c>
      <c r="AI433" s="16">
        <f t="shared" si="509"/>
        <v>0.99762357027101889</v>
      </c>
      <c r="AJ433" s="164">
        <f>VLOOKUP(F433,Rates2,6)*VLOOKUP(F433,Mort_Imp_Survivors,C433-'Mort Imp Cume'!$C$4+2)</f>
        <v>5.4161926924792064E-4</v>
      </c>
      <c r="AK433" s="16">
        <f t="shared" si="510"/>
        <v>0.99945838073075211</v>
      </c>
      <c r="AL433" s="164">
        <f>VLOOKUP(F433,Rates2,7)*VLOOKUP(F433,Mort_Imp_Survivors,C433-'Mort Imp Cume'!$C$4+2)</f>
        <v>1.0882667301361552E-3</v>
      </c>
      <c r="AM433" s="16">
        <f t="shared" si="511"/>
        <v>0.99891173326986382</v>
      </c>
      <c r="AN433" s="108">
        <f>PRODUCT(AI$4:AI432)</f>
        <v>0.79143926378905238</v>
      </c>
      <c r="AO433" s="16">
        <f>PRODUCT(AK$4:AK432)</f>
        <v>0.93103852139129362</v>
      </c>
      <c r="AP433" s="16">
        <f>PRODUCT(AM$4:AM432)</f>
        <v>0.88222561135437061</v>
      </c>
      <c r="AQ433" s="16">
        <f t="shared" si="512"/>
        <v>0.73686044192917333</v>
      </c>
      <c r="AR433" s="16">
        <f t="shared" si="513"/>
        <v>5.4578821859879063E-2</v>
      </c>
      <c r="AS433" s="16">
        <f t="shared" si="514"/>
        <v>1.7501486324004217E-3</v>
      </c>
      <c r="AT433" s="16">
        <f t="shared" si="515"/>
        <v>0.1894573166173418</v>
      </c>
      <c r="AU433" s="16">
        <f t="shared" si="516"/>
        <v>1.9103419593605814E-2</v>
      </c>
      <c r="AV433" s="16">
        <f t="shared" si="517"/>
        <v>1.8807997951511871E-3</v>
      </c>
      <c r="AW433" s="30">
        <f>(SUMPRODUCT(AV$5:AV432,A$5:A432)+SUM(AV$5:AV432)*(Calculations!$B$6/30-0.5)+AV$4*Calculations!$B$6/30/2)/SUM(AV$4:AV432)</f>
        <v>320.98524467668824</v>
      </c>
      <c r="AX433" s="16"/>
      <c r="AY433" s="12"/>
      <c r="AZ433" s="12"/>
    </row>
    <row r="434" spans="1:52" x14ac:dyDescent="0.25">
      <c r="A434">
        <f t="shared" si="505"/>
        <v>430</v>
      </c>
      <c r="B434" t="str">
        <f t="shared" si="529"/>
        <v>November</v>
      </c>
      <c r="C434">
        <f t="shared" si="500"/>
        <v>2060</v>
      </c>
      <c r="D434">
        <f t="shared" si="531"/>
        <v>206011</v>
      </c>
      <c r="E434">
        <f t="shared" ref="E434:F434" si="566">E422+1</f>
        <v>77</v>
      </c>
      <c r="F434">
        <f t="shared" si="566"/>
        <v>75</v>
      </c>
      <c r="G434" s="12">
        <f>G433*IF($B434="January",1+IF(C434&gt;Personal!$L$18+1,Calculations!$B$22,Calculations!$B$21),1)</f>
        <v>5896.8360568414137</v>
      </c>
      <c r="H434" s="12">
        <f>IF(AND(Career!$F$15="Yes",$E434=62,$E433=61),G434,H433*IF($B434="January",(1+IF(C434&gt;Personal!$L$18+1,Calculations!$C$22,Calculations!$C$21)),1))</f>
        <v>5896.8360568414137</v>
      </c>
      <c r="I434" s="12">
        <f>H434*(1-'Retiree Assumptions'!$F$8)</f>
        <v>4599.5321243363032</v>
      </c>
      <c r="J434" s="12">
        <f>I434/(Calculations!$C$27^($A434-1+Calculations!$B$6/30))</f>
        <v>1529.6529809657727</v>
      </c>
      <c r="K434" s="23">
        <f t="shared" si="502"/>
        <v>1207.7504580950276</v>
      </c>
      <c r="L434" s="12">
        <f>L433*IF($B434="January",(1+IF(C434&gt;Personal!$L$18+1,Calculations!$B$22,Calculations!$B$21)),1)</f>
        <v>3243.2598312627761</v>
      </c>
      <c r="M434" s="12">
        <f>IF(AND(Career!$F$15="Yes",$E434=62,$E433=61),L434,M433*IF($B434="January",(1+IF(C434&gt;Personal!$L$18+1,Calculations!$C$22,Calculations!$C$21)),1))</f>
        <v>3243.2598312627761</v>
      </c>
      <c r="N434" s="12">
        <f>M434*(1-'Retiree Assumptions'!$F$10)</f>
        <v>2854.0686515112429</v>
      </c>
      <c r="O434" s="12">
        <f>N434/(Calculations!$C$27^$AW434)/(Calculations!$D$27^($A434-1-$AW434+Calculations!$B$6/30))</f>
        <v>916.65339704207997</v>
      </c>
      <c r="P434" s="23">
        <f t="shared" si="503"/>
        <v>175.08197687699655</v>
      </c>
      <c r="Q434" s="12">
        <f>IF(OR(A434&lt;=360,$E434&lt;70),Q433*IF($B434="January",(1+IF(C434&gt;Personal!$L$18+1,Calculations!$B$22,Calculations!$B$21)),1),0)</f>
        <v>0</v>
      </c>
      <c r="R434" s="12">
        <f>IF(OR(A434&lt;=360,$E434&lt;70),IF(AND(Career!$F$15="Yes",$E434=62,$E433=61),Q434,R433*IF($B434="January",(1+IF(C434&gt;Personal!$L$18+1,Calculations!$C$22,Calculations!$C$21)),1)),0)</f>
        <v>0</v>
      </c>
      <c r="S434" s="12">
        <f>R434*(1-'Retiree Assumptions'!$F$8)</f>
        <v>0</v>
      </c>
      <c r="T434" s="12">
        <f>S434/(Calculations!$C$27^($A434-1+Calculations!$B$6/30))</f>
        <v>0</v>
      </c>
      <c r="U434" s="23">
        <f t="shared" si="504"/>
        <v>0</v>
      </c>
      <c r="W434">
        <f t="shared" si="544"/>
        <v>10</v>
      </c>
      <c r="X434">
        <f t="shared" si="519"/>
        <v>2060</v>
      </c>
      <c r="Y434">
        <f t="shared" si="520"/>
        <v>77</v>
      </c>
      <c r="Z434">
        <f t="shared" si="507"/>
        <v>75</v>
      </c>
      <c r="AA434" s="12">
        <f>S434*12*Subsidy!$I$15/Subsidy!$I$14</f>
        <v>0</v>
      </c>
      <c r="AB434" s="12">
        <f>SUM(S$5:S434)*Subsidy!$I$15/Subsidy!$I$14</f>
        <v>53212.488521578103</v>
      </c>
      <c r="AC434" s="12">
        <f>N434*Subsidy!$E$15/Subsidy!$E$14</f>
        <v>2283.2549212089943</v>
      </c>
      <c r="AD434" s="12">
        <f t="shared" si="508"/>
        <v>27399.059054507932</v>
      </c>
      <c r="AE434" s="12">
        <f>$AP434*AC434/(Calculations!$D$27^(A434-1+Calculations!$B$6/30))</f>
        <v>582.49438371726637</v>
      </c>
      <c r="AF434" s="12">
        <f>IF(AE434=0,0,SUM(AE434:AE$903)*AC434/AE434)</f>
        <v>367682.71430412604</v>
      </c>
      <c r="AH434" s="164">
        <f>VLOOKUP(E434,Rates2,5)*VLOOKUP(E434,Mort_Imp_Retirees,C434-'Mort Imp Cume'!$C$4+2)</f>
        <v>2.3764297289810598E-3</v>
      </c>
      <c r="AI434" s="16">
        <f t="shared" si="509"/>
        <v>0.99762357027101889</v>
      </c>
      <c r="AJ434" s="164">
        <f>VLOOKUP(F434,Rates2,6)*VLOOKUP(F434,Mort_Imp_Survivors,C434-'Mort Imp Cume'!$C$4+2)</f>
        <v>5.4161926924792064E-4</v>
      </c>
      <c r="AK434" s="16">
        <f t="shared" si="510"/>
        <v>0.99945838073075211</v>
      </c>
      <c r="AL434" s="164">
        <f>VLOOKUP(F434,Rates2,7)*VLOOKUP(F434,Mort_Imp_Survivors,C434-'Mort Imp Cume'!$C$4+2)</f>
        <v>1.0882667301361552E-3</v>
      </c>
      <c r="AM434" s="16">
        <f t="shared" si="511"/>
        <v>0.99891173326986382</v>
      </c>
      <c r="AN434" s="108">
        <f>PRODUCT(AI$4:AI433)</f>
        <v>0.78955846399390117</v>
      </c>
      <c r="AO434" s="16">
        <f>PRODUCT(AK$4:AK433)</f>
        <v>0.93053425298769599</v>
      </c>
      <c r="AP434" s="16">
        <f>PRODUCT(AM$4:AM433)</f>
        <v>0.88126551457305957</v>
      </c>
      <c r="AQ434" s="16">
        <f t="shared" si="512"/>
        <v>0.73471119548267749</v>
      </c>
      <c r="AR434" s="16">
        <f t="shared" si="513"/>
        <v>5.4847268511223686E-2</v>
      </c>
      <c r="AS434" s="16">
        <f t="shared" si="514"/>
        <v>1.7450438655884349E-3</v>
      </c>
      <c r="AT434" s="16">
        <f t="shared" si="515"/>
        <v>0.19100128515528669</v>
      </c>
      <c r="AU434" s="16">
        <f t="shared" si="516"/>
        <v>1.9440250850812135E-2</v>
      </c>
      <c r="AV434" s="16">
        <f t="shared" si="517"/>
        <v>1.8763302066037283E-3</v>
      </c>
      <c r="AW434" s="30">
        <f>(SUMPRODUCT(AV$5:AV433,A$5:A433)+SUM(AV$5:AV433)*(Calculations!$B$6/30-0.5)+AV$4*Calculations!$B$6/30/2)/SUM(AV$4:AV433)</f>
        <v>321.95508425045489</v>
      </c>
      <c r="AX434" s="16"/>
      <c r="AY434" s="12"/>
      <c r="AZ434" s="12"/>
    </row>
    <row r="435" spans="1:52" x14ac:dyDescent="0.25">
      <c r="A435">
        <f t="shared" si="505"/>
        <v>431</v>
      </c>
      <c r="B435" t="str">
        <f t="shared" si="529"/>
        <v>December</v>
      </c>
      <c r="C435">
        <f t="shared" si="500"/>
        <v>2060</v>
      </c>
      <c r="D435">
        <f t="shared" si="531"/>
        <v>206012</v>
      </c>
      <c r="E435">
        <f t="shared" ref="E435:F435" si="567">E423+1</f>
        <v>77</v>
      </c>
      <c r="F435">
        <f t="shared" si="567"/>
        <v>75</v>
      </c>
      <c r="G435" s="12">
        <f>G434*IF($B435="January",1+IF(C435&gt;Personal!$L$18+1,Calculations!$B$22,Calculations!$B$21),1)</f>
        <v>5896.8360568414137</v>
      </c>
      <c r="H435" s="12">
        <f>IF(AND(Career!$F$15="Yes",$E435=62,$E434=61),G435,H434*IF($B435="January",(1+IF(C435&gt;Personal!$L$18+1,Calculations!$C$22,Calculations!$C$21)),1))</f>
        <v>5896.8360568414137</v>
      </c>
      <c r="I435" s="12">
        <f>H435*(1-'Retiree Assumptions'!$F$8)</f>
        <v>4599.5321243363032</v>
      </c>
      <c r="J435" s="12">
        <f>I435/(Calculations!$C$27^($A435-1+Calculations!$B$6/30))</f>
        <v>1525.741674040735</v>
      </c>
      <c r="K435" s="23">
        <f t="shared" si="502"/>
        <v>1201.7994574166094</v>
      </c>
      <c r="L435" s="12">
        <f>L434*IF($B435="January",(1+IF(C435&gt;Personal!$L$18+1,Calculations!$B$22,Calculations!$B$21)),1)</f>
        <v>3243.2598312627761</v>
      </c>
      <c r="M435" s="12">
        <f>IF(AND(Career!$F$15="Yes",$E435=62,$E434=61),L435,M434*IF($B435="January",(1+IF(C435&gt;Personal!$L$18+1,Calculations!$C$22,Calculations!$C$21)),1))</f>
        <v>3243.2598312627761</v>
      </c>
      <c r="N435" s="12">
        <f>M435*(1-'Retiree Assumptions'!$F$10)</f>
        <v>2854.0686515112429</v>
      </c>
      <c r="O435" s="12">
        <f>N435/(Calculations!$C$27^$AW435)/(Calculations!$D$27^($A435-1-$AW435+Calculations!$B$6/30))</f>
        <v>914.29750377473204</v>
      </c>
      <c r="P435" s="23">
        <f t="shared" si="503"/>
        <v>176.03744129183272</v>
      </c>
      <c r="Q435" s="12">
        <f>IF(OR(A435&lt;=360,$E435&lt;70),Q434*IF($B435="January",(1+IF(C435&gt;Personal!$L$18+1,Calculations!$B$22,Calculations!$B$21)),1),0)</f>
        <v>0</v>
      </c>
      <c r="R435" s="12">
        <f>IF(OR(A435&lt;=360,$E435&lt;70),IF(AND(Career!$F$15="Yes",$E435=62,$E434=61),Q435,R434*IF($B435="January",(1+IF(C435&gt;Personal!$L$18+1,Calculations!$C$22,Calculations!$C$21)),1)),0)</f>
        <v>0</v>
      </c>
      <c r="S435" s="12">
        <f>R435*(1-'Retiree Assumptions'!$F$8)</f>
        <v>0</v>
      </c>
      <c r="T435" s="12">
        <f>S435/(Calculations!$C$27^($A435-1+Calculations!$B$6/30))</f>
        <v>0</v>
      </c>
      <c r="U435" s="23">
        <f t="shared" si="504"/>
        <v>0</v>
      </c>
      <c r="W435">
        <f t="shared" si="544"/>
        <v>10</v>
      </c>
      <c r="X435">
        <f t="shared" si="519"/>
        <v>2060</v>
      </c>
      <c r="Y435">
        <f t="shared" si="520"/>
        <v>77</v>
      </c>
      <c r="Z435">
        <f t="shared" si="507"/>
        <v>75</v>
      </c>
      <c r="AA435" s="12">
        <f>S435*12*Subsidy!$I$15/Subsidy!$I$14</f>
        <v>0</v>
      </c>
      <c r="AB435" s="12">
        <f>SUM(S$5:S435)*Subsidy!$I$15/Subsidy!$I$14</f>
        <v>53212.488521578103</v>
      </c>
      <c r="AC435" s="12">
        <f>N435*Subsidy!$E$15/Subsidy!$E$14</f>
        <v>2283.2549212089943</v>
      </c>
      <c r="AD435" s="12">
        <f t="shared" si="508"/>
        <v>27399.059054507932</v>
      </c>
      <c r="AE435" s="12">
        <f>$AP435*AC435/(Calculations!$D$27^(A435-1+Calculations!$B$6/30))</f>
        <v>580.1854520346119</v>
      </c>
      <c r="AF435" s="12">
        <f>IF(AE435=0,0,SUM(AE435:AE$903)*AC435/AE435)</f>
        <v>366853.61923066125</v>
      </c>
      <c r="AH435" s="164">
        <f>VLOOKUP(E435,Rates2,5)*VLOOKUP(E435,Mort_Imp_Retirees,C435-'Mort Imp Cume'!$C$4+2)</f>
        <v>2.3764297289810598E-3</v>
      </c>
      <c r="AI435" s="16">
        <f t="shared" si="509"/>
        <v>0.99762357027101889</v>
      </c>
      <c r="AJ435" s="164">
        <f>VLOOKUP(F435,Rates2,6)*VLOOKUP(F435,Mort_Imp_Survivors,C435-'Mort Imp Cume'!$C$4+2)</f>
        <v>5.4161926924792064E-4</v>
      </c>
      <c r="AK435" s="16">
        <f t="shared" si="510"/>
        <v>0.99945838073075211</v>
      </c>
      <c r="AL435" s="164">
        <f>VLOOKUP(F435,Rates2,7)*VLOOKUP(F435,Mort_Imp_Survivors,C435-'Mort Imp Cume'!$C$4+2)</f>
        <v>1.0882667301361552E-3</v>
      </c>
      <c r="AM435" s="16">
        <f t="shared" si="511"/>
        <v>0.99891173326986382</v>
      </c>
      <c r="AN435" s="108">
        <f>PRODUCT(AI$4:AI434)</f>
        <v>0.78768213378729746</v>
      </c>
      <c r="AO435" s="16">
        <f>PRODUCT(AK$4:AK434)</f>
        <v>0.93003025770558267</v>
      </c>
      <c r="AP435" s="16">
        <f>PRODUCT(AM$4:AM434)</f>
        <v>0.88030646263313339</v>
      </c>
      <c r="AQ435" s="16">
        <f t="shared" si="512"/>
        <v>0.73256821787628346</v>
      </c>
      <c r="AR435" s="16">
        <f t="shared" si="513"/>
        <v>5.5113915911013951E-2</v>
      </c>
      <c r="AS435" s="16">
        <f t="shared" si="514"/>
        <v>1.7399539881656815E-3</v>
      </c>
      <c r="AT435" s="16">
        <f t="shared" si="515"/>
        <v>0.19253846867682739</v>
      </c>
      <c r="AU435" s="16">
        <f t="shared" si="516"/>
        <v>1.9779397535875209E-2</v>
      </c>
      <c r="AV435" s="16">
        <f t="shared" si="517"/>
        <v>1.8718712397193702E-3</v>
      </c>
      <c r="AW435" s="30">
        <f>(SUMPRODUCT(AV$5:AV434,A$5:A434)+SUM(AV$5:AV434)*(Calculations!$B$6/30-0.5)+AV$4*Calculations!$B$6/30/2)/SUM(AV$4:AV434)</f>
        <v>322.91433515018889</v>
      </c>
      <c r="AX435" s="16"/>
      <c r="AY435" s="12"/>
      <c r="AZ435" s="12"/>
    </row>
    <row r="436" spans="1:52" x14ac:dyDescent="0.25">
      <c r="A436">
        <f t="shared" si="505"/>
        <v>432</v>
      </c>
      <c r="B436" t="str">
        <f t="shared" si="529"/>
        <v>January</v>
      </c>
      <c r="C436">
        <f t="shared" si="500"/>
        <v>2061</v>
      </c>
      <c r="D436">
        <f t="shared" si="531"/>
        <v>206101</v>
      </c>
      <c r="E436">
        <f t="shared" ref="E436:F436" si="568">E424+1</f>
        <v>78</v>
      </c>
      <c r="F436">
        <f t="shared" si="568"/>
        <v>76</v>
      </c>
      <c r="G436" s="12">
        <f>G435*IF($B436="January",1+IF(C436&gt;Personal!$L$18+1,Calculations!$B$22,Calculations!$B$21),1)</f>
        <v>6044.2569582624483</v>
      </c>
      <c r="H436" s="12">
        <f>IF(AND(Career!$F$15="Yes",$E436=62,$E435=61),G436,H435*IF($B436="January",(1+IF(C436&gt;Personal!$L$18+1,Calculations!$C$22,Calculations!$C$21)),1))</f>
        <v>6044.2569582624483</v>
      </c>
      <c r="I436" s="12">
        <f>H436*(1-'Retiree Assumptions'!$F$8)</f>
        <v>4714.5204274447096</v>
      </c>
      <c r="J436" s="12">
        <f>I436/(Calculations!$C$27^($A436-1+Calculations!$B$6/30))</f>
        <v>1559.8863774944198</v>
      </c>
      <c r="K436" s="23">
        <f t="shared" si="502"/>
        <v>1225.7747238432803</v>
      </c>
      <c r="L436" s="12">
        <f>L435*IF($B436="January",(1+IF(C436&gt;Personal!$L$18+1,Calculations!$B$22,Calculations!$B$21)),1)</f>
        <v>3324.3413270443452</v>
      </c>
      <c r="M436" s="12">
        <f>IF(AND(Career!$F$15="Yes",$E436=62,$E435=61),L436,M435*IF($B436="January",(1+IF(C436&gt;Personal!$L$18+1,Calculations!$C$22,Calculations!$C$21)),1))</f>
        <v>3324.3413270443452</v>
      </c>
      <c r="N436" s="12">
        <f>M436*(1-'Retiree Assumptions'!$F$10)</f>
        <v>2925.420367799024</v>
      </c>
      <c r="O436" s="12">
        <f>N436/(Calculations!$C$27^$AW436)/(Calculations!$D$27^($A436-1-$AW436+Calculations!$B$6/30))</f>
        <v>934.74325485716076</v>
      </c>
      <c r="P436" s="23">
        <f t="shared" si="503"/>
        <v>181.40458539592493</v>
      </c>
      <c r="Q436" s="12">
        <f>IF(OR(A436&lt;=360,$E436&lt;70),Q435*IF($B436="January",(1+IF(C436&gt;Personal!$L$18+1,Calculations!$B$22,Calculations!$B$21)),1),0)</f>
        <v>0</v>
      </c>
      <c r="R436" s="12">
        <f>IF(OR(A436&lt;=360,$E436&lt;70),IF(AND(Career!$F$15="Yes",$E436=62,$E435=61),Q436,R435*IF($B436="January",(1+IF(C436&gt;Personal!$L$18+1,Calculations!$C$22,Calculations!$C$21)),1)),0)</f>
        <v>0</v>
      </c>
      <c r="S436" s="12">
        <f>R436*(1-'Retiree Assumptions'!$F$8)</f>
        <v>0</v>
      </c>
      <c r="T436" s="12">
        <f>S436/(Calculations!$C$27^($A436-1+Calculations!$B$6/30))</f>
        <v>0</v>
      </c>
      <c r="U436" s="23">
        <f t="shared" si="504"/>
        <v>0</v>
      </c>
      <c r="W436">
        <f t="shared" si="544"/>
        <v>10</v>
      </c>
      <c r="X436">
        <f t="shared" si="519"/>
        <v>2061</v>
      </c>
      <c r="Y436">
        <f t="shared" si="520"/>
        <v>78</v>
      </c>
      <c r="Z436">
        <f t="shared" si="507"/>
        <v>76</v>
      </c>
      <c r="AA436" s="12">
        <f>S436*12*Subsidy!$I$15/Subsidy!$I$14</f>
        <v>0</v>
      </c>
      <c r="AB436" s="12">
        <f>SUM(S$5:S436)*Subsidy!$I$15/Subsidy!$I$14</f>
        <v>53212.488521578103</v>
      </c>
      <c r="AC436" s="12">
        <f>N436*Subsidy!$E$15/Subsidy!$E$14</f>
        <v>2340.3362942392191</v>
      </c>
      <c r="AD436" s="12">
        <f t="shared" si="508"/>
        <v>28084.035530870628</v>
      </c>
      <c r="AE436" s="12">
        <f>$AP436*AC436/(Calculations!$D$27^(A436-1+Calculations!$B$6/30))</f>
        <v>592.33281447206957</v>
      </c>
      <c r="AF436" s="12">
        <f>IF(AE436=0,0,SUM(AE436:AE$903)*AC436/AE436)</f>
        <v>366021.22465377674</v>
      </c>
      <c r="AH436" s="164">
        <f>VLOOKUP(E436,Rates2,5)*VLOOKUP(E436,Mort_Imp_Retirees,C436-'Mort Imp Cume'!$C$4+2)</f>
        <v>2.6955351670973856E-3</v>
      </c>
      <c r="AI436" s="16">
        <f t="shared" si="509"/>
        <v>0.99730446483290258</v>
      </c>
      <c r="AJ436" s="164">
        <f>VLOOKUP(F436,Rates2,6)*VLOOKUP(F436,Mort_Imp_Survivors,C436-'Mort Imp Cume'!$C$4+2)</f>
        <v>6.1223611485372706E-4</v>
      </c>
      <c r="AK436" s="16">
        <f t="shared" si="510"/>
        <v>0.99938776388514627</v>
      </c>
      <c r="AL436" s="164">
        <f>VLOOKUP(F436,Rates2,7)*VLOOKUP(F436,Mort_Imp_Survivors,C436-'Mort Imp Cume'!$C$4+2)</f>
        <v>1.202530260278258E-3</v>
      </c>
      <c r="AM436" s="16">
        <f t="shared" si="511"/>
        <v>0.99879746973972172</v>
      </c>
      <c r="AN436" s="108">
        <f>PRODUCT(AI$4:AI435)</f>
        <v>0.78581026254757802</v>
      </c>
      <c r="AO436" s="16">
        <f>PRODUCT(AK$4:AK435)</f>
        <v>0.92952653539702579</v>
      </c>
      <c r="AP436" s="16">
        <f>PRODUCT(AM$4:AM435)</f>
        <v>0.87934845439752585</v>
      </c>
      <c r="AQ436" s="16">
        <f t="shared" si="512"/>
        <v>0.73043149082527736</v>
      </c>
      <c r="AR436" s="16">
        <f t="shared" si="513"/>
        <v>5.5378771722300608E-2</v>
      </c>
      <c r="AS436" s="16">
        <f t="shared" si="514"/>
        <v>1.9676983366798276E-3</v>
      </c>
      <c r="AT436" s="16">
        <f t="shared" si="515"/>
        <v>0.19406888945526071</v>
      </c>
      <c r="AU436" s="16">
        <f t="shared" si="516"/>
        <v>2.0120847997161323E-2</v>
      </c>
      <c r="AV436" s="16">
        <f t="shared" si="517"/>
        <v>2.1181791973630261E-3</v>
      </c>
      <c r="AW436" s="30">
        <f>(SUMPRODUCT(AV$5:AV435,A$5:A435)+SUM(AV$5:AV435)*(Calculations!$B$6/30-0.5)+AV$4*Calculations!$B$6/30/2)/SUM(AV$4:AV435)</f>
        <v>323.86329930456776</v>
      </c>
      <c r="AX436" s="16"/>
      <c r="AY436" s="12"/>
      <c r="AZ436" s="12"/>
    </row>
    <row r="437" spans="1:52" x14ac:dyDescent="0.25">
      <c r="A437">
        <f t="shared" si="505"/>
        <v>433</v>
      </c>
      <c r="B437" t="str">
        <f t="shared" si="529"/>
        <v>February</v>
      </c>
      <c r="C437">
        <f t="shared" si="500"/>
        <v>2061</v>
      </c>
      <c r="D437">
        <f t="shared" si="531"/>
        <v>206102</v>
      </c>
      <c r="E437">
        <f t="shared" ref="E437:F437" si="569">E425+1</f>
        <v>78</v>
      </c>
      <c r="F437">
        <f t="shared" si="569"/>
        <v>76</v>
      </c>
      <c r="G437" s="12">
        <f>G436*IF($B437="January",1+IF(C437&gt;Personal!$L$18+1,Calculations!$B$22,Calculations!$B$21),1)</f>
        <v>6044.2569582624483</v>
      </c>
      <c r="H437" s="12">
        <f>IF(AND(Career!$F$15="Yes",$E437=62,$E436=61),G437,H436*IF($B437="January",(1+IF(C437&gt;Personal!$L$18+1,Calculations!$C$22,Calculations!$C$21)),1))</f>
        <v>6044.2569582624483</v>
      </c>
      <c r="I437" s="12">
        <f>H437*(1-'Retiree Assumptions'!$F$8)</f>
        <v>4714.5204274447096</v>
      </c>
      <c r="J437" s="12">
        <f>I437/(Calculations!$C$27^($A437-1+Calculations!$B$6/30))</f>
        <v>1555.8977640857011</v>
      </c>
      <c r="K437" s="23">
        <f t="shared" si="502"/>
        <v>1219.3447602162644</v>
      </c>
      <c r="L437" s="12">
        <f>L436*IF($B437="January",(1+IF(C437&gt;Personal!$L$18+1,Calculations!$B$22,Calculations!$B$21)),1)</f>
        <v>3324.3413270443452</v>
      </c>
      <c r="M437" s="12">
        <f>IF(AND(Career!$F$15="Yes",$E437=62,$E436=61),L437,M436*IF($B437="January",(1+IF(C437&gt;Personal!$L$18+1,Calculations!$C$22,Calculations!$C$21)),1))</f>
        <v>3324.3413270443452</v>
      </c>
      <c r="N437" s="12">
        <f>M437*(1-'Retiree Assumptions'!$F$10)</f>
        <v>2925.420367799024</v>
      </c>
      <c r="O437" s="12">
        <f>N437/(Calculations!$C$27^$AW437)/(Calculations!$D$27^($A437-1-$AW437+Calculations!$B$6/30))</f>
        <v>932.37232216271934</v>
      </c>
      <c r="P437" s="23">
        <f t="shared" si="503"/>
        <v>182.56149739849974</v>
      </c>
      <c r="Q437" s="12">
        <f>IF(OR(A437&lt;=360,$E437&lt;70),Q436*IF($B437="January",(1+IF(C437&gt;Personal!$L$18+1,Calculations!$B$22,Calculations!$B$21)),1),0)</f>
        <v>0</v>
      </c>
      <c r="R437" s="12">
        <f>IF(OR(A437&lt;=360,$E437&lt;70),IF(AND(Career!$F$15="Yes",$E437=62,$E436=61),Q437,R436*IF($B437="January",(1+IF(C437&gt;Personal!$L$18+1,Calculations!$C$22,Calculations!$C$21)),1)),0)</f>
        <v>0</v>
      </c>
      <c r="S437" s="12">
        <f>R437*(1-'Retiree Assumptions'!$F$8)</f>
        <v>0</v>
      </c>
      <c r="T437" s="12">
        <f>S437/(Calculations!$C$27^($A437-1+Calculations!$B$6/30))</f>
        <v>0</v>
      </c>
      <c r="U437" s="23">
        <f t="shared" si="504"/>
        <v>0</v>
      </c>
      <c r="W437">
        <f t="shared" si="544"/>
        <v>10</v>
      </c>
      <c r="X437">
        <f t="shared" si="519"/>
        <v>2061</v>
      </c>
      <c r="Y437">
        <f t="shared" si="520"/>
        <v>78</v>
      </c>
      <c r="Z437">
        <f t="shared" si="507"/>
        <v>76</v>
      </c>
      <c r="AA437" s="12">
        <f>S437*12*Subsidy!$I$15/Subsidy!$I$14</f>
        <v>0</v>
      </c>
      <c r="AB437" s="12">
        <f>SUM(S$5:S437)*Subsidy!$I$15/Subsidy!$I$14</f>
        <v>53212.488521578103</v>
      </c>
      <c r="AC437" s="12">
        <f>N437*Subsidy!$E$15/Subsidy!$E$14</f>
        <v>2340.3362942392191</v>
      </c>
      <c r="AD437" s="12">
        <f t="shared" si="508"/>
        <v>28084.035530870628</v>
      </c>
      <c r="AE437" s="12">
        <f>$AP437*AC437/(Calculations!$D$27^(A437-1+Calculations!$B$6/30))</f>
        <v>589.91739733476345</v>
      </c>
      <c r="AF437" s="12">
        <f>IF(AE437=0,0,SUM(AE437:AE$903)*AC437/AE437)</f>
        <v>365169.97997511475</v>
      </c>
      <c r="AH437" s="164">
        <f>VLOOKUP(E437,Rates2,5)*VLOOKUP(E437,Mort_Imp_Retirees,C437-'Mort Imp Cume'!$C$4+2)</f>
        <v>2.6955351670973856E-3</v>
      </c>
      <c r="AI437" s="16">
        <f t="shared" si="509"/>
        <v>0.99730446483290258</v>
      </c>
      <c r="AJ437" s="164">
        <f>VLOOKUP(F437,Rates2,6)*VLOOKUP(F437,Mort_Imp_Survivors,C437-'Mort Imp Cume'!$C$4+2)</f>
        <v>6.1223611485372706E-4</v>
      </c>
      <c r="AK437" s="16">
        <f t="shared" si="510"/>
        <v>0.99938776388514627</v>
      </c>
      <c r="AL437" s="164">
        <f>VLOOKUP(F437,Rates2,7)*VLOOKUP(F437,Mort_Imp_Survivors,C437-'Mort Imp Cume'!$C$4+2)</f>
        <v>1.202530260278258E-3</v>
      </c>
      <c r="AM437" s="16">
        <f t="shared" si="511"/>
        <v>0.99879746973972172</v>
      </c>
      <c r="AN437" s="108">
        <f>PRODUCT(AI$4:AI436)</f>
        <v>0.78369208335021501</v>
      </c>
      <c r="AO437" s="16">
        <f>PRODUCT(AK$4:AK436)</f>
        <v>0.92895744568234084</v>
      </c>
      <c r="AP437" s="16">
        <f>PRODUCT(AM$4:AM436)</f>
        <v>0.87829101127178388</v>
      </c>
      <c r="AQ437" s="16">
        <f t="shared" si="512"/>
        <v>0.72801659595048784</v>
      </c>
      <c r="AR437" s="16">
        <f t="shared" si="513"/>
        <v>5.5675487399727115E-2</v>
      </c>
      <c r="AS437" s="16">
        <f t="shared" si="514"/>
        <v>1.961192887930608E-3</v>
      </c>
      <c r="AT437" s="16">
        <f t="shared" si="515"/>
        <v>0.19580321407979201</v>
      </c>
      <c r="AU437" s="16">
        <f t="shared" si="516"/>
        <v>2.0504702569993039E-2</v>
      </c>
      <c r="AV437" s="16">
        <f t="shared" si="517"/>
        <v>2.1124695708463199E-3</v>
      </c>
      <c r="AW437" s="30">
        <f>(SUMPRODUCT(AV$5:AV436,A$5:A436)+SUM(AV$5:AV436)*(Calculations!$B$6/30-0.5)+AV$4*Calculations!$B$6/30/2)/SUM(AV$4:AV436)</f>
        <v>324.92711612203442</v>
      </c>
      <c r="AX437" s="16"/>
      <c r="AY437" s="12"/>
      <c r="AZ437" s="12"/>
    </row>
    <row r="438" spans="1:52" x14ac:dyDescent="0.25">
      <c r="A438">
        <f t="shared" si="505"/>
        <v>434</v>
      </c>
      <c r="B438" t="str">
        <f t="shared" si="529"/>
        <v>March</v>
      </c>
      <c r="C438">
        <f t="shared" si="500"/>
        <v>2061</v>
      </c>
      <c r="D438">
        <f t="shared" si="531"/>
        <v>206103</v>
      </c>
      <c r="E438">
        <f t="shared" ref="E438:F438" si="570">E426+1</f>
        <v>78</v>
      </c>
      <c r="F438">
        <f t="shared" si="570"/>
        <v>76</v>
      </c>
      <c r="G438" s="12">
        <f>G437*IF($B438="January",1+IF(C438&gt;Personal!$L$18+1,Calculations!$B$22,Calculations!$B$21),1)</f>
        <v>6044.2569582624483</v>
      </c>
      <c r="H438" s="12">
        <f>IF(AND(Career!$F$15="Yes",$E438=62,$E437=61),G438,H437*IF($B438="January",(1+IF(C438&gt;Personal!$L$18+1,Calculations!$C$22,Calculations!$C$21)),1))</f>
        <v>6044.2569582624483</v>
      </c>
      <c r="I438" s="12">
        <f>H438*(1-'Retiree Assumptions'!$F$8)</f>
        <v>4714.5204274447096</v>
      </c>
      <c r="J438" s="12">
        <f>I438/(Calculations!$C$27^($A438-1+Calculations!$B$6/30))</f>
        <v>1551.9193495204076</v>
      </c>
      <c r="K438" s="23">
        <f t="shared" si="502"/>
        <v>1212.9485258148893</v>
      </c>
      <c r="L438" s="12">
        <f>L437*IF($B438="January",(1+IF(C438&gt;Personal!$L$18+1,Calculations!$B$22,Calculations!$B$21)),1)</f>
        <v>3324.3413270443452</v>
      </c>
      <c r="M438" s="12">
        <f>IF(AND(Career!$F$15="Yes",$E438=62,$E437=61),L438,M437*IF($B438="January",(1+IF(C438&gt;Personal!$L$18+1,Calculations!$C$22,Calculations!$C$21)),1))</f>
        <v>3324.3413270443452</v>
      </c>
      <c r="N438" s="12">
        <f>M438*(1-'Retiree Assumptions'!$F$10)</f>
        <v>2925.420367799024</v>
      </c>
      <c r="O438" s="12">
        <f>N438/(Calculations!$C$27^$AW438)/(Calculations!$D$27^($A438-1-$AW438+Calculations!$B$6/30))</f>
        <v>930.00327892234191</v>
      </c>
      <c r="P438" s="23">
        <f t="shared" si="503"/>
        <v>183.70256902237043</v>
      </c>
      <c r="Q438" s="12">
        <f>IF(OR(A438&lt;=360,$E438&lt;70),Q437*IF($B438="January",(1+IF(C438&gt;Personal!$L$18+1,Calculations!$B$22,Calculations!$B$21)),1),0)</f>
        <v>0</v>
      </c>
      <c r="R438" s="12">
        <f>IF(OR(A438&lt;=360,$E438&lt;70),IF(AND(Career!$F$15="Yes",$E438=62,$E437=61),Q438,R437*IF($B438="January",(1+IF(C438&gt;Personal!$L$18+1,Calculations!$C$22,Calculations!$C$21)),1)),0)</f>
        <v>0</v>
      </c>
      <c r="S438" s="12">
        <f>R438*(1-'Retiree Assumptions'!$F$8)</f>
        <v>0</v>
      </c>
      <c r="T438" s="12">
        <f>S438/(Calculations!$C$27^($A438-1+Calculations!$B$6/30))</f>
        <v>0</v>
      </c>
      <c r="U438" s="23">
        <f t="shared" si="504"/>
        <v>0</v>
      </c>
      <c r="W438">
        <f t="shared" si="544"/>
        <v>10</v>
      </c>
      <c r="X438">
        <f t="shared" si="519"/>
        <v>2061</v>
      </c>
      <c r="Y438">
        <f t="shared" si="520"/>
        <v>78</v>
      </c>
      <c r="Z438">
        <f t="shared" si="507"/>
        <v>76</v>
      </c>
      <c r="AA438" s="12">
        <f>S438*12*Subsidy!$I$15/Subsidy!$I$14</f>
        <v>0</v>
      </c>
      <c r="AB438" s="12">
        <f>SUM(S$5:S438)*Subsidy!$I$15/Subsidy!$I$14</f>
        <v>53212.488521578103</v>
      </c>
      <c r="AC438" s="12">
        <f>N438*Subsidy!$E$15/Subsidy!$E$14</f>
        <v>2340.3362942392191</v>
      </c>
      <c r="AD438" s="12">
        <f t="shared" si="508"/>
        <v>28084.035530870628</v>
      </c>
      <c r="AE438" s="12">
        <f>$AP438*AC438/(Calculations!$D$27^(A438-1+Calculations!$B$6/30))</f>
        <v>587.51182979519115</v>
      </c>
      <c r="AF438" s="12">
        <f>IF(AE438=0,0,SUM(AE438:AE$903)*AC438/AE438)</f>
        <v>364315.24987460539</v>
      </c>
      <c r="AH438" s="164">
        <f>VLOOKUP(E438,Rates2,5)*VLOOKUP(E438,Mort_Imp_Retirees,C438-'Mort Imp Cume'!$C$4+2)</f>
        <v>2.6955351670973856E-3</v>
      </c>
      <c r="AI438" s="16">
        <f t="shared" si="509"/>
        <v>0.99730446483290258</v>
      </c>
      <c r="AJ438" s="164">
        <f>VLOOKUP(F438,Rates2,6)*VLOOKUP(F438,Mort_Imp_Survivors,C438-'Mort Imp Cume'!$C$4+2)</f>
        <v>6.1223611485372706E-4</v>
      </c>
      <c r="AK438" s="16">
        <f t="shared" si="510"/>
        <v>0.99938776388514627</v>
      </c>
      <c r="AL438" s="164">
        <f>VLOOKUP(F438,Rates2,7)*VLOOKUP(F438,Mort_Imp_Survivors,C438-'Mort Imp Cume'!$C$4+2)</f>
        <v>1.202530260278258E-3</v>
      </c>
      <c r="AM438" s="16">
        <f t="shared" si="511"/>
        <v>0.99879746973972172</v>
      </c>
      <c r="AN438" s="108">
        <f>PRODUCT(AI$4:AI437)</f>
        <v>0.78157961377936869</v>
      </c>
      <c r="AO438" s="16">
        <f>PRODUCT(AK$4:AK437)</f>
        <v>0.92838870438493182</v>
      </c>
      <c r="AP438" s="16">
        <f>PRODUCT(AM$4:AM437)</f>
        <v>0.87723483975339911</v>
      </c>
      <c r="AQ438" s="16">
        <f t="shared" si="512"/>
        <v>0.72560968501030354</v>
      </c>
      <c r="AR438" s="16">
        <f t="shared" si="513"/>
        <v>5.5969928769065189E-2</v>
      </c>
      <c r="AS438" s="16">
        <f t="shared" si="514"/>
        <v>1.9547089469819693E-3</v>
      </c>
      <c r="AT438" s="16">
        <f t="shared" si="515"/>
        <v>0.19752894767773194</v>
      </c>
      <c r="AU438" s="16">
        <f t="shared" si="516"/>
        <v>2.0891438542899321E-2</v>
      </c>
      <c r="AV438" s="16">
        <f t="shared" si="517"/>
        <v>2.1067753348286808E-3</v>
      </c>
      <c r="AW438" s="30">
        <f>(SUMPRODUCT(AV$5:AV437,A$5:A437)+SUM(AV$5:AV437)*(Calculations!$B$6/30-0.5)+AV$4*Calculations!$B$6/30/2)/SUM(AV$4:AV437)</f>
        <v>325.97718712218159</v>
      </c>
      <c r="AX438" s="16"/>
      <c r="AY438" s="12"/>
      <c r="AZ438" s="12"/>
    </row>
    <row r="439" spans="1:52" x14ac:dyDescent="0.25">
      <c r="A439">
        <f t="shared" si="505"/>
        <v>435</v>
      </c>
      <c r="B439" t="str">
        <f t="shared" si="529"/>
        <v>April</v>
      </c>
      <c r="C439">
        <f t="shared" si="500"/>
        <v>2061</v>
      </c>
      <c r="D439">
        <f t="shared" si="531"/>
        <v>206104</v>
      </c>
      <c r="E439">
        <f t="shared" ref="E439:F439" si="571">E427+1</f>
        <v>78</v>
      </c>
      <c r="F439">
        <f t="shared" si="571"/>
        <v>76</v>
      </c>
      <c r="G439" s="12">
        <f>G438*IF($B439="January",1+IF(C439&gt;Personal!$L$18+1,Calculations!$B$22,Calculations!$B$21),1)</f>
        <v>6044.2569582624483</v>
      </c>
      <c r="H439" s="12">
        <f>IF(AND(Career!$F$15="Yes",$E439=62,$E438=61),G439,H438*IF($B439="January",(1+IF(C439&gt;Personal!$L$18+1,Calculations!$C$22,Calculations!$C$21)),1))</f>
        <v>6044.2569582624483</v>
      </c>
      <c r="I439" s="12">
        <f>H439*(1-'Retiree Assumptions'!$F$8)</f>
        <v>4714.5204274447096</v>
      </c>
      <c r="J439" s="12">
        <f>I439/(Calculations!$C$27^($A439-1+Calculations!$B$6/30))</f>
        <v>1547.9511077202008</v>
      </c>
      <c r="K439" s="23">
        <f t="shared" si="502"/>
        <v>1206.5858437080346</v>
      </c>
      <c r="L439" s="12">
        <f>L438*IF($B439="January",(1+IF(C439&gt;Personal!$L$18+1,Calculations!$B$22,Calculations!$B$21)),1)</f>
        <v>3324.3413270443452</v>
      </c>
      <c r="M439" s="12">
        <f>IF(AND(Career!$F$15="Yes",$E439=62,$E438=61),L439,M438*IF($B439="January",(1+IF(C439&gt;Personal!$L$18+1,Calculations!$C$22,Calculations!$C$21)),1))</f>
        <v>3324.3413270443452</v>
      </c>
      <c r="N439" s="12">
        <f>M439*(1-'Retiree Assumptions'!$F$10)</f>
        <v>2925.420367799024</v>
      </c>
      <c r="O439" s="12">
        <f>N439/(Calculations!$C$27^$AW439)/(Calculations!$D$27^($A439-1-$AW439+Calculations!$B$6/30))</f>
        <v>927.6362706984055</v>
      </c>
      <c r="P439" s="23">
        <f t="shared" si="503"/>
        <v>184.82792964469283</v>
      </c>
      <c r="Q439" s="12">
        <f>IF(OR(A439&lt;=360,$E439&lt;70),Q438*IF($B439="January",(1+IF(C439&gt;Personal!$L$18+1,Calculations!$B$22,Calculations!$B$21)),1),0)</f>
        <v>0</v>
      </c>
      <c r="R439" s="12">
        <f>IF(OR(A439&lt;=360,$E439&lt;70),IF(AND(Career!$F$15="Yes",$E439=62,$E438=61),Q439,R438*IF($B439="January",(1+IF(C439&gt;Personal!$L$18+1,Calculations!$C$22,Calculations!$C$21)),1)),0)</f>
        <v>0</v>
      </c>
      <c r="S439" s="12">
        <f>R439*(1-'Retiree Assumptions'!$F$8)</f>
        <v>0</v>
      </c>
      <c r="T439" s="12">
        <f>S439/(Calculations!$C$27^($A439-1+Calculations!$B$6/30))</f>
        <v>0</v>
      </c>
      <c r="U439" s="23">
        <f t="shared" si="504"/>
        <v>0</v>
      </c>
      <c r="W439">
        <f t="shared" si="544"/>
        <v>10</v>
      </c>
      <c r="X439">
        <f t="shared" si="519"/>
        <v>2061</v>
      </c>
      <c r="Y439">
        <f t="shared" si="520"/>
        <v>78</v>
      </c>
      <c r="Z439">
        <f t="shared" si="507"/>
        <v>76</v>
      </c>
      <c r="AA439" s="12">
        <f>S439*12*Subsidy!$I$15/Subsidy!$I$14</f>
        <v>0</v>
      </c>
      <c r="AB439" s="12">
        <f>SUM(S$5:S439)*Subsidy!$I$15/Subsidy!$I$14</f>
        <v>53212.488521578103</v>
      </c>
      <c r="AC439" s="12">
        <f>N439*Subsidy!$E$15/Subsidy!$E$14</f>
        <v>2340.3362942392191</v>
      </c>
      <c r="AD439" s="12">
        <f t="shared" si="508"/>
        <v>28084.035530870628</v>
      </c>
      <c r="AE439" s="12">
        <f>$AP439*AC439/(Calculations!$D$27^(A439-1+Calculations!$B$6/30))</f>
        <v>585.11607168862383</v>
      </c>
      <c r="AF439" s="12">
        <f>IF(AE439=0,0,SUM(AE439:AE$903)*AC439/AE439)</f>
        <v>363457.02008118655</v>
      </c>
      <c r="AH439" s="164">
        <f>VLOOKUP(E439,Rates2,5)*VLOOKUP(E439,Mort_Imp_Retirees,C439-'Mort Imp Cume'!$C$4+2)</f>
        <v>2.6955351670973856E-3</v>
      </c>
      <c r="AI439" s="16">
        <f t="shared" si="509"/>
        <v>0.99730446483290258</v>
      </c>
      <c r="AJ439" s="164">
        <f>VLOOKUP(F439,Rates2,6)*VLOOKUP(F439,Mort_Imp_Survivors,C439-'Mort Imp Cume'!$C$4+2)</f>
        <v>6.1223611485372706E-4</v>
      </c>
      <c r="AK439" s="16">
        <f t="shared" si="510"/>
        <v>0.99938776388514627</v>
      </c>
      <c r="AL439" s="164">
        <f>VLOOKUP(F439,Rates2,7)*VLOOKUP(F439,Mort_Imp_Survivors,C439-'Mort Imp Cume'!$C$4+2)</f>
        <v>1.202530260278258E-3</v>
      </c>
      <c r="AM439" s="16">
        <f t="shared" si="511"/>
        <v>0.99879746973972172</v>
      </c>
      <c r="AN439" s="108">
        <f>PRODUCT(AI$4:AI438)</f>
        <v>0.77947283844453996</v>
      </c>
      <c r="AO439" s="16">
        <f>PRODUCT(AK$4:AK438)</f>
        <v>0.92782031129148512</v>
      </c>
      <c r="AP439" s="16">
        <f>PRODUCT(AM$4:AM438)</f>
        <v>0.87617993831322527</v>
      </c>
      <c r="AQ439" s="16">
        <f t="shared" si="512"/>
        <v>0.72321073160887051</v>
      </c>
      <c r="AR439" s="16">
        <f t="shared" si="513"/>
        <v>5.6262106835669401E-2</v>
      </c>
      <c r="AS439" s="16">
        <f t="shared" si="514"/>
        <v>1.9482464427265204E-3</v>
      </c>
      <c r="AT439" s="16">
        <f t="shared" si="515"/>
        <v>0.1992461220878505</v>
      </c>
      <c r="AU439" s="16">
        <f t="shared" si="516"/>
        <v>2.1281039467609592E-2</v>
      </c>
      <c r="AV439" s="16">
        <f t="shared" si="517"/>
        <v>2.1010964478244765E-3</v>
      </c>
      <c r="AW439" s="30">
        <f>(SUMPRODUCT(AV$5:AV438,A$5:A438)+SUM(AV$5:AV438)*(Calculations!$B$6/30-0.5)+AV$4*Calculations!$B$6/30/2)/SUM(AV$4:AV438)</f>
        <v>327.01394460740278</v>
      </c>
      <c r="AX439" s="16"/>
      <c r="AY439" s="12"/>
      <c r="AZ439" s="12"/>
    </row>
    <row r="440" spans="1:52" x14ac:dyDescent="0.25">
      <c r="A440">
        <f t="shared" si="505"/>
        <v>436</v>
      </c>
      <c r="B440" t="str">
        <f t="shared" si="529"/>
        <v>May</v>
      </c>
      <c r="C440">
        <f t="shared" si="500"/>
        <v>2061</v>
      </c>
      <c r="D440">
        <f t="shared" si="531"/>
        <v>206105</v>
      </c>
      <c r="E440">
        <f t="shared" ref="E440:F440" si="572">E428+1</f>
        <v>78</v>
      </c>
      <c r="F440">
        <f t="shared" si="572"/>
        <v>76</v>
      </c>
      <c r="G440" s="12">
        <f>G439*IF($B440="January",1+IF(C440&gt;Personal!$L$18+1,Calculations!$B$22,Calculations!$B$21),1)</f>
        <v>6044.2569582624483</v>
      </c>
      <c r="H440" s="12">
        <f>IF(AND(Career!$F$15="Yes",$E440=62,$E439=61),G440,H439*IF($B440="January",(1+IF(C440&gt;Personal!$L$18+1,Calculations!$C$22,Calculations!$C$21)),1))</f>
        <v>6044.2569582624483</v>
      </c>
      <c r="I440" s="12">
        <f>H440*(1-'Retiree Assumptions'!$F$8)</f>
        <v>4714.5204274447096</v>
      </c>
      <c r="J440" s="12">
        <f>I440/(Calculations!$C$27^($A440-1+Calculations!$B$6/30))</f>
        <v>1543.9930126734253</v>
      </c>
      <c r="K440" s="23">
        <f t="shared" si="502"/>
        <v>1200.2565378926972</v>
      </c>
      <c r="L440" s="12">
        <f>L439*IF($B440="January",(1+IF(C440&gt;Personal!$L$18+1,Calculations!$B$22,Calculations!$B$21)),1)</f>
        <v>3324.3413270443452</v>
      </c>
      <c r="M440" s="12">
        <f>IF(AND(Career!$F$15="Yes",$E440=62,$E439=61),L440,M439*IF($B440="January",(1+IF(C440&gt;Personal!$L$18+1,Calculations!$C$22,Calculations!$C$21)),1))</f>
        <v>3324.3413270443452</v>
      </c>
      <c r="N440" s="12">
        <f>M440*(1-'Retiree Assumptions'!$F$10)</f>
        <v>2925.420367799024</v>
      </c>
      <c r="O440" s="12">
        <f>N440/(Calculations!$C$27^$AW440)/(Calculations!$D$27^($A440-1-$AW440+Calculations!$B$6/30))</f>
        <v>925.27143613584792</v>
      </c>
      <c r="P440" s="23">
        <f t="shared" si="503"/>
        <v>185.93770774754734</v>
      </c>
      <c r="Q440" s="12">
        <f>IF(OR(A440&lt;=360,$E440&lt;70),Q439*IF($B440="January",(1+IF(C440&gt;Personal!$L$18+1,Calculations!$B$22,Calculations!$B$21)),1),0)</f>
        <v>0</v>
      </c>
      <c r="R440" s="12">
        <f>IF(OR(A440&lt;=360,$E440&lt;70),IF(AND(Career!$F$15="Yes",$E440=62,$E439=61),Q440,R439*IF($B440="January",(1+IF(C440&gt;Personal!$L$18+1,Calculations!$C$22,Calculations!$C$21)),1)),0)</f>
        <v>0</v>
      </c>
      <c r="S440" s="12">
        <f>R440*(1-'Retiree Assumptions'!$F$8)</f>
        <v>0</v>
      </c>
      <c r="T440" s="12">
        <f>S440/(Calculations!$C$27^($A440-1+Calculations!$B$6/30))</f>
        <v>0</v>
      </c>
      <c r="U440" s="23">
        <f t="shared" si="504"/>
        <v>0</v>
      </c>
      <c r="W440">
        <f t="shared" si="544"/>
        <v>10</v>
      </c>
      <c r="X440">
        <f t="shared" si="519"/>
        <v>2061</v>
      </c>
      <c r="Y440">
        <f t="shared" si="520"/>
        <v>78</v>
      </c>
      <c r="Z440">
        <f t="shared" si="507"/>
        <v>76</v>
      </c>
      <c r="AA440" s="12">
        <f>S440*12*Subsidy!$I$15/Subsidy!$I$14</f>
        <v>0</v>
      </c>
      <c r="AB440" s="12">
        <f>SUM(S$5:S440)*Subsidy!$I$15/Subsidy!$I$14</f>
        <v>53212.488521578103</v>
      </c>
      <c r="AC440" s="12">
        <f>N440*Subsidy!$E$15/Subsidy!$E$14</f>
        <v>2340.3362942392191</v>
      </c>
      <c r="AD440" s="12">
        <f t="shared" si="508"/>
        <v>28084.035530870628</v>
      </c>
      <c r="AE440" s="12">
        <f>$AP440*AC440/(Calculations!$D$27^(A440-1+Calculations!$B$6/30))</f>
        <v>582.73008301411539</v>
      </c>
      <c r="AF440" s="12">
        <f>IF(AE440=0,0,SUM(AE440:AE$903)*AC440/AE440)</f>
        <v>362595.27626536391</v>
      </c>
      <c r="AH440" s="164">
        <f>VLOOKUP(E440,Rates2,5)*VLOOKUP(E440,Mort_Imp_Retirees,C440-'Mort Imp Cume'!$C$4+2)</f>
        <v>2.6955351670973856E-3</v>
      </c>
      <c r="AI440" s="16">
        <f t="shared" si="509"/>
        <v>0.99730446483290258</v>
      </c>
      <c r="AJ440" s="164">
        <f>VLOOKUP(F440,Rates2,6)*VLOOKUP(F440,Mort_Imp_Survivors,C440-'Mort Imp Cume'!$C$4+2)</f>
        <v>6.1223611485372706E-4</v>
      </c>
      <c r="AK440" s="16">
        <f t="shared" si="510"/>
        <v>0.99938776388514627</v>
      </c>
      <c r="AL440" s="164">
        <f>VLOOKUP(F440,Rates2,7)*VLOOKUP(F440,Mort_Imp_Survivors,C440-'Mort Imp Cume'!$C$4+2)</f>
        <v>1.202530260278258E-3</v>
      </c>
      <c r="AM440" s="16">
        <f t="shared" si="511"/>
        <v>0.99879746973972172</v>
      </c>
      <c r="AN440" s="108">
        <f>PRODUCT(AI$4:AI439)</f>
        <v>0.77737174199671544</v>
      </c>
      <c r="AO440" s="16">
        <f>PRODUCT(AK$4:AK439)</f>
        <v>0.92725226618881762</v>
      </c>
      <c r="AP440" s="16">
        <f>PRODUCT(AM$4:AM439)</f>
        <v>0.87512630542395486</v>
      </c>
      <c r="AQ440" s="16">
        <f t="shared" si="512"/>
        <v>0.72081970943760321</v>
      </c>
      <c r="AR440" s="16">
        <f t="shared" si="513"/>
        <v>5.6552032559112203E-2</v>
      </c>
      <c r="AS440" s="16">
        <f t="shared" si="514"/>
        <v>1.941805304291961E-3</v>
      </c>
      <c r="AT440" s="16">
        <f t="shared" si="515"/>
        <v>0.20095476903952328</v>
      </c>
      <c r="AU440" s="16">
        <f t="shared" si="516"/>
        <v>2.1673488963761312E-2</v>
      </c>
      <c r="AV440" s="16">
        <f t="shared" si="517"/>
        <v>2.095432868459902E-3</v>
      </c>
      <c r="AW440" s="30">
        <f>(SUMPRODUCT(AV$5:AV439,A$5:A439)+SUM(AV$5:AV439)*(Calculations!$B$6/30-0.5)+AV$4*Calculations!$B$6/30/2)/SUM(AV$4:AV439)</f>
        <v>328.03780234975864</v>
      </c>
      <c r="AX440" s="16"/>
      <c r="AY440" s="12"/>
      <c r="AZ440" s="12"/>
    </row>
    <row r="441" spans="1:52" x14ac:dyDescent="0.25">
      <c r="A441">
        <f t="shared" si="505"/>
        <v>437</v>
      </c>
      <c r="B441" t="str">
        <f t="shared" si="529"/>
        <v>June</v>
      </c>
      <c r="C441">
        <f t="shared" si="500"/>
        <v>2061</v>
      </c>
      <c r="D441">
        <f t="shared" si="531"/>
        <v>206106</v>
      </c>
      <c r="E441">
        <f t="shared" ref="E441:F441" si="573">E429+1</f>
        <v>78</v>
      </c>
      <c r="F441">
        <f t="shared" si="573"/>
        <v>76</v>
      </c>
      <c r="G441" s="12">
        <f>G440*IF($B441="January",1+IF(C441&gt;Personal!$L$18+1,Calculations!$B$22,Calculations!$B$21),1)</f>
        <v>6044.2569582624483</v>
      </c>
      <c r="H441" s="12">
        <f>IF(AND(Career!$F$15="Yes",$E441=62,$E440=61),G441,H440*IF($B441="January",(1+IF(C441&gt;Personal!$L$18+1,Calculations!$C$22,Calculations!$C$21)),1))</f>
        <v>6044.2569582624483</v>
      </c>
      <c r="I441" s="12">
        <f>H441*(1-'Retiree Assumptions'!$F$8)</f>
        <v>4714.5204274447096</v>
      </c>
      <c r="J441" s="12">
        <f>I441/(Calculations!$C$27^($A441-1+Calculations!$B$6/30))</f>
        <v>1540.0450384349367</v>
      </c>
      <c r="K441" s="23">
        <f t="shared" si="502"/>
        <v>1193.9604332891201</v>
      </c>
      <c r="L441" s="12">
        <f>L440*IF($B441="January",(1+IF(C441&gt;Personal!$L$18+1,Calculations!$B$22,Calculations!$B$21)),1)</f>
        <v>3324.3413270443452</v>
      </c>
      <c r="M441" s="12">
        <f>IF(AND(Career!$F$15="Yes",$E441=62,$E440=61),L441,M440*IF($B441="January",(1+IF(C441&gt;Personal!$L$18+1,Calculations!$C$22,Calculations!$C$21)),1))</f>
        <v>3324.3413270443452</v>
      </c>
      <c r="N441" s="12">
        <f>M441*(1-'Retiree Assumptions'!$F$10)</f>
        <v>2925.420367799024</v>
      </c>
      <c r="O441" s="12">
        <f>N441/(Calculations!$C$27^$AW441)/(Calculations!$D$27^($A441-1-$AW441+Calculations!$B$6/30))</f>
        <v>922.90890732819491</v>
      </c>
      <c r="P441" s="23">
        <f t="shared" si="503"/>
        <v>187.03203092317827</v>
      </c>
      <c r="Q441" s="12">
        <f>IF(OR(A441&lt;=360,$E441&lt;70),Q440*IF($B441="January",(1+IF(C441&gt;Personal!$L$18+1,Calculations!$B$22,Calculations!$B$21)),1),0)</f>
        <v>0</v>
      </c>
      <c r="R441" s="12">
        <f>IF(OR(A441&lt;=360,$E441&lt;70),IF(AND(Career!$F$15="Yes",$E441=62,$E440=61),Q441,R440*IF($B441="January",(1+IF(C441&gt;Personal!$L$18+1,Calculations!$C$22,Calculations!$C$21)),1)),0)</f>
        <v>0</v>
      </c>
      <c r="S441" s="12">
        <f>R441*(1-'Retiree Assumptions'!$F$8)</f>
        <v>0</v>
      </c>
      <c r="T441" s="12">
        <f>S441/(Calculations!$C$27^($A441-1+Calculations!$B$6/30))</f>
        <v>0</v>
      </c>
      <c r="U441" s="23">
        <f t="shared" si="504"/>
        <v>0</v>
      </c>
      <c r="W441">
        <f t="shared" si="544"/>
        <v>10</v>
      </c>
      <c r="X441">
        <f t="shared" si="519"/>
        <v>2061</v>
      </c>
      <c r="Y441">
        <f t="shared" si="520"/>
        <v>78</v>
      </c>
      <c r="Z441">
        <f t="shared" si="507"/>
        <v>76</v>
      </c>
      <c r="AA441" s="12">
        <f>S441*12*Subsidy!$I$15/Subsidy!$I$14</f>
        <v>0</v>
      </c>
      <c r="AB441" s="12">
        <f>SUM(S$5:S441)*Subsidy!$I$15/Subsidy!$I$14</f>
        <v>53212.488521578103</v>
      </c>
      <c r="AC441" s="12">
        <f>N441*Subsidy!$E$15/Subsidy!$E$14</f>
        <v>2340.3362942392191</v>
      </c>
      <c r="AD441" s="12">
        <f t="shared" si="508"/>
        <v>28084.035530870628</v>
      </c>
      <c r="AE441" s="12">
        <f>$AP441*AC441/(Calculations!$D$27^(A441-1+Calculations!$B$6/30))</f>
        <v>580.35382393383713</v>
      </c>
      <c r="AF441" s="12">
        <f>IF(AE441=0,0,SUM(AE441:AE$903)*AC441/AE441)</f>
        <v>361730.00403897004</v>
      </c>
      <c r="AH441" s="164">
        <f>VLOOKUP(E441,Rates2,5)*VLOOKUP(E441,Mort_Imp_Retirees,C441-'Mort Imp Cume'!$C$4+2)</f>
        <v>2.6955351670973856E-3</v>
      </c>
      <c r="AI441" s="16">
        <f t="shared" si="509"/>
        <v>0.99730446483290258</v>
      </c>
      <c r="AJ441" s="164">
        <f>VLOOKUP(F441,Rates2,6)*VLOOKUP(F441,Mort_Imp_Survivors,C441-'Mort Imp Cume'!$C$4+2)</f>
        <v>6.1223611485372706E-4</v>
      </c>
      <c r="AK441" s="16">
        <f t="shared" si="510"/>
        <v>0.99938776388514627</v>
      </c>
      <c r="AL441" s="164">
        <f>VLOOKUP(F441,Rates2,7)*VLOOKUP(F441,Mort_Imp_Survivors,C441-'Mort Imp Cume'!$C$4+2)</f>
        <v>1.202530260278258E-3</v>
      </c>
      <c r="AM441" s="16">
        <f t="shared" si="511"/>
        <v>0.99879746973972172</v>
      </c>
      <c r="AN441" s="108">
        <f>PRODUCT(AI$4:AI440)</f>
        <v>0.77527630912825551</v>
      </c>
      <c r="AO441" s="16">
        <f>PRODUCT(AK$4:AK440)</f>
        <v>0.92668456886387685</v>
      </c>
      <c r="AP441" s="16">
        <f>PRODUCT(AM$4:AM440)</f>
        <v>0.87407393956011703</v>
      </c>
      <c r="AQ441" s="16">
        <f t="shared" si="512"/>
        <v>0.7184365922748952</v>
      </c>
      <c r="AR441" s="16">
        <f t="shared" si="513"/>
        <v>5.6839716853360346E-2</v>
      </c>
      <c r="AS441" s="16">
        <f t="shared" si="514"/>
        <v>1.9353854610403023E-3</v>
      </c>
      <c r="AT441" s="16">
        <f t="shared" si="515"/>
        <v>0.20265492015309799</v>
      </c>
      <c r="AU441" s="16">
        <f t="shared" si="516"/>
        <v>2.2068770718646463E-2</v>
      </c>
      <c r="AV441" s="16">
        <f t="shared" si="517"/>
        <v>2.0897845554726764E-3</v>
      </c>
      <c r="AW441" s="30">
        <f>(SUMPRODUCT(AV$5:AV440,A$5:A440)+SUM(AV$5:AV440)*(Calculations!$B$6/30-0.5)+AV$4*Calculations!$B$6/30/2)/SUM(AV$4:AV440)</f>
        <v>329.04915657351711</v>
      </c>
      <c r="AX441" s="16"/>
      <c r="AY441" s="12"/>
      <c r="AZ441" s="12"/>
    </row>
    <row r="442" spans="1:52" x14ac:dyDescent="0.25">
      <c r="A442">
        <f t="shared" si="505"/>
        <v>438</v>
      </c>
      <c r="B442" t="str">
        <f t="shared" si="529"/>
        <v>July</v>
      </c>
      <c r="C442">
        <f t="shared" si="500"/>
        <v>2061</v>
      </c>
      <c r="D442">
        <f t="shared" si="531"/>
        <v>206107</v>
      </c>
      <c r="E442">
        <f t="shared" ref="E442:F442" si="574">E430+1</f>
        <v>78</v>
      </c>
      <c r="F442">
        <f t="shared" si="574"/>
        <v>76</v>
      </c>
      <c r="G442" s="12">
        <f>G441*IF($B442="January",1+IF(C442&gt;Personal!$L$18+1,Calculations!$B$22,Calculations!$B$21),1)</f>
        <v>6044.2569582624483</v>
      </c>
      <c r="H442" s="12">
        <f>IF(AND(Career!$F$15="Yes",$E442=62,$E441=61),G442,H441*IF($B442="January",(1+IF(C442&gt;Personal!$L$18+1,Calculations!$C$22,Calculations!$C$21)),1))</f>
        <v>6044.2569582624483</v>
      </c>
      <c r="I442" s="12">
        <f>H442*(1-'Retiree Assumptions'!$F$8)</f>
        <v>4714.5204274447096</v>
      </c>
      <c r="J442" s="12">
        <f>I442/(Calculations!$C$27^($A442-1+Calculations!$B$6/30))</f>
        <v>1536.1071591259333</v>
      </c>
      <c r="K442" s="23">
        <f t="shared" si="502"/>
        <v>1187.6973557359511</v>
      </c>
      <c r="L442" s="12">
        <f>L441*IF($B442="January",(1+IF(C442&gt;Personal!$L$18+1,Calculations!$B$22,Calculations!$B$21)),1)</f>
        <v>3324.3413270443452</v>
      </c>
      <c r="M442" s="12">
        <f>IF(AND(Career!$F$15="Yes",$E442=62,$E441=61),L442,M441*IF($B442="January",(1+IF(C442&gt;Personal!$L$18+1,Calculations!$C$22,Calculations!$C$21)),1))</f>
        <v>3324.3413270443452</v>
      </c>
      <c r="N442" s="12">
        <f>M442*(1-'Retiree Assumptions'!$F$10)</f>
        <v>2925.420367799024</v>
      </c>
      <c r="O442" s="12">
        <f>N442/(Calculations!$C$27^$AW442)/(Calculations!$D$27^($A442-1-$AW442+Calculations!$B$6/30))</f>
        <v>920.54881016072784</v>
      </c>
      <c r="P442" s="23">
        <f t="shared" si="503"/>
        <v>188.11102587923818</v>
      </c>
      <c r="Q442" s="12">
        <f>IF(OR(A442&lt;=360,$E442&lt;70),Q441*IF($B442="January",(1+IF(C442&gt;Personal!$L$18+1,Calculations!$B$22,Calculations!$B$21)),1),0)</f>
        <v>0</v>
      </c>
      <c r="R442" s="12">
        <f>IF(OR(A442&lt;=360,$E442&lt;70),IF(AND(Career!$F$15="Yes",$E442=62,$E441=61),Q442,R441*IF($B442="January",(1+IF(C442&gt;Personal!$L$18+1,Calculations!$C$22,Calculations!$C$21)),1)),0)</f>
        <v>0</v>
      </c>
      <c r="S442" s="12">
        <f>R442*(1-'Retiree Assumptions'!$F$8)</f>
        <v>0</v>
      </c>
      <c r="T442" s="12">
        <f>S442/(Calculations!$C$27^($A442-1+Calculations!$B$6/30))</f>
        <v>0</v>
      </c>
      <c r="U442" s="23">
        <f t="shared" si="504"/>
        <v>0</v>
      </c>
      <c r="W442">
        <f t="shared" si="544"/>
        <v>10</v>
      </c>
      <c r="X442">
        <f t="shared" si="519"/>
        <v>2061</v>
      </c>
      <c r="Y442">
        <f t="shared" si="520"/>
        <v>78</v>
      </c>
      <c r="Z442">
        <f t="shared" si="507"/>
        <v>76</v>
      </c>
      <c r="AA442" s="12">
        <f>S442*12*Subsidy!$I$15/Subsidy!$I$14</f>
        <v>0</v>
      </c>
      <c r="AB442" s="12">
        <f>SUM(S$5:S442)*Subsidy!$I$15/Subsidy!$I$14</f>
        <v>53212.488521578103</v>
      </c>
      <c r="AC442" s="12">
        <f>N442*Subsidy!$E$15/Subsidy!$E$14</f>
        <v>2340.3362942392191</v>
      </c>
      <c r="AD442" s="12">
        <f t="shared" si="508"/>
        <v>28084.035530870628</v>
      </c>
      <c r="AE442" s="12">
        <f>$AP442*AC442/(Calculations!$D$27^(A442-1+Calculations!$B$6/30))</f>
        <v>577.98725477240998</v>
      </c>
      <c r="AF442" s="12">
        <f>IF(AE442=0,0,SUM(AE442:AE$903)*AC442/AE442)</f>
        <v>360861.18895492627</v>
      </c>
      <c r="AH442" s="164">
        <f>VLOOKUP(E442,Rates2,5)*VLOOKUP(E442,Mort_Imp_Retirees,C442-'Mort Imp Cume'!$C$4+2)</f>
        <v>2.6955351670973856E-3</v>
      </c>
      <c r="AI442" s="16">
        <f t="shared" si="509"/>
        <v>0.99730446483290258</v>
      </c>
      <c r="AJ442" s="164">
        <f>VLOOKUP(F442,Rates2,6)*VLOOKUP(F442,Mort_Imp_Survivors,C442-'Mort Imp Cume'!$C$4+2)</f>
        <v>6.1223611485372706E-4</v>
      </c>
      <c r="AK442" s="16">
        <f t="shared" si="510"/>
        <v>0.99938776388514627</v>
      </c>
      <c r="AL442" s="164">
        <f>VLOOKUP(F442,Rates2,7)*VLOOKUP(F442,Mort_Imp_Survivors,C442-'Mort Imp Cume'!$C$4+2)</f>
        <v>1.202530260278258E-3</v>
      </c>
      <c r="AM442" s="16">
        <f t="shared" si="511"/>
        <v>0.99879746973972172</v>
      </c>
      <c r="AN442" s="108">
        <f>PRODUCT(AI$4:AI441)</f>
        <v>0.77318652457278281</v>
      </c>
      <c r="AO442" s="16">
        <f>PRODUCT(AK$4:AK441)</f>
        <v>0.92611721910374067</v>
      </c>
      <c r="AP442" s="16">
        <f>PRODUCT(AM$4:AM441)</f>
        <v>0.87302283919807533</v>
      </c>
      <c r="AQ442" s="16">
        <f t="shared" si="512"/>
        <v>0.71606135398583171</v>
      </c>
      <c r="AR442" s="16">
        <f t="shared" si="513"/>
        <v>5.7125170586951136E-2</v>
      </c>
      <c r="AS442" s="16">
        <f t="shared" si="514"/>
        <v>1.9289868425670931E-3</v>
      </c>
      <c r="AT442" s="16">
        <f t="shared" si="515"/>
        <v>0.20434660694025991</v>
      </c>
      <c r="AU442" s="16">
        <f t="shared" si="516"/>
        <v>2.2466868486957253E-2</v>
      </c>
      <c r="AV442" s="16">
        <f t="shared" si="517"/>
        <v>2.0841514677117428E-3</v>
      </c>
      <c r="AW442" s="30">
        <f>(SUMPRODUCT(AV$5:AV441,A$5:A441)+SUM(AV$5:AV441)*(Calculations!$B$6/30-0.5)+AV$4*Calculations!$B$6/30/2)/SUM(AV$4:AV441)</f>
        <v>330.04838687583378</v>
      </c>
      <c r="AX442" s="16"/>
      <c r="AY442" s="12"/>
      <c r="AZ442" s="12"/>
    </row>
    <row r="443" spans="1:52" x14ac:dyDescent="0.25">
      <c r="A443">
        <f t="shared" si="505"/>
        <v>439</v>
      </c>
      <c r="B443" t="str">
        <f t="shared" si="529"/>
        <v>August</v>
      </c>
      <c r="C443">
        <f t="shared" si="500"/>
        <v>2061</v>
      </c>
      <c r="D443">
        <f t="shared" si="531"/>
        <v>206108</v>
      </c>
      <c r="E443">
        <f t="shared" ref="E443:F443" si="575">E431+1</f>
        <v>78</v>
      </c>
      <c r="F443">
        <f t="shared" si="575"/>
        <v>76</v>
      </c>
      <c r="G443" s="12">
        <f>G442*IF($B443="January",1+IF(C443&gt;Personal!$L$18+1,Calculations!$B$22,Calculations!$B$21),1)</f>
        <v>6044.2569582624483</v>
      </c>
      <c r="H443" s="12">
        <f>IF(AND(Career!$F$15="Yes",$E443=62,$E442=61),G443,H442*IF($B443="January",(1+IF(C443&gt;Personal!$L$18+1,Calculations!$C$22,Calculations!$C$21)),1))</f>
        <v>6044.2569582624483</v>
      </c>
      <c r="I443" s="12">
        <f>H443*(1-'Retiree Assumptions'!$F$8)</f>
        <v>4714.5204274447096</v>
      </c>
      <c r="J443" s="12">
        <f>I443/(Calculations!$C$27^($A443-1+Calculations!$B$6/30))</f>
        <v>1532.1793489337842</v>
      </c>
      <c r="K443" s="23">
        <f t="shared" si="502"/>
        <v>1181.4671319854237</v>
      </c>
      <c r="L443" s="12">
        <f>L442*IF($B443="January",(1+IF(C443&gt;Personal!$L$18+1,Calculations!$B$22,Calculations!$B$21)),1)</f>
        <v>3324.3413270443452</v>
      </c>
      <c r="M443" s="12">
        <f>IF(AND(Career!$F$15="Yes",$E443=62,$E442=61),L443,M442*IF($B443="January",(1+IF(C443&gt;Personal!$L$18+1,Calculations!$C$22,Calculations!$C$21)),1))</f>
        <v>3324.3413270443452</v>
      </c>
      <c r="N443" s="12">
        <f>M443*(1-'Retiree Assumptions'!$F$10)</f>
        <v>2925.420367799024</v>
      </c>
      <c r="O443" s="12">
        <f>N443/(Calculations!$C$27^$AW443)/(Calculations!$D$27^($A443-1-$AW443+Calculations!$B$6/30))</f>
        <v>918.19126463244129</v>
      </c>
      <c r="P443" s="23">
        <f t="shared" si="503"/>
        <v>189.17481844403434</v>
      </c>
      <c r="Q443" s="12">
        <f>IF(OR(A443&lt;=360,$E443&lt;70),Q442*IF($B443="January",(1+IF(C443&gt;Personal!$L$18+1,Calculations!$B$22,Calculations!$B$21)),1),0)</f>
        <v>0</v>
      </c>
      <c r="R443" s="12">
        <f>IF(OR(A443&lt;=360,$E443&lt;70),IF(AND(Career!$F$15="Yes",$E443=62,$E442=61),Q443,R442*IF($B443="January",(1+IF(C443&gt;Personal!$L$18+1,Calculations!$C$22,Calculations!$C$21)),1)),0)</f>
        <v>0</v>
      </c>
      <c r="S443" s="12">
        <f>R443*(1-'Retiree Assumptions'!$F$8)</f>
        <v>0</v>
      </c>
      <c r="T443" s="12">
        <f>S443/(Calculations!$C$27^($A443-1+Calculations!$B$6/30))</f>
        <v>0</v>
      </c>
      <c r="U443" s="23">
        <f t="shared" si="504"/>
        <v>0</v>
      </c>
      <c r="W443">
        <f t="shared" si="544"/>
        <v>10</v>
      </c>
      <c r="X443">
        <f t="shared" si="519"/>
        <v>2061</v>
      </c>
      <c r="Y443">
        <f t="shared" si="520"/>
        <v>78</v>
      </c>
      <c r="Z443">
        <f t="shared" si="507"/>
        <v>76</v>
      </c>
      <c r="AA443" s="12">
        <f>S443*12*Subsidy!$I$15/Subsidy!$I$14</f>
        <v>0</v>
      </c>
      <c r="AB443" s="12">
        <f>SUM(S$5:S443)*Subsidy!$I$15/Subsidy!$I$14</f>
        <v>53212.488521578103</v>
      </c>
      <c r="AC443" s="12">
        <f>N443*Subsidy!$E$15/Subsidy!$E$14</f>
        <v>2340.3362942392191</v>
      </c>
      <c r="AD443" s="12">
        <f t="shared" si="508"/>
        <v>28084.035530870628</v>
      </c>
      <c r="AE443" s="12">
        <f>$AP443*AC443/(Calculations!$D$27^(A443-1+Calculations!$B$6/30))</f>
        <v>575.63033601624397</v>
      </c>
      <c r="AF443" s="12">
        <f>IF(AE443=0,0,SUM(AE443:AE$903)*AC443/AE443)</f>
        <v>359988.8165069996</v>
      </c>
      <c r="AH443" s="164">
        <f>VLOOKUP(E443,Rates2,5)*VLOOKUP(E443,Mort_Imp_Retirees,C443-'Mort Imp Cume'!$C$4+2)</f>
        <v>2.6955351670973856E-3</v>
      </c>
      <c r="AI443" s="16">
        <f t="shared" si="509"/>
        <v>0.99730446483290258</v>
      </c>
      <c r="AJ443" s="164">
        <f>VLOOKUP(F443,Rates2,6)*VLOOKUP(F443,Mort_Imp_Survivors,C443-'Mort Imp Cume'!$C$4+2)</f>
        <v>6.1223611485372706E-4</v>
      </c>
      <c r="AK443" s="16">
        <f t="shared" si="510"/>
        <v>0.99938776388514627</v>
      </c>
      <c r="AL443" s="164">
        <f>VLOOKUP(F443,Rates2,7)*VLOOKUP(F443,Mort_Imp_Survivors,C443-'Mort Imp Cume'!$C$4+2)</f>
        <v>1.202530260278258E-3</v>
      </c>
      <c r="AM443" s="16">
        <f t="shared" si="511"/>
        <v>0.99879746973972172</v>
      </c>
      <c r="AN443" s="108">
        <f>PRODUCT(AI$4:AI442)</f>
        <v>0.77110237310507102</v>
      </c>
      <c r="AO443" s="16">
        <f>PRODUCT(AK$4:AK442)</f>
        <v>0.92555021669561743</v>
      </c>
      <c r="AP443" s="16">
        <f>PRODUCT(AM$4:AM442)</f>
        <v>0.87197300281602563</v>
      </c>
      <c r="AQ443" s="16">
        <f t="shared" si="512"/>
        <v>0.71369396852190337</v>
      </c>
      <c r="AR443" s="16">
        <f t="shared" si="513"/>
        <v>5.7408404583167691E-2</v>
      </c>
      <c r="AS443" s="16">
        <f t="shared" si="514"/>
        <v>1.9226093787006481E-3</v>
      </c>
      <c r="AT443" s="16">
        <f t="shared" si="515"/>
        <v>0.20602986080439614</v>
      </c>
      <c r="AU443" s="16">
        <f t="shared" si="516"/>
        <v>2.2867766090532787E-2</v>
      </c>
      <c r="AV443" s="16">
        <f t="shared" si="517"/>
        <v>2.0785335641369681E-3</v>
      </c>
      <c r="AW443" s="30">
        <f>(SUMPRODUCT(AV$5:AV442,A$5:A442)+SUM(AV$5:AV442)*(Calculations!$B$6/30-0.5)+AV$4*Calculations!$B$6/30/2)/SUM(AV$4:AV442)</f>
        <v>331.03585709007149</v>
      </c>
      <c r="AX443" s="16"/>
      <c r="AY443" s="12"/>
      <c r="AZ443" s="12"/>
    </row>
    <row r="444" spans="1:52" x14ac:dyDescent="0.25">
      <c r="A444">
        <f t="shared" si="505"/>
        <v>440</v>
      </c>
      <c r="B444" t="str">
        <f t="shared" si="529"/>
        <v>September</v>
      </c>
      <c r="C444">
        <f t="shared" si="500"/>
        <v>2061</v>
      </c>
      <c r="D444">
        <f t="shared" si="531"/>
        <v>206109</v>
      </c>
      <c r="E444">
        <f t="shared" ref="E444:F444" si="576">E432+1</f>
        <v>78</v>
      </c>
      <c r="F444">
        <f t="shared" si="576"/>
        <v>76</v>
      </c>
      <c r="G444" s="12">
        <f>G443*IF($B444="January",1+IF(C444&gt;Personal!$L$18+1,Calculations!$B$22,Calculations!$B$21),1)</f>
        <v>6044.2569582624483</v>
      </c>
      <c r="H444" s="12">
        <f>IF(AND(Career!$F$15="Yes",$E444=62,$E443=61),G444,H443*IF($B444="January",(1+IF(C444&gt;Personal!$L$18+1,Calculations!$C$22,Calculations!$C$21)),1))</f>
        <v>6044.2569582624483</v>
      </c>
      <c r="I444" s="12">
        <f>H444*(1-'Retiree Assumptions'!$F$8)</f>
        <v>4714.5204274447096</v>
      </c>
      <c r="J444" s="12">
        <f>I444/(Calculations!$C$27^($A444-1+Calculations!$B$6/30))</f>
        <v>1528.26158211186</v>
      </c>
      <c r="K444" s="23">
        <f t="shared" si="502"/>
        <v>1175.2695896985649</v>
      </c>
      <c r="L444" s="12">
        <f>L443*IF($B444="January",(1+IF(C444&gt;Personal!$L$18+1,Calculations!$B$22,Calculations!$B$21)),1)</f>
        <v>3324.3413270443452</v>
      </c>
      <c r="M444" s="12">
        <f>IF(AND(Career!$F$15="Yes",$E444=62,$E443=61),L444,M443*IF($B444="January",(1+IF(C444&gt;Personal!$L$18+1,Calculations!$C$22,Calculations!$C$21)),1))</f>
        <v>3324.3413270443452</v>
      </c>
      <c r="N444" s="12">
        <f>M444*(1-'Retiree Assumptions'!$F$10)</f>
        <v>2925.420367799024</v>
      </c>
      <c r="O444" s="12">
        <f>N444/(Calculations!$C$27^$AW444)/(Calculations!$D$27^($A444-1-$AW444+Calculations!$B$6/30))</f>
        <v>915.83638515830057</v>
      </c>
      <c r="P444" s="23">
        <f t="shared" si="503"/>
        <v>190.22353357177363</v>
      </c>
      <c r="Q444" s="12">
        <f>IF(OR(A444&lt;=360,$E444&lt;70),Q443*IF($B444="January",(1+IF(C444&gt;Personal!$L$18+1,Calculations!$B$22,Calculations!$B$21)),1),0)</f>
        <v>0</v>
      </c>
      <c r="R444" s="12">
        <f>IF(OR(A444&lt;=360,$E444&lt;70),IF(AND(Career!$F$15="Yes",$E444=62,$E443=61),Q444,R443*IF($B444="January",(1+IF(C444&gt;Personal!$L$18+1,Calculations!$C$22,Calculations!$C$21)),1)),0)</f>
        <v>0</v>
      </c>
      <c r="S444" s="12">
        <f>R444*(1-'Retiree Assumptions'!$F$8)</f>
        <v>0</v>
      </c>
      <c r="T444" s="12">
        <f>S444/(Calculations!$C$27^($A444-1+Calculations!$B$6/30))</f>
        <v>0</v>
      </c>
      <c r="U444" s="23">
        <f t="shared" si="504"/>
        <v>0</v>
      </c>
      <c r="W444">
        <f t="shared" si="544"/>
        <v>10</v>
      </c>
      <c r="X444">
        <f t="shared" si="519"/>
        <v>2061</v>
      </c>
      <c r="Y444">
        <f t="shared" si="520"/>
        <v>78</v>
      </c>
      <c r="Z444">
        <f t="shared" si="507"/>
        <v>76</v>
      </c>
      <c r="AA444" s="12">
        <f>S444*12*Subsidy!$I$15/Subsidy!$I$14</f>
        <v>0</v>
      </c>
      <c r="AB444" s="12">
        <f>SUM(S$5:S444)*Subsidy!$I$15/Subsidy!$I$14</f>
        <v>53212.488521578103</v>
      </c>
      <c r="AC444" s="12">
        <f>N444*Subsidy!$E$15/Subsidy!$E$14</f>
        <v>2340.3362942392191</v>
      </c>
      <c r="AD444" s="12">
        <f t="shared" si="508"/>
        <v>28084.035530870628</v>
      </c>
      <c r="AE444" s="12">
        <f>$AP444*AC444/(Calculations!$D$27^(A444-1+Calculations!$B$6/30))</f>
        <v>573.28302831287772</v>
      </c>
      <c r="AF444" s="12">
        <f>IF(AE444=0,0,SUM(AE444:AE$903)*AC444/AE444)</f>
        <v>359112.87212956155</v>
      </c>
      <c r="AH444" s="164">
        <f>VLOOKUP(E444,Rates2,5)*VLOOKUP(E444,Mort_Imp_Retirees,C444-'Mort Imp Cume'!$C$4+2)</f>
        <v>2.6955351670973856E-3</v>
      </c>
      <c r="AI444" s="16">
        <f t="shared" si="509"/>
        <v>0.99730446483290258</v>
      </c>
      <c r="AJ444" s="164">
        <f>VLOOKUP(F444,Rates2,6)*VLOOKUP(F444,Mort_Imp_Survivors,C444-'Mort Imp Cume'!$C$4+2)</f>
        <v>6.1223611485372706E-4</v>
      </c>
      <c r="AK444" s="16">
        <f t="shared" si="510"/>
        <v>0.99938776388514627</v>
      </c>
      <c r="AL444" s="164">
        <f>VLOOKUP(F444,Rates2,7)*VLOOKUP(F444,Mort_Imp_Survivors,C444-'Mort Imp Cume'!$C$4+2)</f>
        <v>1.202530260278258E-3</v>
      </c>
      <c r="AM444" s="16">
        <f t="shared" si="511"/>
        <v>0.99879746973972172</v>
      </c>
      <c r="AN444" s="108">
        <f>PRODUCT(AI$4:AI443)</f>
        <v>0.76902383954093401</v>
      </c>
      <c r="AO444" s="16">
        <f>PRODUCT(AK$4:AK443)</f>
        <v>0.92498356142684568</v>
      </c>
      <c r="AP444" s="16">
        <f>PRODUCT(AM$4:AM443)</f>
        <v>0.87092442889399369</v>
      </c>
      <c r="AQ444" s="16">
        <f t="shared" si="512"/>
        <v>0.71133440992072028</v>
      </c>
      <c r="AR444" s="16">
        <f t="shared" si="513"/>
        <v>5.7689429620213763E-2</v>
      </c>
      <c r="AS444" s="16">
        <f t="shared" si="514"/>
        <v>1.916252999501278E-3</v>
      </c>
      <c r="AT444" s="16">
        <f t="shared" si="515"/>
        <v>0.20770471304095858</v>
      </c>
      <c r="AU444" s="16">
        <f t="shared" si="516"/>
        <v>2.3271447418107383E-2</v>
      </c>
      <c r="AV444" s="16">
        <f t="shared" si="517"/>
        <v>2.0729308038188446E-3</v>
      </c>
      <c r="AW444" s="30">
        <f>(SUMPRODUCT(AV$5:AV443,A$5:A443)+SUM(AV$5:AV443)*(Calculations!$B$6/30-0.5)+AV$4*Calculations!$B$6/30/2)/SUM(AV$4:AV443)</f>
        <v>332.0119160958821</v>
      </c>
      <c r="AX444" s="16"/>
      <c r="AY444" s="12"/>
      <c r="AZ444" s="12"/>
    </row>
    <row r="445" spans="1:52" x14ac:dyDescent="0.25">
      <c r="A445">
        <f t="shared" si="505"/>
        <v>441</v>
      </c>
      <c r="B445" t="str">
        <f t="shared" si="529"/>
        <v>October</v>
      </c>
      <c r="C445">
        <f t="shared" si="500"/>
        <v>2061</v>
      </c>
      <c r="D445">
        <f t="shared" si="531"/>
        <v>206110</v>
      </c>
      <c r="E445">
        <f t="shared" ref="E445:F445" si="577">E433+1</f>
        <v>78</v>
      </c>
      <c r="F445">
        <f t="shared" si="577"/>
        <v>76</v>
      </c>
      <c r="G445" s="12">
        <f>G444*IF($B445="January",1+IF(C445&gt;Personal!$L$18+1,Calculations!$B$22,Calculations!$B$21),1)</f>
        <v>6044.2569582624483</v>
      </c>
      <c r="H445" s="12">
        <f>IF(AND(Career!$F$15="Yes",$E445=62,$E444=61),G445,H444*IF($B445="January",(1+IF(C445&gt;Personal!$L$18+1,Calculations!$C$22,Calculations!$C$21)),1))</f>
        <v>6044.2569582624483</v>
      </c>
      <c r="I445" s="12">
        <f>H445*(1-'Retiree Assumptions'!$F$8)</f>
        <v>4714.5204274447096</v>
      </c>
      <c r="J445" s="12">
        <f>I445/(Calculations!$C$27^($A445-1+Calculations!$B$6/30))</f>
        <v>1524.3538329793678</v>
      </c>
      <c r="K445" s="23">
        <f t="shared" si="502"/>
        <v>1169.1045574404307</v>
      </c>
      <c r="L445" s="12">
        <f>L444*IF($B445="January",(1+IF(C445&gt;Personal!$L$18+1,Calculations!$B$22,Calculations!$B$21)),1)</f>
        <v>3324.3413270443452</v>
      </c>
      <c r="M445" s="12">
        <f>IF(AND(Career!$F$15="Yes",$E445=62,$E444=61),L445,M444*IF($B445="January",(1+IF(C445&gt;Personal!$L$18+1,Calculations!$C$22,Calculations!$C$21)),1))</f>
        <v>3324.3413270443452</v>
      </c>
      <c r="N445" s="12">
        <f>M445*(1-'Retiree Assumptions'!$F$10)</f>
        <v>2925.420367799024</v>
      </c>
      <c r="O445" s="12">
        <f>N445/(Calculations!$C$27^$AW445)/(Calculations!$D$27^($A445-1-$AW445+Calculations!$B$6/30))</f>
        <v>913.48428085319904</v>
      </c>
      <c r="P445" s="23">
        <f t="shared" si="503"/>
        <v>191.25729534780621</v>
      </c>
      <c r="Q445" s="12">
        <f>IF(OR(A445&lt;=360,$E445&lt;70),Q444*IF($B445="January",(1+IF(C445&gt;Personal!$L$18+1,Calculations!$B$22,Calculations!$B$21)),1),0)</f>
        <v>0</v>
      </c>
      <c r="R445" s="12">
        <f>IF(OR(A445&lt;=360,$E445&lt;70),IF(AND(Career!$F$15="Yes",$E445=62,$E444=61),Q445,R444*IF($B445="January",(1+IF(C445&gt;Personal!$L$18+1,Calculations!$C$22,Calculations!$C$21)),1)),0)</f>
        <v>0</v>
      </c>
      <c r="S445" s="12">
        <f>R445*(1-'Retiree Assumptions'!$F$8)</f>
        <v>0</v>
      </c>
      <c r="T445" s="12">
        <f>S445/(Calculations!$C$27^($A445-1+Calculations!$B$6/30))</f>
        <v>0</v>
      </c>
      <c r="U445" s="23">
        <f t="shared" si="504"/>
        <v>0</v>
      </c>
      <c r="W445">
        <f t="shared" si="544"/>
        <v>10</v>
      </c>
      <c r="X445">
        <f t="shared" si="519"/>
        <v>2061</v>
      </c>
      <c r="Y445">
        <f t="shared" si="520"/>
        <v>78</v>
      </c>
      <c r="Z445">
        <f t="shared" si="507"/>
        <v>76</v>
      </c>
      <c r="AA445" s="12">
        <f>S445*12*Subsidy!$I$15/Subsidy!$I$14</f>
        <v>0</v>
      </c>
      <c r="AB445" s="12">
        <f>SUM(S$5:S445)*Subsidy!$I$15/Subsidy!$I$14</f>
        <v>53212.488521578103</v>
      </c>
      <c r="AC445" s="12">
        <f>N445*Subsidy!$E$15/Subsidy!$E$14</f>
        <v>2340.3362942392191</v>
      </c>
      <c r="AD445" s="12">
        <f t="shared" si="508"/>
        <v>28084.035530870628</v>
      </c>
      <c r="AE445" s="12">
        <f>$AP445*AC445/(Calculations!$D$27^(A445-1+Calculations!$B$6/30))</f>
        <v>570.94529247032142</v>
      </c>
      <c r="AF445" s="12">
        <f>IF(AE445=0,0,SUM(AE445:AE$903)*AC445/AE445)</f>
        <v>358233.34119734447</v>
      </c>
      <c r="AH445" s="164">
        <f>VLOOKUP(E445,Rates2,5)*VLOOKUP(E445,Mort_Imp_Retirees,C445-'Mort Imp Cume'!$C$4+2)</f>
        <v>2.6955351670973856E-3</v>
      </c>
      <c r="AI445" s="16">
        <f t="shared" si="509"/>
        <v>0.99730446483290258</v>
      </c>
      <c r="AJ445" s="164">
        <f>VLOOKUP(F445,Rates2,6)*VLOOKUP(F445,Mort_Imp_Survivors,C445-'Mort Imp Cume'!$C$4+2)</f>
        <v>6.1223611485372706E-4</v>
      </c>
      <c r="AK445" s="16">
        <f t="shared" si="510"/>
        <v>0.99938776388514627</v>
      </c>
      <c r="AL445" s="164">
        <f>VLOOKUP(F445,Rates2,7)*VLOOKUP(F445,Mort_Imp_Survivors,C445-'Mort Imp Cume'!$C$4+2)</f>
        <v>1.202530260278258E-3</v>
      </c>
      <c r="AM445" s="16">
        <f t="shared" si="511"/>
        <v>0.99879746973972172</v>
      </c>
      <c r="AN445" s="108">
        <f>PRODUCT(AI$4:AI444)</f>
        <v>0.76695090873711513</v>
      </c>
      <c r="AO445" s="16">
        <f>PRODUCT(AK$4:AK444)</f>
        <v>0.9244172530848942</v>
      </c>
      <c r="AP445" s="16">
        <f>PRODUCT(AM$4:AM444)</f>
        <v>0.8698771159138331</v>
      </c>
      <c r="AQ445" s="16">
        <f t="shared" si="512"/>
        <v>0.70898265230572732</v>
      </c>
      <c r="AR445" s="16">
        <f t="shared" si="513"/>
        <v>5.7968256431387782E-2</v>
      </c>
      <c r="AS445" s="16">
        <f t="shared" si="514"/>
        <v>1.9099176352605231E-3</v>
      </c>
      <c r="AT445" s="16">
        <f t="shared" si="515"/>
        <v>0.20937119483782568</v>
      </c>
      <c r="AU445" s="16">
        <f t="shared" si="516"/>
        <v>2.3677896425059214E-2</v>
      </c>
      <c r="AV445" s="16">
        <f t="shared" si="517"/>
        <v>2.0673431459381914E-3</v>
      </c>
      <c r="AW445" s="30">
        <f>(SUMPRODUCT(AV$5:AV444,A$5:A444)+SUM(AV$5:AV444)*(Calculations!$B$6/30-0.5)+AV$4*Calculations!$B$6/30/2)/SUM(AV$4:AV444)</f>
        <v>332.97689857984489</v>
      </c>
      <c r="AX445" s="16"/>
      <c r="AY445" s="12"/>
      <c r="AZ445" s="12"/>
    </row>
    <row r="446" spans="1:52" x14ac:dyDescent="0.25">
      <c r="A446">
        <f t="shared" si="505"/>
        <v>442</v>
      </c>
      <c r="B446" t="str">
        <f t="shared" si="529"/>
        <v>November</v>
      </c>
      <c r="C446">
        <f t="shared" si="500"/>
        <v>2061</v>
      </c>
      <c r="D446">
        <f t="shared" si="531"/>
        <v>206111</v>
      </c>
      <c r="E446">
        <f t="shared" ref="E446:F446" si="578">E434+1</f>
        <v>78</v>
      </c>
      <c r="F446">
        <f t="shared" si="578"/>
        <v>76</v>
      </c>
      <c r="G446" s="12">
        <f>G445*IF($B446="January",1+IF(C446&gt;Personal!$L$18+1,Calculations!$B$22,Calculations!$B$21),1)</f>
        <v>6044.2569582624483</v>
      </c>
      <c r="H446" s="12">
        <f>IF(AND(Career!$F$15="Yes",$E446=62,$E445=61),G446,H445*IF($B446="January",(1+IF(C446&gt;Personal!$L$18+1,Calculations!$C$22,Calculations!$C$21)),1))</f>
        <v>6044.2569582624483</v>
      </c>
      <c r="I446" s="12">
        <f>H446*(1-'Retiree Assumptions'!$F$8)</f>
        <v>4714.5204274447096</v>
      </c>
      <c r="J446" s="12">
        <f>I446/(Calculations!$C$27^($A446-1+Calculations!$B$6/30))</f>
        <v>1520.4560759211784</v>
      </c>
      <c r="K446" s="23">
        <f t="shared" si="502"/>
        <v>1162.9718646753599</v>
      </c>
      <c r="L446" s="12">
        <f>L445*IF($B446="January",(1+IF(C446&gt;Personal!$L$18+1,Calculations!$B$22,Calculations!$B$21)),1)</f>
        <v>3324.3413270443452</v>
      </c>
      <c r="M446" s="12">
        <f>IF(AND(Career!$F$15="Yes",$E446=62,$E445=61),L446,M445*IF($B446="January",(1+IF(C446&gt;Personal!$L$18+1,Calculations!$C$22,Calculations!$C$21)),1))</f>
        <v>3324.3413270443452</v>
      </c>
      <c r="N446" s="12">
        <f>M446*(1-'Retiree Assumptions'!$F$10)</f>
        <v>2925.420367799024</v>
      </c>
      <c r="O446" s="12">
        <f>N446/(Calculations!$C$27^$AW446)/(Calculations!$D$27^($A446-1-$AW446+Calculations!$B$6/30))</f>
        <v>911.13505579888351</v>
      </c>
      <c r="P446" s="23">
        <f t="shared" si="503"/>
        <v>192.27622699386271</v>
      </c>
      <c r="Q446" s="12">
        <f>IF(OR(A446&lt;=360,$E446&lt;70),Q445*IF($B446="January",(1+IF(C446&gt;Personal!$L$18+1,Calculations!$B$22,Calculations!$B$21)),1),0)</f>
        <v>0</v>
      </c>
      <c r="R446" s="12">
        <f>IF(OR(A446&lt;=360,$E446&lt;70),IF(AND(Career!$F$15="Yes",$E446=62,$E445=61),Q446,R445*IF($B446="January",(1+IF(C446&gt;Personal!$L$18+1,Calculations!$C$22,Calculations!$C$21)),1)),0)</f>
        <v>0</v>
      </c>
      <c r="S446" s="12">
        <f>R446*(1-'Retiree Assumptions'!$F$8)</f>
        <v>0</v>
      </c>
      <c r="T446" s="12">
        <f>S446/(Calculations!$C$27^($A446-1+Calculations!$B$6/30))</f>
        <v>0</v>
      </c>
      <c r="U446" s="23">
        <f t="shared" si="504"/>
        <v>0</v>
      </c>
      <c r="W446">
        <f t="shared" si="544"/>
        <v>10</v>
      </c>
      <c r="X446">
        <f t="shared" si="519"/>
        <v>2061</v>
      </c>
      <c r="Y446">
        <f t="shared" si="520"/>
        <v>78</v>
      </c>
      <c r="Z446">
        <f t="shared" si="507"/>
        <v>76</v>
      </c>
      <c r="AA446" s="12">
        <f>S446*12*Subsidy!$I$15/Subsidy!$I$14</f>
        <v>0</v>
      </c>
      <c r="AB446" s="12">
        <f>SUM(S$5:S446)*Subsidy!$I$15/Subsidy!$I$14</f>
        <v>53212.488521578103</v>
      </c>
      <c r="AC446" s="12">
        <f>N446*Subsidy!$E$15/Subsidy!$E$14</f>
        <v>2340.3362942392191</v>
      </c>
      <c r="AD446" s="12">
        <f t="shared" si="508"/>
        <v>28084.035530870628</v>
      </c>
      <c r="AE446" s="12">
        <f>$AP446*AC446/(Calculations!$D$27^(A446-1+Calculations!$B$6/30))</f>
        <v>568.61708945640214</v>
      </c>
      <c r="AF446" s="12">
        <f>IF(AE446=0,0,SUM(AE446:AE$903)*AC446/AE446)</f>
        <v>357350.2090251979</v>
      </c>
      <c r="AH446" s="164">
        <f>VLOOKUP(E446,Rates2,5)*VLOOKUP(E446,Mort_Imp_Retirees,C446-'Mort Imp Cume'!$C$4+2)</f>
        <v>2.6955351670973856E-3</v>
      </c>
      <c r="AI446" s="16">
        <f t="shared" si="509"/>
        <v>0.99730446483290258</v>
      </c>
      <c r="AJ446" s="164">
        <f>VLOOKUP(F446,Rates2,6)*VLOOKUP(F446,Mort_Imp_Survivors,C446-'Mort Imp Cume'!$C$4+2)</f>
        <v>6.1223611485372706E-4</v>
      </c>
      <c r="AK446" s="16">
        <f t="shared" si="510"/>
        <v>0.99938776388514627</v>
      </c>
      <c r="AL446" s="164">
        <f>VLOOKUP(F446,Rates2,7)*VLOOKUP(F446,Mort_Imp_Survivors,C446-'Mort Imp Cume'!$C$4+2)</f>
        <v>1.202530260278258E-3</v>
      </c>
      <c r="AM446" s="16">
        <f t="shared" si="511"/>
        <v>0.99879746973972172</v>
      </c>
      <c r="AN446" s="108">
        <f>PRODUCT(AI$4:AI445)</f>
        <v>0.76488356559117687</v>
      </c>
      <c r="AO446" s="16">
        <f>PRODUCT(AK$4:AK445)</f>
        <v>0.92385129145736178</v>
      </c>
      <c r="AP446" s="16">
        <f>PRODUCT(AM$4:AM445)</f>
        <v>0.86883106235922314</v>
      </c>
      <c r="AQ446" s="16">
        <f t="shared" si="512"/>
        <v>0.70663866988592039</v>
      </c>
      <c r="AR446" s="16">
        <f t="shared" si="513"/>
        <v>5.8244895705256435E-2</v>
      </c>
      <c r="AS446" s="16">
        <f t="shared" si="514"/>
        <v>1.9036032165003875E-3</v>
      </c>
      <c r="AT446" s="16">
        <f t="shared" si="515"/>
        <v>0.21102933727566309</v>
      </c>
      <c r="AU446" s="16">
        <f t="shared" si="516"/>
        <v>2.4087097133160096E-2</v>
      </c>
      <c r="AV446" s="16">
        <f t="shared" si="517"/>
        <v>2.0617705497858571E-3</v>
      </c>
      <c r="AW446" s="30">
        <f>(SUMPRODUCT(AV$5:AV445,A$5:A445)+SUM(AV$5:AV445)*(Calculations!$B$6/30-0.5)+AV$4*Calculations!$B$6/30/2)/SUM(AV$4:AV445)</f>
        <v>333.9311257501447</v>
      </c>
      <c r="AX446" s="16"/>
      <c r="AY446" s="12"/>
      <c r="AZ446" s="12"/>
    </row>
    <row r="447" spans="1:52" x14ac:dyDescent="0.25">
      <c r="A447">
        <f t="shared" si="505"/>
        <v>443</v>
      </c>
      <c r="B447" t="str">
        <f t="shared" si="529"/>
        <v>December</v>
      </c>
      <c r="C447">
        <f t="shared" si="500"/>
        <v>2061</v>
      </c>
      <c r="D447">
        <f t="shared" si="531"/>
        <v>206112</v>
      </c>
      <c r="E447">
        <f t="shared" ref="E447:F447" si="579">E435+1</f>
        <v>78</v>
      </c>
      <c r="F447">
        <f t="shared" si="579"/>
        <v>76</v>
      </c>
      <c r="G447" s="12">
        <f>G446*IF($B447="January",1+IF(C447&gt;Personal!$L$18+1,Calculations!$B$22,Calculations!$B$21),1)</f>
        <v>6044.2569582624483</v>
      </c>
      <c r="H447" s="12">
        <f>IF(AND(Career!$F$15="Yes",$E447=62,$E446=61),G447,H446*IF($B447="January",(1+IF(C447&gt;Personal!$L$18+1,Calculations!$C$22,Calculations!$C$21)),1))</f>
        <v>6044.2569582624483</v>
      </c>
      <c r="I447" s="12">
        <f>H447*(1-'Retiree Assumptions'!$F$8)</f>
        <v>4714.5204274447096</v>
      </c>
      <c r="J447" s="12">
        <f>I447/(Calculations!$C$27^($A447-1+Calculations!$B$6/30))</f>
        <v>1516.5682853876599</v>
      </c>
      <c r="K447" s="23">
        <f t="shared" si="502"/>
        <v>1156.8713417622594</v>
      </c>
      <c r="L447" s="12">
        <f>L446*IF($B447="January",(1+IF(C447&gt;Personal!$L$18+1,Calculations!$B$22,Calculations!$B$21)),1)</f>
        <v>3324.3413270443452</v>
      </c>
      <c r="M447" s="12">
        <f>IF(AND(Career!$F$15="Yes",$E447=62,$E446=61),L447,M446*IF($B447="January",(1+IF(C447&gt;Personal!$L$18+1,Calculations!$C$22,Calculations!$C$21)),1))</f>
        <v>3324.3413270443452</v>
      </c>
      <c r="N447" s="12">
        <f>M447*(1-'Retiree Assumptions'!$F$10)</f>
        <v>2925.420367799024</v>
      </c>
      <c r="O447" s="12">
        <f>N447/(Calculations!$C$27^$AW447)/(Calculations!$D$27^($A447-1-$AW447+Calculations!$B$6/30))</f>
        <v>908.78880929503475</v>
      </c>
      <c r="P447" s="23">
        <f t="shared" si="503"/>
        <v>193.28045087328502</v>
      </c>
      <c r="Q447" s="12">
        <f>IF(OR(A447&lt;=360,$E447&lt;70),Q446*IF($B447="January",(1+IF(C447&gt;Personal!$L$18+1,Calculations!$B$22,Calculations!$B$21)),1),0)</f>
        <v>0</v>
      </c>
      <c r="R447" s="12">
        <f>IF(OR(A447&lt;=360,$E447&lt;70),IF(AND(Career!$F$15="Yes",$E447=62,$E446=61),Q447,R446*IF($B447="January",(1+IF(C447&gt;Personal!$L$18+1,Calculations!$C$22,Calculations!$C$21)),1)),0)</f>
        <v>0</v>
      </c>
      <c r="S447" s="12">
        <f>R447*(1-'Retiree Assumptions'!$F$8)</f>
        <v>0</v>
      </c>
      <c r="T447" s="12">
        <f>S447/(Calculations!$C$27^($A447-1+Calculations!$B$6/30))</f>
        <v>0</v>
      </c>
      <c r="U447" s="23">
        <f t="shared" si="504"/>
        <v>0</v>
      </c>
      <c r="W447">
        <f t="shared" si="544"/>
        <v>10</v>
      </c>
      <c r="X447">
        <f t="shared" si="519"/>
        <v>2061</v>
      </c>
      <c r="Y447">
        <f t="shared" si="520"/>
        <v>78</v>
      </c>
      <c r="Z447">
        <f t="shared" si="507"/>
        <v>76</v>
      </c>
      <c r="AA447" s="12">
        <f>S447*12*Subsidy!$I$15/Subsidy!$I$14</f>
        <v>0</v>
      </c>
      <c r="AB447" s="12">
        <f>SUM(S$5:S447)*Subsidy!$I$15/Subsidy!$I$14</f>
        <v>53212.488521578103</v>
      </c>
      <c r="AC447" s="12">
        <f>N447*Subsidy!$E$15/Subsidy!$E$14</f>
        <v>2340.3362942392191</v>
      </c>
      <c r="AD447" s="12">
        <f t="shared" si="508"/>
        <v>28084.035530870628</v>
      </c>
      <c r="AE447" s="12">
        <f>$AP447*AC447/(Calculations!$D$27^(A447-1+Calculations!$B$6/30))</f>
        <v>566.29838039811341</v>
      </c>
      <c r="AF447" s="12">
        <f>IF(AE447=0,0,SUM(AE447:AE$903)*AC447/AE447)</f>
        <v>356463.46086784243</v>
      </c>
      <c r="AH447" s="164">
        <f>VLOOKUP(E447,Rates2,5)*VLOOKUP(E447,Mort_Imp_Retirees,C447-'Mort Imp Cume'!$C$4+2)</f>
        <v>2.6955351670973856E-3</v>
      </c>
      <c r="AI447" s="16">
        <f t="shared" si="509"/>
        <v>0.99730446483290258</v>
      </c>
      <c r="AJ447" s="164">
        <f>VLOOKUP(F447,Rates2,6)*VLOOKUP(F447,Mort_Imp_Survivors,C447-'Mort Imp Cume'!$C$4+2)</f>
        <v>6.1223611485372706E-4</v>
      </c>
      <c r="AK447" s="16">
        <f t="shared" si="510"/>
        <v>0.99938776388514627</v>
      </c>
      <c r="AL447" s="164">
        <f>VLOOKUP(F447,Rates2,7)*VLOOKUP(F447,Mort_Imp_Survivors,C447-'Mort Imp Cume'!$C$4+2)</f>
        <v>1.202530260278258E-3</v>
      </c>
      <c r="AM447" s="16">
        <f t="shared" si="511"/>
        <v>0.99879746973972172</v>
      </c>
      <c r="AN447" s="108">
        <f>PRODUCT(AI$4:AI446)</f>
        <v>0.76282179504139103</v>
      </c>
      <c r="AO447" s="16">
        <f>PRODUCT(AK$4:AK446)</f>
        <v>0.92328567633197733</v>
      </c>
      <c r="AP447" s="16">
        <f>PRODUCT(AM$4:AM446)</f>
        <v>0.8677862667156665</v>
      </c>
      <c r="AQ447" s="16">
        <f t="shared" si="512"/>
        <v>0.70430243695556372</v>
      </c>
      <c r="AR447" s="16">
        <f t="shared" si="513"/>
        <v>5.8519358085827318E-2</v>
      </c>
      <c r="AS447" s="16">
        <f t="shared" si="514"/>
        <v>1.8973096739725792E-3</v>
      </c>
      <c r="AT447" s="16">
        <f t="shared" si="515"/>
        <v>0.21267917132828301</v>
      </c>
      <c r="AU447" s="16">
        <f t="shared" si="516"/>
        <v>2.4499033630325961E-2</v>
      </c>
      <c r="AV447" s="16">
        <f t="shared" si="517"/>
        <v>2.0562129747624235E-3</v>
      </c>
      <c r="AW447" s="30">
        <f>(SUMPRODUCT(AV$5:AV446,A$5:A446)+SUM(AV$5:AV446)*(Calculations!$B$6/30-0.5)+AV$4*Calculations!$B$6/30/2)/SUM(AV$4:AV446)</f>
        <v>334.87490600849861</v>
      </c>
      <c r="AX447" s="16"/>
      <c r="AY447" s="12"/>
      <c r="AZ447" s="12"/>
    </row>
    <row r="448" spans="1:52" x14ac:dyDescent="0.25">
      <c r="A448">
        <f t="shared" si="505"/>
        <v>444</v>
      </c>
      <c r="B448" t="str">
        <f t="shared" si="529"/>
        <v>January</v>
      </c>
      <c r="C448">
        <f t="shared" si="500"/>
        <v>2062</v>
      </c>
      <c r="D448">
        <f t="shared" si="531"/>
        <v>206201</v>
      </c>
      <c r="E448">
        <f t="shared" ref="E448:F448" si="580">E436+1</f>
        <v>79</v>
      </c>
      <c r="F448">
        <f t="shared" si="580"/>
        <v>77</v>
      </c>
      <c r="G448" s="12">
        <f>G447*IF($B448="January",1+IF(C448&gt;Personal!$L$18+1,Calculations!$B$22,Calculations!$B$21),1)</f>
        <v>6195.3633822190086</v>
      </c>
      <c r="H448" s="12">
        <f>IF(AND(Career!$F$15="Yes",$E448=62,$E447=61),G448,H447*IF($B448="January",(1+IF(C448&gt;Personal!$L$18+1,Calculations!$C$22,Calculations!$C$21)),1))</f>
        <v>6195.3633822190086</v>
      </c>
      <c r="I448" s="12">
        <f>H448*(1-'Retiree Assumptions'!$F$8)</f>
        <v>4832.383438130827</v>
      </c>
      <c r="J448" s="12">
        <f>I448/(Calculations!$C$27^($A448-1+Calculations!$B$6/30))</f>
        <v>1550.5076967918753</v>
      </c>
      <c r="K448" s="23">
        <f t="shared" si="502"/>
        <v>1179.5728904486587</v>
      </c>
      <c r="L448" s="12">
        <f>L447*IF($B448="January",(1+IF(C448&gt;Personal!$L$18+1,Calculations!$B$22,Calculations!$B$21)),1)</f>
        <v>3407.4498602204535</v>
      </c>
      <c r="M448" s="12">
        <f>IF(AND(Career!$F$15="Yes",$E448=62,$E447=61),L448,M447*IF($B448="January",(1+IF(C448&gt;Personal!$L$18+1,Calculations!$C$22,Calculations!$C$21)),1))</f>
        <v>3407.4498602204535</v>
      </c>
      <c r="N448" s="12">
        <f>M448*(1-'Retiree Assumptions'!$F$10)</f>
        <v>2998.5558769939989</v>
      </c>
      <c r="O448" s="12">
        <f>N448/(Calculations!$C$27^$AW448)/(Calculations!$D$27^($A448-1-$AW448+Calculations!$B$6/30))</f>
        <v>929.10677699797884</v>
      </c>
      <c r="P448" s="23">
        <f t="shared" si="503"/>
        <v>199.12684070865512</v>
      </c>
      <c r="Q448" s="12">
        <f>IF(OR(A448&lt;=360,$E448&lt;70),Q447*IF($B448="January",(1+IF(C448&gt;Personal!$L$18+1,Calculations!$B$22,Calculations!$B$21)),1),0)</f>
        <v>0</v>
      </c>
      <c r="R448" s="12">
        <f>IF(OR(A448&lt;=360,$E448&lt;70),IF(AND(Career!$F$15="Yes",$E448=62,$E447=61),Q448,R447*IF($B448="January",(1+IF(C448&gt;Personal!$L$18+1,Calculations!$C$22,Calculations!$C$21)),1)),0)</f>
        <v>0</v>
      </c>
      <c r="S448" s="12">
        <f>R448*(1-'Retiree Assumptions'!$F$8)</f>
        <v>0</v>
      </c>
      <c r="T448" s="12">
        <f>S448/(Calculations!$C$27^($A448-1+Calculations!$B$6/30))</f>
        <v>0</v>
      </c>
      <c r="U448" s="23">
        <f t="shared" si="504"/>
        <v>0</v>
      </c>
      <c r="W448">
        <f t="shared" si="544"/>
        <v>10</v>
      </c>
      <c r="X448">
        <f t="shared" si="519"/>
        <v>2062</v>
      </c>
      <c r="Y448">
        <f t="shared" si="520"/>
        <v>79</v>
      </c>
      <c r="Z448">
        <f t="shared" si="507"/>
        <v>77</v>
      </c>
      <c r="AA448" s="12">
        <f>S448*12*Subsidy!$I$15/Subsidy!$I$14</f>
        <v>0</v>
      </c>
      <c r="AB448" s="12">
        <f>SUM(S$5:S448)*Subsidy!$I$15/Subsidy!$I$14</f>
        <v>53212.488521578103</v>
      </c>
      <c r="AC448" s="12">
        <f>N448*Subsidy!$E$15/Subsidy!$E$14</f>
        <v>2398.8447015951992</v>
      </c>
      <c r="AD448" s="12">
        <f t="shared" si="508"/>
        <v>28786.136419142393</v>
      </c>
      <c r="AE448" s="12">
        <f>$AP448*AC448/(Calculations!$D$27^(A448-1+Calculations!$B$6/30))</f>
        <v>578.08885474548822</v>
      </c>
      <c r="AF448" s="12">
        <f>IF(AE448=0,0,SUM(AE448:AE$903)*AC448/AE448)</f>
        <v>355573.08191962488</v>
      </c>
      <c r="AH448" s="164">
        <f>VLOOKUP(E448,Rates2,5)*VLOOKUP(E448,Mort_Imp_Retirees,C448-'Mort Imp Cume'!$C$4+2)</f>
        <v>3.0549059836686532E-3</v>
      </c>
      <c r="AI448" s="16">
        <f t="shared" si="509"/>
        <v>0.99694509401633136</v>
      </c>
      <c r="AJ448" s="164">
        <f>VLOOKUP(F448,Rates2,6)*VLOOKUP(F448,Mort_Imp_Survivors,C448-'Mort Imp Cume'!$C$4+2)</f>
        <v>6.9409602933463135E-4</v>
      </c>
      <c r="AK448" s="16">
        <f t="shared" si="510"/>
        <v>0.99930590397066532</v>
      </c>
      <c r="AL448" s="164">
        <f>VLOOKUP(F448,Rates2,7)*VLOOKUP(F448,Mort_Imp_Survivors,C448-'Mort Imp Cume'!$C$4+2)</f>
        <v>1.4620767849325568E-3</v>
      </c>
      <c r="AM448" s="16">
        <f t="shared" si="511"/>
        <v>0.9985379232150674</v>
      </c>
      <c r="AN448" s="108">
        <f>PRODUCT(AI$4:AI447)</f>
        <v>0.76076558206662859</v>
      </c>
      <c r="AO448" s="16">
        <f>PRODUCT(AK$4:AK447)</f>
        <v>0.92272040749659978</v>
      </c>
      <c r="AP448" s="16">
        <f>PRODUCT(AM$4:AM447)</f>
        <v>0.86674272747048697</v>
      </c>
      <c r="AQ448" s="16">
        <f t="shared" si="512"/>
        <v>0.70197392789390745</v>
      </c>
      <c r="AR448" s="16">
        <f t="shared" si="513"/>
        <v>5.8791654172721135E-2</v>
      </c>
      <c r="AS448" s="16">
        <f t="shared" si="514"/>
        <v>2.1429758885102251E-3</v>
      </c>
      <c r="AT448" s="16">
        <f t="shared" si="515"/>
        <v>0.21432072786300244</v>
      </c>
      <c r="AU448" s="16">
        <f t="shared" si="516"/>
        <v>2.4913690070368977E-2</v>
      </c>
      <c r="AV448" s="16">
        <f t="shared" si="517"/>
        <v>2.3240673288245097E-3</v>
      </c>
      <c r="AW448" s="30">
        <f>(SUMPRODUCT(AV$5:AV447,A$5:A447)+SUM(AV$5:AV447)*(Calculations!$B$6/30-0.5)+AV$4*Calculations!$B$6/30/2)/SUM(AV$4:AV447)</f>
        <v>335.80853558228483</v>
      </c>
      <c r="AX448" s="16"/>
      <c r="AY448" s="12"/>
      <c r="AZ448" s="12"/>
    </row>
    <row r="449" spans="1:52" x14ac:dyDescent="0.25">
      <c r="A449">
        <f t="shared" si="505"/>
        <v>445</v>
      </c>
      <c r="B449" t="str">
        <f t="shared" si="529"/>
        <v>February</v>
      </c>
      <c r="C449">
        <f t="shared" si="500"/>
        <v>2062</v>
      </c>
      <c r="D449">
        <f t="shared" si="531"/>
        <v>206202</v>
      </c>
      <c r="E449">
        <f t="shared" ref="E449:F449" si="581">E437+1</f>
        <v>79</v>
      </c>
      <c r="F449">
        <f t="shared" si="581"/>
        <v>77</v>
      </c>
      <c r="G449" s="12">
        <f>G448*IF($B449="January",1+IF(C449&gt;Personal!$L$18+1,Calculations!$B$22,Calculations!$B$21),1)</f>
        <v>6195.3633822190086</v>
      </c>
      <c r="H449" s="12">
        <f>IF(AND(Career!$F$15="Yes",$E449=62,$E448=61),G449,H448*IF($B449="January",(1+IF(C449&gt;Personal!$L$18+1,Calculations!$C$22,Calculations!$C$21)),1))</f>
        <v>6195.3633822190086</v>
      </c>
      <c r="I449" s="12">
        <f>H449*(1-'Retiree Assumptions'!$F$8)</f>
        <v>4832.383438130827</v>
      </c>
      <c r="J449" s="12">
        <f>I449/(Calculations!$C$27^($A449-1+Calculations!$B$6/30))</f>
        <v>1546.5430645731626</v>
      </c>
      <c r="K449" s="23">
        <f t="shared" si="502"/>
        <v>1172.9624645021149</v>
      </c>
      <c r="L449" s="12">
        <f>L448*IF($B449="January",(1+IF(C449&gt;Personal!$L$18+1,Calculations!$B$22,Calculations!$B$21)),1)</f>
        <v>3407.4498602204535</v>
      </c>
      <c r="M449" s="12">
        <f>IF(AND(Career!$F$15="Yes",$E449=62,$E448=61),L449,M448*IF($B449="January",(1+IF(C449&gt;Personal!$L$18+1,Calculations!$C$22,Calculations!$C$21)),1))</f>
        <v>3407.4498602204535</v>
      </c>
      <c r="N449" s="12">
        <f>M449*(1-'Retiree Assumptions'!$F$10)</f>
        <v>2998.5558769939989</v>
      </c>
      <c r="O449" s="12">
        <f>N449/(Calculations!$C$27^$AW449)/(Calculations!$D$27^($A449-1-$AW449+Calculations!$B$6/30))</f>
        <v>926.74473483603697</v>
      </c>
      <c r="P449" s="23">
        <f t="shared" si="503"/>
        <v>200.31619915761462</v>
      </c>
      <c r="Q449" s="12">
        <f>IF(OR(A449&lt;=360,$E449&lt;70),Q448*IF($B449="January",(1+IF(C449&gt;Personal!$L$18+1,Calculations!$B$22,Calculations!$B$21)),1),0)</f>
        <v>0</v>
      </c>
      <c r="R449" s="12">
        <f>IF(OR(A449&lt;=360,$E449&lt;70),IF(AND(Career!$F$15="Yes",$E449=62,$E448=61),Q449,R448*IF($B449="January",(1+IF(C449&gt;Personal!$L$18+1,Calculations!$C$22,Calculations!$C$21)),1)),0)</f>
        <v>0</v>
      </c>
      <c r="S449" s="12">
        <f>R449*(1-'Retiree Assumptions'!$F$8)</f>
        <v>0</v>
      </c>
      <c r="T449" s="12">
        <f>S449/(Calculations!$C$27^($A449-1+Calculations!$B$6/30))</f>
        <v>0</v>
      </c>
      <c r="U449" s="23">
        <f t="shared" si="504"/>
        <v>0</v>
      </c>
      <c r="W449">
        <f t="shared" si="544"/>
        <v>10</v>
      </c>
      <c r="X449">
        <f t="shared" si="519"/>
        <v>2062</v>
      </c>
      <c r="Y449">
        <f t="shared" si="520"/>
        <v>79</v>
      </c>
      <c r="Z449">
        <f t="shared" si="507"/>
        <v>77</v>
      </c>
      <c r="AA449" s="12">
        <f>S449*12*Subsidy!$I$15/Subsidy!$I$14</f>
        <v>0</v>
      </c>
      <c r="AB449" s="12">
        <f>SUM(S$5:S449)*Subsidy!$I$15/Subsidy!$I$14</f>
        <v>53212.488521578103</v>
      </c>
      <c r="AC449" s="12">
        <f>N449*Subsidy!$E$15/Subsidy!$E$14</f>
        <v>2398.8447015951992</v>
      </c>
      <c r="AD449" s="12">
        <f t="shared" si="508"/>
        <v>28786.136419142393</v>
      </c>
      <c r="AE449" s="12">
        <f>$AP449*AC449/(Calculations!$D$27^(A449-1+Calculations!$B$6/30))</f>
        <v>575.58191265957578</v>
      </c>
      <c r="AF449" s="12">
        <f>IF(AE449=0,0,SUM(AE449:AE$903)*AC449/AE449)</f>
        <v>354712.48458033969</v>
      </c>
      <c r="AH449" s="164">
        <f>VLOOKUP(E449,Rates2,5)*VLOOKUP(E449,Mort_Imp_Retirees,C449-'Mort Imp Cume'!$C$4+2)</f>
        <v>3.0549059836686532E-3</v>
      </c>
      <c r="AI449" s="16">
        <f t="shared" si="509"/>
        <v>0.99694509401633136</v>
      </c>
      <c r="AJ449" s="164">
        <f>VLOOKUP(F449,Rates2,6)*VLOOKUP(F449,Mort_Imp_Survivors,C449-'Mort Imp Cume'!$C$4+2)</f>
        <v>6.9409602933463135E-4</v>
      </c>
      <c r="AK449" s="16">
        <f t="shared" si="510"/>
        <v>0.99930590397066532</v>
      </c>
      <c r="AL449" s="164">
        <f>VLOOKUP(F449,Rates2,7)*VLOOKUP(F449,Mort_Imp_Survivors,C449-'Mort Imp Cume'!$C$4+2)</f>
        <v>1.4620767849325568E-3</v>
      </c>
      <c r="AM449" s="16">
        <f t="shared" si="511"/>
        <v>0.9985379232150674</v>
      </c>
      <c r="AN449" s="108">
        <f>PRODUCT(AI$4:AI448)</f>
        <v>0.75844151473780408</v>
      </c>
      <c r="AO449" s="16">
        <f>PRODUCT(AK$4:AK448)</f>
        <v>0.92207995092557027</v>
      </c>
      <c r="AP449" s="16">
        <f>PRODUCT(AM$4:AM448)</f>
        <v>0.86547548305014321</v>
      </c>
      <c r="AQ449" s="16">
        <f t="shared" si="512"/>
        <v>0.69934371468934953</v>
      </c>
      <c r="AR449" s="16">
        <f t="shared" si="513"/>
        <v>5.9097800048454517E-2</v>
      </c>
      <c r="AS449" s="16">
        <f t="shared" si="514"/>
        <v>2.1349464115524128E-3</v>
      </c>
      <c r="AT449" s="16">
        <f t="shared" si="515"/>
        <v>0.21615035039077432</v>
      </c>
      <c r="AU449" s="16">
        <f t="shared" si="516"/>
        <v>2.5408134871421628E-2</v>
      </c>
      <c r="AV449" s="16">
        <f t="shared" si="517"/>
        <v>2.3169675216352346E-3</v>
      </c>
      <c r="AW449" s="30">
        <f>(SUMPRODUCT(AV$5:AV448,A$5:A448)+SUM(AV$5:AV448)*(Calculations!$B$6/30-0.5)+AV$4*Calculations!$B$6/30/2)/SUM(AV$4:AV448)</f>
        <v>336.85427107404831</v>
      </c>
      <c r="AX449" s="16"/>
      <c r="AY449" s="12"/>
      <c r="AZ449" s="12"/>
    </row>
    <row r="450" spans="1:52" x14ac:dyDescent="0.25">
      <c r="A450">
        <f t="shared" si="505"/>
        <v>446</v>
      </c>
      <c r="B450" t="str">
        <f t="shared" si="529"/>
        <v>March</v>
      </c>
      <c r="C450">
        <f t="shared" si="500"/>
        <v>2062</v>
      </c>
      <c r="D450">
        <f t="shared" si="531"/>
        <v>206203</v>
      </c>
      <c r="E450">
        <f t="shared" ref="E450:F450" si="582">E438+1</f>
        <v>79</v>
      </c>
      <c r="F450">
        <f t="shared" si="582"/>
        <v>77</v>
      </c>
      <c r="G450" s="12">
        <f>G449*IF($B450="January",1+IF(C450&gt;Personal!$L$18+1,Calculations!$B$22,Calculations!$B$21),1)</f>
        <v>6195.3633822190086</v>
      </c>
      <c r="H450" s="12">
        <f>IF(AND(Career!$F$15="Yes",$E450=62,$E449=61),G450,H449*IF($B450="January",(1+IF(C450&gt;Personal!$L$18+1,Calculations!$C$22,Calculations!$C$21)),1))</f>
        <v>6195.3633822190086</v>
      </c>
      <c r="I450" s="12">
        <f>H450*(1-'Retiree Assumptions'!$F$8)</f>
        <v>4832.383438130827</v>
      </c>
      <c r="J450" s="12">
        <f>I450/(Calculations!$C$27^($A450-1+Calculations!$B$6/30))</f>
        <v>1542.5885698782195</v>
      </c>
      <c r="K450" s="23">
        <f t="shared" si="502"/>
        <v>1166.3890839400062</v>
      </c>
      <c r="L450" s="12">
        <f>L449*IF($B450="January",(1+IF(C450&gt;Personal!$L$18+1,Calculations!$B$22,Calculations!$B$21)),1)</f>
        <v>3407.4498602204535</v>
      </c>
      <c r="M450" s="12">
        <f>IF(AND(Career!$F$15="Yes",$E450=62,$E449=61),L450,M449*IF($B450="January",(1+IF(C450&gt;Personal!$L$18+1,Calculations!$C$22,Calculations!$C$21)),1))</f>
        <v>3407.4498602204535</v>
      </c>
      <c r="N450" s="12">
        <f>M450*(1-'Retiree Assumptions'!$F$10)</f>
        <v>2998.5558769939989</v>
      </c>
      <c r="O450" s="12">
        <f>N450/(Calculations!$C$27^$AW450)/(Calculations!$D$27^($A450-1-$AW450+Calculations!$B$6/30))</f>
        <v>924.38466143199742</v>
      </c>
      <c r="P450" s="23">
        <f t="shared" si="503"/>
        <v>201.48744836601142</v>
      </c>
      <c r="Q450" s="12">
        <f>IF(OR(A450&lt;=360,$E450&lt;70),Q449*IF($B450="January",(1+IF(C450&gt;Personal!$L$18+1,Calculations!$B$22,Calculations!$B$21)),1),0)</f>
        <v>0</v>
      </c>
      <c r="R450" s="12">
        <f>IF(OR(A450&lt;=360,$E450&lt;70),IF(AND(Career!$F$15="Yes",$E450=62,$E449=61),Q450,R449*IF($B450="January",(1+IF(C450&gt;Personal!$L$18+1,Calculations!$C$22,Calculations!$C$21)),1)),0)</f>
        <v>0</v>
      </c>
      <c r="S450" s="12">
        <f>R450*(1-'Retiree Assumptions'!$F$8)</f>
        <v>0</v>
      </c>
      <c r="T450" s="12">
        <f>S450/(Calculations!$C$27^($A450-1+Calculations!$B$6/30))</f>
        <v>0</v>
      </c>
      <c r="U450" s="23">
        <f t="shared" si="504"/>
        <v>0</v>
      </c>
      <c r="W450">
        <f t="shared" si="544"/>
        <v>10</v>
      </c>
      <c r="X450">
        <f t="shared" si="519"/>
        <v>2062</v>
      </c>
      <c r="Y450">
        <f t="shared" si="520"/>
        <v>79</v>
      </c>
      <c r="Z450">
        <f t="shared" si="507"/>
        <v>77</v>
      </c>
      <c r="AA450" s="12">
        <f>S450*12*Subsidy!$I$15/Subsidy!$I$14</f>
        <v>0</v>
      </c>
      <c r="AB450" s="12">
        <f>SUM(S$5:S450)*Subsidy!$I$15/Subsidy!$I$14</f>
        <v>53212.488521578103</v>
      </c>
      <c r="AC450" s="12">
        <f>N450*Subsidy!$E$15/Subsidy!$E$14</f>
        <v>2398.8447015951992</v>
      </c>
      <c r="AD450" s="12">
        <f t="shared" si="508"/>
        <v>28786.136419142393</v>
      </c>
      <c r="AE450" s="12">
        <f>$AP450*AC450/(Calculations!$D$27^(A450-1+Calculations!$B$6/30))</f>
        <v>573.08584218720591</v>
      </c>
      <c r="AF450" s="12">
        <f>IF(AE450=0,0,SUM(AE450:AE$903)*AC450/AE450)</f>
        <v>353848.13891672145</v>
      </c>
      <c r="AH450" s="164">
        <f>VLOOKUP(E450,Rates2,5)*VLOOKUP(E450,Mort_Imp_Retirees,C450-'Mort Imp Cume'!$C$4+2)</f>
        <v>3.0549059836686532E-3</v>
      </c>
      <c r="AI450" s="16">
        <f t="shared" si="509"/>
        <v>0.99694509401633136</v>
      </c>
      <c r="AJ450" s="164">
        <f>VLOOKUP(F450,Rates2,6)*VLOOKUP(F450,Mort_Imp_Survivors,C450-'Mort Imp Cume'!$C$4+2)</f>
        <v>6.9409602933463135E-4</v>
      </c>
      <c r="AK450" s="16">
        <f t="shared" si="510"/>
        <v>0.99930590397066532</v>
      </c>
      <c r="AL450" s="164">
        <f>VLOOKUP(F450,Rates2,7)*VLOOKUP(F450,Mort_Imp_Survivors,C450-'Mort Imp Cume'!$C$4+2)</f>
        <v>1.4620767849325568E-3</v>
      </c>
      <c r="AM450" s="16">
        <f t="shared" si="511"/>
        <v>0.9985379232150674</v>
      </c>
      <c r="AN450" s="108">
        <f>PRODUCT(AI$4:AI449)</f>
        <v>0.75612454721616884</v>
      </c>
      <c r="AO450" s="16">
        <f>PRODUCT(AK$4:AK449)</f>
        <v>0.92143993889290376</v>
      </c>
      <c r="AP450" s="16">
        <f>PRODUCT(AM$4:AM449)</f>
        <v>0.86421009143844729</v>
      </c>
      <c r="AQ450" s="16">
        <f t="shared" si="512"/>
        <v>0.69672335658229112</v>
      </c>
      <c r="AR450" s="16">
        <f t="shared" si="513"/>
        <v>5.94011906338777E-2</v>
      </c>
      <c r="AS450" s="16">
        <f t="shared" si="514"/>
        <v>2.1269470200941916E-3</v>
      </c>
      <c r="AT450" s="16">
        <f t="shared" si="515"/>
        <v>0.21796926839296532</v>
      </c>
      <c r="AU450" s="16">
        <f t="shared" si="516"/>
        <v>2.5906184390865866E-2</v>
      </c>
      <c r="AV450" s="16">
        <f t="shared" si="517"/>
        <v>2.3098894036894251E-3</v>
      </c>
      <c r="AW450" s="30">
        <f>(SUMPRODUCT(AV$5:AV449,A$5:A449)+SUM(AV$5:AV449)*(Calculations!$B$6/30-0.5)+AV$4*Calculations!$B$6/30/2)/SUM(AV$4:AV449)</f>
        <v>337.88647264420365</v>
      </c>
      <c r="AX450" s="16"/>
      <c r="AY450" s="12"/>
      <c r="AZ450" s="12"/>
    </row>
    <row r="451" spans="1:52" x14ac:dyDescent="0.25">
      <c r="A451">
        <f t="shared" si="505"/>
        <v>447</v>
      </c>
      <c r="B451" t="str">
        <f t="shared" si="529"/>
        <v>April</v>
      </c>
      <c r="C451">
        <f t="shared" si="500"/>
        <v>2062</v>
      </c>
      <c r="D451">
        <f t="shared" si="531"/>
        <v>206204</v>
      </c>
      <c r="E451">
        <f t="shared" ref="E451:F451" si="583">E439+1</f>
        <v>79</v>
      </c>
      <c r="F451">
        <f t="shared" si="583"/>
        <v>77</v>
      </c>
      <c r="G451" s="12">
        <f>G450*IF($B451="January",1+IF(C451&gt;Personal!$L$18+1,Calculations!$B$22,Calculations!$B$21),1)</f>
        <v>6195.3633822190086</v>
      </c>
      <c r="H451" s="12">
        <f>IF(AND(Career!$F$15="Yes",$E451=62,$E450=61),G451,H450*IF($B451="January",(1+IF(C451&gt;Personal!$L$18+1,Calculations!$C$22,Calculations!$C$21)),1))</f>
        <v>6195.3633822190086</v>
      </c>
      <c r="I451" s="12">
        <f>H451*(1-'Retiree Assumptions'!$F$8)</f>
        <v>4832.383438130827</v>
      </c>
      <c r="J451" s="12">
        <f>I451/(Calculations!$C$27^($A451-1+Calculations!$B$6/30))</f>
        <v>1538.6441867854999</v>
      </c>
      <c r="K451" s="23">
        <f t="shared" si="502"/>
        <v>1159.8525411568723</v>
      </c>
      <c r="L451" s="12">
        <f>L450*IF($B451="January",(1+IF(C451&gt;Personal!$L$18+1,Calculations!$B$22,Calculations!$B$21)),1)</f>
        <v>3407.4498602204535</v>
      </c>
      <c r="M451" s="12">
        <f>IF(AND(Career!$F$15="Yes",$E451=62,$E450=61),L451,M450*IF($B451="January",(1+IF(C451&gt;Personal!$L$18+1,Calculations!$C$22,Calculations!$C$21)),1))</f>
        <v>3407.4498602204535</v>
      </c>
      <c r="N451" s="12">
        <f>M451*(1-'Retiree Assumptions'!$F$10)</f>
        <v>2998.5558769939989</v>
      </c>
      <c r="O451" s="12">
        <f>N451/(Calculations!$C$27^$AW451)/(Calculations!$D$27^($A451-1-$AW451+Calculations!$B$6/30))</f>
        <v>922.02669825165651</v>
      </c>
      <c r="P451" s="23">
        <f t="shared" si="503"/>
        <v>202.64074812839266</v>
      </c>
      <c r="Q451" s="12">
        <f>IF(OR(A451&lt;=360,$E451&lt;70),Q450*IF($B451="January",(1+IF(C451&gt;Personal!$L$18+1,Calculations!$B$22,Calculations!$B$21)),1),0)</f>
        <v>0</v>
      </c>
      <c r="R451" s="12">
        <f>IF(OR(A451&lt;=360,$E451&lt;70),IF(AND(Career!$F$15="Yes",$E451=62,$E450=61),Q451,R450*IF($B451="January",(1+IF(C451&gt;Personal!$L$18+1,Calculations!$C$22,Calculations!$C$21)),1)),0)</f>
        <v>0</v>
      </c>
      <c r="S451" s="12">
        <f>R451*(1-'Retiree Assumptions'!$F$8)</f>
        <v>0</v>
      </c>
      <c r="T451" s="12">
        <f>S451/(Calculations!$C$27^($A451-1+Calculations!$B$6/30))</f>
        <v>0</v>
      </c>
      <c r="U451" s="23">
        <f t="shared" si="504"/>
        <v>0</v>
      </c>
      <c r="W451">
        <f t="shared" si="544"/>
        <v>10</v>
      </c>
      <c r="X451">
        <f t="shared" si="519"/>
        <v>2062</v>
      </c>
      <c r="Y451">
        <f t="shared" si="520"/>
        <v>79</v>
      </c>
      <c r="Z451">
        <f t="shared" si="507"/>
        <v>77</v>
      </c>
      <c r="AA451" s="12">
        <f>S451*12*Subsidy!$I$15/Subsidy!$I$14</f>
        <v>0</v>
      </c>
      <c r="AB451" s="12">
        <f>SUM(S$5:S451)*Subsidy!$I$15/Subsidy!$I$14</f>
        <v>53212.488521578103</v>
      </c>
      <c r="AC451" s="12">
        <f>N451*Subsidy!$E$15/Subsidy!$E$14</f>
        <v>2398.8447015951992</v>
      </c>
      <c r="AD451" s="12">
        <f t="shared" si="508"/>
        <v>28786.136419142393</v>
      </c>
      <c r="AE451" s="12">
        <f>$AP451*AC451/(Calculations!$D$27^(A451-1+Calculations!$B$6/30))</f>
        <v>570.60059618250284</v>
      </c>
      <c r="AF451" s="12">
        <f>IF(AE451=0,0,SUM(AE451:AE$903)*AC451/AE451)</f>
        <v>352980.02860297548</v>
      </c>
      <c r="AH451" s="164">
        <f>VLOOKUP(E451,Rates2,5)*VLOOKUP(E451,Mort_Imp_Retirees,C451-'Mort Imp Cume'!$C$4+2)</f>
        <v>3.0549059836686532E-3</v>
      </c>
      <c r="AI451" s="16">
        <f t="shared" si="509"/>
        <v>0.99694509401633136</v>
      </c>
      <c r="AJ451" s="164">
        <f>VLOOKUP(F451,Rates2,6)*VLOOKUP(F451,Mort_Imp_Survivors,C451-'Mort Imp Cume'!$C$4+2)</f>
        <v>6.9409602933463135E-4</v>
      </c>
      <c r="AK451" s="16">
        <f t="shared" si="510"/>
        <v>0.99930590397066532</v>
      </c>
      <c r="AL451" s="164">
        <f>VLOOKUP(F451,Rates2,7)*VLOOKUP(F451,Mort_Imp_Survivors,C451-'Mort Imp Cume'!$C$4+2)</f>
        <v>1.4620767849325568E-3</v>
      </c>
      <c r="AM451" s="16">
        <f t="shared" si="511"/>
        <v>0.9985379232150674</v>
      </c>
      <c r="AN451" s="108">
        <f>PRODUCT(AI$4:AI450)</f>
        <v>0.75381465781247947</v>
      </c>
      <c r="AO451" s="16">
        <f>PRODUCT(AK$4:AK450)</f>
        <v>0.92080037109004786</v>
      </c>
      <c r="AP451" s="16">
        <f>PRODUCT(AM$4:AM450)</f>
        <v>0.8629465499264507</v>
      </c>
      <c r="AQ451" s="16">
        <f t="shared" si="512"/>
        <v>0.69411281664684854</v>
      </c>
      <c r="AR451" s="16">
        <f t="shared" si="513"/>
        <v>5.9701841165630924E-2</v>
      </c>
      <c r="AS451" s="16">
        <f t="shared" si="514"/>
        <v>2.1189776014087559E-3</v>
      </c>
      <c r="AT451" s="16">
        <f t="shared" si="515"/>
        <v>0.21977752760591343</v>
      </c>
      <c r="AU451" s="16">
        <f t="shared" si="516"/>
        <v>2.6407814581607097E-2</v>
      </c>
      <c r="AV451" s="16">
        <f t="shared" si="517"/>
        <v>2.3028329087284817E-3</v>
      </c>
      <c r="AW451" s="30">
        <f>(SUMPRODUCT(AV$5:AV450,A$5:A450)+SUM(AV$5:AV450)*(Calculations!$B$6/30-0.5)+AV$4*Calculations!$B$6/30/2)/SUM(AV$4:AV450)</f>
        <v>338.90556351983093</v>
      </c>
      <c r="AX451" s="16"/>
      <c r="AY451" s="12"/>
      <c r="AZ451" s="12"/>
    </row>
    <row r="452" spans="1:52" x14ac:dyDescent="0.25">
      <c r="A452">
        <f t="shared" si="505"/>
        <v>448</v>
      </c>
      <c r="B452" t="str">
        <f t="shared" si="529"/>
        <v>May</v>
      </c>
      <c r="C452">
        <f t="shared" si="500"/>
        <v>2062</v>
      </c>
      <c r="D452">
        <f t="shared" si="531"/>
        <v>206205</v>
      </c>
      <c r="E452">
        <f t="shared" ref="E452:F452" si="584">E440+1</f>
        <v>79</v>
      </c>
      <c r="F452">
        <f t="shared" si="584"/>
        <v>77</v>
      </c>
      <c r="G452" s="12">
        <f>G451*IF($B452="January",1+IF(C452&gt;Personal!$L$18+1,Calculations!$B$22,Calculations!$B$21),1)</f>
        <v>6195.3633822190086</v>
      </c>
      <c r="H452" s="12">
        <f>IF(AND(Career!$F$15="Yes",$E452=62,$E451=61),G452,H451*IF($B452="January",(1+IF(C452&gt;Personal!$L$18+1,Calculations!$C$22,Calculations!$C$21)),1))</f>
        <v>6195.3633822190086</v>
      </c>
      <c r="I452" s="12">
        <f>H452*(1-'Retiree Assumptions'!$F$8)</f>
        <v>4832.383438130827</v>
      </c>
      <c r="J452" s="12">
        <f>I452/(Calculations!$C$27^($A452-1+Calculations!$B$6/30))</f>
        <v>1534.7098894397432</v>
      </c>
      <c r="K452" s="23">
        <f t="shared" si="502"/>
        <v>1153.3526297106953</v>
      </c>
      <c r="L452" s="12">
        <f>L451*IF($B452="January",(1+IF(C452&gt;Personal!$L$18+1,Calculations!$B$22,Calculations!$B$21)),1)</f>
        <v>3407.4498602204535</v>
      </c>
      <c r="M452" s="12">
        <f>IF(AND(Career!$F$15="Yes",$E452=62,$E451=61),L452,M451*IF($B452="January",(1+IF(C452&gt;Personal!$L$18+1,Calculations!$C$22,Calculations!$C$21)),1))</f>
        <v>3407.4498602204535</v>
      </c>
      <c r="N452" s="12">
        <f>M452*(1-'Retiree Assumptions'!$F$10)</f>
        <v>2998.5558769939989</v>
      </c>
      <c r="O452" s="12">
        <f>N452/(Calculations!$C$27^$AW452)/(Calculations!$D$27^($A452-1-$AW452+Calculations!$B$6/30))</f>
        <v>919.67098003012052</v>
      </c>
      <c r="P452" s="23">
        <f t="shared" si="503"/>
        <v>203.7762570425115</v>
      </c>
      <c r="Q452" s="12">
        <f>IF(OR(A452&lt;=360,$E452&lt;70),Q451*IF($B452="January",(1+IF(C452&gt;Personal!$L$18+1,Calculations!$B$22,Calculations!$B$21)),1),0)</f>
        <v>0</v>
      </c>
      <c r="R452" s="12">
        <f>IF(OR(A452&lt;=360,$E452&lt;70),IF(AND(Career!$F$15="Yes",$E452=62,$E451=61),Q452,R451*IF($B452="January",(1+IF(C452&gt;Personal!$L$18+1,Calculations!$C$22,Calculations!$C$21)),1)),0)</f>
        <v>0</v>
      </c>
      <c r="S452" s="12">
        <f>R452*(1-'Retiree Assumptions'!$F$8)</f>
        <v>0</v>
      </c>
      <c r="T452" s="12">
        <f>S452/(Calculations!$C$27^($A452-1+Calculations!$B$6/30))</f>
        <v>0</v>
      </c>
      <c r="U452" s="23">
        <f t="shared" si="504"/>
        <v>0</v>
      </c>
      <c r="W452">
        <f t="shared" si="544"/>
        <v>10</v>
      </c>
      <c r="X452">
        <f t="shared" si="519"/>
        <v>2062</v>
      </c>
      <c r="Y452">
        <f t="shared" si="520"/>
        <v>79</v>
      </c>
      <c r="Z452">
        <f t="shared" si="507"/>
        <v>77</v>
      </c>
      <c r="AA452" s="12">
        <f>S452*12*Subsidy!$I$15/Subsidy!$I$14</f>
        <v>0</v>
      </c>
      <c r="AB452" s="12">
        <f>SUM(S$5:S452)*Subsidy!$I$15/Subsidy!$I$14</f>
        <v>53212.488521578103</v>
      </c>
      <c r="AC452" s="12">
        <f>N452*Subsidy!$E$15/Subsidy!$E$14</f>
        <v>2398.8447015951992</v>
      </c>
      <c r="AD452" s="12">
        <f t="shared" si="508"/>
        <v>28786.136419142393</v>
      </c>
      <c r="AE452" s="12">
        <f>$AP452*AC452/(Calculations!$D$27^(A452-1+Calculations!$B$6/30))</f>
        <v>568.12612770404303</v>
      </c>
      <c r="AF452" s="12">
        <f>IF(AE452=0,0,SUM(AE452:AE$903)*AC452/AE452)</f>
        <v>352108.13724220084</v>
      </c>
      <c r="AH452" s="164">
        <f>VLOOKUP(E452,Rates2,5)*VLOOKUP(E452,Mort_Imp_Retirees,C452-'Mort Imp Cume'!$C$4+2)</f>
        <v>3.0549059836686532E-3</v>
      </c>
      <c r="AI452" s="16">
        <f t="shared" si="509"/>
        <v>0.99694509401633136</v>
      </c>
      <c r="AJ452" s="164">
        <f>VLOOKUP(F452,Rates2,6)*VLOOKUP(F452,Mort_Imp_Survivors,C452-'Mort Imp Cume'!$C$4+2)</f>
        <v>6.9409602933463135E-4</v>
      </c>
      <c r="AK452" s="16">
        <f t="shared" si="510"/>
        <v>0.99930590397066532</v>
      </c>
      <c r="AL452" s="164">
        <f>VLOOKUP(F452,Rates2,7)*VLOOKUP(F452,Mort_Imp_Survivors,C452-'Mort Imp Cume'!$C$4+2)</f>
        <v>1.4620767849325568E-3</v>
      </c>
      <c r="AM452" s="16">
        <f t="shared" si="511"/>
        <v>0.9985379232150674</v>
      </c>
      <c r="AN452" s="108">
        <f>PRODUCT(AI$4:AI451)</f>
        <v>0.75151182490375101</v>
      </c>
      <c r="AO452" s="16">
        <f>PRODUCT(AK$4:AK451)</f>
        <v>0.92016124720866432</v>
      </c>
      <c r="AP452" s="16">
        <f>PRODUCT(AM$4:AM451)</f>
        <v>0.86168485580916554</v>
      </c>
      <c r="AQ452" s="16">
        <f t="shared" si="512"/>
        <v>0.69151205809549487</v>
      </c>
      <c r="AR452" s="16">
        <f t="shared" si="513"/>
        <v>5.9999766808256118E-2</v>
      </c>
      <c r="AS452" s="16">
        <f t="shared" si="514"/>
        <v>2.1110380431916737E-3</v>
      </c>
      <c r="AT452" s="16">
        <f t="shared" si="515"/>
        <v>0.2215751735863597</v>
      </c>
      <c r="AU452" s="16">
        <f t="shared" si="516"/>
        <v>2.6913001509889317E-2</v>
      </c>
      <c r="AV452" s="16">
        <f t="shared" si="517"/>
        <v>2.2957979706962183E-3</v>
      </c>
      <c r="AW452" s="30">
        <f>(SUMPRODUCT(AV$5:AV451,A$5:A451)+SUM(AV$5:AV451)*(Calculations!$B$6/30-0.5)+AV$4*Calculations!$B$6/30/2)/SUM(AV$4:AV451)</f>
        <v>339.91194880128143</v>
      </c>
      <c r="AX452" s="16"/>
      <c r="AY452" s="12"/>
      <c r="AZ452" s="12"/>
    </row>
    <row r="453" spans="1:52" x14ac:dyDescent="0.25">
      <c r="A453">
        <f t="shared" si="505"/>
        <v>449</v>
      </c>
      <c r="B453" t="str">
        <f t="shared" si="529"/>
        <v>June</v>
      </c>
      <c r="C453">
        <f t="shared" ref="C453:C516" si="585">C452+IF(B452="December",1,0)</f>
        <v>2062</v>
      </c>
      <c r="D453">
        <f t="shared" si="531"/>
        <v>206206</v>
      </c>
      <c r="E453">
        <f t="shared" ref="E453:F453" si="586">E441+1</f>
        <v>79</v>
      </c>
      <c r="F453">
        <f t="shared" si="586"/>
        <v>77</v>
      </c>
      <c r="G453" s="12">
        <f>G452*IF($B453="January",1+IF(C453&gt;Personal!$L$18+1,Calculations!$B$22,Calculations!$B$21),1)</f>
        <v>6195.3633822190086</v>
      </c>
      <c r="H453" s="12">
        <f>IF(AND(Career!$F$15="Yes",$E453=62,$E452=61),G453,H452*IF($B453="January",(1+IF(C453&gt;Personal!$L$18+1,Calculations!$C$22,Calculations!$C$21)),1))</f>
        <v>6195.3633822190086</v>
      </c>
      <c r="I453" s="12">
        <f>H453*(1-'Retiree Assumptions'!$F$8)</f>
        <v>4832.383438130827</v>
      </c>
      <c r="J453" s="12">
        <f>I453/(Calculations!$C$27^($A453-1+Calculations!$B$6/30))</f>
        <v>1530.7856520517964</v>
      </c>
      <c r="K453" s="23">
        <f t="shared" ref="K453:K516" si="587">$AN453*J453</f>
        <v>1146.8891443163725</v>
      </c>
      <c r="L453" s="12">
        <f>L452*IF($B453="January",(1+IF(C453&gt;Personal!$L$18+1,Calculations!$B$22,Calculations!$B$21)),1)</f>
        <v>3407.4498602204535</v>
      </c>
      <c r="M453" s="12">
        <f>IF(AND(Career!$F$15="Yes",$E453=62,$E452=61),L453,M452*IF($B453="January",(1+IF(C453&gt;Personal!$L$18+1,Calculations!$C$22,Calculations!$C$21)),1))</f>
        <v>3407.4498602204535</v>
      </c>
      <c r="N453" s="12">
        <f>M453*(1-'Retiree Assumptions'!$F$10)</f>
        <v>2998.5558769939989</v>
      </c>
      <c r="O453" s="12">
        <f>N453/(Calculations!$C$27^$AW453)/(Calculations!$D$27^($A453-1-$AW453+Calculations!$B$6/30))</f>
        <v>917.3176351277715</v>
      </c>
      <c r="P453" s="23">
        <f t="shared" ref="P453:P516" si="588">$AT453*O453</f>
        <v>204.89413251738821</v>
      </c>
      <c r="Q453" s="12">
        <f>IF(OR(A453&lt;=360,$E453&lt;70),Q452*IF($B453="January",(1+IF(C453&gt;Personal!$L$18+1,Calculations!$B$22,Calculations!$B$21)),1),0)</f>
        <v>0</v>
      </c>
      <c r="R453" s="12">
        <f>IF(OR(A453&lt;=360,$E453&lt;70),IF(AND(Career!$F$15="Yes",$E453=62,$E452=61),Q453,R452*IF($B453="January",(1+IF(C453&gt;Personal!$L$18+1,Calculations!$C$22,Calculations!$C$21)),1)),0)</f>
        <v>0</v>
      </c>
      <c r="S453" s="12">
        <f>R453*(1-'Retiree Assumptions'!$F$8)</f>
        <v>0</v>
      </c>
      <c r="T453" s="12">
        <f>S453/(Calculations!$C$27^($A453-1+Calculations!$B$6/30))</f>
        <v>0</v>
      </c>
      <c r="U453" s="23">
        <f t="shared" ref="U453:U516" si="589">$AQ453*T453</f>
        <v>0</v>
      </c>
      <c r="W453">
        <f t="shared" si="544"/>
        <v>10</v>
      </c>
      <c r="X453">
        <f t="shared" si="519"/>
        <v>2062</v>
      </c>
      <c r="Y453">
        <f t="shared" si="520"/>
        <v>79</v>
      </c>
      <c r="Z453">
        <f t="shared" si="507"/>
        <v>77</v>
      </c>
      <c r="AA453" s="12">
        <f>S453*12*Subsidy!$I$15/Subsidy!$I$14</f>
        <v>0</v>
      </c>
      <c r="AB453" s="12">
        <f>SUM(S$5:S453)*Subsidy!$I$15/Subsidy!$I$14</f>
        <v>53212.488521578103</v>
      </c>
      <c r="AC453" s="12">
        <f>N453*Subsidy!$E$15/Subsidy!$E$14</f>
        <v>2398.8447015951992</v>
      </c>
      <c r="AD453" s="12">
        <f t="shared" si="508"/>
        <v>28786.136419142393</v>
      </c>
      <c r="AE453" s="12">
        <f>$AP453*AC453/(Calculations!$D$27^(A453-1+Calculations!$B$6/30))</f>
        <v>565.66239001396968</v>
      </c>
      <c r="AF453" s="12">
        <f>IF(AE453=0,0,SUM(AE453:AE$903)*AC453/AE453)</f>
        <v>351232.4483660793</v>
      </c>
      <c r="AH453" s="164">
        <f>VLOOKUP(E453,Rates2,5)*VLOOKUP(E453,Mort_Imp_Retirees,C453-'Mort Imp Cume'!$C$4+2)</f>
        <v>3.0549059836686532E-3</v>
      </c>
      <c r="AI453" s="16">
        <f t="shared" si="509"/>
        <v>0.99694509401633136</v>
      </c>
      <c r="AJ453" s="164">
        <f>VLOOKUP(F453,Rates2,6)*VLOOKUP(F453,Mort_Imp_Survivors,C453-'Mort Imp Cume'!$C$4+2)</f>
        <v>6.9409602933463135E-4</v>
      </c>
      <c r="AK453" s="16">
        <f t="shared" si="510"/>
        <v>0.99930590397066532</v>
      </c>
      <c r="AL453" s="164">
        <f>VLOOKUP(F453,Rates2,7)*VLOOKUP(F453,Mort_Imp_Survivors,C453-'Mort Imp Cume'!$C$4+2)</f>
        <v>1.4620767849325568E-3</v>
      </c>
      <c r="AM453" s="16">
        <f t="shared" si="511"/>
        <v>0.9985379232150674</v>
      </c>
      <c r="AN453" s="108">
        <f>PRODUCT(AI$4:AI452)</f>
        <v>0.74921602693305478</v>
      </c>
      <c r="AO453" s="16">
        <f>PRODUCT(AK$4:AK452)</f>
        <v>0.91952256694062917</v>
      </c>
      <c r="AP453" s="16">
        <f>PRODUCT(AM$4:AM452)</f>
        <v>0.86042500638555897</v>
      </c>
      <c r="AQ453" s="16">
        <f t="shared" si="512"/>
        <v>0.68892104427854206</v>
      </c>
      <c r="AR453" s="16">
        <f t="shared" si="513"/>
        <v>6.0294982654512691E-2</v>
      </c>
      <c r="AS453" s="16">
        <f t="shared" si="514"/>
        <v>2.1031282335593053E-3</v>
      </c>
      <c r="AT453" s="16">
        <f t="shared" si="515"/>
        <v>0.22336225171213336</v>
      </c>
      <c r="AU453" s="16">
        <f t="shared" si="516"/>
        <v>2.7421721354811857E-2</v>
      </c>
      <c r="AV453" s="16">
        <f t="shared" si="517"/>
        <v>2.2887845237382441E-3</v>
      </c>
      <c r="AW453" s="30">
        <f>(SUMPRODUCT(AV$5:AV452,A$5:A452)+SUM(AV$5:AV452)*(Calculations!$B$6/30-0.5)+AV$4*Calculations!$B$6/30/2)/SUM(AV$4:AV452)</f>
        <v>340.90601642264937</v>
      </c>
      <c r="AX453" s="16"/>
      <c r="AY453" s="12"/>
      <c r="AZ453" s="12"/>
    </row>
    <row r="454" spans="1:52" x14ac:dyDescent="0.25">
      <c r="A454">
        <f t="shared" ref="A454:A517" si="590">A453+1</f>
        <v>450</v>
      </c>
      <c r="B454" t="str">
        <f t="shared" si="529"/>
        <v>July</v>
      </c>
      <c r="C454">
        <f t="shared" si="585"/>
        <v>2062</v>
      </c>
      <c r="D454">
        <f t="shared" si="531"/>
        <v>206207</v>
      </c>
      <c r="E454">
        <f t="shared" ref="E454:F454" si="591">E442+1</f>
        <v>79</v>
      </c>
      <c r="F454">
        <f t="shared" si="591"/>
        <v>77</v>
      </c>
      <c r="G454" s="12">
        <f>G453*IF($B454="January",1+IF(C454&gt;Personal!$L$18+1,Calculations!$B$22,Calculations!$B$21),1)</f>
        <v>6195.3633822190086</v>
      </c>
      <c r="H454" s="12">
        <f>IF(AND(Career!$F$15="Yes",$E454=62,$E453=61),G454,H453*IF($B454="January",(1+IF(C454&gt;Personal!$L$18+1,Calculations!$C$22,Calculations!$C$21)),1))</f>
        <v>6195.3633822190086</v>
      </c>
      <c r="I454" s="12">
        <f>H454*(1-'Retiree Assumptions'!$F$8)</f>
        <v>4832.383438130827</v>
      </c>
      <c r="J454" s="12">
        <f>I454/(Calculations!$C$27^($A454-1+Calculations!$B$6/30))</f>
        <v>1526.8714488984522</v>
      </c>
      <c r="K454" s="23">
        <f t="shared" si="587"/>
        <v>1140.4618808392386</v>
      </c>
      <c r="L454" s="12">
        <f>L453*IF($B454="January",(1+IF(C454&gt;Personal!$L$18+1,Calculations!$B$22,Calculations!$B$21)),1)</f>
        <v>3407.4498602204535</v>
      </c>
      <c r="M454" s="12">
        <f>IF(AND(Career!$F$15="Yes",$E454=62,$E453=61),L454,M453*IF($B454="January",(1+IF(C454&gt;Personal!$L$18+1,Calculations!$C$22,Calculations!$C$21)),1))</f>
        <v>3407.4498602204535</v>
      </c>
      <c r="N454" s="12">
        <f>M454*(1-'Retiree Assumptions'!$F$10)</f>
        <v>2998.5558769939989</v>
      </c>
      <c r="O454" s="12">
        <f>N454/(Calculations!$C$27^$AW454)/(Calculations!$D$27^($A454-1-$AW454+Calculations!$B$6/30))</f>
        <v>914.96678586401435</v>
      </c>
      <c r="P454" s="23">
        <f t="shared" si="588"/>
        <v>205.99453078133575</v>
      </c>
      <c r="Q454" s="12">
        <f>IF(OR(A454&lt;=360,$E454&lt;70),Q453*IF($B454="January",(1+IF(C454&gt;Personal!$L$18+1,Calculations!$B$22,Calculations!$B$21)),1),0)</f>
        <v>0</v>
      </c>
      <c r="R454" s="12">
        <f>IF(OR(A454&lt;=360,$E454&lt;70),IF(AND(Career!$F$15="Yes",$E454=62,$E453=61),Q454,R453*IF($B454="January",(1+IF(C454&gt;Personal!$L$18+1,Calculations!$C$22,Calculations!$C$21)),1)),0)</f>
        <v>0</v>
      </c>
      <c r="S454" s="12">
        <f>R454*(1-'Retiree Assumptions'!$F$8)</f>
        <v>0</v>
      </c>
      <c r="T454" s="12">
        <f>S454/(Calculations!$C$27^($A454-1+Calculations!$B$6/30))</f>
        <v>0</v>
      </c>
      <c r="U454" s="23">
        <f t="shared" si="589"/>
        <v>0</v>
      </c>
      <c r="W454">
        <f t="shared" si="544"/>
        <v>10</v>
      </c>
      <c r="X454">
        <f t="shared" si="519"/>
        <v>2062</v>
      </c>
      <c r="Y454">
        <f t="shared" si="520"/>
        <v>79</v>
      </c>
      <c r="Z454">
        <f t="shared" ref="Z454:Z517" si="592">F454</f>
        <v>77</v>
      </c>
      <c r="AA454" s="12">
        <f>S454*12*Subsidy!$I$15/Subsidy!$I$14</f>
        <v>0</v>
      </c>
      <c r="AB454" s="12">
        <f>SUM(S$5:S454)*Subsidy!$I$15/Subsidy!$I$14</f>
        <v>53212.488521578103</v>
      </c>
      <c r="AC454" s="12">
        <f>N454*Subsidy!$E$15/Subsidy!$E$14</f>
        <v>2398.8447015951992</v>
      </c>
      <c r="AD454" s="12">
        <f t="shared" ref="AD454:AD517" si="593">AC454*12</f>
        <v>28786.136419142393</v>
      </c>
      <c r="AE454" s="12">
        <f>$AP454*AC454/(Calculations!$D$27^(A454-1+Calculations!$B$6/30))</f>
        <v>563.20933657710964</v>
      </c>
      <c r="AF454" s="12">
        <f>IF(AE454=0,0,SUM(AE454:AE$903)*AC454/AE454)</f>
        <v>350352.94543456554</v>
      </c>
      <c r="AH454" s="164">
        <f>VLOOKUP(E454,Rates2,5)*VLOOKUP(E454,Mort_Imp_Retirees,C454-'Mort Imp Cume'!$C$4+2)</f>
        <v>3.0549059836686532E-3</v>
      </c>
      <c r="AI454" s="16">
        <f t="shared" ref="AI454:AI517" si="594">1-AH454</f>
        <v>0.99694509401633136</v>
      </c>
      <c r="AJ454" s="164">
        <f>VLOOKUP(F454,Rates2,6)*VLOOKUP(F454,Mort_Imp_Survivors,C454-'Mort Imp Cume'!$C$4+2)</f>
        <v>6.9409602933463135E-4</v>
      </c>
      <c r="AK454" s="16">
        <f t="shared" ref="AK454:AK517" si="595">1-AJ454</f>
        <v>0.99930590397066532</v>
      </c>
      <c r="AL454" s="164">
        <f>VLOOKUP(F454,Rates2,7)*VLOOKUP(F454,Mort_Imp_Survivors,C454-'Mort Imp Cume'!$C$4+2)</f>
        <v>1.4620767849325568E-3</v>
      </c>
      <c r="AM454" s="16">
        <f t="shared" ref="AM454:AM517" si="596">1-AL454</f>
        <v>0.9985379232150674</v>
      </c>
      <c r="AN454" s="108">
        <f>PRODUCT(AI$4:AI453)</f>
        <v>0.74692724240931652</v>
      </c>
      <c r="AO454" s="16">
        <f>PRODUCT(AK$4:AK453)</f>
        <v>0.91888432997803204</v>
      </c>
      <c r="AP454" s="16">
        <f>PRODUCT(AM$4:AM453)</f>
        <v>0.8591669989585472</v>
      </c>
      <c r="AQ454" s="16">
        <f t="shared" ref="AQ454:AQ517" si="597">AN454*AO454</f>
        <v>0.68633973868362397</v>
      </c>
      <c r="AR454" s="16">
        <f t="shared" ref="AR454:AR517" si="598">AN454*(1-AO454)</f>
        <v>6.058750372569259E-2</v>
      </c>
      <c r="AS454" s="16">
        <f t="shared" ref="AS454:AS517" si="599">AQ454*AH454*AK454</f>
        <v>2.0952480610472259E-3</v>
      </c>
      <c r="AT454" s="16">
        <f t="shared" ref="AT454:AT517" si="600">AT453*AM453+AS453</f>
        <v>0.22513880718283408</v>
      </c>
      <c r="AU454" s="16">
        <f t="shared" ref="AU454:AU517" si="601">1-AQ454-AR454-AT454</f>
        <v>2.7933950407849351E-2</v>
      </c>
      <c r="AV454" s="16">
        <f t="shared" ref="AV454:AV517" si="602">AN454*AH454</f>
        <v>2.2817925022013477E-3</v>
      </c>
      <c r="AW454" s="30">
        <f>(SUMPRODUCT(AV$5:AV453,A$5:A453)+SUM(AV$5:AV453)*(Calculations!$B$6/30-0.5)+AV$4*Calculations!$B$6/30/2)/SUM(AV$4:AV453)</f>
        <v>341.88813805181707</v>
      </c>
      <c r="AX454" s="16"/>
      <c r="AY454" s="12"/>
      <c r="AZ454" s="12"/>
    </row>
    <row r="455" spans="1:52" x14ac:dyDescent="0.25">
      <c r="A455">
        <f t="shared" si="590"/>
        <v>451</v>
      </c>
      <c r="B455" t="str">
        <f t="shared" si="529"/>
        <v>August</v>
      </c>
      <c r="C455">
        <f t="shared" si="585"/>
        <v>2062</v>
      </c>
      <c r="D455">
        <f t="shared" si="531"/>
        <v>206208</v>
      </c>
      <c r="E455">
        <f t="shared" ref="E455:F455" si="603">E443+1</f>
        <v>79</v>
      </c>
      <c r="F455">
        <f t="shared" si="603"/>
        <v>77</v>
      </c>
      <c r="G455" s="12">
        <f>G454*IF($B455="January",1+IF(C455&gt;Personal!$L$18+1,Calculations!$B$22,Calculations!$B$21),1)</f>
        <v>6195.3633822190086</v>
      </c>
      <c r="H455" s="12">
        <f>IF(AND(Career!$F$15="Yes",$E455=62,$E454=61),G455,H454*IF($B455="January",(1+IF(C455&gt;Personal!$L$18+1,Calculations!$C$22,Calculations!$C$21)),1))</f>
        <v>6195.3633822190086</v>
      </c>
      <c r="I455" s="12">
        <f>H455*(1-'Retiree Assumptions'!$F$8)</f>
        <v>4832.383438130827</v>
      </c>
      <c r="J455" s="12">
        <f>I455/(Calculations!$C$27^($A455-1+Calculations!$B$6/30))</f>
        <v>1522.9672543222757</v>
      </c>
      <c r="K455" s="23">
        <f t="shared" si="587"/>
        <v>1134.0706362886149</v>
      </c>
      <c r="L455" s="12">
        <f>L454*IF($B455="January",(1+IF(C455&gt;Personal!$L$18+1,Calculations!$B$22,Calculations!$B$21)),1)</f>
        <v>3407.4498602204535</v>
      </c>
      <c r="M455" s="12">
        <f>IF(AND(Career!$F$15="Yes",$E455=62,$E454=61),L455,M454*IF($B455="January",(1+IF(C455&gt;Personal!$L$18+1,Calculations!$C$22,Calculations!$C$21)),1))</f>
        <v>3407.4498602204535</v>
      </c>
      <c r="N455" s="12">
        <f>M455*(1-'Retiree Assumptions'!$F$10)</f>
        <v>2998.5558769939989</v>
      </c>
      <c r="O455" s="12">
        <f>N455/(Calculations!$C$27^$AW455)/(Calculations!$D$27^($A455-1-$AW455+Calculations!$B$6/30))</f>
        <v>912.61854883040758</v>
      </c>
      <c r="P455" s="23">
        <f t="shared" si="588"/>
        <v>207.07760688995</v>
      </c>
      <c r="Q455" s="12">
        <f>IF(OR(A455&lt;=360,$E455&lt;70),Q454*IF($B455="January",(1+IF(C455&gt;Personal!$L$18+1,Calculations!$B$22,Calculations!$B$21)),1),0)</f>
        <v>0</v>
      </c>
      <c r="R455" s="12">
        <f>IF(OR(A455&lt;=360,$E455&lt;70),IF(AND(Career!$F$15="Yes",$E455=62,$E454=61),Q455,R454*IF($B455="January",(1+IF(C455&gt;Personal!$L$18+1,Calculations!$C$22,Calculations!$C$21)),1)),0)</f>
        <v>0</v>
      </c>
      <c r="S455" s="12">
        <f>R455*(1-'Retiree Assumptions'!$F$8)</f>
        <v>0</v>
      </c>
      <c r="T455" s="12">
        <f>S455/(Calculations!$C$27^($A455-1+Calculations!$B$6/30))</f>
        <v>0</v>
      </c>
      <c r="U455" s="23">
        <f t="shared" si="589"/>
        <v>0</v>
      </c>
      <c r="W455">
        <f t="shared" si="544"/>
        <v>10</v>
      </c>
      <c r="X455">
        <f t="shared" ref="X455:X518" si="604">C455</f>
        <v>2062</v>
      </c>
      <c r="Y455">
        <f t="shared" ref="Y455:Y518" si="605">E455</f>
        <v>79</v>
      </c>
      <c r="Z455">
        <f t="shared" si="592"/>
        <v>77</v>
      </c>
      <c r="AA455" s="12">
        <f>S455*12*Subsidy!$I$15/Subsidy!$I$14</f>
        <v>0</v>
      </c>
      <c r="AB455" s="12">
        <f>SUM(S$5:S455)*Subsidy!$I$15/Subsidy!$I$14</f>
        <v>53212.488521578103</v>
      </c>
      <c r="AC455" s="12">
        <f>N455*Subsidy!$E$15/Subsidy!$E$14</f>
        <v>2398.8447015951992</v>
      </c>
      <c r="AD455" s="12">
        <f t="shared" si="593"/>
        <v>28786.136419142393</v>
      </c>
      <c r="AE455" s="12">
        <f>$AP455*AC455/(Calculations!$D$27^(A455-1+Calculations!$B$6/30))</f>
        <v>560.76692106009443</v>
      </c>
      <c r="AF455" s="12">
        <f>IF(AE455=0,0,SUM(AE455:AE$903)*AC455/AE455)</f>
        <v>349469.61183557374</v>
      </c>
      <c r="AH455" s="164">
        <f>VLOOKUP(E455,Rates2,5)*VLOOKUP(E455,Mort_Imp_Retirees,C455-'Mort Imp Cume'!$C$4+2)</f>
        <v>3.0549059836686532E-3</v>
      </c>
      <c r="AI455" s="16">
        <f t="shared" si="594"/>
        <v>0.99694509401633136</v>
      </c>
      <c r="AJ455" s="164">
        <f>VLOOKUP(F455,Rates2,6)*VLOOKUP(F455,Mort_Imp_Survivors,C455-'Mort Imp Cume'!$C$4+2)</f>
        <v>6.9409602933463135E-4</v>
      </c>
      <c r="AK455" s="16">
        <f t="shared" si="595"/>
        <v>0.99930590397066532</v>
      </c>
      <c r="AL455" s="164">
        <f>VLOOKUP(F455,Rates2,7)*VLOOKUP(F455,Mort_Imp_Survivors,C455-'Mort Imp Cume'!$C$4+2)</f>
        <v>1.4620767849325568E-3</v>
      </c>
      <c r="AM455" s="16">
        <f t="shared" si="596"/>
        <v>0.9985379232150674</v>
      </c>
      <c r="AN455" s="108">
        <f>PRODUCT(AI$4:AI454)</f>
        <v>0.74464544990711523</v>
      </c>
      <c r="AO455" s="16">
        <f>PRODUCT(AK$4:AK454)</f>
        <v>0.91824653601317641</v>
      </c>
      <c r="AP455" s="16">
        <f>PRODUCT(AM$4:AM454)</f>
        <v>0.85791083083498965</v>
      </c>
      <c r="AQ455" s="16">
        <f t="shared" si="597"/>
        <v>0.68376810493518181</v>
      </c>
      <c r="AR455" s="16">
        <f t="shared" si="598"/>
        <v>6.0877344971933395E-2</v>
      </c>
      <c r="AS455" s="16">
        <f t="shared" si="599"/>
        <v>2.0873974146086538E-3</v>
      </c>
      <c r="AT455" s="16">
        <f t="shared" si="600"/>
        <v>0.22690488502051184</v>
      </c>
      <c r="AU455" s="16">
        <f t="shared" si="601"/>
        <v>2.8449665072372926E-2</v>
      </c>
      <c r="AV455" s="16">
        <f t="shared" si="602"/>
        <v>2.2748218406328825E-3</v>
      </c>
      <c r="AW455" s="30">
        <f>(SUMPRODUCT(AV$5:AV454,A$5:A454)+SUM(AV$5:AV454)*(Calculations!$B$6/30-0.5)+AV$4*Calculations!$B$6/30/2)/SUM(AV$4:AV454)</f>
        <v>342.8586699344616</v>
      </c>
      <c r="AX455" s="16"/>
      <c r="AY455" s="12"/>
      <c r="AZ455" s="12"/>
    </row>
    <row r="456" spans="1:52" x14ac:dyDescent="0.25">
      <c r="A456">
        <f t="shared" si="590"/>
        <v>452</v>
      </c>
      <c r="B456" t="str">
        <f t="shared" si="529"/>
        <v>September</v>
      </c>
      <c r="C456">
        <f t="shared" si="585"/>
        <v>2062</v>
      </c>
      <c r="D456">
        <f t="shared" si="531"/>
        <v>206209</v>
      </c>
      <c r="E456">
        <f t="shared" ref="E456:F456" si="606">E444+1</f>
        <v>79</v>
      </c>
      <c r="F456">
        <f t="shared" si="606"/>
        <v>77</v>
      </c>
      <c r="G456" s="12">
        <f>G455*IF($B456="January",1+IF(C456&gt;Personal!$L$18+1,Calculations!$B$22,Calculations!$B$21),1)</f>
        <v>6195.3633822190086</v>
      </c>
      <c r="H456" s="12">
        <f>IF(AND(Career!$F$15="Yes",$E456=62,$E455=61),G456,H455*IF($B456="January",(1+IF(C456&gt;Personal!$L$18+1,Calculations!$C$22,Calculations!$C$21)),1))</f>
        <v>6195.3633822190086</v>
      </c>
      <c r="I456" s="12">
        <f>H456*(1-'Retiree Assumptions'!$F$8)</f>
        <v>4832.383438130827</v>
      </c>
      <c r="J456" s="12">
        <f>I456/(Calculations!$C$27^($A456-1+Calculations!$B$6/30))</f>
        <v>1519.0730427314377</v>
      </c>
      <c r="K456" s="23">
        <f t="shared" si="587"/>
        <v>1127.7152088113999</v>
      </c>
      <c r="L456" s="12">
        <f>L455*IF($B456="January",(1+IF(C456&gt;Personal!$L$18+1,Calculations!$B$22,Calculations!$B$21)),1)</f>
        <v>3407.4498602204535</v>
      </c>
      <c r="M456" s="12">
        <f>IF(AND(Career!$F$15="Yes",$E456=62,$E455=61),L456,M455*IF($B456="January",(1+IF(C456&gt;Personal!$L$18+1,Calculations!$C$22,Calculations!$C$21)),1))</f>
        <v>3407.4498602204535</v>
      </c>
      <c r="N456" s="12">
        <f>M456*(1-'Retiree Assumptions'!$F$10)</f>
        <v>2998.5558769939989</v>
      </c>
      <c r="O456" s="12">
        <f>N456/(Calculations!$C$27^$AW456)/(Calculations!$D$27^($A456-1-$AW456+Calculations!$B$6/30))</f>
        <v>910.27303518464771</v>
      </c>
      <c r="P456" s="23">
        <f t="shared" si="588"/>
        <v>208.14351473406262</v>
      </c>
      <c r="Q456" s="12">
        <f>IF(OR(A456&lt;=360,$E456&lt;70),Q455*IF($B456="January",(1+IF(C456&gt;Personal!$L$18+1,Calculations!$B$22,Calculations!$B$21)),1),0)</f>
        <v>0</v>
      </c>
      <c r="R456" s="12">
        <f>IF(OR(A456&lt;=360,$E456&lt;70),IF(AND(Career!$F$15="Yes",$E456=62,$E455=61),Q456,R455*IF($B456="January",(1+IF(C456&gt;Personal!$L$18+1,Calculations!$C$22,Calculations!$C$21)),1)),0)</f>
        <v>0</v>
      </c>
      <c r="S456" s="12">
        <f>R456*(1-'Retiree Assumptions'!$F$8)</f>
        <v>0</v>
      </c>
      <c r="T456" s="12">
        <f>S456/(Calculations!$C$27^($A456-1+Calculations!$B$6/30))</f>
        <v>0</v>
      </c>
      <c r="U456" s="23">
        <f t="shared" si="589"/>
        <v>0</v>
      </c>
      <c r="W456">
        <f t="shared" si="544"/>
        <v>10</v>
      </c>
      <c r="X456">
        <f t="shared" si="604"/>
        <v>2062</v>
      </c>
      <c r="Y456">
        <f t="shared" si="605"/>
        <v>79</v>
      </c>
      <c r="Z456">
        <f t="shared" si="592"/>
        <v>77</v>
      </c>
      <c r="AA456" s="12">
        <f>S456*12*Subsidy!$I$15/Subsidy!$I$14</f>
        <v>0</v>
      </c>
      <c r="AB456" s="12">
        <f>SUM(S$5:S456)*Subsidy!$I$15/Subsidy!$I$14</f>
        <v>53212.488521578103</v>
      </c>
      <c r="AC456" s="12">
        <f>N456*Subsidy!$E$15/Subsidy!$E$14</f>
        <v>2398.8447015951992</v>
      </c>
      <c r="AD456" s="12">
        <f t="shared" si="593"/>
        <v>28786.136419142393</v>
      </c>
      <c r="AE456" s="12">
        <f>$AP456*AC456/(Calculations!$D$27^(A456-1+Calculations!$B$6/30))</f>
        <v>558.33509733048459</v>
      </c>
      <c r="AF456" s="12">
        <f>IF(AE456=0,0,SUM(AE456:AE$903)*AC456/AE456)</f>
        <v>348582.43088466465</v>
      </c>
      <c r="AH456" s="164">
        <f>VLOOKUP(E456,Rates2,5)*VLOOKUP(E456,Mort_Imp_Retirees,C456-'Mort Imp Cume'!$C$4+2)</f>
        <v>3.0549059836686532E-3</v>
      </c>
      <c r="AI456" s="16">
        <f t="shared" si="594"/>
        <v>0.99694509401633136</v>
      </c>
      <c r="AJ456" s="164">
        <f>VLOOKUP(F456,Rates2,6)*VLOOKUP(F456,Mort_Imp_Survivors,C456-'Mort Imp Cume'!$C$4+2)</f>
        <v>6.9409602933463135E-4</v>
      </c>
      <c r="AK456" s="16">
        <f t="shared" si="595"/>
        <v>0.99930590397066532</v>
      </c>
      <c r="AL456" s="164">
        <f>VLOOKUP(F456,Rates2,7)*VLOOKUP(F456,Mort_Imp_Survivors,C456-'Mort Imp Cume'!$C$4+2)</f>
        <v>1.4620767849325568E-3</v>
      </c>
      <c r="AM456" s="16">
        <f t="shared" si="596"/>
        <v>0.9985379232150674</v>
      </c>
      <c r="AN456" s="108">
        <f>PRODUCT(AI$4:AI455)</f>
        <v>0.74237062806648235</v>
      </c>
      <c r="AO456" s="16">
        <f>PRODUCT(AK$4:AK455)</f>
        <v>0.91760918473857933</v>
      </c>
      <c r="AP456" s="16">
        <f>PRODUCT(AM$4:AM455)</f>
        <v>0.85665649932568355</v>
      </c>
      <c r="AQ456" s="16">
        <f t="shared" si="597"/>
        <v>0.68120610679395199</v>
      </c>
      <c r="AR456" s="16">
        <f t="shared" si="598"/>
        <v>6.116452127253038E-2</v>
      </c>
      <c r="AS456" s="16">
        <f t="shared" si="599"/>
        <v>2.079576183612888E-3</v>
      </c>
      <c r="AT456" s="16">
        <f t="shared" si="600"/>
        <v>0.2286605300703442</v>
      </c>
      <c r="AU456" s="16">
        <f t="shared" si="601"/>
        <v>2.8968841863173445E-2</v>
      </c>
      <c r="AV456" s="16">
        <f t="shared" si="602"/>
        <v>2.2678724737801533E-3</v>
      </c>
      <c r="AW456" s="30">
        <f>(SUMPRODUCT(AV$5:AV455,A$5:A455)+SUM(AV$5:AV455)*(Calculations!$B$6/30-0.5)+AV$4*Calculations!$B$6/30/2)/SUM(AV$4:AV455)</f>
        <v>343.81795368605282</v>
      </c>
      <c r="AX456" s="16"/>
      <c r="AY456" s="12"/>
      <c r="AZ456" s="12"/>
    </row>
    <row r="457" spans="1:52" x14ac:dyDescent="0.25">
      <c r="A457">
        <f t="shared" si="590"/>
        <v>453</v>
      </c>
      <c r="B457" t="str">
        <f t="shared" si="529"/>
        <v>October</v>
      </c>
      <c r="C457">
        <f t="shared" si="585"/>
        <v>2062</v>
      </c>
      <c r="D457">
        <f t="shared" si="531"/>
        <v>206210</v>
      </c>
      <c r="E457">
        <f t="shared" ref="E457:F457" si="607">E445+1</f>
        <v>79</v>
      </c>
      <c r="F457">
        <f t="shared" si="607"/>
        <v>77</v>
      </c>
      <c r="G457" s="12">
        <f>G456*IF($B457="January",1+IF(C457&gt;Personal!$L$18+1,Calculations!$B$22,Calculations!$B$21),1)</f>
        <v>6195.3633822190086</v>
      </c>
      <c r="H457" s="12">
        <f>IF(AND(Career!$F$15="Yes",$E457=62,$E456=61),G457,H456*IF($B457="January",(1+IF(C457&gt;Personal!$L$18+1,Calculations!$C$22,Calculations!$C$21)),1))</f>
        <v>6195.3633822190086</v>
      </c>
      <c r="I457" s="12">
        <f>H457*(1-'Retiree Assumptions'!$F$8)</f>
        <v>4832.383438130827</v>
      </c>
      <c r="J457" s="12">
        <f>I457/(Calculations!$C$27^($A457-1+Calculations!$B$6/30))</f>
        <v>1515.1887885995477</v>
      </c>
      <c r="K457" s="23">
        <f t="shared" si="587"/>
        <v>1121.3953976856935</v>
      </c>
      <c r="L457" s="12">
        <f>L456*IF($B457="January",(1+IF(C457&gt;Personal!$L$18+1,Calculations!$B$22,Calculations!$B$21)),1)</f>
        <v>3407.4498602204535</v>
      </c>
      <c r="M457" s="12">
        <f>IF(AND(Career!$F$15="Yes",$E457=62,$E456=61),L457,M456*IF($B457="January",(1+IF(C457&gt;Personal!$L$18+1,Calculations!$C$22,Calculations!$C$21)),1))</f>
        <v>3407.4498602204535</v>
      </c>
      <c r="N457" s="12">
        <f>M457*(1-'Retiree Assumptions'!$F$10)</f>
        <v>2998.5558769939989</v>
      </c>
      <c r="O457" s="12">
        <f>N457/(Calculations!$C$27^$AW457)/(Calculations!$D$27^($A457-1-$AW457+Calculations!$B$6/30))</f>
        <v>907.93035092675552</v>
      </c>
      <c r="P457" s="23">
        <f t="shared" si="588"/>
        <v>209.19240704765545</v>
      </c>
      <c r="Q457" s="12">
        <f>IF(OR(A457&lt;=360,$E457&lt;70),Q456*IF($B457="January",(1+IF(C457&gt;Personal!$L$18+1,Calculations!$B$22,Calculations!$B$21)),1),0)</f>
        <v>0</v>
      </c>
      <c r="R457" s="12">
        <f>IF(OR(A457&lt;=360,$E457&lt;70),IF(AND(Career!$F$15="Yes",$E457=62,$E456=61),Q457,R456*IF($B457="January",(1+IF(C457&gt;Personal!$L$18+1,Calculations!$C$22,Calculations!$C$21)),1)),0)</f>
        <v>0</v>
      </c>
      <c r="S457" s="12">
        <f>R457*(1-'Retiree Assumptions'!$F$8)</f>
        <v>0</v>
      </c>
      <c r="T457" s="12">
        <f>S457/(Calculations!$C$27^($A457-1+Calculations!$B$6/30))</f>
        <v>0</v>
      </c>
      <c r="U457" s="23">
        <f t="shared" si="589"/>
        <v>0</v>
      </c>
      <c r="W457">
        <f t="shared" si="544"/>
        <v>10</v>
      </c>
      <c r="X457">
        <f t="shared" si="604"/>
        <v>2062</v>
      </c>
      <c r="Y457">
        <f t="shared" si="605"/>
        <v>79</v>
      </c>
      <c r="Z457">
        <f t="shared" si="592"/>
        <v>77</v>
      </c>
      <c r="AA457" s="12">
        <f>S457*12*Subsidy!$I$15/Subsidy!$I$14</f>
        <v>0</v>
      </c>
      <c r="AB457" s="12">
        <f>SUM(S$5:S457)*Subsidy!$I$15/Subsidy!$I$14</f>
        <v>53212.488521578103</v>
      </c>
      <c r="AC457" s="12">
        <f>N457*Subsidy!$E$15/Subsidy!$E$14</f>
        <v>2398.8447015951992</v>
      </c>
      <c r="AD457" s="12">
        <f t="shared" si="593"/>
        <v>28786.136419142393</v>
      </c>
      <c r="AE457" s="12">
        <f>$AP457*AC457/(Calculations!$D$27^(A457-1+Calculations!$B$6/30))</f>
        <v>555.91381945589876</v>
      </c>
      <c r="AF457" s="12">
        <f>IF(AE457=0,0,SUM(AE457:AE$903)*AC457/AE457)</f>
        <v>347691.38582473021</v>
      </c>
      <c r="AH457" s="164">
        <f>VLOOKUP(E457,Rates2,5)*VLOOKUP(E457,Mort_Imp_Retirees,C457-'Mort Imp Cume'!$C$4+2)</f>
        <v>3.0549059836686532E-3</v>
      </c>
      <c r="AI457" s="16">
        <f t="shared" si="594"/>
        <v>0.99694509401633136</v>
      </c>
      <c r="AJ457" s="164">
        <f>VLOOKUP(F457,Rates2,6)*VLOOKUP(F457,Mort_Imp_Survivors,C457-'Mort Imp Cume'!$C$4+2)</f>
        <v>6.9409602933463135E-4</v>
      </c>
      <c r="AK457" s="16">
        <f t="shared" si="595"/>
        <v>0.99930590397066532</v>
      </c>
      <c r="AL457" s="164">
        <f>VLOOKUP(F457,Rates2,7)*VLOOKUP(F457,Mort_Imp_Survivors,C457-'Mort Imp Cume'!$C$4+2)</f>
        <v>1.4620767849325568E-3</v>
      </c>
      <c r="AM457" s="16">
        <f t="shared" si="596"/>
        <v>0.9985379232150674</v>
      </c>
      <c r="AN457" s="108">
        <f>PRODUCT(AI$4:AI456)</f>
        <v>0.74010275559270222</v>
      </c>
      <c r="AO457" s="16">
        <f>PRODUCT(AK$4:AK456)</f>
        <v>0.91697227584697127</v>
      </c>
      <c r="AP457" s="16">
        <f>PRODUCT(AM$4:AM456)</f>
        <v>0.8554040017453578</v>
      </c>
      <c r="AQ457" s="16">
        <f t="shared" si="597"/>
        <v>0.67865370815645487</v>
      </c>
      <c r="AR457" s="16">
        <f t="shared" si="598"/>
        <v>6.1449047436247316E-2</v>
      </c>
      <c r="AS457" s="16">
        <f t="shared" si="599"/>
        <v>2.0717842578437452E-3</v>
      </c>
      <c r="AT457" s="16">
        <f t="shared" si="600"/>
        <v>0.23040578700131084</v>
      </c>
      <c r="AU457" s="16">
        <f t="shared" si="601"/>
        <v>2.9491457405986993E-2</v>
      </c>
      <c r="AV457" s="16">
        <f t="shared" si="602"/>
        <v>2.2609443365898046E-3</v>
      </c>
      <c r="AW457" s="30">
        <f>(SUMPRODUCT(AV$5:AV456,A$5:A456)+SUM(AV$5:AV456)*(Calculations!$B$6/30-0.5)+AV$4*Calculations!$B$6/30/2)/SUM(AV$4:AV456)</f>
        <v>344.76631703554358</v>
      </c>
      <c r="AX457" s="16"/>
      <c r="AY457" s="12"/>
      <c r="AZ457" s="12"/>
    </row>
    <row r="458" spans="1:52" x14ac:dyDescent="0.25">
      <c r="A458">
        <f t="shared" si="590"/>
        <v>454</v>
      </c>
      <c r="B458" t="str">
        <f t="shared" si="529"/>
        <v>November</v>
      </c>
      <c r="C458">
        <f t="shared" si="585"/>
        <v>2062</v>
      </c>
      <c r="D458">
        <f t="shared" si="531"/>
        <v>206211</v>
      </c>
      <c r="E458">
        <f t="shared" ref="E458:F458" si="608">E446+1</f>
        <v>79</v>
      </c>
      <c r="F458">
        <f t="shared" si="608"/>
        <v>77</v>
      </c>
      <c r="G458" s="12">
        <f>G457*IF($B458="January",1+IF(C458&gt;Personal!$L$18+1,Calculations!$B$22,Calculations!$B$21),1)</f>
        <v>6195.3633822190086</v>
      </c>
      <c r="H458" s="12">
        <f>IF(AND(Career!$F$15="Yes",$E458=62,$E457=61),G458,H457*IF($B458="January",(1+IF(C458&gt;Personal!$L$18+1,Calculations!$C$22,Calculations!$C$21)),1))</f>
        <v>6195.3633822190086</v>
      </c>
      <c r="I458" s="12">
        <f>H458*(1-'Retiree Assumptions'!$F$8)</f>
        <v>4832.383438130827</v>
      </c>
      <c r="J458" s="12">
        <f>I458/(Calculations!$C$27^($A458-1+Calculations!$B$6/30))</f>
        <v>1511.3144664654865</v>
      </c>
      <c r="K458" s="23">
        <f t="shared" si="587"/>
        <v>1115.1110033144598</v>
      </c>
      <c r="L458" s="12">
        <f>L457*IF($B458="January",(1+IF(C458&gt;Personal!$L$18+1,Calculations!$B$22,Calculations!$B$21)),1)</f>
        <v>3407.4498602204535</v>
      </c>
      <c r="M458" s="12">
        <f>IF(AND(Career!$F$15="Yes",$E458=62,$E457=61),L458,M457*IF($B458="January",(1+IF(C458&gt;Personal!$L$18+1,Calculations!$C$22,Calculations!$C$21)),1))</f>
        <v>3407.4498602204535</v>
      </c>
      <c r="N458" s="12">
        <f>M458*(1-'Retiree Assumptions'!$F$10)</f>
        <v>2998.5558769939989</v>
      </c>
      <c r="O458" s="12">
        <f>N458/(Calculations!$C$27^$AW458)/(Calculations!$D$27^($A458-1-$AW458+Calculations!$B$6/30))</f>
        <v>905.59059715871319</v>
      </c>
      <c r="P458" s="23">
        <f t="shared" si="588"/>
        <v>210.22443541573651</v>
      </c>
      <c r="Q458" s="12">
        <f>IF(OR(A458&lt;=360,$E458&lt;70),Q457*IF($B458="January",(1+IF(C458&gt;Personal!$L$18+1,Calculations!$B$22,Calculations!$B$21)),1),0)</f>
        <v>0</v>
      </c>
      <c r="R458" s="12">
        <f>IF(OR(A458&lt;=360,$E458&lt;70),IF(AND(Career!$F$15="Yes",$E458=62,$E457=61),Q458,R457*IF($B458="January",(1+IF(C458&gt;Personal!$L$18+1,Calculations!$C$22,Calculations!$C$21)),1)),0)</f>
        <v>0</v>
      </c>
      <c r="S458" s="12">
        <f>R458*(1-'Retiree Assumptions'!$F$8)</f>
        <v>0</v>
      </c>
      <c r="T458" s="12">
        <f>S458/(Calculations!$C$27^($A458-1+Calculations!$B$6/30))</f>
        <v>0</v>
      </c>
      <c r="U458" s="23">
        <f t="shared" si="589"/>
        <v>0</v>
      </c>
      <c r="W458">
        <f t="shared" si="544"/>
        <v>10</v>
      </c>
      <c r="X458">
        <f t="shared" si="604"/>
        <v>2062</v>
      </c>
      <c r="Y458">
        <f t="shared" si="605"/>
        <v>79</v>
      </c>
      <c r="Z458">
        <f t="shared" si="592"/>
        <v>77</v>
      </c>
      <c r="AA458" s="12">
        <f>S458*12*Subsidy!$I$15/Subsidy!$I$14</f>
        <v>0</v>
      </c>
      <c r="AB458" s="12">
        <f>SUM(S$5:S458)*Subsidy!$I$15/Subsidy!$I$14</f>
        <v>53212.488521578103</v>
      </c>
      <c r="AC458" s="12">
        <f>N458*Subsidy!$E$15/Subsidy!$E$14</f>
        <v>2398.8447015951992</v>
      </c>
      <c r="AD458" s="12">
        <f t="shared" si="593"/>
        <v>28786.136419142393</v>
      </c>
      <c r="AE458" s="12">
        <f>$AP458*AC458/(Calculations!$D$27^(A458-1+Calculations!$B$6/30))</f>
        <v>553.50304170314678</v>
      </c>
      <c r="AF458" s="12">
        <f>IF(AE458=0,0,SUM(AE458:AE$903)*AC458/AE458)</f>
        <v>346796.45982567628</v>
      </c>
      <c r="AH458" s="164">
        <f>VLOOKUP(E458,Rates2,5)*VLOOKUP(E458,Mort_Imp_Retirees,C458-'Mort Imp Cume'!$C$4+2)</f>
        <v>3.0549059836686532E-3</v>
      </c>
      <c r="AI458" s="16">
        <f t="shared" si="594"/>
        <v>0.99694509401633136</v>
      </c>
      <c r="AJ458" s="164">
        <f>VLOOKUP(F458,Rates2,6)*VLOOKUP(F458,Mort_Imp_Survivors,C458-'Mort Imp Cume'!$C$4+2)</f>
        <v>6.9409602933463135E-4</v>
      </c>
      <c r="AK458" s="16">
        <f t="shared" si="595"/>
        <v>0.99930590397066532</v>
      </c>
      <c r="AL458" s="164">
        <f>VLOOKUP(F458,Rates2,7)*VLOOKUP(F458,Mort_Imp_Survivors,C458-'Mort Imp Cume'!$C$4+2)</f>
        <v>1.4620767849325568E-3</v>
      </c>
      <c r="AM458" s="16">
        <f t="shared" si="596"/>
        <v>0.9985379232150674</v>
      </c>
      <c r="AN458" s="108">
        <f>PRODUCT(AI$4:AI457)</f>
        <v>0.73784181125611248</v>
      </c>
      <c r="AO458" s="16">
        <f>PRODUCT(AK$4:AK457)</f>
        <v>0.91633580903129586</v>
      </c>
      <c r="AP458" s="16">
        <f>PRODUCT(AM$4:AM457)</f>
        <v>0.85415333541266747</v>
      </c>
      <c r="AQ458" s="16">
        <f t="shared" si="597"/>
        <v>0.67611087305448647</v>
      </c>
      <c r="AR458" s="16">
        <f t="shared" si="598"/>
        <v>6.1730938201625951E-2</v>
      </c>
      <c r="AS458" s="16">
        <f t="shared" si="599"/>
        <v>2.0640215274980119E-3</v>
      </c>
      <c r="AT458" s="16">
        <f t="shared" si="600"/>
        <v>0.23214070030686584</v>
      </c>
      <c r="AU458" s="16">
        <f t="shared" si="601"/>
        <v>3.0017488437021733E-2</v>
      </c>
      <c r="AV458" s="16">
        <f t="shared" si="602"/>
        <v>2.2540373642072151E-3</v>
      </c>
      <c r="AW458" s="30">
        <f>(SUMPRODUCT(AV$5:AV457,A$5:A457)+SUM(AV$5:AV457)*(Calculations!$B$6/30-0.5)+AV$4*Calculations!$B$6/30/2)/SUM(AV$4:AV457)</f>
        <v>345.70407452415367</v>
      </c>
      <c r="AX458" s="16"/>
      <c r="AY458" s="12"/>
      <c r="AZ458" s="12"/>
    </row>
    <row r="459" spans="1:52" x14ac:dyDescent="0.25">
      <c r="A459">
        <f t="shared" si="590"/>
        <v>455</v>
      </c>
      <c r="B459" t="str">
        <f t="shared" si="529"/>
        <v>December</v>
      </c>
      <c r="C459">
        <f t="shared" si="585"/>
        <v>2062</v>
      </c>
      <c r="D459">
        <f t="shared" si="531"/>
        <v>206212</v>
      </c>
      <c r="E459">
        <f t="shared" ref="E459:F459" si="609">E447+1</f>
        <v>79</v>
      </c>
      <c r="F459">
        <f t="shared" si="609"/>
        <v>77</v>
      </c>
      <c r="G459" s="12">
        <f>G458*IF($B459="January",1+IF(C459&gt;Personal!$L$18+1,Calculations!$B$22,Calculations!$B$21),1)</f>
        <v>6195.3633822190086</v>
      </c>
      <c r="H459" s="12">
        <f>IF(AND(Career!$F$15="Yes",$E459=62,$E458=61),G459,H458*IF($B459="January",(1+IF(C459&gt;Personal!$L$18+1,Calculations!$C$22,Calculations!$C$21)),1))</f>
        <v>6195.3633822190086</v>
      </c>
      <c r="I459" s="12">
        <f>H459*(1-'Retiree Assumptions'!$F$8)</f>
        <v>4832.383438130827</v>
      </c>
      <c r="J459" s="12">
        <f>I459/(Calculations!$C$27^($A459-1+Calculations!$B$6/30))</f>
        <v>1507.4500509332368</v>
      </c>
      <c r="K459" s="23">
        <f t="shared" si="587"/>
        <v>1108.8618272192189</v>
      </c>
      <c r="L459" s="12">
        <f>L458*IF($B459="January",(1+IF(C459&gt;Personal!$L$18+1,Calculations!$B$22,Calculations!$B$21)),1)</f>
        <v>3407.4498602204535</v>
      </c>
      <c r="M459" s="12">
        <f>IF(AND(Career!$F$15="Yes",$E459=62,$E458=61),L459,M458*IF($B459="January",(1+IF(C459&gt;Personal!$L$18+1,Calculations!$C$22,Calculations!$C$21)),1))</f>
        <v>3407.4498602204535</v>
      </c>
      <c r="N459" s="12">
        <f>M459*(1-'Retiree Assumptions'!$F$10)</f>
        <v>2998.5558769939989</v>
      </c>
      <c r="O459" s="12">
        <f>N459/(Calculations!$C$27^$AW459)/(Calculations!$D$27^($A459-1-$AW459+Calculations!$B$6/30))</f>
        <v>903.25387032869389</v>
      </c>
      <c r="P459" s="23">
        <f t="shared" si="588"/>
        <v>211.23975028217617</v>
      </c>
      <c r="Q459" s="12">
        <f>IF(OR(A459&lt;=360,$E459&lt;70),Q458*IF($B459="January",(1+IF(C459&gt;Personal!$L$18+1,Calculations!$B$22,Calculations!$B$21)),1),0)</f>
        <v>0</v>
      </c>
      <c r="R459" s="12">
        <f>IF(OR(A459&lt;=360,$E459&lt;70),IF(AND(Career!$F$15="Yes",$E459=62,$E458=61),Q459,R458*IF($B459="January",(1+IF(C459&gt;Personal!$L$18+1,Calculations!$C$22,Calculations!$C$21)),1)),0)</f>
        <v>0</v>
      </c>
      <c r="S459" s="12">
        <f>R459*(1-'Retiree Assumptions'!$F$8)</f>
        <v>0</v>
      </c>
      <c r="T459" s="12">
        <f>S459/(Calculations!$C$27^($A459-1+Calculations!$B$6/30))</f>
        <v>0</v>
      </c>
      <c r="U459" s="23">
        <f t="shared" si="589"/>
        <v>0</v>
      </c>
      <c r="W459">
        <f t="shared" si="544"/>
        <v>10</v>
      </c>
      <c r="X459">
        <f t="shared" si="604"/>
        <v>2062</v>
      </c>
      <c r="Y459">
        <f t="shared" si="605"/>
        <v>79</v>
      </c>
      <c r="Z459">
        <f t="shared" si="592"/>
        <v>77</v>
      </c>
      <c r="AA459" s="12">
        <f>S459*12*Subsidy!$I$15/Subsidy!$I$14</f>
        <v>0</v>
      </c>
      <c r="AB459" s="12">
        <f>SUM(S$5:S459)*Subsidy!$I$15/Subsidy!$I$14</f>
        <v>53212.488521578103</v>
      </c>
      <c r="AC459" s="12">
        <f>N459*Subsidy!$E$15/Subsidy!$E$14</f>
        <v>2398.8447015951992</v>
      </c>
      <c r="AD459" s="12">
        <f t="shared" si="593"/>
        <v>28786.136419142393</v>
      </c>
      <c r="AE459" s="12">
        <f>$AP459*AC459/(Calculations!$D$27^(A459-1+Calculations!$B$6/30))</f>
        <v>551.10271853736447</v>
      </c>
      <c r="AF459" s="12">
        <f>IF(AE459=0,0,SUM(AE459:AE$903)*AC459/AE459)</f>
        <v>345897.63598410611</v>
      </c>
      <c r="AH459" s="164">
        <f>VLOOKUP(E459,Rates2,5)*VLOOKUP(E459,Mort_Imp_Retirees,C459-'Mort Imp Cume'!$C$4+2)</f>
        <v>3.0549059836686532E-3</v>
      </c>
      <c r="AI459" s="16">
        <f t="shared" si="594"/>
        <v>0.99694509401633136</v>
      </c>
      <c r="AJ459" s="164">
        <f>VLOOKUP(F459,Rates2,6)*VLOOKUP(F459,Mort_Imp_Survivors,C459-'Mort Imp Cume'!$C$4+2)</f>
        <v>6.9409602933463135E-4</v>
      </c>
      <c r="AK459" s="16">
        <f t="shared" si="595"/>
        <v>0.99930590397066532</v>
      </c>
      <c r="AL459" s="164">
        <f>VLOOKUP(F459,Rates2,7)*VLOOKUP(F459,Mort_Imp_Survivors,C459-'Mort Imp Cume'!$C$4+2)</f>
        <v>1.4620767849325568E-3</v>
      </c>
      <c r="AM459" s="16">
        <f t="shared" si="596"/>
        <v>0.9985379232150674</v>
      </c>
      <c r="AN459" s="108">
        <f>PRODUCT(AI$4:AI458)</f>
        <v>0.73558777389190522</v>
      </c>
      <c r="AO459" s="16">
        <f>PRODUCT(AK$4:AK458)</f>
        <v>0.91569978398471008</v>
      </c>
      <c r="AP459" s="16">
        <f>PRODUCT(AM$4:AM458)</f>
        <v>0.85290449765018783</v>
      </c>
      <c r="AQ459" s="16">
        <f t="shared" si="597"/>
        <v>0.67357756565461135</v>
      </c>
      <c r="AR459" s="16">
        <f t="shared" si="598"/>
        <v>6.2010208237293848E-2</v>
      </c>
      <c r="AS459" s="16">
        <f t="shared" si="599"/>
        <v>2.0562878831838923E-3</v>
      </c>
      <c r="AT459" s="16">
        <f t="shared" si="600"/>
        <v>0.2338653143056072</v>
      </c>
      <c r="AU459" s="16">
        <f t="shared" si="601"/>
        <v>3.0546911802487586E-2</v>
      </c>
      <c r="AV459" s="16">
        <f t="shared" si="602"/>
        <v>2.2471514919758856E-3</v>
      </c>
      <c r="AW459" s="30">
        <f>(SUMPRODUCT(AV$5:AV458,A$5:A458)+SUM(AV$5:AV458)*(Calculations!$B$6/30-0.5)+AV$4*Calculations!$B$6/30/2)/SUM(AV$4:AV458)</f>
        <v>346.63152816238221</v>
      </c>
      <c r="AX459" s="16"/>
      <c r="AY459" s="12"/>
      <c r="AZ459" s="12"/>
    </row>
    <row r="460" spans="1:52" x14ac:dyDescent="0.25">
      <c r="A460">
        <f t="shared" si="590"/>
        <v>456</v>
      </c>
      <c r="B460" t="str">
        <f t="shared" si="529"/>
        <v>January</v>
      </c>
      <c r="C460">
        <f t="shared" si="585"/>
        <v>2063</v>
      </c>
      <c r="D460">
        <f t="shared" si="531"/>
        <v>206301</v>
      </c>
      <c r="E460">
        <f t="shared" ref="E460:F460" si="610">E448+1</f>
        <v>80</v>
      </c>
      <c r="F460">
        <f t="shared" si="610"/>
        <v>78</v>
      </c>
      <c r="G460" s="12">
        <f>G459*IF($B460="January",1+IF(C460&gt;Personal!$L$18+1,Calculations!$B$22,Calculations!$B$21),1)</f>
        <v>6350.2474667744837</v>
      </c>
      <c r="H460" s="12">
        <f>IF(AND(Career!$F$15="Yes",$E460=62,$E459=61),G460,H459*IF($B460="January",(1+IF(C460&gt;Personal!$L$18+1,Calculations!$C$22,Calculations!$C$21)),1))</f>
        <v>6350.2474667744837</v>
      </c>
      <c r="I460" s="12">
        <f>H460*(1-'Retiree Assumptions'!$F$8)</f>
        <v>4953.1930240840975</v>
      </c>
      <c r="J460" s="12">
        <f>I460/(Calculations!$C$27^($A460-1+Calculations!$B$6/30))</f>
        <v>1541.1854045885129</v>
      </c>
      <c r="K460" s="23">
        <f t="shared" si="587"/>
        <v>1130.2138638346271</v>
      </c>
      <c r="L460" s="12">
        <f>L459*IF($B460="January",(1+IF(C460&gt;Personal!$L$18+1,Calculations!$B$22,Calculations!$B$21)),1)</f>
        <v>3492.6361067259645</v>
      </c>
      <c r="M460" s="12">
        <f>IF(AND(Career!$F$15="Yes",$E460=62,$E459=61),L460,M459*IF($B460="January",(1+IF(C460&gt;Personal!$L$18+1,Calculations!$C$22,Calculations!$C$21)),1))</f>
        <v>3492.6361067259645</v>
      </c>
      <c r="N460" s="12">
        <f>M460*(1-'Retiree Assumptions'!$F$10)</f>
        <v>3073.5197739188488</v>
      </c>
      <c r="O460" s="12">
        <f>N460/(Calculations!$C$27^$AW460)/(Calculations!$D$27^($A460-1-$AW460+Calculations!$B$6/30))</f>
        <v>923.44326902246416</v>
      </c>
      <c r="P460" s="23">
        <f t="shared" si="588"/>
        <v>217.54446348144029</v>
      </c>
      <c r="Q460" s="12">
        <f>IF(OR(A460&lt;=360,$E460&lt;70),Q459*IF($B460="January",(1+IF(C460&gt;Personal!$L$18+1,Calculations!$B$22,Calculations!$B$21)),1),0)</f>
        <v>0</v>
      </c>
      <c r="R460" s="12">
        <f>IF(OR(A460&lt;=360,$E460&lt;70),IF(AND(Career!$F$15="Yes",$E460=62,$E459=61),Q460,R459*IF($B460="January",(1+IF(C460&gt;Personal!$L$18+1,Calculations!$C$22,Calculations!$C$21)),1)),0)</f>
        <v>0</v>
      </c>
      <c r="S460" s="12">
        <f>R460*(1-'Retiree Assumptions'!$F$8)</f>
        <v>0</v>
      </c>
      <c r="T460" s="12">
        <f>S460/(Calculations!$C$27^($A460-1+Calculations!$B$6/30))</f>
        <v>0</v>
      </c>
      <c r="U460" s="23">
        <f t="shared" si="589"/>
        <v>0</v>
      </c>
      <c r="W460">
        <f t="shared" si="544"/>
        <v>10</v>
      </c>
      <c r="X460">
        <f t="shared" si="604"/>
        <v>2063</v>
      </c>
      <c r="Y460">
        <f t="shared" si="605"/>
        <v>80</v>
      </c>
      <c r="Z460">
        <f t="shared" si="592"/>
        <v>78</v>
      </c>
      <c r="AA460" s="12">
        <f>S460*12*Subsidy!$I$15/Subsidy!$I$14</f>
        <v>0</v>
      </c>
      <c r="AB460" s="12">
        <f>SUM(S$5:S460)*Subsidy!$I$15/Subsidy!$I$14</f>
        <v>53212.488521578103</v>
      </c>
      <c r="AC460" s="12">
        <f>N460*Subsidy!$E$15/Subsidy!$E$14</f>
        <v>2458.815819135079</v>
      </c>
      <c r="AD460" s="12">
        <f t="shared" si="593"/>
        <v>29505.789829620946</v>
      </c>
      <c r="AE460" s="12">
        <f>$AP460*AC460/(Calculations!$D$27^(A460-1+Calculations!$B$6/30))</f>
        <v>562.4306247366834</v>
      </c>
      <c r="AF460" s="12">
        <f>IF(AE460=0,0,SUM(AE460:AE$903)*AC460/AE460)</f>
        <v>344994.89732299984</v>
      </c>
      <c r="AH460" s="164">
        <f>VLOOKUP(E460,Rates2,5)*VLOOKUP(E460,Mort_Imp_Retirees,C460-'Mort Imp Cume'!$C$4+2)</f>
        <v>3.4544206259631794E-3</v>
      </c>
      <c r="AI460" s="16">
        <f t="shared" si="594"/>
        <v>0.99654557937403687</v>
      </c>
      <c r="AJ460" s="164">
        <f>VLOOKUP(F460,Rates2,6)*VLOOKUP(F460,Mort_Imp_Survivors,C460-'Mort Imp Cume'!$C$4+2)</f>
        <v>7.9078383822584928E-4</v>
      </c>
      <c r="AK460" s="16">
        <f t="shared" si="595"/>
        <v>0.99920921616177416</v>
      </c>
      <c r="AL460" s="164">
        <f>VLOOKUP(F460,Rates2,7)*VLOOKUP(F460,Mort_Imp_Survivors,C460-'Mort Imp Cume'!$C$4+2)</f>
        <v>1.6297444042880258E-3</v>
      </c>
      <c r="AM460" s="16">
        <f t="shared" si="596"/>
        <v>0.99837025559571202</v>
      </c>
      <c r="AN460" s="108">
        <f>PRODUCT(AI$4:AI459)</f>
        <v>0.73334062239992936</v>
      </c>
      <c r="AO460" s="16">
        <f>PRODUCT(AK$4:AK459)</f>
        <v>0.91506420040058367</v>
      </c>
      <c r="AP460" s="16">
        <f>PRODUCT(AM$4:AM459)</f>
        <v>0.85165748578440892</v>
      </c>
      <c r="AQ460" s="16">
        <f t="shared" si="597"/>
        <v>0.67105375025765768</v>
      </c>
      <c r="AR460" s="16">
        <f t="shared" si="598"/>
        <v>6.2286872142271639E-2</v>
      </c>
      <c r="AS460" s="16">
        <f t="shared" si="599"/>
        <v>2.316268798489448E-3</v>
      </c>
      <c r="AT460" s="16">
        <f t="shared" si="600"/>
        <v>0.23557967314194392</v>
      </c>
      <c r="AU460" s="16">
        <f t="shared" si="601"/>
        <v>3.1079704458126772E-2</v>
      </c>
      <c r="AV460" s="16">
        <f t="shared" si="602"/>
        <v>2.5332669718749917E-3</v>
      </c>
      <c r="AW460" s="30">
        <f>(SUMPRODUCT(AV$5:AV459,A$5:A459)+SUM(AV$5:AV459)*(Calculations!$B$6/30-0.5)+AV$4*Calculations!$B$6/30/2)/SUM(AV$4:AV459)</f>
        <v>347.54896804813018</v>
      </c>
      <c r="AX460" s="16"/>
      <c r="AY460" s="12"/>
      <c r="AZ460" s="12"/>
    </row>
    <row r="461" spans="1:52" x14ac:dyDescent="0.25">
      <c r="A461">
        <f t="shared" si="590"/>
        <v>457</v>
      </c>
      <c r="B461" t="str">
        <f t="shared" si="529"/>
        <v>February</v>
      </c>
      <c r="C461">
        <f t="shared" si="585"/>
        <v>2063</v>
      </c>
      <c r="D461">
        <f t="shared" si="531"/>
        <v>206302</v>
      </c>
      <c r="E461">
        <f t="shared" ref="E461:F461" si="611">E449+1</f>
        <v>80</v>
      </c>
      <c r="F461">
        <f t="shared" si="611"/>
        <v>78</v>
      </c>
      <c r="G461" s="12">
        <f>G460*IF($B461="January",1+IF(C461&gt;Personal!$L$18+1,Calculations!$B$22,Calculations!$B$21),1)</f>
        <v>6350.2474667744837</v>
      </c>
      <c r="H461" s="12">
        <f>IF(AND(Career!$F$15="Yes",$E461=62,$E460=61),G461,H460*IF($B461="January",(1+IF(C461&gt;Personal!$L$18+1,Calculations!$C$22,Calculations!$C$21)),1))</f>
        <v>6350.2474667744837</v>
      </c>
      <c r="I461" s="12">
        <f>H461*(1-'Retiree Assumptions'!$F$8)</f>
        <v>4953.1930240840975</v>
      </c>
      <c r="J461" s="12">
        <f>I461/(Calculations!$C$27^($A461-1+Calculations!$B$6/30))</f>
        <v>1537.2446093749943</v>
      </c>
      <c r="K461" s="23">
        <f t="shared" si="587"/>
        <v>1123.4296676233721</v>
      </c>
      <c r="L461" s="12">
        <f>L460*IF($B461="January",(1+IF(C461&gt;Personal!$L$18+1,Calculations!$B$22,Calculations!$B$21)),1)</f>
        <v>3492.6361067259645</v>
      </c>
      <c r="M461" s="12">
        <f>IF(AND(Career!$F$15="Yes",$E461=62,$E460=61),L461,M460*IF($B461="January",(1+IF(C461&gt;Personal!$L$18+1,Calculations!$C$22,Calculations!$C$21)),1))</f>
        <v>3492.6361067259645</v>
      </c>
      <c r="N461" s="12">
        <f>M461*(1-'Retiree Assumptions'!$F$10)</f>
        <v>3073.5197739188488</v>
      </c>
      <c r="O461" s="12">
        <f>N461/(Calculations!$C$27^$AW461)/(Calculations!$D$27^($A461-1-$AW461+Calculations!$B$6/30))</f>
        <v>921.08955102916434</v>
      </c>
      <c r="P461" s="23">
        <f t="shared" si="588"/>
        <v>218.76982815543474</v>
      </c>
      <c r="Q461" s="12">
        <f>IF(OR(A461&lt;=360,$E461&lt;70),Q460*IF($B461="January",(1+IF(C461&gt;Personal!$L$18+1,Calculations!$B$22,Calculations!$B$21)),1),0)</f>
        <v>0</v>
      </c>
      <c r="R461" s="12">
        <f>IF(OR(A461&lt;=360,$E461&lt;70),IF(AND(Career!$F$15="Yes",$E461=62,$E460=61),Q461,R460*IF($B461="January",(1+IF(C461&gt;Personal!$L$18+1,Calculations!$C$22,Calculations!$C$21)),1)),0)</f>
        <v>0</v>
      </c>
      <c r="S461" s="12">
        <f>R461*(1-'Retiree Assumptions'!$F$8)</f>
        <v>0</v>
      </c>
      <c r="T461" s="12">
        <f>S461/(Calculations!$C$27^($A461-1+Calculations!$B$6/30))</f>
        <v>0</v>
      </c>
      <c r="U461" s="23">
        <f t="shared" si="589"/>
        <v>0</v>
      </c>
      <c r="W461">
        <f t="shared" si="544"/>
        <v>10</v>
      </c>
      <c r="X461">
        <f t="shared" si="604"/>
        <v>2063</v>
      </c>
      <c r="Y461">
        <f t="shared" si="605"/>
        <v>80</v>
      </c>
      <c r="Z461">
        <f t="shared" si="592"/>
        <v>78</v>
      </c>
      <c r="AA461" s="12">
        <f>S461*12*Subsidy!$I$15/Subsidy!$I$14</f>
        <v>0</v>
      </c>
      <c r="AB461" s="12">
        <f>SUM(S$5:S461)*Subsidy!$I$15/Subsidy!$I$14</f>
        <v>53212.488521578103</v>
      </c>
      <c r="AC461" s="12">
        <f>N461*Subsidy!$E$15/Subsidy!$E$14</f>
        <v>2458.815819135079</v>
      </c>
      <c r="AD461" s="12">
        <f t="shared" si="593"/>
        <v>29505.789829620946</v>
      </c>
      <c r="AE461" s="12">
        <f>$AP461*AC461/(Calculations!$D$27^(A461-1+Calculations!$B$6/30))</f>
        <v>559.89755624897361</v>
      </c>
      <c r="AF461" s="12">
        <f>IF(AE461=0,0,SUM(AE461:AE$903)*AC461/AE461)</f>
        <v>344085.77098594425</v>
      </c>
      <c r="AH461" s="164">
        <f>VLOOKUP(E461,Rates2,5)*VLOOKUP(E461,Mort_Imp_Retirees,C461-'Mort Imp Cume'!$C$4+2)</f>
        <v>3.4544206259631794E-3</v>
      </c>
      <c r="AI461" s="16">
        <f t="shared" si="594"/>
        <v>0.99654557937403687</v>
      </c>
      <c r="AJ461" s="164">
        <f>VLOOKUP(F461,Rates2,6)*VLOOKUP(F461,Mort_Imp_Survivors,C461-'Mort Imp Cume'!$C$4+2)</f>
        <v>7.9078383822584928E-4</v>
      </c>
      <c r="AK461" s="16">
        <f t="shared" si="595"/>
        <v>0.99920921616177416</v>
      </c>
      <c r="AL461" s="164">
        <f>VLOOKUP(F461,Rates2,7)*VLOOKUP(F461,Mort_Imp_Survivors,C461-'Mort Imp Cume'!$C$4+2)</f>
        <v>1.6297444042880258E-3</v>
      </c>
      <c r="AM461" s="16">
        <f t="shared" si="596"/>
        <v>0.99837025559571202</v>
      </c>
      <c r="AN461" s="108">
        <f>PRODUCT(AI$4:AI460)</f>
        <v>0.73080735542805442</v>
      </c>
      <c r="AO461" s="16">
        <f>PRODUCT(AK$4:AK460)</f>
        <v>0.91434058241996785</v>
      </c>
      <c r="AP461" s="16">
        <f>PRODUCT(AM$4:AM460)</f>
        <v>0.85026950176258176</v>
      </c>
      <c r="AQ461" s="16">
        <f t="shared" si="597"/>
        <v>0.66820682299888368</v>
      </c>
      <c r="AR461" s="16">
        <f t="shared" si="598"/>
        <v>6.2600532429170685E-2</v>
      </c>
      <c r="AS461" s="16">
        <f t="shared" si="599"/>
        <v>2.3064420911973194E-3</v>
      </c>
      <c r="AT461" s="16">
        <f t="shared" si="600"/>
        <v>0.23751200728636629</v>
      </c>
      <c r="AU461" s="16">
        <f t="shared" si="601"/>
        <v>3.1680637285579349E-2</v>
      </c>
      <c r="AV461" s="16">
        <f t="shared" si="602"/>
        <v>2.5245160021962754E-3</v>
      </c>
      <c r="AW461" s="30">
        <f>(SUMPRODUCT(AV$5:AV460,A$5:A460)+SUM(AV$5:AV460)*(Calculations!$B$6/30-0.5)+AV$4*Calculations!$B$6/30/2)/SUM(AV$4:AV460)</f>
        <v>348.57426371040293</v>
      </c>
      <c r="AX461" s="16"/>
      <c r="AY461" s="12"/>
      <c r="AZ461" s="12"/>
    </row>
    <row r="462" spans="1:52" x14ac:dyDescent="0.25">
      <c r="A462">
        <f t="shared" si="590"/>
        <v>458</v>
      </c>
      <c r="B462" t="str">
        <f t="shared" si="529"/>
        <v>March</v>
      </c>
      <c r="C462">
        <f t="shared" si="585"/>
        <v>2063</v>
      </c>
      <c r="D462">
        <f t="shared" si="531"/>
        <v>206303</v>
      </c>
      <c r="E462">
        <f t="shared" ref="E462:F462" si="612">E450+1</f>
        <v>80</v>
      </c>
      <c r="F462">
        <f t="shared" si="612"/>
        <v>78</v>
      </c>
      <c r="G462" s="12">
        <f>G461*IF($B462="January",1+IF(C462&gt;Personal!$L$18+1,Calculations!$B$22,Calculations!$B$21),1)</f>
        <v>6350.2474667744837</v>
      </c>
      <c r="H462" s="12">
        <f>IF(AND(Career!$F$15="Yes",$E462=62,$E461=61),G462,H461*IF($B462="January",(1+IF(C462&gt;Personal!$L$18+1,Calculations!$C$22,Calculations!$C$21)),1))</f>
        <v>6350.2474667744837</v>
      </c>
      <c r="I462" s="12">
        <f>H462*(1-'Retiree Assumptions'!$F$8)</f>
        <v>4953.1930240840975</v>
      </c>
      <c r="J462" s="12">
        <f>I462/(Calculations!$C$27^($A462-1+Calculations!$B$6/30))</f>
        <v>1533.3138907342677</v>
      </c>
      <c r="K462" s="23">
        <f t="shared" si="587"/>
        <v>1116.6861940750625</v>
      </c>
      <c r="L462" s="12">
        <f>L461*IF($B462="January",(1+IF(C462&gt;Personal!$L$18+1,Calculations!$B$22,Calculations!$B$21)),1)</f>
        <v>3492.6361067259645</v>
      </c>
      <c r="M462" s="12">
        <f>IF(AND(Career!$F$15="Yes",$E462=62,$E461=61),L462,M461*IF($B462="January",(1+IF(C462&gt;Personal!$L$18+1,Calculations!$C$22,Calculations!$C$21)),1))</f>
        <v>3492.6361067259645</v>
      </c>
      <c r="N462" s="12">
        <f>M462*(1-'Retiree Assumptions'!$F$10)</f>
        <v>3073.5197739188488</v>
      </c>
      <c r="O462" s="12">
        <f>N462/(Calculations!$C$27^$AW462)/(Calculations!$D$27^($A462-1-$AW462+Calculations!$B$6/30))</f>
        <v>918.73789902439762</v>
      </c>
      <c r="P462" s="23">
        <f t="shared" si="588"/>
        <v>219.97466971171502</v>
      </c>
      <c r="Q462" s="12">
        <f>IF(OR(A462&lt;=360,$E462&lt;70),Q461*IF($B462="January",(1+IF(C462&gt;Personal!$L$18+1,Calculations!$B$22,Calculations!$B$21)),1),0)</f>
        <v>0</v>
      </c>
      <c r="R462" s="12">
        <f>IF(OR(A462&lt;=360,$E462&lt;70),IF(AND(Career!$F$15="Yes",$E462=62,$E461=61),Q462,R461*IF($B462="January",(1+IF(C462&gt;Personal!$L$18+1,Calculations!$C$22,Calculations!$C$21)),1)),0)</f>
        <v>0</v>
      </c>
      <c r="S462" s="12">
        <f>R462*(1-'Retiree Assumptions'!$F$8)</f>
        <v>0</v>
      </c>
      <c r="T462" s="12">
        <f>S462/(Calculations!$C$27^($A462-1+Calculations!$B$6/30))</f>
        <v>0</v>
      </c>
      <c r="U462" s="23">
        <f t="shared" si="589"/>
        <v>0</v>
      </c>
      <c r="W462">
        <f t="shared" si="544"/>
        <v>10</v>
      </c>
      <c r="X462">
        <f t="shared" si="604"/>
        <v>2063</v>
      </c>
      <c r="Y462">
        <f t="shared" si="605"/>
        <v>80</v>
      </c>
      <c r="Z462">
        <f t="shared" si="592"/>
        <v>78</v>
      </c>
      <c r="AA462" s="12">
        <f>S462*12*Subsidy!$I$15/Subsidy!$I$14</f>
        <v>0</v>
      </c>
      <c r="AB462" s="12">
        <f>SUM(S$5:S462)*Subsidy!$I$15/Subsidy!$I$14</f>
        <v>53212.488521578103</v>
      </c>
      <c r="AC462" s="12">
        <f>N462*Subsidy!$E$15/Subsidy!$E$14</f>
        <v>2458.815819135079</v>
      </c>
      <c r="AD462" s="12">
        <f t="shared" si="593"/>
        <v>29505.789829620946</v>
      </c>
      <c r="AE462" s="12">
        <f>$AP462*AC462/(Calculations!$D$27^(A462-1+Calculations!$B$6/30))</f>
        <v>557.37589616557409</v>
      </c>
      <c r="AF462" s="12">
        <f>IF(AE462=0,0,SUM(AE462:AE$903)*AC462/AE462)</f>
        <v>343172.53161204816</v>
      </c>
      <c r="AH462" s="164">
        <f>VLOOKUP(E462,Rates2,5)*VLOOKUP(E462,Mort_Imp_Retirees,C462-'Mort Imp Cume'!$C$4+2)</f>
        <v>3.4544206259631794E-3</v>
      </c>
      <c r="AI462" s="16">
        <f t="shared" si="594"/>
        <v>0.99654557937403687</v>
      </c>
      <c r="AJ462" s="164">
        <f>VLOOKUP(F462,Rates2,6)*VLOOKUP(F462,Mort_Imp_Survivors,C462-'Mort Imp Cume'!$C$4+2)</f>
        <v>7.9078383822584928E-4</v>
      </c>
      <c r="AK462" s="16">
        <f t="shared" si="595"/>
        <v>0.99920921616177416</v>
      </c>
      <c r="AL462" s="164">
        <f>VLOOKUP(F462,Rates2,7)*VLOOKUP(F462,Mort_Imp_Survivors,C462-'Mort Imp Cume'!$C$4+2)</f>
        <v>1.6297444042880258E-3</v>
      </c>
      <c r="AM462" s="16">
        <f t="shared" si="596"/>
        <v>0.99837025559571202</v>
      </c>
      <c r="AN462" s="108">
        <f>PRODUCT(AI$4:AI461)</f>
        <v>0.72828283942585814</v>
      </c>
      <c r="AO462" s="16">
        <f>PRODUCT(AK$4:AK461)</f>
        <v>0.91361753666475609</v>
      </c>
      <c r="AP462" s="16">
        <f>PRODUCT(AM$4:AM461)</f>
        <v>0.84888377979994745</v>
      </c>
      <c r="AQ462" s="16">
        <f t="shared" si="597"/>
        <v>0.66537197375146662</v>
      </c>
      <c r="AR462" s="16">
        <f t="shared" si="598"/>
        <v>6.2910865674391511E-2</v>
      </c>
      <c r="AS462" s="16">
        <f t="shared" si="599"/>
        <v>2.296657073443239E-3</v>
      </c>
      <c r="AT462" s="16">
        <f t="shared" si="600"/>
        <v>0.23943136551273744</v>
      </c>
      <c r="AU462" s="16">
        <f t="shared" si="601"/>
        <v>3.2285795061404415E-2</v>
      </c>
      <c r="AV462" s="16">
        <f t="shared" si="602"/>
        <v>2.5157952620477146E-3</v>
      </c>
      <c r="AW462" s="30">
        <f>(SUMPRODUCT(AV$5:AV461,A$5:A461)+SUM(AV$5:AV461)*(Calculations!$B$6/30-0.5)+AV$4*Calculations!$B$6/30/2)/SUM(AV$4:AV461)</f>
        <v>349.58628946443724</v>
      </c>
      <c r="AX462" s="16"/>
      <c r="AY462" s="12"/>
      <c r="AZ462" s="12"/>
    </row>
    <row r="463" spans="1:52" x14ac:dyDescent="0.25">
      <c r="A463">
        <f t="shared" si="590"/>
        <v>459</v>
      </c>
      <c r="B463" t="str">
        <f t="shared" si="529"/>
        <v>April</v>
      </c>
      <c r="C463">
        <f t="shared" si="585"/>
        <v>2063</v>
      </c>
      <c r="D463">
        <f t="shared" si="531"/>
        <v>206304</v>
      </c>
      <c r="E463">
        <f t="shared" ref="E463:F463" si="613">E451+1</f>
        <v>80</v>
      </c>
      <c r="F463">
        <f t="shared" si="613"/>
        <v>78</v>
      </c>
      <c r="G463" s="12">
        <f>G462*IF($B463="January",1+IF(C463&gt;Personal!$L$18+1,Calculations!$B$22,Calculations!$B$21),1)</f>
        <v>6350.2474667744837</v>
      </c>
      <c r="H463" s="12">
        <f>IF(AND(Career!$F$15="Yes",$E463=62,$E462=61),G463,H462*IF($B463="January",(1+IF(C463&gt;Personal!$L$18+1,Calculations!$C$22,Calculations!$C$21)),1))</f>
        <v>6350.2474667744837</v>
      </c>
      <c r="I463" s="12">
        <f>H463*(1-'Retiree Assumptions'!$F$8)</f>
        <v>4953.1930240840975</v>
      </c>
      <c r="J463" s="12">
        <f>I463/(Calculations!$C$27^($A463-1+Calculations!$B$6/30))</f>
        <v>1529.3932229006396</v>
      </c>
      <c r="K463" s="23">
        <f t="shared" si="587"/>
        <v>1109.9831987487607</v>
      </c>
      <c r="L463" s="12">
        <f>L462*IF($B463="January",(1+IF(C463&gt;Personal!$L$18+1,Calculations!$B$22,Calculations!$B$21)),1)</f>
        <v>3492.6361067259645</v>
      </c>
      <c r="M463" s="12">
        <f>IF(AND(Career!$F$15="Yes",$E463=62,$E462=61),L463,M462*IF($B463="January",(1+IF(C463&gt;Personal!$L$18+1,Calculations!$C$22,Calculations!$C$21)),1))</f>
        <v>3492.6361067259645</v>
      </c>
      <c r="N463" s="12">
        <f>M463*(1-'Retiree Assumptions'!$F$10)</f>
        <v>3073.5197739188488</v>
      </c>
      <c r="O463" s="12">
        <f>N463/(Calculations!$C$27^$AW463)/(Calculations!$D$27^($A463-1-$AW463+Calculations!$B$6/30))</f>
        <v>916.3884494833228</v>
      </c>
      <c r="P463" s="23">
        <f t="shared" si="588"/>
        <v>221.1591821106075</v>
      </c>
      <c r="Q463" s="12">
        <f>IF(OR(A463&lt;=360,$E463&lt;70),Q462*IF($B463="January",(1+IF(C463&gt;Personal!$L$18+1,Calculations!$B$22,Calculations!$B$21)),1),0)</f>
        <v>0</v>
      </c>
      <c r="R463" s="12">
        <f>IF(OR(A463&lt;=360,$E463&lt;70),IF(AND(Career!$F$15="Yes",$E463=62,$E462=61),Q463,R462*IF($B463="January",(1+IF(C463&gt;Personal!$L$18+1,Calculations!$C$22,Calculations!$C$21)),1)),0)</f>
        <v>0</v>
      </c>
      <c r="S463" s="12">
        <f>R463*(1-'Retiree Assumptions'!$F$8)</f>
        <v>0</v>
      </c>
      <c r="T463" s="12">
        <f>S463/(Calculations!$C$27^($A463-1+Calculations!$B$6/30))</f>
        <v>0</v>
      </c>
      <c r="U463" s="23">
        <f t="shared" si="589"/>
        <v>0</v>
      </c>
      <c r="W463">
        <f t="shared" si="544"/>
        <v>10</v>
      </c>
      <c r="X463">
        <f t="shared" si="604"/>
        <v>2063</v>
      </c>
      <c r="Y463">
        <f t="shared" si="605"/>
        <v>80</v>
      </c>
      <c r="Z463">
        <f t="shared" si="592"/>
        <v>78</v>
      </c>
      <c r="AA463" s="12">
        <f>S463*12*Subsidy!$I$15/Subsidy!$I$14</f>
        <v>0</v>
      </c>
      <c r="AB463" s="12">
        <f>SUM(S$5:S463)*Subsidy!$I$15/Subsidy!$I$14</f>
        <v>53212.488521578103</v>
      </c>
      <c r="AC463" s="12">
        <f>N463*Subsidy!$E$15/Subsidy!$E$14</f>
        <v>2458.815819135079</v>
      </c>
      <c r="AD463" s="12">
        <f t="shared" si="593"/>
        <v>29505.789829620946</v>
      </c>
      <c r="AE463" s="12">
        <f>$AP463*AC463/(Calculations!$D$27^(A463-1+Calculations!$B$6/30))</f>
        <v>554.86559310544635</v>
      </c>
      <c r="AF463" s="12">
        <f>IF(AE463=0,0,SUM(AE463:AE$903)*AC463/AE463)</f>
        <v>342255.16059325752</v>
      </c>
      <c r="AH463" s="164">
        <f>VLOOKUP(E463,Rates2,5)*VLOOKUP(E463,Mort_Imp_Retirees,C463-'Mort Imp Cume'!$C$4+2)</f>
        <v>3.4544206259631794E-3</v>
      </c>
      <c r="AI463" s="16">
        <f t="shared" si="594"/>
        <v>0.99654557937403687</v>
      </c>
      <c r="AJ463" s="164">
        <f>VLOOKUP(F463,Rates2,6)*VLOOKUP(F463,Mort_Imp_Survivors,C463-'Mort Imp Cume'!$C$4+2)</f>
        <v>7.9078383822584928E-4</v>
      </c>
      <c r="AK463" s="16">
        <f t="shared" si="595"/>
        <v>0.99920921616177416</v>
      </c>
      <c r="AL463" s="164">
        <f>VLOOKUP(F463,Rates2,7)*VLOOKUP(F463,Mort_Imp_Survivors,C463-'Mort Imp Cume'!$C$4+2)</f>
        <v>1.6297444042880258E-3</v>
      </c>
      <c r="AM463" s="16">
        <f t="shared" si="596"/>
        <v>0.99837025559571202</v>
      </c>
      <c r="AN463" s="108">
        <f>PRODUCT(AI$4:AI462)</f>
        <v>0.72576704416381044</v>
      </c>
      <c r="AO463" s="16">
        <f>PRODUCT(AK$4:AK462)</f>
        <v>0.91289506268244192</v>
      </c>
      <c r="AP463" s="16">
        <f>PRODUCT(AM$4:AM462)</f>
        <v>0.84750031620992761</v>
      </c>
      <c r="AQ463" s="16">
        <f t="shared" si="597"/>
        <v>0.66254915127477232</v>
      </c>
      <c r="AR463" s="16">
        <f t="shared" si="598"/>
        <v>6.3217892889038119E-2</v>
      </c>
      <c r="AS463" s="16">
        <f t="shared" si="599"/>
        <v>2.2869135683604774E-3</v>
      </c>
      <c r="AT463" s="16">
        <f t="shared" si="600"/>
        <v>0.24133781065802526</v>
      </c>
      <c r="AU463" s="16">
        <f t="shared" si="601"/>
        <v>3.2895145178164303E-2</v>
      </c>
      <c r="AV463" s="16">
        <f t="shared" si="602"/>
        <v>2.5071046470037965E-3</v>
      </c>
      <c r="AW463" s="30">
        <f>(SUMPRODUCT(AV$5:AV462,A$5:A462)+SUM(AV$5:AV462)*(Calculations!$B$6/30-0.5)+AV$4*Calculations!$B$6/30/2)/SUM(AV$4:AV462)</f>
        <v>350.58545674577994</v>
      </c>
      <c r="AX463" s="16"/>
      <c r="AY463" s="12"/>
      <c r="AZ463" s="12"/>
    </row>
    <row r="464" spans="1:52" x14ac:dyDescent="0.25">
      <c r="A464">
        <f t="shared" si="590"/>
        <v>460</v>
      </c>
      <c r="B464" t="str">
        <f t="shared" ref="B464:B527" si="614">B452</f>
        <v>May</v>
      </c>
      <c r="C464">
        <f t="shared" si="585"/>
        <v>2063</v>
      </c>
      <c r="D464">
        <f t="shared" si="531"/>
        <v>206305</v>
      </c>
      <c r="E464">
        <f t="shared" ref="E464:F464" si="615">E452+1</f>
        <v>80</v>
      </c>
      <c r="F464">
        <f t="shared" si="615"/>
        <v>78</v>
      </c>
      <c r="G464" s="12">
        <f>G463*IF($B464="January",1+IF(C464&gt;Personal!$L$18+1,Calculations!$B$22,Calculations!$B$21),1)</f>
        <v>6350.2474667744837</v>
      </c>
      <c r="H464" s="12">
        <f>IF(AND(Career!$F$15="Yes",$E464=62,$E463=61),G464,H463*IF($B464="January",(1+IF(C464&gt;Personal!$L$18+1,Calculations!$C$22,Calculations!$C$21)),1))</f>
        <v>6350.2474667744837</v>
      </c>
      <c r="I464" s="12">
        <f>H464*(1-'Retiree Assumptions'!$F$8)</f>
        <v>4953.1930240840975</v>
      </c>
      <c r="J464" s="12">
        <f>I464/(Calculations!$C$27^($A464-1+Calculations!$B$6/30))</f>
        <v>1525.4825801743002</v>
      </c>
      <c r="K464" s="23">
        <f t="shared" si="587"/>
        <v>1103.3204386708067</v>
      </c>
      <c r="L464" s="12">
        <f>L463*IF($B464="January",(1+IF(C464&gt;Personal!$L$18+1,Calculations!$B$22,Calculations!$B$21)),1)</f>
        <v>3492.6361067259645</v>
      </c>
      <c r="M464" s="12">
        <f>IF(AND(Career!$F$15="Yes",$E464=62,$E463=61),L464,M463*IF($B464="January",(1+IF(C464&gt;Personal!$L$18+1,Calculations!$C$22,Calculations!$C$21)),1))</f>
        <v>3492.6361067259645</v>
      </c>
      <c r="N464" s="12">
        <f>M464*(1-'Retiree Assumptions'!$F$10)</f>
        <v>3073.5197739188488</v>
      </c>
      <c r="O464" s="12">
        <f>N464/(Calculations!$C$27^$AW464)/(Calculations!$D$27^($A464-1-$AW464+Calculations!$B$6/30))</f>
        <v>914.04133238873828</v>
      </c>
      <c r="P464" s="23">
        <f t="shared" si="588"/>
        <v>222.32355776084574</v>
      </c>
      <c r="Q464" s="12">
        <f>IF(OR(A464&lt;=360,$E464&lt;70),Q463*IF($B464="January",(1+IF(C464&gt;Personal!$L$18+1,Calculations!$B$22,Calculations!$B$21)),1),0)</f>
        <v>0</v>
      </c>
      <c r="R464" s="12">
        <f>IF(OR(A464&lt;=360,$E464&lt;70),IF(AND(Career!$F$15="Yes",$E464=62,$E463=61),Q464,R463*IF($B464="January",(1+IF(C464&gt;Personal!$L$18+1,Calculations!$C$22,Calculations!$C$21)),1)),0)</f>
        <v>0</v>
      </c>
      <c r="S464" s="12">
        <f>R464*(1-'Retiree Assumptions'!$F$8)</f>
        <v>0</v>
      </c>
      <c r="T464" s="12">
        <f>S464/(Calculations!$C$27^($A464-1+Calculations!$B$6/30))</f>
        <v>0</v>
      </c>
      <c r="U464" s="23">
        <f t="shared" si="589"/>
        <v>0</v>
      </c>
      <c r="W464">
        <f t="shared" si="544"/>
        <v>10</v>
      </c>
      <c r="X464">
        <f t="shared" si="604"/>
        <v>2063</v>
      </c>
      <c r="Y464">
        <f t="shared" si="605"/>
        <v>80</v>
      </c>
      <c r="Z464">
        <f t="shared" si="592"/>
        <v>78</v>
      </c>
      <c r="AA464" s="12">
        <f>S464*12*Subsidy!$I$15/Subsidy!$I$14</f>
        <v>0</v>
      </c>
      <c r="AB464" s="12">
        <f>SUM(S$5:S464)*Subsidy!$I$15/Subsidy!$I$14</f>
        <v>53212.488521578103</v>
      </c>
      <c r="AC464" s="12">
        <f>N464*Subsidy!$E$15/Subsidy!$E$14</f>
        <v>2458.815819135079</v>
      </c>
      <c r="AD464" s="12">
        <f t="shared" si="593"/>
        <v>29505.789829620946</v>
      </c>
      <c r="AE464" s="12">
        <f>$AP464*AC464/(Calculations!$D$27^(A464-1+Calculations!$B$6/30))</f>
        <v>552.36659591896182</v>
      </c>
      <c r="AF464" s="12">
        <f>IF(AE464=0,0,SUM(AE464:AE$903)*AC464/AE464)</f>
        <v>341333.63923733216</v>
      </c>
      <c r="AH464" s="164">
        <f>VLOOKUP(E464,Rates2,5)*VLOOKUP(E464,Mort_Imp_Retirees,C464-'Mort Imp Cume'!$C$4+2)</f>
        <v>3.4544206259631794E-3</v>
      </c>
      <c r="AI464" s="16">
        <f t="shared" si="594"/>
        <v>0.99654557937403687</v>
      </c>
      <c r="AJ464" s="164">
        <f>VLOOKUP(F464,Rates2,6)*VLOOKUP(F464,Mort_Imp_Survivors,C464-'Mort Imp Cume'!$C$4+2)</f>
        <v>7.9078383822584928E-4</v>
      </c>
      <c r="AK464" s="16">
        <f t="shared" si="595"/>
        <v>0.99920921616177416</v>
      </c>
      <c r="AL464" s="164">
        <f>VLOOKUP(F464,Rates2,7)*VLOOKUP(F464,Mort_Imp_Survivors,C464-'Mort Imp Cume'!$C$4+2)</f>
        <v>1.6297444042880258E-3</v>
      </c>
      <c r="AM464" s="16">
        <f t="shared" si="596"/>
        <v>0.99837025559571202</v>
      </c>
      <c r="AN464" s="108">
        <f>PRODUCT(AI$4:AI463)</f>
        <v>0.72325993951680667</v>
      </c>
      <c r="AO464" s="16">
        <f>PRODUCT(AK$4:AK463)</f>
        <v>0.91217316002087645</v>
      </c>
      <c r="AP464" s="16">
        <f>PRODUCT(AM$4:AM463)</f>
        <v>0.84611910731195217</v>
      </c>
      <c r="AQ464" s="16">
        <f t="shared" si="597"/>
        <v>0.65973830454555349</v>
      </c>
      <c r="AR464" s="16">
        <f t="shared" si="598"/>
        <v>6.3521634971253155E-2</v>
      </c>
      <c r="AS464" s="16">
        <f t="shared" si="599"/>
        <v>2.2772113998326565E-3</v>
      </c>
      <c r="AT464" s="16">
        <f t="shared" si="600"/>
        <v>0.24323140527992271</v>
      </c>
      <c r="AU464" s="16">
        <f t="shared" si="601"/>
        <v>3.3508655203270621E-2</v>
      </c>
      <c r="AV464" s="16">
        <f t="shared" si="602"/>
        <v>2.4984440529997386E-3</v>
      </c>
      <c r="AW464" s="30">
        <f>(SUMPRODUCT(AV$5:AV463,A$5:A463)+SUM(AV$5:AV463)*(Calculations!$B$6/30-0.5)+AV$4*Calculations!$B$6/30/2)/SUM(AV$4:AV463)</f>
        <v>351.57215941919185</v>
      </c>
      <c r="AX464" s="16"/>
      <c r="AY464" s="12"/>
      <c r="AZ464" s="12"/>
    </row>
    <row r="465" spans="1:52" x14ac:dyDescent="0.25">
      <c r="A465">
        <f t="shared" si="590"/>
        <v>461</v>
      </c>
      <c r="B465" t="str">
        <f t="shared" si="614"/>
        <v>June</v>
      </c>
      <c r="C465">
        <f t="shared" si="585"/>
        <v>2063</v>
      </c>
      <c r="D465">
        <f t="shared" ref="D465:D528" si="616">D453+100</f>
        <v>206306</v>
      </c>
      <c r="E465">
        <f t="shared" ref="E465:F465" si="617">E453+1</f>
        <v>80</v>
      </c>
      <c r="F465">
        <f t="shared" si="617"/>
        <v>78</v>
      </c>
      <c r="G465" s="12">
        <f>G464*IF($B465="January",1+IF(C465&gt;Personal!$L$18+1,Calculations!$B$22,Calculations!$B$21),1)</f>
        <v>6350.2474667744837</v>
      </c>
      <c r="H465" s="12">
        <f>IF(AND(Career!$F$15="Yes",$E465=62,$E464=61),G465,H464*IF($B465="January",(1+IF(C465&gt;Personal!$L$18+1,Calculations!$C$22,Calculations!$C$21)),1))</f>
        <v>6350.2474667744837</v>
      </c>
      <c r="I465" s="12">
        <f>H465*(1-'Retiree Assumptions'!$F$8)</f>
        <v>4953.1930240840975</v>
      </c>
      <c r="J465" s="12">
        <f>I465/(Calculations!$C$27^($A465-1+Calculations!$B$6/30))</f>
        <v>1521.5819369211531</v>
      </c>
      <c r="K465" s="23">
        <f t="shared" si="587"/>
        <v>1096.6976723260063</v>
      </c>
      <c r="L465" s="12">
        <f>L464*IF($B465="January",(1+IF(C465&gt;Personal!$L$18+1,Calculations!$B$22,Calculations!$B$21)),1)</f>
        <v>3492.6361067259645</v>
      </c>
      <c r="M465" s="12">
        <f>IF(AND(Career!$F$15="Yes",$E465=62,$E464=61),L465,M464*IF($B465="January",(1+IF(C465&gt;Personal!$L$18+1,Calculations!$C$22,Calculations!$C$21)),1))</f>
        <v>3492.6361067259645</v>
      </c>
      <c r="N465" s="12">
        <f>M465*(1-'Retiree Assumptions'!$F$10)</f>
        <v>3073.5197739188488</v>
      </c>
      <c r="O465" s="12">
        <f>N465/(Calculations!$C$27^$AW465)/(Calculations!$D$27^($A465-1-$AW465+Calculations!$B$6/30))</f>
        <v>911.69667157359379</v>
      </c>
      <c r="P465" s="23">
        <f t="shared" si="588"/>
        <v>223.46798753068944</v>
      </c>
      <c r="Q465" s="12">
        <f>IF(OR(A465&lt;=360,$E465&lt;70),Q464*IF($B465="January",(1+IF(C465&gt;Personal!$L$18+1,Calculations!$B$22,Calculations!$B$21)),1),0)</f>
        <v>0</v>
      </c>
      <c r="R465" s="12">
        <f>IF(OR(A465&lt;=360,$E465&lt;70),IF(AND(Career!$F$15="Yes",$E465=62,$E464=61),Q465,R464*IF($B465="January",(1+IF(C465&gt;Personal!$L$18+1,Calculations!$C$22,Calculations!$C$21)),1)),0)</f>
        <v>0</v>
      </c>
      <c r="S465" s="12">
        <f>R465*(1-'Retiree Assumptions'!$F$8)</f>
        <v>0</v>
      </c>
      <c r="T465" s="12">
        <f>S465/(Calculations!$C$27^($A465-1+Calculations!$B$6/30))</f>
        <v>0</v>
      </c>
      <c r="U465" s="23">
        <f t="shared" si="589"/>
        <v>0</v>
      </c>
      <c r="W465">
        <f t="shared" si="544"/>
        <v>10</v>
      </c>
      <c r="X465">
        <f t="shared" si="604"/>
        <v>2063</v>
      </c>
      <c r="Y465">
        <f t="shared" si="605"/>
        <v>80</v>
      </c>
      <c r="Z465">
        <f t="shared" si="592"/>
        <v>78</v>
      </c>
      <c r="AA465" s="12">
        <f>S465*12*Subsidy!$I$15/Subsidy!$I$14</f>
        <v>0</v>
      </c>
      <c r="AB465" s="12">
        <f>SUM(S$5:S465)*Subsidy!$I$15/Subsidy!$I$14</f>
        <v>53212.488521578103</v>
      </c>
      <c r="AC465" s="12">
        <f>N465*Subsidy!$E$15/Subsidy!$E$14</f>
        <v>2458.815819135079</v>
      </c>
      <c r="AD465" s="12">
        <f t="shared" si="593"/>
        <v>29505.789829620946</v>
      </c>
      <c r="AE465" s="12">
        <f>$AP465*AC465/(Calculations!$D$27^(A465-1+Calculations!$B$6/30))</f>
        <v>549.87885368685829</v>
      </c>
      <c r="AF465" s="12">
        <f>IF(AE465=0,0,SUM(AE465:AE$903)*AC465/AE465)</f>
        <v>340407.94876746571</v>
      </c>
      <c r="AH465" s="164">
        <f>VLOOKUP(E465,Rates2,5)*VLOOKUP(E465,Mort_Imp_Retirees,C465-'Mort Imp Cume'!$C$4+2)</f>
        <v>3.4544206259631794E-3</v>
      </c>
      <c r="AI465" s="16">
        <f t="shared" si="594"/>
        <v>0.99654557937403687</v>
      </c>
      <c r="AJ465" s="164">
        <f>VLOOKUP(F465,Rates2,6)*VLOOKUP(F465,Mort_Imp_Survivors,C465-'Mort Imp Cume'!$C$4+2)</f>
        <v>7.9078383822584928E-4</v>
      </c>
      <c r="AK465" s="16">
        <f t="shared" si="595"/>
        <v>0.99920921616177416</v>
      </c>
      <c r="AL465" s="164">
        <f>VLOOKUP(F465,Rates2,7)*VLOOKUP(F465,Mort_Imp_Survivors,C465-'Mort Imp Cume'!$C$4+2)</f>
        <v>1.6297444042880258E-3</v>
      </c>
      <c r="AM465" s="16">
        <f t="shared" si="596"/>
        <v>0.99837025559571202</v>
      </c>
      <c r="AN465" s="108">
        <f>PRODUCT(AI$4:AI464)</f>
        <v>0.72076149546380697</v>
      </c>
      <c r="AO465" s="16">
        <f>PRODUCT(AK$4:AK464)</f>
        <v>0.91145182822826853</v>
      </c>
      <c r="AP465" s="16">
        <f>PRODUCT(AM$4:AM464)</f>
        <v>0.84474014943144937</v>
      </c>
      <c r="AQ465" s="16">
        <f t="shared" si="597"/>
        <v>0.65693938275702779</v>
      </c>
      <c r="AR465" s="16">
        <f t="shared" si="598"/>
        <v>6.3822112706779233E-2</v>
      </c>
      <c r="AS465" s="16">
        <f t="shared" si="599"/>
        <v>2.2675503924905692E-3</v>
      </c>
      <c r="AT465" s="16">
        <f t="shared" si="600"/>
        <v>0.24511221165805333</v>
      </c>
      <c r="AU465" s="16">
        <f t="shared" si="601"/>
        <v>3.4126292878139647E-2</v>
      </c>
      <c r="AV465" s="16">
        <f t="shared" si="602"/>
        <v>2.4898133763302413E-3</v>
      </c>
      <c r="AW465" s="30">
        <f>(SUMPRODUCT(AV$5:AV464,A$5:A464)+SUM(AV$5:AV464)*(Calculations!$B$6/30-0.5)+AV$4*Calculations!$B$6/30/2)/SUM(AV$4:AV464)</f>
        <v>352.54677470714165</v>
      </c>
      <c r="AX465" s="16"/>
      <c r="AY465" s="12"/>
      <c r="AZ465" s="12"/>
    </row>
    <row r="466" spans="1:52" x14ac:dyDescent="0.25">
      <c r="A466">
        <f t="shared" si="590"/>
        <v>462</v>
      </c>
      <c r="B466" t="str">
        <f t="shared" si="614"/>
        <v>July</v>
      </c>
      <c r="C466">
        <f t="shared" si="585"/>
        <v>2063</v>
      </c>
      <c r="D466">
        <f t="shared" si="616"/>
        <v>206307</v>
      </c>
      <c r="E466">
        <f t="shared" ref="E466:F466" si="618">E454+1</f>
        <v>80</v>
      </c>
      <c r="F466">
        <f t="shared" si="618"/>
        <v>78</v>
      </c>
      <c r="G466" s="12">
        <f>G465*IF($B466="January",1+IF(C466&gt;Personal!$L$18+1,Calculations!$B$22,Calculations!$B$21),1)</f>
        <v>6350.2474667744837</v>
      </c>
      <c r="H466" s="12">
        <f>IF(AND(Career!$F$15="Yes",$E466=62,$E465=61),G466,H465*IF($B466="January",(1+IF(C466&gt;Personal!$L$18+1,Calculations!$C$22,Calculations!$C$21)),1))</f>
        <v>6350.2474667744837</v>
      </c>
      <c r="I466" s="12">
        <f>H466*(1-'Retiree Assumptions'!$F$8)</f>
        <v>4953.1930240840975</v>
      </c>
      <c r="J466" s="12">
        <f>I466/(Calculations!$C$27^($A466-1+Calculations!$B$6/30))</f>
        <v>1517.6912675726487</v>
      </c>
      <c r="K466" s="23">
        <f t="shared" si="587"/>
        <v>1090.1146596488811</v>
      </c>
      <c r="L466" s="12">
        <f>L465*IF($B466="January",(1+IF(C466&gt;Personal!$L$18+1,Calculations!$B$22,Calculations!$B$21)),1)</f>
        <v>3492.6361067259645</v>
      </c>
      <c r="M466" s="12">
        <f>IF(AND(Career!$F$15="Yes",$E466=62,$E465=61),L466,M465*IF($B466="January",(1+IF(C466&gt;Personal!$L$18+1,Calculations!$C$22,Calculations!$C$21)),1))</f>
        <v>3492.6361067259645</v>
      </c>
      <c r="N466" s="12">
        <f>M466*(1-'Retiree Assumptions'!$F$10)</f>
        <v>3073.5197739188488</v>
      </c>
      <c r="O466" s="12">
        <f>N466/(Calculations!$C$27^$AW466)/(Calculations!$D$27^($A466-1-$AW466+Calculations!$B$6/30))</f>
        <v>909.35458504217638</v>
      </c>
      <c r="P466" s="23">
        <f t="shared" si="588"/>
        <v>224.59266075899384</v>
      </c>
      <c r="Q466" s="12">
        <f>IF(OR(A466&lt;=360,$E466&lt;70),Q465*IF($B466="January",(1+IF(C466&gt;Personal!$L$18+1,Calculations!$B$22,Calculations!$B$21)),1),0)</f>
        <v>0</v>
      </c>
      <c r="R466" s="12">
        <f>IF(OR(A466&lt;=360,$E466&lt;70),IF(AND(Career!$F$15="Yes",$E466=62,$E465=61),Q466,R465*IF($B466="January",(1+IF(C466&gt;Personal!$L$18+1,Calculations!$C$22,Calculations!$C$21)),1)),0)</f>
        <v>0</v>
      </c>
      <c r="S466" s="12">
        <f>R466*(1-'Retiree Assumptions'!$F$8)</f>
        <v>0</v>
      </c>
      <c r="T466" s="12">
        <f>S466/(Calculations!$C$27^($A466-1+Calculations!$B$6/30))</f>
        <v>0</v>
      </c>
      <c r="U466" s="23">
        <f t="shared" si="589"/>
        <v>0</v>
      </c>
      <c r="W466">
        <f t="shared" si="544"/>
        <v>10</v>
      </c>
      <c r="X466">
        <f t="shared" si="604"/>
        <v>2063</v>
      </c>
      <c r="Y466">
        <f t="shared" si="605"/>
        <v>80</v>
      </c>
      <c r="Z466">
        <f t="shared" si="592"/>
        <v>78</v>
      </c>
      <c r="AA466" s="12">
        <f>S466*12*Subsidy!$I$15/Subsidy!$I$14</f>
        <v>0</v>
      </c>
      <c r="AB466" s="12">
        <f>SUM(S$5:S466)*Subsidy!$I$15/Subsidy!$I$14</f>
        <v>53212.488521578103</v>
      </c>
      <c r="AC466" s="12">
        <f>N466*Subsidy!$E$15/Subsidy!$E$14</f>
        <v>2458.815819135079</v>
      </c>
      <c r="AD466" s="12">
        <f t="shared" si="593"/>
        <v>29505.789829620946</v>
      </c>
      <c r="AE466" s="12">
        <f>$AP466*AC466/(Calculations!$D$27^(A466-1+Calculations!$B$6/30))</f>
        <v>547.40231571920344</v>
      </c>
      <c r="AF466" s="12">
        <f>IF(AE466=0,0,SUM(AE466:AE$903)*AC466/AE466)</f>
        <v>339478.07032190193</v>
      </c>
      <c r="AH466" s="164">
        <f>VLOOKUP(E466,Rates2,5)*VLOOKUP(E466,Mort_Imp_Retirees,C466-'Mort Imp Cume'!$C$4+2)</f>
        <v>3.4544206259631794E-3</v>
      </c>
      <c r="AI466" s="16">
        <f t="shared" si="594"/>
        <v>0.99654557937403687</v>
      </c>
      <c r="AJ466" s="164">
        <f>VLOOKUP(F466,Rates2,6)*VLOOKUP(F466,Mort_Imp_Survivors,C466-'Mort Imp Cume'!$C$4+2)</f>
        <v>7.9078383822584928E-4</v>
      </c>
      <c r="AK466" s="16">
        <f t="shared" si="595"/>
        <v>0.99920921616177416</v>
      </c>
      <c r="AL466" s="164">
        <f>VLOOKUP(F466,Rates2,7)*VLOOKUP(F466,Mort_Imp_Survivors,C466-'Mort Imp Cume'!$C$4+2)</f>
        <v>1.6297444042880258E-3</v>
      </c>
      <c r="AM466" s="16">
        <f t="shared" si="596"/>
        <v>0.99837025559571202</v>
      </c>
      <c r="AN466" s="108">
        <f>PRODUCT(AI$4:AI465)</f>
        <v>0.71827168208747671</v>
      </c>
      <c r="AO466" s="16">
        <f>PRODUCT(AK$4:AK465)</f>
        <v>0.91073106685318428</v>
      </c>
      <c r="AP466" s="16">
        <f>PRODUCT(AM$4:AM465)</f>
        <v>0.84336343889983612</v>
      </c>
      <c r="AQ466" s="16">
        <f t="shared" si="597"/>
        <v>0.65415233531795891</v>
      </c>
      <c r="AR466" s="16">
        <f t="shared" si="598"/>
        <v>6.4119346769517832E-2</v>
      </c>
      <c r="AS466" s="16">
        <f t="shared" si="599"/>
        <v>2.2579303717090056E-3</v>
      </c>
      <c r="AT466" s="16">
        <f t="shared" si="600"/>
        <v>0.24698029179517153</v>
      </c>
      <c r="AU466" s="16">
        <f t="shared" si="601"/>
        <v>3.4748026117351755E-2</v>
      </c>
      <c r="AV466" s="16">
        <f t="shared" si="602"/>
        <v>2.4812125136482472E-3</v>
      </c>
      <c r="AW466" s="30">
        <f>(SUMPRODUCT(AV$5:AV465,A$5:A465)+SUM(AV$5:AV465)*(Calculations!$B$6/30-0.5)+AV$4*Calculations!$B$6/30/2)/SUM(AV$4:AV465)</f>
        <v>353.50966406004193</v>
      </c>
      <c r="AX466" s="16"/>
      <c r="AY466" s="12"/>
      <c r="AZ466" s="12"/>
    </row>
    <row r="467" spans="1:52" x14ac:dyDescent="0.25">
      <c r="A467">
        <f t="shared" si="590"/>
        <v>463</v>
      </c>
      <c r="B467" t="str">
        <f t="shared" si="614"/>
        <v>August</v>
      </c>
      <c r="C467">
        <f t="shared" si="585"/>
        <v>2063</v>
      </c>
      <c r="D467">
        <f t="shared" si="616"/>
        <v>206308</v>
      </c>
      <c r="E467">
        <f t="shared" ref="E467:F467" si="619">E455+1</f>
        <v>80</v>
      </c>
      <c r="F467">
        <f t="shared" si="619"/>
        <v>78</v>
      </c>
      <c r="G467" s="12">
        <f>G466*IF($B467="January",1+IF(C467&gt;Personal!$L$18+1,Calculations!$B$22,Calculations!$B$21),1)</f>
        <v>6350.2474667744837</v>
      </c>
      <c r="H467" s="12">
        <f>IF(AND(Career!$F$15="Yes",$E467=62,$E466=61),G467,H466*IF($B467="January",(1+IF(C467&gt;Personal!$L$18+1,Calculations!$C$22,Calculations!$C$21)),1))</f>
        <v>6350.2474667744837</v>
      </c>
      <c r="I467" s="12">
        <f>H467*(1-'Retiree Assumptions'!$F$8)</f>
        <v>4953.1930240840975</v>
      </c>
      <c r="J467" s="12">
        <f>I467/(Calculations!$C$27^($A467-1+Calculations!$B$6/30))</f>
        <v>1513.8105466256152</v>
      </c>
      <c r="K467" s="23">
        <f t="shared" si="587"/>
        <v>1083.5711620149632</v>
      </c>
      <c r="L467" s="12">
        <f>L466*IF($B467="January",(1+IF(C467&gt;Personal!$L$18+1,Calculations!$B$22,Calculations!$B$21)),1)</f>
        <v>3492.6361067259645</v>
      </c>
      <c r="M467" s="12">
        <f>IF(AND(Career!$F$15="Yes",$E467=62,$E466=61),L467,M466*IF($B467="January",(1+IF(C467&gt;Personal!$L$18+1,Calculations!$C$22,Calculations!$C$21)),1))</f>
        <v>3492.6361067259645</v>
      </c>
      <c r="N467" s="12">
        <f>M467*(1-'Retiree Assumptions'!$F$10)</f>
        <v>3073.5197739188488</v>
      </c>
      <c r="O467" s="12">
        <f>N467/(Calculations!$C$27^$AW467)/(Calculations!$D$27^($A467-1-$AW467+Calculations!$B$6/30))</f>
        <v>907.01518527150688</v>
      </c>
      <c r="P467" s="23">
        <f t="shared" si="588"/>
        <v>225.6977652662284</v>
      </c>
      <c r="Q467" s="12">
        <f>IF(OR(A467&lt;=360,$E467&lt;70),Q466*IF($B467="January",(1+IF(C467&gt;Personal!$L$18+1,Calculations!$B$22,Calculations!$B$21)),1),0)</f>
        <v>0</v>
      </c>
      <c r="R467" s="12">
        <f>IF(OR(A467&lt;=360,$E467&lt;70),IF(AND(Career!$F$15="Yes",$E467=62,$E466=61),Q467,R466*IF($B467="January",(1+IF(C467&gt;Personal!$L$18+1,Calculations!$C$22,Calculations!$C$21)),1)),0)</f>
        <v>0</v>
      </c>
      <c r="S467" s="12">
        <f>R467*(1-'Retiree Assumptions'!$F$8)</f>
        <v>0</v>
      </c>
      <c r="T467" s="12">
        <f>S467/(Calculations!$C$27^($A467-1+Calculations!$B$6/30))</f>
        <v>0</v>
      </c>
      <c r="U467" s="23">
        <f t="shared" si="589"/>
        <v>0</v>
      </c>
      <c r="W467">
        <f t="shared" si="544"/>
        <v>10</v>
      </c>
      <c r="X467">
        <f t="shared" si="604"/>
        <v>2063</v>
      </c>
      <c r="Y467">
        <f t="shared" si="605"/>
        <v>80</v>
      </c>
      <c r="Z467">
        <f t="shared" si="592"/>
        <v>78</v>
      </c>
      <c r="AA467" s="12">
        <f>S467*12*Subsidy!$I$15/Subsidy!$I$14</f>
        <v>0</v>
      </c>
      <c r="AB467" s="12">
        <f>SUM(S$5:S467)*Subsidy!$I$15/Subsidy!$I$14</f>
        <v>53212.488521578103</v>
      </c>
      <c r="AC467" s="12">
        <f>N467*Subsidy!$E$15/Subsidy!$E$14</f>
        <v>2458.815819135079</v>
      </c>
      <c r="AD467" s="12">
        <f t="shared" si="593"/>
        <v>29505.789829620946</v>
      </c>
      <c r="AE467" s="12">
        <f>$AP467*AC467/(Calculations!$D$27^(A467-1+Calculations!$B$6/30))</f>
        <v>544.9369315543621</v>
      </c>
      <c r="AF467" s="12">
        <f>IF(AE467=0,0,SUM(AE467:AE$903)*AC467/AE467)</f>
        <v>338543.98495355097</v>
      </c>
      <c r="AH467" s="164">
        <f>VLOOKUP(E467,Rates2,5)*VLOOKUP(E467,Mort_Imp_Retirees,C467-'Mort Imp Cume'!$C$4+2)</f>
        <v>3.4544206259631794E-3</v>
      </c>
      <c r="AI467" s="16">
        <f t="shared" si="594"/>
        <v>0.99654557937403687</v>
      </c>
      <c r="AJ467" s="164">
        <f>VLOOKUP(F467,Rates2,6)*VLOOKUP(F467,Mort_Imp_Survivors,C467-'Mort Imp Cume'!$C$4+2)</f>
        <v>7.9078383822584928E-4</v>
      </c>
      <c r="AK467" s="16">
        <f t="shared" si="595"/>
        <v>0.99920921616177416</v>
      </c>
      <c r="AL467" s="164">
        <f>VLOOKUP(F467,Rates2,7)*VLOOKUP(F467,Mort_Imp_Survivors,C467-'Mort Imp Cume'!$C$4+2)</f>
        <v>1.6297444042880258E-3</v>
      </c>
      <c r="AM467" s="16">
        <f t="shared" si="596"/>
        <v>0.99837025559571202</v>
      </c>
      <c r="AN467" s="108">
        <f>PRODUCT(AI$4:AI466)</f>
        <v>0.71579046957382853</v>
      </c>
      <c r="AO467" s="16">
        <f>PRODUCT(AK$4:AK466)</f>
        <v>0.91001087544454662</v>
      </c>
      <c r="AP467" s="16">
        <f>PRODUCT(AM$4:AM466)</f>
        <v>0.84198897205450807</v>
      </c>
      <c r="AQ467" s="16">
        <f t="shared" si="597"/>
        <v>0.65137711185174285</v>
      </c>
      <c r="AR467" s="16">
        <f t="shared" si="598"/>
        <v>6.4413357722085715E-2</v>
      </c>
      <c r="AS467" s="16">
        <f t="shared" si="599"/>
        <v>2.2483511636035981E-3</v>
      </c>
      <c r="AT467" s="16">
        <f t="shared" si="600"/>
        <v>0.24883570741835795</v>
      </c>
      <c r="AU467" s="16">
        <f t="shared" si="601"/>
        <v>3.5373823007813471E-2</v>
      </c>
      <c r="AV467" s="16">
        <f t="shared" si="602"/>
        <v>2.4726413619637027E-3</v>
      </c>
      <c r="AW467" s="30">
        <f>(SUMPRODUCT(AV$5:AV466,A$5:A466)+SUM(AV$5:AV466)*(Calculations!$B$6/30-0.5)+AV$4*Calculations!$B$6/30/2)/SUM(AV$4:AV466)</f>
        <v>354.46117397244859</v>
      </c>
      <c r="AX467" s="16"/>
      <c r="AY467" s="12"/>
      <c r="AZ467" s="12"/>
    </row>
    <row r="468" spans="1:52" x14ac:dyDescent="0.25">
      <c r="A468">
        <f t="shared" si="590"/>
        <v>464</v>
      </c>
      <c r="B468" t="str">
        <f t="shared" si="614"/>
        <v>September</v>
      </c>
      <c r="C468">
        <f t="shared" si="585"/>
        <v>2063</v>
      </c>
      <c r="D468">
        <f t="shared" si="616"/>
        <v>206309</v>
      </c>
      <c r="E468">
        <f t="shared" ref="E468:F468" si="620">E456+1</f>
        <v>80</v>
      </c>
      <c r="F468">
        <f t="shared" si="620"/>
        <v>78</v>
      </c>
      <c r="G468" s="12">
        <f>G467*IF($B468="January",1+IF(C468&gt;Personal!$L$18+1,Calculations!$B$22,Calculations!$B$21),1)</f>
        <v>6350.2474667744837</v>
      </c>
      <c r="H468" s="12">
        <f>IF(AND(Career!$F$15="Yes",$E468=62,$E467=61),G468,H467*IF($B468="January",(1+IF(C468&gt;Personal!$L$18+1,Calculations!$C$22,Calculations!$C$21)),1))</f>
        <v>6350.2474667744837</v>
      </c>
      <c r="I468" s="12">
        <f>H468*(1-'Retiree Assumptions'!$F$8)</f>
        <v>4953.1930240840975</v>
      </c>
      <c r="J468" s="12">
        <f>I468/(Calculations!$C$27^($A468-1+Calculations!$B$6/30))</f>
        <v>1509.9397486420924</v>
      </c>
      <c r="K468" s="23">
        <f t="shared" si="587"/>
        <v>1077.0669422321464</v>
      </c>
      <c r="L468" s="12">
        <f>L467*IF($B468="January",(1+IF(C468&gt;Personal!$L$18+1,Calculations!$B$22,Calculations!$B$21)),1)</f>
        <v>3492.6361067259645</v>
      </c>
      <c r="M468" s="12">
        <f>IF(AND(Career!$F$15="Yes",$E468=62,$E467=61),L468,M467*IF($B468="January",(1+IF(C468&gt;Personal!$L$18+1,Calculations!$C$22,Calculations!$C$21)),1))</f>
        <v>3492.6361067259645</v>
      </c>
      <c r="N468" s="12">
        <f>M468*(1-'Retiree Assumptions'!$F$10)</f>
        <v>3073.5197739188488</v>
      </c>
      <c r="O468" s="12">
        <f>N468/(Calculations!$C$27^$AW468)/(Calculations!$D$27^($A468-1-$AW468+Calculations!$B$6/30))</f>
        <v>904.6785794943512</v>
      </c>
      <c r="P468" s="23">
        <f t="shared" si="588"/>
        <v>226.78348736544223</v>
      </c>
      <c r="Q468" s="12">
        <f>IF(OR(A468&lt;=360,$E468&lt;70),Q467*IF($B468="January",(1+IF(C468&gt;Personal!$L$18+1,Calculations!$B$22,Calculations!$B$21)),1),0)</f>
        <v>0</v>
      </c>
      <c r="R468" s="12">
        <f>IF(OR(A468&lt;=360,$E468&lt;70),IF(AND(Career!$F$15="Yes",$E468=62,$E467=61),Q468,R467*IF($B468="January",(1+IF(C468&gt;Personal!$L$18+1,Calculations!$C$22,Calculations!$C$21)),1)),0)</f>
        <v>0</v>
      </c>
      <c r="S468" s="12">
        <f>R468*(1-'Retiree Assumptions'!$F$8)</f>
        <v>0</v>
      </c>
      <c r="T468" s="12">
        <f>S468/(Calculations!$C$27^($A468-1+Calculations!$B$6/30))</f>
        <v>0</v>
      </c>
      <c r="U468" s="23">
        <f t="shared" si="589"/>
        <v>0</v>
      </c>
      <c r="W468">
        <f t="shared" si="544"/>
        <v>10</v>
      </c>
      <c r="X468">
        <f t="shared" si="604"/>
        <v>2063</v>
      </c>
      <c r="Y468">
        <f t="shared" si="605"/>
        <v>80</v>
      </c>
      <c r="Z468">
        <f t="shared" si="592"/>
        <v>78</v>
      </c>
      <c r="AA468" s="12">
        <f>S468*12*Subsidy!$I$15/Subsidy!$I$14</f>
        <v>0</v>
      </c>
      <c r="AB468" s="12">
        <f>SUM(S$5:S468)*Subsidy!$I$15/Subsidy!$I$14</f>
        <v>53212.488521578103</v>
      </c>
      <c r="AC468" s="12">
        <f>N468*Subsidy!$E$15/Subsidy!$E$14</f>
        <v>2458.815819135079</v>
      </c>
      <c r="AD468" s="12">
        <f t="shared" si="593"/>
        <v>29505.789829620946</v>
      </c>
      <c r="AE468" s="12">
        <f>$AP468*AC468/(Calculations!$D$27^(A468-1+Calculations!$B$6/30))</f>
        <v>542.48265095796705</v>
      </c>
      <c r="AF468" s="12">
        <f>IF(AE468=0,0,SUM(AE468:AE$903)*AC468/AE468)</f>
        <v>337605.67362960335</v>
      </c>
      <c r="AH468" s="164">
        <f>VLOOKUP(E468,Rates2,5)*VLOOKUP(E468,Mort_Imp_Retirees,C468-'Mort Imp Cume'!$C$4+2)</f>
        <v>3.4544206259631794E-3</v>
      </c>
      <c r="AI468" s="16">
        <f t="shared" si="594"/>
        <v>0.99654557937403687</v>
      </c>
      <c r="AJ468" s="164">
        <f>VLOOKUP(F468,Rates2,6)*VLOOKUP(F468,Mort_Imp_Survivors,C468-'Mort Imp Cume'!$C$4+2)</f>
        <v>7.9078383822584928E-4</v>
      </c>
      <c r="AK468" s="16">
        <f t="shared" si="595"/>
        <v>0.99920921616177416</v>
      </c>
      <c r="AL468" s="164">
        <f>VLOOKUP(F468,Rates2,7)*VLOOKUP(F468,Mort_Imp_Survivors,C468-'Mort Imp Cume'!$C$4+2)</f>
        <v>1.6297444042880258E-3</v>
      </c>
      <c r="AM468" s="16">
        <f t="shared" si="596"/>
        <v>0.99837025559571202</v>
      </c>
      <c r="AN468" s="108">
        <f>PRODUCT(AI$4:AI467)</f>
        <v>0.71331782821186485</v>
      </c>
      <c r="AO468" s="16">
        <f>PRODUCT(AK$4:AK467)</f>
        <v>0.90929125355163531</v>
      </c>
      <c r="AP468" s="16">
        <f>PRODUCT(AM$4:AM467)</f>
        <v>0.84061674523883001</v>
      </c>
      <c r="AQ468" s="16">
        <f t="shared" si="597"/>
        <v>0.64861366219549665</v>
      </c>
      <c r="AR468" s="16">
        <f t="shared" si="598"/>
        <v>6.4704166016368206E-2</v>
      </c>
      <c r="AS468" s="16">
        <f t="shared" si="599"/>
        <v>2.238812595027681E-3</v>
      </c>
      <c r="AT468" s="16">
        <f t="shared" si="600"/>
        <v>0.25067851998020946</v>
      </c>
      <c r="AU468" s="16">
        <f t="shared" si="601"/>
        <v>3.6003651807925696E-2</v>
      </c>
      <c r="AV468" s="16">
        <f t="shared" si="602"/>
        <v>2.4640998186423258E-3</v>
      </c>
      <c r="AW468" s="30">
        <f>(SUMPRODUCT(AV$5:AV467,A$5:A467)+SUM(AV$5:AV467)*(Calculations!$B$6/30-0.5)+AV$4*Calculations!$B$6/30/2)/SUM(AV$4:AV467)</f>
        <v>355.4016367490978</v>
      </c>
      <c r="AX468" s="16"/>
      <c r="AY468" s="12"/>
      <c r="AZ468" s="12"/>
    </row>
    <row r="469" spans="1:52" x14ac:dyDescent="0.25">
      <c r="A469">
        <f t="shared" si="590"/>
        <v>465</v>
      </c>
      <c r="B469" t="str">
        <f t="shared" si="614"/>
        <v>October</v>
      </c>
      <c r="C469">
        <f t="shared" si="585"/>
        <v>2063</v>
      </c>
      <c r="D469">
        <f t="shared" si="616"/>
        <v>206310</v>
      </c>
      <c r="E469">
        <f t="shared" ref="E469:F469" si="621">E457+1</f>
        <v>80</v>
      </c>
      <c r="F469">
        <f t="shared" si="621"/>
        <v>78</v>
      </c>
      <c r="G469" s="12">
        <f>G468*IF($B469="January",1+IF(C469&gt;Personal!$L$18+1,Calculations!$B$22,Calculations!$B$21),1)</f>
        <v>6350.2474667744837</v>
      </c>
      <c r="H469" s="12">
        <f>IF(AND(Career!$F$15="Yes",$E469=62,$E468=61),G469,H468*IF($B469="January",(1+IF(C469&gt;Personal!$L$18+1,Calculations!$C$22,Calculations!$C$21)),1))</f>
        <v>6350.2474667744837</v>
      </c>
      <c r="I469" s="12">
        <f>H469*(1-'Retiree Assumptions'!$F$8)</f>
        <v>4953.1930240840975</v>
      </c>
      <c r="J469" s="12">
        <f>I469/(Calculations!$C$27^($A469-1+Calculations!$B$6/30))</f>
        <v>1506.0788482491648</v>
      </c>
      <c r="K469" s="23">
        <f t="shared" si="587"/>
        <v>1070.6017645320892</v>
      </c>
      <c r="L469" s="12">
        <f>L468*IF($B469="January",(1+IF(C469&gt;Personal!$L$18+1,Calculations!$B$22,Calculations!$B$21)),1)</f>
        <v>3492.6361067259645</v>
      </c>
      <c r="M469" s="12">
        <f>IF(AND(Career!$F$15="Yes",$E469=62,$E468=61),L469,M468*IF($B469="January",(1+IF(C469&gt;Personal!$L$18+1,Calculations!$C$22,Calculations!$C$21)),1))</f>
        <v>3492.6361067259645</v>
      </c>
      <c r="N469" s="12">
        <f>M469*(1-'Retiree Assumptions'!$F$10)</f>
        <v>3073.5197739188488</v>
      </c>
      <c r="O469" s="12">
        <f>N469/(Calculations!$C$27^$AW469)/(Calculations!$D$27^($A469-1-$AW469+Calculations!$B$6/30))</f>
        <v>902.34486996514272</v>
      </c>
      <c r="P469" s="23">
        <f t="shared" si="588"/>
        <v>227.85001187317496</v>
      </c>
      <c r="Q469" s="12">
        <f>IF(OR(A469&lt;=360,$E469&lt;70),Q468*IF($B469="January",(1+IF(C469&gt;Personal!$L$18+1,Calculations!$B$22,Calculations!$B$21)),1),0)</f>
        <v>0</v>
      </c>
      <c r="R469" s="12">
        <f>IF(OR(A469&lt;=360,$E469&lt;70),IF(AND(Career!$F$15="Yes",$E469=62,$E468=61),Q469,R468*IF($B469="January",(1+IF(C469&gt;Personal!$L$18+1,Calculations!$C$22,Calculations!$C$21)),1)),0)</f>
        <v>0</v>
      </c>
      <c r="S469" s="12">
        <f>R469*(1-'Retiree Assumptions'!$F$8)</f>
        <v>0</v>
      </c>
      <c r="T469" s="12">
        <f>S469/(Calculations!$C$27^($A469-1+Calculations!$B$6/30))</f>
        <v>0</v>
      </c>
      <c r="U469" s="23">
        <f t="shared" si="589"/>
        <v>0</v>
      </c>
      <c r="W469">
        <f t="shared" si="544"/>
        <v>10</v>
      </c>
      <c r="X469">
        <f t="shared" si="604"/>
        <v>2063</v>
      </c>
      <c r="Y469">
        <f t="shared" si="605"/>
        <v>80</v>
      </c>
      <c r="Z469">
        <f t="shared" si="592"/>
        <v>78</v>
      </c>
      <c r="AA469" s="12">
        <f>S469*12*Subsidy!$I$15/Subsidy!$I$14</f>
        <v>0</v>
      </c>
      <c r="AB469" s="12">
        <f>SUM(S$5:S469)*Subsidy!$I$15/Subsidy!$I$14</f>
        <v>53212.488521578103</v>
      </c>
      <c r="AC469" s="12">
        <f>N469*Subsidy!$E$15/Subsidy!$E$14</f>
        <v>2458.815819135079</v>
      </c>
      <c r="AD469" s="12">
        <f t="shared" si="593"/>
        <v>29505.789829620946</v>
      </c>
      <c r="AE469" s="12">
        <f>$AP469*AC469/(Calculations!$D$27^(A469-1+Calculations!$B$6/30))</f>
        <v>540.03942392189629</v>
      </c>
      <c r="AF469" s="12">
        <f>IF(AE469=0,0,SUM(AE469:AE$903)*AC469/AE469)</f>
        <v>336663.11723114178</v>
      </c>
      <c r="AH469" s="164">
        <f>VLOOKUP(E469,Rates2,5)*VLOOKUP(E469,Mort_Imp_Retirees,C469-'Mort Imp Cume'!$C$4+2)</f>
        <v>3.4544206259631794E-3</v>
      </c>
      <c r="AI469" s="16">
        <f t="shared" si="594"/>
        <v>0.99654557937403687</v>
      </c>
      <c r="AJ469" s="164">
        <f>VLOOKUP(F469,Rates2,6)*VLOOKUP(F469,Mort_Imp_Survivors,C469-'Mort Imp Cume'!$C$4+2)</f>
        <v>7.9078383822584928E-4</v>
      </c>
      <c r="AK469" s="16">
        <f t="shared" si="595"/>
        <v>0.99920921616177416</v>
      </c>
      <c r="AL469" s="164">
        <f>VLOOKUP(F469,Rates2,7)*VLOOKUP(F469,Mort_Imp_Survivors,C469-'Mort Imp Cume'!$C$4+2)</f>
        <v>1.6297444042880258E-3</v>
      </c>
      <c r="AM469" s="16">
        <f t="shared" si="596"/>
        <v>0.99837025559571202</v>
      </c>
      <c r="AN469" s="108">
        <f>PRODUCT(AI$4:AI468)</f>
        <v>0.71085372839322258</v>
      </c>
      <c r="AO469" s="16">
        <f>PRODUCT(AK$4:AK468)</f>
        <v>0.90857220072408662</v>
      </c>
      <c r="AP469" s="16">
        <f>PRODUCT(AM$4:AM468)</f>
        <v>0.83924675480212629</v>
      </c>
      <c r="AQ469" s="16">
        <f t="shared" si="597"/>
        <v>0.64586193639915235</v>
      </c>
      <c r="AR469" s="16">
        <f t="shared" si="598"/>
        <v>6.4991791994070208E-2</v>
      </c>
      <c r="AS469" s="16">
        <f t="shared" si="599"/>
        <v>2.2293144935691556E-3</v>
      </c>
      <c r="AT469" s="16">
        <f t="shared" si="600"/>
        <v>0.25250879066002418</v>
      </c>
      <c r="AU469" s="16">
        <f t="shared" si="601"/>
        <v>3.6637480946753231E-2</v>
      </c>
      <c r="AV469" s="16">
        <f t="shared" si="602"/>
        <v>2.4555877814043761E-3</v>
      </c>
      <c r="AW469" s="30">
        <f>(SUMPRODUCT(AV$5:AV468,A$5:A468)+SUM(AV$5:AV468)*(Calculations!$B$6/30-0.5)+AV$4*Calculations!$B$6/30/2)/SUM(AV$4:AV468)</f>
        <v>356.33137122434056</v>
      </c>
      <c r="AX469" s="16"/>
      <c r="AY469" s="12"/>
      <c r="AZ469" s="12"/>
    </row>
    <row r="470" spans="1:52" x14ac:dyDescent="0.25">
      <c r="A470">
        <f t="shared" si="590"/>
        <v>466</v>
      </c>
      <c r="B470" t="str">
        <f t="shared" si="614"/>
        <v>November</v>
      </c>
      <c r="C470">
        <f t="shared" si="585"/>
        <v>2063</v>
      </c>
      <c r="D470">
        <f t="shared" si="616"/>
        <v>206311</v>
      </c>
      <c r="E470">
        <f t="shared" ref="E470:F470" si="622">E458+1</f>
        <v>80</v>
      </c>
      <c r="F470">
        <f t="shared" si="622"/>
        <v>78</v>
      </c>
      <c r="G470" s="12">
        <f>G469*IF($B470="January",1+IF(C470&gt;Personal!$L$18+1,Calculations!$B$22,Calculations!$B$21),1)</f>
        <v>6350.2474667744837</v>
      </c>
      <c r="H470" s="12">
        <f>IF(AND(Career!$F$15="Yes",$E470=62,$E469=61),G470,H469*IF($B470="January",(1+IF(C470&gt;Personal!$L$18+1,Calculations!$C$22,Calculations!$C$21)),1))</f>
        <v>6350.2474667744837</v>
      </c>
      <c r="I470" s="12">
        <f>H470*(1-'Retiree Assumptions'!$F$8)</f>
        <v>4953.1930240840975</v>
      </c>
      <c r="J470" s="12">
        <f>I470/(Calculations!$C$27^($A470-1+Calculations!$B$6/30))</f>
        <v>1502.2278201387956</v>
      </c>
      <c r="K470" s="23">
        <f t="shared" si="587"/>
        <v>1064.1753945616676</v>
      </c>
      <c r="L470" s="12">
        <f>L469*IF($B470="January",(1+IF(C470&gt;Personal!$L$18+1,Calculations!$B$22,Calculations!$B$21)),1)</f>
        <v>3492.6361067259645</v>
      </c>
      <c r="M470" s="12">
        <f>IF(AND(Career!$F$15="Yes",$E470=62,$E469=61),L470,M469*IF($B470="January",(1+IF(C470&gt;Personal!$L$18+1,Calculations!$C$22,Calculations!$C$21)),1))</f>
        <v>3492.6361067259645</v>
      </c>
      <c r="N470" s="12">
        <f>M470*(1-'Retiree Assumptions'!$F$10)</f>
        <v>3073.5197739188488</v>
      </c>
      <c r="O470" s="12">
        <f>N470/(Calculations!$C$27^$AW470)/(Calculations!$D$27^($A470-1-$AW470+Calculations!$B$6/30))</f>
        <v>900.01415421000661</v>
      </c>
      <c r="P470" s="23">
        <f t="shared" si="588"/>
        <v>228.89752212031226</v>
      </c>
      <c r="Q470" s="12">
        <f>IF(OR(A470&lt;=360,$E470&lt;70),Q469*IF($B470="January",(1+IF(C470&gt;Personal!$L$18+1,Calculations!$B$22,Calculations!$B$21)),1),0)</f>
        <v>0</v>
      </c>
      <c r="R470" s="12">
        <f>IF(OR(A470&lt;=360,$E470&lt;70),IF(AND(Career!$F$15="Yes",$E470=62,$E469=61),Q470,R469*IF($B470="January",(1+IF(C470&gt;Personal!$L$18+1,Calculations!$C$22,Calculations!$C$21)),1)),0)</f>
        <v>0</v>
      </c>
      <c r="S470" s="12">
        <f>R470*(1-'Retiree Assumptions'!$F$8)</f>
        <v>0</v>
      </c>
      <c r="T470" s="12">
        <f>S470/(Calculations!$C$27^($A470-1+Calculations!$B$6/30))</f>
        <v>0</v>
      </c>
      <c r="U470" s="23">
        <f t="shared" si="589"/>
        <v>0</v>
      </c>
      <c r="W470">
        <f t="shared" si="544"/>
        <v>10</v>
      </c>
      <c r="X470">
        <f t="shared" si="604"/>
        <v>2063</v>
      </c>
      <c r="Y470">
        <f t="shared" si="605"/>
        <v>80</v>
      </c>
      <c r="Z470">
        <f t="shared" si="592"/>
        <v>78</v>
      </c>
      <c r="AA470" s="12">
        <f>S470*12*Subsidy!$I$15/Subsidy!$I$14</f>
        <v>0</v>
      </c>
      <c r="AB470" s="12">
        <f>SUM(S$5:S470)*Subsidy!$I$15/Subsidy!$I$14</f>
        <v>53212.488521578103</v>
      </c>
      <c r="AC470" s="12">
        <f>N470*Subsidy!$E$15/Subsidy!$E$14</f>
        <v>2458.815819135079</v>
      </c>
      <c r="AD470" s="12">
        <f t="shared" si="593"/>
        <v>29505.789829620946</v>
      </c>
      <c r="AE470" s="12">
        <f>$AP470*AC470/(Calculations!$D$27^(A470-1+Calculations!$B$6/30))</f>
        <v>537.60720066325348</v>
      </c>
      <c r="AF470" s="12">
        <f>IF(AE470=0,0,SUM(AE470:AE$903)*AC470/AE470)</f>
        <v>335716.29655275244</v>
      </c>
      <c r="AH470" s="164">
        <f>VLOOKUP(E470,Rates2,5)*VLOOKUP(E470,Mort_Imp_Retirees,C470-'Mort Imp Cume'!$C$4+2)</f>
        <v>3.4544206259631794E-3</v>
      </c>
      <c r="AI470" s="16">
        <f t="shared" si="594"/>
        <v>0.99654557937403687</v>
      </c>
      <c r="AJ470" s="164">
        <f>VLOOKUP(F470,Rates2,6)*VLOOKUP(F470,Mort_Imp_Survivors,C470-'Mort Imp Cume'!$C$4+2)</f>
        <v>7.9078383822584928E-4</v>
      </c>
      <c r="AK470" s="16">
        <f t="shared" si="595"/>
        <v>0.99920921616177416</v>
      </c>
      <c r="AL470" s="164">
        <f>VLOOKUP(F470,Rates2,7)*VLOOKUP(F470,Mort_Imp_Survivors,C470-'Mort Imp Cume'!$C$4+2)</f>
        <v>1.6297444042880258E-3</v>
      </c>
      <c r="AM470" s="16">
        <f t="shared" si="596"/>
        <v>0.99837025559571202</v>
      </c>
      <c r="AN470" s="108">
        <f>PRODUCT(AI$4:AI469)</f>
        <v>0.70839814061181827</v>
      </c>
      <c r="AO470" s="16">
        <f>PRODUCT(AK$4:AK469)</f>
        <v>0.90785371651189273</v>
      </c>
      <c r="AP470" s="16">
        <f>PRODUCT(AM$4:AM469)</f>
        <v>0.83787899709967073</v>
      </c>
      <c r="AQ470" s="16">
        <f t="shared" si="597"/>
        <v>0.64312188472455356</v>
      </c>
      <c r="AR470" s="16">
        <f t="shared" si="598"/>
        <v>6.5276255887264684E-2</v>
      </c>
      <c r="AS470" s="16">
        <f t="shared" si="599"/>
        <v>2.2198566875473802E-3</v>
      </c>
      <c r="AT470" s="16">
        <f t="shared" si="600"/>
        <v>0.25432658036498168</v>
      </c>
      <c r="AU470" s="16">
        <f t="shared" si="601"/>
        <v>3.7275279023200047E-2</v>
      </c>
      <c r="AV470" s="16">
        <f t="shared" si="602"/>
        <v>2.4471051483234297E-3</v>
      </c>
      <c r="AW470" s="30">
        <f>(SUMPRODUCT(AV$5:AV469,A$5:A469)+SUM(AV$5:AV469)*(Calculations!$B$6/30-0.5)+AV$4*Calculations!$B$6/30/2)/SUM(AV$4:AV469)</f>
        <v>357.25068343824972</v>
      </c>
      <c r="AX470" s="16"/>
      <c r="AY470" s="12"/>
      <c r="AZ470" s="12"/>
    </row>
    <row r="471" spans="1:52" x14ac:dyDescent="0.25">
      <c r="A471">
        <f t="shared" si="590"/>
        <v>467</v>
      </c>
      <c r="B471" t="str">
        <f t="shared" si="614"/>
        <v>December</v>
      </c>
      <c r="C471">
        <f t="shared" si="585"/>
        <v>2063</v>
      </c>
      <c r="D471">
        <f t="shared" si="616"/>
        <v>206312</v>
      </c>
      <c r="E471">
        <f t="shared" ref="E471:F471" si="623">E459+1</f>
        <v>80</v>
      </c>
      <c r="F471">
        <f t="shared" si="623"/>
        <v>78</v>
      </c>
      <c r="G471" s="12">
        <f>G470*IF($B471="January",1+IF(C471&gt;Personal!$L$18+1,Calculations!$B$22,Calculations!$B$21),1)</f>
        <v>6350.2474667744837</v>
      </c>
      <c r="H471" s="12">
        <f>IF(AND(Career!$F$15="Yes",$E471=62,$E470=61),G471,H470*IF($B471="January",(1+IF(C471&gt;Personal!$L$18+1,Calculations!$C$22,Calculations!$C$21)),1))</f>
        <v>6350.2474667744837</v>
      </c>
      <c r="I471" s="12">
        <f>H471*(1-'Retiree Assumptions'!$F$8)</f>
        <v>4953.1930240840975</v>
      </c>
      <c r="J471" s="12">
        <f>I471/(Calculations!$C$27^($A471-1+Calculations!$B$6/30))</f>
        <v>1498.3866390676585</v>
      </c>
      <c r="K471" s="23">
        <f t="shared" si="587"/>
        <v>1057.7875993744794</v>
      </c>
      <c r="L471" s="12">
        <f>L470*IF($B471="January",(1+IF(C471&gt;Personal!$L$18+1,Calculations!$B$22,Calculations!$B$21)),1)</f>
        <v>3492.6361067259645</v>
      </c>
      <c r="M471" s="12">
        <f>IF(AND(Career!$F$15="Yes",$E471=62,$E470=61),L471,M470*IF($B471="January",(1+IF(C471&gt;Personal!$L$18+1,Calculations!$C$22,Calculations!$C$21)),1))</f>
        <v>3492.6361067259645</v>
      </c>
      <c r="N471" s="12">
        <f>M471*(1-'Retiree Assumptions'!$F$10)</f>
        <v>3073.5197739188488</v>
      </c>
      <c r="O471" s="12">
        <f>N471/(Calculations!$C$27^$AW471)/(Calculations!$D$27^($A471-1-$AW471+Calculations!$B$6/30))</f>
        <v>897.68652526198662</v>
      </c>
      <c r="P471" s="23">
        <f t="shared" si="588"/>
        <v>229.92619996288425</v>
      </c>
      <c r="Q471" s="12">
        <f>IF(OR(A471&lt;=360,$E471&lt;70),Q470*IF($B471="January",(1+IF(C471&gt;Personal!$L$18+1,Calculations!$B$22,Calculations!$B$21)),1),0)</f>
        <v>0</v>
      </c>
      <c r="R471" s="12">
        <f>IF(OR(A471&lt;=360,$E471&lt;70),IF(AND(Career!$F$15="Yes",$E471=62,$E470=61),Q471,R470*IF($B471="January",(1+IF(C471&gt;Personal!$L$18+1,Calculations!$C$22,Calculations!$C$21)),1)),0)</f>
        <v>0</v>
      </c>
      <c r="S471" s="12">
        <f>R471*(1-'Retiree Assumptions'!$F$8)</f>
        <v>0</v>
      </c>
      <c r="T471" s="12">
        <f>S471/(Calculations!$C$27^($A471-1+Calculations!$B$6/30))</f>
        <v>0</v>
      </c>
      <c r="U471" s="23">
        <f t="shared" si="589"/>
        <v>0</v>
      </c>
      <c r="W471">
        <f t="shared" si="544"/>
        <v>10</v>
      </c>
      <c r="X471">
        <f t="shared" si="604"/>
        <v>2063</v>
      </c>
      <c r="Y471">
        <f t="shared" si="605"/>
        <v>80</v>
      </c>
      <c r="Z471">
        <f t="shared" si="592"/>
        <v>78</v>
      </c>
      <c r="AA471" s="12">
        <f>S471*12*Subsidy!$I$15/Subsidy!$I$14</f>
        <v>0</v>
      </c>
      <c r="AB471" s="12">
        <f>SUM(S$5:S471)*Subsidy!$I$15/Subsidy!$I$14</f>
        <v>53212.488521578103</v>
      </c>
      <c r="AC471" s="12">
        <f>N471*Subsidy!$E$15/Subsidy!$E$14</f>
        <v>2458.815819135079</v>
      </c>
      <c r="AD471" s="12">
        <f t="shared" si="593"/>
        <v>29505.789829620946</v>
      </c>
      <c r="AE471" s="12">
        <f>$AP471*AC471/(Calculations!$D$27^(A471-1+Calculations!$B$6/30))</f>
        <v>535.1859316233548</v>
      </c>
      <c r="AF471" s="12">
        <f>IF(AE471=0,0,SUM(AE471:AE$903)*AC471/AE471)</f>
        <v>334765.19230213226</v>
      </c>
      <c r="AH471" s="164">
        <f>VLOOKUP(E471,Rates2,5)*VLOOKUP(E471,Mort_Imp_Retirees,C471-'Mort Imp Cume'!$C$4+2)</f>
        <v>3.4544206259631794E-3</v>
      </c>
      <c r="AI471" s="16">
        <f t="shared" si="594"/>
        <v>0.99654557937403687</v>
      </c>
      <c r="AJ471" s="164">
        <f>VLOOKUP(F471,Rates2,6)*VLOOKUP(F471,Mort_Imp_Survivors,C471-'Mort Imp Cume'!$C$4+2)</f>
        <v>7.9078383822584928E-4</v>
      </c>
      <c r="AK471" s="16">
        <f t="shared" si="595"/>
        <v>0.99920921616177416</v>
      </c>
      <c r="AL471" s="164">
        <f>VLOOKUP(F471,Rates2,7)*VLOOKUP(F471,Mort_Imp_Survivors,C471-'Mort Imp Cume'!$C$4+2)</f>
        <v>1.6297444042880258E-3</v>
      </c>
      <c r="AM471" s="16">
        <f t="shared" si="596"/>
        <v>0.99837025559571202</v>
      </c>
      <c r="AN471" s="108">
        <f>PRODUCT(AI$4:AI470)</f>
        <v>0.70595103546349491</v>
      </c>
      <c r="AO471" s="16">
        <f>PRODUCT(AK$4:AK470)</f>
        <v>0.90713580046540188</v>
      </c>
      <c r="AP471" s="16">
        <f>PRODUCT(AM$4:AM470)</f>
        <v>0.83651346849267716</v>
      </c>
      <c r="AQ471" s="16">
        <f t="shared" si="597"/>
        <v>0.6403934576445568</v>
      </c>
      <c r="AR471" s="16">
        <f t="shared" si="598"/>
        <v>6.5557577818938145E-2</v>
      </c>
      <c r="AS471" s="16">
        <f t="shared" si="599"/>
        <v>2.2104390060100612E-3</v>
      </c>
      <c r="AT471" s="16">
        <f t="shared" si="600"/>
        <v>0.25613194973131753</v>
      </c>
      <c r="AU471" s="16">
        <f t="shared" si="601"/>
        <v>3.7917014805187554E-2</v>
      </c>
      <c r="AV471" s="16">
        <f t="shared" si="602"/>
        <v>2.4386518178251609E-3</v>
      </c>
      <c r="AW471" s="30">
        <f>(SUMPRODUCT(AV$5:AV470,A$5:A470)+SUM(AV$5:AV470)*(Calculations!$B$6/30-0.5)+AV$4*Calculations!$B$6/30/2)/SUM(AV$4:AV470)</f>
        <v>358.15986727241318</v>
      </c>
      <c r="AX471" s="16"/>
      <c r="AY471" s="12"/>
      <c r="AZ471" s="12"/>
    </row>
    <row r="472" spans="1:52" x14ac:dyDescent="0.25">
      <c r="A472">
        <f t="shared" si="590"/>
        <v>468</v>
      </c>
      <c r="B472" t="str">
        <f t="shared" si="614"/>
        <v>January</v>
      </c>
      <c r="C472">
        <f t="shared" si="585"/>
        <v>2064</v>
      </c>
      <c r="D472">
        <f t="shared" si="616"/>
        <v>206401</v>
      </c>
      <c r="E472">
        <f t="shared" ref="E472:F472" si="624">E460+1</f>
        <v>81</v>
      </c>
      <c r="F472">
        <f t="shared" si="624"/>
        <v>79</v>
      </c>
      <c r="G472" s="12">
        <f>G471*IF($B472="January",1+IF(C472&gt;Personal!$L$18+1,Calculations!$B$22,Calculations!$B$21),1)</f>
        <v>6509.003653443845</v>
      </c>
      <c r="H472" s="12">
        <f>IF(AND(Career!$F$15="Yes",$E472=62,$E471=61),G472,H471*IF($B472="January",(1+IF(C472&gt;Personal!$L$18+1,Calculations!$C$22,Calculations!$C$21)),1))</f>
        <v>6509.003653443845</v>
      </c>
      <c r="I472" s="12">
        <f>H472*(1-'Retiree Assumptions'!$F$8)</f>
        <v>5077.0228496861992</v>
      </c>
      <c r="J472" s="12">
        <f>I472/(Calculations!$C$27^($A472-1+Calculations!$B$6/30))</f>
        <v>1531.9191618534016</v>
      </c>
      <c r="K472" s="23">
        <f t="shared" si="587"/>
        <v>1077.7241011079632</v>
      </c>
      <c r="L472" s="12">
        <f>L471*IF($B472="January",(1+IF(C472&gt;Personal!$L$18+1,Calculations!$B$22,Calculations!$B$21)),1)</f>
        <v>3579.9520093941132</v>
      </c>
      <c r="M472" s="12">
        <f>IF(AND(Career!$F$15="Yes",$E472=62,$E471=61),L472,M471*IF($B472="January",(1+IF(C472&gt;Personal!$L$18+1,Calculations!$C$22,Calculations!$C$21)),1))</f>
        <v>3579.9520093941132</v>
      </c>
      <c r="N472" s="12">
        <f>M472*(1-'Retiree Assumptions'!$F$10)</f>
        <v>3150.3577682668197</v>
      </c>
      <c r="O472" s="12">
        <f>N472/(Calculations!$C$27^$AW472)/(Calculations!$D$27^($A472-1-$AW472+Calculations!$B$6/30))</f>
        <v>917.74612367953932</v>
      </c>
      <c r="P472" s="23">
        <f t="shared" si="588"/>
        <v>236.70963143762535</v>
      </c>
      <c r="Q472" s="12">
        <f>IF(OR(A472&lt;=360,$E472&lt;70),Q471*IF($B472="January",(1+IF(C472&gt;Personal!$L$18+1,Calculations!$B$22,Calculations!$B$21)),1),0)</f>
        <v>0</v>
      </c>
      <c r="R472" s="12">
        <f>IF(OR(A472&lt;=360,$E472&lt;70),IF(AND(Career!$F$15="Yes",$E472=62,$E471=61),Q472,R471*IF($B472="January",(1+IF(C472&gt;Personal!$L$18+1,Calculations!$C$22,Calculations!$C$21)),1)),0)</f>
        <v>0</v>
      </c>
      <c r="S472" s="12">
        <f>R472*(1-'Retiree Assumptions'!$F$8)</f>
        <v>0</v>
      </c>
      <c r="T472" s="12">
        <f>S472/(Calculations!$C$27^($A472-1+Calculations!$B$6/30))</f>
        <v>0</v>
      </c>
      <c r="U472" s="23">
        <f t="shared" si="589"/>
        <v>0</v>
      </c>
      <c r="W472">
        <f t="shared" si="544"/>
        <v>10</v>
      </c>
      <c r="X472">
        <f t="shared" si="604"/>
        <v>2064</v>
      </c>
      <c r="Y472">
        <f t="shared" si="605"/>
        <v>81</v>
      </c>
      <c r="Z472">
        <f t="shared" si="592"/>
        <v>79</v>
      </c>
      <c r="AA472" s="12">
        <f>S472*12*Subsidy!$I$15/Subsidy!$I$14</f>
        <v>0</v>
      </c>
      <c r="AB472" s="12">
        <f>SUM(S$5:S472)*Subsidy!$I$15/Subsidy!$I$14</f>
        <v>53212.488521578103</v>
      </c>
      <c r="AC472" s="12">
        <f>N472*Subsidy!$E$15/Subsidy!$E$14</f>
        <v>2520.2862146134557</v>
      </c>
      <c r="AD472" s="12">
        <f t="shared" si="593"/>
        <v>30243.434575361469</v>
      </c>
      <c r="AE472" s="12">
        <f>$AP472*AC472/(Calculations!$D$27^(A472-1+Calculations!$B$6/30))</f>
        <v>546.09495665338477</v>
      </c>
      <c r="AF472" s="12">
        <f>IF(AE472=0,0,SUM(AE472:AE$903)*AC472/AE472)</f>
        <v>333809.78509969742</v>
      </c>
      <c r="AH472" s="164">
        <f>VLOOKUP(E472,Rates2,5)*VLOOKUP(E472,Mort_Imp_Retirees,C472-'Mort Imp Cume'!$C$4+2)</f>
        <v>3.9116934461487333E-3</v>
      </c>
      <c r="AI472" s="16">
        <f t="shared" si="594"/>
        <v>0.99608830655385128</v>
      </c>
      <c r="AJ472" s="164">
        <f>VLOOKUP(F472,Rates2,6)*VLOOKUP(F472,Mort_Imp_Survivors,C472-'Mort Imp Cume'!$C$4+2)</f>
        <v>9.0050801991367743E-4</v>
      </c>
      <c r="AK472" s="16">
        <f t="shared" si="595"/>
        <v>0.9990994919800863</v>
      </c>
      <c r="AL472" s="164">
        <f>VLOOKUP(F472,Rates2,7)*VLOOKUP(F472,Mort_Imp_Survivors,C472-'Mort Imp Cume'!$C$4+2)</f>
        <v>1.8172280775949144E-3</v>
      </c>
      <c r="AM472" s="16">
        <f t="shared" si="596"/>
        <v>0.99818277192240512</v>
      </c>
      <c r="AN472" s="108">
        <f>PRODUCT(AI$4:AI471)</f>
        <v>0.70351238364566981</v>
      </c>
      <c r="AO472" s="16">
        <f>PRODUCT(AK$4:AK471)</f>
        <v>0.9064184521353178</v>
      </c>
      <c r="AP472" s="16">
        <f>PRODUCT(AM$4:AM471)</f>
        <v>0.83515016534828967</v>
      </c>
      <c r="AQ472" s="16">
        <f t="shared" si="597"/>
        <v>0.63767660584213592</v>
      </c>
      <c r="AR472" s="16">
        <f t="shared" si="598"/>
        <v>6.5835777803533918E-2</v>
      </c>
      <c r="AS472" s="16">
        <f t="shared" si="599"/>
        <v>2.492149176772665E-3</v>
      </c>
      <c r="AT472" s="16">
        <f t="shared" si="600"/>
        <v>0.25792495912549357</v>
      </c>
      <c r="AU472" s="16">
        <f t="shared" si="601"/>
        <v>3.8562657228836617E-2</v>
      </c>
      <c r="AV472" s="16">
        <f t="shared" si="602"/>
        <v>2.7519247803912401E-3</v>
      </c>
      <c r="AW472" s="30">
        <f>(SUMPRODUCT(AV$5:AV471,A$5:A471)+SUM(AV$5:AV471)*(Calculations!$B$6/30-0.5)+AV$4*Calculations!$B$6/30/2)/SUM(AV$4:AV471)</f>
        <v>359.05920504818965</v>
      </c>
      <c r="AX472" s="16"/>
      <c r="AY472" s="12"/>
      <c r="AZ472" s="12"/>
    </row>
    <row r="473" spans="1:52" x14ac:dyDescent="0.25">
      <c r="A473">
        <f t="shared" si="590"/>
        <v>469</v>
      </c>
      <c r="B473" t="str">
        <f t="shared" si="614"/>
        <v>February</v>
      </c>
      <c r="C473">
        <f t="shared" si="585"/>
        <v>2064</v>
      </c>
      <c r="D473">
        <f t="shared" si="616"/>
        <v>206402</v>
      </c>
      <c r="E473">
        <f t="shared" ref="E473:F473" si="625">E461+1</f>
        <v>81</v>
      </c>
      <c r="F473">
        <f t="shared" si="625"/>
        <v>79</v>
      </c>
      <c r="G473" s="12">
        <f>G472*IF($B473="January",1+IF(C473&gt;Personal!$L$18+1,Calculations!$B$22,Calculations!$B$21),1)</f>
        <v>6509.003653443845</v>
      </c>
      <c r="H473" s="12">
        <f>IF(AND(Career!$F$15="Yes",$E473=62,$E472=61),G473,H472*IF($B473="January",(1+IF(C473&gt;Personal!$L$18+1,Calculations!$C$22,Calculations!$C$21)),1))</f>
        <v>6509.003653443845</v>
      </c>
      <c r="I473" s="12">
        <f>H473*(1-'Retiree Assumptions'!$F$8)</f>
        <v>5077.0228496861992</v>
      </c>
      <c r="J473" s="12">
        <f>I473/(Calculations!$C$27^($A473-1+Calculations!$B$6/30))</f>
        <v>1528.0020603271632</v>
      </c>
      <c r="K473" s="23">
        <f t="shared" si="587"/>
        <v>1070.7634249419541</v>
      </c>
      <c r="L473" s="12">
        <f>L472*IF($B473="January",(1+IF(C473&gt;Personal!$L$18+1,Calculations!$B$22,Calculations!$B$21)),1)</f>
        <v>3579.9520093941132</v>
      </c>
      <c r="M473" s="12">
        <f>IF(AND(Career!$F$15="Yes",$E473=62,$E472=61),L473,M472*IF($B473="January",(1+IF(C473&gt;Personal!$L$18+1,Calculations!$C$22,Calculations!$C$21)),1))</f>
        <v>3579.9520093941132</v>
      </c>
      <c r="N473" s="12">
        <f>M473*(1-'Retiree Assumptions'!$F$10)</f>
        <v>3150.3577682668197</v>
      </c>
      <c r="O473" s="12">
        <f>N473/(Calculations!$C$27^$AW473)/(Calculations!$D$27^($A473-1-$AW473+Calculations!$B$6/30))</f>
        <v>915.40136431842564</v>
      </c>
      <c r="P473" s="23">
        <f t="shared" si="588"/>
        <v>237.95711985185869</v>
      </c>
      <c r="Q473" s="12">
        <f>IF(OR(A473&lt;=360,$E473&lt;70),Q472*IF($B473="January",(1+IF(C473&gt;Personal!$L$18+1,Calculations!$B$22,Calculations!$B$21)),1),0)</f>
        <v>0</v>
      </c>
      <c r="R473" s="12">
        <f>IF(OR(A473&lt;=360,$E473&lt;70),IF(AND(Career!$F$15="Yes",$E473=62,$E472=61),Q473,R472*IF($B473="January",(1+IF(C473&gt;Personal!$L$18+1,Calculations!$C$22,Calculations!$C$21)),1)),0)</f>
        <v>0</v>
      </c>
      <c r="S473" s="12">
        <f>R473*(1-'Retiree Assumptions'!$F$8)</f>
        <v>0</v>
      </c>
      <c r="T473" s="12">
        <f>S473/(Calculations!$C$27^($A473-1+Calculations!$B$6/30))</f>
        <v>0</v>
      </c>
      <c r="U473" s="23">
        <f t="shared" si="589"/>
        <v>0</v>
      </c>
      <c r="W473">
        <f t="shared" si="544"/>
        <v>10</v>
      </c>
      <c r="X473">
        <f t="shared" si="604"/>
        <v>2064</v>
      </c>
      <c r="Y473">
        <f t="shared" si="605"/>
        <v>81</v>
      </c>
      <c r="Z473">
        <f t="shared" si="592"/>
        <v>79</v>
      </c>
      <c r="AA473" s="12">
        <f>S473*12*Subsidy!$I$15/Subsidy!$I$14</f>
        <v>0</v>
      </c>
      <c r="AB473" s="12">
        <f>SUM(S$5:S473)*Subsidy!$I$15/Subsidy!$I$14</f>
        <v>53212.488521578103</v>
      </c>
      <c r="AC473" s="12">
        <f>N473*Subsidy!$E$15/Subsidy!$E$14</f>
        <v>2520.2862146134557</v>
      </c>
      <c r="AD473" s="12">
        <f t="shared" si="593"/>
        <v>30243.434575361469</v>
      </c>
      <c r="AE473" s="12">
        <f>$AP473*AC473/(Calculations!$D$27^(A473-1+Calculations!$B$6/30))</f>
        <v>543.53337140474548</v>
      </c>
      <c r="AF473" s="12">
        <f>IF(AE473=0,0,SUM(AE473:AE$903)*AC473/AE473)</f>
        <v>332850.81294236053</v>
      </c>
      <c r="AH473" s="164">
        <f>VLOOKUP(E473,Rates2,5)*VLOOKUP(E473,Mort_Imp_Retirees,C473-'Mort Imp Cume'!$C$4+2)</f>
        <v>3.9116934461487333E-3</v>
      </c>
      <c r="AI473" s="16">
        <f t="shared" si="594"/>
        <v>0.99608830655385128</v>
      </c>
      <c r="AJ473" s="164">
        <f>VLOOKUP(F473,Rates2,6)*VLOOKUP(F473,Mort_Imp_Survivors,C473-'Mort Imp Cume'!$C$4+2)</f>
        <v>9.0050801991367743E-4</v>
      </c>
      <c r="AK473" s="16">
        <f t="shared" si="595"/>
        <v>0.9990994919800863</v>
      </c>
      <c r="AL473" s="164">
        <f>VLOOKUP(F473,Rates2,7)*VLOOKUP(F473,Mort_Imp_Survivors,C473-'Mort Imp Cume'!$C$4+2)</f>
        <v>1.8172280775949144E-3</v>
      </c>
      <c r="AM473" s="16">
        <f t="shared" si="596"/>
        <v>0.99818277192240512</v>
      </c>
      <c r="AN473" s="108">
        <f>PRODUCT(AI$4:AI472)</f>
        <v>0.7007604588652786</v>
      </c>
      <c r="AO473" s="16">
        <f>PRODUCT(AK$4:AK472)</f>
        <v>0.90560221504977223</v>
      </c>
      <c r="AP473" s="16">
        <f>PRODUCT(AM$4:AM472)</f>
        <v>0.83363250701881075</v>
      </c>
      <c r="AQ473" s="16">
        <f t="shared" si="597"/>
        <v>0.63461022376769105</v>
      </c>
      <c r="AR473" s="16">
        <f t="shared" si="598"/>
        <v>6.6150235097587509E-2</v>
      </c>
      <c r="AS473" s="16">
        <f t="shared" si="599"/>
        <v>2.4801652314742385E-3</v>
      </c>
      <c r="AT473" s="16">
        <f t="shared" si="600"/>
        <v>0.25994839982463086</v>
      </c>
      <c r="AU473" s="16">
        <f t="shared" si="601"/>
        <v>3.9291141310090594E-2</v>
      </c>
      <c r="AV473" s="16">
        <f t="shared" si="602"/>
        <v>2.7411600942634892E-3</v>
      </c>
      <c r="AW473" s="30">
        <f>(SUMPRODUCT(AV$5:AV472,A$5:A472)+SUM(AV$5:AV472)*(Calculations!$B$6/30-0.5)+AV$4*Calculations!$B$6/30/2)/SUM(AV$4:AV472)</f>
        <v>360.06566574008741</v>
      </c>
      <c r="AX473" s="16"/>
      <c r="AY473" s="12"/>
      <c r="AZ473" s="12"/>
    </row>
    <row r="474" spans="1:52" x14ac:dyDescent="0.25">
      <c r="A474">
        <f t="shared" si="590"/>
        <v>470</v>
      </c>
      <c r="B474" t="str">
        <f t="shared" si="614"/>
        <v>March</v>
      </c>
      <c r="C474">
        <f t="shared" si="585"/>
        <v>2064</v>
      </c>
      <c r="D474">
        <f t="shared" si="616"/>
        <v>206403</v>
      </c>
      <c r="E474">
        <f t="shared" ref="E474:F474" si="626">E462+1</f>
        <v>81</v>
      </c>
      <c r="F474">
        <f t="shared" si="626"/>
        <v>79</v>
      </c>
      <c r="G474" s="12">
        <f>G473*IF($B474="January",1+IF(C474&gt;Personal!$L$18+1,Calculations!$B$22,Calculations!$B$21),1)</f>
        <v>6509.003653443845</v>
      </c>
      <c r="H474" s="12">
        <f>IF(AND(Career!$F$15="Yes",$E474=62,$E473=61),G474,H473*IF($B474="January",(1+IF(C474&gt;Personal!$L$18+1,Calculations!$C$22,Calculations!$C$21)),1))</f>
        <v>6509.003653443845</v>
      </c>
      <c r="I474" s="12">
        <f>H474*(1-'Retiree Assumptions'!$F$8)</f>
        <v>5077.0228496861992</v>
      </c>
      <c r="J474" s="12">
        <f>I474/(Calculations!$C$27^($A474-1+Calculations!$B$6/30))</f>
        <v>1524.0949747892028</v>
      </c>
      <c r="K474" s="23">
        <f t="shared" si="587"/>
        <v>1063.8477055627873</v>
      </c>
      <c r="L474" s="12">
        <f>L473*IF($B474="January",(1+IF(C474&gt;Personal!$L$18+1,Calculations!$B$22,Calculations!$B$21)),1)</f>
        <v>3579.9520093941132</v>
      </c>
      <c r="M474" s="12">
        <f>IF(AND(Career!$F$15="Yes",$E474=62,$E473=61),L474,M473*IF($B474="January",(1+IF(C474&gt;Personal!$L$18+1,Calculations!$C$22,Calculations!$C$21)),1))</f>
        <v>3579.9520093941132</v>
      </c>
      <c r="N474" s="12">
        <f>M474*(1-'Retiree Assumptions'!$F$10)</f>
        <v>3150.3577682668197</v>
      </c>
      <c r="O474" s="12">
        <f>N474/(Calculations!$C$27^$AW474)/(Calculations!$D$27^($A474-1-$AW474+Calculations!$B$6/30))</f>
        <v>913.05873792812656</v>
      </c>
      <c r="P474" s="23">
        <f t="shared" si="588"/>
        <v>239.18137866976923</v>
      </c>
      <c r="Q474" s="12">
        <f>IF(OR(A474&lt;=360,$E474&lt;70),Q473*IF($B474="January",(1+IF(C474&gt;Personal!$L$18+1,Calculations!$B$22,Calculations!$B$21)),1),0)</f>
        <v>0</v>
      </c>
      <c r="R474" s="12">
        <f>IF(OR(A474&lt;=360,$E474&lt;70),IF(AND(Career!$F$15="Yes",$E474=62,$E473=61),Q474,R473*IF($B474="January",(1+IF(C474&gt;Personal!$L$18+1,Calculations!$C$22,Calculations!$C$21)),1)),0)</f>
        <v>0</v>
      </c>
      <c r="S474" s="12">
        <f>R474*(1-'Retiree Assumptions'!$F$8)</f>
        <v>0</v>
      </c>
      <c r="T474" s="12">
        <f>S474/(Calculations!$C$27^($A474-1+Calculations!$B$6/30))</f>
        <v>0</v>
      </c>
      <c r="U474" s="23">
        <f t="shared" si="589"/>
        <v>0</v>
      </c>
      <c r="W474">
        <f t="shared" si="544"/>
        <v>10</v>
      </c>
      <c r="X474">
        <f t="shared" si="604"/>
        <v>2064</v>
      </c>
      <c r="Y474">
        <f t="shared" si="605"/>
        <v>81</v>
      </c>
      <c r="Z474">
        <f t="shared" si="592"/>
        <v>79</v>
      </c>
      <c r="AA474" s="12">
        <f>S474*12*Subsidy!$I$15/Subsidy!$I$14</f>
        <v>0</v>
      </c>
      <c r="AB474" s="12">
        <f>SUM(S$5:S474)*Subsidy!$I$15/Subsidy!$I$14</f>
        <v>53212.488521578103</v>
      </c>
      <c r="AC474" s="12">
        <f>N474*Subsidy!$E$15/Subsidy!$E$14</f>
        <v>2520.2862146134557</v>
      </c>
      <c r="AD474" s="12">
        <f t="shared" si="593"/>
        <v>30243.434575361469</v>
      </c>
      <c r="AE474" s="12">
        <f>$AP474*AC474/(Calculations!$D$27^(A474-1+Calculations!$B$6/30))</f>
        <v>540.98380186675558</v>
      </c>
      <c r="AF474" s="12">
        <f>IF(AE474=0,0,SUM(AE474:AE$903)*AC474/AE474)</f>
        <v>331887.32130367914</v>
      </c>
      <c r="AH474" s="164">
        <f>VLOOKUP(E474,Rates2,5)*VLOOKUP(E474,Mort_Imp_Retirees,C474-'Mort Imp Cume'!$C$4+2)</f>
        <v>3.9116934461487333E-3</v>
      </c>
      <c r="AI474" s="16">
        <f t="shared" si="594"/>
        <v>0.99608830655385128</v>
      </c>
      <c r="AJ474" s="164">
        <f>VLOOKUP(F474,Rates2,6)*VLOOKUP(F474,Mort_Imp_Survivors,C474-'Mort Imp Cume'!$C$4+2)</f>
        <v>9.0050801991367743E-4</v>
      </c>
      <c r="AK474" s="16">
        <f t="shared" si="595"/>
        <v>0.9990994919800863</v>
      </c>
      <c r="AL474" s="164">
        <f>VLOOKUP(F474,Rates2,7)*VLOOKUP(F474,Mort_Imp_Survivors,C474-'Mort Imp Cume'!$C$4+2)</f>
        <v>1.8172280775949144E-3</v>
      </c>
      <c r="AM474" s="16">
        <f t="shared" si="596"/>
        <v>0.99818277192240512</v>
      </c>
      <c r="AN474" s="108">
        <f>PRODUCT(AI$4:AI473)</f>
        <v>0.6980192987710151</v>
      </c>
      <c r="AO474" s="16">
        <f>PRODUCT(AK$4:AK473)</f>
        <v>0.90478671299226832</v>
      </c>
      <c r="AP474" s="16">
        <f>PRODUCT(AM$4:AM473)</f>
        <v>0.83211760662066037</v>
      </c>
      <c r="AQ474" s="16">
        <f t="shared" si="597"/>
        <v>0.63155858694019484</v>
      </c>
      <c r="AR474" s="16">
        <f t="shared" si="598"/>
        <v>6.6460711830820265E-2</v>
      </c>
      <c r="AS474" s="16">
        <f t="shared" si="599"/>
        <v>2.4682389131213639E-3</v>
      </c>
      <c r="AT474" s="16">
        <f t="shared" si="600"/>
        <v>0.26195617952521794</v>
      </c>
      <c r="AU474" s="16">
        <f t="shared" si="601"/>
        <v>4.0024521703766969E-2</v>
      </c>
      <c r="AV474" s="16">
        <f t="shared" si="602"/>
        <v>2.7304375162879144E-3</v>
      </c>
      <c r="AW474" s="30">
        <f>(SUMPRODUCT(AV$5:AV473,A$5:A473)+SUM(AV$5:AV473)*(Calculations!$B$6/30-0.5)+AV$4*Calculations!$B$6/30/2)/SUM(AV$4:AV473)</f>
        <v>361.05903064319119</v>
      </c>
      <c r="AX474" s="16"/>
      <c r="AY474" s="12"/>
      <c r="AZ474" s="12"/>
    </row>
    <row r="475" spans="1:52" x14ac:dyDescent="0.25">
      <c r="A475">
        <f t="shared" si="590"/>
        <v>471</v>
      </c>
      <c r="B475" t="str">
        <f t="shared" si="614"/>
        <v>April</v>
      </c>
      <c r="C475">
        <f t="shared" si="585"/>
        <v>2064</v>
      </c>
      <c r="D475">
        <f t="shared" si="616"/>
        <v>206404</v>
      </c>
      <c r="E475">
        <f t="shared" ref="E475:F475" si="627">E463+1</f>
        <v>81</v>
      </c>
      <c r="F475">
        <f t="shared" si="627"/>
        <v>79</v>
      </c>
      <c r="G475" s="12">
        <f>G474*IF($B475="January",1+IF(C475&gt;Personal!$L$18+1,Calculations!$B$22,Calculations!$B$21),1)</f>
        <v>6509.003653443845</v>
      </c>
      <c r="H475" s="12">
        <f>IF(AND(Career!$F$15="Yes",$E475=62,$E474=61),G475,H474*IF($B475="January",(1+IF(C475&gt;Personal!$L$18+1,Calculations!$C$22,Calculations!$C$21)),1))</f>
        <v>6509.003653443845</v>
      </c>
      <c r="I475" s="12">
        <f>H475*(1-'Retiree Assumptions'!$F$8)</f>
        <v>5077.0228496861992</v>
      </c>
      <c r="J475" s="12">
        <f>I475/(Calculations!$C$27^($A475-1+Calculations!$B$6/30))</f>
        <v>1520.1978796287408</v>
      </c>
      <c r="K475" s="23">
        <f t="shared" si="587"/>
        <v>1056.9766526089181</v>
      </c>
      <c r="L475" s="12">
        <f>L474*IF($B475="January",(1+IF(C475&gt;Personal!$L$18+1,Calculations!$B$22,Calculations!$B$21)),1)</f>
        <v>3579.9520093941132</v>
      </c>
      <c r="M475" s="12">
        <f>IF(AND(Career!$F$15="Yes",$E475=62,$E474=61),L475,M474*IF($B475="January",(1+IF(C475&gt;Personal!$L$18+1,Calculations!$C$22,Calculations!$C$21)),1))</f>
        <v>3579.9520093941132</v>
      </c>
      <c r="N475" s="12">
        <f>M475*(1-'Retiree Assumptions'!$F$10)</f>
        <v>3150.3577682668197</v>
      </c>
      <c r="O475" s="12">
        <f>N475/(Calculations!$C$27^$AW475)/(Calculations!$D$27^($A475-1-$AW475+Calculations!$B$6/30))</f>
        <v>910.71837724016598</v>
      </c>
      <c r="P475" s="23">
        <f t="shared" si="588"/>
        <v>240.3826442374336</v>
      </c>
      <c r="Q475" s="12">
        <f>IF(OR(A475&lt;=360,$E475&lt;70),Q474*IF($B475="January",(1+IF(C475&gt;Personal!$L$18+1,Calculations!$B$22,Calculations!$B$21)),1),0)</f>
        <v>0</v>
      </c>
      <c r="R475" s="12">
        <f>IF(OR(A475&lt;=360,$E475&lt;70),IF(AND(Career!$F$15="Yes",$E475=62,$E474=61),Q475,R474*IF($B475="January",(1+IF(C475&gt;Personal!$L$18+1,Calculations!$C$22,Calculations!$C$21)),1)),0)</f>
        <v>0</v>
      </c>
      <c r="S475" s="12">
        <f>R475*(1-'Retiree Assumptions'!$F$8)</f>
        <v>0</v>
      </c>
      <c r="T475" s="12">
        <f>S475/(Calculations!$C$27^($A475-1+Calculations!$B$6/30))</f>
        <v>0</v>
      </c>
      <c r="U475" s="23">
        <f t="shared" si="589"/>
        <v>0</v>
      </c>
      <c r="W475">
        <f t="shared" si="544"/>
        <v>10</v>
      </c>
      <c r="X475">
        <f t="shared" si="604"/>
        <v>2064</v>
      </c>
      <c r="Y475">
        <f t="shared" si="605"/>
        <v>81</v>
      </c>
      <c r="Z475">
        <f t="shared" si="592"/>
        <v>79</v>
      </c>
      <c r="AA475" s="12">
        <f>S475*12*Subsidy!$I$15/Subsidy!$I$14</f>
        <v>0</v>
      </c>
      <c r="AB475" s="12">
        <f>SUM(S$5:S475)*Subsidy!$I$15/Subsidy!$I$14</f>
        <v>53212.488521578103</v>
      </c>
      <c r="AC475" s="12">
        <f>N475*Subsidy!$E$15/Subsidy!$E$14</f>
        <v>2520.2862146134557</v>
      </c>
      <c r="AD475" s="12">
        <f t="shared" si="593"/>
        <v>30243.434575361469</v>
      </c>
      <c r="AE475" s="12">
        <f>$AP475*AC475/(Calculations!$D$27^(A475-1+Calculations!$B$6/30))</f>
        <v>538.44619167693259</v>
      </c>
      <c r="AF475" s="12">
        <f>IF(AE475=0,0,SUM(AE475:AE$903)*AC475/AE475)</f>
        <v>330919.28888406558</v>
      </c>
      <c r="AH475" s="164">
        <f>VLOOKUP(E475,Rates2,5)*VLOOKUP(E475,Mort_Imp_Retirees,C475-'Mort Imp Cume'!$C$4+2)</f>
        <v>3.9116934461487333E-3</v>
      </c>
      <c r="AI475" s="16">
        <f t="shared" si="594"/>
        <v>0.99608830655385128</v>
      </c>
      <c r="AJ475" s="164">
        <f>VLOOKUP(F475,Rates2,6)*VLOOKUP(F475,Mort_Imp_Survivors,C475-'Mort Imp Cume'!$C$4+2)</f>
        <v>9.0050801991367743E-4</v>
      </c>
      <c r="AK475" s="16">
        <f t="shared" si="595"/>
        <v>0.9990994919800863</v>
      </c>
      <c r="AL475" s="164">
        <f>VLOOKUP(F475,Rates2,7)*VLOOKUP(F475,Mort_Imp_Survivors,C475-'Mort Imp Cume'!$C$4+2)</f>
        <v>1.8172280775949144E-3</v>
      </c>
      <c r="AM475" s="16">
        <f t="shared" si="596"/>
        <v>0.99818277192240512</v>
      </c>
      <c r="AN475" s="108">
        <f>PRODUCT(AI$4:AI474)</f>
        <v>0.69528886125472722</v>
      </c>
      <c r="AO475" s="16">
        <f>PRODUCT(AK$4:AK474)</f>
        <v>0.90397194530090741</v>
      </c>
      <c r="AP475" s="16">
        <f>PRODUCT(AM$4:AM474)</f>
        <v>0.8306054591420482</v>
      </c>
      <c r="AQ475" s="16">
        <f t="shared" si="597"/>
        <v>0.62852162445448845</v>
      </c>
      <c r="AR475" s="16">
        <f t="shared" si="598"/>
        <v>6.6767236800238744E-2</v>
      </c>
      <c r="AS475" s="16">
        <f t="shared" si="599"/>
        <v>2.4563699446045603E-3</v>
      </c>
      <c r="AT475" s="16">
        <f t="shared" si="600"/>
        <v>0.26394838431380657</v>
      </c>
      <c r="AU475" s="16">
        <f t="shared" si="601"/>
        <v>4.0762754431466208E-2</v>
      </c>
      <c r="AV475" s="16">
        <f t="shared" si="602"/>
        <v>2.7197568817503323E-3</v>
      </c>
      <c r="AW475" s="30">
        <f>(SUMPRODUCT(AV$5:AV474,A$5:A474)+SUM(AV$5:AV474)*(Calculations!$B$6/30-0.5)+AV$4*Calculations!$B$6/30/2)/SUM(AV$4:AV474)</f>
        <v>362.03970279643517</v>
      </c>
      <c r="AX475" s="16"/>
      <c r="AY475" s="12"/>
      <c r="AZ475" s="12"/>
    </row>
    <row r="476" spans="1:52" x14ac:dyDescent="0.25">
      <c r="A476">
        <f t="shared" si="590"/>
        <v>472</v>
      </c>
      <c r="B476" t="str">
        <f t="shared" si="614"/>
        <v>May</v>
      </c>
      <c r="C476">
        <f t="shared" si="585"/>
        <v>2064</v>
      </c>
      <c r="D476">
        <f t="shared" si="616"/>
        <v>206405</v>
      </c>
      <c r="E476">
        <f t="shared" ref="E476:F476" si="628">E464+1</f>
        <v>81</v>
      </c>
      <c r="F476">
        <f t="shared" si="628"/>
        <v>79</v>
      </c>
      <c r="G476" s="12">
        <f>G475*IF($B476="January",1+IF(C476&gt;Personal!$L$18+1,Calculations!$B$22,Calculations!$B$21),1)</f>
        <v>6509.003653443845</v>
      </c>
      <c r="H476" s="12">
        <f>IF(AND(Career!$F$15="Yes",$E476=62,$E475=61),G476,H475*IF($B476="January",(1+IF(C476&gt;Personal!$L$18+1,Calculations!$C$22,Calculations!$C$21)),1))</f>
        <v>6509.003653443845</v>
      </c>
      <c r="I476" s="12">
        <f>H476*(1-'Retiree Assumptions'!$F$8)</f>
        <v>5077.0228496861992</v>
      </c>
      <c r="J476" s="12">
        <f>I476/(Calculations!$C$27^($A476-1+Calculations!$B$6/30))</f>
        <v>1516.3107493004843</v>
      </c>
      <c r="K476" s="23">
        <f t="shared" si="587"/>
        <v>1050.1499775941541</v>
      </c>
      <c r="L476" s="12">
        <f>L475*IF($B476="January",(1+IF(C476&gt;Personal!$L$18+1,Calculations!$B$22,Calculations!$B$21)),1)</f>
        <v>3579.9520093941132</v>
      </c>
      <c r="M476" s="12">
        <f>IF(AND(Career!$F$15="Yes",$E476=62,$E475=61),L476,M475*IF($B476="January",(1+IF(C476&gt;Personal!$L$18+1,Calculations!$C$22,Calculations!$C$21)),1))</f>
        <v>3579.9520093941132</v>
      </c>
      <c r="N476" s="12">
        <f>M476*(1-'Retiree Assumptions'!$F$10)</f>
        <v>3150.3577682668197</v>
      </c>
      <c r="O476" s="12">
        <f>N476/(Calculations!$C$27^$AW476)/(Calculations!$D$27^($A476-1-$AW476+Calculations!$B$6/30))</f>
        <v>908.38040866814333</v>
      </c>
      <c r="P476" s="23">
        <f t="shared" si="588"/>
        <v>241.56115087086476</v>
      </c>
      <c r="Q476" s="12">
        <f>IF(OR(A476&lt;=360,$E476&lt;70),Q475*IF($B476="January",(1+IF(C476&gt;Personal!$L$18+1,Calculations!$B$22,Calculations!$B$21)),1),0)</f>
        <v>0</v>
      </c>
      <c r="R476" s="12">
        <f>IF(OR(A476&lt;=360,$E476&lt;70),IF(AND(Career!$F$15="Yes",$E476=62,$E475=61),Q476,R475*IF($B476="January",(1+IF(C476&gt;Personal!$L$18+1,Calculations!$C$22,Calculations!$C$21)),1)),0)</f>
        <v>0</v>
      </c>
      <c r="S476" s="12">
        <f>R476*(1-'Retiree Assumptions'!$F$8)</f>
        <v>0</v>
      </c>
      <c r="T476" s="12">
        <f>S476/(Calculations!$C$27^($A476-1+Calculations!$B$6/30))</f>
        <v>0</v>
      </c>
      <c r="U476" s="23">
        <f t="shared" si="589"/>
        <v>0</v>
      </c>
      <c r="W476">
        <f t="shared" ref="W476:W539" si="629">IF(AND(F476&lt;101,OR(MOD(A476,60)=1,A476=13,AND(F475=100,F474=99))),W475+1,W475)</f>
        <v>10</v>
      </c>
      <c r="X476">
        <f t="shared" si="604"/>
        <v>2064</v>
      </c>
      <c r="Y476">
        <f t="shared" si="605"/>
        <v>81</v>
      </c>
      <c r="Z476">
        <f t="shared" si="592"/>
        <v>79</v>
      </c>
      <c r="AA476" s="12">
        <f>S476*12*Subsidy!$I$15/Subsidy!$I$14</f>
        <v>0</v>
      </c>
      <c r="AB476" s="12">
        <f>SUM(S$5:S476)*Subsidy!$I$15/Subsidy!$I$14</f>
        <v>53212.488521578103</v>
      </c>
      <c r="AC476" s="12">
        <f>N476*Subsidy!$E$15/Subsidy!$E$14</f>
        <v>2520.2862146134557</v>
      </c>
      <c r="AD476" s="12">
        <f t="shared" si="593"/>
        <v>30243.434575361469</v>
      </c>
      <c r="AE476" s="12">
        <f>$AP476*AC476/(Calculations!$D$27^(A476-1+Calculations!$B$6/30))</f>
        <v>535.92048473717591</v>
      </c>
      <c r="AF476" s="12">
        <f>IF(AE476=0,0,SUM(AE476:AE$903)*AC476/AE476)</f>
        <v>329946.69428355084</v>
      </c>
      <c r="AH476" s="164">
        <f>VLOOKUP(E476,Rates2,5)*VLOOKUP(E476,Mort_Imp_Retirees,C476-'Mort Imp Cume'!$C$4+2)</f>
        <v>3.9116934461487333E-3</v>
      </c>
      <c r="AI476" s="16">
        <f t="shared" si="594"/>
        <v>0.99608830655385128</v>
      </c>
      <c r="AJ476" s="164">
        <f>VLOOKUP(F476,Rates2,6)*VLOOKUP(F476,Mort_Imp_Survivors,C476-'Mort Imp Cume'!$C$4+2)</f>
        <v>9.0050801991367743E-4</v>
      </c>
      <c r="AK476" s="16">
        <f t="shared" si="595"/>
        <v>0.9990994919800863</v>
      </c>
      <c r="AL476" s="164">
        <f>VLOOKUP(F476,Rates2,7)*VLOOKUP(F476,Mort_Imp_Survivors,C476-'Mort Imp Cume'!$C$4+2)</f>
        <v>1.8172280775949144E-3</v>
      </c>
      <c r="AM476" s="16">
        <f t="shared" si="596"/>
        <v>0.99818277192240512</v>
      </c>
      <c r="AN476" s="108">
        <f>PRODUCT(AI$4:AI475)</f>
        <v>0.69256910437297692</v>
      </c>
      <c r="AO476" s="16">
        <f>PRODUCT(AK$4:AK475)</f>
        <v>0.90315791131438694</v>
      </c>
      <c r="AP476" s="16">
        <f>PRODUCT(AM$4:AM475)</f>
        <v>0.82909605958029164</v>
      </c>
      <c r="AQ476" s="16">
        <f t="shared" si="597"/>
        <v>0.62549926574637349</v>
      </c>
      <c r="AR476" s="16">
        <f t="shared" si="598"/>
        <v>6.7069838626603442E-2</v>
      </c>
      <c r="AS476" s="16">
        <f t="shared" si="599"/>
        <v>2.4445580501468779E-3</v>
      </c>
      <c r="AT476" s="16">
        <f t="shared" si="600"/>
        <v>0.26592509984340029</v>
      </c>
      <c r="AU476" s="16">
        <f t="shared" si="601"/>
        <v>4.150579578362279E-2</v>
      </c>
      <c r="AV476" s="16">
        <f t="shared" si="602"/>
        <v>2.709118026580872E-3</v>
      </c>
      <c r="AW476" s="30">
        <f>(SUMPRODUCT(AV$5:AV475,A$5:A475)+SUM(AV$5:AV475)*(Calculations!$B$6/30-0.5)+AV$4*Calculations!$B$6/30/2)/SUM(AV$4:AV475)</f>
        <v>363.00806804804927</v>
      </c>
      <c r="AX476" s="16"/>
      <c r="AY476" s="12"/>
      <c r="AZ476" s="12"/>
    </row>
    <row r="477" spans="1:52" x14ac:dyDescent="0.25">
      <c r="A477">
        <f t="shared" si="590"/>
        <v>473</v>
      </c>
      <c r="B477" t="str">
        <f t="shared" si="614"/>
        <v>June</v>
      </c>
      <c r="C477">
        <f t="shared" si="585"/>
        <v>2064</v>
      </c>
      <c r="D477">
        <f t="shared" si="616"/>
        <v>206406</v>
      </c>
      <c r="E477">
        <f t="shared" ref="E477:F477" si="630">E465+1</f>
        <v>81</v>
      </c>
      <c r="F477">
        <f t="shared" si="630"/>
        <v>79</v>
      </c>
      <c r="G477" s="12">
        <f>G476*IF($B477="January",1+IF(C477&gt;Personal!$L$18+1,Calculations!$B$22,Calculations!$B$21),1)</f>
        <v>6509.003653443845</v>
      </c>
      <c r="H477" s="12">
        <f>IF(AND(Career!$F$15="Yes",$E477=62,$E476=61),G477,H476*IF($B477="January",(1+IF(C477&gt;Personal!$L$18+1,Calculations!$C$22,Calculations!$C$21)),1))</f>
        <v>6509.003653443845</v>
      </c>
      <c r="I477" s="12">
        <f>H477*(1-'Retiree Assumptions'!$F$8)</f>
        <v>5077.0228496861992</v>
      </c>
      <c r="J477" s="12">
        <f>I477/(Calculations!$C$27^($A477-1+Calculations!$B$6/30))</f>
        <v>1512.433558324461</v>
      </c>
      <c r="K477" s="23">
        <f t="shared" si="587"/>
        <v>1043.3673938955437</v>
      </c>
      <c r="L477" s="12">
        <f>L476*IF($B477="January",(1+IF(C477&gt;Personal!$L$18+1,Calculations!$B$22,Calculations!$B$21)),1)</f>
        <v>3579.9520093941132</v>
      </c>
      <c r="M477" s="12">
        <f>IF(AND(Career!$F$15="Yes",$E477=62,$E476=61),L477,M476*IF($B477="January",(1+IF(C477&gt;Personal!$L$18+1,Calculations!$C$22,Calculations!$C$21)),1))</f>
        <v>3579.9520093941132</v>
      </c>
      <c r="N477" s="12">
        <f>M477*(1-'Retiree Assumptions'!$F$10)</f>
        <v>3150.3577682668197</v>
      </c>
      <c r="O477" s="12">
        <f>N477/(Calculations!$C$27^$AW477)/(Calculations!$D$27^($A477-1-$AW477+Calculations!$B$6/30))</f>
        <v>906.04495264074649</v>
      </c>
      <c r="P477" s="23">
        <f t="shared" si="588"/>
        <v>242.71713087164014</v>
      </c>
      <c r="Q477" s="12">
        <f>IF(OR(A477&lt;=360,$E477&lt;70),Q476*IF($B477="January",(1+IF(C477&gt;Personal!$L$18+1,Calculations!$B$22,Calculations!$B$21)),1),0)</f>
        <v>0</v>
      </c>
      <c r="R477" s="12">
        <f>IF(OR(A477&lt;=360,$E477&lt;70),IF(AND(Career!$F$15="Yes",$E477=62,$E476=61),Q477,R476*IF($B477="January",(1+IF(C477&gt;Personal!$L$18+1,Calculations!$C$22,Calculations!$C$21)),1)),0)</f>
        <v>0</v>
      </c>
      <c r="S477" s="12">
        <f>R477*(1-'Retiree Assumptions'!$F$8)</f>
        <v>0</v>
      </c>
      <c r="T477" s="12">
        <f>S477/(Calculations!$C$27^($A477-1+Calculations!$B$6/30))</f>
        <v>0</v>
      </c>
      <c r="U477" s="23">
        <f t="shared" si="589"/>
        <v>0</v>
      </c>
      <c r="W477">
        <f t="shared" si="629"/>
        <v>10</v>
      </c>
      <c r="X477">
        <f t="shared" si="604"/>
        <v>2064</v>
      </c>
      <c r="Y477">
        <f t="shared" si="605"/>
        <v>81</v>
      </c>
      <c r="Z477">
        <f t="shared" si="592"/>
        <v>79</v>
      </c>
      <c r="AA477" s="12">
        <f>S477*12*Subsidy!$I$15/Subsidy!$I$14</f>
        <v>0</v>
      </c>
      <c r="AB477" s="12">
        <f>SUM(S$5:S477)*Subsidy!$I$15/Subsidy!$I$14</f>
        <v>53212.488521578103</v>
      </c>
      <c r="AC477" s="12">
        <f>N477*Subsidy!$E$15/Subsidy!$E$14</f>
        <v>2520.2862146134557</v>
      </c>
      <c r="AD477" s="12">
        <f t="shared" si="593"/>
        <v>30243.434575361469</v>
      </c>
      <c r="AE477" s="12">
        <f>$AP477*AC477/(Calculations!$D$27^(A477-1+Calculations!$B$6/30))</f>
        <v>533.40662521252625</v>
      </c>
      <c r="AF477" s="12">
        <f>IF(AE477=0,0,SUM(AE477:AE$903)*AC477/AE477)</f>
        <v>328969.51600131072</v>
      </c>
      <c r="AH477" s="164">
        <f>VLOOKUP(E477,Rates2,5)*VLOOKUP(E477,Mort_Imp_Retirees,C477-'Mort Imp Cume'!$C$4+2)</f>
        <v>3.9116934461487333E-3</v>
      </c>
      <c r="AI477" s="16">
        <f t="shared" si="594"/>
        <v>0.99608830655385128</v>
      </c>
      <c r="AJ477" s="164">
        <f>VLOOKUP(F477,Rates2,6)*VLOOKUP(F477,Mort_Imp_Survivors,C477-'Mort Imp Cume'!$C$4+2)</f>
        <v>9.0050801991367743E-4</v>
      </c>
      <c r="AK477" s="16">
        <f t="shared" si="595"/>
        <v>0.9990994919800863</v>
      </c>
      <c r="AL477" s="164">
        <f>VLOOKUP(F477,Rates2,7)*VLOOKUP(F477,Mort_Imp_Survivors,C477-'Mort Imp Cume'!$C$4+2)</f>
        <v>1.8172280775949144E-3</v>
      </c>
      <c r="AM477" s="16">
        <f t="shared" si="596"/>
        <v>0.99818277192240512</v>
      </c>
      <c r="AN477" s="108">
        <f>PRODUCT(AI$4:AI476)</f>
        <v>0.689859986346396</v>
      </c>
      <c r="AO477" s="16">
        <f>PRODUCT(AK$4:AK476)</f>
        <v>0.90234461037199987</v>
      </c>
      <c r="AP477" s="16">
        <f>PRODUCT(AM$4:AM476)</f>
        <v>0.82758940294179906</v>
      </c>
      <c r="AQ477" s="16">
        <f t="shared" si="597"/>
        <v>0.62249144059097183</v>
      </c>
      <c r="AR477" s="16">
        <f t="shared" si="598"/>
        <v>6.7368545755424156E-2</v>
      </c>
      <c r="AS477" s="16">
        <f t="shared" si="599"/>
        <v>2.4328029552974895E-3</v>
      </c>
      <c r="AT477" s="16">
        <f t="shared" si="600"/>
        <v>0.2678864113355745</v>
      </c>
      <c r="AU477" s="16">
        <f t="shared" si="601"/>
        <v>4.2253602318029493E-2</v>
      </c>
      <c r="AV477" s="16">
        <f t="shared" si="602"/>
        <v>2.6985207873514521E-3</v>
      </c>
      <c r="AW477" s="30">
        <f>(SUMPRODUCT(AV$5:AV476,A$5:A476)+SUM(AV$5:AV476)*(Calculations!$B$6/30-0.5)+AV$4*Calculations!$B$6/30/2)/SUM(AV$4:AV476)</f>
        <v>363.9644959630474</v>
      </c>
      <c r="AX477" s="16"/>
      <c r="AY477" s="12"/>
      <c r="AZ477" s="12"/>
    </row>
    <row r="478" spans="1:52" x14ac:dyDescent="0.25">
      <c r="A478">
        <f t="shared" si="590"/>
        <v>474</v>
      </c>
      <c r="B478" t="str">
        <f t="shared" si="614"/>
        <v>July</v>
      </c>
      <c r="C478">
        <f t="shared" si="585"/>
        <v>2064</v>
      </c>
      <c r="D478">
        <f t="shared" si="616"/>
        <v>206407</v>
      </c>
      <c r="E478">
        <f t="shared" ref="E478:F478" si="631">E466+1</f>
        <v>81</v>
      </c>
      <c r="F478">
        <f t="shared" si="631"/>
        <v>79</v>
      </c>
      <c r="G478" s="12">
        <f>G477*IF($B478="January",1+IF(C478&gt;Personal!$L$18+1,Calculations!$B$22,Calculations!$B$21),1)</f>
        <v>6509.003653443845</v>
      </c>
      <c r="H478" s="12">
        <f>IF(AND(Career!$F$15="Yes",$E478=62,$E477=61),G478,H477*IF($B478="January",(1+IF(C478&gt;Personal!$L$18+1,Calculations!$C$22,Calculations!$C$21)),1))</f>
        <v>6509.003653443845</v>
      </c>
      <c r="I478" s="12">
        <f>H478*(1-'Retiree Assumptions'!$F$8)</f>
        <v>5077.0228496861992</v>
      </c>
      <c r="J478" s="12">
        <f>I478/(Calculations!$C$27^($A478-1+Calculations!$B$6/30))</f>
        <v>1508.5662812858486</v>
      </c>
      <c r="K478" s="23">
        <f t="shared" si="587"/>
        <v>1036.6286167413416</v>
      </c>
      <c r="L478" s="12">
        <f>L477*IF($B478="January",(1+IF(C478&gt;Personal!$L$18+1,Calculations!$B$22,Calculations!$B$21)),1)</f>
        <v>3579.9520093941132</v>
      </c>
      <c r="M478" s="12">
        <f>IF(AND(Career!$F$15="Yes",$E478=62,$E477=61),L478,M477*IF($B478="January",(1+IF(C478&gt;Personal!$L$18+1,Calculations!$C$22,Calculations!$C$21)),1))</f>
        <v>3579.9520093941132</v>
      </c>
      <c r="N478" s="12">
        <f>M478*(1-'Retiree Assumptions'!$F$10)</f>
        <v>3150.3577682668197</v>
      </c>
      <c r="O478" s="12">
        <f>N478/(Calculations!$C$27^$AW478)/(Calculations!$D$27^($A478-1-$AW478+Calculations!$B$6/30))</f>
        <v>903.71212391405049</v>
      </c>
      <c r="P478" s="23">
        <f t="shared" si="588"/>
        <v>243.85081454245278</v>
      </c>
      <c r="Q478" s="12">
        <f>IF(OR(A478&lt;=360,$E478&lt;70),Q477*IF($B478="January",(1+IF(C478&gt;Personal!$L$18+1,Calculations!$B$22,Calculations!$B$21)),1),0)</f>
        <v>0</v>
      </c>
      <c r="R478" s="12">
        <f>IF(OR(A478&lt;=360,$E478&lt;70),IF(AND(Career!$F$15="Yes",$E478=62,$E477=61),Q478,R477*IF($B478="January",(1+IF(C478&gt;Personal!$L$18+1,Calculations!$C$22,Calculations!$C$21)),1)),0)</f>
        <v>0</v>
      </c>
      <c r="S478" s="12">
        <f>R478*(1-'Retiree Assumptions'!$F$8)</f>
        <v>0</v>
      </c>
      <c r="T478" s="12">
        <f>S478/(Calculations!$C$27^($A478-1+Calculations!$B$6/30))</f>
        <v>0</v>
      </c>
      <c r="U478" s="23">
        <f t="shared" si="589"/>
        <v>0</v>
      </c>
      <c r="W478">
        <f t="shared" si="629"/>
        <v>10</v>
      </c>
      <c r="X478">
        <f t="shared" si="604"/>
        <v>2064</v>
      </c>
      <c r="Y478">
        <f t="shared" si="605"/>
        <v>81</v>
      </c>
      <c r="Z478">
        <f t="shared" si="592"/>
        <v>79</v>
      </c>
      <c r="AA478" s="12">
        <f>S478*12*Subsidy!$I$15/Subsidy!$I$14</f>
        <v>0</v>
      </c>
      <c r="AB478" s="12">
        <f>SUM(S$5:S478)*Subsidy!$I$15/Subsidy!$I$14</f>
        <v>53212.488521578103</v>
      </c>
      <c r="AC478" s="12">
        <f>N478*Subsidy!$E$15/Subsidy!$E$14</f>
        <v>2520.2862146134557</v>
      </c>
      <c r="AD478" s="12">
        <f t="shared" si="593"/>
        <v>30243.434575361469</v>
      </c>
      <c r="AE478" s="12">
        <f>$AP478*AC478/(Calculations!$D$27^(A478-1+Calculations!$B$6/30))</f>
        <v>530.90455752993068</v>
      </c>
      <c r="AF478" s="12">
        <f>IF(AE478=0,0,SUM(AE478:AE$903)*AC478/AE478)</f>
        <v>327987.73243519157</v>
      </c>
      <c r="AH478" s="164">
        <f>VLOOKUP(E478,Rates2,5)*VLOOKUP(E478,Mort_Imp_Retirees,C478-'Mort Imp Cume'!$C$4+2)</f>
        <v>3.9116934461487333E-3</v>
      </c>
      <c r="AI478" s="16">
        <f t="shared" si="594"/>
        <v>0.99608830655385128</v>
      </c>
      <c r="AJ478" s="164">
        <f>VLOOKUP(F478,Rates2,6)*VLOOKUP(F478,Mort_Imp_Survivors,C478-'Mort Imp Cume'!$C$4+2)</f>
        <v>9.0050801991367743E-4</v>
      </c>
      <c r="AK478" s="16">
        <f t="shared" si="595"/>
        <v>0.9990994919800863</v>
      </c>
      <c r="AL478" s="164">
        <f>VLOOKUP(F478,Rates2,7)*VLOOKUP(F478,Mort_Imp_Survivors,C478-'Mort Imp Cume'!$C$4+2)</f>
        <v>1.8172280775949144E-3</v>
      </c>
      <c r="AM478" s="16">
        <f t="shared" si="596"/>
        <v>0.99818277192240512</v>
      </c>
      <c r="AN478" s="108">
        <f>PRODUCT(AI$4:AI477)</f>
        <v>0.68716146555904456</v>
      </c>
      <c r="AO478" s="16">
        <f>PRODUCT(AK$4:AK477)</f>
        <v>0.901532041813634</v>
      </c>
      <c r="AP478" s="16">
        <f>PRODUCT(AM$4:AM477)</f>
        <v>0.82608548424205319</v>
      </c>
      <c r="AQ478" s="16">
        <f t="shared" si="597"/>
        <v>0.61949807910109456</v>
      </c>
      <c r="AR478" s="16">
        <f t="shared" si="598"/>
        <v>6.7663386457949976E-2</v>
      </c>
      <c r="AS478" s="16">
        <f t="shared" si="599"/>
        <v>2.4211043869253146E-3</v>
      </c>
      <c r="AT478" s="16">
        <f t="shared" si="600"/>
        <v>0.26983240358258681</v>
      </c>
      <c r="AU478" s="16">
        <f t="shared" si="601"/>
        <v>4.300613085836863E-2</v>
      </c>
      <c r="AV478" s="16">
        <f t="shared" si="602"/>
        <v>2.6879650012732732E-3</v>
      </c>
      <c r="AW478" s="30">
        <f>(SUMPRODUCT(AV$5:AV477,A$5:A477)+SUM(AV$5:AV477)*(Calculations!$B$6/30-0.5)+AV$4*Calculations!$B$6/30/2)/SUM(AV$4:AV477)</f>
        <v>364.90934067383392</v>
      </c>
      <c r="AX478" s="16"/>
      <c r="AY478" s="12"/>
      <c r="AZ478" s="12"/>
    </row>
    <row r="479" spans="1:52" x14ac:dyDescent="0.25">
      <c r="A479">
        <f t="shared" si="590"/>
        <v>475</v>
      </c>
      <c r="B479" t="str">
        <f t="shared" si="614"/>
        <v>August</v>
      </c>
      <c r="C479">
        <f t="shared" si="585"/>
        <v>2064</v>
      </c>
      <c r="D479">
        <f t="shared" si="616"/>
        <v>206408</v>
      </c>
      <c r="E479">
        <f t="shared" ref="E479:F479" si="632">E467+1</f>
        <v>81</v>
      </c>
      <c r="F479">
        <f t="shared" si="632"/>
        <v>79</v>
      </c>
      <c r="G479" s="12">
        <f>G478*IF($B479="January",1+IF(C479&gt;Personal!$L$18+1,Calculations!$B$22,Calculations!$B$21),1)</f>
        <v>6509.003653443845</v>
      </c>
      <c r="H479" s="12">
        <f>IF(AND(Career!$F$15="Yes",$E479=62,$E478=61),G479,H478*IF($B479="January",(1+IF(C479&gt;Personal!$L$18+1,Calculations!$C$22,Calculations!$C$21)),1))</f>
        <v>6509.003653443845</v>
      </c>
      <c r="I479" s="12">
        <f>H479*(1-'Retiree Assumptions'!$F$8)</f>
        <v>5077.0228496861992</v>
      </c>
      <c r="J479" s="12">
        <f>I479/(Calculations!$C$27^($A479-1+Calculations!$B$6/30))</f>
        <v>1504.708892834811</v>
      </c>
      <c r="K479" s="23">
        <f t="shared" si="587"/>
        <v>1029.9333631990514</v>
      </c>
      <c r="L479" s="12">
        <f>L478*IF($B479="January",(1+IF(C479&gt;Personal!$L$18+1,Calculations!$B$22,Calculations!$B$21)),1)</f>
        <v>3579.9520093941132</v>
      </c>
      <c r="M479" s="12">
        <f>IF(AND(Career!$F$15="Yes",$E479=62,$E478=61),L479,M478*IF($B479="January",(1+IF(C479&gt;Personal!$L$18+1,Calculations!$C$22,Calculations!$C$21)),1))</f>
        <v>3579.9520093941132</v>
      </c>
      <c r="N479" s="12">
        <f>M479*(1-'Retiree Assumptions'!$F$10)</f>
        <v>3150.3577682668197</v>
      </c>
      <c r="O479" s="12">
        <f>N479/(Calculations!$C$27^$AW479)/(Calculations!$D$27^($A479-1-$AW479+Calculations!$B$6/30))</f>
        <v>901.38203186458816</v>
      </c>
      <c r="P479" s="23">
        <f t="shared" si="588"/>
        <v>244.96243020258262</v>
      </c>
      <c r="Q479" s="12">
        <f>IF(OR(A479&lt;=360,$E479&lt;70),Q478*IF($B479="January",(1+IF(C479&gt;Personal!$L$18+1,Calculations!$B$22,Calculations!$B$21)),1),0)</f>
        <v>0</v>
      </c>
      <c r="R479" s="12">
        <f>IF(OR(A479&lt;=360,$E479&lt;70),IF(AND(Career!$F$15="Yes",$E479=62,$E478=61),Q479,R478*IF($B479="January",(1+IF(C479&gt;Personal!$L$18+1,Calculations!$C$22,Calculations!$C$21)),1)),0)</f>
        <v>0</v>
      </c>
      <c r="S479" s="12">
        <f>R479*(1-'Retiree Assumptions'!$F$8)</f>
        <v>0</v>
      </c>
      <c r="T479" s="12">
        <f>S479/(Calculations!$C$27^($A479-1+Calculations!$B$6/30))</f>
        <v>0</v>
      </c>
      <c r="U479" s="23">
        <f t="shared" si="589"/>
        <v>0</v>
      </c>
      <c r="W479">
        <f t="shared" si="629"/>
        <v>10</v>
      </c>
      <c r="X479">
        <f t="shared" si="604"/>
        <v>2064</v>
      </c>
      <c r="Y479">
        <f t="shared" si="605"/>
        <v>81</v>
      </c>
      <c r="Z479">
        <f t="shared" si="592"/>
        <v>79</v>
      </c>
      <c r="AA479" s="12">
        <f>S479*12*Subsidy!$I$15/Subsidy!$I$14</f>
        <v>0</v>
      </c>
      <c r="AB479" s="12">
        <f>SUM(S$5:S479)*Subsidy!$I$15/Subsidy!$I$14</f>
        <v>53212.488521578103</v>
      </c>
      <c r="AC479" s="12">
        <f>N479*Subsidy!$E$15/Subsidy!$E$14</f>
        <v>2520.2862146134557</v>
      </c>
      <c r="AD479" s="12">
        <f t="shared" si="593"/>
        <v>30243.434575361469</v>
      </c>
      <c r="AE479" s="12">
        <f>$AP479*AC479/(Calculations!$D$27^(A479-1+Calculations!$B$6/30))</f>
        <v>528.41422637701532</v>
      </c>
      <c r="AF479" s="12">
        <f>IF(AE479=0,0,SUM(AE479:AE$903)*AC479/AE479)</f>
        <v>327001.32188123197</v>
      </c>
      <c r="AH479" s="164">
        <f>VLOOKUP(E479,Rates2,5)*VLOOKUP(E479,Mort_Imp_Retirees,C479-'Mort Imp Cume'!$C$4+2)</f>
        <v>3.9116934461487333E-3</v>
      </c>
      <c r="AI479" s="16">
        <f t="shared" si="594"/>
        <v>0.99608830655385128</v>
      </c>
      <c r="AJ479" s="164">
        <f>VLOOKUP(F479,Rates2,6)*VLOOKUP(F479,Mort_Imp_Survivors,C479-'Mort Imp Cume'!$C$4+2)</f>
        <v>9.0050801991367743E-4</v>
      </c>
      <c r="AK479" s="16">
        <f t="shared" si="595"/>
        <v>0.9990994919800863</v>
      </c>
      <c r="AL479" s="164">
        <f>VLOOKUP(F479,Rates2,7)*VLOOKUP(F479,Mort_Imp_Survivors,C479-'Mort Imp Cume'!$C$4+2)</f>
        <v>1.8172280775949144E-3</v>
      </c>
      <c r="AM479" s="16">
        <f t="shared" si="596"/>
        <v>0.99818277192240512</v>
      </c>
      <c r="AN479" s="108">
        <f>PRODUCT(AI$4:AI478)</f>
        <v>0.68447350055777134</v>
      </c>
      <c r="AO479" s="16">
        <f>PRODUCT(AK$4:AK478)</f>
        <v>0.90072020497977168</v>
      </c>
      <c r="AP479" s="16">
        <f>PRODUCT(AM$4:AM478)</f>
        <v>0.824584298505595</v>
      </c>
      <c r="AQ479" s="16">
        <f t="shared" si="597"/>
        <v>0.61651911172561769</v>
      </c>
      <c r="AR479" s="16">
        <f t="shared" si="598"/>
        <v>6.795438883215367E-2</v>
      </c>
      <c r="AS479" s="16">
        <f t="shared" si="599"/>
        <v>2.4094620732126718E-3</v>
      </c>
      <c r="AT479" s="16">
        <f t="shared" si="600"/>
        <v>0.27176316094947695</v>
      </c>
      <c r="AU479" s="16">
        <f t="shared" si="601"/>
        <v>4.3763338492751713E-2</v>
      </c>
      <c r="AV479" s="16">
        <f t="shared" si="602"/>
        <v>2.6774505061943157E-3</v>
      </c>
      <c r="AW479" s="30">
        <f>(SUMPRODUCT(AV$5:AV478,A$5:A478)+SUM(AV$5:AV478)*(Calculations!$B$6/30-0.5)+AV$4*Calculations!$B$6/30/2)/SUM(AV$4:AV478)</f>
        <v>365.84294167804728</v>
      </c>
      <c r="AX479" s="16"/>
      <c r="AY479" s="12"/>
      <c r="AZ479" s="12"/>
    </row>
    <row r="480" spans="1:52" x14ac:dyDescent="0.25">
      <c r="A480">
        <f t="shared" si="590"/>
        <v>476</v>
      </c>
      <c r="B480" t="str">
        <f t="shared" si="614"/>
        <v>September</v>
      </c>
      <c r="C480">
        <f t="shared" si="585"/>
        <v>2064</v>
      </c>
      <c r="D480">
        <f t="shared" si="616"/>
        <v>206409</v>
      </c>
      <c r="E480">
        <f t="shared" ref="E480:F480" si="633">E468+1</f>
        <v>81</v>
      </c>
      <c r="F480">
        <f t="shared" si="633"/>
        <v>79</v>
      </c>
      <c r="G480" s="12">
        <f>G479*IF($B480="January",1+IF(C480&gt;Personal!$L$18+1,Calculations!$B$22,Calculations!$B$21),1)</f>
        <v>6509.003653443845</v>
      </c>
      <c r="H480" s="12">
        <f>IF(AND(Career!$F$15="Yes",$E480=62,$E479=61),G480,H479*IF($B480="January",(1+IF(C480&gt;Personal!$L$18+1,Calculations!$C$22,Calculations!$C$21)),1))</f>
        <v>6509.003653443845</v>
      </c>
      <c r="I480" s="12">
        <f>H480*(1-'Retiree Assumptions'!$F$8)</f>
        <v>5077.0228496861992</v>
      </c>
      <c r="J480" s="12">
        <f>I480/(Calculations!$C$27^($A480-1+Calculations!$B$6/30))</f>
        <v>1500.8613676863329</v>
      </c>
      <c r="K480" s="23">
        <f t="shared" si="587"/>
        <v>1023.2813521635494</v>
      </c>
      <c r="L480" s="12">
        <f>L479*IF($B480="January",(1+IF(C480&gt;Personal!$L$18+1,Calculations!$B$22,Calculations!$B$21)),1)</f>
        <v>3579.9520093941132</v>
      </c>
      <c r="M480" s="12">
        <f>IF(AND(Career!$F$15="Yes",$E480=62,$E479=61),L480,M479*IF($B480="January",(1+IF(C480&gt;Personal!$L$18+1,Calculations!$C$22,Calculations!$C$21)),1))</f>
        <v>3579.9520093941132</v>
      </c>
      <c r="N480" s="12">
        <f>M480*(1-'Retiree Assumptions'!$F$10)</f>
        <v>3150.3577682668197</v>
      </c>
      <c r="O480" s="12">
        <f>N480/(Calculations!$C$27^$AW480)/(Calculations!$D$27^($A480-1-$AW480+Calculations!$B$6/30))</f>
        <v>899.05478076456143</v>
      </c>
      <c r="P480" s="23">
        <f t="shared" si="588"/>
        <v>246.05220420328561</v>
      </c>
      <c r="Q480" s="12">
        <f>IF(OR(A480&lt;=360,$E480&lt;70),Q479*IF($B480="January",(1+IF(C480&gt;Personal!$L$18+1,Calculations!$B$22,Calculations!$B$21)),1),0)</f>
        <v>0</v>
      </c>
      <c r="R480" s="12">
        <f>IF(OR(A480&lt;=360,$E480&lt;70),IF(AND(Career!$F$15="Yes",$E480=62,$E479=61),Q480,R479*IF($B480="January",(1+IF(C480&gt;Personal!$L$18+1,Calculations!$C$22,Calculations!$C$21)),1)),0)</f>
        <v>0</v>
      </c>
      <c r="S480" s="12">
        <f>R480*(1-'Retiree Assumptions'!$F$8)</f>
        <v>0</v>
      </c>
      <c r="T480" s="12">
        <f>S480/(Calculations!$C$27^($A480-1+Calculations!$B$6/30))</f>
        <v>0</v>
      </c>
      <c r="U480" s="23">
        <f t="shared" si="589"/>
        <v>0</v>
      </c>
      <c r="W480">
        <f t="shared" si="629"/>
        <v>10</v>
      </c>
      <c r="X480">
        <f t="shared" si="604"/>
        <v>2064</v>
      </c>
      <c r="Y480">
        <f t="shared" si="605"/>
        <v>81</v>
      </c>
      <c r="Z480">
        <f t="shared" si="592"/>
        <v>79</v>
      </c>
      <c r="AA480" s="12">
        <f>S480*12*Subsidy!$I$15/Subsidy!$I$14</f>
        <v>0</v>
      </c>
      <c r="AB480" s="12">
        <f>SUM(S$5:S480)*Subsidy!$I$15/Subsidy!$I$14</f>
        <v>53212.488521578103</v>
      </c>
      <c r="AC480" s="12">
        <f>N480*Subsidy!$E$15/Subsidy!$E$14</f>
        <v>2520.2862146134557</v>
      </c>
      <c r="AD480" s="12">
        <f t="shared" si="593"/>
        <v>30243.434575361469</v>
      </c>
      <c r="AE480" s="12">
        <f>$AP480*AC480/(Calculations!$D$27^(A480-1+Calculations!$B$6/30))</f>
        <v>525.93557670086113</v>
      </c>
      <c r="AF480" s="12">
        <f>IF(AE480=0,0,SUM(AE480:AE$903)*AC480/AE480)</f>
        <v>326010.26253318333</v>
      </c>
      <c r="AH480" s="164">
        <f>VLOOKUP(E480,Rates2,5)*VLOOKUP(E480,Mort_Imp_Retirees,C480-'Mort Imp Cume'!$C$4+2)</f>
        <v>3.9116934461487333E-3</v>
      </c>
      <c r="AI480" s="16">
        <f t="shared" si="594"/>
        <v>0.99608830655385128</v>
      </c>
      <c r="AJ480" s="164">
        <f>VLOOKUP(F480,Rates2,6)*VLOOKUP(F480,Mort_Imp_Survivors,C480-'Mort Imp Cume'!$C$4+2)</f>
        <v>9.0050801991367743E-4</v>
      </c>
      <c r="AK480" s="16">
        <f t="shared" si="595"/>
        <v>0.9990994919800863</v>
      </c>
      <c r="AL480" s="164">
        <f>VLOOKUP(F480,Rates2,7)*VLOOKUP(F480,Mort_Imp_Survivors,C480-'Mort Imp Cume'!$C$4+2)</f>
        <v>1.8172280775949144E-3</v>
      </c>
      <c r="AM480" s="16">
        <f t="shared" si="596"/>
        <v>0.99818277192240512</v>
      </c>
      <c r="AN480" s="108">
        <f>PRODUCT(AI$4:AI479)</f>
        <v>0.68179605005157706</v>
      </c>
      <c r="AO480" s="16">
        <f>PRODUCT(AK$4:AK479)</f>
        <v>0.89990909921148909</v>
      </c>
      <c r="AP480" s="16">
        <f>PRODUCT(AM$4:AM479)</f>
        <v>0.82308584076600677</v>
      </c>
      <c r="AQ480" s="16">
        <f t="shared" si="597"/>
        <v>0.61355446924786605</v>
      </c>
      <c r="AR480" s="16">
        <f t="shared" si="598"/>
        <v>6.8241580803711011E-2</v>
      </c>
      <c r="AS480" s="16">
        <f t="shared" si="599"/>
        <v>2.3978757436489634E-3</v>
      </c>
      <c r="AT480" s="16">
        <f t="shared" si="600"/>
        <v>0.27367876737615632</v>
      </c>
      <c r="AU480" s="16">
        <f t="shared" si="601"/>
        <v>4.4525182572266619E-2</v>
      </c>
      <c r="AV480" s="16">
        <f t="shared" si="602"/>
        <v>2.6669771405968476E-3</v>
      </c>
      <c r="AW480" s="30">
        <f>(SUMPRODUCT(AV$5:AV479,A$5:A479)+SUM(AV$5:AV479)*(Calculations!$B$6/30-0.5)+AV$4*Calculations!$B$6/30/2)/SUM(AV$4:AV479)</f>
        <v>366.7656245874187</v>
      </c>
      <c r="AX480" s="16"/>
      <c r="AY480" s="12"/>
      <c r="AZ480" s="12"/>
    </row>
    <row r="481" spans="1:52" x14ac:dyDescent="0.25">
      <c r="A481">
        <f t="shared" si="590"/>
        <v>477</v>
      </c>
      <c r="B481" t="str">
        <f t="shared" si="614"/>
        <v>October</v>
      </c>
      <c r="C481">
        <f t="shared" si="585"/>
        <v>2064</v>
      </c>
      <c r="D481">
        <f t="shared" si="616"/>
        <v>206410</v>
      </c>
      <c r="E481">
        <f t="shared" ref="E481:F481" si="634">E469+1</f>
        <v>81</v>
      </c>
      <c r="F481">
        <f t="shared" si="634"/>
        <v>79</v>
      </c>
      <c r="G481" s="12">
        <f>G480*IF($B481="January",1+IF(C481&gt;Personal!$L$18+1,Calculations!$B$22,Calculations!$B$21),1)</f>
        <v>6509.003653443845</v>
      </c>
      <c r="H481" s="12">
        <f>IF(AND(Career!$F$15="Yes",$E481=62,$E480=61),G481,H480*IF($B481="January",(1+IF(C481&gt;Personal!$L$18+1,Calculations!$C$22,Calculations!$C$21)),1))</f>
        <v>6509.003653443845</v>
      </c>
      <c r="I481" s="12">
        <f>H481*(1-'Retiree Assumptions'!$F$8)</f>
        <v>5077.0228496861992</v>
      </c>
      <c r="J481" s="12">
        <f>I481/(Calculations!$C$27^($A481-1+Calculations!$B$6/30))</f>
        <v>1497.0236806200501</v>
      </c>
      <c r="K481" s="23">
        <f t="shared" si="587"/>
        <v>1016.672304345278</v>
      </c>
      <c r="L481" s="12">
        <f>L480*IF($B481="January",(1+IF(C481&gt;Personal!$L$18+1,Calculations!$B$22,Calculations!$B$21)),1)</f>
        <v>3579.9520093941132</v>
      </c>
      <c r="M481" s="12">
        <f>IF(AND(Career!$F$15="Yes",$E481=62,$E480=61),L481,M480*IF($B481="January",(1+IF(C481&gt;Personal!$L$18+1,Calculations!$C$22,Calculations!$C$21)),1))</f>
        <v>3579.9520093941132</v>
      </c>
      <c r="N481" s="12">
        <f>M481*(1-'Retiree Assumptions'!$F$10)</f>
        <v>3150.3577682668197</v>
      </c>
      <c r="O481" s="12">
        <f>N481/(Calculations!$C$27^$AW481)/(Calculations!$D$27^($A481-1-$AW481+Calculations!$B$6/30))</f>
        <v>896.73047004044918</v>
      </c>
      <c r="P481" s="23">
        <f t="shared" si="588"/>
        <v>247.12036094309906</v>
      </c>
      <c r="Q481" s="12">
        <f>IF(OR(A481&lt;=360,$E481&lt;70),Q480*IF($B481="January",(1+IF(C481&gt;Personal!$L$18+1,Calculations!$B$22,Calculations!$B$21)),1),0)</f>
        <v>0</v>
      </c>
      <c r="R481" s="12">
        <f>IF(OR(A481&lt;=360,$E481&lt;70),IF(AND(Career!$F$15="Yes",$E481=62,$E480=61),Q481,R480*IF($B481="January",(1+IF(C481&gt;Personal!$L$18+1,Calculations!$C$22,Calculations!$C$21)),1)),0)</f>
        <v>0</v>
      </c>
      <c r="S481" s="12">
        <f>R481*(1-'Retiree Assumptions'!$F$8)</f>
        <v>0</v>
      </c>
      <c r="T481" s="12">
        <f>S481/(Calculations!$C$27^($A481-1+Calculations!$B$6/30))</f>
        <v>0</v>
      </c>
      <c r="U481" s="23">
        <f t="shared" si="589"/>
        <v>0</v>
      </c>
      <c r="W481">
        <f t="shared" si="629"/>
        <v>10</v>
      </c>
      <c r="X481">
        <f t="shared" si="604"/>
        <v>2064</v>
      </c>
      <c r="Y481">
        <f t="shared" si="605"/>
        <v>81</v>
      </c>
      <c r="Z481">
        <f t="shared" si="592"/>
        <v>79</v>
      </c>
      <c r="AA481" s="12">
        <f>S481*12*Subsidy!$I$15/Subsidy!$I$14</f>
        <v>0</v>
      </c>
      <c r="AB481" s="12">
        <f>SUM(S$5:S481)*Subsidy!$I$15/Subsidy!$I$14</f>
        <v>53212.488521578103</v>
      </c>
      <c r="AC481" s="12">
        <f>N481*Subsidy!$E$15/Subsidy!$E$14</f>
        <v>2520.2862146134557</v>
      </c>
      <c r="AD481" s="12">
        <f t="shared" si="593"/>
        <v>30243.434575361469</v>
      </c>
      <c r="AE481" s="12">
        <f>$AP481*AC481/(Calculations!$D$27^(A481-1+Calculations!$B$6/30))</f>
        <v>523.46855370678759</v>
      </c>
      <c r="AF481" s="12">
        <f>IF(AE481=0,0,SUM(AE481:AE$903)*AC481/AE481)</f>
        <v>325014.53248202807</v>
      </c>
      <c r="AH481" s="164">
        <f>VLOOKUP(E481,Rates2,5)*VLOOKUP(E481,Mort_Imp_Retirees,C481-'Mort Imp Cume'!$C$4+2)</f>
        <v>3.9116934461487333E-3</v>
      </c>
      <c r="AI481" s="16">
        <f t="shared" si="594"/>
        <v>0.99608830655385128</v>
      </c>
      <c r="AJ481" s="164">
        <f>VLOOKUP(F481,Rates2,6)*VLOOKUP(F481,Mort_Imp_Survivors,C481-'Mort Imp Cume'!$C$4+2)</f>
        <v>9.0050801991367743E-4</v>
      </c>
      <c r="AK481" s="16">
        <f t="shared" si="595"/>
        <v>0.9990994919800863</v>
      </c>
      <c r="AL481" s="164">
        <f>VLOOKUP(F481,Rates2,7)*VLOOKUP(F481,Mort_Imp_Survivors,C481-'Mort Imp Cume'!$C$4+2)</f>
        <v>1.8172280775949144E-3</v>
      </c>
      <c r="AM481" s="16">
        <f t="shared" si="596"/>
        <v>0.99818277192240512</v>
      </c>
      <c r="AN481" s="108">
        <f>PRODUCT(AI$4:AI480)</f>
        <v>0.67912907291098024</v>
      </c>
      <c r="AO481" s="16">
        <f>PRODUCT(AK$4:AK480)</f>
        <v>0.89909872385045586</v>
      </c>
      <c r="AP481" s="16">
        <f>PRODUCT(AM$4:AM480)</f>
        <v>0.821590106065896</v>
      </c>
      <c r="AQ481" s="16">
        <f t="shared" si="597"/>
        <v>0.61060408278400558</v>
      </c>
      <c r="AR481" s="16">
        <f t="shared" si="598"/>
        <v>6.8524990126974716E-2</v>
      </c>
      <c r="AS481" s="16">
        <f t="shared" si="599"/>
        <v>2.3863451290243908E-3</v>
      </c>
      <c r="AT481" s="16">
        <f t="shared" si="600"/>
        <v>0.2755793063794878</v>
      </c>
      <c r="AU481" s="16">
        <f t="shared" si="601"/>
        <v>4.529162070953191E-2</v>
      </c>
      <c r="AV481" s="16">
        <f t="shared" si="602"/>
        <v>2.6565447435949467E-3</v>
      </c>
      <c r="AW481" s="30">
        <f>(SUMPRODUCT(AV$5:AV480,A$5:A480)+SUM(AV$5:AV480)*(Calculations!$B$6/30-0.5)+AV$4*Calculations!$B$6/30/2)/SUM(AV$4:AV480)</f>
        <v>367.67770183111941</v>
      </c>
      <c r="AX481" s="16"/>
      <c r="AY481" s="12"/>
      <c r="AZ481" s="12"/>
    </row>
    <row r="482" spans="1:52" x14ac:dyDescent="0.25">
      <c r="A482">
        <f t="shared" si="590"/>
        <v>478</v>
      </c>
      <c r="B482" t="str">
        <f t="shared" si="614"/>
        <v>November</v>
      </c>
      <c r="C482">
        <f t="shared" si="585"/>
        <v>2064</v>
      </c>
      <c r="D482">
        <f t="shared" si="616"/>
        <v>206411</v>
      </c>
      <c r="E482">
        <f t="shared" ref="E482:F482" si="635">E470+1</f>
        <v>81</v>
      </c>
      <c r="F482">
        <f t="shared" si="635"/>
        <v>79</v>
      </c>
      <c r="G482" s="12">
        <f>G481*IF($B482="January",1+IF(C482&gt;Personal!$L$18+1,Calculations!$B$22,Calculations!$B$21),1)</f>
        <v>6509.003653443845</v>
      </c>
      <c r="H482" s="12">
        <f>IF(AND(Career!$F$15="Yes",$E482=62,$E481=61),G482,H481*IF($B482="January",(1+IF(C482&gt;Personal!$L$18+1,Calculations!$C$22,Calculations!$C$21)),1))</f>
        <v>6509.003653443845</v>
      </c>
      <c r="I482" s="12">
        <f>H482*(1-'Retiree Assumptions'!$F$8)</f>
        <v>5077.0228496861992</v>
      </c>
      <c r="J482" s="12">
        <f>I482/(Calculations!$C$27^($A482-1+Calculations!$B$6/30))</f>
        <v>1493.1958064800879</v>
      </c>
      <c r="K482" s="23">
        <f t="shared" si="587"/>
        <v>1010.1059422585229</v>
      </c>
      <c r="L482" s="12">
        <f>L481*IF($B482="January",(1+IF(C482&gt;Personal!$L$18+1,Calculations!$B$22,Calculations!$B$21)),1)</f>
        <v>3579.9520093941132</v>
      </c>
      <c r="M482" s="12">
        <f>IF(AND(Career!$F$15="Yes",$E482=62,$E481=61),L482,M481*IF($B482="January",(1+IF(C482&gt;Personal!$L$18+1,Calculations!$C$22,Calculations!$C$21)),1))</f>
        <v>3579.9520093941132</v>
      </c>
      <c r="N482" s="12">
        <f>M482*(1-'Retiree Assumptions'!$F$10)</f>
        <v>3150.3577682668197</v>
      </c>
      <c r="O482" s="12">
        <f>N482/(Calculations!$C$27^$AW482)/(Calculations!$D$27^($A482-1-$AW482+Calculations!$B$6/30))</f>
        <v>894.40919451616708</v>
      </c>
      <c r="P482" s="23">
        <f t="shared" si="588"/>
        <v>248.16712288306053</v>
      </c>
      <c r="Q482" s="12">
        <f>IF(OR(A482&lt;=360,$E482&lt;70),Q481*IF($B482="January",(1+IF(C482&gt;Personal!$L$18+1,Calculations!$B$22,Calculations!$B$21)),1),0)</f>
        <v>0</v>
      </c>
      <c r="R482" s="12">
        <f>IF(OR(A482&lt;=360,$E482&lt;70),IF(AND(Career!$F$15="Yes",$E482=62,$E481=61),Q482,R481*IF($B482="January",(1+IF(C482&gt;Personal!$L$18+1,Calculations!$C$22,Calculations!$C$21)),1)),0)</f>
        <v>0</v>
      </c>
      <c r="S482" s="12">
        <f>R482*(1-'Retiree Assumptions'!$F$8)</f>
        <v>0</v>
      </c>
      <c r="T482" s="12">
        <f>S482/(Calculations!$C$27^($A482-1+Calculations!$B$6/30))</f>
        <v>0</v>
      </c>
      <c r="U482" s="23">
        <f t="shared" si="589"/>
        <v>0</v>
      </c>
      <c r="W482">
        <f t="shared" si="629"/>
        <v>10</v>
      </c>
      <c r="X482">
        <f t="shared" si="604"/>
        <v>2064</v>
      </c>
      <c r="Y482">
        <f t="shared" si="605"/>
        <v>81</v>
      </c>
      <c r="Z482">
        <f t="shared" si="592"/>
        <v>79</v>
      </c>
      <c r="AA482" s="12">
        <f>S482*12*Subsidy!$I$15/Subsidy!$I$14</f>
        <v>0</v>
      </c>
      <c r="AB482" s="12">
        <f>SUM(S$5:S482)*Subsidy!$I$15/Subsidy!$I$14</f>
        <v>53212.488521578103</v>
      </c>
      <c r="AC482" s="12">
        <f>N482*Subsidy!$E$15/Subsidy!$E$14</f>
        <v>2520.2862146134557</v>
      </c>
      <c r="AD482" s="12">
        <f t="shared" si="593"/>
        <v>30243.434575361469</v>
      </c>
      <c r="AE482" s="12">
        <f>$AP482*AC482/(Calculations!$D$27^(A482-1+Calculations!$B$6/30))</f>
        <v>521.0131028571418</v>
      </c>
      <c r="AF482" s="12">
        <f>IF(AE482=0,0,SUM(AE482:AE$903)*AC482/AE482)</f>
        <v>324014.10971549433</v>
      </c>
      <c r="AH482" s="164">
        <f>VLOOKUP(E482,Rates2,5)*VLOOKUP(E482,Mort_Imp_Retirees,C482-'Mort Imp Cume'!$C$4+2)</f>
        <v>3.9116934461487333E-3</v>
      </c>
      <c r="AI482" s="16">
        <f t="shared" si="594"/>
        <v>0.99608830655385128</v>
      </c>
      <c r="AJ482" s="164">
        <f>VLOOKUP(F482,Rates2,6)*VLOOKUP(F482,Mort_Imp_Survivors,C482-'Mort Imp Cume'!$C$4+2)</f>
        <v>9.0050801991367743E-4</v>
      </c>
      <c r="AK482" s="16">
        <f t="shared" si="595"/>
        <v>0.9990994919800863</v>
      </c>
      <c r="AL482" s="164">
        <f>VLOOKUP(F482,Rates2,7)*VLOOKUP(F482,Mort_Imp_Survivors,C482-'Mort Imp Cume'!$C$4+2)</f>
        <v>1.8172280775949144E-3</v>
      </c>
      <c r="AM482" s="16">
        <f t="shared" si="596"/>
        <v>0.99818277192240512</v>
      </c>
      <c r="AN482" s="108">
        <f>PRODUCT(AI$4:AI481)</f>
        <v>0.67647252816738535</v>
      </c>
      <c r="AO482" s="16">
        <f>PRODUCT(AK$4:AK481)</f>
        <v>0.89828907823893434</v>
      </c>
      <c r="AP482" s="16">
        <f>PRODUCT(AM$4:AM481)</f>
        <v>0.82009708945687887</v>
      </c>
      <c r="AQ482" s="16">
        <f t="shared" si="597"/>
        <v>0.6076678837814421</v>
      </c>
      <c r="AR482" s="16">
        <f t="shared" si="598"/>
        <v>6.880464438594322E-2</v>
      </c>
      <c r="AS482" s="16">
        <f t="shared" si="599"/>
        <v>2.3748699614236984E-3</v>
      </c>
      <c r="AT482" s="16">
        <f t="shared" si="600"/>
        <v>0.27746486105535528</v>
      </c>
      <c r="AU482" s="16">
        <f t="shared" si="601"/>
        <v>4.6062610777259372E-2</v>
      </c>
      <c r="AV482" s="16">
        <f t="shared" si="602"/>
        <v>2.6461531549320256E-3</v>
      </c>
      <c r="AW482" s="30">
        <f>(SUMPRODUCT(AV$5:AV481,A$5:A481)+SUM(AV$5:AV481)*(Calculations!$B$6/30-0.5)+AV$4*Calculations!$B$6/30/2)/SUM(AV$4:AV481)</f>
        <v>368.57947331679094</v>
      </c>
      <c r="AX482" s="16"/>
      <c r="AY482" s="12"/>
      <c r="AZ482" s="12"/>
    </row>
    <row r="483" spans="1:52" x14ac:dyDescent="0.25">
      <c r="A483">
        <f t="shared" si="590"/>
        <v>479</v>
      </c>
      <c r="B483" t="str">
        <f t="shared" si="614"/>
        <v>December</v>
      </c>
      <c r="C483">
        <f t="shared" si="585"/>
        <v>2064</v>
      </c>
      <c r="D483">
        <f t="shared" si="616"/>
        <v>206412</v>
      </c>
      <c r="E483">
        <f t="shared" ref="E483:F483" si="636">E471+1</f>
        <v>81</v>
      </c>
      <c r="F483">
        <f t="shared" si="636"/>
        <v>79</v>
      </c>
      <c r="G483" s="12">
        <f>G482*IF($B483="January",1+IF(C483&gt;Personal!$L$18+1,Calculations!$B$22,Calculations!$B$21),1)</f>
        <v>6509.003653443845</v>
      </c>
      <c r="H483" s="12">
        <f>IF(AND(Career!$F$15="Yes",$E483=62,$E482=61),G483,H482*IF($B483="January",(1+IF(C483&gt;Personal!$L$18+1,Calculations!$C$22,Calculations!$C$21)),1))</f>
        <v>6509.003653443845</v>
      </c>
      <c r="I483" s="12">
        <f>H483*(1-'Retiree Assumptions'!$F$8)</f>
        <v>5077.0228496861992</v>
      </c>
      <c r="J483" s="12">
        <f>I483/(Calculations!$C$27^($A483-1+Calculations!$B$6/30))</f>
        <v>1489.3777201748951</v>
      </c>
      <c r="K483" s="23">
        <f t="shared" si="587"/>
        <v>1003.5819902097617</v>
      </c>
      <c r="L483" s="12">
        <f>L482*IF($B483="January",(1+IF(C483&gt;Personal!$L$18+1,Calculations!$B$22,Calculations!$B$21)),1)</f>
        <v>3579.9520093941132</v>
      </c>
      <c r="M483" s="12">
        <f>IF(AND(Career!$F$15="Yes",$E483=62,$E482=61),L483,M482*IF($B483="January",(1+IF(C483&gt;Personal!$L$18+1,Calculations!$C$22,Calculations!$C$21)),1))</f>
        <v>3579.9520093941132</v>
      </c>
      <c r="N483" s="12">
        <f>M483*(1-'Retiree Assumptions'!$F$10)</f>
        <v>3150.3577682668197</v>
      </c>
      <c r="O483" s="12">
        <f>N483/(Calculations!$C$27^$AW483)/(Calculations!$D$27^($A483-1-$AW483+Calculations!$B$6/30))</f>
        <v>892.09104464184622</v>
      </c>
      <c r="P483" s="23">
        <f t="shared" si="588"/>
        <v>249.19271056183956</v>
      </c>
      <c r="Q483" s="12">
        <f>IF(OR(A483&lt;=360,$E483&lt;70),Q482*IF($B483="January",(1+IF(C483&gt;Personal!$L$18+1,Calculations!$B$22,Calculations!$B$21)),1),0)</f>
        <v>0</v>
      </c>
      <c r="R483" s="12">
        <f>IF(OR(A483&lt;=360,$E483&lt;70),IF(AND(Career!$F$15="Yes",$E483=62,$E482=61),Q483,R482*IF($B483="January",(1+IF(C483&gt;Personal!$L$18+1,Calculations!$C$22,Calculations!$C$21)),1)),0)</f>
        <v>0</v>
      </c>
      <c r="S483" s="12">
        <f>R483*(1-'Retiree Assumptions'!$F$8)</f>
        <v>0</v>
      </c>
      <c r="T483" s="12">
        <f>S483/(Calculations!$C$27^($A483-1+Calculations!$B$6/30))</f>
        <v>0</v>
      </c>
      <c r="U483" s="23">
        <f t="shared" si="589"/>
        <v>0</v>
      </c>
      <c r="W483">
        <f t="shared" si="629"/>
        <v>10</v>
      </c>
      <c r="X483">
        <f t="shared" si="604"/>
        <v>2064</v>
      </c>
      <c r="Y483">
        <f t="shared" si="605"/>
        <v>81</v>
      </c>
      <c r="Z483">
        <f t="shared" si="592"/>
        <v>79</v>
      </c>
      <c r="AA483" s="12">
        <f>S483*12*Subsidy!$I$15/Subsidy!$I$14</f>
        <v>0</v>
      </c>
      <c r="AB483" s="12">
        <f>SUM(S$5:S483)*Subsidy!$I$15/Subsidy!$I$14</f>
        <v>53212.488521578103</v>
      </c>
      <c r="AC483" s="12">
        <f>N483*Subsidy!$E$15/Subsidy!$E$14</f>
        <v>2520.2862146134557</v>
      </c>
      <c r="AD483" s="12">
        <f t="shared" si="593"/>
        <v>30243.434575361469</v>
      </c>
      <c r="AE483" s="12">
        <f>$AP483*AC483/(Calculations!$D$27^(A483-1+Calculations!$B$6/30))</f>
        <v>518.56916987009242</v>
      </c>
      <c r="AF483" s="12">
        <f>IF(AE483=0,0,SUM(AE483:AE$903)*AC483/AE483)</f>
        <v>323008.97211757011</v>
      </c>
      <c r="AH483" s="164">
        <f>VLOOKUP(E483,Rates2,5)*VLOOKUP(E483,Mort_Imp_Retirees,C483-'Mort Imp Cume'!$C$4+2)</f>
        <v>3.9116934461487333E-3</v>
      </c>
      <c r="AI483" s="16">
        <f t="shared" si="594"/>
        <v>0.99608830655385128</v>
      </c>
      <c r="AJ483" s="164">
        <f>VLOOKUP(F483,Rates2,6)*VLOOKUP(F483,Mort_Imp_Survivors,C483-'Mort Imp Cume'!$C$4+2)</f>
        <v>9.0050801991367743E-4</v>
      </c>
      <c r="AK483" s="16">
        <f t="shared" si="595"/>
        <v>0.9990994919800863</v>
      </c>
      <c r="AL483" s="164">
        <f>VLOOKUP(F483,Rates2,7)*VLOOKUP(F483,Mort_Imp_Survivors,C483-'Mort Imp Cume'!$C$4+2)</f>
        <v>1.8172280775949144E-3</v>
      </c>
      <c r="AM483" s="16">
        <f t="shared" si="596"/>
        <v>0.99818277192240512</v>
      </c>
      <c r="AN483" s="108">
        <f>PRODUCT(AI$4:AI482)</f>
        <v>0.67382637501245335</v>
      </c>
      <c r="AO483" s="16">
        <f>PRODUCT(AK$4:AK482)</f>
        <v>0.89748016171977929</v>
      </c>
      <c r="AP483" s="16">
        <f>PRODUCT(AM$4:AM482)</f>
        <v>0.81860678599956394</v>
      </c>
      <c r="AQ483" s="16">
        <f t="shared" si="597"/>
        <v>0.60474580401722933</v>
      </c>
      <c r="AR483" s="16">
        <f t="shared" si="598"/>
        <v>6.9080570995224064E-2</v>
      </c>
      <c r="AS483" s="16">
        <f t="shared" si="599"/>
        <v>2.36344997421995E-3</v>
      </c>
      <c r="AT483" s="16">
        <f t="shared" si="600"/>
        <v>0.27933551408072327</v>
      </c>
      <c r="AU483" s="16">
        <f t="shared" si="601"/>
        <v>4.6838110906823327E-2</v>
      </c>
      <c r="AV483" s="16">
        <f t="shared" si="602"/>
        <v>2.6358022149783724E-3</v>
      </c>
      <c r="AW483" s="30">
        <f>(SUMPRODUCT(AV$5:AV482,A$5:A482)+SUM(AV$5:AV482)*(Calculations!$B$6/30-0.5)+AV$4*Calculations!$B$6/30/2)/SUM(AV$4:AV482)</f>
        <v>369.47122705219999</v>
      </c>
      <c r="AX483" s="16"/>
      <c r="AY483" s="12"/>
      <c r="AZ483" s="12"/>
    </row>
    <row r="484" spans="1:52" x14ac:dyDescent="0.25">
      <c r="A484">
        <f t="shared" si="590"/>
        <v>480</v>
      </c>
      <c r="B484" t="str">
        <f t="shared" si="614"/>
        <v>January</v>
      </c>
      <c r="C484">
        <f t="shared" si="585"/>
        <v>2065</v>
      </c>
      <c r="D484">
        <f t="shared" si="616"/>
        <v>206501</v>
      </c>
      <c r="E484">
        <f t="shared" ref="E484:F484" si="637">E472+1</f>
        <v>82</v>
      </c>
      <c r="F484">
        <f t="shared" si="637"/>
        <v>80</v>
      </c>
      <c r="G484" s="12">
        <f>G483*IF($B484="January",1+IF(C484&gt;Personal!$L$18+1,Calculations!$B$22,Calculations!$B$21),1)</f>
        <v>6671.7287447799408</v>
      </c>
      <c r="H484" s="12">
        <f>IF(AND(Career!$F$15="Yes",$E484=62,$E483=61),G484,H483*IF($B484="January",(1+IF(C484&gt;Personal!$L$18+1,Calculations!$C$22,Calculations!$C$21)),1))</f>
        <v>6671.7287447799408</v>
      </c>
      <c r="I484" s="12">
        <f>H484*(1-'Retiree Assumptions'!$F$8)</f>
        <v>5203.9484209283537</v>
      </c>
      <c r="J484" s="12">
        <f>I484/(Calculations!$C$27^($A484-1+Calculations!$B$6/30))</f>
        <v>1522.7086315940057</v>
      </c>
      <c r="K484" s="23">
        <f t="shared" si="587"/>
        <v>1022.0276786432399</v>
      </c>
      <c r="L484" s="12">
        <f>L483*IF($B484="January",(1+IF(C484&gt;Personal!$L$18+1,Calculations!$B$22,Calculations!$B$21)),1)</f>
        <v>3669.4508096289655</v>
      </c>
      <c r="M484" s="12">
        <f>IF(AND(Career!$F$15="Yes",$E484=62,$E483=61),L484,M483*IF($B484="January",(1+IF(C484&gt;Personal!$L$18+1,Calculations!$C$22,Calculations!$C$21)),1))</f>
        <v>3669.4508096289655</v>
      </c>
      <c r="N484" s="12">
        <f>M484*(1-'Retiree Assumptions'!$F$10)</f>
        <v>3229.1167124734898</v>
      </c>
      <c r="O484" s="12">
        <f>N484/(Calculations!$C$27^$AW484)/(Calculations!$D$27^($A484-1-$AW484+Calculations!$B$6/30))</f>
        <v>912.0205093769431</v>
      </c>
      <c r="P484" s="23">
        <f t="shared" si="588"/>
        <v>256.45227617604934</v>
      </c>
      <c r="Q484" s="12">
        <f>IF(OR(A484&lt;=360,$E484&lt;70),Q483*IF($B484="January",(1+IF(C484&gt;Personal!$L$18+1,Calculations!$B$22,Calculations!$B$21)),1),0)</f>
        <v>0</v>
      </c>
      <c r="R484" s="12">
        <f>IF(OR(A484&lt;=360,$E484&lt;70),IF(AND(Career!$F$15="Yes",$E484=62,$E483=61),Q484,R483*IF($B484="January",(1+IF(C484&gt;Personal!$L$18+1,Calculations!$C$22,Calculations!$C$21)),1)),0)</f>
        <v>0</v>
      </c>
      <c r="S484" s="12">
        <f>R484*(1-'Retiree Assumptions'!$F$8)</f>
        <v>0</v>
      </c>
      <c r="T484" s="12">
        <f>S484/(Calculations!$C$27^($A484-1+Calculations!$B$6/30))</f>
        <v>0</v>
      </c>
      <c r="U484" s="23">
        <f t="shared" si="589"/>
        <v>0</v>
      </c>
      <c r="W484">
        <f t="shared" si="629"/>
        <v>10</v>
      </c>
      <c r="X484">
        <f t="shared" si="604"/>
        <v>2065</v>
      </c>
      <c r="Y484">
        <f t="shared" si="605"/>
        <v>82</v>
      </c>
      <c r="Z484">
        <f t="shared" si="592"/>
        <v>80</v>
      </c>
      <c r="AA484" s="12">
        <f>S484*12*Subsidy!$I$15/Subsidy!$I$14</f>
        <v>0</v>
      </c>
      <c r="AB484" s="12">
        <f>SUM(S$5:S484)*Subsidy!$I$15/Subsidy!$I$14</f>
        <v>53212.488521578103</v>
      </c>
      <c r="AC484" s="12">
        <f>N484*Subsidy!$E$15/Subsidy!$E$14</f>
        <v>2583.2933699787918</v>
      </c>
      <c r="AD484" s="12">
        <f t="shared" si="593"/>
        <v>30999.520439745502</v>
      </c>
      <c r="AE484" s="12">
        <f>$AP484*AC484/(Calculations!$D$27^(A484-1+Calculations!$B$6/30))</f>
        <v>529.04011823638973</v>
      </c>
      <c r="AF484" s="12">
        <f>IF(AE484=0,0,SUM(AE484:AE$903)*AC484/AE484)</f>
        <v>321999.09746801492</v>
      </c>
      <c r="AH484" s="164">
        <f>VLOOKUP(E484,Rates2,5)*VLOOKUP(E484,Mort_Imp_Retirees,C484-'Mort Imp Cume'!$C$4+2)</f>
        <v>4.4448210971167867E-3</v>
      </c>
      <c r="AI484" s="16">
        <f t="shared" si="594"/>
        <v>0.99555517890288325</v>
      </c>
      <c r="AJ484" s="164">
        <f>VLOOKUP(F484,Rates2,6)*VLOOKUP(F484,Mort_Imp_Survivors,C484-'Mort Imp Cume'!$C$4+2)</f>
        <v>1.0265538155010405E-3</v>
      </c>
      <c r="AK484" s="16">
        <f t="shared" si="595"/>
        <v>0.99897344618449901</v>
      </c>
      <c r="AL484" s="164">
        <f>VLOOKUP(F484,Rates2,7)*VLOOKUP(F484,Mort_Imp_Survivors,C484-'Mort Imp Cume'!$C$4+2)</f>
        <v>2.2335154980375298E-3</v>
      </c>
      <c r="AM484" s="16">
        <f t="shared" si="596"/>
        <v>0.99776648450196248</v>
      </c>
      <c r="AN484" s="108">
        <f>PRODUCT(AI$4:AI483)</f>
        <v>0.67119057279747496</v>
      </c>
      <c r="AO484" s="16">
        <f>PRODUCT(AK$4:AK483)</f>
        <v>0.89667197363643714</v>
      </c>
      <c r="AP484" s="16">
        <f>PRODUCT(AM$4:AM483)</f>
        <v>0.81711919076353579</v>
      </c>
      <c r="AQ484" s="16">
        <f t="shared" si="597"/>
        <v>0.60183777559648266</v>
      </c>
      <c r="AR484" s="16">
        <f t="shared" si="598"/>
        <v>6.9352797200992355E-2</v>
      </c>
      <c r="AS484" s="16">
        <f t="shared" si="599"/>
        <v>2.6723151476883969E-3</v>
      </c>
      <c r="AT484" s="16">
        <f t="shared" si="600"/>
        <v>0.28119134771568632</v>
      </c>
      <c r="AU484" s="16">
        <f t="shared" si="601"/>
        <v>4.761807948683866E-2</v>
      </c>
      <c r="AV484" s="16">
        <f t="shared" si="602"/>
        <v>2.9833220181561173E-3</v>
      </c>
      <c r="AW484" s="30">
        <f>(SUMPRODUCT(AV$5:AV483,A$5:A483)+SUM(AV$5:AV483)*(Calculations!$B$6/30-0.5)+AV$4*Calculations!$B$6/30/2)/SUM(AV$4:AV483)</f>
        <v>370.35323973022622</v>
      </c>
      <c r="AX484" s="16"/>
      <c r="AY484" s="12"/>
      <c r="AZ484" s="12"/>
    </row>
    <row r="485" spans="1:52" x14ac:dyDescent="0.25">
      <c r="A485">
        <f t="shared" si="590"/>
        <v>481</v>
      </c>
      <c r="B485" t="str">
        <f t="shared" si="614"/>
        <v>February</v>
      </c>
      <c r="C485">
        <f t="shared" si="585"/>
        <v>2065</v>
      </c>
      <c r="D485">
        <f t="shared" si="616"/>
        <v>206502</v>
      </c>
      <c r="E485">
        <f t="shared" ref="E485:F485" si="638">E473+1</f>
        <v>82</v>
      </c>
      <c r="F485">
        <f t="shared" si="638"/>
        <v>80</v>
      </c>
      <c r="G485" s="12">
        <f>G484*IF($B485="January",1+IF(C485&gt;Personal!$L$18+1,Calculations!$B$22,Calculations!$B$21),1)</f>
        <v>6671.7287447799408</v>
      </c>
      <c r="H485" s="12">
        <f>IF(AND(Career!$F$15="Yes",$E485=62,$E484=61),G485,H484*IF($B485="January",(1+IF(C485&gt;Personal!$L$18+1,Calculations!$C$22,Calculations!$C$21)),1))</f>
        <v>6671.7287447799408</v>
      </c>
      <c r="I485" s="12">
        <f>H485*(1-'Retiree Assumptions'!$F$8)</f>
        <v>5203.9484209283537</v>
      </c>
      <c r="J485" s="12">
        <f>I485/(Calculations!$C$27^($A485-1+Calculations!$B$6/30))</f>
        <v>1518.8150812988217</v>
      </c>
      <c r="K485" s="23">
        <f t="shared" si="587"/>
        <v>1014.8832499168533</v>
      </c>
      <c r="L485" s="12">
        <f>L484*IF($B485="January",(1+IF(C485&gt;Personal!$L$18+1,Calculations!$B$22,Calculations!$B$21)),1)</f>
        <v>3669.4508096289655</v>
      </c>
      <c r="M485" s="12">
        <f>IF(AND(Career!$F$15="Yes",$E485=62,$E484=61),L485,M484*IF($B485="January",(1+IF(C485&gt;Personal!$L$18+1,Calculations!$C$22,Calculations!$C$21)),1))</f>
        <v>3669.4508096289655</v>
      </c>
      <c r="N485" s="12">
        <f>M485*(1-'Retiree Assumptions'!$F$10)</f>
        <v>3229.1167124734898</v>
      </c>
      <c r="O485" s="12">
        <f>N485/(Calculations!$C$27^$AW485)/(Calculations!$D$27^($A485-1-$AW485+Calculations!$B$6/30))</f>
        <v>909.68566107180322</v>
      </c>
      <c r="P485" s="23">
        <f t="shared" si="588"/>
        <v>257.6553800631342</v>
      </c>
      <c r="Q485" s="12">
        <f>IF(OR(A485&lt;=360,$E485&lt;70),Q484*IF($B485="January",(1+IF(C485&gt;Personal!$L$18+1,Calculations!$B$22,Calculations!$B$21)),1),0)</f>
        <v>0</v>
      </c>
      <c r="R485" s="12">
        <f>IF(OR(A485&lt;=360,$E485&lt;70),IF(AND(Career!$F$15="Yes",$E485=62,$E484=61),Q485,R484*IF($B485="January",(1+IF(C485&gt;Personal!$L$18+1,Calculations!$C$22,Calculations!$C$21)),1)),0)</f>
        <v>0</v>
      </c>
      <c r="S485" s="12">
        <f>R485*(1-'Retiree Assumptions'!$F$8)</f>
        <v>0</v>
      </c>
      <c r="T485" s="12">
        <f>S485/(Calculations!$C$27^($A485-1+Calculations!$B$6/30))</f>
        <v>0</v>
      </c>
      <c r="U485" s="23">
        <f t="shared" si="589"/>
        <v>0</v>
      </c>
      <c r="W485">
        <f t="shared" si="629"/>
        <v>11</v>
      </c>
      <c r="X485">
        <f t="shared" si="604"/>
        <v>2065</v>
      </c>
      <c r="Y485">
        <f t="shared" si="605"/>
        <v>82</v>
      </c>
      <c r="Z485">
        <f t="shared" si="592"/>
        <v>80</v>
      </c>
      <c r="AA485" s="12">
        <f>S485*12*Subsidy!$I$15/Subsidy!$I$14</f>
        <v>0</v>
      </c>
      <c r="AB485" s="12">
        <f>SUM(S$5:S485)*Subsidy!$I$15/Subsidy!$I$14</f>
        <v>53212.488521578103</v>
      </c>
      <c r="AC485" s="12">
        <f>N485*Subsidy!$E$15/Subsidy!$E$14</f>
        <v>2583.2933699787918</v>
      </c>
      <c r="AD485" s="12">
        <f t="shared" si="593"/>
        <v>30999.520439745502</v>
      </c>
      <c r="AE485" s="12">
        <f>$AP485*AC485/(Calculations!$D$27^(A485-1+Calculations!$B$6/30))</f>
        <v>526.3389339147792</v>
      </c>
      <c r="AF485" s="12">
        <f>IF(AE485=0,0,SUM(AE485:AE$903)*AC485/AE485)</f>
        <v>321055.05384094751</v>
      </c>
      <c r="AH485" s="164">
        <f>VLOOKUP(E485,Rates2,5)*VLOOKUP(E485,Mort_Imp_Retirees,C485-'Mort Imp Cume'!$C$4+2)</f>
        <v>4.4448210971167867E-3</v>
      </c>
      <c r="AI485" s="16">
        <f t="shared" si="594"/>
        <v>0.99555517890288325</v>
      </c>
      <c r="AJ485" s="164">
        <f>VLOOKUP(F485,Rates2,6)*VLOOKUP(F485,Mort_Imp_Survivors,C485-'Mort Imp Cume'!$C$4+2)</f>
        <v>1.0265538155010405E-3</v>
      </c>
      <c r="AK485" s="16">
        <f t="shared" si="595"/>
        <v>0.99897344618449901</v>
      </c>
      <c r="AL485" s="164">
        <f>VLOOKUP(F485,Rates2,7)*VLOOKUP(F485,Mort_Imp_Survivors,C485-'Mort Imp Cume'!$C$4+2)</f>
        <v>2.2335154980375298E-3</v>
      </c>
      <c r="AM485" s="16">
        <f t="shared" si="596"/>
        <v>0.99776648450196248</v>
      </c>
      <c r="AN485" s="108">
        <f>PRODUCT(AI$4:AI484)</f>
        <v>0.66820725077931886</v>
      </c>
      <c r="AO485" s="16">
        <f>PRODUCT(AK$4:AK484)</f>
        <v>0.89575149160064782</v>
      </c>
      <c r="AP485" s="16">
        <f>PRODUCT(AM$4:AM484)</f>
        <v>0.81529414238722153</v>
      </c>
      <c r="AQ485" s="16">
        <f t="shared" si="597"/>
        <v>0.59854764158394302</v>
      </c>
      <c r="AR485" s="16">
        <f t="shared" si="598"/>
        <v>6.9659609195375852E-2</v>
      </c>
      <c r="AS485" s="16">
        <f t="shared" si="599"/>
        <v>2.6577061029987043E-3</v>
      </c>
      <c r="AT485" s="16">
        <f t="shared" si="600"/>
        <v>0.28323561763033767</v>
      </c>
      <c r="AU485" s="16">
        <f t="shared" si="601"/>
        <v>4.8557131590343472E-2</v>
      </c>
      <c r="AV485" s="16">
        <f t="shared" si="602"/>
        <v>2.9700616855103238E-3</v>
      </c>
      <c r="AW485" s="30">
        <f>(SUMPRODUCT(AV$5:AV484,A$5:A484)+SUM(AV$5:AV484)*(Calculations!$B$6/30-0.5)+AV$4*Calculations!$B$6/30/2)/SUM(AV$4:AV484)</f>
        <v>371.34362681949568</v>
      </c>
      <c r="AX485" s="16"/>
      <c r="AY485" s="12"/>
      <c r="AZ485" s="12"/>
    </row>
    <row r="486" spans="1:52" x14ac:dyDescent="0.25">
      <c r="A486">
        <f t="shared" si="590"/>
        <v>482</v>
      </c>
      <c r="B486" t="str">
        <f t="shared" si="614"/>
        <v>March</v>
      </c>
      <c r="C486">
        <f t="shared" si="585"/>
        <v>2065</v>
      </c>
      <c r="D486">
        <f t="shared" si="616"/>
        <v>206503</v>
      </c>
      <c r="E486">
        <f t="shared" ref="E486:F486" si="639">E474+1</f>
        <v>82</v>
      </c>
      <c r="F486">
        <f t="shared" si="639"/>
        <v>80</v>
      </c>
      <c r="G486" s="12">
        <f>G485*IF($B486="January",1+IF(C486&gt;Personal!$L$18+1,Calculations!$B$22,Calculations!$B$21),1)</f>
        <v>6671.7287447799408</v>
      </c>
      <c r="H486" s="12">
        <f>IF(AND(Career!$F$15="Yes",$E486=62,$E485=61),G486,H485*IF($B486="January",(1+IF(C486&gt;Personal!$L$18+1,Calculations!$C$22,Calculations!$C$21)),1))</f>
        <v>6671.7287447799408</v>
      </c>
      <c r="I486" s="12">
        <f>H486*(1-'Retiree Assumptions'!$F$8)</f>
        <v>5203.9484209283537</v>
      </c>
      <c r="J486" s="12">
        <f>I486/(Calculations!$C$27^($A486-1+Calculations!$B$6/30))</f>
        <v>1514.9314867716594</v>
      </c>
      <c r="K486" s="23">
        <f t="shared" si="587"/>
        <v>1007.7887639296829</v>
      </c>
      <c r="L486" s="12">
        <f>L485*IF($B486="January",(1+IF(C486&gt;Personal!$L$18+1,Calculations!$B$22,Calculations!$B$21)),1)</f>
        <v>3669.4508096289655</v>
      </c>
      <c r="M486" s="12">
        <f>IF(AND(Career!$F$15="Yes",$E486=62,$E485=61),L486,M485*IF($B486="January",(1+IF(C486&gt;Personal!$L$18+1,Calculations!$C$22,Calculations!$C$21)),1))</f>
        <v>3669.4508096289655</v>
      </c>
      <c r="N486" s="12">
        <f>M486*(1-'Retiree Assumptions'!$F$10)</f>
        <v>3229.1167124734898</v>
      </c>
      <c r="O486" s="12">
        <f>N486/(Calculations!$C$27^$AW486)/(Calculations!$D$27^($A486-1-$AW486+Calculations!$B$6/30))</f>
        <v>907.35296572920163</v>
      </c>
      <c r="P486" s="23">
        <f t="shared" si="588"/>
        <v>258.83215357616137</v>
      </c>
      <c r="Q486" s="12">
        <f>IF(OR(A486&lt;=360,$E486&lt;70),Q485*IF($B486="January",(1+IF(C486&gt;Personal!$L$18+1,Calculations!$B$22,Calculations!$B$21)),1),0)</f>
        <v>0</v>
      </c>
      <c r="R486" s="12">
        <f>IF(OR(A486&lt;=360,$E486&lt;70),IF(AND(Career!$F$15="Yes",$E486=62,$E485=61),Q486,R485*IF($B486="January",(1+IF(C486&gt;Personal!$L$18+1,Calculations!$C$22,Calculations!$C$21)),1)),0)</f>
        <v>0</v>
      </c>
      <c r="S486" s="12">
        <f>R486*(1-'Retiree Assumptions'!$F$8)</f>
        <v>0</v>
      </c>
      <c r="T486" s="12">
        <f>S486/(Calculations!$C$27^($A486-1+Calculations!$B$6/30))</f>
        <v>0</v>
      </c>
      <c r="U486" s="23">
        <f t="shared" si="589"/>
        <v>0</v>
      </c>
      <c r="W486">
        <f t="shared" si="629"/>
        <v>11</v>
      </c>
      <c r="X486">
        <f t="shared" si="604"/>
        <v>2065</v>
      </c>
      <c r="Y486">
        <f t="shared" si="605"/>
        <v>82</v>
      </c>
      <c r="Z486">
        <f t="shared" si="592"/>
        <v>80</v>
      </c>
      <c r="AA486" s="12">
        <f>S486*12*Subsidy!$I$15/Subsidy!$I$14</f>
        <v>0</v>
      </c>
      <c r="AB486" s="12">
        <f>SUM(S$5:S486)*Subsidy!$I$15/Subsidy!$I$14</f>
        <v>53212.488521578103</v>
      </c>
      <c r="AC486" s="12">
        <f>N486*Subsidy!$E$15/Subsidy!$E$14</f>
        <v>2583.2933699787918</v>
      </c>
      <c r="AD486" s="12">
        <f t="shared" si="593"/>
        <v>30999.520439745502</v>
      </c>
      <c r="AE486" s="12">
        <f>$AP486*AC486/(Calculations!$D$27^(A486-1+Calculations!$B$6/30))</f>
        <v>523.65154135770194</v>
      </c>
      <c r="AF486" s="12">
        <f>IF(AE486=0,0,SUM(AE486:AE$903)*AC486/AE486)</f>
        <v>320106.16535882588</v>
      </c>
      <c r="AH486" s="164">
        <f>VLOOKUP(E486,Rates2,5)*VLOOKUP(E486,Mort_Imp_Retirees,C486-'Mort Imp Cume'!$C$4+2)</f>
        <v>4.4448210971167867E-3</v>
      </c>
      <c r="AI486" s="16">
        <f t="shared" si="594"/>
        <v>0.99555517890288325</v>
      </c>
      <c r="AJ486" s="164">
        <f>VLOOKUP(F486,Rates2,6)*VLOOKUP(F486,Mort_Imp_Survivors,C486-'Mort Imp Cume'!$C$4+2)</f>
        <v>1.0265538155010405E-3</v>
      </c>
      <c r="AK486" s="16">
        <f t="shared" si="595"/>
        <v>0.99897344618449901</v>
      </c>
      <c r="AL486" s="164">
        <f>VLOOKUP(F486,Rates2,7)*VLOOKUP(F486,Mort_Imp_Survivors,C486-'Mort Imp Cume'!$C$4+2)</f>
        <v>2.2335154980375298E-3</v>
      </c>
      <c r="AM486" s="16">
        <f t="shared" si="596"/>
        <v>0.99776648450196248</v>
      </c>
      <c r="AN486" s="108">
        <f>PRODUCT(AI$4:AI485)</f>
        <v>0.66523718909380858</v>
      </c>
      <c r="AO486" s="16">
        <f>PRODUCT(AK$4:AK485)</f>
        <v>0.8948319544892045</v>
      </c>
      <c r="AP486" s="16">
        <f>PRODUCT(AM$4:AM485)</f>
        <v>0.81347317028474042</v>
      </c>
      <c r="AQ486" s="16">
        <f t="shared" si="597"/>
        <v>0.59527549411571723</v>
      </c>
      <c r="AR486" s="16">
        <f t="shared" si="598"/>
        <v>6.9961694978091335E-2</v>
      </c>
      <c r="AS486" s="16">
        <f t="shared" si="599"/>
        <v>2.6431769232107727E-3</v>
      </c>
      <c r="AT486" s="16">
        <f t="shared" si="600"/>
        <v>0.28526071259176278</v>
      </c>
      <c r="AU486" s="16">
        <f t="shared" si="601"/>
        <v>4.9502098314428644E-2</v>
      </c>
      <c r="AV486" s="16">
        <f t="shared" si="602"/>
        <v>2.9568602926708294E-3</v>
      </c>
      <c r="AW486" s="30">
        <f>(SUMPRODUCT(AV$5:AV485,A$5:A485)+SUM(AV$5:AV485)*(Calculations!$B$6/30-0.5)+AV$4*Calculations!$B$6/30/2)/SUM(AV$4:AV485)</f>
        <v>372.32094930795409</v>
      </c>
      <c r="AX486" s="16"/>
      <c r="AY486" s="12"/>
      <c r="AZ486" s="12"/>
    </row>
    <row r="487" spans="1:52" x14ac:dyDescent="0.25">
      <c r="A487">
        <f t="shared" si="590"/>
        <v>483</v>
      </c>
      <c r="B487" t="str">
        <f t="shared" si="614"/>
        <v>April</v>
      </c>
      <c r="C487">
        <f t="shared" si="585"/>
        <v>2065</v>
      </c>
      <c r="D487">
        <f t="shared" si="616"/>
        <v>206504</v>
      </c>
      <c r="E487">
        <f t="shared" ref="E487:F487" si="640">E475+1</f>
        <v>82</v>
      </c>
      <c r="F487">
        <f t="shared" si="640"/>
        <v>80</v>
      </c>
      <c r="G487" s="12">
        <f>G486*IF($B487="January",1+IF(C487&gt;Personal!$L$18+1,Calculations!$B$22,Calculations!$B$21),1)</f>
        <v>6671.7287447799408</v>
      </c>
      <c r="H487" s="12">
        <f>IF(AND(Career!$F$15="Yes",$E487=62,$E486=61),G487,H486*IF($B487="January",(1+IF(C487&gt;Personal!$L$18+1,Calculations!$C$22,Calculations!$C$21)),1))</f>
        <v>6671.7287447799408</v>
      </c>
      <c r="I487" s="12">
        <f>H487*(1-'Retiree Assumptions'!$F$8)</f>
        <v>5203.9484209283537</v>
      </c>
      <c r="J487" s="12">
        <f>I487/(Calculations!$C$27^($A487-1+Calculations!$B$6/30))</f>
        <v>1511.0578225557231</v>
      </c>
      <c r="K487" s="23">
        <f t="shared" si="587"/>
        <v>1000.7438715597356</v>
      </c>
      <c r="L487" s="12">
        <f>L486*IF($B487="January",(1+IF(C487&gt;Personal!$L$18+1,Calculations!$B$22,Calculations!$B$21)),1)</f>
        <v>3669.4508096289655</v>
      </c>
      <c r="M487" s="12">
        <f>IF(AND(Career!$F$15="Yes",$E487=62,$E486=61),L487,M486*IF($B487="January",(1+IF(C487&gt;Personal!$L$18+1,Calculations!$C$22,Calculations!$C$21)),1))</f>
        <v>3669.4508096289655</v>
      </c>
      <c r="N487" s="12">
        <f>M487*(1-'Retiree Assumptions'!$F$10)</f>
        <v>3229.1167124734898</v>
      </c>
      <c r="O487" s="12">
        <f>N487/(Calculations!$C$27^$AW487)/(Calculations!$D$27^($A487-1-$AW487+Calculations!$B$6/30))</f>
        <v>905.02255435951315</v>
      </c>
      <c r="P487" s="23">
        <f t="shared" si="588"/>
        <v>259.98289265731393</v>
      </c>
      <c r="Q487" s="12">
        <f>IF(OR(A487&lt;=360,$E487&lt;70),Q486*IF($B487="January",(1+IF(C487&gt;Personal!$L$18+1,Calculations!$B$22,Calculations!$B$21)),1),0)</f>
        <v>0</v>
      </c>
      <c r="R487" s="12">
        <f>IF(OR(A487&lt;=360,$E487&lt;70),IF(AND(Career!$F$15="Yes",$E487=62,$E486=61),Q487,R486*IF($B487="January",(1+IF(C487&gt;Personal!$L$18+1,Calculations!$C$22,Calculations!$C$21)),1)),0)</f>
        <v>0</v>
      </c>
      <c r="S487" s="12">
        <f>R487*(1-'Retiree Assumptions'!$F$8)</f>
        <v>0</v>
      </c>
      <c r="T487" s="12">
        <f>S487/(Calculations!$C$27^($A487-1+Calculations!$B$6/30))</f>
        <v>0</v>
      </c>
      <c r="U487" s="23">
        <f t="shared" si="589"/>
        <v>0</v>
      </c>
      <c r="W487">
        <f t="shared" si="629"/>
        <v>11</v>
      </c>
      <c r="X487">
        <f t="shared" si="604"/>
        <v>2065</v>
      </c>
      <c r="Y487">
        <f t="shared" si="605"/>
        <v>82</v>
      </c>
      <c r="Z487">
        <f t="shared" si="592"/>
        <v>80</v>
      </c>
      <c r="AA487" s="12">
        <f>S487*12*Subsidy!$I$15/Subsidy!$I$14</f>
        <v>0</v>
      </c>
      <c r="AB487" s="12">
        <f>SUM(S$5:S487)*Subsidy!$I$15/Subsidy!$I$14</f>
        <v>53212.488521578103</v>
      </c>
      <c r="AC487" s="12">
        <f>N487*Subsidy!$E$15/Subsidy!$E$14</f>
        <v>2583.2933699787918</v>
      </c>
      <c r="AD487" s="12">
        <f t="shared" si="593"/>
        <v>30999.520439745502</v>
      </c>
      <c r="AE487" s="12">
        <f>$AP487*AC487/(Calculations!$D$27^(A487-1+Calculations!$B$6/30))</f>
        <v>520.97787014687219</v>
      </c>
      <c r="AF487" s="12">
        <f>IF(AE487=0,0,SUM(AE487:AE$903)*AC487/AE487)</f>
        <v>319152.40715773485</v>
      </c>
      <c r="AH487" s="164">
        <f>VLOOKUP(E487,Rates2,5)*VLOOKUP(E487,Mort_Imp_Retirees,C487-'Mort Imp Cume'!$C$4+2)</f>
        <v>4.4448210971167867E-3</v>
      </c>
      <c r="AI487" s="16">
        <f t="shared" si="594"/>
        <v>0.99555517890288325</v>
      </c>
      <c r="AJ487" s="164">
        <f>VLOOKUP(F487,Rates2,6)*VLOOKUP(F487,Mort_Imp_Survivors,C487-'Mort Imp Cume'!$C$4+2)</f>
        <v>1.0265538155010405E-3</v>
      </c>
      <c r="AK487" s="16">
        <f t="shared" si="595"/>
        <v>0.99897344618449901</v>
      </c>
      <c r="AL487" s="164">
        <f>VLOOKUP(F487,Rates2,7)*VLOOKUP(F487,Mort_Imp_Survivors,C487-'Mort Imp Cume'!$C$4+2)</f>
        <v>2.2335154980375298E-3</v>
      </c>
      <c r="AM487" s="16">
        <f t="shared" si="596"/>
        <v>0.99776648450196248</v>
      </c>
      <c r="AN487" s="108">
        <f>PRODUCT(AI$4:AI486)</f>
        <v>0.66228032880113774</v>
      </c>
      <c r="AO487" s="16">
        <f>PRODUCT(AK$4:AK486)</f>
        <v>0.89391336133209143</v>
      </c>
      <c r="AP487" s="16">
        <f>PRODUCT(AM$4:AM486)</f>
        <v>0.81165626535167179</v>
      </c>
      <c r="AQ487" s="16">
        <f t="shared" si="597"/>
        <v>0.59202123486274771</v>
      </c>
      <c r="AR487" s="16">
        <f t="shared" si="598"/>
        <v>7.0259093938389985E-2</v>
      </c>
      <c r="AS487" s="16">
        <f t="shared" si="599"/>
        <v>2.6287271717181939E-3</v>
      </c>
      <c r="AT487" s="16">
        <f t="shared" si="600"/>
        <v>0.28726675529241863</v>
      </c>
      <c r="AU487" s="16">
        <f t="shared" si="601"/>
        <v>5.0452915906443685E-2</v>
      </c>
      <c r="AV487" s="16">
        <f t="shared" si="602"/>
        <v>2.9437175776607393E-3</v>
      </c>
      <c r="AW487" s="30">
        <f>(SUMPRODUCT(AV$5:AV486,A$5:A486)+SUM(AV$5:AV486)*(Calculations!$B$6/30-0.5)+AV$4*Calculations!$B$6/30/2)/SUM(AV$4:AV486)</f>
        <v>373.28560753742289</v>
      </c>
      <c r="AX487" s="16"/>
      <c r="AY487" s="12"/>
      <c r="AZ487" s="12"/>
    </row>
    <row r="488" spans="1:52" x14ac:dyDescent="0.25">
      <c r="A488">
        <f t="shared" si="590"/>
        <v>484</v>
      </c>
      <c r="B488" t="str">
        <f t="shared" si="614"/>
        <v>May</v>
      </c>
      <c r="C488">
        <f t="shared" si="585"/>
        <v>2065</v>
      </c>
      <c r="D488">
        <f t="shared" si="616"/>
        <v>206505</v>
      </c>
      <c r="E488">
        <f t="shared" ref="E488:F488" si="641">E476+1</f>
        <v>82</v>
      </c>
      <c r="F488">
        <f t="shared" si="641"/>
        <v>80</v>
      </c>
      <c r="G488" s="12">
        <f>G487*IF($B488="January",1+IF(C488&gt;Personal!$L$18+1,Calculations!$B$22,Calculations!$B$21),1)</f>
        <v>6671.7287447799408</v>
      </c>
      <c r="H488" s="12">
        <f>IF(AND(Career!$F$15="Yes",$E488=62,$E487=61),G488,H487*IF($B488="January",(1+IF(C488&gt;Personal!$L$18+1,Calculations!$C$22,Calculations!$C$21)),1))</f>
        <v>6671.7287447799408</v>
      </c>
      <c r="I488" s="12">
        <f>H488*(1-'Retiree Assumptions'!$F$8)</f>
        <v>5203.9484209283537</v>
      </c>
      <c r="J488" s="12">
        <f>I488/(Calculations!$C$27^($A488-1+Calculations!$B$6/30))</f>
        <v>1507.1940632593085</v>
      </c>
      <c r="K488" s="23">
        <f t="shared" si="587"/>
        <v>993.74822612553521</v>
      </c>
      <c r="L488" s="12">
        <f>L487*IF($B488="January",(1+IF(C488&gt;Personal!$L$18+1,Calculations!$B$22,Calculations!$B$21)),1)</f>
        <v>3669.4508096289655</v>
      </c>
      <c r="M488" s="12">
        <f>IF(AND(Career!$F$15="Yes",$E488=62,$E487=61),L488,M487*IF($B488="January",(1+IF(C488&gt;Personal!$L$18+1,Calculations!$C$22,Calculations!$C$21)),1))</f>
        <v>3669.4508096289655</v>
      </c>
      <c r="N488" s="12">
        <f>M488*(1-'Retiree Assumptions'!$F$10)</f>
        <v>3229.1167124734898</v>
      </c>
      <c r="O488" s="12">
        <f>N488/(Calculations!$C$27^$AW488)/(Calculations!$D$27^($A488-1-$AW488+Calculations!$B$6/30))</f>
        <v>902.69455172312985</v>
      </c>
      <c r="P488" s="23">
        <f t="shared" si="588"/>
        <v>261.10789045037927</v>
      </c>
      <c r="Q488" s="12">
        <f>IF(OR(A488&lt;=360,$E488&lt;70),Q487*IF($B488="January",(1+IF(C488&gt;Personal!$L$18+1,Calculations!$B$22,Calculations!$B$21)),1),0)</f>
        <v>0</v>
      </c>
      <c r="R488" s="12">
        <f>IF(OR(A488&lt;=360,$E488&lt;70),IF(AND(Career!$F$15="Yes",$E488=62,$E487=61),Q488,R487*IF($B488="January",(1+IF(C488&gt;Personal!$L$18+1,Calculations!$C$22,Calculations!$C$21)),1)),0)</f>
        <v>0</v>
      </c>
      <c r="S488" s="12">
        <f>R488*(1-'Retiree Assumptions'!$F$8)</f>
        <v>0</v>
      </c>
      <c r="T488" s="12">
        <f>S488/(Calculations!$C$27^($A488-1+Calculations!$B$6/30))</f>
        <v>0</v>
      </c>
      <c r="U488" s="23">
        <f t="shared" si="589"/>
        <v>0</v>
      </c>
      <c r="W488">
        <f t="shared" si="629"/>
        <v>11</v>
      </c>
      <c r="X488">
        <f t="shared" si="604"/>
        <v>2065</v>
      </c>
      <c r="Y488">
        <f t="shared" si="605"/>
        <v>82</v>
      </c>
      <c r="Z488">
        <f t="shared" si="592"/>
        <v>80</v>
      </c>
      <c r="AA488" s="12">
        <f>S488*12*Subsidy!$I$15/Subsidy!$I$14</f>
        <v>0</v>
      </c>
      <c r="AB488" s="12">
        <f>SUM(S$5:S488)*Subsidy!$I$15/Subsidy!$I$14</f>
        <v>53212.488521578103</v>
      </c>
      <c r="AC488" s="12">
        <f>N488*Subsidy!$E$15/Subsidy!$E$14</f>
        <v>2583.2933699787918</v>
      </c>
      <c r="AD488" s="12">
        <f t="shared" si="593"/>
        <v>30999.520439745502</v>
      </c>
      <c r="AE488" s="12">
        <f>$AP488*AC488/(Calculations!$D$27^(A488-1+Calculations!$B$6/30))</f>
        <v>518.31785022354779</v>
      </c>
      <c r="AF488" s="12">
        <f>IF(AE488=0,0,SUM(AE488:AE$903)*AC488/AE488)</f>
        <v>318193.75424615701</v>
      </c>
      <c r="AH488" s="164">
        <f>VLOOKUP(E488,Rates2,5)*VLOOKUP(E488,Mort_Imp_Retirees,C488-'Mort Imp Cume'!$C$4+2)</f>
        <v>4.4448210971167867E-3</v>
      </c>
      <c r="AI488" s="16">
        <f t="shared" si="594"/>
        <v>0.99555517890288325</v>
      </c>
      <c r="AJ488" s="164">
        <f>VLOOKUP(F488,Rates2,6)*VLOOKUP(F488,Mort_Imp_Survivors,C488-'Mort Imp Cume'!$C$4+2)</f>
        <v>1.0265538155010405E-3</v>
      </c>
      <c r="AK488" s="16">
        <f t="shared" si="595"/>
        <v>0.99897344618449901</v>
      </c>
      <c r="AL488" s="164">
        <f>VLOOKUP(F488,Rates2,7)*VLOOKUP(F488,Mort_Imp_Survivors,C488-'Mort Imp Cume'!$C$4+2)</f>
        <v>2.2335154980375298E-3</v>
      </c>
      <c r="AM488" s="16">
        <f t="shared" si="596"/>
        <v>0.99776648450196248</v>
      </c>
      <c r="AN488" s="108">
        <f>PRODUCT(AI$4:AI487)</f>
        <v>0.65933661122347698</v>
      </c>
      <c r="AO488" s="16">
        <f>PRODUCT(AK$4:AK487)</f>
        <v>0.89299571116028864</v>
      </c>
      <c r="AP488" s="16">
        <f>PRODUCT(AM$4:AM487)</f>
        <v>0.8098434185039296</v>
      </c>
      <c r="AQ488" s="16">
        <f t="shared" si="597"/>
        <v>0.58878476603352359</v>
      </c>
      <c r="AR488" s="16">
        <f t="shared" si="598"/>
        <v>7.0551845189953402E-2</v>
      </c>
      <c r="AS488" s="16">
        <f t="shared" si="599"/>
        <v>2.6143564143014048E-3</v>
      </c>
      <c r="AT488" s="16">
        <f t="shared" si="600"/>
        <v>0.28925386771412026</v>
      </c>
      <c r="AU488" s="16">
        <f t="shared" si="601"/>
        <v>5.1409521062402763E-2</v>
      </c>
      <c r="AV488" s="16">
        <f t="shared" si="602"/>
        <v>2.9306332796675992E-3</v>
      </c>
      <c r="AW488" s="30">
        <f>(SUMPRODUCT(AV$5:AV487,A$5:A487)+SUM(AV$5:AV487)*(Calculations!$B$6/30-0.5)+AV$4*Calculations!$B$6/30/2)/SUM(AV$4:AV487)</f>
        <v>374.23798473759251</v>
      </c>
      <c r="AX488" s="16"/>
      <c r="AY488" s="12"/>
      <c r="AZ488" s="12"/>
    </row>
    <row r="489" spans="1:52" x14ac:dyDescent="0.25">
      <c r="A489">
        <f t="shared" si="590"/>
        <v>485</v>
      </c>
      <c r="B489" t="str">
        <f t="shared" si="614"/>
        <v>June</v>
      </c>
      <c r="C489">
        <f t="shared" si="585"/>
        <v>2065</v>
      </c>
      <c r="D489">
        <f t="shared" si="616"/>
        <v>206506</v>
      </c>
      <c r="E489">
        <f t="shared" ref="E489:F489" si="642">E477+1</f>
        <v>82</v>
      </c>
      <c r="F489">
        <f t="shared" si="642"/>
        <v>80</v>
      </c>
      <c r="G489" s="12">
        <f>G488*IF($B489="January",1+IF(C489&gt;Personal!$L$18+1,Calculations!$B$22,Calculations!$B$21),1)</f>
        <v>6671.7287447799408</v>
      </c>
      <c r="H489" s="12">
        <f>IF(AND(Career!$F$15="Yes",$E489=62,$E488=61),G489,H488*IF($B489="January",(1+IF(C489&gt;Personal!$L$18+1,Calculations!$C$22,Calculations!$C$21)),1))</f>
        <v>6671.7287447799408</v>
      </c>
      <c r="I489" s="12">
        <f>H489*(1-'Retiree Assumptions'!$F$8)</f>
        <v>5203.9484209283537</v>
      </c>
      <c r="J489" s="12">
        <f>I489/(Calculations!$C$27^($A489-1+Calculations!$B$6/30))</f>
        <v>1503.3401835556381</v>
      </c>
      <c r="K489" s="23">
        <f t="shared" si="587"/>
        <v>986.8014833690645</v>
      </c>
      <c r="L489" s="12">
        <f>L488*IF($B489="January",(1+IF(C489&gt;Personal!$L$18+1,Calculations!$B$22,Calculations!$B$21)),1)</f>
        <v>3669.4508096289655</v>
      </c>
      <c r="M489" s="12">
        <f>IF(AND(Career!$F$15="Yes",$E489=62,$E488=61),L489,M488*IF($B489="January",(1+IF(C489&gt;Personal!$L$18+1,Calculations!$C$22,Calculations!$C$21)),1))</f>
        <v>3669.4508096289655</v>
      </c>
      <c r="N489" s="12">
        <f>M489*(1-'Retiree Assumptions'!$F$10)</f>
        <v>3229.1167124734898</v>
      </c>
      <c r="O489" s="12">
        <f>N489/(Calculations!$C$27^$AW489)/(Calculations!$D$27^($A489-1-$AW489+Calculations!$B$6/30))</f>
        <v>900.36907666067953</v>
      </c>
      <c r="P489" s="23">
        <f t="shared" si="588"/>
        <v>262.20743732525062</v>
      </c>
      <c r="Q489" s="12">
        <f>IF(OR(A489&lt;=360,$E489&lt;70),Q488*IF($B489="January",(1+IF(C489&gt;Personal!$L$18+1,Calculations!$B$22,Calculations!$B$21)),1),0)</f>
        <v>0</v>
      </c>
      <c r="R489" s="12">
        <f>IF(OR(A489&lt;=360,$E489&lt;70),IF(AND(Career!$F$15="Yes",$E489=62,$E488=61),Q489,R488*IF($B489="January",(1+IF(C489&gt;Personal!$L$18+1,Calculations!$C$22,Calculations!$C$21)),1)),0)</f>
        <v>0</v>
      </c>
      <c r="S489" s="12">
        <f>R489*(1-'Retiree Assumptions'!$F$8)</f>
        <v>0</v>
      </c>
      <c r="T489" s="12">
        <f>S489/(Calculations!$C$27^($A489-1+Calculations!$B$6/30))</f>
        <v>0</v>
      </c>
      <c r="U489" s="23">
        <f t="shared" si="589"/>
        <v>0</v>
      </c>
      <c r="W489">
        <f t="shared" si="629"/>
        <v>11</v>
      </c>
      <c r="X489">
        <f t="shared" si="604"/>
        <v>2065</v>
      </c>
      <c r="Y489">
        <f t="shared" si="605"/>
        <v>82</v>
      </c>
      <c r="Z489">
        <f t="shared" si="592"/>
        <v>80</v>
      </c>
      <c r="AA489" s="12">
        <f>S489*12*Subsidy!$I$15/Subsidy!$I$14</f>
        <v>0</v>
      </c>
      <c r="AB489" s="12">
        <f>SUM(S$5:S489)*Subsidy!$I$15/Subsidy!$I$14</f>
        <v>53212.488521578103</v>
      </c>
      <c r="AC489" s="12">
        <f>N489*Subsidy!$E$15/Subsidy!$E$14</f>
        <v>2583.2933699787918</v>
      </c>
      <c r="AD489" s="12">
        <f t="shared" si="593"/>
        <v>30999.520439745502</v>
      </c>
      <c r="AE489" s="12">
        <f>$AP489*AC489/(Calculations!$D$27^(A489-1+Calculations!$B$6/30))</f>
        <v>515.67141188669336</v>
      </c>
      <c r="AF489" s="12">
        <f>IF(AE489=0,0,SUM(AE489:AE$903)*AC489/AE489)</f>
        <v>317230.18150431832</v>
      </c>
      <c r="AH489" s="164">
        <f>VLOOKUP(E489,Rates2,5)*VLOOKUP(E489,Mort_Imp_Retirees,C489-'Mort Imp Cume'!$C$4+2)</f>
        <v>4.4448210971167867E-3</v>
      </c>
      <c r="AI489" s="16">
        <f t="shared" si="594"/>
        <v>0.99555517890288325</v>
      </c>
      <c r="AJ489" s="164">
        <f>VLOOKUP(F489,Rates2,6)*VLOOKUP(F489,Mort_Imp_Survivors,C489-'Mort Imp Cume'!$C$4+2)</f>
        <v>1.0265538155010405E-3</v>
      </c>
      <c r="AK489" s="16">
        <f t="shared" si="595"/>
        <v>0.99897344618449901</v>
      </c>
      <c r="AL489" s="164">
        <f>VLOOKUP(F489,Rates2,7)*VLOOKUP(F489,Mort_Imp_Survivors,C489-'Mort Imp Cume'!$C$4+2)</f>
        <v>2.2335154980375298E-3</v>
      </c>
      <c r="AM489" s="16">
        <f t="shared" si="596"/>
        <v>0.99776648450196248</v>
      </c>
      <c r="AN489" s="108">
        <f>PRODUCT(AI$4:AI488)</f>
        <v>0.65640597794380939</v>
      </c>
      <c r="AO489" s="16">
        <f>PRODUCT(AK$4:AK488)</f>
        <v>0.89207900300577103</v>
      </c>
      <c r="AP489" s="16">
        <f>PRODUCT(AM$4:AM488)</f>
        <v>0.80803462067771736</v>
      </c>
      <c r="AQ489" s="16">
        <f t="shared" si="597"/>
        <v>0.58556599037114165</v>
      </c>
      <c r="AR489" s="16">
        <f t="shared" si="598"/>
        <v>7.0839987572667781E-2</v>
      </c>
      <c r="AS489" s="16">
        <f t="shared" si="599"/>
        <v>2.6000642191146388E-3</v>
      </c>
      <c r="AT489" s="16">
        <f t="shared" si="600"/>
        <v>0.29122217113201487</v>
      </c>
      <c r="AU489" s="16">
        <f t="shared" si="601"/>
        <v>5.2371850924175678E-2</v>
      </c>
      <c r="AV489" s="16">
        <f t="shared" si="602"/>
        <v>2.9176071390382202E-3</v>
      </c>
      <c r="AW489" s="30">
        <f>(SUMPRODUCT(AV$5:AV488,A$5:A488)+SUM(AV$5:AV488)*(Calculations!$B$6/30-0.5)+AV$4*Calculations!$B$6/30/2)/SUM(AV$4:AV488)</f>
        <v>375.1784479315603</v>
      </c>
      <c r="AX489" s="16"/>
      <c r="AY489" s="12"/>
      <c r="AZ489" s="12"/>
    </row>
    <row r="490" spans="1:52" x14ac:dyDescent="0.25">
      <c r="A490">
        <f t="shared" si="590"/>
        <v>486</v>
      </c>
      <c r="B490" t="str">
        <f t="shared" si="614"/>
        <v>July</v>
      </c>
      <c r="C490">
        <f t="shared" si="585"/>
        <v>2065</v>
      </c>
      <c r="D490">
        <f t="shared" si="616"/>
        <v>206507</v>
      </c>
      <c r="E490">
        <f t="shared" ref="E490:F490" si="643">E478+1</f>
        <v>82</v>
      </c>
      <c r="F490">
        <f t="shared" si="643"/>
        <v>80</v>
      </c>
      <c r="G490" s="12">
        <f>G489*IF($B490="January",1+IF(C490&gt;Personal!$L$18+1,Calculations!$B$22,Calculations!$B$21),1)</f>
        <v>6671.7287447799408</v>
      </c>
      <c r="H490" s="12">
        <f>IF(AND(Career!$F$15="Yes",$E490=62,$E489=61),G490,H489*IF($B490="January",(1+IF(C490&gt;Personal!$L$18+1,Calculations!$C$22,Calculations!$C$21)),1))</f>
        <v>6671.7287447799408</v>
      </c>
      <c r="I490" s="12">
        <f>H490*(1-'Retiree Assumptions'!$F$8)</f>
        <v>5203.9484209283537</v>
      </c>
      <c r="J490" s="12">
        <f>I490/(Calculations!$C$27^($A490-1+Calculations!$B$6/30))</f>
        <v>1499.4961581826965</v>
      </c>
      <c r="K490" s="23">
        <f t="shared" si="587"/>
        <v>979.90330143882375</v>
      </c>
      <c r="L490" s="12">
        <f>L489*IF($B490="January",(1+IF(C490&gt;Personal!$L$18+1,Calculations!$B$22,Calculations!$B$21)),1)</f>
        <v>3669.4508096289655</v>
      </c>
      <c r="M490" s="12">
        <f>IF(AND(Career!$F$15="Yes",$E490=62,$E489=61),L490,M489*IF($B490="January",(1+IF(C490&gt;Personal!$L$18+1,Calculations!$C$22,Calculations!$C$21)),1))</f>
        <v>3669.4508096289655</v>
      </c>
      <c r="N490" s="12">
        <f>M490*(1-'Retiree Assumptions'!$F$10)</f>
        <v>3229.1167124734898</v>
      </c>
      <c r="O490" s="12">
        <f>N490/(Calculations!$C$27^$AW490)/(Calculations!$D$27^($A490-1-$AW490+Calculations!$B$6/30))</f>
        <v>898.04624240265287</v>
      </c>
      <c r="P490" s="23">
        <f t="shared" si="588"/>
        <v>263.28182090222367</v>
      </c>
      <c r="Q490" s="12">
        <f>IF(OR(A490&lt;=360,$E490&lt;70),Q489*IF($B490="January",(1+IF(C490&gt;Personal!$L$18+1,Calculations!$B$22,Calculations!$B$21)),1),0)</f>
        <v>0</v>
      </c>
      <c r="R490" s="12">
        <f>IF(OR(A490&lt;=360,$E490&lt;70),IF(AND(Career!$F$15="Yes",$E490=62,$E489=61),Q490,R489*IF($B490="January",(1+IF(C490&gt;Personal!$L$18+1,Calculations!$C$22,Calculations!$C$21)),1)),0)</f>
        <v>0</v>
      </c>
      <c r="S490" s="12">
        <f>R490*(1-'Retiree Assumptions'!$F$8)</f>
        <v>0</v>
      </c>
      <c r="T490" s="12">
        <f>S490/(Calculations!$C$27^($A490-1+Calculations!$B$6/30))</f>
        <v>0</v>
      </c>
      <c r="U490" s="23">
        <f t="shared" si="589"/>
        <v>0</v>
      </c>
      <c r="W490">
        <f t="shared" si="629"/>
        <v>11</v>
      </c>
      <c r="X490">
        <f t="shared" si="604"/>
        <v>2065</v>
      </c>
      <c r="Y490">
        <f t="shared" si="605"/>
        <v>82</v>
      </c>
      <c r="Z490">
        <f t="shared" si="592"/>
        <v>80</v>
      </c>
      <c r="AA490" s="12">
        <f>S490*12*Subsidy!$I$15/Subsidy!$I$14</f>
        <v>0</v>
      </c>
      <c r="AB490" s="12">
        <f>SUM(S$5:S490)*Subsidy!$I$15/Subsidy!$I$14</f>
        <v>53212.488521578103</v>
      </c>
      <c r="AC490" s="12">
        <f>N490*Subsidy!$E$15/Subsidy!$E$14</f>
        <v>2583.2933699787918</v>
      </c>
      <c r="AD490" s="12">
        <f t="shared" si="593"/>
        <v>30999.520439745502</v>
      </c>
      <c r="AE490" s="12">
        <f>$AP490*AC490/(Calculations!$D$27^(A490-1+Calculations!$B$6/30))</f>
        <v>513.03848579115549</v>
      </c>
      <c r="AF490" s="12">
        <f>IF(AE490=0,0,SUM(AE490:AE$903)*AC490/AE490)</f>
        <v>316261.66368352884</v>
      </c>
      <c r="AH490" s="164">
        <f>VLOOKUP(E490,Rates2,5)*VLOOKUP(E490,Mort_Imp_Retirees,C490-'Mort Imp Cume'!$C$4+2)</f>
        <v>4.4448210971167867E-3</v>
      </c>
      <c r="AI490" s="16">
        <f t="shared" si="594"/>
        <v>0.99555517890288325</v>
      </c>
      <c r="AJ490" s="164">
        <f>VLOOKUP(F490,Rates2,6)*VLOOKUP(F490,Mort_Imp_Survivors,C490-'Mort Imp Cume'!$C$4+2)</f>
        <v>1.0265538155010405E-3</v>
      </c>
      <c r="AK490" s="16">
        <f t="shared" si="595"/>
        <v>0.99897344618449901</v>
      </c>
      <c r="AL490" s="164">
        <f>VLOOKUP(F490,Rates2,7)*VLOOKUP(F490,Mort_Imp_Survivors,C490-'Mort Imp Cume'!$C$4+2)</f>
        <v>2.2335154980375298E-3</v>
      </c>
      <c r="AM490" s="16">
        <f t="shared" si="596"/>
        <v>0.99776648450196248</v>
      </c>
      <c r="AN490" s="108">
        <f>PRODUCT(AI$4:AI489)</f>
        <v>0.65348837080477118</v>
      </c>
      <c r="AO490" s="16">
        <f>PRODUCT(AK$4:AK489)</f>
        <v>0.89116323590150714</v>
      </c>
      <c r="AP490" s="16">
        <f>PRODUCT(AM$4:AM489)</f>
        <v>0.80622986282948284</v>
      </c>
      <c r="AQ490" s="16">
        <f t="shared" si="597"/>
        <v>0.58236481115038385</v>
      </c>
      <c r="AR490" s="16">
        <f t="shared" si="598"/>
        <v>7.1123559654387311E-2</v>
      </c>
      <c r="AS490" s="16">
        <f t="shared" si="599"/>
        <v>2.5858501566729487E-3</v>
      </c>
      <c r="AT490" s="16">
        <f t="shared" si="600"/>
        <v>0.29317178611853401</v>
      </c>
      <c r="AU490" s="16">
        <f t="shared" si="601"/>
        <v>5.3339843076694815E-2</v>
      </c>
      <c r="AV490" s="16">
        <f t="shared" si="602"/>
        <v>2.9046388972735243E-3</v>
      </c>
      <c r="AW490" s="30">
        <f>(SUMPRODUCT(AV$5:AV489,A$5:A489)+SUM(AV$5:AV489)*(Calculations!$B$6/30-0.5)+AV$4*Calculations!$B$6/30/2)/SUM(AV$4:AV489)</f>
        <v>376.10734878447602</v>
      </c>
      <c r="AX490" s="16"/>
      <c r="AY490" s="12"/>
      <c r="AZ490" s="12"/>
    </row>
    <row r="491" spans="1:52" x14ac:dyDescent="0.25">
      <c r="A491">
        <f t="shared" si="590"/>
        <v>487</v>
      </c>
      <c r="B491" t="str">
        <f t="shared" si="614"/>
        <v>August</v>
      </c>
      <c r="C491">
        <f t="shared" si="585"/>
        <v>2065</v>
      </c>
      <c r="D491">
        <f t="shared" si="616"/>
        <v>206508</v>
      </c>
      <c r="E491">
        <f t="shared" ref="E491:F491" si="644">E479+1</f>
        <v>82</v>
      </c>
      <c r="F491">
        <f t="shared" si="644"/>
        <v>80</v>
      </c>
      <c r="G491" s="12">
        <f>G490*IF($B491="January",1+IF(C491&gt;Personal!$L$18+1,Calculations!$B$22,Calculations!$B$21),1)</f>
        <v>6671.7287447799408</v>
      </c>
      <c r="H491" s="12">
        <f>IF(AND(Career!$F$15="Yes",$E491=62,$E490=61),G491,H490*IF($B491="January",(1+IF(C491&gt;Personal!$L$18+1,Calculations!$C$22,Calculations!$C$21)),1))</f>
        <v>6671.7287447799408</v>
      </c>
      <c r="I491" s="12">
        <f>H491*(1-'Retiree Assumptions'!$F$8)</f>
        <v>5203.9484209283537</v>
      </c>
      <c r="J491" s="12">
        <f>I491/(Calculations!$C$27^($A491-1+Calculations!$B$6/30))</f>
        <v>1495.6619619430601</v>
      </c>
      <c r="K491" s="23">
        <f t="shared" si="587"/>
        <v>973.05334087300571</v>
      </c>
      <c r="L491" s="12">
        <f>L490*IF($B491="January",(1+IF(C491&gt;Personal!$L$18+1,Calculations!$B$22,Calculations!$B$21)),1)</f>
        <v>3669.4508096289655</v>
      </c>
      <c r="M491" s="12">
        <f>IF(AND(Career!$F$15="Yes",$E491=62,$E490=61),L491,M490*IF($B491="January",(1+IF(C491&gt;Personal!$L$18+1,Calculations!$C$22,Calculations!$C$21)),1))</f>
        <v>3669.4508096289655</v>
      </c>
      <c r="N491" s="12">
        <f>M491*(1-'Retiree Assumptions'!$F$10)</f>
        <v>3229.1167124734898</v>
      </c>
      <c r="O491" s="12">
        <f>N491/(Calculations!$C$27^$AW491)/(Calculations!$D$27^($A491-1-$AW491+Calculations!$B$6/30))</f>
        <v>895.72615685992014</v>
      </c>
      <c r="P491" s="23">
        <f t="shared" si="588"/>
        <v>264.33132607609099</v>
      </c>
      <c r="Q491" s="12">
        <f>IF(OR(A491&lt;=360,$E491&lt;70),Q490*IF($B491="January",(1+IF(C491&gt;Personal!$L$18+1,Calculations!$B$22,Calculations!$B$21)),1),0)</f>
        <v>0</v>
      </c>
      <c r="R491" s="12">
        <f>IF(OR(A491&lt;=360,$E491&lt;70),IF(AND(Career!$F$15="Yes",$E491=62,$E490=61),Q491,R490*IF($B491="January",(1+IF(C491&gt;Personal!$L$18+1,Calculations!$C$22,Calculations!$C$21)),1)),0)</f>
        <v>0</v>
      </c>
      <c r="S491" s="12">
        <f>R491*(1-'Retiree Assumptions'!$F$8)</f>
        <v>0</v>
      </c>
      <c r="T491" s="12">
        <f>S491/(Calculations!$C$27^($A491-1+Calculations!$B$6/30))</f>
        <v>0</v>
      </c>
      <c r="U491" s="23">
        <f t="shared" si="589"/>
        <v>0</v>
      </c>
      <c r="W491">
        <f t="shared" si="629"/>
        <v>11</v>
      </c>
      <c r="X491">
        <f t="shared" si="604"/>
        <v>2065</v>
      </c>
      <c r="Y491">
        <f t="shared" si="605"/>
        <v>82</v>
      </c>
      <c r="Z491">
        <f t="shared" si="592"/>
        <v>80</v>
      </c>
      <c r="AA491" s="12">
        <f>S491*12*Subsidy!$I$15/Subsidy!$I$14</f>
        <v>0</v>
      </c>
      <c r="AB491" s="12">
        <f>SUM(S$5:S491)*Subsidy!$I$15/Subsidy!$I$14</f>
        <v>53212.488521578103</v>
      </c>
      <c r="AC491" s="12">
        <f>N491*Subsidy!$E$15/Subsidy!$E$14</f>
        <v>2583.2933699787918</v>
      </c>
      <c r="AD491" s="12">
        <f t="shared" si="593"/>
        <v>30999.520439745502</v>
      </c>
      <c r="AE491" s="12">
        <f>$AP491*AC491/(Calculations!$D$27^(A491-1+Calculations!$B$6/30))</f>
        <v>510.41900294584389</v>
      </c>
      <c r="AF491" s="12">
        <f>IF(AE491=0,0,SUM(AE491:AE$903)*AC491/AE491)</f>
        <v>315288.1754055224</v>
      </c>
      <c r="AH491" s="164">
        <f>VLOOKUP(E491,Rates2,5)*VLOOKUP(E491,Mort_Imp_Retirees,C491-'Mort Imp Cume'!$C$4+2)</f>
        <v>4.4448210971167867E-3</v>
      </c>
      <c r="AI491" s="16">
        <f t="shared" si="594"/>
        <v>0.99555517890288325</v>
      </c>
      <c r="AJ491" s="164">
        <f>VLOOKUP(F491,Rates2,6)*VLOOKUP(F491,Mort_Imp_Survivors,C491-'Mort Imp Cume'!$C$4+2)</f>
        <v>1.0265538155010405E-3</v>
      </c>
      <c r="AK491" s="16">
        <f t="shared" si="595"/>
        <v>0.99897344618449901</v>
      </c>
      <c r="AL491" s="164">
        <f>VLOOKUP(F491,Rates2,7)*VLOOKUP(F491,Mort_Imp_Survivors,C491-'Mort Imp Cume'!$C$4+2)</f>
        <v>2.2335154980375298E-3</v>
      </c>
      <c r="AM491" s="16">
        <f t="shared" si="596"/>
        <v>0.99776648450196248</v>
      </c>
      <c r="AN491" s="108">
        <f>PRODUCT(AI$4:AI490)</f>
        <v>0.65058373190749763</v>
      </c>
      <c r="AO491" s="16">
        <f>PRODUCT(AK$4:AK490)</f>
        <v>0.89024840888145829</v>
      </c>
      <c r="AP491" s="16">
        <f>PRODUCT(AM$4:AM490)</f>
        <v>0.80442913593587251</v>
      </c>
      <c r="AQ491" s="16">
        <f t="shared" si="597"/>
        <v>0.57918113217481104</v>
      </c>
      <c r="AR491" s="16">
        <f t="shared" si="598"/>
        <v>7.1402599732686645E-2</v>
      </c>
      <c r="AS491" s="16">
        <f t="shared" si="599"/>
        <v>2.5717137998393013E-3</v>
      </c>
      <c r="AT491" s="16">
        <f t="shared" si="600"/>
        <v>0.29510283254732389</v>
      </c>
      <c r="AU491" s="16">
        <f t="shared" si="601"/>
        <v>5.4313435545178423E-2</v>
      </c>
      <c r="AV491" s="16">
        <f t="shared" si="602"/>
        <v>2.8917282970234172E-3</v>
      </c>
      <c r="AW491" s="30">
        <f>(SUMPRODUCT(AV$5:AV490,A$5:A490)+SUM(AV$5:AV490)*(Calculations!$B$6/30-0.5)+AV$4*Calculations!$B$6/30/2)/SUM(AV$4:AV490)</f>
        <v>377.02502439942151</v>
      </c>
      <c r="AX491" s="16"/>
      <c r="AY491" s="12"/>
      <c r="AZ491" s="12"/>
    </row>
    <row r="492" spans="1:52" x14ac:dyDescent="0.25">
      <c r="A492">
        <f t="shared" si="590"/>
        <v>488</v>
      </c>
      <c r="B492" t="str">
        <f t="shared" si="614"/>
        <v>September</v>
      </c>
      <c r="C492">
        <f t="shared" si="585"/>
        <v>2065</v>
      </c>
      <c r="D492">
        <f t="shared" si="616"/>
        <v>206509</v>
      </c>
      <c r="E492">
        <f t="shared" ref="E492:F492" si="645">E480+1</f>
        <v>82</v>
      </c>
      <c r="F492">
        <f t="shared" si="645"/>
        <v>80</v>
      </c>
      <c r="G492" s="12">
        <f>G491*IF($B492="January",1+IF(C492&gt;Personal!$L$18+1,Calculations!$B$22,Calculations!$B$21),1)</f>
        <v>6671.7287447799408</v>
      </c>
      <c r="H492" s="12">
        <f>IF(AND(Career!$F$15="Yes",$E492=62,$E491=61),G492,H491*IF($B492="January",(1+IF(C492&gt;Personal!$L$18+1,Calculations!$C$22,Calculations!$C$21)),1))</f>
        <v>6671.7287447799408</v>
      </c>
      <c r="I492" s="12">
        <f>H492*(1-'Retiree Assumptions'!$F$8)</f>
        <v>5203.9484209283537</v>
      </c>
      <c r="J492" s="12">
        <f>I492/(Calculations!$C$27^($A492-1+Calculations!$B$6/30))</f>
        <v>1491.8375697037368</v>
      </c>
      <c r="K492" s="23">
        <f t="shared" si="587"/>
        <v>966.25126458279374</v>
      </c>
      <c r="L492" s="12">
        <f>L491*IF($B492="January",(1+IF(C492&gt;Personal!$L$18+1,Calculations!$B$22,Calculations!$B$21)),1)</f>
        <v>3669.4508096289655</v>
      </c>
      <c r="M492" s="12">
        <f>IF(AND(Career!$F$15="Yes",$E492=62,$E491=61),L492,M491*IF($B492="January",(1+IF(C492&gt;Personal!$L$18+1,Calculations!$C$22,Calculations!$C$21)),1))</f>
        <v>3669.4508096289655</v>
      </c>
      <c r="N492" s="12">
        <f>M492*(1-'Retiree Assumptions'!$F$10)</f>
        <v>3229.1167124734898</v>
      </c>
      <c r="O492" s="12">
        <f>N492/(Calculations!$C$27^$AW492)/(Calculations!$D$27^($A492-1-$AW492+Calculations!$B$6/30))</f>
        <v>893.40892289650344</v>
      </c>
      <c r="P492" s="23">
        <f t="shared" si="588"/>
        <v>265.35623504003553</v>
      </c>
      <c r="Q492" s="12">
        <f>IF(OR(A492&lt;=360,$E492&lt;70),Q491*IF($B492="January",(1+IF(C492&gt;Personal!$L$18+1,Calculations!$B$22,Calculations!$B$21)),1),0)</f>
        <v>0</v>
      </c>
      <c r="R492" s="12">
        <f>IF(OR(A492&lt;=360,$E492&lt;70),IF(AND(Career!$F$15="Yes",$E492=62,$E491=61),Q492,R491*IF($B492="January",(1+IF(C492&gt;Personal!$L$18+1,Calculations!$C$22,Calculations!$C$21)),1)),0)</f>
        <v>0</v>
      </c>
      <c r="S492" s="12">
        <f>R492*(1-'Retiree Assumptions'!$F$8)</f>
        <v>0</v>
      </c>
      <c r="T492" s="12">
        <f>S492/(Calculations!$C$27^($A492-1+Calculations!$B$6/30))</f>
        <v>0</v>
      </c>
      <c r="U492" s="23">
        <f t="shared" si="589"/>
        <v>0</v>
      </c>
      <c r="W492">
        <f t="shared" si="629"/>
        <v>11</v>
      </c>
      <c r="X492">
        <f t="shared" si="604"/>
        <v>2065</v>
      </c>
      <c r="Y492">
        <f t="shared" si="605"/>
        <v>82</v>
      </c>
      <c r="Z492">
        <f t="shared" si="592"/>
        <v>80</v>
      </c>
      <c r="AA492" s="12">
        <f>S492*12*Subsidy!$I$15/Subsidy!$I$14</f>
        <v>0</v>
      </c>
      <c r="AB492" s="12">
        <f>SUM(S$5:S492)*Subsidy!$I$15/Subsidy!$I$14</f>
        <v>53212.488521578103</v>
      </c>
      <c r="AC492" s="12">
        <f>N492*Subsidy!$E$15/Subsidy!$E$14</f>
        <v>2583.2933699787918</v>
      </c>
      <c r="AD492" s="12">
        <f t="shared" si="593"/>
        <v>30999.520439745502</v>
      </c>
      <c r="AE492" s="12">
        <f>$AP492*AC492/(Calculations!$D$27^(A492-1+Calculations!$B$6/30))</f>
        <v>507.81289471192468</v>
      </c>
      <c r="AF492" s="12">
        <f>IF(AE492=0,0,SUM(AE492:AE$903)*AC492/AE492)</f>
        <v>314309.69116179051</v>
      </c>
      <c r="AH492" s="164">
        <f>VLOOKUP(E492,Rates2,5)*VLOOKUP(E492,Mort_Imp_Retirees,C492-'Mort Imp Cume'!$C$4+2)</f>
        <v>4.4448210971167867E-3</v>
      </c>
      <c r="AI492" s="16">
        <f t="shared" si="594"/>
        <v>0.99555517890288325</v>
      </c>
      <c r="AJ492" s="164">
        <f>VLOOKUP(F492,Rates2,6)*VLOOKUP(F492,Mort_Imp_Survivors,C492-'Mort Imp Cume'!$C$4+2)</f>
        <v>1.0265538155010405E-3</v>
      </c>
      <c r="AK492" s="16">
        <f t="shared" si="595"/>
        <v>0.99897344618449901</v>
      </c>
      <c r="AL492" s="164">
        <f>VLOOKUP(F492,Rates2,7)*VLOOKUP(F492,Mort_Imp_Survivors,C492-'Mort Imp Cume'!$C$4+2)</f>
        <v>2.2335154980375298E-3</v>
      </c>
      <c r="AM492" s="16">
        <f t="shared" si="596"/>
        <v>0.99776648450196248</v>
      </c>
      <c r="AN492" s="108">
        <f>PRODUCT(AI$4:AI491)</f>
        <v>0.64769200361047419</v>
      </c>
      <c r="AO492" s="16">
        <f>PRODUCT(AK$4:AK491)</f>
        <v>0.8893345209805773</v>
      </c>
      <c r="AP492" s="16">
        <f>PRODUCT(AM$4:AM491)</f>
        <v>0.80263243099368675</v>
      </c>
      <c r="AQ492" s="16">
        <f t="shared" si="597"/>
        <v>0.5760148577738714</v>
      </c>
      <c r="AR492" s="16">
        <f t="shared" si="598"/>
        <v>7.1677145836602785E-2</v>
      </c>
      <c r="AS492" s="16">
        <f t="shared" si="599"/>
        <v>2.5576547238117405E-3</v>
      </c>
      <c r="AT492" s="16">
        <f t="shared" si="600"/>
        <v>0.29701542959715393</v>
      </c>
      <c r="AU492" s="16">
        <f t="shared" si="601"/>
        <v>5.5292566792371878E-2</v>
      </c>
      <c r="AV492" s="16">
        <f t="shared" si="602"/>
        <v>2.8788750820816777E-3</v>
      </c>
      <c r="AW492" s="30">
        <f>(SUMPRODUCT(AV$5:AV491,A$5:A491)+SUM(AV$5:AV491)*(Calculations!$B$6/30-0.5)+AV$4*Calculations!$B$6/30/2)/SUM(AV$4:AV491)</f>
        <v>377.93179806431431</v>
      </c>
      <c r="AX492" s="16"/>
      <c r="AY492" s="12"/>
      <c r="AZ492" s="12"/>
    </row>
    <row r="493" spans="1:52" x14ac:dyDescent="0.25">
      <c r="A493">
        <f t="shared" si="590"/>
        <v>489</v>
      </c>
      <c r="B493" t="str">
        <f t="shared" si="614"/>
        <v>October</v>
      </c>
      <c r="C493">
        <f t="shared" si="585"/>
        <v>2065</v>
      </c>
      <c r="D493">
        <f t="shared" si="616"/>
        <v>206510</v>
      </c>
      <c r="E493">
        <f t="shared" ref="E493:F493" si="646">E481+1</f>
        <v>82</v>
      </c>
      <c r="F493">
        <f t="shared" si="646"/>
        <v>80</v>
      </c>
      <c r="G493" s="12">
        <f>G492*IF($B493="January",1+IF(C493&gt;Personal!$L$18+1,Calculations!$B$22,Calculations!$B$21),1)</f>
        <v>6671.7287447799408</v>
      </c>
      <c r="H493" s="12">
        <f>IF(AND(Career!$F$15="Yes",$E493=62,$E492=61),G493,H492*IF($B493="January",(1+IF(C493&gt;Personal!$L$18+1,Calculations!$C$22,Calculations!$C$21)),1))</f>
        <v>6671.7287447799408</v>
      </c>
      <c r="I493" s="12">
        <f>H493*(1-'Retiree Assumptions'!$F$8)</f>
        <v>5203.9484209283537</v>
      </c>
      <c r="J493" s="12">
        <f>I493/(Calculations!$C$27^($A493-1+Calculations!$B$6/30))</f>
        <v>1488.0229563959981</v>
      </c>
      <c r="K493" s="23">
        <f t="shared" si="587"/>
        <v>959.49673783577146</v>
      </c>
      <c r="L493" s="12">
        <f>L492*IF($B493="January",(1+IF(C493&gt;Personal!$L$18+1,Calculations!$B$22,Calculations!$B$21)),1)</f>
        <v>3669.4508096289655</v>
      </c>
      <c r="M493" s="12">
        <f>IF(AND(Career!$F$15="Yes",$E493=62,$E492=61),L493,M492*IF($B493="January",(1+IF(C493&gt;Personal!$L$18+1,Calculations!$C$22,Calculations!$C$21)),1))</f>
        <v>3669.4508096289655</v>
      </c>
      <c r="N493" s="12">
        <f>M493*(1-'Retiree Assumptions'!$F$10)</f>
        <v>3229.1167124734898</v>
      </c>
      <c r="O493" s="12">
        <f>N493/(Calculations!$C$27^$AW493)/(Calculations!$D$27^($A493-1-$AW493+Calculations!$B$6/30))</f>
        <v>891.09463858584911</v>
      </c>
      <c r="P493" s="23">
        <f t="shared" si="588"/>
        <v>266.35682730932444</v>
      </c>
      <c r="Q493" s="12">
        <f>IF(OR(A493&lt;=360,$E493&lt;70),Q492*IF($B493="January",(1+IF(C493&gt;Personal!$L$18+1,Calculations!$B$22,Calculations!$B$21)),1),0)</f>
        <v>0</v>
      </c>
      <c r="R493" s="12">
        <f>IF(OR(A493&lt;=360,$E493&lt;70),IF(AND(Career!$F$15="Yes",$E493=62,$E492=61),Q493,R492*IF($B493="January",(1+IF(C493&gt;Personal!$L$18+1,Calculations!$C$22,Calculations!$C$21)),1)),0)</f>
        <v>0</v>
      </c>
      <c r="S493" s="12">
        <f>R493*(1-'Retiree Assumptions'!$F$8)</f>
        <v>0</v>
      </c>
      <c r="T493" s="12">
        <f>S493/(Calculations!$C$27^($A493-1+Calculations!$B$6/30))</f>
        <v>0</v>
      </c>
      <c r="U493" s="23">
        <f t="shared" si="589"/>
        <v>0</v>
      </c>
      <c r="W493">
        <f t="shared" si="629"/>
        <v>11</v>
      </c>
      <c r="X493">
        <f t="shared" si="604"/>
        <v>2065</v>
      </c>
      <c r="Y493">
        <f t="shared" si="605"/>
        <v>82</v>
      </c>
      <c r="Z493">
        <f t="shared" si="592"/>
        <v>80</v>
      </c>
      <c r="AA493" s="12">
        <f>S493*12*Subsidy!$I$15/Subsidy!$I$14</f>
        <v>0</v>
      </c>
      <c r="AB493" s="12">
        <f>SUM(S$5:S493)*Subsidy!$I$15/Subsidy!$I$14</f>
        <v>53212.488521578103</v>
      </c>
      <c r="AC493" s="12">
        <f>N493*Subsidy!$E$15/Subsidy!$E$14</f>
        <v>2583.2933699787918</v>
      </c>
      <c r="AD493" s="12">
        <f t="shared" si="593"/>
        <v>30999.520439745502</v>
      </c>
      <c r="AE493" s="12">
        <f>$AP493*AC493/(Calculations!$D$27^(A493-1+Calculations!$B$6/30))</f>
        <v>505.22009280102219</v>
      </c>
      <c r="AF493" s="12">
        <f>IF(AE493=0,0,SUM(AE493:AE$903)*AC493/AE493)</f>
        <v>313326.18531291431</v>
      </c>
      <c r="AH493" s="164">
        <f>VLOOKUP(E493,Rates2,5)*VLOOKUP(E493,Mort_Imp_Retirees,C493-'Mort Imp Cume'!$C$4+2)</f>
        <v>4.4448210971167867E-3</v>
      </c>
      <c r="AI493" s="16">
        <f t="shared" si="594"/>
        <v>0.99555517890288325</v>
      </c>
      <c r="AJ493" s="164">
        <f>VLOOKUP(F493,Rates2,6)*VLOOKUP(F493,Mort_Imp_Survivors,C493-'Mort Imp Cume'!$C$4+2)</f>
        <v>1.0265538155010405E-3</v>
      </c>
      <c r="AK493" s="16">
        <f t="shared" si="595"/>
        <v>0.99897344618449901</v>
      </c>
      <c r="AL493" s="164">
        <f>VLOOKUP(F493,Rates2,7)*VLOOKUP(F493,Mort_Imp_Survivors,C493-'Mort Imp Cume'!$C$4+2)</f>
        <v>2.2335154980375298E-3</v>
      </c>
      <c r="AM493" s="16">
        <f t="shared" si="596"/>
        <v>0.99776648450196248</v>
      </c>
      <c r="AN493" s="108">
        <f>PRODUCT(AI$4:AI492)</f>
        <v>0.64481312852839257</v>
      </c>
      <c r="AO493" s="16">
        <f>PRODUCT(AK$4:AK492)</f>
        <v>0.88842157123480792</v>
      </c>
      <c r="AP493" s="16">
        <f>PRODUCT(AM$4:AM492)</f>
        <v>0.80083973901983485</v>
      </c>
      <c r="AQ493" s="16">
        <f t="shared" si="597"/>
        <v>0.57286589280002664</v>
      </c>
      <c r="AR493" s="16">
        <f t="shared" si="598"/>
        <v>7.1947235728365894E-2</v>
      </c>
      <c r="AS493" s="16">
        <f t="shared" si="599"/>
        <v>2.5436725061106246E-3</v>
      </c>
      <c r="AT493" s="16">
        <f t="shared" si="600"/>
        <v>0.29890969575580417</v>
      </c>
      <c r="AU493" s="16">
        <f t="shared" si="601"/>
        <v>5.6277175715803263E-2</v>
      </c>
      <c r="AV493" s="16">
        <f t="shared" si="602"/>
        <v>2.8660789973808773E-3</v>
      </c>
      <c r="AW493" s="30">
        <f>(SUMPRODUCT(AV$5:AV492,A$5:A492)+SUM(AV$5:AV492)*(Calculations!$B$6/30-0.5)+AV$4*Calculations!$B$6/30/2)/SUM(AV$4:AV492)</f>
        <v>378.82797995331373</v>
      </c>
      <c r="AX493" s="16"/>
      <c r="AY493" s="12"/>
      <c r="AZ493" s="12"/>
    </row>
    <row r="494" spans="1:52" x14ac:dyDescent="0.25">
      <c r="A494">
        <f t="shared" si="590"/>
        <v>490</v>
      </c>
      <c r="B494" t="str">
        <f t="shared" si="614"/>
        <v>November</v>
      </c>
      <c r="C494">
        <f t="shared" si="585"/>
        <v>2065</v>
      </c>
      <c r="D494">
        <f t="shared" si="616"/>
        <v>206511</v>
      </c>
      <c r="E494">
        <f t="shared" ref="E494:F494" si="647">E482+1</f>
        <v>82</v>
      </c>
      <c r="F494">
        <f t="shared" si="647"/>
        <v>80</v>
      </c>
      <c r="G494" s="12">
        <f>G493*IF($B494="January",1+IF(C494&gt;Personal!$L$18+1,Calculations!$B$22,Calculations!$B$21),1)</f>
        <v>6671.7287447799408</v>
      </c>
      <c r="H494" s="12">
        <f>IF(AND(Career!$F$15="Yes",$E494=62,$E493=61),G494,H493*IF($B494="January",(1+IF(C494&gt;Personal!$L$18+1,Calculations!$C$22,Calculations!$C$21)),1))</f>
        <v>6671.7287447799408</v>
      </c>
      <c r="I494" s="12">
        <f>H494*(1-'Retiree Assumptions'!$F$8)</f>
        <v>5203.9484209283537</v>
      </c>
      <c r="J494" s="12">
        <f>I494/(Calculations!$C$27^($A494-1+Calculations!$B$6/30))</f>
        <v>1484.2180970152176</v>
      </c>
      <c r="K494" s="23">
        <f t="shared" si="587"/>
        <v>952.78942823945181</v>
      </c>
      <c r="L494" s="12">
        <f>L493*IF($B494="January",(1+IF(C494&gt;Personal!$L$18+1,Calculations!$B$22,Calculations!$B$21)),1)</f>
        <v>3669.4508096289655</v>
      </c>
      <c r="M494" s="12">
        <f>IF(AND(Career!$F$15="Yes",$E494=62,$E493=61),L494,M493*IF($B494="January",(1+IF(C494&gt;Personal!$L$18+1,Calculations!$C$22,Calculations!$C$21)),1))</f>
        <v>3669.4508096289655</v>
      </c>
      <c r="N494" s="12">
        <f>M494*(1-'Retiree Assumptions'!$F$10)</f>
        <v>3229.1167124734898</v>
      </c>
      <c r="O494" s="12">
        <f>N494/(Calculations!$C$27^$AW494)/(Calculations!$D$27^($A494-1-$AW494+Calculations!$B$6/30))</f>
        <v>888.78339745175958</v>
      </c>
      <c r="P494" s="23">
        <f t="shared" si="588"/>
        <v>267.33337974480457</v>
      </c>
      <c r="Q494" s="12">
        <f>IF(OR(A494&lt;=360,$E494&lt;70),Q493*IF($B494="January",(1+IF(C494&gt;Personal!$L$18+1,Calculations!$B$22,Calculations!$B$21)),1),0)</f>
        <v>0</v>
      </c>
      <c r="R494" s="12">
        <f>IF(OR(A494&lt;=360,$E494&lt;70),IF(AND(Career!$F$15="Yes",$E494=62,$E493=61),Q494,R493*IF($B494="January",(1+IF(C494&gt;Personal!$L$18+1,Calculations!$C$22,Calculations!$C$21)),1)),0)</f>
        <v>0</v>
      </c>
      <c r="S494" s="12">
        <f>R494*(1-'Retiree Assumptions'!$F$8)</f>
        <v>0</v>
      </c>
      <c r="T494" s="12">
        <f>S494/(Calculations!$C$27^($A494-1+Calculations!$B$6/30))</f>
        <v>0</v>
      </c>
      <c r="U494" s="23">
        <f t="shared" si="589"/>
        <v>0</v>
      </c>
      <c r="W494">
        <f t="shared" si="629"/>
        <v>11</v>
      </c>
      <c r="X494">
        <f t="shared" si="604"/>
        <v>2065</v>
      </c>
      <c r="Y494">
        <f t="shared" si="605"/>
        <v>82</v>
      </c>
      <c r="Z494">
        <f t="shared" si="592"/>
        <v>80</v>
      </c>
      <c r="AA494" s="12">
        <f>S494*12*Subsidy!$I$15/Subsidy!$I$14</f>
        <v>0</v>
      </c>
      <c r="AB494" s="12">
        <f>SUM(S$5:S494)*Subsidy!$I$15/Subsidy!$I$14</f>
        <v>53212.488521578103</v>
      </c>
      <c r="AC494" s="12">
        <f>N494*Subsidy!$E$15/Subsidy!$E$14</f>
        <v>2583.2933699787918</v>
      </c>
      <c r="AD494" s="12">
        <f t="shared" si="593"/>
        <v>30999.520439745502</v>
      </c>
      <c r="AE494" s="12">
        <f>$AP494*AC494/(Calculations!$D$27^(A494-1+Calculations!$B$6/30))</f>
        <v>502.64052927342794</v>
      </c>
      <c r="AF494" s="12">
        <f>IF(AE494=0,0,SUM(AE494:AE$903)*AC494/AE494)</f>
        <v>312337.63208789326</v>
      </c>
      <c r="AH494" s="164">
        <f>VLOOKUP(E494,Rates2,5)*VLOOKUP(E494,Mort_Imp_Retirees,C494-'Mort Imp Cume'!$C$4+2)</f>
        <v>4.4448210971167867E-3</v>
      </c>
      <c r="AI494" s="16">
        <f t="shared" si="594"/>
        <v>0.99555517890288325</v>
      </c>
      <c r="AJ494" s="164">
        <f>VLOOKUP(F494,Rates2,6)*VLOOKUP(F494,Mort_Imp_Survivors,C494-'Mort Imp Cume'!$C$4+2)</f>
        <v>1.0265538155010405E-3</v>
      </c>
      <c r="AK494" s="16">
        <f t="shared" si="595"/>
        <v>0.99897344618449901</v>
      </c>
      <c r="AL494" s="164">
        <f>VLOOKUP(F494,Rates2,7)*VLOOKUP(F494,Mort_Imp_Survivors,C494-'Mort Imp Cume'!$C$4+2)</f>
        <v>2.2335154980375298E-3</v>
      </c>
      <c r="AM494" s="16">
        <f t="shared" si="596"/>
        <v>0.99776648450196248</v>
      </c>
      <c r="AN494" s="108">
        <f>PRODUCT(AI$4:AI493)</f>
        <v>0.64194704953101167</v>
      </c>
      <c r="AO494" s="16">
        <f>PRODUCT(AK$4:AK493)</f>
        <v>0.88750955868108339</v>
      </c>
      <c r="AP494" s="16">
        <f>PRODUCT(AM$4:AM493)</f>
        <v>0.79905105105128971</v>
      </c>
      <c r="AQ494" s="16">
        <f t="shared" si="597"/>
        <v>0.56973414262589173</v>
      </c>
      <c r="AR494" s="16">
        <f t="shared" si="598"/>
        <v>7.2212906905119931E-2</v>
      </c>
      <c r="AS494" s="16">
        <f t="shared" si="599"/>
        <v>2.5297667265659256E-3</v>
      </c>
      <c r="AT494" s="16">
        <f t="shared" si="600"/>
        <v>0.30078574882393055</v>
      </c>
      <c r="AU494" s="16">
        <f t="shared" si="601"/>
        <v>5.7267201645057775E-2</v>
      </c>
      <c r="AV494" s="16">
        <f t="shared" si="602"/>
        <v>2.8533397889873155E-3</v>
      </c>
      <c r="AW494" s="30">
        <f>(SUMPRODUCT(AV$5:AV493,A$5:A493)+SUM(AV$5:AV493)*(Calculations!$B$6/30-0.5)+AV$4*Calculations!$B$6/30/2)/SUM(AV$4:AV493)</f>
        <v>379.71386778593188</v>
      </c>
      <c r="AX494" s="16"/>
      <c r="AY494" s="12"/>
      <c r="AZ494" s="12"/>
    </row>
    <row r="495" spans="1:52" x14ac:dyDescent="0.25">
      <c r="A495">
        <f t="shared" si="590"/>
        <v>491</v>
      </c>
      <c r="B495" t="str">
        <f t="shared" si="614"/>
        <v>December</v>
      </c>
      <c r="C495">
        <f t="shared" si="585"/>
        <v>2065</v>
      </c>
      <c r="D495">
        <f t="shared" si="616"/>
        <v>206512</v>
      </c>
      <c r="E495">
        <f t="shared" ref="E495:F495" si="648">E483+1</f>
        <v>82</v>
      </c>
      <c r="F495">
        <f t="shared" si="648"/>
        <v>80</v>
      </c>
      <c r="G495" s="12">
        <f>G494*IF($B495="January",1+IF(C495&gt;Personal!$L$18+1,Calculations!$B$22,Calculations!$B$21),1)</f>
        <v>6671.7287447799408</v>
      </c>
      <c r="H495" s="12">
        <f>IF(AND(Career!$F$15="Yes",$E495=62,$E494=61),G495,H494*IF($B495="January",(1+IF(C495&gt;Personal!$L$18+1,Calculations!$C$22,Calculations!$C$21)),1))</f>
        <v>6671.7287447799408</v>
      </c>
      <c r="I495" s="12">
        <f>H495*(1-'Retiree Assumptions'!$F$8)</f>
        <v>5203.9484209283537</v>
      </c>
      <c r="J495" s="12">
        <f>I495/(Calculations!$C$27^($A495-1+Calculations!$B$6/30))</f>
        <v>1480.4229666207034</v>
      </c>
      <c r="K495" s="23">
        <f t="shared" si="587"/>
        <v>946.12900572491844</v>
      </c>
      <c r="L495" s="12">
        <f>L494*IF($B495="January",(1+IF(C495&gt;Personal!$L$18+1,Calculations!$B$22,Calculations!$B$21)),1)</f>
        <v>3669.4508096289655</v>
      </c>
      <c r="M495" s="12">
        <f>IF(AND(Career!$F$15="Yes",$E495=62,$E494=61),L495,M494*IF($B495="January",(1+IF(C495&gt;Personal!$L$18+1,Calculations!$C$22,Calculations!$C$21)),1))</f>
        <v>3669.4508096289655</v>
      </c>
      <c r="N495" s="12">
        <f>M495*(1-'Retiree Assumptions'!$F$10)</f>
        <v>3229.1167124734898</v>
      </c>
      <c r="O495" s="12">
        <f>N495/(Calculations!$C$27^$AW495)/(Calculations!$D$27^($A495-1-$AW495+Calculations!$B$6/30))</f>
        <v>886.47528869504094</v>
      </c>
      <c r="P495" s="23">
        <f t="shared" si="588"/>
        <v>268.28616657620228</v>
      </c>
      <c r="Q495" s="12">
        <f>IF(OR(A495&lt;=360,$E495&lt;70),Q494*IF($B495="January",(1+IF(C495&gt;Personal!$L$18+1,Calculations!$B$22,Calculations!$B$21)),1),0)</f>
        <v>0</v>
      </c>
      <c r="R495" s="12">
        <f>IF(OR(A495&lt;=360,$E495&lt;70),IF(AND(Career!$F$15="Yes",$E495=62,$E494=61),Q495,R494*IF($B495="January",(1+IF(C495&gt;Personal!$L$18+1,Calculations!$C$22,Calculations!$C$21)),1)),0)</f>
        <v>0</v>
      </c>
      <c r="S495" s="12">
        <f>R495*(1-'Retiree Assumptions'!$F$8)</f>
        <v>0</v>
      </c>
      <c r="T495" s="12">
        <f>S495/(Calculations!$C$27^($A495-1+Calculations!$B$6/30))</f>
        <v>0</v>
      </c>
      <c r="U495" s="23">
        <f t="shared" si="589"/>
        <v>0</v>
      </c>
      <c r="W495">
        <f t="shared" si="629"/>
        <v>11</v>
      </c>
      <c r="X495">
        <f t="shared" si="604"/>
        <v>2065</v>
      </c>
      <c r="Y495">
        <f t="shared" si="605"/>
        <v>82</v>
      </c>
      <c r="Z495">
        <f t="shared" si="592"/>
        <v>80</v>
      </c>
      <c r="AA495" s="12">
        <f>S495*12*Subsidy!$I$15/Subsidy!$I$14</f>
        <v>0</v>
      </c>
      <c r="AB495" s="12">
        <f>SUM(S$5:S495)*Subsidy!$I$15/Subsidy!$I$14</f>
        <v>53212.488521578103</v>
      </c>
      <c r="AC495" s="12">
        <f>N495*Subsidy!$E$15/Subsidy!$E$14</f>
        <v>2583.2933699787918</v>
      </c>
      <c r="AD495" s="12">
        <f t="shared" si="593"/>
        <v>30999.520439745502</v>
      </c>
      <c r="AE495" s="12">
        <f>$AP495*AC495/(Calculations!$D$27^(A495-1+Calculations!$B$6/30))</f>
        <v>500.07413653632238</v>
      </c>
      <c r="AF495" s="12">
        <f>IF(AE495=0,0,SUM(AE495:AE$903)*AC495/AE495)</f>
        <v>311344.00558346906</v>
      </c>
      <c r="AH495" s="164">
        <f>VLOOKUP(E495,Rates2,5)*VLOOKUP(E495,Mort_Imp_Retirees,C495-'Mort Imp Cume'!$C$4+2)</f>
        <v>4.4448210971167867E-3</v>
      </c>
      <c r="AI495" s="16">
        <f t="shared" si="594"/>
        <v>0.99555517890288325</v>
      </c>
      <c r="AJ495" s="164">
        <f>VLOOKUP(F495,Rates2,6)*VLOOKUP(F495,Mort_Imp_Survivors,C495-'Mort Imp Cume'!$C$4+2)</f>
        <v>1.0265538155010405E-3</v>
      </c>
      <c r="AK495" s="16">
        <f t="shared" si="595"/>
        <v>0.99897344618449901</v>
      </c>
      <c r="AL495" s="164">
        <f>VLOOKUP(F495,Rates2,7)*VLOOKUP(F495,Mort_Imp_Survivors,C495-'Mort Imp Cume'!$C$4+2)</f>
        <v>2.2335154980375298E-3</v>
      </c>
      <c r="AM495" s="16">
        <f t="shared" si="596"/>
        <v>0.99776648450196248</v>
      </c>
      <c r="AN495" s="108">
        <f>PRODUCT(AI$4:AI494)</f>
        <v>0.6390937097420244</v>
      </c>
      <c r="AO495" s="16">
        <f>PRODUCT(AK$4:AK494)</f>
        <v>0.88659848235732575</v>
      </c>
      <c r="AP495" s="16">
        <f>PRODUCT(AM$4:AM494)</f>
        <v>0.79726635814504343</v>
      </c>
      <c r="AQ495" s="16">
        <f t="shared" si="597"/>
        <v>0.56661951314139203</v>
      </c>
      <c r="AR495" s="16">
        <f t="shared" si="598"/>
        <v>7.2474196600632312E-2</v>
      </c>
      <c r="AS495" s="16">
        <f t="shared" si="599"/>
        <v>2.5159369673046095E-3</v>
      </c>
      <c r="AT495" s="16">
        <f t="shared" si="600"/>
        <v>0.30264370591890938</v>
      </c>
      <c r="AU495" s="16">
        <f t="shared" si="601"/>
        <v>5.8262584339066281E-2</v>
      </c>
      <c r="AV495" s="16">
        <f t="shared" si="602"/>
        <v>2.8406572040959822E-3</v>
      </c>
      <c r="AW495" s="30">
        <f>(SUMPRODUCT(AV$5:AV494,A$5:A494)+SUM(AV$5:AV494)*(Calculations!$B$6/30-0.5)+AV$4*Calculations!$B$6/30/2)/SUM(AV$4:AV494)</f>
        <v>380.58974744679472</v>
      </c>
      <c r="AX495" s="16"/>
      <c r="AY495" s="12"/>
      <c r="AZ495" s="12"/>
    </row>
    <row r="496" spans="1:52" x14ac:dyDescent="0.25">
      <c r="A496">
        <f t="shared" si="590"/>
        <v>492</v>
      </c>
      <c r="B496" t="str">
        <f t="shared" si="614"/>
        <v>January</v>
      </c>
      <c r="C496">
        <f t="shared" si="585"/>
        <v>2066</v>
      </c>
      <c r="D496">
        <f t="shared" si="616"/>
        <v>206601</v>
      </c>
      <c r="E496">
        <f t="shared" ref="E496:F496" si="649">E484+1</f>
        <v>83</v>
      </c>
      <c r="F496">
        <f t="shared" si="649"/>
        <v>81</v>
      </c>
      <c r="G496" s="12">
        <f>G495*IF($B496="January",1+IF(C496&gt;Personal!$L$18+1,Calculations!$B$22,Calculations!$B$21),1)</f>
        <v>6838.5219633994384</v>
      </c>
      <c r="H496" s="12">
        <f>IF(AND(Career!$F$15="Yes",$E496=62,$E495=61),G496,H495*IF($B496="January",(1+IF(C496&gt;Personal!$L$18+1,Calculations!$C$22,Calculations!$C$21)),1))</f>
        <v>6838.5219633994384</v>
      </c>
      <c r="I496" s="12">
        <f>H496*(1-'Retiree Assumptions'!$F$8)</f>
        <v>5334.0471314515626</v>
      </c>
      <c r="J496" s="12">
        <f>I496/(Calculations!$C$27^($A496-1+Calculations!$B$6/30))</f>
        <v>1513.553478843927</v>
      </c>
      <c r="K496" s="23">
        <f t="shared" si="587"/>
        <v>963.00302109384938</v>
      </c>
      <c r="L496" s="12">
        <f>L495*IF($B496="January",(1+IF(C496&gt;Personal!$L$18+1,Calculations!$B$22,Calculations!$B$21)),1)</f>
        <v>3761.1870798696896</v>
      </c>
      <c r="M496" s="12">
        <f>IF(AND(Career!$F$15="Yes",$E496=62,$E495=61),L496,M495*IF($B496="January",(1+IF(C496&gt;Personal!$L$18+1,Calculations!$C$22,Calculations!$C$21)),1))</f>
        <v>3761.1870798696896</v>
      </c>
      <c r="N496" s="12">
        <f>M496*(1-'Retiree Assumptions'!$F$10)</f>
        <v>3309.8446302853267</v>
      </c>
      <c r="O496" s="12">
        <f>N496/(Calculations!$C$27^$AW496)/(Calculations!$D$27^($A496-1-$AW496+Calculations!$B$6/30))</f>
        <v>906.27465734201439</v>
      </c>
      <c r="P496" s="23">
        <f t="shared" si="588"/>
        <v>275.94584591085754</v>
      </c>
      <c r="Q496" s="12">
        <f>IF(OR(A496&lt;=360,$E496&lt;70),Q495*IF($B496="January",(1+IF(C496&gt;Personal!$L$18+1,Calculations!$B$22,Calculations!$B$21)),1),0)</f>
        <v>0</v>
      </c>
      <c r="R496" s="12">
        <f>IF(OR(A496&lt;=360,$E496&lt;70),IF(AND(Career!$F$15="Yes",$E496=62,$E495=61),Q496,R495*IF($B496="January",(1+IF(C496&gt;Personal!$L$18+1,Calculations!$C$22,Calculations!$C$21)),1)),0)</f>
        <v>0</v>
      </c>
      <c r="S496" s="12">
        <f>R496*(1-'Retiree Assumptions'!$F$8)</f>
        <v>0</v>
      </c>
      <c r="T496" s="12">
        <f>S496/(Calculations!$C$27^($A496-1+Calculations!$B$6/30))</f>
        <v>0</v>
      </c>
      <c r="U496" s="23">
        <f t="shared" si="589"/>
        <v>0</v>
      </c>
      <c r="W496">
        <f t="shared" si="629"/>
        <v>11</v>
      </c>
      <c r="X496">
        <f t="shared" si="604"/>
        <v>2066</v>
      </c>
      <c r="Y496">
        <f t="shared" si="605"/>
        <v>83</v>
      </c>
      <c r="Z496">
        <f t="shared" si="592"/>
        <v>81</v>
      </c>
      <c r="AA496" s="12">
        <f>S496*12*Subsidy!$I$15/Subsidy!$I$14</f>
        <v>0</v>
      </c>
      <c r="AB496" s="12">
        <f>SUM(S$5:S496)*Subsidy!$I$15/Subsidy!$I$14</f>
        <v>53212.488521578103</v>
      </c>
      <c r="AC496" s="12">
        <f>N496*Subsidy!$E$15/Subsidy!$E$14</f>
        <v>2647.8757042282614</v>
      </c>
      <c r="AD496" s="12">
        <f t="shared" si="593"/>
        <v>31774.508450739137</v>
      </c>
      <c r="AE496" s="12">
        <f>$AP496*AC496/(Calculations!$D$27^(A496-1+Calculations!$B$6/30))</f>
        <v>509.95886852555236</v>
      </c>
      <c r="AF496" s="12">
        <f>IF(AE496=0,0,SUM(AE496:AE$903)*AC496/AE496)</f>
        <v>310345.2797634473</v>
      </c>
      <c r="AH496" s="164">
        <f>VLOOKUP(E496,Rates2,5)*VLOOKUP(E496,Mort_Imp_Retirees,C496-'Mort Imp Cume'!$C$4+2)</f>
        <v>5.0632470526473109E-3</v>
      </c>
      <c r="AI496" s="16">
        <f t="shared" si="594"/>
        <v>0.99493675294735273</v>
      </c>
      <c r="AJ496" s="164">
        <f>VLOOKUP(F496,Rates2,6)*VLOOKUP(F496,Mort_Imp_Survivors,C496-'Mort Imp Cume'!$C$4+2)</f>
        <v>1.2544048265333999E-3</v>
      </c>
      <c r="AK496" s="16">
        <f t="shared" si="595"/>
        <v>0.99874559517346662</v>
      </c>
      <c r="AL496" s="164">
        <f>VLOOKUP(F496,Rates2,7)*VLOOKUP(F496,Mort_Imp_Survivors,C496-'Mort Imp Cume'!$C$4+2)</f>
        <v>2.5155655960729557E-3</v>
      </c>
      <c r="AM496" s="16">
        <f t="shared" si="596"/>
        <v>0.99748443440392709</v>
      </c>
      <c r="AN496" s="108">
        <f>PRODUCT(AI$4:AI495)</f>
        <v>0.63625305253792841</v>
      </c>
      <c r="AO496" s="16">
        <f>PRODUCT(AK$4:AK495)</f>
        <v>0.88568834130244445</v>
      </c>
      <c r="AP496" s="16">
        <f>PRODUCT(AM$4:AM495)</f>
        <v>0.7954856513780626</v>
      </c>
      <c r="AQ496" s="16">
        <f t="shared" si="597"/>
        <v>0.56352191075093483</v>
      </c>
      <c r="AR496" s="16">
        <f t="shared" si="598"/>
        <v>7.2731141786993553E-2</v>
      </c>
      <c r="AS496" s="16">
        <f t="shared" si="599"/>
        <v>2.849671522320526E-3</v>
      </c>
      <c r="AT496" s="16">
        <f t="shared" si="600"/>
        <v>0.30448368347866062</v>
      </c>
      <c r="AU496" s="16">
        <f t="shared" si="601"/>
        <v>5.9263263983410974E-2</v>
      </c>
      <c r="AV496" s="16">
        <f t="shared" si="602"/>
        <v>3.2215063930005209E-3</v>
      </c>
      <c r="AW496" s="30">
        <f>(SUMPRODUCT(AV$5:AV495,A$5:A495)+SUM(AV$5:AV495)*(Calculations!$B$6/30-0.5)+AV$4*Calculations!$B$6/30/2)/SUM(AV$4:AV495)</f>
        <v>381.45589356876656</v>
      </c>
      <c r="AX496" s="16"/>
      <c r="AY496" s="12"/>
      <c r="AZ496" s="12"/>
    </row>
    <row r="497" spans="1:52" x14ac:dyDescent="0.25">
      <c r="A497">
        <f t="shared" si="590"/>
        <v>493</v>
      </c>
      <c r="B497" t="str">
        <f t="shared" si="614"/>
        <v>February</v>
      </c>
      <c r="C497">
        <f t="shared" si="585"/>
        <v>2066</v>
      </c>
      <c r="D497">
        <f t="shared" si="616"/>
        <v>206602</v>
      </c>
      <c r="E497">
        <f t="shared" ref="E497:F497" si="650">E485+1</f>
        <v>83</v>
      </c>
      <c r="F497">
        <f t="shared" si="650"/>
        <v>81</v>
      </c>
      <c r="G497" s="12">
        <f>G496*IF($B497="January",1+IF(C497&gt;Personal!$L$18+1,Calculations!$B$22,Calculations!$B$21),1)</f>
        <v>6838.5219633994384</v>
      </c>
      <c r="H497" s="12">
        <f>IF(AND(Career!$F$15="Yes",$E497=62,$E496=61),G497,H496*IF($B497="January",(1+IF(C497&gt;Personal!$L$18+1,Calculations!$C$22,Calculations!$C$21)),1))</f>
        <v>6838.5219633994384</v>
      </c>
      <c r="I497" s="12">
        <f>H497*(1-'Retiree Assumptions'!$F$8)</f>
        <v>5334.0471314515626</v>
      </c>
      <c r="J497" s="12">
        <f>I497/(Calculations!$C$27^($A497-1+Calculations!$B$6/30))</f>
        <v>1509.6833381800752</v>
      </c>
      <c r="K497" s="23">
        <f t="shared" si="587"/>
        <v>955.67717775736912</v>
      </c>
      <c r="L497" s="12">
        <f>L496*IF($B497="January",(1+IF(C497&gt;Personal!$L$18+1,Calculations!$B$22,Calculations!$B$21)),1)</f>
        <v>3761.1870798696896</v>
      </c>
      <c r="M497" s="12">
        <f>IF(AND(Career!$F$15="Yes",$E497=62,$E496=61),L497,M496*IF($B497="January",(1+IF(C497&gt;Personal!$L$18+1,Calculations!$C$22,Calculations!$C$21)),1))</f>
        <v>3761.1870798696896</v>
      </c>
      <c r="N497" s="12">
        <f>M497*(1-'Retiree Assumptions'!$F$10)</f>
        <v>3309.8446302853267</v>
      </c>
      <c r="O497" s="12">
        <f>N497/(Calculations!$C$27^$AW497)/(Calculations!$D$27^($A497-1-$AW497+Calculations!$B$6/30))</f>
        <v>903.94997986246585</v>
      </c>
      <c r="P497" s="23">
        <f t="shared" si="588"/>
        <v>277.1216007714923</v>
      </c>
      <c r="Q497" s="12">
        <f>IF(OR(A497&lt;=360,$E497&lt;70),Q496*IF($B497="January",(1+IF(C497&gt;Personal!$L$18+1,Calculations!$B$22,Calculations!$B$21)),1),0)</f>
        <v>0</v>
      </c>
      <c r="R497" s="12">
        <f>IF(OR(A497&lt;=360,$E497&lt;70),IF(AND(Career!$F$15="Yes",$E497=62,$E496=61),Q497,R496*IF($B497="January",(1+IF(C497&gt;Personal!$L$18+1,Calculations!$C$22,Calculations!$C$21)),1)),0)</f>
        <v>0</v>
      </c>
      <c r="S497" s="12">
        <f>R497*(1-'Retiree Assumptions'!$F$8)</f>
        <v>0</v>
      </c>
      <c r="T497" s="12">
        <f>S497/(Calculations!$C$27^($A497-1+Calculations!$B$6/30))</f>
        <v>0</v>
      </c>
      <c r="U497" s="23">
        <f t="shared" si="589"/>
        <v>0</v>
      </c>
      <c r="W497">
        <f t="shared" si="629"/>
        <v>11</v>
      </c>
      <c r="X497">
        <f t="shared" si="604"/>
        <v>2066</v>
      </c>
      <c r="Y497">
        <f t="shared" si="605"/>
        <v>83</v>
      </c>
      <c r="Z497">
        <f t="shared" si="592"/>
        <v>81</v>
      </c>
      <c r="AA497" s="12">
        <f>S497*12*Subsidy!$I$15/Subsidy!$I$14</f>
        <v>0</v>
      </c>
      <c r="AB497" s="12">
        <f>SUM(S$5:S497)*Subsidy!$I$15/Subsidy!$I$14</f>
        <v>53212.488521578103</v>
      </c>
      <c r="AC497" s="12">
        <f>N497*Subsidy!$E$15/Subsidy!$E$14</f>
        <v>2647.8757042282614</v>
      </c>
      <c r="AD497" s="12">
        <f t="shared" si="593"/>
        <v>31774.508450739137</v>
      </c>
      <c r="AE497" s="12">
        <f>$AP497*AC497/(Calculations!$D$27^(A497-1+Calculations!$B$6/30))</f>
        <v>507.21168976681037</v>
      </c>
      <c r="AF497" s="12">
        <f>IF(AE497=0,0,SUM(AE497:AE$903)*AC497/AE497)</f>
        <v>309363.96614681632</v>
      </c>
      <c r="AH497" s="164">
        <f>VLOOKUP(E497,Rates2,5)*VLOOKUP(E497,Mort_Imp_Retirees,C497-'Mort Imp Cume'!$C$4+2)</f>
        <v>5.0632470526473109E-3</v>
      </c>
      <c r="AI497" s="16">
        <f t="shared" si="594"/>
        <v>0.99493675294735273</v>
      </c>
      <c r="AJ497" s="164">
        <f>VLOOKUP(F497,Rates2,6)*VLOOKUP(F497,Mort_Imp_Survivors,C497-'Mort Imp Cume'!$C$4+2)</f>
        <v>1.2544048265333999E-3</v>
      </c>
      <c r="AK497" s="16">
        <f t="shared" si="595"/>
        <v>0.99874559517346662</v>
      </c>
      <c r="AL497" s="164">
        <f>VLOOKUP(F497,Rates2,7)*VLOOKUP(F497,Mort_Imp_Survivors,C497-'Mort Imp Cume'!$C$4+2)</f>
        <v>2.5155655960729557E-3</v>
      </c>
      <c r="AM497" s="16">
        <f t="shared" si="596"/>
        <v>0.99748443440392709</v>
      </c>
      <c r="AN497" s="108">
        <f>PRODUCT(AI$4:AI496)</f>
        <v>0.63303154614492796</v>
      </c>
      <c r="AO497" s="16">
        <f>PRODUCT(AK$4:AK496)</f>
        <v>0.88457732957231028</v>
      </c>
      <c r="AP497" s="16">
        <f>PRODUCT(AM$4:AM496)</f>
        <v>0.79348455504128634</v>
      </c>
      <c r="AQ497" s="16">
        <f t="shared" si="597"/>
        <v>0.55996535462391106</v>
      </c>
      <c r="AR497" s="16">
        <f t="shared" si="598"/>
        <v>7.3066191521016871E-2</v>
      </c>
      <c r="AS497" s="16">
        <f t="shared" si="599"/>
        <v>2.831686388966601E-3</v>
      </c>
      <c r="AT497" s="16">
        <f t="shared" si="600"/>
        <v>0.30656740632225665</v>
      </c>
      <c r="AU497" s="16">
        <f t="shared" si="601"/>
        <v>6.0401047532815388E-2</v>
      </c>
      <c r="AV497" s="16">
        <f t="shared" si="602"/>
        <v>3.2051951102510766E-3</v>
      </c>
      <c r="AW497" s="30">
        <f>(SUMPRODUCT(AV$5:AV496,A$5:A496)+SUM(AV$5:AV496)*(Calculations!$B$6/30-0.5)+AV$4*Calculations!$B$6/30/2)/SUM(AV$4:AV496)</f>
        <v>382.43071659514732</v>
      </c>
      <c r="AX497" s="16"/>
      <c r="AY497" s="12"/>
      <c r="AZ497" s="12"/>
    </row>
    <row r="498" spans="1:52" x14ac:dyDescent="0.25">
      <c r="A498">
        <f t="shared" si="590"/>
        <v>494</v>
      </c>
      <c r="B498" t="str">
        <f t="shared" si="614"/>
        <v>March</v>
      </c>
      <c r="C498">
        <f t="shared" si="585"/>
        <v>2066</v>
      </c>
      <c r="D498">
        <f t="shared" si="616"/>
        <v>206603</v>
      </c>
      <c r="E498">
        <f t="shared" ref="E498:F498" si="651">E486+1</f>
        <v>83</v>
      </c>
      <c r="F498">
        <f t="shared" si="651"/>
        <v>81</v>
      </c>
      <c r="G498" s="12">
        <f>G497*IF($B498="January",1+IF(C498&gt;Personal!$L$18+1,Calculations!$B$22,Calculations!$B$21),1)</f>
        <v>6838.5219633994384</v>
      </c>
      <c r="H498" s="12">
        <f>IF(AND(Career!$F$15="Yes",$E498=62,$E497=61),G498,H497*IF($B498="January",(1+IF(C498&gt;Personal!$L$18+1,Calculations!$C$22,Calculations!$C$21)),1))</f>
        <v>6838.5219633994384</v>
      </c>
      <c r="I498" s="12">
        <f>H498*(1-'Retiree Assumptions'!$F$8)</f>
        <v>5334.0471314515626</v>
      </c>
      <c r="J498" s="12">
        <f>I498/(Calculations!$C$27^($A498-1+Calculations!$B$6/30))</f>
        <v>1505.8230934260598</v>
      </c>
      <c r="K498" s="23">
        <f t="shared" si="587"/>
        <v>948.40706423628455</v>
      </c>
      <c r="L498" s="12">
        <f>L497*IF($B498="January",(1+IF(C498&gt;Personal!$L$18+1,Calculations!$B$22,Calculations!$B$21)),1)</f>
        <v>3761.1870798696896</v>
      </c>
      <c r="M498" s="12">
        <f>IF(AND(Career!$F$15="Yes",$E498=62,$E497=61),L498,M497*IF($B498="January",(1+IF(C498&gt;Personal!$L$18+1,Calculations!$C$22,Calculations!$C$21)),1))</f>
        <v>3761.1870798696896</v>
      </c>
      <c r="N498" s="12">
        <f>M498*(1-'Retiree Assumptions'!$F$10)</f>
        <v>3309.8446302853267</v>
      </c>
      <c r="O498" s="12">
        <f>N498/(Calculations!$C$27^$AW498)/(Calculations!$D$27^($A498-1-$AW498+Calculations!$B$6/30))</f>
        <v>901.62745022985791</v>
      </c>
      <c r="P498" s="23">
        <f t="shared" si="588"/>
        <v>278.26738861242558</v>
      </c>
      <c r="Q498" s="12">
        <f>IF(OR(A498&lt;=360,$E498&lt;70),Q497*IF($B498="January",(1+IF(C498&gt;Personal!$L$18+1,Calculations!$B$22,Calculations!$B$21)),1),0)</f>
        <v>0</v>
      </c>
      <c r="R498" s="12">
        <f>IF(OR(A498&lt;=360,$E498&lt;70),IF(AND(Career!$F$15="Yes",$E498=62,$E497=61),Q498,R497*IF($B498="January",(1+IF(C498&gt;Personal!$L$18+1,Calculations!$C$22,Calculations!$C$21)),1)),0)</f>
        <v>0</v>
      </c>
      <c r="S498" s="12">
        <f>R498*(1-'Retiree Assumptions'!$F$8)</f>
        <v>0</v>
      </c>
      <c r="T498" s="12">
        <f>S498/(Calculations!$C$27^($A498-1+Calculations!$B$6/30))</f>
        <v>0</v>
      </c>
      <c r="U498" s="23">
        <f t="shared" si="589"/>
        <v>0</v>
      </c>
      <c r="W498">
        <f t="shared" si="629"/>
        <v>11</v>
      </c>
      <c r="X498">
        <f t="shared" si="604"/>
        <v>2066</v>
      </c>
      <c r="Y498">
        <f t="shared" si="605"/>
        <v>83</v>
      </c>
      <c r="Z498">
        <f t="shared" si="592"/>
        <v>81</v>
      </c>
      <c r="AA498" s="12">
        <f>S498*12*Subsidy!$I$15/Subsidy!$I$14</f>
        <v>0</v>
      </c>
      <c r="AB498" s="12">
        <f>SUM(S$5:S498)*Subsidy!$I$15/Subsidy!$I$14</f>
        <v>53212.488521578103</v>
      </c>
      <c r="AC498" s="12">
        <f>N498*Subsidy!$E$15/Subsidy!$E$14</f>
        <v>2647.8757042282614</v>
      </c>
      <c r="AD498" s="12">
        <f t="shared" si="593"/>
        <v>31774.508450739137</v>
      </c>
      <c r="AE498" s="12">
        <f>$AP498*AC498/(Calculations!$D$27^(A498-1+Calculations!$B$6/30))</f>
        <v>504.47931022345296</v>
      </c>
      <c r="AF498" s="12">
        <f>IF(AE498=0,0,SUM(AE498:AE$903)*AC498/AE498)</f>
        <v>308377.33750299312</v>
      </c>
      <c r="AH498" s="164">
        <f>VLOOKUP(E498,Rates2,5)*VLOOKUP(E498,Mort_Imp_Retirees,C498-'Mort Imp Cume'!$C$4+2)</f>
        <v>5.0632470526473109E-3</v>
      </c>
      <c r="AI498" s="16">
        <f t="shared" si="594"/>
        <v>0.99493675294735273</v>
      </c>
      <c r="AJ498" s="164">
        <f>VLOOKUP(F498,Rates2,6)*VLOOKUP(F498,Mort_Imp_Survivors,C498-'Mort Imp Cume'!$C$4+2)</f>
        <v>1.2544048265333999E-3</v>
      </c>
      <c r="AK498" s="16">
        <f t="shared" si="595"/>
        <v>0.99874559517346662</v>
      </c>
      <c r="AL498" s="164">
        <f>VLOOKUP(F498,Rates2,7)*VLOOKUP(F498,Mort_Imp_Survivors,C498-'Mort Imp Cume'!$C$4+2)</f>
        <v>2.5155655960729557E-3</v>
      </c>
      <c r="AM498" s="16">
        <f t="shared" si="596"/>
        <v>0.99748443440392709</v>
      </c>
      <c r="AN498" s="108">
        <f>PRODUCT(AI$4:AI497)</f>
        <v>0.62982635103467688</v>
      </c>
      <c r="AO498" s="16">
        <f>PRODUCT(AK$4:AK497)</f>
        <v>0.88346771150065273</v>
      </c>
      <c r="AP498" s="16">
        <f>PRODUCT(AM$4:AM497)</f>
        <v>0.79148849259360932</v>
      </c>
      <c r="AQ498" s="16">
        <f t="shared" si="597"/>
        <v>0.55643124499141272</v>
      </c>
      <c r="AR498" s="16">
        <f t="shared" si="598"/>
        <v>7.339510604326413E-2</v>
      </c>
      <c r="AS498" s="16">
        <f t="shared" si="599"/>
        <v>2.813814765194122E-3</v>
      </c>
      <c r="AT498" s="16">
        <f t="shared" si="600"/>
        <v>0.30862790229100168</v>
      </c>
      <c r="AU498" s="16">
        <f t="shared" si="601"/>
        <v>6.1545746674321444E-2</v>
      </c>
      <c r="AV498" s="16">
        <f t="shared" si="602"/>
        <v>3.1889664155559383E-3</v>
      </c>
      <c r="AW498" s="30">
        <f>(SUMPRODUCT(AV$5:AV497,A$5:A497)+SUM(AV$5:AV497)*(Calculations!$B$6/30-0.5)+AV$4*Calculations!$B$6/30/2)/SUM(AV$4:AV497)</f>
        <v>383.39242395887618</v>
      </c>
      <c r="AX498" s="16"/>
      <c r="AY498" s="12"/>
      <c r="AZ498" s="12"/>
    </row>
    <row r="499" spans="1:52" x14ac:dyDescent="0.25">
      <c r="A499">
        <f t="shared" si="590"/>
        <v>495</v>
      </c>
      <c r="B499" t="str">
        <f t="shared" si="614"/>
        <v>April</v>
      </c>
      <c r="C499">
        <f t="shared" si="585"/>
        <v>2066</v>
      </c>
      <c r="D499">
        <f t="shared" si="616"/>
        <v>206604</v>
      </c>
      <c r="E499">
        <f t="shared" ref="E499:F499" si="652">E487+1</f>
        <v>83</v>
      </c>
      <c r="F499">
        <f t="shared" si="652"/>
        <v>81</v>
      </c>
      <c r="G499" s="12">
        <f>G498*IF($B499="January",1+IF(C499&gt;Personal!$L$18+1,Calculations!$B$22,Calculations!$B$21),1)</f>
        <v>6838.5219633994384</v>
      </c>
      <c r="H499" s="12">
        <f>IF(AND(Career!$F$15="Yes",$E499=62,$E498=61),G499,H498*IF($B499="January",(1+IF(C499&gt;Personal!$L$18+1,Calculations!$C$22,Calculations!$C$21)),1))</f>
        <v>6838.5219633994384</v>
      </c>
      <c r="I499" s="12">
        <f>H499*(1-'Retiree Assumptions'!$F$8)</f>
        <v>5334.0471314515626</v>
      </c>
      <c r="J499" s="12">
        <f>I499/(Calculations!$C$27^($A499-1+Calculations!$B$6/30))</f>
        <v>1501.9727192781397</v>
      </c>
      <c r="K499" s="23">
        <f t="shared" si="587"/>
        <v>941.19225657772267</v>
      </c>
      <c r="L499" s="12">
        <f>L498*IF($B499="January",(1+IF(C499&gt;Personal!$L$18+1,Calculations!$B$22,Calculations!$B$21)),1)</f>
        <v>3761.1870798696896</v>
      </c>
      <c r="M499" s="12">
        <f>IF(AND(Career!$F$15="Yes",$E499=62,$E498=61),L499,M498*IF($B499="January",(1+IF(C499&gt;Personal!$L$18+1,Calculations!$C$22,Calculations!$C$21)),1))</f>
        <v>3761.1870798696896</v>
      </c>
      <c r="N499" s="12">
        <f>M499*(1-'Retiree Assumptions'!$F$10)</f>
        <v>3309.8446302853267</v>
      </c>
      <c r="O499" s="12">
        <f>N499/(Calculations!$C$27^$AW499)/(Calculations!$D$27^($A499-1-$AW499+Calculations!$B$6/30))</f>
        <v>899.30719884733992</v>
      </c>
      <c r="P499" s="23">
        <f t="shared" si="588"/>
        <v>279.38357968293809</v>
      </c>
      <c r="Q499" s="12">
        <f>IF(OR(A499&lt;=360,$E499&lt;70),Q498*IF($B499="January",(1+IF(C499&gt;Personal!$L$18+1,Calculations!$B$22,Calculations!$B$21)),1),0)</f>
        <v>0</v>
      </c>
      <c r="R499" s="12">
        <f>IF(OR(A499&lt;=360,$E499&lt;70),IF(AND(Career!$F$15="Yes",$E499=62,$E498=61),Q499,R498*IF($B499="January",(1+IF(C499&gt;Personal!$L$18+1,Calculations!$C$22,Calculations!$C$21)),1)),0)</f>
        <v>0</v>
      </c>
      <c r="S499" s="12">
        <f>R499*(1-'Retiree Assumptions'!$F$8)</f>
        <v>0</v>
      </c>
      <c r="T499" s="12">
        <f>S499/(Calculations!$C$27^($A499-1+Calculations!$B$6/30))</f>
        <v>0</v>
      </c>
      <c r="U499" s="23">
        <f t="shared" si="589"/>
        <v>0</v>
      </c>
      <c r="W499">
        <f t="shared" si="629"/>
        <v>11</v>
      </c>
      <c r="X499">
        <f t="shared" si="604"/>
        <v>2066</v>
      </c>
      <c r="Y499">
        <f t="shared" si="605"/>
        <v>83</v>
      </c>
      <c r="Z499">
        <f t="shared" si="592"/>
        <v>81</v>
      </c>
      <c r="AA499" s="12">
        <f>S499*12*Subsidy!$I$15/Subsidy!$I$14</f>
        <v>0</v>
      </c>
      <c r="AB499" s="12">
        <f>SUM(S$5:S499)*Subsidy!$I$15/Subsidy!$I$14</f>
        <v>53212.488521578103</v>
      </c>
      <c r="AC499" s="12">
        <f>N499*Subsidy!$E$15/Subsidy!$E$14</f>
        <v>2647.8757042282614</v>
      </c>
      <c r="AD499" s="12">
        <f t="shared" si="593"/>
        <v>31774.508450739137</v>
      </c>
      <c r="AE499" s="12">
        <f>$AP499*AC499/(Calculations!$D$27^(A499-1+Calculations!$B$6/30))</f>
        <v>501.76165017122628</v>
      </c>
      <c r="AF499" s="12">
        <f>IF(AE499=0,0,SUM(AE499:AE$903)*AC499/AE499)</f>
        <v>307385.36504453054</v>
      </c>
      <c r="AH499" s="164">
        <f>VLOOKUP(E499,Rates2,5)*VLOOKUP(E499,Mort_Imp_Retirees,C499-'Mort Imp Cume'!$C$4+2)</f>
        <v>5.0632470526473109E-3</v>
      </c>
      <c r="AI499" s="16">
        <f t="shared" si="594"/>
        <v>0.99493675294735273</v>
      </c>
      <c r="AJ499" s="164">
        <f>VLOOKUP(F499,Rates2,6)*VLOOKUP(F499,Mort_Imp_Survivors,C499-'Mort Imp Cume'!$C$4+2)</f>
        <v>1.2544048265333999E-3</v>
      </c>
      <c r="AK499" s="16">
        <f t="shared" si="595"/>
        <v>0.99874559517346662</v>
      </c>
      <c r="AL499" s="164">
        <f>VLOOKUP(F499,Rates2,7)*VLOOKUP(F499,Mort_Imp_Survivors,C499-'Mort Imp Cume'!$C$4+2)</f>
        <v>2.5155655960729557E-3</v>
      </c>
      <c r="AM499" s="16">
        <f t="shared" si="596"/>
        <v>0.99748443440392709</v>
      </c>
      <c r="AN499" s="108">
        <f>PRODUCT(AI$4:AI498)</f>
        <v>0.626637384619121</v>
      </c>
      <c r="AO499" s="16">
        <f>PRODUCT(AK$4:AK498)</f>
        <v>0.8823594853392599</v>
      </c>
      <c r="AP499" s="16">
        <f>PRODUCT(AM$4:AM498)</f>
        <v>0.78949745137195326</v>
      </c>
      <c r="AQ499" s="16">
        <f t="shared" si="597"/>
        <v>0.55291944018686745</v>
      </c>
      <c r="AR499" s="16">
        <f t="shared" si="598"/>
        <v>7.3717944432253532E-2</v>
      </c>
      <c r="AS499" s="16">
        <f t="shared" si="599"/>
        <v>2.79605593461001E-3</v>
      </c>
      <c r="AT499" s="16">
        <f t="shared" si="600"/>
        <v>0.31066534332320439</v>
      </c>
      <c r="AU499" s="16">
        <f t="shared" si="601"/>
        <v>6.2697272057674613E-2</v>
      </c>
      <c r="AV499" s="16">
        <f t="shared" si="602"/>
        <v>3.1728198907513836E-3</v>
      </c>
      <c r="AW499" s="30">
        <f>(SUMPRODUCT(AV$5:AV498,A$5:A498)+SUM(AV$5:AV498)*(Calculations!$B$6/30-0.5)+AV$4*Calculations!$B$6/30/2)/SUM(AV$4:AV498)</f>
        <v>384.34141647690723</v>
      </c>
      <c r="AX499" s="16"/>
      <c r="AY499" s="12"/>
      <c r="AZ499" s="12"/>
    </row>
    <row r="500" spans="1:52" x14ac:dyDescent="0.25">
      <c r="A500">
        <f t="shared" si="590"/>
        <v>496</v>
      </c>
      <c r="B500" t="str">
        <f t="shared" si="614"/>
        <v>May</v>
      </c>
      <c r="C500">
        <f t="shared" si="585"/>
        <v>2066</v>
      </c>
      <c r="D500">
        <f t="shared" si="616"/>
        <v>206605</v>
      </c>
      <c r="E500">
        <f t="shared" ref="E500:F500" si="653">E488+1</f>
        <v>83</v>
      </c>
      <c r="F500">
        <f t="shared" si="653"/>
        <v>81</v>
      </c>
      <c r="G500" s="12">
        <f>G499*IF($B500="January",1+IF(C500&gt;Personal!$L$18+1,Calculations!$B$22,Calculations!$B$21),1)</f>
        <v>6838.5219633994384</v>
      </c>
      <c r="H500" s="12">
        <f>IF(AND(Career!$F$15="Yes",$E500=62,$E499=61),G500,H499*IF($B500="January",(1+IF(C500&gt;Personal!$L$18+1,Calculations!$C$22,Calculations!$C$21)),1))</f>
        <v>6838.5219633994384</v>
      </c>
      <c r="I500" s="12">
        <f>H500*(1-'Retiree Assumptions'!$F$8)</f>
        <v>5334.0471314515626</v>
      </c>
      <c r="J500" s="12">
        <f>I500/(Calculations!$C$27^($A500-1+Calculations!$B$6/30))</f>
        <v>1498.1321904972781</v>
      </c>
      <c r="K500" s="23">
        <f t="shared" si="587"/>
        <v>934.0323340539444</v>
      </c>
      <c r="L500" s="12">
        <f>L499*IF($B500="January",(1+IF(C500&gt;Personal!$L$18+1,Calculations!$B$22,Calculations!$B$21)),1)</f>
        <v>3761.1870798696896</v>
      </c>
      <c r="M500" s="12">
        <f>IF(AND(Career!$F$15="Yes",$E500=62,$E499=61),L500,M499*IF($B500="January",(1+IF(C500&gt;Personal!$L$18+1,Calculations!$C$22,Calculations!$C$21)),1))</f>
        <v>3761.1870798696896</v>
      </c>
      <c r="N500" s="12">
        <f>M500*(1-'Retiree Assumptions'!$F$10)</f>
        <v>3309.8446302853267</v>
      </c>
      <c r="O500" s="12">
        <f>N500/(Calculations!$C$27^$AW500)/(Calculations!$D$27^($A500-1-$AW500+Calculations!$B$6/30))</f>
        <v>896.98934987677546</v>
      </c>
      <c r="P500" s="23">
        <f t="shared" si="588"/>
        <v>280.47054040734071</v>
      </c>
      <c r="Q500" s="12">
        <f>IF(OR(A500&lt;=360,$E500&lt;70),Q499*IF($B500="January",(1+IF(C500&gt;Personal!$L$18+1,Calculations!$B$22,Calculations!$B$21)),1),0)</f>
        <v>0</v>
      </c>
      <c r="R500" s="12">
        <f>IF(OR(A500&lt;=360,$E500&lt;70),IF(AND(Career!$F$15="Yes",$E500=62,$E499=61),Q500,R499*IF($B500="January",(1+IF(C500&gt;Personal!$L$18+1,Calculations!$C$22,Calculations!$C$21)),1)),0)</f>
        <v>0</v>
      </c>
      <c r="S500" s="12">
        <f>R500*(1-'Retiree Assumptions'!$F$8)</f>
        <v>0</v>
      </c>
      <c r="T500" s="12">
        <f>S500/(Calculations!$C$27^($A500-1+Calculations!$B$6/30))</f>
        <v>0</v>
      </c>
      <c r="U500" s="23">
        <f t="shared" si="589"/>
        <v>0</v>
      </c>
      <c r="W500">
        <f t="shared" si="629"/>
        <v>11</v>
      </c>
      <c r="X500">
        <f t="shared" si="604"/>
        <v>2066</v>
      </c>
      <c r="Y500">
        <f t="shared" si="605"/>
        <v>83</v>
      </c>
      <c r="Z500">
        <f t="shared" si="592"/>
        <v>81</v>
      </c>
      <c r="AA500" s="12">
        <f>S500*12*Subsidy!$I$15/Subsidy!$I$14</f>
        <v>0</v>
      </c>
      <c r="AB500" s="12">
        <f>SUM(S$5:S500)*Subsidy!$I$15/Subsidy!$I$14</f>
        <v>53212.488521578103</v>
      </c>
      <c r="AC500" s="12">
        <f>N500*Subsidy!$E$15/Subsidy!$E$14</f>
        <v>2647.8757042282614</v>
      </c>
      <c r="AD500" s="12">
        <f t="shared" si="593"/>
        <v>31774.508450739137</v>
      </c>
      <c r="AE500" s="12">
        <f>$AP500*AC500/(Calculations!$D$27^(A500-1+Calculations!$B$6/30))</f>
        <v>499.05863031535608</v>
      </c>
      <c r="AF500" s="12">
        <f>IF(AE500=0,0,SUM(AE500:AE$903)*AC500/AE500)</f>
        <v>306388.01982806157</v>
      </c>
      <c r="AH500" s="164">
        <f>VLOOKUP(E500,Rates2,5)*VLOOKUP(E500,Mort_Imp_Retirees,C500-'Mort Imp Cume'!$C$4+2)</f>
        <v>5.0632470526473109E-3</v>
      </c>
      <c r="AI500" s="16">
        <f t="shared" si="594"/>
        <v>0.99493675294735273</v>
      </c>
      <c r="AJ500" s="164">
        <f>VLOOKUP(F500,Rates2,6)*VLOOKUP(F500,Mort_Imp_Survivors,C500-'Mort Imp Cume'!$C$4+2)</f>
        <v>1.2544048265333999E-3</v>
      </c>
      <c r="AK500" s="16">
        <f t="shared" si="595"/>
        <v>0.99874559517346662</v>
      </c>
      <c r="AL500" s="164">
        <f>VLOOKUP(F500,Rates2,7)*VLOOKUP(F500,Mort_Imp_Survivors,C500-'Mort Imp Cume'!$C$4+2)</f>
        <v>2.5155655960729557E-3</v>
      </c>
      <c r="AM500" s="16">
        <f t="shared" si="596"/>
        <v>0.99748443440392709</v>
      </c>
      <c r="AN500" s="108">
        <f>PRODUCT(AI$4:AI499)</f>
        <v>0.62346456472836964</v>
      </c>
      <c r="AO500" s="16">
        <f>PRODUCT(AK$4:AK499)</f>
        <v>0.88125264934211278</v>
      </c>
      <c r="AP500" s="16">
        <f>PRODUCT(AM$4:AM499)</f>
        <v>0.78751141874509478</v>
      </c>
      <c r="AQ500" s="16">
        <f t="shared" si="597"/>
        <v>0.5494297994378029</v>
      </c>
      <c r="AR500" s="16">
        <f t="shared" si="598"/>
        <v>7.403476529056674E-2</v>
      </c>
      <c r="AS500" s="16">
        <f t="shared" si="599"/>
        <v>2.7784091853425555E-3</v>
      </c>
      <c r="AT500" s="16">
        <f t="shared" si="600"/>
        <v>0.31267990020825837</v>
      </c>
      <c r="AU500" s="16">
        <f t="shared" si="601"/>
        <v>6.3855535063371993E-2</v>
      </c>
      <c r="AV500" s="16">
        <f t="shared" si="602"/>
        <v>3.156755119790956E-3</v>
      </c>
      <c r="AW500" s="30">
        <f>(SUMPRODUCT(AV$5:AV499,A$5:A499)+SUM(AV$5:AV499)*(Calculations!$B$6/30-0.5)+AV$4*Calculations!$B$6/30/2)/SUM(AV$4:AV499)</f>
        <v>385.27807776238592</v>
      </c>
      <c r="AX500" s="16"/>
      <c r="AY500" s="12"/>
      <c r="AZ500" s="12"/>
    </row>
    <row r="501" spans="1:52" x14ac:dyDescent="0.25">
      <c r="A501">
        <f t="shared" si="590"/>
        <v>497</v>
      </c>
      <c r="B501" t="str">
        <f t="shared" si="614"/>
        <v>June</v>
      </c>
      <c r="C501">
        <f t="shared" si="585"/>
        <v>2066</v>
      </c>
      <c r="D501">
        <f t="shared" si="616"/>
        <v>206606</v>
      </c>
      <c r="E501">
        <f t="shared" ref="E501:F501" si="654">E489+1</f>
        <v>83</v>
      </c>
      <c r="F501">
        <f t="shared" si="654"/>
        <v>81</v>
      </c>
      <c r="G501" s="12">
        <f>G500*IF($B501="January",1+IF(C501&gt;Personal!$L$18+1,Calculations!$B$22,Calculations!$B$21),1)</f>
        <v>6838.5219633994384</v>
      </c>
      <c r="H501" s="12">
        <f>IF(AND(Career!$F$15="Yes",$E501=62,$E500=61),G501,H500*IF($B501="January",(1+IF(C501&gt;Personal!$L$18+1,Calculations!$C$22,Calculations!$C$21)),1))</f>
        <v>6838.5219633994384</v>
      </c>
      <c r="I501" s="12">
        <f>H501*(1-'Retiree Assumptions'!$F$8)</f>
        <v>5334.0471314515626</v>
      </c>
      <c r="J501" s="12">
        <f>I501/(Calculations!$C$27^($A501-1+Calculations!$B$6/30))</f>
        <v>1494.3014819089715</v>
      </c>
      <c r="K501" s="23">
        <f t="shared" si="587"/>
        <v>926.9268791378073</v>
      </c>
      <c r="L501" s="12">
        <f>L500*IF($B501="January",(1+IF(C501&gt;Personal!$L$18+1,Calculations!$B$22,Calculations!$B$21)),1)</f>
        <v>3761.1870798696896</v>
      </c>
      <c r="M501" s="12">
        <f>IF(AND(Career!$F$15="Yes",$E501=62,$E500=61),L501,M500*IF($B501="January",(1+IF(C501&gt;Personal!$L$18+1,Calculations!$C$22,Calculations!$C$21)),1))</f>
        <v>3761.1870798696896</v>
      </c>
      <c r="N501" s="12">
        <f>M501*(1-'Retiree Assumptions'!$F$10)</f>
        <v>3309.8446302853267</v>
      </c>
      <c r="O501" s="12">
        <f>N501/(Calculations!$C$27^$AW501)/(Calculations!$D$27^($A501-1-$AW501+Calculations!$B$6/30))</f>
        <v>894.67402156995956</v>
      </c>
      <c r="P501" s="23">
        <f t="shared" si="588"/>
        <v>281.52863342104899</v>
      </c>
      <c r="Q501" s="12">
        <f>IF(OR(A501&lt;=360,$E501&lt;70),Q500*IF($B501="January",(1+IF(C501&gt;Personal!$L$18+1,Calculations!$B$22,Calculations!$B$21)),1),0)</f>
        <v>0</v>
      </c>
      <c r="R501" s="12">
        <f>IF(OR(A501&lt;=360,$E501&lt;70),IF(AND(Career!$F$15="Yes",$E501=62,$E500=61),Q501,R500*IF($B501="January",(1+IF(C501&gt;Personal!$L$18+1,Calculations!$C$22,Calculations!$C$21)),1)),0)</f>
        <v>0</v>
      </c>
      <c r="S501" s="12">
        <f>R501*(1-'Retiree Assumptions'!$F$8)</f>
        <v>0</v>
      </c>
      <c r="T501" s="12">
        <f>S501/(Calculations!$C$27^($A501-1+Calculations!$B$6/30))</f>
        <v>0</v>
      </c>
      <c r="U501" s="23">
        <f t="shared" si="589"/>
        <v>0</v>
      </c>
      <c r="W501">
        <f t="shared" si="629"/>
        <v>11</v>
      </c>
      <c r="X501">
        <f t="shared" si="604"/>
        <v>2066</v>
      </c>
      <c r="Y501">
        <f t="shared" si="605"/>
        <v>83</v>
      </c>
      <c r="Z501">
        <f t="shared" si="592"/>
        <v>81</v>
      </c>
      <c r="AA501" s="12">
        <f>S501*12*Subsidy!$I$15/Subsidy!$I$14</f>
        <v>0</v>
      </c>
      <c r="AB501" s="12">
        <f>SUM(S$5:S501)*Subsidy!$I$15/Subsidy!$I$14</f>
        <v>53212.488521578103</v>
      </c>
      <c r="AC501" s="12">
        <f>N501*Subsidy!$E$15/Subsidy!$E$14</f>
        <v>2647.8757042282614</v>
      </c>
      <c r="AD501" s="12">
        <f t="shared" si="593"/>
        <v>31774.508450739137</v>
      </c>
      <c r="AE501" s="12">
        <f>$AP501*AC501/(Calculations!$D$27^(A501-1+Calculations!$B$6/30))</f>
        <v>496.37017178823396</v>
      </c>
      <c r="AF501" s="12">
        <f>IF(AE501=0,0,SUM(AE501:AE$903)*AC501/AE501)</f>
        <v>305385.27275345492</v>
      </c>
      <c r="AH501" s="164">
        <f>VLOOKUP(E501,Rates2,5)*VLOOKUP(E501,Mort_Imp_Retirees,C501-'Mort Imp Cume'!$C$4+2)</f>
        <v>5.0632470526473109E-3</v>
      </c>
      <c r="AI501" s="16">
        <f t="shared" si="594"/>
        <v>0.99493675294735273</v>
      </c>
      <c r="AJ501" s="164">
        <f>VLOOKUP(F501,Rates2,6)*VLOOKUP(F501,Mort_Imp_Survivors,C501-'Mort Imp Cume'!$C$4+2)</f>
        <v>1.2544048265333999E-3</v>
      </c>
      <c r="AK501" s="16">
        <f t="shared" si="595"/>
        <v>0.99874559517346662</v>
      </c>
      <c r="AL501" s="164">
        <f>VLOOKUP(F501,Rates2,7)*VLOOKUP(F501,Mort_Imp_Survivors,C501-'Mort Imp Cume'!$C$4+2)</f>
        <v>2.5155655960729557E-3</v>
      </c>
      <c r="AM501" s="16">
        <f t="shared" si="596"/>
        <v>0.99748443440392709</v>
      </c>
      <c r="AN501" s="108">
        <f>PRODUCT(AI$4:AI500)</f>
        <v>0.62030780960857868</v>
      </c>
      <c r="AO501" s="16">
        <f>PRODUCT(AK$4:AK500)</f>
        <v>0.88014720176538275</v>
      </c>
      <c r="AP501" s="16">
        <f>PRODUCT(AM$4:AM500)</f>
        <v>0.78553038211358506</v>
      </c>
      <c r="AQ501" s="16">
        <f t="shared" si="597"/>
        <v>0.54596218286020437</v>
      </c>
      <c r="AR501" s="16">
        <f t="shared" si="598"/>
        <v>7.4345626748374347E-2</v>
      </c>
      <c r="AS501" s="16">
        <f t="shared" si="599"/>
        <v>2.760873810012888E-3</v>
      </c>
      <c r="AT501" s="16">
        <f t="shared" si="600"/>
        <v>0.31467174259405351</v>
      </c>
      <c r="AU501" s="16">
        <f t="shared" si="601"/>
        <v>6.5020447797367764E-2</v>
      </c>
      <c r="AV501" s="16">
        <f t="shared" si="602"/>
        <v>3.1407716887347451E-3</v>
      </c>
      <c r="AW501" s="30">
        <f>(SUMPRODUCT(AV$5:AV500,A$5:A500)+SUM(AV$5:AV500)*(Calculations!$B$6/30-0.5)+AV$4*Calculations!$B$6/30/2)/SUM(AV$4:AV500)</f>
        <v>386.20277513921275</v>
      </c>
      <c r="AX501" s="16"/>
      <c r="AY501" s="12"/>
      <c r="AZ501" s="12"/>
    </row>
    <row r="502" spans="1:52" x14ac:dyDescent="0.25">
      <c r="A502">
        <f t="shared" si="590"/>
        <v>498</v>
      </c>
      <c r="B502" t="str">
        <f t="shared" si="614"/>
        <v>July</v>
      </c>
      <c r="C502">
        <f t="shared" si="585"/>
        <v>2066</v>
      </c>
      <c r="D502">
        <f t="shared" si="616"/>
        <v>206607</v>
      </c>
      <c r="E502">
        <f t="shared" ref="E502:F502" si="655">E490+1</f>
        <v>83</v>
      </c>
      <c r="F502">
        <f t="shared" si="655"/>
        <v>81</v>
      </c>
      <c r="G502" s="12">
        <f>G501*IF($B502="January",1+IF(C502&gt;Personal!$L$18+1,Calculations!$B$22,Calculations!$B$21),1)</f>
        <v>6838.5219633994384</v>
      </c>
      <c r="H502" s="12">
        <f>IF(AND(Career!$F$15="Yes",$E502=62,$E501=61),G502,H501*IF($B502="January",(1+IF(C502&gt;Personal!$L$18+1,Calculations!$C$22,Calculations!$C$21)),1))</f>
        <v>6838.5219633994384</v>
      </c>
      <c r="I502" s="12">
        <f>H502*(1-'Retiree Assumptions'!$F$8)</f>
        <v>5334.0471314515626</v>
      </c>
      <c r="J502" s="12">
        <f>I502/(Calculations!$C$27^($A502-1+Calculations!$B$6/30))</f>
        <v>1490.4805684030896</v>
      </c>
      <c r="K502" s="23">
        <f t="shared" si="587"/>
        <v>919.87547747842018</v>
      </c>
      <c r="L502" s="12">
        <f>L501*IF($B502="January",(1+IF(C502&gt;Personal!$L$18+1,Calculations!$B$22,Calculations!$B$21)),1)</f>
        <v>3761.1870798696896</v>
      </c>
      <c r="M502" s="12">
        <f>IF(AND(Career!$F$15="Yes",$E502=62,$E501=61),L502,M501*IF($B502="January",(1+IF(C502&gt;Personal!$L$18+1,Calculations!$C$22,Calculations!$C$21)),1))</f>
        <v>3761.1870798696896</v>
      </c>
      <c r="N502" s="12">
        <f>M502*(1-'Retiree Assumptions'!$F$10)</f>
        <v>3309.8446302853267</v>
      </c>
      <c r="O502" s="12">
        <f>N502/(Calculations!$C$27^$AW502)/(Calculations!$D$27^($A502-1-$AW502+Calculations!$B$6/30))</f>
        <v>892.36132657908718</v>
      </c>
      <c r="P502" s="23">
        <f t="shared" si="588"/>
        <v>282.55821760637014</v>
      </c>
      <c r="Q502" s="12">
        <f>IF(OR(A502&lt;=360,$E502&lt;70),Q501*IF($B502="January",(1+IF(C502&gt;Personal!$L$18+1,Calculations!$B$22,Calculations!$B$21)),1),0)</f>
        <v>0</v>
      </c>
      <c r="R502" s="12">
        <f>IF(OR(A502&lt;=360,$E502&lt;70),IF(AND(Career!$F$15="Yes",$E502=62,$E501=61),Q502,R501*IF($B502="January",(1+IF(C502&gt;Personal!$L$18+1,Calculations!$C$22,Calculations!$C$21)),1)),0)</f>
        <v>0</v>
      </c>
      <c r="S502" s="12">
        <f>R502*(1-'Retiree Assumptions'!$F$8)</f>
        <v>0</v>
      </c>
      <c r="T502" s="12">
        <f>S502/(Calculations!$C$27^($A502-1+Calculations!$B$6/30))</f>
        <v>0</v>
      </c>
      <c r="U502" s="23">
        <f t="shared" si="589"/>
        <v>0</v>
      </c>
      <c r="W502">
        <f t="shared" si="629"/>
        <v>11</v>
      </c>
      <c r="X502">
        <f t="shared" si="604"/>
        <v>2066</v>
      </c>
      <c r="Y502">
        <f t="shared" si="605"/>
        <v>83</v>
      </c>
      <c r="Z502">
        <f t="shared" si="592"/>
        <v>81</v>
      </c>
      <c r="AA502" s="12">
        <f>S502*12*Subsidy!$I$15/Subsidy!$I$14</f>
        <v>0</v>
      </c>
      <c r="AB502" s="12">
        <f>SUM(S$5:S502)*Subsidy!$I$15/Subsidy!$I$14</f>
        <v>53212.488521578103</v>
      </c>
      <c r="AC502" s="12">
        <f>N502*Subsidy!$E$15/Subsidy!$E$14</f>
        <v>2647.8757042282614</v>
      </c>
      <c r="AD502" s="12">
        <f t="shared" si="593"/>
        <v>31774.508450739137</v>
      </c>
      <c r="AE502" s="12">
        <f>$AP502*AC502/(Calculations!$D$27^(A502-1+Calculations!$B$6/30))</f>
        <v>493.69619614711547</v>
      </c>
      <c r="AF502" s="12">
        <f>IF(AE502=0,0,SUM(AE502:AE$903)*AC502/AE502)</f>
        <v>304377.09456296649</v>
      </c>
      <c r="AH502" s="164">
        <f>VLOOKUP(E502,Rates2,5)*VLOOKUP(E502,Mort_Imp_Retirees,C502-'Mort Imp Cume'!$C$4+2)</f>
        <v>5.0632470526473109E-3</v>
      </c>
      <c r="AI502" s="16">
        <f t="shared" si="594"/>
        <v>0.99493675294735273</v>
      </c>
      <c r="AJ502" s="164">
        <f>VLOOKUP(F502,Rates2,6)*VLOOKUP(F502,Mort_Imp_Survivors,C502-'Mort Imp Cume'!$C$4+2)</f>
        <v>1.2544048265333999E-3</v>
      </c>
      <c r="AK502" s="16">
        <f t="shared" si="595"/>
        <v>0.99874559517346662</v>
      </c>
      <c r="AL502" s="164">
        <f>VLOOKUP(F502,Rates2,7)*VLOOKUP(F502,Mort_Imp_Survivors,C502-'Mort Imp Cume'!$C$4+2)</f>
        <v>2.5155655960729557E-3</v>
      </c>
      <c r="AM502" s="16">
        <f t="shared" si="596"/>
        <v>0.99748443440392709</v>
      </c>
      <c r="AN502" s="108">
        <f>PRODUCT(AI$4:AI501)</f>
        <v>0.61716703791984395</v>
      </c>
      <c r="AO502" s="16">
        <f>PRODUCT(AK$4:AK501)</f>
        <v>0.87904314086742841</v>
      </c>
      <c r="AP502" s="16">
        <f>PRODUCT(AM$4:AM501)</f>
        <v>0.78355432890967014</v>
      </c>
      <c r="AQ502" s="16">
        <f t="shared" si="597"/>
        <v>0.54251645145290694</v>
      </c>
      <c r="AR502" s="16">
        <f t="shared" si="598"/>
        <v>7.4650586466937036E-2</v>
      </c>
      <c r="AS502" s="16">
        <f t="shared" si="599"/>
        <v>2.7434491057066151E-3</v>
      </c>
      <c r="AT502" s="16">
        <f t="shared" si="600"/>
        <v>0.31664103899434048</v>
      </c>
      <c r="AU502" s="16">
        <f t="shared" si="601"/>
        <v>6.6191923085815563E-2</v>
      </c>
      <c r="AV502" s="16">
        <f t="shared" si="602"/>
        <v>3.124869185738721E-3</v>
      </c>
      <c r="AW502" s="30">
        <f>(SUMPRODUCT(AV$5:AV501,A$5:A501)+SUM(AV$5:AV501)*(Calculations!$B$6/30-0.5)+AV$4*Calculations!$B$6/30/2)/SUM(AV$4:AV501)</f>
        <v>387.1158604988907</v>
      </c>
      <c r="AX502" s="16"/>
      <c r="AY502" s="12"/>
      <c r="AZ502" s="12"/>
    </row>
    <row r="503" spans="1:52" x14ac:dyDescent="0.25">
      <c r="A503">
        <f t="shared" si="590"/>
        <v>499</v>
      </c>
      <c r="B503" t="str">
        <f t="shared" si="614"/>
        <v>August</v>
      </c>
      <c r="C503">
        <f t="shared" si="585"/>
        <v>2066</v>
      </c>
      <c r="D503">
        <f t="shared" si="616"/>
        <v>206608</v>
      </c>
      <c r="E503">
        <f t="shared" ref="E503:F503" si="656">E491+1</f>
        <v>83</v>
      </c>
      <c r="F503">
        <f t="shared" si="656"/>
        <v>81</v>
      </c>
      <c r="G503" s="12">
        <f>G502*IF($B503="January",1+IF(C503&gt;Personal!$L$18+1,Calculations!$B$22,Calculations!$B$21),1)</f>
        <v>6838.5219633994384</v>
      </c>
      <c r="H503" s="12">
        <f>IF(AND(Career!$F$15="Yes",$E503=62,$E502=61),G503,H502*IF($B503="January",(1+IF(C503&gt;Personal!$L$18+1,Calculations!$C$22,Calculations!$C$21)),1))</f>
        <v>6838.5219633994384</v>
      </c>
      <c r="I503" s="12">
        <f>H503*(1-'Retiree Assumptions'!$F$8)</f>
        <v>5334.0471314515626</v>
      </c>
      <c r="J503" s="12">
        <f>I503/(Calculations!$C$27^($A503-1+Calculations!$B$6/30))</f>
        <v>1486.6694249337074</v>
      </c>
      <c r="K503" s="23">
        <f t="shared" si="587"/>
        <v>912.87771787697875</v>
      </c>
      <c r="L503" s="12">
        <f>L502*IF($B503="January",(1+IF(C503&gt;Personal!$L$18+1,Calculations!$B$22,Calculations!$B$21)),1)</f>
        <v>3761.1870798696896</v>
      </c>
      <c r="M503" s="12">
        <f>IF(AND(Career!$F$15="Yes",$E503=62,$E502=61),L503,M502*IF($B503="January",(1+IF(C503&gt;Personal!$L$18+1,Calculations!$C$22,Calculations!$C$21)),1))</f>
        <v>3761.1870798696896</v>
      </c>
      <c r="N503" s="12">
        <f>M503*(1-'Retiree Assumptions'!$F$10)</f>
        <v>3309.8446302853267</v>
      </c>
      <c r="O503" s="12">
        <f>N503/(Calculations!$C$27^$AW503)/(Calculations!$D$27^($A503-1-$AW503+Calculations!$B$6/30))</f>
        <v>890.05137224797693</v>
      </c>
      <c r="P503" s="23">
        <f t="shared" si="588"/>
        <v>283.55964812800187</v>
      </c>
      <c r="Q503" s="12">
        <f>IF(OR(A503&lt;=360,$E503&lt;70),Q502*IF($B503="January",(1+IF(C503&gt;Personal!$L$18+1,Calculations!$B$22,Calculations!$B$21)),1),0)</f>
        <v>0</v>
      </c>
      <c r="R503" s="12">
        <f>IF(OR(A503&lt;=360,$E503&lt;70),IF(AND(Career!$F$15="Yes",$E503=62,$E502=61),Q503,R502*IF($B503="January",(1+IF(C503&gt;Personal!$L$18+1,Calculations!$C$22,Calculations!$C$21)),1)),0)</f>
        <v>0</v>
      </c>
      <c r="S503" s="12">
        <f>R503*(1-'Retiree Assumptions'!$F$8)</f>
        <v>0</v>
      </c>
      <c r="T503" s="12">
        <f>S503/(Calculations!$C$27^($A503-1+Calculations!$B$6/30))</f>
        <v>0</v>
      </c>
      <c r="U503" s="23">
        <f t="shared" si="589"/>
        <v>0</v>
      </c>
      <c r="W503">
        <f t="shared" si="629"/>
        <v>11</v>
      </c>
      <c r="X503">
        <f t="shared" si="604"/>
        <v>2066</v>
      </c>
      <c r="Y503">
        <f t="shared" si="605"/>
        <v>83</v>
      </c>
      <c r="Z503">
        <f t="shared" si="592"/>
        <v>81</v>
      </c>
      <c r="AA503" s="12">
        <f>S503*12*Subsidy!$I$15/Subsidy!$I$14</f>
        <v>0</v>
      </c>
      <c r="AB503" s="12">
        <f>SUM(S$5:S503)*Subsidy!$I$15/Subsidy!$I$14</f>
        <v>53212.488521578103</v>
      </c>
      <c r="AC503" s="12">
        <f>N503*Subsidy!$E$15/Subsidy!$E$14</f>
        <v>2647.8757042282614</v>
      </c>
      <c r="AD503" s="12">
        <f t="shared" si="593"/>
        <v>31774.508450739137</v>
      </c>
      <c r="AE503" s="12">
        <f>$AP503*AC503/(Calculations!$D$27^(A503-1+Calculations!$B$6/30))</f>
        <v>491.03662537183232</v>
      </c>
      <c r="AF503" s="12">
        <f>IF(AE503=0,0,SUM(AE503:AE$903)*AC503/AE503)</f>
        <v>303363.45584038517</v>
      </c>
      <c r="AH503" s="164">
        <f>VLOOKUP(E503,Rates2,5)*VLOOKUP(E503,Mort_Imp_Retirees,C503-'Mort Imp Cume'!$C$4+2)</f>
        <v>5.0632470526473109E-3</v>
      </c>
      <c r="AI503" s="16">
        <f t="shared" si="594"/>
        <v>0.99493675294735273</v>
      </c>
      <c r="AJ503" s="164">
        <f>VLOOKUP(F503,Rates2,6)*VLOOKUP(F503,Mort_Imp_Survivors,C503-'Mort Imp Cume'!$C$4+2)</f>
        <v>1.2544048265333999E-3</v>
      </c>
      <c r="AK503" s="16">
        <f t="shared" si="595"/>
        <v>0.99874559517346662</v>
      </c>
      <c r="AL503" s="164">
        <f>VLOOKUP(F503,Rates2,7)*VLOOKUP(F503,Mort_Imp_Survivors,C503-'Mort Imp Cume'!$C$4+2)</f>
        <v>2.5155655960729557E-3</v>
      </c>
      <c r="AM503" s="16">
        <f t="shared" si="596"/>
        <v>0.99748443440392709</v>
      </c>
      <c r="AN503" s="108">
        <f>PRODUCT(AI$4:AI502)</f>
        <v>0.61404216873410522</v>
      </c>
      <c r="AO503" s="16">
        <f>PRODUCT(AK$4:AK502)</f>
        <v>0.87794046490879329</v>
      </c>
      <c r="AP503" s="16">
        <f>PRODUCT(AM$4:AM502)</f>
        <v>0.78158324659721101</v>
      </c>
      <c r="AQ503" s="16">
        <f t="shared" si="597"/>
        <v>0.53909246709202407</v>
      </c>
      <c r="AR503" s="16">
        <f t="shared" si="598"/>
        <v>7.4949701642081187E-2</v>
      </c>
      <c r="AS503" s="16">
        <f t="shared" si="599"/>
        <v>2.7261343739456503E-3</v>
      </c>
      <c r="AT503" s="16">
        <f t="shared" si="600"/>
        <v>0.31858795679604818</v>
      </c>
      <c r="AU503" s="16">
        <f t="shared" si="601"/>
        <v>6.7369874469846547E-2</v>
      </c>
      <c r="AV503" s="16">
        <f t="shared" si="602"/>
        <v>3.1090472010441208E-3</v>
      </c>
      <c r="AW503" s="30">
        <f>(SUMPRODUCT(AV$5:AV502,A$5:A502)+SUM(AV$5:AV502)*(Calculations!$B$6/30-0.5)+AV$4*Calculations!$B$6/30/2)/SUM(AV$4:AV502)</f>
        <v>388.01767110386123</v>
      </c>
      <c r="AX503" s="16"/>
      <c r="AY503" s="12"/>
      <c r="AZ503" s="12"/>
    </row>
    <row r="504" spans="1:52" x14ac:dyDescent="0.25">
      <c r="A504">
        <f t="shared" si="590"/>
        <v>500</v>
      </c>
      <c r="B504" t="str">
        <f t="shared" si="614"/>
        <v>September</v>
      </c>
      <c r="C504">
        <f t="shared" si="585"/>
        <v>2066</v>
      </c>
      <c r="D504">
        <f t="shared" si="616"/>
        <v>206609</v>
      </c>
      <c r="E504">
        <f t="shared" ref="E504:F504" si="657">E492+1</f>
        <v>83</v>
      </c>
      <c r="F504">
        <f t="shared" si="657"/>
        <v>81</v>
      </c>
      <c r="G504" s="12">
        <f>G503*IF($B504="January",1+IF(C504&gt;Personal!$L$18+1,Calculations!$B$22,Calculations!$B$21),1)</f>
        <v>6838.5219633994384</v>
      </c>
      <c r="H504" s="12">
        <f>IF(AND(Career!$F$15="Yes",$E504=62,$E503=61),G504,H503*IF($B504="January",(1+IF(C504&gt;Personal!$L$18+1,Calculations!$C$22,Calculations!$C$21)),1))</f>
        <v>6838.5219633994384</v>
      </c>
      <c r="I504" s="12">
        <f>H504*(1-'Retiree Assumptions'!$F$8)</f>
        <v>5334.0471314515626</v>
      </c>
      <c r="J504" s="12">
        <f>I504/(Calculations!$C$27^($A504-1+Calculations!$B$6/30))</f>
        <v>1482.8680265189412</v>
      </c>
      <c r="K504" s="23">
        <f t="shared" si="587"/>
        <v>905.93319226278675</v>
      </c>
      <c r="L504" s="12">
        <f>L503*IF($B504="January",(1+IF(C504&gt;Personal!$L$18+1,Calculations!$B$22,Calculations!$B$21)),1)</f>
        <v>3761.1870798696896</v>
      </c>
      <c r="M504" s="12">
        <f>IF(AND(Career!$F$15="Yes",$E504=62,$E503=61),L504,M503*IF($B504="January",(1+IF(C504&gt;Personal!$L$18+1,Calculations!$C$22,Calculations!$C$21)),1))</f>
        <v>3761.1870798696896</v>
      </c>
      <c r="N504" s="12">
        <f>M504*(1-'Retiree Assumptions'!$F$10)</f>
        <v>3309.8446302853267</v>
      </c>
      <c r="O504" s="12">
        <f>N504/(Calculations!$C$27^$AW504)/(Calculations!$D$27^($A504-1-$AW504+Calculations!$B$6/30))</f>
        <v>887.7442608854218</v>
      </c>
      <c r="P504" s="23">
        <f t="shared" si="588"/>
        <v>284.53327646824124</v>
      </c>
      <c r="Q504" s="12">
        <f>IF(OR(A504&lt;=360,$E504&lt;70),Q503*IF($B504="January",(1+IF(C504&gt;Personal!$L$18+1,Calculations!$B$22,Calculations!$B$21)),1),0)</f>
        <v>0</v>
      </c>
      <c r="R504" s="12">
        <f>IF(OR(A504&lt;=360,$E504&lt;70),IF(AND(Career!$F$15="Yes",$E504=62,$E503=61),Q504,R503*IF($B504="January",(1+IF(C504&gt;Personal!$L$18+1,Calculations!$C$22,Calculations!$C$21)),1)),0)</f>
        <v>0</v>
      </c>
      <c r="S504" s="12">
        <f>R504*(1-'Retiree Assumptions'!$F$8)</f>
        <v>0</v>
      </c>
      <c r="T504" s="12">
        <f>S504/(Calculations!$C$27^($A504-1+Calculations!$B$6/30))</f>
        <v>0</v>
      </c>
      <c r="U504" s="23">
        <f t="shared" si="589"/>
        <v>0</v>
      </c>
      <c r="W504">
        <f t="shared" si="629"/>
        <v>11</v>
      </c>
      <c r="X504">
        <f t="shared" si="604"/>
        <v>2066</v>
      </c>
      <c r="Y504">
        <f t="shared" si="605"/>
        <v>83</v>
      </c>
      <c r="Z504">
        <f t="shared" si="592"/>
        <v>81</v>
      </c>
      <c r="AA504" s="12">
        <f>S504*12*Subsidy!$I$15/Subsidy!$I$14</f>
        <v>0</v>
      </c>
      <c r="AB504" s="12">
        <f>SUM(S$5:S504)*Subsidy!$I$15/Subsidy!$I$14</f>
        <v>53212.488521578103</v>
      </c>
      <c r="AC504" s="12">
        <f>N504*Subsidy!$E$15/Subsidy!$E$14</f>
        <v>2647.8757042282614</v>
      </c>
      <c r="AD504" s="12">
        <f t="shared" si="593"/>
        <v>31774.508450739137</v>
      </c>
      <c r="AE504" s="12">
        <f>$AP504*AC504/(Calculations!$D$27^(A504-1+Calculations!$B$6/30))</f>
        <v>488.39138186251557</v>
      </c>
      <c r="AF504" s="12">
        <f>IF(AE504=0,0,SUM(AE504:AE$903)*AC504/AE504)</f>
        <v>302344.32701017417</v>
      </c>
      <c r="AH504" s="164">
        <f>VLOOKUP(E504,Rates2,5)*VLOOKUP(E504,Mort_Imp_Retirees,C504-'Mort Imp Cume'!$C$4+2)</f>
        <v>5.0632470526473109E-3</v>
      </c>
      <c r="AI504" s="16">
        <f t="shared" si="594"/>
        <v>0.99493675294735273</v>
      </c>
      <c r="AJ504" s="164">
        <f>VLOOKUP(F504,Rates2,6)*VLOOKUP(F504,Mort_Imp_Survivors,C504-'Mort Imp Cume'!$C$4+2)</f>
        <v>1.2544048265333999E-3</v>
      </c>
      <c r="AK504" s="16">
        <f t="shared" si="595"/>
        <v>0.99874559517346662</v>
      </c>
      <c r="AL504" s="164">
        <f>VLOOKUP(F504,Rates2,7)*VLOOKUP(F504,Mort_Imp_Survivors,C504-'Mort Imp Cume'!$C$4+2)</f>
        <v>2.5155655960729557E-3</v>
      </c>
      <c r="AM504" s="16">
        <f t="shared" si="596"/>
        <v>0.99748443440392709</v>
      </c>
      <c r="AN504" s="108">
        <f>PRODUCT(AI$4:AI503)</f>
        <v>0.61093312153306112</v>
      </c>
      <c r="AO504" s="16">
        <f>PRODUCT(AK$4:AK503)</f>
        <v>0.87683917215220275</v>
      </c>
      <c r="AP504" s="16">
        <f>PRODUCT(AM$4:AM503)</f>
        <v>0.7796171226716041</v>
      </c>
      <c r="AQ504" s="16">
        <f t="shared" si="597"/>
        <v>0.53569009252541033</v>
      </c>
      <c r="AR504" s="16">
        <f t="shared" si="598"/>
        <v>7.524302900765073E-2</v>
      </c>
      <c r="AS504" s="16">
        <f t="shared" si="599"/>
        <v>2.708928920660211E-3</v>
      </c>
      <c r="AT504" s="16">
        <f t="shared" si="600"/>
        <v>0.3205126622665545</v>
      </c>
      <c r="AU504" s="16">
        <f t="shared" si="601"/>
        <v>6.8554216200384432E-2</v>
      </c>
      <c r="AV504" s="16">
        <f t="shared" si="602"/>
        <v>3.093305326966893E-3</v>
      </c>
      <c r="AW504" s="30">
        <f>(SUMPRODUCT(AV$5:AV503,A$5:A503)+SUM(AV$5:AV503)*(Calculations!$B$6/30-0.5)+AV$4*Calculations!$B$6/30/2)/SUM(AV$4:AV503)</f>
        <v>388.90853034118868</v>
      </c>
      <c r="AX504" s="16"/>
      <c r="AY504" s="12"/>
      <c r="AZ504" s="12"/>
    </row>
    <row r="505" spans="1:52" x14ac:dyDescent="0.25">
      <c r="A505">
        <f t="shared" si="590"/>
        <v>501</v>
      </c>
      <c r="B505" t="str">
        <f t="shared" si="614"/>
        <v>October</v>
      </c>
      <c r="C505">
        <f t="shared" si="585"/>
        <v>2066</v>
      </c>
      <c r="D505">
        <f t="shared" si="616"/>
        <v>206610</v>
      </c>
      <c r="E505">
        <f t="shared" ref="E505:F505" si="658">E493+1</f>
        <v>83</v>
      </c>
      <c r="F505">
        <f t="shared" si="658"/>
        <v>81</v>
      </c>
      <c r="G505" s="12">
        <f>G504*IF($B505="January",1+IF(C505&gt;Personal!$L$18+1,Calculations!$B$22,Calculations!$B$21),1)</f>
        <v>6838.5219633994384</v>
      </c>
      <c r="H505" s="12">
        <f>IF(AND(Career!$F$15="Yes",$E505=62,$E504=61),G505,H504*IF($B505="January",(1+IF(C505&gt;Personal!$L$18+1,Calculations!$C$22,Calculations!$C$21)),1))</f>
        <v>6838.5219633994384</v>
      </c>
      <c r="I505" s="12">
        <f>H505*(1-'Retiree Assumptions'!$F$8)</f>
        <v>5334.0471314515626</v>
      </c>
      <c r="J505" s="12">
        <f>I505/(Calculations!$C$27^($A505-1+Calculations!$B$6/30))</f>
        <v>1479.0763482407874</v>
      </c>
      <c r="K505" s="23">
        <f t="shared" si="587"/>
        <v>899.04149566946137</v>
      </c>
      <c r="L505" s="12">
        <f>L504*IF($B505="January",(1+IF(C505&gt;Personal!$L$18+1,Calculations!$B$22,Calculations!$B$21)),1)</f>
        <v>3761.1870798696896</v>
      </c>
      <c r="M505" s="12">
        <f>IF(AND(Career!$F$15="Yes",$E505=62,$E504=61),L505,M504*IF($B505="January",(1+IF(C505&gt;Personal!$L$18+1,Calculations!$C$22,Calculations!$C$21)),1))</f>
        <v>3761.1870798696896</v>
      </c>
      <c r="N505" s="12">
        <f>M505*(1-'Retiree Assumptions'!$F$10)</f>
        <v>3309.8446302853267</v>
      </c>
      <c r="O505" s="12">
        <f>N505/(Calculations!$C$27^$AW505)/(Calculations!$D$27^($A505-1-$AW505+Calculations!$B$6/30))</f>
        <v>885.44009002193695</v>
      </c>
      <c r="P505" s="23">
        <f t="shared" si="588"/>
        <v>285.47945046190489</v>
      </c>
      <c r="Q505" s="12">
        <f>IF(OR(A505&lt;=360,$E505&lt;70),Q504*IF($B505="January",(1+IF(C505&gt;Personal!$L$18+1,Calculations!$B$22,Calculations!$B$21)),1),0)</f>
        <v>0</v>
      </c>
      <c r="R505" s="12">
        <f>IF(OR(A505&lt;=360,$E505&lt;70),IF(AND(Career!$F$15="Yes",$E505=62,$E504=61),Q505,R504*IF($B505="January",(1+IF(C505&gt;Personal!$L$18+1,Calculations!$C$22,Calculations!$C$21)),1)),0)</f>
        <v>0</v>
      </c>
      <c r="S505" s="12">
        <f>R505*(1-'Retiree Assumptions'!$F$8)</f>
        <v>0</v>
      </c>
      <c r="T505" s="12">
        <f>S505/(Calculations!$C$27^($A505-1+Calculations!$B$6/30))</f>
        <v>0</v>
      </c>
      <c r="U505" s="23">
        <f t="shared" si="589"/>
        <v>0</v>
      </c>
      <c r="W505">
        <f t="shared" si="629"/>
        <v>11</v>
      </c>
      <c r="X505">
        <f t="shared" si="604"/>
        <v>2066</v>
      </c>
      <c r="Y505">
        <f t="shared" si="605"/>
        <v>83</v>
      </c>
      <c r="Z505">
        <f t="shared" si="592"/>
        <v>81</v>
      </c>
      <c r="AA505" s="12">
        <f>S505*12*Subsidy!$I$15/Subsidy!$I$14</f>
        <v>0</v>
      </c>
      <c r="AB505" s="12">
        <f>SUM(S$5:S505)*Subsidy!$I$15/Subsidy!$I$14</f>
        <v>53212.488521578103</v>
      </c>
      <c r="AC505" s="12">
        <f>N505*Subsidy!$E$15/Subsidy!$E$14</f>
        <v>2647.8757042282614</v>
      </c>
      <c r="AD505" s="12">
        <f t="shared" si="593"/>
        <v>31774.508450739137</v>
      </c>
      <c r="AE505" s="12">
        <f>$AP505*AC505/(Calculations!$D$27^(A505-1+Calculations!$B$6/30))</f>
        <v>485.76038843733096</v>
      </c>
      <c r="AF505" s="12">
        <f>IF(AE505=0,0,SUM(AE505:AE$903)*AC505/AE505)</f>
        <v>301319.67833660945</v>
      </c>
      <c r="AH505" s="164">
        <f>VLOOKUP(E505,Rates2,5)*VLOOKUP(E505,Mort_Imp_Retirees,C505-'Mort Imp Cume'!$C$4+2)</f>
        <v>5.0632470526473109E-3</v>
      </c>
      <c r="AI505" s="16">
        <f t="shared" si="594"/>
        <v>0.99493675294735273</v>
      </c>
      <c r="AJ505" s="164">
        <f>VLOOKUP(F505,Rates2,6)*VLOOKUP(F505,Mort_Imp_Survivors,C505-'Mort Imp Cume'!$C$4+2)</f>
        <v>1.2544048265333999E-3</v>
      </c>
      <c r="AK505" s="16">
        <f t="shared" si="595"/>
        <v>0.99874559517346662</v>
      </c>
      <c r="AL505" s="164">
        <f>VLOOKUP(F505,Rates2,7)*VLOOKUP(F505,Mort_Imp_Survivors,C505-'Mort Imp Cume'!$C$4+2)</f>
        <v>2.5155655960729557E-3</v>
      </c>
      <c r="AM505" s="16">
        <f t="shared" si="596"/>
        <v>0.99748443440392709</v>
      </c>
      <c r="AN505" s="108">
        <f>PRODUCT(AI$4:AI504)</f>
        <v>0.60783981620609429</v>
      </c>
      <c r="AO505" s="16">
        <f>PRODUCT(AK$4:AK504)</f>
        <v>0.87573926086256149</v>
      </c>
      <c r="AP505" s="16">
        <f>PRODUCT(AM$4:AM504)</f>
        <v>0.77765594465970211</v>
      </c>
      <c r="AQ505" s="16">
        <f t="shared" si="597"/>
        <v>0.53230919136716026</v>
      </c>
      <c r="AR505" s="16">
        <f t="shared" si="598"/>
        <v>7.5530624838934052E-2</v>
      </c>
      <c r="AS505" s="16">
        <f t="shared" si="599"/>
        <v>2.6918320561609989E-3</v>
      </c>
      <c r="AT505" s="16">
        <f t="shared" si="600"/>
        <v>0.32241532056091121</v>
      </c>
      <c r="AU505" s="16">
        <f t="shared" si="601"/>
        <v>6.9744863232994503E-2</v>
      </c>
      <c r="AV505" s="16">
        <f t="shared" si="602"/>
        <v>3.07764315788719E-3</v>
      </c>
      <c r="AW505" s="30">
        <f>(SUMPRODUCT(AV$5:AV504,A$5:A504)+SUM(AV$5:AV504)*(Calculations!$B$6/30-0.5)+AV$4*Calculations!$B$6/30/2)/SUM(AV$4:AV504)</f>
        <v>389.78874843013438</v>
      </c>
      <c r="AX505" s="16"/>
      <c r="AY505" s="12"/>
      <c r="AZ505" s="12"/>
    </row>
    <row r="506" spans="1:52" x14ac:dyDescent="0.25">
      <c r="A506">
        <f t="shared" si="590"/>
        <v>502</v>
      </c>
      <c r="B506" t="str">
        <f t="shared" si="614"/>
        <v>November</v>
      </c>
      <c r="C506">
        <f t="shared" si="585"/>
        <v>2066</v>
      </c>
      <c r="D506">
        <f t="shared" si="616"/>
        <v>206611</v>
      </c>
      <c r="E506">
        <f t="shared" ref="E506:F506" si="659">E494+1</f>
        <v>83</v>
      </c>
      <c r="F506">
        <f t="shared" si="659"/>
        <v>81</v>
      </c>
      <c r="G506" s="12">
        <f>G505*IF($B506="January",1+IF(C506&gt;Personal!$L$18+1,Calculations!$B$22,Calculations!$B$21),1)</f>
        <v>6838.5219633994384</v>
      </c>
      <c r="H506" s="12">
        <f>IF(AND(Career!$F$15="Yes",$E506=62,$E505=61),G506,H505*IF($B506="January",(1+IF(C506&gt;Personal!$L$18+1,Calculations!$C$22,Calculations!$C$21)),1))</f>
        <v>6838.5219633994384</v>
      </c>
      <c r="I506" s="12">
        <f>H506*(1-'Retiree Assumptions'!$F$8)</f>
        <v>5334.0471314515626</v>
      </c>
      <c r="J506" s="12">
        <f>I506/(Calculations!$C$27^($A506-1+Calculations!$B$6/30))</f>
        <v>1475.2943652449571</v>
      </c>
      <c r="K506" s="23">
        <f t="shared" si="587"/>
        <v>892.20222621131563</v>
      </c>
      <c r="L506" s="12">
        <f>L505*IF($B506="January",(1+IF(C506&gt;Personal!$L$18+1,Calculations!$B$22,Calculations!$B$21)),1)</f>
        <v>3761.1870798696896</v>
      </c>
      <c r="M506" s="12">
        <f>IF(AND(Career!$F$15="Yes",$E506=62,$E505=61),L506,M505*IF($B506="January",(1+IF(C506&gt;Personal!$L$18+1,Calculations!$C$22,Calculations!$C$21)),1))</f>
        <v>3761.1870798696896</v>
      </c>
      <c r="N506" s="12">
        <f>M506*(1-'Retiree Assumptions'!$F$10)</f>
        <v>3309.8446302853267</v>
      </c>
      <c r="O506" s="12">
        <f>N506/(Calculations!$C$27^$AW506)/(Calculations!$D$27^($A506-1-$AW506+Calculations!$B$6/30))</f>
        <v>883.13895265106805</v>
      </c>
      <c r="P506" s="23">
        <f t="shared" si="588"/>
        <v>286.39851433095936</v>
      </c>
      <c r="Q506" s="12">
        <f>IF(OR(A506&lt;=360,$E506&lt;70),Q505*IF($B506="January",(1+IF(C506&gt;Personal!$L$18+1,Calculations!$B$22,Calculations!$B$21)),1),0)</f>
        <v>0</v>
      </c>
      <c r="R506" s="12">
        <f>IF(OR(A506&lt;=360,$E506&lt;70),IF(AND(Career!$F$15="Yes",$E506=62,$E505=61),Q506,R505*IF($B506="January",(1+IF(C506&gt;Personal!$L$18+1,Calculations!$C$22,Calculations!$C$21)),1)),0)</f>
        <v>0</v>
      </c>
      <c r="S506" s="12">
        <f>R506*(1-'Retiree Assumptions'!$F$8)</f>
        <v>0</v>
      </c>
      <c r="T506" s="12">
        <f>S506/(Calculations!$C$27^($A506-1+Calculations!$B$6/30))</f>
        <v>0</v>
      </c>
      <c r="U506" s="23">
        <f t="shared" si="589"/>
        <v>0</v>
      </c>
      <c r="W506">
        <f t="shared" si="629"/>
        <v>11</v>
      </c>
      <c r="X506">
        <f t="shared" si="604"/>
        <v>2066</v>
      </c>
      <c r="Y506">
        <f t="shared" si="605"/>
        <v>83</v>
      </c>
      <c r="Z506">
        <f t="shared" si="592"/>
        <v>81</v>
      </c>
      <c r="AA506" s="12">
        <f>S506*12*Subsidy!$I$15/Subsidy!$I$14</f>
        <v>0</v>
      </c>
      <c r="AB506" s="12">
        <f>SUM(S$5:S506)*Subsidy!$I$15/Subsidy!$I$14</f>
        <v>53212.488521578103</v>
      </c>
      <c r="AC506" s="12">
        <f>N506*Subsidy!$E$15/Subsidy!$E$14</f>
        <v>2647.8757042282614</v>
      </c>
      <c r="AD506" s="12">
        <f t="shared" si="593"/>
        <v>31774.508450739137</v>
      </c>
      <c r="AE506" s="12">
        <f>$AP506*AC506/(Calculations!$D$27^(A506-1+Calculations!$B$6/30))</f>
        <v>483.14356833022777</v>
      </c>
      <c r="AF506" s="12">
        <f>IF(AE506=0,0,SUM(AE506:AE$903)*AC506/AE506)</f>
        <v>300289.47992291063</v>
      </c>
      <c r="AH506" s="164">
        <f>VLOOKUP(E506,Rates2,5)*VLOOKUP(E506,Mort_Imp_Retirees,C506-'Mort Imp Cume'!$C$4+2)</f>
        <v>5.0632470526473109E-3</v>
      </c>
      <c r="AI506" s="16">
        <f t="shared" si="594"/>
        <v>0.99493675294735273</v>
      </c>
      <c r="AJ506" s="164">
        <f>VLOOKUP(F506,Rates2,6)*VLOOKUP(F506,Mort_Imp_Survivors,C506-'Mort Imp Cume'!$C$4+2)</f>
        <v>1.2544048265333999E-3</v>
      </c>
      <c r="AK506" s="16">
        <f t="shared" si="595"/>
        <v>0.99874559517346662</v>
      </c>
      <c r="AL506" s="164">
        <f>VLOOKUP(F506,Rates2,7)*VLOOKUP(F506,Mort_Imp_Survivors,C506-'Mort Imp Cume'!$C$4+2)</f>
        <v>2.5155655960729557E-3</v>
      </c>
      <c r="AM506" s="16">
        <f t="shared" si="596"/>
        <v>0.99748443440392709</v>
      </c>
      <c r="AN506" s="108">
        <f>PRODUCT(AI$4:AI505)</f>
        <v>0.60476217304820712</v>
      </c>
      <c r="AO506" s="16">
        <f>PRODUCT(AK$4:AK505)</f>
        <v>0.87464072930695069</v>
      </c>
      <c r="AP506" s="16">
        <f>PRODUCT(AM$4:AM505)</f>
        <v>0.77569970011973455</v>
      </c>
      <c r="AQ506" s="16">
        <f t="shared" si="597"/>
        <v>0.52894962809214019</v>
      </c>
      <c r="AR506" s="16">
        <f t="shared" si="598"/>
        <v>7.581254495606693E-2</v>
      </c>
      <c r="AS506" s="16">
        <f t="shared" si="599"/>
        <v>2.6748430951115502E-3</v>
      </c>
      <c r="AT506" s="16">
        <f t="shared" si="600"/>
        <v>0.3242960957290224</v>
      </c>
      <c r="AU506" s="16">
        <f t="shared" si="601"/>
        <v>7.0941731222770477E-2</v>
      </c>
      <c r="AV506" s="16">
        <f t="shared" si="602"/>
        <v>3.0620602902389177E-3</v>
      </c>
      <c r="AW506" s="30">
        <f>(SUMPRODUCT(AV$5:AV505,A$5:A505)+SUM(AV$5:AV505)*(Calculations!$B$6/30-0.5)+AV$4*Calculations!$B$6/30/2)/SUM(AV$4:AV505)</f>
        <v>390.65862308688111</v>
      </c>
      <c r="AX506" s="16"/>
      <c r="AY506" s="12"/>
      <c r="AZ506" s="12"/>
    </row>
    <row r="507" spans="1:52" x14ac:dyDescent="0.25">
      <c r="A507">
        <f t="shared" si="590"/>
        <v>503</v>
      </c>
      <c r="B507" t="str">
        <f t="shared" si="614"/>
        <v>December</v>
      </c>
      <c r="C507">
        <f t="shared" si="585"/>
        <v>2066</v>
      </c>
      <c r="D507">
        <f t="shared" si="616"/>
        <v>206612</v>
      </c>
      <c r="E507">
        <f t="shared" ref="E507:F507" si="660">E495+1</f>
        <v>83</v>
      </c>
      <c r="F507">
        <f t="shared" si="660"/>
        <v>81</v>
      </c>
      <c r="G507" s="12">
        <f>G506*IF($B507="January",1+IF(C507&gt;Personal!$L$18+1,Calculations!$B$22,Calculations!$B$21),1)</f>
        <v>6838.5219633994384</v>
      </c>
      <c r="H507" s="12">
        <f>IF(AND(Career!$F$15="Yes",$E507=62,$E506=61),G507,H506*IF($B507="January",(1+IF(C507&gt;Personal!$L$18+1,Calculations!$C$22,Calculations!$C$21)),1))</f>
        <v>6838.5219633994384</v>
      </c>
      <c r="I507" s="12">
        <f>H507*(1-'Retiree Assumptions'!$F$8)</f>
        <v>5334.0471314515626</v>
      </c>
      <c r="J507" s="12">
        <f>I507/(Calculations!$C$27^($A507-1+Calculations!$B$6/30))</f>
        <v>1471.5220527407132</v>
      </c>
      <c r="K507" s="23">
        <f t="shared" si="587"/>
        <v>885.41498505992399</v>
      </c>
      <c r="L507" s="12">
        <f>L506*IF($B507="January",(1+IF(C507&gt;Personal!$L$18+1,Calculations!$B$22,Calculations!$B$21)),1)</f>
        <v>3761.1870798696896</v>
      </c>
      <c r="M507" s="12">
        <f>IF(AND(Career!$F$15="Yes",$E507=62,$E506=61),L507,M506*IF($B507="January",(1+IF(C507&gt;Personal!$L$18+1,Calculations!$C$22,Calculations!$C$21)),1))</f>
        <v>3761.1870798696896</v>
      </c>
      <c r="N507" s="12">
        <f>M507*(1-'Retiree Assumptions'!$F$10)</f>
        <v>3309.8446302853267</v>
      </c>
      <c r="O507" s="12">
        <f>N507/(Calculations!$C$27^$AW507)/(Calculations!$D$27^($A507-1-$AW507+Calculations!$B$6/30))</f>
        <v>880.84093745633231</v>
      </c>
      <c r="P507" s="23">
        <f t="shared" si="588"/>
        <v>287.29080871886248</v>
      </c>
      <c r="Q507" s="12">
        <f>IF(OR(A507&lt;=360,$E507&lt;70),Q506*IF($B507="January",(1+IF(C507&gt;Personal!$L$18+1,Calculations!$B$22,Calculations!$B$21)),1),0)</f>
        <v>0</v>
      </c>
      <c r="R507" s="12">
        <f>IF(OR(A507&lt;=360,$E507&lt;70),IF(AND(Career!$F$15="Yes",$E507=62,$E506=61),Q507,R506*IF($B507="January",(1+IF(C507&gt;Personal!$L$18+1,Calculations!$C$22,Calculations!$C$21)),1)),0)</f>
        <v>0</v>
      </c>
      <c r="S507" s="12">
        <f>R507*(1-'Retiree Assumptions'!$F$8)</f>
        <v>0</v>
      </c>
      <c r="T507" s="12">
        <f>S507/(Calculations!$C$27^($A507-1+Calculations!$B$6/30))</f>
        <v>0</v>
      </c>
      <c r="U507" s="23">
        <f t="shared" si="589"/>
        <v>0</v>
      </c>
      <c r="W507">
        <f t="shared" si="629"/>
        <v>11</v>
      </c>
      <c r="X507">
        <f t="shared" si="604"/>
        <v>2066</v>
      </c>
      <c r="Y507">
        <f t="shared" si="605"/>
        <v>83</v>
      </c>
      <c r="Z507">
        <f t="shared" si="592"/>
        <v>81</v>
      </c>
      <c r="AA507" s="12">
        <f>S507*12*Subsidy!$I$15/Subsidy!$I$14</f>
        <v>0</v>
      </c>
      <c r="AB507" s="12">
        <f>SUM(S$5:S507)*Subsidy!$I$15/Subsidy!$I$14</f>
        <v>53212.488521578103</v>
      </c>
      <c r="AC507" s="12">
        <f>N507*Subsidy!$E$15/Subsidy!$E$14</f>
        <v>2647.8757042282614</v>
      </c>
      <c r="AD507" s="12">
        <f t="shared" si="593"/>
        <v>31774.508450739137</v>
      </c>
      <c r="AE507" s="12">
        <f>$AP507*AC507/(Calculations!$D$27^(A507-1+Calculations!$B$6/30))</f>
        <v>480.54084518869837</v>
      </c>
      <c r="AF507" s="12">
        <f>IF(AE507=0,0,SUM(AE507:AE$903)*AC507/AE507)</f>
        <v>299253.70171036944</v>
      </c>
      <c r="AH507" s="164">
        <f>VLOOKUP(E507,Rates2,5)*VLOOKUP(E507,Mort_Imp_Retirees,C507-'Mort Imp Cume'!$C$4+2)</f>
        <v>5.0632470526473109E-3</v>
      </c>
      <c r="AI507" s="16">
        <f t="shared" si="594"/>
        <v>0.99493675294735273</v>
      </c>
      <c r="AJ507" s="164">
        <f>VLOOKUP(F507,Rates2,6)*VLOOKUP(F507,Mort_Imp_Survivors,C507-'Mort Imp Cume'!$C$4+2)</f>
        <v>1.2544048265333999E-3</v>
      </c>
      <c r="AK507" s="16">
        <f t="shared" si="595"/>
        <v>0.99874559517346662</v>
      </c>
      <c r="AL507" s="164">
        <f>VLOOKUP(F507,Rates2,7)*VLOOKUP(F507,Mort_Imp_Survivors,C507-'Mort Imp Cume'!$C$4+2)</f>
        <v>2.5155655960729557E-3</v>
      </c>
      <c r="AM507" s="16">
        <f t="shared" si="596"/>
        <v>0.99748443440392709</v>
      </c>
      <c r="AN507" s="108">
        <f>PRODUCT(AI$4:AI506)</f>
        <v>0.6017001127579682</v>
      </c>
      <c r="AO507" s="16">
        <f>PRODUCT(AK$4:AK506)</f>
        <v>0.87354357575462538</v>
      </c>
      <c r="AP507" s="16">
        <f>PRODUCT(AM$4:AM506)</f>
        <v>0.77374837664122931</v>
      </c>
      <c r="AQ507" s="16">
        <f t="shared" si="597"/>
        <v>0.5256112680305568</v>
      </c>
      <c r="AR507" s="16">
        <f t="shared" si="598"/>
        <v>7.608884472741137E-2</v>
      </c>
      <c r="AS507" s="16">
        <f t="shared" si="599"/>
        <v>2.6579613565007668E-3</v>
      </c>
      <c r="AT507" s="16">
        <f t="shared" si="600"/>
        <v>0.32615515072277729</v>
      </c>
      <c r="AU507" s="16">
        <f t="shared" si="601"/>
        <v>7.2144736519254515E-2</v>
      </c>
      <c r="AV507" s="16">
        <f t="shared" si="602"/>
        <v>3.0465563224993373E-3</v>
      </c>
      <c r="AW507" s="30">
        <f>(SUMPRODUCT(AV$5:AV506,A$5:A506)+SUM(AV$5:AV506)*(Calculations!$B$6/30-0.5)+AV$4*Calculations!$B$6/30/2)/SUM(AV$4:AV506)</f>
        <v>391.51844014940315</v>
      </c>
      <c r="AX507" s="16"/>
      <c r="AY507" s="12"/>
      <c r="AZ507" s="12"/>
    </row>
    <row r="508" spans="1:52" x14ac:dyDescent="0.25">
      <c r="A508">
        <f t="shared" si="590"/>
        <v>504</v>
      </c>
      <c r="B508" t="str">
        <f t="shared" si="614"/>
        <v>January</v>
      </c>
      <c r="C508">
        <f t="shared" si="585"/>
        <v>2067</v>
      </c>
      <c r="D508">
        <f t="shared" si="616"/>
        <v>206701</v>
      </c>
      <c r="E508">
        <f t="shared" ref="E508:F508" si="661">E496+1</f>
        <v>84</v>
      </c>
      <c r="F508">
        <f t="shared" si="661"/>
        <v>82</v>
      </c>
      <c r="G508" s="12">
        <f>G507*IF($B508="January",1+IF(C508&gt;Personal!$L$18+1,Calculations!$B$22,Calculations!$B$21),1)</f>
        <v>7009.4850124844234</v>
      </c>
      <c r="H508" s="12">
        <f>IF(AND(Career!$F$15="Yes",$E508=62,$E507=61),G508,H507*IF($B508="January",(1+IF(C508&gt;Personal!$L$18+1,Calculations!$C$22,Calculations!$C$21)),1))</f>
        <v>7009.4850124844234</v>
      </c>
      <c r="I508" s="12">
        <f>H508*(1-'Retiree Assumptions'!$F$8)</f>
        <v>5467.3983097378505</v>
      </c>
      <c r="J508" s="12">
        <f>I508/(Calculations!$C$27^($A508-1+Calculations!$B$6/30))</f>
        <v>1504.4533706507248</v>
      </c>
      <c r="K508" s="23">
        <f t="shared" si="587"/>
        <v>900.6463608313851</v>
      </c>
      <c r="L508" s="12">
        <f>L507*IF($B508="January",(1+IF(C508&gt;Personal!$L$18+1,Calculations!$B$22,Calculations!$B$21)),1)</f>
        <v>3855.2167568664313</v>
      </c>
      <c r="M508" s="12">
        <f>IF(AND(Career!$F$15="Yes",$E508=62,$E507=61),L508,M507*IF($B508="January",(1+IF(C508&gt;Personal!$L$18+1,Calculations!$C$22,Calculations!$C$21)),1))</f>
        <v>3855.2167568664313</v>
      </c>
      <c r="N508" s="12">
        <f>M508*(1-'Retiree Assumptions'!$F$10)</f>
        <v>3392.5907460424596</v>
      </c>
      <c r="O508" s="12">
        <f>N508/(Calculations!$C$27^$AW508)/(Calculations!$D$27^($A508-1-$AW508+Calculations!$B$6/30))</f>
        <v>900.50978225039648</v>
      </c>
      <c r="P508" s="23">
        <f t="shared" si="588"/>
        <v>295.3605874927307</v>
      </c>
      <c r="Q508" s="12">
        <f>IF(OR(A508&lt;=360,$E508&lt;70),Q507*IF($B508="January",(1+IF(C508&gt;Personal!$L$18+1,Calculations!$B$22,Calculations!$B$21)),1),0)</f>
        <v>0</v>
      </c>
      <c r="R508" s="12">
        <f>IF(OR(A508&lt;=360,$E508&lt;70),IF(AND(Career!$F$15="Yes",$E508=62,$E507=61),Q508,R507*IF($B508="January",(1+IF(C508&gt;Personal!$L$18+1,Calculations!$C$22,Calculations!$C$21)),1)),0)</f>
        <v>0</v>
      </c>
      <c r="S508" s="12">
        <f>R508*(1-'Retiree Assumptions'!$F$8)</f>
        <v>0</v>
      </c>
      <c r="T508" s="12">
        <f>S508/(Calculations!$C$27^($A508-1+Calculations!$B$6/30))</f>
        <v>0</v>
      </c>
      <c r="U508" s="23">
        <f t="shared" si="589"/>
        <v>0</v>
      </c>
      <c r="W508">
        <f t="shared" si="629"/>
        <v>11</v>
      </c>
      <c r="X508">
        <f t="shared" si="604"/>
        <v>2067</v>
      </c>
      <c r="Y508">
        <f t="shared" si="605"/>
        <v>84</v>
      </c>
      <c r="Z508">
        <f t="shared" si="592"/>
        <v>82</v>
      </c>
      <c r="AA508" s="12">
        <f>S508*12*Subsidy!$I$15/Subsidy!$I$14</f>
        <v>0</v>
      </c>
      <c r="AB508" s="12">
        <f>SUM(S$5:S508)*Subsidy!$I$15/Subsidy!$I$14</f>
        <v>53212.488521578103</v>
      </c>
      <c r="AC508" s="12">
        <f>N508*Subsidy!$E$15/Subsidy!$E$14</f>
        <v>2714.072596833968</v>
      </c>
      <c r="AD508" s="12">
        <f t="shared" si="593"/>
        <v>32568.871162007614</v>
      </c>
      <c r="AE508" s="12">
        <f>$AP508*AC508/(Calculations!$D$27^(A508-1+Calculations!$B$6/30))</f>
        <v>489.90094664833975</v>
      </c>
      <c r="AF508" s="12">
        <f>IF(AE508=0,0,SUM(AE508:AE$903)*AC508/AE508)</f>
        <v>298212.31347747246</v>
      </c>
      <c r="AH508" s="164">
        <f>VLOOKUP(E508,Rates2,5)*VLOOKUP(E508,Mort_Imp_Retirees,C508-'Mort Imp Cume'!$C$4+2)</f>
        <v>5.7918262378037939E-3</v>
      </c>
      <c r="AI508" s="16">
        <f t="shared" si="594"/>
        <v>0.99420817376219617</v>
      </c>
      <c r="AJ508" s="164">
        <f>VLOOKUP(F508,Rates2,6)*VLOOKUP(F508,Mort_Imp_Survivors,C508-'Mort Imp Cume'!$C$4+2)</f>
        <v>1.5299113242662529E-3</v>
      </c>
      <c r="AK508" s="16">
        <f t="shared" si="595"/>
        <v>0.99847008867573372</v>
      </c>
      <c r="AL508" s="164">
        <f>VLOOKUP(F508,Rates2,7)*VLOOKUP(F508,Mort_Imp_Survivors,C508-'Mort Imp Cume'!$C$4+2)</f>
        <v>2.8354474281375372E-3</v>
      </c>
      <c r="AM508" s="16">
        <f t="shared" si="596"/>
        <v>0.99716455257186243</v>
      </c>
      <c r="AN508" s="108">
        <f>PRODUCT(AI$4:AI507)</f>
        <v>0.59865355643546891</v>
      </c>
      <c r="AO508" s="16">
        <f>PRODUCT(AK$4:AK507)</f>
        <v>0.87244779847701159</v>
      </c>
      <c r="AP508" s="16">
        <f>PRODUCT(AM$4:AM507)</f>
        <v>0.77180196184493333</v>
      </c>
      <c r="AQ508" s="16">
        <f t="shared" si="597"/>
        <v>0.52229397736255823</v>
      </c>
      <c r="AR508" s="16">
        <f t="shared" si="598"/>
        <v>7.6359579072910647E-2</v>
      </c>
      <c r="AS508" s="16">
        <f t="shared" si="599"/>
        <v>3.0204079251608881E-3</v>
      </c>
      <c r="AT508" s="16">
        <f t="shared" si="600"/>
        <v>0.32799264740313783</v>
      </c>
      <c r="AU508" s="16">
        <f t="shared" si="601"/>
        <v>7.3353796161393314E-2</v>
      </c>
      <c r="AV508" s="16">
        <f t="shared" si="602"/>
        <v>3.4672973755175032E-3</v>
      </c>
      <c r="AW508" s="30">
        <f>(SUMPRODUCT(AV$5:AV507,A$5:A507)+SUM(AV$5:AV507)*(Calculations!$B$6/30-0.5)+AV$4*Calculations!$B$6/30/2)/SUM(AV$4:AV507)</f>
        <v>392.36847416524296</v>
      </c>
      <c r="AX508" s="16"/>
      <c r="AY508" s="12"/>
      <c r="AZ508" s="12"/>
    </row>
    <row r="509" spans="1:52" x14ac:dyDescent="0.25">
      <c r="A509">
        <f t="shared" si="590"/>
        <v>505</v>
      </c>
      <c r="B509" t="str">
        <f t="shared" si="614"/>
        <v>February</v>
      </c>
      <c r="C509">
        <f t="shared" si="585"/>
        <v>2067</v>
      </c>
      <c r="D509">
        <f t="shared" si="616"/>
        <v>206702</v>
      </c>
      <c r="E509">
        <f t="shared" ref="E509:F509" si="662">E497+1</f>
        <v>84</v>
      </c>
      <c r="F509">
        <f t="shared" si="662"/>
        <v>82</v>
      </c>
      <c r="G509" s="12">
        <f>G508*IF($B509="January",1+IF(C509&gt;Personal!$L$18+1,Calculations!$B$22,Calculations!$B$21),1)</f>
        <v>7009.4850124844234</v>
      </c>
      <c r="H509" s="12">
        <f>IF(AND(Career!$F$15="Yes",$E509=62,$E508=61),G509,H508*IF($B509="January",(1+IF(C509&gt;Personal!$L$18+1,Calculations!$C$22,Calculations!$C$21)),1))</f>
        <v>7009.4850124844234</v>
      </c>
      <c r="I509" s="12">
        <f>H509*(1-'Retiree Assumptions'!$F$8)</f>
        <v>5467.3983097378505</v>
      </c>
      <c r="J509" s="12">
        <f>I509/(Calculations!$C$27^($A509-1+Calculations!$B$6/30))</f>
        <v>1500.6064988698402</v>
      </c>
      <c r="K509" s="23">
        <f t="shared" si="587"/>
        <v>893.14036838339132</v>
      </c>
      <c r="L509" s="12">
        <f>L508*IF($B509="January",(1+IF(C509&gt;Personal!$L$18+1,Calculations!$B$22,Calculations!$B$21)),1)</f>
        <v>3855.2167568664313</v>
      </c>
      <c r="M509" s="12">
        <f>IF(AND(Career!$F$15="Yes",$E509=62,$E508=61),L509,M508*IF($B509="January",(1+IF(C509&gt;Personal!$L$18+1,Calculations!$C$22,Calculations!$C$21)),1))</f>
        <v>3855.2167568664313</v>
      </c>
      <c r="N509" s="12">
        <f>M509*(1-'Retiree Assumptions'!$F$10)</f>
        <v>3392.5907460424596</v>
      </c>
      <c r="O509" s="12">
        <f>N509/(Calculations!$C$27^$AW509)/(Calculations!$D$27^($A509-1-$AW509+Calculations!$B$6/30))</f>
        <v>898.19572003529493</v>
      </c>
      <c r="P509" s="23">
        <f t="shared" si="588"/>
        <v>296.47918224503746</v>
      </c>
      <c r="Q509" s="12">
        <f>IF(OR(A509&lt;=360,$E509&lt;70),Q508*IF($B509="January",(1+IF(C509&gt;Personal!$L$18+1,Calculations!$B$22,Calculations!$B$21)),1),0)</f>
        <v>0</v>
      </c>
      <c r="R509" s="12">
        <f>IF(OR(A509&lt;=360,$E509&lt;70),IF(AND(Career!$F$15="Yes",$E509=62,$E508=61),Q509,R508*IF($B509="January",(1+IF(C509&gt;Personal!$L$18+1,Calculations!$C$22,Calculations!$C$21)),1)),0)</f>
        <v>0</v>
      </c>
      <c r="S509" s="12">
        <f>R509*(1-'Retiree Assumptions'!$F$8)</f>
        <v>0</v>
      </c>
      <c r="T509" s="12">
        <f>S509/(Calculations!$C$27^($A509-1+Calculations!$B$6/30))</f>
        <v>0</v>
      </c>
      <c r="U509" s="23">
        <f t="shared" si="589"/>
        <v>0</v>
      </c>
      <c r="W509">
        <f t="shared" si="629"/>
        <v>11</v>
      </c>
      <c r="X509">
        <f t="shared" si="604"/>
        <v>2067</v>
      </c>
      <c r="Y509">
        <f t="shared" si="605"/>
        <v>84</v>
      </c>
      <c r="Z509">
        <f t="shared" si="592"/>
        <v>82</v>
      </c>
      <c r="AA509" s="12">
        <f>S509*12*Subsidy!$I$15/Subsidy!$I$14</f>
        <v>0</v>
      </c>
      <c r="AB509" s="12">
        <f>SUM(S$5:S509)*Subsidy!$I$15/Subsidy!$I$14</f>
        <v>53212.488521578103</v>
      </c>
      <c r="AC509" s="12">
        <f>N509*Subsidy!$E$15/Subsidy!$E$14</f>
        <v>2714.072596833968</v>
      </c>
      <c r="AD509" s="12">
        <f t="shared" si="593"/>
        <v>32568.871162007614</v>
      </c>
      <c r="AE509" s="12">
        <f>$AP509*AC509/(Calculations!$D$27^(A509-1+Calculations!$B$6/30))</f>
        <v>487.10556182334886</v>
      </c>
      <c r="AF509" s="12">
        <f>IF(AE509=0,0,SUM(AE509:AE$903)*AC509/AE509)</f>
        <v>297194.03613141988</v>
      </c>
      <c r="AH509" s="164">
        <f>VLOOKUP(E509,Rates2,5)*VLOOKUP(E509,Mort_Imp_Retirees,C509-'Mort Imp Cume'!$C$4+2)</f>
        <v>5.7918262378037939E-3</v>
      </c>
      <c r="AI509" s="16">
        <f t="shared" si="594"/>
        <v>0.99420817376219617</v>
      </c>
      <c r="AJ509" s="164">
        <f>VLOOKUP(F509,Rates2,6)*VLOOKUP(F509,Mort_Imp_Survivors,C509-'Mort Imp Cume'!$C$4+2)</f>
        <v>1.5299113242662529E-3</v>
      </c>
      <c r="AK509" s="16">
        <f t="shared" si="595"/>
        <v>0.99847008867573372</v>
      </c>
      <c r="AL509" s="164">
        <f>VLOOKUP(F509,Rates2,7)*VLOOKUP(F509,Mort_Imp_Survivors,C509-'Mort Imp Cume'!$C$4+2)</f>
        <v>2.8354474281375372E-3</v>
      </c>
      <c r="AM509" s="16">
        <f t="shared" si="596"/>
        <v>0.99716455257186243</v>
      </c>
      <c r="AN509" s="108">
        <f>PRODUCT(AI$4:AI508)</f>
        <v>0.59518625905995137</v>
      </c>
      <c r="AO509" s="16">
        <f>PRODUCT(AK$4:AK508)</f>
        <v>0.87111303071029045</v>
      </c>
      <c r="AP509" s="16">
        <f>PRODUCT(AM$4:AM508)</f>
        <v>0.76961355795718855</v>
      </c>
      <c r="AQ509" s="16">
        <f t="shared" si="597"/>
        <v>0.51847450596683431</v>
      </c>
      <c r="AR509" s="16">
        <f t="shared" si="598"/>
        <v>7.6711753093117063E-2</v>
      </c>
      <c r="AS509" s="16">
        <f t="shared" si="599"/>
        <v>2.9983200547783395E-3</v>
      </c>
      <c r="AT509" s="16">
        <f t="shared" si="600"/>
        <v>0.33008304941977146</v>
      </c>
      <c r="AU509" s="16">
        <f t="shared" si="601"/>
        <v>7.473069152027717E-2</v>
      </c>
      <c r="AV509" s="16">
        <f t="shared" si="602"/>
        <v>3.4472153916037126E-3</v>
      </c>
      <c r="AW509" s="30">
        <f>(SUMPRODUCT(AV$5:AV508,A$5:A508)+SUM(AV$5:AV508)*(Calculations!$B$6/30-0.5)+AV$4*Calculations!$B$6/30/2)/SUM(AV$4:AV508)</f>
        <v>393.32889943227264</v>
      </c>
      <c r="AX509" s="16"/>
      <c r="AY509" s="12"/>
      <c r="AZ509" s="12"/>
    </row>
    <row r="510" spans="1:52" x14ac:dyDescent="0.25">
      <c r="A510">
        <f t="shared" si="590"/>
        <v>506</v>
      </c>
      <c r="B510" t="str">
        <f t="shared" si="614"/>
        <v>March</v>
      </c>
      <c r="C510">
        <f t="shared" si="585"/>
        <v>2067</v>
      </c>
      <c r="D510">
        <f t="shared" si="616"/>
        <v>206703</v>
      </c>
      <c r="E510">
        <f t="shared" ref="E510:F510" si="663">E498+1</f>
        <v>84</v>
      </c>
      <c r="F510">
        <f t="shared" si="663"/>
        <v>82</v>
      </c>
      <c r="G510" s="12">
        <f>G509*IF($B510="January",1+IF(C510&gt;Personal!$L$18+1,Calculations!$B$22,Calculations!$B$21),1)</f>
        <v>7009.4850124844234</v>
      </c>
      <c r="H510" s="12">
        <f>IF(AND(Career!$F$15="Yes",$E510=62,$E509=61),G510,H509*IF($B510="January",(1+IF(C510&gt;Personal!$L$18+1,Calculations!$C$22,Calculations!$C$21)),1))</f>
        <v>7009.4850124844234</v>
      </c>
      <c r="I510" s="12">
        <f>H510*(1-'Retiree Assumptions'!$F$8)</f>
        <v>5467.3983097378505</v>
      </c>
      <c r="J510" s="12">
        <f>I510/(Calculations!$C$27^($A510-1+Calculations!$B$6/30))</f>
        <v>1496.7694635004977</v>
      </c>
      <c r="K510" s="23">
        <f t="shared" si="587"/>
        <v>885.69693092377031</v>
      </c>
      <c r="L510" s="12">
        <f>L509*IF($B510="January",(1+IF(C510&gt;Personal!$L$18+1,Calculations!$B$22,Calculations!$B$21)),1)</f>
        <v>3855.2167568664313</v>
      </c>
      <c r="M510" s="12">
        <f>IF(AND(Career!$F$15="Yes",$E510=62,$E509=61),L510,M509*IF($B510="January",(1+IF(C510&gt;Personal!$L$18+1,Calculations!$C$22,Calculations!$C$21)),1))</f>
        <v>3855.2167568664313</v>
      </c>
      <c r="N510" s="12">
        <f>M510*(1-'Retiree Assumptions'!$F$10)</f>
        <v>3392.5907460424596</v>
      </c>
      <c r="O510" s="12">
        <f>N510/(Calculations!$C$27^$AW510)/(Calculations!$D$27^($A510-1-$AW510+Calculations!$B$6/30))</f>
        <v>895.88376278682597</v>
      </c>
      <c r="P510" s="23">
        <f t="shared" si="588"/>
        <v>297.56370330164788</v>
      </c>
      <c r="Q510" s="12">
        <f>IF(OR(A510&lt;=360,$E510&lt;70),Q509*IF($B510="January",(1+IF(C510&gt;Personal!$L$18+1,Calculations!$B$22,Calculations!$B$21)),1),0)</f>
        <v>0</v>
      </c>
      <c r="R510" s="12">
        <f>IF(OR(A510&lt;=360,$E510&lt;70),IF(AND(Career!$F$15="Yes",$E510=62,$E509=61),Q510,R509*IF($B510="January",(1+IF(C510&gt;Personal!$L$18+1,Calculations!$C$22,Calculations!$C$21)),1)),0)</f>
        <v>0</v>
      </c>
      <c r="S510" s="12">
        <f>R510*(1-'Retiree Assumptions'!$F$8)</f>
        <v>0</v>
      </c>
      <c r="T510" s="12">
        <f>S510/(Calculations!$C$27^($A510-1+Calculations!$B$6/30))</f>
        <v>0</v>
      </c>
      <c r="U510" s="23">
        <f t="shared" si="589"/>
        <v>0</v>
      </c>
      <c r="W510">
        <f t="shared" si="629"/>
        <v>11</v>
      </c>
      <c r="X510">
        <f t="shared" si="604"/>
        <v>2067</v>
      </c>
      <c r="Y510">
        <f t="shared" si="605"/>
        <v>84</v>
      </c>
      <c r="Z510">
        <f t="shared" si="592"/>
        <v>82</v>
      </c>
      <c r="AA510" s="12">
        <f>S510*12*Subsidy!$I$15/Subsidy!$I$14</f>
        <v>0</v>
      </c>
      <c r="AB510" s="12">
        <f>SUM(S$5:S510)*Subsidy!$I$15/Subsidy!$I$14</f>
        <v>53212.488521578103</v>
      </c>
      <c r="AC510" s="12">
        <f>N510*Subsidy!$E$15/Subsidy!$E$14</f>
        <v>2714.072596833968</v>
      </c>
      <c r="AD510" s="12">
        <f t="shared" si="593"/>
        <v>32568.871162007614</v>
      </c>
      <c r="AE510" s="12">
        <f>$AP510*AC510/(Calculations!$D$27^(A510-1+Calculations!$B$6/30))</f>
        <v>484.32612752136316</v>
      </c>
      <c r="AF510" s="12">
        <f>IF(AE510=0,0,SUM(AE510:AE$903)*AC510/AE510)</f>
        <v>296169.91512997949</v>
      </c>
      <c r="AH510" s="164">
        <f>VLOOKUP(E510,Rates2,5)*VLOOKUP(E510,Mort_Imp_Retirees,C510-'Mort Imp Cume'!$C$4+2)</f>
        <v>5.7918262378037939E-3</v>
      </c>
      <c r="AI510" s="16">
        <f t="shared" si="594"/>
        <v>0.99420817376219617</v>
      </c>
      <c r="AJ510" s="164">
        <f>VLOOKUP(F510,Rates2,6)*VLOOKUP(F510,Mort_Imp_Survivors,C510-'Mort Imp Cume'!$C$4+2)</f>
        <v>1.5299113242662529E-3</v>
      </c>
      <c r="AK510" s="16">
        <f t="shared" si="595"/>
        <v>0.99847008867573372</v>
      </c>
      <c r="AL510" s="164">
        <f>VLOOKUP(F510,Rates2,7)*VLOOKUP(F510,Mort_Imp_Survivors,C510-'Mort Imp Cume'!$C$4+2)</f>
        <v>2.8354474281375372E-3</v>
      </c>
      <c r="AM510" s="16">
        <f t="shared" si="596"/>
        <v>0.99716455257186243</v>
      </c>
      <c r="AN510" s="108">
        <f>PRODUCT(AI$4:AI509)</f>
        <v>0.59173904366834762</v>
      </c>
      <c r="AO510" s="16">
        <f>PRODUCT(AK$4:AK509)</f>
        <v>0.8697803050198909</v>
      </c>
      <c r="AP510" s="16">
        <f>PRODUCT(AM$4:AM509)</f>
        <v>0.76743135917361904</v>
      </c>
      <c r="AQ510" s="16">
        <f t="shared" si="597"/>
        <v>0.51468296589403395</v>
      </c>
      <c r="AR510" s="16">
        <f t="shared" si="598"/>
        <v>7.7056077774313683E-2</v>
      </c>
      <c r="AS510" s="16">
        <f t="shared" si="599"/>
        <v>2.9763937102658474E-3</v>
      </c>
      <c r="AT510" s="16">
        <f t="shared" si="600"/>
        <v>0.33214543634100069</v>
      </c>
      <c r="AU510" s="16">
        <f t="shared" si="601"/>
        <v>7.6115519990651692E-2</v>
      </c>
      <c r="AV510" s="16">
        <f t="shared" si="602"/>
        <v>3.4272497190512606E-3</v>
      </c>
      <c r="AW510" s="30">
        <f>(SUMPRODUCT(AV$5:AV509,A$5:A509)+SUM(AV$5:AV509)*(Calculations!$B$6/30-0.5)+AV$4*Calculations!$B$6/30/2)/SUM(AV$4:AV509)</f>
        <v>394.27603370600929</v>
      </c>
      <c r="AX510" s="16"/>
      <c r="AY510" s="12"/>
      <c r="AZ510" s="12"/>
    </row>
    <row r="511" spans="1:52" x14ac:dyDescent="0.25">
      <c r="A511">
        <f t="shared" si="590"/>
        <v>507</v>
      </c>
      <c r="B511" t="str">
        <f t="shared" si="614"/>
        <v>April</v>
      </c>
      <c r="C511">
        <f t="shared" si="585"/>
        <v>2067</v>
      </c>
      <c r="D511">
        <f t="shared" si="616"/>
        <v>206704</v>
      </c>
      <c r="E511">
        <f t="shared" ref="E511:F511" si="664">E499+1</f>
        <v>84</v>
      </c>
      <c r="F511">
        <f t="shared" si="664"/>
        <v>82</v>
      </c>
      <c r="G511" s="12">
        <f>G510*IF($B511="January",1+IF(C511&gt;Personal!$L$18+1,Calculations!$B$22,Calculations!$B$21),1)</f>
        <v>7009.4850124844234</v>
      </c>
      <c r="H511" s="12">
        <f>IF(AND(Career!$F$15="Yes",$E511=62,$E510=61),G511,H510*IF($B511="January",(1+IF(C511&gt;Personal!$L$18+1,Calculations!$C$22,Calculations!$C$21)),1))</f>
        <v>7009.4850124844234</v>
      </c>
      <c r="I511" s="12">
        <f>H511*(1-'Retiree Assumptions'!$F$8)</f>
        <v>5467.3983097378505</v>
      </c>
      <c r="J511" s="12">
        <f>I511/(Calculations!$C$27^($A511-1+Calculations!$B$6/30))</f>
        <v>1492.9422393910927</v>
      </c>
      <c r="K511" s="23">
        <f t="shared" si="587"/>
        <v>878.31552711885354</v>
      </c>
      <c r="L511" s="12">
        <f>L510*IF($B511="January",(1+IF(C511&gt;Personal!$L$18+1,Calculations!$B$22,Calculations!$B$21)),1)</f>
        <v>3855.2167568664313</v>
      </c>
      <c r="M511" s="12">
        <f>IF(AND(Career!$F$15="Yes",$E511=62,$E510=61),L511,M510*IF($B511="January",(1+IF(C511&gt;Personal!$L$18+1,Calculations!$C$22,Calculations!$C$21)),1))</f>
        <v>3855.2167568664313</v>
      </c>
      <c r="N511" s="12">
        <f>M511*(1-'Retiree Assumptions'!$F$10)</f>
        <v>3392.5907460424596</v>
      </c>
      <c r="O511" s="12">
        <f>N511/(Calculations!$C$27^$AW511)/(Calculations!$D$27^($A511-1-$AW511+Calculations!$B$6/30))</f>
        <v>893.57404203580563</v>
      </c>
      <c r="P511" s="23">
        <f t="shared" si="588"/>
        <v>298.61461726705414</v>
      </c>
      <c r="Q511" s="12">
        <f>IF(OR(A511&lt;=360,$E511&lt;70),Q510*IF($B511="January",(1+IF(C511&gt;Personal!$L$18+1,Calculations!$B$22,Calculations!$B$21)),1),0)</f>
        <v>0</v>
      </c>
      <c r="R511" s="12">
        <f>IF(OR(A511&lt;=360,$E511&lt;70),IF(AND(Career!$F$15="Yes",$E511=62,$E510=61),Q511,R510*IF($B511="January",(1+IF(C511&gt;Personal!$L$18+1,Calculations!$C$22,Calculations!$C$21)),1)),0)</f>
        <v>0</v>
      </c>
      <c r="S511" s="12">
        <f>R511*(1-'Retiree Assumptions'!$F$8)</f>
        <v>0</v>
      </c>
      <c r="T511" s="12">
        <f>S511/(Calculations!$C$27^($A511-1+Calculations!$B$6/30))</f>
        <v>0</v>
      </c>
      <c r="U511" s="23">
        <f t="shared" si="589"/>
        <v>0</v>
      </c>
      <c r="W511">
        <f t="shared" si="629"/>
        <v>11</v>
      </c>
      <c r="X511">
        <f t="shared" si="604"/>
        <v>2067</v>
      </c>
      <c r="Y511">
        <f t="shared" si="605"/>
        <v>84</v>
      </c>
      <c r="Z511">
        <f t="shared" si="592"/>
        <v>82</v>
      </c>
      <c r="AA511" s="12">
        <f>S511*12*Subsidy!$I$15/Subsidy!$I$14</f>
        <v>0</v>
      </c>
      <c r="AB511" s="12">
        <f>SUM(S$5:S511)*Subsidy!$I$15/Subsidy!$I$14</f>
        <v>53212.488521578103</v>
      </c>
      <c r="AC511" s="12">
        <f>N511*Subsidy!$E$15/Subsidy!$E$14</f>
        <v>2714.072596833968</v>
      </c>
      <c r="AD511" s="12">
        <f t="shared" si="593"/>
        <v>32568.871162007614</v>
      </c>
      <c r="AE511" s="12">
        <f>$AP511*AC511/(Calculations!$D$27^(A511-1+Calculations!$B$6/30))</f>
        <v>481.56255272837211</v>
      </c>
      <c r="AF511" s="12">
        <f>IF(AE511=0,0,SUM(AE511:AE$903)*AC511/AE511)</f>
        <v>295139.91693778062</v>
      </c>
      <c r="AH511" s="164">
        <f>VLOOKUP(E511,Rates2,5)*VLOOKUP(E511,Mort_Imp_Retirees,C511-'Mort Imp Cume'!$C$4+2)</f>
        <v>5.7918262378037939E-3</v>
      </c>
      <c r="AI511" s="16">
        <f t="shared" si="594"/>
        <v>0.99420817376219617</v>
      </c>
      <c r="AJ511" s="164">
        <f>VLOOKUP(F511,Rates2,6)*VLOOKUP(F511,Mort_Imp_Survivors,C511-'Mort Imp Cume'!$C$4+2)</f>
        <v>1.5299113242662529E-3</v>
      </c>
      <c r="AK511" s="16">
        <f t="shared" si="595"/>
        <v>0.99847008867573372</v>
      </c>
      <c r="AL511" s="164">
        <f>VLOOKUP(F511,Rates2,7)*VLOOKUP(F511,Mort_Imp_Survivors,C511-'Mort Imp Cume'!$C$4+2)</f>
        <v>2.8354474281375372E-3</v>
      </c>
      <c r="AM511" s="16">
        <f t="shared" si="596"/>
        <v>0.99716455257186243</v>
      </c>
      <c r="AN511" s="108">
        <f>PRODUCT(AI$4:AI510)</f>
        <v>0.58831179394929634</v>
      </c>
      <c r="AO511" s="16">
        <f>PRODUCT(AK$4:AK510)</f>
        <v>0.86844961828161715</v>
      </c>
      <c r="AP511" s="16">
        <f>PRODUCT(AM$4:AM510)</f>
        <v>0.76525534789997807</v>
      </c>
      <c r="AQ511" s="16">
        <f t="shared" si="597"/>
        <v>0.51091915288583978</v>
      </c>
      <c r="AR511" s="16">
        <f t="shared" si="598"/>
        <v>7.739264106345653E-2</v>
      </c>
      <c r="AS511" s="16">
        <f t="shared" si="599"/>
        <v>2.9546277104046583E-3</v>
      </c>
      <c r="AT511" s="16">
        <f t="shared" si="600"/>
        <v>0.33418004912802585</v>
      </c>
      <c r="AU511" s="16">
        <f t="shared" si="601"/>
        <v>7.7508156922677818E-2</v>
      </c>
      <c r="AV511" s="16">
        <f t="shared" si="602"/>
        <v>3.4073996842049537E-3</v>
      </c>
      <c r="AW511" s="30">
        <f>(SUMPRODUCT(AV$5:AV510,A$5:A510)+SUM(AV$5:AV510)*(Calculations!$B$6/30-0.5)+AV$4*Calculations!$B$6/30/2)/SUM(AV$4:AV510)</f>
        <v>395.21028334274661</v>
      </c>
      <c r="AX511" s="16"/>
      <c r="AY511" s="12"/>
      <c r="AZ511" s="12"/>
    </row>
    <row r="512" spans="1:52" x14ac:dyDescent="0.25">
      <c r="A512">
        <f t="shared" si="590"/>
        <v>508</v>
      </c>
      <c r="B512" t="str">
        <f t="shared" si="614"/>
        <v>May</v>
      </c>
      <c r="C512">
        <f t="shared" si="585"/>
        <v>2067</v>
      </c>
      <c r="D512">
        <f t="shared" si="616"/>
        <v>206705</v>
      </c>
      <c r="E512">
        <f t="shared" ref="E512:F512" si="665">E500+1</f>
        <v>84</v>
      </c>
      <c r="F512">
        <f t="shared" si="665"/>
        <v>82</v>
      </c>
      <c r="G512" s="12">
        <f>G511*IF($B512="January",1+IF(C512&gt;Personal!$L$18+1,Calculations!$B$22,Calculations!$B$21),1)</f>
        <v>7009.4850124844234</v>
      </c>
      <c r="H512" s="12">
        <f>IF(AND(Career!$F$15="Yes",$E512=62,$E511=61),G512,H511*IF($B512="January",(1+IF(C512&gt;Personal!$L$18+1,Calculations!$C$22,Calculations!$C$21)),1))</f>
        <v>7009.4850124844234</v>
      </c>
      <c r="I512" s="12">
        <f>H512*(1-'Retiree Assumptions'!$F$8)</f>
        <v>5467.3983097378505</v>
      </c>
      <c r="J512" s="12">
        <f>I512/(Calculations!$C$27^($A512-1+Calculations!$B$6/30))</f>
        <v>1489.1248014543362</v>
      </c>
      <c r="K512" s="23">
        <f t="shared" si="587"/>
        <v>870.99563997977293</v>
      </c>
      <c r="L512" s="12">
        <f>L511*IF($B512="January",(1+IF(C512&gt;Personal!$L$18+1,Calculations!$B$22,Calculations!$B$21)),1)</f>
        <v>3855.2167568664313</v>
      </c>
      <c r="M512" s="12">
        <f>IF(AND(Career!$F$15="Yes",$E512=62,$E511=61),L512,M511*IF($B512="January",(1+IF(C512&gt;Personal!$L$18+1,Calculations!$C$22,Calculations!$C$21)),1))</f>
        <v>3855.2167568664313</v>
      </c>
      <c r="N512" s="12">
        <f>M512*(1-'Retiree Assumptions'!$F$10)</f>
        <v>3392.5907460424596</v>
      </c>
      <c r="O512" s="12">
        <f>N512/(Calculations!$C$27^$AW512)/(Calculations!$D$27^($A512-1-$AW512+Calculations!$B$6/30))</f>
        <v>891.26668298583115</v>
      </c>
      <c r="P512" s="23">
        <f t="shared" si="588"/>
        <v>299.63238543473136</v>
      </c>
      <c r="Q512" s="12">
        <f>IF(OR(A512&lt;=360,$E512&lt;70),Q511*IF($B512="January",(1+IF(C512&gt;Personal!$L$18+1,Calculations!$B$22,Calculations!$B$21)),1),0)</f>
        <v>0</v>
      </c>
      <c r="R512" s="12">
        <f>IF(OR(A512&lt;=360,$E512&lt;70),IF(AND(Career!$F$15="Yes",$E512=62,$E511=61),Q512,R511*IF($B512="January",(1+IF(C512&gt;Personal!$L$18+1,Calculations!$C$22,Calculations!$C$21)),1)),0)</f>
        <v>0</v>
      </c>
      <c r="S512" s="12">
        <f>R512*(1-'Retiree Assumptions'!$F$8)</f>
        <v>0</v>
      </c>
      <c r="T512" s="12">
        <f>S512/(Calculations!$C$27^($A512-1+Calculations!$B$6/30))</f>
        <v>0</v>
      </c>
      <c r="U512" s="23">
        <f t="shared" si="589"/>
        <v>0</v>
      </c>
      <c r="W512">
        <f t="shared" si="629"/>
        <v>11</v>
      </c>
      <c r="X512">
        <f t="shared" si="604"/>
        <v>2067</v>
      </c>
      <c r="Y512">
        <f t="shared" si="605"/>
        <v>84</v>
      </c>
      <c r="Z512">
        <f t="shared" si="592"/>
        <v>82</v>
      </c>
      <c r="AA512" s="12">
        <f>S512*12*Subsidy!$I$15/Subsidy!$I$14</f>
        <v>0</v>
      </c>
      <c r="AB512" s="12">
        <f>SUM(S$5:S512)*Subsidy!$I$15/Subsidy!$I$14</f>
        <v>53212.488521578103</v>
      </c>
      <c r="AC512" s="12">
        <f>N512*Subsidy!$E$15/Subsidy!$E$14</f>
        <v>2714.072596833968</v>
      </c>
      <c r="AD512" s="12">
        <f t="shared" si="593"/>
        <v>32568.871162007614</v>
      </c>
      <c r="AE512" s="12">
        <f>$AP512*AC512/(Calculations!$D$27^(A512-1+Calculations!$B$6/30))</f>
        <v>478.8147469496929</v>
      </c>
      <c r="AF512" s="12">
        <f>IF(AE512=0,0,SUM(AE512:AE$903)*AC512/AE512)</f>
        <v>294104.00782700069</v>
      </c>
      <c r="AH512" s="164">
        <f>VLOOKUP(E512,Rates2,5)*VLOOKUP(E512,Mort_Imp_Retirees,C512-'Mort Imp Cume'!$C$4+2)</f>
        <v>5.7918262378037939E-3</v>
      </c>
      <c r="AI512" s="16">
        <f t="shared" si="594"/>
        <v>0.99420817376219617</v>
      </c>
      <c r="AJ512" s="164">
        <f>VLOOKUP(F512,Rates2,6)*VLOOKUP(F512,Mort_Imp_Survivors,C512-'Mort Imp Cume'!$C$4+2)</f>
        <v>1.5299113242662529E-3</v>
      </c>
      <c r="AK512" s="16">
        <f t="shared" si="595"/>
        <v>0.99847008867573372</v>
      </c>
      <c r="AL512" s="164">
        <f>VLOOKUP(F512,Rates2,7)*VLOOKUP(F512,Mort_Imp_Survivors,C512-'Mort Imp Cume'!$C$4+2)</f>
        <v>2.8354474281375372E-3</v>
      </c>
      <c r="AM512" s="16">
        <f t="shared" si="596"/>
        <v>0.99716455257186243</v>
      </c>
      <c r="AN512" s="108">
        <f>PRODUCT(AI$4:AI511)</f>
        <v>0.58490439426509133</v>
      </c>
      <c r="AO512" s="16">
        <f>PRODUCT(AK$4:AK511)</f>
        <v>0.86712096737605338</v>
      </c>
      <c r="AP512" s="16">
        <f>PRODUCT(AM$4:AM511)</f>
        <v>0.76308550659190655</v>
      </c>
      <c r="AQ512" s="16">
        <f t="shared" si="597"/>
        <v>0.50718286417765057</v>
      </c>
      <c r="AR512" s="16">
        <f t="shared" si="598"/>
        <v>7.7721530087440815E-2</v>
      </c>
      <c r="AS512" s="16">
        <f t="shared" si="599"/>
        <v>2.9330208826141278E-3</v>
      </c>
      <c r="AT512" s="16">
        <f t="shared" si="600"/>
        <v>0.33618712687759555</v>
      </c>
      <c r="AU512" s="16">
        <f t="shared" si="601"/>
        <v>7.8908478857313058E-2</v>
      </c>
      <c r="AV512" s="16">
        <f t="shared" si="602"/>
        <v>3.3876646173112909E-3</v>
      </c>
      <c r="AW512" s="30">
        <f>(SUMPRODUCT(AV$5:AV511,A$5:A511)+SUM(AV$5:AV511)*(Calculations!$B$6/30-0.5)+AV$4*Calculations!$B$6/30/2)/SUM(AV$4:AV511)</f>
        <v>396.13203712619122</v>
      </c>
      <c r="AX512" s="16"/>
      <c r="AY512" s="12"/>
      <c r="AZ512" s="12"/>
    </row>
    <row r="513" spans="1:52" x14ac:dyDescent="0.25">
      <c r="A513">
        <f t="shared" si="590"/>
        <v>509</v>
      </c>
      <c r="B513" t="str">
        <f t="shared" si="614"/>
        <v>June</v>
      </c>
      <c r="C513">
        <f t="shared" si="585"/>
        <v>2067</v>
      </c>
      <c r="D513">
        <f t="shared" si="616"/>
        <v>206706</v>
      </c>
      <c r="E513">
        <f t="shared" ref="E513:F513" si="666">E501+1</f>
        <v>84</v>
      </c>
      <c r="F513">
        <f t="shared" si="666"/>
        <v>82</v>
      </c>
      <c r="G513" s="12">
        <f>G512*IF($B513="January",1+IF(C513&gt;Personal!$L$18+1,Calculations!$B$22,Calculations!$B$21),1)</f>
        <v>7009.4850124844234</v>
      </c>
      <c r="H513" s="12">
        <f>IF(AND(Career!$F$15="Yes",$E513=62,$E512=61),G513,H512*IF($B513="January",(1+IF(C513&gt;Personal!$L$18+1,Calculations!$C$22,Calculations!$C$21)),1))</f>
        <v>7009.4850124844234</v>
      </c>
      <c r="I513" s="12">
        <f>H513*(1-'Retiree Assumptions'!$F$8)</f>
        <v>5467.3983097378505</v>
      </c>
      <c r="J513" s="12">
        <f>I513/(Calculations!$C$27^($A513-1+Calculations!$B$6/30))</f>
        <v>1485.317124667084</v>
      </c>
      <c r="K513" s="23">
        <f t="shared" si="587"/>
        <v>863.73675682624662</v>
      </c>
      <c r="L513" s="12">
        <f>L512*IF($B513="January",(1+IF(C513&gt;Personal!$L$18+1,Calculations!$B$22,Calculations!$B$21)),1)</f>
        <v>3855.2167568664313</v>
      </c>
      <c r="M513" s="12">
        <f>IF(AND(Career!$F$15="Yes",$E513=62,$E512=61),L513,M512*IF($B513="January",(1+IF(C513&gt;Personal!$L$18+1,Calculations!$C$22,Calculations!$C$21)),1))</f>
        <v>3855.2167568664313</v>
      </c>
      <c r="N513" s="12">
        <f>M513*(1-'Retiree Assumptions'!$F$10)</f>
        <v>3392.5907460424596</v>
      </c>
      <c r="O513" s="12">
        <f>N513/(Calculations!$C$27^$AW513)/(Calculations!$D$27^($A513-1-$AW513+Calculations!$B$6/30))</f>
        <v>888.96180485166815</v>
      </c>
      <c r="P513" s="23">
        <f t="shared" si="588"/>
        <v>300.61746384197568</v>
      </c>
      <c r="Q513" s="12">
        <f>IF(OR(A513&lt;=360,$E513&lt;70),Q512*IF($B513="January",(1+IF(C513&gt;Personal!$L$18+1,Calculations!$B$22,Calculations!$B$21)),1),0)</f>
        <v>0</v>
      </c>
      <c r="R513" s="12">
        <f>IF(OR(A513&lt;=360,$E513&lt;70),IF(AND(Career!$F$15="Yes",$E513=62,$E512=61),Q513,R512*IF($B513="January",(1+IF(C513&gt;Personal!$L$18+1,Calculations!$C$22,Calculations!$C$21)),1)),0)</f>
        <v>0</v>
      </c>
      <c r="S513" s="12">
        <f>R513*(1-'Retiree Assumptions'!$F$8)</f>
        <v>0</v>
      </c>
      <c r="T513" s="12">
        <f>S513/(Calculations!$C$27^($A513-1+Calculations!$B$6/30))</f>
        <v>0</v>
      </c>
      <c r="U513" s="23">
        <f t="shared" si="589"/>
        <v>0</v>
      </c>
      <c r="W513">
        <f t="shared" si="629"/>
        <v>11</v>
      </c>
      <c r="X513">
        <f t="shared" si="604"/>
        <v>2067</v>
      </c>
      <c r="Y513">
        <f t="shared" si="605"/>
        <v>84</v>
      </c>
      <c r="Z513">
        <f t="shared" si="592"/>
        <v>82</v>
      </c>
      <c r="AA513" s="12">
        <f>S513*12*Subsidy!$I$15/Subsidy!$I$14</f>
        <v>0</v>
      </c>
      <c r="AB513" s="12">
        <f>SUM(S$5:S513)*Subsidy!$I$15/Subsidy!$I$14</f>
        <v>53212.488521578103</v>
      </c>
      <c r="AC513" s="12">
        <f>N513*Subsidy!$E$15/Subsidy!$E$14</f>
        <v>2714.072596833968</v>
      </c>
      <c r="AD513" s="12">
        <f t="shared" si="593"/>
        <v>32568.871162007614</v>
      </c>
      <c r="AE513" s="12">
        <f>$AP513*AC513/(Calculations!$D$27^(A513-1+Calculations!$B$6/30))</f>
        <v>476.08262020700704</v>
      </c>
      <c r="AF513" s="12">
        <f>IF(AE513=0,0,SUM(AE513:AE$903)*AC513/AE513)</f>
        <v>293062.15387626155</v>
      </c>
      <c r="AH513" s="164">
        <f>VLOOKUP(E513,Rates2,5)*VLOOKUP(E513,Mort_Imp_Retirees,C513-'Mort Imp Cume'!$C$4+2)</f>
        <v>5.7918262378037939E-3</v>
      </c>
      <c r="AI513" s="16">
        <f t="shared" si="594"/>
        <v>0.99420817376219617</v>
      </c>
      <c r="AJ513" s="164">
        <f>VLOOKUP(F513,Rates2,6)*VLOOKUP(F513,Mort_Imp_Survivors,C513-'Mort Imp Cume'!$C$4+2)</f>
        <v>1.5299113242662529E-3</v>
      </c>
      <c r="AK513" s="16">
        <f t="shared" si="595"/>
        <v>0.99847008867573372</v>
      </c>
      <c r="AL513" s="164">
        <f>VLOOKUP(F513,Rates2,7)*VLOOKUP(F513,Mort_Imp_Survivors,C513-'Mort Imp Cume'!$C$4+2)</f>
        <v>2.8354474281375372E-3</v>
      </c>
      <c r="AM513" s="16">
        <f t="shared" si="596"/>
        <v>0.99716455257186243</v>
      </c>
      <c r="AN513" s="108">
        <f>PRODUCT(AI$4:AI512)</f>
        <v>0.58151672964778001</v>
      </c>
      <c r="AO513" s="16">
        <f>PRODUCT(AK$4:AK512)</f>
        <v>0.86579434918855602</v>
      </c>
      <c r="AP513" s="16">
        <f>PRODUCT(AM$4:AM512)</f>
        <v>0.76092181775479151</v>
      </c>
      <c r="AQ513" s="16">
        <f t="shared" si="597"/>
        <v>0.50347389848765722</v>
      </c>
      <c r="AR513" s="16">
        <f t="shared" si="598"/>
        <v>7.8042831160122839E-2</v>
      </c>
      <c r="AS513" s="16">
        <f t="shared" si="599"/>
        <v>2.911572062888548E-3</v>
      </c>
      <c r="AT513" s="16">
        <f t="shared" si="600"/>
        <v>0.33816690683593159</v>
      </c>
      <c r="AU513" s="16">
        <f t="shared" si="601"/>
        <v>8.0316363516288347E-2</v>
      </c>
      <c r="AV513" s="16">
        <f t="shared" si="602"/>
        <v>3.3680438524958676E-3</v>
      </c>
      <c r="AW513" s="30">
        <f>(SUMPRODUCT(AV$5:AV512,A$5:A512)+SUM(AV$5:AV512)*(Calculations!$B$6/30-0.5)+AV$4*Calculations!$B$6/30/2)/SUM(AV$4:AV512)</f>
        <v>397.04166720919687</v>
      </c>
      <c r="AX513" s="16"/>
      <c r="AY513" s="12"/>
      <c r="AZ513" s="12"/>
    </row>
    <row r="514" spans="1:52" x14ac:dyDescent="0.25">
      <c r="A514">
        <f t="shared" si="590"/>
        <v>510</v>
      </c>
      <c r="B514" t="str">
        <f t="shared" si="614"/>
        <v>July</v>
      </c>
      <c r="C514">
        <f t="shared" si="585"/>
        <v>2067</v>
      </c>
      <c r="D514">
        <f t="shared" si="616"/>
        <v>206707</v>
      </c>
      <c r="E514">
        <f t="shared" ref="E514:F514" si="667">E502+1</f>
        <v>84</v>
      </c>
      <c r="F514">
        <f t="shared" si="667"/>
        <v>82</v>
      </c>
      <c r="G514" s="12">
        <f>G513*IF($B514="January",1+IF(C514&gt;Personal!$L$18+1,Calculations!$B$22,Calculations!$B$21),1)</f>
        <v>7009.4850124844234</v>
      </c>
      <c r="H514" s="12">
        <f>IF(AND(Career!$F$15="Yes",$E514=62,$E513=61),G514,H513*IF($B514="January",(1+IF(C514&gt;Personal!$L$18+1,Calculations!$C$22,Calculations!$C$21)),1))</f>
        <v>7009.4850124844234</v>
      </c>
      <c r="I514" s="12">
        <f>H514*(1-'Retiree Assumptions'!$F$8)</f>
        <v>5467.3983097378505</v>
      </c>
      <c r="J514" s="12">
        <f>I514/(Calculations!$C$27^($A514-1+Calculations!$B$6/30))</f>
        <v>1481.5191840701789</v>
      </c>
      <c r="K514" s="23">
        <f t="shared" si="587"/>
        <v>856.53836925067549</v>
      </c>
      <c r="L514" s="12">
        <f>L513*IF($B514="January",(1+IF(C514&gt;Personal!$L$18+1,Calculations!$B$22,Calculations!$B$21)),1)</f>
        <v>3855.2167568664313</v>
      </c>
      <c r="M514" s="12">
        <f>IF(AND(Career!$F$15="Yes",$E514=62,$E513=61),L514,M513*IF($B514="January",(1+IF(C514&gt;Personal!$L$18+1,Calculations!$C$22,Calculations!$C$21)),1))</f>
        <v>3855.2167568664313</v>
      </c>
      <c r="N514" s="12">
        <f>M514*(1-'Retiree Assumptions'!$F$10)</f>
        <v>3392.5907460424596</v>
      </c>
      <c r="O514" s="12">
        <f>N514/(Calculations!$C$27^$AW514)/(Calculations!$D$27^($A514-1-$AW514+Calculations!$B$6/30))</f>
        <v>886.65952117627228</v>
      </c>
      <c r="P514" s="23">
        <f t="shared" si="588"/>
        <v>301.57030332428599</v>
      </c>
      <c r="Q514" s="12">
        <f>IF(OR(A514&lt;=360,$E514&lt;70),Q513*IF($B514="January",(1+IF(C514&gt;Personal!$L$18+1,Calculations!$B$22,Calculations!$B$21)),1),0)</f>
        <v>0</v>
      </c>
      <c r="R514" s="12">
        <f>IF(OR(A514&lt;=360,$E514&lt;70),IF(AND(Career!$F$15="Yes",$E514=62,$E513=61),Q514,R513*IF($B514="January",(1+IF(C514&gt;Personal!$L$18+1,Calculations!$C$22,Calculations!$C$21)),1)),0)</f>
        <v>0</v>
      </c>
      <c r="S514" s="12">
        <f>R514*(1-'Retiree Assumptions'!$F$8)</f>
        <v>0</v>
      </c>
      <c r="T514" s="12">
        <f>S514/(Calculations!$C$27^($A514-1+Calculations!$B$6/30))</f>
        <v>0</v>
      </c>
      <c r="U514" s="23">
        <f t="shared" si="589"/>
        <v>0</v>
      </c>
      <c r="W514">
        <f t="shared" si="629"/>
        <v>11</v>
      </c>
      <c r="X514">
        <f t="shared" si="604"/>
        <v>2067</v>
      </c>
      <c r="Y514">
        <f t="shared" si="605"/>
        <v>84</v>
      </c>
      <c r="Z514">
        <f t="shared" si="592"/>
        <v>82</v>
      </c>
      <c r="AA514" s="12">
        <f>S514*12*Subsidy!$I$15/Subsidy!$I$14</f>
        <v>0</v>
      </c>
      <c r="AB514" s="12">
        <f>SUM(S$5:S514)*Subsidy!$I$15/Subsidy!$I$14</f>
        <v>53212.488521578103</v>
      </c>
      <c r="AC514" s="12">
        <f>N514*Subsidy!$E$15/Subsidy!$E$14</f>
        <v>2714.072596833968</v>
      </c>
      <c r="AD514" s="12">
        <f t="shared" si="593"/>
        <v>32568.871162007614</v>
      </c>
      <c r="AE514" s="12">
        <f>$AP514*AC514/(Calculations!$D$27^(A514-1+Calculations!$B$6/30))</f>
        <v>473.36608303541436</v>
      </c>
      <c r="AF514" s="12">
        <f>IF(AE514=0,0,SUM(AE514:AE$903)*AC514/AE514)</f>
        <v>292014.32096951781</v>
      </c>
      <c r="AH514" s="164">
        <f>VLOOKUP(E514,Rates2,5)*VLOOKUP(E514,Mort_Imp_Retirees,C514-'Mort Imp Cume'!$C$4+2)</f>
        <v>5.7918262378037939E-3</v>
      </c>
      <c r="AI514" s="16">
        <f t="shared" si="594"/>
        <v>0.99420817376219617</v>
      </c>
      <c r="AJ514" s="164">
        <f>VLOOKUP(F514,Rates2,6)*VLOOKUP(F514,Mort_Imp_Survivors,C514-'Mort Imp Cume'!$C$4+2)</f>
        <v>1.5299113242662529E-3</v>
      </c>
      <c r="AK514" s="16">
        <f t="shared" si="595"/>
        <v>0.99847008867573372</v>
      </c>
      <c r="AL514" s="164">
        <f>VLOOKUP(F514,Rates2,7)*VLOOKUP(F514,Mort_Imp_Survivors,C514-'Mort Imp Cume'!$C$4+2)</f>
        <v>2.8354474281375372E-3</v>
      </c>
      <c r="AM514" s="16">
        <f t="shared" si="596"/>
        <v>0.99716455257186243</v>
      </c>
      <c r="AN514" s="108">
        <f>PRODUCT(AI$4:AI513)</f>
        <v>0.57814868579528411</v>
      </c>
      <c r="AO514" s="16">
        <f>PRODUCT(AK$4:AK513)</f>
        <v>0.86446976060924674</v>
      </c>
      <c r="AP514" s="16">
        <f>PRODUCT(AM$4:AM513)</f>
        <v>0.75876426394362495</v>
      </c>
      <c r="AQ514" s="16">
        <f t="shared" si="597"/>
        <v>0.49979205600599985</v>
      </c>
      <c r="AR514" s="16">
        <f t="shared" si="598"/>
        <v>7.8356629789284246E-2</v>
      </c>
      <c r="AS514" s="16">
        <f t="shared" si="599"/>
        <v>2.8902800957344398E-3</v>
      </c>
      <c r="AT514" s="16">
        <f t="shared" si="600"/>
        <v>0.34011962441255095</v>
      </c>
      <c r="AU514" s="16">
        <f t="shared" si="601"/>
        <v>8.1731689792164941E-2</v>
      </c>
      <c r="AV514" s="16">
        <f t="shared" si="602"/>
        <v>3.3485367277409079E-3</v>
      </c>
      <c r="AW514" s="30">
        <f>(SUMPRODUCT(AV$5:AV513,A$5:A513)+SUM(AV$5:AV513)*(Calculations!$B$6/30-0.5)+AV$4*Calculations!$B$6/30/2)/SUM(AV$4:AV513)</f>
        <v>397.93952999559593</v>
      </c>
      <c r="AX514" s="16"/>
      <c r="AY514" s="12"/>
      <c r="AZ514" s="12"/>
    </row>
    <row r="515" spans="1:52" x14ac:dyDescent="0.25">
      <c r="A515">
        <f t="shared" si="590"/>
        <v>511</v>
      </c>
      <c r="B515" t="str">
        <f t="shared" si="614"/>
        <v>August</v>
      </c>
      <c r="C515">
        <f t="shared" si="585"/>
        <v>2067</v>
      </c>
      <c r="D515">
        <f t="shared" si="616"/>
        <v>206708</v>
      </c>
      <c r="E515">
        <f t="shared" ref="E515:F515" si="668">E503+1</f>
        <v>84</v>
      </c>
      <c r="F515">
        <f t="shared" si="668"/>
        <v>82</v>
      </c>
      <c r="G515" s="12">
        <f>G514*IF($B515="January",1+IF(C515&gt;Personal!$L$18+1,Calculations!$B$22,Calculations!$B$21),1)</f>
        <v>7009.4850124844234</v>
      </c>
      <c r="H515" s="12">
        <f>IF(AND(Career!$F$15="Yes",$E515=62,$E514=61),G515,H514*IF($B515="January",(1+IF(C515&gt;Personal!$L$18+1,Calculations!$C$22,Calculations!$C$21)),1))</f>
        <v>7009.4850124844234</v>
      </c>
      <c r="I515" s="12">
        <f>H515*(1-'Retiree Assumptions'!$F$8)</f>
        <v>5467.3983097378505</v>
      </c>
      <c r="J515" s="12">
        <f>I515/(Calculations!$C$27^($A515-1+Calculations!$B$6/30))</f>
        <v>1477.730954768281</v>
      </c>
      <c r="K515" s="23">
        <f t="shared" si="587"/>
        <v>849.39997308253078</v>
      </c>
      <c r="L515" s="12">
        <f>L514*IF($B515="January",(1+IF(C515&gt;Personal!$L$18+1,Calculations!$B$22,Calculations!$B$21)),1)</f>
        <v>3855.2167568664313</v>
      </c>
      <c r="M515" s="12">
        <f>IF(AND(Career!$F$15="Yes",$E515=62,$E514=61),L515,M514*IF($B515="January",(1+IF(C515&gt;Personal!$L$18+1,Calculations!$C$22,Calculations!$C$21)),1))</f>
        <v>3855.2167568664313</v>
      </c>
      <c r="N515" s="12">
        <f>M515*(1-'Retiree Assumptions'!$F$10)</f>
        <v>3392.5907460424596</v>
      </c>
      <c r="O515" s="12">
        <f>N515/(Calculations!$C$27^$AW515)/(Calculations!$D$27^($A515-1-$AW515+Calculations!$B$6/30))</f>
        <v>884.35994012800188</v>
      </c>
      <c r="P515" s="23">
        <f t="shared" si="588"/>
        <v>302.49134956928486</v>
      </c>
      <c r="Q515" s="12">
        <f>IF(OR(A515&lt;=360,$E515&lt;70),Q514*IF($B515="January",(1+IF(C515&gt;Personal!$L$18+1,Calculations!$B$22,Calculations!$B$21)),1),0)</f>
        <v>0</v>
      </c>
      <c r="R515" s="12">
        <f>IF(OR(A515&lt;=360,$E515&lt;70),IF(AND(Career!$F$15="Yes",$E515=62,$E514=61),Q515,R514*IF($B515="January",(1+IF(C515&gt;Personal!$L$18+1,Calculations!$C$22,Calculations!$C$21)),1)),0)</f>
        <v>0</v>
      </c>
      <c r="S515" s="12">
        <f>R515*(1-'Retiree Assumptions'!$F$8)</f>
        <v>0</v>
      </c>
      <c r="T515" s="12">
        <f>S515/(Calculations!$C$27^($A515-1+Calculations!$B$6/30))</f>
        <v>0</v>
      </c>
      <c r="U515" s="23">
        <f t="shared" si="589"/>
        <v>0</v>
      </c>
      <c r="W515">
        <f t="shared" si="629"/>
        <v>11</v>
      </c>
      <c r="X515">
        <f t="shared" si="604"/>
        <v>2067</v>
      </c>
      <c r="Y515">
        <f t="shared" si="605"/>
        <v>84</v>
      </c>
      <c r="Z515">
        <f t="shared" si="592"/>
        <v>82</v>
      </c>
      <c r="AA515" s="12">
        <f>S515*12*Subsidy!$I$15/Subsidy!$I$14</f>
        <v>0</v>
      </c>
      <c r="AB515" s="12">
        <f>SUM(S$5:S515)*Subsidy!$I$15/Subsidy!$I$14</f>
        <v>53212.488521578103</v>
      </c>
      <c r="AC515" s="12">
        <f>N515*Subsidy!$E$15/Subsidy!$E$14</f>
        <v>2714.072596833968</v>
      </c>
      <c r="AD515" s="12">
        <f t="shared" si="593"/>
        <v>32568.871162007614</v>
      </c>
      <c r="AE515" s="12">
        <f>$AP515*AC515/(Calculations!$D$27^(A515-1+Calculations!$B$6/30))</f>
        <v>470.66504648050369</v>
      </c>
      <c r="AF515" s="12">
        <f>IF(AE515=0,0,SUM(AE515:AE$903)*AC515/AE515)</f>
        <v>290960.47479494003</v>
      </c>
      <c r="AH515" s="164">
        <f>VLOOKUP(E515,Rates2,5)*VLOOKUP(E515,Mort_Imp_Retirees,C515-'Mort Imp Cume'!$C$4+2)</f>
        <v>5.7918262378037939E-3</v>
      </c>
      <c r="AI515" s="16">
        <f t="shared" si="594"/>
        <v>0.99420817376219617</v>
      </c>
      <c r="AJ515" s="164">
        <f>VLOOKUP(F515,Rates2,6)*VLOOKUP(F515,Mort_Imp_Survivors,C515-'Mort Imp Cume'!$C$4+2)</f>
        <v>1.5299113242662529E-3</v>
      </c>
      <c r="AK515" s="16">
        <f t="shared" si="595"/>
        <v>0.99847008867573372</v>
      </c>
      <c r="AL515" s="164">
        <f>VLOOKUP(F515,Rates2,7)*VLOOKUP(F515,Mort_Imp_Survivors,C515-'Mort Imp Cume'!$C$4+2)</f>
        <v>2.8354474281375372E-3</v>
      </c>
      <c r="AM515" s="16">
        <f t="shared" si="596"/>
        <v>0.99716455257186243</v>
      </c>
      <c r="AN515" s="108">
        <f>PRODUCT(AI$4:AI514)</f>
        <v>0.57480014906754318</v>
      </c>
      <c r="AO515" s="16">
        <f>PRODUCT(AK$4:AK514)</f>
        <v>0.86314719853300492</v>
      </c>
      <c r="AP515" s="16">
        <f>PRODUCT(AM$4:AM514)</f>
        <v>0.75661282776286332</v>
      </c>
      <c r="AQ515" s="16">
        <f t="shared" si="597"/>
        <v>0.49613713838400353</v>
      </c>
      <c r="AR515" s="16">
        <f t="shared" si="598"/>
        <v>7.8663010683539661E-2</v>
      </c>
      <c r="AS515" s="16">
        <f t="shared" si="599"/>
        <v>2.8691438341083082E-3</v>
      </c>
      <c r="AT515" s="16">
        <f t="shared" si="600"/>
        <v>0.34204551319398568</v>
      </c>
      <c r="AU515" s="16">
        <f t="shared" si="601"/>
        <v>8.315433773847114E-2</v>
      </c>
      <c r="AV515" s="16">
        <f t="shared" si="602"/>
        <v>3.3291425848629287E-3</v>
      </c>
      <c r="AW515" s="30">
        <f>(SUMPRODUCT(AV$5:AV514,A$5:A514)+SUM(AV$5:AV514)*(Calculations!$B$6/30-0.5)+AV$4*Calculations!$B$6/30/2)/SUM(AV$4:AV514)</f>
        <v>398.82596696652854</v>
      </c>
      <c r="AX515" s="16"/>
      <c r="AY515" s="12"/>
      <c r="AZ515" s="12"/>
    </row>
    <row r="516" spans="1:52" x14ac:dyDescent="0.25">
      <c r="A516">
        <f t="shared" si="590"/>
        <v>512</v>
      </c>
      <c r="B516" t="str">
        <f t="shared" si="614"/>
        <v>September</v>
      </c>
      <c r="C516">
        <f t="shared" si="585"/>
        <v>2067</v>
      </c>
      <c r="D516">
        <f t="shared" si="616"/>
        <v>206709</v>
      </c>
      <c r="E516">
        <f t="shared" ref="E516:F516" si="669">E504+1</f>
        <v>84</v>
      </c>
      <c r="F516">
        <f t="shared" si="669"/>
        <v>82</v>
      </c>
      <c r="G516" s="12">
        <f>G515*IF($B516="January",1+IF(C516&gt;Personal!$L$18+1,Calculations!$B$22,Calculations!$B$21),1)</f>
        <v>7009.4850124844234</v>
      </c>
      <c r="H516" s="12">
        <f>IF(AND(Career!$F$15="Yes",$E516=62,$E515=61),G516,H515*IF($B516="January",(1+IF(C516&gt;Personal!$L$18+1,Calculations!$C$22,Calculations!$C$21)),1))</f>
        <v>7009.4850124844234</v>
      </c>
      <c r="I516" s="12">
        <f>H516*(1-'Retiree Assumptions'!$F$8)</f>
        <v>5467.3983097378505</v>
      </c>
      <c r="J516" s="12">
        <f>I516/(Calculations!$C$27^($A516-1+Calculations!$B$6/30))</f>
        <v>1473.9524119297098</v>
      </c>
      <c r="K516" s="23">
        <f t="shared" si="587"/>
        <v>842.32106835304535</v>
      </c>
      <c r="L516" s="12">
        <f>L515*IF($B516="January",(1+IF(C516&gt;Personal!$L$18+1,Calculations!$B$22,Calculations!$B$21)),1)</f>
        <v>3855.2167568664313</v>
      </c>
      <c r="M516" s="12">
        <f>IF(AND(Career!$F$15="Yes",$E516=62,$E515=61),L516,M515*IF($B516="January",(1+IF(C516&gt;Personal!$L$18+1,Calculations!$C$22,Calculations!$C$21)),1))</f>
        <v>3855.2167568664313</v>
      </c>
      <c r="N516" s="12">
        <f>M516*(1-'Retiree Assumptions'!$F$10)</f>
        <v>3392.5907460424596</v>
      </c>
      <c r="O516" s="12">
        <f>N516/(Calculations!$C$27^$AW516)/(Calculations!$D$27^($A516-1-$AW516+Calculations!$B$6/30))</f>
        <v>882.06316477944904</v>
      </c>
      <c r="P516" s="23">
        <f t="shared" si="588"/>
        <v>303.38104317017644</v>
      </c>
      <c r="Q516" s="12">
        <f>IF(OR(A516&lt;=360,$E516&lt;70),Q515*IF($B516="January",(1+IF(C516&gt;Personal!$L$18+1,Calculations!$B$22,Calculations!$B$21)),1),0)</f>
        <v>0</v>
      </c>
      <c r="R516" s="12">
        <f>IF(OR(A516&lt;=360,$E516&lt;70),IF(AND(Career!$F$15="Yes",$E516=62,$E515=61),Q516,R515*IF($B516="January",(1+IF(C516&gt;Personal!$L$18+1,Calculations!$C$22,Calculations!$C$21)),1)),0)</f>
        <v>0</v>
      </c>
      <c r="S516" s="12">
        <f>R516*(1-'Retiree Assumptions'!$F$8)</f>
        <v>0</v>
      </c>
      <c r="T516" s="12">
        <f>S516/(Calculations!$C$27^($A516-1+Calculations!$B$6/30))</f>
        <v>0</v>
      </c>
      <c r="U516" s="23">
        <f t="shared" si="589"/>
        <v>0</v>
      </c>
      <c r="W516">
        <f t="shared" si="629"/>
        <v>11</v>
      </c>
      <c r="X516">
        <f t="shared" si="604"/>
        <v>2067</v>
      </c>
      <c r="Y516">
        <f t="shared" si="605"/>
        <v>84</v>
      </c>
      <c r="Z516">
        <f t="shared" si="592"/>
        <v>82</v>
      </c>
      <c r="AA516" s="12">
        <f>S516*12*Subsidy!$I$15/Subsidy!$I$14</f>
        <v>0</v>
      </c>
      <c r="AB516" s="12">
        <f>SUM(S$5:S516)*Subsidy!$I$15/Subsidy!$I$14</f>
        <v>53212.488521578103</v>
      </c>
      <c r="AC516" s="12">
        <f>N516*Subsidy!$E$15/Subsidy!$E$14</f>
        <v>2714.072596833968</v>
      </c>
      <c r="AD516" s="12">
        <f t="shared" si="593"/>
        <v>32568.871162007614</v>
      </c>
      <c r="AE516" s="12">
        <f>$AP516*AC516/(Calculations!$D$27^(A516-1+Calculations!$B$6/30))</f>
        <v>467.97942209543874</v>
      </c>
      <c r="AF516" s="12">
        <f>IF(AE516=0,0,SUM(AE516:AE$903)*AC516/AE516)</f>
        <v>289900.58084379154</v>
      </c>
      <c r="AH516" s="164">
        <f>VLOOKUP(E516,Rates2,5)*VLOOKUP(E516,Mort_Imp_Retirees,C516-'Mort Imp Cume'!$C$4+2)</f>
        <v>5.7918262378037939E-3</v>
      </c>
      <c r="AI516" s="16">
        <f t="shared" si="594"/>
        <v>0.99420817376219617</v>
      </c>
      <c r="AJ516" s="164">
        <f>VLOOKUP(F516,Rates2,6)*VLOOKUP(F516,Mort_Imp_Survivors,C516-'Mort Imp Cume'!$C$4+2)</f>
        <v>1.5299113242662529E-3</v>
      </c>
      <c r="AK516" s="16">
        <f t="shared" si="595"/>
        <v>0.99847008867573372</v>
      </c>
      <c r="AL516" s="164">
        <f>VLOOKUP(F516,Rates2,7)*VLOOKUP(F516,Mort_Imp_Survivors,C516-'Mort Imp Cume'!$C$4+2)</f>
        <v>2.8354474281375372E-3</v>
      </c>
      <c r="AM516" s="16">
        <f t="shared" si="596"/>
        <v>0.99716455257186243</v>
      </c>
      <c r="AN516" s="108">
        <f>PRODUCT(AI$4:AI515)</f>
        <v>0.57147100648268023</v>
      </c>
      <c r="AO516" s="16">
        <f>PRODUCT(AK$4:AK515)</f>
        <v>0.86182665985946061</v>
      </c>
      <c r="AP516" s="16">
        <f>PRODUCT(AM$4:AM515)</f>
        <v>0.75446749186628725</v>
      </c>
      <c r="AQ516" s="16">
        <f t="shared" si="597"/>
        <v>0.49250894872349249</v>
      </c>
      <c r="AR516" s="16">
        <f t="shared" si="598"/>
        <v>7.896205775918777E-2</v>
      </c>
      <c r="AS516" s="16">
        <f t="shared" si="599"/>
        <v>2.8481621393548436E-3</v>
      </c>
      <c r="AT516" s="16">
        <f t="shared" si="600"/>
        <v>0.34394480495740209</v>
      </c>
      <c r="AU516" s="16">
        <f t="shared" si="601"/>
        <v>8.4584188559917672E-2</v>
      </c>
      <c r="AV516" s="16">
        <f t="shared" si="602"/>
        <v>3.3098607694905294E-3</v>
      </c>
      <c r="AW516" s="30">
        <f>(SUMPRODUCT(AV$5:AV515,A$5:A515)+SUM(AV$5:AV515)*(Calculations!$B$6/30-0.5)+AV$4*Calculations!$B$6/30/2)/SUM(AV$4:AV515)</f>
        <v>399.70130545529946</v>
      </c>
      <c r="AX516" s="16"/>
      <c r="AY516" s="12"/>
      <c r="AZ516" s="12"/>
    </row>
    <row r="517" spans="1:52" x14ac:dyDescent="0.25">
      <c r="A517">
        <f t="shared" si="590"/>
        <v>513</v>
      </c>
      <c r="B517" t="str">
        <f t="shared" si="614"/>
        <v>October</v>
      </c>
      <c r="C517">
        <f t="shared" ref="C517:C580" si="670">C516+IF(B516="December",1,0)</f>
        <v>2067</v>
      </c>
      <c r="D517">
        <f t="shared" si="616"/>
        <v>206710</v>
      </c>
      <c r="E517">
        <f t="shared" ref="E517:F517" si="671">E505+1</f>
        <v>84</v>
      </c>
      <c r="F517">
        <f t="shared" si="671"/>
        <v>82</v>
      </c>
      <c r="G517" s="12">
        <f>G516*IF($B517="January",1+IF(C517&gt;Personal!$L$18+1,Calculations!$B$22,Calculations!$B$21),1)</f>
        <v>7009.4850124844234</v>
      </c>
      <c r="H517" s="12">
        <f>IF(AND(Career!$F$15="Yes",$E517=62,$E516=61),G517,H516*IF($B517="January",(1+IF(C517&gt;Personal!$L$18+1,Calculations!$C$22,Calculations!$C$21)),1))</f>
        <v>7009.4850124844234</v>
      </c>
      <c r="I517" s="12">
        <f>H517*(1-'Retiree Assumptions'!$F$8)</f>
        <v>5467.3983097378505</v>
      </c>
      <c r="J517" s="12">
        <f>I517/(Calculations!$C$27^($A517-1+Calculations!$B$6/30))</f>
        <v>1470.1835307862773</v>
      </c>
      <c r="K517" s="23">
        <f t="shared" ref="K517:K580" si="672">$AN517*J517</f>
        <v>835.30115926019369</v>
      </c>
      <c r="L517" s="12">
        <f>L516*IF($B517="January",(1+IF(C517&gt;Personal!$L$18+1,Calculations!$B$22,Calculations!$B$21)),1)</f>
        <v>3855.2167568664313</v>
      </c>
      <c r="M517" s="12">
        <f>IF(AND(Career!$F$15="Yes",$E517=62,$E516=61),L517,M516*IF($B517="January",(1+IF(C517&gt;Personal!$L$18+1,Calculations!$C$22,Calculations!$C$21)),1))</f>
        <v>3855.2167568664313</v>
      </c>
      <c r="N517" s="12">
        <f>M517*(1-'Retiree Assumptions'!$F$10)</f>
        <v>3392.5907460424596</v>
      </c>
      <c r="O517" s="12">
        <f>N517/(Calculations!$C$27^$AW517)/(Calculations!$D$27^($A517-1-$AW517+Calculations!$B$6/30))</f>
        <v>879.76929336920205</v>
      </c>
      <c r="P517" s="23">
        <f t="shared" ref="P517:P580" si="673">$AT517*O517</f>
        <v>304.23981967873931</v>
      </c>
      <c r="Q517" s="12">
        <f>IF(OR(A517&lt;=360,$E517&lt;70),Q516*IF($B517="January",(1+IF(C517&gt;Personal!$L$18+1,Calculations!$B$22,Calculations!$B$21)),1),0)</f>
        <v>0</v>
      </c>
      <c r="R517" s="12">
        <f>IF(OR(A517&lt;=360,$E517&lt;70),IF(AND(Career!$F$15="Yes",$E517=62,$E516=61),Q517,R516*IF($B517="January",(1+IF(C517&gt;Personal!$L$18+1,Calculations!$C$22,Calculations!$C$21)),1)),0)</f>
        <v>0</v>
      </c>
      <c r="S517" s="12">
        <f>R517*(1-'Retiree Assumptions'!$F$8)</f>
        <v>0</v>
      </c>
      <c r="T517" s="12">
        <f>S517/(Calculations!$C$27^($A517-1+Calculations!$B$6/30))</f>
        <v>0</v>
      </c>
      <c r="U517" s="23">
        <f t="shared" ref="U517:U580" si="674">$AQ517*T517</f>
        <v>0</v>
      </c>
      <c r="W517">
        <f t="shared" si="629"/>
        <v>11</v>
      </c>
      <c r="X517">
        <f t="shared" si="604"/>
        <v>2067</v>
      </c>
      <c r="Y517">
        <f t="shared" si="605"/>
        <v>84</v>
      </c>
      <c r="Z517">
        <f t="shared" si="592"/>
        <v>82</v>
      </c>
      <c r="AA517" s="12">
        <f>S517*12*Subsidy!$I$15/Subsidy!$I$14</f>
        <v>0</v>
      </c>
      <c r="AB517" s="12">
        <f>SUM(S$5:S517)*Subsidy!$I$15/Subsidy!$I$14</f>
        <v>53212.488521578103</v>
      </c>
      <c r="AC517" s="12">
        <f>N517*Subsidy!$E$15/Subsidy!$E$14</f>
        <v>2714.072596833968</v>
      </c>
      <c r="AD517" s="12">
        <f t="shared" si="593"/>
        <v>32568.871162007614</v>
      </c>
      <c r="AE517" s="12">
        <f>$AP517*AC517/(Calculations!$D$27^(A517-1+Calculations!$B$6/30))</f>
        <v>465.30912193806296</v>
      </c>
      <c r="AF517" s="12">
        <f>IF(AE517=0,0,SUM(AE517:AE$903)*AC517/AE517)</f>
        <v>288834.60440929781</v>
      </c>
      <c r="AH517" s="164">
        <f>VLOOKUP(E517,Rates2,5)*VLOOKUP(E517,Mort_Imp_Retirees,C517-'Mort Imp Cume'!$C$4+2)</f>
        <v>5.7918262378037939E-3</v>
      </c>
      <c r="AI517" s="16">
        <f t="shared" si="594"/>
        <v>0.99420817376219617</v>
      </c>
      <c r="AJ517" s="164">
        <f>VLOOKUP(F517,Rates2,6)*VLOOKUP(F517,Mort_Imp_Survivors,C517-'Mort Imp Cume'!$C$4+2)</f>
        <v>1.5299113242662529E-3</v>
      </c>
      <c r="AK517" s="16">
        <f t="shared" si="595"/>
        <v>0.99847008867573372</v>
      </c>
      <c r="AL517" s="164">
        <f>VLOOKUP(F517,Rates2,7)*VLOOKUP(F517,Mort_Imp_Survivors,C517-'Mort Imp Cume'!$C$4+2)</f>
        <v>2.8354474281375372E-3</v>
      </c>
      <c r="AM517" s="16">
        <f t="shared" si="596"/>
        <v>0.99716455257186243</v>
      </c>
      <c r="AN517" s="108">
        <f>PRODUCT(AI$4:AI516)</f>
        <v>0.56816114571318965</v>
      </c>
      <c r="AO517" s="16">
        <f>PRODUCT(AK$4:AK516)</f>
        <v>0.86050814149298704</v>
      </c>
      <c r="AP517" s="16">
        <f>PRODUCT(AM$4:AM516)</f>
        <v>0.75232823895686163</v>
      </c>
      <c r="AQ517" s="16">
        <f t="shared" si="597"/>
        <v>0.48890729156618301</v>
      </c>
      <c r="AR517" s="16">
        <f t="shared" si="598"/>
        <v>7.9253854147006628E-2</v>
      </c>
      <c r="AS517" s="16">
        <f t="shared" si="599"/>
        <v>2.827333881145581E-3</v>
      </c>
      <c r="AT517" s="16">
        <f t="shared" si="600"/>
        <v>0.34581772968411922</v>
      </c>
      <c r="AU517" s="16">
        <f t="shared" si="601"/>
        <v>8.6021124602691179E-2</v>
      </c>
      <c r="AV517" s="16">
        <f t="shared" si="602"/>
        <v>3.2906906310423163E-3</v>
      </c>
      <c r="AW517" s="30">
        <f>(SUMPRODUCT(AV$5:AV516,A$5:A516)+SUM(AV$5:AV516)*(Calculations!$B$6/30-0.5)+AV$4*Calculations!$B$6/30/2)/SUM(AV$4:AV516)</f>
        <v>400.5658593744688</v>
      </c>
      <c r="AX517" s="16"/>
      <c r="AY517" s="12"/>
      <c r="AZ517" s="12"/>
    </row>
    <row r="518" spans="1:52" x14ac:dyDescent="0.25">
      <c r="A518">
        <f t="shared" ref="A518:A581" si="675">A517+1</f>
        <v>514</v>
      </c>
      <c r="B518" t="str">
        <f t="shared" si="614"/>
        <v>November</v>
      </c>
      <c r="C518">
        <f t="shared" si="670"/>
        <v>2067</v>
      </c>
      <c r="D518">
        <f t="shared" si="616"/>
        <v>206711</v>
      </c>
      <c r="E518">
        <f t="shared" ref="E518:F518" si="676">E506+1</f>
        <v>84</v>
      </c>
      <c r="F518">
        <f t="shared" si="676"/>
        <v>82</v>
      </c>
      <c r="G518" s="12">
        <f>G517*IF($B518="January",1+IF(C518&gt;Personal!$L$18+1,Calculations!$B$22,Calculations!$B$21),1)</f>
        <v>7009.4850124844234</v>
      </c>
      <c r="H518" s="12">
        <f>IF(AND(Career!$F$15="Yes",$E518=62,$E517=61),G518,H517*IF($B518="January",(1+IF(C518&gt;Personal!$L$18+1,Calculations!$C$22,Calculations!$C$21)),1))</f>
        <v>7009.4850124844234</v>
      </c>
      <c r="I518" s="12">
        <f>H518*(1-'Retiree Assumptions'!$F$8)</f>
        <v>5467.3983097378505</v>
      </c>
      <c r="J518" s="12">
        <f>I518/(Calculations!$C$27^($A518-1+Calculations!$B$6/30))</f>
        <v>1466.4242866331294</v>
      </c>
      <c r="K518" s="23">
        <f t="shared" si="672"/>
        <v>828.339754133969</v>
      </c>
      <c r="L518" s="12">
        <f>L517*IF($B518="January",(1+IF(C518&gt;Personal!$L$18+1,Calculations!$B$22,Calculations!$B$21)),1)</f>
        <v>3855.2167568664313</v>
      </c>
      <c r="M518" s="12">
        <f>IF(AND(Career!$F$15="Yes",$E518=62,$E517=61),L518,M517*IF($B518="January",(1+IF(C518&gt;Personal!$L$18+1,Calculations!$C$22,Calculations!$C$21)),1))</f>
        <v>3855.2167568664313</v>
      </c>
      <c r="N518" s="12">
        <f>M518*(1-'Retiree Assumptions'!$F$10)</f>
        <v>3392.5907460424596</v>
      </c>
      <c r="O518" s="12">
        <f>N518/(Calculations!$C$27^$AW518)/(Calculations!$D$27^($A518-1-$AW518+Calculations!$B$6/30))</f>
        <v>877.47841954774856</v>
      </c>
      <c r="P518" s="23">
        <f t="shared" si="673"/>
        <v>305.06810965785388</v>
      </c>
      <c r="Q518" s="12">
        <f>IF(OR(A518&lt;=360,$E518&lt;70),Q517*IF($B518="January",(1+IF(C518&gt;Personal!$L$18+1,Calculations!$B$22,Calculations!$B$21)),1),0)</f>
        <v>0</v>
      </c>
      <c r="R518" s="12">
        <f>IF(OR(A518&lt;=360,$E518&lt;70),IF(AND(Career!$F$15="Yes",$E518=62,$E517=61),Q518,R517*IF($B518="January",(1+IF(C518&gt;Personal!$L$18+1,Calculations!$C$22,Calculations!$C$21)),1)),0)</f>
        <v>0</v>
      </c>
      <c r="S518" s="12">
        <f>R518*(1-'Retiree Assumptions'!$F$8)</f>
        <v>0</v>
      </c>
      <c r="T518" s="12">
        <f>S518/(Calculations!$C$27^($A518-1+Calculations!$B$6/30))</f>
        <v>0</v>
      </c>
      <c r="U518" s="23">
        <f t="shared" si="674"/>
        <v>0</v>
      </c>
      <c r="W518">
        <f t="shared" si="629"/>
        <v>11</v>
      </c>
      <c r="X518">
        <f t="shared" si="604"/>
        <v>2067</v>
      </c>
      <c r="Y518">
        <f t="shared" si="605"/>
        <v>84</v>
      </c>
      <c r="Z518">
        <f t="shared" ref="Z518:Z581" si="677">F518</f>
        <v>82</v>
      </c>
      <c r="AA518" s="12">
        <f>S518*12*Subsidy!$I$15/Subsidy!$I$14</f>
        <v>0</v>
      </c>
      <c r="AB518" s="12">
        <f>SUM(S$5:S518)*Subsidy!$I$15/Subsidy!$I$14</f>
        <v>53212.488521578103</v>
      </c>
      <c r="AC518" s="12">
        <f>N518*Subsidy!$E$15/Subsidy!$E$14</f>
        <v>2714.072596833968</v>
      </c>
      <c r="AD518" s="12">
        <f t="shared" ref="AD518:AD581" si="678">AC518*12</f>
        <v>32568.871162007614</v>
      </c>
      <c r="AE518" s="12">
        <f>$AP518*AC518/(Calculations!$D$27^(A518-1+Calculations!$B$6/30))</f>
        <v>462.65405856801976</v>
      </c>
      <c r="AF518" s="12">
        <f>IF(AE518=0,0,SUM(AE518:AE$903)*AC518/AE518)</f>
        <v>287762.51058551046</v>
      </c>
      <c r="AH518" s="164">
        <f>VLOOKUP(E518,Rates2,5)*VLOOKUP(E518,Mort_Imp_Retirees,C518-'Mort Imp Cume'!$C$4+2)</f>
        <v>5.7918262378037939E-3</v>
      </c>
      <c r="AI518" s="16">
        <f t="shared" ref="AI518:AI581" si="679">1-AH518</f>
        <v>0.99420817376219617</v>
      </c>
      <c r="AJ518" s="164">
        <f>VLOOKUP(F518,Rates2,6)*VLOOKUP(F518,Mort_Imp_Survivors,C518-'Mort Imp Cume'!$C$4+2)</f>
        <v>1.5299113242662529E-3</v>
      </c>
      <c r="AK518" s="16">
        <f t="shared" ref="AK518:AK581" si="680">1-AJ518</f>
        <v>0.99847008867573372</v>
      </c>
      <c r="AL518" s="164">
        <f>VLOOKUP(F518,Rates2,7)*VLOOKUP(F518,Mort_Imp_Survivors,C518-'Mort Imp Cume'!$C$4+2)</f>
        <v>2.8354474281375372E-3</v>
      </c>
      <c r="AM518" s="16">
        <f t="shared" ref="AM518:AM581" si="681">1-AL518</f>
        <v>0.99716455257186243</v>
      </c>
      <c r="AN518" s="108">
        <f>PRODUCT(AI$4:AI517)</f>
        <v>0.56487045508214728</v>
      </c>
      <c r="AO518" s="16">
        <f>PRODUCT(AK$4:AK517)</f>
        <v>0.85919164034269357</v>
      </c>
      <c r="AP518" s="16">
        <f>PRODUCT(AM$4:AM517)</f>
        <v>0.75019505178659618</v>
      </c>
      <c r="AQ518" s="16">
        <f t="shared" ref="AQ518:AQ581" si="682">AN518*AO518</f>
        <v>0.48533197288315394</v>
      </c>
      <c r="AR518" s="16">
        <f t="shared" ref="AR518:AR581" si="683">AN518*(1-AO518)</f>
        <v>7.9538482198993343E-2</v>
      </c>
      <c r="AS518" s="16">
        <f t="shared" ref="AS518:AS581" si="684">AQ518*AH518*AK518</f>
        <v>2.8066579374180119E-3</v>
      </c>
      <c r="AT518" s="16">
        <f t="shared" ref="AT518:AT581" si="685">AT517*AM517+AS517</f>
        <v>0.34766451557302758</v>
      </c>
      <c r="AU518" s="16">
        <f t="shared" ref="AU518:AU581" si="686">1-AQ518-AR518-AT518</f>
        <v>8.7465029344825085E-2</v>
      </c>
      <c r="AV518" s="16">
        <f t="shared" ref="AV518:AV581" si="687">AN518*AH518</f>
        <v>3.2716315227049502E-3</v>
      </c>
      <c r="AW518" s="30">
        <f>(SUMPRODUCT(AV$5:AV517,A$5:A517)+SUM(AV$5:AV517)*(Calculations!$B$6/30-0.5)+AV$4*Calculations!$B$6/30/2)/SUM(AV$4:AV517)</f>
        <v>401.41992989857312</v>
      </c>
      <c r="AX518" s="16"/>
      <c r="AY518" s="12"/>
      <c r="AZ518" s="12"/>
    </row>
    <row r="519" spans="1:52" x14ac:dyDescent="0.25">
      <c r="A519">
        <f t="shared" si="675"/>
        <v>515</v>
      </c>
      <c r="B519" t="str">
        <f t="shared" si="614"/>
        <v>December</v>
      </c>
      <c r="C519">
        <f t="shared" si="670"/>
        <v>2067</v>
      </c>
      <c r="D519">
        <f t="shared" si="616"/>
        <v>206712</v>
      </c>
      <c r="E519">
        <f t="shared" ref="E519:F519" si="688">E507+1</f>
        <v>84</v>
      </c>
      <c r="F519">
        <f t="shared" si="688"/>
        <v>82</v>
      </c>
      <c r="G519" s="12">
        <f>G518*IF($B519="January",1+IF(C519&gt;Personal!$L$18+1,Calculations!$B$22,Calculations!$B$21),1)</f>
        <v>7009.4850124844234</v>
      </c>
      <c r="H519" s="12">
        <f>IF(AND(Career!$F$15="Yes",$E519=62,$E518=61),G519,H518*IF($B519="January",(1+IF(C519&gt;Personal!$L$18+1,Calculations!$C$22,Calculations!$C$21)),1))</f>
        <v>7009.4850124844234</v>
      </c>
      <c r="I519" s="12">
        <f>H519*(1-'Retiree Assumptions'!$F$8)</f>
        <v>5467.3983097378505</v>
      </c>
      <c r="J519" s="12">
        <f>I519/(Calculations!$C$27^($A519-1+Calculations!$B$6/30))</f>
        <v>1462.674654828581</v>
      </c>
      <c r="K519" s="23">
        <f t="shared" si="672"/>
        <v>821.4363654019445</v>
      </c>
      <c r="L519" s="12">
        <f>L518*IF($B519="January",(1+IF(C519&gt;Personal!$L$18+1,Calculations!$B$22,Calculations!$B$21)),1)</f>
        <v>3855.2167568664313</v>
      </c>
      <c r="M519" s="12">
        <f>IF(AND(Career!$F$15="Yes",$E519=62,$E518=61),L519,M518*IF($B519="January",(1+IF(C519&gt;Personal!$L$18+1,Calculations!$C$22,Calculations!$C$21)),1))</f>
        <v>3855.2167568664313</v>
      </c>
      <c r="N519" s="12">
        <f>M519*(1-'Retiree Assumptions'!$F$10)</f>
        <v>3392.5907460424596</v>
      </c>
      <c r="O519" s="12">
        <f>N519/(Calculations!$C$27^$AW519)/(Calculations!$D$27^($A519-1-$AW519+Calculations!$B$6/30))</f>
        <v>875.1906326086214</v>
      </c>
      <c r="P519" s="23">
        <f t="shared" si="673"/>
        <v>305.86633873356112</v>
      </c>
      <c r="Q519" s="12">
        <f>IF(OR(A519&lt;=360,$E519&lt;70),Q518*IF($B519="January",(1+IF(C519&gt;Personal!$L$18+1,Calculations!$B$22,Calculations!$B$21)),1),0)</f>
        <v>0</v>
      </c>
      <c r="R519" s="12">
        <f>IF(OR(A519&lt;=360,$E519&lt;70),IF(AND(Career!$F$15="Yes",$E519=62,$E518=61),Q519,R518*IF($B519="January",(1+IF(C519&gt;Personal!$L$18+1,Calculations!$C$22,Calculations!$C$21)),1)),0)</f>
        <v>0</v>
      </c>
      <c r="S519" s="12">
        <f>R519*(1-'Retiree Assumptions'!$F$8)</f>
        <v>0</v>
      </c>
      <c r="T519" s="12">
        <f>S519/(Calculations!$C$27^($A519-1+Calculations!$B$6/30))</f>
        <v>0</v>
      </c>
      <c r="U519" s="23">
        <f t="shared" si="674"/>
        <v>0</v>
      </c>
      <c r="W519">
        <f t="shared" si="629"/>
        <v>11</v>
      </c>
      <c r="X519">
        <f t="shared" ref="X519:X582" si="689">C519</f>
        <v>2067</v>
      </c>
      <c r="Y519">
        <f t="shared" ref="Y519:Y582" si="690">E519</f>
        <v>84</v>
      </c>
      <c r="Z519">
        <f t="shared" si="677"/>
        <v>82</v>
      </c>
      <c r="AA519" s="12">
        <f>S519*12*Subsidy!$I$15/Subsidy!$I$14</f>
        <v>0</v>
      </c>
      <c r="AB519" s="12">
        <f>SUM(S$5:S519)*Subsidy!$I$15/Subsidy!$I$14</f>
        <v>53212.488521578103</v>
      </c>
      <c r="AC519" s="12">
        <f>N519*Subsidy!$E$15/Subsidy!$E$14</f>
        <v>2714.072596833968</v>
      </c>
      <c r="AD519" s="12">
        <f t="shared" si="678"/>
        <v>32568.871162007614</v>
      </c>
      <c r="AE519" s="12">
        <f>$AP519*AC519/(Calculations!$D$27^(A519-1+Calculations!$B$6/30))</f>
        <v>460.0141450438889</v>
      </c>
      <c r="AF519" s="12">
        <f>IF(AE519=0,0,SUM(AE519:AE$903)*AC519/AE519)</f>
        <v>286684.26426616387</v>
      </c>
      <c r="AH519" s="164">
        <f>VLOOKUP(E519,Rates2,5)*VLOOKUP(E519,Mort_Imp_Retirees,C519-'Mort Imp Cume'!$C$4+2)</f>
        <v>5.7918262378037939E-3</v>
      </c>
      <c r="AI519" s="16">
        <f t="shared" si="679"/>
        <v>0.99420817376219617</v>
      </c>
      <c r="AJ519" s="164">
        <f>VLOOKUP(F519,Rates2,6)*VLOOKUP(F519,Mort_Imp_Survivors,C519-'Mort Imp Cume'!$C$4+2)</f>
        <v>1.5299113242662529E-3</v>
      </c>
      <c r="AK519" s="16">
        <f t="shared" si="680"/>
        <v>0.99847008867573372</v>
      </c>
      <c r="AL519" s="164">
        <f>VLOOKUP(F519,Rates2,7)*VLOOKUP(F519,Mort_Imp_Survivors,C519-'Mort Imp Cume'!$C$4+2)</f>
        <v>2.8354474281375372E-3</v>
      </c>
      <c r="AM519" s="16">
        <f t="shared" si="681"/>
        <v>0.99716455257186243</v>
      </c>
      <c r="AN519" s="108">
        <f>PRODUCT(AI$4:AI518)</f>
        <v>0.56159882355944235</v>
      </c>
      <c r="AO519" s="16">
        <f>PRODUCT(AK$4:AK518)</f>
        <v>0.85787715332241832</v>
      </c>
      <c r="AP519" s="16">
        <f>PRODUCT(AM$4:AM518)</f>
        <v>0.74806791315640631</v>
      </c>
      <c r="AQ519" s="16">
        <f t="shared" si="682"/>
        <v>0.4817828000643935</v>
      </c>
      <c r="AR519" s="16">
        <f t="shared" si="683"/>
        <v>7.9816023495048877E-2</v>
      </c>
      <c r="AS519" s="16">
        <f t="shared" si="684"/>
        <v>2.7861331943151283E-3</v>
      </c>
      <c r="AT519" s="16">
        <f t="shared" si="685"/>
        <v>0.34948538905390936</v>
      </c>
      <c r="AU519" s="16">
        <f t="shared" si="686"/>
        <v>8.8915787386648182E-2</v>
      </c>
      <c r="AV519" s="16">
        <f t="shared" si="687"/>
        <v>3.2526828014113216E-3</v>
      </c>
      <c r="AW519" s="30">
        <f>(SUMPRODUCT(AV$5:AV518,A$5:A518)+SUM(AV$5:AV518)*(Calculations!$B$6/30-0.5)+AV$4*Calculations!$B$6/30/2)/SUM(AV$4:AV518)</f>
        <v>402.26380610560619</v>
      </c>
      <c r="AX519" s="16"/>
      <c r="AY519" s="12"/>
      <c r="AZ519" s="12"/>
    </row>
    <row r="520" spans="1:52" x14ac:dyDescent="0.25">
      <c r="A520">
        <f t="shared" si="675"/>
        <v>516</v>
      </c>
      <c r="B520" t="str">
        <f t="shared" si="614"/>
        <v>January</v>
      </c>
      <c r="C520">
        <f t="shared" si="670"/>
        <v>2068</v>
      </c>
      <c r="D520">
        <f t="shared" si="616"/>
        <v>206801</v>
      </c>
      <c r="E520">
        <f t="shared" ref="E520:F520" si="691">E508+1</f>
        <v>85</v>
      </c>
      <c r="F520">
        <f t="shared" si="691"/>
        <v>83</v>
      </c>
      <c r="G520" s="12">
        <f>G519*IF($B520="January",1+IF(C520&gt;Personal!$L$18+1,Calculations!$B$22,Calculations!$B$21),1)</f>
        <v>7184.7221377965334</v>
      </c>
      <c r="H520" s="12">
        <f>IF(AND(Career!$F$15="Yes",$E520=62,$E519=61),G520,H519*IF($B520="January",(1+IF(C520&gt;Personal!$L$18+1,Calculations!$C$22,Calculations!$C$21)),1))</f>
        <v>7184.7221377965334</v>
      </c>
      <c r="I520" s="12">
        <f>H520*(1-'Retiree Assumptions'!$F$8)</f>
        <v>5604.0832674812964</v>
      </c>
      <c r="J520" s="12">
        <f>I520/(Calculations!$C$27^($A520-1+Calculations!$B$6/30))</f>
        <v>1495.4079760638042</v>
      </c>
      <c r="K520" s="23">
        <f t="shared" si="672"/>
        <v>834.95527229400307</v>
      </c>
      <c r="L520" s="12">
        <f>L519*IF($B520="January",(1+IF(C520&gt;Personal!$L$18+1,Calculations!$B$22,Calculations!$B$21)),1)</f>
        <v>3951.5971757880916</v>
      </c>
      <c r="M520" s="12">
        <f>IF(AND(Career!$F$15="Yes",$E520=62,$E519=61),L520,M519*IF($B520="January",(1+IF(C520&gt;Personal!$L$18+1,Calculations!$C$22,Calculations!$C$21)),1))</f>
        <v>3951.5971757880916</v>
      </c>
      <c r="N520" s="12">
        <f>M520*(1-'Retiree Assumptions'!$F$10)</f>
        <v>3477.4055146935207</v>
      </c>
      <c r="O520" s="12">
        <f>N520/(Calculations!$C$27^$AW520)/(Calculations!$D$27^($A520-1-$AW520+Calculations!$B$6/30))</f>
        <v>894.72866814846293</v>
      </c>
      <c r="P520" s="23">
        <f t="shared" si="673"/>
        <v>314.30080083782099</v>
      </c>
      <c r="Q520" s="12">
        <f>IF(OR(A520&lt;=360,$E520&lt;70),Q519*IF($B520="January",(1+IF(C520&gt;Personal!$L$18+1,Calculations!$B$22,Calculations!$B$21)),1),0)</f>
        <v>0</v>
      </c>
      <c r="R520" s="12">
        <f>IF(OR(A520&lt;=360,$E520&lt;70),IF(AND(Career!$F$15="Yes",$E520=62,$E519=61),Q520,R519*IF($B520="January",(1+IF(C520&gt;Personal!$L$18+1,Calculations!$C$22,Calculations!$C$21)),1)),0)</f>
        <v>0</v>
      </c>
      <c r="S520" s="12">
        <f>R520*(1-'Retiree Assumptions'!$F$8)</f>
        <v>0</v>
      </c>
      <c r="T520" s="12">
        <f>S520/(Calculations!$C$27^($A520-1+Calculations!$B$6/30))</f>
        <v>0</v>
      </c>
      <c r="U520" s="23">
        <f t="shared" si="674"/>
        <v>0</v>
      </c>
      <c r="W520">
        <f t="shared" si="629"/>
        <v>11</v>
      </c>
      <c r="X520">
        <f t="shared" si="689"/>
        <v>2068</v>
      </c>
      <c r="Y520">
        <f t="shared" si="690"/>
        <v>85</v>
      </c>
      <c r="Z520">
        <f t="shared" si="677"/>
        <v>83</v>
      </c>
      <c r="AA520" s="12">
        <f>S520*12*Subsidy!$I$15/Subsidy!$I$14</f>
        <v>0</v>
      </c>
      <c r="AB520" s="12">
        <f>SUM(S$5:S520)*Subsidy!$I$15/Subsidy!$I$14</f>
        <v>53212.488521578103</v>
      </c>
      <c r="AC520" s="12">
        <f>N520*Subsidy!$E$15/Subsidy!$E$14</f>
        <v>2781.9244117548164</v>
      </c>
      <c r="AD520" s="12">
        <f t="shared" si="678"/>
        <v>33383.092941057796</v>
      </c>
      <c r="AE520" s="12">
        <f>$AP520*AC520/(Calculations!$D$27^(A520-1+Calculations!$B$6/30))</f>
        <v>468.8240272933478</v>
      </c>
      <c r="AF520" s="12">
        <f>IF(AE520=0,0,SUM(AE520:AE$903)*AC520/AE520)</f>
        <v>285599.83014352602</v>
      </c>
      <c r="AH520" s="164">
        <f>VLOOKUP(E520,Rates2,5)*VLOOKUP(E520,Mort_Imp_Retirees,C520-'Mort Imp Cume'!$C$4+2)</f>
        <v>6.6122737275278584E-3</v>
      </c>
      <c r="AI520" s="16">
        <f t="shared" si="679"/>
        <v>0.99338772627247218</v>
      </c>
      <c r="AJ520" s="164">
        <f>VLOOKUP(F520,Rates2,6)*VLOOKUP(F520,Mort_Imp_Survivors,C520-'Mort Imp Cume'!$C$4+2)</f>
        <v>1.868257471802523E-3</v>
      </c>
      <c r="AK520" s="16">
        <f t="shared" si="680"/>
        <v>0.99813174252819747</v>
      </c>
      <c r="AL520" s="164">
        <f>VLOOKUP(F520,Rates2,7)*VLOOKUP(F520,Mort_Imp_Survivors,C520-'Mort Imp Cume'!$C$4+2)</f>
        <v>3.2086434033627913E-3</v>
      </c>
      <c r="AM520" s="16">
        <f t="shared" si="681"/>
        <v>0.9967913565966372</v>
      </c>
      <c r="AN520" s="108">
        <f>PRODUCT(AI$4:AI519)</f>
        <v>0.55834614075803102</v>
      </c>
      <c r="AO520" s="16">
        <f>PRODUCT(AK$4:AK519)</f>
        <v>0.85656467735072106</v>
      </c>
      <c r="AP520" s="16">
        <f>PRODUCT(AM$4:AM519)</f>
        <v>0.74594680591597473</v>
      </c>
      <c r="AQ520" s="16">
        <f t="shared" si="682"/>
        <v>0.4782595819084231</v>
      </c>
      <c r="AR520" s="16">
        <f t="shared" si="683"/>
        <v>8.00865588496079E-2</v>
      </c>
      <c r="AS520" s="16">
        <f t="shared" si="684"/>
        <v>3.1564751222216479E-3</v>
      </c>
      <c r="AT520" s="16">
        <f t="shared" si="685"/>
        <v>0.35128057480065994</v>
      </c>
      <c r="AU520" s="16">
        <f t="shared" si="686"/>
        <v>9.0373284441309043E-2</v>
      </c>
      <c r="AV520" s="16">
        <f t="shared" si="687"/>
        <v>3.6919375174009001E-3</v>
      </c>
      <c r="AW520" s="30">
        <f>(SUMPRODUCT(AV$5:AV519,A$5:A519)+SUM(AV$5:AV519)*(Calculations!$B$6/30-0.5)+AV$4*Calculations!$B$6/30/2)/SUM(AV$4:AV519)</f>
        <v>403.09776558013618</v>
      </c>
      <c r="AX520" s="16"/>
      <c r="AY520" s="12"/>
      <c r="AZ520" s="12"/>
    </row>
    <row r="521" spans="1:52" x14ac:dyDescent="0.25">
      <c r="A521">
        <f t="shared" si="675"/>
        <v>517</v>
      </c>
      <c r="B521" t="str">
        <f t="shared" si="614"/>
        <v>February</v>
      </c>
      <c r="C521">
        <f t="shared" si="670"/>
        <v>2068</v>
      </c>
      <c r="D521">
        <f t="shared" si="616"/>
        <v>206802</v>
      </c>
      <c r="E521">
        <f t="shared" ref="E521:F521" si="692">E509+1</f>
        <v>85</v>
      </c>
      <c r="F521">
        <f t="shared" si="692"/>
        <v>83</v>
      </c>
      <c r="G521" s="12">
        <f>G520*IF($B521="January",1+IF(C521&gt;Personal!$L$18+1,Calculations!$B$22,Calculations!$B$21),1)</f>
        <v>7184.7221377965334</v>
      </c>
      <c r="H521" s="12">
        <f>IF(AND(Career!$F$15="Yes",$E521=62,$E520=61),G521,H520*IF($B521="January",(1+IF(C521&gt;Personal!$L$18+1,Calculations!$C$22,Calculations!$C$21)),1))</f>
        <v>7184.7221377965334</v>
      </c>
      <c r="I521" s="12">
        <f>H521*(1-'Retiree Assumptions'!$F$8)</f>
        <v>5604.0832674812964</v>
      </c>
      <c r="J521" s="12">
        <f>I521/(Calculations!$C$27^($A521-1+Calculations!$B$6/30))</f>
        <v>1491.584233263759</v>
      </c>
      <c r="K521" s="23">
        <f t="shared" si="672"/>
        <v>827.31346446719647</v>
      </c>
      <c r="L521" s="12">
        <f>L520*IF($B521="January",(1+IF(C521&gt;Personal!$L$18+1,Calculations!$B$22,Calculations!$B$21)),1)</f>
        <v>3951.5971757880916</v>
      </c>
      <c r="M521" s="12">
        <f>IF(AND(Career!$F$15="Yes",$E521=62,$E520=61),L521,M520*IF($B521="January",(1+IF(C521&gt;Personal!$L$18+1,Calculations!$C$22,Calculations!$C$21)),1))</f>
        <v>3951.5971757880916</v>
      </c>
      <c r="N521" s="12">
        <f>M521*(1-'Retiree Assumptions'!$F$10)</f>
        <v>3477.4055146935207</v>
      </c>
      <c r="O521" s="12">
        <f>N521/(Calculations!$C$27^$AW521)/(Calculations!$D$27^($A521-1-$AW521+Calculations!$B$6/30))</f>
        <v>892.4236126461409</v>
      </c>
      <c r="P521" s="23">
        <f t="shared" si="673"/>
        <v>315.30211146319562</v>
      </c>
      <c r="Q521" s="12">
        <f>IF(OR(A521&lt;=360,$E521&lt;70),Q520*IF($B521="January",(1+IF(C521&gt;Personal!$L$18+1,Calculations!$B$22,Calculations!$B$21)),1),0)</f>
        <v>0</v>
      </c>
      <c r="R521" s="12">
        <f>IF(OR(A521&lt;=360,$E521&lt;70),IF(AND(Career!$F$15="Yes",$E521=62,$E520=61),Q521,R520*IF($B521="January",(1+IF(C521&gt;Personal!$L$18+1,Calculations!$C$22,Calculations!$C$21)),1)),0)</f>
        <v>0</v>
      </c>
      <c r="S521" s="12">
        <f>R521*(1-'Retiree Assumptions'!$F$8)</f>
        <v>0</v>
      </c>
      <c r="T521" s="12">
        <f>S521/(Calculations!$C$27^($A521-1+Calculations!$B$6/30))</f>
        <v>0</v>
      </c>
      <c r="U521" s="23">
        <f t="shared" si="674"/>
        <v>0</v>
      </c>
      <c r="W521">
        <f t="shared" si="629"/>
        <v>11</v>
      </c>
      <c r="X521">
        <f t="shared" si="689"/>
        <v>2068</v>
      </c>
      <c r="Y521">
        <f t="shared" si="690"/>
        <v>85</v>
      </c>
      <c r="Z521">
        <f t="shared" si="677"/>
        <v>83</v>
      </c>
      <c r="AA521" s="12">
        <f>S521*12*Subsidy!$I$15/Subsidy!$I$14</f>
        <v>0</v>
      </c>
      <c r="AB521" s="12">
        <f>SUM(S$5:S521)*Subsidy!$I$15/Subsidy!$I$14</f>
        <v>53212.488521578103</v>
      </c>
      <c r="AC521" s="12">
        <f>N521*Subsidy!$E$15/Subsidy!$E$14</f>
        <v>2781.9244117548164</v>
      </c>
      <c r="AD521" s="12">
        <f t="shared" si="678"/>
        <v>33383.092941057796</v>
      </c>
      <c r="AE521" s="12">
        <f>$AP521*AC521/(Calculations!$D$27^(A521-1+Calculations!$B$6/30))</f>
        <v>465.97444823425383</v>
      </c>
      <c r="AF521" s="12">
        <f>IF(AE521=0,0,SUM(AE521:AE$903)*AC521/AE521)</f>
        <v>284547.42541844916</v>
      </c>
      <c r="AH521" s="164">
        <f>VLOOKUP(E521,Rates2,5)*VLOOKUP(E521,Mort_Imp_Retirees,C521-'Mort Imp Cume'!$C$4+2)</f>
        <v>6.6122737275278584E-3</v>
      </c>
      <c r="AI521" s="16">
        <f t="shared" si="679"/>
        <v>0.99338772627247218</v>
      </c>
      <c r="AJ521" s="164">
        <f>VLOOKUP(F521,Rates2,6)*VLOOKUP(F521,Mort_Imp_Survivors,C521-'Mort Imp Cume'!$C$4+2)</f>
        <v>1.868257471802523E-3</v>
      </c>
      <c r="AK521" s="16">
        <f t="shared" si="680"/>
        <v>0.99813174252819747</v>
      </c>
      <c r="AL521" s="164">
        <f>VLOOKUP(F521,Rates2,7)*VLOOKUP(F521,Mort_Imp_Survivors,C521-'Mort Imp Cume'!$C$4+2)</f>
        <v>3.2086434033627913E-3</v>
      </c>
      <c r="AM521" s="16">
        <f t="shared" si="681"/>
        <v>0.9967913565966372</v>
      </c>
      <c r="AN521" s="108">
        <f>PRODUCT(AI$4:AI520)</f>
        <v>0.55465420324063019</v>
      </c>
      <c r="AO521" s="16">
        <f>PRODUCT(AK$4:AK520)</f>
        <v>0.8549643939921785</v>
      </c>
      <c r="AP521" s="16">
        <f>PRODUCT(AM$4:AM520)</f>
        <v>0.7435533286179129</v>
      </c>
      <c r="AQ521" s="16">
        <f t="shared" si="682"/>
        <v>0.47420959474884</v>
      </c>
      <c r="AR521" s="16">
        <f t="shared" si="683"/>
        <v>8.0444608491790193E-2</v>
      </c>
      <c r="AS521" s="16">
        <f t="shared" si="684"/>
        <v>3.1297455297615664E-3</v>
      </c>
      <c r="AT521" s="16">
        <f t="shared" si="685"/>
        <v>0.35330991582381799</v>
      </c>
      <c r="AU521" s="16">
        <f t="shared" si="686"/>
        <v>9.2035880935551762E-2</v>
      </c>
      <c r="AV521" s="16">
        <f t="shared" si="687"/>
        <v>3.6675254159509161E-3</v>
      </c>
      <c r="AW521" s="30">
        <f>(SUMPRODUCT(AV$5:AV520,A$5:A520)+SUM(AV$5:AV520)*(Calculations!$B$6/30-0.5)+AV$4*Calculations!$B$6/30/2)/SUM(AV$4:AV520)</f>
        <v>404.03787541581517</v>
      </c>
      <c r="AX521" s="16"/>
      <c r="AY521" s="12"/>
      <c r="AZ521" s="12"/>
    </row>
    <row r="522" spans="1:52" x14ac:dyDescent="0.25">
      <c r="A522">
        <f t="shared" si="675"/>
        <v>518</v>
      </c>
      <c r="B522" t="str">
        <f t="shared" si="614"/>
        <v>March</v>
      </c>
      <c r="C522">
        <f t="shared" si="670"/>
        <v>2068</v>
      </c>
      <c r="D522">
        <f t="shared" si="616"/>
        <v>206803</v>
      </c>
      <c r="E522">
        <f t="shared" ref="E522:F522" si="693">E510+1</f>
        <v>85</v>
      </c>
      <c r="F522">
        <f t="shared" si="693"/>
        <v>83</v>
      </c>
      <c r="G522" s="12">
        <f>G521*IF($B522="January",1+IF(C522&gt;Personal!$L$18+1,Calculations!$B$22,Calculations!$B$21),1)</f>
        <v>7184.7221377965334</v>
      </c>
      <c r="H522" s="12">
        <f>IF(AND(Career!$F$15="Yes",$E522=62,$E521=61),G522,H521*IF($B522="January",(1+IF(C522&gt;Personal!$L$18+1,Calculations!$C$22,Calculations!$C$21)),1))</f>
        <v>7184.7221377965334</v>
      </c>
      <c r="I522" s="12">
        <f>H522*(1-'Retiree Assumptions'!$F$8)</f>
        <v>5604.0832674812964</v>
      </c>
      <c r="J522" s="12">
        <f>I522/(Calculations!$C$27^($A522-1+Calculations!$B$6/30))</f>
        <v>1487.7702677346897</v>
      </c>
      <c r="K522" s="23">
        <f t="shared" si="672"/>
        <v>819.74159718547025</v>
      </c>
      <c r="L522" s="12">
        <f>L521*IF($B522="January",(1+IF(C522&gt;Personal!$L$18+1,Calculations!$B$22,Calculations!$B$21)),1)</f>
        <v>3951.5971757880916</v>
      </c>
      <c r="M522" s="12">
        <f>IF(AND(Career!$F$15="Yes",$E522=62,$E521=61),L522,M521*IF($B522="January",(1+IF(C522&gt;Personal!$L$18+1,Calculations!$C$22,Calculations!$C$21)),1))</f>
        <v>3951.5971757880916</v>
      </c>
      <c r="N522" s="12">
        <f>M522*(1-'Retiree Assumptions'!$F$10)</f>
        <v>3477.4055146935207</v>
      </c>
      <c r="O522" s="12">
        <f>N522/(Calculations!$C$27^$AW522)/(Calculations!$D$27^($A522-1-$AW522+Calculations!$B$6/30))</f>
        <v>890.12066033882797</v>
      </c>
      <c r="P522" s="23">
        <f t="shared" si="673"/>
        <v>316.26522542657449</v>
      </c>
      <c r="Q522" s="12">
        <f>IF(OR(A522&lt;=360,$E522&lt;70),Q521*IF($B522="January",(1+IF(C522&gt;Personal!$L$18+1,Calculations!$B$22,Calculations!$B$21)),1),0)</f>
        <v>0</v>
      </c>
      <c r="R522" s="12">
        <f>IF(OR(A522&lt;=360,$E522&lt;70),IF(AND(Career!$F$15="Yes",$E522=62,$E521=61),Q522,R521*IF($B522="January",(1+IF(C522&gt;Personal!$L$18+1,Calculations!$C$22,Calculations!$C$21)),1)),0)</f>
        <v>0</v>
      </c>
      <c r="S522" s="12">
        <f>R522*(1-'Retiree Assumptions'!$F$8)</f>
        <v>0</v>
      </c>
      <c r="T522" s="12">
        <f>S522/(Calculations!$C$27^($A522-1+Calculations!$B$6/30))</f>
        <v>0</v>
      </c>
      <c r="U522" s="23">
        <f t="shared" si="674"/>
        <v>0</v>
      </c>
      <c r="W522">
        <f t="shared" si="629"/>
        <v>11</v>
      </c>
      <c r="X522">
        <f t="shared" si="689"/>
        <v>2068</v>
      </c>
      <c r="Y522">
        <f t="shared" si="690"/>
        <v>85</v>
      </c>
      <c r="Z522">
        <f t="shared" si="677"/>
        <v>83</v>
      </c>
      <c r="AA522" s="12">
        <f>S522*12*Subsidy!$I$15/Subsidy!$I$14</f>
        <v>0</v>
      </c>
      <c r="AB522" s="12">
        <f>SUM(S$5:S522)*Subsidy!$I$15/Subsidy!$I$14</f>
        <v>53212.488521578103</v>
      </c>
      <c r="AC522" s="12">
        <f>N522*Subsidy!$E$15/Subsidy!$E$14</f>
        <v>2781.9244117548164</v>
      </c>
      <c r="AD522" s="12">
        <f t="shared" si="678"/>
        <v>33383.092941057796</v>
      </c>
      <c r="AE522" s="12">
        <f>$AP522*AC522/(Calculations!$D$27^(A522-1+Calculations!$B$6/30))</f>
        <v>463.1421893216143</v>
      </c>
      <c r="AF522" s="12">
        <f>IF(AE522=0,0,SUM(AE522:AE$903)*AC522/AE522)</f>
        <v>283488.58491029957</v>
      </c>
      <c r="AH522" s="164">
        <f>VLOOKUP(E522,Rates2,5)*VLOOKUP(E522,Mort_Imp_Retirees,C522-'Mort Imp Cume'!$C$4+2)</f>
        <v>6.6122737275278584E-3</v>
      </c>
      <c r="AI522" s="16">
        <f t="shared" si="679"/>
        <v>0.99338772627247218</v>
      </c>
      <c r="AJ522" s="164">
        <f>VLOOKUP(F522,Rates2,6)*VLOOKUP(F522,Mort_Imp_Survivors,C522-'Mort Imp Cume'!$C$4+2)</f>
        <v>1.868257471802523E-3</v>
      </c>
      <c r="AK522" s="16">
        <f t="shared" si="680"/>
        <v>0.99813174252819747</v>
      </c>
      <c r="AL522" s="164">
        <f>VLOOKUP(F522,Rates2,7)*VLOOKUP(F522,Mort_Imp_Survivors,C522-'Mort Imp Cume'!$C$4+2)</f>
        <v>3.2086434033627913E-3</v>
      </c>
      <c r="AM522" s="16">
        <f t="shared" si="681"/>
        <v>0.9967913565966372</v>
      </c>
      <c r="AN522" s="108">
        <f>PRODUCT(AI$4:AI521)</f>
        <v>0.55098667782467925</v>
      </c>
      <c r="AO522" s="16">
        <f>PRODUCT(AK$4:AK521)</f>
        <v>0.85336710037497754</v>
      </c>
      <c r="AP522" s="16">
        <f>PRODUCT(AM$4:AM521)</f>
        <v>0.74116753113499456</v>
      </c>
      <c r="AQ522" s="16">
        <f t="shared" si="682"/>
        <v>0.47019390360048846</v>
      </c>
      <c r="AR522" s="16">
        <f t="shared" si="683"/>
        <v>8.0792774224190775E-2</v>
      </c>
      <c r="AS522" s="16">
        <f t="shared" si="684"/>
        <v>3.1032422882421432E-3</v>
      </c>
      <c r="AT522" s="16">
        <f t="shared" si="685"/>
        <v>0.35530601582282884</v>
      </c>
      <c r="AU522" s="16">
        <f t="shared" si="686"/>
        <v>9.3707306352491859E-2</v>
      </c>
      <c r="AV522" s="16">
        <f t="shared" si="687"/>
        <v>3.6432747339979832E-3</v>
      </c>
      <c r="AW522" s="30">
        <f>(SUMPRODUCT(AV$5:AV521,A$5:A521)+SUM(AV$5:AV521)*(Calculations!$B$6/30-0.5)+AV$4*Calculations!$B$6/30/2)/SUM(AV$4:AV521)</f>
        <v>404.96463015806711</v>
      </c>
      <c r="AX522" s="16"/>
      <c r="AY522" s="12"/>
      <c r="AZ522" s="12"/>
    </row>
    <row r="523" spans="1:52" x14ac:dyDescent="0.25">
      <c r="A523">
        <f t="shared" si="675"/>
        <v>519</v>
      </c>
      <c r="B523" t="str">
        <f t="shared" si="614"/>
        <v>April</v>
      </c>
      <c r="C523">
        <f t="shared" si="670"/>
        <v>2068</v>
      </c>
      <c r="D523">
        <f t="shared" si="616"/>
        <v>206804</v>
      </c>
      <c r="E523">
        <f t="shared" ref="E523:F523" si="694">E511+1</f>
        <v>85</v>
      </c>
      <c r="F523">
        <f t="shared" si="694"/>
        <v>83</v>
      </c>
      <c r="G523" s="12">
        <f>G522*IF($B523="January",1+IF(C523&gt;Personal!$L$18+1,Calculations!$B$22,Calculations!$B$21),1)</f>
        <v>7184.7221377965334</v>
      </c>
      <c r="H523" s="12">
        <f>IF(AND(Career!$F$15="Yes",$E523=62,$E522=61),G523,H522*IF($B523="January",(1+IF(C523&gt;Personal!$L$18+1,Calculations!$C$22,Calculations!$C$21)),1))</f>
        <v>7184.7221377965334</v>
      </c>
      <c r="I523" s="12">
        <f>H523*(1-'Retiree Assumptions'!$F$8)</f>
        <v>5604.0832674812964</v>
      </c>
      <c r="J523" s="12">
        <f>I523/(Calculations!$C$27^($A523-1+Calculations!$B$6/30))</f>
        <v>1483.9660544762146</v>
      </c>
      <c r="K523" s="23">
        <f t="shared" si="672"/>
        <v>812.23903032806265</v>
      </c>
      <c r="L523" s="12">
        <f>L522*IF($B523="January",(1+IF(C523&gt;Personal!$L$18+1,Calculations!$B$22,Calculations!$B$21)),1)</f>
        <v>3951.5971757880916</v>
      </c>
      <c r="M523" s="12">
        <f>IF(AND(Career!$F$15="Yes",$E523=62,$E522=61),L523,M522*IF($B523="January",(1+IF(C523&gt;Personal!$L$18+1,Calculations!$C$22,Calculations!$C$21)),1))</f>
        <v>3951.5971757880916</v>
      </c>
      <c r="N523" s="12">
        <f>M523*(1-'Retiree Assumptions'!$F$10)</f>
        <v>3477.4055146935207</v>
      </c>
      <c r="O523" s="12">
        <f>N523/(Calculations!$C$27^$AW523)/(Calculations!$D$27^($A523-1-$AW523+Calculations!$B$6/30))</f>
        <v>887.81994215586019</v>
      </c>
      <c r="P523" s="23">
        <f t="shared" si="673"/>
        <v>317.19072740948133</v>
      </c>
      <c r="Q523" s="12">
        <f>IF(OR(A523&lt;=360,$E523&lt;70),Q522*IF($B523="January",(1+IF(C523&gt;Personal!$L$18+1,Calculations!$B$22,Calculations!$B$21)),1),0)</f>
        <v>0</v>
      </c>
      <c r="R523" s="12">
        <f>IF(OR(A523&lt;=360,$E523&lt;70),IF(AND(Career!$F$15="Yes",$E523=62,$E522=61),Q523,R522*IF($B523="January",(1+IF(C523&gt;Personal!$L$18+1,Calculations!$C$22,Calculations!$C$21)),1)),0)</f>
        <v>0</v>
      </c>
      <c r="S523" s="12">
        <f>R523*(1-'Retiree Assumptions'!$F$8)</f>
        <v>0</v>
      </c>
      <c r="T523" s="12">
        <f>S523/(Calculations!$C$27^($A523-1+Calculations!$B$6/30))</f>
        <v>0</v>
      </c>
      <c r="U523" s="23">
        <f t="shared" si="674"/>
        <v>0</v>
      </c>
      <c r="W523">
        <f t="shared" si="629"/>
        <v>11</v>
      </c>
      <c r="X523">
        <f t="shared" si="689"/>
        <v>2068</v>
      </c>
      <c r="Y523">
        <f t="shared" si="690"/>
        <v>85</v>
      </c>
      <c r="Z523">
        <f t="shared" si="677"/>
        <v>83</v>
      </c>
      <c r="AA523" s="12">
        <f>S523*12*Subsidy!$I$15/Subsidy!$I$14</f>
        <v>0</v>
      </c>
      <c r="AB523" s="12">
        <f>SUM(S$5:S523)*Subsidy!$I$15/Subsidy!$I$14</f>
        <v>53212.488521578103</v>
      </c>
      <c r="AC523" s="12">
        <f>N523*Subsidy!$E$15/Subsidy!$E$14</f>
        <v>2781.9244117548164</v>
      </c>
      <c r="AD523" s="12">
        <f t="shared" si="678"/>
        <v>33383.092941057796</v>
      </c>
      <c r="AE523" s="12">
        <f>$AP523*AC523/(Calculations!$D$27^(A523-1+Calculations!$B$6/30))</f>
        <v>460.32714528111768</v>
      </c>
      <c r="AF523" s="12">
        <f>IF(AE523=0,0,SUM(AE523:AE$903)*AC523/AE523)</f>
        <v>282423.26926225692</v>
      </c>
      <c r="AH523" s="164">
        <f>VLOOKUP(E523,Rates2,5)*VLOOKUP(E523,Mort_Imp_Retirees,C523-'Mort Imp Cume'!$C$4+2)</f>
        <v>6.6122737275278584E-3</v>
      </c>
      <c r="AI523" s="16">
        <f t="shared" si="679"/>
        <v>0.99338772627247218</v>
      </c>
      <c r="AJ523" s="164">
        <f>VLOOKUP(F523,Rates2,6)*VLOOKUP(F523,Mort_Imp_Survivors,C523-'Mort Imp Cume'!$C$4+2)</f>
        <v>1.868257471802523E-3</v>
      </c>
      <c r="AK523" s="16">
        <f t="shared" si="680"/>
        <v>0.99813174252819747</v>
      </c>
      <c r="AL523" s="164">
        <f>VLOOKUP(F523,Rates2,7)*VLOOKUP(F523,Mort_Imp_Survivors,C523-'Mort Imp Cume'!$C$4+2)</f>
        <v>3.2086434033627913E-3</v>
      </c>
      <c r="AM523" s="16">
        <f t="shared" si="681"/>
        <v>0.9967913565966372</v>
      </c>
      <c r="AN523" s="108">
        <f>PRODUCT(AI$4:AI522)</f>
        <v>0.5473434030906813</v>
      </c>
      <c r="AO523" s="16">
        <f>PRODUCT(AK$4:AK522)</f>
        <v>0.85177279091351155</v>
      </c>
      <c r="AP523" s="16">
        <f>PRODUCT(AM$4:AM522)</f>
        <v>0.73878938882543155</v>
      </c>
      <c r="AQ523" s="16">
        <f t="shared" si="682"/>
        <v>0.46621221803864876</v>
      </c>
      <c r="AR523" s="16">
        <f t="shared" si="683"/>
        <v>8.1131185052032553E-2</v>
      </c>
      <c r="AS523" s="16">
        <f t="shared" si="684"/>
        <v>3.0769634808833759E-3</v>
      </c>
      <c r="AT523" s="16">
        <f t="shared" si="685"/>
        <v>0.35726920780722593</v>
      </c>
      <c r="AU523" s="16">
        <f t="shared" si="686"/>
        <v>9.5387389102092768E-2</v>
      </c>
      <c r="AV523" s="16">
        <f t="shared" si="687"/>
        <v>3.6191844041922024E-3</v>
      </c>
      <c r="AW523" s="30">
        <f>(SUMPRODUCT(AV$5:AV522,A$5:A522)+SUM(AV$5:AV522)*(Calculations!$B$6/30-0.5)+AV$4*Calculations!$B$6/30/2)/SUM(AV$4:AV522)</f>
        <v>405.87843666654294</v>
      </c>
      <c r="AX523" s="16"/>
      <c r="AY523" s="12"/>
      <c r="AZ523" s="12"/>
    </row>
    <row r="524" spans="1:52" x14ac:dyDescent="0.25">
      <c r="A524">
        <f t="shared" si="675"/>
        <v>520</v>
      </c>
      <c r="B524" t="str">
        <f t="shared" si="614"/>
        <v>May</v>
      </c>
      <c r="C524">
        <f t="shared" si="670"/>
        <v>2068</v>
      </c>
      <c r="D524">
        <f t="shared" si="616"/>
        <v>206805</v>
      </c>
      <c r="E524">
        <f t="shared" ref="E524:F524" si="695">E512+1</f>
        <v>85</v>
      </c>
      <c r="F524">
        <f t="shared" si="695"/>
        <v>83</v>
      </c>
      <c r="G524" s="12">
        <f>G523*IF($B524="January",1+IF(C524&gt;Personal!$L$18+1,Calculations!$B$22,Calculations!$B$21),1)</f>
        <v>7184.7221377965334</v>
      </c>
      <c r="H524" s="12">
        <f>IF(AND(Career!$F$15="Yes",$E524=62,$E523=61),G524,H523*IF($B524="January",(1+IF(C524&gt;Personal!$L$18+1,Calculations!$C$22,Calculations!$C$21)),1))</f>
        <v>7184.7221377965334</v>
      </c>
      <c r="I524" s="12">
        <f>H524*(1-'Retiree Assumptions'!$F$8)</f>
        <v>5604.0832674812964</v>
      </c>
      <c r="J524" s="12">
        <f>I524/(Calculations!$C$27^($A524-1+Calculations!$B$6/30))</f>
        <v>1480.1715685518784</v>
      </c>
      <c r="K524" s="23">
        <f t="shared" si="672"/>
        <v>804.80512963282513</v>
      </c>
      <c r="L524" s="12">
        <f>L523*IF($B524="January",(1+IF(C524&gt;Personal!$L$18+1,Calculations!$B$22,Calculations!$B$21)),1)</f>
        <v>3951.5971757880916</v>
      </c>
      <c r="M524" s="12">
        <f>IF(AND(Career!$F$15="Yes",$E524=62,$E523=61),L524,M523*IF($B524="January",(1+IF(C524&gt;Personal!$L$18+1,Calculations!$C$22,Calculations!$C$21)),1))</f>
        <v>3951.5971757880916</v>
      </c>
      <c r="N524" s="12">
        <f>M524*(1-'Retiree Assumptions'!$F$10)</f>
        <v>3477.4055146935207</v>
      </c>
      <c r="O524" s="12">
        <f>N524/(Calculations!$C$27^$AW524)/(Calculations!$D$27^($A524-1-$AW524+Calculations!$B$6/30))</f>
        <v>885.52158270649784</v>
      </c>
      <c r="P524" s="23">
        <f t="shared" si="673"/>
        <v>318.07919470933842</v>
      </c>
      <c r="Q524" s="12">
        <f>IF(OR(A524&lt;=360,$E524&lt;70),Q523*IF($B524="January",(1+IF(C524&gt;Personal!$L$18+1,Calculations!$B$22,Calculations!$B$21)),1),0)</f>
        <v>0</v>
      </c>
      <c r="R524" s="12">
        <f>IF(OR(A524&lt;=360,$E524&lt;70),IF(AND(Career!$F$15="Yes",$E524=62,$E523=61),Q524,R523*IF($B524="January",(1+IF(C524&gt;Personal!$L$18+1,Calculations!$C$22,Calculations!$C$21)),1)),0)</f>
        <v>0</v>
      </c>
      <c r="S524" s="12">
        <f>R524*(1-'Retiree Assumptions'!$F$8)</f>
        <v>0</v>
      </c>
      <c r="T524" s="12">
        <f>S524/(Calculations!$C$27^($A524-1+Calculations!$B$6/30))</f>
        <v>0</v>
      </c>
      <c r="U524" s="23">
        <f t="shared" si="674"/>
        <v>0</v>
      </c>
      <c r="W524">
        <f t="shared" si="629"/>
        <v>11</v>
      </c>
      <c r="X524">
        <f t="shared" si="689"/>
        <v>2068</v>
      </c>
      <c r="Y524">
        <f t="shared" si="690"/>
        <v>85</v>
      </c>
      <c r="Z524">
        <f t="shared" si="677"/>
        <v>83</v>
      </c>
      <c r="AA524" s="12">
        <f>S524*12*Subsidy!$I$15/Subsidy!$I$14</f>
        <v>0</v>
      </c>
      <c r="AB524" s="12">
        <f>SUM(S$5:S524)*Subsidy!$I$15/Subsidy!$I$14</f>
        <v>53212.488521578103</v>
      </c>
      <c r="AC524" s="12">
        <f>N524*Subsidy!$E$15/Subsidy!$E$14</f>
        <v>2781.9244117548164</v>
      </c>
      <c r="AD524" s="12">
        <f t="shared" si="678"/>
        <v>33383.092941057796</v>
      </c>
      <c r="AE524" s="12">
        <f>$AP524*AC524/(Calculations!$D$27^(A524-1+Calculations!$B$6/30))</f>
        <v>457.52921147832478</v>
      </c>
      <c r="AF524" s="12">
        <f>IF(AE524=0,0,SUM(AE524:AE$903)*AC524/AE524)</f>
        <v>281351.43887682137</v>
      </c>
      <c r="AH524" s="164">
        <f>VLOOKUP(E524,Rates2,5)*VLOOKUP(E524,Mort_Imp_Retirees,C524-'Mort Imp Cume'!$C$4+2)</f>
        <v>6.6122737275278584E-3</v>
      </c>
      <c r="AI524" s="16">
        <f t="shared" si="679"/>
        <v>0.99338772627247218</v>
      </c>
      <c r="AJ524" s="164">
        <f>VLOOKUP(F524,Rates2,6)*VLOOKUP(F524,Mort_Imp_Survivors,C524-'Mort Imp Cume'!$C$4+2)</f>
        <v>1.868257471802523E-3</v>
      </c>
      <c r="AK524" s="16">
        <f t="shared" si="680"/>
        <v>0.99813174252819747</v>
      </c>
      <c r="AL524" s="164">
        <f>VLOOKUP(F524,Rates2,7)*VLOOKUP(F524,Mort_Imp_Survivors,C524-'Mort Imp Cume'!$C$4+2)</f>
        <v>3.2086434033627913E-3</v>
      </c>
      <c r="AM524" s="16">
        <f t="shared" si="681"/>
        <v>0.9967913565966372</v>
      </c>
      <c r="AN524" s="108">
        <f>PRODUCT(AI$4:AI523)</f>
        <v>0.54372421868648912</v>
      </c>
      <c r="AO524" s="16">
        <f>PRODUCT(AK$4:AK523)</f>
        <v>0.8501814600326093</v>
      </c>
      <c r="AP524" s="16">
        <f>PRODUCT(AM$4:AM523)</f>
        <v>0.73641887712650245</v>
      </c>
      <c r="AQ524" s="16">
        <f t="shared" si="682"/>
        <v>0.46226425009796906</v>
      </c>
      <c r="AR524" s="16">
        <f t="shared" si="683"/>
        <v>8.1459968588520046E-2</v>
      </c>
      <c r="AS524" s="16">
        <f t="shared" si="684"/>
        <v>3.0509072071368934E-3</v>
      </c>
      <c r="AT524" s="16">
        <f t="shared" si="685"/>
        <v>0.35919982180125398</v>
      </c>
      <c r="AU524" s="16">
        <f t="shared" si="686"/>
        <v>9.7075959512256949E-2</v>
      </c>
      <c r="AV524" s="16">
        <f t="shared" si="687"/>
        <v>3.5952533662412839E-3</v>
      </c>
      <c r="AW524" s="30">
        <f>(SUMPRODUCT(AV$5:AV523,A$5:A523)+SUM(AV$5:AV523)*(Calculations!$B$6/30-0.5)+AV$4*Calculations!$B$6/30/2)/SUM(AV$4:AV523)</f>
        <v>406.77968412879613</v>
      </c>
      <c r="AX524" s="16"/>
      <c r="AY524" s="12"/>
      <c r="AZ524" s="12"/>
    </row>
    <row r="525" spans="1:52" x14ac:dyDescent="0.25">
      <c r="A525">
        <f t="shared" si="675"/>
        <v>521</v>
      </c>
      <c r="B525" t="str">
        <f t="shared" si="614"/>
        <v>June</v>
      </c>
      <c r="C525">
        <f t="shared" si="670"/>
        <v>2068</v>
      </c>
      <c r="D525">
        <f t="shared" si="616"/>
        <v>206806</v>
      </c>
      <c r="E525">
        <f t="shared" ref="E525:F525" si="696">E513+1</f>
        <v>85</v>
      </c>
      <c r="F525">
        <f t="shared" si="696"/>
        <v>83</v>
      </c>
      <c r="G525" s="12">
        <f>G524*IF($B525="January",1+IF(C525&gt;Personal!$L$18+1,Calculations!$B$22,Calculations!$B$21),1)</f>
        <v>7184.7221377965334</v>
      </c>
      <c r="H525" s="12">
        <f>IF(AND(Career!$F$15="Yes",$E525=62,$E524=61),G525,H524*IF($B525="January",(1+IF(C525&gt;Personal!$L$18+1,Calculations!$C$22,Calculations!$C$21)),1))</f>
        <v>7184.7221377965334</v>
      </c>
      <c r="I525" s="12">
        <f>H525*(1-'Retiree Assumptions'!$F$8)</f>
        <v>5604.0832674812964</v>
      </c>
      <c r="J525" s="12">
        <f>I525/(Calculations!$C$27^($A525-1+Calculations!$B$6/30))</f>
        <v>1476.3867850889872</v>
      </c>
      <c r="K525" s="23">
        <f t="shared" si="672"/>
        <v>797.43926664260186</v>
      </c>
      <c r="L525" s="12">
        <f>L524*IF($B525="January",(1+IF(C525&gt;Personal!$L$18+1,Calculations!$B$22,Calculations!$B$21)),1)</f>
        <v>3951.5971757880916</v>
      </c>
      <c r="M525" s="12">
        <f>IF(AND(Career!$F$15="Yes",$E525=62,$E524=61),L525,M524*IF($B525="January",(1+IF(C525&gt;Personal!$L$18+1,Calculations!$C$22,Calculations!$C$21)),1))</f>
        <v>3951.5971757880916</v>
      </c>
      <c r="N525" s="12">
        <f>M525*(1-'Retiree Assumptions'!$F$10)</f>
        <v>3477.4055146935207</v>
      </c>
      <c r="O525" s="12">
        <f>N525/(Calculations!$C$27^$AW525)/(Calculations!$D$27^($A525-1-$AW525+Calculations!$B$6/30))</f>
        <v>883.22570061964791</v>
      </c>
      <c r="P525" s="23">
        <f t="shared" si="673"/>
        <v>318.93119732400555</v>
      </c>
      <c r="Q525" s="12">
        <f>IF(OR(A525&lt;=360,$E525&lt;70),Q524*IF($B525="January",(1+IF(C525&gt;Personal!$L$18+1,Calculations!$B$22,Calculations!$B$21)),1),0)</f>
        <v>0</v>
      </c>
      <c r="R525" s="12">
        <f>IF(OR(A525&lt;=360,$E525&lt;70),IF(AND(Career!$F$15="Yes",$E525=62,$E524=61),Q525,R524*IF($B525="January",(1+IF(C525&gt;Personal!$L$18+1,Calculations!$C$22,Calculations!$C$21)),1)),0)</f>
        <v>0</v>
      </c>
      <c r="S525" s="12">
        <f>R525*(1-'Retiree Assumptions'!$F$8)</f>
        <v>0</v>
      </c>
      <c r="T525" s="12">
        <f>S525/(Calculations!$C$27^($A525-1+Calculations!$B$6/30))</f>
        <v>0</v>
      </c>
      <c r="U525" s="23">
        <f t="shared" si="674"/>
        <v>0</v>
      </c>
      <c r="W525">
        <f t="shared" si="629"/>
        <v>11</v>
      </c>
      <c r="X525">
        <f t="shared" si="689"/>
        <v>2068</v>
      </c>
      <c r="Y525">
        <f t="shared" si="690"/>
        <v>85</v>
      </c>
      <c r="Z525">
        <f t="shared" si="677"/>
        <v>83</v>
      </c>
      <c r="AA525" s="12">
        <f>S525*12*Subsidy!$I$15/Subsidy!$I$14</f>
        <v>0</v>
      </c>
      <c r="AB525" s="12">
        <f>SUM(S$5:S525)*Subsidy!$I$15/Subsidy!$I$14</f>
        <v>53212.488521578103</v>
      </c>
      <c r="AC525" s="12">
        <f>N525*Subsidy!$E$15/Subsidy!$E$14</f>
        <v>2781.9244117548164</v>
      </c>
      <c r="AD525" s="12">
        <f t="shared" si="678"/>
        <v>33383.092941057796</v>
      </c>
      <c r="AE525" s="12">
        <f>$AP525*AC525/(Calculations!$D$27^(A525-1+Calculations!$B$6/30))</f>
        <v>454.74828391477951</v>
      </c>
      <c r="AF525" s="12">
        <f>IF(AE525=0,0,SUM(AE525:AE$903)*AC525/AE525)</f>
        <v>280273.05391434242</v>
      </c>
      <c r="AH525" s="164">
        <f>VLOOKUP(E525,Rates2,5)*VLOOKUP(E525,Mort_Imp_Retirees,C525-'Mort Imp Cume'!$C$4+2)</f>
        <v>6.6122737275278584E-3</v>
      </c>
      <c r="AI525" s="16">
        <f t="shared" si="679"/>
        <v>0.99338772627247218</v>
      </c>
      <c r="AJ525" s="164">
        <f>VLOOKUP(F525,Rates2,6)*VLOOKUP(F525,Mort_Imp_Survivors,C525-'Mort Imp Cume'!$C$4+2)</f>
        <v>1.868257471802523E-3</v>
      </c>
      <c r="AK525" s="16">
        <f t="shared" si="680"/>
        <v>0.99813174252819747</v>
      </c>
      <c r="AL525" s="164">
        <f>VLOOKUP(F525,Rates2,7)*VLOOKUP(F525,Mort_Imp_Survivors,C525-'Mort Imp Cume'!$C$4+2)</f>
        <v>3.2086434033627913E-3</v>
      </c>
      <c r="AM525" s="16">
        <f t="shared" si="681"/>
        <v>0.9967913565966372</v>
      </c>
      <c r="AN525" s="108">
        <f>PRODUCT(AI$4:AI524)</f>
        <v>0.5401289653202479</v>
      </c>
      <c r="AO525" s="16">
        <f>PRODUCT(AK$4:AK524)</f>
        <v>0.84859310216751538</v>
      </c>
      <c r="AP525" s="16">
        <f>PRODUCT(AM$4:AM524)</f>
        <v>0.73405597155429869</v>
      </c>
      <c r="AQ525" s="16">
        <f t="shared" si="682"/>
        <v>0.45834971425163951</v>
      </c>
      <c r="AR525" s="16">
        <f t="shared" si="683"/>
        <v>8.1779251068608408E-2</v>
      </c>
      <c r="AS525" s="16">
        <f t="shared" si="684"/>
        <v>3.025071582548508E-3</v>
      </c>
      <c r="AT525" s="16">
        <f t="shared" si="685"/>
        <v>0.36109818486967921</v>
      </c>
      <c r="AU525" s="16">
        <f t="shared" si="686"/>
        <v>9.8772849810072894E-2</v>
      </c>
      <c r="AV525" s="16">
        <f t="shared" si="687"/>
        <v>3.5714805668638811E-3</v>
      </c>
      <c r="AW525" s="30">
        <f>(SUMPRODUCT(AV$5:AV524,A$5:A524)+SUM(AV$5:AV524)*(Calculations!$B$6/30-0.5)+AV$4*Calculations!$B$6/30/2)/SUM(AV$4:AV524)</f>
        <v>407.66874501242125</v>
      </c>
      <c r="AX525" s="16"/>
      <c r="AY525" s="12"/>
      <c r="AZ525" s="12"/>
    </row>
    <row r="526" spans="1:52" x14ac:dyDescent="0.25">
      <c r="A526">
        <f t="shared" si="675"/>
        <v>522</v>
      </c>
      <c r="B526" t="str">
        <f t="shared" si="614"/>
        <v>July</v>
      </c>
      <c r="C526">
        <f t="shared" si="670"/>
        <v>2068</v>
      </c>
      <c r="D526">
        <f t="shared" si="616"/>
        <v>206807</v>
      </c>
      <c r="E526">
        <f t="shared" ref="E526:F526" si="697">E514+1</f>
        <v>85</v>
      </c>
      <c r="F526">
        <f t="shared" si="697"/>
        <v>83</v>
      </c>
      <c r="G526" s="12">
        <f>G525*IF($B526="January",1+IF(C526&gt;Personal!$L$18+1,Calculations!$B$22,Calculations!$B$21),1)</f>
        <v>7184.7221377965334</v>
      </c>
      <c r="H526" s="12">
        <f>IF(AND(Career!$F$15="Yes",$E526=62,$E525=61),G526,H525*IF($B526="January",(1+IF(C526&gt;Personal!$L$18+1,Calculations!$C$22,Calculations!$C$21)),1))</f>
        <v>7184.7221377965334</v>
      </c>
      <c r="I526" s="12">
        <f>H526*(1-'Retiree Assumptions'!$F$8)</f>
        <v>5604.0832674812964</v>
      </c>
      <c r="J526" s="12">
        <f>I526/(Calculations!$C$27^($A526-1+Calculations!$B$6/30))</f>
        <v>1472.611679278448</v>
      </c>
      <c r="K526" s="23">
        <f t="shared" si="672"/>
        <v>790.14081865210119</v>
      </c>
      <c r="L526" s="12">
        <f>L525*IF($B526="January",(1+IF(C526&gt;Personal!$L$18+1,Calculations!$B$22,Calculations!$B$21)),1)</f>
        <v>3951.5971757880916</v>
      </c>
      <c r="M526" s="12">
        <f>IF(AND(Career!$F$15="Yes",$E526=62,$E525=61),L526,M525*IF($B526="January",(1+IF(C526&gt;Personal!$L$18+1,Calculations!$C$22,Calculations!$C$21)),1))</f>
        <v>3951.5971757880916</v>
      </c>
      <c r="N526" s="12">
        <f>M526*(1-'Retiree Assumptions'!$F$10)</f>
        <v>3477.4055146935207</v>
      </c>
      <c r="O526" s="12">
        <f>N526/(Calculations!$C$27^$AW526)/(Calculations!$D$27^($A526-1-$AW526+Calculations!$B$6/30))</f>
        <v>880.93240886202398</v>
      </c>
      <c r="P526" s="23">
        <f t="shared" si="673"/>
        <v>319.74729803552907</v>
      </c>
      <c r="Q526" s="12">
        <f>IF(OR(A526&lt;=360,$E526&lt;70),Q525*IF($B526="January",(1+IF(C526&gt;Personal!$L$18+1,Calculations!$B$22,Calculations!$B$21)),1),0)</f>
        <v>0</v>
      </c>
      <c r="R526" s="12">
        <f>IF(OR(A526&lt;=360,$E526&lt;70),IF(AND(Career!$F$15="Yes",$E526=62,$E525=61),Q526,R525*IF($B526="January",(1+IF(C526&gt;Personal!$L$18+1,Calculations!$C$22,Calculations!$C$21)),1)),0)</f>
        <v>0</v>
      </c>
      <c r="S526" s="12">
        <f>R526*(1-'Retiree Assumptions'!$F$8)</f>
        <v>0</v>
      </c>
      <c r="T526" s="12">
        <f>S526/(Calculations!$C$27^($A526-1+Calculations!$B$6/30))</f>
        <v>0</v>
      </c>
      <c r="U526" s="23">
        <f t="shared" si="674"/>
        <v>0</v>
      </c>
      <c r="W526">
        <f t="shared" si="629"/>
        <v>11</v>
      </c>
      <c r="X526">
        <f t="shared" si="689"/>
        <v>2068</v>
      </c>
      <c r="Y526">
        <f t="shared" si="690"/>
        <v>85</v>
      </c>
      <c r="Z526">
        <f t="shared" si="677"/>
        <v>83</v>
      </c>
      <c r="AA526" s="12">
        <f>S526*12*Subsidy!$I$15/Subsidy!$I$14</f>
        <v>0</v>
      </c>
      <c r="AB526" s="12">
        <f>SUM(S$5:S526)*Subsidy!$I$15/Subsidy!$I$14</f>
        <v>53212.488521578103</v>
      </c>
      <c r="AC526" s="12">
        <f>N526*Subsidy!$E$15/Subsidy!$E$14</f>
        <v>2781.9244117548164</v>
      </c>
      <c r="AD526" s="12">
        <f t="shared" si="678"/>
        <v>33383.092941057796</v>
      </c>
      <c r="AE526" s="12">
        <f>$AP526*AC526/(Calculations!$D$27^(A526-1+Calculations!$B$6/30))</f>
        <v>451.98425922414299</v>
      </c>
      <c r="AF526" s="12">
        <f>IF(AE526=0,0,SUM(AE526:AE$903)*AC526/AE526)</f>
        <v>279188.07429153746</v>
      </c>
      <c r="AH526" s="164">
        <f>VLOOKUP(E526,Rates2,5)*VLOOKUP(E526,Mort_Imp_Retirees,C526-'Mort Imp Cume'!$C$4+2)</f>
        <v>6.6122737275278584E-3</v>
      </c>
      <c r="AI526" s="16">
        <f t="shared" si="679"/>
        <v>0.99338772627247218</v>
      </c>
      <c r="AJ526" s="164">
        <f>VLOOKUP(F526,Rates2,6)*VLOOKUP(F526,Mort_Imp_Survivors,C526-'Mort Imp Cume'!$C$4+2)</f>
        <v>1.868257471802523E-3</v>
      </c>
      <c r="AK526" s="16">
        <f t="shared" si="680"/>
        <v>0.99813174252819747</v>
      </c>
      <c r="AL526" s="164">
        <f>VLOOKUP(F526,Rates2,7)*VLOOKUP(F526,Mort_Imp_Survivors,C526-'Mort Imp Cume'!$C$4+2)</f>
        <v>3.2086434033627913E-3</v>
      </c>
      <c r="AM526" s="16">
        <f t="shared" si="681"/>
        <v>0.9967913565966372</v>
      </c>
      <c r="AN526" s="108">
        <f>PRODUCT(AI$4:AI525)</f>
        <v>0.53655748475338405</v>
      </c>
      <c r="AO526" s="16">
        <f>PRODUCT(AK$4:AK525)</f>
        <v>0.8470077117638708</v>
      </c>
      <c r="AP526" s="16">
        <f>PRODUCT(AM$4:AM525)</f>
        <v>0.73170064770347187</v>
      </c>
      <c r="AQ526" s="16">
        <f t="shared" si="682"/>
        <v>0.45446832739074183</v>
      </c>
      <c r="AR526" s="16">
        <f t="shared" si="683"/>
        <v>8.2089157362642232E-2</v>
      </c>
      <c r="AS526" s="16">
        <f t="shared" si="684"/>
        <v>2.999454738621924E-3</v>
      </c>
      <c r="AT526" s="16">
        <f t="shared" si="685"/>
        <v>0.36296462114337935</v>
      </c>
      <c r="AU526" s="16">
        <f t="shared" si="686"/>
        <v>0.1004778941032366</v>
      </c>
      <c r="AV526" s="16">
        <f t="shared" si="687"/>
        <v>3.5478649597432306E-3</v>
      </c>
      <c r="AW526" s="30">
        <f>(SUMPRODUCT(AV$5:AV525,A$5:A525)+SUM(AV$5:AV525)*(Calculations!$B$6/30-0.5)+AV$4*Calculations!$B$6/30/2)/SUM(AV$4:AV525)</f>
        <v>408.54597595631407</v>
      </c>
      <c r="AX526" s="16"/>
      <c r="AY526" s="12"/>
      <c r="AZ526" s="12"/>
    </row>
    <row r="527" spans="1:52" x14ac:dyDescent="0.25">
      <c r="A527">
        <f t="shared" si="675"/>
        <v>523</v>
      </c>
      <c r="B527" t="str">
        <f t="shared" si="614"/>
        <v>August</v>
      </c>
      <c r="C527">
        <f t="shared" si="670"/>
        <v>2068</v>
      </c>
      <c r="D527">
        <f t="shared" si="616"/>
        <v>206808</v>
      </c>
      <c r="E527">
        <f t="shared" ref="E527:F527" si="698">E515+1</f>
        <v>85</v>
      </c>
      <c r="F527">
        <f t="shared" si="698"/>
        <v>83</v>
      </c>
      <c r="G527" s="12">
        <f>G526*IF($B527="January",1+IF(C527&gt;Personal!$L$18+1,Calculations!$B$22,Calculations!$B$21),1)</f>
        <v>7184.7221377965334</v>
      </c>
      <c r="H527" s="12">
        <f>IF(AND(Career!$F$15="Yes",$E527=62,$E526=61),G527,H526*IF($B527="January",(1+IF(C527&gt;Personal!$L$18+1,Calculations!$C$22,Calculations!$C$21)),1))</f>
        <v>7184.7221377965334</v>
      </c>
      <c r="I527" s="12">
        <f>H527*(1-'Retiree Assumptions'!$F$8)</f>
        <v>5604.0832674812964</v>
      </c>
      <c r="J527" s="12">
        <f>I527/(Calculations!$C$27^($A527-1+Calculations!$B$6/30))</f>
        <v>1468.8462263746023</v>
      </c>
      <c r="K527" s="23">
        <f t="shared" si="672"/>
        <v>782.90916865525082</v>
      </c>
      <c r="L527" s="12">
        <f>L526*IF($B527="January",(1+IF(C527&gt;Personal!$L$18+1,Calculations!$B$22,Calculations!$B$21)),1)</f>
        <v>3951.5971757880916</v>
      </c>
      <c r="M527" s="12">
        <f>IF(AND(Career!$F$15="Yes",$E527=62,$E526=61),L527,M526*IF($B527="January",(1+IF(C527&gt;Personal!$L$18+1,Calculations!$C$22,Calculations!$C$21)),1))</f>
        <v>3951.5971757880916</v>
      </c>
      <c r="N527" s="12">
        <f>M527*(1-'Retiree Assumptions'!$F$10)</f>
        <v>3477.4055146935207</v>
      </c>
      <c r="O527" s="12">
        <f>N527/(Calculations!$C$27^$AW527)/(Calculations!$D$27^($A527-1-$AW527+Calculations!$B$6/30))</f>
        <v>878.64181503631994</v>
      </c>
      <c r="P527" s="23">
        <f t="shared" si="673"/>
        <v>320.5280524930954</v>
      </c>
      <c r="Q527" s="12">
        <f>IF(OR(A527&lt;=360,$E527&lt;70),Q526*IF($B527="January",(1+IF(C527&gt;Personal!$L$18+1,Calculations!$B$22,Calculations!$B$21)),1),0)</f>
        <v>0</v>
      </c>
      <c r="R527" s="12">
        <f>IF(OR(A527&lt;=360,$E527&lt;70),IF(AND(Career!$F$15="Yes",$E527=62,$E526=61),Q527,R526*IF($B527="January",(1+IF(C527&gt;Personal!$L$18+1,Calculations!$C$22,Calculations!$C$21)),1)),0)</f>
        <v>0</v>
      </c>
      <c r="S527" s="12">
        <f>R527*(1-'Retiree Assumptions'!$F$8)</f>
        <v>0</v>
      </c>
      <c r="T527" s="12">
        <f>S527/(Calculations!$C$27^($A527-1+Calculations!$B$6/30))</f>
        <v>0</v>
      </c>
      <c r="U527" s="23">
        <f t="shared" si="674"/>
        <v>0</v>
      </c>
      <c r="W527">
        <f t="shared" si="629"/>
        <v>11</v>
      </c>
      <c r="X527">
        <f t="shared" si="689"/>
        <v>2068</v>
      </c>
      <c r="Y527">
        <f t="shared" si="690"/>
        <v>85</v>
      </c>
      <c r="Z527">
        <f t="shared" si="677"/>
        <v>83</v>
      </c>
      <c r="AA527" s="12">
        <f>S527*12*Subsidy!$I$15/Subsidy!$I$14</f>
        <v>0</v>
      </c>
      <c r="AB527" s="12">
        <f>SUM(S$5:S527)*Subsidy!$I$15/Subsidy!$I$14</f>
        <v>53212.488521578103</v>
      </c>
      <c r="AC527" s="12">
        <f>N527*Subsidy!$E$15/Subsidy!$E$14</f>
        <v>2781.9244117548164</v>
      </c>
      <c r="AD527" s="12">
        <f t="shared" si="678"/>
        <v>33383.092941057796</v>
      </c>
      <c r="AE527" s="12">
        <f>$AP527*AC527/(Calculations!$D$27^(A527-1+Calculations!$B$6/30))</f>
        <v>449.23703466835184</v>
      </c>
      <c r="AF527" s="12">
        <f>IF(AE527=0,0,SUM(AE527:AE$903)*AC527/AE527)</f>
        <v>278096.45968000201</v>
      </c>
      <c r="AH527" s="164">
        <f>VLOOKUP(E527,Rates2,5)*VLOOKUP(E527,Mort_Imp_Retirees,C527-'Mort Imp Cume'!$C$4+2)</f>
        <v>6.6122737275278584E-3</v>
      </c>
      <c r="AI527" s="16">
        <f t="shared" si="679"/>
        <v>0.99338772627247218</v>
      </c>
      <c r="AJ527" s="164">
        <f>VLOOKUP(F527,Rates2,6)*VLOOKUP(F527,Mort_Imp_Survivors,C527-'Mort Imp Cume'!$C$4+2)</f>
        <v>1.868257471802523E-3</v>
      </c>
      <c r="AK527" s="16">
        <f t="shared" si="680"/>
        <v>0.99813174252819747</v>
      </c>
      <c r="AL527" s="164">
        <f>VLOOKUP(F527,Rates2,7)*VLOOKUP(F527,Mort_Imp_Survivors,C527-'Mort Imp Cume'!$C$4+2)</f>
        <v>3.2086434033627913E-3</v>
      </c>
      <c r="AM527" s="16">
        <f t="shared" si="681"/>
        <v>0.9967913565966372</v>
      </c>
      <c r="AN527" s="108">
        <f>PRODUCT(AI$4:AI526)</f>
        <v>0.53300961979364081</v>
      </c>
      <c r="AO527" s="16">
        <f>PRODUCT(AK$4:AK526)</f>
        <v>0.84542528327769362</v>
      </c>
      <c r="AP527" s="16">
        <f>PRODUCT(AM$4:AM526)</f>
        <v>0.72935288124698183</v>
      </c>
      <c r="AQ527" s="16">
        <f t="shared" si="682"/>
        <v>0.45061980880377456</v>
      </c>
      <c r="AR527" s="16">
        <f t="shared" si="683"/>
        <v>8.2389810989866252E-2</v>
      </c>
      <c r="AS527" s="16">
        <f t="shared" si="684"/>
        <v>2.9740548226836042E-3</v>
      </c>
      <c r="AT527" s="16">
        <f t="shared" si="685"/>
        <v>0.36479945184471546</v>
      </c>
      <c r="AU527" s="16">
        <f t="shared" si="686"/>
        <v>0.10219092836164378</v>
      </c>
      <c r="AV527" s="16">
        <f t="shared" si="687"/>
        <v>3.524405505481104E-3</v>
      </c>
      <c r="AW527" s="30">
        <f>(SUMPRODUCT(AV$5:AV526,A$5:A526)+SUM(AV$5:AV526)*(Calculations!$B$6/30-0.5)+AV$4*Calculations!$B$6/30/2)/SUM(AV$4:AV526)</f>
        <v>409.41171860554743</v>
      </c>
      <c r="AX527" s="16"/>
      <c r="AY527" s="12"/>
      <c r="AZ527" s="12"/>
    </row>
    <row r="528" spans="1:52" x14ac:dyDescent="0.25">
      <c r="A528">
        <f t="shared" si="675"/>
        <v>524</v>
      </c>
      <c r="B528" t="str">
        <f t="shared" ref="B528:B591" si="699">B516</f>
        <v>September</v>
      </c>
      <c r="C528">
        <f t="shared" si="670"/>
        <v>2068</v>
      </c>
      <c r="D528">
        <f t="shared" si="616"/>
        <v>206809</v>
      </c>
      <c r="E528">
        <f t="shared" ref="E528:F528" si="700">E516+1</f>
        <v>85</v>
      </c>
      <c r="F528">
        <f t="shared" si="700"/>
        <v>83</v>
      </c>
      <c r="G528" s="12">
        <f>G527*IF($B528="January",1+IF(C528&gt;Personal!$L$18+1,Calculations!$B$22,Calculations!$B$21),1)</f>
        <v>7184.7221377965334</v>
      </c>
      <c r="H528" s="12">
        <f>IF(AND(Career!$F$15="Yes",$E528=62,$E527=61),G528,H527*IF($B528="January",(1+IF(C528&gt;Personal!$L$18+1,Calculations!$C$22,Calculations!$C$21)),1))</f>
        <v>7184.7221377965334</v>
      </c>
      <c r="I528" s="12">
        <f>H528*(1-'Retiree Assumptions'!$F$8)</f>
        <v>5604.0832674812964</v>
      </c>
      <c r="J528" s="12">
        <f>I528/(Calculations!$C$27^($A528-1+Calculations!$B$6/30))</f>
        <v>1465.0904016950681</v>
      </c>
      <c r="K528" s="23">
        <f t="shared" si="672"/>
        <v>775.74370529303917</v>
      </c>
      <c r="L528" s="12">
        <f>L527*IF($B528="January",(1+IF(C528&gt;Personal!$L$18+1,Calculations!$B$22,Calculations!$B$21)),1)</f>
        <v>3951.5971757880916</v>
      </c>
      <c r="M528" s="12">
        <f>IF(AND(Career!$F$15="Yes",$E528=62,$E527=61),L528,M527*IF($B528="January",(1+IF(C528&gt;Personal!$L$18+1,Calculations!$C$22,Calculations!$C$21)),1))</f>
        <v>3951.5971757880916</v>
      </c>
      <c r="N528" s="12">
        <f>M528*(1-'Retiree Assumptions'!$F$10)</f>
        <v>3477.4055146935207</v>
      </c>
      <c r="O528" s="12">
        <f>N528/(Calculations!$C$27^$AW528)/(Calculations!$D$27^($A528-1-$AW528+Calculations!$B$6/30))</f>
        <v>876.35402166084918</v>
      </c>
      <c r="P528" s="23">
        <f t="shared" si="673"/>
        <v>321.27400929518683</v>
      </c>
      <c r="Q528" s="12">
        <f>IF(OR(A528&lt;=360,$E528&lt;70),Q527*IF($B528="January",(1+IF(C528&gt;Personal!$L$18+1,Calculations!$B$22,Calculations!$B$21)),1),0)</f>
        <v>0</v>
      </c>
      <c r="R528" s="12">
        <f>IF(OR(A528&lt;=360,$E528&lt;70),IF(AND(Career!$F$15="Yes",$E528=62,$E527=61),Q528,R527*IF($B528="January",(1+IF(C528&gt;Personal!$L$18+1,Calculations!$C$22,Calculations!$C$21)),1)),0)</f>
        <v>0</v>
      </c>
      <c r="S528" s="12">
        <f>R528*(1-'Retiree Assumptions'!$F$8)</f>
        <v>0</v>
      </c>
      <c r="T528" s="12">
        <f>S528/(Calculations!$C$27^($A528-1+Calculations!$B$6/30))</f>
        <v>0</v>
      </c>
      <c r="U528" s="23">
        <f t="shared" si="674"/>
        <v>0</v>
      </c>
      <c r="W528">
        <f t="shared" si="629"/>
        <v>11</v>
      </c>
      <c r="X528">
        <f t="shared" si="689"/>
        <v>2068</v>
      </c>
      <c r="Y528">
        <f t="shared" si="690"/>
        <v>85</v>
      </c>
      <c r="Z528">
        <f t="shared" si="677"/>
        <v>83</v>
      </c>
      <c r="AA528" s="12">
        <f>S528*12*Subsidy!$I$15/Subsidy!$I$14</f>
        <v>0</v>
      </c>
      <c r="AB528" s="12">
        <f>SUM(S$5:S528)*Subsidy!$I$15/Subsidy!$I$14</f>
        <v>53212.488521578103</v>
      </c>
      <c r="AC528" s="12">
        <f>N528*Subsidy!$E$15/Subsidy!$E$14</f>
        <v>2781.9244117548164</v>
      </c>
      <c r="AD528" s="12">
        <f t="shared" si="678"/>
        <v>33383.092941057796</v>
      </c>
      <c r="AE528" s="12">
        <f>$AP528*AC528/(Calculations!$D$27^(A528-1+Calculations!$B$6/30))</f>
        <v>446.50650813379906</v>
      </c>
      <c r="AF528" s="12">
        <f>IF(AE528=0,0,SUM(AE528:AE$903)*AC528/AE528)</f>
        <v>276998.16950471111</v>
      </c>
      <c r="AH528" s="164">
        <f>VLOOKUP(E528,Rates2,5)*VLOOKUP(E528,Mort_Imp_Retirees,C528-'Mort Imp Cume'!$C$4+2)</f>
        <v>6.6122737275278584E-3</v>
      </c>
      <c r="AI528" s="16">
        <f t="shared" si="679"/>
        <v>0.99338772627247218</v>
      </c>
      <c r="AJ528" s="164">
        <f>VLOOKUP(F528,Rates2,6)*VLOOKUP(F528,Mort_Imp_Survivors,C528-'Mort Imp Cume'!$C$4+2)</f>
        <v>1.868257471802523E-3</v>
      </c>
      <c r="AK528" s="16">
        <f t="shared" si="680"/>
        <v>0.99813174252819747</v>
      </c>
      <c r="AL528" s="164">
        <f>VLOOKUP(F528,Rates2,7)*VLOOKUP(F528,Mort_Imp_Survivors,C528-'Mort Imp Cume'!$C$4+2)</f>
        <v>3.2086434033627913E-3</v>
      </c>
      <c r="AM528" s="16">
        <f t="shared" si="681"/>
        <v>0.9967913565966372</v>
      </c>
      <c r="AN528" s="108">
        <f>PRODUCT(AI$4:AI527)</f>
        <v>0.52948521428815976</v>
      </c>
      <c r="AO528" s="16">
        <f>PRODUCT(AK$4:AK527)</f>
        <v>0.84384581117535928</v>
      </c>
      <c r="AP528" s="16">
        <f>PRODUCT(AM$4:AM527)</f>
        <v>0.72701264793584508</v>
      </c>
      <c r="AQ528" s="16">
        <f t="shared" si="682"/>
        <v>0.44680388015635109</v>
      </c>
      <c r="AR528" s="16">
        <f t="shared" si="683"/>
        <v>8.2681334131808656E-2</v>
      </c>
      <c r="AS528" s="16">
        <f t="shared" si="684"/>
        <v>2.9488699977487818E-3</v>
      </c>
      <c r="AT528" s="16">
        <f t="shared" si="685"/>
        <v>0.36660299531268714</v>
      </c>
      <c r="AU528" s="16">
        <f t="shared" si="686"/>
        <v>0.1039117903991531</v>
      </c>
      <c r="AV528" s="16">
        <f t="shared" si="687"/>
        <v>3.5011011715520568E-3</v>
      </c>
      <c r="AW528" s="30">
        <f>(SUMPRODUCT(AV$5:AV527,A$5:A527)+SUM(AV$5:AV527)*(Calculations!$B$6/30-0.5)+AV$4*Calculations!$B$6/30/2)/SUM(AV$4:AV527)</f>
        <v>410.26630039397969</v>
      </c>
      <c r="AX528" s="16"/>
      <c r="AY528" s="12"/>
      <c r="AZ528" s="12"/>
    </row>
    <row r="529" spans="1:52" x14ac:dyDescent="0.25">
      <c r="A529">
        <f t="shared" si="675"/>
        <v>525</v>
      </c>
      <c r="B529" t="str">
        <f t="shared" si="699"/>
        <v>October</v>
      </c>
      <c r="C529">
        <f t="shared" si="670"/>
        <v>2068</v>
      </c>
      <c r="D529">
        <f t="shared" ref="D529:D592" si="701">D517+100</f>
        <v>206810</v>
      </c>
      <c r="E529">
        <f t="shared" ref="E529:F529" si="702">E517+1</f>
        <v>85</v>
      </c>
      <c r="F529">
        <f t="shared" si="702"/>
        <v>83</v>
      </c>
      <c r="G529" s="12">
        <f>G528*IF($B529="January",1+IF(C529&gt;Personal!$L$18+1,Calculations!$B$22,Calculations!$B$21),1)</f>
        <v>7184.7221377965334</v>
      </c>
      <c r="H529" s="12">
        <f>IF(AND(Career!$F$15="Yes",$E529=62,$E528=61),G529,H528*IF($B529="January",(1+IF(C529&gt;Personal!$L$18+1,Calculations!$C$22,Calculations!$C$21)),1))</f>
        <v>7184.7221377965334</v>
      </c>
      <c r="I529" s="12">
        <f>H529*(1-'Retiree Assumptions'!$F$8)</f>
        <v>5604.0832674812964</v>
      </c>
      <c r="J529" s="12">
        <f>I529/(Calculations!$C$27^($A529-1+Calculations!$B$6/30))</f>
        <v>1461.344180620574</v>
      </c>
      <c r="K529" s="23">
        <f t="shared" si="672"/>
        <v>768.64382280182849</v>
      </c>
      <c r="L529" s="12">
        <f>L528*IF($B529="January",(1+IF(C529&gt;Personal!$L$18+1,Calculations!$B$22,Calculations!$B$21)),1)</f>
        <v>3951.5971757880916</v>
      </c>
      <c r="M529" s="12">
        <f>IF(AND(Career!$F$15="Yes",$E529=62,$E528=61),L529,M528*IF($B529="January",(1+IF(C529&gt;Personal!$L$18+1,Calculations!$C$22,Calculations!$C$21)),1))</f>
        <v>3951.5971757880916</v>
      </c>
      <c r="N529" s="12">
        <f>M529*(1-'Retiree Assumptions'!$F$10)</f>
        <v>3477.4055146935207</v>
      </c>
      <c r="O529" s="12">
        <f>N529/(Calculations!$C$27^$AW529)/(Calculations!$D$27^($A529-1-$AW529+Calculations!$B$6/30))</f>
        <v>874.06912643197802</v>
      </c>
      <c r="P529" s="23">
        <f t="shared" si="673"/>
        <v>321.98571007093739</v>
      </c>
      <c r="Q529" s="12">
        <f>IF(OR(A529&lt;=360,$E529&lt;70),Q528*IF($B529="January",(1+IF(C529&gt;Personal!$L$18+1,Calculations!$B$22,Calculations!$B$21)),1),0)</f>
        <v>0</v>
      </c>
      <c r="R529" s="12">
        <f>IF(OR(A529&lt;=360,$E529&lt;70),IF(AND(Career!$F$15="Yes",$E529=62,$E528=61),Q529,R528*IF($B529="January",(1+IF(C529&gt;Personal!$L$18+1,Calculations!$C$22,Calculations!$C$21)),1)),0)</f>
        <v>0</v>
      </c>
      <c r="S529" s="12">
        <f>R529*(1-'Retiree Assumptions'!$F$8)</f>
        <v>0</v>
      </c>
      <c r="T529" s="12">
        <f>S529/(Calculations!$C$27^($A529-1+Calculations!$B$6/30))</f>
        <v>0</v>
      </c>
      <c r="U529" s="23">
        <f t="shared" si="674"/>
        <v>0</v>
      </c>
      <c r="W529">
        <f t="shared" si="629"/>
        <v>11</v>
      </c>
      <c r="X529">
        <f t="shared" si="689"/>
        <v>2068</v>
      </c>
      <c r="Y529">
        <f t="shared" si="690"/>
        <v>85</v>
      </c>
      <c r="Z529">
        <f t="shared" si="677"/>
        <v>83</v>
      </c>
      <c r="AA529" s="12">
        <f>S529*12*Subsidy!$I$15/Subsidy!$I$14</f>
        <v>0</v>
      </c>
      <c r="AB529" s="12">
        <f>SUM(S$5:S529)*Subsidy!$I$15/Subsidy!$I$14</f>
        <v>53212.488521578103</v>
      </c>
      <c r="AC529" s="12">
        <f>N529*Subsidy!$E$15/Subsidy!$E$14</f>
        <v>2781.9244117548164</v>
      </c>
      <c r="AD529" s="12">
        <f t="shared" si="678"/>
        <v>33383.092941057796</v>
      </c>
      <c r="AE529" s="12">
        <f>$AP529*AC529/(Calculations!$D$27^(A529-1+Calculations!$B$6/30))</f>
        <v>443.79257812753872</v>
      </c>
      <c r="AF529" s="12">
        <f>IF(AE529=0,0,SUM(AE529:AE$903)*AC529/AE529)</f>
        <v>275893.16294251062</v>
      </c>
      <c r="AH529" s="164">
        <f>VLOOKUP(E529,Rates2,5)*VLOOKUP(E529,Mort_Imp_Retirees,C529-'Mort Imp Cume'!$C$4+2)</f>
        <v>6.6122737275278584E-3</v>
      </c>
      <c r="AI529" s="16">
        <f t="shared" si="679"/>
        <v>0.99338772627247218</v>
      </c>
      <c r="AJ529" s="164">
        <f>VLOOKUP(F529,Rates2,6)*VLOOKUP(F529,Mort_Imp_Survivors,C529-'Mort Imp Cume'!$C$4+2)</f>
        <v>1.868257471802523E-3</v>
      </c>
      <c r="AK529" s="16">
        <f t="shared" si="680"/>
        <v>0.99813174252819747</v>
      </c>
      <c r="AL529" s="164">
        <f>VLOOKUP(F529,Rates2,7)*VLOOKUP(F529,Mort_Imp_Survivors,C529-'Mort Imp Cume'!$C$4+2)</f>
        <v>3.2086434033627913E-3</v>
      </c>
      <c r="AM529" s="16">
        <f t="shared" si="681"/>
        <v>0.9967913565966372</v>
      </c>
      <c r="AN529" s="108">
        <f>PRODUCT(AI$4:AI528)</f>
        <v>0.52598411311660775</v>
      </c>
      <c r="AO529" s="16">
        <f>PRODUCT(AK$4:AK528)</f>
        <v>0.84226928993358163</v>
      </c>
      <c r="AP529" s="16">
        <f>PRODUCT(AM$4:AM528)</f>
        <v>0.72467992359888445</v>
      </c>
      <c r="AQ529" s="16">
        <f t="shared" si="682"/>
        <v>0.44302026547106987</v>
      </c>
      <c r="AR529" s="16">
        <f t="shared" si="683"/>
        <v>8.2963847645537867E-2</v>
      </c>
      <c r="AS529" s="16">
        <f t="shared" si="684"/>
        <v>2.9238984423886017E-3</v>
      </c>
      <c r="AT529" s="16">
        <f t="shared" si="685"/>
        <v>0.36837556702787283</v>
      </c>
      <c r="AU529" s="16">
        <f t="shared" si="686"/>
        <v>0.10564031985551942</v>
      </c>
      <c r="AV529" s="16">
        <f t="shared" si="687"/>
        <v>3.4779509322579866E-3</v>
      </c>
      <c r="AW529" s="30">
        <f>(SUMPRODUCT(AV$5:AV528,A$5:A528)+SUM(AV$5:AV528)*(Calculations!$B$6/30-0.5)+AV$4*Calculations!$B$6/30/2)/SUM(AV$4:AV528)</f>
        <v>411.11003527837551</v>
      </c>
      <c r="AX529" s="16"/>
      <c r="AY529" s="12"/>
      <c r="AZ529" s="12"/>
    </row>
    <row r="530" spans="1:52" x14ac:dyDescent="0.25">
      <c r="A530">
        <f t="shared" si="675"/>
        <v>526</v>
      </c>
      <c r="B530" t="str">
        <f t="shared" si="699"/>
        <v>November</v>
      </c>
      <c r="C530">
        <f t="shared" si="670"/>
        <v>2068</v>
      </c>
      <c r="D530">
        <f t="shared" si="701"/>
        <v>206811</v>
      </c>
      <c r="E530">
        <f t="shared" ref="E530:F530" si="703">E518+1</f>
        <v>85</v>
      </c>
      <c r="F530">
        <f t="shared" si="703"/>
        <v>83</v>
      </c>
      <c r="G530" s="12">
        <f>G529*IF($B530="January",1+IF(C530&gt;Personal!$L$18+1,Calculations!$B$22,Calculations!$B$21),1)</f>
        <v>7184.7221377965334</v>
      </c>
      <c r="H530" s="12">
        <f>IF(AND(Career!$F$15="Yes",$E530=62,$E529=61),G530,H529*IF($B530="January",(1+IF(C530&gt;Personal!$L$18+1,Calculations!$C$22,Calculations!$C$21)),1))</f>
        <v>7184.7221377965334</v>
      </c>
      <c r="I530" s="12">
        <f>H530*(1-'Retiree Assumptions'!$F$8)</f>
        <v>5604.0832674812964</v>
      </c>
      <c r="J530" s="12">
        <f>I530/(Calculations!$C$27^($A530-1+Calculations!$B$6/30))</f>
        <v>1457.6075385948016</v>
      </c>
      <c r="K530" s="23">
        <f t="shared" si="672"/>
        <v>761.60892096214627</v>
      </c>
      <c r="L530" s="12">
        <f>L529*IF($B530="January",(1+IF(C530&gt;Personal!$L$18+1,Calculations!$B$22,Calculations!$B$21)),1)</f>
        <v>3951.5971757880916</v>
      </c>
      <c r="M530" s="12">
        <f>IF(AND(Career!$F$15="Yes",$E530=62,$E529=61),L530,M529*IF($B530="January",(1+IF(C530&gt;Personal!$L$18+1,Calculations!$C$22,Calculations!$C$21)),1))</f>
        <v>3951.5971757880916</v>
      </c>
      <c r="N530" s="12">
        <f>M530*(1-'Retiree Assumptions'!$F$10)</f>
        <v>3477.4055146935207</v>
      </c>
      <c r="O530" s="12">
        <f>N530/(Calculations!$C$27^$AW530)/(Calculations!$D$27^($A530-1-$AW530+Calculations!$B$6/30))</f>
        <v>871.78722247057487</v>
      </c>
      <c r="P530" s="23">
        <f t="shared" si="673"/>
        <v>322.66368956068703</v>
      </c>
      <c r="Q530" s="12">
        <f>IF(OR(A530&lt;=360,$E530&lt;70),Q529*IF($B530="January",(1+IF(C530&gt;Personal!$L$18+1,Calculations!$B$22,Calculations!$B$21)),1),0)</f>
        <v>0</v>
      </c>
      <c r="R530" s="12">
        <f>IF(OR(A530&lt;=360,$E530&lt;70),IF(AND(Career!$F$15="Yes",$E530=62,$E529=61),Q530,R529*IF($B530="January",(1+IF(C530&gt;Personal!$L$18+1,Calculations!$C$22,Calculations!$C$21)),1)),0)</f>
        <v>0</v>
      </c>
      <c r="S530" s="12">
        <f>R530*(1-'Retiree Assumptions'!$F$8)</f>
        <v>0</v>
      </c>
      <c r="T530" s="12">
        <f>S530/(Calculations!$C$27^($A530-1+Calculations!$B$6/30))</f>
        <v>0</v>
      </c>
      <c r="U530" s="23">
        <f t="shared" si="674"/>
        <v>0</v>
      </c>
      <c r="W530">
        <f t="shared" si="629"/>
        <v>11</v>
      </c>
      <c r="X530">
        <f t="shared" si="689"/>
        <v>2068</v>
      </c>
      <c r="Y530">
        <f t="shared" si="690"/>
        <v>85</v>
      </c>
      <c r="Z530">
        <f t="shared" si="677"/>
        <v>83</v>
      </c>
      <c r="AA530" s="12">
        <f>S530*12*Subsidy!$I$15/Subsidy!$I$14</f>
        <v>0</v>
      </c>
      <c r="AB530" s="12">
        <f>SUM(S$5:S530)*Subsidy!$I$15/Subsidy!$I$14</f>
        <v>53212.488521578103</v>
      </c>
      <c r="AC530" s="12">
        <f>N530*Subsidy!$E$15/Subsidy!$E$14</f>
        <v>2781.9244117548164</v>
      </c>
      <c r="AD530" s="12">
        <f t="shared" si="678"/>
        <v>33383.092941057796</v>
      </c>
      <c r="AE530" s="12">
        <f>$AP530*AC530/(Calculations!$D$27^(A530-1+Calculations!$B$6/30))</f>
        <v>441.09514377351343</v>
      </c>
      <c r="AF530" s="12">
        <f>IF(AE530=0,0,SUM(AE530:AE$903)*AC530/AE530)</f>
        <v>274781.3989206003</v>
      </c>
      <c r="AH530" s="164">
        <f>VLOOKUP(E530,Rates2,5)*VLOOKUP(E530,Mort_Imp_Retirees,C530-'Mort Imp Cume'!$C$4+2)</f>
        <v>6.6122737275278584E-3</v>
      </c>
      <c r="AI530" s="16">
        <f t="shared" si="679"/>
        <v>0.99338772627247218</v>
      </c>
      <c r="AJ530" s="164">
        <f>VLOOKUP(F530,Rates2,6)*VLOOKUP(F530,Mort_Imp_Survivors,C530-'Mort Imp Cume'!$C$4+2)</f>
        <v>1.868257471802523E-3</v>
      </c>
      <c r="AK530" s="16">
        <f t="shared" si="680"/>
        <v>0.99813174252819747</v>
      </c>
      <c r="AL530" s="164">
        <f>VLOOKUP(F530,Rates2,7)*VLOOKUP(F530,Mort_Imp_Survivors,C530-'Mort Imp Cume'!$C$4+2)</f>
        <v>3.2086434033627913E-3</v>
      </c>
      <c r="AM530" s="16">
        <f t="shared" si="681"/>
        <v>0.9967913565966372</v>
      </c>
      <c r="AN530" s="108">
        <f>PRODUCT(AI$4:AI529)</f>
        <v>0.52250616218434975</v>
      </c>
      <c r="AO530" s="16">
        <f>PRODUCT(AK$4:AK529)</f>
        <v>0.84069571403939336</v>
      </c>
      <c r="AP530" s="16">
        <f>PRODUCT(AM$4:AM529)</f>
        <v>0.72235468414247939</v>
      </c>
      <c r="AQ530" s="16">
        <f t="shared" si="682"/>
        <v>0.43926869110755501</v>
      </c>
      <c r="AR530" s="16">
        <f t="shared" si="683"/>
        <v>8.3237471076794758E-2</v>
      </c>
      <c r="AS530" s="16">
        <f t="shared" si="684"/>
        <v>2.899138350598394E-3</v>
      </c>
      <c r="AT530" s="16">
        <f t="shared" si="685"/>
        <v>0.37011747963715741</v>
      </c>
      <c r="AU530" s="16">
        <f t="shared" si="686"/>
        <v>0.10737635817849289</v>
      </c>
      <c r="AV530" s="16">
        <f t="shared" si="687"/>
        <v>3.4549537686829859E-3</v>
      </c>
      <c r="AW530" s="30">
        <f>(SUMPRODUCT(AV$5:AV529,A$5:A529)+SUM(AV$5:AV529)*(Calculations!$B$6/30-0.5)+AV$4*Calculations!$B$6/30/2)/SUM(AV$4:AV529)</f>
        <v>411.9432244275057</v>
      </c>
      <c r="AX530" s="16"/>
      <c r="AY530" s="12"/>
      <c r="AZ530" s="12"/>
    </row>
    <row r="531" spans="1:52" x14ac:dyDescent="0.25">
      <c r="A531">
        <f t="shared" si="675"/>
        <v>527</v>
      </c>
      <c r="B531" t="str">
        <f t="shared" si="699"/>
        <v>December</v>
      </c>
      <c r="C531">
        <f t="shared" si="670"/>
        <v>2068</v>
      </c>
      <c r="D531">
        <f t="shared" si="701"/>
        <v>206812</v>
      </c>
      <c r="E531">
        <f t="shared" ref="E531:F531" si="704">E519+1</f>
        <v>85</v>
      </c>
      <c r="F531">
        <f t="shared" si="704"/>
        <v>83</v>
      </c>
      <c r="G531" s="12">
        <f>G530*IF($B531="January",1+IF(C531&gt;Personal!$L$18+1,Calculations!$B$22,Calculations!$B$21),1)</f>
        <v>7184.7221377965334</v>
      </c>
      <c r="H531" s="12">
        <f>IF(AND(Career!$F$15="Yes",$E531=62,$E530=61),G531,H530*IF($B531="January",(1+IF(C531&gt;Personal!$L$18+1,Calculations!$C$22,Calculations!$C$21)),1))</f>
        <v>7184.7221377965334</v>
      </c>
      <c r="I531" s="12">
        <f>H531*(1-'Retiree Assumptions'!$F$8)</f>
        <v>5604.0832674812964</v>
      </c>
      <c r="J531" s="12">
        <f>I531/(Calculations!$C$27^($A531-1+Calculations!$B$6/30))</f>
        <v>1453.8804511242215</v>
      </c>
      <c r="K531" s="23">
        <f t="shared" si="672"/>
        <v>754.63840504794189</v>
      </c>
      <c r="L531" s="12">
        <f>L530*IF($B531="January",(1+IF(C531&gt;Personal!$L$18+1,Calculations!$B$22,Calculations!$B$21)),1)</f>
        <v>3951.5971757880916</v>
      </c>
      <c r="M531" s="12">
        <f>IF(AND(Career!$F$15="Yes",$E531=62,$E530=61),L531,M530*IF($B531="January",(1+IF(C531&gt;Personal!$L$18+1,Calculations!$C$22,Calculations!$C$21)),1))</f>
        <v>3951.5971757880916</v>
      </c>
      <c r="N531" s="12">
        <f>M531*(1-'Retiree Assumptions'!$F$10)</f>
        <v>3477.4055146935207</v>
      </c>
      <c r="O531" s="12">
        <f>N531/(Calculations!$C$27^$AW531)/(Calculations!$D$27^($A531-1-$AW531+Calculations!$B$6/30))</f>
        <v>869.50839855360118</v>
      </c>
      <c r="P531" s="23">
        <f t="shared" si="673"/>
        <v>323.3084756957353</v>
      </c>
      <c r="Q531" s="12">
        <f>IF(OR(A531&lt;=360,$E531&lt;70),Q530*IF($B531="January",(1+IF(C531&gt;Personal!$L$18+1,Calculations!$B$22,Calculations!$B$21)),1),0)</f>
        <v>0</v>
      </c>
      <c r="R531" s="12">
        <f>IF(OR(A531&lt;=360,$E531&lt;70),IF(AND(Career!$F$15="Yes",$E531=62,$E530=61),Q531,R530*IF($B531="January",(1+IF(C531&gt;Personal!$L$18+1,Calculations!$C$22,Calculations!$C$21)),1)),0)</f>
        <v>0</v>
      </c>
      <c r="S531" s="12">
        <f>R531*(1-'Retiree Assumptions'!$F$8)</f>
        <v>0</v>
      </c>
      <c r="T531" s="12">
        <f>S531/(Calculations!$C$27^($A531-1+Calculations!$B$6/30))</f>
        <v>0</v>
      </c>
      <c r="U531" s="23">
        <f t="shared" si="674"/>
        <v>0</v>
      </c>
      <c r="W531">
        <f t="shared" si="629"/>
        <v>11</v>
      </c>
      <c r="X531">
        <f t="shared" si="689"/>
        <v>2068</v>
      </c>
      <c r="Y531">
        <f t="shared" si="690"/>
        <v>85</v>
      </c>
      <c r="Z531">
        <f t="shared" si="677"/>
        <v>83</v>
      </c>
      <c r="AA531" s="12">
        <f>S531*12*Subsidy!$I$15/Subsidy!$I$14</f>
        <v>0</v>
      </c>
      <c r="AB531" s="12">
        <f>SUM(S$5:S531)*Subsidy!$I$15/Subsidy!$I$14</f>
        <v>53212.488521578103</v>
      </c>
      <c r="AC531" s="12">
        <f>N531*Subsidy!$E$15/Subsidy!$E$14</f>
        <v>2781.9244117548164</v>
      </c>
      <c r="AD531" s="12">
        <f t="shared" si="678"/>
        <v>33383.092941057796</v>
      </c>
      <c r="AE531" s="12">
        <f>$AP531*AC531/(Calculations!$D$27^(A531-1+Calculations!$B$6/30))</f>
        <v>438.41410480880489</v>
      </c>
      <c r="AF531" s="12">
        <f>IF(AE531=0,0,SUM(AE531:AE$903)*AC531/AE531)</f>
        <v>273662.83611500653</v>
      </c>
      <c r="AH531" s="164">
        <f>VLOOKUP(E531,Rates2,5)*VLOOKUP(E531,Mort_Imp_Retirees,C531-'Mort Imp Cume'!$C$4+2)</f>
        <v>6.6122737275278584E-3</v>
      </c>
      <c r="AI531" s="16">
        <f t="shared" si="679"/>
        <v>0.99338772627247218</v>
      </c>
      <c r="AJ531" s="164">
        <f>VLOOKUP(F531,Rates2,6)*VLOOKUP(F531,Mort_Imp_Survivors,C531-'Mort Imp Cume'!$C$4+2)</f>
        <v>1.868257471802523E-3</v>
      </c>
      <c r="AK531" s="16">
        <f t="shared" si="680"/>
        <v>0.99813174252819747</v>
      </c>
      <c r="AL531" s="164">
        <f>VLOOKUP(F531,Rates2,7)*VLOOKUP(F531,Mort_Imp_Survivors,C531-'Mort Imp Cume'!$C$4+2)</f>
        <v>3.2086434033627913E-3</v>
      </c>
      <c r="AM531" s="16">
        <f t="shared" si="681"/>
        <v>0.9967913565966372</v>
      </c>
      <c r="AN531" s="108">
        <f>PRODUCT(AI$4:AI530)</f>
        <v>0.51905120841566676</v>
      </c>
      <c r="AO531" s="16">
        <f>PRODUCT(AK$4:AK530)</f>
        <v>0.83912507799012692</v>
      </c>
      <c r="AP531" s="16">
        <f>PRODUCT(AM$4:AM530)</f>
        <v>0.72003690555031741</v>
      </c>
      <c r="AQ531" s="16">
        <f t="shared" si="682"/>
        <v>0.43554888574266598</v>
      </c>
      <c r="AR531" s="16">
        <f t="shared" si="683"/>
        <v>8.350232267300077E-2</v>
      </c>
      <c r="AS531" s="16">
        <f t="shared" si="684"/>
        <v>2.8745879316670548E-3</v>
      </c>
      <c r="AT531" s="16">
        <f t="shared" si="685"/>
        <v>0.37182904297824881</v>
      </c>
      <c r="AU531" s="16">
        <f t="shared" si="686"/>
        <v>0.10911974860608448</v>
      </c>
      <c r="AV531" s="16">
        <f t="shared" si="687"/>
        <v>3.4321086686485E-3</v>
      </c>
      <c r="AW531" s="30">
        <f>(SUMPRODUCT(AV$5:AV530,A$5:A530)+SUM(AV$5:AV530)*(Calculations!$B$6/30-0.5)+AV$4*Calculations!$B$6/30/2)/SUM(AV$4:AV530)</f>
        <v>412.76615686941614</v>
      </c>
      <c r="AX531" s="16"/>
      <c r="AY531" s="12"/>
      <c r="AZ531" s="12"/>
    </row>
    <row r="532" spans="1:52" x14ac:dyDescent="0.25">
      <c r="A532">
        <f t="shared" si="675"/>
        <v>528</v>
      </c>
      <c r="B532" t="str">
        <f t="shared" si="699"/>
        <v>January</v>
      </c>
      <c r="C532">
        <f t="shared" si="670"/>
        <v>2069</v>
      </c>
      <c r="D532">
        <f t="shared" si="701"/>
        <v>206901</v>
      </c>
      <c r="E532">
        <f t="shared" ref="E532:F532" si="705">E520+1</f>
        <v>86</v>
      </c>
      <c r="F532">
        <f t="shared" si="705"/>
        <v>84</v>
      </c>
      <c r="G532" s="12">
        <f>G531*IF($B532="January",1+IF(C532&gt;Personal!$L$18+1,Calculations!$B$22,Calculations!$B$21),1)</f>
        <v>7364.3401912414465</v>
      </c>
      <c r="H532" s="12">
        <f>IF(AND(Career!$F$15="Yes",$E532=62,$E531=61),G532,H531*IF($B532="January",(1+IF(C532&gt;Personal!$L$18+1,Calculations!$C$22,Calculations!$C$21)),1))</f>
        <v>7364.3401912414465</v>
      </c>
      <c r="I532" s="12">
        <f>H532*(1-'Retiree Assumptions'!$F$8)</f>
        <v>5744.1853491683287</v>
      </c>
      <c r="J532" s="12">
        <f>I532/(Calculations!$C$27^($A532-1+Calculations!$B$6/30))</f>
        <v>1486.416966122383</v>
      </c>
      <c r="K532" s="23">
        <f t="shared" si="672"/>
        <v>766.4249779207172</v>
      </c>
      <c r="L532" s="12">
        <f>L531*IF($B532="January",(1+IF(C532&gt;Personal!$L$18+1,Calculations!$B$22,Calculations!$B$21)),1)</f>
        <v>4050.3871051827937</v>
      </c>
      <c r="M532" s="12">
        <f>IF(AND(Career!$F$15="Yes",$E532=62,$E531=61),L532,M531*IF($B532="January",(1+IF(C532&gt;Personal!$L$18+1,Calculations!$C$22,Calculations!$C$21)),1))</f>
        <v>4050.3871051827937</v>
      </c>
      <c r="N532" s="12">
        <f>M532*(1-'Retiree Assumptions'!$F$10)</f>
        <v>3564.3406525608584</v>
      </c>
      <c r="O532" s="12">
        <f>N532/(Calculations!$C$27^$AW532)/(Calculations!$D$27^($A532-1-$AW532+Calculations!$B$6/30))</f>
        <v>888.91355781517098</v>
      </c>
      <c r="P532" s="23">
        <f t="shared" si="673"/>
        <v>332.0186044192248</v>
      </c>
      <c r="Q532" s="12">
        <f>IF(OR(A532&lt;=360,$E532&lt;70),Q531*IF($B532="January",(1+IF(C532&gt;Personal!$L$18+1,Calculations!$B$22,Calculations!$B$21)),1),0)</f>
        <v>0</v>
      </c>
      <c r="R532" s="12">
        <f>IF(OR(A532&lt;=360,$E532&lt;70),IF(AND(Career!$F$15="Yes",$E532=62,$E531=61),Q532,R531*IF($B532="January",(1+IF(C532&gt;Personal!$L$18+1,Calculations!$C$22,Calculations!$C$21)),1)),0)</f>
        <v>0</v>
      </c>
      <c r="S532" s="12">
        <f>R532*(1-'Retiree Assumptions'!$F$8)</f>
        <v>0</v>
      </c>
      <c r="T532" s="12">
        <f>S532/(Calculations!$C$27^($A532-1+Calculations!$B$6/30))</f>
        <v>0</v>
      </c>
      <c r="U532" s="23">
        <f t="shared" si="674"/>
        <v>0</v>
      </c>
      <c r="W532">
        <f t="shared" si="629"/>
        <v>11</v>
      </c>
      <c r="X532">
        <f t="shared" si="689"/>
        <v>2069</v>
      </c>
      <c r="Y532">
        <f t="shared" si="690"/>
        <v>86</v>
      </c>
      <c r="Z532">
        <f t="shared" si="677"/>
        <v>84</v>
      </c>
      <c r="AA532" s="12">
        <f>S532*12*Subsidy!$I$15/Subsidy!$I$14</f>
        <v>0</v>
      </c>
      <c r="AB532" s="12">
        <f>SUM(S$5:S532)*Subsidy!$I$15/Subsidy!$I$14</f>
        <v>53212.488521578103</v>
      </c>
      <c r="AC532" s="12">
        <f>N532*Subsidy!$E$15/Subsidy!$E$14</f>
        <v>2851.4725220486866</v>
      </c>
      <c r="AD532" s="12">
        <f t="shared" si="678"/>
        <v>34217.670264584238</v>
      </c>
      <c r="AE532" s="12">
        <f>$AP532*AC532/(Calculations!$D$27^(A532-1+Calculations!$B$6/30))</f>
        <v>446.64309561940468</v>
      </c>
      <c r="AF532" s="12">
        <f>IF(AE532=0,0,SUM(AE532:AE$903)*AC532/AE532)</f>
        <v>272537.43294904719</v>
      </c>
      <c r="AH532" s="164">
        <f>VLOOKUP(E532,Rates2,5)*VLOOKUP(E532,Mort_Imp_Retirees,C532-'Mort Imp Cume'!$C$4+2)</f>
        <v>7.5432931547520206E-3</v>
      </c>
      <c r="AI532" s="16">
        <f t="shared" si="679"/>
        <v>0.992456706845248</v>
      </c>
      <c r="AJ532" s="164">
        <f>VLOOKUP(F532,Rates2,6)*VLOOKUP(F532,Mort_Imp_Survivors,C532-'Mort Imp Cume'!$C$4+2)</f>
        <v>2.2857336630699243E-3</v>
      </c>
      <c r="AK532" s="16">
        <f t="shared" si="680"/>
        <v>0.99771426633693006</v>
      </c>
      <c r="AL532" s="164">
        <f>VLOOKUP(F532,Rates2,7)*VLOOKUP(F532,Mort_Imp_Survivors,C532-'Mort Imp Cume'!$C$4+2)</f>
        <v>3.648457208401166E-3</v>
      </c>
      <c r="AM532" s="16">
        <f t="shared" si="681"/>
        <v>0.99635154279159888</v>
      </c>
      <c r="AN532" s="108">
        <f>PRODUCT(AI$4:AI531)</f>
        <v>0.51561909974701825</v>
      </c>
      <c r="AO532" s="16">
        <f>PRODUCT(AK$4:AK531)</f>
        <v>0.837557376293395</v>
      </c>
      <c r="AP532" s="16">
        <f>PRODUCT(AM$4:AM531)</f>
        <v>0.7177265638831456</v>
      </c>
      <c r="AQ532" s="16">
        <f t="shared" si="682"/>
        <v>0.43186058035087493</v>
      </c>
      <c r="AR532" s="16">
        <f t="shared" si="683"/>
        <v>8.3758519396143316E-2</v>
      </c>
      <c r="AS532" s="16">
        <f t="shared" si="684"/>
        <v>3.2502048371071731E-3</v>
      </c>
      <c r="AT532" s="16">
        <f t="shared" si="685"/>
        <v>0.37351056410398503</v>
      </c>
      <c r="AU532" s="16">
        <f t="shared" si="686"/>
        <v>0.11087033614899672</v>
      </c>
      <c r="AV532" s="16">
        <f t="shared" si="687"/>
        <v>3.8894660255810822E-3</v>
      </c>
      <c r="AW532" s="30">
        <f>(SUMPRODUCT(AV$5:AV531,A$5:A531)+SUM(AV$5:AV531)*(Calculations!$B$6/30-0.5)+AV$4*Calculations!$B$6/30/2)/SUM(AV$4:AV531)</f>
        <v>413.57911009979779</v>
      </c>
      <c r="AX532" s="16"/>
      <c r="AY532" s="12"/>
      <c r="AZ532" s="12"/>
    </row>
    <row r="533" spans="1:52" x14ac:dyDescent="0.25">
      <c r="A533">
        <f t="shared" si="675"/>
        <v>529</v>
      </c>
      <c r="B533" t="str">
        <f t="shared" si="699"/>
        <v>February</v>
      </c>
      <c r="C533">
        <f t="shared" si="670"/>
        <v>2069</v>
      </c>
      <c r="D533">
        <f t="shared" si="701"/>
        <v>206902</v>
      </c>
      <c r="E533">
        <f t="shared" ref="E533:F533" si="706">E521+1</f>
        <v>86</v>
      </c>
      <c r="F533">
        <f t="shared" si="706"/>
        <v>84</v>
      </c>
      <c r="G533" s="12">
        <f>G532*IF($B533="January",1+IF(C533&gt;Personal!$L$18+1,Calculations!$B$22,Calculations!$B$21),1)</f>
        <v>7364.3401912414465</v>
      </c>
      <c r="H533" s="12">
        <f>IF(AND(Career!$F$15="Yes",$E533=62,$E532=61),G533,H532*IF($B533="January",(1+IF(C533&gt;Personal!$L$18+1,Calculations!$C$22,Calculations!$C$21)),1))</f>
        <v>7364.3401912414465</v>
      </c>
      <c r="I533" s="12">
        <f>H533*(1-'Retiree Assumptions'!$F$8)</f>
        <v>5744.1853491683287</v>
      </c>
      <c r="J533" s="12">
        <f>I533/(Calculations!$C$27^($A533-1+Calculations!$B$6/30))</f>
        <v>1482.6162132421987</v>
      </c>
      <c r="K533" s="23">
        <f t="shared" si="672"/>
        <v>758.69865175189454</v>
      </c>
      <c r="L533" s="12">
        <f>L532*IF($B533="January",(1+IF(C533&gt;Personal!$L$18+1,Calculations!$B$22,Calculations!$B$21)),1)</f>
        <v>4050.3871051827937</v>
      </c>
      <c r="M533" s="12">
        <f>IF(AND(Career!$F$15="Yes",$E533=62,$E532=61),L533,M532*IF($B533="January",(1+IF(C533&gt;Personal!$L$18+1,Calculations!$C$22,Calculations!$C$21)),1))</f>
        <v>4050.3871051827937</v>
      </c>
      <c r="N533" s="12">
        <f>M533*(1-'Retiree Assumptions'!$F$10)</f>
        <v>3564.3406525608584</v>
      </c>
      <c r="O533" s="12">
        <f>N533/(Calculations!$C$27^$AW533)/(Calculations!$D$27^($A533-1-$AW533+Calculations!$B$6/30))</f>
        <v>886.61642613217543</v>
      </c>
      <c r="P533" s="23">
        <f t="shared" si="673"/>
        <v>332.83406118179533</v>
      </c>
      <c r="Q533" s="12">
        <f>IF(OR(A533&lt;=360,$E533&lt;70),Q532*IF($B533="January",(1+IF(C533&gt;Personal!$L$18+1,Calculations!$B$22,Calculations!$B$21)),1),0)</f>
        <v>0</v>
      </c>
      <c r="R533" s="12">
        <f>IF(OR(A533&lt;=360,$E533&lt;70),IF(AND(Career!$F$15="Yes",$E533=62,$E532=61),Q533,R532*IF($B533="January",(1+IF(C533&gt;Personal!$L$18+1,Calculations!$C$22,Calculations!$C$21)),1)),0)</f>
        <v>0</v>
      </c>
      <c r="S533" s="12">
        <f>R533*(1-'Retiree Assumptions'!$F$8)</f>
        <v>0</v>
      </c>
      <c r="T533" s="12">
        <f>S533/(Calculations!$C$27^($A533-1+Calculations!$B$6/30))</f>
        <v>0</v>
      </c>
      <c r="U533" s="23">
        <f t="shared" si="674"/>
        <v>0</v>
      </c>
      <c r="W533">
        <f t="shared" si="629"/>
        <v>11</v>
      </c>
      <c r="X533">
        <f t="shared" si="689"/>
        <v>2069</v>
      </c>
      <c r="Y533">
        <f t="shared" si="690"/>
        <v>86</v>
      </c>
      <c r="Z533">
        <f t="shared" si="677"/>
        <v>84</v>
      </c>
      <c r="AA533" s="12">
        <f>S533*12*Subsidy!$I$15/Subsidy!$I$14</f>
        <v>0</v>
      </c>
      <c r="AB533" s="12">
        <f>SUM(S$5:S533)*Subsidy!$I$15/Subsidy!$I$14</f>
        <v>53212.488521578103</v>
      </c>
      <c r="AC533" s="12">
        <f>N533*Subsidy!$E$15/Subsidy!$E$14</f>
        <v>2851.4725220486866</v>
      </c>
      <c r="AD533" s="12">
        <f t="shared" si="678"/>
        <v>34217.670264584238</v>
      </c>
      <c r="AE533" s="12">
        <f>$AP533*AC533/(Calculations!$D$27^(A533-1+Calculations!$B$6/30))</f>
        <v>443.73246111384998</v>
      </c>
      <c r="AF533" s="12">
        <f>IF(AE533=0,0,SUM(AE533:AE$903)*AC533/AE533)</f>
        <v>271454.94811861805</v>
      </c>
      <c r="AH533" s="164">
        <f>VLOOKUP(E533,Rates2,5)*VLOOKUP(E533,Mort_Imp_Retirees,C533-'Mort Imp Cume'!$C$4+2)</f>
        <v>7.5432931547520206E-3</v>
      </c>
      <c r="AI533" s="16">
        <f t="shared" si="679"/>
        <v>0.992456706845248</v>
      </c>
      <c r="AJ533" s="164">
        <f>VLOOKUP(F533,Rates2,6)*VLOOKUP(F533,Mort_Imp_Survivors,C533-'Mort Imp Cume'!$C$4+2)</f>
        <v>2.2857336630699243E-3</v>
      </c>
      <c r="AK533" s="16">
        <f t="shared" si="680"/>
        <v>0.99771426633693006</v>
      </c>
      <c r="AL533" s="164">
        <f>VLOOKUP(F533,Rates2,7)*VLOOKUP(F533,Mort_Imp_Survivors,C533-'Mort Imp Cume'!$C$4+2)</f>
        <v>3.648457208401166E-3</v>
      </c>
      <c r="AM533" s="16">
        <f t="shared" si="681"/>
        <v>0.99635154279159888</v>
      </c>
      <c r="AN533" s="108">
        <f>PRODUCT(AI$4:AI532)</f>
        <v>0.5117296337214372</v>
      </c>
      <c r="AO533" s="16">
        <f>PRODUCT(AK$4:AK532)</f>
        <v>0.83564294320364862</v>
      </c>
      <c r="AP533" s="16">
        <f>PRODUCT(AM$4:AM532)</f>
        <v>0.71510796922748521</v>
      </c>
      <c r="AQ533" s="16">
        <f t="shared" si="682"/>
        <v>0.42762325724750688</v>
      </c>
      <c r="AR533" s="16">
        <f t="shared" si="683"/>
        <v>8.4106376473930336E-2</v>
      </c>
      <c r="AS533" s="16">
        <f t="shared" si="684"/>
        <v>3.2183145264986814E-3</v>
      </c>
      <c r="AT533" s="16">
        <f t="shared" si="685"/>
        <v>0.37539803163107305</v>
      </c>
      <c r="AU533" s="16">
        <f t="shared" si="686"/>
        <v>0.11287233464748969</v>
      </c>
      <c r="AV533" s="16">
        <f t="shared" si="687"/>
        <v>3.8601266431346759E-3</v>
      </c>
      <c r="AW533" s="30">
        <f>(SUMPRODUCT(AV$5:AV532,A$5:A532)+SUM(AV$5:AV532)*(Calculations!$B$6/30-0.5)+AV$4*Calculations!$B$6/30/2)/SUM(AV$4:AV532)</f>
        <v>414.49454738161171</v>
      </c>
      <c r="AX533" s="16"/>
      <c r="AY533" s="12"/>
      <c r="AZ533" s="12"/>
    </row>
    <row r="534" spans="1:52" x14ac:dyDescent="0.25">
      <c r="A534">
        <f t="shared" si="675"/>
        <v>530</v>
      </c>
      <c r="B534" t="str">
        <f t="shared" si="699"/>
        <v>March</v>
      </c>
      <c r="C534">
        <f t="shared" si="670"/>
        <v>2069</v>
      </c>
      <c r="D534">
        <f t="shared" si="701"/>
        <v>206903</v>
      </c>
      <c r="E534">
        <f t="shared" ref="E534:F534" si="707">E522+1</f>
        <v>86</v>
      </c>
      <c r="F534">
        <f t="shared" si="707"/>
        <v>84</v>
      </c>
      <c r="G534" s="12">
        <f>G533*IF($B534="January",1+IF(C534&gt;Personal!$L$18+1,Calculations!$B$22,Calculations!$B$21),1)</f>
        <v>7364.3401912414465</v>
      </c>
      <c r="H534" s="12">
        <f>IF(AND(Career!$F$15="Yes",$E534=62,$E533=61),G534,H533*IF($B534="January",(1+IF(C534&gt;Personal!$L$18+1,Calculations!$C$22,Calculations!$C$21)),1))</f>
        <v>7364.3401912414465</v>
      </c>
      <c r="I534" s="12">
        <f>H534*(1-'Retiree Assumptions'!$F$8)</f>
        <v>5744.1853491683287</v>
      </c>
      <c r="J534" s="12">
        <f>I534/(Calculations!$C$27^($A534-1+Calculations!$B$6/30))</f>
        <v>1478.8251788480015</v>
      </c>
      <c r="K534" s="23">
        <f t="shared" si="672"/>
        <v>751.05021463651724</v>
      </c>
      <c r="L534" s="12">
        <f>L533*IF($B534="January",(1+IF(C534&gt;Personal!$L$18+1,Calculations!$B$22,Calculations!$B$21)),1)</f>
        <v>4050.3871051827937</v>
      </c>
      <c r="M534" s="12">
        <f>IF(AND(Career!$F$15="Yes",$E534=62,$E533=61),L534,M533*IF($B534="January",(1+IF(C534&gt;Personal!$L$18+1,Calculations!$C$22,Calculations!$C$21)),1))</f>
        <v>4050.3871051827937</v>
      </c>
      <c r="N534" s="12">
        <f>M534*(1-'Retiree Assumptions'!$F$10)</f>
        <v>3564.3406525608584</v>
      </c>
      <c r="O534" s="12">
        <f>N534/(Calculations!$C$27^$AW534)/(Calculations!$D$27^($A534-1-$AW534+Calculations!$B$6/30))</f>
        <v>884.32141666357381</v>
      </c>
      <c r="P534" s="23">
        <f t="shared" si="673"/>
        <v>333.6073560755853</v>
      </c>
      <c r="Q534" s="12">
        <f>IF(OR(A534&lt;=360,$E534&lt;70),Q533*IF($B534="January",(1+IF(C534&gt;Personal!$L$18+1,Calculations!$B$22,Calculations!$B$21)),1),0)</f>
        <v>0</v>
      </c>
      <c r="R534" s="12">
        <f>IF(OR(A534&lt;=360,$E534&lt;70),IF(AND(Career!$F$15="Yes",$E534=62,$E533=61),Q534,R533*IF($B534="January",(1+IF(C534&gt;Personal!$L$18+1,Calculations!$C$22,Calculations!$C$21)),1)),0)</f>
        <v>0</v>
      </c>
      <c r="S534" s="12">
        <f>R534*(1-'Retiree Assumptions'!$F$8)</f>
        <v>0</v>
      </c>
      <c r="T534" s="12">
        <f>S534/(Calculations!$C$27^($A534-1+Calculations!$B$6/30))</f>
        <v>0</v>
      </c>
      <c r="U534" s="23">
        <f t="shared" si="674"/>
        <v>0</v>
      </c>
      <c r="W534">
        <f t="shared" si="629"/>
        <v>11</v>
      </c>
      <c r="X534">
        <f t="shared" si="689"/>
        <v>2069</v>
      </c>
      <c r="Y534">
        <f t="shared" si="690"/>
        <v>86</v>
      </c>
      <c r="Z534">
        <f t="shared" si="677"/>
        <v>84</v>
      </c>
      <c r="AA534" s="12">
        <f>S534*12*Subsidy!$I$15/Subsidy!$I$14</f>
        <v>0</v>
      </c>
      <c r="AB534" s="12">
        <f>SUM(S$5:S534)*Subsidy!$I$15/Subsidy!$I$14</f>
        <v>53212.488521578103</v>
      </c>
      <c r="AC534" s="12">
        <f>N534*Subsidy!$E$15/Subsidy!$E$14</f>
        <v>2851.4725220486866</v>
      </c>
      <c r="AD534" s="12">
        <f t="shared" si="678"/>
        <v>34217.670264584238</v>
      </c>
      <c r="AE534" s="12">
        <f>$AP534*AC534/(Calculations!$D$27^(A534-1+Calculations!$B$6/30))</f>
        <v>440.84079431048963</v>
      </c>
      <c r="AF534" s="12">
        <f>IF(AE534=0,0,SUM(AE534:AE$903)*AC534/AE534)</f>
        <v>270365.36279864801</v>
      </c>
      <c r="AH534" s="164">
        <f>VLOOKUP(E534,Rates2,5)*VLOOKUP(E534,Mort_Imp_Retirees,C534-'Mort Imp Cume'!$C$4+2)</f>
        <v>7.5432931547520206E-3</v>
      </c>
      <c r="AI534" s="16">
        <f t="shared" si="679"/>
        <v>0.992456706845248</v>
      </c>
      <c r="AJ534" s="164">
        <f>VLOOKUP(F534,Rates2,6)*VLOOKUP(F534,Mort_Imp_Survivors,C534-'Mort Imp Cume'!$C$4+2)</f>
        <v>2.2857336630699243E-3</v>
      </c>
      <c r="AK534" s="16">
        <f t="shared" si="680"/>
        <v>0.99771426633693006</v>
      </c>
      <c r="AL534" s="164">
        <f>VLOOKUP(F534,Rates2,7)*VLOOKUP(F534,Mort_Imp_Survivors,C534-'Mort Imp Cume'!$C$4+2)</f>
        <v>3.648457208401166E-3</v>
      </c>
      <c r="AM534" s="16">
        <f t="shared" si="681"/>
        <v>0.99635154279159888</v>
      </c>
      <c r="AN534" s="108">
        <f>PRODUCT(AI$4:AI533)</f>
        <v>0.50786950707830258</v>
      </c>
      <c r="AO534" s="16">
        <f>PRODUCT(AK$4:AK533)</f>
        <v>0.83373288599806117</v>
      </c>
      <c r="AP534" s="16">
        <f>PRODUCT(AM$4:AM533)</f>
        <v>0.71249892840237206</v>
      </c>
      <c r="AQ534" s="16">
        <f t="shared" si="682"/>
        <v>0.42342750984680599</v>
      </c>
      <c r="AR534" s="16">
        <f t="shared" si="683"/>
        <v>8.4441997231496618E-2</v>
      </c>
      <c r="AS534" s="16">
        <f t="shared" si="684"/>
        <v>3.1867371167569585E-3</v>
      </c>
      <c r="AT534" s="16">
        <f t="shared" si="685"/>
        <v>0.37724672250304775</v>
      </c>
      <c r="AU534" s="16">
        <f t="shared" si="686"/>
        <v>0.11488377041864967</v>
      </c>
      <c r="AV534" s="16">
        <f t="shared" si="687"/>
        <v>3.8310085762510429E-3</v>
      </c>
      <c r="AW534" s="30">
        <f>(SUMPRODUCT(AV$5:AV533,A$5:A533)+SUM(AV$5:AV533)*(Calculations!$B$6/30-0.5)+AV$4*Calculations!$B$6/30/2)/SUM(AV$4:AV533)</f>
        <v>415.39661628029432</v>
      </c>
      <c r="AX534" s="16"/>
      <c r="AY534" s="12"/>
      <c r="AZ534" s="12"/>
    </row>
    <row r="535" spans="1:52" x14ac:dyDescent="0.25">
      <c r="A535">
        <f t="shared" si="675"/>
        <v>531</v>
      </c>
      <c r="B535" t="str">
        <f t="shared" si="699"/>
        <v>April</v>
      </c>
      <c r="C535">
        <f t="shared" si="670"/>
        <v>2069</v>
      </c>
      <c r="D535">
        <f t="shared" si="701"/>
        <v>206904</v>
      </c>
      <c r="E535">
        <f t="shared" ref="E535:F535" si="708">E523+1</f>
        <v>86</v>
      </c>
      <c r="F535">
        <f t="shared" si="708"/>
        <v>84</v>
      </c>
      <c r="G535" s="12">
        <f>G534*IF($B535="January",1+IF(C535&gt;Personal!$L$18+1,Calculations!$B$22,Calculations!$B$21),1)</f>
        <v>7364.3401912414465</v>
      </c>
      <c r="H535" s="12">
        <f>IF(AND(Career!$F$15="Yes",$E535=62,$E534=61),G535,H534*IF($B535="January",(1+IF(C535&gt;Personal!$L$18+1,Calculations!$C$22,Calculations!$C$21)),1))</f>
        <v>7364.3401912414465</v>
      </c>
      <c r="I535" s="12">
        <f>H535*(1-'Retiree Assumptions'!$F$8)</f>
        <v>5744.1853491683287</v>
      </c>
      <c r="J535" s="12">
        <f>I535/(Calculations!$C$27^($A535-1+Calculations!$B$6/30))</f>
        <v>1475.0438380897226</v>
      </c>
      <c r="K535" s="23">
        <f t="shared" si="672"/>
        <v>743.47888137544692</v>
      </c>
      <c r="L535" s="12">
        <f>L534*IF($B535="January",(1+IF(C535&gt;Personal!$L$18+1,Calculations!$B$22,Calculations!$B$21)),1)</f>
        <v>4050.3871051827937</v>
      </c>
      <c r="M535" s="12">
        <f>IF(AND(Career!$F$15="Yes",$E535=62,$E534=61),L535,M534*IF($B535="January",(1+IF(C535&gt;Personal!$L$18+1,Calculations!$C$22,Calculations!$C$21)),1))</f>
        <v>4050.3871051827937</v>
      </c>
      <c r="N535" s="12">
        <f>M535*(1-'Retiree Assumptions'!$F$10)</f>
        <v>3564.3406525608584</v>
      </c>
      <c r="O535" s="12">
        <f>N535/(Calculations!$C$27^$AW535)/(Calculations!$D$27^($A535-1-$AW535+Calculations!$B$6/30))</f>
        <v>882.02865890231783</v>
      </c>
      <c r="P535" s="23">
        <f t="shared" si="673"/>
        <v>334.33921770659168</v>
      </c>
      <c r="Q535" s="12">
        <f>IF(OR(A535&lt;=360,$E535&lt;70),Q534*IF($B535="January",(1+IF(C535&gt;Personal!$L$18+1,Calculations!$B$22,Calculations!$B$21)),1),0)</f>
        <v>0</v>
      </c>
      <c r="R535" s="12">
        <f>IF(OR(A535&lt;=360,$E535&lt;70),IF(AND(Career!$F$15="Yes",$E535=62,$E534=61),Q535,R534*IF($B535="January",(1+IF(C535&gt;Personal!$L$18+1,Calculations!$C$22,Calculations!$C$21)),1)),0)</f>
        <v>0</v>
      </c>
      <c r="S535" s="12">
        <f>R535*(1-'Retiree Assumptions'!$F$8)</f>
        <v>0</v>
      </c>
      <c r="T535" s="12">
        <f>S535/(Calculations!$C$27^($A535-1+Calculations!$B$6/30))</f>
        <v>0</v>
      </c>
      <c r="U535" s="23">
        <f t="shared" si="674"/>
        <v>0</v>
      </c>
      <c r="W535">
        <f t="shared" si="629"/>
        <v>11</v>
      </c>
      <c r="X535">
        <f t="shared" si="689"/>
        <v>2069</v>
      </c>
      <c r="Y535">
        <f t="shared" si="690"/>
        <v>86</v>
      </c>
      <c r="Z535">
        <f t="shared" si="677"/>
        <v>84</v>
      </c>
      <c r="AA535" s="12">
        <f>S535*12*Subsidy!$I$15/Subsidy!$I$14</f>
        <v>0</v>
      </c>
      <c r="AB535" s="12">
        <f>SUM(S$5:S535)*Subsidy!$I$15/Subsidy!$I$14</f>
        <v>53212.488521578103</v>
      </c>
      <c r="AC535" s="12">
        <f>N535*Subsidy!$E$15/Subsidy!$E$14</f>
        <v>2851.4725220486866</v>
      </c>
      <c r="AD535" s="12">
        <f t="shared" si="678"/>
        <v>34217.670264584238</v>
      </c>
      <c r="AE535" s="12">
        <f>$AP535*AC535/(Calculations!$D$27^(A535-1+Calculations!$B$6/30))</f>
        <v>437.96797160269239</v>
      </c>
      <c r="AF535" s="12">
        <f>IF(AE535=0,0,SUM(AE535:AE$903)*AC535/AE535)</f>
        <v>269268.63041393278</v>
      </c>
      <c r="AH535" s="164">
        <f>VLOOKUP(E535,Rates2,5)*VLOOKUP(E535,Mort_Imp_Retirees,C535-'Mort Imp Cume'!$C$4+2)</f>
        <v>7.5432931547520206E-3</v>
      </c>
      <c r="AI535" s="16">
        <f t="shared" si="679"/>
        <v>0.992456706845248</v>
      </c>
      <c r="AJ535" s="164">
        <f>VLOOKUP(F535,Rates2,6)*VLOOKUP(F535,Mort_Imp_Survivors,C535-'Mort Imp Cume'!$C$4+2)</f>
        <v>2.2857336630699243E-3</v>
      </c>
      <c r="AK535" s="16">
        <f t="shared" si="680"/>
        <v>0.99771426633693006</v>
      </c>
      <c r="AL535" s="164">
        <f>VLOOKUP(F535,Rates2,7)*VLOOKUP(F535,Mort_Imp_Survivors,C535-'Mort Imp Cume'!$C$4+2)</f>
        <v>3.648457208401166E-3</v>
      </c>
      <c r="AM535" s="16">
        <f t="shared" si="681"/>
        <v>0.99635154279159888</v>
      </c>
      <c r="AN535" s="108">
        <f>PRODUCT(AI$4:AI534)</f>
        <v>0.50403849850205151</v>
      </c>
      <c r="AO535" s="16">
        <f>PRODUCT(AK$4:AK534)</f>
        <v>0.83182719467452693</v>
      </c>
      <c r="AP535" s="16">
        <f>PRODUCT(AM$4:AM534)</f>
        <v>0.70989940655106432</v>
      </c>
      <c r="AQ535" s="16">
        <f t="shared" si="682"/>
        <v>0.41927293021692225</v>
      </c>
      <c r="AR535" s="16">
        <f t="shared" si="683"/>
        <v>8.4765568285129267E-2</v>
      </c>
      <c r="AS535" s="16">
        <f t="shared" si="684"/>
        <v>3.1554695377660168E-3</v>
      </c>
      <c r="AT535" s="16">
        <f t="shared" si="685"/>
        <v>0.37905709109574276</v>
      </c>
      <c r="AU535" s="16">
        <f t="shared" si="686"/>
        <v>0.11690441040220573</v>
      </c>
      <c r="AV535" s="16">
        <f t="shared" si="687"/>
        <v>3.8021101554820119E-3</v>
      </c>
      <c r="AW535" s="30">
        <f>(SUMPRODUCT(AV$5:AV534,A$5:A534)+SUM(AV$5:AV534)*(Calculations!$B$6/30-0.5)+AV$4*Calculations!$B$6/30/2)/SUM(AV$4:AV534)</f>
        <v>416.28572168233438</v>
      </c>
      <c r="AX535" s="16"/>
      <c r="AY535" s="12"/>
      <c r="AZ535" s="12"/>
    </row>
    <row r="536" spans="1:52" x14ac:dyDescent="0.25">
      <c r="A536">
        <f t="shared" si="675"/>
        <v>532</v>
      </c>
      <c r="B536" t="str">
        <f t="shared" si="699"/>
        <v>May</v>
      </c>
      <c r="C536">
        <f t="shared" si="670"/>
        <v>2069</v>
      </c>
      <c r="D536">
        <f t="shared" si="701"/>
        <v>206905</v>
      </c>
      <c r="E536">
        <f t="shared" ref="E536:F536" si="709">E524+1</f>
        <v>86</v>
      </c>
      <c r="F536">
        <f t="shared" si="709"/>
        <v>84</v>
      </c>
      <c r="G536" s="12">
        <f>G535*IF($B536="January",1+IF(C536&gt;Personal!$L$18+1,Calculations!$B$22,Calculations!$B$21),1)</f>
        <v>7364.3401912414465</v>
      </c>
      <c r="H536" s="12">
        <f>IF(AND(Career!$F$15="Yes",$E536=62,$E535=61),G536,H535*IF($B536="January",(1+IF(C536&gt;Personal!$L$18+1,Calculations!$C$22,Calculations!$C$21)),1))</f>
        <v>7364.3401912414465</v>
      </c>
      <c r="I536" s="12">
        <f>H536*(1-'Retiree Assumptions'!$F$8)</f>
        <v>5744.1853491683287</v>
      </c>
      <c r="J536" s="12">
        <f>I536/(Calculations!$C$27^($A536-1+Calculations!$B$6/30))</f>
        <v>1471.2721661808353</v>
      </c>
      <c r="K536" s="23">
        <f t="shared" si="672"/>
        <v>735.98387468513477</v>
      </c>
      <c r="L536" s="12">
        <f>L535*IF($B536="January",(1+IF(C536&gt;Personal!$L$18+1,Calculations!$B$22,Calculations!$B$21)),1)</f>
        <v>4050.3871051827937</v>
      </c>
      <c r="M536" s="12">
        <f>IF(AND(Career!$F$15="Yes",$E536=62,$E535=61),L536,M535*IF($B536="January",(1+IF(C536&gt;Personal!$L$18+1,Calculations!$C$22,Calculations!$C$21)),1))</f>
        <v>4050.3871051827937</v>
      </c>
      <c r="N536" s="12">
        <f>M536*(1-'Retiree Assumptions'!$F$10)</f>
        <v>3564.3406525608584</v>
      </c>
      <c r="O536" s="12">
        <f>N536/(Calculations!$C$27^$AW536)/(Calculations!$D$27^($A536-1-$AW536+Calculations!$B$6/30))</f>
        <v>879.73827607499288</v>
      </c>
      <c r="P536" s="23">
        <f t="shared" si="673"/>
        <v>335.03036439596895</v>
      </c>
      <c r="Q536" s="12">
        <f>IF(OR(A536&lt;=360,$E536&lt;70),Q535*IF($B536="January",(1+IF(C536&gt;Personal!$L$18+1,Calculations!$B$22,Calculations!$B$21)),1),0)</f>
        <v>0</v>
      </c>
      <c r="R536" s="12">
        <f>IF(OR(A536&lt;=360,$E536&lt;70),IF(AND(Career!$F$15="Yes",$E536=62,$E535=61),Q536,R535*IF($B536="January",(1+IF(C536&gt;Personal!$L$18+1,Calculations!$C$22,Calculations!$C$21)),1)),0)</f>
        <v>0</v>
      </c>
      <c r="S536" s="12">
        <f>R536*(1-'Retiree Assumptions'!$F$8)</f>
        <v>0</v>
      </c>
      <c r="T536" s="12">
        <f>S536/(Calculations!$C$27^($A536-1+Calculations!$B$6/30))</f>
        <v>0</v>
      </c>
      <c r="U536" s="23">
        <f t="shared" si="674"/>
        <v>0</v>
      </c>
      <c r="W536">
        <f t="shared" si="629"/>
        <v>11</v>
      </c>
      <c r="X536">
        <f t="shared" si="689"/>
        <v>2069</v>
      </c>
      <c r="Y536">
        <f t="shared" si="690"/>
        <v>86</v>
      </c>
      <c r="Z536">
        <f t="shared" si="677"/>
        <v>84</v>
      </c>
      <c r="AA536" s="12">
        <f>S536*12*Subsidy!$I$15/Subsidy!$I$14</f>
        <v>0</v>
      </c>
      <c r="AB536" s="12">
        <f>SUM(S$5:S536)*Subsidy!$I$15/Subsidy!$I$14</f>
        <v>53212.488521578103</v>
      </c>
      <c r="AC536" s="12">
        <f>N536*Subsidy!$E$15/Subsidy!$E$14</f>
        <v>2851.4725220486866</v>
      </c>
      <c r="AD536" s="12">
        <f t="shared" si="678"/>
        <v>34217.670264584238</v>
      </c>
      <c r="AE536" s="12">
        <f>$AP536*AC536/(Calculations!$D$27^(A536-1+Calculations!$B$6/30))</f>
        <v>435.11387018933283</v>
      </c>
      <c r="AF536" s="12">
        <f>IF(AE536=0,0,SUM(AE536:AE$903)*AC536/AE536)</f>
        <v>268164.70408376167</v>
      </c>
      <c r="AH536" s="164">
        <f>VLOOKUP(E536,Rates2,5)*VLOOKUP(E536,Mort_Imp_Retirees,C536-'Mort Imp Cume'!$C$4+2)</f>
        <v>7.5432931547520206E-3</v>
      </c>
      <c r="AI536" s="16">
        <f t="shared" si="679"/>
        <v>0.992456706845248</v>
      </c>
      <c r="AJ536" s="164">
        <f>VLOOKUP(F536,Rates2,6)*VLOOKUP(F536,Mort_Imp_Survivors,C536-'Mort Imp Cume'!$C$4+2)</f>
        <v>2.2857336630699243E-3</v>
      </c>
      <c r="AK536" s="16">
        <f t="shared" si="680"/>
        <v>0.99771426633693006</v>
      </c>
      <c r="AL536" s="164">
        <f>VLOOKUP(F536,Rates2,7)*VLOOKUP(F536,Mort_Imp_Survivors,C536-'Mort Imp Cume'!$C$4+2)</f>
        <v>3.648457208401166E-3</v>
      </c>
      <c r="AM536" s="16">
        <f t="shared" si="681"/>
        <v>0.99635154279159888</v>
      </c>
      <c r="AN536" s="108">
        <f>PRODUCT(AI$4:AI535)</f>
        <v>0.50023638834656947</v>
      </c>
      <c r="AO536" s="16">
        <f>PRODUCT(AK$4:AK535)</f>
        <v>0.82992585925380236</v>
      </c>
      <c r="AP536" s="16">
        <f>PRODUCT(AM$4:AM535)</f>
        <v>0.70730936894399343</v>
      </c>
      <c r="AQ536" s="16">
        <f t="shared" si="682"/>
        <v>0.41515911442854542</v>
      </c>
      <c r="AR536" s="16">
        <f t="shared" si="683"/>
        <v>8.5077273918024041E-2</v>
      </c>
      <c r="AS536" s="16">
        <f t="shared" si="684"/>
        <v>3.1245087495331871E-3</v>
      </c>
      <c r="AT536" s="16">
        <f t="shared" si="685"/>
        <v>0.38082958705710496</v>
      </c>
      <c r="AU536" s="16">
        <f t="shared" si="686"/>
        <v>0.11893402459632563</v>
      </c>
      <c r="AV536" s="16">
        <f t="shared" si="687"/>
        <v>3.7734297239725508E-3</v>
      </c>
      <c r="AW536" s="30">
        <f>(SUMPRODUCT(AV$5:AV535,A$5:A535)+SUM(AV$5:AV535)*(Calculations!$B$6/30-0.5)+AV$4*Calculations!$B$6/30/2)/SUM(AV$4:AV535)</f>
        <v>417.16225084018731</v>
      </c>
      <c r="AX536" s="16"/>
      <c r="AY536" s="12"/>
      <c r="AZ536" s="12"/>
    </row>
    <row r="537" spans="1:52" x14ac:dyDescent="0.25">
      <c r="A537">
        <f t="shared" si="675"/>
        <v>533</v>
      </c>
      <c r="B537" t="str">
        <f t="shared" si="699"/>
        <v>June</v>
      </c>
      <c r="C537">
        <f t="shared" si="670"/>
        <v>2069</v>
      </c>
      <c r="D537">
        <f t="shared" si="701"/>
        <v>206906</v>
      </c>
      <c r="E537">
        <f t="shared" ref="E537:F537" si="710">E525+1</f>
        <v>86</v>
      </c>
      <c r="F537">
        <f t="shared" si="710"/>
        <v>84</v>
      </c>
      <c r="G537" s="12">
        <f>G536*IF($B537="January",1+IF(C537&gt;Personal!$L$18+1,Calculations!$B$22,Calculations!$B$21),1)</f>
        <v>7364.3401912414465</v>
      </c>
      <c r="H537" s="12">
        <f>IF(AND(Career!$F$15="Yes",$E537=62,$E536=61),G537,H536*IF($B537="January",(1+IF(C537&gt;Personal!$L$18+1,Calculations!$C$22,Calculations!$C$21)),1))</f>
        <v>7364.3401912414465</v>
      </c>
      <c r="I537" s="12">
        <f>H537*(1-'Retiree Assumptions'!$F$8)</f>
        <v>5744.1853491683287</v>
      </c>
      <c r="J537" s="12">
        <f>I537/(Calculations!$C$27^($A537-1+Calculations!$B$6/30))</f>
        <v>1467.5101383981901</v>
      </c>
      <c r="K537" s="23">
        <f t="shared" si="672"/>
        <v>728.56442511782211</v>
      </c>
      <c r="L537" s="12">
        <f>L536*IF($B537="January",(1+IF(C537&gt;Personal!$L$18+1,Calculations!$B$22,Calculations!$B$21)),1)</f>
        <v>4050.3871051827937</v>
      </c>
      <c r="M537" s="12">
        <f>IF(AND(Career!$F$15="Yes",$E537=62,$E536=61),L537,M536*IF($B537="January",(1+IF(C537&gt;Personal!$L$18+1,Calculations!$C$22,Calculations!$C$21)),1))</f>
        <v>4050.3871051827937</v>
      </c>
      <c r="N537" s="12">
        <f>M537*(1-'Retiree Assumptions'!$F$10)</f>
        <v>3564.3406525608584</v>
      </c>
      <c r="O537" s="12">
        <f>N537/(Calculations!$C$27^$AW537)/(Calculations!$D$27^($A537-1-$AW537+Calculations!$B$6/30))</f>
        <v>877.45038547993431</v>
      </c>
      <c r="P537" s="23">
        <f t="shared" si="673"/>
        <v>335.68150431186325</v>
      </c>
      <c r="Q537" s="12">
        <f>IF(OR(A537&lt;=360,$E537&lt;70),Q536*IF($B537="January",(1+IF(C537&gt;Personal!$L$18+1,Calculations!$B$22,Calculations!$B$21)),1),0)</f>
        <v>0</v>
      </c>
      <c r="R537" s="12">
        <f>IF(OR(A537&lt;=360,$E537&lt;70),IF(AND(Career!$F$15="Yes",$E537=62,$E536=61),Q537,R536*IF($B537="January",(1+IF(C537&gt;Personal!$L$18+1,Calculations!$C$22,Calculations!$C$21)),1)),0)</f>
        <v>0</v>
      </c>
      <c r="S537" s="12">
        <f>R537*(1-'Retiree Assumptions'!$F$8)</f>
        <v>0</v>
      </c>
      <c r="T537" s="12">
        <f>S537/(Calculations!$C$27^($A537-1+Calculations!$B$6/30))</f>
        <v>0</v>
      </c>
      <c r="U537" s="23">
        <f t="shared" si="674"/>
        <v>0</v>
      </c>
      <c r="W537">
        <f t="shared" si="629"/>
        <v>11</v>
      </c>
      <c r="X537">
        <f t="shared" si="689"/>
        <v>2069</v>
      </c>
      <c r="Y537">
        <f t="shared" si="690"/>
        <v>86</v>
      </c>
      <c r="Z537">
        <f t="shared" si="677"/>
        <v>84</v>
      </c>
      <c r="AA537" s="12">
        <f>S537*12*Subsidy!$I$15/Subsidy!$I$14</f>
        <v>0</v>
      </c>
      <c r="AB537" s="12">
        <f>SUM(S$5:S537)*Subsidy!$I$15/Subsidy!$I$14</f>
        <v>53212.488521578103</v>
      </c>
      <c r="AC537" s="12">
        <f>N537*Subsidy!$E$15/Subsidy!$E$14</f>
        <v>2851.4725220486866</v>
      </c>
      <c r="AD537" s="12">
        <f t="shared" si="678"/>
        <v>34217.670264584238</v>
      </c>
      <c r="AE537" s="12">
        <f>$AP537*AC537/(Calculations!$D$27^(A537-1+Calculations!$B$6/30))</f>
        <v>432.27836806954252</v>
      </c>
      <c r="AF537" s="12">
        <f>IF(AE537=0,0,SUM(AE537:AE$903)*AC537/AE537)</f>
        <v>267053.53661991243</v>
      </c>
      <c r="AH537" s="164">
        <f>VLOOKUP(E537,Rates2,5)*VLOOKUP(E537,Mort_Imp_Retirees,C537-'Mort Imp Cume'!$C$4+2)</f>
        <v>7.5432931547520206E-3</v>
      </c>
      <c r="AI537" s="16">
        <f t="shared" si="679"/>
        <v>0.992456706845248</v>
      </c>
      <c r="AJ537" s="164">
        <f>VLOOKUP(F537,Rates2,6)*VLOOKUP(F537,Mort_Imp_Survivors,C537-'Mort Imp Cume'!$C$4+2)</f>
        <v>2.2857336630699243E-3</v>
      </c>
      <c r="AK537" s="16">
        <f t="shared" si="680"/>
        <v>0.99771426633693006</v>
      </c>
      <c r="AL537" s="164">
        <f>VLOOKUP(F537,Rates2,7)*VLOOKUP(F537,Mort_Imp_Survivors,C537-'Mort Imp Cume'!$C$4+2)</f>
        <v>3.648457208401166E-3</v>
      </c>
      <c r="AM537" s="16">
        <f t="shared" si="681"/>
        <v>0.99635154279159888</v>
      </c>
      <c r="AN537" s="108">
        <f>PRODUCT(AI$4:AI536)</f>
        <v>0.49646295862259693</v>
      </c>
      <c r="AO537" s="16">
        <f>PRODUCT(AK$4:AK536)</f>
        <v>0.82802886977945367</v>
      </c>
      <c r="AP537" s="16">
        <f>PRODUCT(AM$4:AM536)</f>
        <v>0.70472878097830005</v>
      </c>
      <c r="AQ537" s="16">
        <f t="shared" si="682"/>
        <v>0.41108566251563261</v>
      </c>
      <c r="AR537" s="16">
        <f t="shared" si="683"/>
        <v>8.5377296106964318E-2</v>
      </c>
      <c r="AS537" s="16">
        <f t="shared" si="684"/>
        <v>3.0938517418935552E-3</v>
      </c>
      <c r="AT537" s="16">
        <f t="shared" si="685"/>
        <v>0.38256465535456724</v>
      </c>
      <c r="AU537" s="16">
        <f t="shared" si="686"/>
        <v>0.12097238602283583</v>
      </c>
      <c r="AV537" s="16">
        <f t="shared" si="687"/>
        <v>3.7449656373657711E-3</v>
      </c>
      <c r="AW537" s="30">
        <f>(SUMPRODUCT(AV$5:AV536,A$5:A536)+SUM(AV$5:AV536)*(Calculations!$B$6/30-0.5)+AV$4*Calculations!$B$6/30/2)/SUM(AV$4:AV536)</f>
        <v>418.02657432627126</v>
      </c>
      <c r="AX537" s="16"/>
      <c r="AY537" s="12"/>
      <c r="AZ537" s="12"/>
    </row>
    <row r="538" spans="1:52" x14ac:dyDescent="0.25">
      <c r="A538">
        <f t="shared" si="675"/>
        <v>534</v>
      </c>
      <c r="B538" t="str">
        <f t="shared" si="699"/>
        <v>July</v>
      </c>
      <c r="C538">
        <f t="shared" si="670"/>
        <v>2069</v>
      </c>
      <c r="D538">
        <f t="shared" si="701"/>
        <v>206907</v>
      </c>
      <c r="E538">
        <f t="shared" ref="E538:F538" si="711">E526+1</f>
        <v>86</v>
      </c>
      <c r="F538">
        <f t="shared" si="711"/>
        <v>84</v>
      </c>
      <c r="G538" s="12">
        <f>G537*IF($B538="January",1+IF(C538&gt;Personal!$L$18+1,Calculations!$B$22,Calculations!$B$21),1)</f>
        <v>7364.3401912414465</v>
      </c>
      <c r="H538" s="12">
        <f>IF(AND(Career!$F$15="Yes",$E538=62,$E537=61),G538,H537*IF($B538="January",(1+IF(C538&gt;Personal!$L$18+1,Calculations!$C$22,Calculations!$C$21)),1))</f>
        <v>7364.3401912414465</v>
      </c>
      <c r="I538" s="12">
        <f>H538*(1-'Retiree Assumptions'!$F$8)</f>
        <v>5744.1853491683287</v>
      </c>
      <c r="J538" s="12">
        <f>I538/(Calculations!$C$27^($A538-1+Calculations!$B$6/30))</f>
        <v>1463.7577300818573</v>
      </c>
      <c r="K538" s="23">
        <f t="shared" si="672"/>
        <v>721.21977098255047</v>
      </c>
      <c r="L538" s="12">
        <f>L537*IF($B538="January",(1+IF(C538&gt;Personal!$L$18+1,Calculations!$B$22,Calculations!$B$21)),1)</f>
        <v>4050.3871051827937</v>
      </c>
      <c r="M538" s="12">
        <f>IF(AND(Career!$F$15="Yes",$E538=62,$E537=61),L538,M537*IF($B538="January",(1+IF(C538&gt;Personal!$L$18+1,Calculations!$C$22,Calculations!$C$21)),1))</f>
        <v>4050.3871051827937</v>
      </c>
      <c r="N538" s="12">
        <f>M538*(1-'Retiree Assumptions'!$F$10)</f>
        <v>3564.3406525608584</v>
      </c>
      <c r="O538" s="12">
        <f>N538/(Calculations!$C$27^$AW538)/(Calculations!$D$27^($A538-1-$AW538+Calculations!$B$6/30))</f>
        <v>875.16509880379374</v>
      </c>
      <c r="P538" s="23">
        <f t="shared" si="673"/>
        <v>336.29333559981808</v>
      </c>
      <c r="Q538" s="12">
        <f>IF(OR(A538&lt;=360,$E538&lt;70),Q537*IF($B538="January",(1+IF(C538&gt;Personal!$L$18+1,Calculations!$B$22,Calculations!$B$21)),1),0)</f>
        <v>0</v>
      </c>
      <c r="R538" s="12">
        <f>IF(OR(A538&lt;=360,$E538&lt;70),IF(AND(Career!$F$15="Yes",$E538=62,$E537=61),Q538,R537*IF($B538="January",(1+IF(C538&gt;Personal!$L$18+1,Calculations!$C$22,Calculations!$C$21)),1)),0)</f>
        <v>0</v>
      </c>
      <c r="S538" s="12">
        <f>R538*(1-'Retiree Assumptions'!$F$8)</f>
        <v>0</v>
      </c>
      <c r="T538" s="12">
        <f>S538/(Calculations!$C$27^($A538-1+Calculations!$B$6/30))</f>
        <v>0</v>
      </c>
      <c r="U538" s="23">
        <f t="shared" si="674"/>
        <v>0</v>
      </c>
      <c r="W538">
        <f t="shared" si="629"/>
        <v>11</v>
      </c>
      <c r="X538">
        <f t="shared" si="689"/>
        <v>2069</v>
      </c>
      <c r="Y538">
        <f t="shared" si="690"/>
        <v>86</v>
      </c>
      <c r="Z538">
        <f t="shared" si="677"/>
        <v>84</v>
      </c>
      <c r="AA538" s="12">
        <f>S538*12*Subsidy!$I$15/Subsidy!$I$14</f>
        <v>0</v>
      </c>
      <c r="AB538" s="12">
        <f>SUM(S$5:S538)*Subsidy!$I$15/Subsidy!$I$14</f>
        <v>53212.488521578103</v>
      </c>
      <c r="AC538" s="12">
        <f>N538*Subsidy!$E$15/Subsidy!$E$14</f>
        <v>2851.4725220486866</v>
      </c>
      <c r="AD538" s="12">
        <f t="shared" si="678"/>
        <v>34217.670264584238</v>
      </c>
      <c r="AE538" s="12">
        <f>$AP538*AC538/(Calculations!$D$27^(A538-1+Calculations!$B$6/30))</f>
        <v>429.46134403749465</v>
      </c>
      <c r="AF538" s="12">
        <f>IF(AE538=0,0,SUM(AE538:AE$903)*AC538/AE538)</f>
        <v>265935.08052463521</v>
      </c>
      <c r="AH538" s="164">
        <f>VLOOKUP(E538,Rates2,5)*VLOOKUP(E538,Mort_Imp_Retirees,C538-'Mort Imp Cume'!$C$4+2)</f>
        <v>7.5432931547520206E-3</v>
      </c>
      <c r="AI538" s="16">
        <f t="shared" si="679"/>
        <v>0.992456706845248</v>
      </c>
      <c r="AJ538" s="164">
        <f>VLOOKUP(F538,Rates2,6)*VLOOKUP(F538,Mort_Imp_Survivors,C538-'Mort Imp Cume'!$C$4+2)</f>
        <v>2.2857336630699243E-3</v>
      </c>
      <c r="AK538" s="16">
        <f t="shared" si="680"/>
        <v>0.99771426633693006</v>
      </c>
      <c r="AL538" s="164">
        <f>VLOOKUP(F538,Rates2,7)*VLOOKUP(F538,Mort_Imp_Survivors,C538-'Mort Imp Cume'!$C$4+2)</f>
        <v>3.648457208401166E-3</v>
      </c>
      <c r="AM538" s="16">
        <f t="shared" si="681"/>
        <v>0.99635154279159888</v>
      </c>
      <c r="AN538" s="108">
        <f>PRODUCT(AI$4:AI537)</f>
        <v>0.49271799298523117</v>
      </c>
      <c r="AO538" s="16">
        <f>PRODUCT(AK$4:AK537)</f>
        <v>0.82613621631780498</v>
      </c>
      <c r="AP538" s="16">
        <f>PRODUCT(AM$4:AM537)</f>
        <v>0.70215760817737205</v>
      </c>
      <c r="AQ538" s="16">
        <f t="shared" si="682"/>
        <v>0.40705217843652164</v>
      </c>
      <c r="AR538" s="16">
        <f t="shared" si="683"/>
        <v>8.5665814548709515E-2</v>
      </c>
      <c r="AS538" s="16">
        <f t="shared" si="684"/>
        <v>3.0634955342172952E-3</v>
      </c>
      <c r="AT538" s="16">
        <f t="shared" si="685"/>
        <v>0.38426273632195296</v>
      </c>
      <c r="AU538" s="16">
        <f t="shared" si="686"/>
        <v>0.12301927069281593</v>
      </c>
      <c r="AV538" s="16">
        <f t="shared" si="687"/>
        <v>3.7167162637086484E-3</v>
      </c>
      <c r="AW538" s="30">
        <f>(SUMPRODUCT(AV$5:AV537,A$5:A537)+SUM(AV$5:AV537)*(Calculations!$B$6/30-0.5)+AV$4*Calculations!$B$6/30/2)/SUM(AV$4:AV537)</f>
        <v>418.87904692572698</v>
      </c>
      <c r="AX538" s="16"/>
      <c r="AY538" s="12"/>
      <c r="AZ538" s="12"/>
    </row>
    <row r="539" spans="1:52" x14ac:dyDescent="0.25">
      <c r="A539">
        <f t="shared" si="675"/>
        <v>535</v>
      </c>
      <c r="B539" t="str">
        <f t="shared" si="699"/>
        <v>August</v>
      </c>
      <c r="C539">
        <f t="shared" si="670"/>
        <v>2069</v>
      </c>
      <c r="D539">
        <f t="shared" si="701"/>
        <v>206908</v>
      </c>
      <c r="E539">
        <f t="shared" ref="E539:F539" si="712">E527+1</f>
        <v>86</v>
      </c>
      <c r="F539">
        <f t="shared" si="712"/>
        <v>84</v>
      </c>
      <c r="G539" s="12">
        <f>G538*IF($B539="January",1+IF(C539&gt;Personal!$L$18+1,Calculations!$B$22,Calculations!$B$21),1)</f>
        <v>7364.3401912414465</v>
      </c>
      <c r="H539" s="12">
        <f>IF(AND(Career!$F$15="Yes",$E539=62,$E538=61),G539,H538*IF($B539="January",(1+IF(C539&gt;Personal!$L$18+1,Calculations!$C$22,Calculations!$C$21)),1))</f>
        <v>7364.3401912414465</v>
      </c>
      <c r="I539" s="12">
        <f>H539*(1-'Retiree Assumptions'!$F$8)</f>
        <v>5744.1853491683287</v>
      </c>
      <c r="J539" s="12">
        <f>I539/(Calculations!$C$27^($A539-1+Calculations!$B$6/30))</f>
        <v>1460.0149166349588</v>
      </c>
      <c r="K539" s="23">
        <f t="shared" si="672"/>
        <v>713.94915826696217</v>
      </c>
      <c r="L539" s="12">
        <f>L538*IF($B539="January",(1+IF(C539&gt;Personal!$L$18+1,Calculations!$B$22,Calculations!$B$21)),1)</f>
        <v>4050.3871051827937</v>
      </c>
      <c r="M539" s="12">
        <f>IF(AND(Career!$F$15="Yes",$E539=62,$E538=61),L539,M538*IF($B539="January",(1+IF(C539&gt;Personal!$L$18+1,Calculations!$C$22,Calculations!$C$21)),1))</f>
        <v>4050.3871051827937</v>
      </c>
      <c r="N539" s="12">
        <f>M539*(1-'Retiree Assumptions'!$F$10)</f>
        <v>3564.3406525608584</v>
      </c>
      <c r="O539" s="12">
        <f>N539/(Calculations!$C$27^$AW539)/(Calculations!$D$27^($A539-1-$AW539+Calculations!$B$6/30))</f>
        <v>872.88252241814473</v>
      </c>
      <c r="P539" s="23">
        <f t="shared" si="673"/>
        <v>336.8665465117507</v>
      </c>
      <c r="Q539" s="12">
        <f>IF(OR(A539&lt;=360,$E539&lt;70),Q538*IF($B539="January",(1+IF(C539&gt;Personal!$L$18+1,Calculations!$B$22,Calculations!$B$21)),1),0)</f>
        <v>0</v>
      </c>
      <c r="R539" s="12">
        <f>IF(OR(A539&lt;=360,$E539&lt;70),IF(AND(Career!$F$15="Yes",$E539=62,$E538=61),Q539,R538*IF($B539="January",(1+IF(C539&gt;Personal!$L$18+1,Calculations!$C$22,Calculations!$C$21)),1)),0)</f>
        <v>0</v>
      </c>
      <c r="S539" s="12">
        <f>R539*(1-'Retiree Assumptions'!$F$8)</f>
        <v>0</v>
      </c>
      <c r="T539" s="12">
        <f>S539/(Calculations!$C$27^($A539-1+Calculations!$B$6/30))</f>
        <v>0</v>
      </c>
      <c r="U539" s="23">
        <f t="shared" si="674"/>
        <v>0</v>
      </c>
      <c r="W539">
        <f t="shared" si="629"/>
        <v>11</v>
      </c>
      <c r="X539">
        <f t="shared" si="689"/>
        <v>2069</v>
      </c>
      <c r="Y539">
        <f t="shared" si="690"/>
        <v>86</v>
      </c>
      <c r="Z539">
        <f t="shared" si="677"/>
        <v>84</v>
      </c>
      <c r="AA539" s="12">
        <f>S539*12*Subsidy!$I$15/Subsidy!$I$14</f>
        <v>0</v>
      </c>
      <c r="AB539" s="12">
        <f>SUM(S$5:S539)*Subsidy!$I$15/Subsidy!$I$14</f>
        <v>53212.488521578103</v>
      </c>
      <c r="AC539" s="12">
        <f>N539*Subsidy!$E$15/Subsidy!$E$14</f>
        <v>2851.4725220486866</v>
      </c>
      <c r="AD539" s="12">
        <f t="shared" si="678"/>
        <v>34217.670264584238</v>
      </c>
      <c r="AE539" s="12">
        <f>$AP539*AC539/(Calculations!$D$27^(A539-1+Calculations!$B$6/30))</f>
        <v>426.66267767722337</v>
      </c>
      <c r="AF539" s="12">
        <f>IF(AE539=0,0,SUM(AE539:AE$903)*AC539/AE539)</f>
        <v>264809.28798862133</v>
      </c>
      <c r="AH539" s="164">
        <f>VLOOKUP(E539,Rates2,5)*VLOOKUP(E539,Mort_Imp_Retirees,C539-'Mort Imp Cume'!$C$4+2)</f>
        <v>7.5432931547520206E-3</v>
      </c>
      <c r="AI539" s="16">
        <f t="shared" si="679"/>
        <v>0.992456706845248</v>
      </c>
      <c r="AJ539" s="164">
        <f>VLOOKUP(F539,Rates2,6)*VLOOKUP(F539,Mort_Imp_Survivors,C539-'Mort Imp Cume'!$C$4+2)</f>
        <v>2.2857336630699243E-3</v>
      </c>
      <c r="AK539" s="16">
        <f t="shared" si="680"/>
        <v>0.99771426633693006</v>
      </c>
      <c r="AL539" s="164">
        <f>VLOOKUP(F539,Rates2,7)*VLOOKUP(F539,Mort_Imp_Survivors,C539-'Mort Imp Cume'!$C$4+2)</f>
        <v>3.648457208401166E-3</v>
      </c>
      <c r="AM539" s="16">
        <f t="shared" si="681"/>
        <v>0.99635154279159888</v>
      </c>
      <c r="AN539" s="108">
        <f>PRODUCT(AI$4:AI538)</f>
        <v>0.48900127672152255</v>
      </c>
      <c r="AO539" s="16">
        <f>PRODUCT(AK$4:AK538)</f>
        <v>0.82424788895788614</v>
      </c>
      <c r="AP539" s="16">
        <f>PRODUCT(AM$4:AM538)</f>
        <v>0.69959581619038358</v>
      </c>
      <c r="AQ539" s="16">
        <f t="shared" si="682"/>
        <v>0.40305827003542605</v>
      </c>
      <c r="AR539" s="16">
        <f t="shared" si="683"/>
        <v>8.5943006686096474E-2</v>
      </c>
      <c r="AS539" s="16">
        <f t="shared" si="684"/>
        <v>3.0334371751198821E-3</v>
      </c>
      <c r="AT539" s="16">
        <f t="shared" si="685"/>
        <v>0.38592426570591648</v>
      </c>
      <c r="AU539" s="16">
        <f t="shared" si="686"/>
        <v>0.12507445757256103</v>
      </c>
      <c r="AV539" s="16">
        <f t="shared" si="687"/>
        <v>3.6886799833584596E-3</v>
      </c>
      <c r="AW539" s="30">
        <f>(SUMPRODUCT(AV$5:AV538,A$5:A538)+SUM(AV$5:AV538)*(Calculations!$B$6/30-0.5)+AV$4*Calculations!$B$6/30/2)/SUM(AV$4:AV538)</f>
        <v>419.72000847247921</v>
      </c>
      <c r="AX539" s="16"/>
      <c r="AY539" s="12"/>
      <c r="AZ539" s="12"/>
    </row>
    <row r="540" spans="1:52" x14ac:dyDescent="0.25">
      <c r="A540">
        <f t="shared" si="675"/>
        <v>536</v>
      </c>
      <c r="B540" t="str">
        <f t="shared" si="699"/>
        <v>September</v>
      </c>
      <c r="C540">
        <f t="shared" si="670"/>
        <v>2069</v>
      </c>
      <c r="D540">
        <f t="shared" si="701"/>
        <v>206909</v>
      </c>
      <c r="E540">
        <f t="shared" ref="E540:F540" si="713">E528+1</f>
        <v>86</v>
      </c>
      <c r="F540">
        <f t="shared" si="713"/>
        <v>84</v>
      </c>
      <c r="G540" s="12">
        <f>G539*IF($B540="January",1+IF(C540&gt;Personal!$L$18+1,Calculations!$B$22,Calculations!$B$21),1)</f>
        <v>7364.3401912414465</v>
      </c>
      <c r="H540" s="12">
        <f>IF(AND(Career!$F$15="Yes",$E540=62,$E539=61),G540,H539*IF($B540="January",(1+IF(C540&gt;Personal!$L$18+1,Calculations!$C$22,Calculations!$C$21)),1))</f>
        <v>7364.3401912414465</v>
      </c>
      <c r="I540" s="12">
        <f>H540*(1-'Retiree Assumptions'!$F$8)</f>
        <v>5744.1853491683287</v>
      </c>
      <c r="J540" s="12">
        <f>I540/(Calculations!$C$27^($A540-1+Calculations!$B$6/30))</f>
        <v>1456.2816735235131</v>
      </c>
      <c r="K540" s="23">
        <f t="shared" si="672"/>
        <v>706.75184055989553</v>
      </c>
      <c r="L540" s="12">
        <f>L539*IF($B540="January",(1+IF(C540&gt;Personal!$L$18+1,Calculations!$B$22,Calculations!$B$21)),1)</f>
        <v>4050.3871051827937</v>
      </c>
      <c r="M540" s="12">
        <f>IF(AND(Career!$F$15="Yes",$E540=62,$E539=61),L540,M539*IF($B540="January",(1+IF(C540&gt;Personal!$L$18+1,Calculations!$C$22,Calculations!$C$21)),1))</f>
        <v>4050.3871051827937</v>
      </c>
      <c r="N540" s="12">
        <f>M540*(1-'Retiree Assumptions'!$F$10)</f>
        <v>3564.3406525608584</v>
      </c>
      <c r="O540" s="12">
        <f>N540/(Calculations!$C$27^$AW540)/(Calculations!$D$27^($A540-1-$AW540+Calculations!$B$6/30))</f>
        <v>870.60275765757149</v>
      </c>
      <c r="P540" s="23">
        <f t="shared" si="673"/>
        <v>337.40181553349646</v>
      </c>
      <c r="Q540" s="12">
        <f>IF(OR(A540&lt;=360,$E540&lt;70),Q539*IF($B540="January",(1+IF(C540&gt;Personal!$L$18+1,Calculations!$B$22,Calculations!$B$21)),1),0)</f>
        <v>0</v>
      </c>
      <c r="R540" s="12">
        <f>IF(OR(A540&lt;=360,$E540&lt;70),IF(AND(Career!$F$15="Yes",$E540=62,$E539=61),Q540,R539*IF($B540="January",(1+IF(C540&gt;Personal!$L$18+1,Calculations!$C$22,Calculations!$C$21)),1)),0)</f>
        <v>0</v>
      </c>
      <c r="S540" s="12">
        <f>R540*(1-'Retiree Assumptions'!$F$8)</f>
        <v>0</v>
      </c>
      <c r="T540" s="12">
        <f>S540/(Calculations!$C$27^($A540-1+Calculations!$B$6/30))</f>
        <v>0</v>
      </c>
      <c r="U540" s="23">
        <f t="shared" si="674"/>
        <v>0</v>
      </c>
      <c r="W540">
        <f t="shared" ref="W540:W603" si="714">IF(AND(F540&lt;101,OR(MOD(A540,60)=1,A540=13,AND(F539=100,F538=99))),W539+1,W539)</f>
        <v>11</v>
      </c>
      <c r="X540">
        <f t="shared" si="689"/>
        <v>2069</v>
      </c>
      <c r="Y540">
        <f t="shared" si="690"/>
        <v>86</v>
      </c>
      <c r="Z540">
        <f t="shared" si="677"/>
        <v>84</v>
      </c>
      <c r="AA540" s="12">
        <f>S540*12*Subsidy!$I$15/Subsidy!$I$14</f>
        <v>0</v>
      </c>
      <c r="AB540" s="12">
        <f>SUM(S$5:S540)*Subsidy!$I$15/Subsidy!$I$14</f>
        <v>53212.488521578103</v>
      </c>
      <c r="AC540" s="12">
        <f>N540*Subsidy!$E$15/Subsidy!$E$14</f>
        <v>2851.4725220486866</v>
      </c>
      <c r="AD540" s="12">
        <f t="shared" si="678"/>
        <v>34217.670264584238</v>
      </c>
      <c r="AE540" s="12">
        <f>$AP540*AC540/(Calculations!$D$27^(A540-1+Calculations!$B$6/30))</f>
        <v>423.88224935747627</v>
      </c>
      <c r="AF540" s="12">
        <f>IF(AE540=0,0,SUM(AE540:AE$903)*AC540/AE540)</f>
        <v>263676.11088896031</v>
      </c>
      <c r="AH540" s="164">
        <f>VLOOKUP(E540,Rates2,5)*VLOOKUP(E540,Mort_Imp_Retirees,C540-'Mort Imp Cume'!$C$4+2)</f>
        <v>7.5432931547520206E-3</v>
      </c>
      <c r="AI540" s="16">
        <f t="shared" si="679"/>
        <v>0.992456706845248</v>
      </c>
      <c r="AJ540" s="164">
        <f>VLOOKUP(F540,Rates2,6)*VLOOKUP(F540,Mort_Imp_Survivors,C540-'Mort Imp Cume'!$C$4+2)</f>
        <v>2.2857336630699243E-3</v>
      </c>
      <c r="AK540" s="16">
        <f t="shared" si="680"/>
        <v>0.99771426633693006</v>
      </c>
      <c r="AL540" s="164">
        <f>VLOOKUP(F540,Rates2,7)*VLOOKUP(F540,Mort_Imp_Survivors,C540-'Mort Imp Cume'!$C$4+2)</f>
        <v>3.648457208401166E-3</v>
      </c>
      <c r="AM540" s="16">
        <f t="shared" si="681"/>
        <v>0.99635154279159888</v>
      </c>
      <c r="AN540" s="108">
        <f>PRODUCT(AI$4:AI539)</f>
        <v>0.48531259673816413</v>
      </c>
      <c r="AO540" s="16">
        <f>PRODUCT(AK$4:AK539)</f>
        <v>0.82236387781138076</v>
      </c>
      <c r="AP540" s="16">
        <f>PRODUCT(AM$4:AM539)</f>
        <v>0.69704337079183654</v>
      </c>
      <c r="AQ540" s="16">
        <f t="shared" si="682"/>
        <v>0.3991035490043075</v>
      </c>
      <c r="AR540" s="16">
        <f t="shared" si="683"/>
        <v>8.6209047733856611E-2</v>
      </c>
      <c r="AS540" s="16">
        <f t="shared" si="684"/>
        <v>3.0036737421751396E-3</v>
      </c>
      <c r="AT540" s="16">
        <f t="shared" si="685"/>
        <v>0.3875496747119247</v>
      </c>
      <c r="AU540" s="16">
        <f t="shared" si="686"/>
        <v>0.12713772854991112</v>
      </c>
      <c r="AV540" s="16">
        <f t="shared" si="687"/>
        <v>3.6608551888899213E-3</v>
      </c>
      <c r="AW540" s="30">
        <f>(SUMPRODUCT(AV$5:AV539,A$5:A539)+SUM(AV$5:AV539)*(Calculations!$B$6/30-0.5)+AV$4*Calculations!$B$6/30/2)/SUM(AV$4:AV539)</f>
        <v>420.54978463275506</v>
      </c>
      <c r="AX540" s="16"/>
      <c r="AY540" s="12"/>
      <c r="AZ540" s="12"/>
    </row>
    <row r="541" spans="1:52" x14ac:dyDescent="0.25">
      <c r="A541">
        <f t="shared" si="675"/>
        <v>537</v>
      </c>
      <c r="B541" t="str">
        <f t="shared" si="699"/>
        <v>October</v>
      </c>
      <c r="C541">
        <f t="shared" si="670"/>
        <v>2069</v>
      </c>
      <c r="D541">
        <f t="shared" si="701"/>
        <v>206910</v>
      </c>
      <c r="E541">
        <f t="shared" ref="E541:F541" si="715">E529+1</f>
        <v>86</v>
      </c>
      <c r="F541">
        <f t="shared" si="715"/>
        <v>84</v>
      </c>
      <c r="G541" s="12">
        <f>G540*IF($B541="January",1+IF(C541&gt;Personal!$L$18+1,Calculations!$B$22,Calculations!$B$21),1)</f>
        <v>7364.3401912414465</v>
      </c>
      <c r="H541" s="12">
        <f>IF(AND(Career!$F$15="Yes",$E541=62,$E540=61),G541,H540*IF($B541="January",(1+IF(C541&gt;Personal!$L$18+1,Calculations!$C$22,Calculations!$C$21)),1))</f>
        <v>7364.3401912414465</v>
      </c>
      <c r="I541" s="12">
        <f>H541*(1-'Retiree Assumptions'!$F$8)</f>
        <v>5744.1853491683287</v>
      </c>
      <c r="J541" s="12">
        <f>I541/(Calculations!$C$27^($A541-1+Calculations!$B$6/30))</f>
        <v>1452.5579762762709</v>
      </c>
      <c r="K541" s="23">
        <f t="shared" si="672"/>
        <v>699.62707897475525</v>
      </c>
      <c r="L541" s="12">
        <f>L540*IF($B541="January",(1+IF(C541&gt;Personal!$L$18+1,Calculations!$B$22,Calculations!$B$21)),1)</f>
        <v>4050.3871051827937</v>
      </c>
      <c r="M541" s="12">
        <f>IF(AND(Career!$F$15="Yes",$E541=62,$E540=61),L541,M540*IF($B541="January",(1+IF(C541&gt;Personal!$L$18+1,Calculations!$C$22,Calculations!$C$21)),1))</f>
        <v>4050.3871051827937</v>
      </c>
      <c r="N541" s="12">
        <f>M541*(1-'Retiree Assumptions'!$F$10)</f>
        <v>3564.3406525608584</v>
      </c>
      <c r="O541" s="12">
        <f>N541/(Calculations!$C$27^$AW541)/(Calculations!$D$27^($A541-1-$AW541+Calculations!$B$6/30))</f>
        <v>868.32590108058537</v>
      </c>
      <c r="P541" s="23">
        <f t="shared" si="673"/>
        <v>337.89981151092769</v>
      </c>
      <c r="Q541" s="12">
        <f>IF(OR(A541&lt;=360,$E541&lt;70),Q540*IF($B541="January",(1+IF(C541&gt;Personal!$L$18+1,Calculations!$B$22,Calculations!$B$21)),1),0)</f>
        <v>0</v>
      </c>
      <c r="R541" s="12">
        <f>IF(OR(A541&lt;=360,$E541&lt;70),IF(AND(Career!$F$15="Yes",$E541=62,$E540=61),Q541,R540*IF($B541="January",(1+IF(C541&gt;Personal!$L$18+1,Calculations!$C$22,Calculations!$C$21)),1)),0)</f>
        <v>0</v>
      </c>
      <c r="S541" s="12">
        <f>R541*(1-'Retiree Assumptions'!$F$8)</f>
        <v>0</v>
      </c>
      <c r="T541" s="12">
        <f>S541/(Calculations!$C$27^($A541-1+Calculations!$B$6/30))</f>
        <v>0</v>
      </c>
      <c r="U541" s="23">
        <f t="shared" si="674"/>
        <v>0</v>
      </c>
      <c r="W541">
        <f t="shared" si="714"/>
        <v>11</v>
      </c>
      <c r="X541">
        <f t="shared" si="689"/>
        <v>2069</v>
      </c>
      <c r="Y541">
        <f t="shared" si="690"/>
        <v>86</v>
      </c>
      <c r="Z541">
        <f t="shared" si="677"/>
        <v>84</v>
      </c>
      <c r="AA541" s="12">
        <f>S541*12*Subsidy!$I$15/Subsidy!$I$14</f>
        <v>0</v>
      </c>
      <c r="AB541" s="12">
        <f>SUM(S$5:S541)*Subsidy!$I$15/Subsidy!$I$14</f>
        <v>53212.488521578103</v>
      </c>
      <c r="AC541" s="12">
        <f>N541*Subsidy!$E$15/Subsidy!$E$14</f>
        <v>2851.4725220486866</v>
      </c>
      <c r="AD541" s="12">
        <f t="shared" si="678"/>
        <v>34217.670264584238</v>
      </c>
      <c r="AE541" s="12">
        <f>$AP541*AC541/(Calculations!$D$27^(A541-1+Calculations!$B$6/30))</f>
        <v>421.11994022660065</v>
      </c>
      <c r="AF541" s="12">
        <f>IF(AE541=0,0,SUM(AE541:AE$903)*AC541/AE541)</f>
        <v>262535.50078708236</v>
      </c>
      <c r="AH541" s="164">
        <f>VLOOKUP(E541,Rates2,5)*VLOOKUP(E541,Mort_Imp_Retirees,C541-'Mort Imp Cume'!$C$4+2)</f>
        <v>7.5432931547520206E-3</v>
      </c>
      <c r="AI541" s="16">
        <f t="shared" si="679"/>
        <v>0.992456706845248</v>
      </c>
      <c r="AJ541" s="164">
        <f>VLOOKUP(F541,Rates2,6)*VLOOKUP(F541,Mort_Imp_Survivors,C541-'Mort Imp Cume'!$C$4+2)</f>
        <v>2.2857336630699243E-3</v>
      </c>
      <c r="AK541" s="16">
        <f t="shared" si="680"/>
        <v>0.99771426633693006</v>
      </c>
      <c r="AL541" s="164">
        <f>VLOOKUP(F541,Rates2,7)*VLOOKUP(F541,Mort_Imp_Survivors,C541-'Mort Imp Cume'!$C$4+2)</f>
        <v>3.648457208401166E-3</v>
      </c>
      <c r="AM541" s="16">
        <f t="shared" si="681"/>
        <v>0.99635154279159888</v>
      </c>
      <c r="AN541" s="108">
        <f>PRODUCT(AI$4:AI540)</f>
        <v>0.4816517415492742</v>
      </c>
      <c r="AO541" s="16">
        <f>PRODUCT(AK$4:AK540)</f>
        <v>0.82048417301257459</v>
      </c>
      <c r="AP541" s="16">
        <f>PRODUCT(AM$4:AM540)</f>
        <v>0.69450023788110282</v>
      </c>
      <c r="AQ541" s="16">
        <f t="shared" si="682"/>
        <v>0.39518763084512254</v>
      </c>
      <c r="AR541" s="16">
        <f t="shared" si="683"/>
        <v>8.646411070415165E-2</v>
      </c>
      <c r="AS541" s="16">
        <f t="shared" si="684"/>
        <v>2.9742023416311075E-3</v>
      </c>
      <c r="AT541" s="16">
        <f t="shared" si="685"/>
        <v>0.3891393900497836</v>
      </c>
      <c r="AU541" s="16">
        <f t="shared" si="686"/>
        <v>0.12920886840094226</v>
      </c>
      <c r="AV541" s="16">
        <f t="shared" si="687"/>
        <v>3.6332402850030297E-3</v>
      </c>
      <c r="AW541" s="30">
        <f>(SUMPRODUCT(AV$5:AV540,A$5:A540)+SUM(AV$5:AV540)*(Calculations!$B$6/30-0.5)+AV$4*Calculations!$B$6/30/2)/SUM(AV$4:AV540)</f>
        <v>421.36868763987388</v>
      </c>
      <c r="AX541" s="16"/>
      <c r="AY541" s="12"/>
      <c r="AZ541" s="12"/>
    </row>
    <row r="542" spans="1:52" x14ac:dyDescent="0.25">
      <c r="A542">
        <f t="shared" si="675"/>
        <v>538</v>
      </c>
      <c r="B542" t="str">
        <f t="shared" si="699"/>
        <v>November</v>
      </c>
      <c r="C542">
        <f t="shared" si="670"/>
        <v>2069</v>
      </c>
      <c r="D542">
        <f t="shared" si="701"/>
        <v>206911</v>
      </c>
      <c r="E542">
        <f t="shared" ref="E542:F542" si="716">E530+1</f>
        <v>86</v>
      </c>
      <c r="F542">
        <f t="shared" si="716"/>
        <v>84</v>
      </c>
      <c r="G542" s="12">
        <f>G541*IF($B542="January",1+IF(C542&gt;Personal!$L$18+1,Calculations!$B$22,Calculations!$B$21),1)</f>
        <v>7364.3401912414465</v>
      </c>
      <c r="H542" s="12">
        <f>IF(AND(Career!$F$15="Yes",$E542=62,$E541=61),G542,H541*IF($B542="January",(1+IF(C542&gt;Personal!$L$18+1,Calculations!$C$22,Calculations!$C$21)),1))</f>
        <v>7364.3401912414465</v>
      </c>
      <c r="I542" s="12">
        <f>H542*(1-'Retiree Assumptions'!$F$8)</f>
        <v>5744.1853491683287</v>
      </c>
      <c r="J542" s="12">
        <f>I542/(Calculations!$C$27^($A542-1+Calculations!$B$6/30))</f>
        <v>1448.8438004845559</v>
      </c>
      <c r="K542" s="23">
        <f t="shared" si="672"/>
        <v>692.57414207365821</v>
      </c>
      <c r="L542" s="12">
        <f>L541*IF($B542="January",(1+IF(C542&gt;Personal!$L$18+1,Calculations!$B$22,Calculations!$B$21)),1)</f>
        <v>4050.3871051827937</v>
      </c>
      <c r="M542" s="12">
        <f>IF(AND(Career!$F$15="Yes",$E542=62,$E541=61),L542,M541*IF($B542="January",(1+IF(C542&gt;Personal!$L$18+1,Calculations!$C$22,Calculations!$C$21)),1))</f>
        <v>4050.3871051827937</v>
      </c>
      <c r="N542" s="12">
        <f>M542*(1-'Retiree Assumptions'!$F$10)</f>
        <v>3564.3406525608584</v>
      </c>
      <c r="O542" s="12">
        <f>N542/(Calculations!$C$27^$AW542)/(Calculations!$D$27^($A542-1-$AW542+Calculations!$B$6/30))</f>
        <v>866.0520447145866</v>
      </c>
      <c r="P542" s="23">
        <f t="shared" si="673"/>
        <v>338.36119377464718</v>
      </c>
      <c r="Q542" s="12">
        <f>IF(OR(A542&lt;=360,$E542&lt;70),Q541*IF($B542="January",(1+IF(C542&gt;Personal!$L$18+1,Calculations!$B$22,Calculations!$B$21)),1),0)</f>
        <v>0</v>
      </c>
      <c r="R542" s="12">
        <f>IF(OR(A542&lt;=360,$E542&lt;70),IF(AND(Career!$F$15="Yes",$E542=62,$E541=61),Q542,R541*IF($B542="January",(1+IF(C542&gt;Personal!$L$18+1,Calculations!$C$22,Calculations!$C$21)),1)),0)</f>
        <v>0</v>
      </c>
      <c r="S542" s="12">
        <f>R542*(1-'Retiree Assumptions'!$F$8)</f>
        <v>0</v>
      </c>
      <c r="T542" s="12">
        <f>S542/(Calculations!$C$27^($A542-1+Calculations!$B$6/30))</f>
        <v>0</v>
      </c>
      <c r="U542" s="23">
        <f t="shared" si="674"/>
        <v>0</v>
      </c>
      <c r="W542">
        <f t="shared" si="714"/>
        <v>11</v>
      </c>
      <c r="X542">
        <f t="shared" si="689"/>
        <v>2069</v>
      </c>
      <c r="Y542">
        <f t="shared" si="690"/>
        <v>86</v>
      </c>
      <c r="Z542">
        <f t="shared" si="677"/>
        <v>84</v>
      </c>
      <c r="AA542" s="12">
        <f>S542*12*Subsidy!$I$15/Subsidy!$I$14</f>
        <v>0</v>
      </c>
      <c r="AB542" s="12">
        <f>SUM(S$5:S542)*Subsidy!$I$15/Subsidy!$I$14</f>
        <v>53212.488521578103</v>
      </c>
      <c r="AC542" s="12">
        <f>N542*Subsidy!$E$15/Subsidy!$E$14</f>
        <v>2851.4725220486866</v>
      </c>
      <c r="AD542" s="12">
        <f t="shared" si="678"/>
        <v>34217.670264584238</v>
      </c>
      <c r="AE542" s="12">
        <f>$AP542*AC542/(Calculations!$D$27^(A542-1+Calculations!$B$6/30))</f>
        <v>418.37563220746318</v>
      </c>
      <c r="AF542" s="12">
        <f>IF(AE542=0,0,SUM(AE542:AE$903)*AC542/AE542)</f>
        <v>261387.40892668813</v>
      </c>
      <c r="AH542" s="164">
        <f>VLOOKUP(E542,Rates2,5)*VLOOKUP(E542,Mort_Imp_Retirees,C542-'Mort Imp Cume'!$C$4+2)</f>
        <v>7.5432931547520206E-3</v>
      </c>
      <c r="AI542" s="16">
        <f t="shared" si="679"/>
        <v>0.992456706845248</v>
      </c>
      <c r="AJ542" s="164">
        <f>VLOOKUP(F542,Rates2,6)*VLOOKUP(F542,Mort_Imp_Survivors,C542-'Mort Imp Cume'!$C$4+2)</f>
        <v>2.2857336630699243E-3</v>
      </c>
      <c r="AK542" s="16">
        <f t="shared" si="680"/>
        <v>0.99771426633693006</v>
      </c>
      <c r="AL542" s="164">
        <f>VLOOKUP(F542,Rates2,7)*VLOOKUP(F542,Mort_Imp_Survivors,C542-'Mort Imp Cume'!$C$4+2)</f>
        <v>3.648457208401166E-3</v>
      </c>
      <c r="AM542" s="16">
        <f t="shared" si="681"/>
        <v>0.99635154279159888</v>
      </c>
      <c r="AN542" s="108">
        <f>PRODUCT(AI$4:AI541)</f>
        <v>0.4780185012642712</v>
      </c>
      <c r="AO542" s="16">
        <f>PRODUCT(AK$4:AK541)</f>
        <v>0.81860876471830368</v>
      </c>
      <c r="AP542" s="16">
        <f>PRODUCT(AM$4:AM541)</f>
        <v>0.69196638348196926</v>
      </c>
      <c r="AQ542" s="16">
        <f t="shared" si="682"/>
        <v>0.39131013483243993</v>
      </c>
      <c r="AR542" s="16">
        <f t="shared" si="683"/>
        <v>8.670836643183126E-2</v>
      </c>
      <c r="AS542" s="16">
        <f t="shared" si="684"/>
        <v>2.9450201081286992E-3</v>
      </c>
      <c r="AT542" s="16">
        <f t="shared" si="685"/>
        <v>0.39069383397871477</v>
      </c>
      <c r="AU542" s="16">
        <f t="shared" si="686"/>
        <v>0.13128766475701409</v>
      </c>
      <c r="AV542" s="16">
        <f t="shared" si="687"/>
        <v>3.605833688431597E-3</v>
      </c>
      <c r="AW542" s="30">
        <f>(SUMPRODUCT(AV$5:AV541,A$5:A541)+SUM(AV$5:AV541)*(Calculations!$B$6/30-0.5)+AV$4*Calculations!$B$6/30/2)/SUM(AV$4:AV541)</f>
        <v>422.17701698380472</v>
      </c>
      <c r="AX542" s="16"/>
      <c r="AY542" s="12"/>
      <c r="AZ542" s="12"/>
    </row>
    <row r="543" spans="1:52" x14ac:dyDescent="0.25">
      <c r="A543">
        <f t="shared" si="675"/>
        <v>539</v>
      </c>
      <c r="B543" t="str">
        <f t="shared" si="699"/>
        <v>December</v>
      </c>
      <c r="C543">
        <f t="shared" si="670"/>
        <v>2069</v>
      </c>
      <c r="D543">
        <f t="shared" si="701"/>
        <v>206912</v>
      </c>
      <c r="E543">
        <f t="shared" ref="E543:F543" si="717">E531+1</f>
        <v>86</v>
      </c>
      <c r="F543">
        <f t="shared" si="717"/>
        <v>84</v>
      </c>
      <c r="G543" s="12">
        <f>G542*IF($B543="January",1+IF(C543&gt;Personal!$L$18+1,Calculations!$B$22,Calculations!$B$21),1)</f>
        <v>7364.3401912414465</v>
      </c>
      <c r="H543" s="12">
        <f>IF(AND(Career!$F$15="Yes",$E543=62,$E542=61),G543,H542*IF($B543="January",(1+IF(C543&gt;Personal!$L$18+1,Calculations!$C$22,Calculations!$C$21)),1))</f>
        <v>7364.3401912414465</v>
      </c>
      <c r="I543" s="12">
        <f>H543*(1-'Retiree Assumptions'!$F$8)</f>
        <v>5744.1853491683287</v>
      </c>
      <c r="J543" s="12">
        <f>I543/(Calculations!$C$27^($A543-1+Calculations!$B$6/30))</f>
        <v>1445.1391218021031</v>
      </c>
      <c r="K543" s="23">
        <f t="shared" si="672"/>
        <v>685.5923057923419</v>
      </c>
      <c r="L543" s="12">
        <f>L542*IF($B543="January",(1+IF(C543&gt;Personal!$L$18+1,Calculations!$B$22,Calculations!$B$21)),1)</f>
        <v>4050.3871051827937</v>
      </c>
      <c r="M543" s="12">
        <f>IF(AND(Career!$F$15="Yes",$E543=62,$E542=61),L543,M542*IF($B543="January",(1+IF(C543&gt;Personal!$L$18+1,Calculations!$C$22,Calculations!$C$21)),1))</f>
        <v>4050.3871051827937</v>
      </c>
      <c r="N543" s="12">
        <f>M543*(1-'Retiree Assumptions'!$F$10)</f>
        <v>3564.3406525608584</v>
      </c>
      <c r="O543" s="12">
        <f>N543/(Calculations!$C$27^$AW543)/(Calculations!$D$27^($A543-1-$AW543+Calculations!$B$6/30))</f>
        <v>863.78127628599793</v>
      </c>
      <c r="P543" s="23">
        <f t="shared" si="673"/>
        <v>338.78661226326017</v>
      </c>
      <c r="Q543" s="12">
        <f>IF(OR(A543&lt;=360,$E543&lt;70),Q542*IF($B543="January",(1+IF(C543&gt;Personal!$L$18+1,Calculations!$B$22,Calculations!$B$21)),1),0)</f>
        <v>0</v>
      </c>
      <c r="R543" s="12">
        <f>IF(OR(A543&lt;=360,$E543&lt;70),IF(AND(Career!$F$15="Yes",$E543=62,$E542=61),Q543,R542*IF($B543="January",(1+IF(C543&gt;Personal!$L$18+1,Calculations!$C$22,Calculations!$C$21)),1)),0)</f>
        <v>0</v>
      </c>
      <c r="S543" s="12">
        <f>R543*(1-'Retiree Assumptions'!$F$8)</f>
        <v>0</v>
      </c>
      <c r="T543" s="12">
        <f>S543/(Calculations!$C$27^($A543-1+Calculations!$B$6/30))</f>
        <v>0</v>
      </c>
      <c r="U543" s="23">
        <f t="shared" si="674"/>
        <v>0</v>
      </c>
      <c r="W543">
        <f t="shared" si="714"/>
        <v>11</v>
      </c>
      <c r="X543">
        <f t="shared" si="689"/>
        <v>2069</v>
      </c>
      <c r="Y543">
        <f t="shared" si="690"/>
        <v>86</v>
      </c>
      <c r="Z543">
        <f t="shared" si="677"/>
        <v>84</v>
      </c>
      <c r="AA543" s="12">
        <f>S543*12*Subsidy!$I$15/Subsidy!$I$14</f>
        <v>0</v>
      </c>
      <c r="AB543" s="12">
        <f>SUM(S$5:S543)*Subsidy!$I$15/Subsidy!$I$14</f>
        <v>53212.488521578103</v>
      </c>
      <c r="AC543" s="12">
        <f>N543*Subsidy!$E$15/Subsidy!$E$14</f>
        <v>2851.4725220486866</v>
      </c>
      <c r="AD543" s="12">
        <f t="shared" si="678"/>
        <v>34217.670264584238</v>
      </c>
      <c r="AE543" s="12">
        <f>$AP543*AC543/(Calculations!$D$27^(A543-1+Calculations!$B$6/30))</f>
        <v>415.64920799240269</v>
      </c>
      <c r="AF543" s="12">
        <f>IF(AE543=0,0,SUM(AE543:AE$903)*AC543/AE543)</f>
        <v>260231.78623166427</v>
      </c>
      <c r="AH543" s="164">
        <f>VLOOKUP(E543,Rates2,5)*VLOOKUP(E543,Mort_Imp_Retirees,C543-'Mort Imp Cume'!$C$4+2)</f>
        <v>7.5432931547520206E-3</v>
      </c>
      <c r="AI543" s="16">
        <f t="shared" si="679"/>
        <v>0.992456706845248</v>
      </c>
      <c r="AJ543" s="164">
        <f>VLOOKUP(F543,Rates2,6)*VLOOKUP(F543,Mort_Imp_Survivors,C543-'Mort Imp Cume'!$C$4+2)</f>
        <v>2.2857336630699243E-3</v>
      </c>
      <c r="AK543" s="16">
        <f t="shared" si="680"/>
        <v>0.99771426633693006</v>
      </c>
      <c r="AL543" s="164">
        <f>VLOOKUP(F543,Rates2,7)*VLOOKUP(F543,Mort_Imp_Survivors,C543-'Mort Imp Cume'!$C$4+2)</f>
        <v>3.648457208401166E-3</v>
      </c>
      <c r="AM543" s="16">
        <f t="shared" si="681"/>
        <v>0.99635154279159888</v>
      </c>
      <c r="AN543" s="108">
        <f>PRODUCT(AI$4:AI542)</f>
        <v>0.47441266757583961</v>
      </c>
      <c r="AO543" s="16">
        <f>PRODUCT(AK$4:AK542)</f>
        <v>0.81673764310790298</v>
      </c>
      <c r="AP543" s="16">
        <f>PRODUCT(AM$4:AM542)</f>
        <v>0.68944177374218318</v>
      </c>
      <c r="AQ543" s="16">
        <f t="shared" si="682"/>
        <v>0.38747068397642431</v>
      </c>
      <c r="AR543" s="16">
        <f t="shared" si="683"/>
        <v>8.694198359941531E-2</v>
      </c>
      <c r="AS543" s="16">
        <f t="shared" si="684"/>
        <v>2.9161242044231134E-3</v>
      </c>
      <c r="AT543" s="16">
        <f t="shared" si="685"/>
        <v>0.39221342435198597</v>
      </c>
      <c r="AU543" s="16">
        <f t="shared" si="686"/>
        <v>0.13337390807217436</v>
      </c>
      <c r="AV543" s="16">
        <f t="shared" si="687"/>
        <v>3.578633827852477E-3</v>
      </c>
      <c r="AW543" s="30">
        <f>(SUMPRODUCT(AV$5:AV542,A$5:A542)+SUM(AV$5:AV542)*(Calculations!$B$6/30-0.5)+AV$4*Calculations!$B$6/30/2)/SUM(AV$4:AV542)</f>
        <v>422.97506005870929</v>
      </c>
      <c r="AX543" s="16"/>
      <c r="AY543" s="12"/>
      <c r="AZ543" s="12"/>
    </row>
    <row r="544" spans="1:52" x14ac:dyDescent="0.25">
      <c r="A544">
        <f t="shared" si="675"/>
        <v>540</v>
      </c>
      <c r="B544" t="str">
        <f t="shared" si="699"/>
        <v>January</v>
      </c>
      <c r="C544">
        <f t="shared" si="670"/>
        <v>2070</v>
      </c>
      <c r="D544">
        <f t="shared" si="701"/>
        <v>207001</v>
      </c>
      <c r="E544">
        <f t="shared" ref="E544:F544" si="718">E532+1</f>
        <v>87</v>
      </c>
      <c r="F544">
        <f t="shared" si="718"/>
        <v>85</v>
      </c>
      <c r="G544" s="12">
        <f>G543*IF($B544="January",1+IF(C544&gt;Personal!$L$18+1,Calculations!$B$22,Calculations!$B$21),1)</f>
        <v>7548.4486960224822</v>
      </c>
      <c r="H544" s="12">
        <f>IF(AND(Career!$F$15="Yes",$E544=62,$E543=61),G544,H543*IF($B544="January",(1+IF(C544&gt;Personal!$L$18+1,Calculations!$C$22,Calculations!$C$21)),1))</f>
        <v>7548.4486960224822</v>
      </c>
      <c r="I544" s="12">
        <f>H544*(1-'Retiree Assumptions'!$F$8)</f>
        <v>5887.789982897536</v>
      </c>
      <c r="J544" s="12">
        <f>I544/(Calculations!$C$27^($A544-1+Calculations!$B$6/30))</f>
        <v>1477.480013843526</v>
      </c>
      <c r="K544" s="23">
        <f t="shared" si="672"/>
        <v>695.64787469997918</v>
      </c>
      <c r="L544" s="12">
        <f>L543*IF($B544="January",(1+IF(C544&gt;Personal!$L$18+1,Calculations!$B$22,Calculations!$B$21)),1)</f>
        <v>4151.6467828123632</v>
      </c>
      <c r="M544" s="12">
        <f>IF(AND(Career!$F$15="Yes",$E544=62,$E543=61),L544,M543*IF($B544="January",(1+IF(C544&gt;Personal!$L$18+1,Calculations!$C$22,Calculations!$C$21)),1))</f>
        <v>4151.6467828123632</v>
      </c>
      <c r="N544" s="12">
        <f>M544*(1-'Retiree Assumptions'!$F$10)</f>
        <v>3653.4491688748794</v>
      </c>
      <c r="O544" s="12">
        <f>N544/(Calculations!$C$27^$AW544)/(Calculations!$D$27^($A544-1-$AW544+Calculations!$B$6/30))</f>
        <v>883.05152142252598</v>
      </c>
      <c r="P544" s="23">
        <f t="shared" si="673"/>
        <v>347.6561253363646</v>
      </c>
      <c r="Q544" s="12">
        <f>IF(OR(A544&lt;=360,$E544&lt;70),Q543*IF($B544="January",(1+IF(C544&gt;Personal!$L$18+1,Calculations!$B$22,Calculations!$B$21)),1),0)</f>
        <v>0</v>
      </c>
      <c r="R544" s="12">
        <f>IF(OR(A544&lt;=360,$E544&lt;70),IF(AND(Career!$F$15="Yes",$E544=62,$E543=61),Q544,R543*IF($B544="January",(1+IF(C544&gt;Personal!$L$18+1,Calculations!$C$22,Calculations!$C$21)),1)),0)</f>
        <v>0</v>
      </c>
      <c r="S544" s="12">
        <f>R544*(1-'Retiree Assumptions'!$F$8)</f>
        <v>0</v>
      </c>
      <c r="T544" s="12">
        <f>S544/(Calculations!$C$27^($A544-1+Calculations!$B$6/30))</f>
        <v>0</v>
      </c>
      <c r="U544" s="23">
        <f t="shared" si="674"/>
        <v>0</v>
      </c>
      <c r="W544">
        <f t="shared" si="714"/>
        <v>11</v>
      </c>
      <c r="X544">
        <f t="shared" si="689"/>
        <v>2070</v>
      </c>
      <c r="Y544">
        <f t="shared" si="690"/>
        <v>87</v>
      </c>
      <c r="Z544">
        <f t="shared" si="677"/>
        <v>85</v>
      </c>
      <c r="AA544" s="12">
        <f>S544*12*Subsidy!$I$15/Subsidy!$I$14</f>
        <v>0</v>
      </c>
      <c r="AB544" s="12">
        <f>SUM(S$5:S544)*Subsidy!$I$15/Subsidy!$I$14</f>
        <v>53212.488521578103</v>
      </c>
      <c r="AC544" s="12">
        <f>N544*Subsidy!$E$15/Subsidy!$E$14</f>
        <v>2922.7593350999036</v>
      </c>
      <c r="AD544" s="12">
        <f t="shared" si="678"/>
        <v>35073.112021198845</v>
      </c>
      <c r="AE544" s="12">
        <f>$AP544*AC544/(Calculations!$D$27^(A544-1+Calculations!$B$6/30))</f>
        <v>423.26406481417081</v>
      </c>
      <c r="AF544" s="12">
        <f>IF(AE544=0,0,SUM(AE544:AE$903)*AC544/AE544)</f>
        <v>259068.58330398623</v>
      </c>
      <c r="AH544" s="164">
        <f>VLOOKUP(E544,Rates2,5)*VLOOKUP(E544,Mort_Imp_Retirees,C544-'Mort Imp Cume'!$C$4+2)</f>
        <v>8.6036865323059365E-3</v>
      </c>
      <c r="AI544" s="16">
        <f t="shared" si="679"/>
        <v>0.99139631346769408</v>
      </c>
      <c r="AJ544" s="164">
        <f>VLOOKUP(F544,Rates2,6)*VLOOKUP(F544,Mort_Imp_Survivors,C544-'Mort Imp Cume'!$C$4+2)</f>
        <v>2.808495457027767E-3</v>
      </c>
      <c r="AK544" s="16">
        <f t="shared" si="680"/>
        <v>0.99719150454297223</v>
      </c>
      <c r="AL544" s="164">
        <f>VLOOKUP(F544,Rates2,7)*VLOOKUP(F544,Mort_Imp_Survivors,C544-'Mort Imp Cume'!$C$4+2)</f>
        <v>4.6704831222681969E-3</v>
      </c>
      <c r="AM544" s="16">
        <f t="shared" si="681"/>
        <v>0.99532951687773186</v>
      </c>
      <c r="AN544" s="108">
        <f>PRODUCT(AI$4:AI543)</f>
        <v>0.47083403374798716</v>
      </c>
      <c r="AO544" s="16">
        <f>PRODUCT(AK$4:AK543)</f>
        <v>0.81487079838315479</v>
      </c>
      <c r="AP544" s="16">
        <f>PRODUCT(AM$4:AM543)</f>
        <v>0.68692637493300068</v>
      </c>
      <c r="AQ544" s="16">
        <f t="shared" si="682"/>
        <v>0.38366890498618356</v>
      </c>
      <c r="AR544" s="16">
        <f t="shared" si="683"/>
        <v>8.7165128761803615E-2</v>
      </c>
      <c r="AS544" s="16">
        <f t="shared" si="684"/>
        <v>3.2916962398970304E-3</v>
      </c>
      <c r="AT544" s="16">
        <f t="shared" si="685"/>
        <v>0.39369857466110036</v>
      </c>
      <c r="AU544" s="16">
        <f t="shared" si="686"/>
        <v>0.13546739159091248</v>
      </c>
      <c r="AV544" s="16">
        <f t="shared" si="687"/>
        <v>4.0509084351088359E-3</v>
      </c>
      <c r="AW544" s="30">
        <f>(SUMPRODUCT(AV$5:AV543,A$5:A543)+SUM(AV$5:AV543)*(Calculations!$B$6/30-0.5)+AV$4*Calculations!$B$6/30/2)/SUM(AV$4:AV543)</f>
        <v>423.76309277142485</v>
      </c>
      <c r="AX544" s="16"/>
      <c r="AY544" s="12"/>
      <c r="AZ544" s="12"/>
    </row>
    <row r="545" spans="1:52" x14ac:dyDescent="0.25">
      <c r="A545">
        <f t="shared" si="675"/>
        <v>541</v>
      </c>
      <c r="B545" t="str">
        <f t="shared" si="699"/>
        <v>February</v>
      </c>
      <c r="C545">
        <f t="shared" si="670"/>
        <v>2070</v>
      </c>
      <c r="D545">
        <f t="shared" si="701"/>
        <v>207002</v>
      </c>
      <c r="E545">
        <f t="shared" ref="E545:F545" si="719">E533+1</f>
        <v>87</v>
      </c>
      <c r="F545">
        <f t="shared" si="719"/>
        <v>85</v>
      </c>
      <c r="G545" s="12">
        <f>G544*IF($B545="January",1+IF(C545&gt;Personal!$L$18+1,Calculations!$B$22,Calculations!$B$21),1)</f>
        <v>7548.4486960224822</v>
      </c>
      <c r="H545" s="12">
        <f>IF(AND(Career!$F$15="Yes",$E545=62,$E544=61),G545,H544*IF($B545="January",(1+IF(C545&gt;Personal!$L$18+1,Calculations!$C$22,Calculations!$C$21)),1))</f>
        <v>7548.4486960224822</v>
      </c>
      <c r="I545" s="12">
        <f>H545*(1-'Retiree Assumptions'!$F$8)</f>
        <v>5887.789982897536</v>
      </c>
      <c r="J545" s="12">
        <f>I545/(Calculations!$C$27^($A545-1+Calculations!$B$6/30))</f>
        <v>1473.7021126583156</v>
      </c>
      <c r="K545" s="23">
        <f t="shared" si="672"/>
        <v>687.89927792684011</v>
      </c>
      <c r="L545" s="12">
        <f>L544*IF($B545="January",(1+IF(C545&gt;Personal!$L$18+1,Calculations!$B$22,Calculations!$B$21)),1)</f>
        <v>4151.6467828123632</v>
      </c>
      <c r="M545" s="12">
        <f>IF(AND(Career!$F$15="Yes",$E545=62,$E544=61),L545,M544*IF($B545="January",(1+IF(C545&gt;Personal!$L$18+1,Calculations!$C$22,Calculations!$C$21)),1))</f>
        <v>4151.6467828123632</v>
      </c>
      <c r="N545" s="12">
        <f>M545*(1-'Retiree Assumptions'!$F$10)</f>
        <v>3653.4491688748794</v>
      </c>
      <c r="O545" s="12">
        <f>N545/(Calculations!$C$27^$AW545)/(Calculations!$D$27^($A545-1-$AW545+Calculations!$B$6/30))</f>
        <v>880.76141900894186</v>
      </c>
      <c r="P545" s="23">
        <f t="shared" si="673"/>
        <v>348.0342032203198</v>
      </c>
      <c r="Q545" s="12">
        <f>IF(OR(A545&lt;=360,$E545&lt;70),Q544*IF($B545="January",(1+IF(C545&gt;Personal!$L$18+1,Calculations!$B$22,Calculations!$B$21)),1),0)</f>
        <v>0</v>
      </c>
      <c r="R545" s="12">
        <f>IF(OR(A545&lt;=360,$E545&lt;70),IF(AND(Career!$F$15="Yes",$E545=62,$E544=61),Q545,R544*IF($B545="January",(1+IF(C545&gt;Personal!$L$18+1,Calculations!$C$22,Calculations!$C$21)),1)),0)</f>
        <v>0</v>
      </c>
      <c r="S545" s="12">
        <f>R545*(1-'Retiree Assumptions'!$F$8)</f>
        <v>0</v>
      </c>
      <c r="T545" s="12">
        <f>S545/(Calculations!$C$27^($A545-1+Calculations!$B$6/30))</f>
        <v>0</v>
      </c>
      <c r="U545" s="23">
        <f t="shared" si="674"/>
        <v>0</v>
      </c>
      <c r="W545">
        <f t="shared" si="714"/>
        <v>12</v>
      </c>
      <c r="X545">
        <f t="shared" si="689"/>
        <v>2070</v>
      </c>
      <c r="Y545">
        <f t="shared" si="690"/>
        <v>87</v>
      </c>
      <c r="Z545">
        <f t="shared" si="677"/>
        <v>85</v>
      </c>
      <c r="AA545" s="12">
        <f>S545*12*Subsidy!$I$15/Subsidy!$I$14</f>
        <v>0</v>
      </c>
      <c r="AB545" s="12">
        <f>SUM(S$5:S545)*Subsidy!$I$15/Subsidy!$I$14</f>
        <v>53212.488521578103</v>
      </c>
      <c r="AC545" s="12">
        <f>N545*Subsidy!$E$15/Subsidy!$E$14</f>
        <v>2922.7593350999036</v>
      </c>
      <c r="AD545" s="12">
        <f t="shared" si="678"/>
        <v>35073.112021198845</v>
      </c>
      <c r="AE545" s="12">
        <f>$AP545*AC545/(Calculations!$D$27^(A545-1+Calculations!$B$6/30))</f>
        <v>420.07444266067046</v>
      </c>
      <c r="AF545" s="12">
        <f>IF(AE545=0,0,SUM(AE545:AE$903)*AC545/AE545)</f>
        <v>258090.73732634503</v>
      </c>
      <c r="AH545" s="164">
        <f>VLOOKUP(E545,Rates2,5)*VLOOKUP(E545,Mort_Imp_Retirees,C545-'Mort Imp Cume'!$C$4+2)</f>
        <v>8.6036865323059365E-3</v>
      </c>
      <c r="AI545" s="16">
        <f t="shared" si="679"/>
        <v>0.99139631346769408</v>
      </c>
      <c r="AJ545" s="164">
        <f>VLOOKUP(F545,Rates2,6)*VLOOKUP(F545,Mort_Imp_Survivors,C545-'Mort Imp Cume'!$C$4+2)</f>
        <v>2.808495457027767E-3</v>
      </c>
      <c r="AK545" s="16">
        <f t="shared" si="680"/>
        <v>0.99719150454297223</v>
      </c>
      <c r="AL545" s="164">
        <f>VLOOKUP(F545,Rates2,7)*VLOOKUP(F545,Mort_Imp_Survivors,C545-'Mort Imp Cume'!$C$4+2)</f>
        <v>4.6704831222681969E-3</v>
      </c>
      <c r="AM545" s="16">
        <f t="shared" si="681"/>
        <v>0.99532951687773186</v>
      </c>
      <c r="AN545" s="108">
        <f>PRODUCT(AI$4:AI544)</f>
        <v>0.46678312531287836</v>
      </c>
      <c r="AO545" s="16">
        <f>PRODUCT(AK$4:AK544)</f>
        <v>0.81258223744783109</v>
      </c>
      <c r="AP545" s="16">
        <f>PRODUCT(AM$4:AM544)</f>
        <v>0.6837180968926353</v>
      </c>
      <c r="AQ545" s="16">
        <f t="shared" si="682"/>
        <v>0.37929967636963002</v>
      </c>
      <c r="AR545" s="16">
        <f t="shared" si="683"/>
        <v>8.7483448943248346E-2</v>
      </c>
      <c r="AS545" s="16">
        <f t="shared" si="684"/>
        <v>3.254210341974503E-3</v>
      </c>
      <c r="AT545" s="16">
        <f t="shared" si="685"/>
        <v>0.39515150835278173</v>
      </c>
      <c r="AU545" s="16">
        <f t="shared" si="686"/>
        <v>0.13806536633433991</v>
      </c>
      <c r="AV545" s="16">
        <f t="shared" si="687"/>
        <v>4.0160556887620857E-3</v>
      </c>
      <c r="AW545" s="30">
        <f>(SUMPRODUCT(AV$5:AV544,A$5:A544)+SUM(AV$5:AV544)*(Calculations!$B$6/30-0.5)+AV$4*Calculations!$B$6/30/2)/SUM(AV$4:AV544)</f>
        <v>424.64995615596848</v>
      </c>
      <c r="AX545" s="16"/>
      <c r="AY545" s="12"/>
      <c r="AZ545" s="12"/>
    </row>
    <row r="546" spans="1:52" x14ac:dyDescent="0.25">
      <c r="A546">
        <f t="shared" si="675"/>
        <v>542</v>
      </c>
      <c r="B546" t="str">
        <f t="shared" si="699"/>
        <v>March</v>
      </c>
      <c r="C546">
        <f t="shared" si="670"/>
        <v>2070</v>
      </c>
      <c r="D546">
        <f t="shared" si="701"/>
        <v>207003</v>
      </c>
      <c r="E546">
        <f t="shared" ref="E546:F546" si="720">E534+1</f>
        <v>87</v>
      </c>
      <c r="F546">
        <f t="shared" si="720"/>
        <v>85</v>
      </c>
      <c r="G546" s="12">
        <f>G545*IF($B546="January",1+IF(C546&gt;Personal!$L$18+1,Calculations!$B$22,Calculations!$B$21),1)</f>
        <v>7548.4486960224822</v>
      </c>
      <c r="H546" s="12">
        <f>IF(AND(Career!$F$15="Yes",$E546=62,$E545=61),G546,H545*IF($B546="January",(1+IF(C546&gt;Personal!$L$18+1,Calculations!$C$22,Calculations!$C$21)),1))</f>
        <v>7548.4486960224822</v>
      </c>
      <c r="I546" s="12">
        <f>H546*(1-'Retiree Assumptions'!$F$8)</f>
        <v>5887.789982897536</v>
      </c>
      <c r="J546" s="12">
        <f>I546/(Calculations!$C$27^($A546-1+Calculations!$B$6/30))</f>
        <v>1469.9338715275437</v>
      </c>
      <c r="K546" s="23">
        <f t="shared" si="672"/>
        <v>680.23699026803365</v>
      </c>
      <c r="L546" s="12">
        <f>L545*IF($B546="January",(1+IF(C546&gt;Personal!$L$18+1,Calculations!$B$22,Calculations!$B$21)),1)</f>
        <v>4151.6467828123632</v>
      </c>
      <c r="M546" s="12">
        <f>IF(AND(Career!$F$15="Yes",$E546=62,$E545=61),L546,M545*IF($B546="January",(1+IF(C546&gt;Personal!$L$18+1,Calculations!$C$22,Calculations!$C$21)),1))</f>
        <v>4151.6467828123632</v>
      </c>
      <c r="N546" s="12">
        <f>M546*(1-'Retiree Assumptions'!$F$10)</f>
        <v>3653.4491688748794</v>
      </c>
      <c r="O546" s="12">
        <f>N546/(Calculations!$C$27^$AW546)/(Calculations!$D$27^($A546-1-$AW546+Calculations!$B$6/30))</f>
        <v>878.47347009089867</v>
      </c>
      <c r="P546" s="23">
        <f t="shared" si="673"/>
        <v>348.36758885430891</v>
      </c>
      <c r="Q546" s="12">
        <f>IF(OR(A546&lt;=360,$E546&lt;70),Q545*IF($B546="January",(1+IF(C546&gt;Personal!$L$18+1,Calculations!$B$22,Calculations!$B$21)),1),0)</f>
        <v>0</v>
      </c>
      <c r="R546" s="12">
        <f>IF(OR(A546&lt;=360,$E546&lt;70),IF(AND(Career!$F$15="Yes",$E546=62,$E545=61),Q546,R545*IF($B546="January",(1+IF(C546&gt;Personal!$L$18+1,Calculations!$C$22,Calculations!$C$21)),1)),0)</f>
        <v>0</v>
      </c>
      <c r="S546" s="12">
        <f>R546*(1-'Retiree Assumptions'!$F$8)</f>
        <v>0</v>
      </c>
      <c r="T546" s="12">
        <f>S546/(Calculations!$C$27^($A546-1+Calculations!$B$6/30))</f>
        <v>0</v>
      </c>
      <c r="U546" s="23">
        <f t="shared" si="674"/>
        <v>0</v>
      </c>
      <c r="W546">
        <f t="shared" si="714"/>
        <v>12</v>
      </c>
      <c r="X546">
        <f t="shared" si="689"/>
        <v>2070</v>
      </c>
      <c r="Y546">
        <f t="shared" si="690"/>
        <v>87</v>
      </c>
      <c r="Z546">
        <f t="shared" si="677"/>
        <v>85</v>
      </c>
      <c r="AA546" s="12">
        <f>S546*12*Subsidy!$I$15/Subsidy!$I$14</f>
        <v>0</v>
      </c>
      <c r="AB546" s="12">
        <f>SUM(S$5:S546)*Subsidy!$I$15/Subsidy!$I$14</f>
        <v>53212.488521578103</v>
      </c>
      <c r="AC546" s="12">
        <f>N546*Subsidy!$E$15/Subsidy!$E$14</f>
        <v>2922.7593350999036</v>
      </c>
      <c r="AD546" s="12">
        <f t="shared" si="678"/>
        <v>35073.112021198845</v>
      </c>
      <c r="AE546" s="12">
        <f>$AP546*AC546/(Calculations!$D$27^(A546-1+Calculations!$B$6/30))</f>
        <v>416.90885677749822</v>
      </c>
      <c r="AF546" s="12">
        <f>IF(AE546=0,0,SUM(AE546:AE$903)*AC546/AE546)</f>
        <v>257105.4665713876</v>
      </c>
      <c r="AH546" s="164">
        <f>VLOOKUP(E546,Rates2,5)*VLOOKUP(E546,Mort_Imp_Retirees,C546-'Mort Imp Cume'!$C$4+2)</f>
        <v>8.6036865323059365E-3</v>
      </c>
      <c r="AI546" s="16">
        <f t="shared" si="679"/>
        <v>0.99139631346769408</v>
      </c>
      <c r="AJ546" s="164">
        <f>VLOOKUP(F546,Rates2,6)*VLOOKUP(F546,Mort_Imp_Survivors,C546-'Mort Imp Cume'!$C$4+2)</f>
        <v>2.808495457027767E-3</v>
      </c>
      <c r="AK546" s="16">
        <f t="shared" si="680"/>
        <v>0.99719150454297223</v>
      </c>
      <c r="AL546" s="164">
        <f>VLOOKUP(F546,Rates2,7)*VLOOKUP(F546,Mort_Imp_Survivors,C546-'Mort Imp Cume'!$C$4+2)</f>
        <v>4.6704831222681969E-3</v>
      </c>
      <c r="AM546" s="16">
        <f t="shared" si="681"/>
        <v>0.99532951687773186</v>
      </c>
      <c r="AN546" s="108">
        <f>PRODUCT(AI$4:AI545)</f>
        <v>0.46276706962411629</v>
      </c>
      <c r="AO546" s="16">
        <f>PRODUCT(AK$4:AK545)</f>
        <v>0.81030010392549745</v>
      </c>
      <c r="AP546" s="16">
        <f>PRODUCT(AM$4:AM545)</f>
        <v>0.68052480306070895</v>
      </c>
      <c r="AQ546" s="16">
        <f t="shared" si="682"/>
        <v>0.37498020460971937</v>
      </c>
      <c r="AR546" s="16">
        <f t="shared" si="683"/>
        <v>8.7786865014396948E-2</v>
      </c>
      <c r="AS546" s="16">
        <f t="shared" si="684"/>
        <v>3.2171513341538111E-3</v>
      </c>
      <c r="AT546" s="16">
        <f t="shared" si="685"/>
        <v>0.39656017024425577</v>
      </c>
      <c r="AU546" s="16">
        <f t="shared" si="686"/>
        <v>0.14067276013162794</v>
      </c>
      <c r="AV546" s="16">
        <f t="shared" si="687"/>
        <v>3.9815028045196927E-3</v>
      </c>
      <c r="AW546" s="30">
        <f>(SUMPRODUCT(AV$5:AV545,A$5:A545)+SUM(AV$5:AV545)*(Calculations!$B$6/30-0.5)+AV$4*Calculations!$B$6/30/2)/SUM(AV$4:AV545)</f>
        <v>425.52346233323055</v>
      </c>
      <c r="AX546" s="16"/>
      <c r="AY546" s="12"/>
      <c r="AZ546" s="12"/>
    </row>
    <row r="547" spans="1:52" x14ac:dyDescent="0.25">
      <c r="A547">
        <f t="shared" si="675"/>
        <v>543</v>
      </c>
      <c r="B547" t="str">
        <f t="shared" si="699"/>
        <v>April</v>
      </c>
      <c r="C547">
        <f t="shared" si="670"/>
        <v>2070</v>
      </c>
      <c r="D547">
        <f t="shared" si="701"/>
        <v>207004</v>
      </c>
      <c r="E547">
        <f t="shared" ref="E547:F547" si="721">E535+1</f>
        <v>87</v>
      </c>
      <c r="F547">
        <f t="shared" si="721"/>
        <v>85</v>
      </c>
      <c r="G547" s="12">
        <f>G546*IF($B547="January",1+IF(C547&gt;Personal!$L$18+1,Calculations!$B$22,Calculations!$B$21),1)</f>
        <v>7548.4486960224822</v>
      </c>
      <c r="H547" s="12">
        <f>IF(AND(Career!$F$15="Yes",$E547=62,$E546=61),G547,H546*IF($B547="January",(1+IF(C547&gt;Personal!$L$18+1,Calculations!$C$22,Calculations!$C$21)),1))</f>
        <v>7548.4486960224822</v>
      </c>
      <c r="I547" s="12">
        <f>H547*(1-'Retiree Assumptions'!$F$8)</f>
        <v>5887.789982897536</v>
      </c>
      <c r="J547" s="12">
        <f>I547/(Calculations!$C$27^($A547-1+Calculations!$B$6/30))</f>
        <v>1466.1752657505499</v>
      </c>
      <c r="K547" s="23">
        <f t="shared" si="672"/>
        <v>672.66005035423871</v>
      </c>
      <c r="L547" s="12">
        <f>L546*IF($B547="January",(1+IF(C547&gt;Personal!$L$18+1,Calculations!$B$22,Calculations!$B$21)),1)</f>
        <v>4151.6467828123632</v>
      </c>
      <c r="M547" s="12">
        <f>IF(AND(Career!$F$15="Yes",$E547=62,$E546=61),L547,M546*IF($B547="January",(1+IF(C547&gt;Personal!$L$18+1,Calculations!$C$22,Calculations!$C$21)),1))</f>
        <v>4151.6467828123632</v>
      </c>
      <c r="N547" s="12">
        <f>M547*(1-'Retiree Assumptions'!$F$10)</f>
        <v>3653.4491688748794</v>
      </c>
      <c r="O547" s="12">
        <f>N547/(Calculations!$C$27^$AW547)/(Calculations!$D$27^($A547-1-$AW547+Calculations!$B$6/30))</f>
        <v>876.18780230365439</v>
      </c>
      <c r="P547" s="23">
        <f t="shared" si="673"/>
        <v>348.65720120889091</v>
      </c>
      <c r="Q547" s="12">
        <f>IF(OR(A547&lt;=360,$E547&lt;70),Q546*IF($B547="January",(1+IF(C547&gt;Personal!$L$18+1,Calculations!$B$22,Calculations!$B$21)),1),0)</f>
        <v>0</v>
      </c>
      <c r="R547" s="12">
        <f>IF(OR(A547&lt;=360,$E547&lt;70),IF(AND(Career!$F$15="Yes",$E547=62,$E546=61),Q547,R546*IF($B547="January",(1+IF(C547&gt;Personal!$L$18+1,Calculations!$C$22,Calculations!$C$21)),1)),0)</f>
        <v>0</v>
      </c>
      <c r="S547" s="12">
        <f>R547*(1-'Retiree Assumptions'!$F$8)</f>
        <v>0</v>
      </c>
      <c r="T547" s="12">
        <f>S547/(Calculations!$C$27^($A547-1+Calculations!$B$6/30))</f>
        <v>0</v>
      </c>
      <c r="U547" s="23">
        <f t="shared" si="674"/>
        <v>0</v>
      </c>
      <c r="W547">
        <f t="shared" si="714"/>
        <v>12</v>
      </c>
      <c r="X547">
        <f t="shared" si="689"/>
        <v>2070</v>
      </c>
      <c r="Y547">
        <f t="shared" si="690"/>
        <v>87</v>
      </c>
      <c r="Z547">
        <f t="shared" si="677"/>
        <v>85</v>
      </c>
      <c r="AA547" s="12">
        <f>S547*12*Subsidy!$I$15/Subsidy!$I$14</f>
        <v>0</v>
      </c>
      <c r="AB547" s="12">
        <f>SUM(S$5:S547)*Subsidy!$I$15/Subsidy!$I$14</f>
        <v>53212.488521578103</v>
      </c>
      <c r="AC547" s="12">
        <f>N547*Subsidy!$E$15/Subsidy!$E$14</f>
        <v>2922.7593350999036</v>
      </c>
      <c r="AD547" s="12">
        <f t="shared" si="678"/>
        <v>35073.112021198845</v>
      </c>
      <c r="AE547" s="12">
        <f>$AP547*AC547/(Calculations!$D$27^(A547-1+Calculations!$B$6/30))</f>
        <v>413.76712603276366</v>
      </c>
      <c r="AF547" s="12">
        <f>IF(AE547=0,0,SUM(AE547:AE$903)*AC547/AE547)</f>
        <v>256112.71466283448</v>
      </c>
      <c r="AH547" s="164">
        <f>VLOOKUP(E547,Rates2,5)*VLOOKUP(E547,Mort_Imp_Retirees,C547-'Mort Imp Cume'!$C$4+2)</f>
        <v>8.6036865323059365E-3</v>
      </c>
      <c r="AI547" s="16">
        <f t="shared" si="679"/>
        <v>0.99139631346769408</v>
      </c>
      <c r="AJ547" s="164">
        <f>VLOOKUP(F547,Rates2,6)*VLOOKUP(F547,Mort_Imp_Survivors,C547-'Mort Imp Cume'!$C$4+2)</f>
        <v>2.808495457027767E-3</v>
      </c>
      <c r="AK547" s="16">
        <f t="shared" si="680"/>
        <v>0.99719150454297223</v>
      </c>
      <c r="AL547" s="164">
        <f>VLOOKUP(F547,Rates2,7)*VLOOKUP(F547,Mort_Imp_Survivors,C547-'Mort Imp Cume'!$C$4+2)</f>
        <v>4.6704831222681969E-3</v>
      </c>
      <c r="AM547" s="16">
        <f t="shared" si="681"/>
        <v>0.99532951687773186</v>
      </c>
      <c r="AN547" s="108">
        <f>PRODUCT(AI$4:AI546)</f>
        <v>0.45878556681959659</v>
      </c>
      <c r="AO547" s="16">
        <f>PRODUCT(AK$4:AK546)</f>
        <v>0.80802437976479358</v>
      </c>
      <c r="AP547" s="16">
        <f>PRODUCT(AM$4:AM546)</f>
        <v>0.67734642345372909</v>
      </c>
      <c r="AQ547" s="16">
        <f t="shared" si="682"/>
        <v>0.37070992307444378</v>
      </c>
      <c r="AR547" s="16">
        <f t="shared" si="683"/>
        <v>8.8075643745152796E-2</v>
      </c>
      <c r="AS547" s="16">
        <f t="shared" si="684"/>
        <v>3.180514355002544E-3</v>
      </c>
      <c r="AT547" s="16">
        <f t="shared" si="685"/>
        <v>0.39792519399631998</v>
      </c>
      <c r="AU547" s="16">
        <f t="shared" si="686"/>
        <v>0.14328923918408354</v>
      </c>
      <c r="AV547" s="16">
        <f t="shared" si="687"/>
        <v>3.9472472024621088E-3</v>
      </c>
      <c r="AW547" s="30">
        <f>(SUMPRODUCT(AV$5:AV546,A$5:A546)+SUM(AV$5:AV546)*(Calculations!$B$6/30-0.5)+AV$4*Calculations!$B$6/30/2)/SUM(AV$4:AV546)</f>
        <v>426.38401294723826</v>
      </c>
      <c r="AX547" s="16"/>
      <c r="AY547" s="12"/>
      <c r="AZ547" s="12"/>
    </row>
    <row r="548" spans="1:52" x14ac:dyDescent="0.25">
      <c r="A548">
        <f t="shared" si="675"/>
        <v>544</v>
      </c>
      <c r="B548" t="str">
        <f t="shared" si="699"/>
        <v>May</v>
      </c>
      <c r="C548">
        <f t="shared" si="670"/>
        <v>2070</v>
      </c>
      <c r="D548">
        <f t="shared" si="701"/>
        <v>207005</v>
      </c>
      <c r="E548">
        <f t="shared" ref="E548:F548" si="722">E536+1</f>
        <v>87</v>
      </c>
      <c r="F548">
        <f t="shared" si="722"/>
        <v>85</v>
      </c>
      <c r="G548" s="12">
        <f>G547*IF($B548="January",1+IF(C548&gt;Personal!$L$18+1,Calculations!$B$22,Calculations!$B$21),1)</f>
        <v>7548.4486960224822</v>
      </c>
      <c r="H548" s="12">
        <f>IF(AND(Career!$F$15="Yes",$E548=62,$E547=61),G548,H547*IF($B548="January",(1+IF(C548&gt;Personal!$L$18+1,Calculations!$C$22,Calculations!$C$21)),1))</f>
        <v>7548.4486960224822</v>
      </c>
      <c r="I548" s="12">
        <f>H548*(1-'Retiree Assumptions'!$F$8)</f>
        <v>5887.789982897536</v>
      </c>
      <c r="J548" s="12">
        <f>I548/(Calculations!$C$27^($A548-1+Calculations!$B$6/30))</f>
        <v>1462.4262706898353</v>
      </c>
      <c r="K548" s="23">
        <f t="shared" si="672"/>
        <v>665.1675075245173</v>
      </c>
      <c r="L548" s="12">
        <f>L547*IF($B548="January",(1+IF(C548&gt;Personal!$L$18+1,Calculations!$B$22,Calculations!$B$21)),1)</f>
        <v>4151.6467828123632</v>
      </c>
      <c r="M548" s="12">
        <f>IF(AND(Career!$F$15="Yes",$E548=62,$E547=61),L548,M547*IF($B548="January",(1+IF(C548&gt;Personal!$L$18+1,Calculations!$C$22,Calculations!$C$21)),1))</f>
        <v>4151.6467828123632</v>
      </c>
      <c r="N548" s="12">
        <f>M548*(1-'Retiree Assumptions'!$F$10)</f>
        <v>3653.4491688748794</v>
      </c>
      <c r="O548" s="12">
        <f>N548/(Calculations!$C$27^$AW548)/(Calculations!$D$27^($A548-1-$AW548+Calculations!$B$6/30))</f>
        <v>873.90453709487679</v>
      </c>
      <c r="P548" s="23">
        <f t="shared" si="673"/>
        <v>348.90394426418948</v>
      </c>
      <c r="Q548" s="12">
        <f>IF(OR(A548&lt;=360,$E548&lt;70),Q547*IF($B548="January",(1+IF(C548&gt;Personal!$L$18+1,Calculations!$B$22,Calculations!$B$21)),1),0)</f>
        <v>0</v>
      </c>
      <c r="R548" s="12">
        <f>IF(OR(A548&lt;=360,$E548&lt;70),IF(AND(Career!$F$15="Yes",$E548=62,$E547=61),Q548,R547*IF($B548="January",(1+IF(C548&gt;Personal!$L$18+1,Calculations!$C$22,Calculations!$C$21)),1)),0)</f>
        <v>0</v>
      </c>
      <c r="S548" s="12">
        <f>R548*(1-'Retiree Assumptions'!$F$8)</f>
        <v>0</v>
      </c>
      <c r="T548" s="12">
        <f>S548/(Calculations!$C$27^($A548-1+Calculations!$B$6/30))</f>
        <v>0</v>
      </c>
      <c r="U548" s="23">
        <f t="shared" si="674"/>
        <v>0</v>
      </c>
      <c r="W548">
        <f t="shared" si="714"/>
        <v>12</v>
      </c>
      <c r="X548">
        <f t="shared" si="689"/>
        <v>2070</v>
      </c>
      <c r="Y548">
        <f t="shared" si="690"/>
        <v>87</v>
      </c>
      <c r="Z548">
        <f t="shared" si="677"/>
        <v>85</v>
      </c>
      <c r="AA548" s="12">
        <f>S548*12*Subsidy!$I$15/Subsidy!$I$14</f>
        <v>0</v>
      </c>
      <c r="AB548" s="12">
        <f>SUM(S$5:S548)*Subsidy!$I$15/Subsidy!$I$14</f>
        <v>53212.488521578103</v>
      </c>
      <c r="AC548" s="12">
        <f>N548*Subsidy!$E$15/Subsidy!$E$14</f>
        <v>2922.7593350999036</v>
      </c>
      <c r="AD548" s="12">
        <f t="shared" si="678"/>
        <v>35073.112021198845</v>
      </c>
      <c r="AE548" s="12">
        <f>$AP548*AC548/(Calculations!$D$27^(A548-1+Calculations!$B$6/30))</f>
        <v>410.6490706595448</v>
      </c>
      <c r="AF548" s="12">
        <f>IF(AE548=0,0,SUM(AE548:AE$903)*AC548/AE548)</f>
        <v>255112.42479634131</v>
      </c>
      <c r="AH548" s="164">
        <f>VLOOKUP(E548,Rates2,5)*VLOOKUP(E548,Mort_Imp_Retirees,C548-'Mort Imp Cume'!$C$4+2)</f>
        <v>8.6036865323059365E-3</v>
      </c>
      <c r="AI548" s="16">
        <f t="shared" si="679"/>
        <v>0.99139631346769408</v>
      </c>
      <c r="AJ548" s="164">
        <f>VLOOKUP(F548,Rates2,6)*VLOOKUP(F548,Mort_Imp_Survivors,C548-'Mort Imp Cume'!$C$4+2)</f>
        <v>2.808495457027767E-3</v>
      </c>
      <c r="AK548" s="16">
        <f t="shared" si="680"/>
        <v>0.99719150454297223</v>
      </c>
      <c r="AL548" s="164">
        <f>VLOOKUP(F548,Rates2,7)*VLOOKUP(F548,Mort_Imp_Survivors,C548-'Mort Imp Cume'!$C$4+2)</f>
        <v>4.6704831222681969E-3</v>
      </c>
      <c r="AM548" s="16">
        <f t="shared" si="681"/>
        <v>0.99532951687773186</v>
      </c>
      <c r="AN548" s="108">
        <f>PRODUCT(AI$4:AI547)</f>
        <v>0.4548383196171345</v>
      </c>
      <c r="AO548" s="16">
        <f>PRODUCT(AK$4:AK547)</f>
        <v>0.80575504696505651</v>
      </c>
      <c r="AP548" s="16">
        <f>PRODUCT(AM$4:AM547)</f>
        <v>0.6741828884150598</v>
      </c>
      <c r="AQ548" s="16">
        <f t="shared" si="682"/>
        <v>0.36648827158461161</v>
      </c>
      <c r="AR548" s="16">
        <f t="shared" si="683"/>
        <v>8.8350048032522902E-2</v>
      </c>
      <c r="AS548" s="16">
        <f t="shared" si="684"/>
        <v>3.1442945984503767E-3</v>
      </c>
      <c r="AT548" s="16">
        <f t="shared" si="685"/>
        <v>0.39924720544883746</v>
      </c>
      <c r="AU548" s="16">
        <f t="shared" si="686"/>
        <v>0.14591447493402804</v>
      </c>
      <c r="AV548" s="16">
        <f t="shared" si="687"/>
        <v>3.9132863248666034E-3</v>
      </c>
      <c r="AW548" s="30">
        <f>(SUMPRODUCT(AV$5:AV547,A$5:A547)+SUM(AV$5:AV547)*(Calculations!$B$6/30-0.5)+AV$4*Calculations!$B$6/30/2)/SUM(AV$4:AV547)</f>
        <v>427.23199212276091</v>
      </c>
      <c r="AX548" s="16"/>
      <c r="AY548" s="12"/>
      <c r="AZ548" s="12"/>
    </row>
    <row r="549" spans="1:52" x14ac:dyDescent="0.25">
      <c r="A549">
        <f t="shared" si="675"/>
        <v>545</v>
      </c>
      <c r="B549" t="str">
        <f t="shared" si="699"/>
        <v>June</v>
      </c>
      <c r="C549">
        <f t="shared" si="670"/>
        <v>2070</v>
      </c>
      <c r="D549">
        <f t="shared" si="701"/>
        <v>207006</v>
      </c>
      <c r="E549">
        <f t="shared" ref="E549:F549" si="723">E537+1</f>
        <v>87</v>
      </c>
      <c r="F549">
        <f t="shared" si="723"/>
        <v>85</v>
      </c>
      <c r="G549" s="12">
        <f>G548*IF($B549="January",1+IF(C549&gt;Personal!$L$18+1,Calculations!$B$22,Calculations!$B$21),1)</f>
        <v>7548.4486960224822</v>
      </c>
      <c r="H549" s="12">
        <f>IF(AND(Career!$F$15="Yes",$E549=62,$E548=61),G549,H548*IF($B549="January",(1+IF(C549&gt;Personal!$L$18+1,Calculations!$C$22,Calculations!$C$21)),1))</f>
        <v>7548.4486960224822</v>
      </c>
      <c r="I549" s="12">
        <f>H549*(1-'Retiree Assumptions'!$F$8)</f>
        <v>5887.789982897536</v>
      </c>
      <c r="J549" s="12">
        <f>I549/(Calculations!$C$27^($A549-1+Calculations!$B$6/30))</f>
        <v>1458.6868617708953</v>
      </c>
      <c r="K549" s="23">
        <f t="shared" si="672"/>
        <v>657.75842170703481</v>
      </c>
      <c r="L549" s="12">
        <f>L548*IF($B549="January",(1+IF(C549&gt;Personal!$L$18+1,Calculations!$B$22,Calculations!$B$21)),1)</f>
        <v>4151.6467828123632</v>
      </c>
      <c r="M549" s="12">
        <f>IF(AND(Career!$F$15="Yes",$E549=62,$E548=61),L549,M548*IF($B549="January",(1+IF(C549&gt;Personal!$L$18+1,Calculations!$C$22,Calculations!$C$21)),1))</f>
        <v>4151.6467828123632</v>
      </c>
      <c r="N549" s="12">
        <f>M549*(1-'Retiree Assumptions'!$F$10)</f>
        <v>3653.4491688748794</v>
      </c>
      <c r="O549" s="12">
        <f>N549/(Calculations!$C$27^$AW549)/(Calculations!$D$27^($A549-1-$AW549+Calculations!$B$6/30))</f>
        <v>871.623790059562</v>
      </c>
      <c r="P549" s="23">
        <f t="shared" si="673"/>
        <v>349.10870723329361</v>
      </c>
      <c r="Q549" s="12">
        <f>IF(OR(A549&lt;=360,$E549&lt;70),Q548*IF($B549="January",(1+IF(C549&gt;Personal!$L$18+1,Calculations!$B$22,Calculations!$B$21)),1),0)</f>
        <v>0</v>
      </c>
      <c r="R549" s="12">
        <f>IF(OR(A549&lt;=360,$E549&lt;70),IF(AND(Career!$F$15="Yes",$E549=62,$E548=61),Q549,R548*IF($B549="January",(1+IF(C549&gt;Personal!$L$18+1,Calculations!$C$22,Calculations!$C$21)),1)),0)</f>
        <v>0</v>
      </c>
      <c r="S549" s="12">
        <f>R549*(1-'Retiree Assumptions'!$F$8)</f>
        <v>0</v>
      </c>
      <c r="T549" s="12">
        <f>S549/(Calculations!$C$27^($A549-1+Calculations!$B$6/30))</f>
        <v>0</v>
      </c>
      <c r="U549" s="23">
        <f t="shared" si="674"/>
        <v>0</v>
      </c>
      <c r="W549">
        <f t="shared" si="714"/>
        <v>12</v>
      </c>
      <c r="X549">
        <f t="shared" si="689"/>
        <v>2070</v>
      </c>
      <c r="Y549">
        <f t="shared" si="690"/>
        <v>87</v>
      </c>
      <c r="Z549">
        <f t="shared" si="677"/>
        <v>85</v>
      </c>
      <c r="AA549" s="12">
        <f>S549*12*Subsidy!$I$15/Subsidy!$I$14</f>
        <v>0</v>
      </c>
      <c r="AB549" s="12">
        <f>SUM(S$5:S549)*Subsidy!$I$15/Subsidy!$I$14</f>
        <v>53212.488521578103</v>
      </c>
      <c r="AC549" s="12">
        <f>N549*Subsidy!$E$15/Subsidy!$E$14</f>
        <v>2922.7593350999036</v>
      </c>
      <c r="AD549" s="12">
        <f t="shared" si="678"/>
        <v>35073.112021198845</v>
      </c>
      <c r="AE549" s="12">
        <f>$AP549*AC549/(Calculations!$D$27^(A549-1+Calculations!$B$6/30))</f>
        <v>407.55451224560261</v>
      </c>
      <c r="AF549" s="12">
        <f>IF(AE549=0,0,SUM(AE549:AE$903)*AC549/AE549)</f>
        <v>254104.53973624896</v>
      </c>
      <c r="AH549" s="164">
        <f>VLOOKUP(E549,Rates2,5)*VLOOKUP(E549,Mort_Imp_Retirees,C549-'Mort Imp Cume'!$C$4+2)</f>
        <v>8.6036865323059365E-3</v>
      </c>
      <c r="AI549" s="16">
        <f t="shared" si="679"/>
        <v>0.99139631346769408</v>
      </c>
      <c r="AJ549" s="164">
        <f>VLOOKUP(F549,Rates2,6)*VLOOKUP(F549,Mort_Imp_Survivors,C549-'Mort Imp Cume'!$C$4+2)</f>
        <v>2.808495457027767E-3</v>
      </c>
      <c r="AK549" s="16">
        <f t="shared" si="680"/>
        <v>0.99719150454297223</v>
      </c>
      <c r="AL549" s="164">
        <f>VLOOKUP(F549,Rates2,7)*VLOOKUP(F549,Mort_Imp_Survivors,C549-'Mort Imp Cume'!$C$4+2)</f>
        <v>4.6704831222681969E-3</v>
      </c>
      <c r="AM549" s="16">
        <f t="shared" si="681"/>
        <v>0.99532951687773186</v>
      </c>
      <c r="AN549" s="108">
        <f>PRODUCT(AI$4:AI548)</f>
        <v>0.45092503329226791</v>
      </c>
      <c r="AO549" s="16">
        <f>PRODUCT(AK$4:AK548)</f>
        <v>0.80349208757617796</v>
      </c>
      <c r="AP549" s="16">
        <f>PRODUCT(AM$4:AM548)</f>
        <v>0.67103412861339529</v>
      </c>
      <c r="AQ549" s="16">
        <f t="shared" si="682"/>
        <v>0.3623146963403619</v>
      </c>
      <c r="AR549" s="16">
        <f t="shared" si="683"/>
        <v>8.8610336951906024E-2</v>
      </c>
      <c r="AS549" s="16">
        <f t="shared" si="684"/>
        <v>3.1084873131585989E-3</v>
      </c>
      <c r="AT549" s="16">
        <f t="shared" si="685"/>
        <v>0.40052682271262635</v>
      </c>
      <c r="AU549" s="16">
        <f t="shared" si="686"/>
        <v>0.1485481439951058</v>
      </c>
      <c r="AV549" s="16">
        <f t="shared" si="687"/>
        <v>3.8796176360162914E-3</v>
      </c>
      <c r="AW549" s="30">
        <f>(SUMPRODUCT(AV$5:AV548,A$5:A548)+SUM(AV$5:AV548)*(Calculations!$B$6/30-0.5)+AV$4*Calculations!$B$6/30/2)/SUM(AV$4:AV548)</f>
        <v>428.06776741647337</v>
      </c>
      <c r="AX549" s="16"/>
      <c r="AY549" s="12"/>
      <c r="AZ549" s="12"/>
    </row>
    <row r="550" spans="1:52" x14ac:dyDescent="0.25">
      <c r="A550">
        <f t="shared" si="675"/>
        <v>546</v>
      </c>
      <c r="B550" t="str">
        <f t="shared" si="699"/>
        <v>July</v>
      </c>
      <c r="C550">
        <f t="shared" si="670"/>
        <v>2070</v>
      </c>
      <c r="D550">
        <f t="shared" si="701"/>
        <v>207007</v>
      </c>
      <c r="E550">
        <f t="shared" ref="E550:F550" si="724">E538+1</f>
        <v>87</v>
      </c>
      <c r="F550">
        <f t="shared" si="724"/>
        <v>85</v>
      </c>
      <c r="G550" s="12">
        <f>G549*IF($B550="January",1+IF(C550&gt;Personal!$L$18+1,Calculations!$B$22,Calculations!$B$21),1)</f>
        <v>7548.4486960224822</v>
      </c>
      <c r="H550" s="12">
        <f>IF(AND(Career!$F$15="Yes",$E550=62,$E549=61),G550,H549*IF($B550="January",(1+IF(C550&gt;Personal!$L$18+1,Calculations!$C$22,Calculations!$C$21)),1))</f>
        <v>7548.4486960224822</v>
      </c>
      <c r="I550" s="12">
        <f>H550*(1-'Retiree Assumptions'!$F$8)</f>
        <v>5887.789982897536</v>
      </c>
      <c r="J550" s="12">
        <f>I550/(Calculations!$C$27^($A550-1+Calculations!$B$6/30))</f>
        <v>1454.957014482065</v>
      </c>
      <c r="K550" s="23">
        <f t="shared" si="672"/>
        <v>650.43186330111359</v>
      </c>
      <c r="L550" s="12">
        <f>L549*IF($B550="January",(1+IF(C550&gt;Personal!$L$18+1,Calculations!$B$22,Calculations!$B$21)),1)</f>
        <v>4151.6467828123632</v>
      </c>
      <c r="M550" s="12">
        <f>IF(AND(Career!$F$15="Yes",$E550=62,$E549=61),L550,M549*IF($B550="January",(1+IF(C550&gt;Personal!$L$18+1,Calculations!$C$22,Calculations!$C$21)),1))</f>
        <v>4151.6467828123632</v>
      </c>
      <c r="N550" s="12">
        <f>M550*(1-'Retiree Assumptions'!$F$10)</f>
        <v>3653.4491688748794</v>
      </c>
      <c r="O550" s="12">
        <f>N550/(Calculations!$C$27^$AW550)/(Calculations!$D$27^($A550-1-$AW550+Calculations!$B$6/30))</f>
        <v>869.3456712535334</v>
      </c>
      <c r="P550" s="23">
        <f t="shared" si="673"/>
        <v>349.2723647825469</v>
      </c>
      <c r="Q550" s="12">
        <f>IF(OR(A550&lt;=360,$E550&lt;70),Q549*IF($B550="January",(1+IF(C550&gt;Personal!$L$18+1,Calculations!$B$22,Calculations!$B$21)),1),0)</f>
        <v>0</v>
      </c>
      <c r="R550" s="12">
        <f>IF(OR(A550&lt;=360,$E550&lt;70),IF(AND(Career!$F$15="Yes",$E550=62,$E549=61),Q550,R549*IF($B550="January",(1+IF(C550&gt;Personal!$L$18+1,Calculations!$C$22,Calculations!$C$21)),1)),0)</f>
        <v>0</v>
      </c>
      <c r="S550" s="12">
        <f>R550*(1-'Retiree Assumptions'!$F$8)</f>
        <v>0</v>
      </c>
      <c r="T550" s="12">
        <f>S550/(Calculations!$C$27^($A550-1+Calculations!$B$6/30))</f>
        <v>0</v>
      </c>
      <c r="U550" s="23">
        <f t="shared" si="674"/>
        <v>0</v>
      </c>
      <c r="W550">
        <f t="shared" si="714"/>
        <v>12</v>
      </c>
      <c r="X550">
        <f t="shared" si="689"/>
        <v>2070</v>
      </c>
      <c r="Y550">
        <f t="shared" si="690"/>
        <v>87</v>
      </c>
      <c r="Z550">
        <f t="shared" si="677"/>
        <v>85</v>
      </c>
      <c r="AA550" s="12">
        <f>S550*12*Subsidy!$I$15/Subsidy!$I$14</f>
        <v>0</v>
      </c>
      <c r="AB550" s="12">
        <f>SUM(S$5:S550)*Subsidy!$I$15/Subsidy!$I$14</f>
        <v>53212.488521578103</v>
      </c>
      <c r="AC550" s="12">
        <f>N550*Subsidy!$E$15/Subsidy!$E$14</f>
        <v>2922.7593350999036</v>
      </c>
      <c r="AD550" s="12">
        <f t="shared" si="678"/>
        <v>35073.112021198845</v>
      </c>
      <c r="AE550" s="12">
        <f>$AP550*AC550/(Calculations!$D$27^(A550-1+Calculations!$B$6/30))</f>
        <v>404.48327372317254</v>
      </c>
      <c r="AF550" s="12">
        <f>IF(AE550=0,0,SUM(AE550:AE$903)*AC550/AE550)</f>
        <v>253089.00181230821</v>
      </c>
      <c r="AH550" s="164">
        <f>VLOOKUP(E550,Rates2,5)*VLOOKUP(E550,Mort_Imp_Retirees,C550-'Mort Imp Cume'!$C$4+2)</f>
        <v>8.6036865323059365E-3</v>
      </c>
      <c r="AI550" s="16">
        <f t="shared" si="679"/>
        <v>0.99139631346769408</v>
      </c>
      <c r="AJ550" s="164">
        <f>VLOOKUP(F550,Rates2,6)*VLOOKUP(F550,Mort_Imp_Survivors,C550-'Mort Imp Cume'!$C$4+2)</f>
        <v>2.808495457027767E-3</v>
      </c>
      <c r="AK550" s="16">
        <f t="shared" si="680"/>
        <v>0.99719150454297223</v>
      </c>
      <c r="AL550" s="164">
        <f>VLOOKUP(F550,Rates2,7)*VLOOKUP(F550,Mort_Imp_Survivors,C550-'Mort Imp Cume'!$C$4+2)</f>
        <v>4.6704831222681969E-3</v>
      </c>
      <c r="AM550" s="16">
        <f t="shared" si="681"/>
        <v>0.99532951687773186</v>
      </c>
      <c r="AN550" s="108">
        <f>PRODUCT(AI$4:AI549)</f>
        <v>0.44704541565625161</v>
      </c>
      <c r="AO550" s="16">
        <f>PRODUCT(AK$4:AK549)</f>
        <v>0.80123548369846254</v>
      </c>
      <c r="AP550" s="16">
        <f>PRODUCT(AM$4:AM549)</f>
        <v>0.66790007504124049</v>
      </c>
      <c r="AQ550" s="16">
        <f t="shared" si="682"/>
        <v>0.358188649848517</v>
      </c>
      <c r="AR550" s="16">
        <f t="shared" si="683"/>
        <v>8.885676580773462E-2</v>
      </c>
      <c r="AS550" s="16">
        <f t="shared" si="684"/>
        <v>3.0730878018968375E-3</v>
      </c>
      <c r="AT550" s="16">
        <f t="shared" si="685"/>
        <v>0.40176465626028995</v>
      </c>
      <c r="AU550" s="16">
        <f t="shared" si="686"/>
        <v>0.15118992808345849</v>
      </c>
      <c r="AV550" s="16">
        <f t="shared" si="687"/>
        <v>3.8462386220108015E-3</v>
      </c>
      <c r="AW550" s="30">
        <f>(SUMPRODUCT(AV$5:AV549,A$5:A549)+SUM(AV$5:AV549)*(Calculations!$B$6/30-0.5)+AV$4*Calculations!$B$6/30/2)/SUM(AV$4:AV549)</f>
        <v>428.89169070686177</v>
      </c>
      <c r="AX550" s="16"/>
      <c r="AY550" s="12"/>
      <c r="AZ550" s="12"/>
    </row>
    <row r="551" spans="1:52" x14ac:dyDescent="0.25">
      <c r="A551">
        <f t="shared" si="675"/>
        <v>547</v>
      </c>
      <c r="B551" t="str">
        <f t="shared" si="699"/>
        <v>August</v>
      </c>
      <c r="C551">
        <f t="shared" si="670"/>
        <v>2070</v>
      </c>
      <c r="D551">
        <f t="shared" si="701"/>
        <v>207008</v>
      </c>
      <c r="E551">
        <f t="shared" ref="E551:F551" si="725">E539+1</f>
        <v>87</v>
      </c>
      <c r="F551">
        <f t="shared" si="725"/>
        <v>85</v>
      </c>
      <c r="G551" s="12">
        <f>G550*IF($B551="January",1+IF(C551&gt;Personal!$L$18+1,Calculations!$B$22,Calculations!$B$21),1)</f>
        <v>7548.4486960224822</v>
      </c>
      <c r="H551" s="12">
        <f>IF(AND(Career!$F$15="Yes",$E551=62,$E550=61),G551,H550*IF($B551="January",(1+IF(C551&gt;Personal!$L$18+1,Calculations!$C$22,Calculations!$C$21)),1))</f>
        <v>7548.4486960224822</v>
      </c>
      <c r="I551" s="12">
        <f>H551*(1-'Retiree Assumptions'!$F$8)</f>
        <v>5887.789982897536</v>
      </c>
      <c r="J551" s="12">
        <f>I551/(Calculations!$C$27^($A551-1+Calculations!$B$6/30))</f>
        <v>1451.236704374355</v>
      </c>
      <c r="K551" s="23">
        <f t="shared" si="672"/>
        <v>643.18691306059793</v>
      </c>
      <c r="L551" s="12">
        <f>L550*IF($B551="January",(1+IF(C551&gt;Personal!$L$18+1,Calculations!$B$22,Calculations!$B$21)),1)</f>
        <v>4151.6467828123632</v>
      </c>
      <c r="M551" s="12">
        <f>IF(AND(Career!$F$15="Yes",$E551=62,$E550=61),L551,M550*IF($B551="January",(1+IF(C551&gt;Personal!$L$18+1,Calculations!$C$22,Calculations!$C$21)),1))</f>
        <v>4151.6467828123632</v>
      </c>
      <c r="N551" s="12">
        <f>M551*(1-'Retiree Assumptions'!$F$10)</f>
        <v>3653.4491688748794</v>
      </c>
      <c r="O551" s="12">
        <f>N551/(Calculations!$C$27^$AW551)/(Calculations!$D$27^($A551-1-$AW551+Calculations!$B$6/30))</f>
        <v>867.07028548709866</v>
      </c>
      <c r="P551" s="23">
        <f t="shared" si="673"/>
        <v>349.39577724875744</v>
      </c>
      <c r="Q551" s="12">
        <f>IF(OR(A551&lt;=360,$E551&lt;70),Q550*IF($B551="January",(1+IF(C551&gt;Personal!$L$18+1,Calculations!$B$22,Calculations!$B$21)),1),0)</f>
        <v>0</v>
      </c>
      <c r="R551" s="12">
        <f>IF(OR(A551&lt;=360,$E551&lt;70),IF(AND(Career!$F$15="Yes",$E551=62,$E550=61),Q551,R550*IF($B551="January",(1+IF(C551&gt;Personal!$L$18+1,Calculations!$C$22,Calculations!$C$21)),1)),0)</f>
        <v>0</v>
      </c>
      <c r="S551" s="12">
        <f>R551*(1-'Retiree Assumptions'!$F$8)</f>
        <v>0</v>
      </c>
      <c r="T551" s="12">
        <f>S551/(Calculations!$C$27^($A551-1+Calculations!$B$6/30))</f>
        <v>0</v>
      </c>
      <c r="U551" s="23">
        <f t="shared" si="674"/>
        <v>0</v>
      </c>
      <c r="W551">
        <f t="shared" si="714"/>
        <v>12</v>
      </c>
      <c r="X551">
        <f t="shared" si="689"/>
        <v>2070</v>
      </c>
      <c r="Y551">
        <f t="shared" si="690"/>
        <v>87</v>
      </c>
      <c r="Z551">
        <f t="shared" si="677"/>
        <v>85</v>
      </c>
      <c r="AA551" s="12">
        <f>S551*12*Subsidy!$I$15/Subsidy!$I$14</f>
        <v>0</v>
      </c>
      <c r="AB551" s="12">
        <f>SUM(S$5:S551)*Subsidy!$I$15/Subsidy!$I$14</f>
        <v>53212.488521578103</v>
      </c>
      <c r="AC551" s="12">
        <f>N551*Subsidy!$E$15/Subsidy!$E$14</f>
        <v>2922.7593350999036</v>
      </c>
      <c r="AD551" s="12">
        <f t="shared" si="678"/>
        <v>35073.112021198845</v>
      </c>
      <c r="AE551" s="12">
        <f>$AP551*AC551/(Calculations!$D$27^(A551-1+Calculations!$B$6/30))</f>
        <v>401.43517935883233</v>
      </c>
      <c r="AF551" s="12">
        <f>IF(AE551=0,0,SUM(AE551:AE$903)*AC551/AE551)</f>
        <v>252065.75291638015</v>
      </c>
      <c r="AH551" s="164">
        <f>VLOOKUP(E551,Rates2,5)*VLOOKUP(E551,Mort_Imp_Retirees,C551-'Mort Imp Cume'!$C$4+2)</f>
        <v>8.6036865323059365E-3</v>
      </c>
      <c r="AI551" s="16">
        <f t="shared" si="679"/>
        <v>0.99139631346769408</v>
      </c>
      <c r="AJ551" s="164">
        <f>VLOOKUP(F551,Rates2,6)*VLOOKUP(F551,Mort_Imp_Survivors,C551-'Mort Imp Cume'!$C$4+2)</f>
        <v>2.808495457027767E-3</v>
      </c>
      <c r="AK551" s="16">
        <f t="shared" si="680"/>
        <v>0.99719150454297223</v>
      </c>
      <c r="AL551" s="164">
        <f>VLOOKUP(F551,Rates2,7)*VLOOKUP(F551,Mort_Imp_Survivors,C551-'Mort Imp Cume'!$C$4+2)</f>
        <v>4.6704831222681969E-3</v>
      </c>
      <c r="AM551" s="16">
        <f t="shared" si="681"/>
        <v>0.99532951687773186</v>
      </c>
      <c r="AN551" s="108">
        <f>PRODUCT(AI$4:AI550)</f>
        <v>0.44319917703424083</v>
      </c>
      <c r="AO551" s="16">
        <f>PRODUCT(AK$4:AK550)</f>
        <v>0.79898521748248597</v>
      </c>
      <c r="AP551" s="16">
        <f>PRODUCT(AM$4:AM550)</f>
        <v>0.66478065901339878</v>
      </c>
      <c r="AQ551" s="16">
        <f t="shared" si="682"/>
        <v>0.35410959085076171</v>
      </c>
      <c r="AR551" s="16">
        <f t="shared" si="683"/>
        <v>8.9089586183479119E-2</v>
      </c>
      <c r="AS551" s="16">
        <f t="shared" si="684"/>
        <v>3.0380914209268634E-3</v>
      </c>
      <c r="AT551" s="16">
        <f t="shared" si="685"/>
        <v>0.40296130901599925</v>
      </c>
      <c r="AU551" s="16">
        <f t="shared" si="686"/>
        <v>0.15383951394976003</v>
      </c>
      <c r="AV551" s="16">
        <f t="shared" si="687"/>
        <v>3.8131467905785721E-3</v>
      </c>
      <c r="AW551" s="30">
        <f>(SUMPRODUCT(AV$5:AV550,A$5:A550)+SUM(AV$5:AV550)*(Calculations!$B$6/30-0.5)+AV$4*Calculations!$B$6/30/2)/SUM(AV$4:AV550)</f>
        <v>429.70409902742279</v>
      </c>
      <c r="AX551" s="16"/>
      <c r="AY551" s="12"/>
      <c r="AZ551" s="12"/>
    </row>
    <row r="552" spans="1:52" x14ac:dyDescent="0.25">
      <c r="A552">
        <f t="shared" si="675"/>
        <v>548</v>
      </c>
      <c r="B552" t="str">
        <f t="shared" si="699"/>
        <v>September</v>
      </c>
      <c r="C552">
        <f t="shared" si="670"/>
        <v>2070</v>
      </c>
      <c r="D552">
        <f t="shared" si="701"/>
        <v>207009</v>
      </c>
      <c r="E552">
        <f t="shared" ref="E552:F552" si="726">E540+1</f>
        <v>87</v>
      </c>
      <c r="F552">
        <f t="shared" si="726"/>
        <v>85</v>
      </c>
      <c r="G552" s="12">
        <f>G551*IF($B552="January",1+IF(C552&gt;Personal!$L$18+1,Calculations!$B$22,Calculations!$B$21),1)</f>
        <v>7548.4486960224822</v>
      </c>
      <c r="H552" s="12">
        <f>IF(AND(Career!$F$15="Yes",$E552=62,$E551=61),G552,H551*IF($B552="January",(1+IF(C552&gt;Personal!$L$18+1,Calculations!$C$22,Calculations!$C$21)),1))</f>
        <v>7548.4486960224822</v>
      </c>
      <c r="I552" s="12">
        <f>H552*(1-'Retiree Assumptions'!$F$8)</f>
        <v>5887.789982897536</v>
      </c>
      <c r="J552" s="12">
        <f>I552/(Calculations!$C$27^($A552-1+Calculations!$B$6/30))</f>
        <v>1447.5259070612906</v>
      </c>
      <c r="K552" s="23">
        <f t="shared" si="672"/>
        <v>636.02266197851679</v>
      </c>
      <c r="L552" s="12">
        <f>L551*IF($B552="January",(1+IF(C552&gt;Personal!$L$18+1,Calculations!$B$22,Calculations!$B$21)),1)</f>
        <v>4151.6467828123632</v>
      </c>
      <c r="M552" s="12">
        <f>IF(AND(Career!$F$15="Yes",$E552=62,$E551=61),L552,M551*IF($B552="January",(1+IF(C552&gt;Personal!$L$18+1,Calculations!$C$22,Calculations!$C$21)),1))</f>
        <v>4151.6467828123632</v>
      </c>
      <c r="N552" s="12">
        <f>M552*(1-'Retiree Assumptions'!$F$10)</f>
        <v>3653.4491688748794</v>
      </c>
      <c r="O552" s="12">
        <f>N552/(Calculations!$C$27^$AW552)/(Calculations!$D$27^($A552-1-$AW552+Calculations!$B$6/30))</f>
        <v>864.79773260032039</v>
      </c>
      <c r="P552" s="23">
        <f t="shared" si="673"/>
        <v>349.47979085336874</v>
      </c>
      <c r="Q552" s="12">
        <f>IF(OR(A552&lt;=360,$E552&lt;70),Q551*IF($B552="January",(1+IF(C552&gt;Personal!$L$18+1,Calculations!$B$22,Calculations!$B$21)),1),0)</f>
        <v>0</v>
      </c>
      <c r="R552" s="12">
        <f>IF(OR(A552&lt;=360,$E552&lt;70),IF(AND(Career!$F$15="Yes",$E552=62,$E551=61),Q552,R551*IF($B552="January",(1+IF(C552&gt;Personal!$L$18+1,Calculations!$C$22,Calculations!$C$21)),1)),0)</f>
        <v>0</v>
      </c>
      <c r="S552" s="12">
        <f>R552*(1-'Retiree Assumptions'!$F$8)</f>
        <v>0</v>
      </c>
      <c r="T552" s="12">
        <f>S552/(Calculations!$C$27^($A552-1+Calculations!$B$6/30))</f>
        <v>0</v>
      </c>
      <c r="U552" s="23">
        <f t="shared" si="674"/>
        <v>0</v>
      </c>
      <c r="W552">
        <f t="shared" si="714"/>
        <v>12</v>
      </c>
      <c r="X552">
        <f t="shared" si="689"/>
        <v>2070</v>
      </c>
      <c r="Y552">
        <f t="shared" si="690"/>
        <v>87</v>
      </c>
      <c r="Z552">
        <f t="shared" si="677"/>
        <v>85</v>
      </c>
      <c r="AA552" s="12">
        <f>S552*12*Subsidy!$I$15/Subsidy!$I$14</f>
        <v>0</v>
      </c>
      <c r="AB552" s="12">
        <f>SUM(S$5:S552)*Subsidy!$I$15/Subsidy!$I$14</f>
        <v>53212.488521578103</v>
      </c>
      <c r="AC552" s="12">
        <f>N552*Subsidy!$E$15/Subsidy!$E$14</f>
        <v>2922.7593350999036</v>
      </c>
      <c r="AD552" s="12">
        <f t="shared" si="678"/>
        <v>35073.112021198845</v>
      </c>
      <c r="AE552" s="12">
        <f>$AP552*AC552/(Calculations!$D$27^(A552-1+Calculations!$B$6/30))</f>
        <v>398.41005474344718</v>
      </c>
      <c r="AF552" s="12">
        <f>IF(AE552=0,0,SUM(AE552:AE$903)*AC552/AE552)</f>
        <v>251034.73449911119</v>
      </c>
      <c r="AH552" s="164">
        <f>VLOOKUP(E552,Rates2,5)*VLOOKUP(E552,Mort_Imp_Retirees,C552-'Mort Imp Cume'!$C$4+2)</f>
        <v>8.6036865323059365E-3</v>
      </c>
      <c r="AI552" s="16">
        <f t="shared" si="679"/>
        <v>0.99139631346769408</v>
      </c>
      <c r="AJ552" s="164">
        <f>VLOOKUP(F552,Rates2,6)*VLOOKUP(F552,Mort_Imp_Survivors,C552-'Mort Imp Cume'!$C$4+2)</f>
        <v>2.808495457027767E-3</v>
      </c>
      <c r="AK552" s="16">
        <f t="shared" si="680"/>
        <v>0.99719150454297223</v>
      </c>
      <c r="AL552" s="164">
        <f>VLOOKUP(F552,Rates2,7)*VLOOKUP(F552,Mort_Imp_Survivors,C552-'Mort Imp Cume'!$C$4+2)</f>
        <v>4.6704831222681969E-3</v>
      </c>
      <c r="AM552" s="16">
        <f t="shared" si="681"/>
        <v>0.99532951687773186</v>
      </c>
      <c r="AN552" s="108">
        <f>PRODUCT(AI$4:AI551)</f>
        <v>0.43938603024366224</v>
      </c>
      <c r="AO552" s="16">
        <f>PRODUCT(AK$4:AK551)</f>
        <v>0.7967412711289541</v>
      </c>
      <c r="AP552" s="16">
        <f>PRODUCT(AM$4:AM551)</f>
        <v>0.66167581216546645</v>
      </c>
      <c r="AQ552" s="16">
        <f t="shared" si="682"/>
        <v>0.3500769842526405</v>
      </c>
      <c r="AR552" s="16">
        <f t="shared" si="683"/>
        <v>8.9309045991021713E-2</v>
      </c>
      <c r="AS552" s="16">
        <f t="shared" si="684"/>
        <v>3.0034935793934259E-3</v>
      </c>
      <c r="AT552" s="16">
        <f t="shared" si="685"/>
        <v>0.40411737644423984</v>
      </c>
      <c r="AU552" s="16">
        <f t="shared" si="686"/>
        <v>0.15649659331209786</v>
      </c>
      <c r="AV552" s="16">
        <f t="shared" si="687"/>
        <v>3.7803396708907659E-3</v>
      </c>
      <c r="AW552" s="30">
        <f>(SUMPRODUCT(AV$5:AV551,A$5:A551)+SUM(AV$5:AV551)*(Calculations!$B$6/30-0.5)+AV$4*Calculations!$B$6/30/2)/SUM(AV$4:AV551)</f>
        <v>430.50531534733028</v>
      </c>
      <c r="AX552" s="16"/>
      <c r="AY552" s="12"/>
      <c r="AZ552" s="12"/>
    </row>
    <row r="553" spans="1:52" x14ac:dyDescent="0.25">
      <c r="A553">
        <f t="shared" si="675"/>
        <v>549</v>
      </c>
      <c r="B553" t="str">
        <f t="shared" si="699"/>
        <v>October</v>
      </c>
      <c r="C553">
        <f t="shared" si="670"/>
        <v>2070</v>
      </c>
      <c r="D553">
        <f t="shared" si="701"/>
        <v>207010</v>
      </c>
      <c r="E553">
        <f t="shared" ref="E553:F553" si="727">E541+1</f>
        <v>87</v>
      </c>
      <c r="F553">
        <f t="shared" si="727"/>
        <v>85</v>
      </c>
      <c r="G553" s="12">
        <f>G552*IF($B553="January",1+IF(C553&gt;Personal!$L$18+1,Calculations!$B$22,Calculations!$B$21),1)</f>
        <v>7548.4486960224822</v>
      </c>
      <c r="H553" s="12">
        <f>IF(AND(Career!$F$15="Yes",$E553=62,$E552=61),G553,H552*IF($B553="January",(1+IF(C553&gt;Personal!$L$18+1,Calculations!$C$22,Calculations!$C$21)),1))</f>
        <v>7548.4486960224822</v>
      </c>
      <c r="I553" s="12">
        <f>H553*(1-'Retiree Assumptions'!$F$8)</f>
        <v>5887.789982897536</v>
      </c>
      <c r="J553" s="12">
        <f>I553/(Calculations!$C$27^($A553-1+Calculations!$B$6/30))</f>
        <v>1443.8245982187541</v>
      </c>
      <c r="K553" s="23">
        <f t="shared" si="672"/>
        <v>628.93821117303469</v>
      </c>
      <c r="L553" s="12">
        <f>L552*IF($B553="January",(1+IF(C553&gt;Personal!$L$18+1,Calculations!$B$22,Calculations!$B$21)),1)</f>
        <v>4151.6467828123632</v>
      </c>
      <c r="M553" s="12">
        <f>IF(AND(Career!$F$15="Yes",$E553=62,$E552=61),L553,M552*IF($B553="January",(1+IF(C553&gt;Personal!$L$18+1,Calculations!$C$22,Calculations!$C$21)),1))</f>
        <v>4151.6467828123632</v>
      </c>
      <c r="N553" s="12">
        <f>M553*(1-'Retiree Assumptions'!$F$10)</f>
        <v>3653.4491688748794</v>
      </c>
      <c r="O553" s="12">
        <f>N553/(Calculations!$C$27^$AW553)/(Calculations!$D$27^($A553-1-$AW553+Calculations!$B$6/30))</f>
        <v>862.52810772122552</v>
      </c>
      <c r="P553" s="23">
        <f t="shared" si="673"/>
        <v>349.52523791362347</v>
      </c>
      <c r="Q553" s="12">
        <f>IF(OR(A553&lt;=360,$E553&lt;70),Q552*IF($B553="January",(1+IF(C553&gt;Personal!$L$18+1,Calculations!$B$22,Calculations!$B$21)),1),0)</f>
        <v>0</v>
      </c>
      <c r="R553" s="12">
        <f>IF(OR(A553&lt;=360,$E553&lt;70),IF(AND(Career!$F$15="Yes",$E553=62,$E552=61),Q553,R552*IF($B553="January",(1+IF(C553&gt;Personal!$L$18+1,Calculations!$C$22,Calculations!$C$21)),1)),0)</f>
        <v>0</v>
      </c>
      <c r="S553" s="12">
        <f>R553*(1-'Retiree Assumptions'!$F$8)</f>
        <v>0</v>
      </c>
      <c r="T553" s="12">
        <f>S553/(Calculations!$C$27^($A553-1+Calculations!$B$6/30))</f>
        <v>0</v>
      </c>
      <c r="U553" s="23">
        <f t="shared" si="674"/>
        <v>0</v>
      </c>
      <c r="W553">
        <f t="shared" si="714"/>
        <v>12</v>
      </c>
      <c r="X553">
        <f t="shared" si="689"/>
        <v>2070</v>
      </c>
      <c r="Y553">
        <f t="shared" si="690"/>
        <v>87</v>
      </c>
      <c r="Z553">
        <f t="shared" si="677"/>
        <v>85</v>
      </c>
      <c r="AA553" s="12">
        <f>S553*12*Subsidy!$I$15/Subsidy!$I$14</f>
        <v>0</v>
      </c>
      <c r="AB553" s="12">
        <f>SUM(S$5:S553)*Subsidy!$I$15/Subsidy!$I$14</f>
        <v>53212.488521578103</v>
      </c>
      <c r="AC553" s="12">
        <f>N553*Subsidy!$E$15/Subsidy!$E$14</f>
        <v>2922.7593350999036</v>
      </c>
      <c r="AD553" s="12">
        <f t="shared" si="678"/>
        <v>35073.112021198845</v>
      </c>
      <c r="AE553" s="12">
        <f>$AP553*AC553/(Calculations!$D$27^(A553-1+Calculations!$B$6/30))</f>
        <v>395.40772678218991</v>
      </c>
      <c r="AF553" s="12">
        <f>IF(AE553=0,0,SUM(AE553:AE$903)*AC553/AE553)</f>
        <v>249995.887566583</v>
      </c>
      <c r="AH553" s="164">
        <f>VLOOKUP(E553,Rates2,5)*VLOOKUP(E553,Mort_Imp_Retirees,C553-'Mort Imp Cume'!$C$4+2)</f>
        <v>8.6036865323059365E-3</v>
      </c>
      <c r="AI553" s="16">
        <f t="shared" si="679"/>
        <v>0.99139631346769408</v>
      </c>
      <c r="AJ553" s="164">
        <f>VLOOKUP(F553,Rates2,6)*VLOOKUP(F553,Mort_Imp_Survivors,C553-'Mort Imp Cume'!$C$4+2)</f>
        <v>2.808495457027767E-3</v>
      </c>
      <c r="AK553" s="16">
        <f t="shared" si="680"/>
        <v>0.99719150454297223</v>
      </c>
      <c r="AL553" s="164">
        <f>VLOOKUP(F553,Rates2,7)*VLOOKUP(F553,Mort_Imp_Survivors,C553-'Mort Imp Cume'!$C$4+2)</f>
        <v>4.6704831222681969E-3</v>
      </c>
      <c r="AM553" s="16">
        <f t="shared" si="681"/>
        <v>0.99532951687773186</v>
      </c>
      <c r="AN553" s="108">
        <f>PRODUCT(AI$4:AI552)</f>
        <v>0.43560569057277149</v>
      </c>
      <c r="AO553" s="16">
        <f>PRODUCT(AK$4:AK552)</f>
        <v>0.79450362688856191</v>
      </c>
      <c r="AP553" s="16">
        <f>PRODUCT(AM$4:AM552)</f>
        <v>0.65858546645233462</v>
      </c>
      <c r="AQ553" s="16">
        <f t="shared" si="682"/>
        <v>0.34609030105336358</v>
      </c>
      <c r="AR553" s="16">
        <f t="shared" si="683"/>
        <v>8.9515389519407906E-2</v>
      </c>
      <c r="AS553" s="16">
        <f t="shared" si="684"/>
        <v>2.9692897387220193E-3</v>
      </c>
      <c r="AT553" s="16">
        <f t="shared" si="685"/>
        <v>0.40523344663753519</v>
      </c>
      <c r="AU553" s="16">
        <f t="shared" si="686"/>
        <v>0.15916086278969338</v>
      </c>
      <c r="AV553" s="16">
        <f t="shared" si="687"/>
        <v>3.7478148133767812E-3</v>
      </c>
      <c r="AW553" s="30">
        <f>(SUMPRODUCT(AV$5:AV552,A$5:A552)+SUM(AV$5:AV552)*(Calculations!$B$6/30-0.5)+AV$4*Calculations!$B$6/30/2)/SUM(AV$4:AV552)</f>
        <v>431.29564930338915</v>
      </c>
      <c r="AX553" s="16"/>
      <c r="AY553" s="12"/>
      <c r="AZ553" s="12"/>
    </row>
    <row r="554" spans="1:52" x14ac:dyDescent="0.25">
      <c r="A554">
        <f t="shared" si="675"/>
        <v>550</v>
      </c>
      <c r="B554" t="str">
        <f t="shared" si="699"/>
        <v>November</v>
      </c>
      <c r="C554">
        <f t="shared" si="670"/>
        <v>2070</v>
      </c>
      <c r="D554">
        <f t="shared" si="701"/>
        <v>207011</v>
      </c>
      <c r="E554">
        <f t="shared" ref="E554:F554" si="728">E542+1</f>
        <v>87</v>
      </c>
      <c r="F554">
        <f t="shared" si="728"/>
        <v>85</v>
      </c>
      <c r="G554" s="12">
        <f>G553*IF($B554="January",1+IF(C554&gt;Personal!$L$18+1,Calculations!$B$22,Calculations!$B$21),1)</f>
        <v>7548.4486960224822</v>
      </c>
      <c r="H554" s="12">
        <f>IF(AND(Career!$F$15="Yes",$E554=62,$E553=61),G554,H553*IF($B554="January",(1+IF(C554&gt;Personal!$L$18+1,Calculations!$C$22,Calculations!$C$21)),1))</f>
        <v>7548.4486960224822</v>
      </c>
      <c r="I554" s="12">
        <f>H554*(1-'Retiree Assumptions'!$F$8)</f>
        <v>5887.789982897536</v>
      </c>
      <c r="J554" s="12">
        <f>I554/(Calculations!$C$27^($A554-1+Calculations!$B$6/30))</f>
        <v>1440.1327535848247</v>
      </c>
      <c r="K554" s="23">
        <f t="shared" si="672"/>
        <v>621.93267177467021</v>
      </c>
      <c r="L554" s="12">
        <f>L553*IF($B554="January",(1+IF(C554&gt;Personal!$L$18+1,Calculations!$B$22,Calculations!$B$21)),1)</f>
        <v>4151.6467828123632</v>
      </c>
      <c r="M554" s="12">
        <f>IF(AND(Career!$F$15="Yes",$E554=62,$E553=61),L554,M553*IF($B554="January",(1+IF(C554&gt;Personal!$L$18+1,Calculations!$C$22,Calculations!$C$21)),1))</f>
        <v>4151.6467828123632</v>
      </c>
      <c r="N554" s="12">
        <f>M554*(1-'Retiree Assumptions'!$F$10)</f>
        <v>3653.4491688748794</v>
      </c>
      <c r="O554" s="12">
        <f>N554/(Calculations!$C$27^$AW554)/(Calculations!$D$27^($A554-1-$AW554+Calculations!$B$6/30))</f>
        <v>860.26150150817318</v>
      </c>
      <c r="P554" s="23">
        <f t="shared" si="673"/>
        <v>349.53293705075737</v>
      </c>
      <c r="Q554" s="12">
        <f>IF(OR(A554&lt;=360,$E554&lt;70),Q553*IF($B554="January",(1+IF(C554&gt;Personal!$L$18+1,Calculations!$B$22,Calculations!$B$21)),1),0)</f>
        <v>0</v>
      </c>
      <c r="R554" s="12">
        <f>IF(OR(A554&lt;=360,$E554&lt;70),IF(AND(Career!$F$15="Yes",$E554=62,$E553=61),Q554,R553*IF($B554="January",(1+IF(C554&gt;Personal!$L$18+1,Calculations!$C$22,Calculations!$C$21)),1)),0)</f>
        <v>0</v>
      </c>
      <c r="S554" s="12">
        <f>R554*(1-'Retiree Assumptions'!$F$8)</f>
        <v>0</v>
      </c>
      <c r="T554" s="12">
        <f>S554/(Calculations!$C$27^($A554-1+Calculations!$B$6/30))</f>
        <v>0</v>
      </c>
      <c r="U554" s="23">
        <f t="shared" si="674"/>
        <v>0</v>
      </c>
      <c r="W554">
        <f t="shared" si="714"/>
        <v>12</v>
      </c>
      <c r="X554">
        <f t="shared" si="689"/>
        <v>2070</v>
      </c>
      <c r="Y554">
        <f t="shared" si="690"/>
        <v>87</v>
      </c>
      <c r="Z554">
        <f t="shared" si="677"/>
        <v>85</v>
      </c>
      <c r="AA554" s="12">
        <f>S554*12*Subsidy!$I$15/Subsidy!$I$14</f>
        <v>0</v>
      </c>
      <c r="AB554" s="12">
        <f>SUM(S$5:S554)*Subsidy!$I$15/Subsidy!$I$14</f>
        <v>53212.488521578103</v>
      </c>
      <c r="AC554" s="12">
        <f>N554*Subsidy!$E$15/Subsidy!$E$14</f>
        <v>2922.7593350999036</v>
      </c>
      <c r="AD554" s="12">
        <f t="shared" si="678"/>
        <v>35073.112021198845</v>
      </c>
      <c r="AE554" s="12">
        <f>$AP554*AC554/(Calculations!$D$27^(A554-1+Calculations!$B$6/30))</f>
        <v>392.42802368463686</v>
      </c>
      <c r="AF554" s="12">
        <f>IF(AE554=0,0,SUM(AE554:AE$903)*AC554/AE554)</f>
        <v>248949.15267693679</v>
      </c>
      <c r="AH554" s="164">
        <f>VLOOKUP(E554,Rates2,5)*VLOOKUP(E554,Mort_Imp_Retirees,C554-'Mort Imp Cume'!$C$4+2)</f>
        <v>8.6036865323059365E-3</v>
      </c>
      <c r="AI554" s="16">
        <f t="shared" si="679"/>
        <v>0.99139631346769408</v>
      </c>
      <c r="AJ554" s="164">
        <f>VLOOKUP(F554,Rates2,6)*VLOOKUP(F554,Mort_Imp_Survivors,C554-'Mort Imp Cume'!$C$4+2)</f>
        <v>2.808495457027767E-3</v>
      </c>
      <c r="AK554" s="16">
        <f t="shared" si="680"/>
        <v>0.99719150454297223</v>
      </c>
      <c r="AL554" s="164">
        <f>VLOOKUP(F554,Rates2,7)*VLOOKUP(F554,Mort_Imp_Survivors,C554-'Mort Imp Cume'!$C$4+2)</f>
        <v>4.6704831222681969E-3</v>
      </c>
      <c r="AM554" s="16">
        <f t="shared" si="681"/>
        <v>0.99532951687773186</v>
      </c>
      <c r="AN554" s="108">
        <f>PRODUCT(AI$4:AI553)</f>
        <v>0.43185787575939472</v>
      </c>
      <c r="AO554" s="16">
        <f>PRODUCT(AK$4:AK553)</f>
        <v>0.79227226706185327</v>
      </c>
      <c r="AP554" s="16">
        <f>PRODUCT(AM$4:AM553)</f>
        <v>0.65550955414669787</v>
      </c>
      <c r="AQ554" s="16">
        <f t="shared" si="682"/>
        <v>0.34214901827641181</v>
      </c>
      <c r="AR554" s="16">
        <f t="shared" si="683"/>
        <v>8.9708857482982893E-2</v>
      </c>
      <c r="AS554" s="16">
        <f t="shared" si="684"/>
        <v>2.9354754120235068E-3</v>
      </c>
      <c r="AT554" s="16">
        <f t="shared" si="685"/>
        <v>0.40631010040315807</v>
      </c>
      <c r="AU554" s="16">
        <f t="shared" si="686"/>
        <v>0.16183202383744733</v>
      </c>
      <c r="AV554" s="16">
        <f t="shared" si="687"/>
        <v>3.7155697895413548E-3</v>
      </c>
      <c r="AW554" s="30">
        <f>(SUMPRODUCT(AV$5:AV553,A$5:A553)+SUM(AV$5:AV553)*(Calculations!$B$6/30-0.5)+AV$4*Calculations!$B$6/30/2)/SUM(AV$4:AV553)</f>
        <v>432.07539788678889</v>
      </c>
      <c r="AX554" s="16"/>
      <c r="AY554" s="12"/>
      <c r="AZ554" s="12"/>
    </row>
    <row r="555" spans="1:52" x14ac:dyDescent="0.25">
      <c r="A555">
        <f t="shared" si="675"/>
        <v>551</v>
      </c>
      <c r="B555" t="str">
        <f t="shared" si="699"/>
        <v>December</v>
      </c>
      <c r="C555">
        <f t="shared" si="670"/>
        <v>2070</v>
      </c>
      <c r="D555">
        <f t="shared" si="701"/>
        <v>207012</v>
      </c>
      <c r="E555">
        <f t="shared" ref="E555:F555" si="729">E543+1</f>
        <v>87</v>
      </c>
      <c r="F555">
        <f t="shared" si="729"/>
        <v>85</v>
      </c>
      <c r="G555" s="12">
        <f>G554*IF($B555="January",1+IF(C555&gt;Personal!$L$18+1,Calculations!$B$22,Calculations!$B$21),1)</f>
        <v>7548.4486960224822</v>
      </c>
      <c r="H555" s="12">
        <f>IF(AND(Career!$F$15="Yes",$E555=62,$E554=61),G555,H554*IF($B555="January",(1+IF(C555&gt;Personal!$L$18+1,Calculations!$C$22,Calculations!$C$21)),1))</f>
        <v>7548.4486960224822</v>
      </c>
      <c r="I555" s="12">
        <f>H555*(1-'Retiree Assumptions'!$F$8)</f>
        <v>5887.789982897536</v>
      </c>
      <c r="J555" s="12">
        <f>I555/(Calculations!$C$27^($A555-1+Calculations!$B$6/30))</f>
        <v>1436.4503489596177</v>
      </c>
      <c r="K555" s="23">
        <f t="shared" si="672"/>
        <v>615.00516481477132</v>
      </c>
      <c r="L555" s="12">
        <f>L554*IF($B555="January",(1+IF(C555&gt;Personal!$L$18+1,Calculations!$B$22,Calculations!$B$21)),1)</f>
        <v>4151.6467828123632</v>
      </c>
      <c r="M555" s="12">
        <f>IF(AND(Career!$F$15="Yes",$E555=62,$E554=61),L555,M554*IF($B555="January",(1+IF(C555&gt;Personal!$L$18+1,Calculations!$C$22,Calculations!$C$21)),1))</f>
        <v>4151.6467828123632</v>
      </c>
      <c r="N555" s="12">
        <f>M555*(1-'Retiree Assumptions'!$F$10)</f>
        <v>3653.4491688748794</v>
      </c>
      <c r="O555" s="12">
        <f>N555/(Calculations!$C$27^$AW555)/(Calculations!$D$27^($A555-1-$AW555+Calculations!$B$6/30))</f>
        <v>857.99800037750583</v>
      </c>
      <c r="P555" s="23">
        <f t="shared" si="673"/>
        <v>349.50369339525952</v>
      </c>
      <c r="Q555" s="12">
        <f>IF(OR(A555&lt;=360,$E555&lt;70),Q554*IF($B555="January",(1+IF(C555&gt;Personal!$L$18+1,Calculations!$B$22,Calculations!$B$21)),1),0)</f>
        <v>0</v>
      </c>
      <c r="R555" s="12">
        <f>IF(OR(A555&lt;=360,$E555&lt;70),IF(AND(Career!$F$15="Yes",$E555=62,$E554=61),Q555,R554*IF($B555="January",(1+IF(C555&gt;Personal!$L$18+1,Calculations!$C$22,Calculations!$C$21)),1)),0)</f>
        <v>0</v>
      </c>
      <c r="S555" s="12">
        <f>R555*(1-'Retiree Assumptions'!$F$8)</f>
        <v>0</v>
      </c>
      <c r="T555" s="12">
        <f>S555/(Calculations!$C$27^($A555-1+Calculations!$B$6/30))</f>
        <v>0</v>
      </c>
      <c r="U555" s="23">
        <f t="shared" si="674"/>
        <v>0</v>
      </c>
      <c r="W555">
        <f t="shared" si="714"/>
        <v>12</v>
      </c>
      <c r="X555">
        <f t="shared" si="689"/>
        <v>2070</v>
      </c>
      <c r="Y555">
        <f t="shared" si="690"/>
        <v>87</v>
      </c>
      <c r="Z555">
        <f t="shared" si="677"/>
        <v>85</v>
      </c>
      <c r="AA555" s="12">
        <f>S555*12*Subsidy!$I$15/Subsidy!$I$14</f>
        <v>0</v>
      </c>
      <c r="AB555" s="12">
        <f>SUM(S$5:S555)*Subsidy!$I$15/Subsidy!$I$14</f>
        <v>53212.488521578103</v>
      </c>
      <c r="AC555" s="12">
        <f>N555*Subsidy!$E$15/Subsidy!$E$14</f>
        <v>2922.7593350999036</v>
      </c>
      <c r="AD555" s="12">
        <f t="shared" si="678"/>
        <v>35073.112021198845</v>
      </c>
      <c r="AE555" s="12">
        <f>$AP555*AC555/(Calculations!$D$27^(A555-1+Calculations!$B$6/30))</f>
        <v>389.47077495493795</v>
      </c>
      <c r="AF555" s="12">
        <f>IF(AE555=0,0,SUM(AE555:AE$903)*AC555/AE555)</f>
        <v>247894.46993697243</v>
      </c>
      <c r="AH555" s="164">
        <f>VLOOKUP(E555,Rates2,5)*VLOOKUP(E555,Mort_Imp_Retirees,C555-'Mort Imp Cume'!$C$4+2)</f>
        <v>8.6036865323059365E-3</v>
      </c>
      <c r="AI555" s="16">
        <f t="shared" si="679"/>
        <v>0.99139631346769408</v>
      </c>
      <c r="AJ555" s="164">
        <f>VLOOKUP(F555,Rates2,6)*VLOOKUP(F555,Mort_Imp_Survivors,C555-'Mort Imp Cume'!$C$4+2)</f>
        <v>2.808495457027767E-3</v>
      </c>
      <c r="AK555" s="16">
        <f t="shared" si="680"/>
        <v>0.99719150454297223</v>
      </c>
      <c r="AL555" s="164">
        <f>VLOOKUP(F555,Rates2,7)*VLOOKUP(F555,Mort_Imp_Survivors,C555-'Mort Imp Cume'!$C$4+2)</f>
        <v>4.6704831222681969E-3</v>
      </c>
      <c r="AM555" s="16">
        <f t="shared" si="681"/>
        <v>0.99532951687773186</v>
      </c>
      <c r="AN555" s="108">
        <f>PRODUCT(AI$4:AI554)</f>
        <v>0.42814230596985337</v>
      </c>
      <c r="AO555" s="16">
        <f>PRODUCT(AK$4:AK554)</f>
        <v>0.79004717399908098</v>
      </c>
      <c r="AP555" s="16">
        <f>PRODUCT(AM$4:AM554)</f>
        <v>0.65244800783757018</v>
      </c>
      <c r="AQ555" s="16">
        <f t="shared" si="682"/>
        <v>0.3382526189009325</v>
      </c>
      <c r="AR555" s="16">
        <f t="shared" si="683"/>
        <v>8.9889687068920851E-2</v>
      </c>
      <c r="AS555" s="16">
        <f t="shared" si="684"/>
        <v>2.9020461635055326E-3</v>
      </c>
      <c r="AT555" s="16">
        <f t="shared" si="685"/>
        <v>0.40734791134884152</v>
      </c>
      <c r="AU555" s="16">
        <f t="shared" si="686"/>
        <v>0.16450978268130512</v>
      </c>
      <c r="AV555" s="16">
        <f t="shared" si="687"/>
        <v>3.6836021917832349E-3</v>
      </c>
      <c r="AW555" s="30">
        <f>(SUMPRODUCT(AV$5:AV554,A$5:A554)+SUM(AV$5:AV554)*(Calculations!$B$6/30-0.5)+AV$4*Calculations!$B$6/30/2)/SUM(AV$4:AV554)</f>
        <v>432.84484608787767</v>
      </c>
      <c r="AX555" s="16"/>
      <c r="AY555" s="12"/>
      <c r="AZ555" s="12"/>
    </row>
    <row r="556" spans="1:52" x14ac:dyDescent="0.25">
      <c r="A556">
        <f t="shared" si="675"/>
        <v>552</v>
      </c>
      <c r="B556" t="str">
        <f t="shared" si="699"/>
        <v>January</v>
      </c>
      <c r="C556">
        <f t="shared" si="670"/>
        <v>2071</v>
      </c>
      <c r="D556">
        <f t="shared" si="701"/>
        <v>207101</v>
      </c>
      <c r="E556">
        <f t="shared" ref="E556:F556" si="730">E544+1</f>
        <v>88</v>
      </c>
      <c r="F556">
        <f t="shared" si="730"/>
        <v>86</v>
      </c>
      <c r="G556" s="12">
        <f>G555*IF($B556="January",1+IF(C556&gt;Personal!$L$18+1,Calculations!$B$22,Calculations!$B$21),1)</f>
        <v>7737.1599134230437</v>
      </c>
      <c r="H556" s="12">
        <f>IF(AND(Career!$F$15="Yes",$E556=62,$E555=61),G556,H555*IF($B556="January",(1+IF(C556&gt;Personal!$L$18+1,Calculations!$C$22,Calculations!$C$21)),1))</f>
        <v>7737.1599134230437</v>
      </c>
      <c r="I556" s="12">
        <f>H556*(1-'Retiree Assumptions'!$F$8)</f>
        <v>6034.984732469974</v>
      </c>
      <c r="J556" s="12">
        <f>I556/(Calculations!$C$27^($A556-1+Calculations!$B$6/30))</f>
        <v>1468.5967942102563</v>
      </c>
      <c r="K556" s="23">
        <f t="shared" si="672"/>
        <v>623.35869164311464</v>
      </c>
      <c r="L556" s="12">
        <f>L555*IF($B556="January",(1+IF(C556&gt;Personal!$L$18+1,Calculations!$B$22,Calculations!$B$21)),1)</f>
        <v>4255.4379523826719</v>
      </c>
      <c r="M556" s="12">
        <f>IF(AND(Career!$F$15="Yes",$E556=62,$E555=61),L556,M555*IF($B556="January",(1+IF(C556&gt;Personal!$L$18+1,Calculations!$C$22,Calculations!$C$21)),1))</f>
        <v>4255.4379523826719</v>
      </c>
      <c r="N556" s="12">
        <f>M556*(1-'Retiree Assumptions'!$F$10)</f>
        <v>3744.7853980967511</v>
      </c>
      <c r="O556" s="12">
        <f>N556/(Calculations!$C$27^$AW556)/(Calculations!$D$27^($A556-1-$AW556+Calculations!$B$6/30))</f>
        <v>877.13112888545095</v>
      </c>
      <c r="P556" s="23">
        <f t="shared" si="673"/>
        <v>358.17425625896493</v>
      </c>
      <c r="Q556" s="12">
        <f>IF(OR(A556&lt;=360,$E556&lt;70),Q555*IF($B556="January",(1+IF(C556&gt;Personal!$L$18+1,Calculations!$B$22,Calculations!$B$21)),1),0)</f>
        <v>0</v>
      </c>
      <c r="R556" s="12">
        <f>IF(OR(A556&lt;=360,$E556&lt;70),IF(AND(Career!$F$15="Yes",$E556=62,$E555=61),Q556,R555*IF($B556="January",(1+IF(C556&gt;Personal!$L$18+1,Calculations!$C$22,Calculations!$C$21)),1)),0)</f>
        <v>0</v>
      </c>
      <c r="S556" s="12">
        <f>R556*(1-'Retiree Assumptions'!$F$8)</f>
        <v>0</v>
      </c>
      <c r="T556" s="12">
        <f>S556/(Calculations!$C$27^($A556-1+Calculations!$B$6/30))</f>
        <v>0</v>
      </c>
      <c r="U556" s="23">
        <f t="shared" si="674"/>
        <v>0</v>
      </c>
      <c r="W556">
        <f t="shared" si="714"/>
        <v>12</v>
      </c>
      <c r="X556">
        <f t="shared" si="689"/>
        <v>2071</v>
      </c>
      <c r="Y556">
        <f t="shared" si="690"/>
        <v>88</v>
      </c>
      <c r="Z556">
        <f t="shared" si="677"/>
        <v>86</v>
      </c>
      <c r="AA556" s="12">
        <f>S556*12*Subsidy!$I$15/Subsidy!$I$14</f>
        <v>0</v>
      </c>
      <c r="AB556" s="12">
        <f>SUM(S$5:S556)*Subsidy!$I$15/Subsidy!$I$14</f>
        <v>53212.488521578103</v>
      </c>
      <c r="AC556" s="12">
        <f>N556*Subsidy!$E$15/Subsidy!$E$14</f>
        <v>2995.8283184774009</v>
      </c>
      <c r="AD556" s="12">
        <f t="shared" si="678"/>
        <v>35949.939821728811</v>
      </c>
      <c r="AE556" s="12">
        <f>$AP556*AC556/(Calculations!$D$27^(A556-1+Calculations!$B$6/30))</f>
        <v>396.19920666661284</v>
      </c>
      <c r="AF556" s="12">
        <f>IF(AE556=0,0,SUM(AE556:AE$903)*AC556/AE556)</f>
        <v>246831.77899872052</v>
      </c>
      <c r="AH556" s="164">
        <f>VLOOKUP(E556,Rates2,5)*VLOOKUP(E556,Mort_Imp_Retirees,C556-'Mort Imp Cume'!$C$4+2)</f>
        <v>9.85114408815632E-3</v>
      </c>
      <c r="AI556" s="16">
        <f t="shared" si="679"/>
        <v>0.99014885591184365</v>
      </c>
      <c r="AJ556" s="164">
        <f>VLOOKUP(F556,Rates2,6)*VLOOKUP(F556,Mort_Imp_Survivors,C556-'Mort Imp Cume'!$C$4+2)</f>
        <v>3.4437003524210663E-3</v>
      </c>
      <c r="AK556" s="16">
        <f t="shared" si="680"/>
        <v>0.99655629964757897</v>
      </c>
      <c r="AL556" s="164">
        <f>VLOOKUP(F556,Rates2,7)*VLOOKUP(F556,Mort_Imp_Survivors,C556-'Mort Imp Cume'!$C$4+2)</f>
        <v>5.3600030621343293E-3</v>
      </c>
      <c r="AM556" s="16">
        <f t="shared" si="681"/>
        <v>0.99463999693786564</v>
      </c>
      <c r="AN556" s="108">
        <f>PRODUCT(AI$4:AI555)</f>
        <v>0.42445870377807016</v>
      </c>
      <c r="AO556" s="16">
        <f>PRODUCT(AK$4:AK555)</f>
        <v>0.78782833010006692</v>
      </c>
      <c r="AP556" s="16">
        <f>PRODUCT(AM$4:AM555)</f>
        <v>0.64940076042880734</v>
      </c>
      <c r="AQ556" s="16">
        <f t="shared" si="682"/>
        <v>0.33440059179391596</v>
      </c>
      <c r="AR556" s="16">
        <f t="shared" si="683"/>
        <v>9.0058111984154185E-2</v>
      </c>
      <c r="AS556" s="16">
        <f t="shared" si="684"/>
        <v>3.2828840773800596E-3</v>
      </c>
      <c r="AT556" s="16">
        <f t="shared" si="685"/>
        <v>0.40834744596750111</v>
      </c>
      <c r="AU556" s="16">
        <f t="shared" si="686"/>
        <v>0.16719385025442884</v>
      </c>
      <c r="AV556" s="16">
        <f t="shared" si="687"/>
        <v>4.1814038503898308E-3</v>
      </c>
      <c r="AW556" s="30">
        <f>(SUMPRODUCT(AV$5:AV555,A$5:A555)+SUM(AV$5:AV555)*(Calculations!$B$6/30-0.5)+AV$4*Calculations!$B$6/30/2)/SUM(AV$4:AV555)</f>
        <v>433.60426750192079</v>
      </c>
      <c r="AX556" s="16"/>
      <c r="AY556" s="12"/>
      <c r="AZ556" s="12"/>
    </row>
    <row r="557" spans="1:52" x14ac:dyDescent="0.25">
      <c r="A557">
        <f t="shared" si="675"/>
        <v>553</v>
      </c>
      <c r="B557" t="str">
        <f t="shared" si="699"/>
        <v>February</v>
      </c>
      <c r="C557">
        <f t="shared" si="670"/>
        <v>2071</v>
      </c>
      <c r="D557">
        <f t="shared" si="701"/>
        <v>207102</v>
      </c>
      <c r="E557">
        <f t="shared" ref="E557:F557" si="731">E545+1</f>
        <v>88</v>
      </c>
      <c r="F557">
        <f t="shared" si="731"/>
        <v>86</v>
      </c>
      <c r="G557" s="12">
        <f>G556*IF($B557="January",1+IF(C557&gt;Personal!$L$18+1,Calculations!$B$22,Calculations!$B$21),1)</f>
        <v>7737.1599134230437</v>
      </c>
      <c r="H557" s="12">
        <f>IF(AND(Career!$F$15="Yes",$E557=62,$E556=61),G557,H556*IF($B557="January",(1+IF(C557&gt;Personal!$L$18+1,Calculations!$C$22,Calculations!$C$21)),1))</f>
        <v>7737.1599134230437</v>
      </c>
      <c r="I557" s="12">
        <f>H557*(1-'Retiree Assumptions'!$F$8)</f>
        <v>6034.984732469974</v>
      </c>
      <c r="J557" s="12">
        <f>I557/(Calculations!$C$27^($A557-1+Calculations!$B$6/30))</f>
        <v>1464.8416073261983</v>
      </c>
      <c r="K557" s="23">
        <f t="shared" si="672"/>
        <v>615.63967554877797</v>
      </c>
      <c r="L557" s="12">
        <f>L556*IF($B557="January",(1+IF(C557&gt;Personal!$L$18+1,Calculations!$B$22,Calculations!$B$21)),1)</f>
        <v>4255.4379523826719</v>
      </c>
      <c r="M557" s="12">
        <f>IF(AND(Career!$F$15="Yes",$E557=62,$E556=61),L557,M556*IF($B557="January",(1+IF(C557&gt;Personal!$L$18+1,Calculations!$C$22,Calculations!$C$21)),1))</f>
        <v>4255.4379523826719</v>
      </c>
      <c r="N557" s="12">
        <f>M557*(1-'Retiree Assumptions'!$F$10)</f>
        <v>3744.7853980967511</v>
      </c>
      <c r="O557" s="12">
        <f>N557/(Calculations!$C$27^$AW557)/(Calculations!$D$27^($A557-1-$AW557+Calculations!$B$6/30))</f>
        <v>874.84811158157697</v>
      </c>
      <c r="P557" s="23">
        <f t="shared" si="673"/>
        <v>358.19919873856281</v>
      </c>
      <c r="Q557" s="12">
        <f>IF(OR(A557&lt;=360,$E557&lt;70),Q556*IF($B557="January",(1+IF(C557&gt;Personal!$L$18+1,Calculations!$B$22,Calculations!$B$21)),1),0)</f>
        <v>0</v>
      </c>
      <c r="R557" s="12">
        <f>IF(OR(A557&lt;=360,$E557&lt;70),IF(AND(Career!$F$15="Yes",$E557=62,$E556=61),Q557,R556*IF($B557="January",(1+IF(C557&gt;Personal!$L$18+1,Calculations!$C$22,Calculations!$C$21)),1)),0)</f>
        <v>0</v>
      </c>
      <c r="S557" s="12">
        <f>R557*(1-'Retiree Assumptions'!$F$8)</f>
        <v>0</v>
      </c>
      <c r="T557" s="12">
        <f>S557/(Calculations!$C$27^($A557-1+Calculations!$B$6/30))</f>
        <v>0</v>
      </c>
      <c r="U557" s="23">
        <f t="shared" si="674"/>
        <v>0</v>
      </c>
      <c r="W557">
        <f t="shared" si="714"/>
        <v>12</v>
      </c>
      <c r="X557">
        <f t="shared" si="689"/>
        <v>2071</v>
      </c>
      <c r="Y557">
        <f t="shared" si="690"/>
        <v>88</v>
      </c>
      <c r="Z557">
        <f t="shared" si="677"/>
        <v>86</v>
      </c>
      <c r="AA557" s="12">
        <f>S557*12*Subsidy!$I$15/Subsidy!$I$14</f>
        <v>0</v>
      </c>
      <c r="AB557" s="12">
        <f>SUM(S$5:S557)*Subsidy!$I$15/Subsidy!$I$14</f>
        <v>53212.488521578103</v>
      </c>
      <c r="AC557" s="12">
        <f>N557*Subsidy!$E$15/Subsidy!$E$14</f>
        <v>2995.8283184774009</v>
      </c>
      <c r="AD557" s="12">
        <f t="shared" si="678"/>
        <v>35949.939821728811</v>
      </c>
      <c r="AE557" s="12">
        <f>$AP557*AC557/(Calculations!$D$27^(A557-1+Calculations!$B$6/30))</f>
        <v>392.94113833656178</v>
      </c>
      <c r="AF557" s="12">
        <f>IF(AE557=0,0,SUM(AE557:AE$903)*AC557/AE557)</f>
        <v>245857.71453017308</v>
      </c>
      <c r="AH557" s="164">
        <f>VLOOKUP(E557,Rates2,5)*VLOOKUP(E557,Mort_Imp_Retirees,C557-'Mort Imp Cume'!$C$4+2)</f>
        <v>9.85114408815632E-3</v>
      </c>
      <c r="AI557" s="16">
        <f t="shared" si="679"/>
        <v>0.99014885591184365</v>
      </c>
      <c r="AJ557" s="164">
        <f>VLOOKUP(F557,Rates2,6)*VLOOKUP(F557,Mort_Imp_Survivors,C557-'Mort Imp Cume'!$C$4+2)</f>
        <v>3.4437003524210663E-3</v>
      </c>
      <c r="AK557" s="16">
        <f t="shared" si="680"/>
        <v>0.99655629964757897</v>
      </c>
      <c r="AL557" s="164">
        <f>VLOOKUP(F557,Rates2,7)*VLOOKUP(F557,Mort_Imp_Survivors,C557-'Mort Imp Cume'!$C$4+2)</f>
        <v>5.3600030621343293E-3</v>
      </c>
      <c r="AM557" s="16">
        <f t="shared" si="681"/>
        <v>0.99463999693786564</v>
      </c>
      <c r="AN557" s="108">
        <f>PRODUCT(AI$4:AI556)</f>
        <v>0.42027729992768031</v>
      </c>
      <c r="AO557" s="16">
        <f>PRODUCT(AK$4:AK556)</f>
        <v>0.785115285402054</v>
      </c>
      <c r="AP557" s="16">
        <f>PRODUCT(AM$4:AM556)</f>
        <v>0.64591997036435655</v>
      </c>
      <c r="AQ557" s="16">
        <f t="shared" si="682"/>
        <v>0.32996613228072535</v>
      </c>
      <c r="AR557" s="16">
        <f t="shared" si="683"/>
        <v>9.0311167646954932E-2</v>
      </c>
      <c r="AS557" s="16">
        <f t="shared" si="684"/>
        <v>3.2393500140892517E-3</v>
      </c>
      <c r="AT557" s="16">
        <f t="shared" si="685"/>
        <v>0.40944158648408058</v>
      </c>
      <c r="AU557" s="16">
        <f t="shared" si="686"/>
        <v>0.17028111358823916</v>
      </c>
      <c r="AV557" s="16">
        <f t="shared" si="687"/>
        <v>4.1402122385688685E-3</v>
      </c>
      <c r="AW557" s="30">
        <f>(SUMPRODUCT(AV$5:AV556,A$5:A556)+SUM(AV$5:AV556)*(Calculations!$B$6/30-0.5)+AV$4*Calculations!$B$6/30/2)/SUM(AV$4:AV556)</f>
        <v>434.46183453112354</v>
      </c>
      <c r="AX557" s="16"/>
      <c r="AY557" s="12"/>
      <c r="AZ557" s="12"/>
    </row>
    <row r="558" spans="1:52" x14ac:dyDescent="0.25">
      <c r="A558">
        <f t="shared" si="675"/>
        <v>554</v>
      </c>
      <c r="B558" t="str">
        <f t="shared" si="699"/>
        <v>March</v>
      </c>
      <c r="C558">
        <f t="shared" si="670"/>
        <v>2071</v>
      </c>
      <c r="D558">
        <f t="shared" si="701"/>
        <v>207103</v>
      </c>
      <c r="E558">
        <f t="shared" ref="E558:F558" si="732">E546+1</f>
        <v>88</v>
      </c>
      <c r="F558">
        <f t="shared" si="732"/>
        <v>86</v>
      </c>
      <c r="G558" s="12">
        <f>G557*IF($B558="January",1+IF(C558&gt;Personal!$L$18+1,Calculations!$B$22,Calculations!$B$21),1)</f>
        <v>7737.1599134230437</v>
      </c>
      <c r="H558" s="12">
        <f>IF(AND(Career!$F$15="Yes",$E558=62,$E557=61),G558,H557*IF($B558="January",(1+IF(C558&gt;Personal!$L$18+1,Calculations!$C$22,Calculations!$C$21)),1))</f>
        <v>7737.1599134230437</v>
      </c>
      <c r="I558" s="12">
        <f>H558*(1-'Retiree Assumptions'!$F$8)</f>
        <v>6034.984732469974</v>
      </c>
      <c r="J558" s="12">
        <f>I558/(Calculations!$C$27^($A558-1+Calculations!$B$6/30))</f>
        <v>1461.0960224163446</v>
      </c>
      <c r="K558" s="23">
        <f t="shared" si="672"/>
        <v>608.01624360248229</v>
      </c>
      <c r="L558" s="12">
        <f>L557*IF($B558="January",(1+IF(C558&gt;Personal!$L$18+1,Calculations!$B$22,Calculations!$B$21)),1)</f>
        <v>4255.4379523826719</v>
      </c>
      <c r="M558" s="12">
        <f>IF(AND(Career!$F$15="Yes",$E558=62,$E557=61),L558,M557*IF($B558="January",(1+IF(C558&gt;Personal!$L$18+1,Calculations!$C$22,Calculations!$C$21)),1))</f>
        <v>4255.4379523826719</v>
      </c>
      <c r="N558" s="12">
        <f>M558*(1-'Retiree Assumptions'!$F$10)</f>
        <v>3744.7853980967511</v>
      </c>
      <c r="O558" s="12">
        <f>N558/(Calculations!$C$27^$AW558)/(Calculations!$D$27^($A558-1-$AW558+Calculations!$B$6/30))</f>
        <v>872.56724766766206</v>
      </c>
      <c r="P558" s="23">
        <f t="shared" si="673"/>
        <v>358.17692572557974</v>
      </c>
      <c r="Q558" s="12">
        <f>IF(OR(A558&lt;=360,$E558&lt;70),Q557*IF($B558="January",(1+IF(C558&gt;Personal!$L$18+1,Calculations!$B$22,Calculations!$B$21)),1),0)</f>
        <v>0</v>
      </c>
      <c r="R558" s="12">
        <f>IF(OR(A558&lt;=360,$E558&lt;70),IF(AND(Career!$F$15="Yes",$E558=62,$E557=61),Q558,R557*IF($B558="January",(1+IF(C558&gt;Personal!$L$18+1,Calculations!$C$22,Calculations!$C$21)),1)),0)</f>
        <v>0</v>
      </c>
      <c r="S558" s="12">
        <f>R558*(1-'Retiree Assumptions'!$F$8)</f>
        <v>0</v>
      </c>
      <c r="T558" s="12">
        <f>S558/(Calculations!$C$27^($A558-1+Calculations!$B$6/30))</f>
        <v>0</v>
      </c>
      <c r="U558" s="23">
        <f t="shared" si="674"/>
        <v>0</v>
      </c>
      <c r="W558">
        <f t="shared" si="714"/>
        <v>12</v>
      </c>
      <c r="X558">
        <f t="shared" si="689"/>
        <v>2071</v>
      </c>
      <c r="Y558">
        <f t="shared" si="690"/>
        <v>88</v>
      </c>
      <c r="Z558">
        <f t="shared" si="677"/>
        <v>86</v>
      </c>
      <c r="AA558" s="12">
        <f>S558*12*Subsidy!$I$15/Subsidy!$I$14</f>
        <v>0</v>
      </c>
      <c r="AB558" s="12">
        <f>SUM(S$5:S558)*Subsidy!$I$15/Subsidy!$I$14</f>
        <v>53212.488521578103</v>
      </c>
      <c r="AC558" s="12">
        <f>N558*Subsidy!$E$15/Subsidy!$E$14</f>
        <v>2995.8283184774009</v>
      </c>
      <c r="AD558" s="12">
        <f t="shared" si="678"/>
        <v>35949.939821728811</v>
      </c>
      <c r="AE558" s="12">
        <f>$AP558*AC558/(Calculations!$D$27^(A558-1+Calculations!$B$6/30))</f>
        <v>389.7098621077181</v>
      </c>
      <c r="AF558" s="12">
        <f>IF(AE558=0,0,SUM(AE558:AE$903)*AC558/AE558)</f>
        <v>244875.57361381504</v>
      </c>
      <c r="AH558" s="164">
        <f>VLOOKUP(E558,Rates2,5)*VLOOKUP(E558,Mort_Imp_Retirees,C558-'Mort Imp Cume'!$C$4+2)</f>
        <v>9.85114408815632E-3</v>
      </c>
      <c r="AI558" s="16">
        <f t="shared" si="679"/>
        <v>0.99014885591184365</v>
      </c>
      <c r="AJ558" s="164">
        <f>VLOOKUP(F558,Rates2,6)*VLOOKUP(F558,Mort_Imp_Survivors,C558-'Mort Imp Cume'!$C$4+2)</f>
        <v>3.4437003524210663E-3</v>
      </c>
      <c r="AK558" s="16">
        <f t="shared" si="680"/>
        <v>0.99655629964757897</v>
      </c>
      <c r="AL558" s="164">
        <f>VLOOKUP(F558,Rates2,7)*VLOOKUP(F558,Mort_Imp_Survivors,C558-'Mort Imp Cume'!$C$4+2)</f>
        <v>5.3600030621343293E-3</v>
      </c>
      <c r="AM558" s="16">
        <f t="shared" si="681"/>
        <v>0.99463999693786564</v>
      </c>
      <c r="AN558" s="108">
        <f>PRODUCT(AI$4:AI557)</f>
        <v>0.41613708768911145</v>
      </c>
      <c r="AO558" s="16">
        <f>PRODUCT(AK$4:AK557)</f>
        <v>0.78241158361702379</v>
      </c>
      <c r="AP558" s="16">
        <f>PRODUCT(AM$4:AM557)</f>
        <v>0.64245783734530992</v>
      </c>
      <c r="AQ558" s="16">
        <f t="shared" si="682"/>
        <v>0.32559047778061401</v>
      </c>
      <c r="AR558" s="16">
        <f t="shared" si="683"/>
        <v>9.0546609908497472E-2</v>
      </c>
      <c r="AS558" s="16">
        <f t="shared" si="684"/>
        <v>3.1963932525312915E-3</v>
      </c>
      <c r="AT558" s="16">
        <f t="shared" si="685"/>
        <v>0.41048632834085003</v>
      </c>
      <c r="AU558" s="16">
        <f t="shared" si="686"/>
        <v>0.17337658397003847</v>
      </c>
      <c r="AV558" s="16">
        <f t="shared" si="687"/>
        <v>4.0994264112511787E-3</v>
      </c>
      <c r="AW558" s="30">
        <f>(SUMPRODUCT(AV$5:AV557,A$5:A557)+SUM(AV$5:AV557)*(Calculations!$B$6/30-0.5)+AV$4*Calculations!$B$6/30/2)/SUM(AV$4:AV557)</f>
        <v>435.30594238442143</v>
      </c>
      <c r="AX558" s="16"/>
      <c r="AY558" s="12"/>
      <c r="AZ558" s="12"/>
    </row>
    <row r="559" spans="1:52" x14ac:dyDescent="0.25">
      <c r="A559">
        <f t="shared" si="675"/>
        <v>555</v>
      </c>
      <c r="B559" t="str">
        <f t="shared" si="699"/>
        <v>April</v>
      </c>
      <c r="C559">
        <f t="shared" si="670"/>
        <v>2071</v>
      </c>
      <c r="D559">
        <f t="shared" si="701"/>
        <v>207104</v>
      </c>
      <c r="E559">
        <f t="shared" ref="E559:F559" si="733">E547+1</f>
        <v>88</v>
      </c>
      <c r="F559">
        <f t="shared" si="733"/>
        <v>86</v>
      </c>
      <c r="G559" s="12">
        <f>G558*IF($B559="January",1+IF(C559&gt;Personal!$L$18+1,Calculations!$B$22,Calculations!$B$21),1)</f>
        <v>7737.1599134230437</v>
      </c>
      <c r="H559" s="12">
        <f>IF(AND(Career!$F$15="Yes",$E559=62,$E558=61),G559,H558*IF($B559="January",(1+IF(C559&gt;Personal!$L$18+1,Calculations!$C$22,Calculations!$C$21)),1))</f>
        <v>7737.1599134230437</v>
      </c>
      <c r="I559" s="12">
        <f>H559*(1-'Retiree Assumptions'!$F$8)</f>
        <v>6034.984732469974</v>
      </c>
      <c r="J559" s="12">
        <f>I559/(Calculations!$C$27^($A559-1+Calculations!$B$6/30))</f>
        <v>1457.3600149285453</v>
      </c>
      <c r="K559" s="23">
        <f t="shared" si="672"/>
        <v>600.48721219102526</v>
      </c>
      <c r="L559" s="12">
        <f>L558*IF($B559="January",(1+IF(C559&gt;Personal!$L$18+1,Calculations!$B$22,Calculations!$B$21)),1)</f>
        <v>4255.4379523826719</v>
      </c>
      <c r="M559" s="12">
        <f>IF(AND(Career!$F$15="Yes",$E559=62,$E558=61),L559,M558*IF($B559="January",(1+IF(C559&gt;Personal!$L$18+1,Calculations!$C$22,Calculations!$C$21)),1))</f>
        <v>4255.4379523826719</v>
      </c>
      <c r="N559" s="12">
        <f>M559*(1-'Retiree Assumptions'!$F$10)</f>
        <v>3744.7853980967511</v>
      </c>
      <c r="O559" s="12">
        <f>N559/(Calculations!$C$27^$AW559)/(Calculations!$D$27^($A559-1-$AW559+Calculations!$B$6/30))</f>
        <v>870.28866454994295</v>
      </c>
      <c r="P559" s="23">
        <f t="shared" si="673"/>
        <v>358.10856726096625</v>
      </c>
      <c r="Q559" s="12">
        <f>IF(OR(A559&lt;=360,$E559&lt;70),Q558*IF($B559="January",(1+IF(C559&gt;Personal!$L$18+1,Calculations!$B$22,Calculations!$B$21)),1),0)</f>
        <v>0</v>
      </c>
      <c r="R559" s="12">
        <f>IF(OR(A559&lt;=360,$E559&lt;70),IF(AND(Career!$F$15="Yes",$E559=62,$E558=61),Q559,R558*IF($B559="January",(1+IF(C559&gt;Personal!$L$18+1,Calculations!$C$22,Calculations!$C$21)),1)),0)</f>
        <v>0</v>
      </c>
      <c r="S559" s="12">
        <f>R559*(1-'Retiree Assumptions'!$F$8)</f>
        <v>0</v>
      </c>
      <c r="T559" s="12">
        <f>S559/(Calculations!$C$27^($A559-1+Calculations!$B$6/30))</f>
        <v>0</v>
      </c>
      <c r="U559" s="23">
        <f t="shared" si="674"/>
        <v>0</v>
      </c>
      <c r="W559">
        <f t="shared" si="714"/>
        <v>12</v>
      </c>
      <c r="X559">
        <f t="shared" si="689"/>
        <v>2071</v>
      </c>
      <c r="Y559">
        <f t="shared" si="690"/>
        <v>88</v>
      </c>
      <c r="Z559">
        <f t="shared" si="677"/>
        <v>86</v>
      </c>
      <c r="AA559" s="12">
        <f>S559*12*Subsidy!$I$15/Subsidy!$I$14</f>
        <v>0</v>
      </c>
      <c r="AB559" s="12">
        <f>SUM(S$5:S559)*Subsidy!$I$15/Subsidy!$I$14</f>
        <v>53212.488521578103</v>
      </c>
      <c r="AC559" s="12">
        <f>N559*Subsidy!$E$15/Subsidy!$E$14</f>
        <v>2995.8283184774009</v>
      </c>
      <c r="AD559" s="12">
        <f t="shared" si="678"/>
        <v>35949.939821728811</v>
      </c>
      <c r="AE559" s="12">
        <f>$AP559*AC559/(Calculations!$D$27^(A559-1+Calculations!$B$6/30))</f>
        <v>386.50515766036631</v>
      </c>
      <c r="AF559" s="12">
        <f>IF(AE559=0,0,SUM(AE559:AE$903)*AC559/AE559)</f>
        <v>243885.28928384357</v>
      </c>
      <c r="AH559" s="164">
        <f>VLOOKUP(E559,Rates2,5)*VLOOKUP(E559,Mort_Imp_Retirees,C559-'Mort Imp Cume'!$C$4+2)</f>
        <v>9.85114408815632E-3</v>
      </c>
      <c r="AI559" s="16">
        <f t="shared" si="679"/>
        <v>0.99014885591184365</v>
      </c>
      <c r="AJ559" s="164">
        <f>VLOOKUP(F559,Rates2,6)*VLOOKUP(F559,Mort_Imp_Survivors,C559-'Mort Imp Cume'!$C$4+2)</f>
        <v>3.4437003524210663E-3</v>
      </c>
      <c r="AK559" s="16">
        <f t="shared" si="680"/>
        <v>0.99655629964757897</v>
      </c>
      <c r="AL559" s="164">
        <f>VLOOKUP(F559,Rates2,7)*VLOOKUP(F559,Mort_Imp_Survivors,C559-'Mort Imp Cume'!$C$4+2)</f>
        <v>5.3600030621343293E-3</v>
      </c>
      <c r="AM559" s="16">
        <f t="shared" si="681"/>
        <v>0.99463999693786564</v>
      </c>
      <c r="AN559" s="108">
        <f>PRODUCT(AI$4:AI558)</f>
        <v>0.41203766127786023</v>
      </c>
      <c r="AO559" s="16">
        <f>PRODUCT(AK$4:AK558)</f>
        <v>0.77971719257078353</v>
      </c>
      <c r="AP559" s="16">
        <f>PRODUCT(AM$4:AM558)</f>
        <v>0.63901426136984685</v>
      </c>
      <c r="AQ559" s="16">
        <f t="shared" si="682"/>
        <v>0.32127284848500465</v>
      </c>
      <c r="AR559" s="16">
        <f t="shared" si="683"/>
        <v>9.0764812792855601E-2</v>
      </c>
      <c r="AS559" s="16">
        <f t="shared" si="684"/>
        <v>3.1540061371540524E-3</v>
      </c>
      <c r="AT559" s="16">
        <f t="shared" si="685"/>
        <v>0.41148251361651006</v>
      </c>
      <c r="AU559" s="16">
        <f t="shared" si="686"/>
        <v>0.1764798251056296</v>
      </c>
      <c r="AV559" s="16">
        <f t="shared" si="687"/>
        <v>4.0590423709951492E-3</v>
      </c>
      <c r="AW559" s="30">
        <f>(SUMPRODUCT(AV$5:AV558,A$5:A558)+SUM(AV$5:AV558)*(Calculations!$B$6/30-0.5)+AV$4*Calculations!$B$6/30/2)/SUM(AV$4:AV558)</f>
        <v>436.13699436798129</v>
      </c>
      <c r="AX559" s="16"/>
      <c r="AY559" s="12"/>
      <c r="AZ559" s="12"/>
    </row>
    <row r="560" spans="1:52" x14ac:dyDescent="0.25">
      <c r="A560">
        <f t="shared" si="675"/>
        <v>556</v>
      </c>
      <c r="B560" t="str">
        <f t="shared" si="699"/>
        <v>May</v>
      </c>
      <c r="C560">
        <f t="shared" si="670"/>
        <v>2071</v>
      </c>
      <c r="D560">
        <f t="shared" si="701"/>
        <v>207105</v>
      </c>
      <c r="E560">
        <f t="shared" ref="E560:F560" si="734">E548+1</f>
        <v>88</v>
      </c>
      <c r="F560">
        <f t="shared" si="734"/>
        <v>86</v>
      </c>
      <c r="G560" s="12">
        <f>G559*IF($B560="January",1+IF(C560&gt;Personal!$L$18+1,Calculations!$B$22,Calculations!$B$21),1)</f>
        <v>7737.1599134230437</v>
      </c>
      <c r="H560" s="12">
        <f>IF(AND(Career!$F$15="Yes",$E560=62,$E559=61),G560,H559*IF($B560="January",(1+IF(C560&gt;Personal!$L$18+1,Calculations!$C$22,Calculations!$C$21)),1))</f>
        <v>7737.1599134230437</v>
      </c>
      <c r="I560" s="12">
        <f>H560*(1-'Retiree Assumptions'!$F$8)</f>
        <v>6034.984732469974</v>
      </c>
      <c r="J560" s="12">
        <f>I560/(Calculations!$C$27^($A560-1+Calculations!$B$6/30))</f>
        <v>1453.6335603734317</v>
      </c>
      <c r="K560" s="23">
        <f t="shared" si="672"/>
        <v>593.05141235782173</v>
      </c>
      <c r="L560" s="12">
        <f>L559*IF($B560="January",(1+IF(C560&gt;Personal!$L$18+1,Calculations!$B$22,Calculations!$B$21)),1)</f>
        <v>4255.4379523826719</v>
      </c>
      <c r="M560" s="12">
        <f>IF(AND(Career!$F$15="Yes",$E560=62,$E559=61),L560,M559*IF($B560="January",(1+IF(C560&gt;Personal!$L$18+1,Calculations!$C$22,Calculations!$C$21)),1))</f>
        <v>4255.4379523826719</v>
      </c>
      <c r="N560" s="12">
        <f>M560*(1-'Retiree Assumptions'!$F$10)</f>
        <v>3744.7853980967511</v>
      </c>
      <c r="O560" s="12">
        <f>N560/(Calculations!$C$27^$AW560)/(Calculations!$D$27^($A560-1-$AW560+Calculations!$B$6/30))</f>
        <v>868.01248343807401</v>
      </c>
      <c r="P560" s="23">
        <f t="shared" si="673"/>
        <v>357.99523244403866</v>
      </c>
      <c r="Q560" s="12">
        <f>IF(OR(A560&lt;=360,$E560&lt;70),Q559*IF($B560="January",(1+IF(C560&gt;Personal!$L$18+1,Calculations!$B$22,Calculations!$B$21)),1),0)</f>
        <v>0</v>
      </c>
      <c r="R560" s="12">
        <f>IF(OR(A560&lt;=360,$E560&lt;70),IF(AND(Career!$F$15="Yes",$E560=62,$E559=61),Q560,R559*IF($B560="January",(1+IF(C560&gt;Personal!$L$18+1,Calculations!$C$22,Calculations!$C$21)),1)),0)</f>
        <v>0</v>
      </c>
      <c r="S560" s="12">
        <f>R560*(1-'Retiree Assumptions'!$F$8)</f>
        <v>0</v>
      </c>
      <c r="T560" s="12">
        <f>S560/(Calculations!$C$27^($A560-1+Calculations!$B$6/30))</f>
        <v>0</v>
      </c>
      <c r="U560" s="23">
        <f t="shared" si="674"/>
        <v>0</v>
      </c>
      <c r="W560">
        <f t="shared" si="714"/>
        <v>12</v>
      </c>
      <c r="X560">
        <f t="shared" si="689"/>
        <v>2071</v>
      </c>
      <c r="Y560">
        <f t="shared" si="690"/>
        <v>88</v>
      </c>
      <c r="Z560">
        <f t="shared" si="677"/>
        <v>86</v>
      </c>
      <c r="AA560" s="12">
        <f>S560*12*Subsidy!$I$15/Subsidy!$I$14</f>
        <v>0</v>
      </c>
      <c r="AB560" s="12">
        <f>SUM(S$5:S560)*Subsidy!$I$15/Subsidy!$I$14</f>
        <v>53212.488521578103</v>
      </c>
      <c r="AC560" s="12">
        <f>N560*Subsidy!$E$15/Subsidy!$E$14</f>
        <v>2995.8283184774009</v>
      </c>
      <c r="AD560" s="12">
        <f t="shared" si="678"/>
        <v>35949.939821728811</v>
      </c>
      <c r="AE560" s="12">
        <f>$AP560*AC560/(Calculations!$D$27^(A560-1+Calculations!$B$6/30))</f>
        <v>383.32680648654826</v>
      </c>
      <c r="AF560" s="12">
        <f>IF(AE560=0,0,SUM(AE560:AE$903)*AC560/AE560)</f>
        <v>242886.79401920919</v>
      </c>
      <c r="AH560" s="164">
        <f>VLOOKUP(E560,Rates2,5)*VLOOKUP(E560,Mort_Imp_Retirees,C560-'Mort Imp Cume'!$C$4+2)</f>
        <v>9.85114408815632E-3</v>
      </c>
      <c r="AI560" s="16">
        <f t="shared" si="679"/>
        <v>0.99014885591184365</v>
      </c>
      <c r="AJ560" s="164">
        <f>VLOOKUP(F560,Rates2,6)*VLOOKUP(F560,Mort_Imp_Survivors,C560-'Mort Imp Cume'!$C$4+2)</f>
        <v>3.4437003524210663E-3</v>
      </c>
      <c r="AK560" s="16">
        <f t="shared" si="680"/>
        <v>0.99655629964757897</v>
      </c>
      <c r="AL560" s="164">
        <f>VLOOKUP(F560,Rates2,7)*VLOOKUP(F560,Mort_Imp_Survivors,C560-'Mort Imp Cume'!$C$4+2)</f>
        <v>5.3600030621343293E-3</v>
      </c>
      <c r="AM560" s="16">
        <f t="shared" si="681"/>
        <v>0.99463999693786564</v>
      </c>
      <c r="AN560" s="108">
        <f>PRODUCT(AI$4:AI559)</f>
        <v>0.4079786189068651</v>
      </c>
      <c r="AO560" s="16">
        <f>PRODUCT(AK$4:AK559)</f>
        <v>0.77703208019993875</v>
      </c>
      <c r="AP560" s="16">
        <f>PRODUCT(AM$4:AM559)</f>
        <v>0.63558914297215696</v>
      </c>
      <c r="AQ560" s="16">
        <f t="shared" si="682"/>
        <v>0.31701247492629947</v>
      </c>
      <c r="AR560" s="16">
        <f t="shared" si="683"/>
        <v>9.0966143980565656E-2</v>
      </c>
      <c r="AS560" s="16">
        <f t="shared" si="684"/>
        <v>3.1121811139250754E-3</v>
      </c>
      <c r="AT560" s="16">
        <f t="shared" si="685"/>
        <v>0.41243097222066488</v>
      </c>
      <c r="AU560" s="16">
        <f t="shared" si="686"/>
        <v>0.17959040887246996</v>
      </c>
      <c r="AV560" s="16">
        <f t="shared" si="687"/>
        <v>4.0190561597385445E-3</v>
      </c>
      <c r="AW560" s="30">
        <f>(SUMPRODUCT(AV$5:AV559,A$5:A559)+SUM(AV$5:AV559)*(Calculations!$B$6/30-0.5)+AV$4*Calculations!$B$6/30/2)/SUM(AV$4:AV559)</f>
        <v>436.95537612388193</v>
      </c>
      <c r="AX560" s="16"/>
      <c r="AY560" s="12"/>
      <c r="AZ560" s="12"/>
    </row>
    <row r="561" spans="1:52" x14ac:dyDescent="0.25">
      <c r="A561">
        <f t="shared" si="675"/>
        <v>557</v>
      </c>
      <c r="B561" t="str">
        <f t="shared" si="699"/>
        <v>June</v>
      </c>
      <c r="C561">
        <f t="shared" si="670"/>
        <v>2071</v>
      </c>
      <c r="D561">
        <f t="shared" si="701"/>
        <v>207106</v>
      </c>
      <c r="E561">
        <f t="shared" ref="E561:F561" si="735">E549+1</f>
        <v>88</v>
      </c>
      <c r="F561">
        <f t="shared" si="735"/>
        <v>86</v>
      </c>
      <c r="G561" s="12">
        <f>G560*IF($B561="January",1+IF(C561&gt;Personal!$L$18+1,Calculations!$B$22,Calculations!$B$21),1)</f>
        <v>7737.1599134230437</v>
      </c>
      <c r="H561" s="12">
        <f>IF(AND(Career!$F$15="Yes",$E561=62,$E560=61),G561,H560*IF($B561="January",(1+IF(C561&gt;Personal!$L$18+1,Calculations!$C$22,Calculations!$C$21)),1))</f>
        <v>7737.1599134230437</v>
      </c>
      <c r="I561" s="12">
        <f>H561*(1-'Retiree Assumptions'!$F$8)</f>
        <v>6034.984732469974</v>
      </c>
      <c r="J561" s="12">
        <f>I561/(Calculations!$C$27^($A561-1+Calculations!$B$6/30))</f>
        <v>1449.9166343242525</v>
      </c>
      <c r="K561" s="23">
        <f t="shared" si="672"/>
        <v>585.7076896214104</v>
      </c>
      <c r="L561" s="12">
        <f>L560*IF($B561="January",(1+IF(C561&gt;Personal!$L$18+1,Calculations!$B$22,Calculations!$B$21)),1)</f>
        <v>4255.4379523826719</v>
      </c>
      <c r="M561" s="12">
        <f>IF(AND(Career!$F$15="Yes",$E561=62,$E560=61),L561,M560*IF($B561="January",(1+IF(C561&gt;Personal!$L$18+1,Calculations!$C$22,Calculations!$C$21)),1))</f>
        <v>4255.4379523826719</v>
      </c>
      <c r="N561" s="12">
        <f>M561*(1-'Retiree Assumptions'!$F$10)</f>
        <v>3744.7853980967511</v>
      </c>
      <c r="O561" s="12">
        <f>N561/(Calculations!$C$27^$AW561)/(Calculations!$D$27^($A561-1-$AW561+Calculations!$B$6/30))</f>
        <v>865.73881968264391</v>
      </c>
      <c r="P561" s="23">
        <f t="shared" si="673"/>
        <v>357.83800978516666</v>
      </c>
      <c r="Q561" s="12">
        <f>IF(OR(A561&lt;=360,$E561&lt;70),Q560*IF($B561="January",(1+IF(C561&gt;Personal!$L$18+1,Calculations!$B$22,Calculations!$B$21)),1),0)</f>
        <v>0</v>
      </c>
      <c r="R561" s="12">
        <f>IF(OR(A561&lt;=360,$E561&lt;70),IF(AND(Career!$F$15="Yes",$E561=62,$E560=61),Q561,R560*IF($B561="January",(1+IF(C561&gt;Personal!$L$18+1,Calculations!$C$22,Calculations!$C$21)),1)),0)</f>
        <v>0</v>
      </c>
      <c r="S561" s="12">
        <f>R561*(1-'Retiree Assumptions'!$F$8)</f>
        <v>0</v>
      </c>
      <c r="T561" s="12">
        <f>S561/(Calculations!$C$27^($A561-1+Calculations!$B$6/30))</f>
        <v>0</v>
      </c>
      <c r="U561" s="23">
        <f t="shared" si="674"/>
        <v>0</v>
      </c>
      <c r="W561">
        <f t="shared" si="714"/>
        <v>12</v>
      </c>
      <c r="X561">
        <f t="shared" si="689"/>
        <v>2071</v>
      </c>
      <c r="Y561">
        <f t="shared" si="690"/>
        <v>88</v>
      </c>
      <c r="Z561">
        <f t="shared" si="677"/>
        <v>86</v>
      </c>
      <c r="AA561" s="12">
        <f>S561*12*Subsidy!$I$15/Subsidy!$I$14</f>
        <v>0</v>
      </c>
      <c r="AB561" s="12">
        <f>SUM(S$5:S561)*Subsidy!$I$15/Subsidy!$I$14</f>
        <v>53212.488521578103</v>
      </c>
      <c r="AC561" s="12">
        <f>N561*Subsidy!$E$15/Subsidy!$E$14</f>
        <v>2995.8283184774009</v>
      </c>
      <c r="AD561" s="12">
        <f t="shared" si="678"/>
        <v>35949.939821728811</v>
      </c>
      <c r="AE561" s="12">
        <f>$AP561*AC561/(Calculations!$D$27^(A561-1+Calculations!$B$6/30))</f>
        <v>380.17459187516369</v>
      </c>
      <c r="AF561" s="12">
        <f>IF(AE561=0,0,SUM(AE561:AE$903)*AC561/AE561)</f>
        <v>241880.01973901247</v>
      </c>
      <c r="AH561" s="164">
        <f>VLOOKUP(E561,Rates2,5)*VLOOKUP(E561,Mort_Imp_Retirees,C561-'Mort Imp Cume'!$C$4+2)</f>
        <v>9.85114408815632E-3</v>
      </c>
      <c r="AI561" s="16">
        <f t="shared" si="679"/>
        <v>0.99014885591184365</v>
      </c>
      <c r="AJ561" s="164">
        <f>VLOOKUP(F561,Rates2,6)*VLOOKUP(F561,Mort_Imp_Survivors,C561-'Mort Imp Cume'!$C$4+2)</f>
        <v>3.4437003524210663E-3</v>
      </c>
      <c r="AK561" s="16">
        <f t="shared" si="680"/>
        <v>0.99655629964757897</v>
      </c>
      <c r="AL561" s="164">
        <f>VLOOKUP(F561,Rates2,7)*VLOOKUP(F561,Mort_Imp_Survivors,C561-'Mort Imp Cume'!$C$4+2)</f>
        <v>5.3600030621343293E-3</v>
      </c>
      <c r="AM561" s="16">
        <f t="shared" si="681"/>
        <v>0.99463999693786564</v>
      </c>
      <c r="AN561" s="108">
        <f>PRODUCT(AI$4:AI560)</f>
        <v>0.40395956274712652</v>
      </c>
      <c r="AO561" s="16">
        <f>PRODUCT(AK$4:AK560)</f>
        <v>0.77435621455151182</v>
      </c>
      <c r="AP561" s="16">
        <f>PRODUCT(AM$4:AM560)</f>
        <v>0.63218238321956688</v>
      </c>
      <c r="AQ561" s="16">
        <f t="shared" si="682"/>
        <v>0.31280859784074883</v>
      </c>
      <c r="AR561" s="16">
        <f t="shared" si="683"/>
        <v>9.115096490637771E-2</v>
      </c>
      <c r="AS561" s="16">
        <f t="shared" si="684"/>
        <v>3.0709107289853192E-3</v>
      </c>
      <c r="AT561" s="16">
        <f t="shared" si="685"/>
        <v>0.41333252206056814</v>
      </c>
      <c r="AU561" s="16">
        <f t="shared" si="686"/>
        <v>0.18270791519230523</v>
      </c>
      <c r="AV561" s="16">
        <f t="shared" si="687"/>
        <v>3.9794638584105674E-3</v>
      </c>
      <c r="AW561" s="30">
        <f>(SUMPRODUCT(AV$5:AV560,A$5:A560)+SUM(AV$5:AV560)*(Calculations!$B$6/30-0.5)+AV$4*Calculations!$B$6/30/2)/SUM(AV$4:AV560)</f>
        <v>437.76145659581658</v>
      </c>
      <c r="AX561" s="16"/>
      <c r="AY561" s="12"/>
      <c r="AZ561" s="12"/>
    </row>
    <row r="562" spans="1:52" x14ac:dyDescent="0.25">
      <c r="A562">
        <f t="shared" si="675"/>
        <v>558</v>
      </c>
      <c r="B562" t="str">
        <f t="shared" si="699"/>
        <v>July</v>
      </c>
      <c r="C562">
        <f t="shared" si="670"/>
        <v>2071</v>
      </c>
      <c r="D562">
        <f t="shared" si="701"/>
        <v>207107</v>
      </c>
      <c r="E562">
        <f t="shared" ref="E562:F562" si="736">E550+1</f>
        <v>88</v>
      </c>
      <c r="F562">
        <f t="shared" si="736"/>
        <v>86</v>
      </c>
      <c r="G562" s="12">
        <f>G561*IF($B562="January",1+IF(C562&gt;Personal!$L$18+1,Calculations!$B$22,Calculations!$B$21),1)</f>
        <v>7737.1599134230437</v>
      </c>
      <c r="H562" s="12">
        <f>IF(AND(Career!$F$15="Yes",$E562=62,$E561=61),G562,H561*IF($B562="January",(1+IF(C562&gt;Personal!$L$18+1,Calculations!$C$22,Calculations!$C$21)),1))</f>
        <v>7737.1599134230437</v>
      </c>
      <c r="I562" s="12">
        <f>H562*(1-'Retiree Assumptions'!$F$8)</f>
        <v>6034.984732469974</v>
      </c>
      <c r="J562" s="12">
        <f>I562/(Calculations!$C$27^($A562-1+Calculations!$B$6/30))</f>
        <v>1446.2092124167168</v>
      </c>
      <c r="K562" s="23">
        <f t="shared" si="672"/>
        <v>578.45490379621037</v>
      </c>
      <c r="L562" s="12">
        <f>L561*IF($B562="January",(1+IF(C562&gt;Personal!$L$18+1,Calculations!$B$22,Calculations!$B$21)),1)</f>
        <v>4255.4379523826719</v>
      </c>
      <c r="M562" s="12">
        <f>IF(AND(Career!$F$15="Yes",$E562=62,$E561=61),L562,M561*IF($B562="January",(1+IF(C562&gt;Personal!$L$18+1,Calculations!$C$22,Calculations!$C$21)),1))</f>
        <v>4255.4379523826719</v>
      </c>
      <c r="N562" s="12">
        <f>M562*(1-'Retiree Assumptions'!$F$10)</f>
        <v>3744.7853980967511</v>
      </c>
      <c r="O562" s="12">
        <f>N562/(Calculations!$C$27^$AW562)/(Calculations!$D$27^($A562-1-$AW562+Calculations!$B$6/30))</f>
        <v>863.46778309095464</v>
      </c>
      <c r="P562" s="23">
        <f t="shared" si="673"/>
        <v>357.63796755292913</v>
      </c>
      <c r="Q562" s="12">
        <f>IF(OR(A562&lt;=360,$E562&lt;70),Q561*IF($B562="January",(1+IF(C562&gt;Personal!$L$18+1,Calculations!$B$22,Calculations!$B$21)),1),0)</f>
        <v>0</v>
      </c>
      <c r="R562" s="12">
        <f>IF(OR(A562&lt;=360,$E562&lt;70),IF(AND(Career!$F$15="Yes",$E562=62,$E561=61),Q562,R561*IF($B562="January",(1+IF(C562&gt;Personal!$L$18+1,Calculations!$C$22,Calculations!$C$21)),1)),0)</f>
        <v>0</v>
      </c>
      <c r="S562" s="12">
        <f>R562*(1-'Retiree Assumptions'!$F$8)</f>
        <v>0</v>
      </c>
      <c r="T562" s="12">
        <f>S562/(Calculations!$C$27^($A562-1+Calculations!$B$6/30))</f>
        <v>0</v>
      </c>
      <c r="U562" s="23">
        <f t="shared" si="674"/>
        <v>0</v>
      </c>
      <c r="W562">
        <f t="shared" si="714"/>
        <v>12</v>
      </c>
      <c r="X562">
        <f t="shared" si="689"/>
        <v>2071</v>
      </c>
      <c r="Y562">
        <f t="shared" si="690"/>
        <v>88</v>
      </c>
      <c r="Z562">
        <f t="shared" si="677"/>
        <v>86</v>
      </c>
      <c r="AA562" s="12">
        <f>S562*12*Subsidy!$I$15/Subsidy!$I$14</f>
        <v>0</v>
      </c>
      <c r="AB562" s="12">
        <f>SUM(S$5:S562)*Subsidy!$I$15/Subsidy!$I$14</f>
        <v>53212.488521578103</v>
      </c>
      <c r="AC562" s="12">
        <f>N562*Subsidy!$E$15/Subsidy!$E$14</f>
        <v>2995.8283184774009</v>
      </c>
      <c r="AD562" s="12">
        <f t="shared" si="678"/>
        <v>35949.939821728811</v>
      </c>
      <c r="AE562" s="12">
        <f>$AP562*AC562/(Calculations!$D$27^(A562-1+Calculations!$B$6/30))</f>
        <v>377.04829889719502</v>
      </c>
      <c r="AF562" s="12">
        <f>IF(AE562=0,0,SUM(AE562:AE$903)*AC562/AE562)</f>
        <v>240864.8977978614</v>
      </c>
      <c r="AH562" s="164">
        <f>VLOOKUP(E562,Rates2,5)*VLOOKUP(E562,Mort_Imp_Retirees,C562-'Mort Imp Cume'!$C$4+2)</f>
        <v>9.85114408815632E-3</v>
      </c>
      <c r="AI562" s="16">
        <f t="shared" si="679"/>
        <v>0.99014885591184365</v>
      </c>
      <c r="AJ562" s="164">
        <f>VLOOKUP(F562,Rates2,6)*VLOOKUP(F562,Mort_Imp_Survivors,C562-'Mort Imp Cume'!$C$4+2)</f>
        <v>3.4437003524210663E-3</v>
      </c>
      <c r="AK562" s="16">
        <f t="shared" si="680"/>
        <v>0.99655629964757897</v>
      </c>
      <c r="AL562" s="164">
        <f>VLOOKUP(F562,Rates2,7)*VLOOKUP(F562,Mort_Imp_Survivors,C562-'Mort Imp Cume'!$C$4+2)</f>
        <v>5.3600030621343293E-3</v>
      </c>
      <c r="AM562" s="16">
        <f t="shared" si="681"/>
        <v>0.99463999693786564</v>
      </c>
      <c r="AN562" s="108">
        <f>PRODUCT(AI$4:AI561)</f>
        <v>0.39998009888871594</v>
      </c>
      <c r="AO562" s="16">
        <f>PRODUCT(AK$4:AK561)</f>
        <v>0.77168956378256137</v>
      </c>
      <c r="AP562" s="16">
        <f>PRODUCT(AM$4:AM561)</f>
        <v>0.62879388370968259</v>
      </c>
      <c r="AQ562" s="16">
        <f t="shared" si="682"/>
        <v>0.30866046803313896</v>
      </c>
      <c r="AR562" s="16">
        <f t="shared" si="683"/>
        <v>9.1319630855576969E-2</v>
      </c>
      <c r="AS562" s="16">
        <f t="shared" si="684"/>
        <v>3.0301876273207732E-3</v>
      </c>
      <c r="AT562" s="16">
        <f t="shared" si="685"/>
        <v>0.41418796920562906</v>
      </c>
      <c r="AU562" s="16">
        <f t="shared" si="686"/>
        <v>0.18583193190565506</v>
      </c>
      <c r="AV562" s="16">
        <f t="shared" si="687"/>
        <v>3.9402615865477544E-3</v>
      </c>
      <c r="AW562" s="30">
        <f>(SUMPRODUCT(AV$5:AV561,A$5:A561)+SUM(AV$5:AV561)*(Calculations!$B$6/30-0.5)+AV$4*Calculations!$B$6/30/2)/SUM(AV$4:AV561)</f>
        <v>438.55558893218273</v>
      </c>
      <c r="AX562" s="16"/>
      <c r="AY562" s="12"/>
      <c r="AZ562" s="12"/>
    </row>
    <row r="563" spans="1:52" x14ac:dyDescent="0.25">
      <c r="A563">
        <f t="shared" si="675"/>
        <v>559</v>
      </c>
      <c r="B563" t="str">
        <f t="shared" si="699"/>
        <v>August</v>
      </c>
      <c r="C563">
        <f t="shared" si="670"/>
        <v>2071</v>
      </c>
      <c r="D563">
        <f t="shared" si="701"/>
        <v>207108</v>
      </c>
      <c r="E563">
        <f t="shared" ref="E563:F563" si="737">E551+1</f>
        <v>88</v>
      </c>
      <c r="F563">
        <f t="shared" si="737"/>
        <v>86</v>
      </c>
      <c r="G563" s="12">
        <f>G562*IF($B563="January",1+IF(C563&gt;Personal!$L$18+1,Calculations!$B$22,Calculations!$B$21),1)</f>
        <v>7737.1599134230437</v>
      </c>
      <c r="H563" s="12">
        <f>IF(AND(Career!$F$15="Yes",$E563=62,$E562=61),G563,H562*IF($B563="January",(1+IF(C563&gt;Personal!$L$18+1,Calculations!$C$22,Calculations!$C$21)),1))</f>
        <v>7737.1599134230437</v>
      </c>
      <c r="I563" s="12">
        <f>H563*(1-'Retiree Assumptions'!$F$8)</f>
        <v>6034.984732469974</v>
      </c>
      <c r="J563" s="12">
        <f>I563/(Calculations!$C$27^($A563-1+Calculations!$B$6/30))</f>
        <v>1442.5112703488319</v>
      </c>
      <c r="K563" s="23">
        <f t="shared" si="672"/>
        <v>571.29192881549534</v>
      </c>
      <c r="L563" s="12">
        <f>L562*IF($B563="January",(1+IF(C563&gt;Personal!$L$18+1,Calculations!$B$22,Calculations!$B$21)),1)</f>
        <v>4255.4379523826719</v>
      </c>
      <c r="M563" s="12">
        <f>IF(AND(Career!$F$15="Yes",$E563=62,$E562=61),L563,M562*IF($B563="January",(1+IF(C563&gt;Personal!$L$18+1,Calculations!$C$22,Calculations!$C$21)),1))</f>
        <v>4255.4379523826719</v>
      </c>
      <c r="N563" s="12">
        <f>M563*(1-'Retiree Assumptions'!$F$10)</f>
        <v>3744.7853980967511</v>
      </c>
      <c r="O563" s="12">
        <f>N563/(Calculations!$C$27^$AW563)/(Calculations!$D$27^($A563-1-$AW563+Calculations!$B$6/30))</f>
        <v>861.1994782226883</v>
      </c>
      <c r="P563" s="23">
        <f t="shared" si="673"/>
        <v>357.39615411581173</v>
      </c>
      <c r="Q563" s="12">
        <f>IF(OR(A563&lt;=360,$E563&lt;70),Q562*IF($B563="January",(1+IF(C563&gt;Personal!$L$18+1,Calculations!$B$22,Calculations!$B$21)),1),0)</f>
        <v>0</v>
      </c>
      <c r="R563" s="12">
        <f>IF(OR(A563&lt;=360,$E563&lt;70),IF(AND(Career!$F$15="Yes",$E563=62,$E562=61),Q563,R562*IF($B563="January",(1+IF(C563&gt;Personal!$L$18+1,Calculations!$C$22,Calculations!$C$21)),1)),0)</f>
        <v>0</v>
      </c>
      <c r="S563" s="12">
        <f>R563*(1-'Retiree Assumptions'!$F$8)</f>
        <v>0</v>
      </c>
      <c r="T563" s="12">
        <f>S563/(Calculations!$C$27^($A563-1+Calculations!$B$6/30))</f>
        <v>0</v>
      </c>
      <c r="U563" s="23">
        <f t="shared" si="674"/>
        <v>0</v>
      </c>
      <c r="W563">
        <f t="shared" si="714"/>
        <v>12</v>
      </c>
      <c r="X563">
        <f t="shared" si="689"/>
        <v>2071</v>
      </c>
      <c r="Y563">
        <f t="shared" si="690"/>
        <v>88</v>
      </c>
      <c r="Z563">
        <f t="shared" si="677"/>
        <v>86</v>
      </c>
      <c r="AA563" s="12">
        <f>S563*12*Subsidy!$I$15/Subsidy!$I$14</f>
        <v>0</v>
      </c>
      <c r="AB563" s="12">
        <f>SUM(S$5:S563)*Subsidy!$I$15/Subsidy!$I$14</f>
        <v>53212.488521578103</v>
      </c>
      <c r="AC563" s="12">
        <f>N563*Subsidy!$E$15/Subsidy!$E$14</f>
        <v>2995.8283184774009</v>
      </c>
      <c r="AD563" s="12">
        <f t="shared" si="678"/>
        <v>35949.939821728811</v>
      </c>
      <c r="AE563" s="12">
        <f>$AP563*AC563/(Calculations!$D$27^(A563-1+Calculations!$B$6/30))</f>
        <v>373.94771439105216</v>
      </c>
      <c r="AF563" s="12">
        <f>IF(AE563=0,0,SUM(AE563:AE$903)*AC563/AE563)</f>
        <v>239841.35898119159</v>
      </c>
      <c r="AH563" s="164">
        <f>VLOOKUP(E563,Rates2,5)*VLOOKUP(E563,Mort_Imp_Retirees,C563-'Mort Imp Cume'!$C$4+2)</f>
        <v>9.85114408815632E-3</v>
      </c>
      <c r="AI563" s="16">
        <f t="shared" si="679"/>
        <v>0.99014885591184365</v>
      </c>
      <c r="AJ563" s="164">
        <f>VLOOKUP(F563,Rates2,6)*VLOOKUP(F563,Mort_Imp_Survivors,C563-'Mort Imp Cume'!$C$4+2)</f>
        <v>3.4437003524210663E-3</v>
      </c>
      <c r="AK563" s="16">
        <f t="shared" si="680"/>
        <v>0.99655629964757897</v>
      </c>
      <c r="AL563" s="164">
        <f>VLOOKUP(F563,Rates2,7)*VLOOKUP(F563,Mort_Imp_Survivors,C563-'Mort Imp Cume'!$C$4+2)</f>
        <v>5.3600030621343293E-3</v>
      </c>
      <c r="AM563" s="16">
        <f t="shared" si="681"/>
        <v>0.99463999693786564</v>
      </c>
      <c r="AN563" s="108">
        <f>PRODUCT(AI$4:AI562)</f>
        <v>0.39603983730216819</v>
      </c>
      <c r="AO563" s="16">
        <f>PRODUCT(AK$4:AK562)</f>
        <v>0.76903209615980372</v>
      </c>
      <c r="AP563" s="16">
        <f>PRODUCT(AM$4:AM562)</f>
        <v>0.62542354656754728</v>
      </c>
      <c r="AQ563" s="16">
        <f t="shared" si="682"/>
        <v>0.30456734624327403</v>
      </c>
      <c r="AR563" s="16">
        <f t="shared" si="683"/>
        <v>9.1472491058894156E-2</v>
      </c>
      <c r="AS563" s="16">
        <f t="shared" si="684"/>
        <v>2.9900045514516787E-3</v>
      </c>
      <c r="AT563" s="16">
        <f t="shared" si="685"/>
        <v>0.41499810804970844</v>
      </c>
      <c r="AU563" s="16">
        <f t="shared" si="686"/>
        <v>0.18896205464812327</v>
      </c>
      <c r="AV563" s="16">
        <f t="shared" si="687"/>
        <v>3.9014455019136451E-3</v>
      </c>
      <c r="AW563" s="30">
        <f>(SUMPRODUCT(AV$5:AV562,A$5:A562)+SUM(AV$5:AV562)*(Calculations!$B$6/30-0.5)+AV$4*Calculations!$B$6/30/2)/SUM(AV$4:AV562)</f>
        <v>439.33811133124379</v>
      </c>
      <c r="AX563" s="16"/>
      <c r="AY563" s="12"/>
      <c r="AZ563" s="12"/>
    </row>
    <row r="564" spans="1:52" x14ac:dyDescent="0.25">
      <c r="A564">
        <f t="shared" si="675"/>
        <v>560</v>
      </c>
      <c r="B564" t="str">
        <f t="shared" si="699"/>
        <v>September</v>
      </c>
      <c r="C564">
        <f t="shared" si="670"/>
        <v>2071</v>
      </c>
      <c r="D564">
        <f t="shared" si="701"/>
        <v>207109</v>
      </c>
      <c r="E564">
        <f t="shared" ref="E564:F564" si="738">E552+1</f>
        <v>88</v>
      </c>
      <c r="F564">
        <f t="shared" si="738"/>
        <v>86</v>
      </c>
      <c r="G564" s="12">
        <f>G563*IF($B564="January",1+IF(C564&gt;Personal!$L$18+1,Calculations!$B$22,Calculations!$B$21),1)</f>
        <v>7737.1599134230437</v>
      </c>
      <c r="H564" s="12">
        <f>IF(AND(Career!$F$15="Yes",$E564=62,$E563=61),G564,H563*IF($B564="January",(1+IF(C564&gt;Personal!$L$18+1,Calculations!$C$22,Calculations!$C$21)),1))</f>
        <v>7737.1599134230437</v>
      </c>
      <c r="I564" s="12">
        <f>H564*(1-'Retiree Assumptions'!$F$8)</f>
        <v>6034.984732469974</v>
      </c>
      <c r="J564" s="12">
        <f>I564/(Calculations!$C$27^($A564-1+Calculations!$B$6/30))</f>
        <v>1438.8227838807454</v>
      </c>
      <c r="K564" s="23">
        <f t="shared" si="672"/>
        <v>564.21765255656067</v>
      </c>
      <c r="L564" s="12">
        <f>L563*IF($B564="January",(1+IF(C564&gt;Personal!$L$18+1,Calculations!$B$22,Calculations!$B$21)),1)</f>
        <v>4255.4379523826719</v>
      </c>
      <c r="M564" s="12">
        <f>IF(AND(Career!$F$15="Yes",$E564=62,$E563=61),L564,M563*IF($B564="January",(1+IF(C564&gt;Personal!$L$18+1,Calculations!$C$22,Calculations!$C$21)),1))</f>
        <v>4255.4379523826719</v>
      </c>
      <c r="N564" s="12">
        <f>M564*(1-'Retiree Assumptions'!$F$10)</f>
        <v>3744.7853980967511</v>
      </c>
      <c r="O564" s="12">
        <f>N564/(Calculations!$C$27^$AW564)/(Calculations!$D$27^($A564-1-$AW564+Calculations!$B$6/30))</f>
        <v>858.93400466693015</v>
      </c>
      <c r="P564" s="23">
        <f t="shared" si="673"/>
        <v>357.11359827851288</v>
      </c>
      <c r="Q564" s="12">
        <f>IF(OR(A564&lt;=360,$E564&lt;70),Q563*IF($B564="January",(1+IF(C564&gt;Personal!$L$18+1,Calculations!$B$22,Calculations!$B$21)),1),0)</f>
        <v>0</v>
      </c>
      <c r="R564" s="12">
        <f>IF(OR(A564&lt;=360,$E564&lt;70),IF(AND(Career!$F$15="Yes",$E564=62,$E563=61),Q564,R563*IF($B564="January",(1+IF(C564&gt;Personal!$L$18+1,Calculations!$C$22,Calculations!$C$21)),1)),0)</f>
        <v>0</v>
      </c>
      <c r="S564" s="12">
        <f>R564*(1-'Retiree Assumptions'!$F$8)</f>
        <v>0</v>
      </c>
      <c r="T564" s="12">
        <f>S564/(Calculations!$C$27^($A564-1+Calculations!$B$6/30))</f>
        <v>0</v>
      </c>
      <c r="U564" s="23">
        <f t="shared" si="674"/>
        <v>0</v>
      </c>
      <c r="W564">
        <f t="shared" si="714"/>
        <v>12</v>
      </c>
      <c r="X564">
        <f t="shared" si="689"/>
        <v>2071</v>
      </c>
      <c r="Y564">
        <f t="shared" si="690"/>
        <v>88</v>
      </c>
      <c r="Z564">
        <f t="shared" si="677"/>
        <v>86</v>
      </c>
      <c r="AA564" s="12">
        <f>S564*12*Subsidy!$I$15/Subsidy!$I$14</f>
        <v>0</v>
      </c>
      <c r="AB564" s="12">
        <f>SUM(S$5:S564)*Subsidy!$I$15/Subsidy!$I$14</f>
        <v>53212.488521578103</v>
      </c>
      <c r="AC564" s="12">
        <f>N564*Subsidy!$E$15/Subsidy!$E$14</f>
        <v>2995.8283184774009</v>
      </c>
      <c r="AD564" s="12">
        <f t="shared" si="678"/>
        <v>35949.939821728811</v>
      </c>
      <c r="AE564" s="12">
        <f>$AP564*AC564/(Calculations!$D$27^(A564-1+Calculations!$B$6/30))</f>
        <v>370.87262694803854</v>
      </c>
      <c r="AF564" s="12">
        <f>IF(AE564=0,0,SUM(AE564:AE$903)*AC564/AE564)</f>
        <v>238809.33350054632</v>
      </c>
      <c r="AH564" s="164">
        <f>VLOOKUP(E564,Rates2,5)*VLOOKUP(E564,Mort_Imp_Retirees,C564-'Mort Imp Cume'!$C$4+2)</f>
        <v>9.85114408815632E-3</v>
      </c>
      <c r="AI564" s="16">
        <f t="shared" si="679"/>
        <v>0.99014885591184365</v>
      </c>
      <c r="AJ564" s="164">
        <f>VLOOKUP(F564,Rates2,6)*VLOOKUP(F564,Mort_Imp_Survivors,C564-'Mort Imp Cume'!$C$4+2)</f>
        <v>3.4437003524210663E-3</v>
      </c>
      <c r="AK564" s="16">
        <f t="shared" si="680"/>
        <v>0.99655629964757897</v>
      </c>
      <c r="AL564" s="164">
        <f>VLOOKUP(F564,Rates2,7)*VLOOKUP(F564,Mort_Imp_Survivors,C564-'Mort Imp Cume'!$C$4+2)</f>
        <v>5.3600030621343293E-3</v>
      </c>
      <c r="AM564" s="16">
        <f t="shared" si="681"/>
        <v>0.99463999693786564</v>
      </c>
      <c r="AN564" s="108">
        <f>PRODUCT(AI$4:AI563)</f>
        <v>0.3921383918002545</v>
      </c>
      <c r="AO564" s="16">
        <f>PRODUCT(AK$4:AK563)</f>
        <v>0.76638378005923513</v>
      </c>
      <c r="AP564" s="16">
        <f>PRODUCT(AM$4:AM563)</f>
        <v>0.62207127444281429</v>
      </c>
      <c r="AQ564" s="16">
        <f t="shared" si="682"/>
        <v>0.3005285030142284</v>
      </c>
      <c r="AR564" s="16">
        <f t="shared" si="683"/>
        <v>9.1609888786026078E-2</v>
      </c>
      <c r="AS564" s="16">
        <f t="shared" si="684"/>
        <v>2.9503543401391361E-3</v>
      </c>
      <c r="AT564" s="16">
        <f t="shared" si="685"/>
        <v>0.41576372147123369</v>
      </c>
      <c r="AU564" s="16">
        <f t="shared" si="686"/>
        <v>0.19209788672851186</v>
      </c>
      <c r="AV564" s="16">
        <f t="shared" si="687"/>
        <v>3.8630118001222037E-3</v>
      </c>
      <c r="AW564" s="30">
        <f>(SUMPRODUCT(AV$5:AV563,A$5:A563)+SUM(AV$5:AV563)*(Calculations!$B$6/30-0.5)+AV$4*Calculations!$B$6/30/2)/SUM(AV$4:AV563)</f>
        <v>440.10934783265168</v>
      </c>
      <c r="AX564" s="16"/>
      <c r="AY564" s="12"/>
      <c r="AZ564" s="12"/>
    </row>
    <row r="565" spans="1:52" x14ac:dyDescent="0.25">
      <c r="A565">
        <f t="shared" si="675"/>
        <v>561</v>
      </c>
      <c r="B565" t="str">
        <f t="shared" si="699"/>
        <v>October</v>
      </c>
      <c r="C565">
        <f t="shared" si="670"/>
        <v>2071</v>
      </c>
      <c r="D565">
        <f t="shared" si="701"/>
        <v>207110</v>
      </c>
      <c r="E565">
        <f t="shared" ref="E565:F565" si="739">E553+1</f>
        <v>88</v>
      </c>
      <c r="F565">
        <f t="shared" si="739"/>
        <v>86</v>
      </c>
      <c r="G565" s="12">
        <f>G564*IF($B565="January",1+IF(C565&gt;Personal!$L$18+1,Calculations!$B$22,Calculations!$B$21),1)</f>
        <v>7737.1599134230437</v>
      </c>
      <c r="H565" s="12">
        <f>IF(AND(Career!$F$15="Yes",$E565=62,$E564=61),G565,H564*IF($B565="January",(1+IF(C565&gt;Personal!$L$18+1,Calculations!$C$22,Calculations!$C$21)),1))</f>
        <v>7737.1599134230437</v>
      </c>
      <c r="I565" s="12">
        <f>H565*(1-'Retiree Assumptions'!$F$8)</f>
        <v>6034.984732469974</v>
      </c>
      <c r="J565" s="12">
        <f>I565/(Calculations!$C$27^($A565-1+Calculations!$B$6/30))</f>
        <v>1435.143728834586</v>
      </c>
      <c r="K565" s="23">
        <f t="shared" si="672"/>
        <v>557.23097666805563</v>
      </c>
      <c r="L565" s="12">
        <f>L564*IF($B565="January",(1+IF(C565&gt;Personal!$L$18+1,Calculations!$B$22,Calculations!$B$21)),1)</f>
        <v>4255.4379523826719</v>
      </c>
      <c r="M565" s="12">
        <f>IF(AND(Career!$F$15="Yes",$E565=62,$E564=61),L565,M564*IF($B565="January",(1+IF(C565&gt;Personal!$L$18+1,Calculations!$C$22,Calculations!$C$21)),1))</f>
        <v>4255.4379523826719</v>
      </c>
      <c r="N565" s="12">
        <f>M565*(1-'Retiree Assumptions'!$F$10)</f>
        <v>3744.7853980967511</v>
      </c>
      <c r="O565" s="12">
        <f>N565/(Calculations!$C$27^$AW565)/(Calculations!$D$27^($A565-1-$AW565+Calculations!$B$6/30))</f>
        <v>856.67145730191203</v>
      </c>
      <c r="P565" s="23">
        <f t="shared" si="673"/>
        <v>356.79130961293276</v>
      </c>
      <c r="Q565" s="12">
        <f>IF(OR(A565&lt;=360,$E565&lt;70),Q564*IF($B565="January",(1+IF(C565&gt;Personal!$L$18+1,Calculations!$B$22,Calculations!$B$21)),1),0)</f>
        <v>0</v>
      </c>
      <c r="R565" s="12">
        <f>IF(OR(A565&lt;=360,$E565&lt;70),IF(AND(Career!$F$15="Yes",$E565=62,$E564=61),Q565,R564*IF($B565="January",(1+IF(C565&gt;Personal!$L$18+1,Calculations!$C$22,Calculations!$C$21)),1)),0)</f>
        <v>0</v>
      </c>
      <c r="S565" s="12">
        <f>R565*(1-'Retiree Assumptions'!$F$8)</f>
        <v>0</v>
      </c>
      <c r="T565" s="12">
        <f>S565/(Calculations!$C$27^($A565-1+Calculations!$B$6/30))</f>
        <v>0</v>
      </c>
      <c r="U565" s="23">
        <f t="shared" si="674"/>
        <v>0</v>
      </c>
      <c r="W565">
        <f t="shared" si="714"/>
        <v>12</v>
      </c>
      <c r="X565">
        <f t="shared" si="689"/>
        <v>2071</v>
      </c>
      <c r="Y565">
        <f t="shared" si="690"/>
        <v>88</v>
      </c>
      <c r="Z565">
        <f t="shared" si="677"/>
        <v>86</v>
      </c>
      <c r="AA565" s="12">
        <f>S565*12*Subsidy!$I$15/Subsidy!$I$14</f>
        <v>0</v>
      </c>
      <c r="AB565" s="12">
        <f>SUM(S$5:S565)*Subsidy!$I$15/Subsidy!$I$14</f>
        <v>53212.488521578103</v>
      </c>
      <c r="AC565" s="12">
        <f>N565*Subsidy!$E$15/Subsidy!$E$14</f>
        <v>2995.8283184774009</v>
      </c>
      <c r="AD565" s="12">
        <f t="shared" si="678"/>
        <v>35949.939821728811</v>
      </c>
      <c r="AE565" s="12">
        <f>$AP565*AC565/(Calculations!$D$27^(A565-1+Calculations!$B$6/30))</f>
        <v>367.82282689793635</v>
      </c>
      <c r="AF565" s="12">
        <f>IF(AE565=0,0,SUM(AE565:AE$903)*AC565/AE565)</f>
        <v>237768.75098881871</v>
      </c>
      <c r="AH565" s="164">
        <f>VLOOKUP(E565,Rates2,5)*VLOOKUP(E565,Mort_Imp_Retirees,C565-'Mort Imp Cume'!$C$4+2)</f>
        <v>9.85114408815632E-3</v>
      </c>
      <c r="AI565" s="16">
        <f t="shared" si="679"/>
        <v>0.99014885591184365</v>
      </c>
      <c r="AJ565" s="164">
        <f>VLOOKUP(F565,Rates2,6)*VLOOKUP(F565,Mort_Imp_Survivors,C565-'Mort Imp Cume'!$C$4+2)</f>
        <v>3.4437003524210663E-3</v>
      </c>
      <c r="AK565" s="16">
        <f t="shared" si="680"/>
        <v>0.99655629964757897</v>
      </c>
      <c r="AL565" s="164">
        <f>VLOOKUP(F565,Rates2,7)*VLOOKUP(F565,Mort_Imp_Survivors,C565-'Mort Imp Cume'!$C$4+2)</f>
        <v>5.3600030621343293E-3</v>
      </c>
      <c r="AM565" s="16">
        <f t="shared" si="681"/>
        <v>0.99463999693786564</v>
      </c>
      <c r="AN565" s="108">
        <f>PRODUCT(AI$4:AI564)</f>
        <v>0.38827538000013229</v>
      </c>
      <c r="AO565" s="16">
        <f>PRODUCT(AK$4:AK564)</f>
        <v>0.7637445839657554</v>
      </c>
      <c r="AP565" s="16">
        <f>PRODUCT(AM$4:AM564)</f>
        <v>0.61873697050693499</v>
      </c>
      <c r="AQ565" s="16">
        <f t="shared" si="682"/>
        <v>0.29654321856234661</v>
      </c>
      <c r="AR565" s="16">
        <f t="shared" si="683"/>
        <v>9.1732161437785675E-2</v>
      </c>
      <c r="AS565" s="16">
        <f t="shared" si="684"/>
        <v>2.9112299271088628E-3</v>
      </c>
      <c r="AT565" s="16">
        <f t="shared" si="685"/>
        <v>0.41648558099116262</v>
      </c>
      <c r="AU565" s="16">
        <f t="shared" si="686"/>
        <v>0.19523903900870498</v>
      </c>
      <c r="AV565" s="16">
        <f t="shared" si="687"/>
        <v>3.8249567142649519E-3</v>
      </c>
      <c r="AW565" s="30">
        <f>(SUMPRODUCT(AV$5:AV564,A$5:A564)+SUM(AV$5:AV564)*(Calculations!$B$6/30-0.5)+AV$4*Calculations!$B$6/30/2)/SUM(AV$4:AV564)</f>
        <v>440.86960905925889</v>
      </c>
      <c r="AX565" s="16"/>
      <c r="AY565" s="12"/>
      <c r="AZ565" s="12"/>
    </row>
    <row r="566" spans="1:52" x14ac:dyDescent="0.25">
      <c r="A566">
        <f t="shared" si="675"/>
        <v>562</v>
      </c>
      <c r="B566" t="str">
        <f t="shared" si="699"/>
        <v>November</v>
      </c>
      <c r="C566">
        <f t="shared" si="670"/>
        <v>2071</v>
      </c>
      <c r="D566">
        <f t="shared" si="701"/>
        <v>207111</v>
      </c>
      <c r="E566">
        <f t="shared" ref="E566:F566" si="740">E554+1</f>
        <v>88</v>
      </c>
      <c r="F566">
        <f t="shared" si="740"/>
        <v>86</v>
      </c>
      <c r="G566" s="12">
        <f>G565*IF($B566="January",1+IF(C566&gt;Personal!$L$18+1,Calculations!$B$22,Calculations!$B$21),1)</f>
        <v>7737.1599134230437</v>
      </c>
      <c r="H566" s="12">
        <f>IF(AND(Career!$F$15="Yes",$E566=62,$E565=61),G566,H565*IF($B566="January",(1+IF(C566&gt;Personal!$L$18+1,Calculations!$C$22,Calculations!$C$21)),1))</f>
        <v>7737.1599134230437</v>
      </c>
      <c r="I566" s="12">
        <f>H566*(1-'Retiree Assumptions'!$F$8)</f>
        <v>6034.984732469974</v>
      </c>
      <c r="J566" s="12">
        <f>I566/(Calculations!$C$27^($A566-1+Calculations!$B$6/30))</f>
        <v>1431.4740810943051</v>
      </c>
      <c r="K566" s="23">
        <f t="shared" si="672"/>
        <v>550.33081639945351</v>
      </c>
      <c r="L566" s="12">
        <f>L565*IF($B566="January",(1+IF(C566&gt;Personal!$L$18+1,Calculations!$B$22,Calculations!$B$21)),1)</f>
        <v>4255.4379523826719</v>
      </c>
      <c r="M566" s="12">
        <f>IF(AND(Career!$F$15="Yes",$E566=62,$E565=61),L566,M565*IF($B566="January",(1+IF(C566&gt;Personal!$L$18+1,Calculations!$C$22,Calculations!$C$21)),1))</f>
        <v>4255.4379523826719</v>
      </c>
      <c r="N566" s="12">
        <f>M566*(1-'Retiree Assumptions'!$F$10)</f>
        <v>3744.7853980967511</v>
      </c>
      <c r="O566" s="12">
        <f>N566/(Calculations!$C$27^$AW566)/(Calculations!$D$27^($A566-1-$AW566+Calculations!$B$6/30))</f>
        <v>854.41192653871622</v>
      </c>
      <c r="P566" s="23">
        <f t="shared" si="673"/>
        <v>356.43027878391456</v>
      </c>
      <c r="Q566" s="12">
        <f>IF(OR(A566&lt;=360,$E566&lt;70),Q565*IF($B566="January",(1+IF(C566&gt;Personal!$L$18+1,Calculations!$B$22,Calculations!$B$21)),1),0)</f>
        <v>0</v>
      </c>
      <c r="R566" s="12">
        <f>IF(OR(A566&lt;=360,$E566&lt;70),IF(AND(Career!$F$15="Yes",$E566=62,$E565=61),Q566,R565*IF($B566="January",(1+IF(C566&gt;Personal!$L$18+1,Calculations!$C$22,Calculations!$C$21)),1)),0)</f>
        <v>0</v>
      </c>
      <c r="S566" s="12">
        <f>R566*(1-'Retiree Assumptions'!$F$8)</f>
        <v>0</v>
      </c>
      <c r="T566" s="12">
        <f>S566/(Calculations!$C$27^($A566-1+Calculations!$B$6/30))</f>
        <v>0</v>
      </c>
      <c r="U566" s="23">
        <f t="shared" si="674"/>
        <v>0</v>
      </c>
      <c r="W566">
        <f t="shared" si="714"/>
        <v>12</v>
      </c>
      <c r="X566">
        <f t="shared" si="689"/>
        <v>2071</v>
      </c>
      <c r="Y566">
        <f t="shared" si="690"/>
        <v>88</v>
      </c>
      <c r="Z566">
        <f t="shared" si="677"/>
        <v>86</v>
      </c>
      <c r="AA566" s="12">
        <f>S566*12*Subsidy!$I$15/Subsidy!$I$14</f>
        <v>0</v>
      </c>
      <c r="AB566" s="12">
        <f>SUM(S$5:S566)*Subsidy!$I$15/Subsidy!$I$14</f>
        <v>53212.488521578103</v>
      </c>
      <c r="AC566" s="12">
        <f>N566*Subsidy!$E$15/Subsidy!$E$14</f>
        <v>2995.8283184774009</v>
      </c>
      <c r="AD566" s="12">
        <f t="shared" si="678"/>
        <v>35949.939821728811</v>
      </c>
      <c r="AE566" s="12">
        <f>$AP566*AC566/(Calculations!$D$27^(A566-1+Calculations!$B$6/30))</f>
        <v>364.79810629471098</v>
      </c>
      <c r="AF566" s="12">
        <f>IF(AE566=0,0,SUM(AE566:AE$903)*AC566/AE566)</f>
        <v>236719.54049545343</v>
      </c>
      <c r="AH566" s="164">
        <f>VLOOKUP(E566,Rates2,5)*VLOOKUP(E566,Mort_Imp_Retirees,C566-'Mort Imp Cume'!$C$4+2)</f>
        <v>9.85114408815632E-3</v>
      </c>
      <c r="AI566" s="16">
        <f t="shared" si="679"/>
        <v>0.99014885591184365</v>
      </c>
      <c r="AJ566" s="164">
        <f>VLOOKUP(F566,Rates2,6)*VLOOKUP(F566,Mort_Imp_Survivors,C566-'Mort Imp Cume'!$C$4+2)</f>
        <v>3.4437003524210663E-3</v>
      </c>
      <c r="AK566" s="16">
        <f t="shared" si="680"/>
        <v>0.99655629964757897</v>
      </c>
      <c r="AL566" s="164">
        <f>VLOOKUP(F566,Rates2,7)*VLOOKUP(F566,Mort_Imp_Survivors,C566-'Mort Imp Cume'!$C$4+2)</f>
        <v>5.3600030621343293E-3</v>
      </c>
      <c r="AM566" s="16">
        <f t="shared" si="681"/>
        <v>0.99463999693786564</v>
      </c>
      <c r="AN566" s="108">
        <f>PRODUCT(AI$4:AI565)</f>
        <v>0.38445042328586732</v>
      </c>
      <c r="AO566" s="16">
        <f>PRODUCT(AK$4:AK565)</f>
        <v>0.76111447647279284</v>
      </c>
      <c r="AP566" s="16">
        <f>PRODUCT(AM$4:AM565)</f>
        <v>0.61542053845036204</v>
      </c>
      <c r="AQ566" s="16">
        <f t="shared" si="682"/>
        <v>0.29261078264896651</v>
      </c>
      <c r="AR566" s="16">
        <f t="shared" si="683"/>
        <v>9.183964063690081E-2</v>
      </c>
      <c r="AS566" s="16">
        <f t="shared" si="684"/>
        <v>2.8726243397918729E-3</v>
      </c>
      <c r="AT566" s="16">
        <f t="shared" si="685"/>
        <v>0.41716444692882404</v>
      </c>
      <c r="AU566" s="16">
        <f t="shared" si="686"/>
        <v>0.19838512978530853</v>
      </c>
      <c r="AV566" s="16">
        <f t="shared" si="687"/>
        <v>3.7872765145417664E-3</v>
      </c>
      <c r="AW566" s="30">
        <f>(SUMPRODUCT(AV$5:AV565,A$5:A565)+SUM(AV$5:AV565)*(Calculations!$B$6/30-0.5)+AV$4*Calculations!$B$6/30/2)/SUM(AV$4:AV565)</f>
        <v>441.61919291282311</v>
      </c>
      <c r="AX566" s="16"/>
      <c r="AY566" s="12"/>
      <c r="AZ566" s="12"/>
    </row>
    <row r="567" spans="1:52" x14ac:dyDescent="0.25">
      <c r="A567">
        <f t="shared" si="675"/>
        <v>563</v>
      </c>
      <c r="B567" t="str">
        <f t="shared" si="699"/>
        <v>December</v>
      </c>
      <c r="C567">
        <f t="shared" si="670"/>
        <v>2071</v>
      </c>
      <c r="D567">
        <f t="shared" si="701"/>
        <v>207112</v>
      </c>
      <c r="E567">
        <f t="shared" ref="E567:F567" si="741">E555+1</f>
        <v>88</v>
      </c>
      <c r="F567">
        <f t="shared" si="741"/>
        <v>86</v>
      </c>
      <c r="G567" s="12">
        <f>G566*IF($B567="January",1+IF(C567&gt;Personal!$L$18+1,Calculations!$B$22,Calculations!$B$21),1)</f>
        <v>7737.1599134230437</v>
      </c>
      <c r="H567" s="12">
        <f>IF(AND(Career!$F$15="Yes",$E567=62,$E566=61),G567,H566*IF($B567="January",(1+IF(C567&gt;Personal!$L$18+1,Calculations!$C$22,Calculations!$C$21)),1))</f>
        <v>7737.1599134230437</v>
      </c>
      <c r="I567" s="12">
        <f>H567*(1-'Retiree Assumptions'!$F$8)</f>
        <v>6034.984732469974</v>
      </c>
      <c r="J567" s="12">
        <f>I567/(Calculations!$C$27^($A567-1+Calculations!$B$6/30))</f>
        <v>1427.813816605518</v>
      </c>
      <c r="K567" s="23">
        <f t="shared" si="672"/>
        <v>543.5161004326327</v>
      </c>
      <c r="L567" s="12">
        <f>L566*IF($B567="January",(1+IF(C567&gt;Personal!$L$18+1,Calculations!$B$22,Calculations!$B$21)),1)</f>
        <v>4255.4379523826719</v>
      </c>
      <c r="M567" s="12">
        <f>IF(AND(Career!$F$15="Yes",$E567=62,$E566=61),L567,M566*IF($B567="January",(1+IF(C567&gt;Personal!$L$18+1,Calculations!$C$22,Calculations!$C$21)),1))</f>
        <v>4255.4379523826719</v>
      </c>
      <c r="N567" s="12">
        <f>M567*(1-'Retiree Assumptions'!$F$10)</f>
        <v>3744.7853980967511</v>
      </c>
      <c r="O567" s="12">
        <f>N567/(Calculations!$C$27^$AW567)/(Calculations!$D$27^($A567-1-$AW567+Calculations!$B$6/30))</f>
        <v>852.1554985500843</v>
      </c>
      <c r="P567" s="23">
        <f t="shared" si="673"/>
        <v>356.03147786980963</v>
      </c>
      <c r="Q567" s="12">
        <f>IF(OR(A567&lt;=360,$E567&lt;70),Q566*IF($B567="January",(1+IF(C567&gt;Personal!$L$18+1,Calculations!$B$22,Calculations!$B$21)),1),0)</f>
        <v>0</v>
      </c>
      <c r="R567" s="12">
        <f>IF(OR(A567&lt;=360,$E567&lt;70),IF(AND(Career!$F$15="Yes",$E567=62,$E566=61),Q567,R566*IF($B567="January",(1+IF(C567&gt;Personal!$L$18+1,Calculations!$C$22,Calculations!$C$21)),1)),0)</f>
        <v>0</v>
      </c>
      <c r="S567" s="12">
        <f>R567*(1-'Retiree Assumptions'!$F$8)</f>
        <v>0</v>
      </c>
      <c r="T567" s="12">
        <f>S567/(Calculations!$C$27^($A567-1+Calculations!$B$6/30))</f>
        <v>0</v>
      </c>
      <c r="U567" s="23">
        <f t="shared" si="674"/>
        <v>0</v>
      </c>
      <c r="W567">
        <f t="shared" si="714"/>
        <v>12</v>
      </c>
      <c r="X567">
        <f t="shared" si="689"/>
        <v>2071</v>
      </c>
      <c r="Y567">
        <f t="shared" si="690"/>
        <v>88</v>
      </c>
      <c r="Z567">
        <f t="shared" si="677"/>
        <v>86</v>
      </c>
      <c r="AA567" s="12">
        <f>S567*12*Subsidy!$I$15/Subsidy!$I$14</f>
        <v>0</v>
      </c>
      <c r="AB567" s="12">
        <f>SUM(S$5:S567)*Subsidy!$I$15/Subsidy!$I$14</f>
        <v>53212.488521578103</v>
      </c>
      <c r="AC567" s="12">
        <f>N567*Subsidy!$E$15/Subsidy!$E$14</f>
        <v>2995.8283184774009</v>
      </c>
      <c r="AD567" s="12">
        <f t="shared" si="678"/>
        <v>35949.939821728811</v>
      </c>
      <c r="AE567" s="12">
        <f>$AP567*AC567/(Calculations!$D$27^(A567-1+Calculations!$B$6/30))</f>
        <v>361.79825890233218</v>
      </c>
      <c r="AF567" s="12">
        <f>IF(AE567=0,0,SUM(AE567:AE$903)*AC567/AE567)</f>
        <v>235661.63048160903</v>
      </c>
      <c r="AH567" s="164">
        <f>VLOOKUP(E567,Rates2,5)*VLOOKUP(E567,Mort_Imp_Retirees,C567-'Mort Imp Cume'!$C$4+2)</f>
        <v>9.85114408815632E-3</v>
      </c>
      <c r="AI567" s="16">
        <f t="shared" si="679"/>
        <v>0.99014885591184365</v>
      </c>
      <c r="AJ567" s="164">
        <f>VLOOKUP(F567,Rates2,6)*VLOOKUP(F567,Mort_Imp_Survivors,C567-'Mort Imp Cume'!$C$4+2)</f>
        <v>3.4437003524210663E-3</v>
      </c>
      <c r="AK567" s="16">
        <f t="shared" si="680"/>
        <v>0.99655629964757897</v>
      </c>
      <c r="AL567" s="164">
        <f>VLOOKUP(F567,Rates2,7)*VLOOKUP(F567,Mort_Imp_Survivors,C567-'Mort Imp Cume'!$C$4+2)</f>
        <v>5.3600030621343293E-3</v>
      </c>
      <c r="AM567" s="16">
        <f t="shared" si="681"/>
        <v>0.99463999693786564</v>
      </c>
      <c r="AN567" s="108">
        <f>PRODUCT(AI$4:AI566)</f>
        <v>0.38066314677132551</v>
      </c>
      <c r="AO567" s="16">
        <f>PRODUCT(AK$4:AK566)</f>
        <v>0.75849342628193073</v>
      </c>
      <c r="AP567" s="16">
        <f>PRODUCT(AM$4:AM566)</f>
        <v>0.61212188247976773</v>
      </c>
      <c r="AQ567" s="16">
        <f t="shared" si="682"/>
        <v>0.28873049445384419</v>
      </c>
      <c r="AR567" s="16">
        <f t="shared" si="683"/>
        <v>9.193265231748135E-2</v>
      </c>
      <c r="AS567" s="16">
        <f t="shared" si="684"/>
        <v>2.8345306980818628E-3</v>
      </c>
      <c r="AT567" s="16">
        <f t="shared" si="685"/>
        <v>0.41780106855566379</v>
      </c>
      <c r="AU567" s="16">
        <f t="shared" si="686"/>
        <v>0.20153578467301059</v>
      </c>
      <c r="AV567" s="16">
        <f t="shared" si="687"/>
        <v>3.7499675078953246E-3</v>
      </c>
      <c r="AW567" s="30">
        <f>(SUMPRODUCT(AV$5:AV566,A$5:A566)+SUM(AV$5:AV566)*(Calculations!$B$6/30-0.5)+AV$4*Calculations!$B$6/30/2)/SUM(AV$4:AV566)</f>
        <v>442.35838522691432</v>
      </c>
      <c r="AX567" s="16"/>
      <c r="AY567" s="12"/>
      <c r="AZ567" s="12"/>
    </row>
    <row r="568" spans="1:52" x14ac:dyDescent="0.25">
      <c r="A568">
        <f t="shared" si="675"/>
        <v>564</v>
      </c>
      <c r="B568" t="str">
        <f t="shared" si="699"/>
        <v>January</v>
      </c>
      <c r="C568">
        <f t="shared" si="670"/>
        <v>2072</v>
      </c>
      <c r="D568">
        <f t="shared" si="701"/>
        <v>207201</v>
      </c>
      <c r="E568">
        <f t="shared" ref="E568:F568" si="742">E556+1</f>
        <v>89</v>
      </c>
      <c r="F568">
        <f t="shared" si="742"/>
        <v>87</v>
      </c>
      <c r="G568" s="12">
        <f>G567*IF($B568="January",1+IF(C568&gt;Personal!$L$18+1,Calculations!$B$22,Calculations!$B$21),1)</f>
        <v>7930.5889112586192</v>
      </c>
      <c r="H568" s="12">
        <f>IF(AND(Career!$F$15="Yes",$E568=62,$E567=61),G568,H567*IF($B568="January",(1+IF(C568&gt;Personal!$L$18+1,Calculations!$C$22,Calculations!$C$21)),1))</f>
        <v>7930.5889112586192</v>
      </c>
      <c r="I568" s="12">
        <f>H568*(1-'Retiree Assumptions'!$F$8)</f>
        <v>6185.8593507817232</v>
      </c>
      <c r="J568" s="12">
        <f>I568/(Calculations!$C$27^($A568-1+Calculations!$B$6/30))</f>
        <v>1459.7669841597312</v>
      </c>
      <c r="K568" s="23">
        <f t="shared" si="672"/>
        <v>550.20541498343357</v>
      </c>
      <c r="L568" s="12">
        <f>L567*IF($B568="January",(1+IF(C568&gt;Personal!$L$18+1,Calculations!$B$22,Calculations!$B$21)),1)</f>
        <v>4361.8239011922387</v>
      </c>
      <c r="M568" s="12">
        <f>IF(AND(Career!$F$15="Yes",$E568=62,$E567=61),L568,M567*IF($B568="January",(1+IF(C568&gt;Personal!$L$18+1,Calculations!$C$22,Calculations!$C$21)),1))</f>
        <v>4361.8239011922387</v>
      </c>
      <c r="N568" s="12">
        <f>M568*(1-'Retiree Assumptions'!$F$10)</f>
        <v>3838.40503304917</v>
      </c>
      <c r="O568" s="12">
        <f>N568/(Calculations!$C$27^$AW568)/(Calculations!$D$27^($A568-1-$AW568+Calculations!$B$6/30))</f>
        <v>871.14981187251669</v>
      </c>
      <c r="P568" s="23">
        <f t="shared" si="673"/>
        <v>364.48575719488696</v>
      </c>
      <c r="Q568" s="12">
        <f>IF(OR(A568&lt;=360,$E568&lt;70),Q567*IF($B568="January",(1+IF(C568&gt;Personal!$L$18+1,Calculations!$B$22,Calculations!$B$21)),1),0)</f>
        <v>0</v>
      </c>
      <c r="R568" s="12">
        <f>IF(OR(A568&lt;=360,$E568&lt;70),IF(AND(Career!$F$15="Yes",$E568=62,$E567=61),Q568,R567*IF($B568="January",(1+IF(C568&gt;Personal!$L$18+1,Calculations!$C$22,Calculations!$C$21)),1)),0)</f>
        <v>0</v>
      </c>
      <c r="S568" s="12">
        <f>R568*(1-'Retiree Assumptions'!$F$8)</f>
        <v>0</v>
      </c>
      <c r="T568" s="12">
        <f>S568/(Calculations!$C$27^($A568-1+Calculations!$B$6/30))</f>
        <v>0</v>
      </c>
      <c r="U568" s="23">
        <f t="shared" si="674"/>
        <v>0</v>
      </c>
      <c r="W568">
        <f t="shared" si="714"/>
        <v>12</v>
      </c>
      <c r="X568">
        <f t="shared" si="689"/>
        <v>2072</v>
      </c>
      <c r="Y568">
        <f t="shared" si="690"/>
        <v>89</v>
      </c>
      <c r="Z568">
        <f t="shared" si="677"/>
        <v>87</v>
      </c>
      <c r="AA568" s="12">
        <f>S568*12*Subsidy!$I$15/Subsidy!$I$14</f>
        <v>0</v>
      </c>
      <c r="AB568" s="12">
        <f>SUM(S$5:S568)*Subsidy!$I$15/Subsidy!$I$14</f>
        <v>53212.488521578103</v>
      </c>
      <c r="AC568" s="12">
        <f>N568*Subsidy!$E$15/Subsidy!$E$14</f>
        <v>3070.7240264393358</v>
      </c>
      <c r="AD568" s="12">
        <f t="shared" si="678"/>
        <v>36848.688317272026</v>
      </c>
      <c r="AE568" s="12">
        <f>$AP568*AC568/(Calculations!$D$27^(A568-1+Calculations!$B$6/30))</f>
        <v>367.79365718522968</v>
      </c>
      <c r="AF568" s="12">
        <f>IF(AE568=0,0,SUM(AE568:AE$903)*AC568/AE568)</f>
        <v>234594.94881528078</v>
      </c>
      <c r="AH568" s="164">
        <f>VLOOKUP(E568,Rates2,5)*VLOOKUP(E568,Mort_Imp_Retirees,C568-'Mort Imp Cume'!$C$4+2)</f>
        <v>1.1260065898869433E-2</v>
      </c>
      <c r="AI568" s="16">
        <f t="shared" si="679"/>
        <v>0.98873993410113059</v>
      </c>
      <c r="AJ568" s="164">
        <f>VLOOKUP(F568,Rates2,6)*VLOOKUP(F568,Mort_Imp_Survivors,C568-'Mort Imp Cume'!$C$4+2)</f>
        <v>4.2311571732521393E-3</v>
      </c>
      <c r="AK568" s="16">
        <f t="shared" si="680"/>
        <v>0.99576884282674782</v>
      </c>
      <c r="AL568" s="164">
        <f>VLOOKUP(F568,Rates2,7)*VLOOKUP(F568,Mort_Imp_Survivors,C568-'Mort Imp Cume'!$C$4+2)</f>
        <v>6.1691231571991733E-3</v>
      </c>
      <c r="AM568" s="16">
        <f t="shared" si="681"/>
        <v>0.9938308768428008</v>
      </c>
      <c r="AN568" s="108">
        <f>PRODUCT(AI$4:AI567)</f>
        <v>0.37691317926343015</v>
      </c>
      <c r="AO568" s="16">
        <f>PRODUCT(AK$4:AK567)</f>
        <v>0.75588140220253464</v>
      </c>
      <c r="AP568" s="16">
        <f>PRODUCT(AM$4:AM567)</f>
        <v>0.60884090731527674</v>
      </c>
      <c r="AQ568" s="16">
        <f t="shared" si="682"/>
        <v>0.28490166245025689</v>
      </c>
      <c r="AR568" s="16">
        <f t="shared" si="683"/>
        <v>9.2011516813173266E-2</v>
      </c>
      <c r="AS568" s="16">
        <f t="shared" si="684"/>
        <v>3.1944378930431109E-3</v>
      </c>
      <c r="AT568" s="16">
        <f t="shared" si="685"/>
        <v>0.41839618424692432</v>
      </c>
      <c r="AU568" s="16">
        <f t="shared" si="686"/>
        <v>0.20469063648964553</v>
      </c>
      <c r="AV568" s="16">
        <f t="shared" si="687"/>
        <v>4.2440672366586118E-3</v>
      </c>
      <c r="AW568" s="30">
        <f>(SUMPRODUCT(AV$5:AV567,A$5:A567)+SUM(AV$5:AV567)*(Calculations!$B$6/30-0.5)+AV$4*Calculations!$B$6/30/2)/SUM(AV$4:AV567)</f>
        <v>443.0874603800624</v>
      </c>
      <c r="AX568" s="16"/>
      <c r="AY568" s="12"/>
      <c r="AZ568" s="12"/>
    </row>
    <row r="569" spans="1:52" x14ac:dyDescent="0.25">
      <c r="A569">
        <f t="shared" si="675"/>
        <v>565</v>
      </c>
      <c r="B569" t="str">
        <f t="shared" si="699"/>
        <v>February</v>
      </c>
      <c r="C569">
        <f t="shared" si="670"/>
        <v>2072</v>
      </c>
      <c r="D569">
        <f t="shared" si="701"/>
        <v>207202</v>
      </c>
      <c r="E569">
        <f t="shared" ref="E569:F569" si="743">E557+1</f>
        <v>89</v>
      </c>
      <c r="F569">
        <f t="shared" si="743"/>
        <v>87</v>
      </c>
      <c r="G569" s="12">
        <f>G568*IF($B569="January",1+IF(C569&gt;Personal!$L$18+1,Calculations!$B$22,Calculations!$B$21),1)</f>
        <v>7930.5889112586192</v>
      </c>
      <c r="H569" s="12">
        <f>IF(AND(Career!$F$15="Yes",$E569=62,$E568=61),G569,H568*IF($B569="January",(1+IF(C569&gt;Personal!$L$18+1,Calculations!$C$22,Calculations!$C$21)),1))</f>
        <v>7930.5889112586192</v>
      </c>
      <c r="I569" s="12">
        <f>H569*(1-'Retiree Assumptions'!$F$8)</f>
        <v>6185.8593507817232</v>
      </c>
      <c r="J569" s="12">
        <f>I569/(Calculations!$C$27^($A569-1+Calculations!$B$6/30))</f>
        <v>1456.0343750090719</v>
      </c>
      <c r="K569" s="23">
        <f t="shared" si="672"/>
        <v>542.61903761508609</v>
      </c>
      <c r="L569" s="12">
        <f>L568*IF($B569="January",(1+IF(C569&gt;Personal!$L$18+1,Calculations!$B$22,Calculations!$B$21)),1)</f>
        <v>4361.8239011922387</v>
      </c>
      <c r="M569" s="12">
        <f>IF(AND(Career!$F$15="Yes",$E569=62,$E568=61),L569,M568*IF($B569="January",(1+IF(C569&gt;Personal!$L$18+1,Calculations!$C$22,Calculations!$C$21)),1))</f>
        <v>4361.8239011922387</v>
      </c>
      <c r="N569" s="12">
        <f>M569*(1-'Retiree Assumptions'!$F$10)</f>
        <v>3838.40503304917</v>
      </c>
      <c r="O569" s="12">
        <f>N569/(Calculations!$C$27^$AW569)/(Calculations!$D$27^($A569-1-$AW569+Calculations!$B$6/30))</f>
        <v>868.87222160191709</v>
      </c>
      <c r="P569" s="23">
        <f t="shared" si="673"/>
        <v>364.06570171396771</v>
      </c>
      <c r="Q569" s="12">
        <f>IF(OR(A569&lt;=360,$E569&lt;70),Q568*IF($B569="January",(1+IF(C569&gt;Personal!$L$18+1,Calculations!$B$22,Calculations!$B$21)),1),0)</f>
        <v>0</v>
      </c>
      <c r="R569" s="12">
        <f>IF(OR(A569&lt;=360,$E569&lt;70),IF(AND(Career!$F$15="Yes",$E569=62,$E568=61),Q569,R568*IF($B569="January",(1+IF(C569&gt;Personal!$L$18+1,Calculations!$C$22,Calculations!$C$21)),1)),0)</f>
        <v>0</v>
      </c>
      <c r="S569" s="12">
        <f>R569*(1-'Retiree Assumptions'!$F$8)</f>
        <v>0</v>
      </c>
      <c r="T569" s="12">
        <f>S569/(Calculations!$C$27^($A569-1+Calculations!$B$6/30))</f>
        <v>0</v>
      </c>
      <c r="U569" s="23">
        <f t="shared" si="674"/>
        <v>0</v>
      </c>
      <c r="W569">
        <f t="shared" si="714"/>
        <v>12</v>
      </c>
      <c r="X569">
        <f t="shared" si="689"/>
        <v>2072</v>
      </c>
      <c r="Y569">
        <f t="shared" si="690"/>
        <v>89</v>
      </c>
      <c r="Z569">
        <f t="shared" si="677"/>
        <v>87</v>
      </c>
      <c r="AA569" s="12">
        <f>S569*12*Subsidy!$I$15/Subsidy!$I$14</f>
        <v>0</v>
      </c>
      <c r="AB569" s="12">
        <f>SUM(S$5:S569)*Subsidy!$I$15/Subsidy!$I$14</f>
        <v>53212.488521578103</v>
      </c>
      <c r="AC569" s="12">
        <f>N569*Subsidy!$E$15/Subsidy!$E$14</f>
        <v>3070.7240264393358</v>
      </c>
      <c r="AD569" s="12">
        <f t="shared" si="678"/>
        <v>36848.688317272026</v>
      </c>
      <c r="AE569" s="12">
        <f>$AP569*AC569/(Calculations!$D$27^(A569-1+Calculations!$B$6/30))</f>
        <v>364.47244389540356</v>
      </c>
      <c r="AF569" s="12">
        <f>IF(AE569=0,0,SUM(AE569:AE$903)*AC569/AE569)</f>
        <v>233633.96269952439</v>
      </c>
      <c r="AH569" s="164">
        <f>VLOOKUP(E569,Rates2,5)*VLOOKUP(E569,Mort_Imp_Retirees,C569-'Mort Imp Cume'!$C$4+2)</f>
        <v>1.1260065898869433E-2</v>
      </c>
      <c r="AI569" s="16">
        <f t="shared" si="679"/>
        <v>0.98873993410113059</v>
      </c>
      <c r="AJ569" s="164">
        <f>VLOOKUP(F569,Rates2,6)*VLOOKUP(F569,Mort_Imp_Survivors,C569-'Mort Imp Cume'!$C$4+2)</f>
        <v>4.2311571732521393E-3</v>
      </c>
      <c r="AK569" s="16">
        <f t="shared" si="680"/>
        <v>0.99576884282674782</v>
      </c>
      <c r="AL569" s="164">
        <f>VLOOKUP(F569,Rates2,7)*VLOOKUP(F569,Mort_Imp_Survivors,C569-'Mort Imp Cume'!$C$4+2)</f>
        <v>6.1691231571991733E-3</v>
      </c>
      <c r="AM569" s="16">
        <f t="shared" si="681"/>
        <v>0.9938308768428008</v>
      </c>
      <c r="AN569" s="108">
        <f>PRODUCT(AI$4:AI568)</f>
        <v>0.37266911202677155</v>
      </c>
      <c r="AO569" s="16">
        <f>PRODUCT(AK$4:AK568)</f>
        <v>0.75268314918547752</v>
      </c>
      <c r="AP569" s="16">
        <f>PRODUCT(AM$4:AM568)</f>
        <v>0.60508489277490785</v>
      </c>
      <c r="AQ569" s="16">
        <f t="shared" si="682"/>
        <v>0.28050176084446593</v>
      </c>
      <c r="AR569" s="16">
        <f t="shared" si="683"/>
        <v>9.2167351182305624E-2</v>
      </c>
      <c r="AS569" s="16">
        <f t="shared" si="684"/>
        <v>3.1451043360033945E-3</v>
      </c>
      <c r="AT569" s="16">
        <f t="shared" si="685"/>
        <v>0.41900948455084597</v>
      </c>
      <c r="AU569" s="16">
        <f t="shared" si="686"/>
        <v>0.20832140342238248</v>
      </c>
      <c r="AV569" s="16">
        <f t="shared" si="687"/>
        <v>4.1962787598946033E-3</v>
      </c>
      <c r="AW569" s="30">
        <f>(SUMPRODUCT(AV$5:AV568,A$5:A568)+SUM(AV$5:AV568)*(Calculations!$B$6/30-0.5)+AV$4*Calculations!$B$6/30/2)/SUM(AV$4:AV568)</f>
        <v>443.90884984358019</v>
      </c>
      <c r="AX569" s="16"/>
      <c r="AY569" s="12"/>
      <c r="AZ569" s="12"/>
    </row>
    <row r="570" spans="1:52" x14ac:dyDescent="0.25">
      <c r="A570">
        <f t="shared" si="675"/>
        <v>566</v>
      </c>
      <c r="B570" t="str">
        <f t="shared" si="699"/>
        <v>March</v>
      </c>
      <c r="C570">
        <f t="shared" si="670"/>
        <v>2072</v>
      </c>
      <c r="D570">
        <f t="shared" si="701"/>
        <v>207203</v>
      </c>
      <c r="E570">
        <f t="shared" ref="E570:F570" si="744">E558+1</f>
        <v>89</v>
      </c>
      <c r="F570">
        <f t="shared" si="744"/>
        <v>87</v>
      </c>
      <c r="G570" s="12">
        <f>G569*IF($B570="January",1+IF(C570&gt;Personal!$L$18+1,Calculations!$B$22,Calculations!$B$21),1)</f>
        <v>7930.5889112586192</v>
      </c>
      <c r="H570" s="12">
        <f>IF(AND(Career!$F$15="Yes",$E570=62,$E569=61),G570,H569*IF($B570="January",(1+IF(C570&gt;Personal!$L$18+1,Calculations!$C$22,Calculations!$C$21)),1))</f>
        <v>7930.5889112586192</v>
      </c>
      <c r="I570" s="12">
        <f>H570*(1-'Retiree Assumptions'!$F$8)</f>
        <v>6185.8593507817232</v>
      </c>
      <c r="J570" s="12">
        <f>I570/(Calculations!$C$27^($A570-1+Calculations!$B$6/30))</f>
        <v>1452.3113101015854</v>
      </c>
      <c r="K570" s="23">
        <f t="shared" si="672"/>
        <v>535.13726321866113</v>
      </c>
      <c r="L570" s="12">
        <f>L569*IF($B570="January",(1+IF(C570&gt;Personal!$L$18+1,Calculations!$B$22,Calculations!$B$21)),1)</f>
        <v>4361.8239011922387</v>
      </c>
      <c r="M570" s="12">
        <f>IF(AND(Career!$F$15="Yes",$E570=62,$E569=61),L570,M569*IF($B570="January",(1+IF(C570&gt;Personal!$L$18+1,Calculations!$C$22,Calculations!$C$21)),1))</f>
        <v>4361.8239011922387</v>
      </c>
      <c r="N570" s="12">
        <f>M570*(1-'Retiree Assumptions'!$F$10)</f>
        <v>3838.40503304917</v>
      </c>
      <c r="O570" s="12">
        <f>N570/(Calculations!$C$27^$AW570)/(Calculations!$D$27^($A570-1-$AW570+Calculations!$B$6/30))</f>
        <v>866.59682322745311</v>
      </c>
      <c r="P570" s="23">
        <f t="shared" si="673"/>
        <v>363.597741214351</v>
      </c>
      <c r="Q570" s="12">
        <f>IF(OR(A570&lt;=360,$E570&lt;70),Q569*IF($B570="January",(1+IF(C570&gt;Personal!$L$18+1,Calculations!$B$22,Calculations!$B$21)),1),0)</f>
        <v>0</v>
      </c>
      <c r="R570" s="12">
        <f>IF(OR(A570&lt;=360,$E570&lt;70),IF(AND(Career!$F$15="Yes",$E570=62,$E569=61),Q570,R569*IF($B570="January",(1+IF(C570&gt;Personal!$L$18+1,Calculations!$C$22,Calculations!$C$21)),1)),0)</f>
        <v>0</v>
      </c>
      <c r="S570" s="12">
        <f>R570*(1-'Retiree Assumptions'!$F$8)</f>
        <v>0</v>
      </c>
      <c r="T570" s="12">
        <f>S570/(Calculations!$C$27^($A570-1+Calculations!$B$6/30))</f>
        <v>0</v>
      </c>
      <c r="U570" s="23">
        <f t="shared" si="674"/>
        <v>0</v>
      </c>
      <c r="W570">
        <f t="shared" si="714"/>
        <v>12</v>
      </c>
      <c r="X570">
        <f t="shared" si="689"/>
        <v>2072</v>
      </c>
      <c r="Y570">
        <f t="shared" si="690"/>
        <v>89</v>
      </c>
      <c r="Z570">
        <f t="shared" si="677"/>
        <v>87</v>
      </c>
      <c r="AA570" s="12">
        <f>S570*12*Subsidy!$I$15/Subsidy!$I$14</f>
        <v>0</v>
      </c>
      <c r="AB570" s="12">
        <f>SUM(S$5:S570)*Subsidy!$I$15/Subsidy!$I$14</f>
        <v>53212.488521578103</v>
      </c>
      <c r="AC570" s="12">
        <f>N570*Subsidy!$E$15/Subsidy!$E$14</f>
        <v>3070.7240264393358</v>
      </c>
      <c r="AD570" s="12">
        <f t="shared" si="678"/>
        <v>36848.688317272026</v>
      </c>
      <c r="AE570" s="12">
        <f>$AP570*AC570/(Calculations!$D$27^(A570-1+Calculations!$B$6/30))</f>
        <v>361.18122149177424</v>
      </c>
      <c r="AF570" s="12">
        <f>IF(AE570=0,0,SUM(AE570:AE$903)*AC570/AE570)</f>
        <v>232664.21970814554</v>
      </c>
      <c r="AH570" s="164">
        <f>VLOOKUP(E570,Rates2,5)*VLOOKUP(E570,Mort_Imp_Retirees,C570-'Mort Imp Cume'!$C$4+2)</f>
        <v>1.1260065898869433E-2</v>
      </c>
      <c r="AI570" s="16">
        <f t="shared" si="679"/>
        <v>0.98873993410113059</v>
      </c>
      <c r="AJ570" s="164">
        <f>VLOOKUP(F570,Rates2,6)*VLOOKUP(F570,Mort_Imp_Survivors,C570-'Mort Imp Cume'!$C$4+2)</f>
        <v>4.2311571732521393E-3</v>
      </c>
      <c r="AK570" s="16">
        <f t="shared" si="680"/>
        <v>0.99576884282674782</v>
      </c>
      <c r="AL570" s="164">
        <f>VLOOKUP(F570,Rates2,7)*VLOOKUP(F570,Mort_Imp_Survivors,C570-'Mort Imp Cume'!$C$4+2)</f>
        <v>6.1691231571991733E-3</v>
      </c>
      <c r="AM570" s="16">
        <f t="shared" si="681"/>
        <v>0.9938308768428008</v>
      </c>
      <c r="AN570" s="108">
        <f>PRODUCT(AI$4:AI569)</f>
        <v>0.36847283326687696</v>
      </c>
      <c r="AO570" s="16">
        <f>PRODUCT(AK$4:AK569)</f>
        <v>0.74949842847961534</v>
      </c>
      <c r="AP570" s="16">
        <f>PRODUCT(AM$4:AM569)</f>
        <v>0.60135204955081878</v>
      </c>
      <c r="AQ570" s="16">
        <f t="shared" si="682"/>
        <v>0.2761698094709556</v>
      </c>
      <c r="AR570" s="16">
        <f t="shared" si="683"/>
        <v>9.2303023795921355E-2</v>
      </c>
      <c r="AS570" s="16">
        <f t="shared" si="684"/>
        <v>3.0965326656967047E-3</v>
      </c>
      <c r="AT570" s="16">
        <f t="shared" si="685"/>
        <v>0.41956966777262067</v>
      </c>
      <c r="AU570" s="16">
        <f t="shared" si="686"/>
        <v>0.21195749896050237</v>
      </c>
      <c r="AV570" s="16">
        <f t="shared" si="687"/>
        <v>4.1490283845281636E-3</v>
      </c>
      <c r="AW570" s="30">
        <f>(SUMPRODUCT(AV$5:AV569,A$5:A569)+SUM(AV$5:AV569)*(Calculations!$B$6/30-0.5)+AV$4*Calculations!$B$6/30/2)/SUM(AV$4:AV569)</f>
        <v>444.71678082053558</v>
      </c>
      <c r="AX570" s="16"/>
      <c r="AY570" s="12"/>
      <c r="AZ570" s="12"/>
    </row>
    <row r="571" spans="1:52" x14ac:dyDescent="0.25">
      <c r="A571">
        <f t="shared" si="675"/>
        <v>567</v>
      </c>
      <c r="B571" t="str">
        <f t="shared" si="699"/>
        <v>April</v>
      </c>
      <c r="C571">
        <f t="shared" si="670"/>
        <v>2072</v>
      </c>
      <c r="D571">
        <f t="shared" si="701"/>
        <v>207204</v>
      </c>
      <c r="E571">
        <f t="shared" ref="E571:F571" si="745">E559+1</f>
        <v>89</v>
      </c>
      <c r="F571">
        <f t="shared" si="745"/>
        <v>87</v>
      </c>
      <c r="G571" s="12">
        <f>G570*IF($B571="January",1+IF(C571&gt;Personal!$L$18+1,Calculations!$B$22,Calculations!$B$21),1)</f>
        <v>7930.5889112586192</v>
      </c>
      <c r="H571" s="12">
        <f>IF(AND(Career!$F$15="Yes",$E571=62,$E570=61),G571,H570*IF($B571="January",(1+IF(C571&gt;Personal!$L$18+1,Calculations!$C$22,Calculations!$C$21)),1))</f>
        <v>7930.5889112586192</v>
      </c>
      <c r="I571" s="12">
        <f>H571*(1-'Retiree Assumptions'!$F$8)</f>
        <v>6185.8593507817232</v>
      </c>
      <c r="J571" s="12">
        <f>I571/(Calculations!$C$27^($A571-1+Calculations!$B$6/30))</f>
        <v>1448.5977650327395</v>
      </c>
      <c r="K571" s="23">
        <f t="shared" si="672"/>
        <v>527.75864950079438</v>
      </c>
      <c r="L571" s="12">
        <f>L570*IF($B571="January",(1+IF(C571&gt;Personal!$L$18+1,Calculations!$B$22,Calculations!$B$21)),1)</f>
        <v>4361.8239011922387</v>
      </c>
      <c r="M571" s="12">
        <f>IF(AND(Career!$F$15="Yes",$E571=62,$E570=61),L571,M570*IF($B571="January",(1+IF(C571&gt;Personal!$L$18+1,Calculations!$C$22,Calculations!$C$21)),1))</f>
        <v>4361.8239011922387</v>
      </c>
      <c r="N571" s="12">
        <f>M571*(1-'Retiree Assumptions'!$F$10)</f>
        <v>3838.40503304917</v>
      </c>
      <c r="O571" s="12">
        <f>N571/(Calculations!$C$27^$AW571)/(Calculations!$D$27^($A571-1-$AW571+Calculations!$B$6/30))</f>
        <v>864.32374250783425</v>
      </c>
      <c r="P571" s="23">
        <f t="shared" si="673"/>
        <v>363.08323653893024</v>
      </c>
      <c r="Q571" s="12">
        <f>IF(OR(A571&lt;=360,$E571&lt;70),Q570*IF($B571="January",(1+IF(C571&gt;Personal!$L$18+1,Calculations!$B$22,Calculations!$B$21)),1),0)</f>
        <v>0</v>
      </c>
      <c r="R571" s="12">
        <f>IF(OR(A571&lt;=360,$E571&lt;70),IF(AND(Career!$F$15="Yes",$E571=62,$E570=61),Q571,R570*IF($B571="January",(1+IF(C571&gt;Personal!$L$18+1,Calculations!$C$22,Calculations!$C$21)),1)),0)</f>
        <v>0</v>
      </c>
      <c r="S571" s="12">
        <f>R571*(1-'Retiree Assumptions'!$F$8)</f>
        <v>0</v>
      </c>
      <c r="T571" s="12">
        <f>S571/(Calculations!$C$27^($A571-1+Calculations!$B$6/30))</f>
        <v>0</v>
      </c>
      <c r="U571" s="23">
        <f t="shared" si="674"/>
        <v>0</v>
      </c>
      <c r="W571">
        <f t="shared" si="714"/>
        <v>12</v>
      </c>
      <c r="X571">
        <f t="shared" si="689"/>
        <v>2072</v>
      </c>
      <c r="Y571">
        <f t="shared" si="690"/>
        <v>89</v>
      </c>
      <c r="Z571">
        <f t="shared" si="677"/>
        <v>87</v>
      </c>
      <c r="AA571" s="12">
        <f>S571*12*Subsidy!$I$15/Subsidy!$I$14</f>
        <v>0</v>
      </c>
      <c r="AB571" s="12">
        <f>SUM(S$5:S571)*Subsidy!$I$15/Subsidy!$I$14</f>
        <v>53212.488521578103</v>
      </c>
      <c r="AC571" s="12">
        <f>N571*Subsidy!$E$15/Subsidy!$E$14</f>
        <v>3070.7240264393358</v>
      </c>
      <c r="AD571" s="12">
        <f t="shared" si="678"/>
        <v>36848.688317272026</v>
      </c>
      <c r="AE571" s="12">
        <f>$AP571*AC571/(Calculations!$D$27^(A571-1+Calculations!$B$6/30))</f>
        <v>357.91971915365752</v>
      </c>
      <c r="AF571" s="12">
        <f>IF(AE571=0,0,SUM(AE571:AE$903)*AC571/AE571)</f>
        <v>231685.64004512085</v>
      </c>
      <c r="AH571" s="164">
        <f>VLOOKUP(E571,Rates2,5)*VLOOKUP(E571,Mort_Imp_Retirees,C571-'Mort Imp Cume'!$C$4+2)</f>
        <v>1.1260065898869433E-2</v>
      </c>
      <c r="AI571" s="16">
        <f t="shared" si="679"/>
        <v>0.98873993410113059</v>
      </c>
      <c r="AJ571" s="164">
        <f>VLOOKUP(F571,Rates2,6)*VLOOKUP(F571,Mort_Imp_Survivors,C571-'Mort Imp Cume'!$C$4+2)</f>
        <v>4.2311571732521393E-3</v>
      </c>
      <c r="AK571" s="16">
        <f t="shared" si="680"/>
        <v>0.99576884282674782</v>
      </c>
      <c r="AL571" s="164">
        <f>VLOOKUP(F571,Rates2,7)*VLOOKUP(F571,Mort_Imp_Survivors,C571-'Mort Imp Cume'!$C$4+2)</f>
        <v>6.1691231571991733E-3</v>
      </c>
      <c r="AM571" s="16">
        <f t="shared" si="681"/>
        <v>0.9938308768428008</v>
      </c>
      <c r="AN571" s="108">
        <f>PRODUCT(AI$4:AI570)</f>
        <v>0.36432380488234883</v>
      </c>
      <c r="AO571" s="16">
        <f>PRODUCT(AK$4:AK570)</f>
        <v>0.74632718282761257</v>
      </c>
      <c r="AP571" s="16">
        <f>PRODUCT(AM$4:AM570)</f>
        <v>0.59764223469630562</v>
      </c>
      <c r="AQ571" s="16">
        <f t="shared" si="682"/>
        <v>0.2719047589348802</v>
      </c>
      <c r="AR571" s="16">
        <f t="shared" si="683"/>
        <v>9.2419045947468623E-2</v>
      </c>
      <c r="AS571" s="16">
        <f t="shared" si="684"/>
        <v>3.0487111158643593E-3</v>
      </c>
      <c r="AT571" s="16">
        <f t="shared" si="685"/>
        <v>0.42007782348480294</v>
      </c>
      <c r="AU571" s="16">
        <f t="shared" si="686"/>
        <v>0.21559837163284823</v>
      </c>
      <c r="AV571" s="16">
        <f t="shared" si="687"/>
        <v>4.1023100515020974E-3</v>
      </c>
      <c r="AW571" s="30">
        <f>(SUMPRODUCT(AV$5:AV570,A$5:A570)+SUM(AV$5:AV570)*(Calculations!$B$6/30-0.5)+AV$4*Calculations!$B$6/30/2)/SUM(AV$4:AV570)</f>
        <v>445.51165411768852</v>
      </c>
      <c r="AX571" s="16"/>
      <c r="AY571" s="12"/>
      <c r="AZ571" s="12"/>
    </row>
    <row r="572" spans="1:52" x14ac:dyDescent="0.25">
      <c r="A572">
        <f t="shared" si="675"/>
        <v>568</v>
      </c>
      <c r="B572" t="str">
        <f t="shared" si="699"/>
        <v>May</v>
      </c>
      <c r="C572">
        <f t="shared" si="670"/>
        <v>2072</v>
      </c>
      <c r="D572">
        <f t="shared" si="701"/>
        <v>207205</v>
      </c>
      <c r="E572">
        <f t="shared" ref="E572:F572" si="746">E560+1</f>
        <v>89</v>
      </c>
      <c r="F572">
        <f t="shared" si="746"/>
        <v>87</v>
      </c>
      <c r="G572" s="12">
        <f>G571*IF($B572="January",1+IF(C572&gt;Personal!$L$18+1,Calculations!$B$22,Calculations!$B$21),1)</f>
        <v>7930.5889112586192</v>
      </c>
      <c r="H572" s="12">
        <f>IF(AND(Career!$F$15="Yes",$E572=62,$E571=61),G572,H571*IF($B572="January",(1+IF(C572&gt;Personal!$L$18+1,Calculations!$C$22,Calculations!$C$21)),1))</f>
        <v>7930.5889112586192</v>
      </c>
      <c r="I572" s="12">
        <f>H572*(1-'Retiree Assumptions'!$F$8)</f>
        <v>6185.8593507817232</v>
      </c>
      <c r="J572" s="12">
        <f>I572/(Calculations!$C$27^($A572-1+Calculations!$B$6/30))</f>
        <v>1444.8937154604048</v>
      </c>
      <c r="K572" s="23">
        <f t="shared" si="672"/>
        <v>520.48177405484319</v>
      </c>
      <c r="L572" s="12">
        <f>L571*IF($B572="January",(1+IF(C572&gt;Personal!$L$18+1,Calculations!$B$22,Calculations!$B$21)),1)</f>
        <v>4361.8239011922387</v>
      </c>
      <c r="M572" s="12">
        <f>IF(AND(Career!$F$15="Yes",$E572=62,$E571=61),L572,M571*IF($B572="January",(1+IF(C572&gt;Personal!$L$18+1,Calculations!$C$22,Calculations!$C$21)),1))</f>
        <v>4361.8239011922387</v>
      </c>
      <c r="N572" s="12">
        <f>M572*(1-'Retiree Assumptions'!$F$10)</f>
        <v>3838.40503304917</v>
      </c>
      <c r="O572" s="12">
        <f>N572/(Calculations!$C$27^$AW572)/(Calculations!$D$27^($A572-1-$AW572+Calculations!$B$6/30))</f>
        <v>862.0530990769945</v>
      </c>
      <c r="P572" s="23">
        <f t="shared" si="673"/>
        <v>362.52351965100098</v>
      </c>
      <c r="Q572" s="12">
        <f>IF(OR(A572&lt;=360,$E572&lt;70),Q571*IF($B572="January",(1+IF(C572&gt;Personal!$L$18+1,Calculations!$B$22,Calculations!$B$21)),1),0)</f>
        <v>0</v>
      </c>
      <c r="R572" s="12">
        <f>IF(OR(A572&lt;=360,$E572&lt;70),IF(AND(Career!$F$15="Yes",$E572=62,$E571=61),Q572,R571*IF($B572="January",(1+IF(C572&gt;Personal!$L$18+1,Calculations!$C$22,Calculations!$C$21)),1)),0)</f>
        <v>0</v>
      </c>
      <c r="S572" s="12">
        <f>R572*(1-'Retiree Assumptions'!$F$8)</f>
        <v>0</v>
      </c>
      <c r="T572" s="12">
        <f>S572/(Calculations!$C$27^($A572-1+Calculations!$B$6/30))</f>
        <v>0</v>
      </c>
      <c r="U572" s="23">
        <f t="shared" si="674"/>
        <v>0</v>
      </c>
      <c r="W572">
        <f t="shared" si="714"/>
        <v>12</v>
      </c>
      <c r="X572">
        <f t="shared" si="689"/>
        <v>2072</v>
      </c>
      <c r="Y572">
        <f t="shared" si="690"/>
        <v>89</v>
      </c>
      <c r="Z572">
        <f t="shared" si="677"/>
        <v>87</v>
      </c>
      <c r="AA572" s="12">
        <f>S572*12*Subsidy!$I$15/Subsidy!$I$14</f>
        <v>0</v>
      </c>
      <c r="AB572" s="12">
        <f>SUM(S$5:S572)*Subsidy!$I$15/Subsidy!$I$14</f>
        <v>53212.488521578103</v>
      </c>
      <c r="AC572" s="12">
        <f>N572*Subsidy!$E$15/Subsidy!$E$14</f>
        <v>3070.7240264393358</v>
      </c>
      <c r="AD572" s="12">
        <f t="shared" si="678"/>
        <v>36848.688317272026</v>
      </c>
      <c r="AE572" s="12">
        <f>$AP572*AC572/(Calculations!$D$27^(A572-1+Calculations!$B$6/30))</f>
        <v>354.68766850590731</v>
      </c>
      <c r="AF572" s="12">
        <f>IF(AE572=0,0,SUM(AE572:AE$903)*AC572/AE572)</f>
        <v>230698.1431872946</v>
      </c>
      <c r="AH572" s="164">
        <f>VLOOKUP(E572,Rates2,5)*VLOOKUP(E572,Mort_Imp_Retirees,C572-'Mort Imp Cume'!$C$4+2)</f>
        <v>1.1260065898869433E-2</v>
      </c>
      <c r="AI572" s="16">
        <f t="shared" si="679"/>
        <v>0.98873993410113059</v>
      </c>
      <c r="AJ572" s="164">
        <f>VLOOKUP(F572,Rates2,6)*VLOOKUP(F572,Mort_Imp_Survivors,C572-'Mort Imp Cume'!$C$4+2)</f>
        <v>4.2311571732521393E-3</v>
      </c>
      <c r="AK572" s="16">
        <f t="shared" si="680"/>
        <v>0.99576884282674782</v>
      </c>
      <c r="AL572" s="164">
        <f>VLOOKUP(F572,Rates2,7)*VLOOKUP(F572,Mort_Imp_Survivors,C572-'Mort Imp Cume'!$C$4+2)</f>
        <v>6.1691231571991733E-3</v>
      </c>
      <c r="AM572" s="16">
        <f t="shared" si="681"/>
        <v>0.9938308768428008</v>
      </c>
      <c r="AN572" s="108">
        <f>PRODUCT(AI$4:AI571)</f>
        <v>0.36022149483084676</v>
      </c>
      <c r="AO572" s="16">
        <f>PRODUCT(AK$4:AK571)</f>
        <v>0.74316935521439842</v>
      </c>
      <c r="AP572" s="16">
        <f>PRODUCT(AM$4:AM571)</f>
        <v>0.59395530614652037</v>
      </c>
      <c r="AQ572" s="16">
        <f t="shared" si="682"/>
        <v>0.26770557604780715</v>
      </c>
      <c r="AR572" s="16">
        <f t="shared" si="683"/>
        <v>9.2515918783039622E-2</v>
      </c>
      <c r="AS572" s="16">
        <f t="shared" si="684"/>
        <v>3.0016281019608292E-3</v>
      </c>
      <c r="AT572" s="16">
        <f t="shared" si="685"/>
        <v>0.42053502277198135</v>
      </c>
      <c r="AU572" s="16">
        <f t="shared" si="686"/>
        <v>0.2192434823971719</v>
      </c>
      <c r="AV572" s="16">
        <f t="shared" si="687"/>
        <v>4.0561177699845897E-3</v>
      </c>
      <c r="AW572" s="30">
        <f>(SUMPRODUCT(AV$5:AV571,A$5:A571)+SUM(AV$5:AV571)*(Calculations!$B$6/30-0.5)+AV$4*Calculations!$B$6/30/2)/SUM(AV$4:AV571)</f>
        <v>446.29385297781874</v>
      </c>
      <c r="AX572" s="16"/>
      <c r="AY572" s="12"/>
      <c r="AZ572" s="12"/>
    </row>
    <row r="573" spans="1:52" x14ac:dyDescent="0.25">
      <c r="A573">
        <f t="shared" si="675"/>
        <v>569</v>
      </c>
      <c r="B573" t="str">
        <f t="shared" si="699"/>
        <v>June</v>
      </c>
      <c r="C573">
        <f t="shared" si="670"/>
        <v>2072</v>
      </c>
      <c r="D573">
        <f t="shared" si="701"/>
        <v>207206</v>
      </c>
      <c r="E573">
        <f t="shared" ref="E573:F573" si="747">E561+1</f>
        <v>89</v>
      </c>
      <c r="F573">
        <f t="shared" si="747"/>
        <v>87</v>
      </c>
      <c r="G573" s="12">
        <f>G572*IF($B573="January",1+IF(C573&gt;Personal!$L$18+1,Calculations!$B$22,Calculations!$B$21),1)</f>
        <v>7930.5889112586192</v>
      </c>
      <c r="H573" s="12">
        <f>IF(AND(Career!$F$15="Yes",$E573=62,$E572=61),G573,H572*IF($B573="January",(1+IF(C573&gt;Personal!$L$18+1,Calculations!$C$22,Calculations!$C$21)),1))</f>
        <v>7930.5889112586192</v>
      </c>
      <c r="I573" s="12">
        <f>H573*(1-'Retiree Assumptions'!$F$8)</f>
        <v>6185.8593507817232</v>
      </c>
      <c r="J573" s="12">
        <f>I573/(Calculations!$C$27^($A573-1+Calculations!$B$6/30))</f>
        <v>1441.1991371046943</v>
      </c>
      <c r="K573" s="23">
        <f t="shared" si="672"/>
        <v>513.30523408668262</v>
      </c>
      <c r="L573" s="12">
        <f>L572*IF($B573="January",(1+IF(C573&gt;Personal!$L$18+1,Calculations!$B$22,Calculations!$B$21)),1)</f>
        <v>4361.8239011922387</v>
      </c>
      <c r="M573" s="12">
        <f>IF(AND(Career!$F$15="Yes",$E573=62,$E572=61),L573,M572*IF($B573="January",(1+IF(C573&gt;Personal!$L$18+1,Calculations!$C$22,Calculations!$C$21)),1))</f>
        <v>4361.8239011922387</v>
      </c>
      <c r="N573" s="12">
        <f>M573*(1-'Retiree Assumptions'!$F$10)</f>
        <v>3838.40503304917</v>
      </c>
      <c r="O573" s="12">
        <f>N573/(Calculations!$C$27^$AW573)/(Calculations!$D$27^($A573-1-$AW573+Calculations!$B$6/30))</f>
        <v>859.78500677896557</v>
      </c>
      <c r="P573" s="23">
        <f t="shared" si="673"/>
        <v>361.91989418790001</v>
      </c>
      <c r="Q573" s="12">
        <f>IF(OR(A573&lt;=360,$E573&lt;70),Q572*IF($B573="January",(1+IF(C573&gt;Personal!$L$18+1,Calculations!$B$22,Calculations!$B$21)),1),0)</f>
        <v>0</v>
      </c>
      <c r="R573" s="12">
        <f>IF(OR(A573&lt;=360,$E573&lt;70),IF(AND(Career!$F$15="Yes",$E573=62,$E572=61),Q573,R572*IF($B573="January",(1+IF(C573&gt;Personal!$L$18+1,Calculations!$C$22,Calculations!$C$21)),1)),0)</f>
        <v>0</v>
      </c>
      <c r="S573" s="12">
        <f>R573*(1-'Retiree Assumptions'!$F$8)</f>
        <v>0</v>
      </c>
      <c r="T573" s="12">
        <f>S573/(Calculations!$C$27^($A573-1+Calculations!$B$6/30))</f>
        <v>0</v>
      </c>
      <c r="U573" s="23">
        <f t="shared" si="674"/>
        <v>0</v>
      </c>
      <c r="W573">
        <f t="shared" si="714"/>
        <v>12</v>
      </c>
      <c r="X573">
        <f t="shared" si="689"/>
        <v>2072</v>
      </c>
      <c r="Y573">
        <f t="shared" si="690"/>
        <v>89</v>
      </c>
      <c r="Z573">
        <f t="shared" si="677"/>
        <v>87</v>
      </c>
      <c r="AA573" s="12">
        <f>S573*12*Subsidy!$I$15/Subsidy!$I$14</f>
        <v>0</v>
      </c>
      <c r="AB573" s="12">
        <f>SUM(S$5:S573)*Subsidy!$I$15/Subsidy!$I$14</f>
        <v>53212.488521578103</v>
      </c>
      <c r="AC573" s="12">
        <f>N573*Subsidy!$E$15/Subsidy!$E$14</f>
        <v>3070.7240264393358</v>
      </c>
      <c r="AD573" s="12">
        <f t="shared" si="678"/>
        <v>36848.688317272026</v>
      </c>
      <c r="AE573" s="12">
        <f>$AP573*AC573/(Calculations!$D$27^(A573-1+Calculations!$B$6/30))</f>
        <v>351.48480359683151</v>
      </c>
      <c r="AF573" s="12">
        <f>IF(AE573=0,0,SUM(AE573:AE$903)*AC573/AE573)</f>
        <v>229701.64787775325</v>
      </c>
      <c r="AH573" s="164">
        <f>VLOOKUP(E573,Rates2,5)*VLOOKUP(E573,Mort_Imp_Retirees,C573-'Mort Imp Cume'!$C$4+2)</f>
        <v>1.1260065898869433E-2</v>
      </c>
      <c r="AI573" s="16">
        <f t="shared" si="679"/>
        <v>0.98873993410113059</v>
      </c>
      <c r="AJ573" s="164">
        <f>VLOOKUP(F573,Rates2,6)*VLOOKUP(F573,Mort_Imp_Survivors,C573-'Mort Imp Cume'!$C$4+2)</f>
        <v>4.2311571732521393E-3</v>
      </c>
      <c r="AK573" s="16">
        <f t="shared" si="680"/>
        <v>0.99576884282674782</v>
      </c>
      <c r="AL573" s="164">
        <f>VLOOKUP(F573,Rates2,7)*VLOOKUP(F573,Mort_Imp_Survivors,C573-'Mort Imp Cume'!$C$4+2)</f>
        <v>6.1691231571991733E-3</v>
      </c>
      <c r="AM573" s="16">
        <f t="shared" si="681"/>
        <v>0.9938308768428008</v>
      </c>
      <c r="AN573" s="108">
        <f>PRODUCT(AI$4:AI572)</f>
        <v>0.35616537706086215</v>
      </c>
      <c r="AO573" s="16">
        <f>PRODUCT(AK$4:AK572)</f>
        <v>0.74002488886614182</v>
      </c>
      <c r="AP573" s="16">
        <f>PRODUCT(AM$4:AM572)</f>
        <v>0.59029112271303052</v>
      </c>
      <c r="AQ573" s="16">
        <f t="shared" si="682"/>
        <v>0.263571243577432</v>
      </c>
      <c r="AR573" s="16">
        <f t="shared" si="683"/>
        <v>9.2594133483430138E-2</v>
      </c>
      <c r="AS573" s="16">
        <f t="shared" si="684"/>
        <v>2.9552722183474409E-3</v>
      </c>
      <c r="AT573" s="16">
        <f t="shared" si="685"/>
        <v>0.42094231852654623</v>
      </c>
      <c r="AU573" s="16">
        <f t="shared" si="686"/>
        <v>0.22289230441259161</v>
      </c>
      <c r="AV573" s="16">
        <f t="shared" si="687"/>
        <v>4.0104456166009878E-3</v>
      </c>
      <c r="AW573" s="30">
        <f>(SUMPRODUCT(AV$5:AV572,A$5:A572)+SUM(AV$5:AV572)*(Calculations!$B$6/30-0.5)+AV$4*Calculations!$B$6/30/2)/SUM(AV$4:AV572)</f>
        <v>447.06374404437122</v>
      </c>
      <c r="AX573" s="16"/>
      <c r="AY573" s="12"/>
      <c r="AZ573" s="12"/>
    </row>
    <row r="574" spans="1:52" x14ac:dyDescent="0.25">
      <c r="A574">
        <f t="shared" si="675"/>
        <v>570</v>
      </c>
      <c r="B574" t="str">
        <f t="shared" si="699"/>
        <v>July</v>
      </c>
      <c r="C574">
        <f t="shared" si="670"/>
        <v>2072</v>
      </c>
      <c r="D574">
        <f t="shared" si="701"/>
        <v>207207</v>
      </c>
      <c r="E574">
        <f t="shared" ref="E574:F574" si="748">E562+1</f>
        <v>89</v>
      </c>
      <c r="F574">
        <f t="shared" si="748"/>
        <v>87</v>
      </c>
      <c r="G574" s="12">
        <f>G573*IF($B574="January",1+IF(C574&gt;Personal!$L$18+1,Calculations!$B$22,Calculations!$B$21),1)</f>
        <v>7930.5889112586192</v>
      </c>
      <c r="H574" s="12">
        <f>IF(AND(Career!$F$15="Yes",$E574=62,$E573=61),G574,H573*IF($B574="January",(1+IF(C574&gt;Personal!$L$18+1,Calculations!$C$22,Calculations!$C$21)),1))</f>
        <v>7930.5889112586192</v>
      </c>
      <c r="I574" s="12">
        <f>H574*(1-'Retiree Assumptions'!$F$8)</f>
        <v>6185.8593507817232</v>
      </c>
      <c r="J574" s="12">
        <f>I574/(Calculations!$C$27^($A574-1+Calculations!$B$6/30))</f>
        <v>1437.5140057478052</v>
      </c>
      <c r="K574" s="23">
        <f t="shared" si="672"/>
        <v>506.2276461442836</v>
      </c>
      <c r="L574" s="12">
        <f>L573*IF($B574="January",(1+IF(C574&gt;Personal!$L$18+1,Calculations!$B$22,Calculations!$B$21)),1)</f>
        <v>4361.8239011922387</v>
      </c>
      <c r="M574" s="12">
        <f>IF(AND(Career!$F$15="Yes",$E574=62,$E573=61),L574,M573*IF($B574="January",(1+IF(C574&gt;Personal!$L$18+1,Calculations!$C$22,Calculations!$C$21)),1))</f>
        <v>4361.8239011922387</v>
      </c>
      <c r="N574" s="12">
        <f>M574*(1-'Retiree Assumptions'!$F$10)</f>
        <v>3838.40503304917</v>
      </c>
      <c r="O574" s="12">
        <f>N574/(Calculations!$C$27^$AW574)/(Calculations!$D$27^($A574-1-$AW574+Calculations!$B$6/30))</f>
        <v>857.51957398108937</v>
      </c>
      <c r="P574" s="23">
        <f t="shared" si="673"/>
        <v>361.27363600473126</v>
      </c>
      <c r="Q574" s="12">
        <f>IF(OR(A574&lt;=360,$E574&lt;70),Q573*IF($B574="January",(1+IF(C574&gt;Personal!$L$18+1,Calculations!$B$22,Calculations!$B$21)),1),0)</f>
        <v>0</v>
      </c>
      <c r="R574" s="12">
        <f>IF(OR(A574&lt;=360,$E574&lt;70),IF(AND(Career!$F$15="Yes",$E574=62,$E573=61),Q574,R573*IF($B574="January",(1+IF(C574&gt;Personal!$L$18+1,Calculations!$C$22,Calculations!$C$21)),1)),0)</f>
        <v>0</v>
      </c>
      <c r="S574" s="12">
        <f>R574*(1-'Retiree Assumptions'!$F$8)</f>
        <v>0</v>
      </c>
      <c r="T574" s="12">
        <f>S574/(Calculations!$C$27^($A574-1+Calculations!$B$6/30))</f>
        <v>0</v>
      </c>
      <c r="U574" s="23">
        <f t="shared" si="674"/>
        <v>0</v>
      </c>
      <c r="W574">
        <f t="shared" si="714"/>
        <v>12</v>
      </c>
      <c r="X574">
        <f t="shared" si="689"/>
        <v>2072</v>
      </c>
      <c r="Y574">
        <f t="shared" si="690"/>
        <v>89</v>
      </c>
      <c r="Z574">
        <f t="shared" si="677"/>
        <v>87</v>
      </c>
      <c r="AA574" s="12">
        <f>S574*12*Subsidy!$I$15/Subsidy!$I$14</f>
        <v>0</v>
      </c>
      <c r="AB574" s="12">
        <f>SUM(S$5:S574)*Subsidy!$I$15/Subsidy!$I$14</f>
        <v>53212.488521578103</v>
      </c>
      <c r="AC574" s="12">
        <f>N574*Subsidy!$E$15/Subsidy!$E$14</f>
        <v>3070.7240264393358</v>
      </c>
      <c r="AD574" s="12">
        <f t="shared" si="678"/>
        <v>36848.688317272026</v>
      </c>
      <c r="AE574" s="12">
        <f>$AP574*AC574/(Calculations!$D$27^(A574-1+Calculations!$B$6/30))</f>
        <v>348.31086087630808</v>
      </c>
      <c r="AF574" s="12">
        <f>IF(AE574=0,0,SUM(AE574:AE$903)*AC574/AE574)</f>
        <v>228696.07211913902</v>
      </c>
      <c r="AH574" s="164">
        <f>VLOOKUP(E574,Rates2,5)*VLOOKUP(E574,Mort_Imp_Retirees,C574-'Mort Imp Cume'!$C$4+2)</f>
        <v>1.1260065898869433E-2</v>
      </c>
      <c r="AI574" s="16">
        <f t="shared" si="679"/>
        <v>0.98873993410113059</v>
      </c>
      <c r="AJ574" s="164">
        <f>VLOOKUP(F574,Rates2,6)*VLOOKUP(F574,Mort_Imp_Survivors,C574-'Mort Imp Cume'!$C$4+2)</f>
        <v>4.2311571732521393E-3</v>
      </c>
      <c r="AK574" s="16">
        <f t="shared" si="680"/>
        <v>0.99576884282674782</v>
      </c>
      <c r="AL574" s="164">
        <f>VLOOKUP(F574,Rates2,7)*VLOOKUP(F574,Mort_Imp_Survivors,C574-'Mort Imp Cume'!$C$4+2)</f>
        <v>6.1691231571991733E-3</v>
      </c>
      <c r="AM574" s="16">
        <f t="shared" si="681"/>
        <v>0.9938308768428008</v>
      </c>
      <c r="AN574" s="108">
        <f>PRODUCT(AI$4:AI573)</f>
        <v>0.35215493144426119</v>
      </c>
      <c r="AO574" s="16">
        <f>PRODUCT(AK$4:AK573)</f>
        <v>0.73689372724923075</v>
      </c>
      <c r="AP574" s="16">
        <f>PRODUCT(AM$4:AM573)</f>
        <v>0.58664954407841241</v>
      </c>
      <c r="AQ574" s="16">
        <f t="shared" si="682"/>
        <v>0.25950076000115896</v>
      </c>
      <c r="AR574" s="16">
        <f t="shared" si="683"/>
        <v>9.2654171443102229E-2</v>
      </c>
      <c r="AS574" s="16">
        <f t="shared" si="684"/>
        <v>2.9096322355294168E-3</v>
      </c>
      <c r="AT574" s="16">
        <f t="shared" si="685"/>
        <v>0.42130074573982645</v>
      </c>
      <c r="AU574" s="16">
        <f t="shared" si="686"/>
        <v>0.22654432281591241</v>
      </c>
      <c r="AV574" s="16">
        <f t="shared" si="687"/>
        <v>3.9652877346742282E-3</v>
      </c>
      <c r="AW574" s="30">
        <f>(SUMPRODUCT(AV$5:AV573,A$5:A573)+SUM(AV$5:AV573)*(Calculations!$B$6/30-0.5)+AV$4*Calculations!$B$6/30/2)/SUM(AV$4:AV573)</f>
        <v>447.82167826328083</v>
      </c>
      <c r="AX574" s="16"/>
      <c r="AY574" s="12"/>
      <c r="AZ574" s="12"/>
    </row>
    <row r="575" spans="1:52" x14ac:dyDescent="0.25">
      <c r="A575">
        <f t="shared" si="675"/>
        <v>571</v>
      </c>
      <c r="B575" t="str">
        <f t="shared" si="699"/>
        <v>August</v>
      </c>
      <c r="C575">
        <f t="shared" si="670"/>
        <v>2072</v>
      </c>
      <c r="D575">
        <f t="shared" si="701"/>
        <v>207208</v>
      </c>
      <c r="E575">
        <f t="shared" ref="E575:F575" si="749">E563+1</f>
        <v>89</v>
      </c>
      <c r="F575">
        <f t="shared" si="749"/>
        <v>87</v>
      </c>
      <c r="G575" s="12">
        <f>G574*IF($B575="January",1+IF(C575&gt;Personal!$L$18+1,Calculations!$B$22,Calculations!$B$21),1)</f>
        <v>7930.5889112586192</v>
      </c>
      <c r="H575" s="12">
        <f>IF(AND(Career!$F$15="Yes",$E575=62,$E574=61),G575,H574*IF($B575="January",(1+IF(C575&gt;Personal!$L$18+1,Calculations!$C$22,Calculations!$C$21)),1))</f>
        <v>7930.5889112586192</v>
      </c>
      <c r="I575" s="12">
        <f>H575*(1-'Retiree Assumptions'!$F$8)</f>
        <v>6185.8593507817232</v>
      </c>
      <c r="J575" s="12">
        <f>I575/(Calculations!$C$27^($A575-1+Calculations!$B$6/30))</f>
        <v>1433.8382972338579</v>
      </c>
      <c r="K575" s="23">
        <f t="shared" si="672"/>
        <v>499.24764585101786</v>
      </c>
      <c r="L575" s="12">
        <f>L574*IF($B575="January",(1+IF(C575&gt;Personal!$L$18+1,Calculations!$B$22,Calculations!$B$21)),1)</f>
        <v>4361.8239011922387</v>
      </c>
      <c r="M575" s="12">
        <f>IF(AND(Career!$F$15="Yes",$E575=62,$E574=61),L575,M574*IF($B575="January",(1+IF(C575&gt;Personal!$L$18+1,Calculations!$C$22,Calculations!$C$21)),1))</f>
        <v>4361.8239011922387</v>
      </c>
      <c r="N575" s="12">
        <f>M575*(1-'Retiree Assumptions'!$F$10)</f>
        <v>3838.40503304917</v>
      </c>
      <c r="O575" s="12">
        <f>N575/(Calculations!$C$27^$AW575)/(Calculations!$D$27^($A575-1-$AW575+Calculations!$B$6/30))</f>
        <v>855.25690386718838</v>
      </c>
      <c r="P575" s="23">
        <f t="shared" si="673"/>
        <v>360.5859937083282</v>
      </c>
      <c r="Q575" s="12">
        <f>IF(OR(A575&lt;=360,$E575&lt;70),Q574*IF($B575="January",(1+IF(C575&gt;Personal!$L$18+1,Calculations!$B$22,Calculations!$B$21)),1),0)</f>
        <v>0</v>
      </c>
      <c r="R575" s="12">
        <f>IF(OR(A575&lt;=360,$E575&lt;70),IF(AND(Career!$F$15="Yes",$E575=62,$E574=61),Q575,R574*IF($B575="January",(1+IF(C575&gt;Personal!$L$18+1,Calculations!$C$22,Calculations!$C$21)),1)),0)</f>
        <v>0</v>
      </c>
      <c r="S575" s="12">
        <f>R575*(1-'Retiree Assumptions'!$F$8)</f>
        <v>0</v>
      </c>
      <c r="T575" s="12">
        <f>S575/(Calculations!$C$27^($A575-1+Calculations!$B$6/30))</f>
        <v>0</v>
      </c>
      <c r="U575" s="23">
        <f t="shared" si="674"/>
        <v>0</v>
      </c>
      <c r="W575">
        <f t="shared" si="714"/>
        <v>12</v>
      </c>
      <c r="X575">
        <f t="shared" si="689"/>
        <v>2072</v>
      </c>
      <c r="Y575">
        <f t="shared" si="690"/>
        <v>89</v>
      </c>
      <c r="Z575">
        <f t="shared" si="677"/>
        <v>87</v>
      </c>
      <c r="AA575" s="12">
        <f>S575*12*Subsidy!$I$15/Subsidy!$I$14</f>
        <v>0</v>
      </c>
      <c r="AB575" s="12">
        <f>SUM(S$5:S575)*Subsidy!$I$15/Subsidy!$I$14</f>
        <v>53212.488521578103</v>
      </c>
      <c r="AC575" s="12">
        <f>N575*Subsidy!$E$15/Subsidy!$E$14</f>
        <v>3070.7240264393358</v>
      </c>
      <c r="AD575" s="12">
        <f t="shared" si="678"/>
        <v>36848.688317272026</v>
      </c>
      <c r="AE575" s="12">
        <f>$AP575*AC575/(Calculations!$D$27^(A575-1+Calculations!$B$6/30))</f>
        <v>345.16557917409932</v>
      </c>
      <c r="AF575" s="12">
        <f>IF(AE575=0,0,SUM(AE575:AE$903)*AC575/AE575)</f>
        <v>227681.3331669023</v>
      </c>
      <c r="AH575" s="164">
        <f>VLOOKUP(E575,Rates2,5)*VLOOKUP(E575,Mort_Imp_Retirees,C575-'Mort Imp Cume'!$C$4+2)</f>
        <v>1.1260065898869433E-2</v>
      </c>
      <c r="AI575" s="16">
        <f t="shared" si="679"/>
        <v>0.98873993410113059</v>
      </c>
      <c r="AJ575" s="164">
        <f>VLOOKUP(F575,Rates2,6)*VLOOKUP(F575,Mort_Imp_Survivors,C575-'Mort Imp Cume'!$C$4+2)</f>
        <v>4.2311571732521393E-3</v>
      </c>
      <c r="AK575" s="16">
        <f t="shared" si="680"/>
        <v>0.99576884282674782</v>
      </c>
      <c r="AL575" s="164">
        <f>VLOOKUP(F575,Rates2,7)*VLOOKUP(F575,Mort_Imp_Survivors,C575-'Mort Imp Cume'!$C$4+2)</f>
        <v>6.1691231571991733E-3</v>
      </c>
      <c r="AM575" s="16">
        <f t="shared" si="681"/>
        <v>0.9938308768428008</v>
      </c>
      <c r="AN575" s="108">
        <f>PRODUCT(AI$4:AI574)</f>
        <v>0.34818964370958699</v>
      </c>
      <c r="AO575" s="16">
        <f>PRODUCT(AK$4:AK574)</f>
        <v>0.73377581406925563</v>
      </c>
      <c r="AP575" s="16">
        <f>PRODUCT(AM$4:AM574)</f>
        <v>0.58303043079087791</v>
      </c>
      <c r="AQ575" s="16">
        <f t="shared" si="682"/>
        <v>0.25549313926348627</v>
      </c>
      <c r="AR575" s="16">
        <f t="shared" si="683"/>
        <v>9.2696504446100725E-2</v>
      </c>
      <c r="AS575" s="16">
        <f t="shared" si="684"/>
        <v>2.8646970974355759E-3</v>
      </c>
      <c r="AT575" s="16">
        <f t="shared" si="685"/>
        <v>0.421611321788667</v>
      </c>
      <c r="AU575" s="16">
        <f t="shared" si="686"/>
        <v>0.23019903450174595</v>
      </c>
      <c r="AV575" s="16">
        <f t="shared" si="687"/>
        <v>3.9206383334738186E-3</v>
      </c>
      <c r="AW575" s="30">
        <f>(SUMPRODUCT(AV$5:AV574,A$5:A574)+SUM(AV$5:AV574)*(Calculations!$B$6/30-0.5)+AV$4*Calculations!$B$6/30/2)/SUM(AV$4:AV574)</f>
        <v>448.56799172669611</v>
      </c>
      <c r="AX575" s="16"/>
      <c r="AY575" s="12"/>
      <c r="AZ575" s="12"/>
    </row>
    <row r="576" spans="1:52" x14ac:dyDescent="0.25">
      <c r="A576">
        <f t="shared" si="675"/>
        <v>572</v>
      </c>
      <c r="B576" t="str">
        <f t="shared" si="699"/>
        <v>September</v>
      </c>
      <c r="C576">
        <f t="shared" si="670"/>
        <v>2072</v>
      </c>
      <c r="D576">
        <f t="shared" si="701"/>
        <v>207209</v>
      </c>
      <c r="E576">
        <f t="shared" ref="E576:F576" si="750">E564+1</f>
        <v>89</v>
      </c>
      <c r="F576">
        <f t="shared" si="750"/>
        <v>87</v>
      </c>
      <c r="G576" s="12">
        <f>G575*IF($B576="January",1+IF(C576&gt;Personal!$L$18+1,Calculations!$B$22,Calculations!$B$21),1)</f>
        <v>7930.5889112586192</v>
      </c>
      <c r="H576" s="12">
        <f>IF(AND(Career!$F$15="Yes",$E576=62,$E575=61),G576,H575*IF($B576="January",(1+IF(C576&gt;Personal!$L$18+1,Calculations!$C$22,Calculations!$C$21)),1))</f>
        <v>7930.5889112586192</v>
      </c>
      <c r="I576" s="12">
        <f>H576*(1-'Retiree Assumptions'!$F$8)</f>
        <v>6185.8593507817232</v>
      </c>
      <c r="J576" s="12">
        <f>I576/(Calculations!$C$27^($A576-1+Calculations!$B$6/30))</f>
        <v>1430.1719874687412</v>
      </c>
      <c r="K576" s="23">
        <f t="shared" si="672"/>
        <v>492.36388764264251</v>
      </c>
      <c r="L576" s="12">
        <f>L575*IF($B576="January",(1+IF(C576&gt;Personal!$L$18+1,Calculations!$B$22,Calculations!$B$21)),1)</f>
        <v>4361.8239011922387</v>
      </c>
      <c r="M576" s="12">
        <f>IF(AND(Career!$F$15="Yes",$E576=62,$E575=61),L576,M575*IF($B576="January",(1+IF(C576&gt;Personal!$L$18+1,Calculations!$C$22,Calculations!$C$21)),1))</f>
        <v>4361.8239011922387</v>
      </c>
      <c r="N576" s="12">
        <f>M576*(1-'Retiree Assumptions'!$F$10)</f>
        <v>3838.40503304917</v>
      </c>
      <c r="O576" s="12">
        <f>N576/(Calculations!$C$27^$AW576)/(Calculations!$D$27^($A576-1-$AW576+Calculations!$B$6/30))</f>
        <v>852.99709471217102</v>
      </c>
      <c r="P576" s="23">
        <f t="shared" si="673"/>
        <v>359.85818918160493</v>
      </c>
      <c r="Q576" s="12">
        <f>IF(OR(A576&lt;=360,$E576&lt;70),Q575*IF($B576="January",(1+IF(C576&gt;Personal!$L$18+1,Calculations!$B$22,Calculations!$B$21)),1),0)</f>
        <v>0</v>
      </c>
      <c r="R576" s="12">
        <f>IF(OR(A576&lt;=360,$E576&lt;70),IF(AND(Career!$F$15="Yes",$E576=62,$E575=61),Q576,R575*IF($B576="January",(1+IF(C576&gt;Personal!$L$18+1,Calculations!$C$22,Calculations!$C$21)),1)),0)</f>
        <v>0</v>
      </c>
      <c r="S576" s="12">
        <f>R576*(1-'Retiree Assumptions'!$F$8)</f>
        <v>0</v>
      </c>
      <c r="T576" s="12">
        <f>S576/(Calculations!$C$27^($A576-1+Calculations!$B$6/30))</f>
        <v>0</v>
      </c>
      <c r="U576" s="23">
        <f t="shared" si="674"/>
        <v>0</v>
      </c>
      <c r="W576">
        <f t="shared" si="714"/>
        <v>12</v>
      </c>
      <c r="X576">
        <f t="shared" si="689"/>
        <v>2072</v>
      </c>
      <c r="Y576">
        <f t="shared" si="690"/>
        <v>89</v>
      </c>
      <c r="Z576">
        <f t="shared" si="677"/>
        <v>87</v>
      </c>
      <c r="AA576" s="12">
        <f>S576*12*Subsidy!$I$15/Subsidy!$I$14</f>
        <v>0</v>
      </c>
      <c r="AB576" s="12">
        <f>SUM(S$5:S576)*Subsidy!$I$15/Subsidy!$I$14</f>
        <v>53212.488521578103</v>
      </c>
      <c r="AC576" s="12">
        <f>N576*Subsidy!$E$15/Subsidy!$E$14</f>
        <v>3070.7240264393358</v>
      </c>
      <c r="AD576" s="12">
        <f t="shared" si="678"/>
        <v>36848.688317272026</v>
      </c>
      <c r="AE576" s="12">
        <f>$AP576*AC576/(Calculations!$D$27^(A576-1+Calculations!$B$6/30))</f>
        <v>342.04869967836015</v>
      </c>
      <c r="AF576" s="12">
        <f>IF(AE576=0,0,SUM(AE576:AE$903)*AC576/AE576)</f>
        <v>226657.34752249368</v>
      </c>
      <c r="AH576" s="164">
        <f>VLOOKUP(E576,Rates2,5)*VLOOKUP(E576,Mort_Imp_Retirees,C576-'Mort Imp Cume'!$C$4+2)</f>
        <v>1.1260065898869433E-2</v>
      </c>
      <c r="AI576" s="16">
        <f t="shared" si="679"/>
        <v>0.98873993410113059</v>
      </c>
      <c r="AJ576" s="164">
        <f>VLOOKUP(F576,Rates2,6)*VLOOKUP(F576,Mort_Imp_Survivors,C576-'Mort Imp Cume'!$C$4+2)</f>
        <v>4.2311571732521393E-3</v>
      </c>
      <c r="AK576" s="16">
        <f t="shared" si="680"/>
        <v>0.99576884282674782</v>
      </c>
      <c r="AL576" s="164">
        <f>VLOOKUP(F576,Rates2,7)*VLOOKUP(F576,Mort_Imp_Survivors,C576-'Mort Imp Cume'!$C$4+2)</f>
        <v>6.1691231571991733E-3</v>
      </c>
      <c r="AM576" s="16">
        <f t="shared" si="681"/>
        <v>0.9938308768428008</v>
      </c>
      <c r="AN576" s="108">
        <f>PRODUCT(AI$4:AI575)</f>
        <v>0.34426900537611316</v>
      </c>
      <c r="AO576" s="16">
        <f>PRODUCT(AK$4:AK575)</f>
        <v>0.73067109326999757</v>
      </c>
      <c r="AP576" s="16">
        <f>PRODUCT(AM$4:AM575)</f>
        <v>0.57943364425893407</v>
      </c>
      <c r="AQ576" s="16">
        <f t="shared" si="682"/>
        <v>0.25154741053713925</v>
      </c>
      <c r="AR576" s="16">
        <f t="shared" si="683"/>
        <v>9.2721594838973881E-2</v>
      </c>
      <c r="AS576" s="16">
        <f t="shared" si="684"/>
        <v>2.8204559187400592E-3</v>
      </c>
      <c r="AT576" s="16">
        <f t="shared" si="685"/>
        <v>0.42187504671751874</v>
      </c>
      <c r="AU576" s="16">
        <f t="shared" si="686"/>
        <v>0.2338559479063681</v>
      </c>
      <c r="AV576" s="16">
        <f t="shared" si="687"/>
        <v>3.8764916874732694E-3</v>
      </c>
      <c r="AW576" s="30">
        <f>(SUMPRODUCT(AV$5:AV575,A$5:A575)+SUM(AV$5:AV575)*(Calculations!$B$6/30-0.5)+AV$4*Calculations!$B$6/30/2)/SUM(AV$4:AV575)</f>
        <v>449.30300646291994</v>
      </c>
      <c r="AX576" s="16"/>
      <c r="AY576" s="12"/>
      <c r="AZ576" s="12"/>
    </row>
    <row r="577" spans="1:52" x14ac:dyDescent="0.25">
      <c r="A577">
        <f t="shared" si="675"/>
        <v>573</v>
      </c>
      <c r="B577" t="str">
        <f t="shared" si="699"/>
        <v>October</v>
      </c>
      <c r="C577">
        <f t="shared" si="670"/>
        <v>2072</v>
      </c>
      <c r="D577">
        <f t="shared" si="701"/>
        <v>207210</v>
      </c>
      <c r="E577">
        <f t="shared" ref="E577:F577" si="751">E565+1</f>
        <v>89</v>
      </c>
      <c r="F577">
        <f t="shared" si="751"/>
        <v>87</v>
      </c>
      <c r="G577" s="12">
        <f>G576*IF($B577="January",1+IF(C577&gt;Personal!$L$18+1,Calculations!$B$22,Calculations!$B$21),1)</f>
        <v>7930.5889112586192</v>
      </c>
      <c r="H577" s="12">
        <f>IF(AND(Career!$F$15="Yes",$E577=62,$E576=61),G577,H576*IF($B577="January",(1+IF(C577&gt;Personal!$L$18+1,Calculations!$C$22,Calculations!$C$21)),1))</f>
        <v>7930.5889112586192</v>
      </c>
      <c r="I577" s="12">
        <f>H577*(1-'Retiree Assumptions'!$F$8)</f>
        <v>6185.8593507817232</v>
      </c>
      <c r="J577" s="12">
        <f>I577/(Calculations!$C$27^($A577-1+Calculations!$B$6/30))</f>
        <v>1426.5150524199496</v>
      </c>
      <c r="K577" s="23">
        <f t="shared" si="672"/>
        <v>485.5750445079085</v>
      </c>
      <c r="L577" s="12">
        <f>L576*IF($B577="January",(1+IF(C577&gt;Personal!$L$18+1,Calculations!$B$22,Calculations!$B$21)),1)</f>
        <v>4361.8239011922387</v>
      </c>
      <c r="M577" s="12">
        <f>IF(AND(Career!$F$15="Yes",$E577=62,$E576=61),L577,M576*IF($B577="January",(1+IF(C577&gt;Personal!$L$18+1,Calculations!$C$22,Calculations!$C$21)),1))</f>
        <v>4361.8239011922387</v>
      </c>
      <c r="N577" s="12">
        <f>M577*(1-'Retiree Assumptions'!$F$10)</f>
        <v>3838.40503304917</v>
      </c>
      <c r="O577" s="12">
        <f>N577/(Calculations!$C$27^$AW577)/(Calculations!$D$27^($A577-1-$AW577+Calculations!$B$6/30))</f>
        <v>850.74024013943097</v>
      </c>
      <c r="P577" s="23">
        <f t="shared" si="673"/>
        <v>359.09141809844448</v>
      </c>
      <c r="Q577" s="12">
        <f>IF(OR(A577&lt;=360,$E577&lt;70),Q576*IF($B577="January",(1+IF(C577&gt;Personal!$L$18+1,Calculations!$B$22,Calculations!$B$21)),1),0)</f>
        <v>0</v>
      </c>
      <c r="R577" s="12">
        <f>IF(OR(A577&lt;=360,$E577&lt;70),IF(AND(Career!$F$15="Yes",$E577=62,$E576=61),Q577,R576*IF($B577="January",(1+IF(C577&gt;Personal!$L$18+1,Calculations!$C$22,Calculations!$C$21)),1)),0)</f>
        <v>0</v>
      </c>
      <c r="S577" s="12">
        <f>R577*(1-'Retiree Assumptions'!$F$8)</f>
        <v>0</v>
      </c>
      <c r="T577" s="12">
        <f>S577/(Calculations!$C$27^($A577-1+Calculations!$B$6/30))</f>
        <v>0</v>
      </c>
      <c r="U577" s="23">
        <f t="shared" si="674"/>
        <v>0</v>
      </c>
      <c r="W577">
        <f t="shared" si="714"/>
        <v>12</v>
      </c>
      <c r="X577">
        <f t="shared" si="689"/>
        <v>2072</v>
      </c>
      <c r="Y577">
        <f t="shared" si="690"/>
        <v>89</v>
      </c>
      <c r="Z577">
        <f t="shared" si="677"/>
        <v>87</v>
      </c>
      <c r="AA577" s="12">
        <f>S577*12*Subsidy!$I$15/Subsidy!$I$14</f>
        <v>0</v>
      </c>
      <c r="AB577" s="12">
        <f>SUM(S$5:S577)*Subsidy!$I$15/Subsidy!$I$14</f>
        <v>53212.488521578103</v>
      </c>
      <c r="AC577" s="12">
        <f>N577*Subsidy!$E$15/Subsidy!$E$14</f>
        <v>3070.7240264393358</v>
      </c>
      <c r="AD577" s="12">
        <f t="shared" si="678"/>
        <v>36848.688317272026</v>
      </c>
      <c r="AE577" s="12">
        <f>$AP577*AC577/(Calculations!$D$27^(A577-1+Calculations!$B$6/30))</f>
        <v>338.9599659143426</v>
      </c>
      <c r="AF577" s="12">
        <f>IF(AE577=0,0,SUM(AE577:AE$903)*AC577/AE577)</f>
        <v>225624.0309264925</v>
      </c>
      <c r="AH577" s="164">
        <f>VLOOKUP(E577,Rates2,5)*VLOOKUP(E577,Mort_Imp_Retirees,C577-'Mort Imp Cume'!$C$4+2)</f>
        <v>1.1260065898869433E-2</v>
      </c>
      <c r="AI577" s="16">
        <f t="shared" si="679"/>
        <v>0.98873993410113059</v>
      </c>
      <c r="AJ577" s="164">
        <f>VLOOKUP(F577,Rates2,6)*VLOOKUP(F577,Mort_Imp_Survivors,C577-'Mort Imp Cume'!$C$4+2)</f>
        <v>4.2311571732521393E-3</v>
      </c>
      <c r="AK577" s="16">
        <f t="shared" si="680"/>
        <v>0.99576884282674782</v>
      </c>
      <c r="AL577" s="164">
        <f>VLOOKUP(F577,Rates2,7)*VLOOKUP(F577,Mort_Imp_Survivors,C577-'Mort Imp Cume'!$C$4+2)</f>
        <v>6.1691231571991733E-3</v>
      </c>
      <c r="AM577" s="16">
        <f t="shared" si="681"/>
        <v>0.9938308768428008</v>
      </c>
      <c r="AN577" s="108">
        <f>PRODUCT(AI$4:AI576)</f>
        <v>0.34039251368863988</v>
      </c>
      <c r="AO577" s="16">
        <f>PRODUCT(AK$4:AK576)</f>
        <v>0.72757950903242019</v>
      </c>
      <c r="AP577" s="16">
        <f>PRODUCT(AM$4:AM576)</f>
        <v>0.57585904674607591</v>
      </c>
      <c r="AQ577" s="16">
        <f t="shared" si="682"/>
        <v>0.24766261798789196</v>
      </c>
      <c r="AR577" s="16">
        <f t="shared" si="683"/>
        <v>9.2729895700747911E-2</v>
      </c>
      <c r="AS577" s="16">
        <f t="shared" si="684"/>
        <v>2.7768979822254073E-3</v>
      </c>
      <c r="AT577" s="16">
        <f t="shared" si="685"/>
        <v>0.42209290351610929</v>
      </c>
      <c r="AU577" s="16">
        <f t="shared" si="686"/>
        <v>0.23751458279525084</v>
      </c>
      <c r="AV577" s="16">
        <f t="shared" si="687"/>
        <v>3.8328421356159008E-3</v>
      </c>
      <c r="AW577" s="30">
        <f>(SUMPRODUCT(AV$5:AV576,A$5:A576)+SUM(AV$5:AV576)*(Calculations!$B$6/30-0.5)+AV$4*Calculations!$B$6/30/2)/SUM(AV$4:AV576)</f>
        <v>450.02703117652482</v>
      </c>
      <c r="AX577" s="16"/>
      <c r="AY577" s="12"/>
      <c r="AZ577" s="12"/>
    </row>
    <row r="578" spans="1:52" x14ac:dyDescent="0.25">
      <c r="A578">
        <f t="shared" si="675"/>
        <v>574</v>
      </c>
      <c r="B578" t="str">
        <f t="shared" si="699"/>
        <v>November</v>
      </c>
      <c r="C578">
        <f t="shared" si="670"/>
        <v>2072</v>
      </c>
      <c r="D578">
        <f t="shared" si="701"/>
        <v>207211</v>
      </c>
      <c r="E578">
        <f t="shared" ref="E578:F578" si="752">E566+1</f>
        <v>89</v>
      </c>
      <c r="F578">
        <f t="shared" si="752"/>
        <v>87</v>
      </c>
      <c r="G578" s="12">
        <f>G577*IF($B578="January",1+IF(C578&gt;Personal!$L$18+1,Calculations!$B$22,Calculations!$B$21),1)</f>
        <v>7930.5889112586192</v>
      </c>
      <c r="H578" s="12">
        <f>IF(AND(Career!$F$15="Yes",$E578=62,$E577=61),G578,H577*IF($B578="January",(1+IF(C578&gt;Personal!$L$18+1,Calculations!$C$22,Calculations!$C$21)),1))</f>
        <v>7930.5889112586192</v>
      </c>
      <c r="I578" s="12">
        <f>H578*(1-'Retiree Assumptions'!$F$8)</f>
        <v>6185.8593507817232</v>
      </c>
      <c r="J578" s="12">
        <f>I578/(Calculations!$C$27^($A578-1+Calculations!$B$6/30))</f>
        <v>1422.8674681164318</v>
      </c>
      <c r="K578" s="23">
        <f t="shared" si="672"/>
        <v>478.8798077327491</v>
      </c>
      <c r="L578" s="12">
        <f>L577*IF($B578="January",(1+IF(C578&gt;Personal!$L$18+1,Calculations!$B$22,Calculations!$B$21)),1)</f>
        <v>4361.8239011922387</v>
      </c>
      <c r="M578" s="12">
        <f>IF(AND(Career!$F$15="Yes",$E578=62,$E577=61),L578,M577*IF($B578="January",(1+IF(C578&gt;Personal!$L$18+1,Calculations!$C$22,Calculations!$C$21)),1))</f>
        <v>4361.8239011922387</v>
      </c>
      <c r="N578" s="12">
        <f>M578*(1-'Retiree Assumptions'!$F$10)</f>
        <v>3838.40503304917</v>
      </c>
      <c r="O578" s="12">
        <f>N578/(Calculations!$C$27^$AW578)/(Calculations!$D$27^($A578-1-$AW578+Calculations!$B$6/30))</f>
        <v>848.48642936228191</v>
      </c>
      <c r="P578" s="23">
        <f t="shared" si="673"/>
        <v>358.28685042927532</v>
      </c>
      <c r="Q578" s="12">
        <f>IF(OR(A578&lt;=360,$E578&lt;70),Q577*IF($B578="January",(1+IF(C578&gt;Personal!$L$18+1,Calculations!$B$22,Calculations!$B$21)),1),0)</f>
        <v>0</v>
      </c>
      <c r="R578" s="12">
        <f>IF(OR(A578&lt;=360,$E578&lt;70),IF(AND(Career!$F$15="Yes",$E578=62,$E577=61),Q578,R577*IF($B578="January",(1+IF(C578&gt;Personal!$L$18+1,Calculations!$C$22,Calculations!$C$21)),1)),0)</f>
        <v>0</v>
      </c>
      <c r="S578" s="12">
        <f>R578*(1-'Retiree Assumptions'!$F$8)</f>
        <v>0</v>
      </c>
      <c r="T578" s="12">
        <f>S578/(Calculations!$C$27^($A578-1+Calculations!$B$6/30))</f>
        <v>0</v>
      </c>
      <c r="U578" s="23">
        <f t="shared" si="674"/>
        <v>0</v>
      </c>
      <c r="W578">
        <f t="shared" si="714"/>
        <v>12</v>
      </c>
      <c r="X578">
        <f t="shared" si="689"/>
        <v>2072</v>
      </c>
      <c r="Y578">
        <f t="shared" si="690"/>
        <v>89</v>
      </c>
      <c r="Z578">
        <f t="shared" si="677"/>
        <v>87</v>
      </c>
      <c r="AA578" s="12">
        <f>S578*12*Subsidy!$I$15/Subsidy!$I$14</f>
        <v>0</v>
      </c>
      <c r="AB578" s="12">
        <f>SUM(S$5:S578)*Subsidy!$I$15/Subsidy!$I$14</f>
        <v>53212.488521578103</v>
      </c>
      <c r="AC578" s="12">
        <f>N578*Subsidy!$E$15/Subsidy!$E$14</f>
        <v>3070.7240264393358</v>
      </c>
      <c r="AD578" s="12">
        <f t="shared" si="678"/>
        <v>36848.688317272026</v>
      </c>
      <c r="AE578" s="12">
        <f>$AP578*AC578/(Calculations!$D$27^(A578-1+Calculations!$B$6/30))</f>
        <v>335.89912372329098</v>
      </c>
      <c r="AF578" s="12">
        <f>IF(AE578=0,0,SUM(AE578:AE$903)*AC578/AE578)</f>
        <v>224581.29835167396</v>
      </c>
      <c r="AH578" s="164">
        <f>VLOOKUP(E578,Rates2,5)*VLOOKUP(E578,Mort_Imp_Retirees,C578-'Mort Imp Cume'!$C$4+2)</f>
        <v>1.1260065898869433E-2</v>
      </c>
      <c r="AI578" s="16">
        <f t="shared" si="679"/>
        <v>0.98873993410113059</v>
      </c>
      <c r="AJ578" s="164">
        <f>VLOOKUP(F578,Rates2,6)*VLOOKUP(F578,Mort_Imp_Survivors,C578-'Mort Imp Cume'!$C$4+2)</f>
        <v>4.2311571732521393E-3</v>
      </c>
      <c r="AK578" s="16">
        <f t="shared" si="680"/>
        <v>0.99576884282674782</v>
      </c>
      <c r="AL578" s="164">
        <f>VLOOKUP(F578,Rates2,7)*VLOOKUP(F578,Mort_Imp_Survivors,C578-'Mort Imp Cume'!$C$4+2)</f>
        <v>6.1691231571991733E-3</v>
      </c>
      <c r="AM578" s="16">
        <f t="shared" si="681"/>
        <v>0.9938308768428008</v>
      </c>
      <c r="AN578" s="108">
        <f>PRODUCT(AI$4:AI577)</f>
        <v>0.33655967155302396</v>
      </c>
      <c r="AO578" s="16">
        <f>PRODUCT(AK$4:AK577)</f>
        <v>0.72450100577366638</v>
      </c>
      <c r="AP578" s="16">
        <f>PRODUCT(AM$4:AM577)</f>
        <v>0.57230650136551209</v>
      </c>
      <c r="AQ578" s="16">
        <f t="shared" si="682"/>
        <v>0.24383782054302067</v>
      </c>
      <c r="AR578" s="16">
        <f t="shared" si="683"/>
        <v>9.2721851010003284E-2</v>
      </c>
      <c r="AS578" s="16">
        <f t="shared" si="684"/>
        <v>2.7340127361863654E-3</v>
      </c>
      <c r="AT578" s="16">
        <f t="shared" si="685"/>
        <v>0.42226585839276404</v>
      </c>
      <c r="AU578" s="16">
        <f t="shared" si="686"/>
        <v>0.24117447005421194</v>
      </c>
      <c r="AV578" s="16">
        <f t="shared" si="687"/>
        <v>3.7896840805889021E-3</v>
      </c>
      <c r="AW578" s="30">
        <f>(SUMPRODUCT(AV$5:AV577,A$5:A577)+SUM(AV$5:AV577)*(Calculations!$B$6/30-0.5)+AV$4*Calculations!$B$6/30/2)/SUM(AV$4:AV577)</f>
        <v>450.74036194226829</v>
      </c>
      <c r="AX578" s="16"/>
      <c r="AY578" s="12"/>
      <c r="AZ578" s="12"/>
    </row>
    <row r="579" spans="1:52" x14ac:dyDescent="0.25">
      <c r="A579">
        <f t="shared" si="675"/>
        <v>575</v>
      </c>
      <c r="B579" t="str">
        <f t="shared" si="699"/>
        <v>December</v>
      </c>
      <c r="C579">
        <f t="shared" si="670"/>
        <v>2072</v>
      </c>
      <c r="D579">
        <f t="shared" si="701"/>
        <v>207212</v>
      </c>
      <c r="E579">
        <f t="shared" ref="E579:F579" si="753">E567+1</f>
        <v>89</v>
      </c>
      <c r="F579">
        <f t="shared" si="753"/>
        <v>87</v>
      </c>
      <c r="G579" s="12">
        <f>G578*IF($B579="January",1+IF(C579&gt;Personal!$L$18+1,Calculations!$B$22,Calculations!$B$21),1)</f>
        <v>7930.5889112586192</v>
      </c>
      <c r="H579" s="12">
        <f>IF(AND(Career!$F$15="Yes",$E579=62,$E578=61),G579,H578*IF($B579="January",(1+IF(C579&gt;Personal!$L$18+1,Calculations!$C$22,Calculations!$C$21)),1))</f>
        <v>7930.5889112586192</v>
      </c>
      <c r="I579" s="12">
        <f>H579*(1-'Retiree Assumptions'!$F$8)</f>
        <v>6185.8593507817232</v>
      </c>
      <c r="J579" s="12">
        <f>I579/(Calculations!$C$27^($A579-1+Calculations!$B$6/30))</f>
        <v>1419.2292106484267</v>
      </c>
      <c r="K579" s="23">
        <f t="shared" si="672"/>
        <v>472.27688664799086</v>
      </c>
      <c r="L579" s="12">
        <f>L578*IF($B579="January",(1+IF(C579&gt;Personal!$L$18+1,Calculations!$B$22,Calculations!$B$21)),1)</f>
        <v>4361.8239011922387</v>
      </c>
      <c r="M579" s="12">
        <f>IF(AND(Career!$F$15="Yes",$E579=62,$E578=61),L579,M578*IF($B579="January",(1+IF(C579&gt;Personal!$L$18+1,Calculations!$C$22,Calculations!$C$21)),1))</f>
        <v>4361.8239011922387</v>
      </c>
      <c r="N579" s="12">
        <f>M579*(1-'Retiree Assumptions'!$F$10)</f>
        <v>3838.40503304917</v>
      </c>
      <c r="O579" s="12">
        <f>N579/(Calculations!$C$27^$AW579)/(Calculations!$D$27^($A579-1-$AW579+Calculations!$B$6/30))</f>
        <v>846.23574741057632</v>
      </c>
      <c r="P579" s="23">
        <f t="shared" si="673"/>
        <v>357.44563093748621</v>
      </c>
      <c r="Q579" s="12">
        <f>IF(OR(A579&lt;=360,$E579&lt;70),Q578*IF($B579="January",(1+IF(C579&gt;Personal!$L$18+1,Calculations!$B$22,Calculations!$B$21)),1),0)</f>
        <v>0</v>
      </c>
      <c r="R579" s="12">
        <f>IF(OR(A579&lt;=360,$E579&lt;70),IF(AND(Career!$F$15="Yes",$E579=62,$E578=61),Q579,R578*IF($B579="January",(1+IF(C579&gt;Personal!$L$18+1,Calculations!$C$22,Calculations!$C$21)),1)),0)</f>
        <v>0</v>
      </c>
      <c r="S579" s="12">
        <f>R579*(1-'Retiree Assumptions'!$F$8)</f>
        <v>0</v>
      </c>
      <c r="T579" s="12">
        <f>S579/(Calculations!$C$27^($A579-1+Calculations!$B$6/30))</f>
        <v>0</v>
      </c>
      <c r="U579" s="23">
        <f t="shared" si="674"/>
        <v>0</v>
      </c>
      <c r="W579">
        <f t="shared" si="714"/>
        <v>12</v>
      </c>
      <c r="X579">
        <f t="shared" si="689"/>
        <v>2072</v>
      </c>
      <c r="Y579">
        <f t="shared" si="690"/>
        <v>89</v>
      </c>
      <c r="Z579">
        <f t="shared" si="677"/>
        <v>87</v>
      </c>
      <c r="AA579" s="12">
        <f>S579*12*Subsidy!$I$15/Subsidy!$I$14</f>
        <v>0</v>
      </c>
      <c r="AB579" s="12">
        <f>SUM(S$5:S579)*Subsidy!$I$15/Subsidy!$I$14</f>
        <v>53212.488521578103</v>
      </c>
      <c r="AC579" s="12">
        <f>N579*Subsidy!$E$15/Subsidy!$E$14</f>
        <v>3070.7240264393358</v>
      </c>
      <c r="AD579" s="12">
        <f t="shared" si="678"/>
        <v>36848.688317272026</v>
      </c>
      <c r="AE579" s="12">
        <f>$AP579*AC579/(Calculations!$D$27^(A579-1+Calculations!$B$6/30))</f>
        <v>332.86592124152861</v>
      </c>
      <c r="AF579" s="12">
        <f>IF(AE579=0,0,SUM(AE579:AE$903)*AC579/AE579)</f>
        <v>223529.06399601224</v>
      </c>
      <c r="AH579" s="164">
        <f>VLOOKUP(E579,Rates2,5)*VLOOKUP(E579,Mort_Imp_Retirees,C579-'Mort Imp Cume'!$C$4+2)</f>
        <v>1.1260065898869433E-2</v>
      </c>
      <c r="AI579" s="16">
        <f t="shared" si="679"/>
        <v>0.98873993410113059</v>
      </c>
      <c r="AJ579" s="164">
        <f>VLOOKUP(F579,Rates2,6)*VLOOKUP(F579,Mort_Imp_Survivors,C579-'Mort Imp Cume'!$C$4+2)</f>
        <v>4.2311571732521393E-3</v>
      </c>
      <c r="AK579" s="16">
        <f t="shared" si="680"/>
        <v>0.99576884282674782</v>
      </c>
      <c r="AL579" s="164">
        <f>VLOOKUP(F579,Rates2,7)*VLOOKUP(F579,Mort_Imp_Survivors,C579-'Mort Imp Cume'!$C$4+2)</f>
        <v>6.1691231571991733E-3</v>
      </c>
      <c r="AM579" s="16">
        <f t="shared" si="681"/>
        <v>0.9938308768428008</v>
      </c>
      <c r="AN579" s="108">
        <f>PRODUCT(AI$4:AI578)</f>
        <v>0.33276998747243508</v>
      </c>
      <c r="AO579" s="16">
        <f>PRODUCT(AK$4:AK578)</f>
        <v>0.72143552814605871</v>
      </c>
      <c r="AP579" s="16">
        <f>PRODUCT(AM$4:AM578)</f>
        <v>0.56877587207492242</v>
      </c>
      <c r="AQ579" s="16">
        <f t="shared" si="682"/>
        <v>0.24007209166333354</v>
      </c>
      <c r="AR579" s="16">
        <f t="shared" si="683"/>
        <v>9.2697895809101538E-2</v>
      </c>
      <c r="AS579" s="16">
        <f t="shared" si="684"/>
        <v>2.6917897918737831E-3</v>
      </c>
      <c r="AT579" s="16">
        <f t="shared" si="685"/>
        <v>0.42239486104344498</v>
      </c>
      <c r="AU579" s="16">
        <f t="shared" si="686"/>
        <v>0.24483515148411999</v>
      </c>
      <c r="AV579" s="16">
        <f t="shared" si="687"/>
        <v>3.747011988105575E-3</v>
      </c>
      <c r="AW579" s="30">
        <f>(SUMPRODUCT(AV$5:AV578,A$5:A578)+SUM(AV$5:AV578)*(Calculations!$B$6/30-0.5)+AV$4*Calculations!$B$6/30/2)/SUM(AV$4:AV578)</f>
        <v>451.44328285613756</v>
      </c>
      <c r="AX579" s="16"/>
      <c r="AY579" s="12"/>
      <c r="AZ579" s="12"/>
    </row>
    <row r="580" spans="1:52" x14ac:dyDescent="0.25">
      <c r="A580">
        <f t="shared" si="675"/>
        <v>576</v>
      </c>
      <c r="B580" t="str">
        <f t="shared" si="699"/>
        <v>January</v>
      </c>
      <c r="C580">
        <f t="shared" si="670"/>
        <v>2073</v>
      </c>
      <c r="D580">
        <f t="shared" si="701"/>
        <v>207301</v>
      </c>
      <c r="E580">
        <f t="shared" ref="E580:F580" si="754">E568+1</f>
        <v>90</v>
      </c>
      <c r="F580">
        <f t="shared" si="754"/>
        <v>88</v>
      </c>
      <c r="G580" s="12">
        <f>G579*IF($B580="January",1+IF(C580&gt;Personal!$L$18+1,Calculations!$B$22,Calculations!$B$21),1)</f>
        <v>8128.8536340400842</v>
      </c>
      <c r="H580" s="12">
        <f>IF(AND(Career!$F$15="Yes",$E580=62,$E579=61),G580,H579*IF($B580="January",(1+IF(C580&gt;Personal!$L$18+1,Calculations!$C$22,Calculations!$C$21)),1))</f>
        <v>8128.8536340400842</v>
      </c>
      <c r="I580" s="12">
        <f>H580*(1-'Retiree Assumptions'!$F$8)</f>
        <v>6340.5058345512662</v>
      </c>
      <c r="J580" s="12">
        <f>I580/(Calculations!$C$27^($A580-1+Calculations!$B$6/30))</f>
        <v>1450.9902625714956</v>
      </c>
      <c r="K580" s="23">
        <f t="shared" si="672"/>
        <v>477.40913359006203</v>
      </c>
      <c r="L580" s="12">
        <f>L579*IF($B580="January",(1+IF(C580&gt;Personal!$L$18+1,Calculations!$B$22,Calculations!$B$21)),1)</f>
        <v>4470.8694987220442</v>
      </c>
      <c r="M580" s="12">
        <f>IF(AND(Career!$F$15="Yes",$E580=62,$E579=61),L580,M579*IF($B580="January",(1+IF(C580&gt;Personal!$L$18+1,Calculations!$C$22,Calculations!$C$21)),1))</f>
        <v>4470.8694987220442</v>
      </c>
      <c r="N580" s="12">
        <f>M580*(1-'Retiree Assumptions'!$F$10)</f>
        <v>3934.3651588753987</v>
      </c>
      <c r="O580" s="12">
        <f>N580/(Calculations!$C$27^$AW580)/(Calculations!$D$27^($A580-1-$AW580+Calculations!$B$6/30))</f>
        <v>865.08798222713631</v>
      </c>
      <c r="P580" s="23">
        <f t="shared" si="673"/>
        <v>365.48310165849449</v>
      </c>
      <c r="Q580" s="12">
        <f>IF(OR(A580&lt;=360,$E580&lt;70),Q579*IF($B580="January",(1+IF(C580&gt;Personal!$L$18+1,Calculations!$B$22,Calculations!$B$21)),1),0)</f>
        <v>0</v>
      </c>
      <c r="R580" s="12">
        <f>IF(OR(A580&lt;=360,$E580&lt;70),IF(AND(Career!$F$15="Yes",$E580=62,$E579=61),Q580,R579*IF($B580="January",(1+IF(C580&gt;Personal!$L$18+1,Calculations!$C$22,Calculations!$C$21)),1)),0)</f>
        <v>0</v>
      </c>
      <c r="S580" s="12">
        <f>R580*(1-'Retiree Assumptions'!$F$8)</f>
        <v>0</v>
      </c>
      <c r="T580" s="12">
        <f>S580/(Calculations!$C$27^($A580-1+Calculations!$B$6/30))</f>
        <v>0</v>
      </c>
      <c r="U580" s="23">
        <f t="shared" si="674"/>
        <v>0</v>
      </c>
      <c r="W580">
        <f t="shared" si="714"/>
        <v>12</v>
      </c>
      <c r="X580">
        <f t="shared" si="689"/>
        <v>2073</v>
      </c>
      <c r="Y580">
        <f t="shared" si="690"/>
        <v>90</v>
      </c>
      <c r="Z580">
        <f t="shared" si="677"/>
        <v>88</v>
      </c>
      <c r="AA580" s="12">
        <f>S580*12*Subsidy!$I$15/Subsidy!$I$14</f>
        <v>0</v>
      </c>
      <c r="AB580" s="12">
        <f>SUM(S$5:S580)*Subsidy!$I$15/Subsidy!$I$14</f>
        <v>53212.488521578103</v>
      </c>
      <c r="AC580" s="12">
        <f>N580*Subsidy!$E$15/Subsidy!$E$14</f>
        <v>3147.4921271003191</v>
      </c>
      <c r="AD580" s="12">
        <f t="shared" si="678"/>
        <v>37769.905525203831</v>
      </c>
      <c r="AE580" s="12">
        <f>$AP580*AC580/(Calculations!$D$27^(A580-1+Calculations!$B$6/30))</f>
        <v>338.10661160172566</v>
      </c>
      <c r="AF580" s="12">
        <f>IF(AE580=0,0,SUM(AE580:AE$903)*AC580/AE580)</f>
        <v>222467.24127562094</v>
      </c>
      <c r="AH580" s="164">
        <f>VLOOKUP(E580,Rates2,5)*VLOOKUP(E580,Mort_Imp_Retirees,C580-'Mort Imp Cume'!$C$4+2)</f>
        <v>1.291047894045254E-2</v>
      </c>
      <c r="AI580" s="16">
        <f t="shared" si="679"/>
        <v>0.9870895210595475</v>
      </c>
      <c r="AJ580" s="164">
        <f>VLOOKUP(F580,Rates2,6)*VLOOKUP(F580,Mort_Imp_Survivors,C580-'Mort Imp Cume'!$C$4+2)</f>
        <v>5.2063441682560652E-3</v>
      </c>
      <c r="AK580" s="16">
        <f t="shared" si="680"/>
        <v>0.99479365583174395</v>
      </c>
      <c r="AL580" s="164">
        <f>VLOOKUP(F580,Rates2,7)*VLOOKUP(F580,Mort_Imp_Survivors,C580-'Mort Imp Cume'!$C$4+2)</f>
        <v>7.1135065925668319E-3</v>
      </c>
      <c r="AM580" s="16">
        <f t="shared" si="681"/>
        <v>0.99288649340743318</v>
      </c>
      <c r="AN580" s="108">
        <f>PRODUCT(AI$4:AI579)</f>
        <v>0.32902297548432952</v>
      </c>
      <c r="AO580" s="16">
        <f>PRODUCT(AK$4:AK579)</f>
        <v>0.71838302103610452</v>
      </c>
      <c r="AP580" s="16">
        <f>PRODUCT(AM$4:AM579)</f>
        <v>0.56526702367124881</v>
      </c>
      <c r="AQ580" s="16">
        <f t="shared" si="682"/>
        <v>0.23636451911872078</v>
      </c>
      <c r="AR580" s="16">
        <f t="shared" si="683"/>
        <v>9.2658456365608724E-2</v>
      </c>
      <c r="AS580" s="16">
        <f t="shared" si="684"/>
        <v>3.0356915750598527E-3</v>
      </c>
      <c r="AT580" s="16">
        <f t="shared" si="685"/>
        <v>0.42248084491657373</v>
      </c>
      <c r="AU580" s="16">
        <f t="shared" si="686"/>
        <v>0.2484961795990967</v>
      </c>
      <c r="AV580" s="16">
        <f t="shared" si="687"/>
        <v>4.2478441959154685E-3</v>
      </c>
      <c r="AW580" s="30">
        <f>(SUMPRODUCT(AV$5:AV579,A$5:A579)+SUM(AV$5:AV579)*(Calculations!$B$6/30-0.5)+AV$4*Calculations!$B$6/30/2)/SUM(AV$4:AV579)</f>
        <v>452.13606664657902</v>
      </c>
      <c r="AX580" s="16"/>
      <c r="AY580" s="12"/>
      <c r="AZ580" s="12"/>
    </row>
    <row r="581" spans="1:52" x14ac:dyDescent="0.25">
      <c r="A581">
        <f t="shared" si="675"/>
        <v>577</v>
      </c>
      <c r="B581" t="str">
        <f t="shared" si="699"/>
        <v>February</v>
      </c>
      <c r="C581">
        <f t="shared" ref="C581:C644" si="755">C580+IF(B580="December",1,0)</f>
        <v>2073</v>
      </c>
      <c r="D581">
        <f t="shared" si="701"/>
        <v>207302</v>
      </c>
      <c r="E581">
        <f t="shared" ref="E581:F581" si="756">E569+1</f>
        <v>90</v>
      </c>
      <c r="F581">
        <f t="shared" si="756"/>
        <v>88</v>
      </c>
      <c r="G581" s="12">
        <f>G580*IF($B581="January",1+IF(C581&gt;Personal!$L$18+1,Calculations!$B$22,Calculations!$B$21),1)</f>
        <v>8128.8536340400842</v>
      </c>
      <c r="H581" s="12">
        <f>IF(AND(Career!$F$15="Yes",$E581=62,$E580=61),G581,H580*IF($B581="January",(1+IF(C581&gt;Personal!$L$18+1,Calculations!$C$22,Calculations!$C$21)),1))</f>
        <v>8128.8536340400842</v>
      </c>
      <c r="I581" s="12">
        <f>H581*(1-'Retiree Assumptions'!$F$8)</f>
        <v>6340.5058345512662</v>
      </c>
      <c r="J581" s="12">
        <f>I581/(Calculations!$C$27^($A581-1+Calculations!$B$6/30))</f>
        <v>1447.2800954075844</v>
      </c>
      <c r="K581" s="23">
        <f t="shared" ref="K581:K644" si="757">$AN581*J581</f>
        <v>470.0405829971067</v>
      </c>
      <c r="L581" s="12">
        <f>L580*IF($B581="January",(1+IF(C581&gt;Personal!$L$18+1,Calculations!$B$22,Calculations!$B$21)),1)</f>
        <v>4470.8694987220442</v>
      </c>
      <c r="M581" s="12">
        <f>IF(AND(Career!$F$15="Yes",$E581=62,$E580=61),L581,M580*IF($B581="January",(1+IF(C581&gt;Personal!$L$18+1,Calculations!$C$22,Calculations!$C$21)),1))</f>
        <v>4470.8694987220442</v>
      </c>
      <c r="N581" s="12">
        <f>M581*(1-'Retiree Assumptions'!$F$10)</f>
        <v>3934.3651588753987</v>
      </c>
      <c r="O581" s="12">
        <f>N581/(Calculations!$C$27^$AW581)/(Calculations!$D$27^($A581-1-$AW581+Calculations!$B$6/30))</f>
        <v>862.8153799289646</v>
      </c>
      <c r="P581" s="23">
        <f t="shared" ref="P581:P644" si="758">$AT581*O581</f>
        <v>364.54917554373145</v>
      </c>
      <c r="Q581" s="12">
        <f>IF(OR(A581&lt;=360,$E581&lt;70),Q580*IF($B581="January",(1+IF(C581&gt;Personal!$L$18+1,Calculations!$B$22,Calculations!$B$21)),1),0)</f>
        <v>0</v>
      </c>
      <c r="R581" s="12">
        <f>IF(OR(A581&lt;=360,$E581&lt;70),IF(AND(Career!$F$15="Yes",$E581=62,$E580=61),Q581,R580*IF($B581="January",(1+IF(C581&gt;Personal!$L$18+1,Calculations!$C$22,Calculations!$C$21)),1)),0)</f>
        <v>0</v>
      </c>
      <c r="S581" s="12">
        <f>R581*(1-'Retiree Assumptions'!$F$8)</f>
        <v>0</v>
      </c>
      <c r="T581" s="12">
        <f>S581/(Calculations!$C$27^($A581-1+Calculations!$B$6/30))</f>
        <v>0</v>
      </c>
      <c r="U581" s="23">
        <f t="shared" ref="U581:U644" si="759">$AQ581*T581</f>
        <v>0</v>
      </c>
      <c r="W581">
        <f t="shared" si="714"/>
        <v>12</v>
      </c>
      <c r="X581">
        <f t="shared" si="689"/>
        <v>2073</v>
      </c>
      <c r="Y581">
        <f t="shared" si="690"/>
        <v>90</v>
      </c>
      <c r="Z581">
        <f t="shared" si="677"/>
        <v>88</v>
      </c>
      <c r="AA581" s="12">
        <f>S581*12*Subsidy!$I$15/Subsidy!$I$14</f>
        <v>0</v>
      </c>
      <c r="AB581" s="12">
        <f>SUM(S$5:S581)*Subsidy!$I$15/Subsidy!$I$14</f>
        <v>53212.488521578103</v>
      </c>
      <c r="AC581" s="12">
        <f>N581*Subsidy!$E$15/Subsidy!$E$14</f>
        <v>3147.4921271003191</v>
      </c>
      <c r="AD581" s="12">
        <f t="shared" si="678"/>
        <v>37769.905525203831</v>
      </c>
      <c r="AE581" s="12">
        <f>$AP581*AC581/(Calculations!$D$27^(A581-1+Calculations!$B$6/30))</f>
        <v>334.73509218840087</v>
      </c>
      <c r="AF581" s="12">
        <f>IF(AE581=0,0,SUM(AE581:AE$903)*AC581/AE581)</f>
        <v>221528.78193066939</v>
      </c>
      <c r="AH581" s="164">
        <f>VLOOKUP(E581,Rates2,5)*VLOOKUP(E581,Mort_Imp_Retirees,C581-'Mort Imp Cume'!$C$4+2)</f>
        <v>1.291047894045254E-2</v>
      </c>
      <c r="AI581" s="16">
        <f t="shared" si="679"/>
        <v>0.9870895210595475</v>
      </c>
      <c r="AJ581" s="164">
        <f>VLOOKUP(F581,Rates2,6)*VLOOKUP(F581,Mort_Imp_Survivors,C581-'Mort Imp Cume'!$C$4+2)</f>
        <v>5.2063441682560652E-3</v>
      </c>
      <c r="AK581" s="16">
        <f t="shared" si="680"/>
        <v>0.99479365583174395</v>
      </c>
      <c r="AL581" s="164">
        <f>VLOOKUP(F581,Rates2,7)*VLOOKUP(F581,Mort_Imp_Survivors,C581-'Mort Imp Cume'!$C$4+2)</f>
        <v>7.1135065925668319E-3</v>
      </c>
      <c r="AM581" s="16">
        <f t="shared" si="681"/>
        <v>0.99288649340743318</v>
      </c>
      <c r="AN581" s="108">
        <f>PRODUCT(AI$4:AI580)</f>
        <v>0.32477513128841407</v>
      </c>
      <c r="AO581" s="16">
        <f>PRODUCT(AK$4:AK580)</f>
        <v>0.71464287178395902</v>
      </c>
      <c r="AP581" s="16">
        <f>PRODUCT(AM$4:AM580)</f>
        <v>0.56124599297180278</v>
      </c>
      <c r="AQ581" s="16">
        <f t="shared" si="682"/>
        <v>0.23209823250796455</v>
      </c>
      <c r="AR581" s="16">
        <f t="shared" si="683"/>
        <v>9.2676898780449518E-2</v>
      </c>
      <c r="AS581" s="16">
        <f t="shared" si="684"/>
        <v>2.9808985360311891E-3</v>
      </c>
      <c r="AT581" s="16">
        <f t="shared" si="685"/>
        <v>0.42251121621608634</v>
      </c>
      <c r="AU581" s="16">
        <f t="shared" si="686"/>
        <v>0.2527136524954996</v>
      </c>
      <c r="AV581" s="16">
        <f t="shared" si="687"/>
        <v>4.1930024928817783E-3</v>
      </c>
      <c r="AW581" s="30">
        <f>(SUMPRODUCT(AV$5:AV580,A$5:A580)+SUM(AV$5:AV580)*(Calculations!$B$6/30-0.5)+AV$4*Calculations!$B$6/30/2)/SUM(AV$4:AV580)</f>
        <v>452.91844098875123</v>
      </c>
      <c r="AX581" s="16"/>
      <c r="AY581" s="12"/>
      <c r="AZ581" s="12"/>
    </row>
    <row r="582" spans="1:52" x14ac:dyDescent="0.25">
      <c r="A582">
        <f t="shared" ref="A582:A645" si="760">A581+1</f>
        <v>578</v>
      </c>
      <c r="B582" t="str">
        <f t="shared" si="699"/>
        <v>March</v>
      </c>
      <c r="C582">
        <f t="shared" si="755"/>
        <v>2073</v>
      </c>
      <c r="D582">
        <f t="shared" si="701"/>
        <v>207303</v>
      </c>
      <c r="E582">
        <f t="shared" ref="E582:F582" si="761">E570+1</f>
        <v>90</v>
      </c>
      <c r="F582">
        <f t="shared" si="761"/>
        <v>88</v>
      </c>
      <c r="G582" s="12">
        <f>G581*IF($B582="January",1+IF(C582&gt;Personal!$L$18+1,Calculations!$B$22,Calculations!$B$21),1)</f>
        <v>8128.8536340400842</v>
      </c>
      <c r="H582" s="12">
        <f>IF(AND(Career!$F$15="Yes",$E582=62,$E581=61),G582,H581*IF($B582="January",(1+IF(C582&gt;Personal!$L$18+1,Calculations!$C$22,Calculations!$C$21)),1))</f>
        <v>8128.8536340400842</v>
      </c>
      <c r="I582" s="12">
        <f>H582*(1-'Retiree Assumptions'!$F$8)</f>
        <v>6340.5058345512662</v>
      </c>
      <c r="J582" s="12">
        <f>I582/(Calculations!$C$27^($A582-1+Calculations!$B$6/30))</f>
        <v>1443.5794151029163</v>
      </c>
      <c r="K582" s="23">
        <f t="shared" si="757"/>
        <v>462.78576197910223</v>
      </c>
      <c r="L582" s="12">
        <f>L581*IF($B582="January",(1+IF(C582&gt;Personal!$L$18+1,Calculations!$B$22,Calculations!$B$21)),1)</f>
        <v>4470.8694987220442</v>
      </c>
      <c r="M582" s="12">
        <f>IF(AND(Career!$F$15="Yes",$E582=62,$E581=61),L582,M581*IF($B582="January",(1+IF(C582&gt;Personal!$L$18+1,Calculations!$C$22,Calculations!$C$21)),1))</f>
        <v>4470.8694987220442</v>
      </c>
      <c r="N582" s="12">
        <f>M582*(1-'Retiree Assumptions'!$F$10)</f>
        <v>3934.3651588753987</v>
      </c>
      <c r="O582" s="12">
        <f>N582/(Calculations!$C$27^$AW582)/(Calculations!$D$27^($A582-1-$AW582+Calculations!$B$6/30))</f>
        <v>860.54499315619478</v>
      </c>
      <c r="P582" s="23">
        <f t="shared" si="758"/>
        <v>363.56870974374118</v>
      </c>
      <c r="Q582" s="12">
        <f>IF(OR(A582&lt;=360,$E582&lt;70),Q581*IF($B582="January",(1+IF(C582&gt;Personal!$L$18+1,Calculations!$B$22,Calculations!$B$21)),1),0)</f>
        <v>0</v>
      </c>
      <c r="R582" s="12">
        <f>IF(OR(A582&lt;=360,$E582&lt;70),IF(AND(Career!$F$15="Yes",$E582=62,$E581=61),Q582,R581*IF($B582="January",(1+IF(C582&gt;Personal!$L$18+1,Calculations!$C$22,Calculations!$C$21)),1)),0)</f>
        <v>0</v>
      </c>
      <c r="S582" s="12">
        <f>R582*(1-'Retiree Assumptions'!$F$8)</f>
        <v>0</v>
      </c>
      <c r="T582" s="12">
        <f>S582/(Calculations!$C$27^($A582-1+Calculations!$B$6/30))</f>
        <v>0</v>
      </c>
      <c r="U582" s="23">
        <f t="shared" si="759"/>
        <v>0</v>
      </c>
      <c r="W582">
        <f t="shared" si="714"/>
        <v>12</v>
      </c>
      <c r="X582">
        <f t="shared" si="689"/>
        <v>2073</v>
      </c>
      <c r="Y582">
        <f t="shared" si="690"/>
        <v>90</v>
      </c>
      <c r="Z582">
        <f t="shared" ref="Z582:Z645" si="762">F582</f>
        <v>88</v>
      </c>
      <c r="AA582" s="12">
        <f>S582*12*Subsidy!$I$15/Subsidy!$I$14</f>
        <v>0</v>
      </c>
      <c r="AB582" s="12">
        <f>SUM(S$5:S582)*Subsidy!$I$15/Subsidy!$I$14</f>
        <v>53212.488521578103</v>
      </c>
      <c r="AC582" s="12">
        <f>N582*Subsidy!$E$15/Subsidy!$E$14</f>
        <v>3147.4921271003191</v>
      </c>
      <c r="AD582" s="12">
        <f t="shared" ref="AD582:AD645" si="763">AC582*12</f>
        <v>37769.905525203831</v>
      </c>
      <c r="AE582" s="12">
        <f>$AP582*AC582/(Calculations!$D$27^(A582-1+Calculations!$B$6/30))</f>
        <v>331.39719277174083</v>
      </c>
      <c r="AF582" s="12">
        <f>IF(AE582=0,0,SUM(AE582:AE$903)*AC582/AE582)</f>
        <v>220580.87023377168</v>
      </c>
      <c r="AH582" s="164">
        <f>VLOOKUP(E582,Rates2,5)*VLOOKUP(E582,Mort_Imp_Retirees,C582-'Mort Imp Cume'!$C$4+2)</f>
        <v>1.291047894045254E-2</v>
      </c>
      <c r="AI582" s="16">
        <f t="shared" ref="AI582:AI645" si="764">1-AH582</f>
        <v>0.9870895210595475</v>
      </c>
      <c r="AJ582" s="164">
        <f>VLOOKUP(F582,Rates2,6)*VLOOKUP(F582,Mort_Imp_Survivors,C582-'Mort Imp Cume'!$C$4+2)</f>
        <v>5.2063441682560652E-3</v>
      </c>
      <c r="AK582" s="16">
        <f t="shared" ref="AK582:AK645" si="765">1-AJ582</f>
        <v>0.99479365583174395</v>
      </c>
      <c r="AL582" s="164">
        <f>VLOOKUP(F582,Rates2,7)*VLOOKUP(F582,Mort_Imp_Survivors,C582-'Mort Imp Cume'!$C$4+2)</f>
        <v>7.1135065925668319E-3</v>
      </c>
      <c r="AM582" s="16">
        <f t="shared" ref="AM582:AM645" si="766">1-AL582</f>
        <v>0.99288649340743318</v>
      </c>
      <c r="AN582" s="108">
        <f>PRODUCT(AI$4:AI581)</f>
        <v>0.32058212879553227</v>
      </c>
      <c r="AO582" s="16">
        <f>PRODUCT(AK$4:AK581)</f>
        <v>0.7109221950360608</v>
      </c>
      <c r="AP582" s="16">
        <f>PRODUCT(AM$4:AM581)</f>
        <v>0.55725356590074615</v>
      </c>
      <c r="AQ582" s="16">
        <f t="shared" ref="AQ582:AQ645" si="767">AN582*AO582</f>
        <v>0.22790895069265296</v>
      </c>
      <c r="AR582" s="16">
        <f t="shared" ref="AR582:AR645" si="768">AN582*(1-AO582)</f>
        <v>9.2673178102879311E-2</v>
      </c>
      <c r="AS582" s="16">
        <f t="shared" ref="AS582:AS645" si="769">AQ582*AH582*AK582</f>
        <v>2.927094489807546E-3</v>
      </c>
      <c r="AT582" s="16">
        <f t="shared" ref="AT582:AT645" si="770">AT581*AM581+AS581</f>
        <v>0.42248657843013093</v>
      </c>
      <c r="AU582" s="16">
        <f t="shared" ref="AU582:AU645" si="771">1-AQ582-AR582-AT582</f>
        <v>0.25693129277433679</v>
      </c>
      <c r="AV582" s="16">
        <f t="shared" ref="AV582:AV645" si="772">AN582*AH582</f>
        <v>4.138868822500163E-3</v>
      </c>
      <c r="AW582" s="30">
        <f>(SUMPRODUCT(AV$5:AV581,A$5:A581)+SUM(AV$5:AV581)*(Calculations!$B$6/30-0.5)+AV$4*Calculations!$B$6/30/2)/SUM(AV$4:AV581)</f>
        <v>453.68729151453317</v>
      </c>
      <c r="AX582" s="16"/>
      <c r="AY582" s="12"/>
      <c r="AZ582" s="12"/>
    </row>
    <row r="583" spans="1:52" x14ac:dyDescent="0.25">
      <c r="A583">
        <f t="shared" si="760"/>
        <v>579</v>
      </c>
      <c r="B583" t="str">
        <f t="shared" si="699"/>
        <v>April</v>
      </c>
      <c r="C583">
        <f t="shared" si="755"/>
        <v>2073</v>
      </c>
      <c r="D583">
        <f t="shared" si="701"/>
        <v>207304</v>
      </c>
      <c r="E583">
        <f t="shared" ref="E583:F583" si="773">E571+1</f>
        <v>90</v>
      </c>
      <c r="F583">
        <f t="shared" si="773"/>
        <v>88</v>
      </c>
      <c r="G583" s="12">
        <f>G582*IF($B583="January",1+IF(C583&gt;Personal!$L$18+1,Calculations!$B$22,Calculations!$B$21),1)</f>
        <v>8128.8536340400842</v>
      </c>
      <c r="H583" s="12">
        <f>IF(AND(Career!$F$15="Yes",$E583=62,$E582=61),G583,H582*IF($B583="January",(1+IF(C583&gt;Personal!$L$18+1,Calculations!$C$22,Calculations!$C$21)),1))</f>
        <v>8128.8536340400842</v>
      </c>
      <c r="I583" s="12">
        <f>H583*(1-'Retiree Assumptions'!$F$8)</f>
        <v>6340.5058345512662</v>
      </c>
      <c r="J583" s="12">
        <f>I583/(Calculations!$C$27^($A583-1+Calculations!$B$6/30))</f>
        <v>1439.8881973996899</v>
      </c>
      <c r="K583" s="23">
        <f t="shared" si="757"/>
        <v>455.6429151818507</v>
      </c>
      <c r="L583" s="12">
        <f>L582*IF($B583="January",(1+IF(C583&gt;Personal!$L$18+1,Calculations!$B$22,Calculations!$B$21)),1)</f>
        <v>4470.8694987220442</v>
      </c>
      <c r="M583" s="12">
        <f>IF(AND(Career!$F$15="Yes",$E583=62,$E582=61),L583,M582*IF($B583="January",(1+IF(C583&gt;Personal!$L$18+1,Calculations!$C$22,Calculations!$C$21)),1))</f>
        <v>4470.8694987220442</v>
      </c>
      <c r="N583" s="12">
        <f>M583*(1-'Retiree Assumptions'!$F$10)</f>
        <v>3934.3651588753987</v>
      </c>
      <c r="O583" s="12">
        <f>N583/(Calculations!$C$27^$AW583)/(Calculations!$D$27^($A583-1-$AW583+Calculations!$B$6/30))</f>
        <v>858.27694716810572</v>
      </c>
      <c r="P583" s="23">
        <f t="shared" si="758"/>
        <v>362.54331636077973</v>
      </c>
      <c r="Q583" s="12">
        <f>IF(OR(A583&lt;=360,$E583&lt;70),Q582*IF($B583="January",(1+IF(C583&gt;Personal!$L$18+1,Calculations!$B$22,Calculations!$B$21)),1),0)</f>
        <v>0</v>
      </c>
      <c r="R583" s="12">
        <f>IF(OR(A583&lt;=360,$E583&lt;70),IF(AND(Career!$F$15="Yes",$E583=62,$E582=61),Q583,R582*IF($B583="January",(1+IF(C583&gt;Personal!$L$18+1,Calculations!$C$22,Calculations!$C$21)),1)),0)</f>
        <v>0</v>
      </c>
      <c r="S583" s="12">
        <f>R583*(1-'Retiree Assumptions'!$F$8)</f>
        <v>0</v>
      </c>
      <c r="T583" s="12">
        <f>S583/(Calculations!$C$27^($A583-1+Calculations!$B$6/30))</f>
        <v>0</v>
      </c>
      <c r="U583" s="23">
        <f t="shared" si="759"/>
        <v>0</v>
      </c>
      <c r="W583">
        <f t="shared" si="714"/>
        <v>12</v>
      </c>
      <c r="X583">
        <f t="shared" ref="X583:X646" si="774">C583</f>
        <v>2073</v>
      </c>
      <c r="Y583">
        <f t="shared" ref="Y583:Y646" si="775">E583</f>
        <v>90</v>
      </c>
      <c r="Z583">
        <f t="shared" si="762"/>
        <v>88</v>
      </c>
      <c r="AA583" s="12">
        <f>S583*12*Subsidy!$I$15/Subsidy!$I$14</f>
        <v>0</v>
      </c>
      <c r="AB583" s="12">
        <f>SUM(S$5:S583)*Subsidy!$I$15/Subsidy!$I$14</f>
        <v>53212.488521578103</v>
      </c>
      <c r="AC583" s="12">
        <f>N583*Subsidy!$E$15/Subsidy!$E$14</f>
        <v>3147.4921271003191</v>
      </c>
      <c r="AD583" s="12">
        <f t="shared" si="763"/>
        <v>37769.905525203831</v>
      </c>
      <c r="AE583" s="12">
        <f>$AP583*AC583/(Calculations!$D$27^(A583-1+Calculations!$B$6/30))</f>
        <v>328.09257810106595</v>
      </c>
      <c r="AF583" s="12">
        <f>IF(AE583=0,0,SUM(AE583:AE$903)*AC583/AE583)</f>
        <v>219623.41097893089</v>
      </c>
      <c r="AH583" s="164">
        <f>VLOOKUP(E583,Rates2,5)*VLOOKUP(E583,Mort_Imp_Retirees,C583-'Mort Imp Cume'!$C$4+2)</f>
        <v>1.291047894045254E-2</v>
      </c>
      <c r="AI583" s="16">
        <f t="shared" si="764"/>
        <v>0.9870895210595475</v>
      </c>
      <c r="AJ583" s="164">
        <f>VLOOKUP(F583,Rates2,6)*VLOOKUP(F583,Mort_Imp_Survivors,C583-'Mort Imp Cume'!$C$4+2)</f>
        <v>5.2063441682560652E-3</v>
      </c>
      <c r="AK583" s="16">
        <f t="shared" si="765"/>
        <v>0.99479365583174395</v>
      </c>
      <c r="AL583" s="164">
        <f>VLOOKUP(F583,Rates2,7)*VLOOKUP(F583,Mort_Imp_Survivors,C583-'Mort Imp Cume'!$C$4+2)</f>
        <v>7.1135065925668319E-3</v>
      </c>
      <c r="AM583" s="16">
        <f t="shared" si="766"/>
        <v>0.99288649340743318</v>
      </c>
      <c r="AN583" s="108">
        <f>PRODUCT(AI$4:AI582)</f>
        <v>0.31644325997303213</v>
      </c>
      <c r="AO583" s="16">
        <f>PRODUCT(AK$4:AK582)</f>
        <v>0.70722088941185102</v>
      </c>
      <c r="AP583" s="16">
        <f>PRODUCT(AM$4:AM582)</f>
        <v>0.55328953898597988</v>
      </c>
      <c r="AQ583" s="16">
        <f t="shared" si="767"/>
        <v>0.22379528376651339</v>
      </c>
      <c r="AR583" s="16">
        <f t="shared" si="768"/>
        <v>9.2647976206518753E-2</v>
      </c>
      <c r="AS583" s="16">
        <f t="shared" si="769"/>
        <v>2.8742615854577525E-3</v>
      </c>
      <c r="AT583" s="16">
        <f t="shared" si="770"/>
        <v>0.42240831185900474</v>
      </c>
      <c r="AU583" s="16">
        <f t="shared" si="771"/>
        <v>0.26114842816796313</v>
      </c>
      <c r="AV583" s="16">
        <f t="shared" si="772"/>
        <v>4.0854340437299795E-3</v>
      </c>
      <c r="AW583" s="30">
        <f>(SUMPRODUCT(AV$5:AV582,A$5:A582)+SUM(AV$5:AV582)*(Calculations!$B$6/30-0.5)+AV$4*Calculations!$B$6/30/2)/SUM(AV$4:AV582)</f>
        <v>454.44302018715513</v>
      </c>
      <c r="AX583" s="16"/>
      <c r="AY583" s="12"/>
      <c r="AZ583" s="12"/>
    </row>
    <row r="584" spans="1:52" x14ac:dyDescent="0.25">
      <c r="A584">
        <f t="shared" si="760"/>
        <v>580</v>
      </c>
      <c r="B584" t="str">
        <f t="shared" si="699"/>
        <v>May</v>
      </c>
      <c r="C584">
        <f t="shared" si="755"/>
        <v>2073</v>
      </c>
      <c r="D584">
        <f t="shared" si="701"/>
        <v>207305</v>
      </c>
      <c r="E584">
        <f t="shared" ref="E584:F584" si="776">E572+1</f>
        <v>90</v>
      </c>
      <c r="F584">
        <f t="shared" si="776"/>
        <v>88</v>
      </c>
      <c r="G584" s="12">
        <f>G583*IF($B584="January",1+IF(C584&gt;Personal!$L$18+1,Calculations!$B$22,Calculations!$B$21),1)</f>
        <v>8128.8536340400842</v>
      </c>
      <c r="H584" s="12">
        <f>IF(AND(Career!$F$15="Yes",$E584=62,$E583=61),G584,H583*IF($B584="January",(1+IF(C584&gt;Personal!$L$18+1,Calculations!$C$22,Calculations!$C$21)),1))</f>
        <v>8128.8536340400842</v>
      </c>
      <c r="I584" s="12">
        <f>H584*(1-'Retiree Assumptions'!$F$8)</f>
        <v>6340.5058345512662</v>
      </c>
      <c r="J584" s="12">
        <f>I584/(Calculations!$C$27^($A584-1+Calculations!$B$6/30))</f>
        <v>1436.2064181021301</v>
      </c>
      <c r="K584" s="23">
        <f t="shared" si="757"/>
        <v>448.61031434409171</v>
      </c>
      <c r="L584" s="12">
        <f>L583*IF($B584="January",(1+IF(C584&gt;Personal!$L$18+1,Calculations!$B$22,Calculations!$B$21)),1)</f>
        <v>4470.8694987220442</v>
      </c>
      <c r="M584" s="12">
        <f>IF(AND(Career!$F$15="Yes",$E584=62,$E583=61),L584,M583*IF($B584="January",(1+IF(C584&gt;Personal!$L$18+1,Calculations!$C$22,Calculations!$C$21)),1))</f>
        <v>4470.8694987220442</v>
      </c>
      <c r="N584" s="12">
        <f>M584*(1-'Retiree Assumptions'!$F$10)</f>
        <v>3934.3651588753987</v>
      </c>
      <c r="O584" s="12">
        <f>N584/(Calculations!$C$27^$AW584)/(Calculations!$D$27^($A584-1-$AW584+Calculations!$B$6/30))</f>
        <v>856.01136111037295</v>
      </c>
      <c r="P584" s="23">
        <f t="shared" si="758"/>
        <v>361.47456792244657</v>
      </c>
      <c r="Q584" s="12">
        <f>IF(OR(A584&lt;=360,$E584&lt;70),Q583*IF($B584="January",(1+IF(C584&gt;Personal!$L$18+1,Calculations!$B$22,Calculations!$B$21)),1),0)</f>
        <v>0</v>
      </c>
      <c r="R584" s="12">
        <f>IF(OR(A584&lt;=360,$E584&lt;70),IF(AND(Career!$F$15="Yes",$E584=62,$E583=61),Q584,R583*IF($B584="January",(1+IF(C584&gt;Personal!$L$18+1,Calculations!$C$22,Calculations!$C$21)),1)),0)</f>
        <v>0</v>
      </c>
      <c r="S584" s="12">
        <f>R584*(1-'Retiree Assumptions'!$F$8)</f>
        <v>0</v>
      </c>
      <c r="T584" s="12">
        <f>S584/(Calculations!$C$27^($A584-1+Calculations!$B$6/30))</f>
        <v>0</v>
      </c>
      <c r="U584" s="23">
        <f t="shared" si="759"/>
        <v>0</v>
      </c>
      <c r="W584">
        <f t="shared" si="714"/>
        <v>12</v>
      </c>
      <c r="X584">
        <f t="shared" si="774"/>
        <v>2073</v>
      </c>
      <c r="Y584">
        <f t="shared" si="775"/>
        <v>90</v>
      </c>
      <c r="Z584">
        <f t="shared" si="762"/>
        <v>88</v>
      </c>
      <c r="AA584" s="12">
        <f>S584*12*Subsidy!$I$15/Subsidy!$I$14</f>
        <v>0</v>
      </c>
      <c r="AB584" s="12">
        <f>SUM(S$5:S584)*Subsidy!$I$15/Subsidy!$I$14</f>
        <v>53212.488521578103</v>
      </c>
      <c r="AC584" s="12">
        <f>N584*Subsidy!$E$15/Subsidy!$E$14</f>
        <v>3147.4921271003191</v>
      </c>
      <c r="AD584" s="12">
        <f t="shared" si="763"/>
        <v>37769.905525203831</v>
      </c>
      <c r="AE584" s="12">
        <f>$AP584*AC584/(Calculations!$D$27^(A584-1+Calculations!$B$6/30))</f>
        <v>324.82091626873665</v>
      </c>
      <c r="AF584" s="12">
        <f>IF(AE584=0,0,SUM(AE584:AE$903)*AC584/AE584)</f>
        <v>218656.3080012165</v>
      </c>
      <c r="AH584" s="164">
        <f>VLOOKUP(E584,Rates2,5)*VLOOKUP(E584,Mort_Imp_Retirees,C584-'Mort Imp Cume'!$C$4+2)</f>
        <v>1.291047894045254E-2</v>
      </c>
      <c r="AI584" s="16">
        <f t="shared" si="764"/>
        <v>0.9870895210595475</v>
      </c>
      <c r="AJ584" s="164">
        <f>VLOOKUP(F584,Rates2,6)*VLOOKUP(F584,Mort_Imp_Survivors,C584-'Mort Imp Cume'!$C$4+2)</f>
        <v>5.2063441682560652E-3</v>
      </c>
      <c r="AK584" s="16">
        <f t="shared" si="765"/>
        <v>0.99479365583174395</v>
      </c>
      <c r="AL584" s="164">
        <f>VLOOKUP(F584,Rates2,7)*VLOOKUP(F584,Mort_Imp_Survivors,C584-'Mort Imp Cume'!$C$4+2)</f>
        <v>7.1135065925668319E-3</v>
      </c>
      <c r="AM584" s="16">
        <f t="shared" si="766"/>
        <v>0.99288649340743318</v>
      </c>
      <c r="AN584" s="108">
        <f>PRODUCT(AI$4:AI583)</f>
        <v>0.31235782592930217</v>
      </c>
      <c r="AO584" s="16">
        <f>PRODUCT(AK$4:AK583)</f>
        <v>0.70353885405859273</v>
      </c>
      <c r="AP584" s="16">
        <f>PRODUCT(AM$4:AM583)</f>
        <v>0.54935371020280488</v>
      </c>
      <c r="AQ584" s="16">
        <f t="shared" si="767"/>
        <v>0.21975586691053464</v>
      </c>
      <c r="AR584" s="16">
        <f t="shared" si="768"/>
        <v>9.2601959018767541E-2</v>
      </c>
      <c r="AS584" s="16">
        <f t="shared" si="769"/>
        <v>2.8223822942529237E-3</v>
      </c>
      <c r="AT584" s="16">
        <f t="shared" si="770"/>
        <v>0.4222777691332984</v>
      </c>
      <c r="AU584" s="16">
        <f t="shared" si="771"/>
        <v>0.26536440493739943</v>
      </c>
      <c r="AV584" s="16">
        <f t="shared" si="772"/>
        <v>4.0326891335457958E-3</v>
      </c>
      <c r="AW584" s="30">
        <f>(SUMPRODUCT(AV$5:AV583,A$5:A583)+SUM(AV$5:AV583)*(Calculations!$B$6/30-0.5)+AV$4*Calculations!$B$6/30/2)/SUM(AV$4:AV583)</f>
        <v>455.18601132702224</v>
      </c>
      <c r="AX584" s="16"/>
      <c r="AY584" s="12"/>
      <c r="AZ584" s="12"/>
    </row>
    <row r="585" spans="1:52" x14ac:dyDescent="0.25">
      <c r="A585">
        <f t="shared" si="760"/>
        <v>581</v>
      </c>
      <c r="B585" t="str">
        <f t="shared" si="699"/>
        <v>June</v>
      </c>
      <c r="C585">
        <f t="shared" si="755"/>
        <v>2073</v>
      </c>
      <c r="D585">
        <f t="shared" si="701"/>
        <v>207306</v>
      </c>
      <c r="E585">
        <f t="shared" ref="E585:F585" si="777">E573+1</f>
        <v>90</v>
      </c>
      <c r="F585">
        <f t="shared" si="777"/>
        <v>88</v>
      </c>
      <c r="G585" s="12">
        <f>G584*IF($B585="January",1+IF(C585&gt;Personal!$L$18+1,Calculations!$B$22,Calculations!$B$21),1)</f>
        <v>8128.8536340400842</v>
      </c>
      <c r="H585" s="12">
        <f>IF(AND(Career!$F$15="Yes",$E585=62,$E584=61),G585,H584*IF($B585="January",(1+IF(C585&gt;Personal!$L$18+1,Calculations!$C$22,Calculations!$C$21)),1))</f>
        <v>8128.8536340400842</v>
      </c>
      <c r="I585" s="12">
        <f>H585*(1-'Retiree Assumptions'!$F$8)</f>
        <v>6340.5058345512662</v>
      </c>
      <c r="J585" s="12">
        <f>I585/(Calculations!$C$27^($A585-1+Calculations!$B$6/30))</f>
        <v>1432.5340530763322</v>
      </c>
      <c r="K585" s="23">
        <f t="shared" si="757"/>
        <v>441.68625787933945</v>
      </c>
      <c r="L585" s="12">
        <f>L584*IF($B585="January",(1+IF(C585&gt;Personal!$L$18+1,Calculations!$B$22,Calculations!$B$21)),1)</f>
        <v>4470.8694987220442</v>
      </c>
      <c r="M585" s="12">
        <f>IF(AND(Career!$F$15="Yes",$E585=62,$E584=61),L585,M584*IF($B585="January",(1+IF(C585&gt;Personal!$L$18+1,Calculations!$C$22,Calculations!$C$21)),1))</f>
        <v>4470.8694987220442</v>
      </c>
      <c r="N585" s="12">
        <f>M585*(1-'Retiree Assumptions'!$F$10)</f>
        <v>3934.3651588753987</v>
      </c>
      <c r="O585" s="12">
        <f>N585/(Calculations!$C$27^$AW585)/(Calculations!$D$27^($A585-1-$AW585+Calculations!$B$6/30))</f>
        <v>853.74834835131787</v>
      </c>
      <c r="P585" s="23">
        <f t="shared" si="758"/>
        <v>360.36399825222907</v>
      </c>
      <c r="Q585" s="12">
        <f>IF(OR(A585&lt;=360,$E585&lt;70),Q584*IF($B585="January",(1+IF(C585&gt;Personal!$L$18+1,Calculations!$B$22,Calculations!$B$21)),1),0)</f>
        <v>0</v>
      </c>
      <c r="R585" s="12">
        <f>IF(OR(A585&lt;=360,$E585&lt;70),IF(AND(Career!$F$15="Yes",$E585=62,$E584=61),Q585,R584*IF($B585="January",(1+IF(C585&gt;Personal!$L$18+1,Calculations!$C$22,Calculations!$C$21)),1)),0)</f>
        <v>0</v>
      </c>
      <c r="S585" s="12">
        <f>R585*(1-'Retiree Assumptions'!$F$8)</f>
        <v>0</v>
      </c>
      <c r="T585" s="12">
        <f>S585/(Calculations!$C$27^($A585-1+Calculations!$B$6/30))</f>
        <v>0</v>
      </c>
      <c r="U585" s="23">
        <f t="shared" si="759"/>
        <v>0</v>
      </c>
      <c r="W585">
        <f t="shared" si="714"/>
        <v>12</v>
      </c>
      <c r="X585">
        <f t="shared" si="774"/>
        <v>2073</v>
      </c>
      <c r="Y585">
        <f t="shared" si="775"/>
        <v>90</v>
      </c>
      <c r="Z585">
        <f t="shared" si="762"/>
        <v>88</v>
      </c>
      <c r="AA585" s="12">
        <f>S585*12*Subsidy!$I$15/Subsidy!$I$14</f>
        <v>0</v>
      </c>
      <c r="AB585" s="12">
        <f>SUM(S$5:S585)*Subsidy!$I$15/Subsidy!$I$14</f>
        <v>53212.488521578103</v>
      </c>
      <c r="AC585" s="12">
        <f>N585*Subsidy!$E$15/Subsidy!$E$14</f>
        <v>3147.4921271003191</v>
      </c>
      <c r="AD585" s="12">
        <f t="shared" si="763"/>
        <v>37769.905525203831</v>
      </c>
      <c r="AE585" s="12">
        <f>$AP585*AC585/(Calculations!$D$27^(A585-1+Calculations!$B$6/30))</f>
        <v>321.58187867681858</v>
      </c>
      <c r="AF585" s="12">
        <f>IF(AE585=0,0,SUM(AE585:AE$903)*AC585/AE585)</f>
        <v>217679.46416710512</v>
      </c>
      <c r="AH585" s="164">
        <f>VLOOKUP(E585,Rates2,5)*VLOOKUP(E585,Mort_Imp_Retirees,C585-'Mort Imp Cume'!$C$4+2)</f>
        <v>1.291047894045254E-2</v>
      </c>
      <c r="AI585" s="16">
        <f t="shared" si="764"/>
        <v>0.9870895210595475</v>
      </c>
      <c r="AJ585" s="164">
        <f>VLOOKUP(F585,Rates2,6)*VLOOKUP(F585,Mort_Imp_Survivors,C585-'Mort Imp Cume'!$C$4+2)</f>
        <v>5.2063441682560652E-3</v>
      </c>
      <c r="AK585" s="16">
        <f t="shared" si="765"/>
        <v>0.99479365583174395</v>
      </c>
      <c r="AL585" s="164">
        <f>VLOOKUP(F585,Rates2,7)*VLOOKUP(F585,Mort_Imp_Survivors,C585-'Mort Imp Cume'!$C$4+2)</f>
        <v>7.1135065925668319E-3</v>
      </c>
      <c r="AM585" s="16">
        <f t="shared" si="766"/>
        <v>0.99288649340743318</v>
      </c>
      <c r="AN585" s="108">
        <f>PRODUCT(AI$4:AI584)</f>
        <v>0.3083251367957564</v>
      </c>
      <c r="AO585" s="16">
        <f>PRODUCT(AK$4:AK584)</f>
        <v>0.69987598864862322</v>
      </c>
      <c r="AP585" s="16">
        <f>PRODUCT(AM$4:AM584)</f>
        <v>0.54544587896362617</v>
      </c>
      <c r="AQ585" s="16">
        <f t="shared" si="767"/>
        <v>0.215789359940152</v>
      </c>
      <c r="AR585" s="16">
        <f t="shared" si="768"/>
        <v>9.2535776855604393E-2</v>
      </c>
      <c r="AS585" s="16">
        <f t="shared" si="769"/>
        <v>2.7714394038508379E-3</v>
      </c>
      <c r="AT585" s="16">
        <f t="shared" si="770"/>
        <v>0.42209627573292718</v>
      </c>
      <c r="AU585" s="16">
        <f t="shared" si="771"/>
        <v>0.26957858747131636</v>
      </c>
      <c r="AV585" s="16">
        <f t="shared" si="772"/>
        <v>3.9806251854137614E-3</v>
      </c>
      <c r="AW585" s="30">
        <f>(SUMPRODUCT(AV$5:AV584,A$5:A584)+SUM(AV$5:AV584)*(Calculations!$B$6/30-0.5)+AV$4*Calculations!$B$6/30/2)/SUM(AV$4:AV584)</f>
        <v>455.91663258751112</v>
      </c>
      <c r="AX585" s="16"/>
      <c r="AY585" s="12"/>
      <c r="AZ585" s="12"/>
    </row>
    <row r="586" spans="1:52" x14ac:dyDescent="0.25">
      <c r="A586">
        <f t="shared" si="760"/>
        <v>582</v>
      </c>
      <c r="B586" t="str">
        <f t="shared" si="699"/>
        <v>July</v>
      </c>
      <c r="C586">
        <f t="shared" si="755"/>
        <v>2073</v>
      </c>
      <c r="D586">
        <f t="shared" si="701"/>
        <v>207307</v>
      </c>
      <c r="E586">
        <f t="shared" ref="E586:F586" si="778">E574+1</f>
        <v>90</v>
      </c>
      <c r="F586">
        <f t="shared" si="778"/>
        <v>88</v>
      </c>
      <c r="G586" s="12">
        <f>G585*IF($B586="January",1+IF(C586&gt;Personal!$L$18+1,Calculations!$B$22,Calculations!$B$21),1)</f>
        <v>8128.8536340400842</v>
      </c>
      <c r="H586" s="12">
        <f>IF(AND(Career!$F$15="Yes",$E586=62,$E585=61),G586,H585*IF($B586="January",(1+IF(C586&gt;Personal!$L$18+1,Calculations!$C$22,Calculations!$C$21)),1))</f>
        <v>8128.8536340400842</v>
      </c>
      <c r="I586" s="12">
        <f>H586*(1-'Retiree Assumptions'!$F$8)</f>
        <v>6340.5058345512662</v>
      </c>
      <c r="J586" s="12">
        <f>I586/(Calculations!$C$27^($A586-1+Calculations!$B$6/30))</f>
        <v>1428.8710782500991</v>
      </c>
      <c r="K586" s="23">
        <f t="shared" si="757"/>
        <v>434.86907046417014</v>
      </c>
      <c r="L586" s="12">
        <f>L585*IF($B586="January",(1+IF(C586&gt;Personal!$L$18+1,Calculations!$B$22,Calculations!$B$21)),1)</f>
        <v>4470.8694987220442</v>
      </c>
      <c r="M586" s="12">
        <f>IF(AND(Career!$F$15="Yes",$E586=62,$E585=61),L586,M585*IF($B586="January",(1+IF(C586&gt;Personal!$L$18+1,Calculations!$C$22,Calculations!$C$21)),1))</f>
        <v>4470.8694987220442</v>
      </c>
      <c r="N586" s="12">
        <f>M586*(1-'Retiree Assumptions'!$F$10)</f>
        <v>3934.3651588753987</v>
      </c>
      <c r="O586" s="12">
        <f>N586/(Calculations!$C$27^$AW586)/(Calculations!$D$27^($A586-1-$AW586+Calculations!$B$6/30))</f>
        <v>851.48801679625547</v>
      </c>
      <c r="P586" s="23">
        <f t="shared" si="758"/>
        <v>359.21310332208935</v>
      </c>
      <c r="Q586" s="12">
        <f>IF(OR(A586&lt;=360,$E586&lt;70),Q585*IF($B586="January",(1+IF(C586&gt;Personal!$L$18+1,Calculations!$B$22,Calculations!$B$21)),1),0)</f>
        <v>0</v>
      </c>
      <c r="R586" s="12">
        <f>IF(OR(A586&lt;=360,$E586&lt;70),IF(AND(Career!$F$15="Yes",$E586=62,$E585=61),Q586,R585*IF($B586="January",(1+IF(C586&gt;Personal!$L$18+1,Calculations!$C$22,Calculations!$C$21)),1)),0)</f>
        <v>0</v>
      </c>
      <c r="S586" s="12">
        <f>R586*(1-'Retiree Assumptions'!$F$8)</f>
        <v>0</v>
      </c>
      <c r="T586" s="12">
        <f>S586/(Calculations!$C$27^($A586-1+Calculations!$B$6/30))</f>
        <v>0</v>
      </c>
      <c r="U586" s="23">
        <f t="shared" si="759"/>
        <v>0</v>
      </c>
      <c r="W586">
        <f t="shared" si="714"/>
        <v>12</v>
      </c>
      <c r="X586">
        <f t="shared" si="774"/>
        <v>2073</v>
      </c>
      <c r="Y586">
        <f t="shared" si="775"/>
        <v>90</v>
      </c>
      <c r="Z586">
        <f t="shared" si="762"/>
        <v>88</v>
      </c>
      <c r="AA586" s="12">
        <f>S586*12*Subsidy!$I$15/Subsidy!$I$14</f>
        <v>0</v>
      </c>
      <c r="AB586" s="12">
        <f>SUM(S$5:S586)*Subsidy!$I$15/Subsidy!$I$14</f>
        <v>53212.488521578103</v>
      </c>
      <c r="AC586" s="12">
        <f>N586*Subsidy!$E$15/Subsidy!$E$14</f>
        <v>3147.4921271003191</v>
      </c>
      <c r="AD586" s="12">
        <f t="shared" si="763"/>
        <v>37769.905525203831</v>
      </c>
      <c r="AE586" s="12">
        <f>$AP586*AC586/(Calculations!$D$27^(A586-1+Calculations!$B$6/30))</f>
        <v>318.37514000407856</v>
      </c>
      <c r="AF586" s="12">
        <f>IF(AE586=0,0,SUM(AE586:AE$903)*AC586/AE586)</f>
        <v>216692.78136472488</v>
      </c>
      <c r="AH586" s="164">
        <f>VLOOKUP(E586,Rates2,5)*VLOOKUP(E586,Mort_Imp_Retirees,C586-'Mort Imp Cume'!$C$4+2)</f>
        <v>1.291047894045254E-2</v>
      </c>
      <c r="AI586" s="16">
        <f t="shared" si="764"/>
        <v>0.9870895210595475</v>
      </c>
      <c r="AJ586" s="164">
        <f>VLOOKUP(F586,Rates2,6)*VLOOKUP(F586,Mort_Imp_Survivors,C586-'Mort Imp Cume'!$C$4+2)</f>
        <v>5.2063441682560652E-3</v>
      </c>
      <c r="AK586" s="16">
        <f t="shared" si="765"/>
        <v>0.99479365583174395</v>
      </c>
      <c r="AL586" s="164">
        <f>VLOOKUP(F586,Rates2,7)*VLOOKUP(F586,Mort_Imp_Survivors,C586-'Mort Imp Cume'!$C$4+2)</f>
        <v>7.1135065925668319E-3</v>
      </c>
      <c r="AM586" s="16">
        <f t="shared" si="766"/>
        <v>0.99288649340743318</v>
      </c>
      <c r="AN586" s="108">
        <f>PRODUCT(AI$4:AI585)</f>
        <v>0.30434451161034265</v>
      </c>
      <c r="AO586" s="16">
        <f>PRODUCT(AK$4:AK585)</f>
        <v>0.69623219337662001</v>
      </c>
      <c r="AP586" s="16">
        <f>PRODUCT(AM$4:AM585)</f>
        <v>0.54156584610773006</v>
      </c>
      <c r="AQ586" s="16">
        <f t="shared" si="767"/>
        <v>0.21189444686060505</v>
      </c>
      <c r="AR586" s="16">
        <f t="shared" si="768"/>
        <v>9.245006474973759E-2</v>
      </c>
      <c r="AS586" s="16">
        <f t="shared" si="769"/>
        <v>2.72141601258528E-3</v>
      </c>
      <c r="AT586" s="16">
        <f t="shared" si="770"/>
        <v>0.42186513049665392</v>
      </c>
      <c r="AU586" s="16">
        <f t="shared" si="771"/>
        <v>0.27379035789300349</v>
      </c>
      <c r="AV586" s="16">
        <f t="shared" si="772"/>
        <v>3.9292334077876421E-3</v>
      </c>
      <c r="AW586" s="30">
        <f>(SUMPRODUCT(AV$5:AV585,A$5:A585)+SUM(AV$5:AV585)*(Calculations!$B$6/30-0.5)+AV$4*Calculations!$B$6/30/2)/SUM(AV$4:AV585)</f>
        <v>456.6352358667699</v>
      </c>
      <c r="AX586" s="16"/>
      <c r="AY586" s="12"/>
      <c r="AZ586" s="12"/>
    </row>
    <row r="587" spans="1:52" x14ac:dyDescent="0.25">
      <c r="A587">
        <f t="shared" si="760"/>
        <v>583</v>
      </c>
      <c r="B587" t="str">
        <f t="shared" si="699"/>
        <v>August</v>
      </c>
      <c r="C587">
        <f t="shared" si="755"/>
        <v>2073</v>
      </c>
      <c r="D587">
        <f t="shared" si="701"/>
        <v>207308</v>
      </c>
      <c r="E587">
        <f t="shared" ref="E587:F587" si="779">E575+1</f>
        <v>90</v>
      </c>
      <c r="F587">
        <f t="shared" si="779"/>
        <v>88</v>
      </c>
      <c r="G587" s="12">
        <f>G586*IF($B587="January",1+IF(C587&gt;Personal!$L$18+1,Calculations!$B$22,Calculations!$B$21),1)</f>
        <v>8128.8536340400842</v>
      </c>
      <c r="H587" s="12">
        <f>IF(AND(Career!$F$15="Yes",$E587=62,$E586=61),G587,H586*IF($B587="January",(1+IF(C587&gt;Personal!$L$18+1,Calculations!$C$22,Calculations!$C$21)),1))</f>
        <v>8128.8536340400842</v>
      </c>
      <c r="I587" s="12">
        <f>H587*(1-'Retiree Assumptions'!$F$8)</f>
        <v>6340.5058345512662</v>
      </c>
      <c r="J587" s="12">
        <f>I587/(Calculations!$C$27^($A587-1+Calculations!$B$6/30))</f>
        <v>1425.2174696127877</v>
      </c>
      <c r="K587" s="23">
        <f t="shared" si="757"/>
        <v>428.15710263286712</v>
      </c>
      <c r="L587" s="12">
        <f>L586*IF($B587="January",(1+IF(C587&gt;Personal!$L$18+1,Calculations!$B$22,Calculations!$B$21)),1)</f>
        <v>4470.8694987220442</v>
      </c>
      <c r="M587" s="12">
        <f>IF(AND(Career!$F$15="Yes",$E587=62,$E586=61),L587,M586*IF($B587="January",(1+IF(C587&gt;Personal!$L$18+1,Calculations!$C$22,Calculations!$C$21)),1))</f>
        <v>4470.8694987220442</v>
      </c>
      <c r="N587" s="12">
        <f>M587*(1-'Retiree Assumptions'!$F$10)</f>
        <v>3934.3651588753987</v>
      </c>
      <c r="O587" s="12">
        <f>N587/(Calculations!$C$27^$AW587)/(Calculations!$D$27^($A587-1-$AW587+Calculations!$B$6/30))</f>
        <v>849.23046918158354</v>
      </c>
      <c r="P587" s="23">
        <f t="shared" si="758"/>
        <v>358.02334208742371</v>
      </c>
      <c r="Q587" s="12">
        <f>IF(OR(A587&lt;=360,$E587&lt;70),Q586*IF($B587="January",(1+IF(C587&gt;Personal!$L$18+1,Calculations!$B$22,Calculations!$B$21)),1),0)</f>
        <v>0</v>
      </c>
      <c r="R587" s="12">
        <f>IF(OR(A587&lt;=360,$E587&lt;70),IF(AND(Career!$F$15="Yes",$E587=62,$E586=61),Q587,R586*IF($B587="January",(1+IF(C587&gt;Personal!$L$18+1,Calculations!$C$22,Calculations!$C$21)),1)),0)</f>
        <v>0</v>
      </c>
      <c r="S587" s="12">
        <f>R587*(1-'Retiree Assumptions'!$F$8)</f>
        <v>0</v>
      </c>
      <c r="T587" s="12">
        <f>S587/(Calculations!$C$27^($A587-1+Calculations!$B$6/30))</f>
        <v>0</v>
      </c>
      <c r="U587" s="23">
        <f t="shared" si="759"/>
        <v>0</v>
      </c>
      <c r="W587">
        <f t="shared" si="714"/>
        <v>12</v>
      </c>
      <c r="X587">
        <f t="shared" si="774"/>
        <v>2073</v>
      </c>
      <c r="Y587">
        <f t="shared" si="775"/>
        <v>90</v>
      </c>
      <c r="Z587">
        <f t="shared" si="762"/>
        <v>88</v>
      </c>
      <c r="AA587" s="12">
        <f>S587*12*Subsidy!$I$15/Subsidy!$I$14</f>
        <v>0</v>
      </c>
      <c r="AB587" s="12">
        <f>SUM(S$5:S587)*Subsidy!$I$15/Subsidy!$I$14</f>
        <v>53212.488521578103</v>
      </c>
      <c r="AC587" s="12">
        <f>N587*Subsidy!$E$15/Subsidy!$E$14</f>
        <v>3147.4921271003191</v>
      </c>
      <c r="AD587" s="12">
        <f t="shared" si="763"/>
        <v>37769.905525203831</v>
      </c>
      <c r="AE587" s="12">
        <f>$AP587*AC587/(Calculations!$D$27^(A587-1+Calculations!$B$6/30))</f>
        <v>315.20037817330967</v>
      </c>
      <c r="AF587" s="12">
        <f>IF(AE587=0,0,SUM(AE587:AE$903)*AC587/AE587)</f>
        <v>215696.16049400141</v>
      </c>
      <c r="AH587" s="164">
        <f>VLOOKUP(E587,Rates2,5)*VLOOKUP(E587,Mort_Imp_Retirees,C587-'Mort Imp Cume'!$C$4+2)</f>
        <v>1.291047894045254E-2</v>
      </c>
      <c r="AI587" s="16">
        <f t="shared" si="764"/>
        <v>0.9870895210595475</v>
      </c>
      <c r="AJ587" s="164">
        <f>VLOOKUP(F587,Rates2,6)*VLOOKUP(F587,Mort_Imp_Survivors,C587-'Mort Imp Cume'!$C$4+2)</f>
        <v>5.2063441682560652E-3</v>
      </c>
      <c r="AK587" s="16">
        <f t="shared" si="765"/>
        <v>0.99479365583174395</v>
      </c>
      <c r="AL587" s="164">
        <f>VLOOKUP(F587,Rates2,7)*VLOOKUP(F587,Mort_Imp_Survivors,C587-'Mort Imp Cume'!$C$4+2)</f>
        <v>7.1135065925668319E-3</v>
      </c>
      <c r="AM587" s="16">
        <f t="shared" si="766"/>
        <v>0.99288649340743318</v>
      </c>
      <c r="AN587" s="108">
        <f>PRODUCT(AI$4:AI586)</f>
        <v>0.30041527820255504</v>
      </c>
      <c r="AO587" s="16">
        <f>PRODUCT(AK$4:AK586)</f>
        <v>0.69260736895688157</v>
      </c>
      <c r="AP587" s="16">
        <f>PRODUCT(AM$4:AM586)</f>
        <v>0.5377134138911337</v>
      </c>
      <c r="AQ587" s="16">
        <f t="shared" si="767"/>
        <v>0.20806983543032126</v>
      </c>
      <c r="AR587" s="16">
        <f t="shared" si="768"/>
        <v>9.2345442772233777E-2</v>
      </c>
      <c r="AS587" s="16">
        <f t="shared" si="769"/>
        <v>2.6722955238584656E-3</v>
      </c>
      <c r="AT587" s="16">
        <f t="shared" si="770"/>
        <v>0.42158560612227719</v>
      </c>
      <c r="AU587" s="16">
        <f t="shared" si="771"/>
        <v>0.27799911567516783</v>
      </c>
      <c r="AV587" s="16">
        <f t="shared" si="772"/>
        <v>3.8785051226242779E-3</v>
      </c>
      <c r="AW587" s="30">
        <f>(SUMPRODUCT(AV$5:AV586,A$5:A586)+SUM(AV$5:AV586)*(Calculations!$B$6/30-0.5)+AV$4*Calculations!$B$6/30/2)/SUM(AV$4:AV586)</f>
        <v>457.34215816036289</v>
      </c>
      <c r="AX587" s="16"/>
      <c r="AY587" s="12"/>
      <c r="AZ587" s="12"/>
    </row>
    <row r="588" spans="1:52" x14ac:dyDescent="0.25">
      <c r="A588">
        <f t="shared" si="760"/>
        <v>584</v>
      </c>
      <c r="B588" t="str">
        <f t="shared" si="699"/>
        <v>September</v>
      </c>
      <c r="C588">
        <f t="shared" si="755"/>
        <v>2073</v>
      </c>
      <c r="D588">
        <f t="shared" si="701"/>
        <v>207309</v>
      </c>
      <c r="E588">
        <f t="shared" ref="E588:F588" si="780">E576+1</f>
        <v>90</v>
      </c>
      <c r="F588">
        <f t="shared" si="780"/>
        <v>88</v>
      </c>
      <c r="G588" s="12">
        <f>G587*IF($B588="January",1+IF(C588&gt;Personal!$L$18+1,Calculations!$B$22,Calculations!$B$21),1)</f>
        <v>8128.8536340400842</v>
      </c>
      <c r="H588" s="12">
        <f>IF(AND(Career!$F$15="Yes",$E588=62,$E587=61),G588,H587*IF($B588="January",(1+IF(C588&gt;Personal!$L$18+1,Calculations!$C$22,Calculations!$C$21)),1))</f>
        <v>8128.8536340400842</v>
      </c>
      <c r="I588" s="12">
        <f>H588*(1-'Retiree Assumptions'!$F$8)</f>
        <v>6340.5058345512662</v>
      </c>
      <c r="J588" s="12">
        <f>I588/(Calculations!$C$27^($A588-1+Calculations!$B$6/30))</f>
        <v>1421.5732032151491</v>
      </c>
      <c r="K588" s="23">
        <f t="shared" si="757"/>
        <v>421.54873037832095</v>
      </c>
      <c r="L588" s="12">
        <f>L587*IF($B588="January",(1+IF(C588&gt;Personal!$L$18+1,Calculations!$B$22,Calculations!$B$21)),1)</f>
        <v>4470.8694987220442</v>
      </c>
      <c r="M588" s="12">
        <f>IF(AND(Career!$F$15="Yes",$E588=62,$E587=61),L588,M587*IF($B588="January",(1+IF(C588&gt;Personal!$L$18+1,Calculations!$C$22,Calculations!$C$21)),1))</f>
        <v>4470.8694987220442</v>
      </c>
      <c r="N588" s="12">
        <f>M588*(1-'Retiree Assumptions'!$F$10)</f>
        <v>3934.3651588753987</v>
      </c>
      <c r="O588" s="12">
        <f>N588/(Calculations!$C$27^$AW588)/(Calculations!$D$27^($A588-1-$AW588+Calculations!$B$6/30))</f>
        <v>846.97580335012242</v>
      </c>
      <c r="P588" s="23">
        <f t="shared" si="758"/>
        <v>356.79613730471988</v>
      </c>
      <c r="Q588" s="12">
        <f>IF(OR(A588&lt;=360,$E588&lt;70),Q587*IF($B588="January",(1+IF(C588&gt;Personal!$L$18+1,Calculations!$B$22,Calculations!$B$21)),1),0)</f>
        <v>0</v>
      </c>
      <c r="R588" s="12">
        <f>IF(OR(A588&lt;=360,$E588&lt;70),IF(AND(Career!$F$15="Yes",$E588=62,$E587=61),Q588,R587*IF($B588="January",(1+IF(C588&gt;Personal!$L$18+1,Calculations!$C$22,Calculations!$C$21)),1)),0)</f>
        <v>0</v>
      </c>
      <c r="S588" s="12">
        <f>R588*(1-'Retiree Assumptions'!$F$8)</f>
        <v>0</v>
      </c>
      <c r="T588" s="12">
        <f>S588/(Calculations!$C$27^($A588-1+Calculations!$B$6/30))</f>
        <v>0</v>
      </c>
      <c r="U588" s="23">
        <f t="shared" si="759"/>
        <v>0</v>
      </c>
      <c r="W588">
        <f t="shared" si="714"/>
        <v>12</v>
      </c>
      <c r="X588">
        <f t="shared" si="774"/>
        <v>2073</v>
      </c>
      <c r="Y588">
        <f t="shared" si="775"/>
        <v>90</v>
      </c>
      <c r="Z588">
        <f t="shared" si="762"/>
        <v>88</v>
      </c>
      <c r="AA588" s="12">
        <f>S588*12*Subsidy!$I$15/Subsidy!$I$14</f>
        <v>0</v>
      </c>
      <c r="AB588" s="12">
        <f>SUM(S$5:S588)*Subsidy!$I$15/Subsidy!$I$14</f>
        <v>53212.488521578103</v>
      </c>
      <c r="AC588" s="12">
        <f>N588*Subsidy!$E$15/Subsidy!$E$14</f>
        <v>3147.4921271003191</v>
      </c>
      <c r="AD588" s="12">
        <f t="shared" si="763"/>
        <v>37769.905525203831</v>
      </c>
      <c r="AE588" s="12">
        <f>$AP588*AC588/(Calculations!$D$27^(A588-1+Calculations!$B$6/30))</f>
        <v>312.0572743189831</v>
      </c>
      <c r="AF588" s="12">
        <f>IF(AE588=0,0,SUM(AE588:AE$903)*AC588/AE588)</f>
        <v>214689.50145670463</v>
      </c>
      <c r="AH588" s="164">
        <f>VLOOKUP(E588,Rates2,5)*VLOOKUP(E588,Mort_Imp_Retirees,C588-'Mort Imp Cume'!$C$4+2)</f>
        <v>1.291047894045254E-2</v>
      </c>
      <c r="AI588" s="16">
        <f t="shared" si="764"/>
        <v>0.9870895210595475</v>
      </c>
      <c r="AJ588" s="164">
        <f>VLOOKUP(F588,Rates2,6)*VLOOKUP(F588,Mort_Imp_Survivors,C588-'Mort Imp Cume'!$C$4+2)</f>
        <v>5.2063441682560652E-3</v>
      </c>
      <c r="AK588" s="16">
        <f t="shared" si="765"/>
        <v>0.99479365583174395</v>
      </c>
      <c r="AL588" s="164">
        <f>VLOOKUP(F588,Rates2,7)*VLOOKUP(F588,Mort_Imp_Survivors,C588-'Mort Imp Cume'!$C$4+2)</f>
        <v>7.1135065925668319E-3</v>
      </c>
      <c r="AM588" s="16">
        <f t="shared" si="766"/>
        <v>0.99288649340743318</v>
      </c>
      <c r="AN588" s="108">
        <f>PRODUCT(AI$4:AI587)</f>
        <v>0.29653677307993076</v>
      </c>
      <c r="AO588" s="16">
        <f>PRODUCT(AK$4:AK587)</f>
        <v>0.68900141662062175</v>
      </c>
      <c r="AP588" s="16">
        <f>PRODUCT(AM$4:AM587)</f>
        <v>0.53388838597650745</v>
      </c>
      <c r="AQ588" s="16">
        <f t="shared" si="767"/>
        <v>0.20431425673218015</v>
      </c>
      <c r="AR588" s="16">
        <f t="shared" si="768"/>
        <v>9.222251634775061E-2</v>
      </c>
      <c r="AS588" s="16">
        <f t="shared" si="769"/>
        <v>2.624061640634669E-3</v>
      </c>
      <c r="AT588" s="16">
        <f t="shared" si="770"/>
        <v>0.42125894965765354</v>
      </c>
      <c r="AU588" s="16">
        <f t="shared" si="771"/>
        <v>0.2822042772624157</v>
      </c>
      <c r="AV588" s="16">
        <f t="shared" si="772"/>
        <v>3.8284317639181997E-3</v>
      </c>
      <c r="AW588" s="30">
        <f>(SUMPRODUCT(AV$5:AV587,A$5:A587)+SUM(AV$5:AV587)*(Calculations!$B$6/30-0.5)+AV$4*Calculations!$B$6/30/2)/SUM(AV$4:AV587)</f>
        <v>458.03772235918609</v>
      </c>
      <c r="AX588" s="16"/>
      <c r="AY588" s="12"/>
      <c r="AZ588" s="12"/>
    </row>
    <row r="589" spans="1:52" x14ac:dyDescent="0.25">
      <c r="A589">
        <f t="shared" si="760"/>
        <v>585</v>
      </c>
      <c r="B589" t="str">
        <f t="shared" si="699"/>
        <v>October</v>
      </c>
      <c r="C589">
        <f t="shared" si="755"/>
        <v>2073</v>
      </c>
      <c r="D589">
        <f t="shared" si="701"/>
        <v>207310</v>
      </c>
      <c r="E589">
        <f t="shared" ref="E589:F589" si="781">E577+1</f>
        <v>90</v>
      </c>
      <c r="F589">
        <f t="shared" si="781"/>
        <v>88</v>
      </c>
      <c r="G589" s="12">
        <f>G588*IF($B589="January",1+IF(C589&gt;Personal!$L$18+1,Calculations!$B$22,Calculations!$B$21),1)</f>
        <v>8128.8536340400842</v>
      </c>
      <c r="H589" s="12">
        <f>IF(AND(Career!$F$15="Yes",$E589=62,$E588=61),G589,H588*IF($B589="January",(1+IF(C589&gt;Personal!$L$18+1,Calculations!$C$22,Calculations!$C$21)),1))</f>
        <v>8128.8536340400842</v>
      </c>
      <c r="I589" s="12">
        <f>H589*(1-'Retiree Assumptions'!$F$8)</f>
        <v>6340.5058345512662</v>
      </c>
      <c r="J589" s="12">
        <f>I589/(Calculations!$C$27^($A589-1+Calculations!$B$6/30))</f>
        <v>1417.9382551691726</v>
      </c>
      <c r="K589" s="23">
        <f t="shared" si="757"/>
        <v>415.04235475908956</v>
      </c>
      <c r="L589" s="12">
        <f>L588*IF($B589="January",(1+IF(C589&gt;Personal!$L$18+1,Calculations!$B$22,Calculations!$B$21)),1)</f>
        <v>4470.8694987220442</v>
      </c>
      <c r="M589" s="12">
        <f>IF(AND(Career!$F$15="Yes",$E589=62,$E588=61),L589,M588*IF($B589="January",(1+IF(C589&gt;Personal!$L$18+1,Calculations!$C$22,Calculations!$C$21)),1))</f>
        <v>4470.8694987220442</v>
      </c>
      <c r="N589" s="12">
        <f>M589*(1-'Retiree Assumptions'!$F$10)</f>
        <v>3934.3651588753987</v>
      </c>
      <c r="O589" s="12">
        <f>N589/(Calculations!$C$27^$AW589)/(Calculations!$D$27^($A589-1-$AW589+Calculations!$B$6/30))</f>
        <v>844.72411250908317</v>
      </c>
      <c r="P589" s="23">
        <f t="shared" si="758"/>
        <v>355.53287633223681</v>
      </c>
      <c r="Q589" s="12">
        <f>IF(OR(A589&lt;=360,$E589&lt;70),Q588*IF($B589="January",(1+IF(C589&gt;Personal!$L$18+1,Calculations!$B$22,Calculations!$B$21)),1),0)</f>
        <v>0</v>
      </c>
      <c r="R589" s="12">
        <f>IF(OR(A589&lt;=360,$E589&lt;70),IF(AND(Career!$F$15="Yes",$E589=62,$E588=61),Q589,R588*IF($B589="January",(1+IF(C589&gt;Personal!$L$18+1,Calculations!$C$22,Calculations!$C$21)),1)),0)</f>
        <v>0</v>
      </c>
      <c r="S589" s="12">
        <f>R589*(1-'Retiree Assumptions'!$F$8)</f>
        <v>0</v>
      </c>
      <c r="T589" s="12">
        <f>S589/(Calculations!$C$27^($A589-1+Calculations!$B$6/30))</f>
        <v>0</v>
      </c>
      <c r="U589" s="23">
        <f t="shared" si="759"/>
        <v>0</v>
      </c>
      <c r="W589">
        <f t="shared" si="714"/>
        <v>12</v>
      </c>
      <c r="X589">
        <f t="shared" si="774"/>
        <v>2073</v>
      </c>
      <c r="Y589">
        <f t="shared" si="775"/>
        <v>90</v>
      </c>
      <c r="Z589">
        <f t="shared" si="762"/>
        <v>88</v>
      </c>
      <c r="AA589" s="12">
        <f>S589*12*Subsidy!$I$15/Subsidy!$I$14</f>
        <v>0</v>
      </c>
      <c r="AB589" s="12">
        <f>SUM(S$5:S589)*Subsidy!$I$15/Subsidy!$I$14</f>
        <v>53212.488521578103</v>
      </c>
      <c r="AC589" s="12">
        <f>N589*Subsidy!$E$15/Subsidy!$E$14</f>
        <v>3147.4921271003191</v>
      </c>
      <c r="AD589" s="12">
        <f t="shared" si="763"/>
        <v>37769.905525203831</v>
      </c>
      <c r="AE589" s="12">
        <f>$AP589*AC589/(Calculations!$D$27^(A589-1+Calculations!$B$6/30))</f>
        <v>308.94551275522224</v>
      </c>
      <c r="AF589" s="12">
        <f>IF(AE589=0,0,SUM(AE589:AE$903)*AC589/AE589)</f>
        <v>213672.70314639446</v>
      </c>
      <c r="AH589" s="164">
        <f>VLOOKUP(E589,Rates2,5)*VLOOKUP(E589,Mort_Imp_Retirees,C589-'Mort Imp Cume'!$C$4+2)</f>
        <v>1.291047894045254E-2</v>
      </c>
      <c r="AI589" s="16">
        <f t="shared" si="764"/>
        <v>0.9870895210595475</v>
      </c>
      <c r="AJ589" s="164">
        <f>VLOOKUP(F589,Rates2,6)*VLOOKUP(F589,Mort_Imp_Survivors,C589-'Mort Imp Cume'!$C$4+2)</f>
        <v>5.2063441682560652E-3</v>
      </c>
      <c r="AK589" s="16">
        <f t="shared" si="765"/>
        <v>0.99479365583174395</v>
      </c>
      <c r="AL589" s="164">
        <f>VLOOKUP(F589,Rates2,7)*VLOOKUP(F589,Mort_Imp_Survivors,C589-'Mort Imp Cume'!$C$4+2)</f>
        <v>7.1135065925668319E-3</v>
      </c>
      <c r="AM589" s="16">
        <f t="shared" si="766"/>
        <v>0.99288649340743318</v>
      </c>
      <c r="AN589" s="108">
        <f>PRODUCT(AI$4:AI588)</f>
        <v>0.29270834131601259</v>
      </c>
      <c r="AO589" s="16">
        <f>PRODUCT(AK$4:AK588)</f>
        <v>0.68541423811327884</v>
      </c>
      <c r="AP589" s="16">
        <f>PRODUCT(AM$4:AM588)</f>
        <v>0.53009056742316873</v>
      </c>
      <c r="AQ589" s="16">
        <f t="shared" si="767"/>
        <v>0.20062646475251636</v>
      </c>
      <c r="AR589" s="16">
        <f t="shared" si="768"/>
        <v>9.2081876563496243E-2</v>
      </c>
      <c r="AS589" s="16">
        <f t="shared" si="769"/>
        <v>2.5766983600332533E-3</v>
      </c>
      <c r="AT589" s="16">
        <f t="shared" si="770"/>
        <v>0.42088638298272069</v>
      </c>
      <c r="AU589" s="16">
        <f t="shared" si="771"/>
        <v>0.28640527570126678</v>
      </c>
      <c r="AV589" s="16">
        <f t="shared" si="772"/>
        <v>3.7790048762551746E-3</v>
      </c>
      <c r="AW589" s="30">
        <f>(SUMPRODUCT(AV$5:AV588,A$5:A588)+SUM(AV$5:AV588)*(Calculations!$B$6/30-0.5)+AV$4*Calculations!$B$6/30/2)/SUM(AV$4:AV588)</f>
        <v>458.72223799670735</v>
      </c>
      <c r="AX589" s="16"/>
      <c r="AY589" s="12"/>
      <c r="AZ589" s="12"/>
    </row>
    <row r="590" spans="1:52" x14ac:dyDescent="0.25">
      <c r="A590">
        <f t="shared" si="760"/>
        <v>586</v>
      </c>
      <c r="B590" t="str">
        <f t="shared" si="699"/>
        <v>November</v>
      </c>
      <c r="C590">
        <f t="shared" si="755"/>
        <v>2073</v>
      </c>
      <c r="D590">
        <f t="shared" si="701"/>
        <v>207311</v>
      </c>
      <c r="E590">
        <f t="shared" ref="E590:F590" si="782">E578+1</f>
        <v>90</v>
      </c>
      <c r="F590">
        <f t="shared" si="782"/>
        <v>88</v>
      </c>
      <c r="G590" s="12">
        <f>G589*IF($B590="January",1+IF(C590&gt;Personal!$L$18+1,Calculations!$B$22,Calculations!$B$21),1)</f>
        <v>8128.8536340400842</v>
      </c>
      <c r="H590" s="12">
        <f>IF(AND(Career!$F$15="Yes",$E590=62,$E589=61),G590,H589*IF($B590="January",(1+IF(C590&gt;Personal!$L$18+1,Calculations!$C$22,Calculations!$C$21)),1))</f>
        <v>8128.8536340400842</v>
      </c>
      <c r="I590" s="12">
        <f>H590*(1-'Retiree Assumptions'!$F$8)</f>
        <v>6340.5058345512662</v>
      </c>
      <c r="J590" s="12">
        <f>I590/(Calculations!$C$27^($A590-1+Calculations!$B$6/30))</f>
        <v>1414.3126016479293</v>
      </c>
      <c r="K590" s="23">
        <f t="shared" si="757"/>
        <v>408.63640151252321</v>
      </c>
      <c r="L590" s="12">
        <f>L589*IF($B590="January",(1+IF(C590&gt;Personal!$L$18+1,Calculations!$B$22,Calculations!$B$21)),1)</f>
        <v>4470.8694987220442</v>
      </c>
      <c r="M590" s="12">
        <f>IF(AND(Career!$F$15="Yes",$E590=62,$E589=61),L590,M589*IF($B590="January",(1+IF(C590&gt;Personal!$L$18+1,Calculations!$C$22,Calculations!$C$21)),1))</f>
        <v>4470.8694987220442</v>
      </c>
      <c r="N590" s="12">
        <f>M590*(1-'Retiree Assumptions'!$F$10)</f>
        <v>3934.3651588753987</v>
      </c>
      <c r="O590" s="12">
        <f>N590/(Calculations!$C$27^$AW590)/(Calculations!$D$27^($A590-1-$AW590+Calculations!$B$6/30))</f>
        <v>842.47548547192673</v>
      </c>
      <c r="P590" s="23">
        <f t="shared" si="758"/>
        <v>354.23491191402553</v>
      </c>
      <c r="Q590" s="12">
        <f>IF(OR(A590&lt;=360,$E590&lt;70),Q589*IF($B590="January",(1+IF(C590&gt;Personal!$L$18+1,Calculations!$B$22,Calculations!$B$21)),1),0)</f>
        <v>0</v>
      </c>
      <c r="R590" s="12">
        <f>IF(OR(A590&lt;=360,$E590&lt;70),IF(AND(Career!$F$15="Yes",$E590=62,$E589=61),Q590,R589*IF($B590="January",(1+IF(C590&gt;Personal!$L$18+1,Calculations!$C$22,Calculations!$C$21)),1)),0)</f>
        <v>0</v>
      </c>
      <c r="S590" s="12">
        <f>R590*(1-'Retiree Assumptions'!$F$8)</f>
        <v>0</v>
      </c>
      <c r="T590" s="12">
        <f>S590/(Calculations!$C$27^($A590-1+Calculations!$B$6/30))</f>
        <v>0</v>
      </c>
      <c r="U590" s="23">
        <f t="shared" si="759"/>
        <v>0</v>
      </c>
      <c r="W590">
        <f t="shared" si="714"/>
        <v>12</v>
      </c>
      <c r="X590">
        <f t="shared" si="774"/>
        <v>2073</v>
      </c>
      <c r="Y590">
        <f t="shared" si="775"/>
        <v>90</v>
      </c>
      <c r="Z590">
        <f t="shared" si="762"/>
        <v>88</v>
      </c>
      <c r="AA590" s="12">
        <f>S590*12*Subsidy!$I$15/Subsidy!$I$14</f>
        <v>0</v>
      </c>
      <c r="AB590" s="12">
        <f>SUM(S$5:S590)*Subsidy!$I$15/Subsidy!$I$14</f>
        <v>53212.488521578103</v>
      </c>
      <c r="AC590" s="12">
        <f>N590*Subsidy!$E$15/Subsidy!$E$14</f>
        <v>3147.4921271003191</v>
      </c>
      <c r="AD590" s="12">
        <f t="shared" si="763"/>
        <v>37769.905525203831</v>
      </c>
      <c r="AE590" s="12">
        <f>$AP590*AC590/(Calculations!$D$27^(A590-1+Calculations!$B$6/30))</f>
        <v>305.86478094409512</v>
      </c>
      <c r="AF590" s="12">
        <f>IF(AE590=0,0,SUM(AE590:AE$903)*AC590/AE590)</f>
        <v>212645.66343826661</v>
      </c>
      <c r="AH590" s="164">
        <f>VLOOKUP(E590,Rates2,5)*VLOOKUP(E590,Mort_Imp_Retirees,C590-'Mort Imp Cume'!$C$4+2)</f>
        <v>1.291047894045254E-2</v>
      </c>
      <c r="AI590" s="16">
        <f t="shared" si="764"/>
        <v>0.9870895210595475</v>
      </c>
      <c r="AJ590" s="164">
        <f>VLOOKUP(F590,Rates2,6)*VLOOKUP(F590,Mort_Imp_Survivors,C590-'Mort Imp Cume'!$C$4+2)</f>
        <v>5.2063441682560652E-3</v>
      </c>
      <c r="AK590" s="16">
        <f t="shared" si="765"/>
        <v>0.99479365583174395</v>
      </c>
      <c r="AL590" s="164">
        <f>VLOOKUP(F590,Rates2,7)*VLOOKUP(F590,Mort_Imp_Survivors,C590-'Mort Imp Cume'!$C$4+2)</f>
        <v>7.1135065925668319E-3</v>
      </c>
      <c r="AM590" s="16">
        <f t="shared" si="766"/>
        <v>0.99288649340743318</v>
      </c>
      <c r="AN590" s="108">
        <f>PRODUCT(AI$4:AI589)</f>
        <v>0.28892933643975743</v>
      </c>
      <c r="AO590" s="16">
        <f>PRODUCT(AK$4:AK589)</f>
        <v>0.68184573569183815</v>
      </c>
      <c r="AP590" s="16">
        <f>PRODUCT(AM$4:AM589)</f>
        <v>0.52631976467714658</v>
      </c>
      <c r="AQ590" s="16">
        <f t="shared" si="767"/>
        <v>0.19700523596772102</v>
      </c>
      <c r="AR590" s="16">
        <f t="shared" si="768"/>
        <v>9.1924100472036405E-2</v>
      </c>
      <c r="AS590" s="16">
        <f t="shared" si="769"/>
        <v>2.5301899680192814E-3</v>
      </c>
      <c r="AT590" s="16">
        <f t="shared" si="770"/>
        <v>0.42046910328268478</v>
      </c>
      <c r="AU590" s="16">
        <f t="shared" si="771"/>
        <v>0.29060156027755785</v>
      </c>
      <c r="AV590" s="16">
        <f t="shared" si="772"/>
        <v>3.7302161133844149E-3</v>
      </c>
      <c r="AW590" s="30">
        <f>(SUMPRODUCT(AV$5:AV589,A$5:A589)+SUM(AV$5:AV589)*(Calculations!$B$6/30-0.5)+AV$4*Calculations!$B$6/30/2)/SUM(AV$4:AV589)</f>
        <v>459.39600194924105</v>
      </c>
      <c r="AX590" s="16"/>
      <c r="AY590" s="12"/>
      <c r="AZ590" s="12"/>
    </row>
    <row r="591" spans="1:52" x14ac:dyDescent="0.25">
      <c r="A591">
        <f t="shared" si="760"/>
        <v>587</v>
      </c>
      <c r="B591" t="str">
        <f t="shared" si="699"/>
        <v>December</v>
      </c>
      <c r="C591">
        <f t="shared" si="755"/>
        <v>2073</v>
      </c>
      <c r="D591">
        <f t="shared" si="701"/>
        <v>207312</v>
      </c>
      <c r="E591">
        <f t="shared" ref="E591:F591" si="783">E579+1</f>
        <v>90</v>
      </c>
      <c r="F591">
        <f t="shared" si="783"/>
        <v>88</v>
      </c>
      <c r="G591" s="12">
        <f>G590*IF($B591="January",1+IF(C591&gt;Personal!$L$18+1,Calculations!$B$22,Calculations!$B$21),1)</f>
        <v>8128.8536340400842</v>
      </c>
      <c r="H591" s="12">
        <f>IF(AND(Career!$F$15="Yes",$E591=62,$E590=61),G591,H590*IF($B591="January",(1+IF(C591&gt;Personal!$L$18+1,Calculations!$C$22,Calculations!$C$21)),1))</f>
        <v>8128.8536340400842</v>
      </c>
      <c r="I591" s="12">
        <f>H591*(1-'Retiree Assumptions'!$F$8)</f>
        <v>6340.5058345512662</v>
      </c>
      <c r="J591" s="12">
        <f>I591/(Calculations!$C$27^($A591-1+Calculations!$B$6/30))</f>
        <v>1410.6962188854145</v>
      </c>
      <c r="K591" s="23">
        <f t="shared" si="757"/>
        <v>402.32932067386076</v>
      </c>
      <c r="L591" s="12">
        <f>L590*IF($B591="January",(1+IF(C591&gt;Personal!$L$18+1,Calculations!$B$22,Calculations!$B$21)),1)</f>
        <v>4470.8694987220442</v>
      </c>
      <c r="M591" s="12">
        <f>IF(AND(Career!$F$15="Yes",$E591=62,$E590=61),L591,M590*IF($B591="January",(1+IF(C591&gt;Personal!$L$18+1,Calculations!$C$22,Calculations!$C$21)),1))</f>
        <v>4470.8694987220442</v>
      </c>
      <c r="N591" s="12">
        <f>M591*(1-'Retiree Assumptions'!$F$10)</f>
        <v>3934.3651588753987</v>
      </c>
      <c r="O591" s="12">
        <f>N591/(Calculations!$C$27^$AW591)/(Calculations!$D$27^($A591-1-$AW591+Calculations!$B$6/30))</f>
        <v>840.23000688528145</v>
      </c>
      <c r="P591" s="23">
        <f t="shared" si="758"/>
        <v>352.90356294761006</v>
      </c>
      <c r="Q591" s="12">
        <f>IF(OR(A591&lt;=360,$E591&lt;70),Q590*IF($B591="January",(1+IF(C591&gt;Personal!$L$18+1,Calculations!$B$22,Calculations!$B$21)),1),0)</f>
        <v>0</v>
      </c>
      <c r="R591" s="12">
        <f>IF(OR(A591&lt;=360,$E591&lt;70),IF(AND(Career!$F$15="Yes",$E591=62,$E590=61),Q591,R590*IF($B591="January",(1+IF(C591&gt;Personal!$L$18+1,Calculations!$C$22,Calculations!$C$21)),1)),0)</f>
        <v>0</v>
      </c>
      <c r="S591" s="12">
        <f>R591*(1-'Retiree Assumptions'!$F$8)</f>
        <v>0</v>
      </c>
      <c r="T591" s="12">
        <f>S591/(Calculations!$C$27^($A591-1+Calculations!$B$6/30))</f>
        <v>0</v>
      </c>
      <c r="U591" s="23">
        <f t="shared" si="759"/>
        <v>0</v>
      </c>
      <c r="W591">
        <f t="shared" si="714"/>
        <v>12</v>
      </c>
      <c r="X591">
        <f t="shared" si="774"/>
        <v>2073</v>
      </c>
      <c r="Y591">
        <f t="shared" si="775"/>
        <v>90</v>
      </c>
      <c r="Z591">
        <f t="shared" si="762"/>
        <v>88</v>
      </c>
      <c r="AA591" s="12">
        <f>S591*12*Subsidy!$I$15/Subsidy!$I$14</f>
        <v>0</v>
      </c>
      <c r="AB591" s="12">
        <f>SUM(S$5:S591)*Subsidy!$I$15/Subsidy!$I$14</f>
        <v>53212.488521578103</v>
      </c>
      <c r="AC591" s="12">
        <f>N591*Subsidy!$E$15/Subsidy!$E$14</f>
        <v>3147.4921271003191</v>
      </c>
      <c r="AD591" s="12">
        <f t="shared" si="763"/>
        <v>37769.905525203831</v>
      </c>
      <c r="AE591" s="12">
        <f>$AP591*AC591/(Calculations!$D$27^(A591-1+Calculations!$B$6/30))</f>
        <v>302.81476946422464</v>
      </c>
      <c r="AF591" s="12">
        <f>IF(AE591=0,0,SUM(AE591:AE$903)*AC591/AE591)</f>
        <v>211608.27917889509</v>
      </c>
      <c r="AH591" s="164">
        <f>VLOOKUP(E591,Rates2,5)*VLOOKUP(E591,Mort_Imp_Retirees,C591-'Mort Imp Cume'!$C$4+2)</f>
        <v>1.291047894045254E-2</v>
      </c>
      <c r="AI591" s="16">
        <f t="shared" si="764"/>
        <v>0.9870895210595475</v>
      </c>
      <c r="AJ591" s="164">
        <f>VLOOKUP(F591,Rates2,6)*VLOOKUP(F591,Mort_Imp_Survivors,C591-'Mort Imp Cume'!$C$4+2)</f>
        <v>5.2063441682560652E-3</v>
      </c>
      <c r="AK591" s="16">
        <f t="shared" si="765"/>
        <v>0.99479365583174395</v>
      </c>
      <c r="AL591" s="164">
        <f>VLOOKUP(F591,Rates2,7)*VLOOKUP(F591,Mort_Imp_Survivors,C591-'Mort Imp Cume'!$C$4+2)</f>
        <v>7.1135065925668319E-3</v>
      </c>
      <c r="AM591" s="16">
        <f t="shared" si="766"/>
        <v>0.99288649340743318</v>
      </c>
      <c r="AN591" s="108">
        <f>PRODUCT(AI$4:AI590)</f>
        <v>0.28519912032637301</v>
      </c>
      <c r="AO591" s="16">
        <f>PRODUCT(AK$4:AK590)</f>
        <v>0.67829581212216872</v>
      </c>
      <c r="AP591" s="16">
        <f>PRODUCT(AM$4:AM590)</f>
        <v>0.52257578556131745</v>
      </c>
      <c r="AQ591" s="16">
        <f t="shared" si="767"/>
        <v>0.1934493689383053</v>
      </c>
      <c r="AR591" s="16">
        <f t="shared" si="768"/>
        <v>9.1749751388067707E-2</v>
      </c>
      <c r="AS591" s="16">
        <f t="shared" si="769"/>
        <v>2.4845210341899681E-3</v>
      </c>
      <c r="AT591" s="16">
        <f t="shared" si="770"/>
        <v>0.42000828351253205</v>
      </c>
      <c r="AU591" s="16">
        <f t="shared" si="771"/>
        <v>0.29479259616109488</v>
      </c>
      <c r="AV591" s="16">
        <f t="shared" si="772"/>
        <v>3.6820572368092288E-3</v>
      </c>
      <c r="AW591" s="30">
        <f>(SUMPRODUCT(AV$5:AV590,A$5:A590)+SUM(AV$5:AV590)*(Calculations!$B$6/30-0.5)+AV$4*Calculations!$B$6/30/2)/SUM(AV$4:AV590)</f>
        <v>460.05929909266519</v>
      </c>
      <c r="AX591" s="16"/>
      <c r="AY591" s="12"/>
      <c r="AZ591" s="12"/>
    </row>
    <row r="592" spans="1:52" x14ac:dyDescent="0.25">
      <c r="A592">
        <f t="shared" si="760"/>
        <v>588</v>
      </c>
      <c r="B592" t="str">
        <f t="shared" ref="B592:B655" si="784">B580</f>
        <v>January</v>
      </c>
      <c r="C592">
        <f t="shared" si="755"/>
        <v>2074</v>
      </c>
      <c r="D592">
        <f t="shared" si="701"/>
        <v>207401</v>
      </c>
      <c r="E592">
        <f t="shared" ref="E592:F592" si="785">E580+1</f>
        <v>91</v>
      </c>
      <c r="F592">
        <f t="shared" si="785"/>
        <v>89</v>
      </c>
      <c r="G592" s="12">
        <f>G591*IF($B592="January",1+IF(C592&gt;Personal!$L$18+1,Calculations!$B$22,Calculations!$B$21),1)</f>
        <v>8332.0749748910857</v>
      </c>
      <c r="H592" s="12">
        <f>IF(AND(Career!$F$15="Yes",$E592=62,$E591=61),G592,H591*IF($B592="January",(1+IF(C592&gt;Personal!$L$18+1,Calculations!$C$22,Calculations!$C$21)),1))</f>
        <v>8332.0749748910857</v>
      </c>
      <c r="I592" s="12">
        <f>H592*(1-'Retiree Assumptions'!$F$8)</f>
        <v>6499.0184804150467</v>
      </c>
      <c r="J592" s="12">
        <f>I592/(Calculations!$C$27^($A592-1+Calculations!$B$6/30))</f>
        <v>1442.2663102558035</v>
      </c>
      <c r="K592" s="23">
        <f t="shared" si="757"/>
        <v>406.02257585623545</v>
      </c>
      <c r="L592" s="12">
        <f>L591*IF($B592="January",(1+IF(C592&gt;Personal!$L$18+1,Calculations!$B$22,Calculations!$B$21)),1)</f>
        <v>4582.6412361900948</v>
      </c>
      <c r="M592" s="12">
        <f>IF(AND(Career!$F$15="Yes",$E592=62,$E591=61),L592,M591*IF($B592="January",(1+IF(C592&gt;Personal!$L$18+1,Calculations!$C$22,Calculations!$C$21)),1))</f>
        <v>4582.6412361900948</v>
      </c>
      <c r="N592" s="12">
        <f>M592*(1-'Retiree Assumptions'!$F$10)</f>
        <v>4032.7242878472834</v>
      </c>
      <c r="O592" s="12">
        <f>N592/(Calculations!$C$27^$AW592)/(Calculations!$D$27^($A592-1-$AW592+Calculations!$B$6/30))</f>
        <v>858.93745137802603</v>
      </c>
      <c r="P592" s="23">
        <f t="shared" si="758"/>
        <v>360.32861811652862</v>
      </c>
      <c r="Q592" s="12">
        <f>IF(OR(A592&lt;=360,$E592&lt;70),Q591*IF($B592="January",(1+IF(C592&gt;Personal!$L$18+1,Calculations!$B$22,Calculations!$B$21)),1),0)</f>
        <v>0</v>
      </c>
      <c r="R592" s="12">
        <f>IF(OR(A592&lt;=360,$E592&lt;70),IF(AND(Career!$F$15="Yes",$E592=62,$E591=61),Q592,R591*IF($B592="January",(1+IF(C592&gt;Personal!$L$18+1,Calculations!$C$22,Calculations!$C$21)),1)),0)</f>
        <v>0</v>
      </c>
      <c r="S592" s="12">
        <f>R592*(1-'Retiree Assumptions'!$F$8)</f>
        <v>0</v>
      </c>
      <c r="T592" s="12">
        <f>S592/(Calculations!$C$27^($A592-1+Calculations!$B$6/30))</f>
        <v>0</v>
      </c>
      <c r="U592" s="23">
        <f t="shared" si="759"/>
        <v>0</v>
      </c>
      <c r="W592">
        <f t="shared" si="714"/>
        <v>12</v>
      </c>
      <c r="X592">
        <f t="shared" si="774"/>
        <v>2074</v>
      </c>
      <c r="Y592">
        <f t="shared" si="775"/>
        <v>91</v>
      </c>
      <c r="Z592">
        <f t="shared" si="762"/>
        <v>89</v>
      </c>
      <c r="AA592" s="12">
        <f>S592*12*Subsidy!$I$15/Subsidy!$I$14</f>
        <v>0</v>
      </c>
      <c r="AB592" s="12">
        <f>SUM(S$5:S592)*Subsidy!$I$15/Subsidy!$I$14</f>
        <v>53212.488521578103</v>
      </c>
      <c r="AC592" s="12">
        <f>N592*Subsidy!$E$15/Subsidy!$E$14</f>
        <v>3226.1794302778267</v>
      </c>
      <c r="AD592" s="12">
        <f t="shared" si="763"/>
        <v>38714.153163333918</v>
      </c>
      <c r="AE592" s="12">
        <f>$AP592*AC592/(Calculations!$D$27^(A592-1+Calculations!$B$6/30))</f>
        <v>307.29005127920345</v>
      </c>
      <c r="AF592" s="12">
        <f>IF(AE592=0,0,SUM(AE592:AE$903)*AC592/AE592)</f>
        <v>210560.44617587159</v>
      </c>
      <c r="AH592" s="164">
        <f>VLOOKUP(E592,Rates2,5)*VLOOKUP(E592,Mort_Imp_Retirees,C592-'Mort Imp Cume'!$C$4+2)</f>
        <v>1.4488593245896433E-2</v>
      </c>
      <c r="AI592" s="16">
        <f t="shared" si="764"/>
        <v>0.98551140675410354</v>
      </c>
      <c r="AJ592" s="164">
        <f>VLOOKUP(F592,Rates2,6)*VLOOKUP(F592,Mort_Imp_Survivors,C592-'Mort Imp Cume'!$C$4+2)</f>
        <v>6.4389472823332822E-3</v>
      </c>
      <c r="AK592" s="16">
        <f t="shared" si="765"/>
        <v>0.9935610527176667</v>
      </c>
      <c r="AL592" s="164">
        <f>VLOOKUP(F592,Rates2,7)*VLOOKUP(F592,Mort_Imp_Survivors,C592-'Mort Imp Cume'!$C$4+2)</f>
        <v>8.2469510219040816E-3</v>
      </c>
      <c r="AM592" s="16">
        <f t="shared" si="766"/>
        <v>0.99175304897809591</v>
      </c>
      <c r="AN592" s="108">
        <f>PRODUCT(AI$4:AI591)</f>
        <v>0.28151706308956381</v>
      </c>
      <c r="AO592" s="16">
        <f>PRODUCT(AK$4:AK591)</f>
        <v>0.67476437067637396</v>
      </c>
      <c r="AP592" s="16">
        <f>PRODUCT(AM$4:AM591)</f>
        <v>0.51885843926561126</v>
      </c>
      <c r="AQ592" s="16">
        <f t="shared" si="767"/>
        <v>0.18995768391029058</v>
      </c>
      <c r="AR592" s="16">
        <f t="shared" si="768"/>
        <v>9.1559379179273218E-2</v>
      </c>
      <c r="AS592" s="16">
        <f t="shared" si="769"/>
        <v>2.7344982190912379E-3</v>
      </c>
      <c r="AT592" s="16">
        <f t="shared" si="770"/>
        <v>0.41950507285302291</v>
      </c>
      <c r="AU592" s="16">
        <f t="shared" si="771"/>
        <v>0.29897786405741328</v>
      </c>
      <c r="AV592" s="16">
        <f t="shared" si="772"/>
        <v>4.0787862188840542E-3</v>
      </c>
      <c r="AW592" s="30">
        <f>(SUMPRODUCT(AV$5:AV591,A$5:A591)+SUM(AV$5:AV591)*(Calculations!$B$6/30-0.5)+AV$4*Calculations!$B$6/30/2)/SUM(AV$4:AV591)</f>
        <v>460.71240291870407</v>
      </c>
      <c r="AX592" s="16"/>
      <c r="AY592" s="12"/>
      <c r="AZ592" s="12"/>
    </row>
    <row r="593" spans="1:52" x14ac:dyDescent="0.25">
      <c r="A593">
        <f t="shared" si="760"/>
        <v>589</v>
      </c>
      <c r="B593" t="str">
        <f t="shared" si="784"/>
        <v>February</v>
      </c>
      <c r="C593">
        <f t="shared" si="755"/>
        <v>2074</v>
      </c>
      <c r="D593">
        <f t="shared" ref="D593:D656" si="786">D581+100</f>
        <v>207402</v>
      </c>
      <c r="E593">
        <f t="shared" ref="E593:F593" si="787">E581+1</f>
        <v>91</v>
      </c>
      <c r="F593">
        <f t="shared" si="787"/>
        <v>89</v>
      </c>
      <c r="G593" s="12">
        <f>G592*IF($B593="January",1+IF(C593&gt;Personal!$L$18+1,Calculations!$B$22,Calculations!$B$21),1)</f>
        <v>8332.0749748910857</v>
      </c>
      <c r="H593" s="12">
        <f>IF(AND(Career!$F$15="Yes",$E593=62,$E592=61),G593,H592*IF($B593="January",(1+IF(C593&gt;Personal!$L$18+1,Calculations!$C$22,Calculations!$C$21)),1))</f>
        <v>8332.0749748910857</v>
      </c>
      <c r="I593" s="12">
        <f>H593*(1-'Retiree Assumptions'!$F$8)</f>
        <v>6499.0184804150467</v>
      </c>
      <c r="J593" s="12">
        <f>I593/(Calculations!$C$27^($A593-1+Calculations!$B$6/30))</f>
        <v>1438.5784501481528</v>
      </c>
      <c r="K593" s="23">
        <f t="shared" si="757"/>
        <v>399.11672635239654</v>
      </c>
      <c r="L593" s="12">
        <f>L592*IF($B593="January",(1+IF(C593&gt;Personal!$L$18+1,Calculations!$B$22,Calculations!$B$21)),1)</f>
        <v>4582.6412361900948</v>
      </c>
      <c r="M593" s="12">
        <f>IF(AND(Career!$F$15="Yes",$E593=62,$E592=61),L593,M592*IF($B593="January",(1+IF(C593&gt;Personal!$L$18+1,Calculations!$C$22,Calculations!$C$21)),1))</f>
        <v>4582.6412361900948</v>
      </c>
      <c r="N593" s="12">
        <f>M593*(1-'Retiree Assumptions'!$F$10)</f>
        <v>4032.7242878472834</v>
      </c>
      <c r="O593" s="12">
        <f>N593/(Calculations!$C$27^$AW593)/(Calculations!$D$27^($A593-1-$AW593+Calculations!$B$6/30))</f>
        <v>856.66413999421923</v>
      </c>
      <c r="P593" s="23">
        <f t="shared" si="758"/>
        <v>358.75375139259347</v>
      </c>
      <c r="Q593" s="12">
        <f>IF(OR(A593&lt;=360,$E593&lt;70),Q592*IF($B593="January",(1+IF(C593&gt;Personal!$L$18+1,Calculations!$B$22,Calculations!$B$21)),1),0)</f>
        <v>0</v>
      </c>
      <c r="R593" s="12">
        <f>IF(OR(A593&lt;=360,$E593&lt;70),IF(AND(Career!$F$15="Yes",$E593=62,$E592=61),Q593,R592*IF($B593="January",(1+IF(C593&gt;Personal!$L$18+1,Calculations!$C$22,Calculations!$C$21)),1)),0)</f>
        <v>0</v>
      </c>
      <c r="S593" s="12">
        <f>R593*(1-'Retiree Assumptions'!$F$8)</f>
        <v>0</v>
      </c>
      <c r="T593" s="12">
        <f>S593/(Calculations!$C$27^($A593-1+Calculations!$B$6/30))</f>
        <v>0</v>
      </c>
      <c r="U593" s="23">
        <f t="shared" si="759"/>
        <v>0</v>
      </c>
      <c r="W593">
        <f t="shared" si="714"/>
        <v>12</v>
      </c>
      <c r="X593">
        <f t="shared" si="774"/>
        <v>2074</v>
      </c>
      <c r="Y593">
        <f t="shared" si="775"/>
        <v>91</v>
      </c>
      <c r="Z593">
        <f t="shared" si="762"/>
        <v>89</v>
      </c>
      <c r="AA593" s="12">
        <f>S593*12*Subsidy!$I$15/Subsidy!$I$14</f>
        <v>0</v>
      </c>
      <c r="AB593" s="12">
        <f>SUM(S$5:S593)*Subsidy!$I$15/Subsidy!$I$14</f>
        <v>53212.488521578103</v>
      </c>
      <c r="AC593" s="12">
        <f>N593*Subsidy!$E$15/Subsidy!$E$14</f>
        <v>3226.1794302778267</v>
      </c>
      <c r="AD593" s="12">
        <f t="shared" si="763"/>
        <v>38714.153163333918</v>
      </c>
      <c r="AE593" s="12">
        <f>$AP593*AC593/(Calculations!$D$27^(A593-1+Calculations!$B$6/30))</f>
        <v>303.87853379542179</v>
      </c>
      <c r="AF593" s="12">
        <f>IF(AE593=0,0,SUM(AE593:AE$903)*AC593/AE593)</f>
        <v>209661.92203323523</v>
      </c>
      <c r="AH593" s="164">
        <f>VLOOKUP(E593,Rates2,5)*VLOOKUP(E593,Mort_Imp_Retirees,C593-'Mort Imp Cume'!$C$4+2)</f>
        <v>1.4488593245896433E-2</v>
      </c>
      <c r="AI593" s="16">
        <f t="shared" si="764"/>
        <v>0.98551140675410354</v>
      </c>
      <c r="AJ593" s="164">
        <f>VLOOKUP(F593,Rates2,6)*VLOOKUP(F593,Mort_Imp_Survivors,C593-'Mort Imp Cume'!$C$4+2)</f>
        <v>6.4389472823332822E-3</v>
      </c>
      <c r="AK593" s="16">
        <f t="shared" si="765"/>
        <v>0.9935610527176667</v>
      </c>
      <c r="AL593" s="164">
        <f>VLOOKUP(F593,Rates2,7)*VLOOKUP(F593,Mort_Imp_Survivors,C593-'Mort Imp Cume'!$C$4+2)</f>
        <v>8.2469510219040816E-3</v>
      </c>
      <c r="AM593" s="16">
        <f t="shared" si="766"/>
        <v>0.99175304897809591</v>
      </c>
      <c r="AN593" s="108">
        <f>PRODUCT(AI$4:AI592)</f>
        <v>0.27743827687067973</v>
      </c>
      <c r="AO593" s="16">
        <f>PRODUCT(AK$4:AK592)</f>
        <v>0.67041959846559196</v>
      </c>
      <c r="AP593" s="16">
        <f>PRODUCT(AM$4:AM592)</f>
        <v>0.51457943912968618</v>
      </c>
      <c r="AQ593" s="16">
        <f t="shared" si="767"/>
        <v>0.18600005817862683</v>
      </c>
      <c r="AR593" s="16">
        <f t="shared" si="768"/>
        <v>9.1438218692052903E-2</v>
      </c>
      <c r="AS593" s="16">
        <f t="shared" si="769"/>
        <v>2.6775270016480145E-3</v>
      </c>
      <c r="AT593" s="16">
        <f t="shared" si="770"/>
        <v>0.41877993328285495</v>
      </c>
      <c r="AU593" s="16">
        <f t="shared" si="771"/>
        <v>0.30378178984646526</v>
      </c>
      <c r="AV593" s="16">
        <f t="shared" si="772"/>
        <v>4.0196903444216746E-3</v>
      </c>
      <c r="AW593" s="30">
        <f>(SUMPRODUCT(AV$5:AV592,A$5:A592)+SUM(AV$5:AV592)*(Calculations!$B$6/30-0.5)+AV$4*Calculations!$B$6/30/2)/SUM(AV$4:AV592)</f>
        <v>461.4337506918219</v>
      </c>
      <c r="AX593" s="16"/>
      <c r="AY593" s="12"/>
      <c r="AZ593" s="12"/>
    </row>
    <row r="594" spans="1:52" x14ac:dyDescent="0.25">
      <c r="A594">
        <f t="shared" si="760"/>
        <v>590</v>
      </c>
      <c r="B594" t="str">
        <f t="shared" si="784"/>
        <v>March</v>
      </c>
      <c r="C594">
        <f t="shared" si="755"/>
        <v>2074</v>
      </c>
      <c r="D594">
        <f t="shared" si="786"/>
        <v>207403</v>
      </c>
      <c r="E594">
        <f t="shared" ref="E594:F594" si="788">E582+1</f>
        <v>91</v>
      </c>
      <c r="F594">
        <f t="shared" si="788"/>
        <v>89</v>
      </c>
      <c r="G594" s="12">
        <f>G593*IF($B594="January",1+IF(C594&gt;Personal!$L$18+1,Calculations!$B$22,Calculations!$B$21),1)</f>
        <v>8332.0749748910857</v>
      </c>
      <c r="H594" s="12">
        <f>IF(AND(Career!$F$15="Yes",$E594=62,$E593=61),G594,H593*IF($B594="January",(1+IF(C594&gt;Personal!$L$18+1,Calculations!$C$22,Calculations!$C$21)),1))</f>
        <v>8332.0749748910857</v>
      </c>
      <c r="I594" s="12">
        <f>H594*(1-'Retiree Assumptions'!$F$8)</f>
        <v>6499.0184804150467</v>
      </c>
      <c r="J594" s="12">
        <f>I594/(Calculations!$C$27^($A594-1+Calculations!$B$6/30))</f>
        <v>1434.9000198608326</v>
      </c>
      <c r="K594" s="23">
        <f t="shared" si="757"/>
        <v>392.32833523684843</v>
      </c>
      <c r="L594" s="12">
        <f>L593*IF($B594="January",(1+IF(C594&gt;Personal!$L$18+1,Calculations!$B$22,Calculations!$B$21)),1)</f>
        <v>4582.6412361900948</v>
      </c>
      <c r="M594" s="12">
        <f>IF(AND(Career!$F$15="Yes",$E594=62,$E593=61),L594,M593*IF($B594="January",(1+IF(C594&gt;Personal!$L$18+1,Calculations!$C$22,Calculations!$C$21)),1))</f>
        <v>4582.6412361900948</v>
      </c>
      <c r="N594" s="12">
        <f>M594*(1-'Retiree Assumptions'!$F$10)</f>
        <v>4032.7242878472834</v>
      </c>
      <c r="O594" s="12">
        <f>N594/(Calculations!$C$27^$AW594)/(Calculations!$D$27^($A594-1-$AW594+Calculations!$B$6/30))</f>
        <v>854.39330524579907</v>
      </c>
      <c r="P594" s="23">
        <f t="shared" si="758"/>
        <v>357.13965058200188</v>
      </c>
      <c r="Q594" s="12">
        <f>IF(OR(A594&lt;=360,$E594&lt;70),Q593*IF($B594="January",(1+IF(C594&gt;Personal!$L$18+1,Calculations!$B$22,Calculations!$B$21)),1),0)</f>
        <v>0</v>
      </c>
      <c r="R594" s="12">
        <f>IF(OR(A594&lt;=360,$E594&lt;70),IF(AND(Career!$F$15="Yes",$E594=62,$E593=61),Q594,R593*IF($B594="January",(1+IF(C594&gt;Personal!$L$18+1,Calculations!$C$22,Calculations!$C$21)),1)),0)</f>
        <v>0</v>
      </c>
      <c r="S594" s="12">
        <f>R594*(1-'Retiree Assumptions'!$F$8)</f>
        <v>0</v>
      </c>
      <c r="T594" s="12">
        <f>S594/(Calculations!$C$27^($A594-1+Calculations!$B$6/30))</f>
        <v>0</v>
      </c>
      <c r="U594" s="23">
        <f t="shared" si="759"/>
        <v>0</v>
      </c>
      <c r="W594">
        <f t="shared" si="714"/>
        <v>12</v>
      </c>
      <c r="X594">
        <f t="shared" si="774"/>
        <v>2074</v>
      </c>
      <c r="Y594">
        <f t="shared" si="775"/>
        <v>91</v>
      </c>
      <c r="Z594">
        <f t="shared" si="762"/>
        <v>89</v>
      </c>
      <c r="AA594" s="12">
        <f>S594*12*Subsidy!$I$15/Subsidy!$I$14</f>
        <v>0</v>
      </c>
      <c r="AB594" s="12">
        <f>SUM(S$5:S594)*Subsidy!$I$15/Subsidy!$I$14</f>
        <v>53212.488521578103</v>
      </c>
      <c r="AC594" s="12">
        <f>N594*Subsidy!$E$15/Subsidy!$E$14</f>
        <v>3226.1794302778267</v>
      </c>
      <c r="AD594" s="12">
        <f t="shared" si="763"/>
        <v>38714.153163333918</v>
      </c>
      <c r="AE594" s="12">
        <f>$AP594*AC594/(Calculations!$D$27^(A594-1+Calculations!$B$6/30))</f>
        <v>300.50489079372534</v>
      </c>
      <c r="AF594" s="12">
        <f>IF(AE594=0,0,SUM(AE594:AE$903)*AC594/AE594)</f>
        <v>208753.31053502322</v>
      </c>
      <c r="AH594" s="164">
        <f>VLOOKUP(E594,Rates2,5)*VLOOKUP(E594,Mort_Imp_Retirees,C594-'Mort Imp Cume'!$C$4+2)</f>
        <v>1.4488593245896433E-2</v>
      </c>
      <c r="AI594" s="16">
        <f t="shared" si="764"/>
        <v>0.98551140675410354</v>
      </c>
      <c r="AJ594" s="164">
        <f>VLOOKUP(F594,Rates2,6)*VLOOKUP(F594,Mort_Imp_Survivors,C594-'Mort Imp Cume'!$C$4+2)</f>
        <v>6.4389472823332822E-3</v>
      </c>
      <c r="AK594" s="16">
        <f t="shared" si="765"/>
        <v>0.9935610527176667</v>
      </c>
      <c r="AL594" s="164">
        <f>VLOOKUP(F594,Rates2,7)*VLOOKUP(F594,Mort_Imp_Survivors,C594-'Mort Imp Cume'!$C$4+2)</f>
        <v>8.2469510219040816E-3</v>
      </c>
      <c r="AM594" s="16">
        <f t="shared" si="766"/>
        <v>0.99175304897809591</v>
      </c>
      <c r="AN594" s="108">
        <f>PRODUCT(AI$4:AI593)</f>
        <v>0.27341858652625806</v>
      </c>
      <c r="AO594" s="16">
        <f>PRODUCT(AK$4:AK593)</f>
        <v>0.66610280201402894</v>
      </c>
      <c r="AP594" s="16">
        <f>PRODUCT(AM$4:AM593)</f>
        <v>0.51033572769830482</v>
      </c>
      <c r="AQ594" s="16">
        <f t="shared" si="767"/>
        <v>0.18212488660785572</v>
      </c>
      <c r="AR594" s="16">
        <f t="shared" si="768"/>
        <v>9.1293699918402346E-2</v>
      </c>
      <c r="AS594" s="16">
        <f t="shared" si="769"/>
        <v>2.6217427367485179E-3</v>
      </c>
      <c r="AT594" s="16">
        <f t="shared" si="770"/>
        <v>0.41800380268576304</v>
      </c>
      <c r="AU594" s="16">
        <f t="shared" si="771"/>
        <v>0.30857761078797891</v>
      </c>
      <c r="AV594" s="16">
        <f t="shared" si="772"/>
        <v>3.9614506860468921E-3</v>
      </c>
      <c r="AW594" s="30">
        <f>(SUMPRODUCT(AV$5:AV593,A$5:A593)+SUM(AV$5:AV593)*(Calculations!$B$6/30-0.5)+AV$4*Calculations!$B$6/30/2)/SUM(AV$4:AV593)</f>
        <v>462.14225583143076</v>
      </c>
      <c r="AX594" s="16"/>
      <c r="AY594" s="12"/>
      <c r="AZ594" s="12"/>
    </row>
    <row r="595" spans="1:52" x14ac:dyDescent="0.25">
      <c r="A595">
        <f t="shared" si="760"/>
        <v>591</v>
      </c>
      <c r="B595" t="str">
        <f t="shared" si="784"/>
        <v>April</v>
      </c>
      <c r="C595">
        <f t="shared" si="755"/>
        <v>2074</v>
      </c>
      <c r="D595">
        <f t="shared" si="786"/>
        <v>207404</v>
      </c>
      <c r="E595">
        <f t="shared" ref="E595:F595" si="789">E583+1</f>
        <v>91</v>
      </c>
      <c r="F595">
        <f t="shared" si="789"/>
        <v>89</v>
      </c>
      <c r="G595" s="12">
        <f>G594*IF($B595="January",1+IF(C595&gt;Personal!$L$18+1,Calculations!$B$22,Calculations!$B$21),1)</f>
        <v>8332.0749748910857</v>
      </c>
      <c r="H595" s="12">
        <f>IF(AND(Career!$F$15="Yes",$E595=62,$E594=61),G595,H594*IF($B595="January",(1+IF(C595&gt;Personal!$L$18+1,Calculations!$C$22,Calculations!$C$21)),1))</f>
        <v>8332.0749748910857</v>
      </c>
      <c r="I595" s="12">
        <f>H595*(1-'Retiree Assumptions'!$F$8)</f>
        <v>6499.0184804150467</v>
      </c>
      <c r="J595" s="12">
        <f>I595/(Calculations!$C$27^($A595-1+Calculations!$B$6/30))</f>
        <v>1431.2309952818887</v>
      </c>
      <c r="K595" s="23">
        <f t="shared" si="757"/>
        <v>385.65540471439249</v>
      </c>
      <c r="L595" s="12">
        <f>L594*IF($B595="January",(1+IF(C595&gt;Personal!$L$18+1,Calculations!$B$22,Calculations!$B$21)),1)</f>
        <v>4582.6412361900948</v>
      </c>
      <c r="M595" s="12">
        <f>IF(AND(Career!$F$15="Yes",$E595=62,$E594=61),L595,M594*IF($B595="January",(1+IF(C595&gt;Personal!$L$18+1,Calculations!$C$22,Calculations!$C$21)),1))</f>
        <v>4582.6412361900948</v>
      </c>
      <c r="N595" s="12">
        <f>M595*(1-'Retiree Assumptions'!$F$10)</f>
        <v>4032.7242878472834</v>
      </c>
      <c r="O595" s="12">
        <f>N595/(Calculations!$C$27^$AW595)/(Calculations!$D$27^($A595-1-$AW595+Calculations!$B$6/30))</f>
        <v>852.12506156548784</v>
      </c>
      <c r="P595" s="23">
        <f t="shared" si="758"/>
        <v>355.48807480149486</v>
      </c>
      <c r="Q595" s="12">
        <f>IF(OR(A595&lt;=360,$E595&lt;70),Q594*IF($B595="January",(1+IF(C595&gt;Personal!$L$18+1,Calculations!$B$22,Calculations!$B$21)),1),0)</f>
        <v>0</v>
      </c>
      <c r="R595" s="12">
        <f>IF(OR(A595&lt;=360,$E595&lt;70),IF(AND(Career!$F$15="Yes",$E595=62,$E594=61),Q595,R594*IF($B595="January",(1+IF(C595&gt;Personal!$L$18+1,Calculations!$C$22,Calculations!$C$21)),1)),0)</f>
        <v>0</v>
      </c>
      <c r="S595" s="12">
        <f>R595*(1-'Retiree Assumptions'!$F$8)</f>
        <v>0</v>
      </c>
      <c r="T595" s="12">
        <f>S595/(Calculations!$C$27^($A595-1+Calculations!$B$6/30))</f>
        <v>0</v>
      </c>
      <c r="U595" s="23">
        <f t="shared" si="759"/>
        <v>0</v>
      </c>
      <c r="W595">
        <f t="shared" si="714"/>
        <v>12</v>
      </c>
      <c r="X595">
        <f t="shared" si="774"/>
        <v>2074</v>
      </c>
      <c r="Y595">
        <f t="shared" si="775"/>
        <v>91</v>
      </c>
      <c r="Z595">
        <f t="shared" si="762"/>
        <v>89</v>
      </c>
      <c r="AA595" s="12">
        <f>S595*12*Subsidy!$I$15/Subsidy!$I$14</f>
        <v>0</v>
      </c>
      <c r="AB595" s="12">
        <f>SUM(S$5:S595)*Subsidy!$I$15/Subsidy!$I$14</f>
        <v>53212.488521578103</v>
      </c>
      <c r="AC595" s="12">
        <f>N595*Subsidy!$E$15/Subsidy!$E$14</f>
        <v>3226.1794302778267</v>
      </c>
      <c r="AD595" s="12">
        <f t="shared" si="763"/>
        <v>38714.153163333918</v>
      </c>
      <c r="AE595" s="12">
        <f>$AP595*AC595/(Calculations!$D$27^(A595-1+Calculations!$B$6/30))</f>
        <v>297.16870179366811</v>
      </c>
      <c r="AF595" s="12">
        <f>IF(AE595=0,0,SUM(AE595:AE$903)*AC595/AE595)</f>
        <v>207834.49843470418</v>
      </c>
      <c r="AH595" s="164">
        <f>VLOOKUP(E595,Rates2,5)*VLOOKUP(E595,Mort_Imp_Retirees,C595-'Mort Imp Cume'!$C$4+2)</f>
        <v>1.4488593245896433E-2</v>
      </c>
      <c r="AI595" s="16">
        <f t="shared" si="764"/>
        <v>0.98551140675410354</v>
      </c>
      <c r="AJ595" s="164">
        <f>VLOOKUP(F595,Rates2,6)*VLOOKUP(F595,Mort_Imp_Survivors,C595-'Mort Imp Cume'!$C$4+2)</f>
        <v>6.4389472823332822E-3</v>
      </c>
      <c r="AK595" s="16">
        <f t="shared" si="765"/>
        <v>0.9935610527176667</v>
      </c>
      <c r="AL595" s="164">
        <f>VLOOKUP(F595,Rates2,7)*VLOOKUP(F595,Mort_Imp_Survivors,C595-'Mort Imp Cume'!$C$4+2)</f>
        <v>8.2469510219040816E-3</v>
      </c>
      <c r="AM595" s="16">
        <f t="shared" si="766"/>
        <v>0.99175304897809591</v>
      </c>
      <c r="AN595" s="108">
        <f>PRODUCT(AI$4:AI594)</f>
        <v>0.26945713584021114</v>
      </c>
      <c r="AO595" s="16">
        <f>PRODUCT(AK$4:AK594)</f>
        <v>0.66181380118724609</v>
      </c>
      <c r="AP595" s="16">
        <f>PRODUCT(AM$4:AM594)</f>
        <v>0.50612701394724913</v>
      </c>
      <c r="AQ595" s="16">
        <f t="shared" si="767"/>
        <v>0.17833045132743824</v>
      </c>
      <c r="AR595" s="16">
        <f t="shared" si="768"/>
        <v>9.1126684512772879E-2</v>
      </c>
      <c r="AS595" s="16">
        <f t="shared" si="769"/>
        <v>2.5671206951276126E-3</v>
      </c>
      <c r="AT595" s="16">
        <f t="shared" si="770"/>
        <v>0.41717828853479244</v>
      </c>
      <c r="AU595" s="16">
        <f t="shared" si="771"/>
        <v>0.31336457562499653</v>
      </c>
      <c r="AV595" s="16">
        <f t="shared" si="772"/>
        <v>3.9040548383930808E-3</v>
      </c>
      <c r="AW595" s="30">
        <f>(SUMPRODUCT(AV$5:AV594,A$5:A594)+SUM(AV$5:AV594)*(Calculations!$B$6/30-0.5)+AV$4*Calculations!$B$6/30/2)/SUM(AV$4:AV594)</f>
        <v>462.83829010764094</v>
      </c>
      <c r="AX595" s="16"/>
      <c r="AY595" s="12"/>
      <c r="AZ595" s="12"/>
    </row>
    <row r="596" spans="1:52" x14ac:dyDescent="0.25">
      <c r="A596">
        <f t="shared" si="760"/>
        <v>592</v>
      </c>
      <c r="B596" t="str">
        <f t="shared" si="784"/>
        <v>May</v>
      </c>
      <c r="C596">
        <f t="shared" si="755"/>
        <v>2074</v>
      </c>
      <c r="D596">
        <f t="shared" si="786"/>
        <v>207405</v>
      </c>
      <c r="E596">
        <f t="shared" ref="E596:F596" si="790">E584+1</f>
        <v>91</v>
      </c>
      <c r="F596">
        <f t="shared" si="790"/>
        <v>89</v>
      </c>
      <c r="G596" s="12">
        <f>G595*IF($B596="January",1+IF(C596&gt;Personal!$L$18+1,Calculations!$B$22,Calculations!$B$21),1)</f>
        <v>8332.0749748910857</v>
      </c>
      <c r="H596" s="12">
        <f>IF(AND(Career!$F$15="Yes",$E596=62,$E595=61),G596,H595*IF($B596="January",(1+IF(C596&gt;Personal!$L$18+1,Calculations!$C$22,Calculations!$C$21)),1))</f>
        <v>8332.0749748910857</v>
      </c>
      <c r="I596" s="12">
        <f>H596*(1-'Retiree Assumptions'!$F$8)</f>
        <v>6499.0184804150467</v>
      </c>
      <c r="J596" s="12">
        <f>I596/(Calculations!$C$27^($A596-1+Calculations!$B$6/30))</f>
        <v>1427.5713523610216</v>
      </c>
      <c r="K596" s="23">
        <f t="shared" si="757"/>
        <v>379.09597096940132</v>
      </c>
      <c r="L596" s="12">
        <f>L595*IF($B596="January",(1+IF(C596&gt;Personal!$L$18+1,Calculations!$B$22,Calculations!$B$21)),1)</f>
        <v>4582.6412361900948</v>
      </c>
      <c r="M596" s="12">
        <f>IF(AND(Career!$F$15="Yes",$E596=62,$E595=61),L596,M595*IF($B596="January",(1+IF(C596&gt;Personal!$L$18+1,Calculations!$C$22,Calculations!$C$21)),1))</f>
        <v>4582.6412361900948</v>
      </c>
      <c r="N596" s="12">
        <f>M596*(1-'Retiree Assumptions'!$F$10)</f>
        <v>4032.7242878472834</v>
      </c>
      <c r="O596" s="12">
        <f>N596/(Calculations!$C$27^$AW596)/(Calculations!$D$27^($A596-1-$AW596+Calculations!$B$6/30))</f>
        <v>849.85951786152691</v>
      </c>
      <c r="P596" s="23">
        <f t="shared" si="758"/>
        <v>353.80073285834379</v>
      </c>
      <c r="Q596" s="12">
        <f>IF(OR(A596&lt;=360,$E596&lt;70),Q595*IF($B596="January",(1+IF(C596&gt;Personal!$L$18+1,Calculations!$B$22,Calculations!$B$21)),1),0)</f>
        <v>0</v>
      </c>
      <c r="R596" s="12">
        <f>IF(OR(A596&lt;=360,$E596&lt;70),IF(AND(Career!$F$15="Yes",$E596=62,$E595=61),Q596,R595*IF($B596="January",(1+IF(C596&gt;Personal!$L$18+1,Calculations!$C$22,Calculations!$C$21)),1)),0)</f>
        <v>0</v>
      </c>
      <c r="S596" s="12">
        <f>R596*(1-'Retiree Assumptions'!$F$8)</f>
        <v>0</v>
      </c>
      <c r="T596" s="12">
        <f>S596/(Calculations!$C$27^($A596-1+Calculations!$B$6/30))</f>
        <v>0</v>
      </c>
      <c r="U596" s="23">
        <f t="shared" si="759"/>
        <v>0</v>
      </c>
      <c r="W596">
        <f t="shared" si="714"/>
        <v>12</v>
      </c>
      <c r="X596">
        <f t="shared" si="774"/>
        <v>2074</v>
      </c>
      <c r="Y596">
        <f t="shared" si="775"/>
        <v>91</v>
      </c>
      <c r="Z596">
        <f t="shared" si="762"/>
        <v>89</v>
      </c>
      <c r="AA596" s="12">
        <f>S596*12*Subsidy!$I$15/Subsidy!$I$14</f>
        <v>0</v>
      </c>
      <c r="AB596" s="12">
        <f>SUM(S$5:S596)*Subsidy!$I$15/Subsidy!$I$14</f>
        <v>53212.488521578103</v>
      </c>
      <c r="AC596" s="12">
        <f>N596*Subsidy!$E$15/Subsidy!$E$14</f>
        <v>3226.1794302778267</v>
      </c>
      <c r="AD596" s="12">
        <f t="shared" si="763"/>
        <v>38714.153163333918</v>
      </c>
      <c r="AE596" s="12">
        <f>$AP596*AC596/(Calculations!$D$27^(A596-1+Calculations!$B$6/30))</f>
        <v>293.86955098295522</v>
      </c>
      <c r="AF596" s="12">
        <f>IF(AE596=0,0,SUM(AE596:AE$903)*AC596/AE596)</f>
        <v>206905.37121437507</v>
      </c>
      <c r="AH596" s="164">
        <f>VLOOKUP(E596,Rates2,5)*VLOOKUP(E596,Mort_Imp_Retirees,C596-'Mort Imp Cume'!$C$4+2)</f>
        <v>1.4488593245896433E-2</v>
      </c>
      <c r="AI596" s="16">
        <f t="shared" si="764"/>
        <v>0.98551140675410354</v>
      </c>
      <c r="AJ596" s="164">
        <f>VLOOKUP(F596,Rates2,6)*VLOOKUP(F596,Mort_Imp_Survivors,C596-'Mort Imp Cume'!$C$4+2)</f>
        <v>6.4389472823332822E-3</v>
      </c>
      <c r="AK596" s="16">
        <f t="shared" si="765"/>
        <v>0.9935610527176667</v>
      </c>
      <c r="AL596" s="164">
        <f>VLOOKUP(F596,Rates2,7)*VLOOKUP(F596,Mort_Imp_Survivors,C596-'Mort Imp Cume'!$C$4+2)</f>
        <v>8.2469510219040816E-3</v>
      </c>
      <c r="AM596" s="16">
        <f t="shared" si="766"/>
        <v>0.99175304897809591</v>
      </c>
      <c r="AN596" s="108">
        <f>PRODUCT(AI$4:AI595)</f>
        <v>0.26555308100181807</v>
      </c>
      <c r="AO596" s="16">
        <f>PRODUCT(AK$4:AK595)</f>
        <v>0.65755241701068079</v>
      </c>
      <c r="AP596" s="16">
        <f>PRODUCT(AM$4:AM595)</f>
        <v>0.50195300925236364</v>
      </c>
      <c r="AQ596" s="16">
        <f t="shared" si="767"/>
        <v>0.17461507025737857</v>
      </c>
      <c r="AR596" s="16">
        <f t="shared" si="768"/>
        <v>9.0938010744439496E-2</v>
      </c>
      <c r="AS596" s="16">
        <f t="shared" si="769"/>
        <v>2.5136366627358433E-3</v>
      </c>
      <c r="AT596" s="16">
        <f t="shared" si="770"/>
        <v>0.41630496031697184</v>
      </c>
      <c r="AU596" s="16">
        <f t="shared" si="771"/>
        <v>0.31814195868121009</v>
      </c>
      <c r="AV596" s="16">
        <f t="shared" si="772"/>
        <v>3.8474905758299296E-3</v>
      </c>
      <c r="AW596" s="30">
        <f>(SUMPRODUCT(AV$5:AV595,A$5:A595)+SUM(AV$5:AV595)*(Calculations!$B$6/30-0.5)+AV$4*Calculations!$B$6/30/2)/SUM(AV$4:AV595)</f>
        <v>463.52220933723805</v>
      </c>
      <c r="AX596" s="16"/>
      <c r="AY596" s="12"/>
      <c r="AZ596" s="12"/>
    </row>
    <row r="597" spans="1:52" x14ac:dyDescent="0.25">
      <c r="A597">
        <f t="shared" si="760"/>
        <v>593</v>
      </c>
      <c r="B597" t="str">
        <f t="shared" si="784"/>
        <v>June</v>
      </c>
      <c r="C597">
        <f t="shared" si="755"/>
        <v>2074</v>
      </c>
      <c r="D597">
        <f t="shared" si="786"/>
        <v>207406</v>
      </c>
      <c r="E597">
        <f t="shared" ref="E597:F597" si="791">E585+1</f>
        <v>91</v>
      </c>
      <c r="F597">
        <f t="shared" si="791"/>
        <v>89</v>
      </c>
      <c r="G597" s="12">
        <f>G596*IF($B597="January",1+IF(C597&gt;Personal!$L$18+1,Calculations!$B$22,Calculations!$B$21),1)</f>
        <v>8332.0749748910857</v>
      </c>
      <c r="H597" s="12">
        <f>IF(AND(Career!$F$15="Yes",$E597=62,$E596=61),G597,H596*IF($B597="January",(1+IF(C597&gt;Personal!$L$18+1,Calculations!$C$22,Calculations!$C$21)),1))</f>
        <v>8332.0749748910857</v>
      </c>
      <c r="I597" s="12">
        <f>H597*(1-'Retiree Assumptions'!$F$8)</f>
        <v>6499.0184804150467</v>
      </c>
      <c r="J597" s="12">
        <f>I597/(Calculations!$C$27^($A597-1+Calculations!$B$6/30))</f>
        <v>1423.9210671094281</v>
      </c>
      <c r="K597" s="23">
        <f t="shared" si="757"/>
        <v>372.64810358787594</v>
      </c>
      <c r="L597" s="12">
        <f>L596*IF($B597="January",(1+IF(C597&gt;Personal!$L$18+1,Calculations!$B$22,Calculations!$B$21)),1)</f>
        <v>4582.6412361900948</v>
      </c>
      <c r="M597" s="12">
        <f>IF(AND(Career!$F$15="Yes",$E597=62,$E596=61),L597,M596*IF($B597="January",(1+IF(C597&gt;Personal!$L$18+1,Calculations!$C$22,Calculations!$C$21)),1))</f>
        <v>4582.6412361900948</v>
      </c>
      <c r="N597" s="12">
        <f>M597*(1-'Retiree Assumptions'!$F$10)</f>
        <v>4032.7242878472834</v>
      </c>
      <c r="O597" s="12">
        <f>N597/(Calculations!$C$27^$AW597)/(Calculations!$D$27^($A597-1-$AW597+Calculations!$B$6/30))</f>
        <v>847.59677781691323</v>
      </c>
      <c r="P597" s="23">
        <f t="shared" si="758"/>
        <v>352.07928451900949</v>
      </c>
      <c r="Q597" s="12">
        <f>IF(OR(A597&lt;=360,$E597&lt;70),Q596*IF($B597="January",(1+IF(C597&gt;Personal!$L$18+1,Calculations!$B$22,Calculations!$B$21)),1),0)</f>
        <v>0</v>
      </c>
      <c r="R597" s="12">
        <f>IF(OR(A597&lt;=360,$E597&lt;70),IF(AND(Career!$F$15="Yes",$E597=62,$E596=61),Q597,R596*IF($B597="January",(1+IF(C597&gt;Personal!$L$18+1,Calculations!$C$22,Calculations!$C$21)),1)),0)</f>
        <v>0</v>
      </c>
      <c r="S597" s="12">
        <f>R597*(1-'Retiree Assumptions'!$F$8)</f>
        <v>0</v>
      </c>
      <c r="T597" s="12">
        <f>S597/(Calculations!$C$27^($A597-1+Calculations!$B$6/30))</f>
        <v>0</v>
      </c>
      <c r="U597" s="23">
        <f t="shared" si="759"/>
        <v>0</v>
      </c>
      <c r="W597">
        <f t="shared" si="714"/>
        <v>12</v>
      </c>
      <c r="X597">
        <f t="shared" si="774"/>
        <v>2074</v>
      </c>
      <c r="Y597">
        <f t="shared" si="775"/>
        <v>91</v>
      </c>
      <c r="Z597">
        <f t="shared" si="762"/>
        <v>89</v>
      </c>
      <c r="AA597" s="12">
        <f>S597*12*Subsidy!$I$15/Subsidy!$I$14</f>
        <v>0</v>
      </c>
      <c r="AB597" s="12">
        <f>SUM(S$5:S597)*Subsidy!$I$15/Subsidy!$I$14</f>
        <v>53212.488521578103</v>
      </c>
      <c r="AC597" s="12">
        <f>N597*Subsidy!$E$15/Subsidy!$E$14</f>
        <v>3226.1794302778267</v>
      </c>
      <c r="AD597" s="12">
        <f t="shared" si="763"/>
        <v>38714.153163333918</v>
      </c>
      <c r="AE597" s="12">
        <f>$AP597*AC597/(Calculations!$D$27^(A597-1+Calculations!$B$6/30))</f>
        <v>290.60702716561724</v>
      </c>
      <c r="AF597" s="12">
        <f>IF(AE597=0,0,SUM(AE597:AE$903)*AC597/AE597)</f>
        <v>205965.81307048848</v>
      </c>
      <c r="AH597" s="164">
        <f>VLOOKUP(E597,Rates2,5)*VLOOKUP(E597,Mort_Imp_Retirees,C597-'Mort Imp Cume'!$C$4+2)</f>
        <v>1.4488593245896433E-2</v>
      </c>
      <c r="AI597" s="16">
        <f t="shared" si="764"/>
        <v>0.98551140675410354</v>
      </c>
      <c r="AJ597" s="164">
        <f>VLOOKUP(F597,Rates2,6)*VLOOKUP(F597,Mort_Imp_Survivors,C597-'Mort Imp Cume'!$C$4+2)</f>
        <v>6.4389472823332822E-3</v>
      </c>
      <c r="AK597" s="16">
        <f t="shared" si="765"/>
        <v>0.9935610527176667</v>
      </c>
      <c r="AL597" s="164">
        <f>VLOOKUP(F597,Rates2,7)*VLOOKUP(F597,Mort_Imp_Survivors,C597-'Mort Imp Cume'!$C$4+2)</f>
        <v>8.2469510219040816E-3</v>
      </c>
      <c r="AM597" s="16">
        <f t="shared" si="766"/>
        <v>0.99175304897809591</v>
      </c>
      <c r="AN597" s="108">
        <f>PRODUCT(AI$4:AI596)</f>
        <v>0.26170559042598812</v>
      </c>
      <c r="AO597" s="16">
        <f>PRODUCT(AK$4:AK596)</f>
        <v>0.65331847166217816</v>
      </c>
      <c r="AP597" s="16">
        <f>PRODUCT(AM$4:AM596)</f>
        <v>0.49781342736976203</v>
      </c>
      <c r="AQ597" s="16">
        <f t="shared" si="767"/>
        <v>0.17097709636255454</v>
      </c>
      <c r="AR597" s="16">
        <f t="shared" si="768"/>
        <v>9.0728494063433598E-2</v>
      </c>
      <c r="AS597" s="16">
        <f t="shared" si="769"/>
        <v>2.4612669300052904E-3</v>
      </c>
      <c r="AT597" s="16">
        <f t="shared" si="770"/>
        <v>0.41538535036179791</v>
      </c>
      <c r="AU597" s="16">
        <f t="shared" si="771"/>
        <v>0.32290905921221391</v>
      </c>
      <c r="AV597" s="16">
        <f t="shared" si="772"/>
        <v>3.7917458498593097E-3</v>
      </c>
      <c r="AW597" s="30">
        <f>(SUMPRODUCT(AV$5:AV596,A$5:A596)+SUM(AV$5:AV596)*(Calculations!$B$6/30-0.5)+AV$4*Calculations!$B$6/30/2)/SUM(AV$4:AV596)</f>
        <v>464.19435425345478</v>
      </c>
      <c r="AX597" s="16"/>
      <c r="AY597" s="12"/>
      <c r="AZ597" s="12"/>
    </row>
    <row r="598" spans="1:52" x14ac:dyDescent="0.25">
      <c r="A598">
        <f t="shared" si="760"/>
        <v>594</v>
      </c>
      <c r="B598" t="str">
        <f t="shared" si="784"/>
        <v>July</v>
      </c>
      <c r="C598">
        <f t="shared" si="755"/>
        <v>2074</v>
      </c>
      <c r="D598">
        <f t="shared" si="786"/>
        <v>207407</v>
      </c>
      <c r="E598">
        <f t="shared" ref="E598:F598" si="792">E586+1</f>
        <v>91</v>
      </c>
      <c r="F598">
        <f t="shared" si="792"/>
        <v>89</v>
      </c>
      <c r="G598" s="12">
        <f>G597*IF($B598="January",1+IF(C598&gt;Personal!$L$18+1,Calculations!$B$22,Calculations!$B$21),1)</f>
        <v>8332.0749748910857</v>
      </c>
      <c r="H598" s="12">
        <f>IF(AND(Career!$F$15="Yes",$E598=62,$E597=61),G598,H597*IF($B598="January",(1+IF(C598&gt;Personal!$L$18+1,Calculations!$C$22,Calculations!$C$21)),1))</f>
        <v>8332.0749748910857</v>
      </c>
      <c r="I598" s="12">
        <f>H598*(1-'Retiree Assumptions'!$F$8)</f>
        <v>6499.0184804150467</v>
      </c>
      <c r="J598" s="12">
        <f>I598/(Calculations!$C$27^($A598-1+Calculations!$B$6/30))</f>
        <v>1420.2801155996447</v>
      </c>
      <c r="K598" s="23">
        <f t="shared" si="757"/>
        <v>366.30990498933301</v>
      </c>
      <c r="L598" s="12">
        <f>L597*IF($B598="January",(1+IF(C598&gt;Personal!$L$18+1,Calculations!$B$22,Calculations!$B$21)),1)</f>
        <v>4582.6412361900948</v>
      </c>
      <c r="M598" s="12">
        <f>IF(AND(Career!$F$15="Yes",$E598=62,$E597=61),L598,M597*IF($B598="January",(1+IF(C598&gt;Personal!$L$18+1,Calculations!$C$22,Calculations!$C$21)),1))</f>
        <v>4582.6412361900948</v>
      </c>
      <c r="N598" s="12">
        <f>M598*(1-'Retiree Assumptions'!$F$10)</f>
        <v>4032.7242878472834</v>
      </c>
      <c r="O598" s="12">
        <f>N598/(Calculations!$C$27^$AW598)/(Calculations!$D$27^($A598-1-$AW598+Calculations!$B$6/30))</f>
        <v>845.33694016940831</v>
      </c>
      <c r="P598" s="23">
        <f t="shared" si="758"/>
        <v>350.32534174773616</v>
      </c>
      <c r="Q598" s="12">
        <f>IF(OR(A598&lt;=360,$E598&lt;70),Q597*IF($B598="January",(1+IF(C598&gt;Personal!$L$18+1,Calculations!$B$22,Calculations!$B$21)),1),0)</f>
        <v>0</v>
      </c>
      <c r="R598" s="12">
        <f>IF(OR(A598&lt;=360,$E598&lt;70),IF(AND(Career!$F$15="Yes",$E598=62,$E597=61),Q598,R597*IF($B598="January",(1+IF(C598&gt;Personal!$L$18+1,Calculations!$C$22,Calculations!$C$21)),1)),0)</f>
        <v>0</v>
      </c>
      <c r="S598" s="12">
        <f>R598*(1-'Retiree Assumptions'!$F$8)</f>
        <v>0</v>
      </c>
      <c r="T598" s="12">
        <f>S598/(Calculations!$C$27^($A598-1+Calculations!$B$6/30))</f>
        <v>0</v>
      </c>
      <c r="U598" s="23">
        <f t="shared" si="759"/>
        <v>0</v>
      </c>
      <c r="W598">
        <f t="shared" si="714"/>
        <v>12</v>
      </c>
      <c r="X598">
        <f t="shared" si="774"/>
        <v>2074</v>
      </c>
      <c r="Y598">
        <f t="shared" si="775"/>
        <v>91</v>
      </c>
      <c r="Z598">
        <f t="shared" si="762"/>
        <v>89</v>
      </c>
      <c r="AA598" s="12">
        <f>S598*12*Subsidy!$I$15/Subsidy!$I$14</f>
        <v>0</v>
      </c>
      <c r="AB598" s="12">
        <f>SUM(S$5:S598)*Subsidy!$I$15/Subsidy!$I$14</f>
        <v>53212.488521578103</v>
      </c>
      <c r="AC598" s="12">
        <f>N598*Subsidy!$E$15/Subsidy!$E$14</f>
        <v>3226.1794302778267</v>
      </c>
      <c r="AD598" s="12">
        <f t="shared" si="763"/>
        <v>38714.153163333918</v>
      </c>
      <c r="AE598" s="12">
        <f>$AP598*AC598/(Calculations!$D$27^(A598-1+Calculations!$B$6/30))</f>
        <v>287.38072371076009</v>
      </c>
      <c r="AF598" s="12">
        <f>IF(AE598=0,0,SUM(AE598:AE$903)*AC598/AE598)</f>
        <v>205015.70689941864</v>
      </c>
      <c r="AH598" s="164">
        <f>VLOOKUP(E598,Rates2,5)*VLOOKUP(E598,Mort_Imp_Retirees,C598-'Mort Imp Cume'!$C$4+2)</f>
        <v>1.4488593245896433E-2</v>
      </c>
      <c r="AI598" s="16">
        <f t="shared" si="764"/>
        <v>0.98551140675410354</v>
      </c>
      <c r="AJ598" s="164">
        <f>VLOOKUP(F598,Rates2,6)*VLOOKUP(F598,Mort_Imp_Survivors,C598-'Mort Imp Cume'!$C$4+2)</f>
        <v>6.4389472823332822E-3</v>
      </c>
      <c r="AK598" s="16">
        <f t="shared" si="765"/>
        <v>0.9935610527176667</v>
      </c>
      <c r="AL598" s="164">
        <f>VLOOKUP(F598,Rates2,7)*VLOOKUP(F598,Mort_Imp_Survivors,C598-'Mort Imp Cume'!$C$4+2)</f>
        <v>8.2469510219040816E-3</v>
      </c>
      <c r="AM598" s="16">
        <f t="shared" si="766"/>
        <v>0.99175304897809591</v>
      </c>
      <c r="AN598" s="108">
        <f>PRODUCT(AI$4:AI597)</f>
        <v>0.25791384457612881</v>
      </c>
      <c r="AO598" s="16">
        <f>PRODUCT(AK$4:AK597)</f>
        <v>0.64911178846457085</v>
      </c>
      <c r="AP598" s="16">
        <f>PRODUCT(AM$4:AM597)</f>
        <v>0.4937079844161974</v>
      </c>
      <c r="AQ598" s="16">
        <f t="shared" si="767"/>
        <v>0.16741491692258434</v>
      </c>
      <c r="AR598" s="16">
        <f t="shared" si="768"/>
        <v>9.0498927653544489E-2</v>
      </c>
      <c r="AS598" s="16">
        <f t="shared" si="769"/>
        <v>2.4099882813390849E-3</v>
      </c>
      <c r="AT598" s="16">
        <f t="shared" si="770"/>
        <v>0.41442095465215301</v>
      </c>
      <c r="AU598" s="16">
        <f t="shared" si="771"/>
        <v>0.32766520077171812</v>
      </c>
      <c r="AV598" s="16">
        <f t="shared" si="772"/>
        <v>3.7368087865488823E-3</v>
      </c>
      <c r="AW598" s="30">
        <f>(SUMPRODUCT(AV$5:AV597,A$5:A597)+SUM(AV$5:AV597)*(Calculations!$B$6/30-0.5)+AV$4*Calculations!$B$6/30/2)/SUM(AV$4:AV597)</f>
        <v>464.85505131947502</v>
      </c>
      <c r="AX598" s="16"/>
      <c r="AY598" s="12"/>
      <c r="AZ598" s="12"/>
    </row>
    <row r="599" spans="1:52" x14ac:dyDescent="0.25">
      <c r="A599">
        <f t="shared" si="760"/>
        <v>595</v>
      </c>
      <c r="B599" t="str">
        <f t="shared" si="784"/>
        <v>August</v>
      </c>
      <c r="C599">
        <f t="shared" si="755"/>
        <v>2074</v>
      </c>
      <c r="D599">
        <f t="shared" si="786"/>
        <v>207408</v>
      </c>
      <c r="E599">
        <f t="shared" ref="E599:F599" si="793">E587+1</f>
        <v>91</v>
      </c>
      <c r="F599">
        <f t="shared" si="793"/>
        <v>89</v>
      </c>
      <c r="G599" s="12">
        <f>G598*IF($B599="January",1+IF(C599&gt;Personal!$L$18+1,Calculations!$B$22,Calculations!$B$21),1)</f>
        <v>8332.0749748910857</v>
      </c>
      <c r="H599" s="12">
        <f>IF(AND(Career!$F$15="Yes",$E599=62,$E598=61),G599,H598*IF($B599="January",(1+IF(C599&gt;Personal!$L$18+1,Calculations!$C$22,Calculations!$C$21)),1))</f>
        <v>8332.0749748910857</v>
      </c>
      <c r="I599" s="12">
        <f>H599*(1-'Retiree Assumptions'!$F$8)</f>
        <v>6499.0184804150467</v>
      </c>
      <c r="J599" s="12">
        <f>I599/(Calculations!$C$27^($A599-1+Calculations!$B$6/30))</f>
        <v>1416.648473965389</v>
      </c>
      <c r="K599" s="23">
        <f t="shared" si="757"/>
        <v>360.07950986835442</v>
      </c>
      <c r="L599" s="12">
        <f>L598*IF($B599="January",(1+IF(C599&gt;Personal!$L$18+1,Calculations!$B$22,Calculations!$B$21)),1)</f>
        <v>4582.6412361900948</v>
      </c>
      <c r="M599" s="12">
        <f>IF(AND(Career!$F$15="Yes",$E599=62,$E598=61),L599,M598*IF($B599="January",(1+IF(C599&gt;Personal!$L$18+1,Calculations!$C$22,Calculations!$C$21)),1))</f>
        <v>4582.6412361900948</v>
      </c>
      <c r="N599" s="12">
        <f>M599*(1-'Retiree Assumptions'!$F$10)</f>
        <v>4032.7242878472834</v>
      </c>
      <c r="O599" s="12">
        <f>N599/(Calculations!$C$27^$AW599)/(Calculations!$D$27^($A599-1-$AW599+Calculations!$B$6/30))</f>
        <v>843.08009897374586</v>
      </c>
      <c r="P599" s="23">
        <f t="shared" si="758"/>
        <v>348.54046991574091</v>
      </c>
      <c r="Q599" s="12">
        <f>IF(OR(A599&lt;=360,$E599&lt;70),Q598*IF($B599="January",(1+IF(C599&gt;Personal!$L$18+1,Calculations!$B$22,Calculations!$B$21)),1),0)</f>
        <v>0</v>
      </c>
      <c r="R599" s="12">
        <f>IF(OR(A599&lt;=360,$E599&lt;70),IF(AND(Career!$F$15="Yes",$E599=62,$E598=61),Q599,R598*IF($B599="January",(1+IF(C599&gt;Personal!$L$18+1,Calculations!$C$22,Calculations!$C$21)),1)),0)</f>
        <v>0</v>
      </c>
      <c r="S599" s="12">
        <f>R599*(1-'Retiree Assumptions'!$F$8)</f>
        <v>0</v>
      </c>
      <c r="T599" s="12">
        <f>S599/(Calculations!$C$27^($A599-1+Calculations!$B$6/30))</f>
        <v>0</v>
      </c>
      <c r="U599" s="23">
        <f t="shared" si="759"/>
        <v>0</v>
      </c>
      <c r="W599">
        <f t="shared" si="714"/>
        <v>12</v>
      </c>
      <c r="X599">
        <f t="shared" si="774"/>
        <v>2074</v>
      </c>
      <c r="Y599">
        <f t="shared" si="775"/>
        <v>91</v>
      </c>
      <c r="Z599">
        <f t="shared" si="762"/>
        <v>89</v>
      </c>
      <c r="AA599" s="12">
        <f>S599*12*Subsidy!$I$15/Subsidy!$I$14</f>
        <v>0</v>
      </c>
      <c r="AB599" s="12">
        <f>SUM(S$5:S599)*Subsidy!$I$15/Subsidy!$I$14</f>
        <v>53212.488521578103</v>
      </c>
      <c r="AC599" s="12">
        <f>N599*Subsidy!$E$15/Subsidy!$E$14</f>
        <v>3226.1794302778267</v>
      </c>
      <c r="AD599" s="12">
        <f t="shared" si="763"/>
        <v>38714.153163333918</v>
      </c>
      <c r="AE599" s="12">
        <f>$AP599*AC599/(Calculations!$D$27^(A599-1+Calculations!$B$6/30))</f>
        <v>284.19023850188404</v>
      </c>
      <c r="AF599" s="12">
        <f>IF(AE599=0,0,SUM(AE599:AE$903)*AC599/AE599)</f>
        <v>204054.9342828661</v>
      </c>
      <c r="AH599" s="164">
        <f>VLOOKUP(E599,Rates2,5)*VLOOKUP(E599,Mort_Imp_Retirees,C599-'Mort Imp Cume'!$C$4+2)</f>
        <v>1.4488593245896433E-2</v>
      </c>
      <c r="AI599" s="16">
        <f t="shared" si="764"/>
        <v>0.98551140675410354</v>
      </c>
      <c r="AJ599" s="164">
        <f>VLOOKUP(F599,Rates2,6)*VLOOKUP(F599,Mort_Imp_Survivors,C599-'Mort Imp Cume'!$C$4+2)</f>
        <v>6.4389472823332822E-3</v>
      </c>
      <c r="AK599" s="16">
        <f t="shared" si="765"/>
        <v>0.9935610527176667</v>
      </c>
      <c r="AL599" s="164">
        <f>VLOOKUP(F599,Rates2,7)*VLOOKUP(F599,Mort_Imp_Survivors,C599-'Mort Imp Cume'!$C$4+2)</f>
        <v>8.2469510219040816E-3</v>
      </c>
      <c r="AM599" s="16">
        <f t="shared" si="766"/>
        <v>0.99175304897809591</v>
      </c>
      <c r="AN599" s="108">
        <f>PRODUCT(AI$4:AI598)</f>
        <v>0.2541770357895799</v>
      </c>
      <c r="AO599" s="16">
        <f>PRODUCT(AK$4:AK598)</f>
        <v>0.64493219187830642</v>
      </c>
      <c r="AP599" s="16">
        <f>PRODUCT(AM$4:AM598)</f>
        <v>0.48963639884959403</v>
      </c>
      <c r="AQ599" s="16">
        <f t="shared" si="767"/>
        <v>0.1639269528169045</v>
      </c>
      <c r="AR599" s="16">
        <f t="shared" si="768"/>
        <v>9.0250082972675394E-2</v>
      </c>
      <c r="AS599" s="16">
        <f t="shared" si="769"/>
        <v>2.3597779848198875E-3</v>
      </c>
      <c r="AT599" s="16">
        <f t="shared" si="770"/>
        <v>0.41341323361802507</v>
      </c>
      <c r="AU599" s="16">
        <f t="shared" si="771"/>
        <v>0.33240973059239509</v>
      </c>
      <c r="AV599" s="16">
        <f t="shared" si="772"/>
        <v>3.6826676840028831E-3</v>
      </c>
      <c r="AW599" s="30">
        <f>(SUMPRODUCT(AV$5:AV598,A$5:A598)+SUM(AV$5:AV598)*(Calculations!$B$6/30-0.5)+AV$4*Calculations!$B$6/30/2)/SUM(AV$4:AV598)</f>
        <v>465.50461348986749</v>
      </c>
      <c r="AX599" s="16"/>
      <c r="AY599" s="12"/>
      <c r="AZ599" s="12"/>
    </row>
    <row r="600" spans="1:52" x14ac:dyDescent="0.25">
      <c r="A600">
        <f t="shared" si="760"/>
        <v>596</v>
      </c>
      <c r="B600" t="str">
        <f t="shared" si="784"/>
        <v>September</v>
      </c>
      <c r="C600">
        <f t="shared" si="755"/>
        <v>2074</v>
      </c>
      <c r="D600">
        <f t="shared" si="786"/>
        <v>207409</v>
      </c>
      <c r="E600">
        <f t="shared" ref="E600:F600" si="794">E588+1</f>
        <v>91</v>
      </c>
      <c r="F600">
        <f t="shared" si="794"/>
        <v>89</v>
      </c>
      <c r="G600" s="12">
        <f>G599*IF($B600="January",1+IF(C600&gt;Personal!$L$18+1,Calculations!$B$22,Calculations!$B$21),1)</f>
        <v>8332.0749748910857</v>
      </c>
      <c r="H600" s="12">
        <f>IF(AND(Career!$F$15="Yes",$E600=62,$E599=61),G600,H599*IF($B600="January",(1+IF(C600&gt;Personal!$L$18+1,Calculations!$C$22,Calculations!$C$21)),1))</f>
        <v>8332.0749748910857</v>
      </c>
      <c r="I600" s="12">
        <f>H600*(1-'Retiree Assumptions'!$F$8)</f>
        <v>6499.0184804150467</v>
      </c>
      <c r="J600" s="12">
        <f>I600/(Calculations!$C$27^($A600-1+Calculations!$B$6/30))</f>
        <v>1413.0261184014059</v>
      </c>
      <c r="K600" s="23">
        <f t="shared" si="757"/>
        <v>353.95508464563642</v>
      </c>
      <c r="L600" s="12">
        <f>L599*IF($B600="January",(1+IF(C600&gt;Personal!$L$18+1,Calculations!$B$22,Calculations!$B$21)),1)</f>
        <v>4582.6412361900948</v>
      </c>
      <c r="M600" s="12">
        <f>IF(AND(Career!$F$15="Yes",$E600=62,$E599=61),L600,M599*IF($B600="January",(1+IF(C600&gt;Personal!$L$18+1,Calculations!$C$22,Calculations!$C$21)),1))</f>
        <v>4582.6412361900948</v>
      </c>
      <c r="N600" s="12">
        <f>M600*(1-'Retiree Assumptions'!$F$10)</f>
        <v>4032.7242878472834</v>
      </c>
      <c r="O600" s="12">
        <f>N600/(Calculations!$C$27^$AW600)/(Calculations!$D$27^($A600-1-$AW600+Calculations!$B$6/30))</f>
        <v>840.82634384734558</v>
      </c>
      <c r="P600" s="23">
        <f t="shared" si="758"/>
        <v>346.72618898164791</v>
      </c>
      <c r="Q600" s="12">
        <f>IF(OR(A600&lt;=360,$E600&lt;70),Q599*IF($B600="January",(1+IF(C600&gt;Personal!$L$18+1,Calculations!$B$22,Calculations!$B$21)),1),0)</f>
        <v>0</v>
      </c>
      <c r="R600" s="12">
        <f>IF(OR(A600&lt;=360,$E600&lt;70),IF(AND(Career!$F$15="Yes",$E600=62,$E599=61),Q600,R599*IF($B600="January",(1+IF(C600&gt;Personal!$L$18+1,Calculations!$C$22,Calculations!$C$21)),1)),0)</f>
        <v>0</v>
      </c>
      <c r="S600" s="12">
        <f>R600*(1-'Retiree Assumptions'!$F$8)</f>
        <v>0</v>
      </c>
      <c r="T600" s="12">
        <f>S600/(Calculations!$C$27^($A600-1+Calculations!$B$6/30))</f>
        <v>0</v>
      </c>
      <c r="U600" s="23">
        <f t="shared" si="759"/>
        <v>0</v>
      </c>
      <c r="W600">
        <f t="shared" si="714"/>
        <v>12</v>
      </c>
      <c r="X600">
        <f t="shared" si="774"/>
        <v>2074</v>
      </c>
      <c r="Y600">
        <f t="shared" si="775"/>
        <v>91</v>
      </c>
      <c r="Z600">
        <f t="shared" si="762"/>
        <v>89</v>
      </c>
      <c r="AA600" s="12">
        <f>S600*12*Subsidy!$I$15/Subsidy!$I$14</f>
        <v>0</v>
      </c>
      <c r="AB600" s="12">
        <f>SUM(S$5:S600)*Subsidy!$I$15/Subsidy!$I$14</f>
        <v>53212.488521578103</v>
      </c>
      <c r="AC600" s="12">
        <f>N600*Subsidy!$E$15/Subsidy!$E$14</f>
        <v>3226.1794302778267</v>
      </c>
      <c r="AD600" s="12">
        <f t="shared" si="763"/>
        <v>38714.153163333918</v>
      </c>
      <c r="AE600" s="12">
        <f>$AP600*AC600/(Calculations!$D$27^(A600-1+Calculations!$B$6/30))</f>
        <v>281.03517388676448</v>
      </c>
      <c r="AF600" s="12">
        <f>IF(AE600=0,0,SUM(AE600:AE$903)*AC600/AE600)</f>
        <v>203083.37547309909</v>
      </c>
      <c r="AH600" s="164">
        <f>VLOOKUP(E600,Rates2,5)*VLOOKUP(E600,Mort_Imp_Retirees,C600-'Mort Imp Cume'!$C$4+2)</f>
        <v>1.4488593245896433E-2</v>
      </c>
      <c r="AI600" s="16">
        <f t="shared" si="764"/>
        <v>0.98551140675410354</v>
      </c>
      <c r="AJ600" s="164">
        <f>VLOOKUP(F600,Rates2,6)*VLOOKUP(F600,Mort_Imp_Survivors,C600-'Mort Imp Cume'!$C$4+2)</f>
        <v>6.4389472823332822E-3</v>
      </c>
      <c r="AK600" s="16">
        <f t="shared" si="765"/>
        <v>0.9935610527176667</v>
      </c>
      <c r="AL600" s="164">
        <f>VLOOKUP(F600,Rates2,7)*VLOOKUP(F600,Mort_Imp_Survivors,C600-'Mort Imp Cume'!$C$4+2)</f>
        <v>8.2469510219040816E-3</v>
      </c>
      <c r="AM600" s="16">
        <f t="shared" si="766"/>
        <v>0.99175304897809591</v>
      </c>
      <c r="AN600" s="108">
        <f>PRODUCT(AI$4:AI599)</f>
        <v>0.25049436810557701</v>
      </c>
      <c r="AO600" s="16">
        <f>PRODUCT(AK$4:AK599)</f>
        <v>0.64077950749412238</v>
      </c>
      <c r="AP600" s="16">
        <f>PRODUCT(AM$4:AM599)</f>
        <v>0.48559839144973993</v>
      </c>
      <c r="AQ600" s="16">
        <f t="shared" si="767"/>
        <v>0.16051165782474303</v>
      </c>
      <c r="AR600" s="16">
        <f t="shared" si="768"/>
        <v>8.9982710280833975E-2</v>
      </c>
      <c r="AS600" s="16">
        <f t="shared" si="769"/>
        <v>2.3106137821327921E-3</v>
      </c>
      <c r="AT600" s="16">
        <f t="shared" si="770"/>
        <v>0.41236361291339013</v>
      </c>
      <c r="AU600" s="16">
        <f t="shared" si="771"/>
        <v>0.33714201898103296</v>
      </c>
      <c r="AV600" s="16">
        <f t="shared" si="772"/>
        <v>3.6293110098695579E-3</v>
      </c>
      <c r="AW600" s="30">
        <f>(SUMPRODUCT(AV$5:AV599,A$5:A599)+SUM(AV$5:AV599)*(Calculations!$B$6/30-0.5)+AV$4*Calculations!$B$6/30/2)/SUM(AV$4:AV599)</f>
        <v>466.14334092378988</v>
      </c>
      <c r="AX600" s="16"/>
      <c r="AY600" s="12"/>
      <c r="AZ600" s="12"/>
    </row>
    <row r="601" spans="1:52" x14ac:dyDescent="0.25">
      <c r="A601">
        <f t="shared" si="760"/>
        <v>597</v>
      </c>
      <c r="B601" t="str">
        <f t="shared" si="784"/>
        <v>October</v>
      </c>
      <c r="C601">
        <f t="shared" si="755"/>
        <v>2074</v>
      </c>
      <c r="D601">
        <f t="shared" si="786"/>
        <v>207410</v>
      </c>
      <c r="E601">
        <f t="shared" ref="E601:F601" si="795">E589+1</f>
        <v>91</v>
      </c>
      <c r="F601">
        <f t="shared" si="795"/>
        <v>89</v>
      </c>
      <c r="G601" s="12">
        <f>G600*IF($B601="January",1+IF(C601&gt;Personal!$L$18+1,Calculations!$B$22,Calculations!$B$21),1)</f>
        <v>8332.0749748910857</v>
      </c>
      <c r="H601" s="12">
        <f>IF(AND(Career!$F$15="Yes",$E601=62,$E600=61),G601,H600*IF($B601="January",(1+IF(C601&gt;Personal!$L$18+1,Calculations!$C$22,Calculations!$C$21)),1))</f>
        <v>8332.0749748910857</v>
      </c>
      <c r="I601" s="12">
        <f>H601*(1-'Retiree Assumptions'!$F$8)</f>
        <v>6499.0184804150467</v>
      </c>
      <c r="J601" s="12">
        <f>I601/(Calculations!$C$27^($A601-1+Calculations!$B$6/30))</f>
        <v>1409.413025163308</v>
      </c>
      <c r="K601" s="23">
        <f t="shared" si="757"/>
        <v>347.93482692837381</v>
      </c>
      <c r="L601" s="12">
        <f>L600*IF($B601="January",(1+IF(C601&gt;Personal!$L$18+1,Calculations!$B$22,Calculations!$B$21)),1)</f>
        <v>4582.6412361900948</v>
      </c>
      <c r="M601" s="12">
        <f>IF(AND(Career!$F$15="Yes",$E601=62,$E600=61),L601,M600*IF($B601="January",(1+IF(C601&gt;Personal!$L$18+1,Calculations!$C$22,Calculations!$C$21)),1))</f>
        <v>4582.6412361900948</v>
      </c>
      <c r="N601" s="12">
        <f>M601*(1-'Retiree Assumptions'!$F$10)</f>
        <v>4032.7242878472834</v>
      </c>
      <c r="O601" s="12">
        <f>N601/(Calculations!$C$27^$AW601)/(Calculations!$D$27^($A601-1-$AW601+Calculations!$B$6/30))</f>
        <v>838.57576020072725</v>
      </c>
      <c r="P601" s="23">
        <f t="shared" si="758"/>
        <v>344.88397464380319</v>
      </c>
      <c r="Q601" s="12">
        <f>IF(OR(A601&lt;=360,$E601&lt;70),Q600*IF($B601="January",(1+IF(C601&gt;Personal!$L$18+1,Calculations!$B$22,Calculations!$B$21)),1),0)</f>
        <v>0</v>
      </c>
      <c r="R601" s="12">
        <f>IF(OR(A601&lt;=360,$E601&lt;70),IF(AND(Career!$F$15="Yes",$E601=62,$E600=61),Q601,R600*IF($B601="January",(1+IF(C601&gt;Personal!$L$18+1,Calculations!$C$22,Calculations!$C$21)),1)),0)</f>
        <v>0</v>
      </c>
      <c r="S601" s="12">
        <f>R601*(1-'Retiree Assumptions'!$F$8)</f>
        <v>0</v>
      </c>
      <c r="T601" s="12">
        <f>S601/(Calculations!$C$27^($A601-1+Calculations!$B$6/30))</f>
        <v>0</v>
      </c>
      <c r="U601" s="23">
        <f t="shared" si="759"/>
        <v>0</v>
      </c>
      <c r="W601">
        <f t="shared" si="714"/>
        <v>12</v>
      </c>
      <c r="X601">
        <f t="shared" si="774"/>
        <v>2074</v>
      </c>
      <c r="Y601">
        <f t="shared" si="775"/>
        <v>91</v>
      </c>
      <c r="Z601">
        <f t="shared" si="762"/>
        <v>89</v>
      </c>
      <c r="AA601" s="12">
        <f>S601*12*Subsidy!$I$15/Subsidy!$I$14</f>
        <v>0</v>
      </c>
      <c r="AB601" s="12">
        <f>SUM(S$5:S601)*Subsidy!$I$15/Subsidy!$I$14</f>
        <v>53212.488521578103</v>
      </c>
      <c r="AC601" s="12">
        <f>N601*Subsidy!$E$15/Subsidy!$E$14</f>
        <v>3226.1794302778267</v>
      </c>
      <c r="AD601" s="12">
        <f t="shared" si="763"/>
        <v>38714.153163333918</v>
      </c>
      <c r="AE601" s="12">
        <f>$AP601*AC601/(Calculations!$D$27^(A601-1+Calculations!$B$6/30))</f>
        <v>277.91513662789083</v>
      </c>
      <c r="AF601" s="12">
        <f>IF(AE601=0,0,SUM(AE601:AE$903)*AC601/AE601)</f>
        <v>202100.90937802737</v>
      </c>
      <c r="AH601" s="164">
        <f>VLOOKUP(E601,Rates2,5)*VLOOKUP(E601,Mort_Imp_Retirees,C601-'Mort Imp Cume'!$C$4+2)</f>
        <v>1.4488593245896433E-2</v>
      </c>
      <c r="AI601" s="16">
        <f t="shared" si="764"/>
        <v>0.98551140675410354</v>
      </c>
      <c r="AJ601" s="164">
        <f>VLOOKUP(F601,Rates2,6)*VLOOKUP(F601,Mort_Imp_Survivors,C601-'Mort Imp Cume'!$C$4+2)</f>
        <v>6.4389472823332822E-3</v>
      </c>
      <c r="AK601" s="16">
        <f t="shared" si="765"/>
        <v>0.9935610527176667</v>
      </c>
      <c r="AL601" s="164">
        <f>VLOOKUP(F601,Rates2,7)*VLOOKUP(F601,Mort_Imp_Survivors,C601-'Mort Imp Cume'!$C$4+2)</f>
        <v>8.2469510219040816E-3</v>
      </c>
      <c r="AM601" s="16">
        <f t="shared" si="766"/>
        <v>0.99175304897809591</v>
      </c>
      <c r="AN601" s="108">
        <f>PRODUCT(AI$4:AI600)</f>
        <v>0.24686505709570744</v>
      </c>
      <c r="AO601" s="16">
        <f>PRODUCT(AK$4:AK600)</f>
        <v>0.63665356202576828</v>
      </c>
      <c r="AP601" s="16">
        <f>PRODUCT(AM$4:AM600)</f>
        <v>0.48159368529913854</v>
      </c>
      <c r="AQ601" s="16">
        <f t="shared" si="767"/>
        <v>0.15716751793967682</v>
      </c>
      <c r="AR601" s="16">
        <f t="shared" si="768"/>
        <v>8.969753915603064E-2</v>
      </c>
      <c r="AS601" s="16">
        <f t="shared" si="769"/>
        <v>2.2624738786981716E-3</v>
      </c>
      <c r="AT601" s="16">
        <f t="shared" si="770"/>
        <v>0.4112734841766108</v>
      </c>
      <c r="AU601" s="16">
        <f t="shared" si="771"/>
        <v>0.34186145872768181</v>
      </c>
      <c r="AV601" s="16">
        <f t="shared" si="772"/>
        <v>3.5767273988847039E-3</v>
      </c>
      <c r="AW601" s="30">
        <f>(SUMPRODUCT(AV$5:AV600,A$5:A600)+SUM(AV$5:AV600)*(Calculations!$B$6/30-0.5)+AV$4*Calculations!$B$6/30/2)/SUM(AV$4:AV600)</f>
        <v>466.77152165348855</v>
      </c>
      <c r="AX601" s="16"/>
      <c r="AY601" s="12"/>
      <c r="AZ601" s="12"/>
    </row>
    <row r="602" spans="1:52" x14ac:dyDescent="0.25">
      <c r="A602">
        <f t="shared" si="760"/>
        <v>598</v>
      </c>
      <c r="B602" t="str">
        <f t="shared" si="784"/>
        <v>November</v>
      </c>
      <c r="C602">
        <f t="shared" si="755"/>
        <v>2074</v>
      </c>
      <c r="D602">
        <f t="shared" si="786"/>
        <v>207411</v>
      </c>
      <c r="E602">
        <f t="shared" ref="E602:F602" si="796">E590+1</f>
        <v>91</v>
      </c>
      <c r="F602">
        <f t="shared" si="796"/>
        <v>89</v>
      </c>
      <c r="G602" s="12">
        <f>G601*IF($B602="January",1+IF(C602&gt;Personal!$L$18+1,Calculations!$B$22,Calculations!$B$21),1)</f>
        <v>8332.0749748910857</v>
      </c>
      <c r="H602" s="12">
        <f>IF(AND(Career!$F$15="Yes",$E602=62,$E601=61),G602,H601*IF($B602="January",(1+IF(C602&gt;Personal!$L$18+1,Calculations!$C$22,Calculations!$C$21)),1))</f>
        <v>8332.0749748910857</v>
      </c>
      <c r="I602" s="12">
        <f>H602*(1-'Retiree Assumptions'!$F$8)</f>
        <v>6499.0184804150467</v>
      </c>
      <c r="J602" s="12">
        <f>I602/(Calculations!$C$27^($A602-1+Calculations!$B$6/30))</f>
        <v>1405.8091705674253</v>
      </c>
      <c r="K602" s="23">
        <f t="shared" si="757"/>
        <v>342.01696497982471</v>
      </c>
      <c r="L602" s="12">
        <f>L601*IF($B602="January",(1+IF(C602&gt;Personal!$L$18+1,Calculations!$B$22,Calculations!$B$21)),1)</f>
        <v>4582.6412361900948</v>
      </c>
      <c r="M602" s="12">
        <f>IF(AND(Career!$F$15="Yes",$E602=62,$E601=61),L602,M601*IF($B602="January",(1+IF(C602&gt;Personal!$L$18+1,Calculations!$C$22,Calculations!$C$21)),1))</f>
        <v>4582.6412361900948</v>
      </c>
      <c r="N602" s="12">
        <f>M602*(1-'Retiree Assumptions'!$F$10)</f>
        <v>4032.7242878472834</v>
      </c>
      <c r="O602" s="12">
        <f>N602/(Calculations!$C$27^$AW602)/(Calculations!$D$27^($A602-1-$AW602+Calculations!$B$6/30))</f>
        <v>836.32842945372522</v>
      </c>
      <c r="P602" s="23">
        <f t="shared" si="758"/>
        <v>343.01525946509753</v>
      </c>
      <c r="Q602" s="12">
        <f>IF(OR(A602&lt;=360,$E602&lt;70),Q601*IF($B602="January",(1+IF(C602&gt;Personal!$L$18+1,Calculations!$B$22,Calculations!$B$21)),1),0)</f>
        <v>0</v>
      </c>
      <c r="R602" s="12">
        <f>IF(OR(A602&lt;=360,$E602&lt;70),IF(AND(Career!$F$15="Yes",$E602=62,$E601=61),Q602,R601*IF($B602="January",(1+IF(C602&gt;Personal!$L$18+1,Calculations!$C$22,Calculations!$C$21)),1)),0)</f>
        <v>0</v>
      </c>
      <c r="S602" s="12">
        <f>R602*(1-'Retiree Assumptions'!$F$8)</f>
        <v>0</v>
      </c>
      <c r="T602" s="12">
        <f>S602/(Calculations!$C$27^($A602-1+Calculations!$B$6/30))</f>
        <v>0</v>
      </c>
      <c r="U602" s="23">
        <f t="shared" si="759"/>
        <v>0</v>
      </c>
      <c r="W602">
        <f t="shared" si="714"/>
        <v>12</v>
      </c>
      <c r="X602">
        <f t="shared" si="774"/>
        <v>2074</v>
      </c>
      <c r="Y602">
        <f t="shared" si="775"/>
        <v>91</v>
      </c>
      <c r="Z602">
        <f t="shared" si="762"/>
        <v>89</v>
      </c>
      <c r="AA602" s="12">
        <f>S602*12*Subsidy!$I$15/Subsidy!$I$14</f>
        <v>0</v>
      </c>
      <c r="AB602" s="12">
        <f>SUM(S$5:S602)*Subsidy!$I$15/Subsidy!$I$14</f>
        <v>53212.488521578103</v>
      </c>
      <c r="AC602" s="12">
        <f>N602*Subsidy!$E$15/Subsidy!$E$14</f>
        <v>3226.1794302778267</v>
      </c>
      <c r="AD602" s="12">
        <f t="shared" si="763"/>
        <v>38714.153163333918</v>
      </c>
      <c r="AE602" s="12">
        <f>$AP602*AC602/(Calculations!$D$27^(A602-1+Calculations!$B$6/30))</f>
        <v>274.82973785345359</v>
      </c>
      <c r="AF602" s="12">
        <f>IF(AE602=0,0,SUM(AE602:AE$903)*AC602/AE602)</f>
        <v>201107.41354611079</v>
      </c>
      <c r="AH602" s="164">
        <f>VLOOKUP(E602,Rates2,5)*VLOOKUP(E602,Mort_Imp_Retirees,C602-'Mort Imp Cume'!$C$4+2)</f>
        <v>1.4488593245896433E-2</v>
      </c>
      <c r="AI602" s="16">
        <f t="shared" si="764"/>
        <v>0.98551140675410354</v>
      </c>
      <c r="AJ602" s="164">
        <f>VLOOKUP(F602,Rates2,6)*VLOOKUP(F602,Mort_Imp_Survivors,C602-'Mort Imp Cume'!$C$4+2)</f>
        <v>6.4389472823332822E-3</v>
      </c>
      <c r="AK602" s="16">
        <f t="shared" si="765"/>
        <v>0.9935610527176667</v>
      </c>
      <c r="AL602" s="164">
        <f>VLOOKUP(F602,Rates2,7)*VLOOKUP(F602,Mort_Imp_Survivors,C602-'Mort Imp Cume'!$C$4+2)</f>
        <v>8.2469510219040816E-3</v>
      </c>
      <c r="AM602" s="16">
        <f t="shared" si="766"/>
        <v>0.99175304897809591</v>
      </c>
      <c r="AN602" s="108">
        <f>PRODUCT(AI$4:AI601)</f>
        <v>0.24328832969682274</v>
      </c>
      <c r="AO602" s="16">
        <f>PRODUCT(AK$4:AK601)</f>
        <v>0.63255418330277469</v>
      </c>
      <c r="AP602" s="16">
        <f>PRODUCT(AM$4:AM601)</f>
        <v>0.47762200576401825</v>
      </c>
      <c r="AQ602" s="16">
        <f t="shared" si="767"/>
        <v>0.1538930506984699</v>
      </c>
      <c r="AR602" s="16">
        <f t="shared" si="768"/>
        <v>8.939527899835284E-2</v>
      </c>
      <c r="AS602" s="16">
        <f t="shared" si="769"/>
        <v>2.2153369340101032E-3</v>
      </c>
      <c r="AT602" s="16">
        <f t="shared" si="770"/>
        <v>0.41014420577469662</v>
      </c>
      <c r="AU602" s="16">
        <f t="shared" si="771"/>
        <v>0.34656746452848058</v>
      </c>
      <c r="AV602" s="16">
        <f t="shared" si="772"/>
        <v>3.5249056504508105E-3</v>
      </c>
      <c r="AW602" s="30">
        <f>(SUMPRODUCT(AV$5:AV601,A$5:A601)+SUM(AV$5:AV601)*(Calculations!$B$6/30-0.5)+AV$4*Calculations!$B$6/30/2)/SUM(AV$4:AV601)</f>
        <v>467.38943221132246</v>
      </c>
      <c r="AX602" s="16"/>
      <c r="AY602" s="12"/>
      <c r="AZ602" s="12"/>
    </row>
    <row r="603" spans="1:52" x14ac:dyDescent="0.25">
      <c r="A603">
        <f t="shared" si="760"/>
        <v>599</v>
      </c>
      <c r="B603" t="str">
        <f t="shared" si="784"/>
        <v>December</v>
      </c>
      <c r="C603">
        <f t="shared" si="755"/>
        <v>2074</v>
      </c>
      <c r="D603">
        <f t="shared" si="786"/>
        <v>207412</v>
      </c>
      <c r="E603">
        <f t="shared" ref="E603:F603" si="797">E591+1</f>
        <v>91</v>
      </c>
      <c r="F603">
        <f t="shared" si="797"/>
        <v>89</v>
      </c>
      <c r="G603" s="12">
        <f>G602*IF($B603="January",1+IF(C603&gt;Personal!$L$18+1,Calculations!$B$22,Calculations!$B$21),1)</f>
        <v>8332.0749748910857</v>
      </c>
      <c r="H603" s="12">
        <f>IF(AND(Career!$F$15="Yes",$E603=62,$E602=61),G603,H602*IF($B603="January",(1+IF(C603&gt;Personal!$L$18+1,Calculations!$C$22,Calculations!$C$21)),1))</f>
        <v>8332.0749748910857</v>
      </c>
      <c r="I603" s="12">
        <f>H603*(1-'Retiree Assumptions'!$F$8)</f>
        <v>6499.0184804150467</v>
      </c>
      <c r="J603" s="12">
        <f>I603/(Calculations!$C$27^($A603-1+Calculations!$B$6/30))</f>
        <v>1402.2145309906434</v>
      </c>
      <c r="K603" s="23">
        <f t="shared" si="757"/>
        <v>336.19975719789414</v>
      </c>
      <c r="L603" s="12">
        <f>L602*IF($B603="January",(1+IF(C603&gt;Personal!$L$18+1,Calculations!$B$22,Calculations!$B$21)),1)</f>
        <v>4582.6412361900948</v>
      </c>
      <c r="M603" s="12">
        <f>IF(AND(Career!$F$15="Yes",$E603=62,$E602=61),L603,M602*IF($B603="January",(1+IF(C603&gt;Personal!$L$18+1,Calculations!$C$22,Calculations!$C$21)),1))</f>
        <v>4582.6412361900948</v>
      </c>
      <c r="N603" s="12">
        <f>M603*(1-'Retiree Assumptions'!$F$10)</f>
        <v>4032.7242878472834</v>
      </c>
      <c r="O603" s="12">
        <f>N603/(Calculations!$C$27^$AW603)/(Calculations!$D$27^($A603-1-$AW603+Calculations!$B$6/30))</f>
        <v>834.08442923851749</v>
      </c>
      <c r="P603" s="23">
        <f t="shared" si="758"/>
        <v>341.12143397091432</v>
      </c>
      <c r="Q603" s="12">
        <f>IF(OR(A603&lt;=360,$E603&lt;70),Q602*IF($B603="January",(1+IF(C603&gt;Personal!$L$18+1,Calculations!$B$22,Calculations!$B$21)),1),0)</f>
        <v>0</v>
      </c>
      <c r="R603" s="12">
        <f>IF(OR(A603&lt;=360,$E603&lt;70),IF(AND(Career!$F$15="Yes",$E603=62,$E602=61),Q603,R602*IF($B603="January",(1+IF(C603&gt;Personal!$L$18+1,Calculations!$C$22,Calculations!$C$21)),1)),0)</f>
        <v>0</v>
      </c>
      <c r="S603" s="12">
        <f>R603*(1-'Retiree Assumptions'!$F$8)</f>
        <v>0</v>
      </c>
      <c r="T603" s="12">
        <f>S603/(Calculations!$C$27^($A603-1+Calculations!$B$6/30))</f>
        <v>0</v>
      </c>
      <c r="U603" s="23">
        <f t="shared" si="759"/>
        <v>0</v>
      </c>
      <c r="W603">
        <f t="shared" si="714"/>
        <v>12</v>
      </c>
      <c r="X603">
        <f t="shared" si="774"/>
        <v>2074</v>
      </c>
      <c r="Y603">
        <f t="shared" si="775"/>
        <v>91</v>
      </c>
      <c r="Z603">
        <f t="shared" si="762"/>
        <v>89</v>
      </c>
      <c r="AA603" s="12">
        <f>S603*12*Subsidy!$I$15/Subsidy!$I$14</f>
        <v>0</v>
      </c>
      <c r="AB603" s="12">
        <f>SUM(S$5:S603)*Subsidy!$I$15/Subsidy!$I$14</f>
        <v>53212.488521578103</v>
      </c>
      <c r="AC603" s="12">
        <f>N603*Subsidy!$E$15/Subsidy!$E$14</f>
        <v>3226.1794302778267</v>
      </c>
      <c r="AD603" s="12">
        <f t="shared" si="763"/>
        <v>38714.153163333918</v>
      </c>
      <c r="AE603" s="12">
        <f>$AP603*AC603/(Calculations!$D$27^(A603-1+Calculations!$B$6/30))</f>
        <v>271.77859300887712</v>
      </c>
      <c r="AF603" s="12">
        <f>IF(AE603=0,0,SUM(AE603:AE$903)*AC603/AE603)</f>
        <v>200102.76415109661</v>
      </c>
      <c r="AH603" s="164">
        <f>VLOOKUP(E603,Rates2,5)*VLOOKUP(E603,Mort_Imp_Retirees,C603-'Mort Imp Cume'!$C$4+2)</f>
        <v>1.4488593245896433E-2</v>
      </c>
      <c r="AI603" s="16">
        <f t="shared" si="764"/>
        <v>0.98551140675410354</v>
      </c>
      <c r="AJ603" s="164">
        <f>VLOOKUP(F603,Rates2,6)*VLOOKUP(F603,Mort_Imp_Survivors,C603-'Mort Imp Cume'!$C$4+2)</f>
        <v>6.4389472823332822E-3</v>
      </c>
      <c r="AK603" s="16">
        <f t="shared" si="765"/>
        <v>0.9935610527176667</v>
      </c>
      <c r="AL603" s="164">
        <f>VLOOKUP(F603,Rates2,7)*VLOOKUP(F603,Mort_Imp_Survivors,C603-'Mort Imp Cume'!$C$4+2)</f>
        <v>8.2469510219040816E-3</v>
      </c>
      <c r="AM603" s="16">
        <f t="shared" si="766"/>
        <v>0.99175304897809591</v>
      </c>
      <c r="AN603" s="108">
        <f>PRODUCT(AI$4:AI602)</f>
        <v>0.23976342404637191</v>
      </c>
      <c r="AO603" s="16">
        <f>PRODUCT(AK$4:AK602)</f>
        <v>0.6284812002632687</v>
      </c>
      <c r="AP603" s="16">
        <f>PRODUCT(AM$4:AM602)</f>
        <v>0.47368308047549879</v>
      </c>
      <c r="AQ603" s="16">
        <f t="shared" si="767"/>
        <v>0.15068680452389488</v>
      </c>
      <c r="AR603" s="16">
        <f t="shared" si="768"/>
        <v>8.907661952247703E-2</v>
      </c>
      <c r="AS603" s="16">
        <f t="shared" si="769"/>
        <v>2.1691820521760837E-3</v>
      </c>
      <c r="AT603" s="16">
        <f t="shared" si="770"/>
        <v>0.40897710353176503</v>
      </c>
      <c r="AU603" s="16">
        <f t="shared" si="771"/>
        <v>0.35125947242186301</v>
      </c>
      <c r="AV603" s="16">
        <f t="shared" si="772"/>
        <v>3.4738347262512665E-3</v>
      </c>
      <c r="AW603" s="30">
        <f>(SUMPRODUCT(AV$5:AV602,A$5:A602)+SUM(AV$5:AV602)*(Calculations!$B$6/30-0.5)+AV$4*Calculations!$B$6/30/2)/SUM(AV$4:AV602)</f>
        <v>467.99733821828136</v>
      </c>
      <c r="AX603" s="16"/>
      <c r="AY603" s="12"/>
      <c r="AZ603" s="12"/>
    </row>
    <row r="604" spans="1:52" x14ac:dyDescent="0.25">
      <c r="A604">
        <f t="shared" si="760"/>
        <v>600</v>
      </c>
      <c r="B604" t="str">
        <f t="shared" si="784"/>
        <v>January</v>
      </c>
      <c r="C604">
        <f t="shared" si="755"/>
        <v>2075</v>
      </c>
      <c r="D604">
        <f t="shared" si="786"/>
        <v>207501</v>
      </c>
      <c r="E604">
        <f t="shared" ref="E604:F604" si="798">E592+1</f>
        <v>92</v>
      </c>
      <c r="F604">
        <f t="shared" si="798"/>
        <v>90</v>
      </c>
      <c r="G604" s="12">
        <f>G603*IF($B604="January",1+IF(C604&gt;Personal!$L$18+1,Calculations!$B$22,Calculations!$B$21),1)</f>
        <v>8540.3768492633626</v>
      </c>
      <c r="H604" s="12">
        <f>IF(AND(Career!$F$15="Yes",$E604=62,$E603=61),G604,H603*IF($B604="January",(1+IF(C604&gt;Personal!$L$18+1,Calculations!$C$22,Calculations!$C$21)),1))</f>
        <v>8540.3768492633626</v>
      </c>
      <c r="I604" s="12">
        <f>H604*(1-'Retiree Assumptions'!$F$8)</f>
        <v>6661.4939424254235</v>
      </c>
      <c r="J604" s="12">
        <f>I604/(Calculations!$C$27^($A604-1+Calculations!$B$6/30))</f>
        <v>1433.5948099420102</v>
      </c>
      <c r="K604" s="23">
        <f t="shared" si="757"/>
        <v>338.74352889265401</v>
      </c>
      <c r="L604" s="12">
        <f>L603*IF($B604="January",(1+IF(C604&gt;Personal!$L$18+1,Calculations!$B$22,Calculations!$B$21)),1)</f>
        <v>4697.2072670948464</v>
      </c>
      <c r="M604" s="12">
        <f>IF(AND(Career!$F$15="Yes",$E604=62,$E603=61),L604,M603*IF($B604="January",(1+IF(C604&gt;Personal!$L$18+1,Calculations!$C$22,Calculations!$C$21)),1))</f>
        <v>4697.2072670948464</v>
      </c>
      <c r="N604" s="12">
        <f>M604*(1-'Retiree Assumptions'!$F$10)</f>
        <v>4133.5423950434651</v>
      </c>
      <c r="O604" s="12">
        <f>N604/(Calculations!$C$27^$AW604)/(Calculations!$D$27^($A604-1-$AW604+Calculations!$B$6/30))</f>
        <v>852.63992943015057</v>
      </c>
      <c r="P604" s="23">
        <f t="shared" si="758"/>
        <v>347.68394391382378</v>
      </c>
      <c r="Q604" s="12">
        <f>IF(OR(A604&lt;=360,$E604&lt;70),Q603*IF($B604="January",(1+IF(C604&gt;Personal!$L$18+1,Calculations!$B$22,Calculations!$B$21)),1),0)</f>
        <v>0</v>
      </c>
      <c r="R604" s="12">
        <f>IF(OR(A604&lt;=360,$E604&lt;70),IF(AND(Career!$F$15="Yes",$E604=62,$E603=61),Q604,R603*IF($B604="January",(1+IF(C604&gt;Personal!$L$18+1,Calculations!$C$22,Calculations!$C$21)),1)),0)</f>
        <v>0</v>
      </c>
      <c r="S604" s="12">
        <f>R604*(1-'Retiree Assumptions'!$F$8)</f>
        <v>0</v>
      </c>
      <c r="T604" s="12">
        <f>S604/(Calculations!$C$27^($A604-1+Calculations!$B$6/30))</f>
        <v>0</v>
      </c>
      <c r="U604" s="23">
        <f t="shared" si="759"/>
        <v>0</v>
      </c>
      <c r="W604">
        <f t="shared" ref="W604:W667" si="799">IF(AND(F604&lt;101,OR(MOD(A604,60)=1,A604=13,AND(F603=100,F602=99))),W603+1,W603)</f>
        <v>12</v>
      </c>
      <c r="X604">
        <f t="shared" si="774"/>
        <v>2075</v>
      </c>
      <c r="Y604">
        <f t="shared" si="775"/>
        <v>92</v>
      </c>
      <c r="Z604">
        <f t="shared" si="762"/>
        <v>90</v>
      </c>
      <c r="AA604" s="12">
        <f>S604*12*Subsidy!$I$15/Subsidy!$I$14</f>
        <v>0</v>
      </c>
      <c r="AB604" s="12">
        <f>SUM(S$5:S604)*Subsidy!$I$15/Subsidy!$I$14</f>
        <v>53212.488521578103</v>
      </c>
      <c r="AC604" s="12">
        <f>N604*Subsidy!$E$15/Subsidy!$E$14</f>
        <v>3306.8339160347723</v>
      </c>
      <c r="AD604" s="12">
        <f t="shared" si="763"/>
        <v>39682.006992417271</v>
      </c>
      <c r="AE604" s="12">
        <f>$AP604*AC604/(Calculations!$D$27^(A604-1+Calculations!$B$6/30))</f>
        <v>275.48035485411208</v>
      </c>
      <c r="AF604" s="12">
        <f>IF(AE604=0,0,SUM(AE604:AE$903)*AC604/AE604)</f>
        <v>199086.83597658676</v>
      </c>
      <c r="AH604" s="164">
        <f>VLOOKUP(E604,Rates2,5)*VLOOKUP(E604,Mort_Imp_Retirees,C604-'Mort Imp Cume'!$C$4+2)</f>
        <v>1.6264958792599715E-2</v>
      </c>
      <c r="AI604" s="16">
        <f t="shared" si="764"/>
        <v>0.9837350412074003</v>
      </c>
      <c r="AJ604" s="164">
        <f>VLOOKUP(F604,Rates2,6)*VLOOKUP(F604,Mort_Imp_Survivors,C604-'Mort Imp Cume'!$C$4+2)</f>
        <v>7.9509558504640022E-3</v>
      </c>
      <c r="AK604" s="16">
        <f t="shared" si="765"/>
        <v>0.99204904414953599</v>
      </c>
      <c r="AL604" s="164">
        <f>VLOOKUP(F604,Rates2,7)*VLOOKUP(F604,Mort_Imp_Survivors,C604-'Mort Imp Cume'!$C$4+2)</f>
        <v>9.5448100641715491E-3</v>
      </c>
      <c r="AM604" s="16">
        <f t="shared" si="766"/>
        <v>0.99045518993582848</v>
      </c>
      <c r="AN604" s="108">
        <f>PRODUCT(AI$4:AI603)</f>
        <v>0.23628958932012065</v>
      </c>
      <c r="AO604" s="16">
        <f>PRODUCT(AK$4:AK603)</f>
        <v>0.62443444294683592</v>
      </c>
      <c r="AP604" s="16">
        <f>PRODUCT(AM$4:AM603)</f>
        <v>0.46977663931091268</v>
      </c>
      <c r="AQ604" s="16">
        <f t="shared" si="767"/>
        <v>0.14754735808124617</v>
      </c>
      <c r="AR604" s="16">
        <f t="shared" si="768"/>
        <v>8.8742231238874481E-2</v>
      </c>
      <c r="AS604" s="16">
        <f t="shared" si="769"/>
        <v>2.3807705842408332E-3</v>
      </c>
      <c r="AT604" s="16">
        <f t="shared" si="770"/>
        <v>0.40777347144203446</v>
      </c>
      <c r="AU604" s="16">
        <f t="shared" si="771"/>
        <v>0.35593693923784486</v>
      </c>
      <c r="AV604" s="16">
        <f t="shared" si="772"/>
        <v>3.8432404334120718E-3</v>
      </c>
      <c r="AW604" s="30">
        <f>(SUMPRODUCT(AV$5:AV603,A$5:A603)+SUM(AV$5:AV603)*(Calculations!$B$6/30-0.5)+AV$4*Calculations!$B$6/30/2)/SUM(AV$4:AV603)</f>
        <v>468.59549493672273</v>
      </c>
      <c r="AX604" s="16"/>
      <c r="AY604" s="12"/>
      <c r="AZ604" s="12"/>
    </row>
    <row r="605" spans="1:52" x14ac:dyDescent="0.25">
      <c r="A605">
        <f t="shared" si="760"/>
        <v>601</v>
      </c>
      <c r="B605" t="str">
        <f t="shared" si="784"/>
        <v>February</v>
      </c>
      <c r="C605">
        <f t="shared" si="755"/>
        <v>2075</v>
      </c>
      <c r="D605">
        <f t="shared" si="786"/>
        <v>207502</v>
      </c>
      <c r="E605">
        <f t="shared" ref="E605:F605" si="800">E593+1</f>
        <v>92</v>
      </c>
      <c r="F605">
        <f t="shared" si="800"/>
        <v>90</v>
      </c>
      <c r="G605" s="12">
        <f>G604*IF($B605="January",1+IF(C605&gt;Personal!$L$18+1,Calculations!$B$22,Calculations!$B$21),1)</f>
        <v>8540.3768492633626</v>
      </c>
      <c r="H605" s="12">
        <f>IF(AND(Career!$F$15="Yes",$E605=62,$E604=61),G605,H604*IF($B605="January",(1+IF(C605&gt;Personal!$L$18+1,Calculations!$C$22,Calculations!$C$21)),1))</f>
        <v>8540.3768492633626</v>
      </c>
      <c r="I605" s="12">
        <f>H605*(1-'Retiree Assumptions'!$F$8)</f>
        <v>6661.4939424254235</v>
      </c>
      <c r="J605" s="12">
        <f>I605/(Calculations!$C$27^($A605-1+Calculations!$B$6/30))</f>
        <v>1429.9291227713918</v>
      </c>
      <c r="K605" s="23">
        <f t="shared" si="757"/>
        <v>332.38180375498405</v>
      </c>
      <c r="L605" s="12">
        <f>L604*IF($B605="January",(1+IF(C605&gt;Personal!$L$18+1,Calculations!$B$22,Calculations!$B$21)),1)</f>
        <v>4697.2072670948464</v>
      </c>
      <c r="M605" s="12">
        <f>IF(AND(Career!$F$15="Yes",$E605=62,$E604=61),L605,M604*IF($B605="January",(1+IF(C605&gt;Personal!$L$18+1,Calculations!$C$22,Calculations!$C$21)),1))</f>
        <v>4697.2072670948464</v>
      </c>
      <c r="N605" s="12">
        <f>M605*(1-'Retiree Assumptions'!$F$10)</f>
        <v>4133.5423950434651</v>
      </c>
      <c r="O605" s="12">
        <f>N605/(Calculations!$C$27^$AW605)/(Calculations!$D$27^($A605-1-$AW605+Calculations!$B$6/30))</f>
        <v>850.36658164301946</v>
      </c>
      <c r="P605" s="23">
        <f t="shared" si="758"/>
        <v>345.47173167439672</v>
      </c>
      <c r="Q605" s="12">
        <f>IF(OR(A605&lt;=360,$E605&lt;70),Q604*IF($B605="January",(1+IF(C605&gt;Personal!$L$18+1,Calculations!$B$22,Calculations!$B$21)),1),0)</f>
        <v>0</v>
      </c>
      <c r="R605" s="12">
        <f>IF(OR(A605&lt;=360,$E605&lt;70),IF(AND(Career!$F$15="Yes",$E605=62,$E604=61),Q605,R604*IF($B605="January",(1+IF(C605&gt;Personal!$L$18+1,Calculations!$C$22,Calculations!$C$21)),1)),0)</f>
        <v>0</v>
      </c>
      <c r="S605" s="12">
        <f>R605*(1-'Retiree Assumptions'!$F$8)</f>
        <v>0</v>
      </c>
      <c r="T605" s="12">
        <f>S605/(Calculations!$C$27^($A605-1+Calculations!$B$6/30))</f>
        <v>0</v>
      </c>
      <c r="U605" s="23">
        <f t="shared" si="759"/>
        <v>0</v>
      </c>
      <c r="W605">
        <f t="shared" si="799"/>
        <v>13</v>
      </c>
      <c r="X605">
        <f t="shared" si="774"/>
        <v>2075</v>
      </c>
      <c r="Y605">
        <f t="shared" si="775"/>
        <v>92</v>
      </c>
      <c r="Z605">
        <f t="shared" si="762"/>
        <v>90</v>
      </c>
      <c r="AA605" s="12">
        <f>S605*12*Subsidy!$I$15/Subsidy!$I$14</f>
        <v>0</v>
      </c>
      <c r="AB605" s="12">
        <f>SUM(S$5:S605)*Subsidy!$I$15/Subsidy!$I$14</f>
        <v>53212.488521578103</v>
      </c>
      <c r="AC605" s="12">
        <f>N605*Subsidy!$E$15/Subsidy!$E$14</f>
        <v>3306.8339160347723</v>
      </c>
      <c r="AD605" s="12">
        <f t="shared" si="763"/>
        <v>39682.006992417271</v>
      </c>
      <c r="AE605" s="12">
        <f>$AP605*AC605/(Calculations!$D$27^(A605-1+Calculations!$B$6/30))</f>
        <v>272.0654814731235</v>
      </c>
      <c r="AF605" s="12">
        <f>IF(AE605=0,0,SUM(AE605:AE$903)*AC605/AE605)</f>
        <v>198237.36605228842</v>
      </c>
      <c r="AH605" s="164">
        <f>VLOOKUP(E605,Rates2,5)*VLOOKUP(E605,Mort_Imp_Retirees,C605-'Mort Imp Cume'!$C$4+2)</f>
        <v>1.6264958792599715E-2</v>
      </c>
      <c r="AI605" s="16">
        <f t="shared" si="764"/>
        <v>0.9837350412074003</v>
      </c>
      <c r="AJ605" s="164">
        <f>VLOOKUP(F605,Rates2,6)*VLOOKUP(F605,Mort_Imp_Survivors,C605-'Mort Imp Cume'!$C$4+2)</f>
        <v>7.9509558504640022E-3</v>
      </c>
      <c r="AK605" s="16">
        <f t="shared" si="765"/>
        <v>0.99204904414953599</v>
      </c>
      <c r="AL605" s="164">
        <f>VLOOKUP(F605,Rates2,7)*VLOOKUP(F605,Mort_Imp_Survivors,C605-'Mort Imp Cume'!$C$4+2)</f>
        <v>9.5448100641715491E-3</v>
      </c>
      <c r="AM605" s="16">
        <f t="shared" si="766"/>
        <v>0.99045518993582848</v>
      </c>
      <c r="AN605" s="108">
        <f>PRODUCT(AI$4:AI604)</f>
        <v>0.23244634888670856</v>
      </c>
      <c r="AO605" s="16">
        <f>PRODUCT(AK$4:AK604)</f>
        <v>0.61946959225945653</v>
      </c>
      <c r="AP605" s="16">
        <f>PRODUCT(AM$4:AM604)</f>
        <v>0.46529271051610521</v>
      </c>
      <c r="AQ605" s="16">
        <f t="shared" si="767"/>
        <v>0.14399344496704872</v>
      </c>
      <c r="AR605" s="16">
        <f t="shared" si="768"/>
        <v>8.8452903919659834E-2</v>
      </c>
      <c r="AS605" s="16">
        <f t="shared" si="769"/>
        <v>2.3234259329284728E-3</v>
      </c>
      <c r="AT605" s="16">
        <f t="shared" si="770"/>
        <v>0.40626212169215326</v>
      </c>
      <c r="AU605" s="16">
        <f t="shared" si="771"/>
        <v>0.36129152942113818</v>
      </c>
      <c r="AV605" s="16">
        <f t="shared" si="772"/>
        <v>3.7807302861325711E-3</v>
      </c>
      <c r="AW605" s="30">
        <f>(SUMPRODUCT(AV$5:AV604,A$5:A604)+SUM(AV$5:AV604)*(Calculations!$B$6/30-0.5)+AV$4*Calculations!$B$6/30/2)/SUM(AV$4:AV604)</f>
        <v>469.25595785872576</v>
      </c>
      <c r="AX605" s="16"/>
      <c r="AY605" s="12"/>
      <c r="AZ605" s="12"/>
    </row>
    <row r="606" spans="1:52" x14ac:dyDescent="0.25">
      <c r="A606">
        <f t="shared" si="760"/>
        <v>602</v>
      </c>
      <c r="B606" t="str">
        <f t="shared" si="784"/>
        <v>March</v>
      </c>
      <c r="C606">
        <f t="shared" si="755"/>
        <v>2075</v>
      </c>
      <c r="D606">
        <f t="shared" si="786"/>
        <v>207503</v>
      </c>
      <c r="E606">
        <f t="shared" ref="E606:F606" si="801">E594+1</f>
        <v>92</v>
      </c>
      <c r="F606">
        <f t="shared" si="801"/>
        <v>90</v>
      </c>
      <c r="G606" s="12">
        <f>G605*IF($B606="January",1+IF(C606&gt;Personal!$L$18+1,Calculations!$B$22,Calculations!$B$21),1)</f>
        <v>8540.3768492633626</v>
      </c>
      <c r="H606" s="12">
        <f>IF(AND(Career!$F$15="Yes",$E606=62,$E605=61),G606,H605*IF($B606="January",(1+IF(C606&gt;Personal!$L$18+1,Calculations!$C$22,Calculations!$C$21)),1))</f>
        <v>8540.3768492633626</v>
      </c>
      <c r="I606" s="12">
        <f>H606*(1-'Retiree Assumptions'!$F$8)</f>
        <v>6661.4939424254235</v>
      </c>
      <c r="J606" s="12">
        <f>I606/(Calculations!$C$27^($A606-1+Calculations!$B$6/30))</f>
        <v>1426.2728087251319</v>
      </c>
      <c r="K606" s="23">
        <f t="shared" si="757"/>
        <v>326.13955410031326</v>
      </c>
      <c r="L606" s="12">
        <f>L605*IF($B606="January",(1+IF(C606&gt;Personal!$L$18+1,Calculations!$B$22,Calculations!$B$21)),1)</f>
        <v>4697.2072670948464</v>
      </c>
      <c r="M606" s="12">
        <f>IF(AND(Career!$F$15="Yes",$E606=62,$E605=61),L606,M605*IF($B606="January",(1+IF(C606&gt;Personal!$L$18+1,Calculations!$C$22,Calculations!$C$21)),1))</f>
        <v>4697.2072670948464</v>
      </c>
      <c r="N606" s="12">
        <f>M606*(1-'Retiree Assumptions'!$F$10)</f>
        <v>4133.5423950434651</v>
      </c>
      <c r="O606" s="12">
        <f>N606/(Calculations!$C$27^$AW606)/(Calculations!$D$27^($A606-1-$AW606+Calculations!$B$6/30))</f>
        <v>848.09593987322887</v>
      </c>
      <c r="P606" s="23">
        <f t="shared" si="758"/>
        <v>343.23108682609472</v>
      </c>
      <c r="Q606" s="12">
        <f>IF(OR(A606&lt;=360,$E606&lt;70),Q605*IF($B606="January",(1+IF(C606&gt;Personal!$L$18+1,Calculations!$B$22,Calculations!$B$21)),1),0)</f>
        <v>0</v>
      </c>
      <c r="R606" s="12">
        <f>IF(OR(A606&lt;=360,$E606&lt;70),IF(AND(Career!$F$15="Yes",$E606=62,$E605=61),Q606,R605*IF($B606="January",(1+IF(C606&gt;Personal!$L$18+1,Calculations!$C$22,Calculations!$C$21)),1)),0)</f>
        <v>0</v>
      </c>
      <c r="S606" s="12">
        <f>R606*(1-'Retiree Assumptions'!$F$8)</f>
        <v>0</v>
      </c>
      <c r="T606" s="12">
        <f>S606/(Calculations!$C$27^($A606-1+Calculations!$B$6/30))</f>
        <v>0</v>
      </c>
      <c r="U606" s="23">
        <f t="shared" si="759"/>
        <v>0</v>
      </c>
      <c r="W606">
        <f t="shared" si="799"/>
        <v>13</v>
      </c>
      <c r="X606">
        <f t="shared" si="774"/>
        <v>2075</v>
      </c>
      <c r="Y606">
        <f t="shared" si="775"/>
        <v>92</v>
      </c>
      <c r="Z606">
        <f t="shared" si="762"/>
        <v>90</v>
      </c>
      <c r="AA606" s="12">
        <f>S606*12*Subsidy!$I$15/Subsidy!$I$14</f>
        <v>0</v>
      </c>
      <c r="AB606" s="12">
        <f>SUM(S$5:S606)*Subsidy!$I$15/Subsidy!$I$14</f>
        <v>53212.488521578103</v>
      </c>
      <c r="AC606" s="12">
        <f>N606*Subsidy!$E$15/Subsidy!$E$14</f>
        <v>3306.8339160347723</v>
      </c>
      <c r="AD606" s="12">
        <f t="shared" si="763"/>
        <v>39682.006992417271</v>
      </c>
      <c r="AE606" s="12">
        <f>$AP606*AC606/(Calculations!$D$27^(A606-1+Calculations!$B$6/30))</f>
        <v>268.69293909687872</v>
      </c>
      <c r="AF606" s="12">
        <f>IF(AE606=0,0,SUM(AE606:AE$903)*AC606/AE606)</f>
        <v>197377.23387044558</v>
      </c>
      <c r="AH606" s="164">
        <f>VLOOKUP(E606,Rates2,5)*VLOOKUP(E606,Mort_Imp_Retirees,C606-'Mort Imp Cume'!$C$4+2)</f>
        <v>1.6264958792599715E-2</v>
      </c>
      <c r="AI606" s="16">
        <f t="shared" si="764"/>
        <v>0.9837350412074003</v>
      </c>
      <c r="AJ606" s="164">
        <f>VLOOKUP(F606,Rates2,6)*VLOOKUP(F606,Mort_Imp_Survivors,C606-'Mort Imp Cume'!$C$4+2)</f>
        <v>7.9509558504640022E-3</v>
      </c>
      <c r="AK606" s="16">
        <f t="shared" si="765"/>
        <v>0.99204904414953599</v>
      </c>
      <c r="AL606" s="164">
        <f>VLOOKUP(F606,Rates2,7)*VLOOKUP(F606,Mort_Imp_Survivors,C606-'Mort Imp Cume'!$C$4+2)</f>
        <v>9.5448100641715491E-3</v>
      </c>
      <c r="AM606" s="16">
        <f t="shared" si="766"/>
        <v>0.99045518993582848</v>
      </c>
      <c r="AN606" s="108">
        <f>PRODUCT(AI$4:AI605)</f>
        <v>0.22866561860057599</v>
      </c>
      <c r="AO606" s="16">
        <f>PRODUCT(AK$4:AK605)</f>
        <v>0.6145442168806966</v>
      </c>
      <c r="AP606" s="16">
        <f>PRODUCT(AM$4:AM605)</f>
        <v>0.46085157996998544</v>
      </c>
      <c r="AQ606" s="16">
        <f t="shared" si="767"/>
        <v>0.14052513351043103</v>
      </c>
      <c r="AR606" s="16">
        <f t="shared" si="768"/>
        <v>8.8140485090144965E-2</v>
      </c>
      <c r="AS606" s="16">
        <f t="shared" si="769"/>
        <v>2.2674625188742951E-3</v>
      </c>
      <c r="AT606" s="16">
        <f t="shared" si="770"/>
        <v>0.40470785283726274</v>
      </c>
      <c r="AU606" s="16">
        <f t="shared" si="771"/>
        <v>0.36662652856216127</v>
      </c>
      <c r="AV606" s="16">
        <f t="shared" si="772"/>
        <v>3.7192368638226912E-3</v>
      </c>
      <c r="AW606" s="30">
        <f>(SUMPRODUCT(AV$5:AV605,A$5:A605)+SUM(AV$5:AV605)*(Calculations!$B$6/30-0.5)+AV$4*Calculations!$B$6/30/2)/SUM(AV$4:AV605)</f>
        <v>469.90415800037772</v>
      </c>
      <c r="AX606" s="16"/>
      <c r="AY606" s="12"/>
      <c r="AZ606" s="12"/>
    </row>
    <row r="607" spans="1:52" x14ac:dyDescent="0.25">
      <c r="A607">
        <f t="shared" si="760"/>
        <v>603</v>
      </c>
      <c r="B607" t="str">
        <f t="shared" si="784"/>
        <v>April</v>
      </c>
      <c r="C607">
        <f t="shared" si="755"/>
        <v>2075</v>
      </c>
      <c r="D607">
        <f t="shared" si="786"/>
        <v>207504</v>
      </c>
      <c r="E607">
        <f t="shared" ref="E607:F607" si="802">E595+1</f>
        <v>92</v>
      </c>
      <c r="F607">
        <f t="shared" si="802"/>
        <v>90</v>
      </c>
      <c r="G607" s="12">
        <f>G606*IF($B607="January",1+IF(C607&gt;Personal!$L$18+1,Calculations!$B$22,Calculations!$B$21),1)</f>
        <v>8540.3768492633626</v>
      </c>
      <c r="H607" s="12">
        <f>IF(AND(Career!$F$15="Yes",$E607=62,$E606=61),G607,H606*IF($B607="January",(1+IF(C607&gt;Personal!$L$18+1,Calculations!$C$22,Calculations!$C$21)),1))</f>
        <v>8540.3768492633626</v>
      </c>
      <c r="I607" s="12">
        <f>H607*(1-'Retiree Assumptions'!$F$8)</f>
        <v>6661.4939424254235</v>
      </c>
      <c r="J607" s="12">
        <f>I607/(Calculations!$C$27^($A607-1+Calculations!$B$6/30))</f>
        <v>1422.6258438362468</v>
      </c>
      <c r="K607" s="23">
        <f t="shared" si="757"/>
        <v>320.01453613615917</v>
      </c>
      <c r="L607" s="12">
        <f>L606*IF($B607="January",(1+IF(C607&gt;Personal!$L$18+1,Calculations!$B$22,Calculations!$B$21)),1)</f>
        <v>4697.2072670948464</v>
      </c>
      <c r="M607" s="12">
        <f>IF(AND(Career!$F$15="Yes",$E607=62,$E606=61),L607,M606*IF($B607="January",(1+IF(C607&gt;Personal!$L$18+1,Calculations!$C$22,Calculations!$C$21)),1))</f>
        <v>4697.2072670948464</v>
      </c>
      <c r="N607" s="12">
        <f>M607*(1-'Retiree Assumptions'!$F$10)</f>
        <v>4133.5423950434651</v>
      </c>
      <c r="O607" s="12">
        <f>N607/(Calculations!$C$27^$AW607)/(Calculations!$D$27^($A607-1-$AW607+Calculations!$B$6/30))</f>
        <v>845.82810982638262</v>
      </c>
      <c r="P607" s="23">
        <f t="shared" si="758"/>
        <v>340.96384651084082</v>
      </c>
      <c r="Q607" s="12">
        <f>IF(OR(A607&lt;=360,$E607&lt;70),Q606*IF($B607="January",(1+IF(C607&gt;Personal!$L$18+1,Calculations!$B$22,Calculations!$B$21)),1),0)</f>
        <v>0</v>
      </c>
      <c r="R607" s="12">
        <f>IF(OR(A607&lt;=360,$E607&lt;70),IF(AND(Career!$F$15="Yes",$E607=62,$E606=61),Q607,R606*IF($B607="January",(1+IF(C607&gt;Personal!$L$18+1,Calculations!$C$22,Calculations!$C$21)),1)),0)</f>
        <v>0</v>
      </c>
      <c r="S607" s="12">
        <f>R607*(1-'Retiree Assumptions'!$F$8)</f>
        <v>0</v>
      </c>
      <c r="T607" s="12">
        <f>S607/(Calculations!$C$27^($A607-1+Calculations!$B$6/30))</f>
        <v>0</v>
      </c>
      <c r="U607" s="23">
        <f t="shared" si="759"/>
        <v>0</v>
      </c>
      <c r="W607">
        <f t="shared" si="799"/>
        <v>13</v>
      </c>
      <c r="X607">
        <f t="shared" si="774"/>
        <v>2075</v>
      </c>
      <c r="Y607">
        <f t="shared" si="775"/>
        <v>92</v>
      </c>
      <c r="Z607">
        <f t="shared" si="762"/>
        <v>90</v>
      </c>
      <c r="AA607" s="12">
        <f>S607*12*Subsidy!$I$15/Subsidy!$I$14</f>
        <v>0</v>
      </c>
      <c r="AB607" s="12">
        <f>SUM(S$5:S607)*Subsidy!$I$15/Subsidy!$I$14</f>
        <v>53212.488521578103</v>
      </c>
      <c r="AC607" s="12">
        <f>N607*Subsidy!$E$15/Subsidy!$E$14</f>
        <v>3306.8339160347723</v>
      </c>
      <c r="AD607" s="12">
        <f t="shared" si="763"/>
        <v>39682.006992417271</v>
      </c>
      <c r="AE607" s="12">
        <f>$AP607*AC607/(Calculations!$D$27^(A607-1+Calculations!$B$6/30))</f>
        <v>265.36220298733866</v>
      </c>
      <c r="AF607" s="12">
        <f>IF(AE607=0,0,SUM(AE607:AE$903)*AC607/AE607)</f>
        <v>196506.30560202812</v>
      </c>
      <c r="AH607" s="164">
        <f>VLOOKUP(E607,Rates2,5)*VLOOKUP(E607,Mort_Imp_Retirees,C607-'Mort Imp Cume'!$C$4+2)</f>
        <v>1.6264958792599715E-2</v>
      </c>
      <c r="AI607" s="16">
        <f t="shared" si="764"/>
        <v>0.9837350412074003</v>
      </c>
      <c r="AJ607" s="164">
        <f>VLOOKUP(F607,Rates2,6)*VLOOKUP(F607,Mort_Imp_Survivors,C607-'Mort Imp Cume'!$C$4+2)</f>
        <v>7.9509558504640022E-3</v>
      </c>
      <c r="AK607" s="16">
        <f t="shared" si="765"/>
        <v>0.99204904414953599</v>
      </c>
      <c r="AL607" s="164">
        <f>VLOOKUP(F607,Rates2,7)*VLOOKUP(F607,Mort_Imp_Survivors,C607-'Mort Imp Cume'!$C$4+2)</f>
        <v>9.5448100641715491E-3</v>
      </c>
      <c r="AM607" s="16">
        <f t="shared" si="766"/>
        <v>0.99045518993582848</v>
      </c>
      <c r="AN607" s="108">
        <f>PRODUCT(AI$4:AI606)</f>
        <v>0.2249463817367533</v>
      </c>
      <c r="AO607" s="16">
        <f>PRODUCT(AK$4:AK606)</f>
        <v>0.6096580029441202</v>
      </c>
      <c r="AP607" s="16">
        <f>PRODUCT(AM$4:AM606)</f>
        <v>0.45645283917139856</v>
      </c>
      <c r="AQ607" s="16">
        <f t="shared" si="767"/>
        <v>0.13714036185913472</v>
      </c>
      <c r="AR607" s="16">
        <f t="shared" si="768"/>
        <v>8.7806019877618574E-2</v>
      </c>
      <c r="AS607" s="16">
        <f t="shared" si="769"/>
        <v>2.2128470727790744E-3</v>
      </c>
      <c r="AT607" s="16">
        <f t="shared" si="770"/>
        <v>0.40311245576932664</v>
      </c>
      <c r="AU607" s="16">
        <f t="shared" si="771"/>
        <v>0.37194116249392006</v>
      </c>
      <c r="AV607" s="16">
        <f t="shared" si="772"/>
        <v>3.6587436294926974E-3</v>
      </c>
      <c r="AW607" s="30">
        <f>(SUMPRODUCT(AV$5:AV606,A$5:A606)+SUM(AV$5:AV606)*(Calculations!$B$6/30-0.5)+AV$4*Calculations!$B$6/30/2)/SUM(AV$4:AV606)</f>
        <v>470.54044345461466</v>
      </c>
      <c r="AX607" s="16"/>
      <c r="AY607" s="12"/>
      <c r="AZ607" s="12"/>
    </row>
    <row r="608" spans="1:52" x14ac:dyDescent="0.25">
      <c r="A608">
        <f t="shared" si="760"/>
        <v>604</v>
      </c>
      <c r="B608" t="str">
        <f t="shared" si="784"/>
        <v>May</v>
      </c>
      <c r="C608">
        <f t="shared" si="755"/>
        <v>2075</v>
      </c>
      <c r="D608">
        <f t="shared" si="786"/>
        <v>207505</v>
      </c>
      <c r="E608">
        <f t="shared" ref="E608:F608" si="803">E596+1</f>
        <v>92</v>
      </c>
      <c r="F608">
        <f t="shared" si="803"/>
        <v>90</v>
      </c>
      <c r="G608" s="12">
        <f>G607*IF($B608="January",1+IF(C608&gt;Personal!$L$18+1,Calculations!$B$22,Calculations!$B$21),1)</f>
        <v>8540.3768492633626</v>
      </c>
      <c r="H608" s="12">
        <f>IF(AND(Career!$F$15="Yes",$E608=62,$E607=61),G608,H607*IF($B608="January",(1+IF(C608&gt;Personal!$L$18+1,Calculations!$C$22,Calculations!$C$21)),1))</f>
        <v>8540.3768492633626</v>
      </c>
      <c r="I608" s="12">
        <f>H608*(1-'Retiree Assumptions'!$F$8)</f>
        <v>6661.4939424254235</v>
      </c>
      <c r="J608" s="12">
        <f>I608/(Calculations!$C$27^($A608-1+Calculations!$B$6/30))</f>
        <v>1418.9882041990388</v>
      </c>
      <c r="K608" s="23">
        <f t="shared" si="757"/>
        <v>314.00454820926848</v>
      </c>
      <c r="L608" s="12">
        <f>L607*IF($B608="January",(1+IF(C608&gt;Personal!$L$18+1,Calculations!$B$22,Calculations!$B$21)),1)</f>
        <v>4697.2072670948464</v>
      </c>
      <c r="M608" s="12">
        <f>IF(AND(Career!$F$15="Yes",$E608=62,$E607=61),L608,M607*IF($B608="January",(1+IF(C608&gt;Personal!$L$18+1,Calculations!$C$22,Calculations!$C$21)),1))</f>
        <v>4697.2072670948464</v>
      </c>
      <c r="N608" s="12">
        <f>M608*(1-'Retiree Assumptions'!$F$10)</f>
        <v>4133.5423950434651</v>
      </c>
      <c r="O608" s="12">
        <f>N608/(Calculations!$C$27^$AW608)/(Calculations!$D$27^($A608-1-$AW608+Calculations!$B$6/30))</f>
        <v>843.56319215664212</v>
      </c>
      <c r="P608" s="23">
        <f t="shared" si="758"/>
        <v>338.67178574295576</v>
      </c>
      <c r="Q608" s="12">
        <f>IF(OR(A608&lt;=360,$E608&lt;70),Q607*IF($B608="January",(1+IF(C608&gt;Personal!$L$18+1,Calculations!$B$22,Calculations!$B$21)),1),0)</f>
        <v>0</v>
      </c>
      <c r="R608" s="12">
        <f>IF(OR(A608&lt;=360,$E608&lt;70),IF(AND(Career!$F$15="Yes",$E608=62,$E607=61),Q608,R607*IF($B608="January",(1+IF(C608&gt;Personal!$L$18+1,Calculations!$C$22,Calculations!$C$21)),1)),0)</f>
        <v>0</v>
      </c>
      <c r="S608" s="12">
        <f>R608*(1-'Retiree Assumptions'!$F$8)</f>
        <v>0</v>
      </c>
      <c r="T608" s="12">
        <f>S608/(Calculations!$C$27^($A608-1+Calculations!$B$6/30))</f>
        <v>0</v>
      </c>
      <c r="U608" s="23">
        <f t="shared" si="759"/>
        <v>0</v>
      </c>
      <c r="W608">
        <f t="shared" si="799"/>
        <v>13</v>
      </c>
      <c r="X608">
        <f t="shared" si="774"/>
        <v>2075</v>
      </c>
      <c r="Y608">
        <f t="shared" si="775"/>
        <v>92</v>
      </c>
      <c r="Z608">
        <f t="shared" si="762"/>
        <v>90</v>
      </c>
      <c r="AA608" s="12">
        <f>S608*12*Subsidy!$I$15/Subsidy!$I$14</f>
        <v>0</v>
      </c>
      <c r="AB608" s="12">
        <f>SUM(S$5:S608)*Subsidy!$I$15/Subsidy!$I$14</f>
        <v>53212.488521578103</v>
      </c>
      <c r="AC608" s="12">
        <f>N608*Subsidy!$E$15/Subsidy!$E$14</f>
        <v>3306.8339160347723</v>
      </c>
      <c r="AD608" s="12">
        <f t="shared" si="763"/>
        <v>39682.006992417271</v>
      </c>
      <c r="AE608" s="12">
        <f>$AP608*AC608/(Calculations!$D$27^(A608-1+Calculations!$B$6/30))</f>
        <v>262.07275491115246</v>
      </c>
      <c r="AF608" s="12">
        <f>IF(AE608=0,0,SUM(AE608:AE$903)*AC608/AE608)</f>
        <v>195624.44573822987</v>
      </c>
      <c r="AH608" s="164">
        <f>VLOOKUP(E608,Rates2,5)*VLOOKUP(E608,Mort_Imp_Retirees,C608-'Mort Imp Cume'!$C$4+2)</f>
        <v>1.6264958792599715E-2</v>
      </c>
      <c r="AI608" s="16">
        <f t="shared" si="764"/>
        <v>0.9837350412074003</v>
      </c>
      <c r="AJ608" s="164">
        <f>VLOOKUP(F608,Rates2,6)*VLOOKUP(F608,Mort_Imp_Survivors,C608-'Mort Imp Cume'!$C$4+2)</f>
        <v>7.9509558504640022E-3</v>
      </c>
      <c r="AK608" s="16">
        <f t="shared" si="765"/>
        <v>0.99204904414953599</v>
      </c>
      <c r="AL608" s="164">
        <f>VLOOKUP(F608,Rates2,7)*VLOOKUP(F608,Mort_Imp_Survivors,C608-'Mort Imp Cume'!$C$4+2)</f>
        <v>9.5448100641715491E-3</v>
      </c>
      <c r="AM608" s="16">
        <f t="shared" si="766"/>
        <v>0.99045518993582848</v>
      </c>
      <c r="AN608" s="108">
        <f>PRODUCT(AI$4:AI607)</f>
        <v>0.2212876381072606</v>
      </c>
      <c r="AO608" s="16">
        <f>PRODUCT(AK$4:AK607)</f>
        <v>0.60481063907882948</v>
      </c>
      <c r="AP608" s="16">
        <f>PRODUCT(AM$4:AM607)</f>
        <v>0.45209608351825575</v>
      </c>
      <c r="AQ608" s="16">
        <f t="shared" si="767"/>
        <v>0.13383711782389701</v>
      </c>
      <c r="AR608" s="16">
        <f t="shared" si="768"/>
        <v>8.7450520283363573E-2</v>
      </c>
      <c r="AS608" s="16">
        <f t="shared" si="769"/>
        <v>2.1595471266876469E-3</v>
      </c>
      <c r="AT608" s="16">
        <f t="shared" si="770"/>
        <v>0.40147767101728576</v>
      </c>
      <c r="AU608" s="16">
        <f t="shared" si="771"/>
        <v>0.37723469087545364</v>
      </c>
      <c r="AV608" s="16">
        <f t="shared" si="772"/>
        <v>3.599234315126312E-3</v>
      </c>
      <c r="AW608" s="30">
        <f>(SUMPRODUCT(AV$5:AV607,A$5:A607)+SUM(AV$5:AV607)*(Calculations!$B$6/30-0.5)+AV$4*Calculations!$B$6/30/2)/SUM(AV$4:AV607)</f>
        <v>471.16514771551556</v>
      </c>
      <c r="AX608" s="16"/>
      <c r="AY608" s="12"/>
      <c r="AZ608" s="12"/>
    </row>
    <row r="609" spans="1:52" x14ac:dyDescent="0.25">
      <c r="A609">
        <f t="shared" si="760"/>
        <v>605</v>
      </c>
      <c r="B609" t="str">
        <f t="shared" si="784"/>
        <v>June</v>
      </c>
      <c r="C609">
        <f t="shared" si="755"/>
        <v>2075</v>
      </c>
      <c r="D609">
        <f t="shared" si="786"/>
        <v>207506</v>
      </c>
      <c r="E609">
        <f t="shared" ref="E609:F609" si="804">E597+1</f>
        <v>92</v>
      </c>
      <c r="F609">
        <f t="shared" si="804"/>
        <v>90</v>
      </c>
      <c r="G609" s="12">
        <f>G608*IF($B609="January",1+IF(C609&gt;Personal!$L$18+1,Calculations!$B$22,Calculations!$B$21),1)</f>
        <v>8540.3768492633626</v>
      </c>
      <c r="H609" s="12">
        <f>IF(AND(Career!$F$15="Yes",$E609=62,$E608=61),G609,H608*IF($B609="January",(1+IF(C609&gt;Personal!$L$18+1,Calculations!$C$22,Calculations!$C$21)),1))</f>
        <v>8540.3768492633626</v>
      </c>
      <c r="I609" s="12">
        <f>H609*(1-'Retiree Assumptions'!$F$8)</f>
        <v>6661.4939424254235</v>
      </c>
      <c r="J609" s="12">
        <f>I609/(Calculations!$C$27^($A609-1+Calculations!$B$6/30))</f>
        <v>1415.3598659689351</v>
      </c>
      <c r="K609" s="23">
        <f t="shared" si="757"/>
        <v>308.10743001422657</v>
      </c>
      <c r="L609" s="12">
        <f>L608*IF($B609="January",(1+IF(C609&gt;Personal!$L$18+1,Calculations!$B$22,Calculations!$B$21)),1)</f>
        <v>4697.2072670948464</v>
      </c>
      <c r="M609" s="12">
        <f>IF(AND(Career!$F$15="Yes",$E609=62,$E608=61),L609,M608*IF($B609="January",(1+IF(C609&gt;Personal!$L$18+1,Calculations!$C$22,Calculations!$C$21)),1))</f>
        <v>4697.2072670948464</v>
      </c>
      <c r="N609" s="12">
        <f>M609*(1-'Retiree Assumptions'!$F$10)</f>
        <v>4133.5423950434651</v>
      </c>
      <c r="O609" s="12">
        <f>N609/(Calculations!$C$27^$AW609)/(Calculations!$D$27^($A609-1-$AW609+Calculations!$B$6/30))</f>
        <v>841.3012827364754</v>
      </c>
      <c r="P609" s="23">
        <f t="shared" si="758"/>
        <v>336.35661921618839</v>
      </c>
      <c r="Q609" s="12">
        <f>IF(OR(A609&lt;=360,$E609&lt;70),Q608*IF($B609="January",(1+IF(C609&gt;Personal!$L$18+1,Calculations!$B$22,Calculations!$B$21)),1),0)</f>
        <v>0</v>
      </c>
      <c r="R609" s="12">
        <f>IF(OR(A609&lt;=360,$E609&lt;70),IF(AND(Career!$F$15="Yes",$E609=62,$E608=61),Q609,R608*IF($B609="January",(1+IF(C609&gt;Personal!$L$18+1,Calculations!$C$22,Calculations!$C$21)),1)),0)</f>
        <v>0</v>
      </c>
      <c r="S609" s="12">
        <f>R609*(1-'Retiree Assumptions'!$F$8)</f>
        <v>0</v>
      </c>
      <c r="T609" s="12">
        <f>S609/(Calculations!$C$27^($A609-1+Calculations!$B$6/30))</f>
        <v>0</v>
      </c>
      <c r="U609" s="23">
        <f t="shared" si="759"/>
        <v>0</v>
      </c>
      <c r="W609">
        <f t="shared" si="799"/>
        <v>13</v>
      </c>
      <c r="X609">
        <f t="shared" si="774"/>
        <v>2075</v>
      </c>
      <c r="Y609">
        <f t="shared" si="775"/>
        <v>92</v>
      </c>
      <c r="Z609">
        <f t="shared" si="762"/>
        <v>90</v>
      </c>
      <c r="AA609" s="12">
        <f>S609*12*Subsidy!$I$15/Subsidy!$I$14</f>
        <v>0</v>
      </c>
      <c r="AB609" s="12">
        <f>SUM(S$5:S609)*Subsidy!$I$15/Subsidy!$I$14</f>
        <v>53212.488521578103</v>
      </c>
      <c r="AC609" s="12">
        <f>N609*Subsidy!$E$15/Subsidy!$E$14</f>
        <v>3306.8339160347723</v>
      </c>
      <c r="AD609" s="12">
        <f t="shared" si="763"/>
        <v>39682.006992417271</v>
      </c>
      <c r="AE609" s="12">
        <f>$AP609*AC609/(Calculations!$D$27^(A609-1+Calculations!$B$6/30))</f>
        <v>258.82408305902572</v>
      </c>
      <c r="AF609" s="12">
        <f>IF(AE609=0,0,SUM(AE609:AE$903)*AC609/AE609)</f>
        <v>194731.51706938384</v>
      </c>
      <c r="AH609" s="164">
        <f>VLOOKUP(E609,Rates2,5)*VLOOKUP(E609,Mort_Imp_Retirees,C609-'Mort Imp Cume'!$C$4+2)</f>
        <v>1.6264958792599715E-2</v>
      </c>
      <c r="AI609" s="16">
        <f t="shared" si="764"/>
        <v>0.9837350412074003</v>
      </c>
      <c r="AJ609" s="164">
        <f>VLOOKUP(F609,Rates2,6)*VLOOKUP(F609,Mort_Imp_Survivors,C609-'Mort Imp Cume'!$C$4+2)</f>
        <v>7.9509558504640022E-3</v>
      </c>
      <c r="AK609" s="16">
        <f t="shared" si="765"/>
        <v>0.99204904414953599</v>
      </c>
      <c r="AL609" s="164">
        <f>VLOOKUP(F609,Rates2,7)*VLOOKUP(F609,Mort_Imp_Survivors,C609-'Mort Imp Cume'!$C$4+2)</f>
        <v>9.5448100641715491E-3</v>
      </c>
      <c r="AM609" s="16">
        <f t="shared" si="766"/>
        <v>0.99045518993582848</v>
      </c>
      <c r="AN609" s="108">
        <f>PRODUCT(AI$4:AI608)</f>
        <v>0.21768840379213428</v>
      </c>
      <c r="AO609" s="16">
        <f>PRODUCT(AK$4:AK608)</f>
        <v>0.6000018163896228</v>
      </c>
      <c r="AP609" s="16">
        <f>PRODUCT(AM$4:AM608)</f>
        <v>0.44778091227031819</v>
      </c>
      <c r="AQ609" s="16">
        <f t="shared" si="767"/>
        <v>0.13061343768223821</v>
      </c>
      <c r="AR609" s="16">
        <f t="shared" si="768"/>
        <v>8.7074966109896054E-2</v>
      </c>
      <c r="AS609" s="16">
        <f t="shared" si="769"/>
        <v>2.107530994687259E-3</v>
      </c>
      <c r="AT609" s="16">
        <f t="shared" si="770"/>
        <v>0.39980519002910747</v>
      </c>
      <c r="AU609" s="16">
        <f t="shared" si="771"/>
        <v>0.38250640617875825</v>
      </c>
      <c r="AV609" s="16">
        <f t="shared" si="772"/>
        <v>3.5406929173058713E-3</v>
      </c>
      <c r="AW609" s="30">
        <f>(SUMPRODUCT(AV$5:AV608,A$5:A608)+SUM(AV$5:AV608)*(Calculations!$B$6/30-0.5)+AV$4*Calculations!$B$6/30/2)/SUM(AV$4:AV608)</f>
        <v>471.77859046399442</v>
      </c>
      <c r="AX609" s="16"/>
      <c r="AY609" s="12"/>
      <c r="AZ609" s="12"/>
    </row>
    <row r="610" spans="1:52" x14ac:dyDescent="0.25">
      <c r="A610">
        <f t="shared" si="760"/>
        <v>606</v>
      </c>
      <c r="B610" t="str">
        <f t="shared" si="784"/>
        <v>July</v>
      </c>
      <c r="C610">
        <f t="shared" si="755"/>
        <v>2075</v>
      </c>
      <c r="D610">
        <f t="shared" si="786"/>
        <v>207507</v>
      </c>
      <c r="E610">
        <f t="shared" ref="E610:F610" si="805">E598+1</f>
        <v>92</v>
      </c>
      <c r="F610">
        <f t="shared" si="805"/>
        <v>90</v>
      </c>
      <c r="G610" s="12">
        <f>G609*IF($B610="January",1+IF(C610&gt;Personal!$L$18+1,Calculations!$B$22,Calculations!$B$21),1)</f>
        <v>8540.3768492633626</v>
      </c>
      <c r="H610" s="12">
        <f>IF(AND(Career!$F$15="Yes",$E610=62,$E609=61),G610,H609*IF($B610="January",(1+IF(C610&gt;Personal!$L$18+1,Calculations!$C$22,Calculations!$C$21)),1))</f>
        <v>8540.3768492633626</v>
      </c>
      <c r="I610" s="12">
        <f>H610*(1-'Retiree Assumptions'!$F$8)</f>
        <v>6661.4939424254235</v>
      </c>
      <c r="J610" s="12">
        <f>I610/(Calculations!$C$27^($A610-1+Calculations!$B$6/30))</f>
        <v>1411.7408053623328</v>
      </c>
      <c r="K610" s="23">
        <f t="shared" si="757"/>
        <v>302.32106181693024</v>
      </c>
      <c r="L610" s="12">
        <f>L609*IF($B610="January",(1+IF(C610&gt;Personal!$L$18+1,Calculations!$B$22,Calculations!$B$21)),1)</f>
        <v>4697.2072670948464</v>
      </c>
      <c r="M610" s="12">
        <f>IF(AND(Career!$F$15="Yes",$E610=62,$E609=61),L610,M609*IF($B610="January",(1+IF(C610&gt;Personal!$L$18+1,Calculations!$C$22,Calculations!$C$21)),1))</f>
        <v>4697.2072670948464</v>
      </c>
      <c r="N610" s="12">
        <f>M610*(1-'Retiree Assumptions'!$F$10)</f>
        <v>4133.5423950434651</v>
      </c>
      <c r="O610" s="12">
        <f>N610/(Calculations!$C$27^$AW610)/(Calculations!$D$27^($A610-1-$AW610+Calculations!$B$6/30))</f>
        <v>839.04247290927412</v>
      </c>
      <c r="P610" s="23">
        <f t="shared" si="758"/>
        <v>334.02000306147767</v>
      </c>
      <c r="Q610" s="12">
        <f>IF(OR(A610&lt;=360,$E610&lt;70),Q609*IF($B610="January",(1+IF(C610&gt;Personal!$L$18+1,Calculations!$B$22,Calculations!$B$21)),1),0)</f>
        <v>0</v>
      </c>
      <c r="R610" s="12">
        <f>IF(OR(A610&lt;=360,$E610&lt;70),IF(AND(Career!$F$15="Yes",$E610=62,$E609=61),Q610,R609*IF($B610="January",(1+IF(C610&gt;Personal!$L$18+1,Calculations!$C$22,Calculations!$C$21)),1)),0)</f>
        <v>0</v>
      </c>
      <c r="S610" s="12">
        <f>R610*(1-'Retiree Assumptions'!$F$8)</f>
        <v>0</v>
      </c>
      <c r="T610" s="12">
        <f>S610/(Calculations!$C$27^($A610-1+Calculations!$B$6/30))</f>
        <v>0</v>
      </c>
      <c r="U610" s="23">
        <f t="shared" si="759"/>
        <v>0</v>
      </c>
      <c r="W610">
        <f t="shared" si="799"/>
        <v>13</v>
      </c>
      <c r="X610">
        <f t="shared" si="774"/>
        <v>2075</v>
      </c>
      <c r="Y610">
        <f t="shared" si="775"/>
        <v>92</v>
      </c>
      <c r="Z610">
        <f t="shared" si="762"/>
        <v>90</v>
      </c>
      <c r="AA610" s="12">
        <f>S610*12*Subsidy!$I$15/Subsidy!$I$14</f>
        <v>0</v>
      </c>
      <c r="AB610" s="12">
        <f>SUM(S$5:S610)*Subsidy!$I$15/Subsidy!$I$14</f>
        <v>53212.488521578103</v>
      </c>
      <c r="AC610" s="12">
        <f>N610*Subsidy!$E$15/Subsidy!$E$14</f>
        <v>3306.8339160347723</v>
      </c>
      <c r="AD610" s="12">
        <f t="shared" si="763"/>
        <v>39682.006992417271</v>
      </c>
      <c r="AE610" s="12">
        <f>$AP610*AC610/(Calculations!$D$27^(A610-1+Calculations!$B$6/30))</f>
        <v>255.61568196608704</v>
      </c>
      <c r="AF610" s="12">
        <f>IF(AE610=0,0,SUM(AE610:AE$903)*AC610/AE610)</f>
        <v>193827.38066361423</v>
      </c>
      <c r="AH610" s="164">
        <f>VLOOKUP(E610,Rates2,5)*VLOOKUP(E610,Mort_Imp_Retirees,C610-'Mort Imp Cume'!$C$4+2)</f>
        <v>1.6264958792599715E-2</v>
      </c>
      <c r="AI610" s="16">
        <f t="shared" si="764"/>
        <v>0.9837350412074003</v>
      </c>
      <c r="AJ610" s="164">
        <f>VLOOKUP(F610,Rates2,6)*VLOOKUP(F610,Mort_Imp_Survivors,C610-'Mort Imp Cume'!$C$4+2)</f>
        <v>7.9509558504640022E-3</v>
      </c>
      <c r="AK610" s="16">
        <f t="shared" si="765"/>
        <v>0.99204904414953599</v>
      </c>
      <c r="AL610" s="164">
        <f>VLOOKUP(F610,Rates2,7)*VLOOKUP(F610,Mort_Imp_Survivors,C610-'Mort Imp Cume'!$C$4+2)</f>
        <v>9.5448100641715491E-3</v>
      </c>
      <c r="AM610" s="16">
        <f t="shared" si="766"/>
        <v>0.99045518993582848</v>
      </c>
      <c r="AN610" s="108">
        <f>PRODUCT(AI$4:AI609)</f>
        <v>0.2141477108748284</v>
      </c>
      <c r="AO610" s="16">
        <f>PRODUCT(AK$4:AK609)</f>
        <v>0.59523122843731069</v>
      </c>
      <c r="AP610" s="16">
        <f>PRODUCT(AM$4:AM609)</f>
        <v>0.44350692851233653</v>
      </c>
      <c r="AQ610" s="16">
        <f t="shared" si="767"/>
        <v>0.12746740501106213</v>
      </c>
      <c r="AR610" s="16">
        <f t="shared" si="768"/>
        <v>8.6680305863766252E-2</v>
      </c>
      <c r="AS610" s="16">
        <f t="shared" si="769"/>
        <v>2.0567677540708302E-3</v>
      </c>
      <c r="AT610" s="16">
        <f t="shared" si="770"/>
        <v>0.39809665642229691</v>
      </c>
      <c r="AU610" s="16">
        <f t="shared" si="771"/>
        <v>0.38775563270287466</v>
      </c>
      <c r="AV610" s="16">
        <f t="shared" si="772"/>
        <v>3.4831036929086415E-3</v>
      </c>
      <c r="AW610" s="30">
        <f>(SUMPRODUCT(AV$5:AV609,A$5:A609)+SUM(AV$5:AV609)*(Calculations!$B$6/30-0.5)+AV$4*Calculations!$B$6/30/2)/SUM(AV$4:AV609)</f>
        <v>472.38107830323372</v>
      </c>
      <c r="AX610" s="16"/>
      <c r="AY610" s="12"/>
      <c r="AZ610" s="12"/>
    </row>
    <row r="611" spans="1:52" x14ac:dyDescent="0.25">
      <c r="A611">
        <f t="shared" si="760"/>
        <v>607</v>
      </c>
      <c r="B611" t="str">
        <f t="shared" si="784"/>
        <v>August</v>
      </c>
      <c r="C611">
        <f t="shared" si="755"/>
        <v>2075</v>
      </c>
      <c r="D611">
        <f t="shared" si="786"/>
        <v>207508</v>
      </c>
      <c r="E611">
        <f t="shared" ref="E611:F611" si="806">E599+1</f>
        <v>92</v>
      </c>
      <c r="F611">
        <f t="shared" si="806"/>
        <v>90</v>
      </c>
      <c r="G611" s="12">
        <f>G610*IF($B611="January",1+IF(C611&gt;Personal!$L$18+1,Calculations!$B$22,Calculations!$B$21),1)</f>
        <v>8540.3768492633626</v>
      </c>
      <c r="H611" s="12">
        <f>IF(AND(Career!$F$15="Yes",$E611=62,$E610=61),G611,H610*IF($B611="January",(1+IF(C611&gt;Personal!$L$18+1,Calculations!$C$22,Calculations!$C$21)),1))</f>
        <v>8540.3768492633626</v>
      </c>
      <c r="I611" s="12">
        <f>H611*(1-'Retiree Assumptions'!$F$8)</f>
        <v>6661.4939424254235</v>
      </c>
      <c r="J611" s="12">
        <f>I611/(Calculations!$C$27^($A611-1+Calculations!$B$6/30))</f>
        <v>1408.1309986564445</v>
      </c>
      <c r="K611" s="23">
        <f t="shared" si="757"/>
        <v>296.64336369264424</v>
      </c>
      <c r="L611" s="12">
        <f>L610*IF($B611="January",(1+IF(C611&gt;Personal!$L$18+1,Calculations!$B$22,Calculations!$B$21)),1)</f>
        <v>4697.2072670948464</v>
      </c>
      <c r="M611" s="12">
        <f>IF(AND(Career!$F$15="Yes",$E611=62,$E610=61),L611,M610*IF($B611="January",(1+IF(C611&gt;Personal!$L$18+1,Calculations!$C$22,Calculations!$C$21)),1))</f>
        <v>4697.2072670948464</v>
      </c>
      <c r="N611" s="12">
        <f>M611*(1-'Retiree Assumptions'!$F$10)</f>
        <v>4133.5423950434651</v>
      </c>
      <c r="O611" s="12">
        <f>N611/(Calculations!$C$27^$AW611)/(Calculations!$D$27^($A611-1-$AW611+Calculations!$B$6/30))</f>
        <v>836.78684972609585</v>
      </c>
      <c r="P611" s="23">
        <f t="shared" si="758"/>
        <v>331.66353655671526</v>
      </c>
      <c r="Q611" s="12">
        <f>IF(OR(A611&lt;=360,$E611&lt;70),Q610*IF($B611="January",(1+IF(C611&gt;Personal!$L$18+1,Calculations!$B$22,Calculations!$B$21)),1),0)</f>
        <v>0</v>
      </c>
      <c r="R611" s="12">
        <f>IF(OR(A611&lt;=360,$E611&lt;70),IF(AND(Career!$F$15="Yes",$E611=62,$E610=61),Q611,R610*IF($B611="January",(1+IF(C611&gt;Personal!$L$18+1,Calculations!$C$22,Calculations!$C$21)),1)),0)</f>
        <v>0</v>
      </c>
      <c r="S611" s="12">
        <f>R611*(1-'Retiree Assumptions'!$F$8)</f>
        <v>0</v>
      </c>
      <c r="T611" s="12">
        <f>S611/(Calculations!$C$27^($A611-1+Calculations!$B$6/30))</f>
        <v>0</v>
      </c>
      <c r="U611" s="23">
        <f t="shared" si="759"/>
        <v>0</v>
      </c>
      <c r="W611">
        <f t="shared" si="799"/>
        <v>13</v>
      </c>
      <c r="X611">
        <f t="shared" si="774"/>
        <v>2075</v>
      </c>
      <c r="Y611">
        <f t="shared" si="775"/>
        <v>92</v>
      </c>
      <c r="Z611">
        <f t="shared" si="762"/>
        <v>90</v>
      </c>
      <c r="AA611" s="12">
        <f>S611*12*Subsidy!$I$15/Subsidy!$I$14</f>
        <v>0</v>
      </c>
      <c r="AB611" s="12">
        <f>SUM(S$5:S611)*Subsidy!$I$15/Subsidy!$I$14</f>
        <v>53212.488521578103</v>
      </c>
      <c r="AC611" s="12">
        <f>N611*Subsidy!$E$15/Subsidy!$E$14</f>
        <v>3306.8339160347723</v>
      </c>
      <c r="AD611" s="12">
        <f t="shared" si="763"/>
        <v>39682.006992417271</v>
      </c>
      <c r="AE611" s="12">
        <f>$AP611*AC611/(Calculations!$D$27^(A611-1+Calculations!$B$6/30))</f>
        <v>252.44705243324253</v>
      </c>
      <c r="AF611" s="12">
        <f>IF(AE611=0,0,SUM(AE611:AE$903)*AC611/AE611)</f>
        <v>192911.89584521926</v>
      </c>
      <c r="AH611" s="164">
        <f>VLOOKUP(E611,Rates2,5)*VLOOKUP(E611,Mort_Imp_Retirees,C611-'Mort Imp Cume'!$C$4+2)</f>
        <v>1.6264958792599715E-2</v>
      </c>
      <c r="AI611" s="16">
        <f t="shared" si="764"/>
        <v>0.9837350412074003</v>
      </c>
      <c r="AJ611" s="164">
        <f>VLOOKUP(F611,Rates2,6)*VLOOKUP(F611,Mort_Imp_Survivors,C611-'Mort Imp Cume'!$C$4+2)</f>
        <v>7.9509558504640022E-3</v>
      </c>
      <c r="AK611" s="16">
        <f t="shared" si="765"/>
        <v>0.99204904414953599</v>
      </c>
      <c r="AL611" s="164">
        <f>VLOOKUP(F611,Rates2,7)*VLOOKUP(F611,Mort_Imp_Survivors,C611-'Mort Imp Cume'!$C$4+2)</f>
        <v>9.5448100641715491E-3</v>
      </c>
      <c r="AM611" s="16">
        <f t="shared" si="766"/>
        <v>0.99045518993582848</v>
      </c>
      <c r="AN611" s="108">
        <f>PRODUCT(AI$4:AI610)</f>
        <v>0.21066460718191976</v>
      </c>
      <c r="AO611" s="16">
        <f>PRODUCT(AK$4:AK610)</f>
        <v>0.59049857121918814</v>
      </c>
      <c r="AP611" s="16">
        <f>PRODUCT(AM$4:AM610)</f>
        <v>0.43927373911754219</v>
      </c>
      <c r="AQ611" s="16">
        <f t="shared" si="767"/>
        <v>0.12439714954737514</v>
      </c>
      <c r="AR611" s="16">
        <f t="shared" si="768"/>
        <v>8.6267457634544617E-2</v>
      </c>
      <c r="AS611" s="16">
        <f t="shared" si="769"/>
        <v>2.0072272269539321E-3</v>
      </c>
      <c r="AT611" s="16">
        <f t="shared" si="770"/>
        <v>0.39635366720363518</v>
      </c>
      <c r="AU611" s="16">
        <f t="shared" si="771"/>
        <v>0.39298172561444511</v>
      </c>
      <c r="AV611" s="16">
        <f t="shared" si="772"/>
        <v>3.4264511548731309E-3</v>
      </c>
      <c r="AW611" s="30">
        <f>(SUMPRODUCT(AV$5:AV610,A$5:A610)+SUM(AV$5:AV610)*(Calculations!$B$6/30-0.5)+AV$4*Calculations!$B$6/30/2)/SUM(AV$4:AV610)</f>
        <v>472.97290544756481</v>
      </c>
      <c r="AX611" s="16"/>
      <c r="AY611" s="12"/>
      <c r="AZ611" s="12"/>
    </row>
    <row r="612" spans="1:52" x14ac:dyDescent="0.25">
      <c r="A612">
        <f t="shared" si="760"/>
        <v>608</v>
      </c>
      <c r="B612" t="str">
        <f t="shared" si="784"/>
        <v>September</v>
      </c>
      <c r="C612">
        <f t="shared" si="755"/>
        <v>2075</v>
      </c>
      <c r="D612">
        <f t="shared" si="786"/>
        <v>207509</v>
      </c>
      <c r="E612">
        <f t="shared" ref="E612:F612" si="807">E600+1</f>
        <v>92</v>
      </c>
      <c r="F612">
        <f t="shared" si="807"/>
        <v>90</v>
      </c>
      <c r="G612" s="12">
        <f>G611*IF($B612="January",1+IF(C612&gt;Personal!$L$18+1,Calculations!$B$22,Calculations!$B$21),1)</f>
        <v>8540.3768492633626</v>
      </c>
      <c r="H612" s="12">
        <f>IF(AND(Career!$F$15="Yes",$E612=62,$E611=61),G612,H611*IF($B612="January",(1+IF(C612&gt;Personal!$L$18+1,Calculations!$C$22,Calculations!$C$21)),1))</f>
        <v>8540.3768492633626</v>
      </c>
      <c r="I612" s="12">
        <f>H612*(1-'Retiree Assumptions'!$F$8)</f>
        <v>6661.4939424254235</v>
      </c>
      <c r="J612" s="12">
        <f>I612/(Calculations!$C$27^($A612-1+Calculations!$B$6/30))</f>
        <v>1404.5304221891417</v>
      </c>
      <c r="K612" s="23">
        <f t="shared" si="757"/>
        <v>291.072294778367</v>
      </c>
      <c r="L612" s="12">
        <f>L611*IF($B612="January",(1+IF(C612&gt;Personal!$L$18+1,Calculations!$B$22,Calculations!$B$21)),1)</f>
        <v>4697.2072670948464</v>
      </c>
      <c r="M612" s="12">
        <f>IF(AND(Career!$F$15="Yes",$E612=62,$E611=61),L612,M611*IF($B612="January",(1+IF(C612&gt;Personal!$L$18+1,Calculations!$C$22,Calculations!$C$21)),1))</f>
        <v>4697.2072670948464</v>
      </c>
      <c r="N612" s="12">
        <f>M612*(1-'Retiree Assumptions'!$F$10)</f>
        <v>4133.5423950434651</v>
      </c>
      <c r="O612" s="12">
        <f>N612/(Calculations!$C$27^$AW612)/(Calculations!$D$27^($A612-1-$AW612+Calculations!$B$6/30))</f>
        <v>834.53449616767875</v>
      </c>
      <c r="P612" s="23">
        <f t="shared" si="758"/>
        <v>329.28876378974866</v>
      </c>
      <c r="Q612" s="12">
        <f>IF(OR(A612&lt;=360,$E612&lt;70),Q611*IF($B612="January",(1+IF(C612&gt;Personal!$L$18+1,Calculations!$B$22,Calculations!$B$21)),1),0)</f>
        <v>0</v>
      </c>
      <c r="R612" s="12">
        <f>IF(OR(A612&lt;=360,$E612&lt;70),IF(AND(Career!$F$15="Yes",$E612=62,$E611=61),Q612,R611*IF($B612="January",(1+IF(C612&gt;Personal!$L$18+1,Calculations!$C$22,Calculations!$C$21)),1)),0)</f>
        <v>0</v>
      </c>
      <c r="S612" s="12">
        <f>R612*(1-'Retiree Assumptions'!$F$8)</f>
        <v>0</v>
      </c>
      <c r="T612" s="12">
        <f>S612/(Calculations!$C$27^($A612-1+Calculations!$B$6/30))</f>
        <v>0</v>
      </c>
      <c r="U612" s="23">
        <f t="shared" si="759"/>
        <v>0</v>
      </c>
      <c r="W612">
        <f t="shared" si="799"/>
        <v>13</v>
      </c>
      <c r="X612">
        <f t="shared" si="774"/>
        <v>2075</v>
      </c>
      <c r="Y612">
        <f t="shared" si="775"/>
        <v>92</v>
      </c>
      <c r="Z612">
        <f t="shared" si="762"/>
        <v>90</v>
      </c>
      <c r="AA612" s="12">
        <f>S612*12*Subsidy!$I$15/Subsidy!$I$14</f>
        <v>0</v>
      </c>
      <c r="AB612" s="12">
        <f>SUM(S$5:S612)*Subsidy!$I$15/Subsidy!$I$14</f>
        <v>53212.488521578103</v>
      </c>
      <c r="AC612" s="12">
        <f>N612*Subsidy!$E$15/Subsidy!$E$14</f>
        <v>3306.8339160347723</v>
      </c>
      <c r="AD612" s="12">
        <f t="shared" si="763"/>
        <v>39682.006992417271</v>
      </c>
      <c r="AE612" s="12">
        <f>$AP612*AC612/(Calculations!$D$27^(A612-1+Calculations!$B$6/30))</f>
        <v>249.31770144950417</v>
      </c>
      <c r="AF612" s="12">
        <f>IF(AE612=0,0,SUM(AE612:AE$903)*AC612/AE612)</f>
        <v>191984.92017278392</v>
      </c>
      <c r="AH612" s="164">
        <f>VLOOKUP(E612,Rates2,5)*VLOOKUP(E612,Mort_Imp_Retirees,C612-'Mort Imp Cume'!$C$4+2)</f>
        <v>1.6264958792599715E-2</v>
      </c>
      <c r="AI612" s="16">
        <f t="shared" si="764"/>
        <v>0.9837350412074003</v>
      </c>
      <c r="AJ612" s="164">
        <f>VLOOKUP(F612,Rates2,6)*VLOOKUP(F612,Mort_Imp_Survivors,C612-'Mort Imp Cume'!$C$4+2)</f>
        <v>7.9509558504640022E-3</v>
      </c>
      <c r="AK612" s="16">
        <f t="shared" si="765"/>
        <v>0.99204904414953599</v>
      </c>
      <c r="AL612" s="164">
        <f>VLOOKUP(F612,Rates2,7)*VLOOKUP(F612,Mort_Imp_Survivors,C612-'Mort Imp Cume'!$C$4+2)</f>
        <v>9.5448100641715491E-3</v>
      </c>
      <c r="AM612" s="16">
        <f t="shared" si="766"/>
        <v>0.99045518993582848</v>
      </c>
      <c r="AN612" s="108">
        <f>PRODUCT(AI$4:AI611)</f>
        <v>0.20723815602704662</v>
      </c>
      <c r="AO612" s="16">
        <f>PRODUCT(AK$4:AK611)</f>
        <v>0.58580354314966232</v>
      </c>
      <c r="AP612" s="16">
        <f>PRODUCT(AM$4:AM611)</f>
        <v>0.43508095471148683</v>
      </c>
      <c r="AQ612" s="16">
        <f t="shared" si="767"/>
        <v>0.12140084607644645</v>
      </c>
      <c r="AR612" s="16">
        <f t="shared" si="768"/>
        <v>8.5837309950600169E-2</v>
      </c>
      <c r="AS612" s="16">
        <f t="shared" si="769"/>
        <v>1.9588799623345434E-3</v>
      </c>
      <c r="AT612" s="16">
        <f t="shared" si="770"/>
        <v>0.3945777739588926</v>
      </c>
      <c r="AU612" s="16">
        <f t="shared" si="771"/>
        <v>0.39818407001406086</v>
      </c>
      <c r="AV612" s="16">
        <f t="shared" si="772"/>
        <v>3.3707200680342633E-3</v>
      </c>
      <c r="AW612" s="30">
        <f>(SUMPRODUCT(AV$5:AV611,A$5:A611)+SUM(AV$5:AV611)*(Calculations!$B$6/30-0.5)+AV$4*Calculations!$B$6/30/2)/SUM(AV$4:AV611)</f>
        <v>473.55435436819005</v>
      </c>
      <c r="AX612" s="16"/>
      <c r="AY612" s="12"/>
      <c r="AZ612" s="12"/>
    </row>
    <row r="613" spans="1:52" x14ac:dyDescent="0.25">
      <c r="A613">
        <f t="shared" si="760"/>
        <v>609</v>
      </c>
      <c r="B613" t="str">
        <f t="shared" si="784"/>
        <v>October</v>
      </c>
      <c r="C613">
        <f t="shared" si="755"/>
        <v>2075</v>
      </c>
      <c r="D613">
        <f t="shared" si="786"/>
        <v>207510</v>
      </c>
      <c r="E613">
        <f t="shared" ref="E613:F613" si="808">E601+1</f>
        <v>92</v>
      </c>
      <c r="F613">
        <f t="shared" si="808"/>
        <v>90</v>
      </c>
      <c r="G613" s="12">
        <f>G612*IF($B613="January",1+IF(C613&gt;Personal!$L$18+1,Calculations!$B$22,Calculations!$B$21),1)</f>
        <v>8540.3768492633626</v>
      </c>
      <c r="H613" s="12">
        <f>IF(AND(Career!$F$15="Yes",$E613=62,$E612=61),G613,H612*IF($B613="January",(1+IF(C613&gt;Personal!$L$18+1,Calculations!$C$22,Calculations!$C$21)),1))</f>
        <v>8540.3768492633626</v>
      </c>
      <c r="I613" s="12">
        <f>H613*(1-'Retiree Assumptions'!$F$8)</f>
        <v>6661.4939424254235</v>
      </c>
      <c r="J613" s="12">
        <f>I613/(Calculations!$C$27^($A613-1+Calculations!$B$6/30))</f>
        <v>1400.9390523587986</v>
      </c>
      <c r="K613" s="23">
        <f t="shared" si="757"/>
        <v>285.60585253923682</v>
      </c>
      <c r="L613" s="12">
        <f>L612*IF($B613="January",(1+IF(C613&gt;Personal!$L$18+1,Calculations!$B$22,Calculations!$B$21)),1)</f>
        <v>4697.2072670948464</v>
      </c>
      <c r="M613" s="12">
        <f>IF(AND(Career!$F$15="Yes",$E613=62,$E612=61),L613,M612*IF($B613="January",(1+IF(C613&gt;Personal!$L$18+1,Calculations!$C$22,Calculations!$C$21)),1))</f>
        <v>4697.2072670948464</v>
      </c>
      <c r="N613" s="12">
        <f>M613*(1-'Retiree Assumptions'!$F$10)</f>
        <v>4133.5423950434651</v>
      </c>
      <c r="O613" s="12">
        <f>N613/(Calculations!$C$27^$AW613)/(Calculations!$D$27^($A613-1-$AW613+Calculations!$B$6/30))</f>
        <v>832.28549135279241</v>
      </c>
      <c r="P613" s="23">
        <f t="shared" si="758"/>
        <v>326.89717527583849</v>
      </c>
      <c r="Q613" s="12">
        <f>IF(OR(A613&lt;=360,$E613&lt;70),Q612*IF($B613="January",(1+IF(C613&gt;Personal!$L$18+1,Calculations!$B$22,Calculations!$B$21)),1),0)</f>
        <v>0</v>
      </c>
      <c r="R613" s="12">
        <f>IF(OR(A613&lt;=360,$E613&lt;70),IF(AND(Career!$F$15="Yes",$E613=62,$E612=61),Q613,R612*IF($B613="January",(1+IF(C613&gt;Personal!$L$18+1,Calculations!$C$22,Calculations!$C$21)),1)),0)</f>
        <v>0</v>
      </c>
      <c r="S613" s="12">
        <f>R613*(1-'Retiree Assumptions'!$F$8)</f>
        <v>0</v>
      </c>
      <c r="T613" s="12">
        <f>S613/(Calculations!$C$27^($A613-1+Calculations!$B$6/30))</f>
        <v>0</v>
      </c>
      <c r="U613" s="23">
        <f t="shared" si="759"/>
        <v>0</v>
      </c>
      <c r="W613">
        <f t="shared" si="799"/>
        <v>13</v>
      </c>
      <c r="X613">
        <f t="shared" si="774"/>
        <v>2075</v>
      </c>
      <c r="Y613">
        <f t="shared" si="775"/>
        <v>92</v>
      </c>
      <c r="Z613">
        <f t="shared" si="762"/>
        <v>90</v>
      </c>
      <c r="AA613" s="12">
        <f>S613*12*Subsidy!$I$15/Subsidy!$I$14</f>
        <v>0</v>
      </c>
      <c r="AB613" s="12">
        <f>SUM(S$5:S613)*Subsidy!$I$15/Subsidy!$I$14</f>
        <v>53212.488521578103</v>
      </c>
      <c r="AC613" s="12">
        <f>N613*Subsidy!$E$15/Subsidy!$E$14</f>
        <v>3306.8339160347723</v>
      </c>
      <c r="AD613" s="12">
        <f t="shared" si="763"/>
        <v>39682.006992417271</v>
      </c>
      <c r="AE613" s="12">
        <f>$AP613*AC613/(Calculations!$D$27^(A613-1+Calculations!$B$6/30))</f>
        <v>246.22714211528216</v>
      </c>
      <c r="AF613" s="12">
        <f>IF(AE613=0,0,SUM(AE613:AE$903)*AC613/AE613)</f>
        <v>191046.30941701686</v>
      </c>
      <c r="AH613" s="164">
        <f>VLOOKUP(E613,Rates2,5)*VLOOKUP(E613,Mort_Imp_Retirees,C613-'Mort Imp Cume'!$C$4+2)</f>
        <v>1.6264958792599715E-2</v>
      </c>
      <c r="AI613" s="16">
        <f t="shared" si="764"/>
        <v>0.9837350412074003</v>
      </c>
      <c r="AJ613" s="164">
        <f>VLOOKUP(F613,Rates2,6)*VLOOKUP(F613,Mort_Imp_Survivors,C613-'Mort Imp Cume'!$C$4+2)</f>
        <v>7.9509558504640022E-3</v>
      </c>
      <c r="AK613" s="16">
        <f t="shared" si="765"/>
        <v>0.99204904414953599</v>
      </c>
      <c r="AL613" s="164">
        <f>VLOOKUP(F613,Rates2,7)*VLOOKUP(F613,Mort_Imp_Survivors,C613-'Mort Imp Cume'!$C$4+2)</f>
        <v>9.5448100641715491E-3</v>
      </c>
      <c r="AM613" s="16">
        <f t="shared" si="766"/>
        <v>0.99045518993582848</v>
      </c>
      <c r="AN613" s="108">
        <f>PRODUCT(AI$4:AI612)</f>
        <v>0.20386743595901236</v>
      </c>
      <c r="AO613" s="16">
        <f>PRODUCT(AK$4:AK612)</f>
        <v>0.58114584504103395</v>
      </c>
      <c r="AP613" s="16">
        <f>PRODUCT(AM$4:AM612)</f>
        <v>0.43092818963622731</v>
      </c>
      <c r="AQ613" s="16">
        <f t="shared" si="767"/>
        <v>0.11847671334674911</v>
      </c>
      <c r="AR613" s="16">
        <f t="shared" si="768"/>
        <v>8.5390722612263242E-2</v>
      </c>
      <c r="AS613" s="16">
        <f t="shared" si="769"/>
        <v>1.9116972185849342E-3</v>
      </c>
      <c r="AT613" s="16">
        <f t="shared" si="770"/>
        <v>0.39277048401324594</v>
      </c>
      <c r="AU613" s="16">
        <f t="shared" si="771"/>
        <v>0.40336208002774171</v>
      </c>
      <c r="AV613" s="16">
        <f t="shared" si="772"/>
        <v>3.3158954450262972E-3</v>
      </c>
      <c r="AW613" s="30">
        <f>(SUMPRODUCT(AV$5:AV612,A$5:A612)+SUM(AV$5:AV612)*(Calculations!$B$6/30-0.5)+AV$4*Calculations!$B$6/30/2)/SUM(AV$4:AV612)</f>
        <v>474.12569639886414</v>
      </c>
      <c r="AX613" s="16"/>
      <c r="AY613" s="12"/>
      <c r="AZ613" s="12"/>
    </row>
    <row r="614" spans="1:52" x14ac:dyDescent="0.25">
      <c r="A614">
        <f t="shared" si="760"/>
        <v>610</v>
      </c>
      <c r="B614" t="str">
        <f t="shared" si="784"/>
        <v>November</v>
      </c>
      <c r="C614">
        <f t="shared" si="755"/>
        <v>2075</v>
      </c>
      <c r="D614">
        <f t="shared" si="786"/>
        <v>207511</v>
      </c>
      <c r="E614">
        <f t="shared" ref="E614:F614" si="809">E602+1</f>
        <v>92</v>
      </c>
      <c r="F614">
        <f t="shared" si="809"/>
        <v>90</v>
      </c>
      <c r="G614" s="12">
        <f>G613*IF($B614="January",1+IF(C614&gt;Personal!$L$18+1,Calculations!$B$22,Calculations!$B$21),1)</f>
        <v>8540.3768492633626</v>
      </c>
      <c r="H614" s="12">
        <f>IF(AND(Career!$F$15="Yes",$E614=62,$E613=61),G614,H613*IF($B614="January",(1+IF(C614&gt;Personal!$L$18+1,Calculations!$C$22,Calculations!$C$21)),1))</f>
        <v>8540.3768492633626</v>
      </c>
      <c r="I614" s="12">
        <f>H614*(1-'Retiree Assumptions'!$F$8)</f>
        <v>6661.4939424254235</v>
      </c>
      <c r="J614" s="12">
        <f>I614/(Calculations!$C$27^($A614-1+Calculations!$B$6/30))</f>
        <v>1397.35686562414</v>
      </c>
      <c r="K614" s="23">
        <f t="shared" si="757"/>
        <v>280.2420720487163</v>
      </c>
      <c r="L614" s="12">
        <f>L613*IF($B614="January",(1+IF(C614&gt;Personal!$L$18+1,Calculations!$B$22,Calculations!$B$21)),1)</f>
        <v>4697.2072670948464</v>
      </c>
      <c r="M614" s="12">
        <f>IF(AND(Career!$F$15="Yes",$E614=62,$E613=61),L614,M613*IF($B614="January",(1+IF(C614&gt;Personal!$L$18+1,Calculations!$C$22,Calculations!$C$21)),1))</f>
        <v>4697.2072670948464</v>
      </c>
      <c r="N614" s="12">
        <f>M614*(1-'Retiree Assumptions'!$F$10)</f>
        <v>4133.5423950434651</v>
      </c>
      <c r="O614" s="12">
        <f>N614/(Calculations!$C$27^$AW614)/(Calculations!$D$27^($A614-1-$AW614+Calculations!$B$6/30))</f>
        <v>830.03991073388954</v>
      </c>
      <c r="P614" s="23">
        <f t="shared" si="758"/>
        <v>324.49020953075353</v>
      </c>
      <c r="Q614" s="12">
        <f>IF(OR(A614&lt;=360,$E614&lt;70),Q613*IF($B614="January",(1+IF(C614&gt;Personal!$L$18+1,Calculations!$B$22,Calculations!$B$21)),1),0)</f>
        <v>0</v>
      </c>
      <c r="R614" s="12">
        <f>IF(OR(A614&lt;=360,$E614&lt;70),IF(AND(Career!$F$15="Yes",$E614=62,$E613=61),Q614,R613*IF($B614="January",(1+IF(C614&gt;Personal!$L$18+1,Calculations!$C$22,Calculations!$C$21)),1)),0)</f>
        <v>0</v>
      </c>
      <c r="S614" s="12">
        <f>R614*(1-'Retiree Assumptions'!$F$8)</f>
        <v>0</v>
      </c>
      <c r="T614" s="12">
        <f>S614/(Calculations!$C$27^($A614-1+Calculations!$B$6/30))</f>
        <v>0</v>
      </c>
      <c r="U614" s="23">
        <f t="shared" si="759"/>
        <v>0</v>
      </c>
      <c r="W614">
        <f t="shared" si="799"/>
        <v>13</v>
      </c>
      <c r="X614">
        <f t="shared" si="774"/>
        <v>2075</v>
      </c>
      <c r="Y614">
        <f t="shared" si="775"/>
        <v>92</v>
      </c>
      <c r="Z614">
        <f t="shared" si="762"/>
        <v>90</v>
      </c>
      <c r="AA614" s="12">
        <f>S614*12*Subsidy!$I$15/Subsidy!$I$14</f>
        <v>0</v>
      </c>
      <c r="AB614" s="12">
        <f>SUM(S$5:S614)*Subsidy!$I$15/Subsidy!$I$14</f>
        <v>53212.488521578103</v>
      </c>
      <c r="AC614" s="12">
        <f>N614*Subsidy!$E$15/Subsidy!$E$14</f>
        <v>3306.8339160347723</v>
      </c>
      <c r="AD614" s="12">
        <f t="shared" si="763"/>
        <v>39682.006992417271</v>
      </c>
      <c r="AE614" s="12">
        <f>$AP614*AC614/(Calculations!$D$27^(A614-1+Calculations!$B$6/30))</f>
        <v>243.17489356662736</v>
      </c>
      <c r="AF614" s="12">
        <f>IF(AE614=0,0,SUM(AE614:AE$903)*AC614/AE614)</f>
        <v>190095.91753830976</v>
      </c>
      <c r="AH614" s="164">
        <f>VLOOKUP(E614,Rates2,5)*VLOOKUP(E614,Mort_Imp_Retirees,C614-'Mort Imp Cume'!$C$4+2)</f>
        <v>1.6264958792599715E-2</v>
      </c>
      <c r="AI614" s="16">
        <f t="shared" si="764"/>
        <v>0.9837350412074003</v>
      </c>
      <c r="AJ614" s="164">
        <f>VLOOKUP(F614,Rates2,6)*VLOOKUP(F614,Mort_Imp_Survivors,C614-'Mort Imp Cume'!$C$4+2)</f>
        <v>7.9509558504640022E-3</v>
      </c>
      <c r="AK614" s="16">
        <f t="shared" si="765"/>
        <v>0.99204904414953599</v>
      </c>
      <c r="AL614" s="164">
        <f>VLOOKUP(F614,Rates2,7)*VLOOKUP(F614,Mort_Imp_Survivors,C614-'Mort Imp Cume'!$C$4+2)</f>
        <v>9.5448100641715491E-3</v>
      </c>
      <c r="AM614" s="16">
        <f t="shared" si="766"/>
        <v>0.99045518993582848</v>
      </c>
      <c r="AN614" s="108">
        <f>PRODUCT(AI$4:AI613)</f>
        <v>0.20055154051398605</v>
      </c>
      <c r="AO614" s="16">
        <f>PRODUCT(AK$4:AK613)</f>
        <v>0.5765251800844321</v>
      </c>
      <c r="AP614" s="16">
        <f>PRODUCT(AM$4:AM613)</f>
        <v>0.42681506191485225</v>
      </c>
      <c r="AQ614" s="16">
        <f t="shared" si="767"/>
        <v>0.11562301301103609</v>
      </c>
      <c r="AR614" s="16">
        <f t="shared" si="768"/>
        <v>8.4928527502949963E-2</v>
      </c>
      <c r="AS614" s="16">
        <f t="shared" si="769"/>
        <v>1.8656509463652535E-3</v>
      </c>
      <c r="AT614" s="16">
        <f t="shared" si="770"/>
        <v>0.3909332615631117</v>
      </c>
      <c r="AU614" s="16">
        <f t="shared" si="771"/>
        <v>0.40851519792290225</v>
      </c>
      <c r="AV614" s="16">
        <f t="shared" si="772"/>
        <v>3.2619625422523751E-3</v>
      </c>
      <c r="AW614" s="30">
        <f>(SUMPRODUCT(AV$5:AV613,A$5:A613)+SUM(AV$5:AV613)*(Calculations!$B$6/30-0.5)+AV$4*Calculations!$B$6/30/2)/SUM(AV$4:AV613)</f>
        <v>474.6871923043953</v>
      </c>
      <c r="AX614" s="16"/>
      <c r="AY614" s="12"/>
      <c r="AZ614" s="12"/>
    </row>
    <row r="615" spans="1:52" x14ac:dyDescent="0.25">
      <c r="A615">
        <f t="shared" si="760"/>
        <v>611</v>
      </c>
      <c r="B615" t="str">
        <f t="shared" si="784"/>
        <v>December</v>
      </c>
      <c r="C615">
        <f t="shared" si="755"/>
        <v>2075</v>
      </c>
      <c r="D615">
        <f t="shared" si="786"/>
        <v>207512</v>
      </c>
      <c r="E615">
        <f t="shared" ref="E615:F615" si="810">E603+1</f>
        <v>92</v>
      </c>
      <c r="F615">
        <f t="shared" si="810"/>
        <v>90</v>
      </c>
      <c r="G615" s="12">
        <f>G614*IF($B615="January",1+IF(C615&gt;Personal!$L$18+1,Calculations!$B$22,Calculations!$B$21),1)</f>
        <v>8540.3768492633626</v>
      </c>
      <c r="H615" s="12">
        <f>IF(AND(Career!$F$15="Yes",$E615=62,$E614=61),G615,H614*IF($B615="January",(1+IF(C615&gt;Personal!$L$18+1,Calculations!$C$22,Calculations!$C$21)),1))</f>
        <v>8540.3768492633626</v>
      </c>
      <c r="I615" s="12">
        <f>H615*(1-'Retiree Assumptions'!$F$8)</f>
        <v>6661.4939424254235</v>
      </c>
      <c r="J615" s="12">
        <f>I615/(Calculations!$C$27^($A615-1+Calculations!$B$6/30))</f>
        <v>1393.7838385040843</v>
      </c>
      <c r="K615" s="23">
        <f t="shared" si="757"/>
        <v>274.97902528229383</v>
      </c>
      <c r="L615" s="12">
        <f>L614*IF($B615="January",(1+IF(C615&gt;Personal!$L$18+1,Calculations!$B$22,Calculations!$B$21)),1)</f>
        <v>4697.2072670948464</v>
      </c>
      <c r="M615" s="12">
        <f>IF(AND(Career!$F$15="Yes",$E615=62,$E614=61),L615,M614*IF($B615="January",(1+IF(C615&gt;Personal!$L$18+1,Calculations!$C$22,Calculations!$C$21)),1))</f>
        <v>4697.2072670948464</v>
      </c>
      <c r="N615" s="12">
        <f>M615*(1-'Retiree Assumptions'!$F$10)</f>
        <v>4133.5423950434651</v>
      </c>
      <c r="O615" s="12">
        <f>N615/(Calculations!$C$27^$AW615)/(Calculations!$D$27^($A615-1-$AW615+Calculations!$B$6/30))</f>
        <v>827.79782628095563</v>
      </c>
      <c r="P615" s="23">
        <f t="shared" si="758"/>
        <v>322.06925460066162</v>
      </c>
      <c r="Q615" s="12">
        <f>IF(OR(A615&lt;=360,$E615&lt;70),Q614*IF($B615="January",(1+IF(C615&gt;Personal!$L$18+1,Calculations!$B$22,Calculations!$B$21)),1),0)</f>
        <v>0</v>
      </c>
      <c r="R615" s="12">
        <f>IF(OR(A615&lt;=360,$E615&lt;70),IF(AND(Career!$F$15="Yes",$E615=62,$E614=61),Q615,R614*IF($B615="January",(1+IF(C615&gt;Personal!$L$18+1,Calculations!$C$22,Calculations!$C$21)),1)),0)</f>
        <v>0</v>
      </c>
      <c r="S615" s="12">
        <f>R615*(1-'Retiree Assumptions'!$F$8)</f>
        <v>0</v>
      </c>
      <c r="T615" s="12">
        <f>S615/(Calculations!$C$27^($A615-1+Calculations!$B$6/30))</f>
        <v>0</v>
      </c>
      <c r="U615" s="23">
        <f t="shared" si="759"/>
        <v>0</v>
      </c>
      <c r="W615">
        <f t="shared" si="799"/>
        <v>13</v>
      </c>
      <c r="X615">
        <f t="shared" si="774"/>
        <v>2075</v>
      </c>
      <c r="Y615">
        <f t="shared" si="775"/>
        <v>92</v>
      </c>
      <c r="Z615">
        <f t="shared" si="762"/>
        <v>90</v>
      </c>
      <c r="AA615" s="12">
        <f>S615*12*Subsidy!$I$15/Subsidy!$I$14</f>
        <v>0</v>
      </c>
      <c r="AB615" s="12">
        <f>SUM(S$5:S615)*Subsidy!$I$15/Subsidy!$I$14</f>
        <v>53212.488521578103</v>
      </c>
      <c r="AC615" s="12">
        <f>N615*Subsidy!$E$15/Subsidy!$E$14</f>
        <v>3306.8339160347723</v>
      </c>
      <c r="AD615" s="12">
        <f t="shared" si="763"/>
        <v>39682.006992417271</v>
      </c>
      <c r="AE615" s="12">
        <f>$AP615*AC615/(Calculations!$D$27^(A615-1+Calculations!$B$6/30))</f>
        <v>240.16048090041318</v>
      </c>
      <c r="AF615" s="12">
        <f>IF(AE615=0,0,SUM(AE615:AE$903)*AC615/AE615)</f>
        <v>189133.59666401485</v>
      </c>
      <c r="AH615" s="164">
        <f>VLOOKUP(E615,Rates2,5)*VLOOKUP(E615,Mort_Imp_Retirees,C615-'Mort Imp Cume'!$C$4+2)</f>
        <v>1.6264958792599715E-2</v>
      </c>
      <c r="AI615" s="16">
        <f t="shared" si="764"/>
        <v>0.9837350412074003</v>
      </c>
      <c r="AJ615" s="164">
        <f>VLOOKUP(F615,Rates2,6)*VLOOKUP(F615,Mort_Imp_Survivors,C615-'Mort Imp Cume'!$C$4+2)</f>
        <v>7.9509558504640022E-3</v>
      </c>
      <c r="AK615" s="16">
        <f t="shared" si="765"/>
        <v>0.99204904414953599</v>
      </c>
      <c r="AL615" s="164">
        <f>VLOOKUP(F615,Rates2,7)*VLOOKUP(F615,Mort_Imp_Survivors,C615-'Mort Imp Cume'!$C$4+2)</f>
        <v>9.5448100641715491E-3</v>
      </c>
      <c r="AM615" s="16">
        <f t="shared" si="766"/>
        <v>0.99045518993582848</v>
      </c>
      <c r="AN615" s="108">
        <f>PRODUCT(AI$4:AI614)</f>
        <v>0.19728957797173369</v>
      </c>
      <c r="AO615" s="16">
        <f>PRODUCT(AK$4:AK614)</f>
        <v>0.5719412538309</v>
      </c>
      <c r="AP615" s="16">
        <f>PRODUCT(AM$4:AM614)</f>
        <v>0.4227411932163474</v>
      </c>
      <c r="AQ615" s="16">
        <f t="shared" si="767"/>
        <v>0.11283804859292247</v>
      </c>
      <c r="AR615" s="16">
        <f t="shared" si="768"/>
        <v>8.4451529378811216E-2</v>
      </c>
      <c r="AS615" s="16">
        <f t="shared" si="769"/>
        <v>1.8207137719486752E-3</v>
      </c>
      <c r="AT615" s="16">
        <f t="shared" si="770"/>
        <v>0.38906752878008999</v>
      </c>
      <c r="AU615" s="16">
        <f t="shared" si="771"/>
        <v>0.41364289324817638</v>
      </c>
      <c r="AV615" s="16">
        <f t="shared" si="772"/>
        <v>3.2089068559196369E-3</v>
      </c>
      <c r="AW615" s="30">
        <f>(SUMPRODUCT(AV$5:AV614,A$5:A614)+SUM(AV$5:AV614)*(Calculations!$B$6/30-0.5)+AV$4*Calculations!$B$6/30/2)/SUM(AV$4:AV614)</f>
        <v>475.23909281459646</v>
      </c>
      <c r="AX615" s="16"/>
      <c r="AY615" s="12"/>
      <c r="AZ615" s="12"/>
    </row>
    <row r="616" spans="1:52" x14ac:dyDescent="0.25">
      <c r="A616">
        <f t="shared" si="760"/>
        <v>612</v>
      </c>
      <c r="B616" t="str">
        <f t="shared" si="784"/>
        <v>January</v>
      </c>
      <c r="C616">
        <f t="shared" si="755"/>
        <v>2076</v>
      </c>
      <c r="D616">
        <f t="shared" si="786"/>
        <v>207601</v>
      </c>
      <c r="E616">
        <f t="shared" ref="E616:F616" si="811">E604+1</f>
        <v>93</v>
      </c>
      <c r="F616">
        <f t="shared" si="811"/>
        <v>91</v>
      </c>
      <c r="G616" s="12">
        <f>G615*IF($B616="January",1+IF(C616&gt;Personal!$L$18+1,Calculations!$B$22,Calculations!$B$21),1)</f>
        <v>8753.8862704949461</v>
      </c>
      <c r="H616" s="12">
        <f>IF(AND(Career!$F$15="Yes",$E616=62,$E615=61),G616,H615*IF($B616="January",(1+IF(C616&gt;Personal!$L$18+1,Calculations!$C$22,Calculations!$C$21)),1))</f>
        <v>8753.8862704949461</v>
      </c>
      <c r="I616" s="12">
        <f>H616*(1-'Retiree Assumptions'!$F$8)</f>
        <v>6828.0312909860586</v>
      </c>
      <c r="J616" s="12">
        <f>I616/(Calculations!$C$27^($A616-1+Calculations!$B$6/30))</f>
        <v>1424.9754462670312</v>
      </c>
      <c r="K616" s="23">
        <f t="shared" si="757"/>
        <v>276.56019093506205</v>
      </c>
      <c r="L616" s="12">
        <f>L615*IF($B616="January",(1+IF(C616&gt;Personal!$L$18+1,Calculations!$B$22,Calculations!$B$21)),1)</f>
        <v>4814.6374487722169</v>
      </c>
      <c r="M616" s="12">
        <f>IF(AND(Career!$F$15="Yes",$E616=62,$E615=61),L616,M615*IF($B616="January",(1+IF(C616&gt;Personal!$L$18+1,Calculations!$C$22,Calculations!$C$21)),1))</f>
        <v>4814.6374487722169</v>
      </c>
      <c r="N616" s="12">
        <f>M616*(1-'Retiree Assumptions'!$F$10)</f>
        <v>4236.8809549195512</v>
      </c>
      <c r="O616" s="12">
        <f>N616/(Calculations!$C$27^$AW616)/(Calculations!$D$27^($A616-1-$AW616+Calculations!$B$6/30))</f>
        <v>846.19828932073676</v>
      </c>
      <c r="P616" s="23">
        <f t="shared" si="758"/>
        <v>327.62654078869457</v>
      </c>
      <c r="Q616" s="12">
        <f>IF(OR(A616&lt;=360,$E616&lt;70),Q615*IF($B616="January",(1+IF(C616&gt;Personal!$L$18+1,Calculations!$B$22,Calculations!$B$21)),1),0)</f>
        <v>0</v>
      </c>
      <c r="R616" s="12">
        <f>IF(OR(A616&lt;=360,$E616&lt;70),IF(AND(Career!$F$15="Yes",$E616=62,$E615=61),Q616,R615*IF($B616="January",(1+IF(C616&gt;Personal!$L$18+1,Calculations!$C$22,Calculations!$C$21)),1)),0)</f>
        <v>0</v>
      </c>
      <c r="S616" s="12">
        <f>R616*(1-'Retiree Assumptions'!$F$8)</f>
        <v>0</v>
      </c>
      <c r="T616" s="12">
        <f>S616/(Calculations!$C$27^($A616-1+Calculations!$B$6/30))</f>
        <v>0</v>
      </c>
      <c r="U616" s="23">
        <f t="shared" si="759"/>
        <v>0</v>
      </c>
      <c r="W616">
        <f t="shared" si="799"/>
        <v>13</v>
      </c>
      <c r="X616">
        <f t="shared" si="774"/>
        <v>2076</v>
      </c>
      <c r="Y616">
        <f t="shared" si="775"/>
        <v>93</v>
      </c>
      <c r="Z616">
        <f t="shared" si="762"/>
        <v>91</v>
      </c>
      <c r="AA616" s="12">
        <f>S616*12*Subsidy!$I$15/Subsidy!$I$14</f>
        <v>0</v>
      </c>
      <c r="AB616" s="12">
        <f>SUM(S$5:S616)*Subsidy!$I$15/Subsidy!$I$14</f>
        <v>53212.488521578103</v>
      </c>
      <c r="AC616" s="12">
        <f>N616*Subsidy!$E$15/Subsidy!$E$14</f>
        <v>3389.5047639356412</v>
      </c>
      <c r="AD616" s="12">
        <f t="shared" si="763"/>
        <v>40674.057167227693</v>
      </c>
      <c r="AE616" s="12">
        <f>$AP616*AC616/(Calculations!$D$27^(A616-1+Calculations!$B$6/30))</f>
        <v>243.11302097795593</v>
      </c>
      <c r="AF616" s="12">
        <f>IF(AE616=0,0,SUM(AE616:AE$903)*AC616/AE616)</f>
        <v>188159.19706543698</v>
      </c>
      <c r="AH616" s="164">
        <f>VLOOKUP(E616,Rates2,5)*VLOOKUP(E616,Mort_Imp_Retirees,C616-'Mort Imp Cume'!$C$4+2)</f>
        <v>1.8247043197773594E-2</v>
      </c>
      <c r="AI616" s="16">
        <f t="shared" si="764"/>
        <v>0.98175295680222641</v>
      </c>
      <c r="AJ616" s="164">
        <f>VLOOKUP(F616,Rates2,6)*VLOOKUP(F616,Mort_Imp_Survivors,C616-'Mort Imp Cume'!$C$4+2)</f>
        <v>9.7141153919535605E-3</v>
      </c>
      <c r="AK616" s="16">
        <f t="shared" si="765"/>
        <v>0.99028588460804645</v>
      </c>
      <c r="AL616" s="164">
        <f>VLOOKUP(F616,Rates2,7)*VLOOKUP(F616,Mort_Imp_Survivors,C616-'Mort Imp Cume'!$C$4+2)</f>
        <v>1.0913287733503712E-2</v>
      </c>
      <c r="AM616" s="16">
        <f t="shared" si="766"/>
        <v>0.98908671226649625</v>
      </c>
      <c r="AN616" s="108">
        <f>PRODUCT(AI$4:AI615)</f>
        <v>0.19408067111581406</v>
      </c>
      <c r="AO616" s="16">
        <f>PRODUCT(AK$4:AK615)</f>
        <v>0.56739377417263148</v>
      </c>
      <c r="AP616" s="16">
        <f>PRODUCT(AM$4:AM615)</f>
        <v>0.41870620882079612</v>
      </c>
      <c r="AQ616" s="16">
        <f t="shared" si="767"/>
        <v>0.11012016447835897</v>
      </c>
      <c r="AR616" s="16">
        <f t="shared" si="768"/>
        <v>8.3960506637455093E-2</v>
      </c>
      <c r="AS616" s="16">
        <f t="shared" si="769"/>
        <v>1.9898481714117743E-3</v>
      </c>
      <c r="AT616" s="16">
        <f t="shared" si="770"/>
        <v>0.38717466688769614</v>
      </c>
      <c r="AU616" s="16">
        <f t="shared" si="771"/>
        <v>0.4187446619964898</v>
      </c>
      <c r="AV616" s="16">
        <f t="shared" si="772"/>
        <v>3.5413983897031489E-3</v>
      </c>
      <c r="AW616" s="30">
        <f>(SUMPRODUCT(AV$5:AV615,A$5:A615)+SUM(AV$5:AV615)*(Calculations!$B$6/30-0.5)+AV$4*Calculations!$B$6/30/2)/SUM(AV$4:AV615)</f>
        <v>475.78163912610682</v>
      </c>
      <c r="AX616" s="16"/>
      <c r="AY616" s="12"/>
      <c r="AZ616" s="12"/>
    </row>
    <row r="617" spans="1:52" x14ac:dyDescent="0.25">
      <c r="A617">
        <f t="shared" si="760"/>
        <v>613</v>
      </c>
      <c r="B617" t="str">
        <f t="shared" si="784"/>
        <v>February</v>
      </c>
      <c r="C617">
        <f t="shared" si="755"/>
        <v>2076</v>
      </c>
      <c r="D617">
        <f t="shared" si="786"/>
        <v>207602</v>
      </c>
      <c r="E617">
        <f t="shared" ref="E617:F617" si="812">E605+1</f>
        <v>93</v>
      </c>
      <c r="F617">
        <f t="shared" si="812"/>
        <v>91</v>
      </c>
      <c r="G617" s="12">
        <f>G616*IF($B617="January",1+IF(C617&gt;Personal!$L$18+1,Calculations!$B$22,Calculations!$B$21),1)</f>
        <v>8753.8862704949461</v>
      </c>
      <c r="H617" s="12">
        <f>IF(AND(Career!$F$15="Yes",$E617=62,$E616=61),G617,H616*IF($B617="January",(1+IF(C617&gt;Personal!$L$18+1,Calculations!$C$22,Calculations!$C$21)),1))</f>
        <v>8753.8862704949461</v>
      </c>
      <c r="I617" s="12">
        <f>H617*(1-'Retiree Assumptions'!$F$8)</f>
        <v>6828.0312909860586</v>
      </c>
      <c r="J617" s="12">
        <f>I617/(Calculations!$C$27^($A617-1+Calculations!$B$6/30))</f>
        <v>1421.3317987205955</v>
      </c>
      <c r="K617" s="23">
        <f t="shared" si="757"/>
        <v>270.81952723071731</v>
      </c>
      <c r="L617" s="12">
        <f>L616*IF($B617="January",(1+IF(C617&gt;Personal!$L$18+1,Calculations!$B$22,Calculations!$B$21)),1)</f>
        <v>4814.6374487722169</v>
      </c>
      <c r="M617" s="12">
        <f>IF(AND(Career!$F$15="Yes",$E617=62,$E616=61),L617,M616*IF($B617="January",(1+IF(C617&gt;Personal!$L$18+1,Calculations!$C$22,Calculations!$C$21)),1))</f>
        <v>4814.6374487722169</v>
      </c>
      <c r="N617" s="12">
        <f>M617*(1-'Retiree Assumptions'!$F$10)</f>
        <v>4236.8809549195512</v>
      </c>
      <c r="O617" s="12">
        <f>N617/(Calculations!$C$27^$AW617)/(Calculations!$D$27^($A617-1-$AW617+Calculations!$B$6/30))</f>
        <v>843.92514886077231</v>
      </c>
      <c r="P617" s="23">
        <f t="shared" si="758"/>
        <v>324.85984340455866</v>
      </c>
      <c r="Q617" s="12">
        <f>IF(OR(A617&lt;=360,$E617&lt;70),Q616*IF($B617="January",(1+IF(C617&gt;Personal!$L$18+1,Calculations!$B$22,Calculations!$B$21)),1),0)</f>
        <v>0</v>
      </c>
      <c r="R617" s="12">
        <f>IF(OR(A617&lt;=360,$E617&lt;70),IF(AND(Career!$F$15="Yes",$E617=62,$E616=61),Q617,R616*IF($B617="January",(1+IF(C617&gt;Personal!$L$18+1,Calculations!$C$22,Calculations!$C$21)),1)),0)</f>
        <v>0</v>
      </c>
      <c r="S617" s="12">
        <f>R617*(1-'Retiree Assumptions'!$F$8)</f>
        <v>0</v>
      </c>
      <c r="T617" s="12">
        <f>S617/(Calculations!$C$27^($A617-1+Calculations!$B$6/30))</f>
        <v>0</v>
      </c>
      <c r="U617" s="23">
        <f t="shared" si="759"/>
        <v>0</v>
      </c>
      <c r="W617">
        <f t="shared" si="799"/>
        <v>13</v>
      </c>
      <c r="X617">
        <f t="shared" si="774"/>
        <v>2076</v>
      </c>
      <c r="Y617">
        <f t="shared" si="775"/>
        <v>93</v>
      </c>
      <c r="Z617">
        <f t="shared" si="762"/>
        <v>91</v>
      </c>
      <c r="AA617" s="12">
        <f>S617*12*Subsidy!$I$15/Subsidy!$I$14</f>
        <v>0</v>
      </c>
      <c r="AB617" s="12">
        <f>SUM(S$5:S617)*Subsidy!$I$15/Subsidy!$I$14</f>
        <v>53212.488521578103</v>
      </c>
      <c r="AC617" s="12">
        <f>N617*Subsidy!$E$15/Subsidy!$E$14</f>
        <v>3389.5047639356412</v>
      </c>
      <c r="AD617" s="12">
        <f t="shared" si="763"/>
        <v>40674.057167227693</v>
      </c>
      <c r="AE617" s="12">
        <f>$AP617*AC617/(Calculations!$D$27^(A617-1+Calculations!$B$6/30))</f>
        <v>239.76763828843545</v>
      </c>
      <c r="AF617" s="12">
        <f>IF(AE617=0,0,SUM(AE617:AE$903)*AC617/AE617)</f>
        <v>187347.71048020927</v>
      </c>
      <c r="AH617" s="164">
        <f>VLOOKUP(E617,Rates2,5)*VLOOKUP(E617,Mort_Imp_Retirees,C617-'Mort Imp Cume'!$C$4+2)</f>
        <v>1.8247043197773594E-2</v>
      </c>
      <c r="AI617" s="16">
        <f t="shared" si="764"/>
        <v>0.98175295680222641</v>
      </c>
      <c r="AJ617" s="164">
        <f>VLOOKUP(F617,Rates2,6)*VLOOKUP(F617,Mort_Imp_Survivors,C617-'Mort Imp Cume'!$C$4+2)</f>
        <v>9.7141153919535605E-3</v>
      </c>
      <c r="AK617" s="16">
        <f t="shared" si="765"/>
        <v>0.99028588460804645</v>
      </c>
      <c r="AL617" s="164">
        <f>VLOOKUP(F617,Rates2,7)*VLOOKUP(F617,Mort_Imp_Survivors,C617-'Mort Imp Cume'!$C$4+2)</f>
        <v>1.0913287733503712E-2</v>
      </c>
      <c r="AM617" s="16">
        <f t="shared" si="766"/>
        <v>0.98908671226649625</v>
      </c>
      <c r="AN617" s="108">
        <f>PRODUCT(AI$4:AI616)</f>
        <v>0.1905392727261109</v>
      </c>
      <c r="AO617" s="16">
        <f>PRODUCT(AK$4:AK616)</f>
        <v>0.56188204557764254</v>
      </c>
      <c r="AP617" s="16">
        <f>PRODUCT(AM$4:AM616)</f>
        <v>0.41413674748813029</v>
      </c>
      <c r="AQ617" s="16">
        <f t="shared" si="767"/>
        <v>0.10706059632222351</v>
      </c>
      <c r="AR617" s="16">
        <f t="shared" si="768"/>
        <v>8.3478676403887397E-2</v>
      </c>
      <c r="AS617" s="16">
        <f t="shared" si="769"/>
        <v>1.934562419436783E-3</v>
      </c>
      <c r="AT617" s="16">
        <f t="shared" si="770"/>
        <v>0.38493916651623905</v>
      </c>
      <c r="AU617" s="16">
        <f t="shared" si="771"/>
        <v>0.42452156075765002</v>
      </c>
      <c r="AV617" s="16">
        <f t="shared" si="772"/>
        <v>3.4767783403057096E-3</v>
      </c>
      <c r="AW617" s="30">
        <f>(SUMPRODUCT(AV$5:AV616,A$5:A616)+SUM(AV$5:AV616)*(Calculations!$B$6/30-0.5)+AV$4*Calculations!$B$6/30/2)/SUM(AV$4:AV616)</f>
        <v>476.37978325679524</v>
      </c>
      <c r="AX617" s="16"/>
      <c r="AY617" s="12"/>
      <c r="AZ617" s="12"/>
    </row>
    <row r="618" spans="1:52" x14ac:dyDescent="0.25">
      <c r="A618">
        <f t="shared" si="760"/>
        <v>614</v>
      </c>
      <c r="B618" t="str">
        <f t="shared" si="784"/>
        <v>March</v>
      </c>
      <c r="C618">
        <f t="shared" si="755"/>
        <v>2076</v>
      </c>
      <c r="D618">
        <f t="shared" si="786"/>
        <v>207603</v>
      </c>
      <c r="E618">
        <f t="shared" ref="E618:F618" si="813">E606+1</f>
        <v>93</v>
      </c>
      <c r="F618">
        <f t="shared" si="813"/>
        <v>91</v>
      </c>
      <c r="G618" s="12">
        <f>G617*IF($B618="January",1+IF(C618&gt;Personal!$L$18+1,Calculations!$B$22,Calculations!$B$21),1)</f>
        <v>8753.8862704949461</v>
      </c>
      <c r="H618" s="12">
        <f>IF(AND(Career!$F$15="Yes",$E618=62,$E617=61),G618,H617*IF($B618="January",(1+IF(C618&gt;Personal!$L$18+1,Calculations!$C$22,Calculations!$C$21)),1))</f>
        <v>8753.8862704949461</v>
      </c>
      <c r="I618" s="12">
        <f>H618*(1-'Retiree Assumptions'!$F$8)</f>
        <v>6828.0312909860586</v>
      </c>
      <c r="J618" s="12">
        <f>I618/(Calculations!$C$27^($A618-1+Calculations!$B$6/30))</f>
        <v>1417.6974679434265</v>
      </c>
      <c r="K618" s="23">
        <f t="shared" si="757"/>
        <v>265.19802463793746</v>
      </c>
      <c r="L618" s="12">
        <f>L617*IF($B618="January",(1+IF(C618&gt;Personal!$L$18+1,Calculations!$B$22,Calculations!$B$21)),1)</f>
        <v>4814.6374487722169</v>
      </c>
      <c r="M618" s="12">
        <f>IF(AND(Career!$F$15="Yes",$E618=62,$E617=61),L618,M617*IF($B618="January",(1+IF(C618&gt;Personal!$L$18+1,Calculations!$C$22,Calculations!$C$21)),1))</f>
        <v>4814.6374487722169</v>
      </c>
      <c r="N618" s="12">
        <f>M618*(1-'Retiree Assumptions'!$F$10)</f>
        <v>4236.8809549195512</v>
      </c>
      <c r="O618" s="12">
        <f>N618/(Calculations!$C$27^$AW618)/(Calculations!$D$27^($A618-1-$AW618+Calculations!$B$6/30))</f>
        <v>841.65493579704332</v>
      </c>
      <c r="P618" s="23">
        <f t="shared" si="758"/>
        <v>322.07843160063146</v>
      </c>
      <c r="Q618" s="12">
        <f>IF(OR(A618&lt;=360,$E618&lt;70),Q617*IF($B618="January",(1+IF(C618&gt;Personal!$L$18+1,Calculations!$B$22,Calculations!$B$21)),1),0)</f>
        <v>0</v>
      </c>
      <c r="R618" s="12">
        <f>IF(OR(A618&lt;=360,$E618&lt;70),IF(AND(Career!$F$15="Yes",$E618=62,$E617=61),Q618,R617*IF($B618="January",(1+IF(C618&gt;Personal!$L$18+1,Calculations!$C$22,Calculations!$C$21)),1)),0)</f>
        <v>0</v>
      </c>
      <c r="S618" s="12">
        <f>R618*(1-'Retiree Assumptions'!$F$8)</f>
        <v>0</v>
      </c>
      <c r="T618" s="12">
        <f>S618/(Calculations!$C$27^($A618-1+Calculations!$B$6/30))</f>
        <v>0</v>
      </c>
      <c r="U618" s="23">
        <f t="shared" si="759"/>
        <v>0</v>
      </c>
      <c r="W618">
        <f t="shared" si="799"/>
        <v>13</v>
      </c>
      <c r="X618">
        <f t="shared" si="774"/>
        <v>2076</v>
      </c>
      <c r="Y618">
        <f t="shared" si="775"/>
        <v>93</v>
      </c>
      <c r="Z618">
        <f t="shared" si="762"/>
        <v>91</v>
      </c>
      <c r="AA618" s="12">
        <f>S618*12*Subsidy!$I$15/Subsidy!$I$14</f>
        <v>0</v>
      </c>
      <c r="AB618" s="12">
        <f>SUM(S$5:S618)*Subsidy!$I$15/Subsidy!$I$14</f>
        <v>53212.488521578103</v>
      </c>
      <c r="AC618" s="12">
        <f>N618*Subsidy!$E$15/Subsidy!$E$14</f>
        <v>3389.5047639356412</v>
      </c>
      <c r="AD618" s="12">
        <f t="shared" si="763"/>
        <v>40674.057167227693</v>
      </c>
      <c r="AE618" s="12">
        <f>$AP618*AC618/(Calculations!$D$27^(A618-1+Calculations!$B$6/30))</f>
        <v>236.46829009469946</v>
      </c>
      <c r="AF618" s="12">
        <f>IF(AE618=0,0,SUM(AE618:AE$903)*AC618/AE618)</f>
        <v>186524.90154474959</v>
      </c>
      <c r="AH618" s="164">
        <f>VLOOKUP(E618,Rates2,5)*VLOOKUP(E618,Mort_Imp_Retirees,C618-'Mort Imp Cume'!$C$4+2)</f>
        <v>1.8247043197773594E-2</v>
      </c>
      <c r="AI618" s="16">
        <f t="shared" si="764"/>
        <v>0.98175295680222641</v>
      </c>
      <c r="AJ618" s="164">
        <f>VLOOKUP(F618,Rates2,6)*VLOOKUP(F618,Mort_Imp_Survivors,C618-'Mort Imp Cume'!$C$4+2)</f>
        <v>9.7141153919535605E-3</v>
      </c>
      <c r="AK618" s="16">
        <f t="shared" si="765"/>
        <v>0.99028588460804645</v>
      </c>
      <c r="AL618" s="164">
        <f>VLOOKUP(F618,Rates2,7)*VLOOKUP(F618,Mort_Imp_Survivors,C618-'Mort Imp Cume'!$C$4+2)</f>
        <v>1.0913287733503712E-2</v>
      </c>
      <c r="AM618" s="16">
        <f t="shared" si="766"/>
        <v>0.98908671226649625</v>
      </c>
      <c r="AN618" s="108">
        <f>PRODUCT(AI$4:AI617)</f>
        <v>0.18706249438580519</v>
      </c>
      <c r="AO618" s="16">
        <f>PRODUCT(AK$4:AK617)</f>
        <v>0.55642385855023446</v>
      </c>
      <c r="AP618" s="16">
        <f>PRODUCT(AM$4:AM617)</f>
        <v>0.40961715400177495</v>
      </c>
      <c r="AQ618" s="16">
        <f t="shared" si="767"/>
        <v>0.10408603491618129</v>
      </c>
      <c r="AR618" s="16">
        <f t="shared" si="768"/>
        <v>8.2976459469623898E-2</v>
      </c>
      <c r="AS618" s="16">
        <f t="shared" si="769"/>
        <v>1.8808127215262942E-3</v>
      </c>
      <c r="AT618" s="16">
        <f t="shared" si="770"/>
        <v>0.38267277705158903</v>
      </c>
      <c r="AU618" s="16">
        <f t="shared" si="771"/>
        <v>0.43026472856260572</v>
      </c>
      <c r="AV618" s="16">
        <f t="shared" si="772"/>
        <v>3.4133374157410677E-3</v>
      </c>
      <c r="AW618" s="30">
        <f>(SUMPRODUCT(AV$5:AV617,A$5:A617)+SUM(AV$5:AV617)*(Calculations!$B$6/30-0.5)+AV$4*Calculations!$B$6/30/2)/SUM(AV$4:AV617)</f>
        <v>476.96622021695322</v>
      </c>
      <c r="AX618" s="16"/>
      <c r="AY618" s="12"/>
      <c r="AZ618" s="12"/>
    </row>
    <row r="619" spans="1:52" x14ac:dyDescent="0.25">
      <c r="A619">
        <f t="shared" si="760"/>
        <v>615</v>
      </c>
      <c r="B619" t="str">
        <f t="shared" si="784"/>
        <v>April</v>
      </c>
      <c r="C619">
        <f t="shared" si="755"/>
        <v>2076</v>
      </c>
      <c r="D619">
        <f t="shared" si="786"/>
        <v>207604</v>
      </c>
      <c r="E619">
        <f t="shared" ref="E619:F619" si="814">E607+1</f>
        <v>93</v>
      </c>
      <c r="F619">
        <f t="shared" si="814"/>
        <v>91</v>
      </c>
      <c r="G619" s="12">
        <f>G618*IF($B619="January",1+IF(C619&gt;Personal!$L$18+1,Calculations!$B$22,Calculations!$B$21),1)</f>
        <v>8753.8862704949461</v>
      </c>
      <c r="H619" s="12">
        <f>IF(AND(Career!$F$15="Yes",$E619=62,$E618=61),G619,H618*IF($B619="January",(1+IF(C619&gt;Personal!$L$18+1,Calculations!$C$22,Calculations!$C$21)),1))</f>
        <v>8753.8862704949461</v>
      </c>
      <c r="I619" s="12">
        <f>H619*(1-'Retiree Assumptions'!$F$8)</f>
        <v>6828.0312909860586</v>
      </c>
      <c r="J619" s="12">
        <f>I619/(Calculations!$C$27^($A619-1+Calculations!$B$6/30))</f>
        <v>1414.0724301126406</v>
      </c>
      <c r="K619" s="23">
        <f t="shared" si="757"/>
        <v>259.69320968479639</v>
      </c>
      <c r="L619" s="12">
        <f>L618*IF($B619="January",(1+IF(C619&gt;Personal!$L$18+1,Calculations!$B$22,Calculations!$B$21)),1)</f>
        <v>4814.6374487722169</v>
      </c>
      <c r="M619" s="12">
        <f>IF(AND(Career!$F$15="Yes",$E619=62,$E618=61),L619,M618*IF($B619="January",(1+IF(C619&gt;Personal!$L$18+1,Calculations!$C$22,Calculations!$C$21)),1))</f>
        <v>4814.6374487722169</v>
      </c>
      <c r="N619" s="12">
        <f>M619*(1-'Retiree Assumptions'!$F$10)</f>
        <v>4236.8809549195512</v>
      </c>
      <c r="O619" s="12">
        <f>N619/(Calculations!$C$27^$AW619)/(Calculations!$D$27^($A619-1-$AW619+Calculations!$B$6/30))</f>
        <v>839.38774829953502</v>
      </c>
      <c r="P619" s="23">
        <f t="shared" si="758"/>
        <v>319.28410549286207</v>
      </c>
      <c r="Q619" s="12">
        <f>IF(OR(A619&lt;=360,$E619&lt;70),Q618*IF($B619="January",(1+IF(C619&gt;Personal!$L$18+1,Calculations!$B$22,Calculations!$B$21)),1),0)</f>
        <v>0</v>
      </c>
      <c r="R619" s="12">
        <f>IF(OR(A619&lt;=360,$E619&lt;70),IF(AND(Career!$F$15="Yes",$E619=62,$E618=61),Q619,R618*IF($B619="January",(1+IF(C619&gt;Personal!$L$18+1,Calculations!$C$22,Calculations!$C$21)),1)),0)</f>
        <v>0</v>
      </c>
      <c r="S619" s="12">
        <f>R619*(1-'Retiree Assumptions'!$F$8)</f>
        <v>0</v>
      </c>
      <c r="T619" s="12">
        <f>S619/(Calculations!$C$27^($A619-1+Calculations!$B$6/30))</f>
        <v>0</v>
      </c>
      <c r="U619" s="23">
        <f t="shared" si="759"/>
        <v>0</v>
      </c>
      <c r="W619">
        <f t="shared" si="799"/>
        <v>13</v>
      </c>
      <c r="X619">
        <f t="shared" si="774"/>
        <v>2076</v>
      </c>
      <c r="Y619">
        <f t="shared" si="775"/>
        <v>93</v>
      </c>
      <c r="Z619">
        <f t="shared" si="762"/>
        <v>91</v>
      </c>
      <c r="AA619" s="12">
        <f>S619*12*Subsidy!$I$15/Subsidy!$I$14</f>
        <v>0</v>
      </c>
      <c r="AB619" s="12">
        <f>SUM(S$5:S619)*Subsidy!$I$15/Subsidy!$I$14</f>
        <v>53212.488521578103</v>
      </c>
      <c r="AC619" s="12">
        <f>N619*Subsidy!$E$15/Subsidy!$E$14</f>
        <v>3389.5047639356412</v>
      </c>
      <c r="AD619" s="12">
        <f t="shared" si="763"/>
        <v>40674.057167227693</v>
      </c>
      <c r="AE619" s="12">
        <f>$AP619*AC619/(Calculations!$D$27^(A619-1+Calculations!$B$6/30))</f>
        <v>233.21434293415209</v>
      </c>
      <c r="AF619" s="12">
        <f>IF(AE619=0,0,SUM(AE619:AE$903)*AC619/AE619)</f>
        <v>185690.61228279918</v>
      </c>
      <c r="AH619" s="164">
        <f>VLOOKUP(E619,Rates2,5)*VLOOKUP(E619,Mort_Imp_Retirees,C619-'Mort Imp Cume'!$C$4+2)</f>
        <v>1.8247043197773594E-2</v>
      </c>
      <c r="AI619" s="16">
        <f t="shared" si="764"/>
        <v>0.98175295680222641</v>
      </c>
      <c r="AJ619" s="164">
        <f>VLOOKUP(F619,Rates2,6)*VLOOKUP(F619,Mort_Imp_Survivors,C619-'Mort Imp Cume'!$C$4+2)</f>
        <v>9.7141153919535605E-3</v>
      </c>
      <c r="AK619" s="16">
        <f t="shared" si="765"/>
        <v>0.99028588460804645</v>
      </c>
      <c r="AL619" s="164">
        <f>VLOOKUP(F619,Rates2,7)*VLOOKUP(F619,Mort_Imp_Survivors,C619-'Mort Imp Cume'!$C$4+2)</f>
        <v>1.0913287733503712E-2</v>
      </c>
      <c r="AM619" s="16">
        <f t="shared" si="766"/>
        <v>0.98908671226649625</v>
      </c>
      <c r="AN619" s="108">
        <f>PRODUCT(AI$4:AI618)</f>
        <v>0.18364915697006412</v>
      </c>
      <c r="AO619" s="16">
        <f>PRODUCT(AK$4:AK618)</f>
        <v>0.55101869298144146</v>
      </c>
      <c r="AP619" s="16">
        <f>PRODUCT(AM$4:AM618)</f>
        <v>0.40514688413957467</v>
      </c>
      <c r="AQ619" s="16">
        <f t="shared" si="767"/>
        <v>0.10119411844078831</v>
      </c>
      <c r="AR619" s="16">
        <f t="shared" si="768"/>
        <v>8.2455038529275812E-2</v>
      </c>
      <c r="AS619" s="16">
        <f t="shared" si="769"/>
        <v>1.8285564001005556E-3</v>
      </c>
      <c r="AT619" s="16">
        <f t="shared" si="770"/>
        <v>0.38037737164937241</v>
      </c>
      <c r="AU619" s="16">
        <f t="shared" si="771"/>
        <v>0.43597347138056347</v>
      </c>
      <c r="AV619" s="16">
        <f t="shared" si="772"/>
        <v>3.3510541004674634E-3</v>
      </c>
      <c r="AW619" s="30">
        <f>(SUMPRODUCT(AV$5:AV618,A$5:A618)+SUM(AV$5:AV618)*(Calculations!$B$6/30-0.5)+AV$4*Calculations!$B$6/30/2)/SUM(AV$4:AV618)</f>
        <v>477.54127835582818</v>
      </c>
      <c r="AX619" s="16"/>
      <c r="AY619" s="12"/>
      <c r="AZ619" s="12"/>
    </row>
    <row r="620" spans="1:52" x14ac:dyDescent="0.25">
      <c r="A620">
        <f t="shared" si="760"/>
        <v>616</v>
      </c>
      <c r="B620" t="str">
        <f t="shared" si="784"/>
        <v>May</v>
      </c>
      <c r="C620">
        <f t="shared" si="755"/>
        <v>2076</v>
      </c>
      <c r="D620">
        <f t="shared" si="786"/>
        <v>207605</v>
      </c>
      <c r="E620">
        <f t="shared" ref="E620:F620" si="815">E608+1</f>
        <v>93</v>
      </c>
      <c r="F620">
        <f t="shared" si="815"/>
        <v>91</v>
      </c>
      <c r="G620" s="12">
        <f>G619*IF($B620="January",1+IF(C620&gt;Personal!$L$18+1,Calculations!$B$22,Calculations!$B$21),1)</f>
        <v>8753.8862704949461</v>
      </c>
      <c r="H620" s="12">
        <f>IF(AND(Career!$F$15="Yes",$E620=62,$E619=61),G620,H619*IF($B620="January",(1+IF(C620&gt;Personal!$L$18+1,Calculations!$C$22,Calculations!$C$21)),1))</f>
        <v>8753.8862704949461</v>
      </c>
      <c r="I620" s="12">
        <f>H620*(1-'Retiree Assumptions'!$F$8)</f>
        <v>6828.0312909860586</v>
      </c>
      <c r="J620" s="12">
        <f>I620/(Calculations!$C$27^($A620-1+Calculations!$B$6/30))</f>
        <v>1410.4566614662695</v>
      </c>
      <c r="K620" s="23">
        <f t="shared" si="757"/>
        <v>254.30266024215331</v>
      </c>
      <c r="L620" s="12">
        <f>L619*IF($B620="January",(1+IF(C620&gt;Personal!$L$18+1,Calculations!$B$22,Calculations!$B$21)),1)</f>
        <v>4814.6374487722169</v>
      </c>
      <c r="M620" s="12">
        <f>IF(AND(Career!$F$15="Yes",$E620=62,$E619=61),L620,M619*IF($B620="January",(1+IF(C620&gt;Personal!$L$18+1,Calculations!$C$22,Calculations!$C$21)),1))</f>
        <v>4814.6374487722169</v>
      </c>
      <c r="N620" s="12">
        <f>M620*(1-'Retiree Assumptions'!$F$10)</f>
        <v>4236.8809549195512</v>
      </c>
      <c r="O620" s="12">
        <f>N620/(Calculations!$C$27^$AW620)/(Calculations!$D$27^($A620-1-$AW620+Calculations!$B$6/30))</f>
        <v>837.12367989158565</v>
      </c>
      <c r="P620" s="23">
        <f t="shared" si="758"/>
        <v>316.47859218083045</v>
      </c>
      <c r="Q620" s="12">
        <f>IF(OR(A620&lt;=360,$E620&lt;70),Q619*IF($B620="January",(1+IF(C620&gt;Personal!$L$18+1,Calculations!$B$22,Calculations!$B$21)),1),0)</f>
        <v>0</v>
      </c>
      <c r="R620" s="12">
        <f>IF(OR(A620&lt;=360,$E620&lt;70),IF(AND(Career!$F$15="Yes",$E620=62,$E619=61),Q620,R619*IF($B620="January",(1+IF(C620&gt;Personal!$L$18+1,Calculations!$C$22,Calculations!$C$21)),1)),0)</f>
        <v>0</v>
      </c>
      <c r="S620" s="12">
        <f>R620*(1-'Retiree Assumptions'!$F$8)</f>
        <v>0</v>
      </c>
      <c r="T620" s="12">
        <f>S620/(Calculations!$C$27^($A620-1+Calculations!$B$6/30))</f>
        <v>0</v>
      </c>
      <c r="U620" s="23">
        <f t="shared" si="759"/>
        <v>0</v>
      </c>
      <c r="W620">
        <f t="shared" si="799"/>
        <v>13</v>
      </c>
      <c r="X620">
        <f t="shared" si="774"/>
        <v>2076</v>
      </c>
      <c r="Y620">
        <f t="shared" si="775"/>
        <v>93</v>
      </c>
      <c r="Z620">
        <f t="shared" si="762"/>
        <v>91</v>
      </c>
      <c r="AA620" s="12">
        <f>S620*12*Subsidy!$I$15/Subsidy!$I$14</f>
        <v>0</v>
      </c>
      <c r="AB620" s="12">
        <f>SUM(S$5:S620)*Subsidy!$I$15/Subsidy!$I$14</f>
        <v>53212.488521578103</v>
      </c>
      <c r="AC620" s="12">
        <f>N620*Subsidy!$E$15/Subsidy!$E$14</f>
        <v>3389.5047639356412</v>
      </c>
      <c r="AD620" s="12">
        <f t="shared" si="763"/>
        <v>40674.057167227693</v>
      </c>
      <c r="AE620" s="12">
        <f>$AP620*AC620/(Calculations!$D$27^(A620-1+Calculations!$B$6/30))</f>
        <v>230.00517206102745</v>
      </c>
      <c r="AF620" s="12">
        <f>IF(AE620=0,0,SUM(AE620:AE$903)*AC620/AE620)</f>
        <v>184844.68251391919</v>
      </c>
      <c r="AH620" s="164">
        <f>VLOOKUP(E620,Rates2,5)*VLOOKUP(E620,Mort_Imp_Retirees,C620-'Mort Imp Cume'!$C$4+2)</f>
        <v>1.8247043197773594E-2</v>
      </c>
      <c r="AI620" s="16">
        <f t="shared" si="764"/>
        <v>0.98175295680222641</v>
      </c>
      <c r="AJ620" s="164">
        <f>VLOOKUP(F620,Rates2,6)*VLOOKUP(F620,Mort_Imp_Survivors,C620-'Mort Imp Cume'!$C$4+2)</f>
        <v>9.7141153919535605E-3</v>
      </c>
      <c r="AK620" s="16">
        <f t="shared" si="765"/>
        <v>0.99028588460804645</v>
      </c>
      <c r="AL620" s="164">
        <f>VLOOKUP(F620,Rates2,7)*VLOOKUP(F620,Mort_Imp_Survivors,C620-'Mort Imp Cume'!$C$4+2)</f>
        <v>1.0913287733503712E-2</v>
      </c>
      <c r="AM620" s="16">
        <f t="shared" si="766"/>
        <v>0.98908671226649625</v>
      </c>
      <c r="AN620" s="108">
        <f>PRODUCT(AI$4:AI619)</f>
        <v>0.18029810286959666</v>
      </c>
      <c r="AO620" s="16">
        <f>PRODUCT(AK$4:AK619)</f>
        <v>0.54566603381469636</v>
      </c>
      <c r="AP620" s="16">
        <f>PRODUCT(AM$4:AM619)</f>
        <v>0.40072539961862697</v>
      </c>
      <c r="AQ620" s="16">
        <f t="shared" si="767"/>
        <v>9.8382550697166934E-2</v>
      </c>
      <c r="AR620" s="16">
        <f t="shared" si="768"/>
        <v>8.1915552172429726E-2</v>
      </c>
      <c r="AS620" s="16">
        <f t="shared" si="769"/>
        <v>1.7777519633296243E-3</v>
      </c>
      <c r="AT620" s="16">
        <f t="shared" si="770"/>
        <v>0.37805476034534946</v>
      </c>
      <c r="AU620" s="16">
        <f t="shared" si="771"/>
        <v>0.44164713678505385</v>
      </c>
      <c r="AV620" s="16">
        <f t="shared" si="772"/>
        <v>3.2899072715381573E-3</v>
      </c>
      <c r="AW620" s="30">
        <f>(SUMPRODUCT(AV$5:AV619,A$5:A619)+SUM(AV$5:AV619)*(Calculations!$B$6/30-0.5)+AV$4*Calculations!$B$6/30/2)/SUM(AV$4:AV619)</f>
        <v>478.10527258529061</v>
      </c>
      <c r="AX620" s="16"/>
      <c r="AY620" s="12"/>
      <c r="AZ620" s="12"/>
    </row>
    <row r="621" spans="1:52" x14ac:dyDescent="0.25">
      <c r="A621">
        <f t="shared" si="760"/>
        <v>617</v>
      </c>
      <c r="B621" t="str">
        <f t="shared" si="784"/>
        <v>June</v>
      </c>
      <c r="C621">
        <f t="shared" si="755"/>
        <v>2076</v>
      </c>
      <c r="D621">
        <f t="shared" si="786"/>
        <v>207606</v>
      </c>
      <c r="E621">
        <f t="shared" ref="E621:F621" si="816">E609+1</f>
        <v>93</v>
      </c>
      <c r="F621">
        <f t="shared" si="816"/>
        <v>91</v>
      </c>
      <c r="G621" s="12">
        <f>G620*IF($B621="January",1+IF(C621&gt;Personal!$L$18+1,Calculations!$B$22,Calculations!$B$21),1)</f>
        <v>8753.8862704949461</v>
      </c>
      <c r="H621" s="12">
        <f>IF(AND(Career!$F$15="Yes",$E621=62,$E620=61),G621,H620*IF($B621="January",(1+IF(C621&gt;Personal!$L$18+1,Calculations!$C$22,Calculations!$C$21)),1))</f>
        <v>8753.8862704949461</v>
      </c>
      <c r="I621" s="12">
        <f>H621*(1-'Retiree Assumptions'!$F$8)</f>
        <v>6828.0312909860586</v>
      </c>
      <c r="J621" s="12">
        <f>I621/(Calculations!$C$27^($A621-1+Calculations!$B$6/30))</f>
        <v>1406.8501383031034</v>
      </c>
      <c r="K621" s="23">
        <f t="shared" si="757"/>
        <v>249.02400445791139</v>
      </c>
      <c r="L621" s="12">
        <f>L620*IF($B621="January",(1+IF(C621&gt;Personal!$L$18+1,Calculations!$B$22,Calculations!$B$21)),1)</f>
        <v>4814.6374487722169</v>
      </c>
      <c r="M621" s="12">
        <f>IF(AND(Career!$F$15="Yes",$E621=62,$E620=61),L621,M620*IF($B621="January",(1+IF(C621&gt;Personal!$L$18+1,Calculations!$C$22,Calculations!$C$21)),1))</f>
        <v>4814.6374487722169</v>
      </c>
      <c r="N621" s="12">
        <f>M621*(1-'Retiree Assumptions'!$F$10)</f>
        <v>4236.8809549195512</v>
      </c>
      <c r="O621" s="12">
        <f>N621/(Calculations!$C$27^$AW621)/(Calculations!$D$27^($A621-1-$AW621+Calculations!$B$6/30))</f>
        <v>834.86281969436368</v>
      </c>
      <c r="P621" s="23">
        <f t="shared" si="758"/>
        <v>313.66354820272937</v>
      </c>
      <c r="Q621" s="12">
        <f>IF(OR(A621&lt;=360,$E621&lt;70),Q620*IF($B621="January",(1+IF(C621&gt;Personal!$L$18+1,Calculations!$B$22,Calculations!$B$21)),1),0)</f>
        <v>0</v>
      </c>
      <c r="R621" s="12">
        <f>IF(OR(A621&lt;=360,$E621&lt;70),IF(AND(Career!$F$15="Yes",$E621=62,$E620=61),Q621,R620*IF($B621="January",(1+IF(C621&gt;Personal!$L$18+1,Calculations!$C$22,Calculations!$C$21)),1)),0)</f>
        <v>0</v>
      </c>
      <c r="S621" s="12">
        <f>R621*(1-'Retiree Assumptions'!$F$8)</f>
        <v>0</v>
      </c>
      <c r="T621" s="12">
        <f>S621/(Calculations!$C$27^($A621-1+Calculations!$B$6/30))</f>
        <v>0</v>
      </c>
      <c r="U621" s="23">
        <f t="shared" si="759"/>
        <v>0</v>
      </c>
      <c r="W621">
        <f t="shared" si="799"/>
        <v>13</v>
      </c>
      <c r="X621">
        <f t="shared" si="774"/>
        <v>2076</v>
      </c>
      <c r="Y621">
        <f t="shared" si="775"/>
        <v>93</v>
      </c>
      <c r="Z621">
        <f t="shared" si="762"/>
        <v>91</v>
      </c>
      <c r="AA621" s="12">
        <f>S621*12*Subsidy!$I$15/Subsidy!$I$14</f>
        <v>0</v>
      </c>
      <c r="AB621" s="12">
        <f>SUM(S$5:S621)*Subsidy!$I$15/Subsidy!$I$14</f>
        <v>53212.488521578103</v>
      </c>
      <c r="AC621" s="12">
        <f>N621*Subsidy!$E$15/Subsidy!$E$14</f>
        <v>3389.5047639356412</v>
      </c>
      <c r="AD621" s="12">
        <f t="shared" si="763"/>
        <v>40674.057167227693</v>
      </c>
      <c r="AE621" s="12">
        <f>$AP621*AC621/(Calculations!$D$27^(A621-1+Calculations!$B$6/30))</f>
        <v>226.84016132644044</v>
      </c>
      <c r="AF621" s="12">
        <f>IF(AE621=0,0,SUM(AE621:AE$903)*AC621/AE621)</f>
        <v>183986.94982273664</v>
      </c>
      <c r="AH621" s="164">
        <f>VLOOKUP(E621,Rates2,5)*VLOOKUP(E621,Mort_Imp_Retirees,C621-'Mort Imp Cume'!$C$4+2)</f>
        <v>1.8247043197773594E-2</v>
      </c>
      <c r="AI621" s="16">
        <f t="shared" si="764"/>
        <v>0.98175295680222641</v>
      </c>
      <c r="AJ621" s="164">
        <f>VLOOKUP(F621,Rates2,6)*VLOOKUP(F621,Mort_Imp_Survivors,C621-'Mort Imp Cume'!$C$4+2)</f>
        <v>9.7141153919535605E-3</v>
      </c>
      <c r="AK621" s="16">
        <f t="shared" si="765"/>
        <v>0.99028588460804645</v>
      </c>
      <c r="AL621" s="164">
        <f>VLOOKUP(F621,Rates2,7)*VLOOKUP(F621,Mort_Imp_Survivors,C621-'Mort Imp Cume'!$C$4+2)</f>
        <v>1.0913287733503712E-2</v>
      </c>
      <c r="AM621" s="16">
        <f t="shared" si="766"/>
        <v>0.98908671226649625</v>
      </c>
      <c r="AN621" s="108">
        <f>PRODUCT(AI$4:AI620)</f>
        <v>0.1770081955980585</v>
      </c>
      <c r="AO621" s="16">
        <f>PRODUCT(AK$4:AK620)</f>
        <v>0.54036537099675075</v>
      </c>
      <c r="AP621" s="16">
        <f>PRODUCT(AM$4:AM620)</f>
        <v>0.39635216803046563</v>
      </c>
      <c r="AQ621" s="16">
        <f t="shared" si="767"/>
        <v>9.564909928381031E-2</v>
      </c>
      <c r="AR621" s="16">
        <f t="shared" si="768"/>
        <v>8.1359096314248189E-2</v>
      </c>
      <c r="AS621" s="16">
        <f t="shared" si="769"/>
        <v>1.7283590721886063E-3</v>
      </c>
      <c r="AT621" s="16">
        <f t="shared" si="770"/>
        <v>0.3757066919300095</v>
      </c>
      <c r="AU621" s="16">
        <f t="shared" si="771"/>
        <v>0.44728511247193203</v>
      </c>
      <c r="AV621" s="16">
        <f t="shared" si="772"/>
        <v>3.2298761914377311E-3</v>
      </c>
      <c r="AW621" s="30">
        <f>(SUMPRODUCT(AV$5:AV620,A$5:A620)+SUM(AV$5:AV620)*(Calculations!$B$6/30-0.5)+AV$4*Calculations!$B$6/30/2)/SUM(AV$4:AV620)</f>
        <v>478.65850509335314</v>
      </c>
      <c r="AX621" s="16"/>
      <c r="AY621" s="12"/>
      <c r="AZ621" s="12"/>
    </row>
    <row r="622" spans="1:52" x14ac:dyDescent="0.25">
      <c r="A622">
        <f t="shared" si="760"/>
        <v>618</v>
      </c>
      <c r="B622" t="str">
        <f t="shared" si="784"/>
        <v>July</v>
      </c>
      <c r="C622">
        <f t="shared" si="755"/>
        <v>2076</v>
      </c>
      <c r="D622">
        <f t="shared" si="786"/>
        <v>207607</v>
      </c>
      <c r="E622">
        <f t="shared" ref="E622:F622" si="817">E610+1</f>
        <v>93</v>
      </c>
      <c r="F622">
        <f t="shared" si="817"/>
        <v>91</v>
      </c>
      <c r="G622" s="12">
        <f>G621*IF($B622="January",1+IF(C622&gt;Personal!$L$18+1,Calculations!$B$22,Calculations!$B$21),1)</f>
        <v>8753.8862704949461</v>
      </c>
      <c r="H622" s="12">
        <f>IF(AND(Career!$F$15="Yes",$E622=62,$E621=61),G622,H621*IF($B622="January",(1+IF(C622&gt;Personal!$L$18+1,Calculations!$C$22,Calculations!$C$21)),1))</f>
        <v>8753.8862704949461</v>
      </c>
      <c r="I622" s="12">
        <f>H622*(1-'Retiree Assumptions'!$F$8)</f>
        <v>6828.0312909860586</v>
      </c>
      <c r="J622" s="12">
        <f>I622/(Calculations!$C$27^($A622-1+Calculations!$B$6/30))</f>
        <v>1403.2528369825382</v>
      </c>
      <c r="K622" s="23">
        <f t="shared" si="757"/>
        <v>243.85491971339829</v>
      </c>
      <c r="L622" s="12">
        <f>L621*IF($B622="January",(1+IF(C622&gt;Personal!$L$18+1,Calculations!$B$22,Calculations!$B$21)),1)</f>
        <v>4814.6374487722169</v>
      </c>
      <c r="M622" s="12">
        <f>IF(AND(Career!$F$15="Yes",$E622=62,$E621=61),L622,M621*IF($B622="January",(1+IF(C622&gt;Personal!$L$18+1,Calculations!$C$22,Calculations!$C$21)),1))</f>
        <v>4814.6374487722169</v>
      </c>
      <c r="N622" s="12">
        <f>M622*(1-'Retiree Assumptions'!$F$10)</f>
        <v>4236.8809549195512</v>
      </c>
      <c r="O622" s="12">
        <f>N622/(Calculations!$C$27^$AW622)/(Calculations!$D$27^($A622-1-$AW622+Calculations!$B$6/30))</f>
        <v>832.6052526559879</v>
      </c>
      <c r="P622" s="23">
        <f t="shared" si="758"/>
        <v>310.84056191347037</v>
      </c>
      <c r="Q622" s="12">
        <f>IF(OR(A622&lt;=360,$E622&lt;70),Q621*IF($B622="January",(1+IF(C622&gt;Personal!$L$18+1,Calculations!$B$22,Calculations!$B$21)),1),0)</f>
        <v>0</v>
      </c>
      <c r="R622" s="12">
        <f>IF(OR(A622&lt;=360,$E622&lt;70),IF(AND(Career!$F$15="Yes",$E622=62,$E621=61),Q622,R621*IF($B622="January",(1+IF(C622&gt;Personal!$L$18+1,Calculations!$C$22,Calculations!$C$21)),1)),0)</f>
        <v>0</v>
      </c>
      <c r="S622" s="12">
        <f>R622*(1-'Retiree Assumptions'!$F$8)</f>
        <v>0</v>
      </c>
      <c r="T622" s="12">
        <f>S622/(Calculations!$C$27^($A622-1+Calculations!$B$6/30))</f>
        <v>0</v>
      </c>
      <c r="U622" s="23">
        <f t="shared" si="759"/>
        <v>0</v>
      </c>
      <c r="W622">
        <f t="shared" si="799"/>
        <v>13</v>
      </c>
      <c r="X622">
        <f t="shared" si="774"/>
        <v>2076</v>
      </c>
      <c r="Y622">
        <f t="shared" si="775"/>
        <v>93</v>
      </c>
      <c r="Z622">
        <f t="shared" si="762"/>
        <v>91</v>
      </c>
      <c r="AA622" s="12">
        <f>S622*12*Subsidy!$I$15/Subsidy!$I$14</f>
        <v>0</v>
      </c>
      <c r="AB622" s="12">
        <f>SUM(S$5:S622)*Subsidy!$I$15/Subsidy!$I$14</f>
        <v>53212.488521578103</v>
      </c>
      <c r="AC622" s="12">
        <f>N622*Subsidy!$E$15/Subsidy!$E$14</f>
        <v>3389.5047639356412</v>
      </c>
      <c r="AD622" s="12">
        <f t="shared" si="763"/>
        <v>40674.057167227693</v>
      </c>
      <c r="AE622" s="12">
        <f>$AP622*AC622/(Calculations!$D$27^(A622-1+Calculations!$B$6/30))</f>
        <v>223.71870306008822</v>
      </c>
      <c r="AF622" s="12">
        <f>IF(AE622=0,0,SUM(AE622:AE$903)*AC622/AE622)</f>
        <v>183117.24952776163</v>
      </c>
      <c r="AH622" s="164">
        <f>VLOOKUP(E622,Rates2,5)*VLOOKUP(E622,Mort_Imp_Retirees,C622-'Mort Imp Cume'!$C$4+2)</f>
        <v>1.8247043197773594E-2</v>
      </c>
      <c r="AI622" s="16">
        <f t="shared" si="764"/>
        <v>0.98175295680222641</v>
      </c>
      <c r="AJ622" s="164">
        <f>VLOOKUP(F622,Rates2,6)*VLOOKUP(F622,Mort_Imp_Survivors,C622-'Mort Imp Cume'!$C$4+2)</f>
        <v>9.7141153919535605E-3</v>
      </c>
      <c r="AK622" s="16">
        <f t="shared" si="765"/>
        <v>0.99028588460804645</v>
      </c>
      <c r="AL622" s="164">
        <f>VLOOKUP(F622,Rates2,7)*VLOOKUP(F622,Mort_Imp_Survivors,C622-'Mort Imp Cume'!$C$4+2)</f>
        <v>1.0913287733503712E-2</v>
      </c>
      <c r="AM622" s="16">
        <f t="shared" si="766"/>
        <v>0.98908671226649625</v>
      </c>
      <c r="AN622" s="108">
        <f>PRODUCT(AI$4:AI621)</f>
        <v>0.17377831940662078</v>
      </c>
      <c r="AO622" s="16">
        <f>PRODUCT(AK$4:AK621)</f>
        <v>0.53511619942907251</v>
      </c>
      <c r="AP622" s="16">
        <f>PRODUCT(AM$4:AM621)</f>
        <v>0.39202666277695114</v>
      </c>
      <c r="AQ622" s="16">
        <f t="shared" si="767"/>
        <v>9.2991593824042346E-2</v>
      </c>
      <c r="AR622" s="16">
        <f t="shared" si="768"/>
        <v>8.0786725582578434E-2</v>
      </c>
      <c r="AS622" s="16">
        <f t="shared" si="769"/>
        <v>1.6803385084282305E-3</v>
      </c>
      <c r="AT622" s="16">
        <f t="shared" si="770"/>
        <v>0.37333485576976305</v>
      </c>
      <c r="AU622" s="16">
        <f t="shared" si="771"/>
        <v>0.45288682482361625</v>
      </c>
      <c r="AV622" s="16">
        <f t="shared" si="772"/>
        <v>3.1709405010491064E-3</v>
      </c>
      <c r="AW622" s="30">
        <f>(SUMPRODUCT(AV$5:AV621,A$5:A621)+SUM(AV$5:AV621)*(Calculations!$B$6/30-0.5)+AV$4*Calculations!$B$6/30/2)/SUM(AV$4:AV621)</f>
        <v>479.20126601250564</v>
      </c>
      <c r="AX622" s="16"/>
      <c r="AY622" s="12"/>
      <c r="AZ622" s="12"/>
    </row>
    <row r="623" spans="1:52" x14ac:dyDescent="0.25">
      <c r="A623">
        <f t="shared" si="760"/>
        <v>619</v>
      </c>
      <c r="B623" t="str">
        <f t="shared" si="784"/>
        <v>August</v>
      </c>
      <c r="C623">
        <f t="shared" si="755"/>
        <v>2076</v>
      </c>
      <c r="D623">
        <f t="shared" si="786"/>
        <v>207608</v>
      </c>
      <c r="E623">
        <f t="shared" ref="E623:F623" si="818">E611+1</f>
        <v>93</v>
      </c>
      <c r="F623">
        <f t="shared" si="818"/>
        <v>91</v>
      </c>
      <c r="G623" s="12">
        <f>G622*IF($B623="January",1+IF(C623&gt;Personal!$L$18+1,Calculations!$B$22,Calculations!$B$21),1)</f>
        <v>8753.8862704949461</v>
      </c>
      <c r="H623" s="12">
        <f>IF(AND(Career!$F$15="Yes",$E623=62,$E622=61),G623,H622*IF($B623="January",(1+IF(C623&gt;Personal!$L$18+1,Calculations!$C$22,Calculations!$C$21)),1))</f>
        <v>8753.8862704949461</v>
      </c>
      <c r="I623" s="12">
        <f>H623*(1-'Retiree Assumptions'!$F$8)</f>
        <v>6828.0312909860586</v>
      </c>
      <c r="J623" s="12">
        <f>I623/(Calculations!$C$27^($A623-1+Calculations!$B$6/30))</f>
        <v>1399.6647339244159</v>
      </c>
      <c r="K623" s="23">
        <f t="shared" si="757"/>
        <v>238.79313160140899</v>
      </c>
      <c r="L623" s="12">
        <f>L622*IF($B623="January",(1+IF(C623&gt;Personal!$L$18+1,Calculations!$B$22,Calculations!$B$21)),1)</f>
        <v>4814.6374487722169</v>
      </c>
      <c r="M623" s="12">
        <f>IF(AND(Career!$F$15="Yes",$E623=62,$E622=61),L623,M622*IF($B623="January",(1+IF(C623&gt;Personal!$L$18+1,Calculations!$C$22,Calculations!$C$21)),1))</f>
        <v>4814.6374487722169</v>
      </c>
      <c r="N623" s="12">
        <f>M623*(1-'Retiree Assumptions'!$F$10)</f>
        <v>4236.8809549195512</v>
      </c>
      <c r="O623" s="12">
        <f>N623/(Calculations!$C$27^$AW623)/(Calculations!$D$27^($A623-1-$AW623+Calculations!$B$6/30))</f>
        <v>830.35105976640023</v>
      </c>
      <c r="P623" s="23">
        <f t="shared" si="758"/>
        <v>308.01115578820725</v>
      </c>
      <c r="Q623" s="12">
        <f>IF(OR(A623&lt;=360,$E623&lt;70),Q622*IF($B623="January",(1+IF(C623&gt;Personal!$L$18+1,Calculations!$B$22,Calculations!$B$21)),1),0)</f>
        <v>0</v>
      </c>
      <c r="R623" s="12">
        <f>IF(OR(A623&lt;=360,$E623&lt;70),IF(AND(Career!$F$15="Yes",$E623=62,$E622=61),Q623,R622*IF($B623="January",(1+IF(C623&gt;Personal!$L$18+1,Calculations!$C$22,Calculations!$C$21)),1)),0)</f>
        <v>0</v>
      </c>
      <c r="S623" s="12">
        <f>R623*(1-'Retiree Assumptions'!$F$8)</f>
        <v>0</v>
      </c>
      <c r="T623" s="12">
        <f>S623/(Calculations!$C$27^($A623-1+Calculations!$B$6/30))</f>
        <v>0</v>
      </c>
      <c r="U623" s="23">
        <f t="shared" si="759"/>
        <v>0</v>
      </c>
      <c r="W623">
        <f t="shared" si="799"/>
        <v>13</v>
      </c>
      <c r="X623">
        <f t="shared" si="774"/>
        <v>2076</v>
      </c>
      <c r="Y623">
        <f t="shared" si="775"/>
        <v>93</v>
      </c>
      <c r="Z623">
        <f t="shared" si="762"/>
        <v>91</v>
      </c>
      <c r="AA623" s="12">
        <f>S623*12*Subsidy!$I$15/Subsidy!$I$14</f>
        <v>0</v>
      </c>
      <c r="AB623" s="12">
        <f>SUM(S$5:S623)*Subsidy!$I$15/Subsidy!$I$14</f>
        <v>53212.488521578103</v>
      </c>
      <c r="AC623" s="12">
        <f>N623*Subsidy!$E$15/Subsidy!$E$14</f>
        <v>3389.5047639356412</v>
      </c>
      <c r="AD623" s="12">
        <f t="shared" si="763"/>
        <v>40674.057167227693</v>
      </c>
      <c r="AE623" s="12">
        <f>$AP623*AC623/(Calculations!$D$27^(A623-1+Calculations!$B$6/30))</f>
        <v>220.64019795358038</v>
      </c>
      <c r="AF623" s="12">
        <f>IF(AE623=0,0,SUM(AE623:AE$903)*AC623/AE623)</f>
        <v>182235.41464976841</v>
      </c>
      <c r="AH623" s="164">
        <f>VLOOKUP(E623,Rates2,5)*VLOOKUP(E623,Mort_Imp_Retirees,C623-'Mort Imp Cume'!$C$4+2)</f>
        <v>1.8247043197773594E-2</v>
      </c>
      <c r="AI623" s="16">
        <f t="shared" si="764"/>
        <v>0.98175295680222641</v>
      </c>
      <c r="AJ623" s="164">
        <f>VLOOKUP(F623,Rates2,6)*VLOOKUP(F623,Mort_Imp_Survivors,C623-'Mort Imp Cume'!$C$4+2)</f>
        <v>9.7141153919535605E-3</v>
      </c>
      <c r="AK623" s="16">
        <f t="shared" si="765"/>
        <v>0.99028588460804645</v>
      </c>
      <c r="AL623" s="164">
        <f>VLOOKUP(F623,Rates2,7)*VLOOKUP(F623,Mort_Imp_Survivors,C623-'Mort Imp Cume'!$C$4+2)</f>
        <v>1.0913287733503712E-2</v>
      </c>
      <c r="AM623" s="16">
        <f t="shared" si="766"/>
        <v>0.98908671226649625</v>
      </c>
      <c r="AN623" s="108">
        <f>PRODUCT(AI$4:AI622)</f>
        <v>0.17060737890557168</v>
      </c>
      <c r="AO623" s="16">
        <f>PRODUCT(AK$4:AK622)</f>
        <v>0.52991801891971491</v>
      </c>
      <c r="AP623" s="16">
        <f>PRODUCT(AM$4:AM622)</f>
        <v>0.38774836300686105</v>
      </c>
      <c r="AQ623" s="16">
        <f t="shared" si="767"/>
        <v>9.0407924242725701E-2</v>
      </c>
      <c r="AR623" s="16">
        <f t="shared" si="768"/>
        <v>8.0199454662845976E-2</v>
      </c>
      <c r="AS623" s="16">
        <f t="shared" si="769"/>
        <v>1.6336521434353278E-3</v>
      </c>
      <c r="AT623" s="16">
        <f t="shared" si="770"/>
        <v>0.37094088357622973</v>
      </c>
      <c r="AU623" s="16">
        <f t="shared" si="771"/>
        <v>0.45845173751819862</v>
      </c>
      <c r="AV623" s="16">
        <f t="shared" si="772"/>
        <v>3.1130802127488939E-3</v>
      </c>
      <c r="AW623" s="30">
        <f>(SUMPRODUCT(AV$5:AV622,A$5:A622)+SUM(AV$5:AV622)*(Calculations!$B$6/30-0.5)+AV$4*Calculations!$B$6/30/2)/SUM(AV$4:AV622)</f>
        <v>479.73383404616254</v>
      </c>
      <c r="AX623" s="16"/>
      <c r="AY623" s="12"/>
      <c r="AZ623" s="12"/>
    </row>
    <row r="624" spans="1:52" x14ac:dyDescent="0.25">
      <c r="A624">
        <f t="shared" si="760"/>
        <v>620</v>
      </c>
      <c r="B624" t="str">
        <f t="shared" si="784"/>
        <v>September</v>
      </c>
      <c r="C624">
        <f t="shared" si="755"/>
        <v>2076</v>
      </c>
      <c r="D624">
        <f t="shared" si="786"/>
        <v>207609</v>
      </c>
      <c r="E624">
        <f t="shared" ref="E624:F624" si="819">E612+1</f>
        <v>93</v>
      </c>
      <c r="F624">
        <f t="shared" si="819"/>
        <v>91</v>
      </c>
      <c r="G624" s="12">
        <f>G623*IF($B624="January",1+IF(C624&gt;Personal!$L$18+1,Calculations!$B$22,Calculations!$B$21),1)</f>
        <v>8753.8862704949461</v>
      </c>
      <c r="H624" s="12">
        <f>IF(AND(Career!$F$15="Yes",$E624=62,$E623=61),G624,H623*IF($B624="January",(1+IF(C624&gt;Personal!$L$18+1,Calculations!$C$22,Calculations!$C$21)),1))</f>
        <v>8753.8862704949461</v>
      </c>
      <c r="I624" s="12">
        <f>H624*(1-'Retiree Assumptions'!$F$8)</f>
        <v>6828.0312909860586</v>
      </c>
      <c r="J624" s="12">
        <f>I624/(Calculations!$C$27^($A624-1+Calculations!$B$6/30))</f>
        <v>1396.0858056088753</v>
      </c>
      <c r="K624" s="23">
        <f t="shared" si="757"/>
        <v>233.83641292546309</v>
      </c>
      <c r="L624" s="12">
        <f>L623*IF($B624="January",(1+IF(C624&gt;Personal!$L$18+1,Calculations!$B$22,Calculations!$B$21)),1)</f>
        <v>4814.6374487722169</v>
      </c>
      <c r="M624" s="12">
        <f>IF(AND(Career!$F$15="Yes",$E624=62,$E623=61),L624,M623*IF($B624="January",(1+IF(C624&gt;Personal!$L$18+1,Calculations!$C$22,Calculations!$C$21)),1))</f>
        <v>4814.6374487722169</v>
      </c>
      <c r="N624" s="12">
        <f>M624*(1-'Retiree Assumptions'!$F$10)</f>
        <v>4236.8809549195512</v>
      </c>
      <c r="O624" s="12">
        <f>N624/(Calculations!$C$27^$AW624)/(Calculations!$D$27^($A624-1-$AW624+Calculations!$B$6/30))</f>
        <v>828.10031825901865</v>
      </c>
      <c r="P624" s="23">
        <f t="shared" si="758"/>
        <v>305.17678865351155</v>
      </c>
      <c r="Q624" s="12">
        <f>IF(OR(A624&lt;=360,$E624&lt;70),Q623*IF($B624="January",(1+IF(C624&gt;Personal!$L$18+1,Calculations!$B$22,Calculations!$B$21)),1),0)</f>
        <v>0</v>
      </c>
      <c r="R624" s="12">
        <f>IF(OR(A624&lt;=360,$E624&lt;70),IF(AND(Career!$F$15="Yes",$E624=62,$E623=61),Q624,R623*IF($B624="January",(1+IF(C624&gt;Personal!$L$18+1,Calculations!$C$22,Calculations!$C$21)),1)),0)</f>
        <v>0</v>
      </c>
      <c r="S624" s="12">
        <f>R624*(1-'Retiree Assumptions'!$F$8)</f>
        <v>0</v>
      </c>
      <c r="T624" s="12">
        <f>S624/(Calculations!$C$27^($A624-1+Calculations!$B$6/30))</f>
        <v>0</v>
      </c>
      <c r="U624" s="23">
        <f t="shared" si="759"/>
        <v>0</v>
      </c>
      <c r="W624">
        <f t="shared" si="799"/>
        <v>13</v>
      </c>
      <c r="X624">
        <f t="shared" si="774"/>
        <v>2076</v>
      </c>
      <c r="Y624">
        <f t="shared" si="775"/>
        <v>93</v>
      </c>
      <c r="Z624">
        <f t="shared" si="762"/>
        <v>91</v>
      </c>
      <c r="AA624" s="12">
        <f>S624*12*Subsidy!$I$15/Subsidy!$I$14</f>
        <v>0</v>
      </c>
      <c r="AB624" s="12">
        <f>SUM(S$5:S624)*Subsidy!$I$15/Subsidy!$I$14</f>
        <v>53212.488521578103</v>
      </c>
      <c r="AC624" s="12">
        <f>N624*Subsidy!$E$15/Subsidy!$E$14</f>
        <v>3389.5047639356412</v>
      </c>
      <c r="AD624" s="12">
        <f t="shared" si="763"/>
        <v>40674.057167227693</v>
      </c>
      <c r="AE624" s="12">
        <f>$AP624*AC624/(Calculations!$D$27^(A624-1+Calculations!$B$6/30))</f>
        <v>217.60405494537355</v>
      </c>
      <c r="AF624" s="12">
        <f>IF(AE624=0,0,SUM(AE624:AE$903)*AC624/AE624)</f>
        <v>181341.27587973655</v>
      </c>
      <c r="AH624" s="164">
        <f>VLOOKUP(E624,Rates2,5)*VLOOKUP(E624,Mort_Imp_Retirees,C624-'Mort Imp Cume'!$C$4+2)</f>
        <v>1.8247043197773594E-2</v>
      </c>
      <c r="AI624" s="16">
        <f t="shared" si="764"/>
        <v>0.98175295680222641</v>
      </c>
      <c r="AJ624" s="164">
        <f>VLOOKUP(F624,Rates2,6)*VLOOKUP(F624,Mort_Imp_Survivors,C624-'Mort Imp Cume'!$C$4+2)</f>
        <v>9.7141153919535605E-3</v>
      </c>
      <c r="AK624" s="16">
        <f t="shared" si="765"/>
        <v>0.99028588460804645</v>
      </c>
      <c r="AL624" s="164">
        <f>VLOOKUP(F624,Rates2,7)*VLOOKUP(F624,Mort_Imp_Survivors,C624-'Mort Imp Cume'!$C$4+2)</f>
        <v>1.0913287733503712E-2</v>
      </c>
      <c r="AM624" s="16">
        <f t="shared" si="766"/>
        <v>0.98908671226649625</v>
      </c>
      <c r="AN624" s="108">
        <f>PRODUCT(AI$4:AI623)</f>
        <v>0.16749429869282279</v>
      </c>
      <c r="AO624" s="16">
        <f>PRODUCT(AK$4:AK623)</f>
        <v>0.52477033413565333</v>
      </c>
      <c r="AP624" s="16">
        <f>PRODUCT(AM$4:AM623)</f>
        <v>0.38351675355317211</v>
      </c>
      <c r="AQ624" s="16">
        <f t="shared" si="767"/>
        <v>8.7896039090849531E-2</v>
      </c>
      <c r="AR624" s="16">
        <f t="shared" si="768"/>
        <v>7.9598259601973254E-2</v>
      </c>
      <c r="AS624" s="16">
        <f t="shared" si="769"/>
        <v>1.5882629079584825E-3</v>
      </c>
      <c r="AT624" s="16">
        <f t="shared" si="770"/>
        <v>0.36852635112507753</v>
      </c>
      <c r="AU624" s="16">
        <f t="shared" si="771"/>
        <v>0.46397935018209974</v>
      </c>
      <c r="AV624" s="16">
        <f t="shared" si="772"/>
        <v>3.0562757036287306E-3</v>
      </c>
      <c r="AW624" s="30">
        <f>(SUMPRODUCT(AV$5:AV623,A$5:A623)+SUM(AV$5:AV623)*(Calculations!$B$6/30-0.5)+AV$4*Calculations!$B$6/30/2)/SUM(AV$4:AV623)</f>
        <v>480.25647705624579</v>
      </c>
      <c r="AX624" s="16"/>
      <c r="AY624" s="12"/>
      <c r="AZ624" s="12"/>
    </row>
    <row r="625" spans="1:52" x14ac:dyDescent="0.25">
      <c r="A625">
        <f t="shared" si="760"/>
        <v>621</v>
      </c>
      <c r="B625" t="str">
        <f t="shared" si="784"/>
        <v>October</v>
      </c>
      <c r="C625">
        <f t="shared" si="755"/>
        <v>2076</v>
      </c>
      <c r="D625">
        <f t="shared" si="786"/>
        <v>207610</v>
      </c>
      <c r="E625">
        <f t="shared" ref="E625:F625" si="820">E613+1</f>
        <v>93</v>
      </c>
      <c r="F625">
        <f t="shared" si="820"/>
        <v>91</v>
      </c>
      <c r="G625" s="12">
        <f>G624*IF($B625="January",1+IF(C625&gt;Personal!$L$18+1,Calculations!$B$22,Calculations!$B$21),1)</f>
        <v>8753.8862704949461</v>
      </c>
      <c r="H625" s="12">
        <f>IF(AND(Career!$F$15="Yes",$E625=62,$E624=61),G625,H624*IF($B625="January",(1+IF(C625&gt;Personal!$L$18+1,Calculations!$C$22,Calculations!$C$21)),1))</f>
        <v>8753.8862704949461</v>
      </c>
      <c r="I625" s="12">
        <f>H625*(1-'Retiree Assumptions'!$F$8)</f>
        <v>6828.0312909860586</v>
      </c>
      <c r="J625" s="12">
        <f>I625/(Calculations!$C$27^($A625-1+Calculations!$B$6/30))</f>
        <v>1392.5160285761931</v>
      </c>
      <c r="K625" s="23">
        <f t="shared" si="757"/>
        <v>228.98258271983323</v>
      </c>
      <c r="L625" s="12">
        <f>L624*IF($B625="January",(1+IF(C625&gt;Personal!$L$18+1,Calculations!$B$22,Calculations!$B$21)),1)</f>
        <v>4814.6374487722169</v>
      </c>
      <c r="M625" s="12">
        <f>IF(AND(Career!$F$15="Yes",$E625=62,$E624=61),L625,M624*IF($B625="January",(1+IF(C625&gt;Personal!$L$18+1,Calculations!$C$22,Calculations!$C$21)),1))</f>
        <v>4814.6374487722169</v>
      </c>
      <c r="N625" s="12">
        <f>M625*(1-'Retiree Assumptions'!$F$10)</f>
        <v>4236.8809549195512</v>
      </c>
      <c r="O625" s="12">
        <f>N625/(Calculations!$C$27^$AW625)/(Calculations!$D$27^($A625-1-$AW625+Calculations!$B$6/30))</f>
        <v>825.85310180010754</v>
      </c>
      <c r="P625" s="23">
        <f t="shared" si="758"/>
        <v>302.33885784837071</v>
      </c>
      <c r="Q625" s="12">
        <f>IF(OR(A625&lt;=360,$E625&lt;70),Q624*IF($B625="January",(1+IF(C625&gt;Personal!$L$18+1,Calculations!$B$22,Calculations!$B$21)),1),0)</f>
        <v>0</v>
      </c>
      <c r="R625" s="12">
        <f>IF(OR(A625&lt;=360,$E625&lt;70),IF(AND(Career!$F$15="Yes",$E625=62,$E624=61),Q625,R624*IF($B625="January",(1+IF(C625&gt;Personal!$L$18+1,Calculations!$C$22,Calculations!$C$21)),1)),0)</f>
        <v>0</v>
      </c>
      <c r="S625" s="12">
        <f>R625*(1-'Retiree Assumptions'!$F$8)</f>
        <v>0</v>
      </c>
      <c r="T625" s="12">
        <f>S625/(Calculations!$C$27^($A625-1+Calculations!$B$6/30))</f>
        <v>0</v>
      </c>
      <c r="U625" s="23">
        <f t="shared" si="759"/>
        <v>0</v>
      </c>
      <c r="W625">
        <f t="shared" si="799"/>
        <v>13</v>
      </c>
      <c r="X625">
        <f t="shared" si="774"/>
        <v>2076</v>
      </c>
      <c r="Y625">
        <f t="shared" si="775"/>
        <v>93</v>
      </c>
      <c r="Z625">
        <f t="shared" si="762"/>
        <v>91</v>
      </c>
      <c r="AA625" s="12">
        <f>S625*12*Subsidy!$I$15/Subsidy!$I$14</f>
        <v>0</v>
      </c>
      <c r="AB625" s="12">
        <f>SUM(S$5:S625)*Subsidy!$I$15/Subsidy!$I$14</f>
        <v>53212.488521578103</v>
      </c>
      <c r="AC625" s="12">
        <f>N625*Subsidy!$E$15/Subsidy!$E$14</f>
        <v>3389.5047639356412</v>
      </c>
      <c r="AD625" s="12">
        <f t="shared" si="763"/>
        <v>40674.057167227693</v>
      </c>
      <c r="AE625" s="12">
        <f>$AP625*AC625/(Calculations!$D$27^(A625-1+Calculations!$B$6/30))</f>
        <v>214.60969110728971</v>
      </c>
      <c r="AF625" s="12">
        <f>IF(AE625=0,0,SUM(AE625:AE$903)*AC625/AE625)</f>
        <v>180434.66154634414</v>
      </c>
      <c r="AH625" s="164">
        <f>VLOOKUP(E625,Rates2,5)*VLOOKUP(E625,Mort_Imp_Retirees,C625-'Mort Imp Cume'!$C$4+2)</f>
        <v>1.8247043197773594E-2</v>
      </c>
      <c r="AI625" s="16">
        <f t="shared" si="764"/>
        <v>0.98175295680222641</v>
      </c>
      <c r="AJ625" s="164">
        <f>VLOOKUP(F625,Rates2,6)*VLOOKUP(F625,Mort_Imp_Survivors,C625-'Mort Imp Cume'!$C$4+2)</f>
        <v>9.7141153919535605E-3</v>
      </c>
      <c r="AK625" s="16">
        <f t="shared" si="765"/>
        <v>0.99028588460804645</v>
      </c>
      <c r="AL625" s="164">
        <f>VLOOKUP(F625,Rates2,7)*VLOOKUP(F625,Mort_Imp_Survivors,C625-'Mort Imp Cume'!$C$4+2)</f>
        <v>1.0913287733503712E-2</v>
      </c>
      <c r="AM625" s="16">
        <f t="shared" si="766"/>
        <v>0.98908671226649625</v>
      </c>
      <c r="AN625" s="108">
        <f>PRODUCT(AI$4:AI624)</f>
        <v>0.16443802298919405</v>
      </c>
      <c r="AO625" s="16">
        <f>PRODUCT(AK$4:AK624)</f>
        <v>0.51967265455558553</v>
      </c>
      <c r="AP625" s="16">
        <f>PRODUCT(AM$4:AM624)</f>
        <v>0.37933132487102711</v>
      </c>
      <c r="AQ625" s="16">
        <f t="shared" si="767"/>
        <v>8.5453943916666872E-2</v>
      </c>
      <c r="AR625" s="16">
        <f t="shared" si="768"/>
        <v>7.8984079072527177E-2</v>
      </c>
      <c r="AS625" s="16">
        <f t="shared" si="769"/>
        <v>1.5441347626748286E-3</v>
      </c>
      <c r="AT625" s="16">
        <f t="shared" si="770"/>
        <v>0.36609277992582984</v>
      </c>
      <c r="AU625" s="16">
        <f t="shared" si="771"/>
        <v>0.4694691970849762</v>
      </c>
      <c r="AV625" s="16">
        <f t="shared" si="772"/>
        <v>3.000507708840311E-3</v>
      </c>
      <c r="AW625" s="30">
        <f>(SUMPRODUCT(AV$5:AV624,A$5:A624)+SUM(AV$5:AV624)*(Calculations!$B$6/30-0.5)+AV$4*Calculations!$B$6/30/2)/SUM(AV$4:AV624)</f>
        <v>480.76945261468086</v>
      </c>
      <c r="AX625" s="16"/>
      <c r="AY625" s="12"/>
      <c r="AZ625" s="12"/>
    </row>
    <row r="626" spans="1:52" x14ac:dyDescent="0.25">
      <c r="A626">
        <f t="shared" si="760"/>
        <v>622</v>
      </c>
      <c r="B626" t="str">
        <f t="shared" si="784"/>
        <v>November</v>
      </c>
      <c r="C626">
        <f t="shared" si="755"/>
        <v>2076</v>
      </c>
      <c r="D626">
        <f t="shared" si="786"/>
        <v>207611</v>
      </c>
      <c r="E626">
        <f t="shared" ref="E626:F626" si="821">E614+1</f>
        <v>93</v>
      </c>
      <c r="F626">
        <f t="shared" si="821"/>
        <v>91</v>
      </c>
      <c r="G626" s="12">
        <f>G625*IF($B626="January",1+IF(C626&gt;Personal!$L$18+1,Calculations!$B$22,Calculations!$B$21),1)</f>
        <v>8753.8862704949461</v>
      </c>
      <c r="H626" s="12">
        <f>IF(AND(Career!$F$15="Yes",$E626=62,$E625=61),G626,H625*IF($B626="January",(1+IF(C626&gt;Personal!$L$18+1,Calculations!$C$22,Calculations!$C$21)),1))</f>
        <v>8753.8862704949461</v>
      </c>
      <c r="I626" s="12">
        <f>H626*(1-'Retiree Assumptions'!$F$8)</f>
        <v>6828.0312909860586</v>
      </c>
      <c r="J626" s="12">
        <f>I626/(Calculations!$C$27^($A626-1+Calculations!$B$6/30))</f>
        <v>1388.9553794266342</v>
      </c>
      <c r="K626" s="23">
        <f t="shared" si="757"/>
        <v>224.2295052899168</v>
      </c>
      <c r="L626" s="12">
        <f>L625*IF($B626="January",(1+IF(C626&gt;Personal!$L$18+1,Calculations!$B$22,Calculations!$B$21)),1)</f>
        <v>4814.6374487722169</v>
      </c>
      <c r="M626" s="12">
        <f>IF(AND(Career!$F$15="Yes",$E626=62,$E625=61),L626,M625*IF($B626="January",(1+IF(C626&gt;Personal!$L$18+1,Calculations!$C$22,Calculations!$C$21)),1))</f>
        <v>4814.6374487722169</v>
      </c>
      <c r="N626" s="12">
        <f>M626*(1-'Retiree Assumptions'!$F$10)</f>
        <v>4236.8809549195512</v>
      </c>
      <c r="O626" s="12">
        <f>N626/(Calculations!$C$27^$AW626)/(Calculations!$D$27^($A626-1-$AW626+Calculations!$B$6/30))</f>
        <v>823.60948066673052</v>
      </c>
      <c r="P626" s="23">
        <f t="shared" si="758"/>
        <v>299.49870131711867</v>
      </c>
      <c r="Q626" s="12">
        <f>IF(OR(A626&lt;=360,$E626&lt;70),Q625*IF($B626="January",(1+IF(C626&gt;Personal!$L$18+1,Calculations!$B$22,Calculations!$B$21)),1),0)</f>
        <v>0</v>
      </c>
      <c r="R626" s="12">
        <f>IF(OR(A626&lt;=360,$E626&lt;70),IF(AND(Career!$F$15="Yes",$E626=62,$E625=61),Q626,R625*IF($B626="January",(1+IF(C626&gt;Personal!$L$18+1,Calculations!$C$22,Calculations!$C$21)),1)),0)</f>
        <v>0</v>
      </c>
      <c r="S626" s="12">
        <f>R626*(1-'Retiree Assumptions'!$F$8)</f>
        <v>0</v>
      </c>
      <c r="T626" s="12">
        <f>S626/(Calculations!$C$27^($A626-1+Calculations!$B$6/30))</f>
        <v>0</v>
      </c>
      <c r="U626" s="23">
        <f t="shared" si="759"/>
        <v>0</v>
      </c>
      <c r="W626">
        <f t="shared" si="799"/>
        <v>13</v>
      </c>
      <c r="X626">
        <f t="shared" si="774"/>
        <v>2076</v>
      </c>
      <c r="Y626">
        <f t="shared" si="775"/>
        <v>93</v>
      </c>
      <c r="Z626">
        <f t="shared" si="762"/>
        <v>91</v>
      </c>
      <c r="AA626" s="12">
        <f>S626*12*Subsidy!$I$15/Subsidy!$I$14</f>
        <v>0</v>
      </c>
      <c r="AB626" s="12">
        <f>SUM(S$5:S626)*Subsidy!$I$15/Subsidy!$I$14</f>
        <v>53212.488521578103</v>
      </c>
      <c r="AC626" s="12">
        <f>N626*Subsidy!$E$15/Subsidy!$E$14</f>
        <v>3389.5047639356412</v>
      </c>
      <c r="AD626" s="12">
        <f t="shared" si="763"/>
        <v>40674.057167227693</v>
      </c>
      <c r="AE626" s="12">
        <f>$AP626*AC626/(Calculations!$D$27^(A626-1+Calculations!$B$6/30))</f>
        <v>211.6565315325964</v>
      </c>
      <c r="AF626" s="12">
        <f>IF(AE626=0,0,SUM(AE626:AE$903)*AC626/AE626)</f>
        <v>179515.39758300729</v>
      </c>
      <c r="AH626" s="164">
        <f>VLOOKUP(E626,Rates2,5)*VLOOKUP(E626,Mort_Imp_Retirees,C626-'Mort Imp Cume'!$C$4+2)</f>
        <v>1.8247043197773594E-2</v>
      </c>
      <c r="AI626" s="16">
        <f t="shared" si="764"/>
        <v>0.98175295680222641</v>
      </c>
      <c r="AJ626" s="164">
        <f>VLOOKUP(F626,Rates2,6)*VLOOKUP(F626,Mort_Imp_Survivors,C626-'Mort Imp Cume'!$C$4+2)</f>
        <v>9.7141153919535605E-3</v>
      </c>
      <c r="AK626" s="16">
        <f t="shared" si="765"/>
        <v>0.99028588460804645</v>
      </c>
      <c r="AL626" s="164">
        <f>VLOOKUP(F626,Rates2,7)*VLOOKUP(F626,Mort_Imp_Survivors,C626-'Mort Imp Cume'!$C$4+2)</f>
        <v>1.0913287733503712E-2</v>
      </c>
      <c r="AM626" s="16">
        <f t="shared" si="766"/>
        <v>0.98908671226649625</v>
      </c>
      <c r="AN626" s="108">
        <f>PRODUCT(AI$4:AI625)</f>
        <v>0.16143751528035374</v>
      </c>
      <c r="AO626" s="16">
        <f>PRODUCT(AK$4:AK625)</f>
        <v>0.5146244944231898</v>
      </c>
      <c r="AP626" s="16">
        <f>PRODUCT(AM$4:AM625)</f>
        <v>0.3751915729763784</v>
      </c>
      <c r="AQ626" s="16">
        <f t="shared" si="767"/>
        <v>8.3079699682088018E-2</v>
      </c>
      <c r="AR626" s="16">
        <f t="shared" si="768"/>
        <v>7.8357815598265726E-2</v>
      </c>
      <c r="AS626" s="16">
        <f t="shared" si="769"/>
        <v>1.5012326695746122E-3</v>
      </c>
      <c r="AT626" s="16">
        <f t="shared" si="770"/>
        <v>0.36364163884401585</v>
      </c>
      <c r="AU626" s="16">
        <f t="shared" si="771"/>
        <v>0.47492084587563038</v>
      </c>
      <c r="AV626" s="16">
        <f t="shared" si="772"/>
        <v>2.9457573150618492E-3</v>
      </c>
      <c r="AW626" s="30">
        <f>(SUMPRODUCT(AV$5:AV625,A$5:A625)+SUM(AV$5:AV625)*(Calculations!$B$6/30-0.5)+AV$4*Calculations!$B$6/30/2)/SUM(AV$4:AV625)</f>
        <v>481.27300852135863</v>
      </c>
      <c r="AX626" s="16"/>
      <c r="AY626" s="12"/>
      <c r="AZ626" s="12"/>
    </row>
    <row r="627" spans="1:52" x14ac:dyDescent="0.25">
      <c r="A627">
        <f t="shared" si="760"/>
        <v>623</v>
      </c>
      <c r="B627" t="str">
        <f t="shared" si="784"/>
        <v>December</v>
      </c>
      <c r="C627">
        <f t="shared" si="755"/>
        <v>2076</v>
      </c>
      <c r="D627">
        <f t="shared" si="786"/>
        <v>207612</v>
      </c>
      <c r="E627">
        <f t="shared" ref="E627:F627" si="822">E615+1</f>
        <v>93</v>
      </c>
      <c r="F627">
        <f t="shared" si="822"/>
        <v>91</v>
      </c>
      <c r="G627" s="12">
        <f>G626*IF($B627="January",1+IF(C627&gt;Personal!$L$18+1,Calculations!$B$22,Calculations!$B$21),1)</f>
        <v>8753.8862704949461</v>
      </c>
      <c r="H627" s="12">
        <f>IF(AND(Career!$F$15="Yes",$E627=62,$E626=61),G627,H626*IF($B627="January",(1+IF(C627&gt;Personal!$L$18+1,Calculations!$C$22,Calculations!$C$21)),1))</f>
        <v>8753.8862704949461</v>
      </c>
      <c r="I627" s="12">
        <f>H627*(1-'Retiree Assumptions'!$F$8)</f>
        <v>6828.0312909860586</v>
      </c>
      <c r="J627" s="12">
        <f>I627/(Calculations!$C$27^($A627-1+Calculations!$B$6/30))</f>
        <v>1385.4038348202948</v>
      </c>
      <c r="K627" s="23">
        <f t="shared" si="757"/>
        <v>219.57508927252539</v>
      </c>
      <c r="L627" s="12">
        <f>L626*IF($B627="January",(1+IF(C627&gt;Personal!$L$18+1,Calculations!$B$22,Calculations!$B$21)),1)</f>
        <v>4814.6374487722169</v>
      </c>
      <c r="M627" s="12">
        <f>IF(AND(Career!$F$15="Yes",$E627=62,$E626=61),L627,M626*IF($B627="January",(1+IF(C627&gt;Personal!$L$18+1,Calculations!$C$22,Calculations!$C$21)),1))</f>
        <v>4814.6374487722169</v>
      </c>
      <c r="N627" s="12">
        <f>M627*(1-'Retiree Assumptions'!$F$10)</f>
        <v>4236.8809549195512</v>
      </c>
      <c r="O627" s="12">
        <f>N627/(Calculations!$C$27^$AW627)/(Calculations!$D$27^($A627-1-$AW627+Calculations!$B$6/30))</f>
        <v>821.36952191407795</v>
      </c>
      <c r="P627" s="23">
        <f t="shared" si="758"/>
        <v>296.6575996363498</v>
      </c>
      <c r="Q627" s="12">
        <f>IF(OR(A627&lt;=360,$E627&lt;70),Q626*IF($B627="January",(1+IF(C627&gt;Personal!$L$18+1,Calculations!$B$22,Calculations!$B$21)),1),0)</f>
        <v>0</v>
      </c>
      <c r="R627" s="12">
        <f>IF(OR(A627&lt;=360,$E627&lt;70),IF(AND(Career!$F$15="Yes",$E627=62,$E626=61),Q627,R626*IF($B627="January",(1+IF(C627&gt;Personal!$L$18+1,Calculations!$C$22,Calculations!$C$21)),1)),0)</f>
        <v>0</v>
      </c>
      <c r="S627" s="12">
        <f>R627*(1-'Retiree Assumptions'!$F$8)</f>
        <v>0</v>
      </c>
      <c r="T627" s="12">
        <f>S627/(Calculations!$C$27^($A627-1+Calculations!$B$6/30))</f>
        <v>0</v>
      </c>
      <c r="U627" s="23">
        <f t="shared" si="759"/>
        <v>0</v>
      </c>
      <c r="W627">
        <f t="shared" si="799"/>
        <v>13</v>
      </c>
      <c r="X627">
        <f t="shared" si="774"/>
        <v>2076</v>
      </c>
      <c r="Y627">
        <f t="shared" si="775"/>
        <v>93</v>
      </c>
      <c r="Z627">
        <f t="shared" si="762"/>
        <v>91</v>
      </c>
      <c r="AA627" s="12">
        <f>S627*12*Subsidy!$I$15/Subsidy!$I$14</f>
        <v>0</v>
      </c>
      <c r="AB627" s="12">
        <f>SUM(S$5:S627)*Subsidy!$I$15/Subsidy!$I$14</f>
        <v>53212.488521578103</v>
      </c>
      <c r="AC627" s="12">
        <f>N627*Subsidy!$E$15/Subsidy!$E$14</f>
        <v>3389.5047639356412</v>
      </c>
      <c r="AD627" s="12">
        <f t="shared" si="763"/>
        <v>40674.057167227693</v>
      </c>
      <c r="AE627" s="12">
        <f>$AP627*AC627/(Calculations!$D$27^(A627-1+Calculations!$B$6/30))</f>
        <v>208.74400922562674</v>
      </c>
      <c r="AF627" s="12">
        <f>IF(AE627=0,0,SUM(AE627:AE$903)*AC627/AE627)</f>
        <v>178583.30749446014</v>
      </c>
      <c r="AH627" s="164">
        <f>VLOOKUP(E627,Rates2,5)*VLOOKUP(E627,Mort_Imp_Retirees,C627-'Mort Imp Cume'!$C$4+2)</f>
        <v>1.8247043197773594E-2</v>
      </c>
      <c r="AI627" s="16">
        <f t="shared" si="764"/>
        <v>0.98175295680222641</v>
      </c>
      <c r="AJ627" s="164">
        <f>VLOOKUP(F627,Rates2,6)*VLOOKUP(F627,Mort_Imp_Survivors,C627-'Mort Imp Cume'!$C$4+2)</f>
        <v>9.7141153919535605E-3</v>
      </c>
      <c r="AK627" s="16">
        <f t="shared" si="765"/>
        <v>0.99028588460804645</v>
      </c>
      <c r="AL627" s="164">
        <f>VLOOKUP(F627,Rates2,7)*VLOOKUP(F627,Mort_Imp_Survivors,C627-'Mort Imp Cume'!$C$4+2)</f>
        <v>1.0913287733503712E-2</v>
      </c>
      <c r="AM627" s="16">
        <f t="shared" si="766"/>
        <v>0.98908671226649625</v>
      </c>
      <c r="AN627" s="108">
        <f>PRODUCT(AI$4:AI626)</f>
        <v>0.15849175796529189</v>
      </c>
      <c r="AO627" s="16">
        <f>PRODUCT(AK$4:AK626)</f>
        <v>0.50962537270083719</v>
      </c>
      <c r="AP627" s="16">
        <f>PRODUCT(AM$4:AM626)</f>
        <v>0.37109699938530133</v>
      </c>
      <c r="AQ627" s="16">
        <f t="shared" si="767"/>
        <v>8.0771421223072765E-2</v>
      </c>
      <c r="AR627" s="16">
        <f t="shared" si="768"/>
        <v>7.772033674221912E-2</v>
      </c>
      <c r="AS627" s="16">
        <f t="shared" si="769"/>
        <v>1.4595225641408039E-3</v>
      </c>
      <c r="AT627" s="16">
        <f t="shared" si="770"/>
        <v>0.36117434567700291</v>
      </c>
      <c r="AU627" s="16">
        <f t="shared" si="771"/>
        <v>0.48033389635770518</v>
      </c>
      <c r="AV627" s="16">
        <f t="shared" si="772"/>
        <v>2.8920059540837582E-3</v>
      </c>
      <c r="AW627" s="30">
        <f>(SUMPRODUCT(AV$5:AV626,A$5:A626)+SUM(AV$5:AV626)*(Calculations!$B$6/30-0.5)+AV$4*Calculations!$B$6/30/2)/SUM(AV$4:AV626)</f>
        <v>481.76738329091103</v>
      </c>
      <c r="AX627" s="16"/>
      <c r="AY627" s="12"/>
      <c r="AZ627" s="12"/>
    </row>
    <row r="628" spans="1:52" x14ac:dyDescent="0.25">
      <c r="A628">
        <f t="shared" si="760"/>
        <v>624</v>
      </c>
      <c r="B628" t="str">
        <f t="shared" si="784"/>
        <v>January</v>
      </c>
      <c r="C628">
        <f t="shared" si="755"/>
        <v>2077</v>
      </c>
      <c r="D628">
        <f t="shared" si="786"/>
        <v>207701</v>
      </c>
      <c r="E628">
        <f t="shared" ref="E628:F628" si="823">E616+1</f>
        <v>94</v>
      </c>
      <c r="F628">
        <f t="shared" si="823"/>
        <v>92</v>
      </c>
      <c r="G628" s="12">
        <f>G627*IF($B628="January",1+IF(C628&gt;Personal!$L$18+1,Calculations!$B$22,Calculations!$B$21),1)</f>
        <v>8972.7334272573189</v>
      </c>
      <c r="H628" s="12">
        <f>IF(AND(Career!$F$15="Yes",$E628=62,$E627=61),G628,H627*IF($B628="January",(1+IF(C628&gt;Personal!$L$18+1,Calculations!$C$22,Calculations!$C$21)),1))</f>
        <v>8972.7334272573189</v>
      </c>
      <c r="I628" s="12">
        <f>H628*(1-'Retiree Assumptions'!$F$8)</f>
        <v>6998.7320732607086</v>
      </c>
      <c r="J628" s="12">
        <f>I628/(Calculations!$C$27^($A628-1+Calculations!$B$6/30))</f>
        <v>1416.4079057638755</v>
      </c>
      <c r="K628" s="23">
        <f t="shared" si="757"/>
        <v>220.39271888357368</v>
      </c>
      <c r="L628" s="12">
        <f>L627*IF($B628="January",(1+IF(C628&gt;Personal!$L$18+1,Calculations!$B$22,Calculations!$B$21)),1)</f>
        <v>4935.0033849915217</v>
      </c>
      <c r="M628" s="12">
        <f>IF(AND(Career!$F$15="Yes",$E628=62,$E627=61),L628,M627*IF($B628="January",(1+IF(C628&gt;Personal!$L$18+1,Calculations!$C$22,Calculations!$C$21)),1))</f>
        <v>4935.0033849915217</v>
      </c>
      <c r="N628" s="12">
        <f>M628*(1-'Retiree Assumptions'!$F$10)</f>
        <v>4342.8029787925389</v>
      </c>
      <c r="O628" s="12">
        <f>N628/(Calculations!$C$27^$AW628)/(Calculations!$D$27^($A628-1-$AW628+Calculations!$B$6/30))</f>
        <v>839.61162177123163</v>
      </c>
      <c r="P628" s="23">
        <f t="shared" si="758"/>
        <v>301.16219742725622</v>
      </c>
      <c r="Q628" s="12">
        <f>IF(OR(A628&lt;=360,$E628&lt;70),Q627*IF($B628="January",(1+IF(C628&gt;Personal!$L$18+1,Calculations!$B$22,Calculations!$B$21)),1),0)</f>
        <v>0</v>
      </c>
      <c r="R628" s="12">
        <f>IF(OR(A628&lt;=360,$E628&lt;70),IF(AND(Career!$F$15="Yes",$E628=62,$E627=61),Q628,R627*IF($B628="January",(1+IF(C628&gt;Personal!$L$18+1,Calculations!$C$22,Calculations!$C$21)),1)),0)</f>
        <v>0</v>
      </c>
      <c r="S628" s="12">
        <f>R628*(1-'Retiree Assumptions'!$F$8)</f>
        <v>0</v>
      </c>
      <c r="T628" s="12">
        <f>S628/(Calculations!$C$27^($A628-1+Calculations!$B$6/30))</f>
        <v>0</v>
      </c>
      <c r="U628" s="23">
        <f t="shared" si="759"/>
        <v>0</v>
      </c>
      <c r="W628">
        <f t="shared" si="799"/>
        <v>13</v>
      </c>
      <c r="X628">
        <f t="shared" si="774"/>
        <v>2077</v>
      </c>
      <c r="Y628">
        <f t="shared" si="775"/>
        <v>94</v>
      </c>
      <c r="Z628">
        <f t="shared" si="762"/>
        <v>92</v>
      </c>
      <c r="AA628" s="12">
        <f>S628*12*Subsidy!$I$15/Subsidy!$I$14</f>
        <v>0</v>
      </c>
      <c r="AB628" s="12">
        <f>SUM(S$5:S628)*Subsidy!$I$15/Subsidy!$I$14</f>
        <v>53212.488521578103</v>
      </c>
      <c r="AC628" s="12">
        <f>N628*Subsidy!$E$15/Subsidy!$E$14</f>
        <v>3474.2423830340313</v>
      </c>
      <c r="AD628" s="12">
        <f t="shared" si="763"/>
        <v>41690.908596408379</v>
      </c>
      <c r="AE628" s="12">
        <f>$AP628*AC628/(Calculations!$D$27^(A628-1+Calculations!$B$6/30))</f>
        <v>211.01835411774096</v>
      </c>
      <c r="AF628" s="12">
        <f>IF(AE628=0,0,SUM(AE628:AE$903)*AC628/AE628)</f>
        <v>177638.2123228687</v>
      </c>
      <c r="AH628" s="164">
        <f>VLOOKUP(E628,Rates2,5)*VLOOKUP(E628,Mort_Imp_Retirees,C628-'Mort Imp Cume'!$C$4+2)</f>
        <v>2.0397567741408239E-2</v>
      </c>
      <c r="AI628" s="16">
        <f t="shared" si="764"/>
        <v>0.97960243225859178</v>
      </c>
      <c r="AJ628" s="164">
        <f>VLOOKUP(F628,Rates2,6)*VLOOKUP(F628,Mort_Imp_Survivors,C628-'Mort Imp Cume'!$C$4+2)</f>
        <v>1.101266919346373E-2</v>
      </c>
      <c r="AK628" s="16">
        <f t="shared" si="765"/>
        <v>0.98898733080653622</v>
      </c>
      <c r="AL628" s="164">
        <f>VLOOKUP(F628,Rates2,7)*VLOOKUP(F628,Mort_Imp_Survivors,C628-'Mort Imp Cume'!$C$4+2)</f>
        <v>1.2478948837721436E-2</v>
      </c>
      <c r="AM628" s="16">
        <f t="shared" si="766"/>
        <v>0.98752105116227862</v>
      </c>
      <c r="AN628" s="108">
        <f>PRODUCT(AI$4:AI627)</f>
        <v>0.15559975201120813</v>
      </c>
      <c r="AO628" s="16">
        <f>PRODUCT(AK$4:AK627)</f>
        <v>0.50467481302375394</v>
      </c>
      <c r="AP628" s="16">
        <f>PRODUCT(AM$4:AM627)</f>
        <v>0.36704711105396964</v>
      </c>
      <c r="AQ628" s="16">
        <f t="shared" si="767"/>
        <v>7.8527275752798942E-2</v>
      </c>
      <c r="AR628" s="16">
        <f t="shared" si="768"/>
        <v>7.7072476258409184E-2</v>
      </c>
      <c r="AS628" s="16">
        <f t="shared" si="769"/>
        <v>1.5841257139460108E-3</v>
      </c>
      <c r="AT628" s="16">
        <f t="shared" si="770"/>
        <v>0.35869226868481063</v>
      </c>
      <c r="AU628" s="16">
        <f t="shared" si="771"/>
        <v>0.48570797930398124</v>
      </c>
      <c r="AV628" s="16">
        <f t="shared" si="772"/>
        <v>3.1738564821949407E-3</v>
      </c>
      <c r="AW628" s="30">
        <f>(SUMPRODUCT(AV$5:AV627,A$5:A627)+SUM(AV$5:AV627)*(Calculations!$B$6/30-0.5)+AV$4*Calculations!$B$6/30/2)/SUM(AV$4:AV627)</f>
        <v>482.25280661046463</v>
      </c>
      <c r="AX628" s="16"/>
      <c r="AY628" s="12"/>
      <c r="AZ628" s="12"/>
    </row>
    <row r="629" spans="1:52" x14ac:dyDescent="0.25">
      <c r="A629">
        <f t="shared" si="760"/>
        <v>625</v>
      </c>
      <c r="B629" t="str">
        <f t="shared" si="784"/>
        <v>February</v>
      </c>
      <c r="C629">
        <f t="shared" si="755"/>
        <v>2077</v>
      </c>
      <c r="D629">
        <f t="shared" si="786"/>
        <v>207702</v>
      </c>
      <c r="E629">
        <f t="shared" ref="E629:F629" si="824">E617+1</f>
        <v>94</v>
      </c>
      <c r="F629">
        <f t="shared" si="824"/>
        <v>92</v>
      </c>
      <c r="G629" s="12">
        <f>G628*IF($B629="January",1+IF(C629&gt;Personal!$L$18+1,Calculations!$B$22,Calculations!$B$21),1)</f>
        <v>8972.7334272573189</v>
      </c>
      <c r="H629" s="12">
        <f>IF(AND(Career!$F$15="Yes",$E629=62,$E628=61),G629,H628*IF($B629="January",(1+IF(C629&gt;Personal!$L$18+1,Calculations!$C$22,Calculations!$C$21)),1))</f>
        <v>8972.7334272573189</v>
      </c>
      <c r="I629" s="12">
        <f>H629*(1-'Retiree Assumptions'!$F$8)</f>
        <v>6998.7320732607086</v>
      </c>
      <c r="J629" s="12">
        <f>I629/(Calculations!$C$27^($A629-1+Calculations!$B$6/30))</f>
        <v>1412.7861653303069</v>
      </c>
      <c r="K629" s="23">
        <f t="shared" si="757"/>
        <v>215.34519644147252</v>
      </c>
      <c r="L629" s="12">
        <f>L628*IF($B629="January",(1+IF(C629&gt;Personal!$L$18+1,Calculations!$B$22,Calculations!$B$21)),1)</f>
        <v>4935.0033849915217</v>
      </c>
      <c r="M629" s="12">
        <f>IF(AND(Career!$F$15="Yes",$E629=62,$E628=61),L629,M628*IF($B629="January",(1+IF(C629&gt;Personal!$L$18+1,Calculations!$C$22,Calculations!$C$21)),1))</f>
        <v>4935.0033849915217</v>
      </c>
      <c r="N629" s="12">
        <f>M629*(1-'Retiree Assumptions'!$F$10)</f>
        <v>4342.8029787925389</v>
      </c>
      <c r="O629" s="12">
        <f>N629/(Calculations!$C$27^$AW629)/(Calculations!$D$27^($A629-1-$AW629+Calculations!$B$6/30))</f>
        <v>837.33848577284357</v>
      </c>
      <c r="P629" s="23">
        <f t="shared" si="758"/>
        <v>297.92527768165991</v>
      </c>
      <c r="Q629" s="12">
        <f>IF(OR(A629&lt;=360,$E629&lt;70),Q628*IF($B629="January",(1+IF(C629&gt;Personal!$L$18+1,Calculations!$B$22,Calculations!$B$21)),1),0)</f>
        <v>0</v>
      </c>
      <c r="R629" s="12">
        <f>IF(OR(A629&lt;=360,$E629&lt;70),IF(AND(Career!$F$15="Yes",$E629=62,$E628=61),Q629,R628*IF($B629="January",(1+IF(C629&gt;Personal!$L$18+1,Calculations!$C$22,Calculations!$C$21)),1)),0)</f>
        <v>0</v>
      </c>
      <c r="S629" s="12">
        <f>R629*(1-'Retiree Assumptions'!$F$8)</f>
        <v>0</v>
      </c>
      <c r="T629" s="12">
        <f>S629/(Calculations!$C$27^($A629-1+Calculations!$B$6/30))</f>
        <v>0</v>
      </c>
      <c r="U629" s="23">
        <f t="shared" si="759"/>
        <v>0</v>
      </c>
      <c r="W629">
        <f t="shared" si="799"/>
        <v>13</v>
      </c>
      <c r="X629">
        <f t="shared" si="774"/>
        <v>2077</v>
      </c>
      <c r="Y629">
        <f t="shared" si="775"/>
        <v>94</v>
      </c>
      <c r="Z629">
        <f t="shared" si="762"/>
        <v>92</v>
      </c>
      <c r="AA629" s="12">
        <f>S629*12*Subsidy!$I$15/Subsidy!$I$14</f>
        <v>0</v>
      </c>
      <c r="AB629" s="12">
        <f>SUM(S$5:S629)*Subsidy!$I$15/Subsidy!$I$14</f>
        <v>53212.488521578103</v>
      </c>
      <c r="AC629" s="12">
        <f>N629*Subsidy!$E$15/Subsidy!$E$14</f>
        <v>3474.2423830340313</v>
      </c>
      <c r="AD629" s="12">
        <f t="shared" si="763"/>
        <v>41690.908596408379</v>
      </c>
      <c r="AE629" s="12">
        <f>$AP629*AC629/(Calculations!$D$27^(A629-1+Calculations!$B$6/30))</f>
        <v>207.7851813758698</v>
      </c>
      <c r="AF629" s="12">
        <f>IF(AE629=0,0,SUM(AE629:AE$903)*AC629/AE629)</f>
        <v>176873.99091677301</v>
      </c>
      <c r="AH629" s="164">
        <f>VLOOKUP(E629,Rates2,5)*VLOOKUP(E629,Mort_Imp_Retirees,C629-'Mort Imp Cume'!$C$4+2)</f>
        <v>2.0397567741408239E-2</v>
      </c>
      <c r="AI629" s="16">
        <f t="shared" si="764"/>
        <v>0.97960243225859178</v>
      </c>
      <c r="AJ629" s="164">
        <f>VLOOKUP(F629,Rates2,6)*VLOOKUP(F629,Mort_Imp_Survivors,C629-'Mort Imp Cume'!$C$4+2)</f>
        <v>1.101266919346373E-2</v>
      </c>
      <c r="AK629" s="16">
        <f t="shared" si="765"/>
        <v>0.98898733080653622</v>
      </c>
      <c r="AL629" s="164">
        <f>VLOOKUP(F629,Rates2,7)*VLOOKUP(F629,Mort_Imp_Survivors,C629-'Mort Imp Cume'!$C$4+2)</f>
        <v>1.2478948837721436E-2</v>
      </c>
      <c r="AM629" s="16">
        <f t="shared" si="766"/>
        <v>0.98752105116227862</v>
      </c>
      <c r="AN629" s="108">
        <f>PRODUCT(AI$4:AI628)</f>
        <v>0.1524258955290132</v>
      </c>
      <c r="AO629" s="16">
        <f>PRODUCT(AK$4:AK628)</f>
        <v>0.49911699625765016</v>
      </c>
      <c r="AP629" s="16">
        <f>PRODUCT(AM$4:AM628)</f>
        <v>0.3624667489340937</v>
      </c>
      <c r="AQ629" s="16">
        <f t="shared" si="767"/>
        <v>7.6078355128323449E-2</v>
      </c>
      <c r="AR629" s="16">
        <f t="shared" si="768"/>
        <v>7.6347540400689751E-2</v>
      </c>
      <c r="AS629" s="16">
        <f t="shared" si="769"/>
        <v>1.5347237947344421E-3</v>
      </c>
      <c r="AT629" s="16">
        <f t="shared" si="770"/>
        <v>0.3558002919293527</v>
      </c>
      <c r="AU629" s="16">
        <f t="shared" si="771"/>
        <v>0.4917738125416341</v>
      </c>
      <c r="AV629" s="16">
        <f t="shared" si="772"/>
        <v>3.1091175295978619E-3</v>
      </c>
      <c r="AW629" s="30">
        <f>(SUMPRODUCT(AV$5:AV628,A$5:A628)+SUM(AV$5:AV628)*(Calculations!$B$6/30-0.5)+AV$4*Calculations!$B$6/30/2)/SUM(AV$4:AV628)</f>
        <v>482.78547056802529</v>
      </c>
      <c r="AX629" s="16"/>
      <c r="AY629" s="12"/>
      <c r="AZ629" s="12"/>
    </row>
    <row r="630" spans="1:52" x14ac:dyDescent="0.25">
      <c r="A630">
        <f t="shared" si="760"/>
        <v>626</v>
      </c>
      <c r="B630" t="str">
        <f t="shared" si="784"/>
        <v>March</v>
      </c>
      <c r="C630">
        <f t="shared" si="755"/>
        <v>2077</v>
      </c>
      <c r="D630">
        <f t="shared" si="786"/>
        <v>207703</v>
      </c>
      <c r="E630">
        <f t="shared" ref="E630:F630" si="825">E618+1</f>
        <v>94</v>
      </c>
      <c r="F630">
        <f t="shared" si="825"/>
        <v>92</v>
      </c>
      <c r="G630" s="12">
        <f>G629*IF($B630="January",1+IF(C630&gt;Personal!$L$18+1,Calculations!$B$22,Calculations!$B$21),1)</f>
        <v>8972.7334272573189</v>
      </c>
      <c r="H630" s="12">
        <f>IF(AND(Career!$F$15="Yes",$E630=62,$E629=61),G630,H629*IF($B630="January",(1+IF(C630&gt;Personal!$L$18+1,Calculations!$C$22,Calculations!$C$21)),1))</f>
        <v>8972.7334272573189</v>
      </c>
      <c r="I630" s="12">
        <f>H630*(1-'Retiree Assumptions'!$F$8)</f>
        <v>6998.7320732607086</v>
      </c>
      <c r="J630" s="12">
        <f>I630/(Calculations!$C$27^($A630-1+Calculations!$B$6/30))</f>
        <v>1409.1736856497423</v>
      </c>
      <c r="K630" s="23">
        <f t="shared" si="757"/>
        <v>210.41327438278046</v>
      </c>
      <c r="L630" s="12">
        <f>L629*IF($B630="January",(1+IF(C630&gt;Personal!$L$18+1,Calculations!$B$22,Calculations!$B$21)),1)</f>
        <v>4935.0033849915217</v>
      </c>
      <c r="M630" s="12">
        <f>IF(AND(Career!$F$15="Yes",$E630=62,$E629=61),L630,M629*IF($B630="January",(1+IF(C630&gt;Personal!$L$18+1,Calculations!$C$22,Calculations!$C$21)),1))</f>
        <v>4935.0033849915217</v>
      </c>
      <c r="N630" s="12">
        <f>M630*(1-'Retiree Assumptions'!$F$10)</f>
        <v>4342.8029787925389</v>
      </c>
      <c r="O630" s="12">
        <f>N630/(Calculations!$C$27^$AW630)/(Calculations!$D$27^($A630-1-$AW630+Calculations!$B$6/30))</f>
        <v>835.06852317787411</v>
      </c>
      <c r="P630" s="23">
        <f t="shared" si="758"/>
        <v>294.69150822768518</v>
      </c>
      <c r="Q630" s="12">
        <f>IF(OR(A630&lt;=360,$E630&lt;70),Q629*IF($B630="January",(1+IF(C630&gt;Personal!$L$18+1,Calculations!$B$22,Calculations!$B$21)),1),0)</f>
        <v>0</v>
      </c>
      <c r="R630" s="12">
        <f>IF(OR(A630&lt;=360,$E630&lt;70),IF(AND(Career!$F$15="Yes",$E630=62,$E629=61),Q630,R629*IF($B630="January",(1+IF(C630&gt;Personal!$L$18+1,Calculations!$C$22,Calculations!$C$21)),1)),0)</f>
        <v>0</v>
      </c>
      <c r="S630" s="12">
        <f>R630*(1-'Retiree Assumptions'!$F$8)</f>
        <v>0</v>
      </c>
      <c r="T630" s="12">
        <f>S630/(Calculations!$C$27^($A630-1+Calculations!$B$6/30))</f>
        <v>0</v>
      </c>
      <c r="U630" s="23">
        <f t="shared" si="759"/>
        <v>0</v>
      </c>
      <c r="W630">
        <f t="shared" si="799"/>
        <v>13</v>
      </c>
      <c r="X630">
        <f t="shared" si="774"/>
        <v>2077</v>
      </c>
      <c r="Y630">
        <f t="shared" si="775"/>
        <v>94</v>
      </c>
      <c r="Z630">
        <f t="shared" si="762"/>
        <v>92</v>
      </c>
      <c r="AA630" s="12">
        <f>S630*12*Subsidy!$I$15/Subsidy!$I$14</f>
        <v>0</v>
      </c>
      <c r="AB630" s="12">
        <f>SUM(S$5:S630)*Subsidy!$I$15/Subsidy!$I$14</f>
        <v>53212.488521578103</v>
      </c>
      <c r="AC630" s="12">
        <f>N630*Subsidy!$E$15/Subsidy!$E$14</f>
        <v>3474.2423830340313</v>
      </c>
      <c r="AD630" s="12">
        <f t="shared" si="763"/>
        <v>41690.908596408379</v>
      </c>
      <c r="AE630" s="12">
        <f>$AP630*AC630/(Calculations!$D$27^(A630-1+Calculations!$B$6/30))</f>
        <v>204.60154653330818</v>
      </c>
      <c r="AF630" s="12">
        <f>IF(AE630=0,0,SUM(AE630:AE$903)*AC630/AE630)</f>
        <v>176097.87809569493</v>
      </c>
      <c r="AH630" s="164">
        <f>VLOOKUP(E630,Rates2,5)*VLOOKUP(E630,Mort_Imp_Retirees,C630-'Mort Imp Cume'!$C$4+2)</f>
        <v>2.0397567741408239E-2</v>
      </c>
      <c r="AI630" s="16">
        <f t="shared" si="764"/>
        <v>0.97960243225859178</v>
      </c>
      <c r="AJ630" s="164">
        <f>VLOOKUP(F630,Rates2,6)*VLOOKUP(F630,Mort_Imp_Survivors,C630-'Mort Imp Cume'!$C$4+2)</f>
        <v>1.101266919346373E-2</v>
      </c>
      <c r="AK630" s="16">
        <f t="shared" si="765"/>
        <v>0.98898733080653622</v>
      </c>
      <c r="AL630" s="164">
        <f>VLOOKUP(F630,Rates2,7)*VLOOKUP(F630,Mort_Imp_Survivors,C630-'Mort Imp Cume'!$C$4+2)</f>
        <v>1.2478948837721436E-2</v>
      </c>
      <c r="AM630" s="16">
        <f t="shared" si="766"/>
        <v>0.98752105116227862</v>
      </c>
      <c r="AN630" s="108">
        <f>PRODUCT(AI$4:AI629)</f>
        <v>0.14931677799941534</v>
      </c>
      <c r="AO630" s="16">
        <f>PRODUCT(AK$4:AK629)</f>
        <v>0.49362038588902934</v>
      </c>
      <c r="AP630" s="16">
        <f>PRODUCT(AM$4:AM629)</f>
        <v>0.35794354491876995</v>
      </c>
      <c r="AQ630" s="16">
        <f t="shared" si="767"/>
        <v>7.3705805575777925E-2</v>
      </c>
      <c r="AR630" s="16">
        <f t="shared" si="768"/>
        <v>7.5610972423637415E-2</v>
      </c>
      <c r="AS630" s="16">
        <f t="shared" si="769"/>
        <v>1.4868625042749356E-3</v>
      </c>
      <c r="AT630" s="16">
        <f t="shared" si="770"/>
        <v>0.35289500208465441</v>
      </c>
      <c r="AU630" s="16">
        <f t="shared" si="771"/>
        <v>0.49778821991593025</v>
      </c>
      <c r="AV630" s="16">
        <f t="shared" si="772"/>
        <v>3.0456990941718897E-3</v>
      </c>
      <c r="AW630" s="30">
        <f>(SUMPRODUCT(AV$5:AV629,A$5:A629)+SUM(AV$5:AV629)*(Calculations!$B$6/30-0.5)+AV$4*Calculations!$B$6/30/2)/SUM(AV$4:AV629)</f>
        <v>483.30707042295336</v>
      </c>
      <c r="AX630" s="16"/>
      <c r="AY630" s="12"/>
      <c r="AZ630" s="12"/>
    </row>
    <row r="631" spans="1:52" x14ac:dyDescent="0.25">
      <c r="A631">
        <f t="shared" si="760"/>
        <v>627</v>
      </c>
      <c r="B631" t="str">
        <f t="shared" si="784"/>
        <v>April</v>
      </c>
      <c r="C631">
        <f t="shared" si="755"/>
        <v>2077</v>
      </c>
      <c r="D631">
        <f t="shared" si="786"/>
        <v>207704</v>
      </c>
      <c r="E631">
        <f t="shared" ref="E631:F631" si="826">E619+1</f>
        <v>94</v>
      </c>
      <c r="F631">
        <f t="shared" si="826"/>
        <v>92</v>
      </c>
      <c r="G631" s="12">
        <f>G630*IF($B631="January",1+IF(C631&gt;Personal!$L$18+1,Calculations!$B$22,Calculations!$B$21),1)</f>
        <v>8972.7334272573189</v>
      </c>
      <c r="H631" s="12">
        <f>IF(AND(Career!$F$15="Yes",$E631=62,$E630=61),G631,H630*IF($B631="January",(1+IF(C631&gt;Personal!$L$18+1,Calculations!$C$22,Calculations!$C$21)),1))</f>
        <v>8972.7334272573189</v>
      </c>
      <c r="I631" s="12">
        <f>H631*(1-'Retiree Assumptions'!$F$8)</f>
        <v>6998.7320732607086</v>
      </c>
      <c r="J631" s="12">
        <f>I631/(Calculations!$C$27^($A631-1+Calculations!$B$6/30))</f>
        <v>1405.5704430425315</v>
      </c>
      <c r="K631" s="23">
        <f t="shared" si="757"/>
        <v>205.59430518115212</v>
      </c>
      <c r="L631" s="12">
        <f>L630*IF($B631="January",(1+IF(C631&gt;Personal!$L$18+1,Calculations!$B$22,Calculations!$B$21)),1)</f>
        <v>4935.0033849915217</v>
      </c>
      <c r="M631" s="12">
        <f>IF(AND(Career!$F$15="Yes",$E631=62,$E630=61),L631,M630*IF($B631="January",(1+IF(C631&gt;Personal!$L$18+1,Calculations!$C$22,Calculations!$C$21)),1))</f>
        <v>4935.0033849915217</v>
      </c>
      <c r="N631" s="12">
        <f>M631*(1-'Retiree Assumptions'!$F$10)</f>
        <v>4342.8029787925389</v>
      </c>
      <c r="O631" s="12">
        <f>N631/(Calculations!$C$27^$AW631)/(Calculations!$D$27^($A631-1-$AW631+Calculations!$B$6/30))</f>
        <v>832.80182447487493</v>
      </c>
      <c r="P631" s="23">
        <f t="shared" si="758"/>
        <v>291.46240513046365</v>
      </c>
      <c r="Q631" s="12">
        <f>IF(OR(A631&lt;=360,$E631&lt;70),Q630*IF($B631="January",(1+IF(C631&gt;Personal!$L$18+1,Calculations!$B$22,Calculations!$B$21)),1),0)</f>
        <v>0</v>
      </c>
      <c r="R631" s="12">
        <f>IF(OR(A631&lt;=360,$E631&lt;70),IF(AND(Career!$F$15="Yes",$E631=62,$E630=61),Q631,R630*IF($B631="January",(1+IF(C631&gt;Personal!$L$18+1,Calculations!$C$22,Calculations!$C$21)),1)),0)</f>
        <v>0</v>
      </c>
      <c r="S631" s="12">
        <f>R631*(1-'Retiree Assumptions'!$F$8)</f>
        <v>0</v>
      </c>
      <c r="T631" s="12">
        <f>S631/(Calculations!$C$27^($A631-1+Calculations!$B$6/30))</f>
        <v>0</v>
      </c>
      <c r="U631" s="23">
        <f t="shared" si="759"/>
        <v>0</v>
      </c>
      <c r="W631">
        <f t="shared" si="799"/>
        <v>13</v>
      </c>
      <c r="X631">
        <f t="shared" si="774"/>
        <v>2077</v>
      </c>
      <c r="Y631">
        <f t="shared" si="775"/>
        <v>94</v>
      </c>
      <c r="Z631">
        <f t="shared" si="762"/>
        <v>92</v>
      </c>
      <c r="AA631" s="12">
        <f>S631*12*Subsidy!$I$15/Subsidy!$I$14</f>
        <v>0</v>
      </c>
      <c r="AB631" s="12">
        <f>SUM(S$5:S631)*Subsidy!$I$15/Subsidy!$I$14</f>
        <v>53212.488521578103</v>
      </c>
      <c r="AC631" s="12">
        <f>N631*Subsidy!$E$15/Subsidy!$E$14</f>
        <v>3474.2423830340313</v>
      </c>
      <c r="AD631" s="12">
        <f t="shared" si="763"/>
        <v>41690.908596408379</v>
      </c>
      <c r="AE631" s="12">
        <f>$AP631*AC631/(Calculations!$D$27^(A631-1+Calculations!$B$6/30))</f>
        <v>201.46669058221366</v>
      </c>
      <c r="AF631" s="12">
        <f>IF(AE631=0,0,SUM(AE631:AE$903)*AC631/AE631)</f>
        <v>175309.6888271959</v>
      </c>
      <c r="AH631" s="164">
        <f>VLOOKUP(E631,Rates2,5)*VLOOKUP(E631,Mort_Imp_Retirees,C631-'Mort Imp Cume'!$C$4+2)</f>
        <v>2.0397567741408239E-2</v>
      </c>
      <c r="AI631" s="16">
        <f t="shared" si="764"/>
        <v>0.97960243225859178</v>
      </c>
      <c r="AJ631" s="164">
        <f>VLOOKUP(F631,Rates2,6)*VLOOKUP(F631,Mort_Imp_Survivors,C631-'Mort Imp Cume'!$C$4+2)</f>
        <v>1.101266919346373E-2</v>
      </c>
      <c r="AK631" s="16">
        <f t="shared" si="765"/>
        <v>0.98898733080653622</v>
      </c>
      <c r="AL631" s="164">
        <f>VLOOKUP(F631,Rates2,7)*VLOOKUP(F631,Mort_Imp_Survivors,C631-'Mort Imp Cume'!$C$4+2)</f>
        <v>1.2478948837721436E-2</v>
      </c>
      <c r="AM631" s="16">
        <f t="shared" si="766"/>
        <v>0.98752105116227862</v>
      </c>
      <c r="AN631" s="108">
        <f>PRODUCT(AI$4:AI630)</f>
        <v>0.14627107890524346</v>
      </c>
      <c r="AO631" s="16">
        <f>PRODUCT(AK$4:AK630)</f>
        <v>0.48818430787208356</v>
      </c>
      <c r="AP631" s="16">
        <f>PRODUCT(AM$4:AM630)</f>
        <v>0.35347678573493602</v>
      </c>
      <c r="AQ631" s="16">
        <f t="shared" si="767"/>
        <v>7.1407245417059201E-2</v>
      </c>
      <c r="AR631" s="16">
        <f t="shared" si="768"/>
        <v>7.4863833488184262E-2</v>
      </c>
      <c r="AS631" s="16">
        <f t="shared" si="769"/>
        <v>1.4404937971273638E-3</v>
      </c>
      <c r="AT631" s="16">
        <f t="shared" si="770"/>
        <v>0.34997810591282735</v>
      </c>
      <c r="AU631" s="16">
        <f t="shared" si="771"/>
        <v>0.50375081518192921</v>
      </c>
      <c r="AV631" s="16">
        <f t="shared" si="772"/>
        <v>2.9835742405785732E-3</v>
      </c>
      <c r="AW631" s="30">
        <f>(SUMPRODUCT(AV$5:AV630,A$5:A630)+SUM(AV$5:AV630)*(Calculations!$B$6/30-0.5)+AV$4*Calculations!$B$6/30/2)/SUM(AV$4:AV630)</f>
        <v>483.81791474968105</v>
      </c>
      <c r="AX631" s="16"/>
      <c r="AY631" s="12"/>
      <c r="AZ631" s="12"/>
    </row>
    <row r="632" spans="1:52" x14ac:dyDescent="0.25">
      <c r="A632">
        <f t="shared" si="760"/>
        <v>628</v>
      </c>
      <c r="B632" t="str">
        <f t="shared" si="784"/>
        <v>May</v>
      </c>
      <c r="C632">
        <f t="shared" si="755"/>
        <v>2077</v>
      </c>
      <c r="D632">
        <f t="shared" si="786"/>
        <v>207705</v>
      </c>
      <c r="E632">
        <f t="shared" ref="E632:F632" si="827">E620+1</f>
        <v>94</v>
      </c>
      <c r="F632">
        <f t="shared" si="827"/>
        <v>92</v>
      </c>
      <c r="G632" s="12">
        <f>G631*IF($B632="January",1+IF(C632&gt;Personal!$L$18+1,Calculations!$B$22,Calculations!$B$21),1)</f>
        <v>8972.7334272573189</v>
      </c>
      <c r="H632" s="12">
        <f>IF(AND(Career!$F$15="Yes",$E632=62,$E631=61),G632,H631*IF($B632="January",(1+IF(C632&gt;Personal!$L$18+1,Calculations!$C$22,Calculations!$C$21)),1))</f>
        <v>8972.7334272573189</v>
      </c>
      <c r="I632" s="12">
        <f>H632*(1-'Retiree Assumptions'!$F$8)</f>
        <v>6998.7320732607086</v>
      </c>
      <c r="J632" s="12">
        <f>I632/(Calculations!$C$27^($A632-1+Calculations!$B$6/30))</f>
        <v>1401.9764138895732</v>
      </c>
      <c r="K632" s="23">
        <f t="shared" si="757"/>
        <v>200.88570194495239</v>
      </c>
      <c r="L632" s="12">
        <f>L631*IF($B632="January",(1+IF(C632&gt;Personal!$L$18+1,Calculations!$B$22,Calculations!$B$21)),1)</f>
        <v>4935.0033849915217</v>
      </c>
      <c r="M632" s="12">
        <f>IF(AND(Career!$F$15="Yes",$E632=62,$E631=61),L632,M631*IF($B632="January",(1+IF(C632&gt;Personal!$L$18+1,Calculations!$C$22,Calculations!$C$21)),1))</f>
        <v>4935.0033849915217</v>
      </c>
      <c r="N632" s="12">
        <f>M632*(1-'Retiree Assumptions'!$F$10)</f>
        <v>4342.8029787925389</v>
      </c>
      <c r="O632" s="12">
        <f>N632/(Calculations!$C$27^$AW632)/(Calculations!$D$27^($A632-1-$AW632+Calculations!$B$6/30))</f>
        <v>830.53847590815906</v>
      </c>
      <c r="P632" s="23">
        <f t="shared" si="758"/>
        <v>288.2394086225998</v>
      </c>
      <c r="Q632" s="12">
        <f>IF(OR(A632&lt;=360,$E632&lt;70),Q631*IF($B632="January",(1+IF(C632&gt;Personal!$L$18+1,Calculations!$B$22,Calculations!$B$21)),1),0)</f>
        <v>0</v>
      </c>
      <c r="R632" s="12">
        <f>IF(OR(A632&lt;=360,$E632&lt;70),IF(AND(Career!$F$15="Yes",$E632=62,$E631=61),Q632,R631*IF($B632="January",(1+IF(C632&gt;Personal!$L$18+1,Calculations!$C$22,Calculations!$C$21)),1)),0)</f>
        <v>0</v>
      </c>
      <c r="S632" s="12">
        <f>R632*(1-'Retiree Assumptions'!$F$8)</f>
        <v>0</v>
      </c>
      <c r="T632" s="12">
        <f>S632/(Calculations!$C$27^($A632-1+Calculations!$B$6/30))</f>
        <v>0</v>
      </c>
      <c r="U632" s="23">
        <f t="shared" si="759"/>
        <v>0</v>
      </c>
      <c r="W632">
        <f t="shared" si="799"/>
        <v>13</v>
      </c>
      <c r="X632">
        <f t="shared" si="774"/>
        <v>2077</v>
      </c>
      <c r="Y632">
        <f t="shared" si="775"/>
        <v>94</v>
      </c>
      <c r="Z632">
        <f t="shared" si="762"/>
        <v>92</v>
      </c>
      <c r="AA632" s="12">
        <f>S632*12*Subsidy!$I$15/Subsidy!$I$14</f>
        <v>0</v>
      </c>
      <c r="AB632" s="12">
        <f>SUM(S$5:S632)*Subsidy!$I$15/Subsidy!$I$14</f>
        <v>53212.488521578103</v>
      </c>
      <c r="AC632" s="12">
        <f>N632*Subsidy!$E$15/Subsidy!$E$14</f>
        <v>3474.2423830340313</v>
      </c>
      <c r="AD632" s="12">
        <f t="shared" si="763"/>
        <v>41690.908596408379</v>
      </c>
      <c r="AE632" s="12">
        <f>$AP632*AC632/(Calculations!$D$27^(A632-1+Calculations!$B$6/30))</f>
        <v>198.37986614407984</v>
      </c>
      <c r="AF632" s="12">
        <f>IF(AE632=0,0,SUM(AE632:AE$903)*AC632/AE632)</f>
        <v>174509.23519970136</v>
      </c>
      <c r="AH632" s="164">
        <f>VLOOKUP(E632,Rates2,5)*VLOOKUP(E632,Mort_Imp_Retirees,C632-'Mort Imp Cume'!$C$4+2)</f>
        <v>2.0397567741408239E-2</v>
      </c>
      <c r="AI632" s="16">
        <f t="shared" si="764"/>
        <v>0.97960243225859178</v>
      </c>
      <c r="AJ632" s="164">
        <f>VLOOKUP(F632,Rates2,6)*VLOOKUP(F632,Mort_Imp_Survivors,C632-'Mort Imp Cume'!$C$4+2)</f>
        <v>1.101266919346373E-2</v>
      </c>
      <c r="AK632" s="16">
        <f t="shared" si="765"/>
        <v>0.98898733080653622</v>
      </c>
      <c r="AL632" s="164">
        <f>VLOOKUP(F632,Rates2,7)*VLOOKUP(F632,Mort_Imp_Survivors,C632-'Mort Imp Cume'!$C$4+2)</f>
        <v>1.2478948837721436E-2</v>
      </c>
      <c r="AM632" s="16">
        <f t="shared" si="766"/>
        <v>0.98752105116227862</v>
      </c>
      <c r="AN632" s="108">
        <f>PRODUCT(AI$4:AI631)</f>
        <v>0.14328750466466489</v>
      </c>
      <c r="AO632" s="16">
        <f>PRODUCT(AK$4:AK631)</f>
        <v>0.48280809558404825</v>
      </c>
      <c r="AP632" s="16">
        <f>PRODUCT(AM$4:AM631)</f>
        <v>0.34906576701042757</v>
      </c>
      <c r="AQ632" s="16">
        <f t="shared" si="767"/>
        <v>6.9180367248137281E-2</v>
      </c>
      <c r="AR632" s="16">
        <f t="shared" si="768"/>
        <v>7.4107137416527608E-2</v>
      </c>
      <c r="AS632" s="16">
        <f t="shared" si="769"/>
        <v>1.395571126177729E-3</v>
      </c>
      <c r="AT632" s="16">
        <f t="shared" si="770"/>
        <v>0.34705124083194588</v>
      </c>
      <c r="AU632" s="16">
        <f t="shared" si="771"/>
        <v>0.50966125450338917</v>
      </c>
      <c r="AV632" s="16">
        <f t="shared" si="772"/>
        <v>2.922716582894851E-3</v>
      </c>
      <c r="AW632" s="30">
        <f>(SUMPRODUCT(AV$5:AV631,A$5:A631)+SUM(AV$5:AV631)*(Calculations!$B$6/30-0.5)+AV$4*Calculations!$B$6/30/2)/SUM(AV$4:AV631)</f>
        <v>484.31829985053997</v>
      </c>
      <c r="AX632" s="16"/>
      <c r="AY632" s="12"/>
      <c r="AZ632" s="12"/>
    </row>
    <row r="633" spans="1:52" x14ac:dyDescent="0.25">
      <c r="A633">
        <f t="shared" si="760"/>
        <v>629</v>
      </c>
      <c r="B633" t="str">
        <f t="shared" si="784"/>
        <v>June</v>
      </c>
      <c r="C633">
        <f t="shared" si="755"/>
        <v>2077</v>
      </c>
      <c r="D633">
        <f t="shared" si="786"/>
        <v>207706</v>
      </c>
      <c r="E633">
        <f t="shared" ref="E633:F633" si="828">E621+1</f>
        <v>94</v>
      </c>
      <c r="F633">
        <f t="shared" si="828"/>
        <v>92</v>
      </c>
      <c r="G633" s="12">
        <f>G632*IF($B633="January",1+IF(C633&gt;Personal!$L$18+1,Calculations!$B$22,Calculations!$B$21),1)</f>
        <v>8972.7334272573189</v>
      </c>
      <c r="H633" s="12">
        <f>IF(AND(Career!$F$15="Yes",$E633=62,$E632=61),G633,H632*IF($B633="January",(1+IF(C633&gt;Personal!$L$18+1,Calculations!$C$22,Calculations!$C$21)),1))</f>
        <v>8972.7334272573189</v>
      </c>
      <c r="I633" s="12">
        <f>H633*(1-'Retiree Assumptions'!$F$8)</f>
        <v>6998.7320732607086</v>
      </c>
      <c r="J633" s="12">
        <f>I633/(Calculations!$C$27^($A633-1+Calculations!$B$6/30))</f>
        <v>1398.3915746321591</v>
      </c>
      <c r="K633" s="23">
        <f t="shared" si="757"/>
        <v>196.28493702857574</v>
      </c>
      <c r="L633" s="12">
        <f>L632*IF($B633="January",(1+IF(C633&gt;Personal!$L$18+1,Calculations!$B$22,Calculations!$B$21)),1)</f>
        <v>4935.0033849915217</v>
      </c>
      <c r="M633" s="12">
        <f>IF(AND(Career!$F$15="Yes",$E633=62,$E632=61),L633,M632*IF($B633="January",(1+IF(C633&gt;Personal!$L$18+1,Calculations!$C$22,Calculations!$C$21)),1))</f>
        <v>4935.0033849915217</v>
      </c>
      <c r="N633" s="12">
        <f>M633*(1-'Retiree Assumptions'!$F$10)</f>
        <v>4342.8029787925389</v>
      </c>
      <c r="O633" s="12">
        <f>N633/(Calculations!$C$27^$AW633)/(Calculations!$D$27^($A633-1-$AW633+Calculations!$B$6/30))</f>
        <v>828.2785596969203</v>
      </c>
      <c r="P633" s="23">
        <f t="shared" si="758"/>
        <v>285.02388602993972</v>
      </c>
      <c r="Q633" s="12">
        <f>IF(OR(A633&lt;=360,$E633&lt;70),Q632*IF($B633="January",(1+IF(C633&gt;Personal!$L$18+1,Calculations!$B$22,Calculations!$B$21)),1),0)</f>
        <v>0</v>
      </c>
      <c r="R633" s="12">
        <f>IF(OR(A633&lt;=360,$E633&lt;70),IF(AND(Career!$F$15="Yes",$E633=62,$E632=61),Q633,R632*IF($B633="January",(1+IF(C633&gt;Personal!$L$18+1,Calculations!$C$22,Calculations!$C$21)),1)),0)</f>
        <v>0</v>
      </c>
      <c r="S633" s="12">
        <f>R633*(1-'Retiree Assumptions'!$F$8)</f>
        <v>0</v>
      </c>
      <c r="T633" s="12">
        <f>S633/(Calculations!$C$27^($A633-1+Calculations!$B$6/30))</f>
        <v>0</v>
      </c>
      <c r="U633" s="23">
        <f t="shared" si="759"/>
        <v>0</v>
      </c>
      <c r="W633">
        <f t="shared" si="799"/>
        <v>13</v>
      </c>
      <c r="X633">
        <f t="shared" si="774"/>
        <v>2077</v>
      </c>
      <c r="Y633">
        <f t="shared" si="775"/>
        <v>94</v>
      </c>
      <c r="Z633">
        <f t="shared" si="762"/>
        <v>92</v>
      </c>
      <c r="AA633" s="12">
        <f>S633*12*Subsidy!$I$15/Subsidy!$I$14</f>
        <v>0</v>
      </c>
      <c r="AB633" s="12">
        <f>SUM(S$5:S633)*Subsidy!$I$15/Subsidy!$I$14</f>
        <v>53212.488521578103</v>
      </c>
      <c r="AC633" s="12">
        <f>N633*Subsidy!$E$15/Subsidy!$E$14</f>
        <v>3474.2423830340313</v>
      </c>
      <c r="AD633" s="12">
        <f t="shared" si="763"/>
        <v>41690.908596408379</v>
      </c>
      <c r="AE633" s="12">
        <f>$AP633*AC633/(Calculations!$D$27^(A633-1+Calculations!$B$6/30))</f>
        <v>195.34033729155539</v>
      </c>
      <c r="AF633" s="12">
        <f>IF(AE633=0,0,SUM(AE633:AE$903)*AC633/AE633)</f>
        <v>173696.32637770058</v>
      </c>
      <c r="AH633" s="164">
        <f>VLOOKUP(E633,Rates2,5)*VLOOKUP(E633,Mort_Imp_Retirees,C633-'Mort Imp Cume'!$C$4+2)</f>
        <v>2.0397567741408239E-2</v>
      </c>
      <c r="AI633" s="16">
        <f t="shared" si="764"/>
        <v>0.97960243225859178</v>
      </c>
      <c r="AJ633" s="164">
        <f>VLOOKUP(F633,Rates2,6)*VLOOKUP(F633,Mort_Imp_Survivors,C633-'Mort Imp Cume'!$C$4+2)</f>
        <v>1.101266919346373E-2</v>
      </c>
      <c r="AK633" s="16">
        <f t="shared" si="765"/>
        <v>0.98898733080653622</v>
      </c>
      <c r="AL633" s="164">
        <f>VLOOKUP(F633,Rates2,7)*VLOOKUP(F633,Mort_Imp_Survivors,C633-'Mort Imp Cume'!$C$4+2)</f>
        <v>1.2478948837721436E-2</v>
      </c>
      <c r="AM633" s="16">
        <f t="shared" si="766"/>
        <v>0.98752105116227862</v>
      </c>
      <c r="AN633" s="108">
        <f>PRODUCT(AI$4:AI632)</f>
        <v>0.14036478808177005</v>
      </c>
      <c r="AO633" s="16">
        <f>PRODUCT(AK$4:AK632)</f>
        <v>0.47749108974345489</v>
      </c>
      <c r="AP633" s="16">
        <f>PRODUCT(AM$4:AM632)</f>
        <v>0.34470979316290445</v>
      </c>
      <c r="AQ633" s="16">
        <f t="shared" si="767"/>
        <v>6.7022935622773491E-2</v>
      </c>
      <c r="AR633" s="16">
        <f t="shared" si="768"/>
        <v>7.3341852458996562E-2</v>
      </c>
      <c r="AS633" s="16">
        <f t="shared" si="769"/>
        <v>1.3520493959119583E-3</v>
      </c>
      <c r="AT633" s="16">
        <f t="shared" si="770"/>
        <v>0.34411597727971405</v>
      </c>
      <c r="AU633" s="16">
        <f t="shared" si="771"/>
        <v>0.51551923463851579</v>
      </c>
      <c r="AV633" s="16">
        <f t="shared" si="772"/>
        <v>2.8631002734063166E-3</v>
      </c>
      <c r="AW633" s="30">
        <f>(SUMPRODUCT(AV$5:AV632,A$5:A632)+SUM(AV$5:AV632)*(Calculations!$B$6/30-0.5)+AV$4*Calculations!$B$6/30/2)/SUM(AV$4:AV632)</f>
        <v>484.80851039582052</v>
      </c>
      <c r="AX633" s="16"/>
      <c r="AY633" s="12"/>
      <c r="AZ633" s="12"/>
    </row>
    <row r="634" spans="1:52" x14ac:dyDescent="0.25">
      <c r="A634">
        <f t="shared" si="760"/>
        <v>630</v>
      </c>
      <c r="B634" t="str">
        <f t="shared" si="784"/>
        <v>July</v>
      </c>
      <c r="C634">
        <f t="shared" si="755"/>
        <v>2077</v>
      </c>
      <c r="D634">
        <f t="shared" si="786"/>
        <v>207707</v>
      </c>
      <c r="E634">
        <f t="shared" ref="E634:F634" si="829">E622+1</f>
        <v>94</v>
      </c>
      <c r="F634">
        <f t="shared" si="829"/>
        <v>92</v>
      </c>
      <c r="G634" s="12">
        <f>G633*IF($B634="January",1+IF(C634&gt;Personal!$L$18+1,Calculations!$B$22,Calculations!$B$21),1)</f>
        <v>8972.7334272573189</v>
      </c>
      <c r="H634" s="12">
        <f>IF(AND(Career!$F$15="Yes",$E634=62,$E633=61),G634,H633*IF($B634="January",(1+IF(C634&gt;Personal!$L$18+1,Calculations!$C$22,Calculations!$C$21)),1))</f>
        <v>8972.7334272573189</v>
      </c>
      <c r="I634" s="12">
        <f>H634*(1-'Retiree Assumptions'!$F$8)</f>
        <v>6998.7320732607086</v>
      </c>
      <c r="J634" s="12">
        <f>I634/(Calculations!$C$27^($A634-1+Calculations!$B$6/30))</f>
        <v>1394.8159017718219</v>
      </c>
      <c r="K634" s="23">
        <f t="shared" si="757"/>
        <v>191.78954067557041</v>
      </c>
      <c r="L634" s="12">
        <f>L633*IF($B634="January",(1+IF(C634&gt;Personal!$L$18+1,Calculations!$B$22,Calculations!$B$21)),1)</f>
        <v>4935.0033849915217</v>
      </c>
      <c r="M634" s="12">
        <f>IF(AND(Career!$F$15="Yes",$E634=62,$E633=61),L634,M633*IF($B634="January",(1+IF(C634&gt;Personal!$L$18+1,Calculations!$C$22,Calculations!$C$21)),1))</f>
        <v>4935.0033849915217</v>
      </c>
      <c r="N634" s="12">
        <f>M634*(1-'Retiree Assumptions'!$F$10)</f>
        <v>4342.8029787925389</v>
      </c>
      <c r="O634" s="12">
        <f>N634/(Calculations!$C$27^$AW634)/(Calculations!$D$27^($A634-1-$AW634+Calculations!$B$6/30))</f>
        <v>826.02215424077258</v>
      </c>
      <c r="P634" s="23">
        <f t="shared" si="758"/>
        <v>281.81713459372736</v>
      </c>
      <c r="Q634" s="12">
        <f>IF(OR(A634&lt;=360,$E634&lt;70),Q633*IF($B634="January",(1+IF(C634&gt;Personal!$L$18+1,Calculations!$B$22,Calculations!$B$21)),1),0)</f>
        <v>0</v>
      </c>
      <c r="R634" s="12">
        <f>IF(OR(A634&lt;=360,$E634&lt;70),IF(AND(Career!$F$15="Yes",$E634=62,$E633=61),Q634,R633*IF($B634="January",(1+IF(C634&gt;Personal!$L$18+1,Calculations!$C$22,Calculations!$C$21)),1)),0)</f>
        <v>0</v>
      </c>
      <c r="S634" s="12">
        <f>R634*(1-'Retiree Assumptions'!$F$8)</f>
        <v>0</v>
      </c>
      <c r="T634" s="12">
        <f>S634/(Calculations!$C$27^($A634-1+Calculations!$B$6/30))</f>
        <v>0</v>
      </c>
      <c r="U634" s="23">
        <f t="shared" si="759"/>
        <v>0</v>
      </c>
      <c r="W634">
        <f t="shared" si="799"/>
        <v>13</v>
      </c>
      <c r="X634">
        <f t="shared" si="774"/>
        <v>2077</v>
      </c>
      <c r="Y634">
        <f t="shared" si="775"/>
        <v>94</v>
      </c>
      <c r="Z634">
        <f t="shared" si="762"/>
        <v>92</v>
      </c>
      <c r="AA634" s="12">
        <f>S634*12*Subsidy!$I$15/Subsidy!$I$14</f>
        <v>0</v>
      </c>
      <c r="AB634" s="12">
        <f>SUM(S$5:S634)*Subsidy!$I$15/Subsidy!$I$14</f>
        <v>53212.488521578103</v>
      </c>
      <c r="AC634" s="12">
        <f>N634*Subsidy!$E$15/Subsidy!$E$14</f>
        <v>3474.2423830340313</v>
      </c>
      <c r="AD634" s="12">
        <f t="shared" si="763"/>
        <v>41690.908596408379</v>
      </c>
      <c r="AE634" s="12">
        <f>$AP634*AC634/(Calculations!$D$27^(A634-1+Calculations!$B$6/30))</f>
        <v>192.34737937299161</v>
      </c>
      <c r="AF634" s="12">
        <f>IF(AE634=0,0,SUM(AE634:AE$903)*AC634/AE634)</f>
        <v>172870.76855624994</v>
      </c>
      <c r="AH634" s="164">
        <f>VLOOKUP(E634,Rates2,5)*VLOOKUP(E634,Mort_Imp_Retirees,C634-'Mort Imp Cume'!$C$4+2)</f>
        <v>2.0397567741408239E-2</v>
      </c>
      <c r="AI634" s="16">
        <f t="shared" si="764"/>
        <v>0.97960243225859178</v>
      </c>
      <c r="AJ634" s="164">
        <f>VLOOKUP(F634,Rates2,6)*VLOOKUP(F634,Mort_Imp_Survivors,C634-'Mort Imp Cume'!$C$4+2)</f>
        <v>1.101266919346373E-2</v>
      </c>
      <c r="AK634" s="16">
        <f t="shared" si="765"/>
        <v>0.98898733080653622</v>
      </c>
      <c r="AL634" s="164">
        <f>VLOOKUP(F634,Rates2,7)*VLOOKUP(F634,Mort_Imp_Survivors,C634-'Mort Imp Cume'!$C$4+2)</f>
        <v>1.2478948837721436E-2</v>
      </c>
      <c r="AM634" s="16">
        <f t="shared" si="766"/>
        <v>0.98752105116227862</v>
      </c>
      <c r="AN634" s="108">
        <f>PRODUCT(AI$4:AI633)</f>
        <v>0.13750168780836375</v>
      </c>
      <c r="AO634" s="16">
        <f>PRODUCT(AK$4:AK633)</f>
        <v>0.47223263832928369</v>
      </c>
      <c r="AP634" s="16">
        <f>PRODUCT(AM$4:AM633)</f>
        <v>0.34040817729016304</v>
      </c>
      <c r="AQ634" s="16">
        <f t="shared" si="767"/>
        <v>6.4932784808473115E-2</v>
      </c>
      <c r="AR634" s="16">
        <f t="shared" si="768"/>
        <v>7.2568902999890647E-2</v>
      </c>
      <c r="AS634" s="16">
        <f t="shared" si="769"/>
        <v>1.3098849171468792E-3</v>
      </c>
      <c r="AT634" s="16">
        <f t="shared" si="770"/>
        <v>0.34117382100090993</v>
      </c>
      <c r="AU634" s="16">
        <f t="shared" si="771"/>
        <v>0.52132449119072644</v>
      </c>
      <c r="AV634" s="16">
        <f t="shared" si="772"/>
        <v>2.804699991629067E-3</v>
      </c>
      <c r="AW634" s="30">
        <f>(SUMPRODUCT(AV$5:AV633,A$5:A633)+SUM(AV$5:AV633)*(Calculations!$B$6/30-0.5)+AV$4*Calculations!$B$6/30/2)/SUM(AV$4:AV633)</f>
        <v>485.28882002378089</v>
      </c>
      <c r="AX634" s="16"/>
      <c r="AY634" s="12"/>
      <c r="AZ634" s="12"/>
    </row>
    <row r="635" spans="1:52" x14ac:dyDescent="0.25">
      <c r="A635">
        <f t="shared" si="760"/>
        <v>631</v>
      </c>
      <c r="B635" t="str">
        <f t="shared" si="784"/>
        <v>August</v>
      </c>
      <c r="C635">
        <f t="shared" si="755"/>
        <v>2077</v>
      </c>
      <c r="D635">
        <f t="shared" si="786"/>
        <v>207708</v>
      </c>
      <c r="E635">
        <f t="shared" ref="E635:F635" si="830">E623+1</f>
        <v>94</v>
      </c>
      <c r="F635">
        <f t="shared" si="830"/>
        <v>92</v>
      </c>
      <c r="G635" s="12">
        <f>G634*IF($B635="January",1+IF(C635&gt;Personal!$L$18+1,Calculations!$B$22,Calculations!$B$21),1)</f>
        <v>8972.7334272573189</v>
      </c>
      <c r="H635" s="12">
        <f>IF(AND(Career!$F$15="Yes",$E635=62,$E634=61),G635,H634*IF($B635="January",(1+IF(C635&gt;Personal!$L$18+1,Calculations!$C$22,Calculations!$C$21)),1))</f>
        <v>8972.7334272573189</v>
      </c>
      <c r="I635" s="12">
        <f>H635*(1-'Retiree Assumptions'!$F$8)</f>
        <v>6998.7320732607086</v>
      </c>
      <c r="J635" s="12">
        <f>I635/(Calculations!$C$27^($A635-1+Calculations!$B$6/30))</f>
        <v>1391.2493718701787</v>
      </c>
      <c r="K635" s="23">
        <f t="shared" si="757"/>
        <v>187.39709969283726</v>
      </c>
      <c r="L635" s="12">
        <f>L634*IF($B635="January",(1+IF(C635&gt;Personal!$L$18+1,Calculations!$B$22,Calculations!$B$21)),1)</f>
        <v>4935.0033849915217</v>
      </c>
      <c r="M635" s="12">
        <f>IF(AND(Career!$F$15="Yes",$E635=62,$E634=61),L635,M634*IF($B635="January",(1+IF(C635&gt;Personal!$L$18+1,Calculations!$C$22,Calculations!$C$21)),1))</f>
        <v>4935.0033849915217</v>
      </c>
      <c r="N635" s="12">
        <f>M635*(1-'Retiree Assumptions'!$F$10)</f>
        <v>4342.8029787925389</v>
      </c>
      <c r="O635" s="12">
        <f>N635/(Calculations!$C$27^$AW635)/(Calculations!$D$27^($A635-1-$AW635+Calculations!$B$6/30))</f>
        <v>823.76933431267821</v>
      </c>
      <c r="P635" s="23">
        <f t="shared" si="758"/>
        <v>278.62038419266418</v>
      </c>
      <c r="Q635" s="12">
        <f>IF(OR(A635&lt;=360,$E635&lt;70),Q634*IF($B635="January",(1+IF(C635&gt;Personal!$L$18+1,Calculations!$B$22,Calculations!$B$21)),1),0)</f>
        <v>0</v>
      </c>
      <c r="R635" s="12">
        <f>IF(OR(A635&lt;=360,$E635&lt;70),IF(AND(Career!$F$15="Yes",$E635=62,$E634=61),Q635,R634*IF($B635="January",(1+IF(C635&gt;Personal!$L$18+1,Calculations!$C$22,Calculations!$C$21)),1)),0)</f>
        <v>0</v>
      </c>
      <c r="S635" s="12">
        <f>R635*(1-'Retiree Assumptions'!$F$8)</f>
        <v>0</v>
      </c>
      <c r="T635" s="12">
        <f>S635/(Calculations!$C$27^($A635-1+Calculations!$B$6/30))</f>
        <v>0</v>
      </c>
      <c r="U635" s="23">
        <f t="shared" si="759"/>
        <v>0</v>
      </c>
      <c r="W635">
        <f t="shared" si="799"/>
        <v>13</v>
      </c>
      <c r="X635">
        <f t="shared" si="774"/>
        <v>2077</v>
      </c>
      <c r="Y635">
        <f t="shared" si="775"/>
        <v>94</v>
      </c>
      <c r="Z635">
        <f t="shared" si="762"/>
        <v>92</v>
      </c>
      <c r="AA635" s="12">
        <f>S635*12*Subsidy!$I$15/Subsidy!$I$14</f>
        <v>0</v>
      </c>
      <c r="AB635" s="12">
        <f>SUM(S$5:S635)*Subsidy!$I$15/Subsidy!$I$14</f>
        <v>53212.488521578103</v>
      </c>
      <c r="AC635" s="12">
        <f>N635*Subsidy!$E$15/Subsidy!$E$14</f>
        <v>3474.2423830340313</v>
      </c>
      <c r="AD635" s="12">
        <f t="shared" si="763"/>
        <v>41690.908596408379</v>
      </c>
      <c r="AE635" s="12">
        <f>$AP635*AC635/(Calculations!$D$27^(A635-1+Calculations!$B$6/30))</f>
        <v>189.40027883967903</v>
      </c>
      <c r="AF635" s="12">
        <f>IF(AE635=0,0,SUM(AE635:AE$903)*AC635/AE635)</f>
        <v>172032.36491476797</v>
      </c>
      <c r="AH635" s="164">
        <f>VLOOKUP(E635,Rates2,5)*VLOOKUP(E635,Mort_Imp_Retirees,C635-'Mort Imp Cume'!$C$4+2)</f>
        <v>2.0397567741408239E-2</v>
      </c>
      <c r="AI635" s="16">
        <f t="shared" si="764"/>
        <v>0.97960243225859178</v>
      </c>
      <c r="AJ635" s="164">
        <f>VLOOKUP(F635,Rates2,6)*VLOOKUP(F635,Mort_Imp_Survivors,C635-'Mort Imp Cume'!$C$4+2)</f>
        <v>1.101266919346373E-2</v>
      </c>
      <c r="AK635" s="16">
        <f t="shared" si="765"/>
        <v>0.98898733080653622</v>
      </c>
      <c r="AL635" s="164">
        <f>VLOOKUP(F635,Rates2,7)*VLOOKUP(F635,Mort_Imp_Survivors,C635-'Mort Imp Cume'!$C$4+2)</f>
        <v>1.2478948837721436E-2</v>
      </c>
      <c r="AM635" s="16">
        <f t="shared" si="766"/>
        <v>0.98752105116227862</v>
      </c>
      <c r="AN635" s="108">
        <f>PRODUCT(AI$4:AI634)</f>
        <v>0.1346969878167347</v>
      </c>
      <c r="AO635" s="16">
        <f>PRODUCT(AK$4:AK634)</f>
        <v>0.46703209650100669</v>
      </c>
      <c r="AP635" s="16">
        <f>PRODUCT(AM$4:AM634)</f>
        <v>0.33616024106181708</v>
      </c>
      <c r="AQ635" s="16">
        <f t="shared" si="767"/>
        <v>6.2907816612420162E-2</v>
      </c>
      <c r="AR635" s="16">
        <f t="shared" si="768"/>
        <v>7.178917120431455E-2</v>
      </c>
      <c r="AS635" s="16">
        <f t="shared" si="769"/>
        <v>1.26903536317294E-3</v>
      </c>
      <c r="AT635" s="16">
        <f t="shared" si="770"/>
        <v>0.33822621526101654</v>
      </c>
      <c r="AU635" s="16">
        <f t="shared" si="771"/>
        <v>0.52707679692224874</v>
      </c>
      <c r="AV635" s="16">
        <f t="shared" si="772"/>
        <v>2.7474909335554864E-3</v>
      </c>
      <c r="AW635" s="30">
        <f>(SUMPRODUCT(AV$5:AV634,A$5:A634)+SUM(AV$5:AV634)*(Calculations!$B$6/30-0.5)+AV$4*Calculations!$B$6/30/2)/SUM(AV$4:AV634)</f>
        <v>485.75949190349178</v>
      </c>
      <c r="AX635" s="16"/>
      <c r="AY635" s="12"/>
      <c r="AZ635" s="12"/>
    </row>
    <row r="636" spans="1:52" x14ac:dyDescent="0.25">
      <c r="A636">
        <f t="shared" si="760"/>
        <v>632</v>
      </c>
      <c r="B636" t="str">
        <f t="shared" si="784"/>
        <v>September</v>
      </c>
      <c r="C636">
        <f t="shared" si="755"/>
        <v>2077</v>
      </c>
      <c r="D636">
        <f t="shared" si="786"/>
        <v>207709</v>
      </c>
      <c r="E636">
        <f t="shared" ref="E636:F636" si="831">E624+1</f>
        <v>94</v>
      </c>
      <c r="F636">
        <f t="shared" si="831"/>
        <v>92</v>
      </c>
      <c r="G636" s="12">
        <f>G635*IF($B636="January",1+IF(C636&gt;Personal!$L$18+1,Calculations!$B$22,Calculations!$B$21),1)</f>
        <v>8972.7334272573189</v>
      </c>
      <c r="H636" s="12">
        <f>IF(AND(Career!$F$15="Yes",$E636=62,$E635=61),G636,H635*IF($B636="January",(1+IF(C636&gt;Personal!$L$18+1,Calculations!$C$22,Calculations!$C$21)),1))</f>
        <v>8972.7334272573189</v>
      </c>
      <c r="I636" s="12">
        <f>H636*(1-'Retiree Assumptions'!$F$8)</f>
        <v>6998.7320732607086</v>
      </c>
      <c r="J636" s="12">
        <f>I636/(Calculations!$C$27^($A636-1+Calculations!$B$6/30))</f>
        <v>1387.691961548777</v>
      </c>
      <c r="K636" s="23">
        <f t="shared" si="757"/>
        <v>183.10525615519322</v>
      </c>
      <c r="L636" s="12">
        <f>L635*IF($B636="January",(1+IF(C636&gt;Personal!$L$18+1,Calculations!$B$22,Calculations!$B$21)),1)</f>
        <v>4935.0033849915217</v>
      </c>
      <c r="M636" s="12">
        <f>IF(AND(Career!$F$15="Yes",$E636=62,$E635=61),L636,M635*IF($B636="January",(1+IF(C636&gt;Personal!$L$18+1,Calculations!$C$22,Calculations!$C$21)),1))</f>
        <v>4935.0033849915217</v>
      </c>
      <c r="N636" s="12">
        <f>M636*(1-'Retiree Assumptions'!$F$10)</f>
        <v>4342.8029787925389</v>
      </c>
      <c r="O636" s="12">
        <f>N636/(Calculations!$C$27^$AW636)/(Calculations!$D$27^($A636-1-$AW636+Calculations!$B$6/30))</f>
        <v>821.52017124016277</v>
      </c>
      <c r="P636" s="23">
        <f t="shared" si="758"/>
        <v>275.43479996827398</v>
      </c>
      <c r="Q636" s="12">
        <f>IF(OR(A636&lt;=360,$E636&lt;70),Q635*IF($B636="January",(1+IF(C636&gt;Personal!$L$18+1,Calculations!$B$22,Calculations!$B$21)),1),0)</f>
        <v>0</v>
      </c>
      <c r="R636" s="12">
        <f>IF(OR(A636&lt;=360,$E636&lt;70),IF(AND(Career!$F$15="Yes",$E636=62,$E635=61),Q636,R635*IF($B636="January",(1+IF(C636&gt;Personal!$L$18+1,Calculations!$C$22,Calculations!$C$21)),1)),0)</f>
        <v>0</v>
      </c>
      <c r="S636" s="12">
        <f>R636*(1-'Retiree Assumptions'!$F$8)</f>
        <v>0</v>
      </c>
      <c r="T636" s="12">
        <f>S636/(Calculations!$C$27^($A636-1+Calculations!$B$6/30))</f>
        <v>0</v>
      </c>
      <c r="U636" s="23">
        <f t="shared" si="759"/>
        <v>0</v>
      </c>
      <c r="W636">
        <f t="shared" si="799"/>
        <v>13</v>
      </c>
      <c r="X636">
        <f t="shared" si="774"/>
        <v>2077</v>
      </c>
      <c r="Y636">
        <f t="shared" si="775"/>
        <v>94</v>
      </c>
      <c r="Z636">
        <f t="shared" si="762"/>
        <v>92</v>
      </c>
      <c r="AA636" s="12">
        <f>S636*12*Subsidy!$I$15/Subsidy!$I$14</f>
        <v>0</v>
      </c>
      <c r="AB636" s="12">
        <f>SUM(S$5:S636)*Subsidy!$I$15/Subsidy!$I$14</f>
        <v>53212.488521578103</v>
      </c>
      <c r="AC636" s="12">
        <f>N636*Subsidy!$E$15/Subsidy!$E$14</f>
        <v>3474.2423830340313</v>
      </c>
      <c r="AD636" s="12">
        <f t="shared" si="763"/>
        <v>41690.908596408379</v>
      </c>
      <c r="AE636" s="12">
        <f>$AP636*AC636/(Calculations!$D$27^(A636-1+Calculations!$B$6/30))</f>
        <v>186.49833307573113</v>
      </c>
      <c r="AF636" s="12">
        <f>IF(AE636=0,0,SUM(AE636:AE$903)*AC636/AE636)</f>
        <v>171180.91557011107</v>
      </c>
      <c r="AH636" s="164">
        <f>VLOOKUP(E636,Rates2,5)*VLOOKUP(E636,Mort_Imp_Retirees,C636-'Mort Imp Cume'!$C$4+2)</f>
        <v>2.0397567741408239E-2</v>
      </c>
      <c r="AI636" s="16">
        <f t="shared" si="764"/>
        <v>0.97960243225859178</v>
      </c>
      <c r="AJ636" s="164">
        <f>VLOOKUP(F636,Rates2,6)*VLOOKUP(F636,Mort_Imp_Survivors,C636-'Mort Imp Cume'!$C$4+2)</f>
        <v>1.101266919346373E-2</v>
      </c>
      <c r="AK636" s="16">
        <f t="shared" si="765"/>
        <v>0.98898733080653622</v>
      </c>
      <c r="AL636" s="164">
        <f>VLOOKUP(F636,Rates2,7)*VLOOKUP(F636,Mort_Imp_Survivors,C636-'Mort Imp Cume'!$C$4+2)</f>
        <v>1.2478948837721436E-2</v>
      </c>
      <c r="AM636" s="16">
        <f t="shared" si="766"/>
        <v>0.98752105116227862</v>
      </c>
      <c r="AN636" s="108">
        <f>PRODUCT(AI$4:AI635)</f>
        <v>0.13194949688317922</v>
      </c>
      <c r="AO636" s="16">
        <f>PRODUCT(AK$4:AK635)</f>
        <v>0.46188882651951124</v>
      </c>
      <c r="AP636" s="16">
        <f>PRODUCT(AM$4:AM635)</f>
        <v>0.33196531461233059</v>
      </c>
      <c r="AQ636" s="16">
        <f t="shared" si="767"/>
        <v>6.0945998275211556E-2</v>
      </c>
      <c r="AR636" s="16">
        <f t="shared" si="768"/>
        <v>7.1003498607967661E-2</v>
      </c>
      <c r="AS636" s="16">
        <f t="shared" si="769"/>
        <v>1.2294597272646463E-3</v>
      </c>
      <c r="AT636" s="16">
        <f t="shared" si="770"/>
        <v>0.33527454298837112</v>
      </c>
      <c r="AU636" s="16">
        <f t="shared" si="771"/>
        <v>0.53277596012844974</v>
      </c>
      <c r="AV636" s="16">
        <f t="shared" si="772"/>
        <v>2.6914488011193834E-3</v>
      </c>
      <c r="AW636" s="30">
        <f>(SUMPRODUCT(AV$5:AV635,A$5:A635)+SUM(AV$5:AV635)*(Calculations!$B$6/30-0.5)+AV$4*Calculations!$B$6/30/2)/SUM(AV$4:AV635)</f>
        <v>486.22077926316632</v>
      </c>
      <c r="AX636" s="16"/>
      <c r="AY636" s="12"/>
      <c r="AZ636" s="12"/>
    </row>
    <row r="637" spans="1:52" x14ac:dyDescent="0.25">
      <c r="A637">
        <f t="shared" si="760"/>
        <v>633</v>
      </c>
      <c r="B637" t="str">
        <f t="shared" si="784"/>
        <v>October</v>
      </c>
      <c r="C637">
        <f t="shared" si="755"/>
        <v>2077</v>
      </c>
      <c r="D637">
        <f t="shared" si="786"/>
        <v>207710</v>
      </c>
      <c r="E637">
        <f t="shared" ref="E637:F637" si="832">E625+1</f>
        <v>94</v>
      </c>
      <c r="F637">
        <f t="shared" si="832"/>
        <v>92</v>
      </c>
      <c r="G637" s="12">
        <f>G636*IF($B637="January",1+IF(C637&gt;Personal!$L$18+1,Calculations!$B$22,Calculations!$B$21),1)</f>
        <v>8972.7334272573189</v>
      </c>
      <c r="H637" s="12">
        <f>IF(AND(Career!$F$15="Yes",$E637=62,$E636=61),G637,H636*IF($B637="January",(1+IF(C637&gt;Personal!$L$18+1,Calculations!$C$22,Calculations!$C$21)),1))</f>
        <v>8972.7334272573189</v>
      </c>
      <c r="I637" s="12">
        <f>H637*(1-'Retiree Assumptions'!$F$8)</f>
        <v>6998.7320732607086</v>
      </c>
      <c r="J637" s="12">
        <f>I637/(Calculations!$C$27^($A637-1+Calculations!$B$6/30))</f>
        <v>1384.1436474889447</v>
      </c>
      <c r="K637" s="23">
        <f t="shared" si="757"/>
        <v>178.91170613960369</v>
      </c>
      <c r="L637" s="12">
        <f>L636*IF($B637="January",(1+IF(C637&gt;Personal!$L$18+1,Calculations!$B$22,Calculations!$B$21)),1)</f>
        <v>4935.0033849915217</v>
      </c>
      <c r="M637" s="12">
        <f>IF(AND(Career!$F$15="Yes",$E637=62,$E636=61),L637,M636*IF($B637="January",(1+IF(C637&gt;Personal!$L$18+1,Calculations!$C$22,Calculations!$C$21)),1))</f>
        <v>4935.0033849915217</v>
      </c>
      <c r="N637" s="12">
        <f>M637*(1-'Retiree Assumptions'!$F$10)</f>
        <v>4342.8029787925389</v>
      </c>
      <c r="O637" s="12">
        <f>N637/(Calculations!$C$27^$AW637)/(Calculations!$D$27^($A637-1-$AW637+Calculations!$B$6/30))</f>
        <v>819.27473307563798</v>
      </c>
      <c r="P637" s="23">
        <f t="shared" si="758"/>
        <v>272.26148485686412</v>
      </c>
      <c r="Q637" s="12">
        <f>IF(OR(A637&lt;=360,$E637&lt;70),Q636*IF($B637="January",(1+IF(C637&gt;Personal!$L$18+1,Calculations!$B$22,Calculations!$B$21)),1),0)</f>
        <v>0</v>
      </c>
      <c r="R637" s="12">
        <f>IF(OR(A637&lt;=360,$E637&lt;70),IF(AND(Career!$F$15="Yes",$E637=62,$E636=61),Q637,R636*IF($B637="January",(1+IF(C637&gt;Personal!$L$18+1,Calculations!$C$22,Calculations!$C$21)),1)),0)</f>
        <v>0</v>
      </c>
      <c r="S637" s="12">
        <f>R637*(1-'Retiree Assumptions'!$F$8)</f>
        <v>0</v>
      </c>
      <c r="T637" s="12">
        <f>S637/(Calculations!$C$27^($A637-1+Calculations!$B$6/30))</f>
        <v>0</v>
      </c>
      <c r="U637" s="23">
        <f t="shared" si="759"/>
        <v>0</v>
      </c>
      <c r="W637">
        <f t="shared" si="799"/>
        <v>13</v>
      </c>
      <c r="X637">
        <f t="shared" si="774"/>
        <v>2077</v>
      </c>
      <c r="Y637">
        <f t="shared" si="775"/>
        <v>94</v>
      </c>
      <c r="Z637">
        <f t="shared" si="762"/>
        <v>92</v>
      </c>
      <c r="AA637" s="12">
        <f>S637*12*Subsidy!$I$15/Subsidy!$I$14</f>
        <v>0</v>
      </c>
      <c r="AB637" s="12">
        <f>SUM(S$5:S637)*Subsidy!$I$15/Subsidy!$I$14</f>
        <v>53212.488521578103</v>
      </c>
      <c r="AC637" s="12">
        <f>N637*Subsidy!$E$15/Subsidy!$E$14</f>
        <v>3474.2423830340313</v>
      </c>
      <c r="AD637" s="12">
        <f t="shared" si="763"/>
        <v>41690.908596408379</v>
      </c>
      <c r="AE637" s="12">
        <f>$AP637*AC637/(Calculations!$D$27^(A637-1+Calculations!$B$6/30))</f>
        <v>183.64085023057334</v>
      </c>
      <c r="AF637" s="12">
        <f>IF(AE637=0,0,SUM(AE637:AE$903)*AC637/AE637)</f>
        <v>170316.21752892071</v>
      </c>
      <c r="AH637" s="164">
        <f>VLOOKUP(E637,Rates2,5)*VLOOKUP(E637,Mort_Imp_Retirees,C637-'Mort Imp Cume'!$C$4+2)</f>
        <v>2.0397567741408239E-2</v>
      </c>
      <c r="AI637" s="16">
        <f t="shared" si="764"/>
        <v>0.97960243225859178</v>
      </c>
      <c r="AJ637" s="164">
        <f>VLOOKUP(F637,Rates2,6)*VLOOKUP(F637,Mort_Imp_Survivors,C637-'Mort Imp Cume'!$C$4+2)</f>
        <v>1.101266919346373E-2</v>
      </c>
      <c r="AK637" s="16">
        <f t="shared" si="765"/>
        <v>0.98898733080653622</v>
      </c>
      <c r="AL637" s="164">
        <f>VLOOKUP(F637,Rates2,7)*VLOOKUP(F637,Mort_Imp_Survivors,C637-'Mort Imp Cume'!$C$4+2)</f>
        <v>1.2478948837721436E-2</v>
      </c>
      <c r="AM637" s="16">
        <f t="shared" si="766"/>
        <v>0.98752105116227862</v>
      </c>
      <c r="AN637" s="108">
        <f>PRODUCT(AI$4:AI636)</f>
        <v>0.12925804808205985</v>
      </c>
      <c r="AO637" s="16">
        <f>PRODUCT(AK$4:AK636)</f>
        <v>0.45680219766889468</v>
      </c>
      <c r="AP637" s="16">
        <f>PRODUCT(AM$4:AM636)</f>
        <v>0.32782273643538523</v>
      </c>
      <c r="AQ637" s="16">
        <f t="shared" si="767"/>
        <v>5.9045360430276597E-2</v>
      </c>
      <c r="AR637" s="16">
        <f t="shared" si="768"/>
        <v>7.0212687651783248E-2</v>
      </c>
      <c r="AS637" s="16">
        <f t="shared" si="769"/>
        <v>1.1911182815160576E-3</v>
      </c>
      <c r="AT637" s="16">
        <f t="shared" si="770"/>
        <v>0.33232012884709344</v>
      </c>
      <c r="AU637" s="16">
        <f t="shared" si="771"/>
        <v>0.53842182307084663</v>
      </c>
      <c r="AV637" s="16">
        <f t="shared" si="772"/>
        <v>2.6365497918760189E-3</v>
      </c>
      <c r="AW637" s="30">
        <f>(SUMPRODUCT(AV$5:AV636,A$5:A636)+SUM(AV$5:AV636)*(Calculations!$B$6/30-0.5)+AV$4*Calculations!$B$6/30/2)/SUM(AV$4:AV636)</f>
        <v>486.67292588641527</v>
      </c>
      <c r="AX637" s="16"/>
      <c r="AY637" s="12"/>
      <c r="AZ637" s="12"/>
    </row>
    <row r="638" spans="1:52" x14ac:dyDescent="0.25">
      <c r="A638">
        <f t="shared" si="760"/>
        <v>634</v>
      </c>
      <c r="B638" t="str">
        <f t="shared" si="784"/>
        <v>November</v>
      </c>
      <c r="C638">
        <f t="shared" si="755"/>
        <v>2077</v>
      </c>
      <c r="D638">
        <f t="shared" si="786"/>
        <v>207711</v>
      </c>
      <c r="E638">
        <f t="shared" ref="E638:F638" si="833">E626+1</f>
        <v>94</v>
      </c>
      <c r="F638">
        <f t="shared" si="833"/>
        <v>92</v>
      </c>
      <c r="G638" s="12">
        <f>G637*IF($B638="January",1+IF(C638&gt;Personal!$L$18+1,Calculations!$B$22,Calculations!$B$21),1)</f>
        <v>8972.7334272573189</v>
      </c>
      <c r="H638" s="12">
        <f>IF(AND(Career!$F$15="Yes",$E638=62,$E637=61),G638,H637*IF($B638="January",(1+IF(C638&gt;Personal!$L$18+1,Calculations!$C$22,Calculations!$C$21)),1))</f>
        <v>8972.7334272573189</v>
      </c>
      <c r="I638" s="12">
        <f>H638*(1-'Retiree Assumptions'!$F$8)</f>
        <v>6998.7320732607086</v>
      </c>
      <c r="J638" s="12">
        <f>I638/(Calculations!$C$27^($A638-1+Calculations!$B$6/30))</f>
        <v>1380.604406431635</v>
      </c>
      <c r="K638" s="23">
        <f t="shared" si="757"/>
        <v>174.81419848840352</v>
      </c>
      <c r="L638" s="12">
        <f>L637*IF($B638="January",(1+IF(C638&gt;Personal!$L$18+1,Calculations!$B$22,Calculations!$B$21)),1)</f>
        <v>4935.0033849915217</v>
      </c>
      <c r="M638" s="12">
        <f>IF(AND(Career!$F$15="Yes",$E638=62,$E637=61),L638,M637*IF($B638="January",(1+IF(C638&gt;Personal!$L$18+1,Calculations!$C$22,Calculations!$C$21)),1))</f>
        <v>4935.0033849915217</v>
      </c>
      <c r="N638" s="12">
        <f>M638*(1-'Retiree Assumptions'!$F$10)</f>
        <v>4342.8029787925389</v>
      </c>
      <c r="O638" s="12">
        <f>N638/(Calculations!$C$27^$AW638)/(Calculations!$D$27^($A638-1-$AW638+Calculations!$B$6/30))</f>
        <v>817.03308475659128</v>
      </c>
      <c r="P638" s="23">
        <f t="shared" si="758"/>
        <v>269.10148203126744</v>
      </c>
      <c r="Q638" s="12">
        <f>IF(OR(A638&lt;=360,$E638&lt;70),Q637*IF($B638="January",(1+IF(C638&gt;Personal!$L$18+1,Calculations!$B$22,Calculations!$B$21)),1),0)</f>
        <v>0</v>
      </c>
      <c r="R638" s="12">
        <f>IF(OR(A638&lt;=360,$E638&lt;70),IF(AND(Career!$F$15="Yes",$E638=62,$E637=61),Q638,R637*IF($B638="January",(1+IF(C638&gt;Personal!$L$18+1,Calculations!$C$22,Calculations!$C$21)),1)),0)</f>
        <v>0</v>
      </c>
      <c r="S638" s="12">
        <f>R638*(1-'Retiree Assumptions'!$F$8)</f>
        <v>0</v>
      </c>
      <c r="T638" s="12">
        <f>S638/(Calculations!$C$27^($A638-1+Calculations!$B$6/30))</f>
        <v>0</v>
      </c>
      <c r="U638" s="23">
        <f t="shared" si="759"/>
        <v>0</v>
      </c>
      <c r="W638">
        <f t="shared" si="799"/>
        <v>13</v>
      </c>
      <c r="X638">
        <f t="shared" si="774"/>
        <v>2077</v>
      </c>
      <c r="Y638">
        <f t="shared" si="775"/>
        <v>94</v>
      </c>
      <c r="Z638">
        <f t="shared" si="762"/>
        <v>92</v>
      </c>
      <c r="AA638" s="12">
        <f>S638*12*Subsidy!$I$15/Subsidy!$I$14</f>
        <v>0</v>
      </c>
      <c r="AB638" s="12">
        <f>SUM(S$5:S638)*Subsidy!$I$15/Subsidy!$I$14</f>
        <v>53212.488521578103</v>
      </c>
      <c r="AC638" s="12">
        <f>N638*Subsidy!$E$15/Subsidy!$E$14</f>
        <v>3474.2423830340313</v>
      </c>
      <c r="AD638" s="12">
        <f t="shared" si="763"/>
        <v>41690.908596408379</v>
      </c>
      <c r="AE638" s="12">
        <f>$AP638*AC638/(Calculations!$D$27^(A638-1+Calculations!$B$6/30))</f>
        <v>180.8271490540005</v>
      </c>
      <c r="AF638" s="12">
        <f>IF(AE638=0,0,SUM(AE638:AE$903)*AC638/AE638)</f>
        <v>169438.06463922665</v>
      </c>
      <c r="AH638" s="164">
        <f>VLOOKUP(E638,Rates2,5)*VLOOKUP(E638,Mort_Imp_Retirees,C638-'Mort Imp Cume'!$C$4+2)</f>
        <v>2.0397567741408239E-2</v>
      </c>
      <c r="AI638" s="16">
        <f t="shared" si="764"/>
        <v>0.97960243225859178</v>
      </c>
      <c r="AJ638" s="164">
        <f>VLOOKUP(F638,Rates2,6)*VLOOKUP(F638,Mort_Imp_Survivors,C638-'Mort Imp Cume'!$C$4+2)</f>
        <v>1.101266919346373E-2</v>
      </c>
      <c r="AK638" s="16">
        <f t="shared" si="765"/>
        <v>0.98898733080653622</v>
      </c>
      <c r="AL638" s="164">
        <f>VLOOKUP(F638,Rates2,7)*VLOOKUP(F638,Mort_Imp_Survivors,C638-'Mort Imp Cume'!$C$4+2)</f>
        <v>1.2478948837721436E-2</v>
      </c>
      <c r="AM638" s="16">
        <f t="shared" si="766"/>
        <v>0.98752105116227862</v>
      </c>
      <c r="AN638" s="108">
        <f>PRODUCT(AI$4:AI637)</f>
        <v>0.12662149829018382</v>
      </c>
      <c r="AO638" s="16">
        <f>PRODUCT(AK$4:AK637)</f>
        <v>0.45177158617911989</v>
      </c>
      <c r="AP638" s="16">
        <f>PRODUCT(AM$4:AM637)</f>
        <v>0.32373185327956622</v>
      </c>
      <c r="AQ638" s="16">
        <f t="shared" si="767"/>
        <v>5.7203995126933062E-2</v>
      </c>
      <c r="AR638" s="16">
        <f t="shared" si="768"/>
        <v>6.9417503163250766E-2</v>
      </c>
      <c r="AS638" s="16">
        <f t="shared" si="769"/>
        <v>1.1539725369600264E-3</v>
      </c>
      <c r="AT638" s="16">
        <f t="shared" si="770"/>
        <v>0.32936424124298169</v>
      </c>
      <c r="AU638" s="16">
        <f t="shared" si="771"/>
        <v>0.54401426046683443</v>
      </c>
      <c r="AV638" s="16">
        <f t="shared" si="772"/>
        <v>2.582770588892632E-3</v>
      </c>
      <c r="AW638" s="30">
        <f>(SUMPRODUCT(AV$5:AV637,A$5:A637)+SUM(AV$5:AV637)*(Calculations!$B$6/30-0.5)+AV$4*Calculations!$B$6/30/2)/SUM(AV$4:AV637)</f>
        <v>487.11616657866739</v>
      </c>
      <c r="AX638" s="16"/>
      <c r="AY638" s="12"/>
      <c r="AZ638" s="12"/>
    </row>
    <row r="639" spans="1:52" x14ac:dyDescent="0.25">
      <c r="A639">
        <f t="shared" si="760"/>
        <v>635</v>
      </c>
      <c r="B639" t="str">
        <f t="shared" si="784"/>
        <v>December</v>
      </c>
      <c r="C639">
        <f t="shared" si="755"/>
        <v>2077</v>
      </c>
      <c r="D639">
        <f t="shared" si="786"/>
        <v>207712</v>
      </c>
      <c r="E639">
        <f t="shared" ref="E639:F639" si="834">E627+1</f>
        <v>94</v>
      </c>
      <c r="F639">
        <f t="shared" si="834"/>
        <v>92</v>
      </c>
      <c r="G639" s="12">
        <f>G638*IF($B639="January",1+IF(C639&gt;Personal!$L$18+1,Calculations!$B$22,Calculations!$B$21),1)</f>
        <v>8972.7334272573189</v>
      </c>
      <c r="H639" s="12">
        <f>IF(AND(Career!$F$15="Yes",$E639=62,$E638=61),G639,H638*IF($B639="January",(1+IF(C639&gt;Personal!$L$18+1,Calculations!$C$22,Calculations!$C$21)),1))</f>
        <v>8972.7334272573189</v>
      </c>
      <c r="I639" s="12">
        <f>H639*(1-'Retiree Assumptions'!$F$8)</f>
        <v>6998.7320732607086</v>
      </c>
      <c r="J639" s="12">
        <f>I639/(Calculations!$C$27^($A639-1+Calculations!$B$6/30))</f>
        <v>1377.0742151772729</v>
      </c>
      <c r="K639" s="23">
        <f t="shared" si="757"/>
        <v>170.81053360084303</v>
      </c>
      <c r="L639" s="12">
        <f>L638*IF($B639="January",(1+IF(C639&gt;Personal!$L$18+1,Calculations!$B$22,Calculations!$B$21)),1)</f>
        <v>4935.0033849915217</v>
      </c>
      <c r="M639" s="12">
        <f>IF(AND(Career!$F$15="Yes",$E639=62,$E638=61),L639,M638*IF($B639="January",(1+IF(C639&gt;Personal!$L$18+1,Calculations!$C$22,Calculations!$C$21)),1))</f>
        <v>4935.0033849915217</v>
      </c>
      <c r="N639" s="12">
        <f>M639*(1-'Retiree Assumptions'!$F$10)</f>
        <v>4342.8029787925389</v>
      </c>
      <c r="O639" s="12">
        <f>N639/(Calculations!$C$27^$AW639)/(Calculations!$D$27^($A639-1-$AW639+Calculations!$B$6/30))</f>
        <v>814.79528825633895</v>
      </c>
      <c r="P639" s="23">
        <f t="shared" si="758"/>
        <v>265.95577725544194</v>
      </c>
      <c r="Q639" s="12">
        <f>IF(OR(A639&lt;=360,$E639&lt;70),Q638*IF($B639="January",(1+IF(C639&gt;Personal!$L$18+1,Calculations!$B$22,Calculations!$B$21)),1),0)</f>
        <v>0</v>
      </c>
      <c r="R639" s="12">
        <f>IF(OR(A639&lt;=360,$E639&lt;70),IF(AND(Career!$F$15="Yes",$E639=62,$E638=61),Q639,R638*IF($B639="January",(1+IF(C639&gt;Personal!$L$18+1,Calculations!$C$22,Calculations!$C$21)),1)),0)</f>
        <v>0</v>
      </c>
      <c r="S639" s="12">
        <f>R639*(1-'Retiree Assumptions'!$F$8)</f>
        <v>0</v>
      </c>
      <c r="T639" s="12">
        <f>S639/(Calculations!$C$27^($A639-1+Calculations!$B$6/30))</f>
        <v>0</v>
      </c>
      <c r="U639" s="23">
        <f t="shared" si="759"/>
        <v>0</v>
      </c>
      <c r="W639">
        <f t="shared" si="799"/>
        <v>13</v>
      </c>
      <c r="X639">
        <f t="shared" si="774"/>
        <v>2077</v>
      </c>
      <c r="Y639">
        <f t="shared" si="775"/>
        <v>94</v>
      </c>
      <c r="Z639">
        <f t="shared" si="762"/>
        <v>92</v>
      </c>
      <c r="AA639" s="12">
        <f>S639*12*Subsidy!$I$15/Subsidy!$I$14</f>
        <v>0</v>
      </c>
      <c r="AB639" s="12">
        <f>SUM(S$5:S639)*Subsidy!$I$15/Subsidy!$I$14</f>
        <v>53212.488521578103</v>
      </c>
      <c r="AC639" s="12">
        <f>N639*Subsidy!$E$15/Subsidy!$E$14</f>
        <v>3474.2423830340313</v>
      </c>
      <c r="AD639" s="12">
        <f t="shared" si="763"/>
        <v>41690.908596408379</v>
      </c>
      <c r="AE639" s="12">
        <f>$AP639*AC639/(Calculations!$D$27^(A639-1+Calculations!$B$6/30))</f>
        <v>178.05655873376014</v>
      </c>
      <c r="AF639" s="12">
        <f>IF(AE639=0,0,SUM(AE639:AE$903)*AC639/AE639)</f>
        <v>168546.24754129912</v>
      </c>
      <c r="AH639" s="164">
        <f>VLOOKUP(E639,Rates2,5)*VLOOKUP(E639,Mort_Imp_Retirees,C639-'Mort Imp Cume'!$C$4+2)</f>
        <v>2.0397567741408239E-2</v>
      </c>
      <c r="AI639" s="16">
        <f t="shared" si="764"/>
        <v>0.97960243225859178</v>
      </c>
      <c r="AJ639" s="164">
        <f>VLOOKUP(F639,Rates2,6)*VLOOKUP(F639,Mort_Imp_Survivors,C639-'Mort Imp Cume'!$C$4+2)</f>
        <v>1.101266919346373E-2</v>
      </c>
      <c r="AK639" s="16">
        <f t="shared" si="765"/>
        <v>0.98898733080653622</v>
      </c>
      <c r="AL639" s="164">
        <f>VLOOKUP(F639,Rates2,7)*VLOOKUP(F639,Mort_Imp_Survivors,C639-'Mort Imp Cume'!$C$4+2)</f>
        <v>1.2478948837721436E-2</v>
      </c>
      <c r="AM639" s="16">
        <f t="shared" si="766"/>
        <v>0.98752105116227862</v>
      </c>
      <c r="AN639" s="108">
        <f>PRODUCT(AI$4:AI638)</f>
        <v>0.12403872770129119</v>
      </c>
      <c r="AO639" s="16">
        <f>PRODUCT(AK$4:AK638)</f>
        <v>0.44679637514952281</v>
      </c>
      <c r="AP639" s="16">
        <f>PRODUCT(AM$4:AM638)</f>
        <v>0.3196920200453498</v>
      </c>
      <c r="AQ639" s="16">
        <f t="shared" si="767"/>
        <v>5.5420053915095607E-2</v>
      </c>
      <c r="AR639" s="16">
        <f t="shared" si="768"/>
        <v>6.86186737861956E-2</v>
      </c>
      <c r="AS639" s="16">
        <f t="shared" si="769"/>
        <v>1.1179852049311423E-3</v>
      </c>
      <c r="AT639" s="16">
        <f t="shared" si="770"/>
        <v>0.32640809426449563</v>
      </c>
      <c r="AU639" s="16">
        <f t="shared" si="771"/>
        <v>0.54955317803421311</v>
      </c>
      <c r="AV639" s="16">
        <f t="shared" si="772"/>
        <v>2.5300883508451778E-3</v>
      </c>
      <c r="AW639" s="30">
        <f>(SUMPRODUCT(AV$5:AV638,A$5:A638)+SUM(AV$5:AV638)*(Calculations!$B$6/30-0.5)+AV$4*Calculations!$B$6/30/2)/SUM(AV$4:AV638)</f>
        <v>487.55072760582317</v>
      </c>
      <c r="AX639" s="16"/>
      <c r="AY639" s="12"/>
      <c r="AZ639" s="12"/>
    </row>
    <row r="640" spans="1:52" x14ac:dyDescent="0.25">
      <c r="A640">
        <f t="shared" si="760"/>
        <v>636</v>
      </c>
      <c r="B640" t="str">
        <f t="shared" si="784"/>
        <v>January</v>
      </c>
      <c r="C640">
        <f t="shared" si="755"/>
        <v>2078</v>
      </c>
      <c r="D640">
        <f t="shared" si="786"/>
        <v>207801</v>
      </c>
      <c r="E640">
        <f t="shared" ref="E640:F640" si="835">E628+1</f>
        <v>95</v>
      </c>
      <c r="F640">
        <f t="shared" si="835"/>
        <v>93</v>
      </c>
      <c r="G640" s="12">
        <f>G639*IF($B640="January",1+IF(C640&gt;Personal!$L$18+1,Calculations!$B$22,Calculations!$B$21),1)</f>
        <v>9197.0517629387505</v>
      </c>
      <c r="H640" s="12">
        <f>IF(AND(Career!$F$15="Yes",$E640=62,$E639=61),G640,H639*IF($B640="January",(1+IF(C640&gt;Personal!$L$18+1,Calculations!$C$22,Calculations!$C$21)),1))</f>
        <v>9197.0517629387505</v>
      </c>
      <c r="I640" s="12">
        <f>H640*(1-'Retiree Assumptions'!$F$8)</f>
        <v>7173.7003750922258</v>
      </c>
      <c r="J640" s="12">
        <f>I640/(Calculations!$C$27^($A640-1+Calculations!$B$6/30))</f>
        <v>1407.8918768502465</v>
      </c>
      <c r="K640" s="23">
        <f t="shared" si="757"/>
        <v>171.07102630861917</v>
      </c>
      <c r="L640" s="12">
        <f>L639*IF($B640="January",(1+IF(C640&gt;Personal!$L$18+1,Calculations!$B$22,Calculations!$B$21)),1)</f>
        <v>5058.3784696163093</v>
      </c>
      <c r="M640" s="12">
        <f>IF(AND(Career!$F$15="Yes",$E640=62,$E639=61),L640,M639*IF($B640="January",(1+IF(C640&gt;Personal!$L$18+1,Calculations!$C$22,Calculations!$C$21)),1))</f>
        <v>5058.3784696163093</v>
      </c>
      <c r="N640" s="12">
        <f>M640*(1-'Retiree Assumptions'!$F$10)</f>
        <v>4451.3730532623522</v>
      </c>
      <c r="O640" s="12">
        <f>N640/(Calculations!$C$27^$AW640)/(Calculations!$D$27^($A640-1-$AW640+Calculations!$B$6/30))</f>
        <v>832.87543779413704</v>
      </c>
      <c r="P640" s="23">
        <f t="shared" si="758"/>
        <v>269.3959336837807</v>
      </c>
      <c r="Q640" s="12">
        <f>IF(OR(A640&lt;=360,$E640&lt;70),Q639*IF($B640="January",(1+IF(C640&gt;Personal!$L$18+1,Calculations!$B$22,Calculations!$B$21)),1),0)</f>
        <v>0</v>
      </c>
      <c r="R640" s="12">
        <f>IF(OR(A640&lt;=360,$E640&lt;70),IF(AND(Career!$F$15="Yes",$E640=62,$E639=61),Q640,R639*IF($B640="January",(1+IF(C640&gt;Personal!$L$18+1,Calculations!$C$22,Calculations!$C$21)),1)),0)</f>
        <v>0</v>
      </c>
      <c r="S640" s="12">
        <f>R640*(1-'Retiree Assumptions'!$F$8)</f>
        <v>0</v>
      </c>
      <c r="T640" s="12">
        <f>S640/(Calculations!$C$27^($A640-1+Calculations!$B$6/30))</f>
        <v>0</v>
      </c>
      <c r="U640" s="23">
        <f t="shared" si="759"/>
        <v>0</v>
      </c>
      <c r="W640">
        <f t="shared" si="799"/>
        <v>13</v>
      </c>
      <c r="X640">
        <f t="shared" si="774"/>
        <v>2078</v>
      </c>
      <c r="Y640">
        <f t="shared" si="775"/>
        <v>95</v>
      </c>
      <c r="Z640">
        <f t="shared" si="762"/>
        <v>93</v>
      </c>
      <c r="AA640" s="12">
        <f>S640*12*Subsidy!$I$15/Subsidy!$I$14</f>
        <v>0</v>
      </c>
      <c r="AB640" s="12">
        <f>SUM(S$5:S640)*Subsidy!$I$15/Subsidy!$I$14</f>
        <v>53212.488521578103</v>
      </c>
      <c r="AC640" s="12">
        <f>N640*Subsidy!$E$15/Subsidy!$E$14</f>
        <v>3561.0984426098817</v>
      </c>
      <c r="AD640" s="12">
        <f t="shared" si="763"/>
        <v>42733.181311318578</v>
      </c>
      <c r="AE640" s="12">
        <f>$AP640*AC640/(Calculations!$D$27^(A640-1+Calculations!$B$6/30))</f>
        <v>179.71162920401494</v>
      </c>
      <c r="AF640" s="12">
        <f>IF(AE640=0,0,SUM(AE640:AE$903)*AC640/AE640)</f>
        <v>167640.55361773528</v>
      </c>
      <c r="AH640" s="164">
        <f>VLOOKUP(E640,Rates2,5)*VLOOKUP(E640,Mort_Imp_Retirees,C640-'Mort Imp Cume'!$C$4+2)</f>
        <v>2.2672609864554171E-2</v>
      </c>
      <c r="AI640" s="16">
        <f t="shared" si="764"/>
        <v>0.97732739013544578</v>
      </c>
      <c r="AJ640" s="164">
        <f>VLOOKUP(F640,Rates2,6)*VLOOKUP(F640,Mort_Imp_Survivors,C640-'Mort Imp Cume'!$C$4+2)</f>
        <v>1.2419658323590512E-2</v>
      </c>
      <c r="AK640" s="16">
        <f t="shared" si="765"/>
        <v>0.98758034167640951</v>
      </c>
      <c r="AL640" s="164">
        <f>VLOOKUP(F640,Rates2,7)*VLOOKUP(F640,Mort_Imp_Survivors,C640-'Mort Imp Cume'!$C$4+2)</f>
        <v>1.4249677637252836E-2</v>
      </c>
      <c r="AM640" s="16">
        <f t="shared" si="766"/>
        <v>0.98575032236274718</v>
      </c>
      <c r="AN640" s="108">
        <f>PRODUCT(AI$4:AI639)</f>
        <v>0.12150863935044602</v>
      </c>
      <c r="AO640" s="16">
        <f>PRODUCT(AK$4:AK639)</f>
        <v>0.44187595447316236</v>
      </c>
      <c r="AP640" s="16">
        <f>PRODUCT(AM$4:AM639)</f>
        <v>0.31570259968337611</v>
      </c>
      <c r="AQ640" s="16">
        <f t="shared" si="767"/>
        <v>5.3691745989713588E-2</v>
      </c>
      <c r="AR640" s="16">
        <f t="shared" si="768"/>
        <v>6.7816893360732433E-2</v>
      </c>
      <c r="AS640" s="16">
        <f t="shared" si="769"/>
        <v>1.2022131621437851E-3</v>
      </c>
      <c r="AT640" s="16">
        <f t="shared" si="770"/>
        <v>0.32345284956088194</v>
      </c>
      <c r="AU640" s="16">
        <f t="shared" si="771"/>
        <v>0.55503851108867197</v>
      </c>
      <c r="AV640" s="16">
        <f t="shared" si="772"/>
        <v>2.7549179751654774E-3</v>
      </c>
      <c r="AW640" s="30">
        <f>(SUMPRODUCT(AV$5:AV639,A$5:A639)+SUM(AV$5:AV639)*(Calculations!$B$6/30-0.5)+AV$4*Calculations!$B$6/30/2)/SUM(AV$4:AV639)</f>
        <v>487.9768271070451</v>
      </c>
      <c r="AX640" s="16"/>
      <c r="AY640" s="12"/>
      <c r="AZ640" s="12"/>
    </row>
    <row r="641" spans="1:52" x14ac:dyDescent="0.25">
      <c r="A641">
        <f t="shared" si="760"/>
        <v>637</v>
      </c>
      <c r="B641" t="str">
        <f t="shared" si="784"/>
        <v>February</v>
      </c>
      <c r="C641">
        <f t="shared" si="755"/>
        <v>2078</v>
      </c>
      <c r="D641">
        <f t="shared" si="786"/>
        <v>207802</v>
      </c>
      <c r="E641">
        <f t="shared" ref="E641:F641" si="836">E629+1</f>
        <v>95</v>
      </c>
      <c r="F641">
        <f t="shared" si="836"/>
        <v>93</v>
      </c>
      <c r="G641" s="12">
        <f>G640*IF($B641="January",1+IF(C641&gt;Personal!$L$18+1,Calculations!$B$22,Calculations!$B$21),1)</f>
        <v>9197.0517629387505</v>
      </c>
      <c r="H641" s="12">
        <f>IF(AND(Career!$F$15="Yes",$E641=62,$E640=61),G641,H640*IF($B641="January",(1+IF(C641&gt;Personal!$L$18+1,Calculations!$C$22,Calculations!$C$21)),1))</f>
        <v>9197.0517629387505</v>
      </c>
      <c r="I641" s="12">
        <f>H641*(1-'Retiree Assumptions'!$F$8)</f>
        <v>7173.7003750922258</v>
      </c>
      <c r="J641" s="12">
        <f>I641/(Calculations!$C$27^($A641-1+Calculations!$B$6/30))</f>
        <v>1404.29191181494</v>
      </c>
      <c r="K641" s="23">
        <f t="shared" si="757"/>
        <v>166.76489042523141</v>
      </c>
      <c r="L641" s="12">
        <f>L640*IF($B641="January",(1+IF(C641&gt;Personal!$L$18+1,Calculations!$B$22,Calculations!$B$21)),1)</f>
        <v>5058.3784696163093</v>
      </c>
      <c r="M641" s="12">
        <f>IF(AND(Career!$F$15="Yes",$E641=62,$E640=61),L641,M640*IF($B641="January",(1+IF(C641&gt;Personal!$L$18+1,Calculations!$C$22,Calculations!$C$21)),1))</f>
        <v>5058.3784696163093</v>
      </c>
      <c r="N641" s="12">
        <f>M641*(1-'Retiree Assumptions'!$F$10)</f>
        <v>4451.3730532623522</v>
      </c>
      <c r="O641" s="12">
        <f>N641/(Calculations!$C$27^$AW641)/(Calculations!$D$27^($A641-1-$AW641+Calculations!$B$6/30))</f>
        <v>830.60222132387969</v>
      </c>
      <c r="P641" s="23">
        <f t="shared" si="758"/>
        <v>265.83088852939755</v>
      </c>
      <c r="Q641" s="12">
        <f>IF(OR(A641&lt;=360,$E641&lt;70),Q640*IF($B641="January",(1+IF(C641&gt;Personal!$L$18+1,Calculations!$B$22,Calculations!$B$21)),1),0)</f>
        <v>0</v>
      </c>
      <c r="R641" s="12">
        <f>IF(OR(A641&lt;=360,$E641&lt;70),IF(AND(Career!$F$15="Yes",$E641=62,$E640=61),Q641,R640*IF($B641="January",(1+IF(C641&gt;Personal!$L$18+1,Calculations!$C$22,Calculations!$C$21)),1)),0)</f>
        <v>0</v>
      </c>
      <c r="S641" s="12">
        <f>R641*(1-'Retiree Assumptions'!$F$8)</f>
        <v>0</v>
      </c>
      <c r="T641" s="12">
        <f>S641/(Calculations!$C$27^($A641-1+Calculations!$B$6/30))</f>
        <v>0</v>
      </c>
      <c r="U641" s="23">
        <f t="shared" si="759"/>
        <v>0</v>
      </c>
      <c r="W641">
        <f t="shared" si="799"/>
        <v>13</v>
      </c>
      <c r="X641">
        <f t="shared" si="774"/>
        <v>2078</v>
      </c>
      <c r="Y641">
        <f t="shared" si="775"/>
        <v>95</v>
      </c>
      <c r="Z641">
        <f t="shared" si="762"/>
        <v>93</v>
      </c>
      <c r="AA641" s="12">
        <f>S641*12*Subsidy!$I$15/Subsidy!$I$14</f>
        <v>0</v>
      </c>
      <c r="AB641" s="12">
        <f>SUM(S$5:S641)*Subsidy!$I$15/Subsidy!$I$14</f>
        <v>53212.488521578103</v>
      </c>
      <c r="AC641" s="12">
        <f>N641*Subsidy!$E$15/Subsidy!$E$14</f>
        <v>3561.0984426098817</v>
      </c>
      <c r="AD641" s="12">
        <f t="shared" si="763"/>
        <v>42733.181311318578</v>
      </c>
      <c r="AE641" s="12">
        <f>$AP641*AC641/(Calculations!$D$27^(A641-1+Calculations!$B$6/30))</f>
        <v>176.64082612744528</v>
      </c>
      <c r="AF641" s="12">
        <f>IF(AE641=0,0,SUM(AE641:AE$903)*AC641/AE641)</f>
        <v>166931.8857643604</v>
      </c>
      <c r="AH641" s="164">
        <f>VLOOKUP(E641,Rates2,5)*VLOOKUP(E641,Mort_Imp_Retirees,C641-'Mort Imp Cume'!$C$4+2)</f>
        <v>2.2672609864554171E-2</v>
      </c>
      <c r="AI641" s="16">
        <f t="shared" si="764"/>
        <v>0.97732739013544578</v>
      </c>
      <c r="AJ641" s="164">
        <f>VLOOKUP(F641,Rates2,6)*VLOOKUP(F641,Mort_Imp_Survivors,C641-'Mort Imp Cume'!$C$4+2)</f>
        <v>1.2419658323590512E-2</v>
      </c>
      <c r="AK641" s="16">
        <f t="shared" si="765"/>
        <v>0.98758034167640951</v>
      </c>
      <c r="AL641" s="164">
        <f>VLOOKUP(F641,Rates2,7)*VLOOKUP(F641,Mort_Imp_Survivors,C641-'Mort Imp Cume'!$C$4+2)</f>
        <v>1.4249677637252836E-2</v>
      </c>
      <c r="AM641" s="16">
        <f t="shared" si="766"/>
        <v>0.98575032236274718</v>
      </c>
      <c r="AN641" s="108">
        <f>PRODUCT(AI$4:AI640)</f>
        <v>0.11875372137528054</v>
      </c>
      <c r="AO641" s="16">
        <f>PRODUCT(AK$4:AK640)</f>
        <v>0.43638800609719525</v>
      </c>
      <c r="AP641" s="16">
        <f>PRODUCT(AM$4:AM640)</f>
        <v>0.31120393940864532</v>
      </c>
      <c r="AQ641" s="16">
        <f t="shared" si="767"/>
        <v>5.1822699687580548E-2</v>
      </c>
      <c r="AR641" s="16">
        <f t="shared" si="768"/>
        <v>6.6931021687699987E-2</v>
      </c>
      <c r="AS641" s="16">
        <f t="shared" si="769"/>
        <v>1.1603633019155297E-3</v>
      </c>
      <c r="AT641" s="16">
        <f t="shared" si="770"/>
        <v>0.32004596388593232</v>
      </c>
      <c r="AU641" s="16">
        <f t="shared" si="771"/>
        <v>0.56120031473878718</v>
      </c>
      <c r="AV641" s="16">
        <f t="shared" si="772"/>
        <v>2.6924567947057029E-3</v>
      </c>
      <c r="AW641" s="30">
        <f>(SUMPRODUCT(AV$5:AV640,A$5:A640)+SUM(AV$5:AV640)*(Calculations!$B$6/30-0.5)+AV$4*Calculations!$B$6/30/2)/SUM(AV$4:AV640)</f>
        <v>488.44113449608727</v>
      </c>
      <c r="AX641" s="16"/>
      <c r="AY641" s="12"/>
      <c r="AZ641" s="12"/>
    </row>
    <row r="642" spans="1:52" x14ac:dyDescent="0.25">
      <c r="A642">
        <f t="shared" si="760"/>
        <v>638</v>
      </c>
      <c r="B642" t="str">
        <f t="shared" si="784"/>
        <v>March</v>
      </c>
      <c r="C642">
        <f t="shared" si="755"/>
        <v>2078</v>
      </c>
      <c r="D642">
        <f t="shared" si="786"/>
        <v>207803</v>
      </c>
      <c r="E642">
        <f t="shared" ref="E642:F642" si="837">E630+1</f>
        <v>95</v>
      </c>
      <c r="F642">
        <f t="shared" si="837"/>
        <v>93</v>
      </c>
      <c r="G642" s="12">
        <f>G641*IF($B642="January",1+IF(C642&gt;Personal!$L$18+1,Calculations!$B$22,Calculations!$B$21),1)</f>
        <v>9197.0517629387505</v>
      </c>
      <c r="H642" s="12">
        <f>IF(AND(Career!$F$15="Yes",$E642=62,$E641=61),G642,H641*IF($B642="January",(1+IF(C642&gt;Personal!$L$18+1,Calculations!$C$22,Calculations!$C$21)),1))</f>
        <v>9197.0517629387505</v>
      </c>
      <c r="I642" s="12">
        <f>H642*(1-'Retiree Assumptions'!$F$8)</f>
        <v>7173.7003750922258</v>
      </c>
      <c r="J642" s="12">
        <f>I642/(Calculations!$C$27^($A642-1+Calculations!$B$6/30))</f>
        <v>1400.7011518531685</v>
      </c>
      <c r="K642" s="23">
        <f t="shared" si="757"/>
        <v>162.56714698354651</v>
      </c>
      <c r="L642" s="12">
        <f>L641*IF($B642="January",(1+IF(C642&gt;Personal!$L$18+1,Calculations!$B$22,Calculations!$B$21)),1)</f>
        <v>5058.3784696163093</v>
      </c>
      <c r="M642" s="12">
        <f>IF(AND(Career!$F$15="Yes",$E642=62,$E641=61),L642,M641*IF($B642="January",(1+IF(C642&gt;Personal!$L$18+1,Calculations!$C$22,Calculations!$C$21)),1))</f>
        <v>5058.3784696163093</v>
      </c>
      <c r="N642" s="12">
        <f>M642*(1-'Retiree Assumptions'!$F$10)</f>
        <v>4451.3730532623522</v>
      </c>
      <c r="O642" s="12">
        <f>N642/(Calculations!$C$27^$AW642)/(Calculations!$D$27^($A642-1-$AW642+Calculations!$B$6/30))</f>
        <v>828.33246271151108</v>
      </c>
      <c r="P642" s="23">
        <f t="shared" si="758"/>
        <v>262.28797492221906</v>
      </c>
      <c r="Q642" s="12">
        <f>IF(OR(A642&lt;=360,$E642&lt;70),Q641*IF($B642="January",(1+IF(C642&gt;Personal!$L$18+1,Calculations!$B$22,Calculations!$B$21)),1),0)</f>
        <v>0</v>
      </c>
      <c r="R642" s="12">
        <f>IF(OR(A642&lt;=360,$E642&lt;70),IF(AND(Career!$F$15="Yes",$E642=62,$E641=61),Q642,R641*IF($B642="January",(1+IF(C642&gt;Personal!$L$18+1,Calculations!$C$22,Calculations!$C$21)),1)),0)</f>
        <v>0</v>
      </c>
      <c r="S642" s="12">
        <f>R642*(1-'Retiree Assumptions'!$F$8)</f>
        <v>0</v>
      </c>
      <c r="T642" s="12">
        <f>S642/(Calculations!$C$27^($A642-1+Calculations!$B$6/30))</f>
        <v>0</v>
      </c>
      <c r="U642" s="23">
        <f t="shared" si="759"/>
        <v>0</v>
      </c>
      <c r="W642">
        <f t="shared" si="799"/>
        <v>13</v>
      </c>
      <c r="X642">
        <f t="shared" si="774"/>
        <v>2078</v>
      </c>
      <c r="Y642">
        <f t="shared" si="775"/>
        <v>95</v>
      </c>
      <c r="Z642">
        <f t="shared" si="762"/>
        <v>93</v>
      </c>
      <c r="AA642" s="12">
        <f>S642*12*Subsidy!$I$15/Subsidy!$I$14</f>
        <v>0</v>
      </c>
      <c r="AB642" s="12">
        <f>SUM(S$5:S642)*Subsidy!$I$15/Subsidy!$I$14</f>
        <v>53212.488521578103</v>
      </c>
      <c r="AC642" s="12">
        <f>N642*Subsidy!$E$15/Subsidy!$E$14</f>
        <v>3561.0984426098817</v>
      </c>
      <c r="AD642" s="12">
        <f t="shared" si="763"/>
        <v>42733.181311318578</v>
      </c>
      <c r="AE642" s="12">
        <f>$AP642*AC642/(Calculations!$D$27^(A642-1+Calculations!$B$6/30))</f>
        <v>173.62249506716537</v>
      </c>
      <c r="AF642" s="12">
        <f>IF(AE642=0,0,SUM(AE642:AE$903)*AC642/AE642)</f>
        <v>166210.898112261</v>
      </c>
      <c r="AH642" s="164">
        <f>VLOOKUP(E642,Rates2,5)*VLOOKUP(E642,Mort_Imp_Retirees,C642-'Mort Imp Cume'!$C$4+2)</f>
        <v>2.2672609864554171E-2</v>
      </c>
      <c r="AI642" s="16">
        <f t="shared" si="764"/>
        <v>0.97732739013544578</v>
      </c>
      <c r="AJ642" s="164">
        <f>VLOOKUP(F642,Rates2,6)*VLOOKUP(F642,Mort_Imp_Survivors,C642-'Mort Imp Cume'!$C$4+2)</f>
        <v>1.2419658323590512E-2</v>
      </c>
      <c r="AK642" s="16">
        <f t="shared" si="765"/>
        <v>0.98758034167640951</v>
      </c>
      <c r="AL642" s="164">
        <f>VLOOKUP(F642,Rates2,7)*VLOOKUP(F642,Mort_Imp_Survivors,C642-'Mort Imp Cume'!$C$4+2)</f>
        <v>1.4249677637252836E-2</v>
      </c>
      <c r="AM642" s="16">
        <f t="shared" si="766"/>
        <v>0.98575032236274718</v>
      </c>
      <c r="AN642" s="108">
        <f>PRODUCT(AI$4:AI641)</f>
        <v>0.11606126458057482</v>
      </c>
      <c r="AO642" s="16">
        <f>PRODUCT(AK$4:AK641)</f>
        <v>0.43096821616495518</v>
      </c>
      <c r="AP642" s="16">
        <f>PRODUCT(AM$4:AM641)</f>
        <v>0.30676938359262895</v>
      </c>
      <c r="AQ642" s="16">
        <f t="shared" si="767"/>
        <v>5.0018716162139223E-2</v>
      </c>
      <c r="AR642" s="16">
        <f t="shared" si="768"/>
        <v>6.6042548418435598E-2</v>
      </c>
      <c r="AS642" s="16">
        <f t="shared" si="769"/>
        <v>1.1199702638684599E-3</v>
      </c>
      <c r="AT642" s="16">
        <f t="shared" si="770"/>
        <v>0.31664577537336946</v>
      </c>
      <c r="AU642" s="16">
        <f t="shared" si="771"/>
        <v>0.56729296004605567</v>
      </c>
      <c r="AV642" s="16">
        <f t="shared" si="772"/>
        <v>2.6314117722221722E-3</v>
      </c>
      <c r="AW642" s="30">
        <f>(SUMPRODUCT(AV$5:AV641,A$5:A641)+SUM(AV$5:AV641)*(Calculations!$B$6/30-0.5)+AV$4*Calculations!$B$6/30/2)/SUM(AV$4:AV641)</f>
        <v>488.89516432774377</v>
      </c>
      <c r="AX642" s="16"/>
      <c r="AY642" s="12"/>
      <c r="AZ642" s="12"/>
    </row>
    <row r="643" spans="1:52" x14ac:dyDescent="0.25">
      <c r="A643">
        <f t="shared" si="760"/>
        <v>639</v>
      </c>
      <c r="B643" t="str">
        <f t="shared" si="784"/>
        <v>April</v>
      </c>
      <c r="C643">
        <f t="shared" si="755"/>
        <v>2078</v>
      </c>
      <c r="D643">
        <f t="shared" si="786"/>
        <v>207804</v>
      </c>
      <c r="E643">
        <f t="shared" ref="E643:F643" si="838">E631+1</f>
        <v>95</v>
      </c>
      <c r="F643">
        <f t="shared" si="838"/>
        <v>93</v>
      </c>
      <c r="G643" s="12">
        <f>G642*IF($B643="January",1+IF(C643&gt;Personal!$L$18+1,Calculations!$B$22,Calculations!$B$21),1)</f>
        <v>9197.0517629387505</v>
      </c>
      <c r="H643" s="12">
        <f>IF(AND(Career!$F$15="Yes",$E643=62,$E642=61),G643,H642*IF($B643="January",(1+IF(C643&gt;Personal!$L$18+1,Calculations!$C$22,Calculations!$C$21)),1))</f>
        <v>9197.0517629387505</v>
      </c>
      <c r="I643" s="12">
        <f>H643*(1-'Retiree Assumptions'!$F$8)</f>
        <v>7173.7003750922258</v>
      </c>
      <c r="J643" s="12">
        <f>I643/(Calculations!$C$27^($A643-1+Calculations!$B$6/30))</f>
        <v>1397.1195734276537</v>
      </c>
      <c r="K643" s="23">
        <f t="shared" si="757"/>
        <v>158.47506756956719</v>
      </c>
      <c r="L643" s="12">
        <f>L642*IF($B643="January",(1+IF(C643&gt;Personal!$L$18+1,Calculations!$B$22,Calculations!$B$21)),1)</f>
        <v>5058.3784696163093</v>
      </c>
      <c r="M643" s="12">
        <f>IF(AND(Career!$F$15="Yes",$E643=62,$E642=61),L643,M642*IF($B643="January",(1+IF(C643&gt;Personal!$L$18+1,Calculations!$C$22,Calculations!$C$21)),1))</f>
        <v>5058.3784696163093</v>
      </c>
      <c r="N643" s="12">
        <f>M643*(1-'Retiree Assumptions'!$F$10)</f>
        <v>4451.3730532623522</v>
      </c>
      <c r="O643" s="12">
        <f>N643/(Calculations!$C$27^$AW643)/(Calculations!$D$27^($A643-1-$AW643+Calculations!$B$6/30))</f>
        <v>826.06624401526744</v>
      </c>
      <c r="P643" s="23">
        <f t="shared" si="758"/>
        <v>258.7682622903821</v>
      </c>
      <c r="Q643" s="12">
        <f>IF(OR(A643&lt;=360,$E643&lt;70),Q642*IF($B643="January",(1+IF(C643&gt;Personal!$L$18+1,Calculations!$B$22,Calculations!$B$21)),1),0)</f>
        <v>0</v>
      </c>
      <c r="R643" s="12">
        <f>IF(OR(A643&lt;=360,$E643&lt;70),IF(AND(Career!$F$15="Yes",$E643=62,$E642=61),Q643,R642*IF($B643="January",(1+IF(C643&gt;Personal!$L$18+1,Calculations!$C$22,Calculations!$C$21)),1)),0)</f>
        <v>0</v>
      </c>
      <c r="S643" s="12">
        <f>R643*(1-'Retiree Assumptions'!$F$8)</f>
        <v>0</v>
      </c>
      <c r="T643" s="12">
        <f>S643/(Calculations!$C$27^($A643-1+Calculations!$B$6/30))</f>
        <v>0</v>
      </c>
      <c r="U643" s="23">
        <f t="shared" si="759"/>
        <v>0</v>
      </c>
      <c r="W643">
        <f t="shared" si="799"/>
        <v>13</v>
      </c>
      <c r="X643">
        <f t="shared" si="774"/>
        <v>2078</v>
      </c>
      <c r="Y643">
        <f t="shared" si="775"/>
        <v>95</v>
      </c>
      <c r="Z643">
        <f t="shared" si="762"/>
        <v>93</v>
      </c>
      <c r="AA643" s="12">
        <f>S643*12*Subsidy!$I$15/Subsidy!$I$14</f>
        <v>0</v>
      </c>
      <c r="AB643" s="12">
        <f>SUM(S$5:S643)*Subsidy!$I$15/Subsidy!$I$14</f>
        <v>53212.488521578103</v>
      </c>
      <c r="AC643" s="12">
        <f>N643*Subsidy!$E$15/Subsidy!$E$14</f>
        <v>3561.0984426098817</v>
      </c>
      <c r="AD643" s="12">
        <f t="shared" si="763"/>
        <v>42733.181311318578</v>
      </c>
      <c r="AE643" s="12">
        <f>$AP643*AC643/(Calculations!$D$27^(A643-1+Calculations!$B$6/30))</f>
        <v>170.65573941325783</v>
      </c>
      <c r="AF643" s="12">
        <f>IF(AE643=0,0,SUM(AE643:AE$903)*AC643/AE643)</f>
        <v>165477.37648854931</v>
      </c>
      <c r="AH643" s="164">
        <f>VLOOKUP(E643,Rates2,5)*VLOOKUP(E643,Mort_Imp_Retirees,C643-'Mort Imp Cume'!$C$4+2)</f>
        <v>2.2672609864554171E-2</v>
      </c>
      <c r="AI643" s="16">
        <f t="shared" si="764"/>
        <v>0.97732739013544578</v>
      </c>
      <c r="AJ643" s="164">
        <f>VLOOKUP(F643,Rates2,6)*VLOOKUP(F643,Mort_Imp_Survivors,C643-'Mort Imp Cume'!$C$4+2)</f>
        <v>1.2419658323590512E-2</v>
      </c>
      <c r="AK643" s="16">
        <f t="shared" si="765"/>
        <v>0.98758034167640951</v>
      </c>
      <c r="AL643" s="164">
        <f>VLOOKUP(F643,Rates2,7)*VLOOKUP(F643,Mort_Imp_Survivors,C643-'Mort Imp Cume'!$C$4+2)</f>
        <v>1.4249677637252836E-2</v>
      </c>
      <c r="AM643" s="16">
        <f t="shared" si="766"/>
        <v>0.98575032236274718</v>
      </c>
      <c r="AN643" s="108">
        <f>PRODUCT(AI$4:AI642)</f>
        <v>0.11342985280835265</v>
      </c>
      <c r="AO643" s="16">
        <f>PRODUCT(AK$4:AK642)</f>
        <v>0.42561573817185916</v>
      </c>
      <c r="AP643" s="16">
        <f>PRODUCT(AM$4:AM642)</f>
        <v>0.30239801876745526</v>
      </c>
      <c r="AQ643" s="16">
        <f t="shared" si="767"/>
        <v>4.827753053375234E-2</v>
      </c>
      <c r="AR643" s="16">
        <f t="shared" si="768"/>
        <v>6.5152322274600299E-2</v>
      </c>
      <c r="AS643" s="16">
        <f t="shared" si="769"/>
        <v>1.0809833350287209E-3</v>
      </c>
      <c r="AT643" s="16">
        <f t="shared" si="770"/>
        <v>0.31325364541296946</v>
      </c>
      <c r="AU643" s="16">
        <f t="shared" si="771"/>
        <v>0.57331650177867788</v>
      </c>
      <c r="AV643" s="16">
        <f t="shared" si="772"/>
        <v>2.5717507997175841E-3</v>
      </c>
      <c r="AW643" s="30">
        <f>(SUMPRODUCT(AV$5:AV642,A$5:A642)+SUM(AV$5:AV642)*(Calculations!$B$6/30-0.5)+AV$4*Calculations!$B$6/30/2)/SUM(AV$4:AV642)</f>
        <v>489.33920355804759</v>
      </c>
      <c r="AX643" s="16"/>
      <c r="AY643" s="12"/>
      <c r="AZ643" s="12"/>
    </row>
    <row r="644" spans="1:52" x14ac:dyDescent="0.25">
      <c r="A644">
        <f t="shared" si="760"/>
        <v>640</v>
      </c>
      <c r="B644" t="str">
        <f t="shared" si="784"/>
        <v>May</v>
      </c>
      <c r="C644">
        <f t="shared" si="755"/>
        <v>2078</v>
      </c>
      <c r="D644">
        <f t="shared" si="786"/>
        <v>207805</v>
      </c>
      <c r="E644">
        <f t="shared" ref="E644:F644" si="839">E632+1</f>
        <v>95</v>
      </c>
      <c r="F644">
        <f t="shared" si="839"/>
        <v>93</v>
      </c>
      <c r="G644" s="12">
        <f>G643*IF($B644="January",1+IF(C644&gt;Personal!$L$18+1,Calculations!$B$22,Calculations!$B$21),1)</f>
        <v>9197.0517629387505</v>
      </c>
      <c r="H644" s="12">
        <f>IF(AND(Career!$F$15="Yes",$E644=62,$E643=61),G644,H643*IF($B644="January",(1+IF(C644&gt;Personal!$L$18+1,Calculations!$C$22,Calculations!$C$21)),1))</f>
        <v>9197.0517629387505</v>
      </c>
      <c r="I644" s="12">
        <f>H644*(1-'Retiree Assumptions'!$F$8)</f>
        <v>7173.7003750922258</v>
      </c>
      <c r="J644" s="12">
        <f>I644/(Calculations!$C$27^($A644-1+Calculations!$B$6/30))</f>
        <v>1393.547153061302</v>
      </c>
      <c r="K644" s="23">
        <f t="shared" si="757"/>
        <v>154.48599244791276</v>
      </c>
      <c r="L644" s="12">
        <f>L643*IF($B644="January",(1+IF(C644&gt;Personal!$L$18+1,Calculations!$B$22,Calculations!$B$21)),1)</f>
        <v>5058.3784696163093</v>
      </c>
      <c r="M644" s="12">
        <f>IF(AND(Career!$F$15="Yes",$E644=62,$E643=61),L644,M643*IF($B644="January",(1+IF(C644&gt;Personal!$L$18+1,Calculations!$C$22,Calculations!$C$21)),1))</f>
        <v>5058.3784696163093</v>
      </c>
      <c r="N644" s="12">
        <f>M644*(1-'Retiree Assumptions'!$F$10)</f>
        <v>4451.3730532623522</v>
      </c>
      <c r="O644" s="12">
        <f>N644/(Calculations!$C$27^$AW644)/(Calculations!$D$27^($A644-1-$AW644+Calculations!$B$6/30))</f>
        <v>823.80364347103773</v>
      </c>
      <c r="P644" s="23">
        <f t="shared" si="758"/>
        <v>255.27274782497398</v>
      </c>
      <c r="Q644" s="12">
        <f>IF(OR(A644&lt;=360,$E644&lt;70),Q643*IF($B644="January",(1+IF(C644&gt;Personal!$L$18+1,Calculations!$B$22,Calculations!$B$21)),1),0)</f>
        <v>0</v>
      </c>
      <c r="R644" s="12">
        <f>IF(OR(A644&lt;=360,$E644&lt;70),IF(AND(Career!$F$15="Yes",$E644=62,$E643=61),Q644,R643*IF($B644="January",(1+IF(C644&gt;Personal!$L$18+1,Calculations!$C$22,Calculations!$C$21)),1)),0)</f>
        <v>0</v>
      </c>
      <c r="S644" s="12">
        <f>R644*(1-'Retiree Assumptions'!$F$8)</f>
        <v>0</v>
      </c>
      <c r="T644" s="12">
        <f>S644/(Calculations!$C$27^($A644-1+Calculations!$B$6/30))</f>
        <v>0</v>
      </c>
      <c r="U644" s="23">
        <f t="shared" si="759"/>
        <v>0</v>
      </c>
      <c r="W644">
        <f t="shared" si="799"/>
        <v>13</v>
      </c>
      <c r="X644">
        <f t="shared" si="774"/>
        <v>2078</v>
      </c>
      <c r="Y644">
        <f t="shared" si="775"/>
        <v>95</v>
      </c>
      <c r="Z644">
        <f t="shared" si="762"/>
        <v>93</v>
      </c>
      <c r="AA644" s="12">
        <f>S644*12*Subsidy!$I$15/Subsidy!$I$14</f>
        <v>0</v>
      </c>
      <c r="AB644" s="12">
        <f>SUM(S$5:S644)*Subsidy!$I$15/Subsidy!$I$14</f>
        <v>53212.488521578103</v>
      </c>
      <c r="AC644" s="12">
        <f>N644*Subsidy!$E$15/Subsidy!$E$14</f>
        <v>3561.0984426098817</v>
      </c>
      <c r="AD644" s="12">
        <f t="shared" si="763"/>
        <v>42733.181311318578</v>
      </c>
      <c r="AE644" s="12">
        <f>$AP644*AC644/(Calculations!$D$27^(A644-1+Calculations!$B$6/30))</f>
        <v>167.73967787653007</v>
      </c>
      <c r="AF644" s="12">
        <f>IF(AE644=0,0,SUM(AE644:AE$903)*AC644/AE644)</f>
        <v>164731.10299706063</v>
      </c>
      <c r="AH644" s="164">
        <f>VLOOKUP(E644,Rates2,5)*VLOOKUP(E644,Mort_Imp_Retirees,C644-'Mort Imp Cume'!$C$4+2)</f>
        <v>2.2672609864554171E-2</v>
      </c>
      <c r="AI644" s="16">
        <f t="shared" si="764"/>
        <v>0.97732739013544578</v>
      </c>
      <c r="AJ644" s="164">
        <f>VLOOKUP(F644,Rates2,6)*VLOOKUP(F644,Mort_Imp_Survivors,C644-'Mort Imp Cume'!$C$4+2)</f>
        <v>1.2419658323590512E-2</v>
      </c>
      <c r="AK644" s="16">
        <f t="shared" si="765"/>
        <v>0.98758034167640951</v>
      </c>
      <c r="AL644" s="164">
        <f>VLOOKUP(F644,Rates2,7)*VLOOKUP(F644,Mort_Imp_Survivors,C644-'Mort Imp Cume'!$C$4+2)</f>
        <v>1.4249677637252836E-2</v>
      </c>
      <c r="AM644" s="16">
        <f t="shared" si="766"/>
        <v>0.98575032236274718</v>
      </c>
      <c r="AN644" s="108">
        <f>PRODUCT(AI$4:AI643)</f>
        <v>0.11085810200863505</v>
      </c>
      <c r="AO644" s="16">
        <f>PRODUCT(AK$4:AK643)</f>
        <v>0.42032973612662194</v>
      </c>
      <c r="AP644" s="16">
        <f>PRODUCT(AM$4:AM643)</f>
        <v>0.29808894448187512</v>
      </c>
      <c r="AQ644" s="16">
        <f t="shared" si="767"/>
        <v>4.6596956764787707E-2</v>
      </c>
      <c r="AR644" s="16">
        <f t="shared" si="768"/>
        <v>6.4261145243847337E-2</v>
      </c>
      <c r="AS644" s="16">
        <f t="shared" si="769"/>
        <v>1.0433535677756695E-3</v>
      </c>
      <c r="AT644" s="16">
        <f t="shared" si="770"/>
        <v>0.30987086528216906</v>
      </c>
      <c r="AU644" s="16">
        <f t="shared" si="771"/>
        <v>0.57927103270919589</v>
      </c>
      <c r="AV644" s="16">
        <f t="shared" si="772"/>
        <v>2.5134424971667317E-3</v>
      </c>
      <c r="AW644" s="30">
        <f>(SUMPRODUCT(AV$5:AV643,A$5:A643)+SUM(AV$5:AV643)*(Calculations!$B$6/30-0.5)+AV$4*Calculations!$B$6/30/2)/SUM(AV$4:AV643)</f>
        <v>489.77352810085472</v>
      </c>
      <c r="AX644" s="16"/>
      <c r="AY644" s="12"/>
      <c r="AZ644" s="12"/>
    </row>
    <row r="645" spans="1:52" x14ac:dyDescent="0.25">
      <c r="A645">
        <f t="shared" si="760"/>
        <v>641</v>
      </c>
      <c r="B645" t="str">
        <f t="shared" si="784"/>
        <v>June</v>
      </c>
      <c r="C645">
        <f t="shared" ref="C645:C708" si="840">C644+IF(B644="December",1,0)</f>
        <v>2078</v>
      </c>
      <c r="D645">
        <f t="shared" si="786"/>
        <v>207806</v>
      </c>
      <c r="E645">
        <f t="shared" ref="E645:F645" si="841">E633+1</f>
        <v>95</v>
      </c>
      <c r="F645">
        <f t="shared" si="841"/>
        <v>93</v>
      </c>
      <c r="G645" s="12">
        <f>G644*IF($B645="January",1+IF(C645&gt;Personal!$L$18+1,Calculations!$B$22,Calculations!$B$21),1)</f>
        <v>9197.0517629387505</v>
      </c>
      <c r="H645" s="12">
        <f>IF(AND(Career!$F$15="Yes",$E645=62,$E644=61),G645,H644*IF($B645="January",(1+IF(C645&gt;Personal!$L$18+1,Calculations!$C$22,Calculations!$C$21)),1))</f>
        <v>9197.0517629387505</v>
      </c>
      <c r="I645" s="12">
        <f>H645*(1-'Retiree Assumptions'!$F$8)</f>
        <v>7173.7003750922258</v>
      </c>
      <c r="J645" s="12">
        <f>I645/(Calculations!$C$27^($A645-1+Calculations!$B$6/30))</f>
        <v>1389.9838673370493</v>
      </c>
      <c r="K645" s="23">
        <f t="shared" ref="K645:K708" si="842">$AN645*J645</f>
        <v>150.59732883306654</v>
      </c>
      <c r="L645" s="12">
        <f>L644*IF($B645="January",(1+IF(C645&gt;Personal!$L$18+1,Calculations!$B$22,Calculations!$B$21)),1)</f>
        <v>5058.3784696163093</v>
      </c>
      <c r="M645" s="12">
        <f>IF(AND(Career!$F$15="Yes",$E645=62,$E644=61),L645,M644*IF($B645="January",(1+IF(C645&gt;Personal!$L$18+1,Calculations!$C$22,Calculations!$C$21)),1))</f>
        <v>5058.3784696163093</v>
      </c>
      <c r="N645" s="12">
        <f>M645*(1-'Retiree Assumptions'!$F$10)</f>
        <v>4451.3730532623522</v>
      </c>
      <c r="O645" s="12">
        <f>N645/(Calculations!$C$27^$AW645)/(Calculations!$D$27^($A645-1-$AW645+Calculations!$B$6/30))</f>
        <v>821.54473568477817</v>
      </c>
      <c r="P645" s="23">
        <f t="shared" ref="P645:P708" si="843">$AT645*O645</f>
        <v>251.80235972236341</v>
      </c>
      <c r="Q645" s="12">
        <f>IF(OR(A645&lt;=360,$E645&lt;70),Q644*IF($B645="January",(1+IF(C645&gt;Personal!$L$18+1,Calculations!$B$22,Calculations!$B$21)),1),0)</f>
        <v>0</v>
      </c>
      <c r="R645" s="12">
        <f>IF(OR(A645&lt;=360,$E645&lt;70),IF(AND(Career!$F$15="Yes",$E645=62,$E644=61),Q645,R644*IF($B645="January",(1+IF(C645&gt;Personal!$L$18+1,Calculations!$C$22,Calculations!$C$21)),1)),0)</f>
        <v>0</v>
      </c>
      <c r="S645" s="12">
        <f>R645*(1-'Retiree Assumptions'!$F$8)</f>
        <v>0</v>
      </c>
      <c r="T645" s="12">
        <f>S645/(Calculations!$C$27^($A645-1+Calculations!$B$6/30))</f>
        <v>0</v>
      </c>
      <c r="U645" s="23">
        <f t="shared" ref="U645:U708" si="844">$AQ645*T645</f>
        <v>0</v>
      </c>
      <c r="W645">
        <f t="shared" si="799"/>
        <v>13</v>
      </c>
      <c r="X645">
        <f t="shared" si="774"/>
        <v>2078</v>
      </c>
      <c r="Y645">
        <f t="shared" si="775"/>
        <v>95</v>
      </c>
      <c r="Z645">
        <f t="shared" si="762"/>
        <v>93</v>
      </c>
      <c r="AA645" s="12">
        <f>S645*12*Subsidy!$I$15/Subsidy!$I$14</f>
        <v>0</v>
      </c>
      <c r="AB645" s="12">
        <f>SUM(S$5:S645)*Subsidy!$I$15/Subsidy!$I$14</f>
        <v>53212.488521578103</v>
      </c>
      <c r="AC645" s="12">
        <f>N645*Subsidy!$E$15/Subsidy!$E$14</f>
        <v>3561.0984426098817</v>
      </c>
      <c r="AD645" s="12">
        <f t="shared" si="763"/>
        <v>42733.181311318578</v>
      </c>
      <c r="AE645" s="12">
        <f>$AP645*AC645/(Calculations!$D$27^(A645-1+Calculations!$B$6/30))</f>
        <v>164.87344422672376</v>
      </c>
      <c r="AF645" s="12">
        <f>IF(AE645=0,0,SUM(AE645:AE$903)*AC645/AE645)</f>
        <v>163971.85595362549</v>
      </c>
      <c r="AH645" s="164">
        <f>VLOOKUP(E645,Rates2,5)*VLOOKUP(E645,Mort_Imp_Retirees,C645-'Mort Imp Cume'!$C$4+2)</f>
        <v>2.2672609864554171E-2</v>
      </c>
      <c r="AI645" s="16">
        <f t="shared" si="764"/>
        <v>0.97732739013544578</v>
      </c>
      <c r="AJ645" s="164">
        <f>VLOOKUP(F645,Rates2,6)*VLOOKUP(F645,Mort_Imp_Survivors,C645-'Mort Imp Cume'!$C$4+2)</f>
        <v>1.2419658323590512E-2</v>
      </c>
      <c r="AK645" s="16">
        <f t="shared" si="765"/>
        <v>0.98758034167640951</v>
      </c>
      <c r="AL645" s="164">
        <f>VLOOKUP(F645,Rates2,7)*VLOOKUP(F645,Mort_Imp_Survivors,C645-'Mort Imp Cume'!$C$4+2)</f>
        <v>1.4249677637252836E-2</v>
      </c>
      <c r="AM645" s="16">
        <f t="shared" si="766"/>
        <v>0.98575032236274718</v>
      </c>
      <c r="AN645" s="108">
        <f>PRODUCT(AI$4:AI644)</f>
        <v>0.10834465951146831</v>
      </c>
      <c r="AO645" s="16">
        <f>PRODUCT(AK$4:AK644)</f>
        <v>0.41510938442068435</v>
      </c>
      <c r="AP645" s="16">
        <f>PRODUCT(AM$4:AM644)</f>
        <v>0.29384127311577946</v>
      </c>
      <c r="AQ645" s="16">
        <f t="shared" si="767"/>
        <v>4.4974884915074252E-2</v>
      </c>
      <c r="AR645" s="16">
        <f t="shared" si="768"/>
        <v>6.3369774596394049E-2</v>
      </c>
      <c r="AS645" s="16">
        <f t="shared" si="769"/>
        <v>1.007033718388726E-3</v>
      </c>
      <c r="AT645" s="16">
        <f t="shared" si="770"/>
        <v>0.30649865891049721</v>
      </c>
      <c r="AU645" s="16">
        <f t="shared" si="771"/>
        <v>0.58515668157803447</v>
      </c>
      <c r="AV645" s="16">
        <f t="shared" si="772"/>
        <v>2.4564561960114793E-3</v>
      </c>
      <c r="AW645" s="30">
        <f>(SUMPRODUCT(AV$5:AV644,A$5:A644)+SUM(AV$5:AV644)*(Calculations!$B$6/30-0.5)+AV$4*Calculations!$B$6/30/2)/SUM(AV$4:AV644)</f>
        <v>490.19840338922762</v>
      </c>
      <c r="AX645" s="16"/>
      <c r="AY645" s="12"/>
      <c r="AZ645" s="12"/>
    </row>
    <row r="646" spans="1:52" x14ac:dyDescent="0.25">
      <c r="A646">
        <f t="shared" ref="A646:A709" si="845">A645+1</f>
        <v>642</v>
      </c>
      <c r="B646" t="str">
        <f t="shared" si="784"/>
        <v>July</v>
      </c>
      <c r="C646">
        <f t="shared" si="840"/>
        <v>2078</v>
      </c>
      <c r="D646">
        <f t="shared" si="786"/>
        <v>207807</v>
      </c>
      <c r="E646">
        <f t="shared" ref="E646:F646" si="846">E634+1</f>
        <v>95</v>
      </c>
      <c r="F646">
        <f t="shared" si="846"/>
        <v>93</v>
      </c>
      <c r="G646" s="12">
        <f>G645*IF($B646="January",1+IF(C646&gt;Personal!$L$18+1,Calculations!$B$22,Calculations!$B$21),1)</f>
        <v>9197.0517629387505</v>
      </c>
      <c r="H646" s="12">
        <f>IF(AND(Career!$F$15="Yes",$E646=62,$E645=61),G646,H645*IF($B646="January",(1+IF(C646&gt;Personal!$L$18+1,Calculations!$C$22,Calculations!$C$21)),1))</f>
        <v>9197.0517629387505</v>
      </c>
      <c r="I646" s="12">
        <f>H646*(1-'Retiree Assumptions'!$F$8)</f>
        <v>7173.7003750922258</v>
      </c>
      <c r="J646" s="12">
        <f>I646/(Calculations!$C$27^($A646-1+Calculations!$B$6/30))</f>
        <v>1386.429692897711</v>
      </c>
      <c r="K646" s="23">
        <f t="shared" si="842"/>
        <v>146.8065492041392</v>
      </c>
      <c r="L646" s="12">
        <f>L645*IF($B646="January",(1+IF(C646&gt;Personal!$L$18+1,Calculations!$B$22,Calculations!$B$21)),1)</f>
        <v>5058.3784696163093</v>
      </c>
      <c r="M646" s="12">
        <f>IF(AND(Career!$F$15="Yes",$E646=62,$E645=61),L646,M645*IF($B646="January",(1+IF(C646&gt;Personal!$L$18+1,Calculations!$C$22,Calculations!$C$21)),1))</f>
        <v>5058.3784696163093</v>
      </c>
      <c r="N646" s="12">
        <f>M646*(1-'Retiree Assumptions'!$F$10)</f>
        <v>4451.3730532623522</v>
      </c>
      <c r="O646" s="12">
        <f>N646/(Calculations!$C$27^$AW646)/(Calculations!$D$27^($A646-1-$AW646+Calculations!$B$6/30))</f>
        <v>819.2895918132175</v>
      </c>
      <c r="P646" s="23">
        <f t="shared" si="843"/>
        <v>248.35796029665579</v>
      </c>
      <c r="Q646" s="12">
        <f>IF(OR(A646&lt;=360,$E646&lt;70),Q645*IF($B646="January",(1+IF(C646&gt;Personal!$L$18+1,Calculations!$B$22,Calculations!$B$21)),1),0)</f>
        <v>0</v>
      </c>
      <c r="R646" s="12">
        <f>IF(OR(A646&lt;=360,$E646&lt;70),IF(AND(Career!$F$15="Yes",$E646=62,$E645=61),Q646,R645*IF($B646="January",(1+IF(C646&gt;Personal!$L$18+1,Calculations!$C$22,Calculations!$C$21)),1)),0)</f>
        <v>0</v>
      </c>
      <c r="S646" s="12">
        <f>R646*(1-'Retiree Assumptions'!$F$8)</f>
        <v>0</v>
      </c>
      <c r="T646" s="12">
        <f>S646/(Calculations!$C$27^($A646-1+Calculations!$B$6/30))</f>
        <v>0</v>
      </c>
      <c r="U646" s="23">
        <f t="shared" si="844"/>
        <v>0</v>
      </c>
      <c r="W646">
        <f t="shared" si="799"/>
        <v>13</v>
      </c>
      <c r="X646">
        <f t="shared" si="774"/>
        <v>2078</v>
      </c>
      <c r="Y646">
        <f t="shared" si="775"/>
        <v>95</v>
      </c>
      <c r="Z646">
        <f t="shared" ref="Z646:Z709" si="847">F646</f>
        <v>93</v>
      </c>
      <c r="AA646" s="12">
        <f>S646*12*Subsidy!$I$15/Subsidy!$I$14</f>
        <v>0</v>
      </c>
      <c r="AB646" s="12">
        <f>SUM(S$5:S646)*Subsidy!$I$15/Subsidy!$I$14</f>
        <v>53212.488521578103</v>
      </c>
      <c r="AC646" s="12">
        <f>N646*Subsidy!$E$15/Subsidy!$E$14</f>
        <v>3561.0984426098817</v>
      </c>
      <c r="AD646" s="12">
        <f t="shared" ref="AD646:AD709" si="848">AC646*12</f>
        <v>42733.181311318578</v>
      </c>
      <c r="AE646" s="12">
        <f>$AP646*AC646/(Calculations!$D$27^(A646-1+Calculations!$B$6/30))</f>
        <v>162.0561870351967</v>
      </c>
      <c r="AF646" s="12">
        <f>IF(AE646=0,0,SUM(AE646:AE$903)*AC646/AE646)</f>
        <v>163199.40982021787</v>
      </c>
      <c r="AH646" s="164">
        <f>VLOOKUP(E646,Rates2,5)*VLOOKUP(E646,Mort_Imp_Retirees,C646-'Mort Imp Cume'!$C$4+2)</f>
        <v>2.2672609864554171E-2</v>
      </c>
      <c r="AI646" s="16">
        <f t="shared" ref="AI646:AI709" si="849">1-AH646</f>
        <v>0.97732739013544578</v>
      </c>
      <c r="AJ646" s="164">
        <f>VLOOKUP(F646,Rates2,6)*VLOOKUP(F646,Mort_Imp_Survivors,C646-'Mort Imp Cume'!$C$4+2)</f>
        <v>1.2419658323590512E-2</v>
      </c>
      <c r="AK646" s="16">
        <f t="shared" ref="AK646:AK709" si="850">1-AJ646</f>
        <v>0.98758034167640951</v>
      </c>
      <c r="AL646" s="164">
        <f>VLOOKUP(F646,Rates2,7)*VLOOKUP(F646,Mort_Imp_Survivors,C646-'Mort Imp Cume'!$C$4+2)</f>
        <v>1.4249677637252836E-2</v>
      </c>
      <c r="AM646" s="16">
        <f t="shared" ref="AM646:AM709" si="851">1-AL646</f>
        <v>0.98575032236274718</v>
      </c>
      <c r="AN646" s="108">
        <f>PRODUCT(AI$4:AI645)</f>
        <v>0.10588820331545683</v>
      </c>
      <c r="AO646" s="16">
        <f>PRODUCT(AK$4:AK645)</f>
        <v>0.40995386769926345</v>
      </c>
      <c r="AP646" s="16">
        <f>PRODUCT(AM$4:AM645)</f>
        <v>0.28965412969735965</v>
      </c>
      <c r="AQ646" s="16">
        <f t="shared" ref="AQ646:AQ709" si="852">AN646*AO646</f>
        <v>4.3409278492897496E-2</v>
      </c>
      <c r="AR646" s="16">
        <f t="shared" ref="AR646:AR709" si="853">AN646*(1-AO646)</f>
        <v>6.2478924822559331E-2</v>
      </c>
      <c r="AS646" s="16">
        <f t="shared" ref="AS646:AS709" si="854">AQ646*AH646*AK646</f>
        <v>9.719781877334492E-4</v>
      </c>
      <c r="AT646" s="16">
        <f t="shared" ref="AT646:AT709" si="855">AT645*AM645+AS645</f>
        <v>0.30313818554316102</v>
      </c>
      <c r="AU646" s="16">
        <f t="shared" ref="AU646:AU709" si="856">1-AQ646-AR646-AT646</f>
        <v>0.59097361114138214</v>
      </c>
      <c r="AV646" s="16">
        <f t="shared" ref="AV646:AV709" si="857">AN646*AH646</f>
        <v>2.4007619230299441E-3</v>
      </c>
      <c r="AW646" s="30">
        <f>(SUMPRODUCT(AV$5:AV645,A$5:A645)+SUM(AV$5:AV645)*(Calculations!$B$6/30-0.5)+AV$4*Calculations!$B$6/30/2)/SUM(AV$4:AV645)</f>
        <v>490.61408490225443</v>
      </c>
      <c r="AX646" s="16"/>
      <c r="AY646" s="12"/>
      <c r="AZ646" s="12"/>
    </row>
    <row r="647" spans="1:52" x14ac:dyDescent="0.25">
      <c r="A647">
        <f t="shared" si="845"/>
        <v>643</v>
      </c>
      <c r="B647" t="str">
        <f t="shared" si="784"/>
        <v>August</v>
      </c>
      <c r="C647">
        <f t="shared" si="840"/>
        <v>2078</v>
      </c>
      <c r="D647">
        <f t="shared" si="786"/>
        <v>207808</v>
      </c>
      <c r="E647">
        <f t="shared" ref="E647:F647" si="858">E635+1</f>
        <v>95</v>
      </c>
      <c r="F647">
        <f t="shared" si="858"/>
        <v>93</v>
      </c>
      <c r="G647" s="12">
        <f>G646*IF($B647="January",1+IF(C647&gt;Personal!$L$18+1,Calculations!$B$22,Calculations!$B$21),1)</f>
        <v>9197.0517629387505</v>
      </c>
      <c r="H647" s="12">
        <f>IF(AND(Career!$F$15="Yes",$E647=62,$E646=61),G647,H646*IF($B647="January",(1+IF(C647&gt;Personal!$L$18+1,Calculations!$C$22,Calculations!$C$21)),1))</f>
        <v>9197.0517629387505</v>
      </c>
      <c r="I647" s="12">
        <f>H647*(1-'Retiree Assumptions'!$F$8)</f>
        <v>7173.7003750922258</v>
      </c>
      <c r="J647" s="12">
        <f>I647/(Calculations!$C$27^($A647-1+Calculations!$B$6/30))</f>
        <v>1382.8846064458251</v>
      </c>
      <c r="K647" s="23">
        <f t="shared" si="842"/>
        <v>143.11118966205163</v>
      </c>
      <c r="L647" s="12">
        <f>L646*IF($B647="January",(1+IF(C647&gt;Personal!$L$18+1,Calculations!$B$22,Calculations!$B$21)),1)</f>
        <v>5058.3784696163093</v>
      </c>
      <c r="M647" s="12">
        <f>IF(AND(Career!$F$15="Yes",$E647=62,$E646=61),L647,M646*IF($B647="January",(1+IF(C647&gt;Personal!$L$18+1,Calculations!$C$22,Calculations!$C$21)),1))</f>
        <v>5058.3784696163093</v>
      </c>
      <c r="N647" s="12">
        <f>M647*(1-'Retiree Assumptions'!$F$10)</f>
        <v>4451.3730532623522</v>
      </c>
      <c r="O647" s="12">
        <f>N647/(Calculations!$C$27^$AW647)/(Calculations!$D$27^($A647-1-$AW647+Calculations!$B$6/30))</f>
        <v>817.03827973368061</v>
      </c>
      <c r="P647" s="23">
        <f t="shared" si="843"/>
        <v>244.9403489672348</v>
      </c>
      <c r="Q647" s="12">
        <f>IF(OR(A647&lt;=360,$E647&lt;70),Q646*IF($B647="January",(1+IF(C647&gt;Personal!$L$18+1,Calculations!$B$22,Calculations!$B$21)),1),0)</f>
        <v>0</v>
      </c>
      <c r="R647" s="12">
        <f>IF(OR(A647&lt;=360,$E647&lt;70),IF(AND(Career!$F$15="Yes",$E647=62,$E646=61),Q647,R646*IF($B647="January",(1+IF(C647&gt;Personal!$L$18+1,Calculations!$C$22,Calculations!$C$21)),1)),0)</f>
        <v>0</v>
      </c>
      <c r="S647" s="12">
        <f>R647*(1-'Retiree Assumptions'!$F$8)</f>
        <v>0</v>
      </c>
      <c r="T647" s="12">
        <f>S647/(Calculations!$C$27^($A647-1+Calculations!$B$6/30))</f>
        <v>0</v>
      </c>
      <c r="U647" s="23">
        <f t="shared" si="844"/>
        <v>0</v>
      </c>
      <c r="W647">
        <f t="shared" si="799"/>
        <v>13</v>
      </c>
      <c r="X647">
        <f t="shared" ref="X647:X710" si="859">C647</f>
        <v>2078</v>
      </c>
      <c r="Y647">
        <f t="shared" ref="Y647:Y710" si="860">E647</f>
        <v>95</v>
      </c>
      <c r="Z647">
        <f t="shared" si="847"/>
        <v>93</v>
      </c>
      <c r="AA647" s="12">
        <f>S647*12*Subsidy!$I$15/Subsidy!$I$14</f>
        <v>0</v>
      </c>
      <c r="AB647" s="12">
        <f>SUM(S$5:S647)*Subsidy!$I$15/Subsidy!$I$14</f>
        <v>53212.488521578103</v>
      </c>
      <c r="AC647" s="12">
        <f>N647*Subsidy!$E$15/Subsidy!$E$14</f>
        <v>3561.0984426098817</v>
      </c>
      <c r="AD647" s="12">
        <f t="shared" si="848"/>
        <v>42733.181311318578</v>
      </c>
      <c r="AE647" s="12">
        <f>$AP647*AC647/(Calculations!$D$27^(A647-1+Calculations!$B$6/30))</f>
        <v>159.28706942200154</v>
      </c>
      <c r="AF647" s="12">
        <f>IF(AE647=0,0,SUM(AE647:AE$903)*AC647/AE647)</f>
        <v>162413.53513795807</v>
      </c>
      <c r="AH647" s="164">
        <f>VLOOKUP(E647,Rates2,5)*VLOOKUP(E647,Mort_Imp_Retirees,C647-'Mort Imp Cume'!$C$4+2)</f>
        <v>2.2672609864554171E-2</v>
      </c>
      <c r="AI647" s="16">
        <f t="shared" si="849"/>
        <v>0.97732739013544578</v>
      </c>
      <c r="AJ647" s="164">
        <f>VLOOKUP(F647,Rates2,6)*VLOOKUP(F647,Mort_Imp_Survivors,C647-'Mort Imp Cume'!$C$4+2)</f>
        <v>1.2419658323590512E-2</v>
      </c>
      <c r="AK647" s="16">
        <f t="shared" si="850"/>
        <v>0.98758034167640951</v>
      </c>
      <c r="AL647" s="164">
        <f>VLOOKUP(F647,Rates2,7)*VLOOKUP(F647,Mort_Imp_Survivors,C647-'Mort Imp Cume'!$C$4+2)</f>
        <v>1.4249677637252836E-2</v>
      </c>
      <c r="AM647" s="16">
        <f t="shared" si="851"/>
        <v>0.98575032236274718</v>
      </c>
      <c r="AN647" s="108">
        <f>PRODUCT(AI$4:AI646)</f>
        <v>0.10348744139242688</v>
      </c>
      <c r="AO647" s="16">
        <f>PRODUCT(AK$4:AK646)</f>
        <v>0.40486238073400416</v>
      </c>
      <c r="AP647" s="16">
        <f>PRODUCT(AM$4:AM646)</f>
        <v>0.28552665172287328</v>
      </c>
      <c r="AQ647" s="16">
        <f t="shared" si="852"/>
        <v>4.1898171898208672E-2</v>
      </c>
      <c r="AR647" s="16">
        <f t="shared" si="853"/>
        <v>6.158926949421821E-2</v>
      </c>
      <c r="AS647" s="16">
        <f t="shared" si="854"/>
        <v>9.3814296401237263E-4</v>
      </c>
      <c r="AT647" s="16">
        <f t="shared" si="855"/>
        <v>0.29979054230736268</v>
      </c>
      <c r="AU647" s="16">
        <f t="shared" si="856"/>
        <v>0.59672201630021049</v>
      </c>
      <c r="AV647" s="16">
        <f t="shared" si="857"/>
        <v>2.3463303845714092E-3</v>
      </c>
      <c r="AW647" s="30">
        <f>(SUMPRODUCT(AV$5:AV646,A$5:A646)+SUM(AV$5:AV646)*(Calculations!$B$6/30-0.5)+AV$4*Calculations!$B$6/30/2)/SUM(AV$4:AV646)</f>
        <v>491.02081865975759</v>
      </c>
      <c r="AX647" s="16"/>
      <c r="AY647" s="12"/>
      <c r="AZ647" s="12"/>
    </row>
    <row r="648" spans="1:52" x14ac:dyDescent="0.25">
      <c r="A648">
        <f t="shared" si="845"/>
        <v>644</v>
      </c>
      <c r="B648" t="str">
        <f t="shared" si="784"/>
        <v>September</v>
      </c>
      <c r="C648">
        <f t="shared" si="840"/>
        <v>2078</v>
      </c>
      <c r="D648">
        <f t="shared" si="786"/>
        <v>207809</v>
      </c>
      <c r="E648">
        <f t="shared" ref="E648:F648" si="861">E636+1</f>
        <v>95</v>
      </c>
      <c r="F648">
        <f t="shared" si="861"/>
        <v>93</v>
      </c>
      <c r="G648" s="12">
        <f>G647*IF($B648="January",1+IF(C648&gt;Personal!$L$18+1,Calculations!$B$22,Calculations!$B$21),1)</f>
        <v>9197.0517629387505</v>
      </c>
      <c r="H648" s="12">
        <f>IF(AND(Career!$F$15="Yes",$E648=62,$E647=61),G648,H647*IF($B648="January",(1+IF(C648&gt;Personal!$L$18+1,Calculations!$C$22,Calculations!$C$21)),1))</f>
        <v>9197.0517629387505</v>
      </c>
      <c r="I648" s="12">
        <f>H648*(1-'Retiree Assumptions'!$F$8)</f>
        <v>7173.7003750922258</v>
      </c>
      <c r="J648" s="12">
        <f>I648/(Calculations!$C$27^($A648-1+Calculations!$B$6/30))</f>
        <v>1379.3485847435009</v>
      </c>
      <c r="K648" s="23">
        <f t="shared" si="842"/>
        <v>139.50884832807077</v>
      </c>
      <c r="L648" s="12">
        <f>L647*IF($B648="January",(1+IF(C648&gt;Personal!$L$18+1,Calculations!$B$22,Calculations!$B$21)),1)</f>
        <v>5058.3784696163093</v>
      </c>
      <c r="M648" s="12">
        <f>IF(AND(Career!$F$15="Yes",$E648=62,$E647=61),L648,M647*IF($B648="January",(1+IF(C648&gt;Personal!$L$18+1,Calculations!$C$22,Calculations!$C$21)),1))</f>
        <v>5058.3784696163093</v>
      </c>
      <c r="N648" s="12">
        <f>M648*(1-'Retiree Assumptions'!$F$10)</f>
        <v>4451.3730532623522</v>
      </c>
      <c r="O648" s="12">
        <f>N648/(Calculations!$C$27^$AW648)/(Calculations!$D$27^($A648-1-$AW648+Calculations!$B$6/30))</f>
        <v>814.79086420378781</v>
      </c>
      <c r="P648" s="23">
        <f t="shared" si="843"/>
        <v>241.55026512616718</v>
      </c>
      <c r="Q648" s="12">
        <f>IF(OR(A648&lt;=360,$E648&lt;70),Q647*IF($B648="January",(1+IF(C648&gt;Personal!$L$18+1,Calculations!$B$22,Calculations!$B$21)),1),0)</f>
        <v>0</v>
      </c>
      <c r="R648" s="12">
        <f>IF(OR(A648&lt;=360,$E648&lt;70),IF(AND(Career!$F$15="Yes",$E648=62,$E647=61),Q648,R647*IF($B648="January",(1+IF(C648&gt;Personal!$L$18+1,Calculations!$C$22,Calculations!$C$21)),1)),0)</f>
        <v>0</v>
      </c>
      <c r="S648" s="12">
        <f>R648*(1-'Retiree Assumptions'!$F$8)</f>
        <v>0</v>
      </c>
      <c r="T648" s="12">
        <f>S648/(Calculations!$C$27^($A648-1+Calculations!$B$6/30))</f>
        <v>0</v>
      </c>
      <c r="U648" s="23">
        <f t="shared" si="844"/>
        <v>0</v>
      </c>
      <c r="W648">
        <f t="shared" si="799"/>
        <v>13</v>
      </c>
      <c r="X648">
        <f t="shared" si="859"/>
        <v>2078</v>
      </c>
      <c r="Y648">
        <f t="shared" si="860"/>
        <v>95</v>
      </c>
      <c r="Z648">
        <f t="shared" si="847"/>
        <v>93</v>
      </c>
      <c r="AA648" s="12">
        <f>S648*12*Subsidy!$I$15/Subsidy!$I$14</f>
        <v>0</v>
      </c>
      <c r="AB648" s="12">
        <f>SUM(S$5:S648)*Subsidy!$I$15/Subsidy!$I$14</f>
        <v>53212.488521578103</v>
      </c>
      <c r="AC648" s="12">
        <f>N648*Subsidy!$E$15/Subsidy!$E$14</f>
        <v>3561.0984426098817</v>
      </c>
      <c r="AD648" s="12">
        <f t="shared" si="848"/>
        <v>42733.181311318578</v>
      </c>
      <c r="AE648" s="12">
        <f>$AP648*AC648/(Calculations!$D$27^(A648-1+Calculations!$B$6/30))</f>
        <v>156.56526880728691</v>
      </c>
      <c r="AF648" s="12">
        <f>IF(AE648=0,0,SUM(AE648:AE$903)*AC648/AE648)</f>
        <v>161613.9984589504</v>
      </c>
      <c r="AH648" s="164">
        <f>VLOOKUP(E648,Rates2,5)*VLOOKUP(E648,Mort_Imp_Retirees,C648-'Mort Imp Cume'!$C$4+2)</f>
        <v>2.2672609864554171E-2</v>
      </c>
      <c r="AI648" s="16">
        <f t="shared" si="849"/>
        <v>0.97732739013544578</v>
      </c>
      <c r="AJ648" s="164">
        <f>VLOOKUP(F648,Rates2,6)*VLOOKUP(F648,Mort_Imp_Survivors,C648-'Mort Imp Cume'!$C$4+2)</f>
        <v>1.2419658323590512E-2</v>
      </c>
      <c r="AK648" s="16">
        <f t="shared" si="850"/>
        <v>0.98758034167640951</v>
      </c>
      <c r="AL648" s="164">
        <f>VLOOKUP(F648,Rates2,7)*VLOOKUP(F648,Mort_Imp_Survivors,C648-'Mort Imp Cume'!$C$4+2)</f>
        <v>1.4249677637252836E-2</v>
      </c>
      <c r="AM648" s="16">
        <f t="shared" si="851"/>
        <v>0.98575032236274718</v>
      </c>
      <c r="AN648" s="108">
        <f>PRODUCT(AI$4:AI647)</f>
        <v>0.10114111100785547</v>
      </c>
      <c r="AO648" s="16">
        <f>PRODUCT(AK$4:AK647)</f>
        <v>0.39983412829721243</v>
      </c>
      <c r="AP648" s="16">
        <f>PRODUCT(AM$4:AM647)</f>
        <v>0.28145798897897817</v>
      </c>
      <c r="AQ648" s="16">
        <f t="shared" si="852"/>
        <v>4.0439667954837492E-2</v>
      </c>
      <c r="AR648" s="16">
        <f t="shared" si="853"/>
        <v>6.070144305301798E-2</v>
      </c>
      <c r="AS648" s="16">
        <f t="shared" si="854"/>
        <v>9.0548556750872061E-4</v>
      </c>
      <c r="AT648" s="16">
        <f t="shared" si="855"/>
        <v>0.29645676668479792</v>
      </c>
      <c r="AU648" s="16">
        <f t="shared" si="856"/>
        <v>0.60240212230734669</v>
      </c>
      <c r="AV648" s="16">
        <f t="shared" si="857"/>
        <v>2.2931329511486727E-3</v>
      </c>
      <c r="AW648" s="30">
        <f>(SUMPRODUCT(AV$5:AV647,A$5:A647)+SUM(AV$5:AV647)*(Calculations!$B$6/30-0.5)+AV$4*Calculations!$B$6/30/2)/SUM(AV$4:AV647)</f>
        <v>491.41884168714773</v>
      </c>
      <c r="AX648" s="16"/>
      <c r="AY648" s="12"/>
      <c r="AZ648" s="12"/>
    </row>
    <row r="649" spans="1:52" x14ac:dyDescent="0.25">
      <c r="A649">
        <f t="shared" si="845"/>
        <v>645</v>
      </c>
      <c r="B649" t="str">
        <f t="shared" si="784"/>
        <v>October</v>
      </c>
      <c r="C649">
        <f t="shared" si="840"/>
        <v>2078</v>
      </c>
      <c r="D649">
        <f t="shared" si="786"/>
        <v>207810</v>
      </c>
      <c r="E649">
        <f t="shared" ref="E649:F649" si="862">E637+1</f>
        <v>95</v>
      </c>
      <c r="F649">
        <f t="shared" si="862"/>
        <v>93</v>
      </c>
      <c r="G649" s="12">
        <f>G648*IF($B649="January",1+IF(C649&gt;Personal!$L$18+1,Calculations!$B$22,Calculations!$B$21),1)</f>
        <v>9197.0517629387505</v>
      </c>
      <c r="H649" s="12">
        <f>IF(AND(Career!$F$15="Yes",$E649=62,$E648=61),G649,H648*IF($B649="January",(1+IF(C649&gt;Personal!$L$18+1,Calculations!$C$22,Calculations!$C$21)),1))</f>
        <v>9197.0517629387505</v>
      </c>
      <c r="I649" s="12">
        <f>H649*(1-'Retiree Assumptions'!$F$8)</f>
        <v>7173.7003750922258</v>
      </c>
      <c r="J649" s="12">
        <f>I649/(Calculations!$C$27^($A649-1+Calculations!$B$6/30))</f>
        <v>1375.8216046122673</v>
      </c>
      <c r="K649" s="23">
        <f t="shared" si="842"/>
        <v>135.99718378265652</v>
      </c>
      <c r="L649" s="12">
        <f>L648*IF($B649="January",(1+IF(C649&gt;Personal!$L$18+1,Calculations!$B$22,Calculations!$B$21)),1)</f>
        <v>5058.3784696163093</v>
      </c>
      <c r="M649" s="12">
        <f>IF(AND(Career!$F$15="Yes",$E649=62,$E648=61),L649,M648*IF($B649="January",(1+IF(C649&gt;Personal!$L$18+1,Calculations!$C$22,Calculations!$C$21)),1))</f>
        <v>5058.3784696163093</v>
      </c>
      <c r="N649" s="12">
        <f>M649*(1-'Retiree Assumptions'!$F$10)</f>
        <v>4451.3730532623522</v>
      </c>
      <c r="O649" s="12">
        <f>N649/(Calculations!$C$27^$AW649)/(Calculations!$D$27^($A649-1-$AW649+Calculations!$B$6/30))</f>
        <v>812.54740701173512</v>
      </c>
      <c r="P649" s="23">
        <f t="shared" si="843"/>
        <v>238.18839089007207</v>
      </c>
      <c r="Q649" s="12">
        <f>IF(OR(A649&lt;=360,$E649&lt;70),Q648*IF($B649="January",(1+IF(C649&gt;Personal!$L$18+1,Calculations!$B$22,Calculations!$B$21)),1),0)</f>
        <v>0</v>
      </c>
      <c r="R649" s="12">
        <f>IF(OR(A649&lt;=360,$E649&lt;70),IF(AND(Career!$F$15="Yes",$E649=62,$E648=61),Q649,R648*IF($B649="January",(1+IF(C649&gt;Personal!$L$18+1,Calculations!$C$22,Calculations!$C$21)),1)),0)</f>
        <v>0</v>
      </c>
      <c r="S649" s="12">
        <f>R649*(1-'Retiree Assumptions'!$F$8)</f>
        <v>0</v>
      </c>
      <c r="T649" s="12">
        <f>S649/(Calculations!$C$27^($A649-1+Calculations!$B$6/30))</f>
        <v>0</v>
      </c>
      <c r="U649" s="23">
        <f t="shared" si="844"/>
        <v>0</v>
      </c>
      <c r="W649">
        <f t="shared" si="799"/>
        <v>13</v>
      </c>
      <c r="X649">
        <f t="shared" si="859"/>
        <v>2078</v>
      </c>
      <c r="Y649">
        <f t="shared" si="860"/>
        <v>95</v>
      </c>
      <c r="Z649">
        <f t="shared" si="847"/>
        <v>93</v>
      </c>
      <c r="AA649" s="12">
        <f>S649*12*Subsidy!$I$15/Subsidy!$I$14</f>
        <v>0</v>
      </c>
      <c r="AB649" s="12">
        <f>SUM(S$5:S649)*Subsidy!$I$15/Subsidy!$I$14</f>
        <v>53212.488521578103</v>
      </c>
      <c r="AC649" s="12">
        <f>N649*Subsidy!$E$15/Subsidy!$E$14</f>
        <v>3561.0984426098817</v>
      </c>
      <c r="AD649" s="12">
        <f t="shared" si="848"/>
        <v>42733.181311318578</v>
      </c>
      <c r="AE649" s="12">
        <f>$AP649*AC649/(Calculations!$D$27^(A649-1+Calculations!$B$6/30))</f>
        <v>153.8899766669459</v>
      </c>
      <c r="AF649" s="12">
        <f>IF(AE649=0,0,SUM(AE649:AE$903)*AC649/AE649)</f>
        <v>160800.56227693686</v>
      </c>
      <c r="AH649" s="164">
        <f>VLOOKUP(E649,Rates2,5)*VLOOKUP(E649,Mort_Imp_Retirees,C649-'Mort Imp Cume'!$C$4+2)</f>
        <v>2.2672609864554171E-2</v>
      </c>
      <c r="AI649" s="16">
        <f t="shared" si="849"/>
        <v>0.97732739013544578</v>
      </c>
      <c r="AJ649" s="164">
        <f>VLOOKUP(F649,Rates2,6)*VLOOKUP(F649,Mort_Imp_Survivors,C649-'Mort Imp Cume'!$C$4+2)</f>
        <v>1.2419658323590512E-2</v>
      </c>
      <c r="AK649" s="16">
        <f t="shared" si="850"/>
        <v>0.98758034167640951</v>
      </c>
      <c r="AL649" s="164">
        <f>VLOOKUP(F649,Rates2,7)*VLOOKUP(F649,Mort_Imp_Survivors,C649-'Mort Imp Cume'!$C$4+2)</f>
        <v>1.4249677637252836E-2</v>
      </c>
      <c r="AM649" s="16">
        <f t="shared" si="851"/>
        <v>0.98575032236274718</v>
      </c>
      <c r="AN649" s="108">
        <f>PRODUCT(AI$4:AI648)</f>
        <v>9.8847978056706795E-2</v>
      </c>
      <c r="AO649" s="16">
        <f>PRODUCT(AK$4:AK648)</f>
        <v>0.3948683250376504</v>
      </c>
      <c r="AP649" s="16">
        <f>PRODUCT(AM$4:AM648)</f>
        <v>0.27744730336759826</v>
      </c>
      <c r="AQ649" s="16">
        <f t="shared" si="852"/>
        <v>3.9031935528610236E-2</v>
      </c>
      <c r="AR649" s="16">
        <f t="shared" si="853"/>
        <v>5.9816042528096566E-2</v>
      </c>
      <c r="AS649" s="16">
        <f t="shared" si="854"/>
        <v>8.7396499725363435E-4</v>
      </c>
      <c r="AT649" s="16">
        <f t="shared" si="855"/>
        <v>0.29313783889366601</v>
      </c>
      <c r="AU649" s="16">
        <f t="shared" si="856"/>
        <v>0.60801418304962707</v>
      </c>
      <c r="AV649" s="16">
        <f t="shared" si="857"/>
        <v>2.2411416423797248E-3</v>
      </c>
      <c r="AW649" s="30">
        <f>(SUMPRODUCT(AV$5:AV648,A$5:A648)+SUM(AV$5:AV648)*(Calculations!$B$6/30-0.5)+AV$4*Calculations!$B$6/30/2)/SUM(AV$4:AV648)</f>
        <v>491.80838245250072</v>
      </c>
      <c r="AX649" s="16"/>
      <c r="AY649" s="12"/>
      <c r="AZ649" s="12"/>
    </row>
    <row r="650" spans="1:52" x14ac:dyDescent="0.25">
      <c r="A650">
        <f t="shared" si="845"/>
        <v>646</v>
      </c>
      <c r="B650" t="str">
        <f t="shared" si="784"/>
        <v>November</v>
      </c>
      <c r="C650">
        <f t="shared" si="840"/>
        <v>2078</v>
      </c>
      <c r="D650">
        <f t="shared" si="786"/>
        <v>207811</v>
      </c>
      <c r="E650">
        <f t="shared" ref="E650:F650" si="863">E638+1</f>
        <v>95</v>
      </c>
      <c r="F650">
        <f t="shared" si="863"/>
        <v>93</v>
      </c>
      <c r="G650" s="12">
        <f>G649*IF($B650="January",1+IF(C650&gt;Personal!$L$18+1,Calculations!$B$22,Calculations!$B$21),1)</f>
        <v>9197.0517629387505</v>
      </c>
      <c r="H650" s="12">
        <f>IF(AND(Career!$F$15="Yes",$E650=62,$E649=61),G650,H649*IF($B650="January",(1+IF(C650&gt;Personal!$L$18+1,Calculations!$C$22,Calculations!$C$21)),1))</f>
        <v>9197.0517629387505</v>
      </c>
      <c r="I650" s="12">
        <f>H650*(1-'Retiree Assumptions'!$F$8)</f>
        <v>7173.7003750922258</v>
      </c>
      <c r="J650" s="12">
        <f>I650/(Calculations!$C$27^($A650-1+Calculations!$B$6/30))</f>
        <v>1372.3036429329204</v>
      </c>
      <c r="K650" s="23">
        <f t="shared" si="842"/>
        <v>132.57391354360573</v>
      </c>
      <c r="L650" s="12">
        <f>L649*IF($B650="January",(1+IF(C650&gt;Personal!$L$18+1,Calculations!$B$22,Calculations!$B$21)),1)</f>
        <v>5058.3784696163093</v>
      </c>
      <c r="M650" s="12">
        <f>IF(AND(Career!$F$15="Yes",$E650=62,$E649=61),L650,M649*IF($B650="January",(1+IF(C650&gt;Personal!$L$18+1,Calculations!$C$22,Calculations!$C$21)),1))</f>
        <v>5058.3784696163093</v>
      </c>
      <c r="N650" s="12">
        <f>M650*(1-'Retiree Assumptions'!$F$10)</f>
        <v>4451.3730532623522</v>
      </c>
      <c r="O650" s="12">
        <f>N650/(Calculations!$C$27^$AW650)/(Calculations!$D$27^($A650-1-$AW650+Calculations!$B$6/30))</f>
        <v>810.30796711779522</v>
      </c>
      <c r="P650" s="23">
        <f t="shared" si="843"/>
        <v>234.85535374088221</v>
      </c>
      <c r="Q650" s="12">
        <f>IF(OR(A650&lt;=360,$E650&lt;70),Q649*IF($B650="January",(1+IF(C650&gt;Personal!$L$18+1,Calculations!$B$22,Calculations!$B$21)),1),0)</f>
        <v>0</v>
      </c>
      <c r="R650" s="12">
        <f>IF(OR(A650&lt;=360,$E650&lt;70),IF(AND(Career!$F$15="Yes",$E650=62,$E649=61),Q650,R649*IF($B650="January",(1+IF(C650&gt;Personal!$L$18+1,Calculations!$C$22,Calculations!$C$21)),1)),0)</f>
        <v>0</v>
      </c>
      <c r="S650" s="12">
        <f>R650*(1-'Retiree Assumptions'!$F$8)</f>
        <v>0</v>
      </c>
      <c r="T650" s="12">
        <f>S650/(Calculations!$C$27^($A650-1+Calculations!$B$6/30))</f>
        <v>0</v>
      </c>
      <c r="U650" s="23">
        <f t="shared" si="844"/>
        <v>0</v>
      </c>
      <c r="W650">
        <f t="shared" si="799"/>
        <v>13</v>
      </c>
      <c r="X650">
        <f t="shared" si="859"/>
        <v>2078</v>
      </c>
      <c r="Y650">
        <f t="shared" si="860"/>
        <v>95</v>
      </c>
      <c r="Z650">
        <f t="shared" si="847"/>
        <v>93</v>
      </c>
      <c r="AA650" s="12">
        <f>S650*12*Subsidy!$I$15/Subsidy!$I$14</f>
        <v>0</v>
      </c>
      <c r="AB650" s="12">
        <f>SUM(S$5:S650)*Subsidy!$I$15/Subsidy!$I$14</f>
        <v>53212.488521578103</v>
      </c>
      <c r="AC650" s="12">
        <f>N650*Subsidy!$E$15/Subsidy!$E$14</f>
        <v>3561.0984426098817</v>
      </c>
      <c r="AD650" s="12">
        <f t="shared" si="848"/>
        <v>42733.181311318578</v>
      </c>
      <c r="AE650" s="12">
        <f>$AP650*AC650/(Calculations!$D$27^(A650-1+Calculations!$B$6/30))</f>
        <v>151.26039829244004</v>
      </c>
      <c r="AF650" s="12">
        <f>IF(AE650=0,0,SUM(AE650:AE$903)*AC650/AE650)</f>
        <v>159972.98495674427</v>
      </c>
      <c r="AH650" s="164">
        <f>VLOOKUP(E650,Rates2,5)*VLOOKUP(E650,Mort_Imp_Retirees,C650-'Mort Imp Cume'!$C$4+2)</f>
        <v>2.2672609864554171E-2</v>
      </c>
      <c r="AI650" s="16">
        <f t="shared" si="849"/>
        <v>0.97732739013544578</v>
      </c>
      <c r="AJ650" s="164">
        <f>VLOOKUP(F650,Rates2,6)*VLOOKUP(F650,Mort_Imp_Survivors,C650-'Mort Imp Cume'!$C$4+2)</f>
        <v>1.2419658323590512E-2</v>
      </c>
      <c r="AK650" s="16">
        <f t="shared" si="850"/>
        <v>0.98758034167640951</v>
      </c>
      <c r="AL650" s="164">
        <f>VLOOKUP(F650,Rates2,7)*VLOOKUP(F650,Mort_Imp_Survivors,C650-'Mort Imp Cume'!$C$4+2)</f>
        <v>1.4249677637252836E-2</v>
      </c>
      <c r="AM650" s="16">
        <f t="shared" si="851"/>
        <v>0.98575032236274718</v>
      </c>
      <c r="AN650" s="108">
        <f>PRODUCT(AI$4:AI649)</f>
        <v>9.660683641432706E-2</v>
      </c>
      <c r="AO650" s="16">
        <f>PRODUCT(AK$4:AK649)</f>
        <v>0.3899641953578743</v>
      </c>
      <c r="AP650" s="16">
        <f>PRODUCT(AM$4:AM649)</f>
        <v>0.2734937687332849</v>
      </c>
      <c r="AQ650" s="16">
        <f t="shared" si="852"/>
        <v>3.7673207228382841E-2</v>
      </c>
      <c r="AR650" s="16">
        <f t="shared" si="853"/>
        <v>5.893362918594422E-2</v>
      </c>
      <c r="AS650" s="16">
        <f t="shared" si="854"/>
        <v>8.4354167954994903E-4</v>
      </c>
      <c r="AT650" s="16">
        <f t="shared" si="855"/>
        <v>0.28983468418340391</v>
      </c>
      <c r="AU650" s="16">
        <f t="shared" si="856"/>
        <v>0.61355847940226904</v>
      </c>
      <c r="AV650" s="16">
        <f t="shared" si="857"/>
        <v>2.1903291122708428E-3</v>
      </c>
      <c r="AW650" s="30">
        <f>(SUMPRODUCT(AV$5:AV649,A$5:A649)+SUM(AV$5:AV649)*(Calculations!$B$6/30-0.5)+AV$4*Calculations!$B$6/30/2)/SUM(AV$4:AV649)</f>
        <v>492.18966127777242</v>
      </c>
      <c r="AX650" s="16"/>
      <c r="AY650" s="12"/>
      <c r="AZ650" s="12"/>
    </row>
    <row r="651" spans="1:52" x14ac:dyDescent="0.25">
      <c r="A651">
        <f t="shared" si="845"/>
        <v>647</v>
      </c>
      <c r="B651" t="str">
        <f t="shared" si="784"/>
        <v>December</v>
      </c>
      <c r="C651">
        <f t="shared" si="840"/>
        <v>2078</v>
      </c>
      <c r="D651">
        <f t="shared" si="786"/>
        <v>207812</v>
      </c>
      <c r="E651">
        <f t="shared" ref="E651:F651" si="864">E639+1</f>
        <v>95</v>
      </c>
      <c r="F651">
        <f t="shared" si="864"/>
        <v>93</v>
      </c>
      <c r="G651" s="12">
        <f>G650*IF($B651="January",1+IF(C651&gt;Personal!$L$18+1,Calculations!$B$22,Calculations!$B$21),1)</f>
        <v>9197.0517629387505</v>
      </c>
      <c r="H651" s="12">
        <f>IF(AND(Career!$F$15="Yes",$E651=62,$E650=61),G651,H650*IF($B651="January",(1+IF(C651&gt;Personal!$L$18+1,Calculations!$C$22,Calculations!$C$21)),1))</f>
        <v>9197.0517629387505</v>
      </c>
      <c r="I651" s="12">
        <f>H651*(1-'Retiree Assumptions'!$F$8)</f>
        <v>7173.7003750922258</v>
      </c>
      <c r="J651" s="12">
        <f>I651/(Calculations!$C$27^($A651-1+Calculations!$B$6/30))</f>
        <v>1368.7946766453711</v>
      </c>
      <c r="K651" s="23">
        <f t="shared" si="842"/>
        <v>129.23681258250335</v>
      </c>
      <c r="L651" s="12">
        <f>L650*IF($B651="January",(1+IF(C651&gt;Personal!$L$18+1,Calculations!$B$22,Calculations!$B$21)),1)</f>
        <v>5058.3784696163093</v>
      </c>
      <c r="M651" s="12">
        <f>IF(AND(Career!$F$15="Yes",$E651=62,$E650=61),L651,M650*IF($B651="January",(1+IF(C651&gt;Personal!$L$18+1,Calculations!$C$22,Calculations!$C$21)),1))</f>
        <v>5058.3784696163093</v>
      </c>
      <c r="N651" s="12">
        <f>M651*(1-'Retiree Assumptions'!$F$10)</f>
        <v>4451.3730532623522</v>
      </c>
      <c r="O651" s="12">
        <f>N651/(Calculations!$C$27^$AW651)/(Calculations!$D$27^($A651-1-$AW651+Calculations!$B$6/30))</f>
        <v>808.07260078764182</v>
      </c>
      <c r="P651" s="23">
        <f t="shared" si="843"/>
        <v>231.55172905976389</v>
      </c>
      <c r="Q651" s="12">
        <f>IF(OR(A651&lt;=360,$E651&lt;70),Q650*IF($B651="January",(1+IF(C651&gt;Personal!$L$18+1,Calculations!$B$22,Calculations!$B$21)),1),0)</f>
        <v>0</v>
      </c>
      <c r="R651" s="12">
        <f>IF(OR(A651&lt;=360,$E651&lt;70),IF(AND(Career!$F$15="Yes",$E651=62,$E650=61),Q651,R650*IF($B651="January",(1+IF(C651&gt;Personal!$L$18+1,Calculations!$C$22,Calculations!$C$21)),1)),0)</f>
        <v>0</v>
      </c>
      <c r="S651" s="12">
        <f>R651*(1-'Retiree Assumptions'!$F$8)</f>
        <v>0</v>
      </c>
      <c r="T651" s="12">
        <f>S651/(Calculations!$C$27^($A651-1+Calculations!$B$6/30))</f>
        <v>0</v>
      </c>
      <c r="U651" s="23">
        <f t="shared" si="844"/>
        <v>0</v>
      </c>
      <c r="W651">
        <f t="shared" si="799"/>
        <v>13</v>
      </c>
      <c r="X651">
        <f t="shared" si="859"/>
        <v>2078</v>
      </c>
      <c r="Y651">
        <f t="shared" si="860"/>
        <v>95</v>
      </c>
      <c r="Z651">
        <f t="shared" si="847"/>
        <v>93</v>
      </c>
      <c r="AA651" s="12">
        <f>S651*12*Subsidy!$I$15/Subsidy!$I$14</f>
        <v>0</v>
      </c>
      <c r="AB651" s="12">
        <f>SUM(S$5:S651)*Subsidy!$I$15/Subsidy!$I$14</f>
        <v>53212.488521578103</v>
      </c>
      <c r="AC651" s="12">
        <f>N651*Subsidy!$E$15/Subsidy!$E$14</f>
        <v>3561.0984426098817</v>
      </c>
      <c r="AD651" s="12">
        <f t="shared" si="848"/>
        <v>42733.181311318578</v>
      </c>
      <c r="AE651" s="12">
        <f>$AP651*AC651/(Calculations!$D$27^(A651-1+Calculations!$B$6/30))</f>
        <v>148.67575255472724</v>
      </c>
      <c r="AF651" s="12">
        <f>IF(AE651=0,0,SUM(AE651:AE$903)*AC651/AE651)</f>
        <v>159131.02066250579</v>
      </c>
      <c r="AH651" s="164">
        <f>VLOOKUP(E651,Rates2,5)*VLOOKUP(E651,Mort_Imp_Retirees,C651-'Mort Imp Cume'!$C$4+2)</f>
        <v>2.2672609864554171E-2</v>
      </c>
      <c r="AI651" s="16">
        <f t="shared" si="849"/>
        <v>0.97732739013544578</v>
      </c>
      <c r="AJ651" s="164">
        <f>VLOOKUP(F651,Rates2,6)*VLOOKUP(F651,Mort_Imp_Survivors,C651-'Mort Imp Cume'!$C$4+2)</f>
        <v>1.2419658323590512E-2</v>
      </c>
      <c r="AK651" s="16">
        <f t="shared" si="850"/>
        <v>0.98758034167640951</v>
      </c>
      <c r="AL651" s="164">
        <f>VLOOKUP(F651,Rates2,7)*VLOOKUP(F651,Mort_Imp_Survivors,C651-'Mort Imp Cume'!$C$4+2)</f>
        <v>1.4249677637252836E-2</v>
      </c>
      <c r="AM651" s="16">
        <f t="shared" si="851"/>
        <v>0.98575032236274718</v>
      </c>
      <c r="AN651" s="108">
        <f>PRODUCT(AI$4:AI650)</f>
        <v>9.441650730205621E-2</v>
      </c>
      <c r="AO651" s="16">
        <f>PRODUCT(AK$4:AK650)</f>
        <v>0.38512097329309558</v>
      </c>
      <c r="AP651" s="16">
        <f>PRODUCT(AM$4:AM650)</f>
        <v>0.26959657069303822</v>
      </c>
      <c r="AQ651" s="16">
        <f t="shared" si="852"/>
        <v>3.6361777187102554E-2</v>
      </c>
      <c r="AR651" s="16">
        <f t="shared" si="853"/>
        <v>5.8054730114953657E-2</v>
      </c>
      <c r="AS651" s="16">
        <f t="shared" si="854"/>
        <v>8.1417741828789252E-4</v>
      </c>
      <c r="AT651" s="16">
        <f t="shared" si="855"/>
        <v>0.28654817504524538</v>
      </c>
      <c r="AU651" s="16">
        <f t="shared" si="856"/>
        <v>0.61903531765269837</v>
      </c>
      <c r="AV651" s="16">
        <f t="shared" si="857"/>
        <v>2.1406686348333505E-3</v>
      </c>
      <c r="AW651" s="30">
        <f>(SUMPRODUCT(AV$5:AV650,A$5:A650)+SUM(AV$5:AV650)*(Calculations!$B$6/30-0.5)+AV$4*Calculations!$B$6/30/2)/SUM(AV$4:AV650)</f>
        <v>492.56289072591613</v>
      </c>
      <c r="AX651" s="16"/>
      <c r="AY651" s="12"/>
      <c r="AZ651" s="12"/>
    </row>
    <row r="652" spans="1:52" x14ac:dyDescent="0.25">
      <c r="A652">
        <f t="shared" si="845"/>
        <v>648</v>
      </c>
      <c r="B652" t="str">
        <f t="shared" si="784"/>
        <v>January</v>
      </c>
      <c r="C652">
        <f t="shared" si="840"/>
        <v>2079</v>
      </c>
      <c r="D652">
        <f t="shared" si="786"/>
        <v>207901</v>
      </c>
      <c r="E652">
        <f t="shared" ref="E652:F652" si="865">E640+1</f>
        <v>96</v>
      </c>
      <c r="F652">
        <f t="shared" si="865"/>
        <v>94</v>
      </c>
      <c r="G652" s="12">
        <f>G651*IF($B652="January",1+IF(C652&gt;Personal!$L$18+1,Calculations!$B$22,Calculations!$B$21),1)</f>
        <v>9426.9780570122184</v>
      </c>
      <c r="H652" s="12">
        <f>IF(AND(Career!$F$15="Yes",$E652=62,$E651=61),G652,H651*IF($B652="January",(1+IF(C652&gt;Personal!$L$18+1,Calculations!$C$22,Calculations!$C$21)),1))</f>
        <v>9426.9780570122184</v>
      </c>
      <c r="I652" s="12">
        <f>H652*(1-'Retiree Assumptions'!$F$8)</f>
        <v>7353.0428844695307</v>
      </c>
      <c r="J652" s="12">
        <f>I652/(Calculations!$C$27^($A652-1+Calculations!$B$6/30))</f>
        <v>1399.4270498172077</v>
      </c>
      <c r="K652" s="23">
        <f t="shared" si="842"/>
        <v>129.1333046754803</v>
      </c>
      <c r="L652" s="12">
        <f>L651*IF($B652="January",(1+IF(C652&gt;Personal!$L$18+1,Calculations!$B$22,Calculations!$B$21)),1)</f>
        <v>5184.8379313567166</v>
      </c>
      <c r="M652" s="12">
        <f>IF(AND(Career!$F$15="Yes",$E652=62,$E651=61),L652,M651*IF($B652="January",(1+IF(C652&gt;Personal!$L$18+1,Calculations!$C$22,Calculations!$C$21)),1))</f>
        <v>5184.8379313567166</v>
      </c>
      <c r="N652" s="12">
        <f>M652*(1-'Retiree Assumptions'!$F$10)</f>
        <v>4562.6573795939103</v>
      </c>
      <c r="O652" s="12">
        <f>N652/(Calculations!$C$27^$AW652)/(Calculations!$D$27^($A652-1-$AW652+Calculations!$B$6/30))</f>
        <v>825.98739576098978</v>
      </c>
      <c r="P652" s="23">
        <f t="shared" si="843"/>
        <v>233.98499362225459</v>
      </c>
      <c r="Q652" s="12">
        <f>IF(OR(A652&lt;=360,$E652&lt;70),Q651*IF($B652="January",(1+IF(C652&gt;Personal!$L$18+1,Calculations!$B$22,Calculations!$B$21)),1),0)</f>
        <v>0</v>
      </c>
      <c r="R652" s="12">
        <f>IF(OR(A652&lt;=360,$E652&lt;70),IF(AND(Career!$F$15="Yes",$E652=62,$E651=61),Q652,R651*IF($B652="January",(1+IF(C652&gt;Personal!$L$18+1,Calculations!$C$22,Calculations!$C$21)),1)),0)</f>
        <v>0</v>
      </c>
      <c r="S652" s="12">
        <f>R652*(1-'Retiree Assumptions'!$F$8)</f>
        <v>0</v>
      </c>
      <c r="T652" s="12">
        <f>S652/(Calculations!$C$27^($A652-1+Calculations!$B$6/30))</f>
        <v>0</v>
      </c>
      <c r="U652" s="23">
        <f t="shared" si="844"/>
        <v>0</v>
      </c>
      <c r="W652">
        <f t="shared" si="799"/>
        <v>13</v>
      </c>
      <c r="X652">
        <f t="shared" si="859"/>
        <v>2079</v>
      </c>
      <c r="Y652">
        <f t="shared" si="860"/>
        <v>96</v>
      </c>
      <c r="Z652">
        <f t="shared" si="847"/>
        <v>94</v>
      </c>
      <c r="AA652" s="12">
        <f>S652*12*Subsidy!$I$15/Subsidy!$I$14</f>
        <v>0</v>
      </c>
      <c r="AB652" s="12">
        <f>SUM(S$5:S652)*Subsidy!$I$15/Subsidy!$I$14</f>
        <v>53212.488521578103</v>
      </c>
      <c r="AC652" s="12">
        <f>N652*Subsidy!$E$15/Subsidy!$E$14</f>
        <v>3650.1259036751285</v>
      </c>
      <c r="AD652" s="12">
        <f t="shared" si="848"/>
        <v>43801.51084410154</v>
      </c>
      <c r="AE652" s="12">
        <f>$AP652*AC652/(Calculations!$D$27^(A652-1+Calculations!$B$6/30))</f>
        <v>149.78865346402924</v>
      </c>
      <c r="AF652" s="12">
        <f>IF(AE652=0,0,SUM(AE652:AE$903)*AC652/AE652)</f>
        <v>158274.41928463388</v>
      </c>
      <c r="AH652" s="164">
        <f>VLOOKUP(E652,Rates2,5)*VLOOKUP(E652,Mort_Imp_Retirees,C652-'Mort Imp Cume'!$C$4+2)</f>
        <v>2.5057388802616241E-2</v>
      </c>
      <c r="AI652" s="16">
        <f t="shared" si="849"/>
        <v>0.97494261119738379</v>
      </c>
      <c r="AJ652" s="164">
        <f>VLOOKUP(F652,Rates2,6)*VLOOKUP(F652,Mort_Imp_Survivors,C652-'Mort Imp Cume'!$C$4+2)</f>
        <v>1.3930315328101685E-2</v>
      </c>
      <c r="AK652" s="16">
        <f t="shared" si="850"/>
        <v>0.98606968467189826</v>
      </c>
      <c r="AL652" s="164">
        <f>VLOOKUP(F652,Rates2,7)*VLOOKUP(F652,Mort_Imp_Survivors,C652-'Mort Imp Cume'!$C$4+2)</f>
        <v>1.6237994772622361E-2</v>
      </c>
      <c r="AM652" s="16">
        <f t="shared" si="851"/>
        <v>0.98376200522737767</v>
      </c>
      <c r="AN652" s="108">
        <f>PRODUCT(AI$4:AI651)</f>
        <v>9.2275838667222859E-2</v>
      </c>
      <c r="AO652" s="16">
        <f>PRODUCT(AK$4:AK651)</f>
        <v>0.38033790239154669</v>
      </c>
      <c r="AP652" s="16">
        <f>PRODUCT(AM$4:AM651)</f>
        <v>0.2657549064685536</v>
      </c>
      <c r="AQ652" s="16">
        <f t="shared" si="852"/>
        <v>3.5095998920112316E-2</v>
      </c>
      <c r="AR652" s="16">
        <f t="shared" si="853"/>
        <v>5.7179839747110536E-2</v>
      </c>
      <c r="AS652" s="16">
        <f t="shared" si="854"/>
        <v>8.6716357477479894E-4</v>
      </c>
      <c r="AT652" s="16">
        <f t="shared" si="855"/>
        <v>0.28327913334159543</v>
      </c>
      <c r="AU652" s="16">
        <f t="shared" si="856"/>
        <v>0.62444502799118173</v>
      </c>
      <c r="AV652" s="16">
        <f t="shared" si="857"/>
        <v>2.312191566572093E-3</v>
      </c>
      <c r="AW652" s="30">
        <f>(SUMPRODUCT(AV$5:AV651,A$5:A651)+SUM(AV$5:AV651)*(Calculations!$B$6/30-0.5)+AV$4*Calculations!$B$6/30/2)/SUM(AV$4:AV651)</f>
        <v>492.9282759655332</v>
      </c>
      <c r="AX652" s="16"/>
      <c r="AY652" s="12"/>
      <c r="AZ652" s="12"/>
    </row>
    <row r="653" spans="1:52" x14ac:dyDescent="0.25">
      <c r="A653">
        <f t="shared" si="845"/>
        <v>649</v>
      </c>
      <c r="B653" t="str">
        <f t="shared" si="784"/>
        <v>February</v>
      </c>
      <c r="C653">
        <f t="shared" si="840"/>
        <v>2079</v>
      </c>
      <c r="D653">
        <f t="shared" si="786"/>
        <v>207902</v>
      </c>
      <c r="E653">
        <f t="shared" ref="E653:F653" si="866">E641+1</f>
        <v>96</v>
      </c>
      <c r="F653">
        <f t="shared" si="866"/>
        <v>94</v>
      </c>
      <c r="G653" s="12">
        <f>G652*IF($B653="January",1+IF(C653&gt;Personal!$L$18+1,Calculations!$B$22,Calculations!$B$21),1)</f>
        <v>9426.9780570122184</v>
      </c>
      <c r="H653" s="12">
        <f>IF(AND(Career!$F$15="Yes",$E653=62,$E652=61),G653,H652*IF($B653="January",(1+IF(C653&gt;Personal!$L$18+1,Calculations!$C$22,Calculations!$C$21)),1))</f>
        <v>9426.9780570122184</v>
      </c>
      <c r="I653" s="12">
        <f>H653*(1-'Retiree Assumptions'!$F$8)</f>
        <v>7353.0428844695307</v>
      </c>
      <c r="J653" s="12">
        <f>I653/(Calculations!$C$27^($A653-1+Calculations!$B$6/30))</f>
        <v>1395.8487292574821</v>
      </c>
      <c r="K653" s="23">
        <f t="shared" si="842"/>
        <v>125.57564248481195</v>
      </c>
      <c r="L653" s="12">
        <f>L652*IF($B653="January",(1+IF(C653&gt;Personal!$L$18+1,Calculations!$B$22,Calculations!$B$21)),1)</f>
        <v>5184.8379313567166</v>
      </c>
      <c r="M653" s="12">
        <f>IF(AND(Career!$F$15="Yes",$E653=62,$E652=61),L653,M652*IF($B653="January",(1+IF(C653&gt;Personal!$L$18+1,Calculations!$C$22,Calculations!$C$21)),1))</f>
        <v>5184.8379313567166</v>
      </c>
      <c r="N653" s="12">
        <f>M653*(1-'Retiree Assumptions'!$F$10)</f>
        <v>4562.6573795939103</v>
      </c>
      <c r="O653" s="12">
        <f>N653/(Calculations!$C$27^$AW653)/(Calculations!$D$27^($A653-1-$AW653+Calculations!$B$6/30))</f>
        <v>823.71463286605513</v>
      </c>
      <c r="P653" s="23">
        <f t="shared" si="843"/>
        <v>230.26646998955206</v>
      </c>
      <c r="Q653" s="12">
        <f>IF(OR(A653&lt;=360,$E653&lt;70),Q652*IF($B653="January",(1+IF(C653&gt;Personal!$L$18+1,Calculations!$B$22,Calculations!$B$21)),1),0)</f>
        <v>0</v>
      </c>
      <c r="R653" s="12">
        <f>IF(OR(A653&lt;=360,$E653&lt;70),IF(AND(Career!$F$15="Yes",$E653=62,$E652=61),Q653,R652*IF($B653="January",(1+IF(C653&gt;Personal!$L$18+1,Calculations!$C$22,Calculations!$C$21)),1)),0)</f>
        <v>0</v>
      </c>
      <c r="S653" s="12">
        <f>R653*(1-'Retiree Assumptions'!$F$8)</f>
        <v>0</v>
      </c>
      <c r="T653" s="12">
        <f>S653/(Calculations!$C$27^($A653-1+Calculations!$B$6/30))</f>
        <v>0</v>
      </c>
      <c r="U653" s="23">
        <f t="shared" si="844"/>
        <v>0</v>
      </c>
      <c r="W653">
        <f t="shared" si="799"/>
        <v>13</v>
      </c>
      <c r="X653">
        <f t="shared" si="859"/>
        <v>2079</v>
      </c>
      <c r="Y653">
        <f t="shared" si="860"/>
        <v>96</v>
      </c>
      <c r="Z653">
        <f t="shared" si="847"/>
        <v>94</v>
      </c>
      <c r="AA653" s="12">
        <f>S653*12*Subsidy!$I$15/Subsidy!$I$14</f>
        <v>0</v>
      </c>
      <c r="AB653" s="12">
        <f>SUM(S$5:S653)*Subsidy!$I$15/Subsidy!$I$14</f>
        <v>53212.488521578103</v>
      </c>
      <c r="AC653" s="12">
        <f>N653*Subsidy!$E$15/Subsidy!$E$14</f>
        <v>3650.1259036751285</v>
      </c>
      <c r="AD653" s="12">
        <f t="shared" si="848"/>
        <v>43801.51084410154</v>
      </c>
      <c r="AE653" s="12">
        <f>$AP653*AC653/(Calculations!$D$27^(A653-1+Calculations!$B$6/30))</f>
        <v>146.93218602709763</v>
      </c>
      <c r="AF653" s="12">
        <f>IF(AE653=0,0,SUM(AE653:AE$903)*AC653/AE653)</f>
        <v>157630.3009205173</v>
      </c>
      <c r="AH653" s="164">
        <f>VLOOKUP(E653,Rates2,5)*VLOOKUP(E653,Mort_Imp_Retirees,C653-'Mort Imp Cume'!$C$4+2)</f>
        <v>2.5057388802616241E-2</v>
      </c>
      <c r="AI653" s="16">
        <f t="shared" si="849"/>
        <v>0.97494261119738379</v>
      </c>
      <c r="AJ653" s="164">
        <f>VLOOKUP(F653,Rates2,6)*VLOOKUP(F653,Mort_Imp_Survivors,C653-'Mort Imp Cume'!$C$4+2)</f>
        <v>1.3930315328101685E-2</v>
      </c>
      <c r="AK653" s="16">
        <f t="shared" si="850"/>
        <v>0.98606968467189826</v>
      </c>
      <c r="AL653" s="164">
        <f>VLOOKUP(F653,Rates2,7)*VLOOKUP(F653,Mort_Imp_Survivors,C653-'Mort Imp Cume'!$C$4+2)</f>
        <v>1.6237994772622361E-2</v>
      </c>
      <c r="AM653" s="16">
        <f t="shared" si="851"/>
        <v>0.98376200522737767</v>
      </c>
      <c r="AN653" s="108">
        <f>PRODUCT(AI$4:AI652)</f>
        <v>8.9963647100650773E-2</v>
      </c>
      <c r="AO653" s="16">
        <f>PRODUCT(AK$4:AK652)</f>
        <v>0.37503967548000366</v>
      </c>
      <c r="AP653" s="16">
        <f>PRODUCT(AM$4:AM652)</f>
        <v>0.26143957968651849</v>
      </c>
      <c r="AQ653" s="16">
        <f t="shared" si="852"/>
        <v>3.373993701362564E-2</v>
      </c>
      <c r="AR653" s="16">
        <f t="shared" si="853"/>
        <v>5.622371008702514E-2</v>
      </c>
      <c r="AS653" s="16">
        <f t="shared" si="854"/>
        <v>8.3365754768830293E-4</v>
      </c>
      <c r="AT653" s="16">
        <f t="shared" si="855"/>
        <v>0.27954641182997642</v>
      </c>
      <c r="AU653" s="16">
        <f t="shared" si="856"/>
        <v>0.63048994106937284</v>
      </c>
      <c r="AV653" s="16">
        <f t="shared" si="857"/>
        <v>2.2542540835023659E-3</v>
      </c>
      <c r="AW653" s="30">
        <f>(SUMPRODUCT(AV$5:AV652,A$5:A652)+SUM(AV$5:AV652)*(Calculations!$B$6/30-0.5)+AV$4*Calculations!$B$6/30/2)/SUM(AV$4:AV652)</f>
        <v>493.32354767876041</v>
      </c>
      <c r="AX653" s="16"/>
      <c r="AY653" s="12"/>
      <c r="AZ653" s="12"/>
    </row>
    <row r="654" spans="1:52" x14ac:dyDescent="0.25">
      <c r="A654">
        <f t="shared" si="845"/>
        <v>650</v>
      </c>
      <c r="B654" t="str">
        <f t="shared" si="784"/>
        <v>March</v>
      </c>
      <c r="C654">
        <f t="shared" si="840"/>
        <v>2079</v>
      </c>
      <c r="D654">
        <f t="shared" si="786"/>
        <v>207903</v>
      </c>
      <c r="E654">
        <f t="shared" ref="E654:F654" si="867">E642+1</f>
        <v>96</v>
      </c>
      <c r="F654">
        <f t="shared" si="867"/>
        <v>94</v>
      </c>
      <c r="G654" s="12">
        <f>G653*IF($B654="January",1+IF(C654&gt;Personal!$L$18+1,Calculations!$B$22,Calculations!$B$21),1)</f>
        <v>9426.9780570122184</v>
      </c>
      <c r="H654" s="12">
        <f>IF(AND(Career!$F$15="Yes",$E654=62,$E653=61),G654,H653*IF($B654="January",(1+IF(C654&gt;Personal!$L$18+1,Calculations!$C$22,Calculations!$C$21)),1))</f>
        <v>9426.9780570122184</v>
      </c>
      <c r="I654" s="12">
        <f>H654*(1-'Retiree Assumptions'!$F$8)</f>
        <v>7353.0428844695307</v>
      </c>
      <c r="J654" s="12">
        <f>I654/(Calculations!$C$27^($A654-1+Calculations!$B$6/30))</f>
        <v>1392.2795584265903</v>
      </c>
      <c r="K654" s="23">
        <f t="shared" si="842"/>
        <v>122.11599497977964</v>
      </c>
      <c r="L654" s="12">
        <f>L653*IF($B654="January",(1+IF(C654&gt;Personal!$L$18+1,Calculations!$B$22,Calculations!$B$21)),1)</f>
        <v>5184.8379313567166</v>
      </c>
      <c r="M654" s="12">
        <f>IF(AND(Career!$F$15="Yes",$E654=62,$E653=61),L654,M653*IF($B654="January",(1+IF(C654&gt;Personal!$L$18+1,Calculations!$C$22,Calculations!$C$21)),1))</f>
        <v>5184.8379313567166</v>
      </c>
      <c r="N654" s="12">
        <f>M654*(1-'Retiree Assumptions'!$F$10)</f>
        <v>4562.6573795939103</v>
      </c>
      <c r="O654" s="12">
        <f>N654/(Calculations!$C$27^$AW654)/(Calculations!$D$27^($A654-1-$AW654+Calculations!$B$6/30))</f>
        <v>821.445642430048</v>
      </c>
      <c r="P654" s="23">
        <f t="shared" si="843"/>
        <v>226.58822004593492</v>
      </c>
      <c r="Q654" s="12">
        <f>IF(OR(A654&lt;=360,$E654&lt;70),Q653*IF($B654="January",(1+IF(C654&gt;Personal!$L$18+1,Calculations!$B$22,Calculations!$B$21)),1),0)</f>
        <v>0</v>
      </c>
      <c r="R654" s="12">
        <f>IF(OR(A654&lt;=360,$E654&lt;70),IF(AND(Career!$F$15="Yes",$E654=62,$E653=61),Q654,R653*IF($B654="January",(1+IF(C654&gt;Personal!$L$18+1,Calculations!$C$22,Calculations!$C$21)),1)),0)</f>
        <v>0</v>
      </c>
      <c r="S654" s="12">
        <f>R654*(1-'Retiree Assumptions'!$F$8)</f>
        <v>0</v>
      </c>
      <c r="T654" s="12">
        <f>S654/(Calculations!$C$27^($A654-1+Calculations!$B$6/30))</f>
        <v>0</v>
      </c>
      <c r="U654" s="23">
        <f t="shared" si="844"/>
        <v>0</v>
      </c>
      <c r="W654">
        <f t="shared" si="799"/>
        <v>13</v>
      </c>
      <c r="X654">
        <f t="shared" si="859"/>
        <v>2079</v>
      </c>
      <c r="Y654">
        <f t="shared" si="860"/>
        <v>96</v>
      </c>
      <c r="Z654">
        <f t="shared" si="847"/>
        <v>94</v>
      </c>
      <c r="AA654" s="12">
        <f>S654*12*Subsidy!$I$15/Subsidy!$I$14</f>
        <v>0</v>
      </c>
      <c r="AB654" s="12">
        <f>SUM(S$5:S654)*Subsidy!$I$15/Subsidy!$I$14</f>
        <v>53212.488521578103</v>
      </c>
      <c r="AC654" s="12">
        <f>N654*Subsidy!$E$15/Subsidy!$E$14</f>
        <v>3650.1259036751285</v>
      </c>
      <c r="AD654" s="12">
        <f t="shared" si="848"/>
        <v>43801.51084410154</v>
      </c>
      <c r="AE654" s="12">
        <f>$AP654*AC654/(Calculations!$D$27^(A654-1+Calculations!$B$6/30))</f>
        <v>144.13019138252747</v>
      </c>
      <c r="AF654" s="12">
        <f>IF(AE654=0,0,SUM(AE654:AE$903)*AC654/AE654)</f>
        <v>156973.66043185891</v>
      </c>
      <c r="AH654" s="164">
        <f>VLOOKUP(E654,Rates2,5)*VLOOKUP(E654,Mort_Imp_Retirees,C654-'Mort Imp Cume'!$C$4+2)</f>
        <v>2.5057388802616241E-2</v>
      </c>
      <c r="AI654" s="16">
        <f t="shared" si="849"/>
        <v>0.97494261119738379</v>
      </c>
      <c r="AJ654" s="164">
        <f>VLOOKUP(F654,Rates2,6)*VLOOKUP(F654,Mort_Imp_Survivors,C654-'Mort Imp Cume'!$C$4+2)</f>
        <v>1.3930315328101685E-2</v>
      </c>
      <c r="AK654" s="16">
        <f t="shared" si="850"/>
        <v>0.98606968467189826</v>
      </c>
      <c r="AL654" s="164">
        <f>VLOOKUP(F654,Rates2,7)*VLOOKUP(F654,Mort_Imp_Survivors,C654-'Mort Imp Cume'!$C$4+2)</f>
        <v>1.6237994772622361E-2</v>
      </c>
      <c r="AM654" s="16">
        <f t="shared" si="851"/>
        <v>0.98376200522737767</v>
      </c>
      <c r="AN654" s="108">
        <f>PRODUCT(AI$4:AI653)</f>
        <v>8.7709393017148404E-2</v>
      </c>
      <c r="AO654" s="16">
        <f>PRODUCT(AK$4:AK653)</f>
        <v>0.36981525454001829</v>
      </c>
      <c r="AP654" s="16">
        <f>PRODUCT(AM$4:AM653)</f>
        <v>0.25719432515821222</v>
      </c>
      <c r="AQ654" s="16">
        <f t="shared" si="852"/>
        <v>3.2436271504187243E-2</v>
      </c>
      <c r="AR654" s="16">
        <f t="shared" si="853"/>
        <v>5.5273121512961161E-2</v>
      </c>
      <c r="AS654" s="16">
        <f t="shared" si="854"/>
        <v>8.0144614814818722E-4</v>
      </c>
      <c r="AT654" s="16">
        <f t="shared" si="855"/>
        <v>0.27584079620366425</v>
      </c>
      <c r="AU654" s="16">
        <f t="shared" si="856"/>
        <v>0.63644981077918739</v>
      </c>
      <c r="AV654" s="16">
        <f t="shared" si="857"/>
        <v>2.1977683624721613E-3</v>
      </c>
      <c r="AW654" s="30">
        <f>(SUMPRODUCT(AV$5:AV653,A$5:A653)+SUM(AV$5:AV653)*(Calculations!$B$6/30-0.5)+AV$4*Calculations!$B$6/30/2)/SUM(AV$4:AV653)</f>
        <v>493.70945695229375</v>
      </c>
      <c r="AX654" s="16"/>
      <c r="AY654" s="12"/>
      <c r="AZ654" s="12"/>
    </row>
    <row r="655" spans="1:52" x14ac:dyDescent="0.25">
      <c r="A655">
        <f t="shared" si="845"/>
        <v>651</v>
      </c>
      <c r="B655" t="str">
        <f t="shared" si="784"/>
        <v>April</v>
      </c>
      <c r="C655">
        <f t="shared" si="840"/>
        <v>2079</v>
      </c>
      <c r="D655">
        <f t="shared" si="786"/>
        <v>207904</v>
      </c>
      <c r="E655">
        <f t="shared" ref="E655:F655" si="868">E643+1</f>
        <v>96</v>
      </c>
      <c r="F655">
        <f t="shared" si="868"/>
        <v>94</v>
      </c>
      <c r="G655" s="12">
        <f>G654*IF($B655="January",1+IF(C655&gt;Personal!$L$18+1,Calculations!$B$22,Calculations!$B$21),1)</f>
        <v>9426.9780570122184</v>
      </c>
      <c r="H655" s="12">
        <f>IF(AND(Career!$F$15="Yes",$E655=62,$E654=61),G655,H654*IF($B655="January",(1+IF(C655&gt;Personal!$L$18+1,Calculations!$C$22,Calculations!$C$21)),1))</f>
        <v>9426.9780570122184</v>
      </c>
      <c r="I655" s="12">
        <f>H655*(1-'Retiree Assumptions'!$F$8)</f>
        <v>7353.0428844695307</v>
      </c>
      <c r="J655" s="12">
        <f>I655/(Calculations!$C$27^($A655-1+Calculations!$B$6/30))</f>
        <v>1388.7195139287694</v>
      </c>
      <c r="K655" s="23">
        <f t="shared" si="842"/>
        <v>118.75166182570138</v>
      </c>
      <c r="L655" s="12">
        <f>L654*IF($B655="January",(1+IF(C655&gt;Personal!$L$18+1,Calculations!$B$22,Calculations!$B$21)),1)</f>
        <v>5184.8379313567166</v>
      </c>
      <c r="M655" s="12">
        <f>IF(AND(Career!$F$15="Yes",$E655=62,$E654=61),L655,M654*IF($B655="January",(1+IF(C655&gt;Personal!$L$18+1,Calculations!$C$22,Calculations!$C$21)),1))</f>
        <v>5184.8379313567166</v>
      </c>
      <c r="N655" s="12">
        <f>M655*(1-'Retiree Assumptions'!$F$10)</f>
        <v>4562.6573795939103</v>
      </c>
      <c r="O655" s="12">
        <f>N655/(Calculations!$C$27^$AW655)/(Calculations!$D$27^($A655-1-$AW655+Calculations!$B$6/30))</f>
        <v>819.18049756969606</v>
      </c>
      <c r="P655" s="23">
        <f t="shared" si="843"/>
        <v>222.95073721944112</v>
      </c>
      <c r="Q655" s="12">
        <f>IF(OR(A655&lt;=360,$E655&lt;70),Q654*IF($B655="January",(1+IF(C655&gt;Personal!$L$18+1,Calculations!$B$22,Calculations!$B$21)),1),0)</f>
        <v>0</v>
      </c>
      <c r="R655" s="12">
        <f>IF(OR(A655&lt;=360,$E655&lt;70),IF(AND(Career!$F$15="Yes",$E655=62,$E654=61),Q655,R654*IF($B655="January",(1+IF(C655&gt;Personal!$L$18+1,Calculations!$C$22,Calculations!$C$21)),1)),0)</f>
        <v>0</v>
      </c>
      <c r="S655" s="12">
        <f>R655*(1-'Retiree Assumptions'!$F$8)</f>
        <v>0</v>
      </c>
      <c r="T655" s="12">
        <f>S655/(Calculations!$C$27^($A655-1+Calculations!$B$6/30))</f>
        <v>0</v>
      </c>
      <c r="U655" s="23">
        <f t="shared" si="844"/>
        <v>0</v>
      </c>
      <c r="W655">
        <f t="shared" si="799"/>
        <v>13</v>
      </c>
      <c r="X655">
        <f t="shared" si="859"/>
        <v>2079</v>
      </c>
      <c r="Y655">
        <f t="shared" si="860"/>
        <v>96</v>
      </c>
      <c r="Z655">
        <f t="shared" si="847"/>
        <v>94</v>
      </c>
      <c r="AA655" s="12">
        <f>S655*12*Subsidy!$I$15/Subsidy!$I$14</f>
        <v>0</v>
      </c>
      <c r="AB655" s="12">
        <f>SUM(S$5:S655)*Subsidy!$I$15/Subsidy!$I$14</f>
        <v>53212.488521578103</v>
      </c>
      <c r="AC655" s="12">
        <f>N655*Subsidy!$E$15/Subsidy!$E$14</f>
        <v>3650.1259036751285</v>
      </c>
      <c r="AD655" s="12">
        <f t="shared" si="848"/>
        <v>43801.51084410154</v>
      </c>
      <c r="AE655" s="12">
        <f>$AP655*AC655/(Calculations!$D$27^(A655-1+Calculations!$B$6/30))</f>
        <v>141.38163073496293</v>
      </c>
      <c r="AF655" s="12">
        <f>IF(AE655=0,0,SUM(AE655:AE$903)*AC655/AE655)</f>
        <v>156304.25437954601</v>
      </c>
      <c r="AH655" s="164">
        <f>VLOOKUP(E655,Rates2,5)*VLOOKUP(E655,Mort_Imp_Retirees,C655-'Mort Imp Cume'!$C$4+2)</f>
        <v>2.5057388802616241E-2</v>
      </c>
      <c r="AI655" s="16">
        <f t="shared" si="849"/>
        <v>0.97494261119738379</v>
      </c>
      <c r="AJ655" s="164">
        <f>VLOOKUP(F655,Rates2,6)*VLOOKUP(F655,Mort_Imp_Survivors,C655-'Mort Imp Cume'!$C$4+2)</f>
        <v>1.3930315328101685E-2</v>
      </c>
      <c r="AK655" s="16">
        <f t="shared" si="850"/>
        <v>0.98606968467189826</v>
      </c>
      <c r="AL655" s="164">
        <f>VLOOKUP(F655,Rates2,7)*VLOOKUP(F655,Mort_Imp_Survivors,C655-'Mort Imp Cume'!$C$4+2)</f>
        <v>1.6237994772622361E-2</v>
      </c>
      <c r="AM655" s="16">
        <f t="shared" si="851"/>
        <v>0.98376200522737767</v>
      </c>
      <c r="AN655" s="108">
        <f>PRODUCT(AI$4:AI654)</f>
        <v>8.5511624654676252E-2</v>
      </c>
      <c r="AO655" s="16">
        <f>PRODUCT(AK$4:AK654)</f>
        <v>0.36466361143113363</v>
      </c>
      <c r="AP655" s="16">
        <f>PRODUCT(AM$4:AM654)</f>
        <v>0.25301800505074507</v>
      </c>
      <c r="AQ655" s="16">
        <f t="shared" si="852"/>
        <v>3.1182977865917807E-2</v>
      </c>
      <c r="AR655" s="16">
        <f t="shared" si="853"/>
        <v>5.4328646788758442E-2</v>
      </c>
      <c r="AS655" s="16">
        <f t="shared" si="854"/>
        <v>7.7047935349794502E-4</v>
      </c>
      <c r="AT655" s="16">
        <f t="shared" si="855"/>
        <v>0.27216314094498134</v>
      </c>
      <c r="AU655" s="16">
        <f t="shared" si="856"/>
        <v>0.64232523440034228</v>
      </c>
      <c r="AV655" s="16">
        <f t="shared" si="857"/>
        <v>2.1426980261156077E-3</v>
      </c>
      <c r="AW655" s="30">
        <f>(SUMPRODUCT(AV$5:AV654,A$5:A654)+SUM(AV$5:AV654)*(Calculations!$B$6/30-0.5)+AV$4*Calculations!$B$6/30/2)/SUM(AV$4:AV654)</f>
        <v>494.08626796961801</v>
      </c>
      <c r="AX655" s="16"/>
      <c r="AY655" s="12"/>
      <c r="AZ655" s="12"/>
    </row>
    <row r="656" spans="1:52" x14ac:dyDescent="0.25">
      <c r="A656">
        <f t="shared" si="845"/>
        <v>652</v>
      </c>
      <c r="B656" t="str">
        <f t="shared" ref="B656:B719" si="869">B644</f>
        <v>May</v>
      </c>
      <c r="C656">
        <f t="shared" si="840"/>
        <v>2079</v>
      </c>
      <c r="D656">
        <f t="shared" si="786"/>
        <v>207905</v>
      </c>
      <c r="E656">
        <f t="shared" ref="E656:F656" si="870">E644+1</f>
        <v>96</v>
      </c>
      <c r="F656">
        <f t="shared" si="870"/>
        <v>94</v>
      </c>
      <c r="G656" s="12">
        <f>G655*IF($B656="January",1+IF(C656&gt;Personal!$L$18+1,Calculations!$B$22,Calculations!$B$21),1)</f>
        <v>9426.9780570122184</v>
      </c>
      <c r="H656" s="12">
        <f>IF(AND(Career!$F$15="Yes",$E656=62,$E655=61),G656,H655*IF($B656="January",(1+IF(C656&gt;Personal!$L$18+1,Calculations!$C$22,Calculations!$C$21)),1))</f>
        <v>9426.9780570122184</v>
      </c>
      <c r="I656" s="12">
        <f>H656*(1-'Retiree Assumptions'!$F$8)</f>
        <v>7353.0428844695307</v>
      </c>
      <c r="J656" s="12">
        <f>I656/(Calculations!$C$27^($A656-1+Calculations!$B$6/30))</f>
        <v>1385.1685724280799</v>
      </c>
      <c r="K656" s="23">
        <f t="shared" si="842"/>
        <v>115.48001708294468</v>
      </c>
      <c r="L656" s="12">
        <f>L655*IF($B656="January",(1+IF(C656&gt;Personal!$L$18+1,Calculations!$B$22,Calculations!$B$21)),1)</f>
        <v>5184.8379313567166</v>
      </c>
      <c r="M656" s="12">
        <f>IF(AND(Career!$F$15="Yes",$E656=62,$E655=61),L656,M655*IF($B656="January",(1+IF(C656&gt;Personal!$L$18+1,Calculations!$C$22,Calculations!$C$21)),1))</f>
        <v>5184.8379313567166</v>
      </c>
      <c r="N656" s="12">
        <f>M656*(1-'Retiree Assumptions'!$F$10)</f>
        <v>4562.6573795939103</v>
      </c>
      <c r="O656" s="12">
        <f>N656/(Calculations!$C$27^$AW656)/(Calculations!$D$27^($A656-1-$AW656+Calculations!$B$6/30))</f>
        <v>816.91926799724899</v>
      </c>
      <c r="P656" s="23">
        <f t="shared" si="843"/>
        <v>219.35445364157511</v>
      </c>
      <c r="Q656" s="12">
        <f>IF(OR(A656&lt;=360,$E656&lt;70),Q655*IF($B656="January",(1+IF(C656&gt;Personal!$L$18+1,Calculations!$B$22,Calculations!$B$21)),1),0)</f>
        <v>0</v>
      </c>
      <c r="R656" s="12">
        <f>IF(OR(A656&lt;=360,$E656&lt;70),IF(AND(Career!$F$15="Yes",$E656=62,$E655=61),Q656,R655*IF($B656="January",(1+IF(C656&gt;Personal!$L$18+1,Calculations!$C$22,Calculations!$C$21)),1)),0)</f>
        <v>0</v>
      </c>
      <c r="S656" s="12">
        <f>R656*(1-'Retiree Assumptions'!$F$8)</f>
        <v>0</v>
      </c>
      <c r="T656" s="12">
        <f>S656/(Calculations!$C$27^($A656-1+Calculations!$B$6/30))</f>
        <v>0</v>
      </c>
      <c r="U656" s="23">
        <f t="shared" si="844"/>
        <v>0</v>
      </c>
      <c r="W656">
        <f t="shared" si="799"/>
        <v>13</v>
      </c>
      <c r="X656">
        <f t="shared" si="859"/>
        <v>2079</v>
      </c>
      <c r="Y656">
        <f t="shared" si="860"/>
        <v>96</v>
      </c>
      <c r="Z656">
        <f t="shared" si="847"/>
        <v>94</v>
      </c>
      <c r="AA656" s="12">
        <f>S656*12*Subsidy!$I$15/Subsidy!$I$14</f>
        <v>0</v>
      </c>
      <c r="AB656" s="12">
        <f>SUM(S$5:S656)*Subsidy!$I$15/Subsidy!$I$14</f>
        <v>53212.488521578103</v>
      </c>
      <c r="AC656" s="12">
        <f>N656*Subsidy!$E$15/Subsidy!$E$14</f>
        <v>3650.1259036751285</v>
      </c>
      <c r="AD656" s="12">
        <f t="shared" si="848"/>
        <v>43801.51084410154</v>
      </c>
      <c r="AE656" s="12">
        <f>$AP656*AC656/(Calculations!$D$27^(A656-1+Calculations!$B$6/30))</f>
        <v>138.68548509886045</v>
      </c>
      <c r="AF656" s="12">
        <f>IF(AE656=0,0,SUM(AE656:AE$903)*AC656/AE656)</f>
        <v>155621.83459183434</v>
      </c>
      <c r="AH656" s="164">
        <f>VLOOKUP(E656,Rates2,5)*VLOOKUP(E656,Mort_Imp_Retirees,C656-'Mort Imp Cume'!$C$4+2)</f>
        <v>2.5057388802616241E-2</v>
      </c>
      <c r="AI656" s="16">
        <f t="shared" si="849"/>
        <v>0.97494261119738379</v>
      </c>
      <c r="AJ656" s="164">
        <f>VLOOKUP(F656,Rates2,6)*VLOOKUP(F656,Mort_Imp_Survivors,C656-'Mort Imp Cume'!$C$4+2)</f>
        <v>1.3930315328101685E-2</v>
      </c>
      <c r="AK656" s="16">
        <f t="shared" si="850"/>
        <v>0.98606968467189826</v>
      </c>
      <c r="AL656" s="164">
        <f>VLOOKUP(F656,Rates2,7)*VLOOKUP(F656,Mort_Imp_Survivors,C656-'Mort Imp Cume'!$C$4+2)</f>
        <v>1.6237994772622361E-2</v>
      </c>
      <c r="AM656" s="16">
        <f t="shared" si="851"/>
        <v>0.98376200522737767</v>
      </c>
      <c r="AN656" s="108">
        <f>PRODUCT(AI$4:AI655)</f>
        <v>8.3368926628560644E-2</v>
      </c>
      <c r="AO656" s="16">
        <f>PRODUCT(AK$4:AK655)</f>
        <v>0.35958373233521357</v>
      </c>
      <c r="AP656" s="16">
        <f>PRODUCT(AM$4:AM655)</f>
        <v>0.24890950000735174</v>
      </c>
      <c r="AQ656" s="16">
        <f t="shared" si="852"/>
        <v>2.9978109797878408E-2</v>
      </c>
      <c r="AR656" s="16">
        <f t="shared" si="853"/>
        <v>5.3390816830682232E-2</v>
      </c>
      <c r="AS656" s="16">
        <f t="shared" si="854"/>
        <v>7.4070907388882701E-4</v>
      </c>
      <c r="AT656" s="16">
        <f t="shared" si="855"/>
        <v>0.2685142366385142</v>
      </c>
      <c r="AU656" s="16">
        <f t="shared" si="856"/>
        <v>0.64811683673292508</v>
      </c>
      <c r="AV656" s="16">
        <f t="shared" si="857"/>
        <v>2.0890076085886304E-3</v>
      </c>
      <c r="AW656" s="30">
        <f>(SUMPRODUCT(AV$5:AV655,A$5:A655)+SUM(AV$5:AV655)*(Calculations!$B$6/30-0.5)+AV$4*Calculations!$B$6/30/2)/SUM(AV$4:AV655)</f>
        <v>494.45423508605495</v>
      </c>
      <c r="AX656" s="16"/>
      <c r="AY656" s="12"/>
      <c r="AZ656" s="12"/>
    </row>
    <row r="657" spans="1:52" x14ac:dyDescent="0.25">
      <c r="A657">
        <f t="shared" si="845"/>
        <v>653</v>
      </c>
      <c r="B657" t="str">
        <f t="shared" si="869"/>
        <v>June</v>
      </c>
      <c r="C657">
        <f t="shared" si="840"/>
        <v>2079</v>
      </c>
      <c r="D657">
        <f t="shared" ref="D657:D720" si="871">D645+100</f>
        <v>207906</v>
      </c>
      <c r="E657">
        <f t="shared" ref="E657:F657" si="872">E645+1</f>
        <v>96</v>
      </c>
      <c r="F657">
        <f t="shared" si="872"/>
        <v>94</v>
      </c>
      <c r="G657" s="12">
        <f>G656*IF($B657="January",1+IF(C657&gt;Personal!$L$18+1,Calculations!$B$22,Calculations!$B$21),1)</f>
        <v>9426.9780570122184</v>
      </c>
      <c r="H657" s="12">
        <f>IF(AND(Career!$F$15="Yes",$E657=62,$E656=61),G657,H656*IF($B657="January",(1+IF(C657&gt;Personal!$L$18+1,Calculations!$C$22,Calculations!$C$21)),1))</f>
        <v>9426.9780570122184</v>
      </c>
      <c r="I657" s="12">
        <f>H657*(1-'Retiree Assumptions'!$F$8)</f>
        <v>7353.0428844695307</v>
      </c>
      <c r="J657" s="12">
        <f>I657/(Calculations!$C$27^($A657-1+Calculations!$B$6/30))</f>
        <v>1381.6267106482514</v>
      </c>
      <c r="K657" s="23">
        <f t="shared" si="842"/>
        <v>112.29850715732019</v>
      </c>
      <c r="L657" s="12">
        <f>L656*IF($B657="January",(1+IF(C657&gt;Personal!$L$18+1,Calculations!$B$22,Calculations!$B$21)),1)</f>
        <v>5184.8379313567166</v>
      </c>
      <c r="M657" s="12">
        <f>IF(AND(Career!$F$15="Yes",$E657=62,$E656=61),L657,M656*IF($B657="January",(1+IF(C657&gt;Personal!$L$18+1,Calculations!$C$22,Calculations!$C$21)),1))</f>
        <v>5184.8379313567166</v>
      </c>
      <c r="N657" s="12">
        <f>M657*(1-'Retiree Assumptions'!$F$10)</f>
        <v>4562.6573795939103</v>
      </c>
      <c r="O657" s="12">
        <f>N657/(Calculations!$C$27^$AW657)/(Calculations!$D$27^($A657-1-$AW657+Calculations!$B$6/30))</f>
        <v>814.6620201865984</v>
      </c>
      <c r="P657" s="23">
        <f t="shared" si="843"/>
        <v>215.79974344786712</v>
      </c>
      <c r="Q657" s="12">
        <f>IF(OR(A657&lt;=360,$E657&lt;70),Q656*IF($B657="January",(1+IF(C657&gt;Personal!$L$18+1,Calculations!$B$22,Calculations!$B$21)),1),0)</f>
        <v>0</v>
      </c>
      <c r="R657" s="12">
        <f>IF(OR(A657&lt;=360,$E657&lt;70),IF(AND(Career!$F$15="Yes",$E657=62,$E656=61),Q657,R656*IF($B657="January",(1+IF(C657&gt;Personal!$L$18+1,Calculations!$C$22,Calculations!$C$21)),1)),0)</f>
        <v>0</v>
      </c>
      <c r="S657" s="12">
        <f>R657*(1-'Retiree Assumptions'!$F$8)</f>
        <v>0</v>
      </c>
      <c r="T657" s="12">
        <f>S657/(Calculations!$C$27^($A657-1+Calculations!$B$6/30))</f>
        <v>0</v>
      </c>
      <c r="U657" s="23">
        <f t="shared" si="844"/>
        <v>0</v>
      </c>
      <c r="W657">
        <f t="shared" si="799"/>
        <v>13</v>
      </c>
      <c r="X657">
        <f t="shared" si="859"/>
        <v>2079</v>
      </c>
      <c r="Y657">
        <f t="shared" si="860"/>
        <v>96</v>
      </c>
      <c r="Z657">
        <f t="shared" si="847"/>
        <v>94</v>
      </c>
      <c r="AA657" s="12">
        <f>S657*12*Subsidy!$I$15/Subsidy!$I$14</f>
        <v>0</v>
      </c>
      <c r="AB657" s="12">
        <f>SUM(S$5:S657)*Subsidy!$I$15/Subsidy!$I$14</f>
        <v>53212.488521578103</v>
      </c>
      <c r="AC657" s="12">
        <f>N657*Subsidy!$E$15/Subsidy!$E$14</f>
        <v>3650.1259036751285</v>
      </c>
      <c r="AD657" s="12">
        <f t="shared" si="848"/>
        <v>43801.51084410154</v>
      </c>
      <c r="AE657" s="12">
        <f>$AP657*AC657/(Calculations!$D$27^(A657-1+Calculations!$B$6/30))</f>
        <v>136.04075492071584</v>
      </c>
      <c r="AF657" s="12">
        <f>IF(AE657=0,0,SUM(AE657:AE$903)*AC657/AE657)</f>
        <v>154926.14807234239</v>
      </c>
      <c r="AH657" s="164">
        <f>VLOOKUP(E657,Rates2,5)*VLOOKUP(E657,Mort_Imp_Retirees,C657-'Mort Imp Cume'!$C$4+2)</f>
        <v>2.5057388802616241E-2</v>
      </c>
      <c r="AI657" s="16">
        <f t="shared" si="849"/>
        <v>0.97494261119738379</v>
      </c>
      <c r="AJ657" s="164">
        <f>VLOOKUP(F657,Rates2,6)*VLOOKUP(F657,Mort_Imp_Survivors,C657-'Mort Imp Cume'!$C$4+2)</f>
        <v>1.3930315328101685E-2</v>
      </c>
      <c r="AK657" s="16">
        <f t="shared" si="850"/>
        <v>0.98606968467189826</v>
      </c>
      <c r="AL657" s="164">
        <f>VLOOKUP(F657,Rates2,7)*VLOOKUP(F657,Mort_Imp_Survivors,C657-'Mort Imp Cume'!$C$4+2)</f>
        <v>1.6237994772622361E-2</v>
      </c>
      <c r="AM657" s="16">
        <f t="shared" si="851"/>
        <v>0.98376200522737767</v>
      </c>
      <c r="AN657" s="108">
        <f>PRODUCT(AI$4:AI656)</f>
        <v>8.1279919019972016E-2</v>
      </c>
      <c r="AO657" s="16">
        <f>PRODUCT(AK$4:AK656)</f>
        <v>0.35457461755692832</v>
      </c>
      <c r="AP657" s="16">
        <f>PRODUCT(AM$4:AM656)</f>
        <v>0.24486770884737633</v>
      </c>
      <c r="AQ657" s="16">
        <f t="shared" si="852"/>
        <v>2.881979620156468E-2</v>
      </c>
      <c r="AR657" s="16">
        <f t="shared" si="853"/>
        <v>5.2460122818407333E-2</v>
      </c>
      <c r="AS657" s="16">
        <f t="shared" si="854"/>
        <v>7.1208907759876406E-4</v>
      </c>
      <c r="AT657" s="16">
        <f t="shared" si="855"/>
        <v>0.2648948129414922</v>
      </c>
      <c r="AU657" s="16">
        <f t="shared" si="856"/>
        <v>0.6538252680385358</v>
      </c>
      <c r="AV657" s="16">
        <f t="shared" si="857"/>
        <v>2.0366625327286015E-3</v>
      </c>
      <c r="AW657" s="30">
        <f>(SUMPRODUCT(AV$5:AV656,A$5:A656)+SUM(AV$5:AV656)*(Calculations!$B$6/30-0.5)+AV$4*Calculations!$B$6/30/2)/SUM(AV$4:AV656)</f>
        <v>494.81360331174807</v>
      </c>
      <c r="AX657" s="16"/>
      <c r="AY657" s="12"/>
      <c r="AZ657" s="12"/>
    </row>
    <row r="658" spans="1:52" x14ac:dyDescent="0.25">
      <c r="A658">
        <f t="shared" si="845"/>
        <v>654</v>
      </c>
      <c r="B658" t="str">
        <f t="shared" si="869"/>
        <v>July</v>
      </c>
      <c r="C658">
        <f t="shared" si="840"/>
        <v>2079</v>
      </c>
      <c r="D658">
        <f t="shared" si="871"/>
        <v>207907</v>
      </c>
      <c r="E658">
        <f t="shared" ref="E658:F658" si="873">E646+1</f>
        <v>96</v>
      </c>
      <c r="F658">
        <f t="shared" si="873"/>
        <v>94</v>
      </c>
      <c r="G658" s="12">
        <f>G657*IF($B658="January",1+IF(C658&gt;Personal!$L$18+1,Calculations!$B$22,Calculations!$B$21),1)</f>
        <v>9426.9780570122184</v>
      </c>
      <c r="H658" s="12">
        <f>IF(AND(Career!$F$15="Yes",$E658=62,$E657=61),G658,H657*IF($B658="January",(1+IF(C658&gt;Personal!$L$18+1,Calculations!$C$22,Calculations!$C$21)),1))</f>
        <v>9426.9780570122184</v>
      </c>
      <c r="I658" s="12">
        <f>H658*(1-'Retiree Assumptions'!$F$8)</f>
        <v>7353.0428844695307</v>
      </c>
      <c r="J658" s="12">
        <f>I658/(Calculations!$C$27^($A658-1+Calculations!$B$6/30))</f>
        <v>1378.0939053725324</v>
      </c>
      <c r="K658" s="23">
        <f t="shared" si="842"/>
        <v>109.20464880694253</v>
      </c>
      <c r="L658" s="12">
        <f>L657*IF($B658="January",(1+IF(C658&gt;Personal!$L$18+1,Calculations!$B$22,Calculations!$B$21)),1)</f>
        <v>5184.8379313567166</v>
      </c>
      <c r="M658" s="12">
        <f>IF(AND(Career!$F$15="Yes",$E658=62,$E657=61),L658,M657*IF($B658="January",(1+IF(C658&gt;Personal!$L$18+1,Calculations!$C$22,Calculations!$C$21)),1))</f>
        <v>5184.8379313567166</v>
      </c>
      <c r="N658" s="12">
        <f>M658*(1-'Retiree Assumptions'!$F$10)</f>
        <v>4562.6573795939103</v>
      </c>
      <c r="O658" s="12">
        <f>N658/(Calculations!$C$27^$AW658)/(Calculations!$D$27^($A658-1-$AW658+Calculations!$B$6/30))</f>
        <v>812.40881752953248</v>
      </c>
      <c r="P658" s="23">
        <f t="shared" si="843"/>
        <v>212.28692592807792</v>
      </c>
      <c r="Q658" s="12">
        <f>IF(OR(A658&lt;=360,$E658&lt;70),Q657*IF($B658="January",(1+IF(C658&gt;Personal!$L$18+1,Calculations!$B$22,Calculations!$B$21)),1),0)</f>
        <v>0</v>
      </c>
      <c r="R658" s="12">
        <f>IF(OR(A658&lt;=360,$E658&lt;70),IF(AND(Career!$F$15="Yes",$E658=62,$E657=61),Q658,R657*IF($B658="January",(1+IF(C658&gt;Personal!$L$18+1,Calculations!$C$22,Calculations!$C$21)),1)),0)</f>
        <v>0</v>
      </c>
      <c r="S658" s="12">
        <f>R658*(1-'Retiree Assumptions'!$F$8)</f>
        <v>0</v>
      </c>
      <c r="T658" s="12">
        <f>S658/(Calculations!$C$27^($A658-1+Calculations!$B$6/30))</f>
        <v>0</v>
      </c>
      <c r="U658" s="23">
        <f t="shared" si="844"/>
        <v>0</v>
      </c>
      <c r="W658">
        <f t="shared" si="799"/>
        <v>13</v>
      </c>
      <c r="X658">
        <f t="shared" si="859"/>
        <v>2079</v>
      </c>
      <c r="Y658">
        <f t="shared" si="860"/>
        <v>96</v>
      </c>
      <c r="Z658">
        <f t="shared" si="847"/>
        <v>94</v>
      </c>
      <c r="AA658" s="12">
        <f>S658*12*Subsidy!$I$15/Subsidy!$I$14</f>
        <v>0</v>
      </c>
      <c r="AB658" s="12">
        <f>SUM(S$5:S658)*Subsidy!$I$15/Subsidy!$I$14</f>
        <v>53212.488521578103</v>
      </c>
      <c r="AC658" s="12">
        <f>N658*Subsidy!$E$15/Subsidy!$E$14</f>
        <v>3650.1259036751285</v>
      </c>
      <c r="AD658" s="12">
        <f t="shared" si="848"/>
        <v>43801.51084410154</v>
      </c>
      <c r="AE658" s="12">
        <f>$AP658*AC658/(Calculations!$D$27^(A658-1+Calculations!$B$6/30))</f>
        <v>133.44645970849578</v>
      </c>
      <c r="AF658" s="12">
        <f>IF(AE658=0,0,SUM(AE658:AE$903)*AC658/AE658)</f>
        <v>154216.93690625683</v>
      </c>
      <c r="AH658" s="164">
        <f>VLOOKUP(E658,Rates2,5)*VLOOKUP(E658,Mort_Imp_Retirees,C658-'Mort Imp Cume'!$C$4+2)</f>
        <v>2.5057388802616241E-2</v>
      </c>
      <c r="AI658" s="16">
        <f t="shared" si="849"/>
        <v>0.97494261119738379</v>
      </c>
      <c r="AJ658" s="164">
        <f>VLOOKUP(F658,Rates2,6)*VLOOKUP(F658,Mort_Imp_Survivors,C658-'Mort Imp Cume'!$C$4+2)</f>
        <v>1.3930315328101685E-2</v>
      </c>
      <c r="AK658" s="16">
        <f t="shared" si="850"/>
        <v>0.98606968467189826</v>
      </c>
      <c r="AL658" s="164">
        <f>VLOOKUP(F658,Rates2,7)*VLOOKUP(F658,Mort_Imp_Survivors,C658-'Mort Imp Cume'!$C$4+2)</f>
        <v>1.6237994772622361E-2</v>
      </c>
      <c r="AM658" s="16">
        <f t="shared" si="851"/>
        <v>0.98376200522737767</v>
      </c>
      <c r="AN658" s="108">
        <f>PRODUCT(AI$4:AI657)</f>
        <v>7.924325648724341E-2</v>
      </c>
      <c r="AO658" s="16">
        <f>PRODUCT(AK$4:AK657)</f>
        <v>0.34963528132701921</v>
      </c>
      <c r="AP658" s="16">
        <f>PRODUCT(AM$4:AM657)</f>
        <v>0.24089154827112863</v>
      </c>
      <c r="AQ658" s="16">
        <f t="shared" si="852"/>
        <v>2.7706238275186489E-2</v>
      </c>
      <c r="AR658" s="16">
        <f t="shared" si="853"/>
        <v>5.1537018212056925E-2</v>
      </c>
      <c r="AS658" s="16">
        <f t="shared" si="854"/>
        <v>6.8457491923686747E-4</v>
      </c>
      <c r="AT658" s="16">
        <f t="shared" si="855"/>
        <v>0.26130554143125229</v>
      </c>
      <c r="AU658" s="16">
        <f t="shared" si="856"/>
        <v>0.65945120208150432</v>
      </c>
      <c r="AV658" s="16">
        <f t="shared" si="857"/>
        <v>1.9856290877863E-3</v>
      </c>
      <c r="AW658" s="30">
        <f>(SUMPRODUCT(AV$5:AV657,A$5:A657)+SUM(AV$5:AV657)*(Calculations!$B$6/30-0.5)+AV$4*Calculations!$B$6/30/2)/SUM(AV$4:AV657)</f>
        <v>495.16460876554004</v>
      </c>
      <c r="AX658" s="16"/>
      <c r="AY658" s="12"/>
      <c r="AZ658" s="12"/>
    </row>
    <row r="659" spans="1:52" x14ac:dyDescent="0.25">
      <c r="A659">
        <f t="shared" si="845"/>
        <v>655</v>
      </c>
      <c r="B659" t="str">
        <f t="shared" si="869"/>
        <v>August</v>
      </c>
      <c r="C659">
        <f t="shared" si="840"/>
        <v>2079</v>
      </c>
      <c r="D659">
        <f t="shared" si="871"/>
        <v>207908</v>
      </c>
      <c r="E659">
        <f t="shared" ref="E659:F659" si="874">E647+1</f>
        <v>96</v>
      </c>
      <c r="F659">
        <f t="shared" si="874"/>
        <v>94</v>
      </c>
      <c r="G659" s="12">
        <f>G658*IF($B659="January",1+IF(C659&gt;Personal!$L$18+1,Calculations!$B$22,Calculations!$B$21),1)</f>
        <v>9426.9780570122184</v>
      </c>
      <c r="H659" s="12">
        <f>IF(AND(Career!$F$15="Yes",$E659=62,$E658=61),G659,H658*IF($B659="January",(1+IF(C659&gt;Personal!$L$18+1,Calculations!$C$22,Calculations!$C$21)),1))</f>
        <v>9426.9780570122184</v>
      </c>
      <c r="I659" s="12">
        <f>H659*(1-'Retiree Assumptions'!$F$8)</f>
        <v>7353.0428844695307</v>
      </c>
      <c r="J659" s="12">
        <f>I659/(Calculations!$C$27^($A659-1+Calculations!$B$6/30))</f>
        <v>1374.5701334435341</v>
      </c>
      <c r="K659" s="23">
        <f t="shared" si="842"/>
        <v>106.1960272040026</v>
      </c>
      <c r="L659" s="12">
        <f>L658*IF($B659="January",(1+IF(C659&gt;Personal!$L$18+1,Calculations!$B$22,Calculations!$B$21)),1)</f>
        <v>5184.8379313567166</v>
      </c>
      <c r="M659" s="12">
        <f>IF(AND(Career!$F$15="Yes",$E659=62,$E658=61),L659,M658*IF($B659="January",(1+IF(C659&gt;Personal!$L$18+1,Calculations!$C$22,Calculations!$C$21)),1))</f>
        <v>5184.8379313567166</v>
      </c>
      <c r="N659" s="12">
        <f>M659*(1-'Retiree Assumptions'!$F$10)</f>
        <v>4562.6573795939103</v>
      </c>
      <c r="O659" s="12">
        <f>N659/(Calculations!$C$27^$AW659)/(Calculations!$D$27^($A659-1-$AW659+Calculations!$B$6/30))</f>
        <v>810.1597204828098</v>
      </c>
      <c r="P659" s="23">
        <f t="shared" si="843"/>
        <v>208.81626853248929</v>
      </c>
      <c r="Q659" s="12">
        <f>IF(OR(A659&lt;=360,$E659&lt;70),Q658*IF($B659="January",(1+IF(C659&gt;Personal!$L$18+1,Calculations!$B$22,Calculations!$B$21)),1),0)</f>
        <v>0</v>
      </c>
      <c r="R659" s="12">
        <f>IF(OR(A659&lt;=360,$E659&lt;70),IF(AND(Career!$F$15="Yes",$E659=62,$E658=61),Q659,R658*IF($B659="January",(1+IF(C659&gt;Personal!$L$18+1,Calculations!$C$22,Calculations!$C$21)),1)),0)</f>
        <v>0</v>
      </c>
      <c r="S659" s="12">
        <f>R659*(1-'Retiree Assumptions'!$F$8)</f>
        <v>0</v>
      </c>
      <c r="T659" s="12">
        <f>S659/(Calculations!$C$27^($A659-1+Calculations!$B$6/30))</f>
        <v>0</v>
      </c>
      <c r="U659" s="23">
        <f t="shared" si="844"/>
        <v>0</v>
      </c>
      <c r="W659">
        <f t="shared" si="799"/>
        <v>13</v>
      </c>
      <c r="X659">
        <f t="shared" si="859"/>
        <v>2079</v>
      </c>
      <c r="Y659">
        <f t="shared" si="860"/>
        <v>96</v>
      </c>
      <c r="Z659">
        <f t="shared" si="847"/>
        <v>94</v>
      </c>
      <c r="AA659" s="12">
        <f>S659*12*Subsidy!$I$15/Subsidy!$I$14</f>
        <v>0</v>
      </c>
      <c r="AB659" s="12">
        <f>SUM(S$5:S659)*Subsidy!$I$15/Subsidy!$I$14</f>
        <v>53212.488521578103</v>
      </c>
      <c r="AC659" s="12">
        <f>N659*Subsidy!$E$15/Subsidy!$E$14</f>
        <v>3650.1259036751285</v>
      </c>
      <c r="AD659" s="12">
        <f t="shared" si="848"/>
        <v>43801.51084410154</v>
      </c>
      <c r="AE659" s="12">
        <f>$AP659*AC659/(Calculations!$D$27^(A659-1+Calculations!$B$6/30))</f>
        <v>130.90163766813569</v>
      </c>
      <c r="AF659" s="12">
        <f>IF(AE659=0,0,SUM(AE659:AE$903)*AC659/AE659)</f>
        <v>153493.93816471481</v>
      </c>
      <c r="AH659" s="164">
        <f>VLOOKUP(E659,Rates2,5)*VLOOKUP(E659,Mort_Imp_Retirees,C659-'Mort Imp Cume'!$C$4+2)</f>
        <v>2.5057388802616241E-2</v>
      </c>
      <c r="AI659" s="16">
        <f t="shared" si="849"/>
        <v>0.97494261119738379</v>
      </c>
      <c r="AJ659" s="164">
        <f>VLOOKUP(F659,Rates2,6)*VLOOKUP(F659,Mort_Imp_Survivors,C659-'Mort Imp Cume'!$C$4+2)</f>
        <v>1.3930315328101685E-2</v>
      </c>
      <c r="AK659" s="16">
        <f t="shared" si="850"/>
        <v>0.98606968467189826</v>
      </c>
      <c r="AL659" s="164">
        <f>VLOOKUP(F659,Rates2,7)*VLOOKUP(F659,Mort_Imp_Survivors,C659-'Mort Imp Cume'!$C$4+2)</f>
        <v>1.6237994772622361E-2</v>
      </c>
      <c r="AM659" s="16">
        <f t="shared" si="851"/>
        <v>0.98376200522737767</v>
      </c>
      <c r="AN659" s="108">
        <f>PRODUCT(AI$4:AI658)</f>
        <v>7.7257627399457116E-2</v>
      </c>
      <c r="AO659" s="16">
        <f>PRODUCT(AK$4:AK658)</f>
        <v>0.34476475160830428</v>
      </c>
      <c r="AP659" s="16">
        <f>PRODUCT(AM$4:AM658)</f>
        <v>0.23697995256953314</v>
      </c>
      <c r="AQ659" s="16">
        <f t="shared" si="852"/>
        <v>2.6635706720220757E-2</v>
      </c>
      <c r="AR659" s="16">
        <f t="shared" si="853"/>
        <v>5.0621920679236355E-2</v>
      </c>
      <c r="AS659" s="16">
        <f t="shared" si="854"/>
        <v>6.5812387072200908E-4</v>
      </c>
      <c r="AT659" s="16">
        <f t="shared" si="855"/>
        <v>0.25774703833467122</v>
      </c>
      <c r="AU659" s="16">
        <f t="shared" si="856"/>
        <v>0.66499533426587165</v>
      </c>
      <c r="AV659" s="16">
        <f t="shared" si="857"/>
        <v>1.9358744077158543E-3</v>
      </c>
      <c r="AW659" s="30">
        <f>(SUMPRODUCT(AV$5:AV658,A$5:A658)+SUM(AV$5:AV658)*(Calculations!$B$6/30-0.5)+AV$4*Calculations!$B$6/30/2)/SUM(AV$4:AV658)</f>
        <v>495.50747910177193</v>
      </c>
      <c r="AX659" s="16"/>
      <c r="AY659" s="12"/>
      <c r="AZ659" s="12"/>
    </row>
    <row r="660" spans="1:52" x14ac:dyDescent="0.25">
      <c r="A660">
        <f t="shared" si="845"/>
        <v>656</v>
      </c>
      <c r="B660" t="str">
        <f t="shared" si="869"/>
        <v>September</v>
      </c>
      <c r="C660">
        <f t="shared" si="840"/>
        <v>2079</v>
      </c>
      <c r="D660">
        <f t="shared" si="871"/>
        <v>207909</v>
      </c>
      <c r="E660">
        <f t="shared" ref="E660:F660" si="875">E648+1</f>
        <v>96</v>
      </c>
      <c r="F660">
        <f t="shared" si="875"/>
        <v>94</v>
      </c>
      <c r="G660" s="12">
        <f>G659*IF($B660="January",1+IF(C660&gt;Personal!$L$18+1,Calculations!$B$22,Calculations!$B$21),1)</f>
        <v>9426.9780570122184</v>
      </c>
      <c r="H660" s="12">
        <f>IF(AND(Career!$F$15="Yes",$E660=62,$E659=61),G660,H659*IF($B660="January",(1+IF(C660&gt;Personal!$L$18+1,Calculations!$C$22,Calculations!$C$21)),1))</f>
        <v>9426.9780570122184</v>
      </c>
      <c r="I660" s="12">
        <f>H660*(1-'Retiree Assumptions'!$F$8)</f>
        <v>7353.0428844695307</v>
      </c>
      <c r="J660" s="12">
        <f>I660/(Calculations!$C$27^($A660-1+Calculations!$B$6/30))</f>
        <v>1371.0553717630823</v>
      </c>
      <c r="K660" s="23">
        <f t="shared" si="842"/>
        <v>103.27029404993888</v>
      </c>
      <c r="L660" s="12">
        <f>L659*IF($B660="January",(1+IF(C660&gt;Personal!$L$18+1,Calculations!$B$22,Calculations!$B$21)),1)</f>
        <v>5184.8379313567166</v>
      </c>
      <c r="M660" s="12">
        <f>IF(AND(Career!$F$15="Yes",$E660=62,$E659=61),L660,M659*IF($B660="January",(1+IF(C660&gt;Personal!$L$18+1,Calculations!$C$22,Calculations!$C$21)),1))</f>
        <v>5184.8379313567166</v>
      </c>
      <c r="N660" s="12">
        <f>M660*(1-'Retiree Assumptions'!$F$10)</f>
        <v>4562.6573795939103</v>
      </c>
      <c r="O660" s="12">
        <f>N660/(Calculations!$C$27^$AW660)/(Calculations!$D$27^($A660-1-$AW660+Calculations!$B$6/30))</f>
        <v>807.91478670668096</v>
      </c>
      <c r="P660" s="23">
        <f t="shared" si="843"/>
        <v>205.3879897404523</v>
      </c>
      <c r="Q660" s="12">
        <f>IF(OR(A660&lt;=360,$E660&lt;70),Q659*IF($B660="January",(1+IF(C660&gt;Personal!$L$18+1,Calculations!$B$22,Calculations!$B$21)),1),0)</f>
        <v>0</v>
      </c>
      <c r="R660" s="12">
        <f>IF(OR(A660&lt;=360,$E660&lt;70),IF(AND(Career!$F$15="Yes",$E660=62,$E659=61),Q660,R659*IF($B660="January",(1+IF(C660&gt;Personal!$L$18+1,Calculations!$C$22,Calculations!$C$21)),1)),0)</f>
        <v>0</v>
      </c>
      <c r="S660" s="12">
        <f>R660*(1-'Retiree Assumptions'!$F$8)</f>
        <v>0</v>
      </c>
      <c r="T660" s="12">
        <f>S660/(Calculations!$C$27^($A660-1+Calculations!$B$6/30))</f>
        <v>0</v>
      </c>
      <c r="U660" s="23">
        <f t="shared" si="844"/>
        <v>0</v>
      </c>
      <c r="W660">
        <f t="shared" si="799"/>
        <v>13</v>
      </c>
      <c r="X660">
        <f t="shared" si="859"/>
        <v>2079</v>
      </c>
      <c r="Y660">
        <f t="shared" si="860"/>
        <v>96</v>
      </c>
      <c r="Z660">
        <f t="shared" si="847"/>
        <v>94</v>
      </c>
      <c r="AA660" s="12">
        <f>S660*12*Subsidy!$I$15/Subsidy!$I$14</f>
        <v>0</v>
      </c>
      <c r="AB660" s="12">
        <f>SUM(S$5:S660)*Subsidy!$I$15/Subsidy!$I$14</f>
        <v>53212.488521578103</v>
      </c>
      <c r="AC660" s="12">
        <f>N660*Subsidy!$E$15/Subsidy!$E$14</f>
        <v>3650.1259036751285</v>
      </c>
      <c r="AD660" s="12">
        <f t="shared" si="848"/>
        <v>43801.51084410154</v>
      </c>
      <c r="AE660" s="12">
        <f>$AP660*AC660/(Calculations!$D$27^(A660-1+Calculations!$B$6/30))</f>
        <v>128.40534534696968</v>
      </c>
      <c r="AF660" s="12">
        <f>IF(AE660=0,0,SUM(AE660:AE$903)*AC660/AE660)</f>
        <v>152756.88380732716</v>
      </c>
      <c r="AH660" s="164">
        <f>VLOOKUP(E660,Rates2,5)*VLOOKUP(E660,Mort_Imp_Retirees,C660-'Mort Imp Cume'!$C$4+2)</f>
        <v>2.5057388802616241E-2</v>
      </c>
      <c r="AI660" s="16">
        <f t="shared" si="849"/>
        <v>0.97494261119738379</v>
      </c>
      <c r="AJ660" s="164">
        <f>VLOOKUP(F660,Rates2,6)*VLOOKUP(F660,Mort_Imp_Survivors,C660-'Mort Imp Cume'!$C$4+2)</f>
        <v>1.3930315328101685E-2</v>
      </c>
      <c r="AK660" s="16">
        <f t="shared" si="850"/>
        <v>0.98606968467189826</v>
      </c>
      <c r="AL660" s="164">
        <f>VLOOKUP(F660,Rates2,7)*VLOOKUP(F660,Mort_Imp_Survivors,C660-'Mort Imp Cume'!$C$4+2)</f>
        <v>1.6237994772622361E-2</v>
      </c>
      <c r="AM660" s="16">
        <f t="shared" si="851"/>
        <v>0.98376200522737767</v>
      </c>
      <c r="AN660" s="108">
        <f>PRODUCT(AI$4:AI659)</f>
        <v>7.5321752991741264E-2</v>
      </c>
      <c r="AO660" s="16">
        <f>PRODUCT(AK$4:AK659)</f>
        <v>0.33996206990438593</v>
      </c>
      <c r="AP660" s="16">
        <f>PRODUCT(AM$4:AM659)</f>
        <v>0.23313187333849278</v>
      </c>
      <c r="AQ660" s="16">
        <f t="shared" si="852"/>
        <v>2.5606539055899234E-2</v>
      </c>
      <c r="AR660" s="16">
        <f t="shared" si="853"/>
        <v>4.971521393584203E-2</v>
      </c>
      <c r="AS660" s="16">
        <f t="shared" si="854"/>
        <v>6.3269485492829574E-4</v>
      </c>
      <c r="AT660" s="16">
        <f t="shared" si="855"/>
        <v>0.25421986714425593</v>
      </c>
      <c r="AU660" s="16">
        <f t="shared" si="856"/>
        <v>0.67045837986400281</v>
      </c>
      <c r="AV660" s="16">
        <f t="shared" si="857"/>
        <v>1.8873664500086839E-3</v>
      </c>
      <c r="AW660" s="30">
        <f>(SUMPRODUCT(AV$5:AV659,A$5:A659)+SUM(AV$5:AV659)*(Calculations!$B$6/30-0.5)+AV$4*Calculations!$B$6/30/2)/SUM(AV$4:AV659)</f>
        <v>495.84243391187471</v>
      </c>
      <c r="AX660" s="16"/>
      <c r="AY660" s="12"/>
      <c r="AZ660" s="12"/>
    </row>
    <row r="661" spans="1:52" x14ac:dyDescent="0.25">
      <c r="A661">
        <f t="shared" si="845"/>
        <v>657</v>
      </c>
      <c r="B661" t="str">
        <f t="shared" si="869"/>
        <v>October</v>
      </c>
      <c r="C661">
        <f t="shared" si="840"/>
        <v>2079</v>
      </c>
      <c r="D661">
        <f t="shared" si="871"/>
        <v>207910</v>
      </c>
      <c r="E661">
        <f t="shared" ref="E661:F661" si="876">E649+1</f>
        <v>96</v>
      </c>
      <c r="F661">
        <f t="shared" si="876"/>
        <v>94</v>
      </c>
      <c r="G661" s="12">
        <f>G660*IF($B661="January",1+IF(C661&gt;Personal!$L$18+1,Calculations!$B$22,Calculations!$B$21),1)</f>
        <v>9426.9780570122184</v>
      </c>
      <c r="H661" s="12">
        <f>IF(AND(Career!$F$15="Yes",$E661=62,$E660=61),G661,H660*IF($B661="January",(1+IF(C661&gt;Personal!$L$18+1,Calculations!$C$22,Calculations!$C$21)),1))</f>
        <v>9426.9780570122184</v>
      </c>
      <c r="I661" s="12">
        <f>H661*(1-'Retiree Assumptions'!$F$8)</f>
        <v>7353.0428844695307</v>
      </c>
      <c r="J661" s="12">
        <f>I661/(Calculations!$C$27^($A661-1+Calculations!$B$6/30))</f>
        <v>1367.5495972920635</v>
      </c>
      <c r="K661" s="23">
        <f t="shared" si="842"/>
        <v>100.42516574253611</v>
      </c>
      <c r="L661" s="12">
        <f>L660*IF($B661="January",(1+IF(C661&gt;Personal!$L$18+1,Calculations!$B$22,Calculations!$B$21)),1)</f>
        <v>5184.8379313567166</v>
      </c>
      <c r="M661" s="12">
        <f>IF(AND(Career!$F$15="Yes",$E661=62,$E660=61),L661,M660*IF($B661="January",(1+IF(C661&gt;Personal!$L$18+1,Calculations!$C$22,Calculations!$C$21)),1))</f>
        <v>5184.8379313567166</v>
      </c>
      <c r="N661" s="12">
        <f>M661*(1-'Retiree Assumptions'!$F$10)</f>
        <v>4562.6573795939103</v>
      </c>
      <c r="O661" s="12">
        <f>N661/(Calculations!$C$27^$AW661)/(Calculations!$D$27^($A661-1-$AW661+Calculations!$B$6/30))</f>
        <v>805.67407119543861</v>
      </c>
      <c r="P661" s="23">
        <f t="shared" si="843"/>
        <v>202.00226179710842</v>
      </c>
      <c r="Q661" s="12">
        <f>IF(OR(A661&lt;=360,$E661&lt;70),Q660*IF($B661="January",(1+IF(C661&gt;Personal!$L$18+1,Calculations!$B$22,Calculations!$B$21)),1),0)</f>
        <v>0</v>
      </c>
      <c r="R661" s="12">
        <f>IF(OR(A661&lt;=360,$E661&lt;70),IF(AND(Career!$F$15="Yes",$E661=62,$E660=61),Q661,R660*IF($B661="January",(1+IF(C661&gt;Personal!$L$18+1,Calculations!$C$22,Calculations!$C$21)),1)),0)</f>
        <v>0</v>
      </c>
      <c r="S661" s="12">
        <f>R661*(1-'Retiree Assumptions'!$F$8)</f>
        <v>0</v>
      </c>
      <c r="T661" s="12">
        <f>S661/(Calculations!$C$27^($A661-1+Calculations!$B$6/30))</f>
        <v>0</v>
      </c>
      <c r="U661" s="23">
        <f t="shared" si="844"/>
        <v>0</v>
      </c>
      <c r="W661">
        <f t="shared" si="799"/>
        <v>13</v>
      </c>
      <c r="X661">
        <f t="shared" si="859"/>
        <v>2079</v>
      </c>
      <c r="Y661">
        <f t="shared" si="860"/>
        <v>96</v>
      </c>
      <c r="Z661">
        <f t="shared" si="847"/>
        <v>94</v>
      </c>
      <c r="AA661" s="12">
        <f>S661*12*Subsidy!$I$15/Subsidy!$I$14</f>
        <v>0</v>
      </c>
      <c r="AB661" s="12">
        <f>SUM(S$5:S661)*Subsidy!$I$15/Subsidy!$I$14</f>
        <v>53212.488521578103</v>
      </c>
      <c r="AC661" s="12">
        <f>N661*Subsidy!$E$15/Subsidy!$E$14</f>
        <v>3650.1259036751285</v>
      </c>
      <c r="AD661" s="12">
        <f t="shared" si="848"/>
        <v>43801.51084410154</v>
      </c>
      <c r="AE661" s="12">
        <f>$AP661*AC661/(Calculations!$D$27^(A661-1+Calculations!$B$6/30))</f>
        <v>125.95665728396057</v>
      </c>
      <c r="AF661" s="12">
        <f>IF(AE661=0,0,SUM(AE661:AE$903)*AC661/AE661)</f>
        <v>152005.50058280656</v>
      </c>
      <c r="AH661" s="164">
        <f>VLOOKUP(E661,Rates2,5)*VLOOKUP(E661,Mort_Imp_Retirees,C661-'Mort Imp Cume'!$C$4+2)</f>
        <v>2.5057388802616241E-2</v>
      </c>
      <c r="AI661" s="16">
        <f t="shared" si="849"/>
        <v>0.97494261119738379</v>
      </c>
      <c r="AJ661" s="164">
        <f>VLOOKUP(F661,Rates2,6)*VLOOKUP(F661,Mort_Imp_Survivors,C661-'Mort Imp Cume'!$C$4+2)</f>
        <v>1.3930315328101685E-2</v>
      </c>
      <c r="AK661" s="16">
        <f t="shared" si="850"/>
        <v>0.98606968467189826</v>
      </c>
      <c r="AL661" s="164">
        <f>VLOOKUP(F661,Rates2,7)*VLOOKUP(F661,Mort_Imp_Survivors,C661-'Mort Imp Cume'!$C$4+2)</f>
        <v>1.6237994772622361E-2</v>
      </c>
      <c r="AM661" s="16">
        <f t="shared" si="851"/>
        <v>0.98376200522737767</v>
      </c>
      <c r="AN661" s="108">
        <f>PRODUCT(AI$4:AI660)</f>
        <v>7.343438654173258E-2</v>
      </c>
      <c r="AO661" s="16">
        <f>PRODUCT(AK$4:AK660)</f>
        <v>0.3352262910710237</v>
      </c>
      <c r="AP661" s="16">
        <f>PRODUCT(AM$4:AM660)</f>
        <v>0.22934627919789069</v>
      </c>
      <c r="AQ661" s="16">
        <f t="shared" si="852"/>
        <v>2.461713703746091E-2</v>
      </c>
      <c r="AR661" s="16">
        <f t="shared" si="853"/>
        <v>4.8817249504271666E-2</v>
      </c>
      <c r="AS661" s="16">
        <f t="shared" si="854"/>
        <v>6.0824838189439375E-4</v>
      </c>
      <c r="AT661" s="16">
        <f t="shared" si="855"/>
        <v>0.25072454112539905</v>
      </c>
      <c r="AU661" s="16">
        <f t="shared" si="856"/>
        <v>0.67584107233286828</v>
      </c>
      <c r="AV661" s="16">
        <f t="shared" si="857"/>
        <v>1.8400739750578027E-3</v>
      </c>
      <c r="AW661" s="30">
        <f>(SUMPRODUCT(AV$5:AV660,A$5:A660)+SUM(AV$5:AV660)*(Calculations!$B$6/30-0.5)+AV$4*Calculations!$B$6/30/2)/SUM(AV$4:AV660)</f>
        <v>496.16968510247636</v>
      </c>
      <c r="AX661" s="16"/>
      <c r="AY661" s="12"/>
      <c r="AZ661" s="12"/>
    </row>
    <row r="662" spans="1:52" x14ac:dyDescent="0.25">
      <c r="A662">
        <f t="shared" si="845"/>
        <v>658</v>
      </c>
      <c r="B662" t="str">
        <f t="shared" si="869"/>
        <v>November</v>
      </c>
      <c r="C662">
        <f t="shared" si="840"/>
        <v>2079</v>
      </c>
      <c r="D662">
        <f t="shared" si="871"/>
        <v>207911</v>
      </c>
      <c r="E662">
        <f t="shared" ref="E662:F662" si="877">E650+1</f>
        <v>96</v>
      </c>
      <c r="F662">
        <f t="shared" si="877"/>
        <v>94</v>
      </c>
      <c r="G662" s="12">
        <f>G661*IF($B662="January",1+IF(C662&gt;Personal!$L$18+1,Calculations!$B$22,Calculations!$B$21),1)</f>
        <v>9426.9780570122184</v>
      </c>
      <c r="H662" s="12">
        <f>IF(AND(Career!$F$15="Yes",$E662=62,$E661=61),G662,H661*IF($B662="January",(1+IF(C662&gt;Personal!$L$18+1,Calculations!$C$22,Calculations!$C$21)),1))</f>
        <v>9426.9780570122184</v>
      </c>
      <c r="I662" s="12">
        <f>H662*(1-'Retiree Assumptions'!$F$8)</f>
        <v>7353.0428844695307</v>
      </c>
      <c r="J662" s="12">
        <f>I662/(Calculations!$C$27^($A662-1+Calculations!$B$6/30))</f>
        <v>1364.0527870502767</v>
      </c>
      <c r="K662" s="23">
        <f t="shared" si="842"/>
        <v>97.658421593521396</v>
      </c>
      <c r="L662" s="12">
        <f>L661*IF($B662="January",(1+IF(C662&gt;Personal!$L$18+1,Calculations!$B$22,Calculations!$B$21)),1)</f>
        <v>5184.8379313567166</v>
      </c>
      <c r="M662" s="12">
        <f>IF(AND(Career!$F$15="Yes",$E662=62,$E661=61),L662,M661*IF($B662="January",(1+IF(C662&gt;Personal!$L$18+1,Calculations!$C$22,Calculations!$C$21)),1))</f>
        <v>5184.8379313567166</v>
      </c>
      <c r="N662" s="12">
        <f>M662*(1-'Retiree Assumptions'!$F$10)</f>
        <v>4562.6573795939103</v>
      </c>
      <c r="O662" s="12">
        <f>N662/(Calculations!$C$27^$AW662)/(Calculations!$D$27^($A662-1-$AW662+Calculations!$B$6/30))</f>
        <v>803.43762640053353</v>
      </c>
      <c r="P662" s="23">
        <f t="shared" si="843"/>
        <v>198.65921332395314</v>
      </c>
      <c r="Q662" s="12">
        <f>IF(OR(A662&lt;=360,$E662&lt;70),Q661*IF($B662="January",(1+IF(C662&gt;Personal!$L$18+1,Calculations!$B$22,Calculations!$B$21)),1),0)</f>
        <v>0</v>
      </c>
      <c r="R662" s="12">
        <f>IF(OR(A662&lt;=360,$E662&lt;70),IF(AND(Career!$F$15="Yes",$E662=62,$E661=61),Q662,R661*IF($B662="January",(1+IF(C662&gt;Personal!$L$18+1,Calculations!$C$22,Calculations!$C$21)),1)),0)</f>
        <v>0</v>
      </c>
      <c r="S662" s="12">
        <f>R662*(1-'Retiree Assumptions'!$F$8)</f>
        <v>0</v>
      </c>
      <c r="T662" s="12">
        <f>S662/(Calculations!$C$27^($A662-1+Calculations!$B$6/30))</f>
        <v>0</v>
      </c>
      <c r="U662" s="23">
        <f t="shared" si="844"/>
        <v>0</v>
      </c>
      <c r="W662">
        <f t="shared" si="799"/>
        <v>13</v>
      </c>
      <c r="X662">
        <f t="shared" si="859"/>
        <v>2079</v>
      </c>
      <c r="Y662">
        <f t="shared" si="860"/>
        <v>96</v>
      </c>
      <c r="Z662">
        <f t="shared" si="847"/>
        <v>94</v>
      </c>
      <c r="AA662" s="12">
        <f>S662*12*Subsidy!$I$15/Subsidy!$I$14</f>
        <v>0</v>
      </c>
      <c r="AB662" s="12">
        <f>SUM(S$5:S662)*Subsidy!$I$15/Subsidy!$I$14</f>
        <v>53212.488521578103</v>
      </c>
      <c r="AC662" s="12">
        <f>N662*Subsidy!$E$15/Subsidy!$E$14</f>
        <v>3650.1259036751285</v>
      </c>
      <c r="AD662" s="12">
        <f t="shared" si="848"/>
        <v>43801.51084410154</v>
      </c>
      <c r="AE662" s="12">
        <f>$AP662*AC662/(Calculations!$D$27^(A662-1+Calculations!$B$6/30))</f>
        <v>123.55466566659955</v>
      </c>
      <c r="AF662" s="12">
        <f>IF(AE662=0,0,SUM(AE662:AE$903)*AC662/AE662)</f>
        <v>151239.5099276643</v>
      </c>
      <c r="AH662" s="164">
        <f>VLOOKUP(E662,Rates2,5)*VLOOKUP(E662,Mort_Imp_Retirees,C662-'Mort Imp Cume'!$C$4+2)</f>
        <v>2.5057388802616241E-2</v>
      </c>
      <c r="AI662" s="16">
        <f t="shared" si="849"/>
        <v>0.97494261119738379</v>
      </c>
      <c r="AJ662" s="164">
        <f>VLOOKUP(F662,Rates2,6)*VLOOKUP(F662,Mort_Imp_Survivors,C662-'Mort Imp Cume'!$C$4+2)</f>
        <v>1.3930315328101685E-2</v>
      </c>
      <c r="AK662" s="16">
        <f t="shared" si="850"/>
        <v>0.98606968467189826</v>
      </c>
      <c r="AL662" s="164">
        <f>VLOOKUP(F662,Rates2,7)*VLOOKUP(F662,Mort_Imp_Survivors,C662-'Mort Imp Cume'!$C$4+2)</f>
        <v>1.6237994772622361E-2</v>
      </c>
      <c r="AM662" s="16">
        <f t="shared" si="851"/>
        <v>0.98376200522737767</v>
      </c>
      <c r="AN662" s="108">
        <f>PRODUCT(AI$4:AI661)</f>
        <v>7.1594312566674784E-2</v>
      </c>
      <c r="AO662" s="16">
        <f>PRODUCT(AK$4:AK661)</f>
        <v>0.3305564831301343</v>
      </c>
      <c r="AP662" s="16">
        <f>PRODUCT(AM$4:AM661)</f>
        <v>0.22562215551515497</v>
      </c>
      <c r="AQ662" s="16">
        <f t="shared" si="852"/>
        <v>2.3665964174159594E-2</v>
      </c>
      <c r="AR662" s="16">
        <f t="shared" si="853"/>
        <v>4.792834839251519E-2</v>
      </c>
      <c r="AS662" s="16">
        <f t="shared" si="854"/>
        <v>5.8474648749763756E-4</v>
      </c>
      <c r="AT662" s="16">
        <f t="shared" si="855"/>
        <v>0.24726152571913107</v>
      </c>
      <c r="AU662" s="16">
        <f t="shared" si="856"/>
        <v>0.68114416171419423</v>
      </c>
      <c r="AV662" s="16">
        <f t="shared" si="857"/>
        <v>1.7939665260392039E-3</v>
      </c>
      <c r="AW662" s="30">
        <f>(SUMPRODUCT(AV$5:AV661,A$5:A661)+SUM(AV$5:AV661)*(Calculations!$B$6/30-0.5)+AV$4*Calculations!$B$6/30/2)/SUM(AV$4:AV661)</f>
        <v>496.48943725161661</v>
      </c>
      <c r="AX662" s="16"/>
      <c r="AY662" s="12"/>
      <c r="AZ662" s="12"/>
    </row>
    <row r="663" spans="1:52" x14ac:dyDescent="0.25">
      <c r="A663">
        <f t="shared" si="845"/>
        <v>659</v>
      </c>
      <c r="B663" t="str">
        <f t="shared" si="869"/>
        <v>December</v>
      </c>
      <c r="C663">
        <f t="shared" si="840"/>
        <v>2079</v>
      </c>
      <c r="D663">
        <f t="shared" si="871"/>
        <v>207912</v>
      </c>
      <c r="E663">
        <f t="shared" ref="E663:F663" si="878">E651+1</f>
        <v>96</v>
      </c>
      <c r="F663">
        <f t="shared" si="878"/>
        <v>94</v>
      </c>
      <c r="G663" s="12">
        <f>G662*IF($B663="January",1+IF(C663&gt;Personal!$L$18+1,Calculations!$B$22,Calculations!$B$21),1)</f>
        <v>9426.9780570122184</v>
      </c>
      <c r="H663" s="12">
        <f>IF(AND(Career!$F$15="Yes",$E663=62,$E662=61),G663,H662*IF($B663="January",(1+IF(C663&gt;Personal!$L$18+1,Calculations!$C$22,Calculations!$C$21)),1))</f>
        <v>9426.9780570122184</v>
      </c>
      <c r="I663" s="12">
        <f>H663*(1-'Retiree Assumptions'!$F$8)</f>
        <v>7353.0428844695307</v>
      </c>
      <c r="J663" s="12">
        <f>I663/(Calculations!$C$27^($A663-1+Calculations!$B$6/30))</f>
        <v>1360.5649181162794</v>
      </c>
      <c r="K663" s="23">
        <f t="shared" si="842"/>
        <v>94.967902095265316</v>
      </c>
      <c r="L663" s="12">
        <f>L662*IF($B663="January",(1+IF(C663&gt;Personal!$L$18+1,Calculations!$B$22,Calculations!$B$21)),1)</f>
        <v>5184.8379313567166</v>
      </c>
      <c r="M663" s="12">
        <f>IF(AND(Career!$F$15="Yes",$E663=62,$E662=61),L663,M662*IF($B663="January",(1+IF(C663&gt;Personal!$L$18+1,Calculations!$C$22,Calculations!$C$21)),1))</f>
        <v>5184.8379313567166</v>
      </c>
      <c r="N663" s="12">
        <f>M663*(1-'Retiree Assumptions'!$F$10)</f>
        <v>4562.6573795939103</v>
      </c>
      <c r="O663" s="12">
        <f>N663/(Calculations!$C$27^$AW663)/(Calculations!$D$27^($A663-1-$AW663+Calculations!$B$6/30))</f>
        <v>801.20550234675</v>
      </c>
      <c r="P663" s="23">
        <f t="shared" si="843"/>
        <v>195.3589318086737</v>
      </c>
      <c r="Q663" s="12">
        <f>IF(OR(A663&lt;=360,$E663&lt;70),Q662*IF($B663="January",(1+IF(C663&gt;Personal!$L$18+1,Calculations!$B$22,Calculations!$B$21)),1),0)</f>
        <v>0</v>
      </c>
      <c r="R663" s="12">
        <f>IF(OR(A663&lt;=360,$E663&lt;70),IF(AND(Career!$F$15="Yes",$E663=62,$E662=61),Q663,R662*IF($B663="January",(1+IF(C663&gt;Personal!$L$18+1,Calculations!$C$22,Calculations!$C$21)),1)),0)</f>
        <v>0</v>
      </c>
      <c r="S663" s="12">
        <f>R663*(1-'Retiree Assumptions'!$F$8)</f>
        <v>0</v>
      </c>
      <c r="T663" s="12">
        <f>S663/(Calculations!$C$27^($A663-1+Calculations!$B$6/30))</f>
        <v>0</v>
      </c>
      <c r="U663" s="23">
        <f t="shared" si="844"/>
        <v>0</v>
      </c>
      <c r="W663">
        <f t="shared" si="799"/>
        <v>13</v>
      </c>
      <c r="X663">
        <f t="shared" si="859"/>
        <v>2079</v>
      </c>
      <c r="Y663">
        <f t="shared" si="860"/>
        <v>96</v>
      </c>
      <c r="Z663">
        <f t="shared" si="847"/>
        <v>94</v>
      </c>
      <c r="AA663" s="12">
        <f>S663*12*Subsidy!$I$15/Subsidy!$I$14</f>
        <v>0</v>
      </c>
      <c r="AB663" s="12">
        <f>SUM(S$5:S663)*Subsidy!$I$15/Subsidy!$I$14</f>
        <v>53212.488521578103</v>
      </c>
      <c r="AC663" s="12">
        <f>N663*Subsidy!$E$15/Subsidy!$E$14</f>
        <v>3650.1259036751285</v>
      </c>
      <c r="AD663" s="12">
        <f t="shared" si="848"/>
        <v>43801.51084410154</v>
      </c>
      <c r="AE663" s="12">
        <f>$AP663*AC663/(Calculations!$D$27^(A663-1+Calculations!$B$6/30))</f>
        <v>121.19847999434923</v>
      </c>
      <c r="AF663" s="12">
        <f>IF(AE663=0,0,SUM(AE663:AE$903)*AC663/AE663)</f>
        <v>150458.62786293658</v>
      </c>
      <c r="AH663" s="164">
        <f>VLOOKUP(E663,Rates2,5)*VLOOKUP(E663,Mort_Imp_Retirees,C663-'Mort Imp Cume'!$C$4+2)</f>
        <v>2.5057388802616241E-2</v>
      </c>
      <c r="AI663" s="16">
        <f t="shared" si="849"/>
        <v>0.97494261119738379</v>
      </c>
      <c r="AJ663" s="164">
        <f>VLOOKUP(F663,Rates2,6)*VLOOKUP(F663,Mort_Imp_Survivors,C663-'Mort Imp Cume'!$C$4+2)</f>
        <v>1.3930315328101685E-2</v>
      </c>
      <c r="AK663" s="16">
        <f t="shared" si="850"/>
        <v>0.98606968467189826</v>
      </c>
      <c r="AL663" s="164">
        <f>VLOOKUP(F663,Rates2,7)*VLOOKUP(F663,Mort_Imp_Survivors,C663-'Mort Imp Cume'!$C$4+2)</f>
        <v>1.6237994772622361E-2</v>
      </c>
      <c r="AM663" s="16">
        <f t="shared" si="851"/>
        <v>0.98376200522737767</v>
      </c>
      <c r="AN663" s="108">
        <f>PRODUCT(AI$4:AI662)</f>
        <v>6.9800346040635577E-2</v>
      </c>
      <c r="AO663" s="16">
        <f>PRODUCT(AK$4:AK662)</f>
        <v>0.3259517270863832</v>
      </c>
      <c r="AP663" s="16">
        <f>PRODUCT(AM$4:AM662)</f>
        <v>0.22195850413331208</v>
      </c>
      <c r="AQ663" s="16">
        <f t="shared" si="852"/>
        <v>2.2751543343172358E-2</v>
      </c>
      <c r="AR663" s="16">
        <f t="shared" si="853"/>
        <v>4.704880269746322E-2</v>
      </c>
      <c r="AS663" s="16">
        <f t="shared" si="854"/>
        <v>5.621526744976884E-4</v>
      </c>
      <c r="AT663" s="16">
        <f t="shared" si="855"/>
        <v>0.24383124084453084</v>
      </c>
      <c r="AU663" s="16">
        <f t="shared" si="856"/>
        <v>0.68636841311483354</v>
      </c>
      <c r="AV663" s="16">
        <f t="shared" si="857"/>
        <v>1.7490144092973607E-3</v>
      </c>
      <c r="AW663" s="30">
        <f>(SUMPRODUCT(AV$5:AV662,A$5:A662)+SUM(AV$5:AV662)*(Calculations!$B$6/30-0.5)+AV$4*Calculations!$B$6/30/2)/SUM(AV$4:AV662)</f>
        <v>496.80188794453852</v>
      </c>
      <c r="AX663" s="16"/>
      <c r="AY663" s="12"/>
      <c r="AZ663" s="12"/>
    </row>
    <row r="664" spans="1:52" x14ac:dyDescent="0.25">
      <c r="A664">
        <f t="shared" si="845"/>
        <v>660</v>
      </c>
      <c r="B664" t="str">
        <f t="shared" si="869"/>
        <v>January</v>
      </c>
      <c r="C664">
        <f t="shared" si="840"/>
        <v>2080</v>
      </c>
      <c r="D664">
        <f t="shared" si="871"/>
        <v>208001</v>
      </c>
      <c r="E664">
        <f t="shared" ref="E664:F664" si="879">E652+1</f>
        <v>97</v>
      </c>
      <c r="F664">
        <f t="shared" si="879"/>
        <v>95</v>
      </c>
      <c r="G664" s="12">
        <f>G663*IF($B664="January",1+IF(C664&gt;Personal!$L$18+1,Calculations!$B$22,Calculations!$B$21),1)</f>
        <v>9662.6525084375226</v>
      </c>
      <c r="H664" s="12">
        <f>IF(AND(Career!$F$15="Yes",$E664=62,$E663=61),G664,H663*IF($B664="January",(1+IF(C664&gt;Personal!$L$18+1,Calculations!$C$22,Calculations!$C$21)),1))</f>
        <v>9662.6525084375226</v>
      </c>
      <c r="I664" s="12">
        <f>H664*(1-'Retiree Assumptions'!$F$8)</f>
        <v>7536.8689565812674</v>
      </c>
      <c r="J664" s="12">
        <f>I664/(Calculations!$C$27^($A664-1+Calculations!$B$6/30))</f>
        <v>1391.0131168179205</v>
      </c>
      <c r="K664" s="23">
        <f t="shared" si="842"/>
        <v>94.660294916117721</v>
      </c>
      <c r="L664" s="12">
        <f>L663*IF($B664="January",(1+IF(C664&gt;Personal!$L$18+1,Calculations!$B$22,Calculations!$B$21)),1)</f>
        <v>5314.4588796406342</v>
      </c>
      <c r="M664" s="12">
        <f>IF(AND(Career!$F$15="Yes",$E664=62,$E663=61),L664,M663*IF($B664="January",(1+IF(C664&gt;Personal!$L$18+1,Calculations!$C$22,Calculations!$C$21)),1))</f>
        <v>5314.4588796406342</v>
      </c>
      <c r="N664" s="12">
        <f>M664*(1-'Retiree Assumptions'!$F$10)</f>
        <v>4676.723814083758</v>
      </c>
      <c r="O664" s="12">
        <f>N664/(Calculations!$C$27^$AW664)/(Calculations!$D$27^($A664-1-$AW664+Calculations!$B$6/30))</f>
        <v>818.95219041044936</v>
      </c>
      <c r="P664" s="23">
        <f t="shared" si="843"/>
        <v>196.90400262895443</v>
      </c>
      <c r="Q664" s="12">
        <f>IF(OR(A664&lt;=360,$E664&lt;70),Q663*IF($B664="January",(1+IF(C664&gt;Personal!$L$18+1,Calculations!$B$22,Calculations!$B$21)),1),0)</f>
        <v>0</v>
      </c>
      <c r="R664" s="12">
        <f>IF(OR(A664&lt;=360,$E664&lt;70),IF(AND(Career!$F$15="Yes",$E664=62,$E663=61),Q664,R663*IF($B664="January",(1+IF(C664&gt;Personal!$L$18+1,Calculations!$C$22,Calculations!$C$21)),1)),0)</f>
        <v>0</v>
      </c>
      <c r="S664" s="12">
        <f>R664*(1-'Retiree Assumptions'!$F$8)</f>
        <v>0</v>
      </c>
      <c r="T664" s="12">
        <f>S664/(Calculations!$C$27^($A664-1+Calculations!$B$6/30))</f>
        <v>0</v>
      </c>
      <c r="U664" s="23">
        <f t="shared" si="844"/>
        <v>0</v>
      </c>
      <c r="W664">
        <f t="shared" si="799"/>
        <v>13</v>
      </c>
      <c r="X664">
        <f t="shared" si="859"/>
        <v>2080</v>
      </c>
      <c r="Y664">
        <f t="shared" si="860"/>
        <v>97</v>
      </c>
      <c r="Z664">
        <f t="shared" si="847"/>
        <v>95</v>
      </c>
      <c r="AA664" s="12">
        <f>S664*12*Subsidy!$I$15/Subsidy!$I$14</f>
        <v>0</v>
      </c>
      <c r="AB664" s="12">
        <f>SUM(S$5:S664)*Subsidy!$I$15/Subsidy!$I$14</f>
        <v>53212.488521578103</v>
      </c>
      <c r="AC664" s="12">
        <f>N664*Subsidy!$E$15/Subsidy!$E$14</f>
        <v>3741.3790512670062</v>
      </c>
      <c r="AD664" s="12">
        <f t="shared" si="848"/>
        <v>44896.548615204076</v>
      </c>
      <c r="AE664" s="12">
        <f>$AP664*AC664/(Calculations!$D$27^(A664-1+Calculations!$B$6/30))</f>
        <v>121.85940741721696</v>
      </c>
      <c r="AF664" s="12">
        <f>IF(AE664=0,0,SUM(AE664:AE$903)*AC664/AE664)</f>
        <v>149662.5648889044</v>
      </c>
      <c r="AH664" s="164">
        <f>VLOOKUP(E664,Rates2,5)*VLOOKUP(E664,Mort_Imp_Retirees,C664-'Mort Imp Cume'!$C$4+2)</f>
        <v>2.7581083921168096E-2</v>
      </c>
      <c r="AI664" s="16">
        <f t="shared" si="849"/>
        <v>0.97241891607883191</v>
      </c>
      <c r="AJ664" s="164">
        <f>VLOOKUP(F664,Rates2,6)*VLOOKUP(F664,Mort_Imp_Survivors,C664-'Mort Imp Cume'!$C$4+2)</f>
        <v>1.5619531313646625E-2</v>
      </c>
      <c r="AK664" s="16">
        <f t="shared" si="850"/>
        <v>0.98438046868635343</v>
      </c>
      <c r="AL664" s="164">
        <f>VLOOKUP(F664,Rates2,7)*VLOOKUP(F664,Mort_Imp_Survivors,C664-'Mort Imp Cume'!$C$4+2)</f>
        <v>1.8512742776809265E-2</v>
      </c>
      <c r="AM664" s="16">
        <f t="shared" si="851"/>
        <v>0.98148725722319075</v>
      </c>
      <c r="AN664" s="108">
        <f>PRODUCT(AI$4:AI663)</f>
        <v>6.8051331631338224E-2</v>
      </c>
      <c r="AO664" s="16">
        <f>PRODUCT(AK$4:AK663)</f>
        <v>0.32141111674633055</v>
      </c>
      <c r="AP664" s="16">
        <f>PRODUCT(AM$4:AM663)</f>
        <v>0.21835434310345628</v>
      </c>
      <c r="AQ664" s="16">
        <f t="shared" si="852"/>
        <v>2.1872454495703308E-2</v>
      </c>
      <c r="AR664" s="16">
        <f t="shared" si="853"/>
        <v>4.617887713563492E-2</v>
      </c>
      <c r="AS664" s="16">
        <f t="shared" si="854"/>
        <v>5.938432707834827E-4</v>
      </c>
      <c r="AT664" s="16">
        <f t="shared" si="855"/>
        <v>0.24043406310479301</v>
      </c>
      <c r="AU664" s="16">
        <f t="shared" si="856"/>
        <v>0.69151460526386876</v>
      </c>
      <c r="AV664" s="16">
        <f t="shared" si="857"/>
        <v>1.8769294886711806E-3</v>
      </c>
      <c r="AW664" s="30">
        <f>(SUMPRODUCT(AV$5:AV663,A$5:A663)+SUM(AV$5:AV663)*(Calculations!$B$6/30-0.5)+AV$4*Calculations!$B$6/30/2)/SUM(AV$4:AV663)</f>
        <v>497.10722809041653</v>
      </c>
      <c r="AX664" s="16"/>
      <c r="AY664" s="12"/>
      <c r="AZ664" s="12"/>
    </row>
    <row r="665" spans="1:52" x14ac:dyDescent="0.25">
      <c r="A665">
        <f t="shared" si="845"/>
        <v>661</v>
      </c>
      <c r="B665" t="str">
        <f t="shared" si="869"/>
        <v>February</v>
      </c>
      <c r="C665">
        <f t="shared" si="840"/>
        <v>2080</v>
      </c>
      <c r="D665">
        <f t="shared" si="871"/>
        <v>208002</v>
      </c>
      <c r="E665">
        <f t="shared" ref="E665:F665" si="880">E653+1</f>
        <v>97</v>
      </c>
      <c r="F665">
        <f t="shared" si="880"/>
        <v>95</v>
      </c>
      <c r="G665" s="12">
        <f>G664*IF($B665="January",1+IF(C665&gt;Personal!$L$18+1,Calculations!$B$22,Calculations!$B$21),1)</f>
        <v>9662.6525084375226</v>
      </c>
      <c r="H665" s="12">
        <f>IF(AND(Career!$F$15="Yes",$E665=62,$E664=61),G665,H664*IF($B665="January",(1+IF(C665&gt;Personal!$L$18+1,Calculations!$C$22,Calculations!$C$21)),1))</f>
        <v>9662.6525084375226</v>
      </c>
      <c r="I665" s="12">
        <f>H665*(1-'Retiree Assumptions'!$F$8)</f>
        <v>7536.8689565812674</v>
      </c>
      <c r="J665" s="12">
        <f>I665/(Calculations!$C$27^($A665-1+Calculations!$B$6/30))</f>
        <v>1387.456310598255</v>
      </c>
      <c r="K665" s="23">
        <f t="shared" si="842"/>
        <v>91.814091852910067</v>
      </c>
      <c r="L665" s="12">
        <f>L664*IF($B665="January",(1+IF(C665&gt;Personal!$L$18+1,Calculations!$B$22,Calculations!$B$21)),1)</f>
        <v>5314.4588796406342</v>
      </c>
      <c r="M665" s="12">
        <f>IF(AND(Career!$F$15="Yes",$E665=62,$E664=61),L665,M664*IF($B665="January",(1+IF(C665&gt;Personal!$L$18+1,Calculations!$C$22,Calculations!$C$21)),1))</f>
        <v>5314.4588796406342</v>
      </c>
      <c r="N665" s="12">
        <f>M665*(1-'Retiree Assumptions'!$F$10)</f>
        <v>4676.723814083758</v>
      </c>
      <c r="O665" s="12">
        <f>N665/(Calculations!$C$27^$AW665)/(Calculations!$D$27^($A665-1-$AW665+Calculations!$B$6/30))</f>
        <v>816.68116820796149</v>
      </c>
      <c r="P665" s="23">
        <f t="shared" si="843"/>
        <v>193.20782753035095</v>
      </c>
      <c r="Q665" s="12">
        <f>IF(OR(A665&lt;=360,$E665&lt;70),Q664*IF($B665="January",(1+IF(C665&gt;Personal!$L$18+1,Calculations!$B$22,Calculations!$B$21)),1),0)</f>
        <v>0</v>
      </c>
      <c r="R665" s="12">
        <f>IF(OR(A665&lt;=360,$E665&lt;70),IF(AND(Career!$F$15="Yes",$E665=62,$E664=61),Q665,R664*IF($B665="January",(1+IF(C665&gt;Personal!$L$18+1,Calculations!$C$22,Calculations!$C$21)),1)),0)</f>
        <v>0</v>
      </c>
      <c r="S665" s="12">
        <f>R665*(1-'Retiree Assumptions'!$F$8)</f>
        <v>0</v>
      </c>
      <c r="T665" s="12">
        <f>S665/(Calculations!$C$27^($A665-1+Calculations!$B$6/30))</f>
        <v>0</v>
      </c>
      <c r="U665" s="23">
        <f t="shared" si="844"/>
        <v>0</v>
      </c>
      <c r="W665">
        <f t="shared" si="799"/>
        <v>14</v>
      </c>
      <c r="X665">
        <f t="shared" si="859"/>
        <v>2080</v>
      </c>
      <c r="Y665">
        <f t="shared" si="860"/>
        <v>97</v>
      </c>
      <c r="Z665">
        <f t="shared" si="847"/>
        <v>95</v>
      </c>
      <c r="AA665" s="12">
        <f>S665*12*Subsidy!$I$15/Subsidy!$I$14</f>
        <v>0</v>
      </c>
      <c r="AB665" s="12">
        <f>SUM(S$5:S665)*Subsidy!$I$15/Subsidy!$I$14</f>
        <v>53212.488521578103</v>
      </c>
      <c r="AC665" s="12">
        <f>N665*Subsidy!$E$15/Subsidy!$E$14</f>
        <v>3741.3790512670062</v>
      </c>
      <c r="AD665" s="12">
        <f t="shared" si="848"/>
        <v>44896.548615204076</v>
      </c>
      <c r="AE665" s="12">
        <f>$AP665*AC665/(Calculations!$D$27^(A665-1+Calculations!$B$6/30))</f>
        <v>119.25914883513299</v>
      </c>
      <c r="AF665" s="12">
        <f>IF(AE665=0,0,SUM(AE665:AE$903)*AC665/AE665)</f>
        <v>149102.76829473447</v>
      </c>
      <c r="AH665" s="164">
        <f>VLOOKUP(E665,Rates2,5)*VLOOKUP(E665,Mort_Imp_Retirees,C665-'Mort Imp Cume'!$C$4+2)</f>
        <v>2.7581083921168096E-2</v>
      </c>
      <c r="AI665" s="16">
        <f t="shared" si="849"/>
        <v>0.97241891607883191</v>
      </c>
      <c r="AJ665" s="164">
        <f>VLOOKUP(F665,Rates2,6)*VLOOKUP(F665,Mort_Imp_Survivors,C665-'Mort Imp Cume'!$C$4+2)</f>
        <v>1.5619531313646625E-2</v>
      </c>
      <c r="AK665" s="16">
        <f t="shared" si="850"/>
        <v>0.98438046868635343</v>
      </c>
      <c r="AL665" s="164">
        <f>VLOOKUP(F665,Rates2,7)*VLOOKUP(F665,Mort_Imp_Survivors,C665-'Mort Imp Cume'!$C$4+2)</f>
        <v>1.8512742776809265E-2</v>
      </c>
      <c r="AM665" s="16">
        <f t="shared" si="851"/>
        <v>0.98148725722319075</v>
      </c>
      <c r="AN665" s="108">
        <f>PRODUCT(AI$4:AI664)</f>
        <v>6.6174402142667038E-2</v>
      </c>
      <c r="AO665" s="16">
        <f>PRODUCT(AK$4:AK664)</f>
        <v>0.3163908257437571</v>
      </c>
      <c r="AP665" s="16">
        <f>PRODUCT(AM$4:AM664)</f>
        <v>0.21431200531538283</v>
      </c>
      <c r="AQ665" s="16">
        <f t="shared" si="852"/>
        <v>2.0936973737017875E-2</v>
      </c>
      <c r="AR665" s="16">
        <f t="shared" si="853"/>
        <v>4.5237428405649163E-2</v>
      </c>
      <c r="AS665" s="16">
        <f t="shared" si="854"/>
        <v>5.6844470595382901E-4</v>
      </c>
      <c r="AT665" s="16">
        <f t="shared" si="855"/>
        <v>0.23657681241053435</v>
      </c>
      <c r="AU665" s="16">
        <f t="shared" si="856"/>
        <v>0.69724878544679858</v>
      </c>
      <c r="AV665" s="16">
        <f t="shared" si="857"/>
        <v>1.8251617389300255E-3</v>
      </c>
      <c r="AW665" s="30">
        <f>(SUMPRODUCT(AV$5:AV664,A$5:A664)+SUM(AV$5:AV664)*(Calculations!$B$6/30-0.5)+AV$4*Calculations!$B$6/30/2)/SUM(AV$4:AV664)</f>
        <v>497.4356370701409</v>
      </c>
      <c r="AX665" s="16"/>
      <c r="AY665" s="12"/>
      <c r="AZ665" s="12"/>
    </row>
    <row r="666" spans="1:52" x14ac:dyDescent="0.25">
      <c r="A666">
        <f t="shared" si="845"/>
        <v>662</v>
      </c>
      <c r="B666" t="str">
        <f t="shared" si="869"/>
        <v>March</v>
      </c>
      <c r="C666">
        <f t="shared" si="840"/>
        <v>2080</v>
      </c>
      <c r="D666">
        <f t="shared" si="871"/>
        <v>208003</v>
      </c>
      <c r="E666">
        <f t="shared" ref="E666:F666" si="881">E654+1</f>
        <v>97</v>
      </c>
      <c r="F666">
        <f t="shared" si="881"/>
        <v>95</v>
      </c>
      <c r="G666" s="12">
        <f>G665*IF($B666="January",1+IF(C666&gt;Personal!$L$18+1,Calculations!$B$22,Calculations!$B$21),1)</f>
        <v>9662.6525084375226</v>
      </c>
      <c r="H666" s="12">
        <f>IF(AND(Career!$F$15="Yes",$E666=62,$E665=61),G666,H665*IF($B666="January",(1+IF(C666&gt;Personal!$L$18+1,Calculations!$C$22,Calculations!$C$21)),1))</f>
        <v>9662.6525084375226</v>
      </c>
      <c r="I666" s="12">
        <f>H666*(1-'Retiree Assumptions'!$F$8)</f>
        <v>7536.8689565812674</v>
      </c>
      <c r="J666" s="12">
        <f>I666/(Calculations!$C$27^($A666-1+Calculations!$B$6/30))</f>
        <v>1383.9085990954777</v>
      </c>
      <c r="K666" s="23">
        <f t="shared" si="842"/>
        <v>89.053467139993813</v>
      </c>
      <c r="L666" s="12">
        <f>L665*IF($B666="January",(1+IF(C666&gt;Personal!$L$18+1,Calculations!$B$22,Calculations!$B$21)),1)</f>
        <v>5314.4588796406342</v>
      </c>
      <c r="M666" s="12">
        <f>IF(AND(Career!$F$15="Yes",$E666=62,$E665=61),L666,M665*IF($B666="January",(1+IF(C666&gt;Personal!$L$18+1,Calculations!$C$22,Calculations!$C$21)),1))</f>
        <v>5314.4588796406342</v>
      </c>
      <c r="N666" s="12">
        <f>M666*(1-'Retiree Assumptions'!$F$10)</f>
        <v>4676.723814083758</v>
      </c>
      <c r="O666" s="12">
        <f>N666/(Calculations!$C$27^$AW666)/(Calculations!$D$27^($A666-1-$AW666+Calculations!$B$6/30))</f>
        <v>814.41424432883457</v>
      </c>
      <c r="P666" s="23">
        <f t="shared" si="843"/>
        <v>189.56759697119637</v>
      </c>
      <c r="Q666" s="12">
        <f>IF(OR(A666&lt;=360,$E666&lt;70),Q665*IF($B666="January",(1+IF(C666&gt;Personal!$L$18+1,Calculations!$B$22,Calculations!$B$21)),1),0)</f>
        <v>0</v>
      </c>
      <c r="R666" s="12">
        <f>IF(OR(A666&lt;=360,$E666&lt;70),IF(AND(Career!$F$15="Yes",$E666=62,$E665=61),Q666,R665*IF($B666="January",(1+IF(C666&gt;Personal!$L$18+1,Calculations!$C$22,Calculations!$C$21)),1)),0)</f>
        <v>0</v>
      </c>
      <c r="S666" s="12">
        <f>R666*(1-'Retiree Assumptions'!$F$8)</f>
        <v>0</v>
      </c>
      <c r="T666" s="12">
        <f>S666/(Calculations!$C$27^($A666-1+Calculations!$B$6/30))</f>
        <v>0</v>
      </c>
      <c r="U666" s="23">
        <f t="shared" si="844"/>
        <v>0</v>
      </c>
      <c r="W666">
        <f t="shared" si="799"/>
        <v>14</v>
      </c>
      <c r="X666">
        <f t="shared" si="859"/>
        <v>2080</v>
      </c>
      <c r="Y666">
        <f t="shared" si="860"/>
        <v>97</v>
      </c>
      <c r="Z666">
        <f t="shared" si="847"/>
        <v>95</v>
      </c>
      <c r="AA666" s="12">
        <f>S666*12*Subsidy!$I$15/Subsidy!$I$14</f>
        <v>0</v>
      </c>
      <c r="AB666" s="12">
        <f>SUM(S$5:S666)*Subsidy!$I$15/Subsidy!$I$14</f>
        <v>53212.488521578103</v>
      </c>
      <c r="AC666" s="12">
        <f>N666*Subsidy!$E$15/Subsidy!$E$14</f>
        <v>3741.3790512670062</v>
      </c>
      <c r="AD666" s="12">
        <f t="shared" si="848"/>
        <v>44896.548615204076</v>
      </c>
      <c r="AE666" s="12">
        <f>$AP666*AC666/(Calculations!$D$27^(A666-1+Calculations!$B$6/30))</f>
        <v>116.7143750517774</v>
      </c>
      <c r="AF666" s="12">
        <f>IF(AE666=0,0,SUM(AE666:AE$903)*AC666/AE666)</f>
        <v>148530.76621434037</v>
      </c>
      <c r="AH666" s="164">
        <f>VLOOKUP(E666,Rates2,5)*VLOOKUP(E666,Mort_Imp_Retirees,C666-'Mort Imp Cume'!$C$4+2)</f>
        <v>2.7581083921168096E-2</v>
      </c>
      <c r="AI666" s="16">
        <f t="shared" si="849"/>
        <v>0.97241891607883191</v>
      </c>
      <c r="AJ666" s="164">
        <f>VLOOKUP(F666,Rates2,6)*VLOOKUP(F666,Mort_Imp_Survivors,C666-'Mort Imp Cume'!$C$4+2)</f>
        <v>1.5619531313646625E-2</v>
      </c>
      <c r="AK666" s="16">
        <f t="shared" si="850"/>
        <v>0.98438046868635343</v>
      </c>
      <c r="AL666" s="164">
        <f>VLOOKUP(F666,Rates2,7)*VLOOKUP(F666,Mort_Imp_Survivors,C666-'Mort Imp Cume'!$C$4+2)</f>
        <v>1.8512742776809265E-2</v>
      </c>
      <c r="AM666" s="16">
        <f t="shared" si="851"/>
        <v>0.98148725722319075</v>
      </c>
      <c r="AN666" s="108">
        <f>PRODUCT(AI$4:AI665)</f>
        <v>6.4349240403737018E-2</v>
      </c>
      <c r="AO666" s="16">
        <f>PRODUCT(AK$4:AK665)</f>
        <v>0.31144894933370199</v>
      </c>
      <c r="AP666" s="16">
        <f>PRODUCT(AM$4:AM665)</f>
        <v>0.21034450228699697</v>
      </c>
      <c r="AQ666" s="16">
        <f t="shared" si="852"/>
        <v>2.0041503314165699E-2</v>
      </c>
      <c r="AR666" s="16">
        <f t="shared" si="853"/>
        <v>4.4307737089571315E-2</v>
      </c>
      <c r="AS666" s="16">
        <f t="shared" si="854"/>
        <v>5.441324329576333E-4</v>
      </c>
      <c r="AT666" s="16">
        <f t="shared" si="855"/>
        <v>0.2327655714413745</v>
      </c>
      <c r="AU666" s="16">
        <f t="shared" si="856"/>
        <v>0.70288518815488854</v>
      </c>
      <c r="AV666" s="16">
        <f t="shared" si="857"/>
        <v>1.7748217998388915E-3</v>
      </c>
      <c r="AW666" s="30">
        <f>(SUMPRODUCT(AV$5:AV665,A$5:A665)+SUM(AV$5:AV665)*(Calculations!$B$6/30-0.5)+AV$4*Calculations!$B$6/30/2)/SUM(AV$4:AV665)</f>
        <v>497.75567528404758</v>
      </c>
      <c r="AX666" s="16"/>
      <c r="AY666" s="12"/>
      <c r="AZ666" s="12"/>
    </row>
    <row r="667" spans="1:52" x14ac:dyDescent="0.25">
      <c r="A667">
        <f t="shared" si="845"/>
        <v>663</v>
      </c>
      <c r="B667" t="str">
        <f t="shared" si="869"/>
        <v>April</v>
      </c>
      <c r="C667">
        <f t="shared" si="840"/>
        <v>2080</v>
      </c>
      <c r="D667">
        <f t="shared" si="871"/>
        <v>208004</v>
      </c>
      <c r="E667">
        <f t="shared" ref="E667:F667" si="882">E655+1</f>
        <v>97</v>
      </c>
      <c r="F667">
        <f t="shared" si="882"/>
        <v>95</v>
      </c>
      <c r="G667" s="12">
        <f>G666*IF($B667="January",1+IF(C667&gt;Personal!$L$18+1,Calculations!$B$22,Calculations!$B$21),1)</f>
        <v>9662.6525084375226</v>
      </c>
      <c r="H667" s="12">
        <f>IF(AND(Career!$F$15="Yes",$E667=62,$E666=61),G667,H666*IF($B667="January",(1+IF(C667&gt;Personal!$L$18+1,Calculations!$C$22,Calculations!$C$21)),1))</f>
        <v>9662.6525084375226</v>
      </c>
      <c r="I667" s="12">
        <f>H667*(1-'Retiree Assumptions'!$F$8)</f>
        <v>7536.8689565812674</v>
      </c>
      <c r="J667" s="12">
        <f>I667/(Calculations!$C$27^($A667-1+Calculations!$B$6/30))</f>
        <v>1380.36995905449</v>
      </c>
      <c r="K667" s="23">
        <f t="shared" si="842"/>
        <v>86.375847646121386</v>
      </c>
      <c r="L667" s="12">
        <f>L666*IF($B667="January",(1+IF(C667&gt;Personal!$L$18+1,Calculations!$B$22,Calculations!$B$21)),1)</f>
        <v>5314.4588796406342</v>
      </c>
      <c r="M667" s="12">
        <f>IF(AND(Career!$F$15="Yes",$E667=62,$E666=61),L667,M666*IF($B667="January",(1+IF(C667&gt;Personal!$L$18+1,Calculations!$C$22,Calculations!$C$21)),1))</f>
        <v>5314.4588796406342</v>
      </c>
      <c r="N667" s="12">
        <f>M667*(1-'Retiree Assumptions'!$F$10)</f>
        <v>4676.723814083758</v>
      </c>
      <c r="O667" s="12">
        <f>N667/(Calculations!$C$27^$AW667)/(Calculations!$D$27^($A667-1-$AW667+Calculations!$B$6/30))</f>
        <v>812.15148301113697</v>
      </c>
      <c r="P667" s="23">
        <f t="shared" si="843"/>
        <v>185.98315637163918</v>
      </c>
      <c r="Q667" s="12">
        <f>IF(OR(A667&lt;=360,$E667&lt;70),Q666*IF($B667="January",(1+IF(C667&gt;Personal!$L$18+1,Calculations!$B$22,Calculations!$B$21)),1),0)</f>
        <v>0</v>
      </c>
      <c r="R667" s="12">
        <f>IF(OR(A667&lt;=360,$E667&lt;70),IF(AND(Career!$F$15="Yes",$E667=62,$E666=61),Q667,R666*IF($B667="January",(1+IF(C667&gt;Personal!$L$18+1,Calculations!$C$22,Calculations!$C$21)),1)),0)</f>
        <v>0</v>
      </c>
      <c r="S667" s="12">
        <f>R667*(1-'Retiree Assumptions'!$F$8)</f>
        <v>0</v>
      </c>
      <c r="T667" s="12">
        <f>S667/(Calculations!$C$27^($A667-1+Calculations!$B$6/30))</f>
        <v>0</v>
      </c>
      <c r="U667" s="23">
        <f t="shared" si="844"/>
        <v>0</v>
      </c>
      <c r="W667">
        <f t="shared" si="799"/>
        <v>14</v>
      </c>
      <c r="X667">
        <f t="shared" si="859"/>
        <v>2080</v>
      </c>
      <c r="Y667">
        <f t="shared" si="860"/>
        <v>97</v>
      </c>
      <c r="Z667">
        <f t="shared" si="847"/>
        <v>95</v>
      </c>
      <c r="AA667" s="12">
        <f>S667*12*Subsidy!$I$15/Subsidy!$I$14</f>
        <v>0</v>
      </c>
      <c r="AB667" s="12">
        <f>SUM(S$5:S667)*Subsidy!$I$15/Subsidy!$I$14</f>
        <v>53212.488521578103</v>
      </c>
      <c r="AC667" s="12">
        <f>N667*Subsidy!$E$15/Subsidy!$E$14</f>
        <v>3741.3790512670062</v>
      </c>
      <c r="AD667" s="12">
        <f t="shared" si="848"/>
        <v>44896.548615204076</v>
      </c>
      <c r="AE667" s="12">
        <f>$AP667*AC667/(Calculations!$D$27^(A667-1+Calculations!$B$6/30))</f>
        <v>114.22390212224902</v>
      </c>
      <c r="AF667" s="12">
        <f>IF(AE667=0,0,SUM(AE667:AE$903)*AC667/AE667)</f>
        <v>147946.29252624954</v>
      </c>
      <c r="AH667" s="164">
        <f>VLOOKUP(E667,Rates2,5)*VLOOKUP(E667,Mort_Imp_Retirees,C667-'Mort Imp Cume'!$C$4+2)</f>
        <v>2.7581083921168096E-2</v>
      </c>
      <c r="AI667" s="16">
        <f t="shared" si="849"/>
        <v>0.97241891607883191</v>
      </c>
      <c r="AJ667" s="164">
        <f>VLOOKUP(F667,Rates2,6)*VLOOKUP(F667,Mort_Imp_Survivors,C667-'Mort Imp Cume'!$C$4+2)</f>
        <v>1.5619531313646625E-2</v>
      </c>
      <c r="AK667" s="16">
        <f t="shared" si="850"/>
        <v>0.98438046868635343</v>
      </c>
      <c r="AL667" s="164">
        <f>VLOOKUP(F667,Rates2,7)*VLOOKUP(F667,Mort_Imp_Survivors,C667-'Mort Imp Cume'!$C$4+2)</f>
        <v>1.8512742776809265E-2</v>
      </c>
      <c r="AM667" s="16">
        <f t="shared" si="851"/>
        <v>0.98148725722319075</v>
      </c>
      <c r="AN667" s="108">
        <f>PRODUCT(AI$4:AI666)</f>
        <v>6.2574418603898133E-2</v>
      </c>
      <c r="AO667" s="16">
        <f>PRODUCT(AK$4:AK666)</f>
        <v>0.30658426271698191</v>
      </c>
      <c r="AP667" s="16">
        <f>PRODUCT(AM$4:AM666)</f>
        <v>0.20645044862164183</v>
      </c>
      <c r="AQ667" s="16">
        <f t="shared" si="852"/>
        <v>1.9184331992619905E-2</v>
      </c>
      <c r="AR667" s="16">
        <f t="shared" si="853"/>
        <v>4.3390086611278224E-2</v>
      </c>
      <c r="AS667" s="16">
        <f t="shared" si="854"/>
        <v>5.2085999129780278E-4</v>
      </c>
      <c r="AT667" s="16">
        <f t="shared" si="855"/>
        <v>0.22900057472294097</v>
      </c>
      <c r="AU667" s="16">
        <f t="shared" si="856"/>
        <v>0.70842500667316088</v>
      </c>
      <c r="AV667" s="16">
        <f t="shared" si="857"/>
        <v>1.7258702908324165E-3</v>
      </c>
      <c r="AW667" s="30">
        <f>(SUMPRODUCT(AV$5:AV666,A$5:A666)+SUM(AV$5:AV666)*(Calculations!$B$6/30-0.5)+AV$4*Calculations!$B$6/30/2)/SUM(AV$4:AV666)</f>
        <v>498.06758465019709</v>
      </c>
      <c r="AX667" s="16"/>
      <c r="AY667" s="12"/>
      <c r="AZ667" s="12"/>
    </row>
    <row r="668" spans="1:52" x14ac:dyDescent="0.25">
      <c r="A668">
        <f t="shared" si="845"/>
        <v>664</v>
      </c>
      <c r="B668" t="str">
        <f t="shared" si="869"/>
        <v>May</v>
      </c>
      <c r="C668">
        <f t="shared" si="840"/>
        <v>2080</v>
      </c>
      <c r="D668">
        <f t="shared" si="871"/>
        <v>208005</v>
      </c>
      <c r="E668">
        <f t="shared" ref="E668:F668" si="883">E656+1</f>
        <v>97</v>
      </c>
      <c r="F668">
        <f t="shared" si="883"/>
        <v>95</v>
      </c>
      <c r="G668" s="12">
        <f>G667*IF($B668="January",1+IF(C668&gt;Personal!$L$18+1,Calculations!$B$22,Calculations!$B$21),1)</f>
        <v>9662.6525084375226</v>
      </c>
      <c r="H668" s="12">
        <f>IF(AND(Career!$F$15="Yes",$E668=62,$E667=61),G668,H667*IF($B668="January",(1+IF(C668&gt;Personal!$L$18+1,Calculations!$C$22,Calculations!$C$21)),1))</f>
        <v>9662.6525084375226</v>
      </c>
      <c r="I668" s="12">
        <f>H668*(1-'Retiree Assumptions'!$F$8)</f>
        <v>7536.8689565812674</v>
      </c>
      <c r="J668" s="12">
        <f>I668/(Calculations!$C$27^($A668-1+Calculations!$B$6/30))</f>
        <v>1376.8403672796583</v>
      </c>
      <c r="K668" s="23">
        <f t="shared" si="842"/>
        <v>83.778737607795435</v>
      </c>
      <c r="L668" s="12">
        <f>L667*IF($B668="January",(1+IF(C668&gt;Personal!$L$18+1,Calculations!$B$22,Calculations!$B$21)),1)</f>
        <v>5314.4588796406342</v>
      </c>
      <c r="M668" s="12">
        <f>IF(AND(Career!$F$15="Yes",$E668=62,$E667=61),L668,M667*IF($B668="January",(1+IF(C668&gt;Personal!$L$18+1,Calculations!$C$22,Calculations!$C$21)),1))</f>
        <v>5314.4588796406342</v>
      </c>
      <c r="N668" s="12">
        <f>M668*(1-'Retiree Assumptions'!$F$10)</f>
        <v>4676.723814083758</v>
      </c>
      <c r="O668" s="12">
        <f>N668/(Calculations!$C$27^$AW668)/(Calculations!$D$27^($A668-1-$AW668+Calculations!$B$6/30))</f>
        <v>809.89294546483393</v>
      </c>
      <c r="P668" s="23">
        <f t="shared" si="843"/>
        <v>182.45430738227637</v>
      </c>
      <c r="Q668" s="12">
        <f>IF(OR(A668&lt;=360,$E668&lt;70),Q667*IF($B668="January",(1+IF(C668&gt;Personal!$L$18+1,Calculations!$B$22,Calculations!$B$21)),1),0)</f>
        <v>0</v>
      </c>
      <c r="R668" s="12">
        <f>IF(OR(A668&lt;=360,$E668&lt;70),IF(AND(Career!$F$15="Yes",$E668=62,$E667=61),Q668,R667*IF($B668="January",(1+IF(C668&gt;Personal!$L$18+1,Calculations!$C$22,Calculations!$C$21)),1)),0)</f>
        <v>0</v>
      </c>
      <c r="S668" s="12">
        <f>R668*(1-'Retiree Assumptions'!$F$8)</f>
        <v>0</v>
      </c>
      <c r="T668" s="12">
        <f>S668/(Calculations!$C$27^($A668-1+Calculations!$B$6/30))</f>
        <v>0</v>
      </c>
      <c r="U668" s="23">
        <f t="shared" si="844"/>
        <v>0</v>
      </c>
      <c r="W668">
        <f t="shared" ref="W668:W731" si="884">IF(AND(F668&lt;101,OR(MOD(A668,60)=1,A668=13,AND(F667=100,F666=99))),W667+1,W667)</f>
        <v>14</v>
      </c>
      <c r="X668">
        <f t="shared" si="859"/>
        <v>2080</v>
      </c>
      <c r="Y668">
        <f t="shared" si="860"/>
        <v>97</v>
      </c>
      <c r="Z668">
        <f t="shared" si="847"/>
        <v>95</v>
      </c>
      <c r="AA668" s="12">
        <f>S668*12*Subsidy!$I$15/Subsidy!$I$14</f>
        <v>0</v>
      </c>
      <c r="AB668" s="12">
        <f>SUM(S$5:S668)*Subsidy!$I$15/Subsidy!$I$14</f>
        <v>53212.488521578103</v>
      </c>
      <c r="AC668" s="12">
        <f>N668*Subsidy!$E$15/Subsidy!$E$14</f>
        <v>3741.3790512670062</v>
      </c>
      <c r="AD668" s="12">
        <f t="shared" si="848"/>
        <v>44896.548615204076</v>
      </c>
      <c r="AE668" s="12">
        <f>$AP668*AC668/(Calculations!$D$27^(A668-1+Calculations!$B$6/30))</f>
        <v>111.78657136488205</v>
      </c>
      <c r="AF668" s="12">
        <f>IF(AE668=0,0,SUM(AE668:AE$903)*AC668/AE668)</f>
        <v>147349.07530662837</v>
      </c>
      <c r="AH668" s="164">
        <f>VLOOKUP(E668,Rates2,5)*VLOOKUP(E668,Mort_Imp_Retirees,C668-'Mort Imp Cume'!$C$4+2)</f>
        <v>2.7581083921168096E-2</v>
      </c>
      <c r="AI668" s="16">
        <f t="shared" si="849"/>
        <v>0.97241891607883191</v>
      </c>
      <c r="AJ668" s="164">
        <f>VLOOKUP(F668,Rates2,6)*VLOOKUP(F668,Mort_Imp_Survivors,C668-'Mort Imp Cume'!$C$4+2)</f>
        <v>1.5619531313646625E-2</v>
      </c>
      <c r="AK668" s="16">
        <f t="shared" si="850"/>
        <v>0.98438046868635343</v>
      </c>
      <c r="AL668" s="164">
        <f>VLOOKUP(F668,Rates2,7)*VLOOKUP(F668,Mort_Imp_Survivors,C668-'Mort Imp Cume'!$C$4+2)</f>
        <v>1.8512742776809265E-2</v>
      </c>
      <c r="AM668" s="16">
        <f t="shared" si="851"/>
        <v>0.98148725722319075</v>
      </c>
      <c r="AN668" s="108">
        <f>PRODUCT(AI$4:AI667)</f>
        <v>6.0848548313065715E-2</v>
      </c>
      <c r="AO668" s="16">
        <f>PRODUCT(AK$4:AK667)</f>
        <v>0.30179556022520276</v>
      </c>
      <c r="AP668" s="16">
        <f>PRODUCT(AM$4:AM667)</f>
        <v>0.20262848457015251</v>
      </c>
      <c r="AQ668" s="16">
        <f t="shared" si="852"/>
        <v>1.8363821727031982E-2</v>
      </c>
      <c r="AR668" s="16">
        <f t="shared" si="853"/>
        <v>4.2484726586033736E-2</v>
      </c>
      <c r="AS668" s="16">
        <f t="shared" si="854"/>
        <v>4.9858290758395289E-4</v>
      </c>
      <c r="AT668" s="16">
        <f t="shared" si="855"/>
        <v>0.22528200597865147</v>
      </c>
      <c r="AU668" s="16">
        <f t="shared" si="856"/>
        <v>0.71386944570828281</v>
      </c>
      <c r="AV668" s="16">
        <f t="shared" si="857"/>
        <v>1.6782689175039169E-3</v>
      </c>
      <c r="AW668" s="30">
        <f>(SUMPRODUCT(AV$5:AV667,A$5:A667)+SUM(AV$5:AV667)*(Calculations!$B$6/30-0.5)+AV$4*Calculations!$B$6/30/2)/SUM(AV$4:AV667)</f>
        <v>498.37159833220761</v>
      </c>
      <c r="AX668" s="16"/>
      <c r="AY668" s="12"/>
      <c r="AZ668" s="12"/>
    </row>
    <row r="669" spans="1:52" x14ac:dyDescent="0.25">
      <c r="A669">
        <f t="shared" si="845"/>
        <v>665</v>
      </c>
      <c r="B669" t="str">
        <f t="shared" si="869"/>
        <v>June</v>
      </c>
      <c r="C669">
        <f t="shared" si="840"/>
        <v>2080</v>
      </c>
      <c r="D669">
        <f t="shared" si="871"/>
        <v>208006</v>
      </c>
      <c r="E669">
        <f t="shared" ref="E669:F669" si="885">E657+1</f>
        <v>97</v>
      </c>
      <c r="F669">
        <f t="shared" si="885"/>
        <v>95</v>
      </c>
      <c r="G669" s="12">
        <f>G668*IF($B669="January",1+IF(C669&gt;Personal!$L$18+1,Calculations!$B$22,Calculations!$B$21),1)</f>
        <v>9662.6525084375226</v>
      </c>
      <c r="H669" s="12">
        <f>IF(AND(Career!$F$15="Yes",$E669=62,$E668=61),G669,H668*IF($B669="January",(1+IF(C669&gt;Personal!$L$18+1,Calculations!$C$22,Calculations!$C$21)),1))</f>
        <v>9662.6525084375226</v>
      </c>
      <c r="I669" s="12">
        <f>H669*(1-'Retiree Assumptions'!$F$8)</f>
        <v>7536.8689565812674</v>
      </c>
      <c r="J669" s="12">
        <f>I669/(Calculations!$C$27^($A669-1+Calculations!$B$6/30))</f>
        <v>1373.3198006346583</v>
      </c>
      <c r="K669" s="23">
        <f t="shared" si="842"/>
        <v>81.259716303009967</v>
      </c>
      <c r="L669" s="12">
        <f>L668*IF($B669="January",(1+IF(C669&gt;Personal!$L$18+1,Calculations!$B$22,Calculations!$B$21)),1)</f>
        <v>5314.4588796406342</v>
      </c>
      <c r="M669" s="12">
        <f>IF(AND(Career!$F$15="Yes",$E669=62,$E668=61),L669,M668*IF($B669="January",(1+IF(C669&gt;Personal!$L$18+1,Calculations!$C$22,Calculations!$C$21)),1))</f>
        <v>5314.4588796406342</v>
      </c>
      <c r="N669" s="12">
        <f>M669*(1-'Retiree Assumptions'!$F$10)</f>
        <v>4676.723814083758</v>
      </c>
      <c r="O669" s="12">
        <f>N669/(Calculations!$C$27^$AW669)/(Calculations!$D$27^($A669-1-$AW669+Calculations!$B$6/30))</f>
        <v>807.63869001466594</v>
      </c>
      <c r="P669" s="23">
        <f t="shared" si="843"/>
        <v>178.98081094807381</v>
      </c>
      <c r="Q669" s="12">
        <f>IF(OR(A669&lt;=360,$E669&lt;70),Q668*IF($B669="January",(1+IF(C669&gt;Personal!$L$18+1,Calculations!$B$22,Calculations!$B$21)),1),0)</f>
        <v>0</v>
      </c>
      <c r="R669" s="12">
        <f>IF(OR(A669&lt;=360,$E669&lt;70),IF(AND(Career!$F$15="Yes",$E669=62,$E668=61),Q669,R668*IF($B669="January",(1+IF(C669&gt;Personal!$L$18+1,Calculations!$C$22,Calculations!$C$21)),1)),0)</f>
        <v>0</v>
      </c>
      <c r="S669" s="12">
        <f>R669*(1-'Retiree Assumptions'!$F$8)</f>
        <v>0</v>
      </c>
      <c r="T669" s="12">
        <f>S669/(Calculations!$C$27^($A669-1+Calculations!$B$6/30))</f>
        <v>0</v>
      </c>
      <c r="U669" s="23">
        <f t="shared" si="844"/>
        <v>0</v>
      </c>
      <c r="W669">
        <f t="shared" si="884"/>
        <v>14</v>
      </c>
      <c r="X669">
        <f t="shared" si="859"/>
        <v>2080</v>
      </c>
      <c r="Y669">
        <f t="shared" si="860"/>
        <v>97</v>
      </c>
      <c r="Z669">
        <f t="shared" si="847"/>
        <v>95</v>
      </c>
      <c r="AA669" s="12">
        <f>S669*12*Subsidy!$I$15/Subsidy!$I$14</f>
        <v>0</v>
      </c>
      <c r="AB669" s="12">
        <f>SUM(S$5:S669)*Subsidy!$I$15/Subsidy!$I$14</f>
        <v>53212.488521578103</v>
      </c>
      <c r="AC669" s="12">
        <f>N669*Subsidy!$E$15/Subsidy!$E$14</f>
        <v>3741.3790512670062</v>
      </c>
      <c r="AD669" s="12">
        <f t="shared" si="848"/>
        <v>44896.548615204076</v>
      </c>
      <c r="AE669" s="12">
        <f>$AP669*AC669/(Calculations!$D$27^(A669-1+Calculations!$B$6/30))</f>
        <v>109.40124882217448</v>
      </c>
      <c r="AF669" s="12">
        <f>IF(AE669=0,0,SUM(AE669:AE$903)*AC669/AE669)</f>
        <v>146738.83670277076</v>
      </c>
      <c r="AH669" s="164">
        <f>VLOOKUP(E669,Rates2,5)*VLOOKUP(E669,Mort_Imp_Retirees,C669-'Mort Imp Cume'!$C$4+2)</f>
        <v>2.7581083921168096E-2</v>
      </c>
      <c r="AI669" s="16">
        <f t="shared" si="849"/>
        <v>0.97241891607883191</v>
      </c>
      <c r="AJ669" s="164">
        <f>VLOOKUP(F669,Rates2,6)*VLOOKUP(F669,Mort_Imp_Survivors,C669-'Mort Imp Cume'!$C$4+2)</f>
        <v>1.5619531313646625E-2</v>
      </c>
      <c r="AK669" s="16">
        <f t="shared" si="850"/>
        <v>0.98438046868635343</v>
      </c>
      <c r="AL669" s="164">
        <f>VLOOKUP(F669,Rates2,7)*VLOOKUP(F669,Mort_Imp_Survivors,C669-'Mort Imp Cume'!$C$4+2)</f>
        <v>1.8512742776809265E-2</v>
      </c>
      <c r="AM669" s="16">
        <f t="shared" si="851"/>
        <v>0.98148725722319075</v>
      </c>
      <c r="AN669" s="108">
        <f>PRODUCT(AI$4:AI668)</f>
        <v>5.9170279395561798E-2</v>
      </c>
      <c r="AO669" s="16">
        <f>PRODUCT(AK$4:AK668)</f>
        <v>0.29708165502194572</v>
      </c>
      <c r="AP669" s="16">
        <f>PRODUCT(AM$4:AM668)</f>
        <v>0.19887727555605061</v>
      </c>
      <c r="AQ669" s="16">
        <f t="shared" si="852"/>
        <v>1.7578404530944433E-2</v>
      </c>
      <c r="AR669" s="16">
        <f t="shared" si="853"/>
        <v>4.1591874864617365E-2</v>
      </c>
      <c r="AS669" s="16">
        <f t="shared" si="854"/>
        <v>4.7725861054422888E-4</v>
      </c>
      <c r="AT669" s="16">
        <f t="shared" si="855"/>
        <v>0.22161000105730905</v>
      </c>
      <c r="AU669" s="16">
        <f t="shared" si="856"/>
        <v>0.71921971954712927</v>
      </c>
      <c r="AV669" s="16">
        <f t="shared" si="857"/>
        <v>1.6319804416479533E-3</v>
      </c>
      <c r="AW669" s="30">
        <f>(SUMPRODUCT(AV$5:AV668,A$5:A668)+SUM(AV$5:AV668)*(Calculations!$B$6/30-0.5)+AV$4*Calculations!$B$6/30/2)/SUM(AV$4:AV668)</f>
        <v>498.66794115251577</v>
      </c>
      <c r="AX669" s="16"/>
      <c r="AY669" s="12"/>
      <c r="AZ669" s="12"/>
    </row>
    <row r="670" spans="1:52" x14ac:dyDescent="0.25">
      <c r="A670">
        <f t="shared" si="845"/>
        <v>666</v>
      </c>
      <c r="B670" t="str">
        <f t="shared" si="869"/>
        <v>July</v>
      </c>
      <c r="C670">
        <f t="shared" si="840"/>
        <v>2080</v>
      </c>
      <c r="D670">
        <f t="shared" si="871"/>
        <v>208007</v>
      </c>
      <c r="E670">
        <f t="shared" ref="E670:F670" si="886">E658+1</f>
        <v>97</v>
      </c>
      <c r="F670">
        <f t="shared" si="886"/>
        <v>95</v>
      </c>
      <c r="G670" s="12">
        <f>G669*IF($B670="January",1+IF(C670&gt;Personal!$L$18+1,Calculations!$B$22,Calculations!$B$21),1)</f>
        <v>9662.6525084375226</v>
      </c>
      <c r="H670" s="12">
        <f>IF(AND(Career!$F$15="Yes",$E670=62,$E669=61),G670,H669*IF($B670="January",(1+IF(C670&gt;Personal!$L$18+1,Calculations!$C$22,Calculations!$C$21)),1))</f>
        <v>9662.6525084375226</v>
      </c>
      <c r="I670" s="12">
        <f>H670*(1-'Retiree Assumptions'!$F$8)</f>
        <v>7536.8689565812674</v>
      </c>
      <c r="J670" s="12">
        <f>I670/(Calculations!$C$27^($A670-1+Calculations!$B$6/30))</f>
        <v>1369.8082360423271</v>
      </c>
      <c r="K670" s="23">
        <f t="shared" si="842"/>
        <v>78.816435794936794</v>
      </c>
      <c r="L670" s="12">
        <f>L669*IF($B670="January",(1+IF(C670&gt;Personal!$L$18+1,Calculations!$B$22,Calculations!$B$21)),1)</f>
        <v>5314.4588796406342</v>
      </c>
      <c r="M670" s="12">
        <f>IF(AND(Career!$F$15="Yes",$E670=62,$E669=61),L670,M669*IF($B670="January",(1+IF(C670&gt;Personal!$L$18+1,Calculations!$C$22,Calculations!$C$21)),1))</f>
        <v>5314.4588796406342</v>
      </c>
      <c r="N670" s="12">
        <f>M670*(1-'Retiree Assumptions'!$F$10)</f>
        <v>4676.723814083758</v>
      </c>
      <c r="O670" s="12">
        <f>N670/(Calculations!$C$27^$AW670)/(Calculations!$D$27^($A670-1-$AW670+Calculations!$B$6/30))</f>
        <v>805.38877223479358</v>
      </c>
      <c r="P670" s="23">
        <f t="shared" si="843"/>
        <v>175.56239021062797</v>
      </c>
      <c r="Q670" s="12">
        <f>IF(OR(A670&lt;=360,$E670&lt;70),Q669*IF($B670="January",(1+IF(C670&gt;Personal!$L$18+1,Calculations!$B$22,Calculations!$B$21)),1),0)</f>
        <v>0</v>
      </c>
      <c r="R670" s="12">
        <f>IF(OR(A670&lt;=360,$E670&lt;70),IF(AND(Career!$F$15="Yes",$E670=62,$E669=61),Q670,R669*IF($B670="January",(1+IF(C670&gt;Personal!$L$18+1,Calculations!$C$22,Calculations!$C$21)),1)),0)</f>
        <v>0</v>
      </c>
      <c r="S670" s="12">
        <f>R670*(1-'Retiree Assumptions'!$F$8)</f>
        <v>0</v>
      </c>
      <c r="T670" s="12">
        <f>S670/(Calculations!$C$27^($A670-1+Calculations!$B$6/30))</f>
        <v>0</v>
      </c>
      <c r="U670" s="23">
        <f t="shared" si="844"/>
        <v>0</v>
      </c>
      <c r="W670">
        <f t="shared" si="884"/>
        <v>14</v>
      </c>
      <c r="X670">
        <f t="shared" si="859"/>
        <v>2080</v>
      </c>
      <c r="Y670">
        <f t="shared" si="860"/>
        <v>97</v>
      </c>
      <c r="Z670">
        <f t="shared" si="847"/>
        <v>95</v>
      </c>
      <c r="AA670" s="12">
        <f>S670*12*Subsidy!$I$15/Subsidy!$I$14</f>
        <v>0</v>
      </c>
      <c r="AB670" s="12">
        <f>SUM(S$5:S670)*Subsidy!$I$15/Subsidy!$I$14</f>
        <v>53212.488521578103</v>
      </c>
      <c r="AC670" s="12">
        <f>N670*Subsidy!$E$15/Subsidy!$E$14</f>
        <v>3741.3790512670062</v>
      </c>
      <c r="AD670" s="12">
        <f t="shared" si="848"/>
        <v>44896.548615204076</v>
      </c>
      <c r="AE670" s="12">
        <f>$AP670*AC670/(Calculations!$D$27^(A670-1+Calculations!$B$6/30))</f>
        <v>107.06682473321924</v>
      </c>
      <c r="AF670" s="12">
        <f>IF(AE670=0,0,SUM(AE670:AE$903)*AC670/AE670)</f>
        <v>146115.29280382858</v>
      </c>
      <c r="AH670" s="164">
        <f>VLOOKUP(E670,Rates2,5)*VLOOKUP(E670,Mort_Imp_Retirees,C670-'Mort Imp Cume'!$C$4+2)</f>
        <v>2.7581083921168096E-2</v>
      </c>
      <c r="AI670" s="16">
        <f t="shared" si="849"/>
        <v>0.97241891607883191</v>
      </c>
      <c r="AJ670" s="164">
        <f>VLOOKUP(F670,Rates2,6)*VLOOKUP(F670,Mort_Imp_Survivors,C670-'Mort Imp Cume'!$C$4+2)</f>
        <v>1.5619531313646625E-2</v>
      </c>
      <c r="AK670" s="16">
        <f t="shared" si="850"/>
        <v>0.98438046868635343</v>
      </c>
      <c r="AL670" s="164">
        <f>VLOOKUP(F670,Rates2,7)*VLOOKUP(F670,Mort_Imp_Survivors,C670-'Mort Imp Cume'!$C$4+2)</f>
        <v>1.8512742776809265E-2</v>
      </c>
      <c r="AM670" s="16">
        <f t="shared" si="851"/>
        <v>0.98148725722319075</v>
      </c>
      <c r="AN670" s="108">
        <f>PRODUCT(AI$4:AI669)</f>
        <v>5.7538298953913845E-2</v>
      </c>
      <c r="AO670" s="16">
        <f>PRODUCT(AK$4:AK669)</f>
        <v>0.29244137880862048</v>
      </c>
      <c r="AP670" s="16">
        <f>PRODUCT(AM$4:AM669)</f>
        <v>0.19519551170952884</v>
      </c>
      <c r="AQ670" s="16">
        <f t="shared" si="852"/>
        <v>1.682657948038517E-2</v>
      </c>
      <c r="AR670" s="16">
        <f t="shared" si="853"/>
        <v>4.0711719473528675E-2</v>
      </c>
      <c r="AS670" s="16">
        <f t="shared" si="854"/>
        <v>4.5684634967205407E-4</v>
      </c>
      <c r="AT670" s="16">
        <f t="shared" si="855"/>
        <v>0.21798465072151088</v>
      </c>
      <c r="AU670" s="16">
        <f t="shared" si="856"/>
        <v>0.72447705032457532</v>
      </c>
      <c r="AV670" s="16">
        <f t="shared" si="857"/>
        <v>1.5869686521291562E-3</v>
      </c>
      <c r="AW670" s="30">
        <f>(SUMPRODUCT(AV$5:AV669,A$5:A669)+SUM(AV$5:AV669)*(Calculations!$B$6/30-0.5)+AV$4*Calculations!$B$6/30/2)/SUM(AV$4:AV669)</f>
        <v>498.95682998139523</v>
      </c>
      <c r="AX670" s="16"/>
      <c r="AY670" s="12"/>
      <c r="AZ670" s="12"/>
    </row>
    <row r="671" spans="1:52" x14ac:dyDescent="0.25">
      <c r="A671">
        <f t="shared" si="845"/>
        <v>667</v>
      </c>
      <c r="B671" t="str">
        <f t="shared" si="869"/>
        <v>August</v>
      </c>
      <c r="C671">
        <f t="shared" si="840"/>
        <v>2080</v>
      </c>
      <c r="D671">
        <f t="shared" si="871"/>
        <v>208008</v>
      </c>
      <c r="E671">
        <f t="shared" ref="E671:F671" si="887">E659+1</f>
        <v>97</v>
      </c>
      <c r="F671">
        <f t="shared" si="887"/>
        <v>95</v>
      </c>
      <c r="G671" s="12">
        <f>G670*IF($B671="January",1+IF(C671&gt;Personal!$L$18+1,Calculations!$B$22,Calculations!$B$21),1)</f>
        <v>9662.6525084375226</v>
      </c>
      <c r="H671" s="12">
        <f>IF(AND(Career!$F$15="Yes",$E671=62,$E670=61),G671,H670*IF($B671="January",(1+IF(C671&gt;Personal!$L$18+1,Calculations!$C$22,Calculations!$C$21)),1))</f>
        <v>9662.6525084375226</v>
      </c>
      <c r="I671" s="12">
        <f>H671*(1-'Retiree Assumptions'!$F$8)</f>
        <v>7536.8689565812674</v>
      </c>
      <c r="J671" s="12">
        <f>I671/(Calculations!$C$27^($A671-1+Calculations!$B$6/30))</f>
        <v>1366.3056504845074</v>
      </c>
      <c r="K671" s="23">
        <f t="shared" si="842"/>
        <v>76.446618743453456</v>
      </c>
      <c r="L671" s="12">
        <f>L670*IF($B671="January",(1+IF(C671&gt;Personal!$L$18+1,Calculations!$B$22,Calculations!$B$21)),1)</f>
        <v>5314.4588796406342</v>
      </c>
      <c r="M671" s="12">
        <f>IF(AND(Career!$F$15="Yes",$E671=62,$E670=61),L671,M670*IF($B671="January",(1+IF(C671&gt;Personal!$L$18+1,Calculations!$C$22,Calculations!$C$21)),1))</f>
        <v>5314.4588796406342</v>
      </c>
      <c r="N671" s="12">
        <f>M671*(1-'Retiree Assumptions'!$F$10)</f>
        <v>4676.723814083758</v>
      </c>
      <c r="O671" s="12">
        <f>N671/(Calculations!$C$27^$AW671)/(Calculations!$D$27^($A671-1-$AW671+Calculations!$B$6/30))</f>
        <v>803.14324507576623</v>
      </c>
      <c r="P671" s="23">
        <f t="shared" si="843"/>
        <v>172.19873325656351</v>
      </c>
      <c r="Q671" s="12">
        <f>IF(OR(A671&lt;=360,$E671&lt;70),Q670*IF($B671="January",(1+IF(C671&gt;Personal!$L$18+1,Calculations!$B$22,Calculations!$B$21)),1),0)</f>
        <v>0</v>
      </c>
      <c r="R671" s="12">
        <f>IF(OR(A671&lt;=360,$E671&lt;70),IF(AND(Career!$F$15="Yes",$E671=62,$E670=61),Q671,R670*IF($B671="January",(1+IF(C671&gt;Personal!$L$18+1,Calculations!$C$22,Calculations!$C$21)),1)),0)</f>
        <v>0</v>
      </c>
      <c r="S671" s="12">
        <f>R671*(1-'Retiree Assumptions'!$F$8)</f>
        <v>0</v>
      </c>
      <c r="T671" s="12">
        <f>S671/(Calculations!$C$27^($A671-1+Calculations!$B$6/30))</f>
        <v>0</v>
      </c>
      <c r="U671" s="23">
        <f t="shared" si="844"/>
        <v>0</v>
      </c>
      <c r="W671">
        <f t="shared" si="884"/>
        <v>14</v>
      </c>
      <c r="X671">
        <f t="shared" si="859"/>
        <v>2080</v>
      </c>
      <c r="Y671">
        <f t="shared" si="860"/>
        <v>97</v>
      </c>
      <c r="Z671">
        <f t="shared" si="847"/>
        <v>95</v>
      </c>
      <c r="AA671" s="12">
        <f>S671*12*Subsidy!$I$15/Subsidy!$I$14</f>
        <v>0</v>
      </c>
      <c r="AB671" s="12">
        <f>SUM(S$5:S671)*Subsidy!$I$15/Subsidy!$I$14</f>
        <v>53212.488521578103</v>
      </c>
      <c r="AC671" s="12">
        <f>N671*Subsidy!$E$15/Subsidy!$E$14</f>
        <v>3741.3790512670062</v>
      </c>
      <c r="AD671" s="12">
        <f t="shared" si="848"/>
        <v>44896.548615204076</v>
      </c>
      <c r="AE671" s="12">
        <f>$AP671*AC671/(Calculations!$D$27^(A671-1+Calculations!$B$6/30))</f>
        <v>104.78221301739289</v>
      </c>
      <c r="AF671" s="12">
        <f>IF(AE671=0,0,SUM(AE671:AE$903)*AC671/AE671)</f>
        <v>145478.15350872299</v>
      </c>
      <c r="AH671" s="164">
        <f>VLOOKUP(E671,Rates2,5)*VLOOKUP(E671,Mort_Imp_Retirees,C671-'Mort Imp Cume'!$C$4+2)</f>
        <v>2.7581083921168096E-2</v>
      </c>
      <c r="AI671" s="16">
        <f t="shared" si="849"/>
        <v>0.97241891607883191</v>
      </c>
      <c r="AJ671" s="164">
        <f>VLOOKUP(F671,Rates2,6)*VLOOKUP(F671,Mort_Imp_Survivors,C671-'Mort Imp Cume'!$C$4+2)</f>
        <v>1.5619531313646625E-2</v>
      </c>
      <c r="AK671" s="16">
        <f t="shared" si="850"/>
        <v>0.98438046868635343</v>
      </c>
      <c r="AL671" s="164">
        <f>VLOOKUP(F671,Rates2,7)*VLOOKUP(F671,Mort_Imp_Survivors,C671-'Mort Imp Cume'!$C$4+2)</f>
        <v>1.8512742776809265E-2</v>
      </c>
      <c r="AM671" s="16">
        <f t="shared" si="851"/>
        <v>0.98148725722319075</v>
      </c>
      <c r="AN671" s="108">
        <f>PRODUCT(AI$4:AI670)</f>
        <v>5.5951330301784688E-2</v>
      </c>
      <c r="AO671" s="16">
        <f>PRODUCT(AK$4:AK670)</f>
        <v>0.28787358153491327</v>
      </c>
      <c r="AP671" s="16">
        <f>PRODUCT(AM$4:AM670)</f>
        <v>0.19158190741006267</v>
      </c>
      <c r="AQ671" s="16">
        <f t="shared" si="852"/>
        <v>1.6106909845617679E-2</v>
      </c>
      <c r="AR671" s="16">
        <f t="shared" si="853"/>
        <v>3.9844420456167012E-2</v>
      </c>
      <c r="AS671" s="16">
        <f t="shared" si="854"/>
        <v>4.3730711735234177E-4</v>
      </c>
      <c r="AT671" s="16">
        <f t="shared" si="855"/>
        <v>0.21440600330308299</v>
      </c>
      <c r="AU671" s="16">
        <f t="shared" si="856"/>
        <v>0.72964266639513231</v>
      </c>
      <c r="AV671" s="16">
        <f t="shared" si="857"/>
        <v>1.543198336554519E-3</v>
      </c>
      <c r="AW671" s="30">
        <f>(SUMPRODUCT(AV$5:AV670,A$5:A670)+SUM(AV$5:AV670)*(Calculations!$B$6/30-0.5)+AV$4*Calculations!$B$6/30/2)/SUM(AV$4:AV670)</f>
        <v>499.2384741033905</v>
      </c>
      <c r="AX671" s="16"/>
      <c r="AY671" s="12"/>
      <c r="AZ671" s="12"/>
    </row>
    <row r="672" spans="1:52" x14ac:dyDescent="0.25">
      <c r="A672">
        <f t="shared" si="845"/>
        <v>668</v>
      </c>
      <c r="B672" t="str">
        <f t="shared" si="869"/>
        <v>September</v>
      </c>
      <c r="C672">
        <f t="shared" si="840"/>
        <v>2080</v>
      </c>
      <c r="D672">
        <f t="shared" si="871"/>
        <v>208009</v>
      </c>
      <c r="E672">
        <f t="shared" ref="E672:F672" si="888">E660+1</f>
        <v>97</v>
      </c>
      <c r="F672">
        <f t="shared" si="888"/>
        <v>95</v>
      </c>
      <c r="G672" s="12">
        <f>G671*IF($B672="January",1+IF(C672&gt;Personal!$L$18+1,Calculations!$B$22,Calculations!$B$21),1)</f>
        <v>9662.6525084375226</v>
      </c>
      <c r="H672" s="12">
        <f>IF(AND(Career!$F$15="Yes",$E672=62,$E671=61),G672,H671*IF($B672="January",(1+IF(C672&gt;Personal!$L$18+1,Calculations!$C$22,Calculations!$C$21)),1))</f>
        <v>9662.6525084375226</v>
      </c>
      <c r="I672" s="12">
        <f>H672*(1-'Retiree Assumptions'!$F$8)</f>
        <v>7536.8689565812674</v>
      </c>
      <c r="J672" s="12">
        <f>I672/(Calculations!$C$27^($A672-1+Calculations!$B$6/30))</f>
        <v>1362.8120210019013</v>
      </c>
      <c r="K672" s="23">
        <f t="shared" si="842"/>
        <v>74.148056282473476</v>
      </c>
      <c r="L672" s="12">
        <f>L671*IF($B672="January",(1+IF(C672&gt;Personal!$L$18+1,Calculations!$B$22,Calculations!$B$21)),1)</f>
        <v>5314.4588796406342</v>
      </c>
      <c r="M672" s="12">
        <f>IF(AND(Career!$F$15="Yes",$E672=62,$E671=61),L672,M671*IF($B672="January",(1+IF(C672&gt;Personal!$L$18+1,Calculations!$C$22,Calculations!$C$21)),1))</f>
        <v>5314.4588796406342</v>
      </c>
      <c r="N672" s="12">
        <f>M672*(1-'Retiree Assumptions'!$F$10)</f>
        <v>4676.723814083758</v>
      </c>
      <c r="O672" s="12">
        <f>N672/(Calculations!$C$27^$AW672)/(Calculations!$D$27^($A672-1-$AW672+Calculations!$B$6/30))</f>
        <v>800.90215898433178</v>
      </c>
      <c r="P672" s="23">
        <f t="shared" si="843"/>
        <v>168.88949571950079</v>
      </c>
      <c r="Q672" s="12">
        <f>IF(OR(A672&lt;=360,$E672&lt;70),Q671*IF($B672="January",(1+IF(C672&gt;Personal!$L$18+1,Calculations!$B$22,Calculations!$B$21)),1),0)</f>
        <v>0</v>
      </c>
      <c r="R672" s="12">
        <f>IF(OR(A672&lt;=360,$E672&lt;70),IF(AND(Career!$F$15="Yes",$E672=62,$E671=61),Q672,R671*IF($B672="January",(1+IF(C672&gt;Personal!$L$18+1,Calculations!$C$22,Calculations!$C$21)),1)),0)</f>
        <v>0</v>
      </c>
      <c r="S672" s="12">
        <f>R672*(1-'Retiree Assumptions'!$F$8)</f>
        <v>0</v>
      </c>
      <c r="T672" s="12">
        <f>S672/(Calculations!$C$27^($A672-1+Calculations!$B$6/30))</f>
        <v>0</v>
      </c>
      <c r="U672" s="23">
        <f t="shared" si="844"/>
        <v>0</v>
      </c>
      <c r="W672">
        <f t="shared" si="884"/>
        <v>14</v>
      </c>
      <c r="X672">
        <f t="shared" si="859"/>
        <v>2080</v>
      </c>
      <c r="Y672">
        <f t="shared" si="860"/>
        <v>97</v>
      </c>
      <c r="Z672">
        <f t="shared" si="847"/>
        <v>95</v>
      </c>
      <c r="AA672" s="12">
        <f>S672*12*Subsidy!$I$15/Subsidy!$I$14</f>
        <v>0</v>
      </c>
      <c r="AB672" s="12">
        <f>SUM(S$5:S672)*Subsidy!$I$15/Subsidy!$I$14</f>
        <v>53212.488521578103</v>
      </c>
      <c r="AC672" s="12">
        <f>N672*Subsidy!$E$15/Subsidy!$E$14</f>
        <v>3741.3790512670062</v>
      </c>
      <c r="AD672" s="12">
        <f t="shared" si="848"/>
        <v>44896.548615204076</v>
      </c>
      <c r="AE672" s="12">
        <f>$AP672*AC672/(Calculations!$D$27^(A672-1+Calculations!$B$6/30))</f>
        <v>102.54635076906121</v>
      </c>
      <c r="AF672" s="12">
        <f>IF(AE672=0,0,SUM(AE672:AE$903)*AC672/AE672)</f>
        <v>144827.12239117629</v>
      </c>
      <c r="AH672" s="164">
        <f>VLOOKUP(E672,Rates2,5)*VLOOKUP(E672,Mort_Imp_Retirees,C672-'Mort Imp Cume'!$C$4+2)</f>
        <v>2.7581083921168096E-2</v>
      </c>
      <c r="AI672" s="16">
        <f t="shared" si="849"/>
        <v>0.97241891607883191</v>
      </c>
      <c r="AJ672" s="164">
        <f>VLOOKUP(F672,Rates2,6)*VLOOKUP(F672,Mort_Imp_Survivors,C672-'Mort Imp Cume'!$C$4+2)</f>
        <v>1.5619531313646625E-2</v>
      </c>
      <c r="AK672" s="16">
        <f t="shared" si="850"/>
        <v>0.98438046868635343</v>
      </c>
      <c r="AL672" s="164">
        <f>VLOOKUP(F672,Rates2,7)*VLOOKUP(F672,Mort_Imp_Survivors,C672-'Mort Imp Cume'!$C$4+2)</f>
        <v>1.8512742776809265E-2</v>
      </c>
      <c r="AM672" s="16">
        <f t="shared" si="851"/>
        <v>0.98148725722319075</v>
      </c>
      <c r="AN672" s="108">
        <f>PRODUCT(AI$4:AI671)</f>
        <v>5.4408131965230172E-2</v>
      </c>
      <c r="AO672" s="16">
        <f>PRODUCT(AK$4:AK671)</f>
        <v>0.28337713111375712</v>
      </c>
      <c r="AP672" s="16">
        <f>PRODUCT(AM$4:AM671)</f>
        <v>0.1880352008374897</v>
      </c>
      <c r="AQ672" s="16">
        <f t="shared" si="852"/>
        <v>1.5418020345565631E-2</v>
      </c>
      <c r="AR672" s="16">
        <f t="shared" si="853"/>
        <v>3.8990111619664536E-2</v>
      </c>
      <c r="AS672" s="16">
        <f t="shared" si="854"/>
        <v>4.1860357431835495E-4</v>
      </c>
      <c r="AT672" s="16">
        <f t="shared" si="855"/>
        <v>0.21087406723148164</v>
      </c>
      <c r="AU672" s="16">
        <f t="shared" si="856"/>
        <v>0.7347178008032883</v>
      </c>
      <c r="AV672" s="16">
        <f t="shared" si="857"/>
        <v>1.5006352537270018E-3</v>
      </c>
      <c r="AW672" s="30">
        <f>(SUMPRODUCT(AV$5:AV671,A$5:A671)+SUM(AV$5:AV671)*(Calculations!$B$6/30-0.5)+AV$4*Calculations!$B$6/30/2)/SUM(AV$4:AV671)</f>
        <v>499.51307556269603</v>
      </c>
      <c r="AX672" s="16"/>
      <c r="AY672" s="12"/>
      <c r="AZ672" s="12"/>
    </row>
    <row r="673" spans="1:52" x14ac:dyDescent="0.25">
      <c r="A673">
        <f t="shared" si="845"/>
        <v>669</v>
      </c>
      <c r="B673" t="str">
        <f t="shared" si="869"/>
        <v>October</v>
      </c>
      <c r="C673">
        <f t="shared" si="840"/>
        <v>2080</v>
      </c>
      <c r="D673">
        <f t="shared" si="871"/>
        <v>208010</v>
      </c>
      <c r="E673">
        <f t="shared" ref="E673:F673" si="889">E661+1</f>
        <v>97</v>
      </c>
      <c r="F673">
        <f t="shared" si="889"/>
        <v>95</v>
      </c>
      <c r="G673" s="12">
        <f>G672*IF($B673="January",1+IF(C673&gt;Personal!$L$18+1,Calculations!$B$22,Calculations!$B$21),1)</f>
        <v>9662.6525084375226</v>
      </c>
      <c r="H673" s="12">
        <f>IF(AND(Career!$F$15="Yes",$E673=62,$E672=61),G673,H672*IF($B673="January",(1+IF(C673&gt;Personal!$L$18+1,Calculations!$C$22,Calculations!$C$21)),1))</f>
        <v>9662.6525084375226</v>
      </c>
      <c r="I673" s="12">
        <f>H673*(1-'Retiree Assumptions'!$F$8)</f>
        <v>7536.8689565812674</v>
      </c>
      <c r="J673" s="12">
        <f>I673/(Calculations!$C$27^($A673-1+Calculations!$B$6/30))</f>
        <v>1359.3273246939164</v>
      </c>
      <c r="K673" s="23">
        <f t="shared" si="842"/>
        <v>71.918605961099772</v>
      </c>
      <c r="L673" s="12">
        <f>L672*IF($B673="January",(1+IF(C673&gt;Personal!$L$18+1,Calculations!$B$22,Calculations!$B$21)),1)</f>
        <v>5314.4588796406342</v>
      </c>
      <c r="M673" s="12">
        <f>IF(AND(Career!$F$15="Yes",$E673=62,$E672=61),L673,M672*IF($B673="January",(1+IF(C673&gt;Personal!$L$18+1,Calculations!$C$22,Calculations!$C$21)),1))</f>
        <v>5314.4588796406342</v>
      </c>
      <c r="N673" s="12">
        <f>M673*(1-'Retiree Assumptions'!$F$10)</f>
        <v>4676.723814083758</v>
      </c>
      <c r="O673" s="12">
        <f>N673/(Calculations!$C$27^$AW673)/(Calculations!$D$27^($A673-1-$AW673+Calculations!$B$6/30))</f>
        <v>798.66556201656124</v>
      </c>
      <c r="P673" s="23">
        <f t="shared" si="843"/>
        <v>165.63430324267944</v>
      </c>
      <c r="Q673" s="12">
        <f>IF(OR(A673&lt;=360,$E673&lt;70),Q672*IF($B673="January",(1+IF(C673&gt;Personal!$L$18+1,Calculations!$B$22,Calculations!$B$21)),1),0)</f>
        <v>0</v>
      </c>
      <c r="R673" s="12">
        <f>IF(OR(A673&lt;=360,$E673&lt;70),IF(AND(Career!$F$15="Yes",$E673=62,$E672=61),Q673,R672*IF($B673="January",(1+IF(C673&gt;Personal!$L$18+1,Calculations!$C$22,Calculations!$C$21)),1)),0)</f>
        <v>0</v>
      </c>
      <c r="S673" s="12">
        <f>R673*(1-'Retiree Assumptions'!$F$8)</f>
        <v>0</v>
      </c>
      <c r="T673" s="12">
        <f>S673/(Calculations!$C$27^($A673-1+Calculations!$B$6/30))</f>
        <v>0</v>
      </c>
      <c r="U673" s="23">
        <f t="shared" si="844"/>
        <v>0</v>
      </c>
      <c r="W673">
        <f t="shared" si="884"/>
        <v>14</v>
      </c>
      <c r="X673">
        <f t="shared" si="859"/>
        <v>2080</v>
      </c>
      <c r="Y673">
        <f t="shared" si="860"/>
        <v>97</v>
      </c>
      <c r="Z673">
        <f t="shared" si="847"/>
        <v>95</v>
      </c>
      <c r="AA673" s="12">
        <f>S673*12*Subsidy!$I$15/Subsidy!$I$14</f>
        <v>0</v>
      </c>
      <c r="AB673" s="12">
        <f>SUM(S$5:S673)*Subsidy!$I$15/Subsidy!$I$14</f>
        <v>53212.488521578103</v>
      </c>
      <c r="AC673" s="12">
        <f>N673*Subsidy!$E$15/Subsidy!$E$14</f>
        <v>3741.3790512670062</v>
      </c>
      <c r="AD673" s="12">
        <f t="shared" si="848"/>
        <v>44896.548615204076</v>
      </c>
      <c r="AE673" s="12">
        <f>$AP673*AC673/(Calculations!$D$27^(A673-1+Calculations!$B$6/30))</f>
        <v>100.35819776306711</v>
      </c>
      <c r="AF673" s="12">
        <f>IF(AE673=0,0,SUM(AE673:AE$903)*AC673/AE673)</f>
        <v>144161.89656180129</v>
      </c>
      <c r="AH673" s="164">
        <f>VLOOKUP(E673,Rates2,5)*VLOOKUP(E673,Mort_Imp_Retirees,C673-'Mort Imp Cume'!$C$4+2)</f>
        <v>2.7581083921168096E-2</v>
      </c>
      <c r="AI673" s="16">
        <f t="shared" si="849"/>
        <v>0.97241891607883191</v>
      </c>
      <c r="AJ673" s="164">
        <f>VLOOKUP(F673,Rates2,6)*VLOOKUP(F673,Mort_Imp_Survivors,C673-'Mort Imp Cume'!$C$4+2)</f>
        <v>1.5619531313646625E-2</v>
      </c>
      <c r="AK673" s="16">
        <f t="shared" si="850"/>
        <v>0.98438046868635343</v>
      </c>
      <c r="AL673" s="164">
        <f>VLOOKUP(F673,Rates2,7)*VLOOKUP(F673,Mort_Imp_Survivors,C673-'Mort Imp Cume'!$C$4+2)</f>
        <v>1.8512742776809265E-2</v>
      </c>
      <c r="AM673" s="16">
        <f t="shared" si="851"/>
        <v>0.98148725722319075</v>
      </c>
      <c r="AN673" s="108">
        <f>PRODUCT(AI$4:AI672)</f>
        <v>5.2907496711503167E-2</v>
      </c>
      <c r="AO673" s="16">
        <f>PRODUCT(AK$4:AK672)</f>
        <v>0.27895091314075449</v>
      </c>
      <c r="AP673" s="16">
        <f>PRODUCT(AM$4:AM672)</f>
        <v>0.18455415353139959</v>
      </c>
      <c r="AQ673" s="16">
        <f t="shared" si="852"/>
        <v>1.4758594519665274E-2</v>
      </c>
      <c r="AR673" s="16">
        <f t="shared" si="853"/>
        <v>3.8148902191837891E-2</v>
      </c>
      <c r="AS673" s="16">
        <f t="shared" si="854"/>
        <v>4.0069997829676106E-4</v>
      </c>
      <c r="AT673" s="16">
        <f t="shared" si="855"/>
        <v>0.20738881344084401</v>
      </c>
      <c r="AU673" s="16">
        <f t="shared" si="856"/>
        <v>0.73970368984765278</v>
      </c>
      <c r="AV673" s="16">
        <f t="shared" si="857"/>
        <v>1.4592461068588939E-3</v>
      </c>
      <c r="AW673" s="30">
        <f>(SUMPRODUCT(AV$5:AV672,A$5:A672)+SUM(AV$5:AV672)*(Calculations!$B$6/30-0.5)+AV$4*Calculations!$B$6/30/2)/SUM(AV$4:AV672)</f>
        <v>499.78082948889539</v>
      </c>
      <c r="AX673" s="16"/>
      <c r="AY673" s="12"/>
      <c r="AZ673" s="12"/>
    </row>
    <row r="674" spans="1:52" x14ac:dyDescent="0.25">
      <c r="A674">
        <f t="shared" si="845"/>
        <v>670</v>
      </c>
      <c r="B674" t="str">
        <f t="shared" si="869"/>
        <v>November</v>
      </c>
      <c r="C674">
        <f t="shared" si="840"/>
        <v>2080</v>
      </c>
      <c r="D674">
        <f t="shared" si="871"/>
        <v>208011</v>
      </c>
      <c r="E674">
        <f t="shared" ref="E674:F674" si="890">E662+1</f>
        <v>97</v>
      </c>
      <c r="F674">
        <f t="shared" si="890"/>
        <v>95</v>
      </c>
      <c r="G674" s="12">
        <f>G673*IF($B674="January",1+IF(C674&gt;Personal!$L$18+1,Calculations!$B$22,Calculations!$B$21),1)</f>
        <v>9662.6525084375226</v>
      </c>
      <c r="H674" s="12">
        <f>IF(AND(Career!$F$15="Yes",$E674=62,$E673=61),G674,H673*IF($B674="January",(1+IF(C674&gt;Personal!$L$18+1,Calculations!$C$22,Calculations!$C$21)),1))</f>
        <v>9662.6525084375226</v>
      </c>
      <c r="I674" s="12">
        <f>H674*(1-'Retiree Assumptions'!$F$8)</f>
        <v>7536.8689565812674</v>
      </c>
      <c r="J674" s="12">
        <f>I674/(Calculations!$C$27^($A674-1+Calculations!$B$6/30))</f>
        <v>1355.8515387185171</v>
      </c>
      <c r="K674" s="23">
        <f t="shared" si="842"/>
        <v>69.756189746682807</v>
      </c>
      <c r="L674" s="12">
        <f>L673*IF($B674="January",(1+IF(C674&gt;Personal!$L$18+1,Calculations!$B$22,Calculations!$B$21)),1)</f>
        <v>5314.4588796406342</v>
      </c>
      <c r="M674" s="12">
        <f>IF(AND(Career!$F$15="Yes",$E674=62,$E673=61),L674,M673*IF($B674="January",(1+IF(C674&gt;Personal!$L$18+1,Calculations!$C$22,Calculations!$C$21)),1))</f>
        <v>5314.4588796406342</v>
      </c>
      <c r="N674" s="12">
        <f>M674*(1-'Retiree Assumptions'!$F$10)</f>
        <v>4676.723814083758</v>
      </c>
      <c r="O674" s="12">
        <f>N674/(Calculations!$C$27^$AW674)/(Calculations!$D$27^($A674-1-$AW674+Calculations!$B$6/30))</f>
        <v>796.43349994472806</v>
      </c>
      <c r="P674" s="23">
        <f t="shared" si="843"/>
        <v>162.43275380899706</v>
      </c>
      <c r="Q674" s="12">
        <f>IF(OR(A674&lt;=360,$E674&lt;70),Q673*IF($B674="January",(1+IF(C674&gt;Personal!$L$18+1,Calculations!$B$22,Calculations!$B$21)),1),0)</f>
        <v>0</v>
      </c>
      <c r="R674" s="12">
        <f>IF(OR(A674&lt;=360,$E674&lt;70),IF(AND(Career!$F$15="Yes",$E674=62,$E673=61),Q674,R673*IF($B674="January",(1+IF(C674&gt;Personal!$L$18+1,Calculations!$C$22,Calculations!$C$21)),1)),0)</f>
        <v>0</v>
      </c>
      <c r="S674" s="12">
        <f>R674*(1-'Retiree Assumptions'!$F$8)</f>
        <v>0</v>
      </c>
      <c r="T674" s="12">
        <f>S674/(Calculations!$C$27^($A674-1+Calculations!$B$6/30))</f>
        <v>0</v>
      </c>
      <c r="U674" s="23">
        <f t="shared" si="844"/>
        <v>0</v>
      </c>
      <c r="W674">
        <f t="shared" si="884"/>
        <v>14</v>
      </c>
      <c r="X674">
        <f t="shared" si="859"/>
        <v>2080</v>
      </c>
      <c r="Y674">
        <f t="shared" si="860"/>
        <v>97</v>
      </c>
      <c r="Z674">
        <f t="shared" si="847"/>
        <v>95</v>
      </c>
      <c r="AA674" s="12">
        <f>S674*12*Subsidy!$I$15/Subsidy!$I$14</f>
        <v>0</v>
      </c>
      <c r="AB674" s="12">
        <f>SUM(S$5:S674)*Subsidy!$I$15/Subsidy!$I$14</f>
        <v>53212.488521578103</v>
      </c>
      <c r="AC674" s="12">
        <f>N674*Subsidy!$E$15/Subsidy!$E$14</f>
        <v>3741.3790512670062</v>
      </c>
      <c r="AD674" s="12">
        <f t="shared" si="848"/>
        <v>44896.548615204076</v>
      </c>
      <c r="AE674" s="12">
        <f>$AP674*AC674/(Calculations!$D$27^(A674-1+Calculations!$B$6/30))</f>
        <v>98.21673597077033</v>
      </c>
      <c r="AF674" s="12">
        <f>IF(AE674=0,0,SUM(AE674:AE$903)*AC674/AE674)</f>
        <v>143482.16652718297</v>
      </c>
      <c r="AH674" s="164">
        <f>VLOOKUP(E674,Rates2,5)*VLOOKUP(E674,Mort_Imp_Retirees,C674-'Mort Imp Cume'!$C$4+2)</f>
        <v>2.7581083921168096E-2</v>
      </c>
      <c r="AI674" s="16">
        <f t="shared" si="849"/>
        <v>0.97241891607883191</v>
      </c>
      <c r="AJ674" s="164">
        <f>VLOOKUP(F674,Rates2,6)*VLOOKUP(F674,Mort_Imp_Survivors,C674-'Mort Imp Cume'!$C$4+2)</f>
        <v>1.5619531313646625E-2</v>
      </c>
      <c r="AK674" s="16">
        <f t="shared" si="850"/>
        <v>0.98438046868635343</v>
      </c>
      <c r="AL674" s="164">
        <f>VLOOKUP(F674,Rates2,7)*VLOOKUP(F674,Mort_Imp_Survivors,C674-'Mort Imp Cume'!$C$4+2)</f>
        <v>1.8512742776809265E-2</v>
      </c>
      <c r="AM674" s="16">
        <f t="shared" si="851"/>
        <v>0.98148725722319075</v>
      </c>
      <c r="AN674" s="108">
        <f>PRODUCT(AI$4:AI673)</f>
        <v>5.1448250604644273E-2</v>
      </c>
      <c r="AO674" s="16">
        <f>PRODUCT(AK$4:AK673)</f>
        <v>0.27459383061798215</v>
      </c>
      <c r="AP674" s="16">
        <f>PRODUCT(AM$4:AM673)</f>
        <v>0.18113754995868103</v>
      </c>
      <c r="AQ674" s="16">
        <f t="shared" si="852"/>
        <v>1.4127372212123188E-2</v>
      </c>
      <c r="AR674" s="16">
        <f t="shared" si="853"/>
        <v>3.7320878392521087E-2</v>
      </c>
      <c r="AS674" s="16">
        <f t="shared" si="854"/>
        <v>3.8356211570452539E-4</v>
      </c>
      <c r="AT674" s="16">
        <f t="shared" si="855"/>
        <v>0.20395017766112272</v>
      </c>
      <c r="AU674" s="16">
        <f t="shared" si="856"/>
        <v>0.74460157173423291</v>
      </c>
      <c r="AV674" s="16">
        <f t="shared" si="857"/>
        <v>1.418998517523981E-3</v>
      </c>
      <c r="AW674" s="30">
        <f>(SUMPRODUCT(AV$5:AV673,A$5:A673)+SUM(AV$5:AV673)*(Calculations!$B$6/30-0.5)+AV$4*Calculations!$B$6/30/2)/SUM(AV$4:AV673)</f>
        <v>500.04192440436577</v>
      </c>
      <c r="AX674" s="16"/>
      <c r="AY674" s="12"/>
      <c r="AZ674" s="12"/>
    </row>
    <row r="675" spans="1:52" x14ac:dyDescent="0.25">
      <c r="A675">
        <f t="shared" si="845"/>
        <v>671</v>
      </c>
      <c r="B675" t="str">
        <f t="shared" si="869"/>
        <v>December</v>
      </c>
      <c r="C675">
        <f t="shared" si="840"/>
        <v>2080</v>
      </c>
      <c r="D675">
        <f t="shared" si="871"/>
        <v>208012</v>
      </c>
      <c r="E675">
        <f t="shared" ref="E675:F675" si="891">E663+1</f>
        <v>97</v>
      </c>
      <c r="F675">
        <f t="shared" si="891"/>
        <v>95</v>
      </c>
      <c r="G675" s="12">
        <f>G674*IF($B675="January",1+IF(C675&gt;Personal!$L$18+1,Calculations!$B$22,Calculations!$B$21),1)</f>
        <v>9662.6525084375226</v>
      </c>
      <c r="H675" s="12">
        <f>IF(AND(Career!$F$15="Yes",$E675=62,$E674=61),G675,H674*IF($B675="January",(1+IF(C675&gt;Personal!$L$18+1,Calculations!$C$22,Calculations!$C$21)),1))</f>
        <v>9662.6525084375226</v>
      </c>
      <c r="I675" s="12">
        <f>H675*(1-'Retiree Assumptions'!$F$8)</f>
        <v>7536.8689565812674</v>
      </c>
      <c r="J675" s="12">
        <f>I675/(Calculations!$C$27^($A675-1+Calculations!$B$6/30))</f>
        <v>1352.3846402920749</v>
      </c>
      <c r="K675" s="23">
        <f t="shared" si="842"/>
        <v>67.658792087921711</v>
      </c>
      <c r="L675" s="12">
        <f>L674*IF($B675="January",(1+IF(C675&gt;Personal!$L$18+1,Calculations!$B$22,Calculations!$B$21)),1)</f>
        <v>5314.4588796406342</v>
      </c>
      <c r="M675" s="12">
        <f>IF(AND(Career!$F$15="Yes",$E675=62,$E674=61),L675,M674*IF($B675="January",(1+IF(C675&gt;Personal!$L$18+1,Calculations!$C$22,Calculations!$C$21)),1))</f>
        <v>5314.4588796406342</v>
      </c>
      <c r="N675" s="12">
        <f>M675*(1-'Retiree Assumptions'!$F$10)</f>
        <v>4676.723814083758</v>
      </c>
      <c r="O675" s="12">
        <f>N675/(Calculations!$C$27^$AW675)/(Calculations!$D$27^($A675-1-$AW675+Calculations!$B$6/30))</f>
        <v>794.2060163583559</v>
      </c>
      <c r="P675" s="23">
        <f t="shared" si="843"/>
        <v>159.28441994490632</v>
      </c>
      <c r="Q675" s="12">
        <f>IF(OR(A675&lt;=360,$E675&lt;70),Q674*IF($B675="January",(1+IF(C675&gt;Personal!$L$18+1,Calculations!$B$22,Calculations!$B$21)),1),0)</f>
        <v>0</v>
      </c>
      <c r="R675" s="12">
        <f>IF(OR(A675&lt;=360,$E675&lt;70),IF(AND(Career!$F$15="Yes",$E675=62,$E674=61),Q675,R674*IF($B675="January",(1+IF(C675&gt;Personal!$L$18+1,Calculations!$C$22,Calculations!$C$21)),1)),0)</f>
        <v>0</v>
      </c>
      <c r="S675" s="12">
        <f>R675*(1-'Retiree Assumptions'!$F$8)</f>
        <v>0</v>
      </c>
      <c r="T675" s="12">
        <f>S675/(Calculations!$C$27^($A675-1+Calculations!$B$6/30))</f>
        <v>0</v>
      </c>
      <c r="U675" s="23">
        <f t="shared" si="844"/>
        <v>0</v>
      </c>
      <c r="W675">
        <f t="shared" si="884"/>
        <v>14</v>
      </c>
      <c r="X675">
        <f t="shared" si="859"/>
        <v>2080</v>
      </c>
      <c r="Y675">
        <f t="shared" si="860"/>
        <v>97</v>
      </c>
      <c r="Z675">
        <f t="shared" si="847"/>
        <v>95</v>
      </c>
      <c r="AA675" s="12">
        <f>S675*12*Subsidy!$I$15/Subsidy!$I$14</f>
        <v>0</v>
      </c>
      <c r="AB675" s="12">
        <f>SUM(S$5:S675)*Subsidy!$I$15/Subsidy!$I$14</f>
        <v>53212.488521578103</v>
      </c>
      <c r="AC675" s="12">
        <f>N675*Subsidy!$E$15/Subsidy!$E$14</f>
        <v>3741.3790512670062</v>
      </c>
      <c r="AD675" s="12">
        <f t="shared" si="848"/>
        <v>44896.548615204076</v>
      </c>
      <c r="AE675" s="12">
        <f>$AP675*AC675/(Calculations!$D$27^(A675-1+Calculations!$B$6/30))</f>
        <v>96.120969086414178</v>
      </c>
      <c r="AF675" s="12">
        <f>IF(AE675=0,0,SUM(AE675:AE$903)*AC675/AE675)</f>
        <v>142787.6160458879</v>
      </c>
      <c r="AH675" s="164">
        <f>VLOOKUP(E675,Rates2,5)*VLOOKUP(E675,Mort_Imp_Retirees,C675-'Mort Imp Cume'!$C$4+2)</f>
        <v>2.7581083921168096E-2</v>
      </c>
      <c r="AI675" s="16">
        <f t="shared" si="849"/>
        <v>0.97241891607883191</v>
      </c>
      <c r="AJ675" s="164">
        <f>VLOOKUP(F675,Rates2,6)*VLOOKUP(F675,Mort_Imp_Survivors,C675-'Mort Imp Cume'!$C$4+2)</f>
        <v>1.5619531313646625E-2</v>
      </c>
      <c r="AK675" s="16">
        <f t="shared" si="850"/>
        <v>0.98438046868635343</v>
      </c>
      <c r="AL675" s="164">
        <f>VLOOKUP(F675,Rates2,7)*VLOOKUP(F675,Mort_Imp_Survivors,C675-'Mort Imp Cume'!$C$4+2)</f>
        <v>1.8512742776809265E-2</v>
      </c>
      <c r="AM675" s="16">
        <f t="shared" si="851"/>
        <v>0.98148725722319075</v>
      </c>
      <c r="AN675" s="108">
        <f>PRODUCT(AI$4:AI674)</f>
        <v>5.0029252087120293E-2</v>
      </c>
      <c r="AO675" s="16">
        <f>PRODUCT(AK$4:AK674)</f>
        <v>0.27030480368211041</v>
      </c>
      <c r="AP675" s="16">
        <f>PRODUCT(AM$4:AM674)</f>
        <v>0.17778419708907453</v>
      </c>
      <c r="AQ675" s="16">
        <f t="shared" si="852"/>
        <v>1.3523147163771863E-2</v>
      </c>
      <c r="AR675" s="16">
        <f t="shared" si="853"/>
        <v>3.650610492334843E-2</v>
      </c>
      <c r="AS675" s="16">
        <f t="shared" si="854"/>
        <v>3.6715723626711493E-4</v>
      </c>
      <c r="AT675" s="16">
        <f t="shared" si="855"/>
        <v>0.20055806259850234</v>
      </c>
      <c r="AU675" s="16">
        <f t="shared" si="856"/>
        <v>0.74941268531437744</v>
      </c>
      <c r="AV675" s="16">
        <f t="shared" si="857"/>
        <v>1.379861000328139E-3</v>
      </c>
      <c r="AW675" s="30">
        <f>(SUMPRODUCT(AV$5:AV674,A$5:A674)+SUM(AV$5:AV674)*(Calculations!$B$6/30-0.5)+AV$4*Calculations!$B$6/30/2)/SUM(AV$4:AV674)</f>
        <v>500.29654251455662</v>
      </c>
      <c r="AX675" s="16"/>
      <c r="AY675" s="12"/>
      <c r="AZ675" s="12"/>
    </row>
    <row r="676" spans="1:52" x14ac:dyDescent="0.25">
      <c r="A676">
        <f t="shared" si="845"/>
        <v>672</v>
      </c>
      <c r="B676" t="str">
        <f t="shared" si="869"/>
        <v>January</v>
      </c>
      <c r="C676">
        <f t="shared" si="840"/>
        <v>2081</v>
      </c>
      <c r="D676">
        <f t="shared" si="871"/>
        <v>208101</v>
      </c>
      <c r="E676">
        <f t="shared" ref="E676:F676" si="892">E664+1</f>
        <v>98</v>
      </c>
      <c r="F676">
        <f t="shared" si="892"/>
        <v>96</v>
      </c>
      <c r="G676" s="12">
        <f>G675*IF($B676="January",1+IF(C676&gt;Personal!$L$18+1,Calculations!$B$22,Calculations!$B$21),1)</f>
        <v>9904.218821148459</v>
      </c>
      <c r="H676" s="12">
        <f>IF(AND(Career!$F$15="Yes",$E676=62,$E675=61),G676,H675*IF($B676="January",(1+IF(C676&gt;Personal!$L$18+1,Calculations!$C$22,Calculations!$C$21)),1))</f>
        <v>9904.218821148459</v>
      </c>
      <c r="I676" s="12">
        <f>H676*(1-'Retiree Assumptions'!$F$8)</f>
        <v>7725.2906804957984</v>
      </c>
      <c r="J676" s="12">
        <f>I676/(Calculations!$C$27^($A676-1+Calculations!$B$6/30))</f>
        <v>1382.6497718564492</v>
      </c>
      <c r="K676" s="23">
        <f t="shared" si="842"/>
        <v>67.265069487108349</v>
      </c>
      <c r="L676" s="12">
        <f>L675*IF($B676="January",(1+IF(C676&gt;Personal!$L$18+1,Calculations!$B$22,Calculations!$B$21)),1)</f>
        <v>5447.3203516316498</v>
      </c>
      <c r="M676" s="12">
        <f>IF(AND(Career!$F$15="Yes",$E676=62,$E675=61),L676,M675*IF($B676="January",(1+IF(C676&gt;Personal!$L$18+1,Calculations!$C$22,Calculations!$C$21)),1))</f>
        <v>5447.3203516316498</v>
      </c>
      <c r="N676" s="12">
        <f>M676*(1-'Retiree Assumptions'!$F$10)</f>
        <v>4793.6419094358516</v>
      </c>
      <c r="O676" s="12">
        <f>N676/(Calculations!$C$27^$AW676)/(Calculations!$D$27^($A676-1-$AW676+Calculations!$B$6/30))</f>
        <v>811.78273157879642</v>
      </c>
      <c r="P676" s="23">
        <f t="shared" si="843"/>
        <v>160.09357207441951</v>
      </c>
      <c r="Q676" s="12">
        <f>IF(OR(A676&lt;=360,$E676&lt;70),Q675*IF($B676="January",(1+IF(C676&gt;Personal!$L$18+1,Calculations!$B$22,Calculations!$B$21)),1),0)</f>
        <v>0</v>
      </c>
      <c r="R676" s="12">
        <f>IF(OR(A676&lt;=360,$E676&lt;70),IF(AND(Career!$F$15="Yes",$E676=62,$E675=61),Q676,R675*IF($B676="January",(1+IF(C676&gt;Personal!$L$18+1,Calculations!$C$22,Calculations!$C$21)),1)),0)</f>
        <v>0</v>
      </c>
      <c r="S676" s="12">
        <f>R676*(1-'Retiree Assumptions'!$F$8)</f>
        <v>0</v>
      </c>
      <c r="T676" s="12">
        <f>S676/(Calculations!$C$27^($A676-1+Calculations!$B$6/30))</f>
        <v>0</v>
      </c>
      <c r="U676" s="23">
        <f t="shared" si="844"/>
        <v>0</v>
      </c>
      <c r="W676">
        <f t="shared" si="884"/>
        <v>14</v>
      </c>
      <c r="X676">
        <f t="shared" si="859"/>
        <v>2081</v>
      </c>
      <c r="Y676">
        <f t="shared" si="860"/>
        <v>98</v>
      </c>
      <c r="Z676">
        <f t="shared" si="847"/>
        <v>96</v>
      </c>
      <c r="AA676" s="12">
        <f>S676*12*Subsidy!$I$15/Subsidy!$I$14</f>
        <v>0</v>
      </c>
      <c r="AB676" s="12">
        <f>SUM(S$5:S676)*Subsidy!$I$15/Subsidy!$I$14</f>
        <v>53212.488521578103</v>
      </c>
      <c r="AC676" s="12">
        <f>N676*Subsidy!$E$15/Subsidy!$E$14</f>
        <v>3834.913527548681</v>
      </c>
      <c r="AD676" s="12">
        <f t="shared" si="848"/>
        <v>46018.962330584174</v>
      </c>
      <c r="AE676" s="12">
        <f>$AP676*AC676/(Calculations!$D$27^(A676-1+Calculations!$B$6/30))</f>
        <v>96.421670115188363</v>
      </c>
      <c r="AF676" s="12">
        <f>IF(AE676=0,0,SUM(AE676:AE$903)*AC676/AE676)</f>
        <v>142077.92198133472</v>
      </c>
      <c r="AH676" s="164">
        <f>VLOOKUP(E676,Rates2,5)*VLOOKUP(E676,Mort_Imp_Retirees,C676-'Mort Imp Cume'!$C$4+2)</f>
        <v>3.0326400812168825E-2</v>
      </c>
      <c r="AI676" s="16">
        <f t="shared" si="849"/>
        <v>0.96967359918783114</v>
      </c>
      <c r="AJ676" s="164">
        <f>VLOOKUP(F676,Rates2,6)*VLOOKUP(F676,Mort_Imp_Survivors,C676-'Mort Imp Cume'!$C$4+2)</f>
        <v>1.7141815414763673E-2</v>
      </c>
      <c r="AK676" s="16">
        <f t="shared" si="850"/>
        <v>0.98285818458523633</v>
      </c>
      <c r="AL676" s="164">
        <f>VLOOKUP(F676,Rates2,7)*VLOOKUP(F676,Mort_Imp_Survivors,C676-'Mort Imp Cume'!$C$4+2)</f>
        <v>2.0570418585279079E-2</v>
      </c>
      <c r="AM676" s="16">
        <f t="shared" si="851"/>
        <v>0.97942958141472092</v>
      </c>
      <c r="AN676" s="108">
        <f>PRODUCT(AI$4:AI675)</f>
        <v>4.8649391086792157E-2</v>
      </c>
      <c r="AO676" s="16">
        <f>PRODUCT(AK$4:AK675)</f>
        <v>0.26608276933676861</v>
      </c>
      <c r="AP676" s="16">
        <f>PRODUCT(AM$4:AM675)</f>
        <v>0.17449292397858293</v>
      </c>
      <c r="AQ676" s="16">
        <f t="shared" si="852"/>
        <v>1.2944764706921165E-2</v>
      </c>
      <c r="AR676" s="16">
        <f t="shared" si="853"/>
        <v>3.5704626379870992E-2</v>
      </c>
      <c r="AS676" s="16">
        <f t="shared" si="854"/>
        <v>3.8583879262047105E-4</v>
      </c>
      <c r="AT676" s="16">
        <f t="shared" si="855"/>
        <v>0.19721234001006818</v>
      </c>
      <c r="AU676" s="16">
        <f t="shared" si="856"/>
        <v>0.75413826890313962</v>
      </c>
      <c r="AV676" s="16">
        <f t="shared" si="857"/>
        <v>1.4753609333660125E-3</v>
      </c>
      <c r="AW676" s="30">
        <f>(SUMPRODUCT(AV$5:AV675,A$5:A675)+SUM(AV$5:AV675)*(Calculations!$B$6/30-0.5)+AV$4*Calculations!$B$6/30/2)/SUM(AV$4:AV675)</f>
        <v>500.54485998226221</v>
      </c>
      <c r="AX676" s="16"/>
      <c r="AY676" s="12"/>
      <c r="AZ676" s="12"/>
    </row>
    <row r="677" spans="1:52" x14ac:dyDescent="0.25">
      <c r="A677">
        <f t="shared" si="845"/>
        <v>673</v>
      </c>
      <c r="B677" t="str">
        <f t="shared" si="869"/>
        <v>February</v>
      </c>
      <c r="C677">
        <f t="shared" si="840"/>
        <v>2081</v>
      </c>
      <c r="D677">
        <f t="shared" si="871"/>
        <v>208102</v>
      </c>
      <c r="E677">
        <f t="shared" ref="E677:F677" si="893">E665+1</f>
        <v>98</v>
      </c>
      <c r="F677">
        <f t="shared" si="893"/>
        <v>96</v>
      </c>
      <c r="G677" s="12">
        <f>G676*IF($B677="January",1+IF(C677&gt;Personal!$L$18+1,Calculations!$B$22,Calculations!$B$21),1)</f>
        <v>9904.218821148459</v>
      </c>
      <c r="H677" s="12">
        <f>IF(AND(Career!$F$15="Yes",$E677=62,$E676=61),G677,H676*IF($B677="January",(1+IF(C677&gt;Personal!$L$18+1,Calculations!$C$22,Calculations!$C$21)),1))</f>
        <v>9904.218821148459</v>
      </c>
      <c r="I677" s="12">
        <f>H677*(1-'Retiree Assumptions'!$F$8)</f>
        <v>7725.2906804957984</v>
      </c>
      <c r="J677" s="12">
        <f>I677/(Calculations!$C$27^($A677-1+Calculations!$B$6/30))</f>
        <v>1379.1143506237524</v>
      </c>
      <c r="K677" s="23">
        <f t="shared" si="842"/>
        <v>65.058381961347621</v>
      </c>
      <c r="L677" s="12">
        <f>L676*IF($B677="January",(1+IF(C677&gt;Personal!$L$18+1,Calculations!$B$22,Calculations!$B$21)),1)</f>
        <v>5447.3203516316498</v>
      </c>
      <c r="M677" s="12">
        <f>IF(AND(Career!$F$15="Yes",$E677=62,$E676=61),L677,M676*IF($B677="January",(1+IF(C677&gt;Personal!$L$18+1,Calculations!$C$22,Calculations!$C$21)),1))</f>
        <v>5447.3203516316498</v>
      </c>
      <c r="N677" s="12">
        <f>M677*(1-'Retiree Assumptions'!$F$10)</f>
        <v>4793.6419094358516</v>
      </c>
      <c r="O677" s="12">
        <f>N677/(Calculations!$C$27^$AW677)/(Calculations!$D$27^($A677-1-$AW677+Calculations!$B$6/30))</f>
        <v>809.51535841860482</v>
      </c>
      <c r="P677" s="23">
        <f t="shared" si="843"/>
        <v>156.67476689020367</v>
      </c>
      <c r="Q677" s="12">
        <f>IF(OR(A677&lt;=360,$E677&lt;70),Q676*IF($B677="January",(1+IF(C677&gt;Personal!$L$18+1,Calculations!$B$22,Calculations!$B$21)),1),0)</f>
        <v>0</v>
      </c>
      <c r="R677" s="12">
        <f>IF(OR(A677&lt;=360,$E677&lt;70),IF(AND(Career!$F$15="Yes",$E677=62,$E676=61),Q677,R676*IF($B677="January",(1+IF(C677&gt;Personal!$L$18+1,Calculations!$C$22,Calculations!$C$21)),1)),0)</f>
        <v>0</v>
      </c>
      <c r="S677" s="12">
        <f>R677*(1-'Retiree Assumptions'!$F$8)</f>
        <v>0</v>
      </c>
      <c r="T677" s="12">
        <f>S677/(Calculations!$C$27^($A677-1+Calculations!$B$6/30))</f>
        <v>0</v>
      </c>
      <c r="U677" s="23">
        <f t="shared" si="844"/>
        <v>0</v>
      </c>
      <c r="W677">
        <f t="shared" si="884"/>
        <v>14</v>
      </c>
      <c r="X677">
        <f t="shared" si="859"/>
        <v>2081</v>
      </c>
      <c r="Y677">
        <f t="shared" si="860"/>
        <v>98</v>
      </c>
      <c r="Z677">
        <f t="shared" si="847"/>
        <v>96</v>
      </c>
      <c r="AA677" s="12">
        <f>S677*12*Subsidy!$I$15/Subsidy!$I$14</f>
        <v>0</v>
      </c>
      <c r="AB677" s="12">
        <f>SUM(S$5:S677)*Subsidy!$I$15/Subsidy!$I$14</f>
        <v>53212.488521578103</v>
      </c>
      <c r="AC677" s="12">
        <f>N677*Subsidy!$E$15/Subsidy!$E$14</f>
        <v>3834.913527548681</v>
      </c>
      <c r="AD677" s="12">
        <f t="shared" si="848"/>
        <v>46018.962330584174</v>
      </c>
      <c r="AE677" s="12">
        <f>$AP677*AC677/(Calculations!$D$27^(A677-1+Calculations!$B$6/30))</f>
        <v>94.166373294370075</v>
      </c>
      <c r="AF677" s="12">
        <f>IF(AE677=0,0,SUM(AE677:AE$903)*AC677/AE677)</f>
        <v>141553.94638798406</v>
      </c>
      <c r="AH677" s="164">
        <f>VLOOKUP(E677,Rates2,5)*VLOOKUP(E677,Mort_Imp_Retirees,C677-'Mort Imp Cume'!$C$4+2)</f>
        <v>3.0326400812168825E-2</v>
      </c>
      <c r="AI677" s="16">
        <f t="shared" si="849"/>
        <v>0.96967359918783114</v>
      </c>
      <c r="AJ677" s="164">
        <f>VLOOKUP(F677,Rates2,6)*VLOOKUP(F677,Mort_Imp_Survivors,C677-'Mort Imp Cume'!$C$4+2)</f>
        <v>1.7141815414763673E-2</v>
      </c>
      <c r="AK677" s="16">
        <f t="shared" si="850"/>
        <v>0.98285818458523633</v>
      </c>
      <c r="AL677" s="164">
        <f>VLOOKUP(F677,Rates2,7)*VLOOKUP(F677,Mort_Imp_Survivors,C677-'Mort Imp Cume'!$C$4+2)</f>
        <v>2.0570418585279079E-2</v>
      </c>
      <c r="AM677" s="16">
        <f t="shared" si="851"/>
        <v>0.97942958141472092</v>
      </c>
      <c r="AN677" s="108">
        <f>PRODUCT(AI$4:AI676)</f>
        <v>4.7174030153426146E-2</v>
      </c>
      <c r="AO677" s="16">
        <f>PRODUCT(AK$4:AK676)</f>
        <v>0.26152162761974856</v>
      </c>
      <c r="AP677" s="16">
        <f>PRODUCT(AM$4:AM676)</f>
        <v>0.17090353149217419</v>
      </c>
      <c r="AQ677" s="16">
        <f t="shared" si="852"/>
        <v>1.2337029147107102E-2</v>
      </c>
      <c r="AR677" s="16">
        <f t="shared" si="853"/>
        <v>3.4837001006319049E-2</v>
      </c>
      <c r="AS677" s="16">
        <f t="shared" si="854"/>
        <v>3.6772429151209549E-4</v>
      </c>
      <c r="AT677" s="16">
        <f t="shared" si="855"/>
        <v>0.19354143841849916</v>
      </c>
      <c r="AU677" s="16">
        <f t="shared" si="856"/>
        <v>0.75928453142807473</v>
      </c>
      <c r="AV677" s="16">
        <f t="shared" si="857"/>
        <v>1.4306185463581393E-3</v>
      </c>
      <c r="AW677" s="30">
        <f>(SUMPRODUCT(AV$5:AV676,A$5:A676)+SUM(AV$5:AV676)*(Calculations!$B$6/30-0.5)+AV$4*Calculations!$B$6/30/2)/SUM(AV$4:AV676)</f>
        <v>500.811116259801</v>
      </c>
      <c r="AX677" s="16"/>
      <c r="AY677" s="12"/>
      <c r="AZ677" s="12"/>
    </row>
    <row r="678" spans="1:52" x14ac:dyDescent="0.25">
      <c r="A678">
        <f t="shared" si="845"/>
        <v>674</v>
      </c>
      <c r="B678" t="str">
        <f t="shared" si="869"/>
        <v>March</v>
      </c>
      <c r="C678">
        <f t="shared" si="840"/>
        <v>2081</v>
      </c>
      <c r="D678">
        <f t="shared" si="871"/>
        <v>208103</v>
      </c>
      <c r="E678">
        <f t="shared" ref="E678:F678" si="894">E666+1</f>
        <v>98</v>
      </c>
      <c r="F678">
        <f t="shared" si="894"/>
        <v>96</v>
      </c>
      <c r="G678" s="12">
        <f>G677*IF($B678="January",1+IF(C678&gt;Personal!$L$18+1,Calculations!$B$22,Calculations!$B$21),1)</f>
        <v>9904.218821148459</v>
      </c>
      <c r="H678" s="12">
        <f>IF(AND(Career!$F$15="Yes",$E678=62,$E677=61),G678,H677*IF($B678="January",(1+IF(C678&gt;Personal!$L$18+1,Calculations!$C$22,Calculations!$C$21)),1))</f>
        <v>9904.218821148459</v>
      </c>
      <c r="I678" s="12">
        <f>H678*(1-'Retiree Assumptions'!$F$8)</f>
        <v>7725.2906804957984</v>
      </c>
      <c r="J678" s="12">
        <f>I678/(Calculations!$C$27^($A678-1+Calculations!$B$6/30))</f>
        <v>1375.5879694267517</v>
      </c>
      <c r="K678" s="23">
        <f t="shared" si="842"/>
        <v>62.924086687218782</v>
      </c>
      <c r="L678" s="12">
        <f>L677*IF($B678="January",(1+IF(C678&gt;Personal!$L$18+1,Calculations!$B$22,Calculations!$B$21)),1)</f>
        <v>5447.3203516316498</v>
      </c>
      <c r="M678" s="12">
        <f>IF(AND(Career!$F$15="Yes",$E678=62,$E677=61),L678,M677*IF($B678="January",(1+IF(C678&gt;Personal!$L$18+1,Calculations!$C$22,Calculations!$C$21)),1))</f>
        <v>5447.3203516316498</v>
      </c>
      <c r="N678" s="12">
        <f>M678*(1-'Retiree Assumptions'!$F$10)</f>
        <v>4793.6419094358516</v>
      </c>
      <c r="O678" s="12">
        <f>N678/(Calculations!$C$27^$AW678)/(Calculations!$D$27^($A678-1-$AW678+Calculations!$B$6/30))</f>
        <v>807.25240095952586</v>
      </c>
      <c r="P678" s="23">
        <f t="shared" si="843"/>
        <v>153.31978097953373</v>
      </c>
      <c r="Q678" s="12">
        <f>IF(OR(A678&lt;=360,$E678&lt;70),Q677*IF($B678="January",(1+IF(C678&gt;Personal!$L$18+1,Calculations!$B$22,Calculations!$B$21)),1),0)</f>
        <v>0</v>
      </c>
      <c r="R678" s="12">
        <f>IF(OR(A678&lt;=360,$E678&lt;70),IF(AND(Career!$F$15="Yes",$E678=62,$E677=61),Q678,R677*IF($B678="January",(1+IF(C678&gt;Personal!$L$18+1,Calculations!$C$22,Calculations!$C$21)),1)),0)</f>
        <v>0</v>
      </c>
      <c r="S678" s="12">
        <f>R678*(1-'Retiree Assumptions'!$F$8)</f>
        <v>0</v>
      </c>
      <c r="T678" s="12">
        <f>S678/(Calculations!$C$27^($A678-1+Calculations!$B$6/30))</f>
        <v>0</v>
      </c>
      <c r="U678" s="23">
        <f t="shared" si="844"/>
        <v>0</v>
      </c>
      <c r="W678">
        <f t="shared" si="884"/>
        <v>14</v>
      </c>
      <c r="X678">
        <f t="shared" si="859"/>
        <v>2081</v>
      </c>
      <c r="Y678">
        <f t="shared" si="860"/>
        <v>98</v>
      </c>
      <c r="Z678">
        <f t="shared" si="847"/>
        <v>96</v>
      </c>
      <c r="AA678" s="12">
        <f>S678*12*Subsidy!$I$15/Subsidy!$I$14</f>
        <v>0</v>
      </c>
      <c r="AB678" s="12">
        <f>SUM(S$5:S678)*Subsidy!$I$15/Subsidy!$I$14</f>
        <v>53212.488521578103</v>
      </c>
      <c r="AC678" s="12">
        <f>N678*Subsidy!$E$15/Subsidy!$E$14</f>
        <v>3834.913527548681</v>
      </c>
      <c r="AD678" s="12">
        <f t="shared" si="848"/>
        <v>46018.962330584174</v>
      </c>
      <c r="AE678" s="12">
        <f>$AP678*AC678/(Calculations!$D$27^(A678-1+Calculations!$B$6/30))</f>
        <v>91.963827724841238</v>
      </c>
      <c r="AF678" s="12">
        <f>IF(AE678=0,0,SUM(AE678:AE$903)*AC678/AE678)</f>
        <v>141017.42151139636</v>
      </c>
      <c r="AH678" s="164">
        <f>VLOOKUP(E678,Rates2,5)*VLOOKUP(E678,Mort_Imp_Retirees,C678-'Mort Imp Cume'!$C$4+2)</f>
        <v>3.0326400812168825E-2</v>
      </c>
      <c r="AI678" s="16">
        <f t="shared" si="849"/>
        <v>0.96967359918783114</v>
      </c>
      <c r="AJ678" s="164">
        <f>VLOOKUP(F678,Rates2,6)*VLOOKUP(F678,Mort_Imp_Survivors,C678-'Mort Imp Cume'!$C$4+2)</f>
        <v>1.7141815414763673E-2</v>
      </c>
      <c r="AK678" s="16">
        <f t="shared" si="850"/>
        <v>0.98285818458523633</v>
      </c>
      <c r="AL678" s="164">
        <f>VLOOKUP(F678,Rates2,7)*VLOOKUP(F678,Mort_Imp_Survivors,C678-'Mort Imp Cume'!$C$4+2)</f>
        <v>2.0570418585279079E-2</v>
      </c>
      <c r="AM678" s="16">
        <f t="shared" si="851"/>
        <v>0.97942958141472092</v>
      </c>
      <c r="AN678" s="108">
        <f>PRODUCT(AI$4:AI677)</f>
        <v>4.5743411607068005E-2</v>
      </c>
      <c r="AO678" s="16">
        <f>PRODUCT(AK$4:AK677)</f>
        <v>0.25703867215212228</v>
      </c>
      <c r="AP678" s="16">
        <f>PRODUCT(AM$4:AM677)</f>
        <v>0.16738797431167773</v>
      </c>
      <c r="AQ678" s="16">
        <f t="shared" si="852"/>
        <v>1.1757825779188737E-2</v>
      </c>
      <c r="AR678" s="16">
        <f t="shared" si="853"/>
        <v>3.3985585827879264E-2</v>
      </c>
      <c r="AS678" s="16">
        <f t="shared" si="854"/>
        <v>3.5046023664365549E-4</v>
      </c>
      <c r="AT678" s="16">
        <f t="shared" si="855"/>
        <v>0.18992793430814572</v>
      </c>
      <c r="AU678" s="16">
        <f t="shared" si="856"/>
        <v>0.76432865408478634</v>
      </c>
      <c r="AV678" s="16">
        <f t="shared" si="857"/>
        <v>1.3872330349119599E-3</v>
      </c>
      <c r="AW678" s="30">
        <f>(SUMPRODUCT(AV$5:AV677,A$5:A677)+SUM(AV$5:AV677)*(Calculations!$B$6/30-0.5)+AV$4*Calculations!$B$6/30/2)/SUM(AV$4:AV677)</f>
        <v>501.07001090389736</v>
      </c>
      <c r="AX678" s="16"/>
      <c r="AY678" s="12"/>
      <c r="AZ678" s="12"/>
    </row>
    <row r="679" spans="1:52" x14ac:dyDescent="0.25">
      <c r="A679">
        <f t="shared" si="845"/>
        <v>675</v>
      </c>
      <c r="B679" t="str">
        <f t="shared" si="869"/>
        <v>April</v>
      </c>
      <c r="C679">
        <f t="shared" si="840"/>
        <v>2081</v>
      </c>
      <c r="D679">
        <f t="shared" si="871"/>
        <v>208104</v>
      </c>
      <c r="E679">
        <f t="shared" ref="E679:F679" si="895">E667+1</f>
        <v>98</v>
      </c>
      <c r="F679">
        <f t="shared" si="895"/>
        <v>96</v>
      </c>
      <c r="G679" s="12">
        <f>G678*IF($B679="January",1+IF(C679&gt;Personal!$L$18+1,Calculations!$B$22,Calculations!$B$21),1)</f>
        <v>9904.218821148459</v>
      </c>
      <c r="H679" s="12">
        <f>IF(AND(Career!$F$15="Yes",$E679=62,$E678=61),G679,H678*IF($B679="January",(1+IF(C679&gt;Personal!$L$18+1,Calculations!$C$22,Calculations!$C$21)),1))</f>
        <v>9904.218821148459</v>
      </c>
      <c r="I679" s="12">
        <f>H679*(1-'Retiree Assumptions'!$F$8)</f>
        <v>7725.2906804957984</v>
      </c>
      <c r="J679" s="12">
        <f>I679/(Calculations!$C$27^($A679-1+Calculations!$B$6/30))</f>
        <v>1372.0706051501688</v>
      </c>
      <c r="K679" s="23">
        <f t="shared" si="842"/>
        <v>60.859808775647089</v>
      </c>
      <c r="L679" s="12">
        <f>L678*IF($B679="January",(1+IF(C679&gt;Personal!$L$18+1,Calculations!$B$22,Calculations!$B$21)),1)</f>
        <v>5447.3203516316498</v>
      </c>
      <c r="M679" s="12">
        <f>IF(AND(Career!$F$15="Yes",$E679=62,$E678=61),L679,M678*IF($B679="January",(1+IF(C679&gt;Personal!$L$18+1,Calculations!$C$22,Calculations!$C$21)),1))</f>
        <v>5447.3203516316498</v>
      </c>
      <c r="N679" s="12">
        <f>M679*(1-'Retiree Assumptions'!$F$10)</f>
        <v>4793.6419094358516</v>
      </c>
      <c r="O679" s="12">
        <f>N679/(Calculations!$C$27^$AW679)/(Calculations!$D$27^($A679-1-$AW679+Calculations!$B$6/30))</f>
        <v>804.99391516297146</v>
      </c>
      <c r="P679" s="23">
        <f t="shared" si="843"/>
        <v>150.02792139501324</v>
      </c>
      <c r="Q679" s="12">
        <f>IF(OR(A679&lt;=360,$E679&lt;70),Q678*IF($B679="January",(1+IF(C679&gt;Personal!$L$18+1,Calculations!$B$22,Calculations!$B$21)),1),0)</f>
        <v>0</v>
      </c>
      <c r="R679" s="12">
        <f>IF(OR(A679&lt;=360,$E679&lt;70),IF(AND(Career!$F$15="Yes",$E679=62,$E678=61),Q679,R678*IF($B679="January",(1+IF(C679&gt;Personal!$L$18+1,Calculations!$C$22,Calculations!$C$21)),1)),0)</f>
        <v>0</v>
      </c>
      <c r="S679" s="12">
        <f>R679*(1-'Retiree Assumptions'!$F$8)</f>
        <v>0</v>
      </c>
      <c r="T679" s="12">
        <f>S679/(Calculations!$C$27^($A679-1+Calculations!$B$6/30))</f>
        <v>0</v>
      </c>
      <c r="U679" s="23">
        <f t="shared" si="844"/>
        <v>0</v>
      </c>
      <c r="W679">
        <f t="shared" si="884"/>
        <v>14</v>
      </c>
      <c r="X679">
        <f t="shared" si="859"/>
        <v>2081</v>
      </c>
      <c r="Y679">
        <f t="shared" si="860"/>
        <v>98</v>
      </c>
      <c r="Z679">
        <f t="shared" si="847"/>
        <v>96</v>
      </c>
      <c r="AA679" s="12">
        <f>S679*12*Subsidy!$I$15/Subsidy!$I$14</f>
        <v>0</v>
      </c>
      <c r="AB679" s="12">
        <f>SUM(S$5:S679)*Subsidy!$I$15/Subsidy!$I$14</f>
        <v>53212.488521578103</v>
      </c>
      <c r="AC679" s="12">
        <f>N679*Subsidy!$E$15/Subsidy!$E$14</f>
        <v>3834.913527548681</v>
      </c>
      <c r="AD679" s="12">
        <f t="shared" si="848"/>
        <v>46018.962330584174</v>
      </c>
      <c r="AE679" s="12">
        <f>$AP679*AC679/(Calculations!$D$27^(A679-1+Calculations!$B$6/30))</f>
        <v>89.812799558140313</v>
      </c>
      <c r="AF679" s="12">
        <f>IF(AE679=0,0,SUM(AE679:AE$903)*AC679/AE679)</f>
        <v>140468.04679461496</v>
      </c>
      <c r="AH679" s="164">
        <f>VLOOKUP(E679,Rates2,5)*VLOOKUP(E679,Mort_Imp_Retirees,C679-'Mort Imp Cume'!$C$4+2)</f>
        <v>3.0326400812168825E-2</v>
      </c>
      <c r="AI679" s="16">
        <f t="shared" si="849"/>
        <v>0.96967359918783114</v>
      </c>
      <c r="AJ679" s="164">
        <f>VLOOKUP(F679,Rates2,6)*VLOOKUP(F679,Mort_Imp_Survivors,C679-'Mort Imp Cume'!$C$4+2)</f>
        <v>1.7141815414763673E-2</v>
      </c>
      <c r="AK679" s="16">
        <f t="shared" si="850"/>
        <v>0.98285818458523633</v>
      </c>
      <c r="AL679" s="164">
        <f>VLOOKUP(F679,Rates2,7)*VLOOKUP(F679,Mort_Imp_Survivors,C679-'Mort Imp Cume'!$C$4+2)</f>
        <v>2.0570418585279079E-2</v>
      </c>
      <c r="AM679" s="16">
        <f t="shared" si="851"/>
        <v>0.97942958141472092</v>
      </c>
      <c r="AN679" s="108">
        <f>PRODUCT(AI$4:AI678)</f>
        <v>4.4356178572156041E-2</v>
      </c>
      <c r="AO679" s="16">
        <f>PRODUCT(AK$4:AK678)</f>
        <v>0.25263256267963463</v>
      </c>
      <c r="AP679" s="16">
        <f>PRODUCT(AM$4:AM678)</f>
        <v>0.16394473361394457</v>
      </c>
      <c r="AQ679" s="16">
        <f t="shared" si="852"/>
        <v>1.1205815063359277E-2</v>
      </c>
      <c r="AR679" s="16">
        <f t="shared" si="853"/>
        <v>3.3150363508796764E-2</v>
      </c>
      <c r="AS679" s="16">
        <f t="shared" si="854"/>
        <v>3.3400670095325217E-4</v>
      </c>
      <c r="AT679" s="16">
        <f t="shared" si="855"/>
        <v>0.18637149743503342</v>
      </c>
      <c r="AU679" s="16">
        <f t="shared" si="856"/>
        <v>0.76927232399281054</v>
      </c>
      <c r="AV679" s="16">
        <f t="shared" si="857"/>
        <v>1.3451632498753384E-3</v>
      </c>
      <c r="AW679" s="30">
        <f>(SUMPRODUCT(AV$5:AV678,A$5:A678)+SUM(AV$5:AV678)*(Calculations!$B$6/30-0.5)+AV$4*Calculations!$B$6/30/2)/SUM(AV$4:AV678)</f>
        <v>501.32176558982115</v>
      </c>
      <c r="AX679" s="16"/>
      <c r="AY679" s="12"/>
      <c r="AZ679" s="12"/>
    </row>
    <row r="680" spans="1:52" x14ac:dyDescent="0.25">
      <c r="A680">
        <f t="shared" si="845"/>
        <v>676</v>
      </c>
      <c r="B680" t="str">
        <f t="shared" si="869"/>
        <v>May</v>
      </c>
      <c r="C680">
        <f t="shared" si="840"/>
        <v>2081</v>
      </c>
      <c r="D680">
        <f t="shared" si="871"/>
        <v>208105</v>
      </c>
      <c r="E680">
        <f t="shared" ref="E680:F680" si="896">E668+1</f>
        <v>98</v>
      </c>
      <c r="F680">
        <f t="shared" si="896"/>
        <v>96</v>
      </c>
      <c r="G680" s="12">
        <f>G679*IF($B680="January",1+IF(C680&gt;Personal!$L$18+1,Calculations!$B$22,Calculations!$B$21),1)</f>
        <v>9904.218821148459</v>
      </c>
      <c r="H680" s="12">
        <f>IF(AND(Career!$F$15="Yes",$E680=62,$E679=61),G680,H679*IF($B680="January",(1+IF(C680&gt;Personal!$L$18+1,Calculations!$C$22,Calculations!$C$21)),1))</f>
        <v>9904.218821148459</v>
      </c>
      <c r="I680" s="12">
        <f>H680*(1-'Retiree Assumptions'!$F$8)</f>
        <v>7725.2906804957984</v>
      </c>
      <c r="J680" s="12">
        <f>I680/(Calculations!$C$27^($A680-1+Calculations!$B$6/30))</f>
        <v>1368.562234737831</v>
      </c>
      <c r="K680" s="23">
        <f t="shared" si="842"/>
        <v>58.863251247803568</v>
      </c>
      <c r="L680" s="12">
        <f>L679*IF($B680="January",(1+IF(C680&gt;Personal!$L$18+1,Calculations!$B$22,Calculations!$B$21)),1)</f>
        <v>5447.3203516316498</v>
      </c>
      <c r="M680" s="12">
        <f>IF(AND(Career!$F$15="Yes",$E680=62,$E679=61),L680,M679*IF($B680="January",(1+IF(C680&gt;Personal!$L$18+1,Calculations!$C$22,Calculations!$C$21)),1))</f>
        <v>5447.3203516316498</v>
      </c>
      <c r="N680" s="12">
        <f>M680*(1-'Retiree Assumptions'!$F$10)</f>
        <v>4793.6419094358516</v>
      </c>
      <c r="O680" s="12">
        <f>N680/(Calculations!$C$27^$AW680)/(Calculations!$D$27^($A680-1-$AW680+Calculations!$B$6/30))</f>
        <v>802.739954267082</v>
      </c>
      <c r="P680" s="23">
        <f t="shared" si="843"/>
        <v>146.7984718083614</v>
      </c>
      <c r="Q680" s="12">
        <f>IF(OR(A680&lt;=360,$E680&lt;70),Q679*IF($B680="January",(1+IF(C680&gt;Personal!$L$18+1,Calculations!$B$22,Calculations!$B$21)),1),0)</f>
        <v>0</v>
      </c>
      <c r="R680" s="12">
        <f>IF(OR(A680&lt;=360,$E680&lt;70),IF(AND(Career!$F$15="Yes",$E680=62,$E679=61),Q680,R679*IF($B680="January",(1+IF(C680&gt;Personal!$L$18+1,Calculations!$C$22,Calculations!$C$21)),1)),0)</f>
        <v>0</v>
      </c>
      <c r="S680" s="12">
        <f>R680*(1-'Retiree Assumptions'!$F$8)</f>
        <v>0</v>
      </c>
      <c r="T680" s="12">
        <f>S680/(Calculations!$C$27^($A680-1+Calculations!$B$6/30))</f>
        <v>0</v>
      </c>
      <c r="U680" s="23">
        <f t="shared" si="844"/>
        <v>0</v>
      </c>
      <c r="W680">
        <f t="shared" si="884"/>
        <v>14</v>
      </c>
      <c r="X680">
        <f t="shared" si="859"/>
        <v>2081</v>
      </c>
      <c r="Y680">
        <f t="shared" si="860"/>
        <v>98</v>
      </c>
      <c r="Z680">
        <f t="shared" si="847"/>
        <v>96</v>
      </c>
      <c r="AA680" s="12">
        <f>S680*12*Subsidy!$I$15/Subsidy!$I$14</f>
        <v>0</v>
      </c>
      <c r="AB680" s="12">
        <f>SUM(S$5:S680)*Subsidy!$I$15/Subsidy!$I$14</f>
        <v>53212.488521578103</v>
      </c>
      <c r="AC680" s="12">
        <f>N680*Subsidy!$E$15/Subsidy!$E$14</f>
        <v>3834.913527548681</v>
      </c>
      <c r="AD680" s="12">
        <f t="shared" si="848"/>
        <v>46018.962330584174</v>
      </c>
      <c r="AE680" s="12">
        <f>$AP680*AC680/(Calculations!$D$27^(A680-1+Calculations!$B$6/30))</f>
        <v>87.71208380544401</v>
      </c>
      <c r="AF680" s="12">
        <f>IF(AE680=0,0,SUM(AE680:AE$903)*AC680/AE680)</f>
        <v>139905.51448230501</v>
      </c>
      <c r="AH680" s="164">
        <f>VLOOKUP(E680,Rates2,5)*VLOOKUP(E680,Mort_Imp_Retirees,C680-'Mort Imp Cume'!$C$4+2)</f>
        <v>3.0326400812168825E-2</v>
      </c>
      <c r="AI680" s="16">
        <f t="shared" si="849"/>
        <v>0.96967359918783114</v>
      </c>
      <c r="AJ680" s="164">
        <f>VLOOKUP(F680,Rates2,6)*VLOOKUP(F680,Mort_Imp_Survivors,C680-'Mort Imp Cume'!$C$4+2)</f>
        <v>1.7141815414763673E-2</v>
      </c>
      <c r="AK680" s="16">
        <f t="shared" si="850"/>
        <v>0.98285818458523633</v>
      </c>
      <c r="AL680" s="164">
        <f>VLOOKUP(F680,Rates2,7)*VLOOKUP(F680,Mort_Imp_Survivors,C680-'Mort Imp Cume'!$C$4+2)</f>
        <v>2.0570418585279079E-2</v>
      </c>
      <c r="AM680" s="16">
        <f t="shared" si="851"/>
        <v>0.97942958141472092</v>
      </c>
      <c r="AN680" s="108">
        <f>PRODUCT(AI$4:AI679)</f>
        <v>4.3011015322280702E-2</v>
      </c>
      <c r="AO680" s="16">
        <f>PRODUCT(AK$4:AK679)</f>
        <v>0.24830198192242162</v>
      </c>
      <c r="AP680" s="16">
        <f>PRODUCT(AM$4:AM679)</f>
        <v>0.16057232181865366</v>
      </c>
      <c r="AQ680" s="16">
        <f t="shared" si="852"/>
        <v>1.0679720349017941E-2</v>
      </c>
      <c r="AR680" s="16">
        <f t="shared" si="853"/>
        <v>3.2331294973262759E-2</v>
      </c>
      <c r="AS680" s="16">
        <f t="shared" si="854"/>
        <v>3.1832563188932851E-4</v>
      </c>
      <c r="AT680" s="16">
        <f t="shared" si="855"/>
        <v>0.18287176442138278</v>
      </c>
      <c r="AU680" s="16">
        <f t="shared" si="856"/>
        <v>0.77411722025633656</v>
      </c>
      <c r="AV680" s="16">
        <f t="shared" si="857"/>
        <v>1.3043692900018193E-3</v>
      </c>
      <c r="AW680" s="30">
        <f>(SUMPRODUCT(AV$5:AV679,A$5:A679)+SUM(AV$5:AV679)*(Calculations!$B$6/30-0.5)+AV$4*Calculations!$B$6/30/2)/SUM(AV$4:AV679)</f>
        <v>501.56659407124368</v>
      </c>
      <c r="AX680" s="16"/>
      <c r="AY680" s="12"/>
      <c r="AZ680" s="12"/>
    </row>
    <row r="681" spans="1:52" x14ac:dyDescent="0.25">
      <c r="A681">
        <f t="shared" si="845"/>
        <v>677</v>
      </c>
      <c r="B681" t="str">
        <f t="shared" si="869"/>
        <v>June</v>
      </c>
      <c r="C681">
        <f t="shared" si="840"/>
        <v>2081</v>
      </c>
      <c r="D681">
        <f t="shared" si="871"/>
        <v>208106</v>
      </c>
      <c r="E681">
        <f t="shared" ref="E681:F681" si="897">E669+1</f>
        <v>98</v>
      </c>
      <c r="F681">
        <f t="shared" si="897"/>
        <v>96</v>
      </c>
      <c r="G681" s="12">
        <f>G680*IF($B681="January",1+IF(C681&gt;Personal!$L$18+1,Calculations!$B$22,Calculations!$B$21),1)</f>
        <v>9904.218821148459</v>
      </c>
      <c r="H681" s="12">
        <f>IF(AND(Career!$F$15="Yes",$E681=62,$E680=61),G681,H680*IF($B681="January",(1+IF(C681&gt;Personal!$L$18+1,Calculations!$C$22,Calculations!$C$21)),1))</f>
        <v>9904.218821148459</v>
      </c>
      <c r="I681" s="12">
        <f>H681*(1-'Retiree Assumptions'!$F$8)</f>
        <v>7725.2906804957984</v>
      </c>
      <c r="J681" s="12">
        <f>I681/(Calculations!$C$27^($A681-1+Calculations!$B$6/30))</f>
        <v>1365.0628351925197</v>
      </c>
      <c r="K681" s="23">
        <f t="shared" si="842"/>
        <v>56.932192479193461</v>
      </c>
      <c r="L681" s="12">
        <f>L680*IF($B681="January",(1+IF(C681&gt;Personal!$L$18+1,Calculations!$B$22,Calculations!$B$21)),1)</f>
        <v>5447.3203516316498</v>
      </c>
      <c r="M681" s="12">
        <f>IF(AND(Career!$F$15="Yes",$E681=62,$E680=61),L681,M680*IF($B681="January",(1+IF(C681&gt;Personal!$L$18+1,Calculations!$C$22,Calculations!$C$21)),1))</f>
        <v>5447.3203516316498</v>
      </c>
      <c r="N681" s="12">
        <f>M681*(1-'Retiree Assumptions'!$F$10)</f>
        <v>4793.6419094358516</v>
      </c>
      <c r="O681" s="12">
        <f>N681/(Calculations!$C$27^$AW681)/(Calculations!$D$27^($A681-1-$AW681+Calculations!$B$6/30))</f>
        <v>800.49056891151383</v>
      </c>
      <c r="P681" s="23">
        <f t="shared" si="843"/>
        <v>143.63069501544859</v>
      </c>
      <c r="Q681" s="12">
        <f>IF(OR(A681&lt;=360,$E681&lt;70),Q680*IF($B681="January",(1+IF(C681&gt;Personal!$L$18+1,Calculations!$B$22,Calculations!$B$21)),1),0)</f>
        <v>0</v>
      </c>
      <c r="R681" s="12">
        <f>IF(OR(A681&lt;=360,$E681&lt;70),IF(AND(Career!$F$15="Yes",$E681=62,$E680=61),Q681,R680*IF($B681="January",(1+IF(C681&gt;Personal!$L$18+1,Calculations!$C$22,Calculations!$C$21)),1)),0)</f>
        <v>0</v>
      </c>
      <c r="S681" s="12">
        <f>R681*(1-'Retiree Assumptions'!$F$8)</f>
        <v>0</v>
      </c>
      <c r="T681" s="12">
        <f>S681/(Calculations!$C$27^($A681-1+Calculations!$B$6/30))</f>
        <v>0</v>
      </c>
      <c r="U681" s="23">
        <f t="shared" si="844"/>
        <v>0</v>
      </c>
      <c r="W681">
        <f t="shared" si="884"/>
        <v>14</v>
      </c>
      <c r="X681">
        <f t="shared" si="859"/>
        <v>2081</v>
      </c>
      <c r="Y681">
        <f t="shared" si="860"/>
        <v>98</v>
      </c>
      <c r="Z681">
        <f t="shared" si="847"/>
        <v>96</v>
      </c>
      <c r="AA681" s="12">
        <f>S681*12*Subsidy!$I$15/Subsidy!$I$14</f>
        <v>0</v>
      </c>
      <c r="AB681" s="12">
        <f>SUM(S$5:S681)*Subsidy!$I$15/Subsidy!$I$14</f>
        <v>53212.488521578103</v>
      </c>
      <c r="AC681" s="12">
        <f>N681*Subsidy!$E$15/Subsidy!$E$14</f>
        <v>3834.913527548681</v>
      </c>
      <c r="AD681" s="12">
        <f t="shared" si="848"/>
        <v>46018.962330584174</v>
      </c>
      <c r="AE681" s="12">
        <f>$AP681*AC681/(Calculations!$D$27^(A681-1+Calculations!$B$6/30))</f>
        <v>85.660503662542041</v>
      </c>
      <c r="AF681" s="12">
        <f>IF(AE681=0,0,SUM(AE681:AE$903)*AC681/AE681)</f>
        <v>139329.50944835169</v>
      </c>
      <c r="AH681" s="164">
        <f>VLOOKUP(E681,Rates2,5)*VLOOKUP(E681,Mort_Imp_Retirees,C681-'Mort Imp Cume'!$C$4+2)</f>
        <v>3.0326400812168825E-2</v>
      </c>
      <c r="AI681" s="16">
        <f t="shared" si="849"/>
        <v>0.96967359918783114</v>
      </c>
      <c r="AJ681" s="164">
        <f>VLOOKUP(F681,Rates2,6)*VLOOKUP(F681,Mort_Imp_Survivors,C681-'Mort Imp Cume'!$C$4+2)</f>
        <v>1.7141815414763673E-2</v>
      </c>
      <c r="AK681" s="16">
        <f t="shared" si="850"/>
        <v>0.98285818458523633</v>
      </c>
      <c r="AL681" s="164">
        <f>VLOOKUP(F681,Rates2,7)*VLOOKUP(F681,Mort_Imp_Survivors,C681-'Mort Imp Cume'!$C$4+2)</f>
        <v>2.0570418585279079E-2</v>
      </c>
      <c r="AM681" s="16">
        <f t="shared" si="851"/>
        <v>0.97942958141472092</v>
      </c>
      <c r="AN681" s="108">
        <f>PRODUCT(AI$4:AI680)</f>
        <v>4.1706646032278881E-2</v>
      </c>
      <c r="AO681" s="16">
        <f>PRODUCT(AK$4:AK680)</f>
        <v>0.24404563518118749</v>
      </c>
      <c r="AP681" s="16">
        <f>PRODUCT(AM$4:AM680)</f>
        <v>0.1572692819456338</v>
      </c>
      <c r="AQ681" s="16">
        <f t="shared" si="852"/>
        <v>1.0178324922224452E-2</v>
      </c>
      <c r="AR681" s="16">
        <f t="shared" si="853"/>
        <v>3.1528321110054429E-2</v>
      </c>
      <c r="AS681" s="16">
        <f t="shared" si="854"/>
        <v>3.0338076340547031E-4</v>
      </c>
      <c r="AT681" s="16">
        <f t="shared" si="855"/>
        <v>0.17942834131169572</v>
      </c>
      <c r="AU681" s="16">
        <f t="shared" si="856"/>
        <v>0.77886501265602537</v>
      </c>
      <c r="AV681" s="16">
        <f t="shared" si="857"/>
        <v>1.2648124641061399E-3</v>
      </c>
      <c r="AW681" s="30">
        <f>(SUMPRODUCT(AV$5:AV680,A$5:A680)+SUM(AV$5:AV680)*(Calculations!$B$6/30-0.5)+AV$4*Calculations!$B$6/30/2)/SUM(AV$4:AV680)</f>
        <v>501.80470253932828</v>
      </c>
      <c r="AX681" s="16"/>
      <c r="AY681" s="12"/>
      <c r="AZ681" s="12"/>
    </row>
    <row r="682" spans="1:52" x14ac:dyDescent="0.25">
      <c r="A682">
        <f t="shared" si="845"/>
        <v>678</v>
      </c>
      <c r="B682" t="str">
        <f t="shared" si="869"/>
        <v>July</v>
      </c>
      <c r="C682">
        <f t="shared" si="840"/>
        <v>2081</v>
      </c>
      <c r="D682">
        <f t="shared" si="871"/>
        <v>208107</v>
      </c>
      <c r="E682">
        <f t="shared" ref="E682:F682" si="898">E670+1</f>
        <v>98</v>
      </c>
      <c r="F682">
        <f t="shared" si="898"/>
        <v>96</v>
      </c>
      <c r="G682" s="12">
        <f>G681*IF($B682="January",1+IF(C682&gt;Personal!$L$18+1,Calculations!$B$22,Calculations!$B$21),1)</f>
        <v>9904.218821148459</v>
      </c>
      <c r="H682" s="12">
        <f>IF(AND(Career!$F$15="Yes",$E682=62,$E681=61),G682,H681*IF($B682="January",(1+IF(C682&gt;Personal!$L$18+1,Calculations!$C$22,Calculations!$C$21)),1))</f>
        <v>9904.218821148459</v>
      </c>
      <c r="I682" s="12">
        <f>H682*(1-'Retiree Assumptions'!$F$8)</f>
        <v>7725.2906804957984</v>
      </c>
      <c r="J682" s="12">
        <f>I682/(Calculations!$C$27^($A682-1+Calculations!$B$6/30))</f>
        <v>1361.572383575821</v>
      </c>
      <c r="K682" s="23">
        <f t="shared" si="842"/>
        <v>55.064483727593611</v>
      </c>
      <c r="L682" s="12">
        <f>L681*IF($B682="January",(1+IF(C682&gt;Personal!$L$18+1,Calculations!$B$22,Calculations!$B$21)),1)</f>
        <v>5447.3203516316498</v>
      </c>
      <c r="M682" s="12">
        <f>IF(AND(Career!$F$15="Yes",$E682=62,$E681=61),L682,M681*IF($B682="January",(1+IF(C682&gt;Personal!$L$18+1,Calculations!$C$22,Calculations!$C$21)),1))</f>
        <v>5447.3203516316498</v>
      </c>
      <c r="N682" s="12">
        <f>M682*(1-'Retiree Assumptions'!$F$10)</f>
        <v>4793.6419094358516</v>
      </c>
      <c r="O682" s="12">
        <f>N682/(Calculations!$C$27^$AW682)/(Calculations!$D$27^($A682-1-$AW682+Calculations!$B$6/30))</f>
        <v>798.24580725527176</v>
      </c>
      <c r="P682" s="23">
        <f t="shared" si="843"/>
        <v>140.52383528596511</v>
      </c>
      <c r="Q682" s="12">
        <f>IF(OR(A682&lt;=360,$E682&lt;70),Q681*IF($B682="January",(1+IF(C682&gt;Personal!$L$18+1,Calculations!$B$22,Calculations!$B$21)),1),0)</f>
        <v>0</v>
      </c>
      <c r="R682" s="12">
        <f>IF(OR(A682&lt;=360,$E682&lt;70),IF(AND(Career!$F$15="Yes",$E682=62,$E681=61),Q682,R681*IF($B682="January",(1+IF(C682&gt;Personal!$L$18+1,Calculations!$C$22,Calculations!$C$21)),1)),0)</f>
        <v>0</v>
      </c>
      <c r="S682" s="12">
        <f>R682*(1-'Retiree Assumptions'!$F$8)</f>
        <v>0</v>
      </c>
      <c r="T682" s="12">
        <f>S682/(Calculations!$C$27^($A682-1+Calculations!$B$6/30))</f>
        <v>0</v>
      </c>
      <c r="U682" s="23">
        <f t="shared" si="844"/>
        <v>0</v>
      </c>
      <c r="W682">
        <f t="shared" si="884"/>
        <v>14</v>
      </c>
      <c r="X682">
        <f t="shared" si="859"/>
        <v>2081</v>
      </c>
      <c r="Y682">
        <f t="shared" si="860"/>
        <v>98</v>
      </c>
      <c r="Z682">
        <f t="shared" si="847"/>
        <v>96</v>
      </c>
      <c r="AA682" s="12">
        <f>S682*12*Subsidy!$I$15/Subsidy!$I$14</f>
        <v>0</v>
      </c>
      <c r="AB682" s="12">
        <f>SUM(S$5:S682)*Subsidy!$I$15/Subsidy!$I$14</f>
        <v>53212.488521578103</v>
      </c>
      <c r="AC682" s="12">
        <f>N682*Subsidy!$E$15/Subsidy!$E$14</f>
        <v>3834.913527548681</v>
      </c>
      <c r="AD682" s="12">
        <f t="shared" si="848"/>
        <v>46018.962330584174</v>
      </c>
      <c r="AE682" s="12">
        <f>$AP682*AC682/(Calculations!$D$27^(A682-1+Calculations!$B$6/30))</f>
        <v>83.656909850600854</v>
      </c>
      <c r="AF682" s="12">
        <f>IF(AE682=0,0,SUM(AE682:AE$903)*AC682/AE682)</f>
        <v>138739.70901932899</v>
      </c>
      <c r="AH682" s="164">
        <f>VLOOKUP(E682,Rates2,5)*VLOOKUP(E682,Mort_Imp_Retirees,C682-'Mort Imp Cume'!$C$4+2)</f>
        <v>3.0326400812168825E-2</v>
      </c>
      <c r="AI682" s="16">
        <f t="shared" si="849"/>
        <v>0.96967359918783114</v>
      </c>
      <c r="AJ682" s="164">
        <f>VLOOKUP(F682,Rates2,6)*VLOOKUP(F682,Mort_Imp_Survivors,C682-'Mort Imp Cume'!$C$4+2)</f>
        <v>1.7141815414763673E-2</v>
      </c>
      <c r="AK682" s="16">
        <f t="shared" si="850"/>
        <v>0.98285818458523633</v>
      </c>
      <c r="AL682" s="164">
        <f>VLOOKUP(F682,Rates2,7)*VLOOKUP(F682,Mort_Imp_Survivors,C682-'Mort Imp Cume'!$C$4+2)</f>
        <v>2.0570418585279079E-2</v>
      </c>
      <c r="AM682" s="16">
        <f t="shared" si="851"/>
        <v>0.97942958141472092</v>
      </c>
      <c r="AN682" s="108">
        <f>PRODUCT(AI$4:AI681)</f>
        <v>4.0441833568172741E-2</v>
      </c>
      <c r="AO682" s="16">
        <f>PRODUCT(AK$4:AK681)</f>
        <v>0.23986224995013283</v>
      </c>
      <c r="AP682" s="16">
        <f>PRODUCT(AM$4:AM681)</f>
        <v>0.15403418698540583</v>
      </c>
      <c r="AQ682" s="16">
        <f t="shared" si="852"/>
        <v>9.7004691917707223E-3</v>
      </c>
      <c r="AR682" s="16">
        <f t="shared" si="853"/>
        <v>3.0741364376402017E-2</v>
      </c>
      <c r="AS682" s="16">
        <f t="shared" si="854"/>
        <v>2.8913753208690792E-4</v>
      </c>
      <c r="AT682" s="16">
        <f t="shared" si="855"/>
        <v>0.17604080598825728</v>
      </c>
      <c r="AU682" s="16">
        <f t="shared" si="856"/>
        <v>0.7835173604435699</v>
      </c>
      <c r="AV682" s="16">
        <f t="shared" si="857"/>
        <v>1.2264552543674303E-3</v>
      </c>
      <c r="AW682" s="30">
        <f>(SUMPRODUCT(AV$5:AV681,A$5:A681)+SUM(AV$5:AV681)*(Calculations!$B$6/30-0.5)+AV$4*Calculations!$B$6/30/2)/SUM(AV$4:AV681)</f>
        <v>502.03628996142214</v>
      </c>
      <c r="AX682" s="16"/>
      <c r="AY682" s="12"/>
      <c r="AZ682" s="12"/>
    </row>
    <row r="683" spans="1:52" x14ac:dyDescent="0.25">
      <c r="A683">
        <f t="shared" si="845"/>
        <v>679</v>
      </c>
      <c r="B683" t="str">
        <f t="shared" si="869"/>
        <v>August</v>
      </c>
      <c r="C683">
        <f t="shared" si="840"/>
        <v>2081</v>
      </c>
      <c r="D683">
        <f t="shared" si="871"/>
        <v>208108</v>
      </c>
      <c r="E683">
        <f t="shared" ref="E683:F683" si="899">E671+1</f>
        <v>98</v>
      </c>
      <c r="F683">
        <f t="shared" si="899"/>
        <v>96</v>
      </c>
      <c r="G683" s="12">
        <f>G682*IF($B683="January",1+IF(C683&gt;Personal!$L$18+1,Calculations!$B$22,Calculations!$B$21),1)</f>
        <v>9904.218821148459</v>
      </c>
      <c r="H683" s="12">
        <f>IF(AND(Career!$F$15="Yes",$E683=62,$E682=61),G683,H682*IF($B683="January",(1+IF(C683&gt;Personal!$L$18+1,Calculations!$C$22,Calculations!$C$21)),1))</f>
        <v>9904.218821148459</v>
      </c>
      <c r="I683" s="12">
        <f>H683*(1-'Retiree Assumptions'!$F$8)</f>
        <v>7725.2906804957984</v>
      </c>
      <c r="J683" s="12">
        <f>I683/(Calculations!$C$27^($A683-1+Calculations!$B$6/30))</f>
        <v>1358.0908570079732</v>
      </c>
      <c r="K683" s="23">
        <f t="shared" si="842"/>
        <v>53.258046742087743</v>
      </c>
      <c r="L683" s="12">
        <f>L682*IF($B683="January",(1+IF(C683&gt;Personal!$L$18+1,Calculations!$B$22,Calculations!$B$21)),1)</f>
        <v>5447.3203516316498</v>
      </c>
      <c r="M683" s="12">
        <f>IF(AND(Career!$F$15="Yes",$E683=62,$E682=61),L683,M682*IF($B683="January",(1+IF(C683&gt;Personal!$L$18+1,Calculations!$C$22,Calculations!$C$21)),1))</f>
        <v>5447.3203516316498</v>
      </c>
      <c r="N683" s="12">
        <f>M683*(1-'Retiree Assumptions'!$F$10)</f>
        <v>4793.6419094358516</v>
      </c>
      <c r="O683" s="12">
        <f>N683/(Calculations!$C$27^$AW683)/(Calculations!$D$27^($A683-1-$AW683+Calculations!$B$6/30))</f>
        <v>796.00571508805172</v>
      </c>
      <c r="P683" s="23">
        <f t="shared" si="843"/>
        <v>137.47712056613588</v>
      </c>
      <c r="Q683" s="12">
        <f>IF(OR(A683&lt;=360,$E683&lt;70),Q682*IF($B683="January",(1+IF(C683&gt;Personal!$L$18+1,Calculations!$B$22,Calculations!$B$21)),1),0)</f>
        <v>0</v>
      </c>
      <c r="R683" s="12">
        <f>IF(OR(A683&lt;=360,$E683&lt;70),IF(AND(Career!$F$15="Yes",$E683=62,$E682=61),Q683,R682*IF($B683="January",(1+IF(C683&gt;Personal!$L$18+1,Calculations!$C$22,Calculations!$C$21)),1)),0)</f>
        <v>0</v>
      </c>
      <c r="S683" s="12">
        <f>R683*(1-'Retiree Assumptions'!$F$8)</f>
        <v>0</v>
      </c>
      <c r="T683" s="12">
        <f>S683/(Calculations!$C$27^($A683-1+Calculations!$B$6/30))</f>
        <v>0</v>
      </c>
      <c r="U683" s="23">
        <f t="shared" si="844"/>
        <v>0</v>
      </c>
      <c r="W683">
        <f t="shared" si="884"/>
        <v>14</v>
      </c>
      <c r="X683">
        <f t="shared" si="859"/>
        <v>2081</v>
      </c>
      <c r="Y683">
        <f t="shared" si="860"/>
        <v>98</v>
      </c>
      <c r="Z683">
        <f t="shared" si="847"/>
        <v>96</v>
      </c>
      <c r="AA683" s="12">
        <f>S683*12*Subsidy!$I$15/Subsidy!$I$14</f>
        <v>0</v>
      </c>
      <c r="AB683" s="12">
        <f>SUM(S$5:S683)*Subsidy!$I$15/Subsidy!$I$14</f>
        <v>53212.488521578103</v>
      </c>
      <c r="AC683" s="12">
        <f>N683*Subsidy!$E$15/Subsidy!$E$14</f>
        <v>3834.913527548681</v>
      </c>
      <c r="AD683" s="12">
        <f t="shared" si="848"/>
        <v>46018.962330584174</v>
      </c>
      <c r="AE683" s="12">
        <f>$AP683*AC683/(Calculations!$D$27^(A683-1+Calculations!$B$6/30))</f>
        <v>81.700179972346859</v>
      </c>
      <c r="AF683" s="12">
        <f>IF(AE683=0,0,SUM(AE683:AE$903)*AC683/AE683)</f>
        <v>138135.78279374045</v>
      </c>
      <c r="AH683" s="164">
        <f>VLOOKUP(E683,Rates2,5)*VLOOKUP(E683,Mort_Imp_Retirees,C683-'Mort Imp Cume'!$C$4+2)</f>
        <v>3.0326400812168825E-2</v>
      </c>
      <c r="AI683" s="16">
        <f t="shared" si="849"/>
        <v>0.96967359918783114</v>
      </c>
      <c r="AJ683" s="164">
        <f>VLOOKUP(F683,Rates2,6)*VLOOKUP(F683,Mort_Imp_Survivors,C683-'Mort Imp Cume'!$C$4+2)</f>
        <v>1.7141815414763673E-2</v>
      </c>
      <c r="AK683" s="16">
        <f t="shared" si="850"/>
        <v>0.98285818458523633</v>
      </c>
      <c r="AL683" s="164">
        <f>VLOOKUP(F683,Rates2,7)*VLOOKUP(F683,Mort_Imp_Survivors,C683-'Mort Imp Cume'!$C$4+2)</f>
        <v>2.0570418585279079E-2</v>
      </c>
      <c r="AM683" s="16">
        <f t="shared" si="851"/>
        <v>0.97942958141472092</v>
      </c>
      <c r="AN683" s="108">
        <f>PRODUCT(AI$4:AI682)</f>
        <v>3.921537831380531E-2</v>
      </c>
      <c r="AO683" s="16">
        <f>PRODUCT(AK$4:AK682)</f>
        <v>0.23575057553651774</v>
      </c>
      <c r="AP683" s="16">
        <f>PRODUCT(AM$4:AM682)</f>
        <v>0.15086563928267288</v>
      </c>
      <c r="AQ683" s="16">
        <f t="shared" si="852"/>
        <v>9.245048007361879E-3</v>
      </c>
      <c r="AR683" s="16">
        <f t="shared" si="853"/>
        <v>2.9970330306443433E-2</v>
      </c>
      <c r="AS683" s="16">
        <f t="shared" si="854"/>
        <v>2.7556299721474131E-4</v>
      </c>
      <c r="AT683" s="16">
        <f t="shared" si="855"/>
        <v>0.17270871045307581</v>
      </c>
      <c r="AU683" s="16">
        <f t="shared" si="856"/>
        <v>0.78807591123311882</v>
      </c>
      <c r="AV683" s="16">
        <f t="shared" si="857"/>
        <v>1.1892612807452932E-3</v>
      </c>
      <c r="AW683" s="30">
        <f>(SUMPRODUCT(AV$5:AV682,A$5:A682)+SUM(AV$5:AV682)*(Calculations!$B$6/30-0.5)+AV$4*Calculations!$B$6/30/2)/SUM(AV$4:AV682)</f>
        <v>502.26154840071962</v>
      </c>
      <c r="AX683" s="16"/>
      <c r="AY683" s="12"/>
      <c r="AZ683" s="12"/>
    </row>
    <row r="684" spans="1:52" x14ac:dyDescent="0.25">
      <c r="A684">
        <f t="shared" si="845"/>
        <v>680</v>
      </c>
      <c r="B684" t="str">
        <f t="shared" si="869"/>
        <v>September</v>
      </c>
      <c r="C684">
        <f t="shared" si="840"/>
        <v>2081</v>
      </c>
      <c r="D684">
        <f t="shared" si="871"/>
        <v>208109</v>
      </c>
      <c r="E684">
        <f t="shared" ref="E684:F684" si="900">E672+1</f>
        <v>98</v>
      </c>
      <c r="F684">
        <f t="shared" si="900"/>
        <v>96</v>
      </c>
      <c r="G684" s="12">
        <f>G683*IF($B684="January",1+IF(C684&gt;Personal!$L$18+1,Calculations!$B$22,Calculations!$B$21),1)</f>
        <v>9904.218821148459</v>
      </c>
      <c r="H684" s="12">
        <f>IF(AND(Career!$F$15="Yes",$E684=62,$E683=61),G684,H683*IF($B684="January",(1+IF(C684&gt;Personal!$L$18+1,Calculations!$C$22,Calculations!$C$21)),1))</f>
        <v>9904.218821148459</v>
      </c>
      <c r="I684" s="12">
        <f>H684*(1-'Retiree Assumptions'!$F$8)</f>
        <v>7725.2906804957984</v>
      </c>
      <c r="J684" s="12">
        <f>I684/(Calculations!$C$27^($A684-1+Calculations!$B$6/30))</f>
        <v>1354.6182326677178</v>
      </c>
      <c r="K684" s="23">
        <f t="shared" si="842"/>
        <v>51.510871450539561</v>
      </c>
      <c r="L684" s="12">
        <f>L683*IF($B684="January",(1+IF(C684&gt;Personal!$L$18+1,Calculations!$B$22,Calculations!$B$21)),1)</f>
        <v>5447.3203516316498</v>
      </c>
      <c r="M684" s="12">
        <f>IF(AND(Career!$F$15="Yes",$E684=62,$E683=61),L684,M683*IF($B684="January",(1+IF(C684&gt;Personal!$L$18+1,Calculations!$C$22,Calculations!$C$21)),1))</f>
        <v>5447.3203516316498</v>
      </c>
      <c r="N684" s="12">
        <f>M684*(1-'Retiree Assumptions'!$F$10)</f>
        <v>4793.6419094358516</v>
      </c>
      <c r="O684" s="12">
        <f>N684/(Calculations!$C$27^$AW684)/(Calculations!$D$27^($A684-1-$AW684+Calculations!$B$6/30))</f>
        <v>793.77033593551482</v>
      </c>
      <c r="P684" s="23">
        <f t="shared" si="843"/>
        <v>134.48976454245991</v>
      </c>
      <c r="Q684" s="12">
        <f>IF(OR(A684&lt;=360,$E684&lt;70),Q683*IF($B684="January",(1+IF(C684&gt;Personal!$L$18+1,Calculations!$B$22,Calculations!$B$21)),1),0)</f>
        <v>0</v>
      </c>
      <c r="R684" s="12">
        <f>IF(OR(A684&lt;=360,$E684&lt;70),IF(AND(Career!$F$15="Yes",$E684=62,$E683=61),Q684,R683*IF($B684="January",(1+IF(C684&gt;Personal!$L$18+1,Calculations!$C$22,Calculations!$C$21)),1)),0)</f>
        <v>0</v>
      </c>
      <c r="S684" s="12">
        <f>R684*(1-'Retiree Assumptions'!$F$8)</f>
        <v>0</v>
      </c>
      <c r="T684" s="12">
        <f>S684/(Calculations!$C$27^($A684-1+Calculations!$B$6/30))</f>
        <v>0</v>
      </c>
      <c r="U684" s="23">
        <f t="shared" si="844"/>
        <v>0</v>
      </c>
      <c r="W684">
        <f t="shared" si="884"/>
        <v>14</v>
      </c>
      <c r="X684">
        <f t="shared" si="859"/>
        <v>2081</v>
      </c>
      <c r="Y684">
        <f t="shared" si="860"/>
        <v>98</v>
      </c>
      <c r="Z684">
        <f t="shared" si="847"/>
        <v>96</v>
      </c>
      <c r="AA684" s="12">
        <f>S684*12*Subsidy!$I$15/Subsidy!$I$14</f>
        <v>0</v>
      </c>
      <c r="AB684" s="12">
        <f>SUM(S$5:S684)*Subsidy!$I$15/Subsidy!$I$14</f>
        <v>53212.488521578103</v>
      </c>
      <c r="AC684" s="12">
        <f>N684*Subsidy!$E$15/Subsidy!$E$14</f>
        <v>3834.913527548681</v>
      </c>
      <c r="AD684" s="12">
        <f t="shared" si="848"/>
        <v>46018.962330584174</v>
      </c>
      <c r="AE684" s="12">
        <f>$AP684*AC684/(Calculations!$D$27^(A684-1+Calculations!$B$6/30))</f>
        <v>79.789217883308226</v>
      </c>
      <c r="AF684" s="12">
        <f>IF(AE684=0,0,SUM(AE684:AE$903)*AC684/AE684)</f>
        <v>137517.39245693124</v>
      </c>
      <c r="AH684" s="164">
        <f>VLOOKUP(E684,Rates2,5)*VLOOKUP(E684,Mort_Imp_Retirees,C684-'Mort Imp Cume'!$C$4+2)</f>
        <v>3.0326400812168825E-2</v>
      </c>
      <c r="AI684" s="16">
        <f t="shared" si="849"/>
        <v>0.96967359918783114</v>
      </c>
      <c r="AJ684" s="164">
        <f>VLOOKUP(F684,Rates2,6)*VLOOKUP(F684,Mort_Imp_Survivors,C684-'Mort Imp Cume'!$C$4+2)</f>
        <v>1.7141815414763673E-2</v>
      </c>
      <c r="AK684" s="16">
        <f t="shared" si="850"/>
        <v>0.98285818458523633</v>
      </c>
      <c r="AL684" s="164">
        <f>VLOOKUP(F684,Rates2,7)*VLOOKUP(F684,Mort_Imp_Survivors,C684-'Mort Imp Cume'!$C$4+2)</f>
        <v>2.0570418585279079E-2</v>
      </c>
      <c r="AM684" s="16">
        <f t="shared" si="851"/>
        <v>0.97942958141472092</v>
      </c>
      <c r="AN684" s="108">
        <f>PRODUCT(AI$4:AI683)</f>
        <v>3.8026117033060018E-2</v>
      </c>
      <c r="AO684" s="16">
        <f>PRODUCT(AK$4:AK683)</f>
        <v>0.23170938268674646</v>
      </c>
      <c r="AP684" s="16">
        <f>PRODUCT(AM$4:AM683)</f>
        <v>0.14776226993249258</v>
      </c>
      <c r="AQ684" s="16">
        <f t="shared" si="852"/>
        <v>8.8110081037043111E-3</v>
      </c>
      <c r="AR684" s="16">
        <f t="shared" si="853"/>
        <v>2.9215108929355707E-2</v>
      </c>
      <c r="AS684" s="16">
        <f t="shared" si="854"/>
        <v>2.6262576458301951E-4</v>
      </c>
      <c r="AT684" s="16">
        <f t="shared" si="855"/>
        <v>0.16943158298294703</v>
      </c>
      <c r="AU684" s="16">
        <f t="shared" si="856"/>
        <v>0.79254229998399295</v>
      </c>
      <c r="AV684" s="16">
        <f t="shared" si="857"/>
        <v>1.1531952664750181E-3</v>
      </c>
      <c r="AW684" s="30">
        <f>(SUMPRODUCT(AV$5:AV683,A$5:A683)+SUM(AV$5:AV683)*(Calculations!$B$6/30-0.5)+AV$4*Calculations!$B$6/30/2)/SUM(AV$4:AV683)</f>
        <v>502.48066331816017</v>
      </c>
      <c r="AX684" s="16"/>
      <c r="AY684" s="12"/>
      <c r="AZ684" s="12"/>
    </row>
    <row r="685" spans="1:52" x14ac:dyDescent="0.25">
      <c r="A685">
        <f t="shared" si="845"/>
        <v>681</v>
      </c>
      <c r="B685" t="str">
        <f t="shared" si="869"/>
        <v>October</v>
      </c>
      <c r="C685">
        <f t="shared" si="840"/>
        <v>2081</v>
      </c>
      <c r="D685">
        <f t="shared" si="871"/>
        <v>208110</v>
      </c>
      <c r="E685">
        <f t="shared" ref="E685:F685" si="901">E673+1</f>
        <v>98</v>
      </c>
      <c r="F685">
        <f t="shared" si="901"/>
        <v>96</v>
      </c>
      <c r="G685" s="12">
        <f>G684*IF($B685="January",1+IF(C685&gt;Personal!$L$18+1,Calculations!$B$22,Calculations!$B$21),1)</f>
        <v>9904.218821148459</v>
      </c>
      <c r="H685" s="12">
        <f>IF(AND(Career!$F$15="Yes",$E685=62,$E684=61),G685,H684*IF($B685="January",(1+IF(C685&gt;Personal!$L$18+1,Calculations!$C$22,Calculations!$C$21)),1))</f>
        <v>9904.218821148459</v>
      </c>
      <c r="I685" s="12">
        <f>H685*(1-'Retiree Assumptions'!$F$8)</f>
        <v>7725.2906804957984</v>
      </c>
      <c r="J685" s="12">
        <f>I685/(Calculations!$C$27^($A685-1+Calculations!$B$6/30))</f>
        <v>1351.154487792151</v>
      </c>
      <c r="K685" s="23">
        <f t="shared" si="842"/>
        <v>49.821013722930211</v>
      </c>
      <c r="L685" s="12">
        <f>L684*IF($B685="January",(1+IF(C685&gt;Personal!$L$18+1,Calculations!$B$22,Calculations!$B$21)),1)</f>
        <v>5447.3203516316498</v>
      </c>
      <c r="M685" s="12">
        <f>IF(AND(Career!$F$15="Yes",$E685=62,$E684=61),L685,M684*IF($B685="January",(1+IF(C685&gt;Personal!$L$18+1,Calculations!$C$22,Calculations!$C$21)),1))</f>
        <v>5447.3203516316498</v>
      </c>
      <c r="N685" s="12">
        <f>M685*(1-'Retiree Assumptions'!$F$10)</f>
        <v>4793.6419094358516</v>
      </c>
      <c r="O685" s="12">
        <f>N685/(Calculations!$C$27^$AW685)/(Calculations!$D$27^($A685-1-$AW685+Calculations!$B$6/30))</f>
        <v>791.53971115888805</v>
      </c>
      <c r="P685" s="23">
        <f t="shared" si="843"/>
        <v>131.56096857404381</v>
      </c>
      <c r="Q685" s="12">
        <f>IF(OR(A685&lt;=360,$E685&lt;70),Q684*IF($B685="January",(1+IF(C685&gt;Personal!$L$18+1,Calculations!$B$22,Calculations!$B$21)),1),0)</f>
        <v>0</v>
      </c>
      <c r="R685" s="12">
        <f>IF(OR(A685&lt;=360,$E685&lt;70),IF(AND(Career!$F$15="Yes",$E685=62,$E684=61),Q685,R684*IF($B685="January",(1+IF(C685&gt;Personal!$L$18+1,Calculations!$C$22,Calculations!$C$21)),1)),0)</f>
        <v>0</v>
      </c>
      <c r="S685" s="12">
        <f>R685*(1-'Retiree Assumptions'!$F$8)</f>
        <v>0</v>
      </c>
      <c r="T685" s="12">
        <f>S685/(Calculations!$C$27^($A685-1+Calculations!$B$6/30))</f>
        <v>0</v>
      </c>
      <c r="U685" s="23">
        <f t="shared" si="844"/>
        <v>0</v>
      </c>
      <c r="W685">
        <f t="shared" si="884"/>
        <v>14</v>
      </c>
      <c r="X685">
        <f t="shared" si="859"/>
        <v>2081</v>
      </c>
      <c r="Y685">
        <f t="shared" si="860"/>
        <v>98</v>
      </c>
      <c r="Z685">
        <f t="shared" si="847"/>
        <v>96</v>
      </c>
      <c r="AA685" s="12">
        <f>S685*12*Subsidy!$I$15/Subsidy!$I$14</f>
        <v>0</v>
      </c>
      <c r="AB685" s="12">
        <f>SUM(S$5:S685)*Subsidy!$I$15/Subsidy!$I$14</f>
        <v>53212.488521578103</v>
      </c>
      <c r="AC685" s="12">
        <f>N685*Subsidy!$E$15/Subsidy!$E$14</f>
        <v>3834.913527548681</v>
      </c>
      <c r="AD685" s="12">
        <f t="shared" si="848"/>
        <v>46018.962330584174</v>
      </c>
      <c r="AE685" s="12">
        <f>$AP685*AC685/(Calculations!$D$27^(A685-1+Calculations!$B$6/30))</f>
        <v>77.922953077763694</v>
      </c>
      <c r="AF685" s="12">
        <f>IF(AE685=0,0,SUM(AE685:AE$903)*AC685/AE685)</f>
        <v>136884.19159156669</v>
      </c>
      <c r="AH685" s="164">
        <f>VLOOKUP(E685,Rates2,5)*VLOOKUP(E685,Mort_Imp_Retirees,C685-'Mort Imp Cume'!$C$4+2)</f>
        <v>3.0326400812168825E-2</v>
      </c>
      <c r="AI685" s="16">
        <f t="shared" si="849"/>
        <v>0.96967359918783114</v>
      </c>
      <c r="AJ685" s="164">
        <f>VLOOKUP(F685,Rates2,6)*VLOOKUP(F685,Mort_Imp_Survivors,C685-'Mort Imp Cume'!$C$4+2)</f>
        <v>1.7141815414763673E-2</v>
      </c>
      <c r="AK685" s="16">
        <f t="shared" si="850"/>
        <v>0.98285818458523633</v>
      </c>
      <c r="AL685" s="164">
        <f>VLOOKUP(F685,Rates2,7)*VLOOKUP(F685,Mort_Imp_Survivors,C685-'Mort Imp Cume'!$C$4+2)</f>
        <v>2.0570418585279079E-2</v>
      </c>
      <c r="AM685" s="16">
        <f t="shared" si="851"/>
        <v>0.97942958141472092</v>
      </c>
      <c r="AN685" s="108">
        <f>PRODUCT(AI$4:AI684)</f>
        <v>3.6872921766585E-2</v>
      </c>
      <c r="AO685" s="16">
        <f>PRODUCT(AK$4:AK684)</f>
        <v>0.2277374632188614</v>
      </c>
      <c r="AP685" s="16">
        <f>PRODUCT(AM$4:AM684)</f>
        <v>0.14472273818887021</v>
      </c>
      <c r="AQ685" s="16">
        <f t="shared" si="852"/>
        <v>8.3973456645896061E-3</v>
      </c>
      <c r="AR685" s="16">
        <f t="shared" si="853"/>
        <v>2.8475576101995397E-2</v>
      </c>
      <c r="AS685" s="16">
        <f t="shared" si="854"/>
        <v>2.502959138924836E-4</v>
      </c>
      <c r="AT685" s="16">
        <f t="shared" si="855"/>
        <v>0.16620893016400437</v>
      </c>
      <c r="AU685" s="16">
        <f t="shared" si="856"/>
        <v>0.79691814806941064</v>
      </c>
      <c r="AV685" s="16">
        <f t="shared" si="857"/>
        <v>1.1182230046092008E-3</v>
      </c>
      <c r="AW685" s="30">
        <f>(SUMPRODUCT(AV$5:AV684,A$5:A684)+SUM(AV$5:AV684)*(Calculations!$B$6/30-0.5)+AV$4*Calculations!$B$6/30/2)/SUM(AV$4:AV684)</f>
        <v>502.69381385773289</v>
      </c>
      <c r="AX685" s="16"/>
      <c r="AY685" s="12"/>
      <c r="AZ685" s="12"/>
    </row>
    <row r="686" spans="1:52" x14ac:dyDescent="0.25">
      <c r="A686">
        <f t="shared" si="845"/>
        <v>682</v>
      </c>
      <c r="B686" t="str">
        <f t="shared" si="869"/>
        <v>November</v>
      </c>
      <c r="C686">
        <f t="shared" si="840"/>
        <v>2081</v>
      </c>
      <c r="D686">
        <f t="shared" si="871"/>
        <v>208111</v>
      </c>
      <c r="E686">
        <f t="shared" ref="E686:F686" si="902">E674+1</f>
        <v>98</v>
      </c>
      <c r="F686">
        <f t="shared" si="902"/>
        <v>96</v>
      </c>
      <c r="G686" s="12">
        <f>G685*IF($B686="January",1+IF(C686&gt;Personal!$L$18+1,Calculations!$B$22,Calculations!$B$21),1)</f>
        <v>9904.218821148459</v>
      </c>
      <c r="H686" s="12">
        <f>IF(AND(Career!$F$15="Yes",$E686=62,$E685=61),G686,H685*IF($B686="January",(1+IF(C686&gt;Personal!$L$18+1,Calculations!$C$22,Calculations!$C$21)),1))</f>
        <v>9904.218821148459</v>
      </c>
      <c r="I686" s="12">
        <f>H686*(1-'Retiree Assumptions'!$F$8)</f>
        <v>7725.2906804957984</v>
      </c>
      <c r="J686" s="12">
        <f>I686/(Calculations!$C$27^($A686-1+Calculations!$B$6/30))</f>
        <v>1347.6995996765731</v>
      </c>
      <c r="K686" s="23">
        <f t="shared" si="842"/>
        <v>48.186593208071244</v>
      </c>
      <c r="L686" s="12">
        <f>L685*IF($B686="January",(1+IF(C686&gt;Personal!$L$18+1,Calculations!$B$22,Calculations!$B$21)),1)</f>
        <v>5447.3203516316498</v>
      </c>
      <c r="M686" s="12">
        <f>IF(AND(Career!$F$15="Yes",$E686=62,$E685=61),L686,M685*IF($B686="January",(1+IF(C686&gt;Personal!$L$18+1,Calculations!$C$22,Calculations!$C$21)),1))</f>
        <v>5447.3203516316498</v>
      </c>
      <c r="N686" s="12">
        <f>M686*(1-'Retiree Assumptions'!$F$10)</f>
        <v>4793.6419094358516</v>
      </c>
      <c r="O686" s="12">
        <f>N686/(Calculations!$C$27^$AW686)/(Calculations!$D$27^($A686-1-$AW686+Calculations!$B$6/30))</f>
        <v>789.31388004925873</v>
      </c>
      <c r="P686" s="23">
        <f t="shared" si="843"/>
        <v>128.68992350070894</v>
      </c>
      <c r="Q686" s="12">
        <f>IF(OR(A686&lt;=360,$E686&lt;70),Q685*IF($B686="January",(1+IF(C686&gt;Personal!$L$18+1,Calculations!$B$22,Calculations!$B$21)),1),0)</f>
        <v>0</v>
      </c>
      <c r="R686" s="12">
        <f>IF(OR(A686&lt;=360,$E686&lt;70),IF(AND(Career!$F$15="Yes",$E686=62,$E685=61),Q686,R685*IF($B686="January",(1+IF(C686&gt;Personal!$L$18+1,Calculations!$C$22,Calculations!$C$21)),1)),0)</f>
        <v>0</v>
      </c>
      <c r="S686" s="12">
        <f>R686*(1-'Retiree Assumptions'!$F$8)</f>
        <v>0</v>
      </c>
      <c r="T686" s="12">
        <f>S686/(Calculations!$C$27^($A686-1+Calculations!$B$6/30))</f>
        <v>0</v>
      </c>
      <c r="U686" s="23">
        <f t="shared" si="844"/>
        <v>0</v>
      </c>
      <c r="W686">
        <f t="shared" si="884"/>
        <v>14</v>
      </c>
      <c r="X686">
        <f t="shared" si="859"/>
        <v>2081</v>
      </c>
      <c r="Y686">
        <f t="shared" si="860"/>
        <v>98</v>
      </c>
      <c r="Z686">
        <f t="shared" si="847"/>
        <v>96</v>
      </c>
      <c r="AA686" s="12">
        <f>S686*12*Subsidy!$I$15/Subsidy!$I$14</f>
        <v>0</v>
      </c>
      <c r="AB686" s="12">
        <f>SUM(S$5:S686)*Subsidy!$I$15/Subsidy!$I$14</f>
        <v>53212.488521578103</v>
      </c>
      <c r="AC686" s="12">
        <f>N686*Subsidy!$E$15/Subsidy!$E$14</f>
        <v>3834.913527548681</v>
      </c>
      <c r="AD686" s="12">
        <f t="shared" si="848"/>
        <v>46018.962330584174</v>
      </c>
      <c r="AE686" s="12">
        <f>$AP686*AC686/(Calculations!$D$27^(A686-1+Calculations!$B$6/30))</f>
        <v>76.100340089053702</v>
      </c>
      <c r="AF686" s="12">
        <f>IF(AE686=0,0,SUM(AE686:AE$903)*AC686/AE686)</f>
        <v>136235.82548357215</v>
      </c>
      <c r="AH686" s="164">
        <f>VLOOKUP(E686,Rates2,5)*VLOOKUP(E686,Mort_Imp_Retirees,C686-'Mort Imp Cume'!$C$4+2)</f>
        <v>3.0326400812168825E-2</v>
      </c>
      <c r="AI686" s="16">
        <f t="shared" si="849"/>
        <v>0.96967359918783114</v>
      </c>
      <c r="AJ686" s="164">
        <f>VLOOKUP(F686,Rates2,6)*VLOOKUP(F686,Mort_Imp_Survivors,C686-'Mort Imp Cume'!$C$4+2)</f>
        <v>1.7141815414763673E-2</v>
      </c>
      <c r="AK686" s="16">
        <f t="shared" si="850"/>
        <v>0.98285818458523633</v>
      </c>
      <c r="AL686" s="164">
        <f>VLOOKUP(F686,Rates2,7)*VLOOKUP(F686,Mort_Imp_Survivors,C686-'Mort Imp Cume'!$C$4+2)</f>
        <v>2.0570418585279079E-2</v>
      </c>
      <c r="AM686" s="16">
        <f t="shared" si="851"/>
        <v>0.97942958141472092</v>
      </c>
      <c r="AN686" s="108">
        <f>PRODUCT(AI$4:AI685)</f>
        <v>3.5754698761975796E-2</v>
      </c>
      <c r="AO686" s="16">
        <f>PRODUCT(AK$4:AK685)</f>
        <v>0.22383362966133716</v>
      </c>
      <c r="AP686" s="16">
        <f>PRODUCT(AM$4:AM685)</f>
        <v>0.1417457308855174</v>
      </c>
      <c r="AQ686" s="16">
        <f t="shared" si="852"/>
        <v>8.0031040013407613E-3</v>
      </c>
      <c r="AR686" s="16">
        <f t="shared" si="853"/>
        <v>2.7751594760635035E-2</v>
      </c>
      <c r="AS686" s="16">
        <f t="shared" si="854"/>
        <v>2.3854492955305485E-4</v>
      </c>
      <c r="AT686" s="16">
        <f t="shared" si="855"/>
        <v>0.16304023881181184</v>
      </c>
      <c r="AU686" s="16">
        <f t="shared" si="856"/>
        <v>0.80120506242621237</v>
      </c>
      <c r="AV686" s="16">
        <f t="shared" si="857"/>
        <v>1.0843113255740344E-3</v>
      </c>
      <c r="AW686" s="30">
        <f>(SUMPRODUCT(AV$5:AV685,A$5:A685)+SUM(AV$5:AV685)*(Calculations!$B$6/30-0.5)+AV$4*Calculations!$B$6/30/2)/SUM(AV$4:AV685)</f>
        <v>502.90117311626801</v>
      </c>
      <c r="AX686" s="16"/>
      <c r="AY686" s="12"/>
      <c r="AZ686" s="12"/>
    </row>
    <row r="687" spans="1:52" x14ac:dyDescent="0.25">
      <c r="A687">
        <f t="shared" si="845"/>
        <v>683</v>
      </c>
      <c r="B687" t="str">
        <f t="shared" si="869"/>
        <v>December</v>
      </c>
      <c r="C687">
        <f t="shared" si="840"/>
        <v>2081</v>
      </c>
      <c r="D687">
        <f t="shared" si="871"/>
        <v>208112</v>
      </c>
      <c r="E687">
        <f t="shared" ref="E687:F687" si="903">E675+1</f>
        <v>98</v>
      </c>
      <c r="F687">
        <f t="shared" si="903"/>
        <v>96</v>
      </c>
      <c r="G687" s="12">
        <f>G686*IF($B687="January",1+IF(C687&gt;Personal!$L$18+1,Calculations!$B$22,Calculations!$B$21),1)</f>
        <v>9904.218821148459</v>
      </c>
      <c r="H687" s="12">
        <f>IF(AND(Career!$F$15="Yes",$E687=62,$E686=61),G687,H686*IF($B687="January",(1+IF(C687&gt;Personal!$L$18+1,Calculations!$C$22,Calculations!$C$21)),1))</f>
        <v>9904.218821148459</v>
      </c>
      <c r="I687" s="12">
        <f>H687*(1-'Retiree Assumptions'!$F$8)</f>
        <v>7725.2906804957984</v>
      </c>
      <c r="J687" s="12">
        <f>I687/(Calculations!$C$27^($A687-1+Calculations!$B$6/30))</f>
        <v>1344.2535456743392</v>
      </c>
      <c r="K687" s="23">
        <f t="shared" si="842"/>
        <v>46.605791241286127</v>
      </c>
      <c r="L687" s="12">
        <f>L686*IF($B687="January",(1+IF(C687&gt;Personal!$L$18+1,Calculations!$B$22,Calculations!$B$21)),1)</f>
        <v>5447.3203516316498</v>
      </c>
      <c r="M687" s="12">
        <f>IF(AND(Career!$F$15="Yes",$E687=62,$E686=61),L687,M686*IF($B687="January",(1+IF(C687&gt;Personal!$L$18+1,Calculations!$C$22,Calculations!$C$21)),1))</f>
        <v>5447.3203516316498</v>
      </c>
      <c r="N687" s="12">
        <f>M687*(1-'Retiree Assumptions'!$F$10)</f>
        <v>4793.6419094358516</v>
      </c>
      <c r="O687" s="12">
        <f>N687/(Calculations!$C$27^$AW687)/(Calculations!$D$27^($A687-1-$AW687+Calculations!$B$6/30))</f>
        <v>787.09287991690019</v>
      </c>
      <c r="P687" s="23">
        <f t="shared" si="843"/>
        <v>125.87581133368047</v>
      </c>
      <c r="Q687" s="12">
        <f>IF(OR(A687&lt;=360,$E687&lt;70),Q686*IF($B687="January",(1+IF(C687&gt;Personal!$L$18+1,Calculations!$B$22,Calculations!$B$21)),1),0)</f>
        <v>0</v>
      </c>
      <c r="R687" s="12">
        <f>IF(OR(A687&lt;=360,$E687&lt;70),IF(AND(Career!$F$15="Yes",$E687=62,$E686=61),Q687,R686*IF($B687="January",(1+IF(C687&gt;Personal!$L$18+1,Calculations!$C$22,Calculations!$C$21)),1)),0)</f>
        <v>0</v>
      </c>
      <c r="S687" s="12">
        <f>R687*(1-'Retiree Assumptions'!$F$8)</f>
        <v>0</v>
      </c>
      <c r="T687" s="12">
        <f>S687/(Calculations!$C$27^($A687-1+Calculations!$B$6/30))</f>
        <v>0</v>
      </c>
      <c r="U687" s="23">
        <f t="shared" si="844"/>
        <v>0</v>
      </c>
      <c r="W687">
        <f t="shared" si="884"/>
        <v>14</v>
      </c>
      <c r="X687">
        <f t="shared" si="859"/>
        <v>2081</v>
      </c>
      <c r="Y687">
        <f t="shared" si="860"/>
        <v>98</v>
      </c>
      <c r="Z687">
        <f t="shared" si="847"/>
        <v>96</v>
      </c>
      <c r="AA687" s="12">
        <f>S687*12*Subsidy!$I$15/Subsidy!$I$14</f>
        <v>0</v>
      </c>
      <c r="AB687" s="12">
        <f>SUM(S$5:S687)*Subsidy!$I$15/Subsidy!$I$14</f>
        <v>53212.488521578103</v>
      </c>
      <c r="AC687" s="12">
        <f>N687*Subsidy!$E$15/Subsidy!$E$14</f>
        <v>3834.913527548681</v>
      </c>
      <c r="AD687" s="12">
        <f t="shared" si="848"/>
        <v>46018.962330584174</v>
      </c>
      <c r="AE687" s="12">
        <f>$AP687*AC687/(Calculations!$D$27^(A687-1+Calculations!$B$6/30))</f>
        <v>74.320357903918364</v>
      </c>
      <c r="AF687" s="12">
        <f>IF(AE687=0,0,SUM(AE687:AE$903)*AC687/AE687)</f>
        <v>135571.93092342498</v>
      </c>
      <c r="AH687" s="164">
        <f>VLOOKUP(E687,Rates2,5)*VLOOKUP(E687,Mort_Imp_Retirees,C687-'Mort Imp Cume'!$C$4+2)</f>
        <v>3.0326400812168825E-2</v>
      </c>
      <c r="AI687" s="16">
        <f t="shared" si="849"/>
        <v>0.96967359918783114</v>
      </c>
      <c r="AJ687" s="164">
        <f>VLOOKUP(F687,Rates2,6)*VLOOKUP(F687,Mort_Imp_Survivors,C687-'Mort Imp Cume'!$C$4+2)</f>
        <v>1.7141815414763673E-2</v>
      </c>
      <c r="AK687" s="16">
        <f t="shared" si="850"/>
        <v>0.98285818458523633</v>
      </c>
      <c r="AL687" s="164">
        <f>VLOOKUP(F687,Rates2,7)*VLOOKUP(F687,Mort_Imp_Survivors,C687-'Mort Imp Cume'!$C$4+2)</f>
        <v>2.0570418585279079E-2</v>
      </c>
      <c r="AM687" s="16">
        <f t="shared" si="851"/>
        <v>0.97942958141472092</v>
      </c>
      <c r="AN687" s="108">
        <f>PRODUCT(AI$4:AI686)</f>
        <v>3.4670387436401759E-2</v>
      </c>
      <c r="AO687" s="16">
        <f>PRODUCT(AK$4:AK686)</f>
        <v>0.21999671489806594</v>
      </c>
      <c r="AP687" s="16">
        <f>PRODUCT(AM$4:AM686)</f>
        <v>0.13882996186852598</v>
      </c>
      <c r="AQ687" s="16">
        <f t="shared" si="852"/>
        <v>7.6273713402515647E-3</v>
      </c>
      <c r="AR687" s="16">
        <f t="shared" si="853"/>
        <v>2.7043016096150195E-2</v>
      </c>
      <c r="AS687" s="16">
        <f t="shared" si="854"/>
        <v>2.2734563473503314E-4</v>
      </c>
      <c r="AT687" s="16">
        <f t="shared" si="855"/>
        <v>0.15992497778276207</v>
      </c>
      <c r="AU687" s="16">
        <f t="shared" si="856"/>
        <v>0.80540463478083613</v>
      </c>
      <c r="AV687" s="16">
        <f t="shared" si="857"/>
        <v>1.0514280657095022E-3</v>
      </c>
      <c r="AW687" s="30">
        <f>(SUMPRODUCT(AV$5:AV686,A$5:A686)+SUM(AV$5:AV686)*(Calculations!$B$6/30-0.5)+AV$4*Calculations!$B$6/30/2)/SUM(AV$4:AV686)</f>
        <v>503.10290839872005</v>
      </c>
      <c r="AX687" s="16"/>
      <c r="AY687" s="12"/>
      <c r="AZ687" s="12"/>
    </row>
    <row r="688" spans="1:52" x14ac:dyDescent="0.25">
      <c r="A688">
        <f t="shared" si="845"/>
        <v>684</v>
      </c>
      <c r="B688" t="str">
        <f t="shared" si="869"/>
        <v>January</v>
      </c>
      <c r="C688">
        <f t="shared" si="840"/>
        <v>2082</v>
      </c>
      <c r="D688">
        <f t="shared" si="871"/>
        <v>208201</v>
      </c>
      <c r="E688">
        <f t="shared" ref="E688:F688" si="904">E676+1</f>
        <v>99</v>
      </c>
      <c r="F688">
        <f t="shared" si="904"/>
        <v>97</v>
      </c>
      <c r="G688" s="12">
        <f>G687*IF($B688="January",1+IF(C688&gt;Personal!$L$18+1,Calculations!$B$22,Calculations!$B$21),1)</f>
        <v>10151.824291677169</v>
      </c>
      <c r="H688" s="12">
        <f>IF(AND(Career!$F$15="Yes",$E688=62,$E687=61),G688,H687*IF($B688="January",(1+IF(C688&gt;Personal!$L$18+1,Calculations!$C$22,Calculations!$C$21)),1))</f>
        <v>10151.824291677169</v>
      </c>
      <c r="I688" s="12">
        <f>H688*(1-'Retiree Assumptions'!$F$8)</f>
        <v>7918.422947508192</v>
      </c>
      <c r="J688" s="12">
        <f>I688/(Calculations!$C$27^($A688-1+Calculations!$B$6/30))</f>
        <v>1374.336710776631</v>
      </c>
      <c r="K688" s="23">
        <f t="shared" si="842"/>
        <v>46.203770041250394</v>
      </c>
      <c r="L688" s="12">
        <f>L687*IF($B688="January",(1+IF(C688&gt;Personal!$L$18+1,Calculations!$B$22,Calculations!$B$21)),1)</f>
        <v>5583.5033604224409</v>
      </c>
      <c r="M688" s="12">
        <f>IF(AND(Career!$F$15="Yes",$E688=62,$E687=61),L688,M687*IF($B688="January",(1+IF(C688&gt;Personal!$L$18+1,Calculations!$C$22,Calculations!$C$21)),1))</f>
        <v>5583.5033604224409</v>
      </c>
      <c r="N688" s="12">
        <f>M688*(1-'Retiree Assumptions'!$F$10)</f>
        <v>4913.4829571717482</v>
      </c>
      <c r="O688" s="12">
        <f>N688/(Calculations!$C$27^$AW688)/(Calculations!$D$27^($A688-1-$AW688+Calculations!$B$6/30))</f>
        <v>804.49866483033725</v>
      </c>
      <c r="P688" s="23">
        <f t="shared" si="843"/>
        <v>126.19575200619727</v>
      </c>
      <c r="Q688" s="12">
        <f>IF(OR(A688&lt;=360,$E688&lt;70),Q687*IF($B688="January",(1+IF(C688&gt;Personal!$L$18+1,Calculations!$B$22,Calculations!$B$21)),1),0)</f>
        <v>0</v>
      </c>
      <c r="R688" s="12">
        <f>IF(OR(A688&lt;=360,$E688&lt;70),IF(AND(Career!$F$15="Yes",$E688=62,$E687=61),Q688,R687*IF($B688="January",(1+IF(C688&gt;Personal!$L$18+1,Calculations!$C$22,Calculations!$C$21)),1)),0)</f>
        <v>0</v>
      </c>
      <c r="S688" s="12">
        <f>R688*(1-'Retiree Assumptions'!$F$8)</f>
        <v>0</v>
      </c>
      <c r="T688" s="12">
        <f>S688/(Calculations!$C$27^($A688-1+Calculations!$B$6/30))</f>
        <v>0</v>
      </c>
      <c r="U688" s="23">
        <f t="shared" si="844"/>
        <v>0</v>
      </c>
      <c r="W688">
        <f t="shared" si="884"/>
        <v>14</v>
      </c>
      <c r="X688">
        <f t="shared" si="859"/>
        <v>2082</v>
      </c>
      <c r="Y688">
        <f t="shared" si="860"/>
        <v>99</v>
      </c>
      <c r="Z688">
        <f t="shared" si="847"/>
        <v>97</v>
      </c>
      <c r="AA688" s="12">
        <f>S688*12*Subsidy!$I$15/Subsidy!$I$14</f>
        <v>0</v>
      </c>
      <c r="AB688" s="12">
        <f>SUM(S$5:S688)*Subsidy!$I$15/Subsidy!$I$14</f>
        <v>53212.488521578103</v>
      </c>
      <c r="AC688" s="12">
        <f>N688*Subsidy!$E$15/Subsidy!$E$14</f>
        <v>3930.7863657373987</v>
      </c>
      <c r="AD688" s="12">
        <f t="shared" si="848"/>
        <v>47169.436388848786</v>
      </c>
      <c r="AE688" s="12">
        <f>$AP688*AC688/(Calculations!$D$27^(A688-1+Calculations!$B$6/30))</f>
        <v>74.396559625297272</v>
      </c>
      <c r="AF688" s="12">
        <f>IF(AE688=0,0,SUM(AE688:AE$903)*AC688/AE688)</f>
        <v>134892.13600268756</v>
      </c>
      <c r="AH688" s="164">
        <f>VLOOKUP(E688,Rates2,5)*VLOOKUP(E688,Mort_Imp_Retirees,C688-'Mort Imp Cume'!$C$4+2)</f>
        <v>3.3387084178459821E-2</v>
      </c>
      <c r="AI688" s="16">
        <f t="shared" si="849"/>
        <v>0.96661291582154019</v>
      </c>
      <c r="AJ688" s="164">
        <f>VLOOKUP(F688,Rates2,6)*VLOOKUP(F688,Mort_Imp_Survivors,C688-'Mort Imp Cume'!$C$4+2)</f>
        <v>1.8752289076330579E-2</v>
      </c>
      <c r="AK688" s="16">
        <f t="shared" si="850"/>
        <v>0.98124771092366947</v>
      </c>
      <c r="AL688" s="164">
        <f>VLOOKUP(F688,Rates2,7)*VLOOKUP(F688,Mort_Imp_Survivors,C688-'Mort Imp Cume'!$C$4+2)</f>
        <v>2.2776001628588314E-2</v>
      </c>
      <c r="AM688" s="16">
        <f t="shared" si="851"/>
        <v>0.97722399837141172</v>
      </c>
      <c r="AN688" s="108">
        <f>PRODUCT(AI$4:AI687)</f>
        <v>3.3618959370692258E-2</v>
      </c>
      <c r="AO688" s="16">
        <f>PRODUCT(AK$4:AK687)</f>
        <v>0.21622557181942889</v>
      </c>
      <c r="AP688" s="16">
        <f>PRODUCT(AM$4:AM687)</f>
        <v>0.13597417144071205</v>
      </c>
      <c r="AQ688" s="16">
        <f t="shared" si="852"/>
        <v>7.2692787139020812E-3</v>
      </c>
      <c r="AR688" s="16">
        <f t="shared" si="853"/>
        <v>2.6349680656790178E-2</v>
      </c>
      <c r="AS688" s="16">
        <f t="shared" si="854"/>
        <v>2.3814883939753042E-4</v>
      </c>
      <c r="AT688" s="16">
        <f t="shared" si="855"/>
        <v>0.15686259968226424</v>
      </c>
      <c r="AU688" s="16">
        <f t="shared" si="856"/>
        <v>0.8095184409470435</v>
      </c>
      <c r="AV688" s="16">
        <f t="shared" si="857"/>
        <v>1.122439026501523E-3</v>
      </c>
      <c r="AW688" s="30">
        <f>(SUMPRODUCT(AV$5:AV687,A$5:A687)+SUM(AV$5:AV687)*(Calculations!$B$6/30-0.5)+AV$4*Calculations!$B$6/30/2)/SUM(AV$4:AV687)</f>
        <v>503.29918145987045</v>
      </c>
      <c r="AX688" s="16"/>
      <c r="AY688" s="12"/>
      <c r="AZ688" s="12"/>
    </row>
    <row r="689" spans="1:52" x14ac:dyDescent="0.25">
      <c r="A689">
        <f t="shared" si="845"/>
        <v>685</v>
      </c>
      <c r="B689" t="str">
        <f t="shared" si="869"/>
        <v>February</v>
      </c>
      <c r="C689">
        <f t="shared" si="840"/>
        <v>2082</v>
      </c>
      <c r="D689">
        <f t="shared" si="871"/>
        <v>208202</v>
      </c>
      <c r="E689">
        <f t="shared" ref="E689:F689" si="905">E677+1</f>
        <v>99</v>
      </c>
      <c r="F689">
        <f t="shared" si="905"/>
        <v>97</v>
      </c>
      <c r="G689" s="12">
        <f>G688*IF($B689="January",1+IF(C689&gt;Personal!$L$18+1,Calculations!$B$22,Calculations!$B$21),1)</f>
        <v>10151.824291677169</v>
      </c>
      <c r="H689" s="12">
        <f>IF(AND(Career!$F$15="Yes",$E689=62,$E688=61),G689,H688*IF($B689="January",(1+IF(C689&gt;Personal!$L$18+1,Calculations!$C$22,Calculations!$C$21)),1))</f>
        <v>10151.824291677169</v>
      </c>
      <c r="I689" s="12">
        <f>H689*(1-'Retiree Assumptions'!$F$8)</f>
        <v>7918.422947508192</v>
      </c>
      <c r="J689" s="12">
        <f>I689/(Calculations!$C$27^($A689-1+Calculations!$B$6/30))</f>
        <v>1370.8225459555349</v>
      </c>
      <c r="K689" s="23">
        <f t="shared" si="842"/>
        <v>44.546962752919377</v>
      </c>
      <c r="L689" s="12">
        <f>L688*IF($B689="January",(1+IF(C689&gt;Personal!$L$18+1,Calculations!$B$22,Calculations!$B$21)),1)</f>
        <v>5583.5033604224409</v>
      </c>
      <c r="M689" s="12">
        <f>IF(AND(Career!$F$15="Yes",$E689=62,$E688=61),L689,M688*IF($B689="January",(1+IF(C689&gt;Personal!$L$18+1,Calculations!$C$22,Calculations!$C$21)),1))</f>
        <v>5583.5033604224409</v>
      </c>
      <c r="N689" s="12">
        <f>M689*(1-'Retiree Assumptions'!$F$10)</f>
        <v>4913.4829571717482</v>
      </c>
      <c r="O689" s="12">
        <f>N689/(Calculations!$C$27^$AW689)/(Calculations!$D$27^($A689-1-$AW689+Calculations!$B$6/30))</f>
        <v>802.23713275064551</v>
      </c>
      <c r="P689" s="23">
        <f t="shared" si="843"/>
        <v>123.16589917583589</v>
      </c>
      <c r="Q689" s="12">
        <f>IF(OR(A689&lt;=360,$E689&lt;70),Q688*IF($B689="January",(1+IF(C689&gt;Personal!$L$18+1,Calculations!$B$22,Calculations!$B$21)),1),0)</f>
        <v>0</v>
      </c>
      <c r="R689" s="12">
        <f>IF(OR(A689&lt;=360,$E689&lt;70),IF(AND(Career!$F$15="Yes",$E689=62,$E688=61),Q689,R688*IF($B689="January",(1+IF(C689&gt;Personal!$L$18+1,Calculations!$C$22,Calculations!$C$21)),1)),0)</f>
        <v>0</v>
      </c>
      <c r="S689" s="12">
        <f>R689*(1-'Retiree Assumptions'!$F$8)</f>
        <v>0</v>
      </c>
      <c r="T689" s="12">
        <f>S689/(Calculations!$C$27^($A689-1+Calculations!$B$6/30))</f>
        <v>0</v>
      </c>
      <c r="U689" s="23">
        <f t="shared" si="844"/>
        <v>0</v>
      </c>
      <c r="W689">
        <f t="shared" si="884"/>
        <v>14</v>
      </c>
      <c r="X689">
        <f t="shared" si="859"/>
        <v>2082</v>
      </c>
      <c r="Y689">
        <f t="shared" si="860"/>
        <v>99</v>
      </c>
      <c r="Z689">
        <f t="shared" si="847"/>
        <v>97</v>
      </c>
      <c r="AA689" s="12">
        <f>S689*12*Subsidy!$I$15/Subsidy!$I$14</f>
        <v>0</v>
      </c>
      <c r="AB689" s="12">
        <f>SUM(S$5:S689)*Subsidy!$I$15/Subsidy!$I$14</f>
        <v>53212.488521578103</v>
      </c>
      <c r="AC689" s="12">
        <f>N689*Subsidy!$E$15/Subsidy!$E$14</f>
        <v>3930.7863657373987</v>
      </c>
      <c r="AD689" s="12">
        <f t="shared" si="848"/>
        <v>47169.436388848786</v>
      </c>
      <c r="AE689" s="12">
        <f>$AP689*AC689/(Calculations!$D$27^(A689-1+Calculations!$B$6/30))</f>
        <v>72.492813333388668</v>
      </c>
      <c r="AF689" s="12">
        <f>IF(AE689=0,0,SUM(AE689:AE$903)*AC689/AE689)</f>
        <v>134400.54825941357</v>
      </c>
      <c r="AH689" s="164">
        <f>VLOOKUP(E689,Rates2,5)*VLOOKUP(E689,Mort_Imp_Retirees,C689-'Mort Imp Cume'!$C$4+2)</f>
        <v>3.3387084178459821E-2</v>
      </c>
      <c r="AI689" s="16">
        <f t="shared" si="849"/>
        <v>0.96661291582154019</v>
      </c>
      <c r="AJ689" s="164">
        <f>VLOOKUP(F689,Rates2,6)*VLOOKUP(F689,Mort_Imp_Survivors,C689-'Mort Imp Cume'!$C$4+2)</f>
        <v>1.8752289076330579E-2</v>
      </c>
      <c r="AK689" s="16">
        <f t="shared" si="850"/>
        <v>0.98124771092366947</v>
      </c>
      <c r="AL689" s="164">
        <f>VLOOKUP(F689,Rates2,7)*VLOOKUP(F689,Mort_Imp_Survivors,C689-'Mort Imp Cume'!$C$4+2)</f>
        <v>2.2776001628588314E-2</v>
      </c>
      <c r="AM689" s="16">
        <f t="shared" si="851"/>
        <v>0.97722399837141172</v>
      </c>
      <c r="AN689" s="108">
        <f>PRODUCT(AI$4:AI688)</f>
        <v>3.2496520344190732E-2</v>
      </c>
      <c r="AO689" s="16">
        <f>PRODUCT(AK$4:AK688)</f>
        <v>0.21217084739097608</v>
      </c>
      <c r="AP689" s="16">
        <f>PRODUCT(AM$4:AM688)</f>
        <v>0.13287722349053246</v>
      </c>
      <c r="AQ689" s="16">
        <f t="shared" si="852"/>
        <v>6.8948142586850412E-3</v>
      </c>
      <c r="AR689" s="16">
        <f t="shared" si="853"/>
        <v>2.5601706085505691E-2</v>
      </c>
      <c r="AS689" s="16">
        <f t="shared" si="854"/>
        <v>2.2588100940842598E-4</v>
      </c>
      <c r="AT689" s="16">
        <f t="shared" si="855"/>
        <v>0.15352804569583392</v>
      </c>
      <c r="AU689" s="16">
        <f t="shared" si="856"/>
        <v>0.8139754339599754</v>
      </c>
      <c r="AV689" s="16">
        <f t="shared" si="857"/>
        <v>1.084964060238528E-3</v>
      </c>
      <c r="AW689" s="30">
        <f>(SUMPRODUCT(AV$5:AV688,A$5:A688)+SUM(AV$5:AV688)*(Calculations!$B$6/30-0.5)+AV$4*Calculations!$B$6/30/2)/SUM(AV$4:AV688)</f>
        <v>503.50939969126722</v>
      </c>
      <c r="AX689" s="16"/>
      <c r="AY689" s="12"/>
      <c r="AZ689" s="12"/>
    </row>
    <row r="690" spans="1:52" x14ac:dyDescent="0.25">
      <c r="A690">
        <f t="shared" si="845"/>
        <v>686</v>
      </c>
      <c r="B690" t="str">
        <f t="shared" si="869"/>
        <v>March</v>
      </c>
      <c r="C690">
        <f t="shared" si="840"/>
        <v>2082</v>
      </c>
      <c r="D690">
        <f t="shared" si="871"/>
        <v>208203</v>
      </c>
      <c r="E690">
        <f t="shared" ref="E690:F690" si="906">E678+1</f>
        <v>99</v>
      </c>
      <c r="F690">
        <f t="shared" si="906"/>
        <v>97</v>
      </c>
      <c r="G690" s="12">
        <f>G689*IF($B690="January",1+IF(C690&gt;Personal!$L$18+1,Calculations!$B$22,Calculations!$B$21),1)</f>
        <v>10151.824291677169</v>
      </c>
      <c r="H690" s="12">
        <f>IF(AND(Career!$F$15="Yes",$E690=62,$E689=61),G690,H689*IF($B690="January",(1+IF(C690&gt;Personal!$L$18+1,Calculations!$C$22,Calculations!$C$21)),1))</f>
        <v>10151.824291677169</v>
      </c>
      <c r="I690" s="12">
        <f>H690*(1-'Retiree Assumptions'!$F$8)</f>
        <v>7918.422947508192</v>
      </c>
      <c r="J690" s="12">
        <f>I690/(Calculations!$C$27^($A690-1+Calculations!$B$6/30))</f>
        <v>1367.3173668177096</v>
      </c>
      <c r="K690" s="23">
        <f t="shared" si="842"/>
        <v>42.949566425819803</v>
      </c>
      <c r="L690" s="12">
        <f>L689*IF($B690="January",(1+IF(C690&gt;Personal!$L$18+1,Calculations!$B$22,Calculations!$B$21)),1)</f>
        <v>5583.5033604224409</v>
      </c>
      <c r="M690" s="12">
        <f>IF(AND(Career!$F$15="Yes",$E690=62,$E689=61),L690,M689*IF($B690="January",(1+IF(C690&gt;Personal!$L$18+1,Calculations!$C$22,Calculations!$C$21)),1))</f>
        <v>5583.5033604224409</v>
      </c>
      <c r="N690" s="12">
        <f>M690*(1-'Retiree Assumptions'!$F$10)</f>
        <v>4913.4829571717482</v>
      </c>
      <c r="O690" s="12">
        <f>N690/(Calculations!$C$27^$AW690)/(Calculations!$D$27^($A690-1-$AW690+Calculations!$B$6/30))</f>
        <v>799.98031622409178</v>
      </c>
      <c r="P690" s="23">
        <f t="shared" si="843"/>
        <v>120.20277972065597</v>
      </c>
      <c r="Q690" s="12">
        <f>IF(OR(A690&lt;=360,$E690&lt;70),Q689*IF($B690="January",(1+IF(C690&gt;Personal!$L$18+1,Calculations!$B$22,Calculations!$B$21)),1),0)</f>
        <v>0</v>
      </c>
      <c r="R690" s="12">
        <f>IF(OR(A690&lt;=360,$E690&lt;70),IF(AND(Career!$F$15="Yes",$E690=62,$E689=61),Q690,R689*IF($B690="January",(1+IF(C690&gt;Personal!$L$18+1,Calculations!$C$22,Calculations!$C$21)),1)),0)</f>
        <v>0</v>
      </c>
      <c r="S690" s="12">
        <f>R690*(1-'Retiree Assumptions'!$F$8)</f>
        <v>0</v>
      </c>
      <c r="T690" s="12">
        <f>S690/(Calculations!$C$27^($A690-1+Calculations!$B$6/30))</f>
        <v>0</v>
      </c>
      <c r="U690" s="23">
        <f t="shared" si="844"/>
        <v>0</v>
      </c>
      <c r="W690">
        <f t="shared" si="884"/>
        <v>14</v>
      </c>
      <c r="X690">
        <f t="shared" si="859"/>
        <v>2082</v>
      </c>
      <c r="Y690">
        <f t="shared" si="860"/>
        <v>99</v>
      </c>
      <c r="Z690">
        <f t="shared" si="847"/>
        <v>97</v>
      </c>
      <c r="AA690" s="12">
        <f>S690*12*Subsidy!$I$15/Subsidy!$I$14</f>
        <v>0</v>
      </c>
      <c r="AB690" s="12">
        <f>SUM(S$5:S690)*Subsidy!$I$15/Subsidy!$I$14</f>
        <v>53212.488521578103</v>
      </c>
      <c r="AC690" s="12">
        <f>N690*Subsidy!$E$15/Subsidy!$E$14</f>
        <v>3930.7863657373987</v>
      </c>
      <c r="AD690" s="12">
        <f t="shared" si="848"/>
        <v>47169.436388848786</v>
      </c>
      <c r="AE690" s="12">
        <f>$AP690*AC690/(Calculations!$D$27^(A690-1+Calculations!$B$6/30))</f>
        <v>70.63778233103389</v>
      </c>
      <c r="AF690" s="12">
        <f>IF(AE690=0,0,SUM(AE690:AE$903)*AC690/AE690)</f>
        <v>133896.05084550654</v>
      </c>
      <c r="AH690" s="164">
        <f>VLOOKUP(E690,Rates2,5)*VLOOKUP(E690,Mort_Imp_Retirees,C690-'Mort Imp Cume'!$C$4+2)</f>
        <v>3.3387084178459821E-2</v>
      </c>
      <c r="AI690" s="16">
        <f t="shared" si="849"/>
        <v>0.96661291582154019</v>
      </c>
      <c r="AJ690" s="164">
        <f>VLOOKUP(F690,Rates2,6)*VLOOKUP(F690,Mort_Imp_Survivors,C690-'Mort Imp Cume'!$C$4+2)</f>
        <v>1.8752289076330579E-2</v>
      </c>
      <c r="AK690" s="16">
        <f t="shared" si="850"/>
        <v>0.98124771092366947</v>
      </c>
      <c r="AL690" s="164">
        <f>VLOOKUP(F690,Rates2,7)*VLOOKUP(F690,Mort_Imp_Survivors,C690-'Mort Imp Cume'!$C$4+2)</f>
        <v>2.2776001628588314E-2</v>
      </c>
      <c r="AM690" s="16">
        <f t="shared" si="851"/>
        <v>0.97722399837141172</v>
      </c>
      <c r="AN690" s="108">
        <f>PRODUCT(AI$4:AI689)</f>
        <v>3.1411556283952202E-2</v>
      </c>
      <c r="AO690" s="16">
        <f>PRODUCT(AK$4:AK689)</f>
        <v>0.20819215832713048</v>
      </c>
      <c r="AP690" s="16">
        <f>PRODUCT(AM$4:AM689)</f>
        <v>0.12985081163190981</v>
      </c>
      <c r="AQ690" s="16">
        <f t="shared" si="852"/>
        <v>6.539639699170147E-3</v>
      </c>
      <c r="AR690" s="16">
        <f t="shared" si="853"/>
        <v>2.4871916584782057E-2</v>
      </c>
      <c r="AS690" s="16">
        <f t="shared" si="854"/>
        <v>2.1424513569096368E-4</v>
      </c>
      <c r="AT690" s="16">
        <f t="shared" si="855"/>
        <v>0.15025717168644007</v>
      </c>
      <c r="AU690" s="16">
        <f t="shared" si="856"/>
        <v>0.81833127202960776</v>
      </c>
      <c r="AV690" s="16">
        <f t="shared" si="857"/>
        <v>1.0487402738287408E-3</v>
      </c>
      <c r="AW690" s="30">
        <f>(SUMPRODUCT(AV$5:AV689,A$5:A689)+SUM(AV$5:AV689)*(Calculations!$B$6/30-0.5)+AV$4*Calculations!$B$6/30/2)/SUM(AV$4:AV689)</f>
        <v>503.71325640865547</v>
      </c>
      <c r="AX690" s="16"/>
      <c r="AY690" s="12"/>
      <c r="AZ690" s="12"/>
    </row>
    <row r="691" spans="1:52" x14ac:dyDescent="0.25">
      <c r="A691">
        <f t="shared" si="845"/>
        <v>687</v>
      </c>
      <c r="B691" t="str">
        <f t="shared" si="869"/>
        <v>April</v>
      </c>
      <c r="C691">
        <f t="shared" si="840"/>
        <v>2082</v>
      </c>
      <c r="D691">
        <f t="shared" si="871"/>
        <v>208204</v>
      </c>
      <c r="E691">
        <f t="shared" ref="E691:F691" si="907">E679+1</f>
        <v>99</v>
      </c>
      <c r="F691">
        <f t="shared" si="907"/>
        <v>97</v>
      </c>
      <c r="G691" s="12">
        <f>G690*IF($B691="January",1+IF(C691&gt;Personal!$L$18+1,Calculations!$B$22,Calculations!$B$21),1)</f>
        <v>10151.824291677169</v>
      </c>
      <c r="H691" s="12">
        <f>IF(AND(Career!$F$15="Yes",$E691=62,$E690=61),G691,H690*IF($B691="January",(1+IF(C691&gt;Personal!$L$18+1,Calculations!$C$22,Calculations!$C$21)),1))</f>
        <v>10151.824291677169</v>
      </c>
      <c r="I691" s="12">
        <f>H691*(1-'Retiree Assumptions'!$F$8)</f>
        <v>7918.422947508192</v>
      </c>
      <c r="J691" s="12">
        <f>I691/(Calculations!$C$27^($A691-1+Calculations!$B$6/30))</f>
        <v>1363.8211503868547</v>
      </c>
      <c r="K691" s="23">
        <f t="shared" si="842"/>
        <v>41.409450659910988</v>
      </c>
      <c r="L691" s="12">
        <f>L690*IF($B691="January",(1+IF(C691&gt;Personal!$L$18+1,Calculations!$B$22,Calculations!$B$21)),1)</f>
        <v>5583.5033604224409</v>
      </c>
      <c r="M691" s="12">
        <f>IF(AND(Career!$F$15="Yes",$E691=62,$E690=61),L691,M690*IF($B691="January",(1+IF(C691&gt;Personal!$L$18+1,Calculations!$C$22,Calculations!$C$21)),1))</f>
        <v>5583.5033604224409</v>
      </c>
      <c r="N691" s="12">
        <f>M691*(1-'Retiree Assumptions'!$F$10)</f>
        <v>4913.4829571717482</v>
      </c>
      <c r="O691" s="12">
        <f>N691/(Calculations!$C$27^$AW691)/(Calculations!$D$27^($A691-1-$AW691+Calculations!$B$6/30))</f>
        <v>797.72826355789687</v>
      </c>
      <c r="P691" s="23">
        <f t="shared" si="843"/>
        <v>117.30527045425988</v>
      </c>
      <c r="Q691" s="12">
        <f>IF(OR(A691&lt;=360,$E691&lt;70),Q690*IF($B691="January",(1+IF(C691&gt;Personal!$L$18+1,Calculations!$B$22,Calculations!$B$21)),1),0)</f>
        <v>0</v>
      </c>
      <c r="R691" s="12">
        <f>IF(OR(A691&lt;=360,$E691&lt;70),IF(AND(Career!$F$15="Yes",$E691=62,$E690=61),Q691,R690*IF($B691="January",(1+IF(C691&gt;Personal!$L$18+1,Calculations!$C$22,Calculations!$C$21)),1)),0)</f>
        <v>0</v>
      </c>
      <c r="S691" s="12">
        <f>R691*(1-'Retiree Assumptions'!$F$8)</f>
        <v>0</v>
      </c>
      <c r="T691" s="12">
        <f>S691/(Calculations!$C$27^($A691-1+Calculations!$B$6/30))</f>
        <v>0</v>
      </c>
      <c r="U691" s="23">
        <f t="shared" si="844"/>
        <v>0</v>
      </c>
      <c r="W691">
        <f t="shared" si="884"/>
        <v>14</v>
      </c>
      <c r="X691">
        <f t="shared" si="859"/>
        <v>2082</v>
      </c>
      <c r="Y691">
        <f t="shared" si="860"/>
        <v>99</v>
      </c>
      <c r="Z691">
        <f t="shared" si="847"/>
        <v>97</v>
      </c>
      <c r="AA691" s="12">
        <f>S691*12*Subsidy!$I$15/Subsidy!$I$14</f>
        <v>0</v>
      </c>
      <c r="AB691" s="12">
        <f>SUM(S$5:S691)*Subsidy!$I$15/Subsidy!$I$14</f>
        <v>53212.488521578103</v>
      </c>
      <c r="AC691" s="12">
        <f>N691*Subsidy!$E$15/Subsidy!$E$14</f>
        <v>3930.7863657373987</v>
      </c>
      <c r="AD691" s="12">
        <f t="shared" si="848"/>
        <v>47169.436388848786</v>
      </c>
      <c r="AE691" s="12">
        <f>$AP691*AC691/(Calculations!$D$27^(A691-1+Calculations!$B$6/30))</f>
        <v>68.830220034354426</v>
      </c>
      <c r="AF691" s="12">
        <f>IF(AE691=0,0,SUM(AE691:AE$903)*AC691/AE691)</f>
        <v>133378.30473787602</v>
      </c>
      <c r="AH691" s="164">
        <f>VLOOKUP(E691,Rates2,5)*VLOOKUP(E691,Mort_Imp_Retirees,C691-'Mort Imp Cume'!$C$4+2)</f>
        <v>3.3387084178459821E-2</v>
      </c>
      <c r="AI691" s="16">
        <f t="shared" si="849"/>
        <v>0.96661291582154019</v>
      </c>
      <c r="AJ691" s="164">
        <f>VLOOKUP(F691,Rates2,6)*VLOOKUP(F691,Mort_Imp_Survivors,C691-'Mort Imp Cume'!$C$4+2)</f>
        <v>1.8752289076330579E-2</v>
      </c>
      <c r="AK691" s="16">
        <f t="shared" si="850"/>
        <v>0.98124771092366947</v>
      </c>
      <c r="AL691" s="164">
        <f>VLOOKUP(F691,Rates2,7)*VLOOKUP(F691,Mort_Imp_Survivors,C691-'Mort Imp Cume'!$C$4+2)</f>
        <v>2.2776001628588314E-2</v>
      </c>
      <c r="AM691" s="16">
        <f t="shared" si="851"/>
        <v>0.97722399837141172</v>
      </c>
      <c r="AN691" s="108">
        <f>PRODUCT(AI$4:AI690)</f>
        <v>3.0362816010123462E-2</v>
      </c>
      <c r="AO691" s="16">
        <f>PRODUCT(AK$4:AK690)</f>
        <v>0.20428807879075495</v>
      </c>
      <c r="AP691" s="16">
        <f>PRODUCT(AM$4:AM690)</f>
        <v>0.12689332933470793</v>
      </c>
      <c r="AQ691" s="16">
        <f t="shared" si="852"/>
        <v>6.2027613493852978E-3</v>
      </c>
      <c r="AR691" s="16">
        <f t="shared" si="853"/>
        <v>2.4160054660738166E-2</v>
      </c>
      <c r="AS691" s="16">
        <f t="shared" si="854"/>
        <v>2.0320866409908662E-4</v>
      </c>
      <c r="AT691" s="16">
        <f t="shared" si="855"/>
        <v>0.1470491592350936</v>
      </c>
      <c r="AU691" s="16">
        <f t="shared" si="856"/>
        <v>0.82258802475478299</v>
      </c>
      <c r="AV691" s="16">
        <f t="shared" si="857"/>
        <v>1.0137258940250795E-3</v>
      </c>
      <c r="AW691" s="30">
        <f>(SUMPRODUCT(AV$5:AV690,A$5:A690)+SUM(AV$5:AV690)*(Calculations!$B$6/30-0.5)+AV$4*Calculations!$B$6/30/2)/SUM(AV$4:AV690)</f>
        <v>503.91095491144745</v>
      </c>
      <c r="AX691" s="16"/>
      <c r="AY691" s="12"/>
      <c r="AZ691" s="12"/>
    </row>
    <row r="692" spans="1:52" x14ac:dyDescent="0.25">
      <c r="A692">
        <f t="shared" si="845"/>
        <v>688</v>
      </c>
      <c r="B692" t="str">
        <f t="shared" si="869"/>
        <v>May</v>
      </c>
      <c r="C692">
        <f t="shared" si="840"/>
        <v>2082</v>
      </c>
      <c r="D692">
        <f t="shared" si="871"/>
        <v>208205</v>
      </c>
      <c r="E692">
        <f t="shared" ref="E692:F692" si="908">E680+1</f>
        <v>99</v>
      </c>
      <c r="F692">
        <f t="shared" si="908"/>
        <v>97</v>
      </c>
      <c r="G692" s="12">
        <f>G691*IF($B692="January",1+IF(C692&gt;Personal!$L$18+1,Calculations!$B$22,Calculations!$B$21),1)</f>
        <v>10151.824291677169</v>
      </c>
      <c r="H692" s="12">
        <f>IF(AND(Career!$F$15="Yes",$E692=62,$E691=61),G692,H691*IF($B692="January",(1+IF(C692&gt;Personal!$L$18+1,Calculations!$C$22,Calculations!$C$21)),1))</f>
        <v>10151.824291677169</v>
      </c>
      <c r="I692" s="12">
        <f>H692*(1-'Retiree Assumptions'!$F$8)</f>
        <v>7918.422947508192</v>
      </c>
      <c r="J692" s="12">
        <f>I692/(Calculations!$C$27^($A692-1+Calculations!$B$6/30))</f>
        <v>1360.3338737454214</v>
      </c>
      <c r="K692" s="23">
        <f t="shared" si="842"/>
        <v>39.92456144853557</v>
      </c>
      <c r="L692" s="12">
        <f>L691*IF($B692="January",(1+IF(C692&gt;Personal!$L$18+1,Calculations!$B$22,Calculations!$B$21)),1)</f>
        <v>5583.5033604224409</v>
      </c>
      <c r="M692" s="12">
        <f>IF(AND(Career!$F$15="Yes",$E692=62,$E691=61),L692,M691*IF($B692="January",(1+IF(C692&gt;Personal!$L$18+1,Calculations!$C$22,Calculations!$C$21)),1))</f>
        <v>5583.5033604224409</v>
      </c>
      <c r="N692" s="12">
        <f>M692*(1-'Retiree Assumptions'!$F$10)</f>
        <v>4913.4829571717482</v>
      </c>
      <c r="O692" s="12">
        <f>N692/(Calculations!$C$27^$AW692)/(Calculations!$D$27^($A692-1-$AW692+Calculations!$B$6/30))</f>
        <v>795.48102056977302</v>
      </c>
      <c r="P692" s="23">
        <f t="shared" si="843"/>
        <v>114.47224531484845</v>
      </c>
      <c r="Q692" s="12">
        <f>IF(OR(A692&lt;=360,$E692&lt;70),Q691*IF($B692="January",(1+IF(C692&gt;Personal!$L$18+1,Calculations!$B$22,Calculations!$B$21)),1),0)</f>
        <v>0</v>
      </c>
      <c r="R692" s="12">
        <f>IF(OR(A692&lt;=360,$E692&lt;70),IF(AND(Career!$F$15="Yes",$E692=62,$E691=61),Q692,R691*IF($B692="January",(1+IF(C692&gt;Personal!$L$18+1,Calculations!$C$22,Calculations!$C$21)),1)),0)</f>
        <v>0</v>
      </c>
      <c r="S692" s="12">
        <f>R692*(1-'Retiree Assumptions'!$F$8)</f>
        <v>0</v>
      </c>
      <c r="T692" s="12">
        <f>S692/(Calculations!$C$27^($A692-1+Calculations!$B$6/30))</f>
        <v>0</v>
      </c>
      <c r="U692" s="23">
        <f t="shared" si="844"/>
        <v>0</v>
      </c>
      <c r="W692">
        <f t="shared" si="884"/>
        <v>14</v>
      </c>
      <c r="X692">
        <f t="shared" si="859"/>
        <v>2082</v>
      </c>
      <c r="Y692">
        <f t="shared" si="860"/>
        <v>99</v>
      </c>
      <c r="Z692">
        <f t="shared" si="847"/>
        <v>97</v>
      </c>
      <c r="AA692" s="12">
        <f>S692*12*Subsidy!$I$15/Subsidy!$I$14</f>
        <v>0</v>
      </c>
      <c r="AB692" s="12">
        <f>SUM(S$5:S692)*Subsidy!$I$15/Subsidy!$I$14</f>
        <v>53212.488521578103</v>
      </c>
      <c r="AC692" s="12">
        <f>N692*Subsidy!$E$15/Subsidy!$E$14</f>
        <v>3930.7863657373987</v>
      </c>
      <c r="AD692" s="12">
        <f t="shared" si="848"/>
        <v>47169.436388848786</v>
      </c>
      <c r="AE692" s="12">
        <f>$AP692*AC692/(Calculations!$D$27^(A692-1+Calculations!$B$6/30))</f>
        <v>67.068911758519874</v>
      </c>
      <c r="AF692" s="12">
        <f>IF(AE692=0,0,SUM(AE692:AE$903)*AC692/AE692)</f>
        <v>132846.96201028785</v>
      </c>
      <c r="AH692" s="164">
        <f>VLOOKUP(E692,Rates2,5)*VLOOKUP(E692,Mort_Imp_Retirees,C692-'Mort Imp Cume'!$C$4+2)</f>
        <v>3.3387084178459821E-2</v>
      </c>
      <c r="AI692" s="16">
        <f t="shared" si="849"/>
        <v>0.96661291582154019</v>
      </c>
      <c r="AJ692" s="164">
        <f>VLOOKUP(F692,Rates2,6)*VLOOKUP(F692,Mort_Imp_Survivors,C692-'Mort Imp Cume'!$C$4+2)</f>
        <v>1.8752289076330579E-2</v>
      </c>
      <c r="AK692" s="16">
        <f t="shared" si="850"/>
        <v>0.98124771092366947</v>
      </c>
      <c r="AL692" s="164">
        <f>VLOOKUP(F692,Rates2,7)*VLOOKUP(F692,Mort_Imp_Survivors,C692-'Mort Imp Cume'!$C$4+2)</f>
        <v>2.2776001628588314E-2</v>
      </c>
      <c r="AM692" s="16">
        <f t="shared" si="851"/>
        <v>0.97722399837141172</v>
      </c>
      <c r="AN692" s="108">
        <f>PRODUCT(AI$4:AI691)</f>
        <v>2.9349090116098382E-2</v>
      </c>
      <c r="AO692" s="16">
        <f>PRODUCT(AK$4:AK691)</f>
        <v>0.20045720968242253</v>
      </c>
      <c r="AP692" s="16">
        <f>PRODUCT(AM$4:AM691)</f>
        <v>0.12400320665912364</v>
      </c>
      <c r="AQ692" s="16">
        <f t="shared" si="852"/>
        <v>5.8832367113910477E-3</v>
      </c>
      <c r="AR692" s="16">
        <f t="shared" si="853"/>
        <v>2.3465853404707335E-2</v>
      </c>
      <c r="AS692" s="16">
        <f t="shared" si="854"/>
        <v>1.9274071745787165E-4</v>
      </c>
      <c r="AT692" s="16">
        <f t="shared" si="855"/>
        <v>0.14390317600897165</v>
      </c>
      <c r="AU692" s="16">
        <f t="shared" si="856"/>
        <v>0.82674773387493006</v>
      </c>
      <c r="AV692" s="16">
        <f t="shared" si="857"/>
        <v>9.798805422673799E-4</v>
      </c>
      <c r="AW692" s="30">
        <f>(SUMPRODUCT(AV$5:AV691,A$5:A691)+SUM(AV$5:AV691)*(Calculations!$B$6/30-0.5)+AV$4*Calculations!$B$6/30/2)/SUM(AV$4:AV691)</f>
        <v>504.102691164894</v>
      </c>
      <c r="AX692" s="16"/>
      <c r="AY692" s="12"/>
      <c r="AZ692" s="12"/>
    </row>
    <row r="693" spans="1:52" x14ac:dyDescent="0.25">
      <c r="A693">
        <f t="shared" si="845"/>
        <v>689</v>
      </c>
      <c r="B693" t="str">
        <f t="shared" si="869"/>
        <v>June</v>
      </c>
      <c r="C693">
        <f t="shared" si="840"/>
        <v>2082</v>
      </c>
      <c r="D693">
        <f t="shared" si="871"/>
        <v>208206</v>
      </c>
      <c r="E693">
        <f t="shared" ref="E693:F693" si="909">E681+1</f>
        <v>99</v>
      </c>
      <c r="F693">
        <f t="shared" si="909"/>
        <v>97</v>
      </c>
      <c r="G693" s="12">
        <f>G692*IF($B693="January",1+IF(C693&gt;Personal!$L$18+1,Calculations!$B$22,Calculations!$B$21),1)</f>
        <v>10151.824291677169</v>
      </c>
      <c r="H693" s="12">
        <f>IF(AND(Career!$F$15="Yes",$E693=62,$E692=61),G693,H692*IF($B693="January",(1+IF(C693&gt;Personal!$L$18+1,Calculations!$C$22,Calculations!$C$21)),1))</f>
        <v>10151.824291677169</v>
      </c>
      <c r="I693" s="12">
        <f>H693*(1-'Retiree Assumptions'!$F$8)</f>
        <v>7918.422947508192</v>
      </c>
      <c r="J693" s="12">
        <f>I693/(Calculations!$C$27^($A693-1+Calculations!$B$6/30))</f>
        <v>1356.8555140344595</v>
      </c>
      <c r="K693" s="23">
        <f t="shared" si="842"/>
        <v>38.492918439051778</v>
      </c>
      <c r="L693" s="12">
        <f>L692*IF($B693="January",(1+IF(C693&gt;Personal!$L$18+1,Calculations!$B$22,Calculations!$B$21)),1)</f>
        <v>5583.5033604224409</v>
      </c>
      <c r="M693" s="12">
        <f>IF(AND(Career!$F$15="Yes",$E693=62,$E692=61),L693,M692*IF($B693="January",(1+IF(C693&gt;Personal!$L$18+1,Calculations!$C$22,Calculations!$C$21)),1))</f>
        <v>5583.5033604224409</v>
      </c>
      <c r="N693" s="12">
        <f>M693*(1-'Retiree Assumptions'!$F$10)</f>
        <v>4913.4829571717482</v>
      </c>
      <c r="O693" s="12">
        <f>N693/(Calculations!$C$27^$AW693)/(Calculations!$D$27^($A693-1-$AW693+Calculations!$B$6/30))</f>
        <v>793.23863070004836</v>
      </c>
      <c r="P693" s="23">
        <f t="shared" si="843"/>
        <v>111.70257714800852</v>
      </c>
      <c r="Q693" s="12">
        <f>IF(OR(A693&lt;=360,$E693&lt;70),Q692*IF($B693="January",(1+IF(C693&gt;Personal!$L$18+1,Calculations!$B$22,Calculations!$B$21)),1),0)</f>
        <v>0</v>
      </c>
      <c r="R693" s="12">
        <f>IF(OR(A693&lt;=360,$E693&lt;70),IF(AND(Career!$F$15="Yes",$E693=62,$E692=61),Q693,R692*IF($B693="January",(1+IF(C693&gt;Personal!$L$18+1,Calculations!$C$22,Calculations!$C$21)),1)),0)</f>
        <v>0</v>
      </c>
      <c r="S693" s="12">
        <f>R693*(1-'Retiree Assumptions'!$F$8)</f>
        <v>0</v>
      </c>
      <c r="T693" s="12">
        <f>S693/(Calculations!$C$27^($A693-1+Calculations!$B$6/30))</f>
        <v>0</v>
      </c>
      <c r="U693" s="23">
        <f t="shared" si="844"/>
        <v>0</v>
      </c>
      <c r="W693">
        <f t="shared" si="884"/>
        <v>14</v>
      </c>
      <c r="X693">
        <f t="shared" si="859"/>
        <v>2082</v>
      </c>
      <c r="Y693">
        <f t="shared" si="860"/>
        <v>99</v>
      </c>
      <c r="Z693">
        <f t="shared" si="847"/>
        <v>97</v>
      </c>
      <c r="AA693" s="12">
        <f>S693*12*Subsidy!$I$15/Subsidy!$I$14</f>
        <v>0</v>
      </c>
      <c r="AB693" s="12">
        <f>SUM(S$5:S693)*Subsidy!$I$15/Subsidy!$I$14</f>
        <v>53212.488521578103</v>
      </c>
      <c r="AC693" s="12">
        <f>N693*Subsidy!$E$15/Subsidy!$E$14</f>
        <v>3930.7863657373987</v>
      </c>
      <c r="AD693" s="12">
        <f t="shared" si="848"/>
        <v>47169.436388848786</v>
      </c>
      <c r="AE693" s="12">
        <f>$AP693*AC693/(Calculations!$D$27^(A693-1+Calculations!$B$6/30))</f>
        <v>65.352673901477729</v>
      </c>
      <c r="AF693" s="12">
        <f>IF(AE693=0,0,SUM(AE693:AE$903)*AC693/AE693)</f>
        <v>132301.66559955702</v>
      </c>
      <c r="AH693" s="164">
        <f>VLOOKUP(E693,Rates2,5)*VLOOKUP(E693,Mort_Imp_Retirees,C693-'Mort Imp Cume'!$C$4+2)</f>
        <v>3.3387084178459821E-2</v>
      </c>
      <c r="AI693" s="16">
        <f t="shared" si="849"/>
        <v>0.96661291582154019</v>
      </c>
      <c r="AJ693" s="164">
        <f>VLOOKUP(F693,Rates2,6)*VLOOKUP(F693,Mort_Imp_Survivors,C693-'Mort Imp Cume'!$C$4+2)</f>
        <v>1.8752289076330579E-2</v>
      </c>
      <c r="AK693" s="16">
        <f t="shared" si="850"/>
        <v>0.98124771092366947</v>
      </c>
      <c r="AL693" s="164">
        <f>VLOOKUP(F693,Rates2,7)*VLOOKUP(F693,Mort_Imp_Survivors,C693-'Mort Imp Cume'!$C$4+2)</f>
        <v>2.2776001628588314E-2</v>
      </c>
      <c r="AM693" s="16">
        <f t="shared" si="851"/>
        <v>0.97722399837141172</v>
      </c>
      <c r="AN693" s="108">
        <f>PRODUCT(AI$4:AI692)</f>
        <v>2.8369209573831003E-2</v>
      </c>
      <c r="AO693" s="16">
        <f>PRODUCT(AK$4:AK692)</f>
        <v>0.19669817813902316</v>
      </c>
      <c r="AP693" s="16">
        <f>PRODUCT(AM$4:AM692)</f>
        <v>0.12117890942230526</v>
      </c>
      <c r="AQ693" s="16">
        <f t="shared" si="852"/>
        <v>5.5801718384166921E-3</v>
      </c>
      <c r="AR693" s="16">
        <f t="shared" si="853"/>
        <v>2.2789037735414311E-2</v>
      </c>
      <c r="AS693" s="16">
        <f t="shared" si="854"/>
        <v>1.8281200917723124E-4</v>
      </c>
      <c r="AT693" s="16">
        <f t="shared" si="855"/>
        <v>0.14081837775529016</v>
      </c>
      <c r="AU693" s="16">
        <f t="shared" si="856"/>
        <v>0.8308124126708788</v>
      </c>
      <c r="AV693" s="16">
        <f t="shared" si="857"/>
        <v>9.4716518811786398E-4</v>
      </c>
      <c r="AW693" s="30">
        <f>(SUMPRODUCT(AV$5:AV692,A$5:A692)+SUM(AV$5:AV692)*(Calculations!$B$6/30-0.5)+AV$4*Calculations!$B$6/30/2)/SUM(AV$4:AV692)</f>
        <v>504.28865412197018</v>
      </c>
      <c r="AX693" s="16"/>
      <c r="AY693" s="12"/>
      <c r="AZ693" s="12"/>
    </row>
    <row r="694" spans="1:52" x14ac:dyDescent="0.25">
      <c r="A694">
        <f t="shared" si="845"/>
        <v>690</v>
      </c>
      <c r="B694" t="str">
        <f t="shared" si="869"/>
        <v>July</v>
      </c>
      <c r="C694">
        <f t="shared" si="840"/>
        <v>2082</v>
      </c>
      <c r="D694">
        <f t="shared" si="871"/>
        <v>208207</v>
      </c>
      <c r="E694">
        <f t="shared" ref="E694:F694" si="910">E682+1</f>
        <v>99</v>
      </c>
      <c r="F694">
        <f t="shared" si="910"/>
        <v>97</v>
      </c>
      <c r="G694" s="12">
        <f>G693*IF($B694="January",1+IF(C694&gt;Personal!$L$18+1,Calculations!$B$22,Calculations!$B$21),1)</f>
        <v>10151.824291677169</v>
      </c>
      <c r="H694" s="12">
        <f>IF(AND(Career!$F$15="Yes",$E694=62,$E693=61),G694,H693*IF($B694="January",(1+IF(C694&gt;Personal!$L$18+1,Calculations!$C$22,Calculations!$C$21)),1))</f>
        <v>10151.824291677169</v>
      </c>
      <c r="I694" s="12">
        <f>H694*(1-'Retiree Assumptions'!$F$8)</f>
        <v>7918.422947508192</v>
      </c>
      <c r="J694" s="12">
        <f>I694/(Calculations!$C$27^($A694-1+Calculations!$B$6/30))</f>
        <v>1353.3860484534703</v>
      </c>
      <c r="K694" s="23">
        <f t="shared" si="842"/>
        <v>37.112612291695974</v>
      </c>
      <c r="L694" s="12">
        <f>L693*IF($B694="January",(1+IF(C694&gt;Personal!$L$18+1,Calculations!$B$22,Calculations!$B$21)),1)</f>
        <v>5583.5033604224409</v>
      </c>
      <c r="M694" s="12">
        <f>IF(AND(Career!$F$15="Yes",$E694=62,$E693=61),L694,M693*IF($B694="January",(1+IF(C694&gt;Personal!$L$18+1,Calculations!$C$22,Calculations!$C$21)),1))</f>
        <v>5583.5033604224409</v>
      </c>
      <c r="N694" s="12">
        <f>M694*(1-'Retiree Assumptions'!$F$10)</f>
        <v>4913.4829571717482</v>
      </c>
      <c r="O694" s="12">
        <f>N694/(Calculations!$C$27^$AW694)/(Calculations!$D$27^($A694-1-$AW694+Calculations!$B$6/30))</f>
        <v>791.00113511775237</v>
      </c>
      <c r="P694" s="23">
        <f t="shared" si="843"/>
        <v>108.99513935154538</v>
      </c>
      <c r="Q694" s="12">
        <f>IF(OR(A694&lt;=360,$E694&lt;70),Q693*IF($B694="January",(1+IF(C694&gt;Personal!$L$18+1,Calculations!$B$22,Calculations!$B$21)),1),0)</f>
        <v>0</v>
      </c>
      <c r="R694" s="12">
        <f>IF(OR(A694&lt;=360,$E694&lt;70),IF(AND(Career!$F$15="Yes",$E694=62,$E693=61),Q694,R693*IF($B694="January",(1+IF(C694&gt;Personal!$L$18+1,Calculations!$C$22,Calculations!$C$21)),1)),0)</f>
        <v>0</v>
      </c>
      <c r="S694" s="12">
        <f>R694*(1-'Retiree Assumptions'!$F$8)</f>
        <v>0</v>
      </c>
      <c r="T694" s="12">
        <f>S694/(Calculations!$C$27^($A694-1+Calculations!$B$6/30))</f>
        <v>0</v>
      </c>
      <c r="U694" s="23">
        <f t="shared" si="844"/>
        <v>0</v>
      </c>
      <c r="W694">
        <f t="shared" si="884"/>
        <v>14</v>
      </c>
      <c r="X694">
        <f t="shared" si="859"/>
        <v>2082</v>
      </c>
      <c r="Y694">
        <f t="shared" si="860"/>
        <v>99</v>
      </c>
      <c r="Z694">
        <f t="shared" si="847"/>
        <v>97</v>
      </c>
      <c r="AA694" s="12">
        <f>S694*12*Subsidy!$I$15/Subsidy!$I$14</f>
        <v>0</v>
      </c>
      <c r="AB694" s="12">
        <f>SUM(S$5:S694)*Subsidy!$I$15/Subsidy!$I$14</f>
        <v>53212.488521578103</v>
      </c>
      <c r="AC694" s="12">
        <f>N694*Subsidy!$E$15/Subsidy!$E$14</f>
        <v>3930.7863657373987</v>
      </c>
      <c r="AD694" s="12">
        <f t="shared" si="848"/>
        <v>47169.436388848786</v>
      </c>
      <c r="AE694" s="12">
        <f>$AP694*AC694/(Calculations!$D$27^(A694-1+Calculations!$B$6/30))</f>
        <v>63.680353148570944</v>
      </c>
      <c r="AF694" s="12">
        <f>IF(AE694=0,0,SUM(AE694:AE$903)*AC694/AE694)</f>
        <v>131742.04906560041</v>
      </c>
      <c r="AH694" s="164">
        <f>VLOOKUP(E694,Rates2,5)*VLOOKUP(E694,Mort_Imp_Retirees,C694-'Mort Imp Cume'!$C$4+2)</f>
        <v>3.3387084178459821E-2</v>
      </c>
      <c r="AI694" s="16">
        <f t="shared" si="849"/>
        <v>0.96661291582154019</v>
      </c>
      <c r="AJ694" s="164">
        <f>VLOOKUP(F694,Rates2,6)*VLOOKUP(F694,Mort_Imp_Survivors,C694-'Mort Imp Cume'!$C$4+2)</f>
        <v>1.8752289076330579E-2</v>
      </c>
      <c r="AK694" s="16">
        <f t="shared" si="850"/>
        <v>0.98124771092366947</v>
      </c>
      <c r="AL694" s="164">
        <f>VLOOKUP(F694,Rates2,7)*VLOOKUP(F694,Mort_Imp_Survivors,C694-'Mort Imp Cume'!$C$4+2)</f>
        <v>2.2776001628588314E-2</v>
      </c>
      <c r="AM694" s="16">
        <f t="shared" si="851"/>
        <v>0.97722399837141172</v>
      </c>
      <c r="AN694" s="108">
        <f>PRODUCT(AI$4:AI693)</f>
        <v>2.7422044385713138E-2</v>
      </c>
      <c r="AO694" s="16">
        <f>PRODUCT(AK$4:AK693)</f>
        <v>0.19300963704177262</v>
      </c>
      <c r="AP694" s="16">
        <f>PRODUCT(AM$4:AM693)</f>
        <v>0.11841893838395229</v>
      </c>
      <c r="AQ694" s="16">
        <f t="shared" si="852"/>
        <v>5.2927188338298715E-3</v>
      </c>
      <c r="AR694" s="16">
        <f t="shared" si="853"/>
        <v>2.2129325551883267E-2</v>
      </c>
      <c r="AS694" s="16">
        <f t="shared" si="854"/>
        <v>1.7339476131565659E-4</v>
      </c>
      <c r="AT694" s="16">
        <f t="shared" si="855"/>
        <v>0.13779391016337772</v>
      </c>
      <c r="AU694" s="16">
        <f t="shared" si="856"/>
        <v>0.83478404545090912</v>
      </c>
      <c r="AV694" s="16">
        <f t="shared" si="857"/>
        <v>9.1554210425126602E-4</v>
      </c>
      <c r="AW694" s="30">
        <f>(SUMPRODUCT(AV$5:AV693,A$5:A693)+SUM(AV$5:AV693)*(Calculations!$B$6/30-0.5)+AV$4*Calculations!$B$6/30/2)/SUM(AV$4:AV693)</f>
        <v>504.46902602763339</v>
      </c>
      <c r="AX694" s="16"/>
      <c r="AY694" s="12"/>
      <c r="AZ694" s="12"/>
    </row>
    <row r="695" spans="1:52" x14ac:dyDescent="0.25">
      <c r="A695">
        <f t="shared" si="845"/>
        <v>691</v>
      </c>
      <c r="B695" t="str">
        <f t="shared" si="869"/>
        <v>August</v>
      </c>
      <c r="C695">
        <f t="shared" si="840"/>
        <v>2082</v>
      </c>
      <c r="D695">
        <f t="shared" si="871"/>
        <v>208208</v>
      </c>
      <c r="E695">
        <f t="shared" ref="E695:F695" si="911">E683+1</f>
        <v>99</v>
      </c>
      <c r="F695">
        <f t="shared" si="911"/>
        <v>97</v>
      </c>
      <c r="G695" s="12">
        <f>G694*IF($B695="January",1+IF(C695&gt;Personal!$L$18+1,Calculations!$B$22,Calculations!$B$21),1)</f>
        <v>10151.824291677169</v>
      </c>
      <c r="H695" s="12">
        <f>IF(AND(Career!$F$15="Yes",$E695=62,$E694=61),G695,H694*IF($B695="January",(1+IF(C695&gt;Personal!$L$18+1,Calculations!$C$22,Calculations!$C$21)),1))</f>
        <v>10151.824291677169</v>
      </c>
      <c r="I695" s="12">
        <f>H695*(1-'Retiree Assumptions'!$F$8)</f>
        <v>7918.422947508192</v>
      </c>
      <c r="J695" s="12">
        <f>I695/(Calculations!$C$27^($A695-1+Calculations!$B$6/30))</f>
        <v>1349.9254542602544</v>
      </c>
      <c r="K695" s="23">
        <f t="shared" si="842"/>
        <v>35.781802133152887</v>
      </c>
      <c r="L695" s="12">
        <f>L694*IF($B695="January",(1+IF(C695&gt;Personal!$L$18+1,Calculations!$B$22,Calculations!$B$21)),1)</f>
        <v>5583.5033604224409</v>
      </c>
      <c r="M695" s="12">
        <f>IF(AND(Career!$F$15="Yes",$E695=62,$E694=61),L695,M694*IF($B695="January",(1+IF(C695&gt;Personal!$L$18+1,Calculations!$C$22,Calculations!$C$21)),1))</f>
        <v>5583.5033604224409</v>
      </c>
      <c r="N695" s="12">
        <f>M695*(1-'Retiree Assumptions'!$F$10)</f>
        <v>4913.4829571717482</v>
      </c>
      <c r="O695" s="12">
        <f>N695/(Calculations!$C$27^$AW695)/(Calculations!$D$27^($A695-1-$AW695+Calculations!$B$6/30))</f>
        <v>788.76857282105072</v>
      </c>
      <c r="P695" s="23">
        <f t="shared" si="843"/>
        <v>106.34880739087424</v>
      </c>
      <c r="Q695" s="12">
        <f>IF(OR(A695&lt;=360,$E695&lt;70),Q694*IF($B695="January",(1+IF(C695&gt;Personal!$L$18+1,Calculations!$B$22,Calculations!$B$21)),1),0)</f>
        <v>0</v>
      </c>
      <c r="R695" s="12">
        <f>IF(OR(A695&lt;=360,$E695&lt;70),IF(AND(Career!$F$15="Yes",$E695=62,$E694=61),Q695,R694*IF($B695="January",(1+IF(C695&gt;Personal!$L$18+1,Calculations!$C$22,Calculations!$C$21)),1)),0)</f>
        <v>0</v>
      </c>
      <c r="S695" s="12">
        <f>R695*(1-'Retiree Assumptions'!$F$8)</f>
        <v>0</v>
      </c>
      <c r="T695" s="12">
        <f>S695/(Calculations!$C$27^($A695-1+Calculations!$B$6/30))</f>
        <v>0</v>
      </c>
      <c r="U695" s="23">
        <f t="shared" si="844"/>
        <v>0</v>
      </c>
      <c r="W695">
        <f t="shared" si="884"/>
        <v>14</v>
      </c>
      <c r="X695">
        <f t="shared" si="859"/>
        <v>2082</v>
      </c>
      <c r="Y695">
        <f t="shared" si="860"/>
        <v>99</v>
      </c>
      <c r="Z695">
        <f t="shared" si="847"/>
        <v>97</v>
      </c>
      <c r="AA695" s="12">
        <f>S695*12*Subsidy!$I$15/Subsidy!$I$14</f>
        <v>0</v>
      </c>
      <c r="AB695" s="12">
        <f>SUM(S$5:S695)*Subsidy!$I$15/Subsidy!$I$14</f>
        <v>53212.488521578103</v>
      </c>
      <c r="AC695" s="12">
        <f>N695*Subsidy!$E$15/Subsidy!$E$14</f>
        <v>3930.7863657373987</v>
      </c>
      <c r="AD695" s="12">
        <f t="shared" si="848"/>
        <v>47169.436388848786</v>
      </c>
      <c r="AE695" s="12">
        <f>$AP695*AC695/(Calculations!$D$27^(A695-1+Calculations!$B$6/30))</f>
        <v>62.050825697508571</v>
      </c>
      <c r="AF695" s="12">
        <f>IF(AE695=0,0,SUM(AE695:AE$903)*AC695/AE695)</f>
        <v>131167.7363451884</v>
      </c>
      <c r="AH695" s="164">
        <f>VLOOKUP(E695,Rates2,5)*VLOOKUP(E695,Mort_Imp_Retirees,C695-'Mort Imp Cume'!$C$4+2)</f>
        <v>3.3387084178459821E-2</v>
      </c>
      <c r="AI695" s="16">
        <f t="shared" si="849"/>
        <v>0.96661291582154019</v>
      </c>
      <c r="AJ695" s="164">
        <f>VLOOKUP(F695,Rates2,6)*VLOOKUP(F695,Mort_Imp_Survivors,C695-'Mort Imp Cume'!$C$4+2)</f>
        <v>1.8752289076330579E-2</v>
      </c>
      <c r="AK695" s="16">
        <f t="shared" si="850"/>
        <v>0.98124771092366947</v>
      </c>
      <c r="AL695" s="164">
        <f>VLOOKUP(F695,Rates2,7)*VLOOKUP(F695,Mort_Imp_Survivors,C695-'Mort Imp Cume'!$C$4+2)</f>
        <v>2.2776001628588314E-2</v>
      </c>
      <c r="AM695" s="16">
        <f t="shared" si="851"/>
        <v>0.97722399837141172</v>
      </c>
      <c r="AN695" s="108">
        <f>PRODUCT(AI$4:AI694)</f>
        <v>2.6506502281461872E-2</v>
      </c>
      <c r="AO695" s="16">
        <f>PRODUCT(AK$4:AK694)</f>
        <v>0.18939026453344768</v>
      </c>
      <c r="AP695" s="16">
        <f>PRODUCT(AM$4:AM694)</f>
        <v>0.11572182845046369</v>
      </c>
      <c r="AQ695" s="16">
        <f t="shared" si="852"/>
        <v>5.0200734789424984E-3</v>
      </c>
      <c r="AR695" s="16">
        <f t="shared" si="853"/>
        <v>2.1486428802519376E-2</v>
      </c>
      <c r="AS695" s="16">
        <f t="shared" si="854"/>
        <v>1.6446262686476803E-4</v>
      </c>
      <c r="AT695" s="16">
        <f t="shared" si="855"/>
        <v>0.13482891060240274</v>
      </c>
      <c r="AU695" s="16">
        <f t="shared" si="856"/>
        <v>0.83866458711613534</v>
      </c>
      <c r="AV695" s="16">
        <f t="shared" si="857"/>
        <v>8.8497482294770484E-4</v>
      </c>
      <c r="AW695" s="30">
        <f>(SUMPRODUCT(AV$5:AV694,A$5:A694)+SUM(AV$5:AV694)*(Calculations!$B$6/30-0.5)+AV$4*Calculations!$B$6/30/2)/SUM(AV$4:AV694)</f>
        <v>504.64398270661042</v>
      </c>
      <c r="AX695" s="16"/>
      <c r="AY695" s="12"/>
      <c r="AZ695" s="12"/>
    </row>
    <row r="696" spans="1:52" x14ac:dyDescent="0.25">
      <c r="A696">
        <f t="shared" si="845"/>
        <v>692</v>
      </c>
      <c r="B696" t="str">
        <f t="shared" si="869"/>
        <v>September</v>
      </c>
      <c r="C696">
        <f t="shared" si="840"/>
        <v>2082</v>
      </c>
      <c r="D696">
        <f t="shared" si="871"/>
        <v>208209</v>
      </c>
      <c r="E696">
        <f t="shared" ref="E696:F696" si="912">E684+1</f>
        <v>99</v>
      </c>
      <c r="F696">
        <f t="shared" si="912"/>
        <v>97</v>
      </c>
      <c r="G696" s="12">
        <f>G695*IF($B696="January",1+IF(C696&gt;Personal!$L$18+1,Calculations!$B$22,Calculations!$B$21),1)</f>
        <v>10151.824291677169</v>
      </c>
      <c r="H696" s="12">
        <f>IF(AND(Career!$F$15="Yes",$E696=62,$E695=61),G696,H695*IF($B696="January",(1+IF(C696&gt;Personal!$L$18+1,Calculations!$C$22,Calculations!$C$21)),1))</f>
        <v>10151.824291677169</v>
      </c>
      <c r="I696" s="12">
        <f>H696*(1-'Retiree Assumptions'!$F$8)</f>
        <v>7918.422947508192</v>
      </c>
      <c r="J696" s="12">
        <f>I696/(Calculations!$C$27^($A696-1+Calculations!$B$6/30))</f>
        <v>1346.4737087707647</v>
      </c>
      <c r="K696" s="23">
        <f t="shared" si="842"/>
        <v>34.498713101437559</v>
      </c>
      <c r="L696" s="12">
        <f>L695*IF($B696="January",(1+IF(C696&gt;Personal!$L$18+1,Calculations!$B$22,Calculations!$B$21)),1)</f>
        <v>5583.5033604224409</v>
      </c>
      <c r="M696" s="12">
        <f>IF(AND(Career!$F$15="Yes",$E696=62,$E695=61),L696,M695*IF($B696="January",(1+IF(C696&gt;Personal!$L$18+1,Calculations!$C$22,Calculations!$C$21)),1))</f>
        <v>5583.5033604224409</v>
      </c>
      <c r="N696" s="12">
        <f>M696*(1-'Retiree Assumptions'!$F$10)</f>
        <v>4913.4829571717482</v>
      </c>
      <c r="O696" s="12">
        <f>N696/(Calculations!$C$27^$AW696)/(Calculations!$D$27^($A696-1-$AW696+Calculations!$B$6/30))</f>
        <v>786.54098073239504</v>
      </c>
      <c r="P696" s="23">
        <f t="shared" si="843"/>
        <v>103.76246019299934</v>
      </c>
      <c r="Q696" s="12">
        <f>IF(OR(A696&lt;=360,$E696&lt;70),Q695*IF($B696="January",(1+IF(C696&gt;Personal!$L$18+1,Calculations!$B$22,Calculations!$B$21)),1),0)</f>
        <v>0</v>
      </c>
      <c r="R696" s="12">
        <f>IF(OR(A696&lt;=360,$E696&lt;70),IF(AND(Career!$F$15="Yes",$E696=62,$E695=61),Q696,R695*IF($B696="January",(1+IF(C696&gt;Personal!$L$18+1,Calculations!$C$22,Calculations!$C$21)),1)),0)</f>
        <v>0</v>
      </c>
      <c r="S696" s="12">
        <f>R696*(1-'Retiree Assumptions'!$F$8)</f>
        <v>0</v>
      </c>
      <c r="T696" s="12">
        <f>S696/(Calculations!$C$27^($A696-1+Calculations!$B$6/30))</f>
        <v>0</v>
      </c>
      <c r="U696" s="23">
        <f t="shared" si="844"/>
        <v>0</v>
      </c>
      <c r="W696">
        <f t="shared" si="884"/>
        <v>14</v>
      </c>
      <c r="X696">
        <f t="shared" si="859"/>
        <v>2082</v>
      </c>
      <c r="Y696">
        <f t="shared" si="860"/>
        <v>99</v>
      </c>
      <c r="Z696">
        <f t="shared" si="847"/>
        <v>97</v>
      </c>
      <c r="AA696" s="12">
        <f>S696*12*Subsidy!$I$15/Subsidy!$I$14</f>
        <v>0</v>
      </c>
      <c r="AB696" s="12">
        <f>SUM(S$5:S696)*Subsidy!$I$15/Subsidy!$I$14</f>
        <v>53212.488521578103</v>
      </c>
      <c r="AC696" s="12">
        <f>N696*Subsidy!$E$15/Subsidy!$E$14</f>
        <v>3930.7863657373987</v>
      </c>
      <c r="AD696" s="12">
        <f t="shared" si="848"/>
        <v>47169.436388848786</v>
      </c>
      <c r="AE696" s="12">
        <f>$AP696*AC696/(Calculations!$D$27^(A696-1+Calculations!$B$6/30))</f>
        <v>60.462996503168611</v>
      </c>
      <c r="AF696" s="12">
        <f>IF(AE696=0,0,SUM(AE696:AE$903)*AC696/AE696)</f>
        <v>130578.34149923049</v>
      </c>
      <c r="AH696" s="164">
        <f>VLOOKUP(E696,Rates2,5)*VLOOKUP(E696,Mort_Imp_Retirees,C696-'Mort Imp Cume'!$C$4+2)</f>
        <v>3.3387084178459821E-2</v>
      </c>
      <c r="AI696" s="16">
        <f t="shared" si="849"/>
        <v>0.96661291582154019</v>
      </c>
      <c r="AJ696" s="164">
        <f>VLOOKUP(F696,Rates2,6)*VLOOKUP(F696,Mort_Imp_Survivors,C696-'Mort Imp Cume'!$C$4+2)</f>
        <v>1.8752289076330579E-2</v>
      </c>
      <c r="AK696" s="16">
        <f t="shared" si="850"/>
        <v>0.98124771092366947</v>
      </c>
      <c r="AL696" s="164">
        <f>VLOOKUP(F696,Rates2,7)*VLOOKUP(F696,Mort_Imp_Survivors,C696-'Mort Imp Cume'!$C$4+2)</f>
        <v>2.2776001628588314E-2</v>
      </c>
      <c r="AM696" s="16">
        <f t="shared" si="851"/>
        <v>0.97722399837141172</v>
      </c>
      <c r="AN696" s="108">
        <f>PRODUCT(AI$4:AI695)</f>
        <v>2.5621527458514169E-2</v>
      </c>
      <c r="AO696" s="16">
        <f>PRODUCT(AK$4:AK695)</f>
        <v>0.18583876354467377</v>
      </c>
      <c r="AP696" s="16">
        <f>PRODUCT(AM$4:AM695)</f>
        <v>0.11308614789721272</v>
      </c>
      <c r="AQ696" s="16">
        <f t="shared" si="852"/>
        <v>4.7614729830161807E-3</v>
      </c>
      <c r="AR696" s="16">
        <f t="shared" si="853"/>
        <v>2.0860054475497988E-2</v>
      </c>
      <c r="AS696" s="16">
        <f t="shared" si="854"/>
        <v>1.5599061603724262E-4</v>
      </c>
      <c r="AT696" s="16">
        <f t="shared" si="855"/>
        <v>0.13192250974180639</v>
      </c>
      <c r="AU696" s="16">
        <f t="shared" si="856"/>
        <v>0.84245596279967938</v>
      </c>
      <c r="AV696" s="16">
        <f t="shared" si="857"/>
        <v>8.554280940381323E-4</v>
      </c>
      <c r="AW696" s="30">
        <f>(SUMPRODUCT(AV$5:AV695,A$5:A695)+SUM(AV$5:AV695)*(Calculations!$B$6/30-0.5)+AV$4*Calculations!$B$6/30/2)/SUM(AV$4:AV695)</f>
        <v>504.81369383578755</v>
      </c>
      <c r="AX696" s="16"/>
      <c r="AY696" s="12"/>
      <c r="AZ696" s="12"/>
    </row>
    <row r="697" spans="1:52" x14ac:dyDescent="0.25">
      <c r="A697">
        <f t="shared" si="845"/>
        <v>693</v>
      </c>
      <c r="B697" t="str">
        <f t="shared" si="869"/>
        <v>October</v>
      </c>
      <c r="C697">
        <f t="shared" si="840"/>
        <v>2082</v>
      </c>
      <c r="D697">
        <f t="shared" si="871"/>
        <v>208210</v>
      </c>
      <c r="E697">
        <f t="shared" ref="E697:F697" si="913">E685+1</f>
        <v>99</v>
      </c>
      <c r="F697">
        <f t="shared" si="913"/>
        <v>97</v>
      </c>
      <c r="G697" s="12">
        <f>G696*IF($B697="January",1+IF(C697&gt;Personal!$L$18+1,Calculations!$B$22,Calculations!$B$21),1)</f>
        <v>10151.824291677169</v>
      </c>
      <c r="H697" s="12">
        <f>IF(AND(Career!$F$15="Yes",$E697=62,$E696=61),G697,H696*IF($B697="January",(1+IF(C697&gt;Personal!$L$18+1,Calculations!$C$22,Calculations!$C$21)),1))</f>
        <v>10151.824291677169</v>
      </c>
      <c r="I697" s="12">
        <f>H697*(1-'Retiree Assumptions'!$F$8)</f>
        <v>7918.422947508192</v>
      </c>
      <c r="J697" s="12">
        <f>I697/(Calculations!$C$27^($A697-1+Calculations!$B$6/30))</f>
        <v>1343.0307893589566</v>
      </c>
      <c r="K697" s="23">
        <f t="shared" si="842"/>
        <v>33.261633978814601</v>
      </c>
      <c r="L697" s="12">
        <f>L696*IF($B697="January",(1+IF(C697&gt;Personal!$L$18+1,Calculations!$B$22,Calculations!$B$21)),1)</f>
        <v>5583.5033604224409</v>
      </c>
      <c r="M697" s="12">
        <f>IF(AND(Career!$F$15="Yes",$E697=62,$E696=61),L697,M696*IF($B697="January",(1+IF(C697&gt;Personal!$L$18+1,Calculations!$C$22,Calculations!$C$21)),1))</f>
        <v>5583.5033604224409</v>
      </c>
      <c r="N697" s="12">
        <f>M697*(1-'Retiree Assumptions'!$F$10)</f>
        <v>4913.4829571717482</v>
      </c>
      <c r="O697" s="12">
        <f>N697/(Calculations!$C$27^$AW697)/(Calculations!$D$27^($A697-1-$AW697+Calculations!$B$6/30))</f>
        <v>784.31839378871962</v>
      </c>
      <c r="P697" s="23">
        <f t="shared" si="843"/>
        <v>101.23498142664847</v>
      </c>
      <c r="Q697" s="12">
        <f>IF(OR(A697&lt;=360,$E697&lt;70),Q696*IF($B697="January",(1+IF(C697&gt;Personal!$L$18+1,Calculations!$B$22,Calculations!$B$21)),1),0)</f>
        <v>0</v>
      </c>
      <c r="R697" s="12">
        <f>IF(OR(A697&lt;=360,$E697&lt;70),IF(AND(Career!$F$15="Yes",$E697=62,$E696=61),Q697,R696*IF($B697="January",(1+IF(C697&gt;Personal!$L$18+1,Calculations!$C$22,Calculations!$C$21)),1)),0)</f>
        <v>0</v>
      </c>
      <c r="S697" s="12">
        <f>R697*(1-'Retiree Assumptions'!$F$8)</f>
        <v>0</v>
      </c>
      <c r="T697" s="12">
        <f>S697/(Calculations!$C$27^($A697-1+Calculations!$B$6/30))</f>
        <v>0</v>
      </c>
      <c r="U697" s="23">
        <f t="shared" si="844"/>
        <v>0</v>
      </c>
      <c r="W697">
        <f t="shared" si="884"/>
        <v>14</v>
      </c>
      <c r="X697">
        <f t="shared" si="859"/>
        <v>2082</v>
      </c>
      <c r="Y697">
        <f t="shared" si="860"/>
        <v>99</v>
      </c>
      <c r="Z697">
        <f t="shared" si="847"/>
        <v>97</v>
      </c>
      <c r="AA697" s="12">
        <f>S697*12*Subsidy!$I$15/Subsidy!$I$14</f>
        <v>0</v>
      </c>
      <c r="AB697" s="12">
        <f>SUM(S$5:S697)*Subsidy!$I$15/Subsidy!$I$14</f>
        <v>53212.488521578103</v>
      </c>
      <c r="AC697" s="12">
        <f>N697*Subsidy!$E$15/Subsidy!$E$14</f>
        <v>3930.7863657373987</v>
      </c>
      <c r="AD697" s="12">
        <f t="shared" si="848"/>
        <v>47169.436388848786</v>
      </c>
      <c r="AE697" s="12">
        <f>$AP697*AC697/(Calculations!$D$27^(A697-1+Calculations!$B$6/30))</f>
        <v>58.915798541726183</v>
      </c>
      <c r="AF697" s="12">
        <f>IF(AE697=0,0,SUM(AE697:AE$903)*AC697/AE697)</f>
        <v>129973.46845342255</v>
      </c>
      <c r="AH697" s="164">
        <f>VLOOKUP(E697,Rates2,5)*VLOOKUP(E697,Mort_Imp_Retirees,C697-'Mort Imp Cume'!$C$4+2)</f>
        <v>3.3387084178459821E-2</v>
      </c>
      <c r="AI697" s="16">
        <f t="shared" si="849"/>
        <v>0.96661291582154019</v>
      </c>
      <c r="AJ697" s="164">
        <f>VLOOKUP(F697,Rates2,6)*VLOOKUP(F697,Mort_Imp_Survivors,C697-'Mort Imp Cume'!$C$4+2)</f>
        <v>1.8752289076330579E-2</v>
      </c>
      <c r="AK697" s="16">
        <f t="shared" si="850"/>
        <v>0.98124771092366947</v>
      </c>
      <c r="AL697" s="164">
        <f>VLOOKUP(F697,Rates2,7)*VLOOKUP(F697,Mort_Imp_Survivors,C697-'Mort Imp Cume'!$C$4+2)</f>
        <v>2.2776001628588314E-2</v>
      </c>
      <c r="AM697" s="16">
        <f t="shared" si="851"/>
        <v>0.97722399837141172</v>
      </c>
      <c r="AN697" s="108">
        <f>PRODUCT(AI$4:AI696)</f>
        <v>2.4766099364476036E-2</v>
      </c>
      <c r="AO697" s="16">
        <f>PRODUCT(AK$4:AK696)</f>
        <v>0.1823538613290962</v>
      </c>
      <c r="AP697" s="16">
        <f>PRODUCT(AM$4:AM696)</f>
        <v>0.11051049760853503</v>
      </c>
      <c r="AQ697" s="16">
        <f t="shared" si="852"/>
        <v>4.5161938491722802E-3</v>
      </c>
      <c r="AR697" s="16">
        <f t="shared" si="853"/>
        <v>2.0249905515303753E-2</v>
      </c>
      <c r="AS697" s="16">
        <f t="shared" si="854"/>
        <v>1.4795502635189394E-4</v>
      </c>
      <c r="AT697" s="16">
        <f t="shared" si="855"/>
        <v>0.1290738330611168</v>
      </c>
      <c r="AU697" s="16">
        <f t="shared" si="856"/>
        <v>0.8461600675744072</v>
      </c>
      <c r="AV697" s="16">
        <f t="shared" si="857"/>
        <v>8.2686784425386171E-4</v>
      </c>
      <c r="AW697" s="30">
        <f>(SUMPRODUCT(AV$5:AV696,A$5:A696)+SUM(AV$5:AV696)*(Calculations!$B$6/30-0.5)+AV$4*Calculations!$B$6/30/2)/SUM(AV$4:AV696)</f>
        <v>504.97832320219339</v>
      </c>
      <c r="AX697" s="16"/>
      <c r="AY697" s="12"/>
      <c r="AZ697" s="12"/>
    </row>
    <row r="698" spans="1:52" x14ac:dyDescent="0.25">
      <c r="A698">
        <f t="shared" si="845"/>
        <v>694</v>
      </c>
      <c r="B698" t="str">
        <f t="shared" si="869"/>
        <v>November</v>
      </c>
      <c r="C698">
        <f t="shared" si="840"/>
        <v>2082</v>
      </c>
      <c r="D698">
        <f t="shared" si="871"/>
        <v>208211</v>
      </c>
      <c r="E698">
        <f t="shared" ref="E698:F698" si="914">E686+1</f>
        <v>99</v>
      </c>
      <c r="F698">
        <f t="shared" si="914"/>
        <v>97</v>
      </c>
      <c r="G698" s="12">
        <f>G697*IF($B698="January",1+IF(C698&gt;Personal!$L$18+1,Calculations!$B$22,Calculations!$B$21),1)</f>
        <v>10151.824291677169</v>
      </c>
      <c r="H698" s="12">
        <f>IF(AND(Career!$F$15="Yes",$E698=62,$E697=61),G698,H697*IF($B698="January",(1+IF(C698&gt;Personal!$L$18+1,Calculations!$C$22,Calculations!$C$21)),1))</f>
        <v>10151.824291677169</v>
      </c>
      <c r="I698" s="12">
        <f>H698*(1-'Retiree Assumptions'!$F$8)</f>
        <v>7918.422947508192</v>
      </c>
      <c r="J698" s="12">
        <f>I698/(Calculations!$C$27^($A698-1+Calculations!$B$6/30))</f>
        <v>1339.5966734566416</v>
      </c>
      <c r="K698" s="23">
        <f t="shared" si="842"/>
        <v>32.068914909598007</v>
      </c>
      <c r="L698" s="12">
        <f>L697*IF($B698="January",(1+IF(C698&gt;Personal!$L$18+1,Calculations!$B$22,Calculations!$B$21)),1)</f>
        <v>5583.5033604224409</v>
      </c>
      <c r="M698" s="12">
        <f>IF(AND(Career!$F$15="Yes",$E698=62,$E697=61),L698,M697*IF($B698="January",(1+IF(C698&gt;Personal!$L$18+1,Calculations!$C$22,Calculations!$C$21)),1))</f>
        <v>5583.5033604224409</v>
      </c>
      <c r="N698" s="12">
        <f>M698*(1-'Retiree Assumptions'!$F$10)</f>
        <v>4913.4829571717482</v>
      </c>
      <c r="O698" s="12">
        <f>N698/(Calculations!$C$27^$AW698)/(Calculations!$D$27^($A698-1-$AW698+Calculations!$B$6/30))</f>
        <v>782.1008450269926</v>
      </c>
      <c r="P698" s="23">
        <f t="shared" si="843"/>
        <v>98.765260675696297</v>
      </c>
      <c r="Q698" s="12">
        <f>IF(OR(A698&lt;=360,$E698&lt;70),Q697*IF($B698="January",(1+IF(C698&gt;Personal!$L$18+1,Calculations!$B$22,Calculations!$B$21)),1),0)</f>
        <v>0</v>
      </c>
      <c r="R698" s="12">
        <f>IF(OR(A698&lt;=360,$E698&lt;70),IF(AND(Career!$F$15="Yes",$E698=62,$E697=61),Q698,R697*IF($B698="January",(1+IF(C698&gt;Personal!$L$18+1,Calculations!$C$22,Calculations!$C$21)),1)),0)</f>
        <v>0</v>
      </c>
      <c r="S698" s="12">
        <f>R698*(1-'Retiree Assumptions'!$F$8)</f>
        <v>0</v>
      </c>
      <c r="T698" s="12">
        <f>S698/(Calculations!$C$27^($A698-1+Calculations!$B$6/30))</f>
        <v>0</v>
      </c>
      <c r="U698" s="23">
        <f t="shared" si="844"/>
        <v>0</v>
      </c>
      <c r="W698">
        <f t="shared" si="884"/>
        <v>14</v>
      </c>
      <c r="X698">
        <f t="shared" si="859"/>
        <v>2082</v>
      </c>
      <c r="Y698">
        <f t="shared" si="860"/>
        <v>99</v>
      </c>
      <c r="Z698">
        <f t="shared" si="847"/>
        <v>97</v>
      </c>
      <c r="AA698" s="12">
        <f>S698*12*Subsidy!$I$15/Subsidy!$I$14</f>
        <v>0</v>
      </c>
      <c r="AB698" s="12">
        <f>SUM(S$5:S698)*Subsidy!$I$15/Subsidy!$I$14</f>
        <v>53212.488521578103</v>
      </c>
      <c r="AC698" s="12">
        <f>N698*Subsidy!$E$15/Subsidy!$E$14</f>
        <v>3930.7863657373987</v>
      </c>
      <c r="AD698" s="12">
        <f t="shared" si="848"/>
        <v>47169.436388848786</v>
      </c>
      <c r="AE698" s="12">
        <f>$AP698*AC698/(Calculations!$D$27^(A698-1+Calculations!$B$6/30))</f>
        <v>57.408192093611518</v>
      </c>
      <c r="AF698" s="12">
        <f>IF(AE698=0,0,SUM(AE698:AE$903)*AC698/AE698)</f>
        <v>129352.71073208495</v>
      </c>
      <c r="AH698" s="164">
        <f>VLOOKUP(E698,Rates2,5)*VLOOKUP(E698,Mort_Imp_Retirees,C698-'Mort Imp Cume'!$C$4+2)</f>
        <v>3.3387084178459821E-2</v>
      </c>
      <c r="AI698" s="16">
        <f t="shared" si="849"/>
        <v>0.96661291582154019</v>
      </c>
      <c r="AJ698" s="164">
        <f>VLOOKUP(F698,Rates2,6)*VLOOKUP(F698,Mort_Imp_Survivors,C698-'Mort Imp Cume'!$C$4+2)</f>
        <v>1.8752289076330579E-2</v>
      </c>
      <c r="AK698" s="16">
        <f t="shared" si="850"/>
        <v>0.98124771092366947</v>
      </c>
      <c r="AL698" s="164">
        <f>VLOOKUP(F698,Rates2,7)*VLOOKUP(F698,Mort_Imp_Survivors,C698-'Mort Imp Cume'!$C$4+2)</f>
        <v>2.2776001628588314E-2</v>
      </c>
      <c r="AM698" s="16">
        <f t="shared" si="851"/>
        <v>0.97722399837141172</v>
      </c>
      <c r="AN698" s="108">
        <f>PRODUCT(AI$4:AI697)</f>
        <v>2.3939231520222173E-2</v>
      </c>
      <c r="AO698" s="16">
        <f>PRODUCT(AK$4:AK697)</f>
        <v>0.17893430900726789</v>
      </c>
      <c r="AP698" s="16">
        <f>PRODUCT(AM$4:AM697)</f>
        <v>0.10799351033502694</v>
      </c>
      <c r="AQ698" s="16">
        <f t="shared" si="852"/>
        <v>4.2835498502359617E-3</v>
      </c>
      <c r="AR698" s="16">
        <f t="shared" si="853"/>
        <v>1.965568166998621E-2</v>
      </c>
      <c r="AS698" s="16">
        <f t="shared" si="854"/>
        <v>1.4033337632029895E-4</v>
      </c>
      <c r="AT698" s="16">
        <f t="shared" si="855"/>
        <v>0.12628200225546057</v>
      </c>
      <c r="AU698" s="16">
        <f t="shared" si="856"/>
        <v>0.84977876622431725</v>
      </c>
      <c r="AV698" s="16">
        <f t="shared" si="857"/>
        <v>7.992611379332963E-4</v>
      </c>
      <c r="AW698" s="30">
        <f>(SUMPRODUCT(AV$5:AV697,A$5:A697)+SUM(AV$5:AV697)*(Calculations!$B$6/30-0.5)+AV$4*Calculations!$B$6/30/2)/SUM(AV$4:AV697)</f>
        <v>505.13802894749421</v>
      </c>
      <c r="AX698" s="16"/>
      <c r="AY698" s="12"/>
      <c r="AZ698" s="12"/>
    </row>
    <row r="699" spans="1:52" x14ac:dyDescent="0.25">
      <c r="A699">
        <f t="shared" si="845"/>
        <v>695</v>
      </c>
      <c r="B699" t="str">
        <f t="shared" si="869"/>
        <v>December</v>
      </c>
      <c r="C699">
        <f t="shared" si="840"/>
        <v>2082</v>
      </c>
      <c r="D699">
        <f t="shared" si="871"/>
        <v>208212</v>
      </c>
      <c r="E699">
        <f t="shared" ref="E699:F699" si="915">E687+1</f>
        <v>99</v>
      </c>
      <c r="F699">
        <f t="shared" si="915"/>
        <v>97</v>
      </c>
      <c r="G699" s="12">
        <f>G698*IF($B699="January",1+IF(C699&gt;Personal!$L$18+1,Calculations!$B$22,Calculations!$B$21),1)</f>
        <v>10151.824291677169</v>
      </c>
      <c r="H699" s="12">
        <f>IF(AND(Career!$F$15="Yes",$E699=62,$E698=61),G699,H698*IF($B699="January",(1+IF(C699&gt;Personal!$L$18+1,Calculations!$C$22,Calculations!$C$21)),1))</f>
        <v>10151.824291677169</v>
      </c>
      <c r="I699" s="12">
        <f>H699*(1-'Retiree Assumptions'!$F$8)</f>
        <v>7918.422947508192</v>
      </c>
      <c r="J699" s="12">
        <f>I699/(Calculations!$C$27^($A699-1+Calculations!$B$6/30))</f>
        <v>1336.1713385533355</v>
      </c>
      <c r="K699" s="23">
        <f t="shared" si="842"/>
        <v>30.918965199787468</v>
      </c>
      <c r="L699" s="12">
        <f>L698*IF($B699="January",(1+IF(C699&gt;Personal!$L$18+1,Calculations!$B$22,Calculations!$B$21)),1)</f>
        <v>5583.5033604224409</v>
      </c>
      <c r="M699" s="12">
        <f>IF(AND(Career!$F$15="Yes",$E699=62,$E698=61),L699,M698*IF($B699="January",(1+IF(C699&gt;Personal!$L$18+1,Calculations!$C$22,Calculations!$C$21)),1))</f>
        <v>5583.5033604224409</v>
      </c>
      <c r="N699" s="12">
        <f>M699*(1-'Retiree Assumptions'!$F$10)</f>
        <v>4913.4829571717482</v>
      </c>
      <c r="O699" s="12">
        <f>N699/(Calculations!$C$27^$AW699)/(Calculations!$D$27^($A699-1-$AW699+Calculations!$B$6/30))</f>
        <v>779.88836566541602</v>
      </c>
      <c r="P699" s="23">
        <f t="shared" si="843"/>
        <v>96.352194512600931</v>
      </c>
      <c r="Q699" s="12">
        <f>IF(OR(A699&lt;=360,$E699&lt;70),Q698*IF($B699="January",(1+IF(C699&gt;Personal!$L$18+1,Calculations!$B$22,Calculations!$B$21)),1),0)</f>
        <v>0</v>
      </c>
      <c r="R699" s="12">
        <f>IF(OR(A699&lt;=360,$E699&lt;70),IF(AND(Career!$F$15="Yes",$E699=62,$E698=61),Q699,R698*IF($B699="January",(1+IF(C699&gt;Personal!$L$18+1,Calculations!$C$22,Calculations!$C$21)),1)),0)</f>
        <v>0</v>
      </c>
      <c r="S699" s="12">
        <f>R699*(1-'Retiree Assumptions'!$F$8)</f>
        <v>0</v>
      </c>
      <c r="T699" s="12">
        <f>S699/(Calculations!$C$27^($A699-1+Calculations!$B$6/30))</f>
        <v>0</v>
      </c>
      <c r="U699" s="23">
        <f t="shared" si="844"/>
        <v>0</v>
      </c>
      <c r="W699">
        <f t="shared" si="884"/>
        <v>14</v>
      </c>
      <c r="X699">
        <f t="shared" si="859"/>
        <v>2082</v>
      </c>
      <c r="Y699">
        <f t="shared" si="860"/>
        <v>99</v>
      </c>
      <c r="Z699">
        <f t="shared" si="847"/>
        <v>97</v>
      </c>
      <c r="AA699" s="12">
        <f>S699*12*Subsidy!$I$15/Subsidy!$I$14</f>
        <v>0</v>
      </c>
      <c r="AB699" s="12">
        <f>SUM(S$5:S699)*Subsidy!$I$15/Subsidy!$I$14</f>
        <v>53212.488521578103</v>
      </c>
      <c r="AC699" s="12">
        <f>N699*Subsidy!$E$15/Subsidy!$E$14</f>
        <v>3930.7863657373987</v>
      </c>
      <c r="AD699" s="12">
        <f t="shared" si="848"/>
        <v>47169.436388848786</v>
      </c>
      <c r="AE699" s="12">
        <f>$AP699*AC699/(Calculations!$D$27^(A699-1+Calculations!$B$6/30))</f>
        <v>55.939164044816806</v>
      </c>
      <c r="AF699" s="12">
        <f>IF(AE699=0,0,SUM(AE699:AE$903)*AC699/AE699)</f>
        <v>128715.65118501004</v>
      </c>
      <c r="AH699" s="164">
        <f>VLOOKUP(E699,Rates2,5)*VLOOKUP(E699,Mort_Imp_Retirees,C699-'Mort Imp Cume'!$C$4+2)</f>
        <v>3.3387084178459821E-2</v>
      </c>
      <c r="AI699" s="16">
        <f t="shared" si="849"/>
        <v>0.96661291582154019</v>
      </c>
      <c r="AJ699" s="164">
        <f>VLOOKUP(F699,Rates2,6)*VLOOKUP(F699,Mort_Imp_Survivors,C699-'Mort Imp Cume'!$C$4+2)</f>
        <v>1.8752289076330579E-2</v>
      </c>
      <c r="AK699" s="16">
        <f t="shared" si="850"/>
        <v>0.98124771092366947</v>
      </c>
      <c r="AL699" s="164">
        <f>VLOOKUP(F699,Rates2,7)*VLOOKUP(F699,Mort_Imp_Survivors,C699-'Mort Imp Cume'!$C$4+2)</f>
        <v>2.2776001628588314E-2</v>
      </c>
      <c r="AM699" s="16">
        <f t="shared" si="851"/>
        <v>0.97722399837141172</v>
      </c>
      <c r="AN699" s="108">
        <f>PRODUCT(AI$4:AI698)</f>
        <v>2.3139970382288877E-2</v>
      </c>
      <c r="AO699" s="16">
        <f>PRODUCT(AK$4:AK698)</f>
        <v>0.17557888111909015</v>
      </c>
      <c r="AP699" s="16">
        <f>PRODUCT(AM$4:AM698)</f>
        <v>0.1055338499677594</v>
      </c>
      <c r="AQ699" s="16">
        <f t="shared" si="852"/>
        <v>4.0628901088511655E-3</v>
      </c>
      <c r="AR699" s="16">
        <f t="shared" si="853"/>
        <v>1.907708027343771E-2</v>
      </c>
      <c r="AS699" s="16">
        <f t="shared" si="854"/>
        <v>1.3310434254944494E-4</v>
      </c>
      <c r="AT699" s="16">
        <f t="shared" si="855"/>
        <v>0.12354613654274911</v>
      </c>
      <c r="AU699" s="16">
        <f t="shared" si="856"/>
        <v>0.85331389307496197</v>
      </c>
      <c r="AV699" s="16">
        <f t="shared" si="857"/>
        <v>7.7257613904054587E-4</v>
      </c>
      <c r="AW699" s="30">
        <f>(SUMPRODUCT(AV$5:AV698,A$5:A698)+SUM(AV$5:AV698)*(Calculations!$B$6/30-0.5)+AV$4*Calculations!$B$6/30/2)/SUM(AV$4:AV698)</f>
        <v>505.29296379985374</v>
      </c>
      <c r="AX699" s="16"/>
      <c r="AY699" s="12"/>
      <c r="AZ699" s="12"/>
    </row>
    <row r="700" spans="1:52" x14ac:dyDescent="0.25">
      <c r="A700">
        <f t="shared" si="845"/>
        <v>696</v>
      </c>
      <c r="B700" t="str">
        <f t="shared" si="869"/>
        <v>January</v>
      </c>
      <c r="C700">
        <f t="shared" si="840"/>
        <v>2083</v>
      </c>
      <c r="D700">
        <f t="shared" si="871"/>
        <v>208301</v>
      </c>
      <c r="E700">
        <f t="shared" ref="E700:F700" si="916">E688+1</f>
        <v>100</v>
      </c>
      <c r="F700">
        <f t="shared" si="916"/>
        <v>98</v>
      </c>
      <c r="G700" s="12">
        <f>G699*IF($B700="January",1+IF(C700&gt;Personal!$L$18+1,Calculations!$B$22,Calculations!$B$21),1)</f>
        <v>10405.619898969097</v>
      </c>
      <c r="H700" s="12">
        <f>IF(AND(Career!$F$15="Yes",$E700=62,$E699=61),G700,H699*IF($B700="January",(1+IF(C700&gt;Personal!$L$18+1,Calculations!$C$22,Calculations!$C$21)),1))</f>
        <v>10405.619898969097</v>
      </c>
      <c r="I700" s="12">
        <f>H700*(1-'Retiree Assumptions'!$F$8)</f>
        <v>8116.3835211958958</v>
      </c>
      <c r="J700" s="12">
        <f>I700/(Calculations!$C$27^($A700-1+Calculations!$B$6/30))</f>
        <v>1366.0736312510169</v>
      </c>
      <c r="K700" s="23">
        <f t="shared" si="842"/>
        <v>30.555507475497336</v>
      </c>
      <c r="L700" s="12">
        <f>L699*IF($B700="January",(1+IF(C700&gt;Personal!$L$18+1,Calculations!$B$22,Calculations!$B$21)),1)</f>
        <v>5723.0909444330018</v>
      </c>
      <c r="M700" s="12">
        <f>IF(AND(Career!$F$15="Yes",$E700=62,$E699=61),L700,M699*IF($B700="January",(1+IF(C700&gt;Personal!$L$18+1,Calculations!$C$22,Calculations!$C$21)),1))</f>
        <v>5723.0909444330018</v>
      </c>
      <c r="N700" s="12">
        <f>M700*(1-'Retiree Assumptions'!$F$10)</f>
        <v>5036.3200311010414</v>
      </c>
      <c r="O700" s="12">
        <f>N700/(Calculations!$C$27^$AW700)/(Calculations!$D$27^($A700-1-$AW700+Calculations!$B$6/30))</f>
        <v>797.12300981004694</v>
      </c>
      <c r="P700" s="23">
        <f t="shared" si="843"/>
        <v>96.34455466514332</v>
      </c>
      <c r="Q700" s="12">
        <f>IF(OR(A700&lt;=360,$E700&lt;70),Q699*IF($B700="January",(1+IF(C700&gt;Personal!$L$18+1,Calculations!$B$22,Calculations!$B$21)),1),0)</f>
        <v>0</v>
      </c>
      <c r="R700" s="12">
        <f>IF(OR(A700&lt;=360,$E700&lt;70),IF(AND(Career!$F$15="Yes",$E700=62,$E699=61),Q700,R699*IF($B700="January",(1+IF(C700&gt;Personal!$L$18+1,Calculations!$C$22,Calculations!$C$21)),1)),0)</f>
        <v>0</v>
      </c>
      <c r="S700" s="12">
        <f>R700*(1-'Retiree Assumptions'!$F$8)</f>
        <v>0</v>
      </c>
      <c r="T700" s="12">
        <f>S700/(Calculations!$C$27^($A700-1+Calculations!$B$6/30))</f>
        <v>0</v>
      </c>
      <c r="U700" s="23">
        <f t="shared" si="844"/>
        <v>0</v>
      </c>
      <c r="W700">
        <f t="shared" si="884"/>
        <v>14</v>
      </c>
      <c r="X700">
        <f t="shared" si="859"/>
        <v>2083</v>
      </c>
      <c r="Y700">
        <f t="shared" si="860"/>
        <v>100</v>
      </c>
      <c r="Z700">
        <f t="shared" si="847"/>
        <v>98</v>
      </c>
      <c r="AA700" s="12">
        <f>S700*12*Subsidy!$I$15/Subsidy!$I$14</f>
        <v>0</v>
      </c>
      <c r="AB700" s="12">
        <f>SUM(S$5:S700)*Subsidy!$I$15/Subsidy!$I$14</f>
        <v>53212.488521578103</v>
      </c>
      <c r="AC700" s="12">
        <f>N700*Subsidy!$E$15/Subsidy!$E$14</f>
        <v>4029.0560248808333</v>
      </c>
      <c r="AD700" s="12">
        <f t="shared" si="848"/>
        <v>48348.672298570003</v>
      </c>
      <c r="AE700" s="12">
        <f>$AP700*AC700/(Calculations!$D$27^(A700-1+Calculations!$B$6/30))</f>
        <v>55.87042038623396</v>
      </c>
      <c r="AF700" s="12">
        <f>IF(AE700=0,0,SUM(AE700:AE$903)*AC700/AE700)</f>
        <v>128061.86170713647</v>
      </c>
      <c r="AH700" s="164">
        <f>VLOOKUP(E700,Rates2,5)*VLOOKUP(E700,Mort_Imp_Retirees,C700-'Mort Imp Cume'!$C$4+2)</f>
        <v>3.6861650485172912E-2</v>
      </c>
      <c r="AI700" s="16">
        <f t="shared" si="849"/>
        <v>0.96313834951482713</v>
      </c>
      <c r="AJ700" s="164">
        <f>VLOOKUP(F700,Rates2,6)*VLOOKUP(F700,Mort_Imp_Survivors,C700-'Mort Imp Cume'!$C$4+2)</f>
        <v>2.0476985167995416E-2</v>
      </c>
      <c r="AK700" s="16">
        <f t="shared" si="850"/>
        <v>0.97952301483200455</v>
      </c>
      <c r="AL700" s="164">
        <f>VLOOKUP(F700,Rates2,7)*VLOOKUP(F700,Mort_Imp_Survivors,C700-'Mort Imp Cume'!$C$4+2)</f>
        <v>2.516965129618853E-2</v>
      </c>
      <c r="AM700" s="16">
        <f t="shared" si="851"/>
        <v>0.97483034870381147</v>
      </c>
      <c r="AN700" s="108">
        <f>PRODUCT(AI$4:AI699)</f>
        <v>2.236739424324833E-2</v>
      </c>
      <c r="AO700" s="16">
        <f>PRODUCT(AK$4:AK699)</f>
        <v>0.17228637518464629</v>
      </c>
      <c r="AP700" s="16">
        <f>PRODUCT(AM$4:AM699)</f>
        <v>0.10313021082902252</v>
      </c>
      <c r="AQ700" s="16">
        <f t="shared" si="852"/>
        <v>3.8535972764951795E-3</v>
      </c>
      <c r="AR700" s="16">
        <f t="shared" si="853"/>
        <v>1.8513796966753152E-2</v>
      </c>
      <c r="AS700" s="16">
        <f t="shared" si="854"/>
        <v>1.3914120107635724E-4</v>
      </c>
      <c r="AT700" s="16">
        <f t="shared" si="855"/>
        <v>0.12086535387819511</v>
      </c>
      <c r="AU700" s="16">
        <f t="shared" si="856"/>
        <v>0.85676725187855662</v>
      </c>
      <c r="AV700" s="16">
        <f t="shared" si="857"/>
        <v>8.2449906885868863E-4</v>
      </c>
      <c r="AW700" s="30">
        <f>(SUMPRODUCT(AV$5:AV699,A$5:A699)+SUM(AV$5:AV699)*(Calculations!$B$6/30-0.5)+AV$4*Calculations!$B$6/30/2)/SUM(AV$4:AV699)</f>
        <v>505.44327529394718</v>
      </c>
      <c r="AX700" s="16"/>
      <c r="AY700" s="12"/>
      <c r="AZ700" s="12"/>
    </row>
    <row r="701" spans="1:52" x14ac:dyDescent="0.25">
      <c r="A701">
        <f t="shared" si="845"/>
        <v>697</v>
      </c>
      <c r="B701" t="str">
        <f t="shared" si="869"/>
        <v>February</v>
      </c>
      <c r="C701">
        <f t="shared" si="840"/>
        <v>2083</v>
      </c>
      <c r="D701">
        <f t="shared" si="871"/>
        <v>208302</v>
      </c>
      <c r="E701">
        <f t="shared" ref="E701:F701" si="917">E689+1</f>
        <v>100</v>
      </c>
      <c r="F701">
        <f t="shared" si="917"/>
        <v>98</v>
      </c>
      <c r="G701" s="12">
        <f>G700*IF($B701="January",1+IF(C701&gt;Personal!$L$18+1,Calculations!$B$22,Calculations!$B$21),1)</f>
        <v>10405.619898969097</v>
      </c>
      <c r="H701" s="12">
        <f>IF(AND(Career!$F$15="Yes",$E701=62,$E700=61),G701,H700*IF($B701="January",(1+IF(C701&gt;Personal!$L$18+1,Calculations!$C$22,Calculations!$C$21)),1))</f>
        <v>10405.619898969097</v>
      </c>
      <c r="I701" s="12">
        <f>H701*(1-'Retiree Assumptions'!$F$8)</f>
        <v>8116.3835211958958</v>
      </c>
      <c r="J701" s="12">
        <f>I701/(Calculations!$C$27^($A701-1+Calculations!$B$6/30))</f>
        <v>1362.5805950392023</v>
      </c>
      <c r="K701" s="23">
        <f t="shared" si="842"/>
        <v>29.353930925586997</v>
      </c>
      <c r="L701" s="12">
        <f>L700*IF($B701="January",(1+IF(C701&gt;Personal!$L$18+1,Calculations!$B$22,Calculations!$B$21)),1)</f>
        <v>5723.0909444330018</v>
      </c>
      <c r="M701" s="12">
        <f>IF(AND(Career!$F$15="Yes",$E701=62,$E700=61),L701,M700*IF($B701="January",(1+IF(C701&gt;Personal!$L$18+1,Calculations!$C$22,Calculations!$C$21)),1))</f>
        <v>5723.0909444330018</v>
      </c>
      <c r="N701" s="12">
        <f>M701*(1-'Retiree Assumptions'!$F$10)</f>
        <v>5036.3200311010414</v>
      </c>
      <c r="O701" s="12">
        <f>N701/(Calculations!$C$27^$AW701)/(Calculations!$D$27^($A701-1-$AW701+Calculations!$B$6/30))</f>
        <v>794.86958827713943</v>
      </c>
      <c r="P701" s="23">
        <f t="shared" si="843"/>
        <v>93.764689559238022</v>
      </c>
      <c r="Q701" s="12">
        <f>IF(OR(A701&lt;=360,$E701&lt;70),Q700*IF($B701="January",(1+IF(C701&gt;Personal!$L$18+1,Calculations!$B$22,Calculations!$B$21)),1),0)</f>
        <v>0</v>
      </c>
      <c r="R701" s="12">
        <f>IF(OR(A701&lt;=360,$E701&lt;70),IF(AND(Career!$F$15="Yes",$E701=62,$E700=61),Q701,R700*IF($B701="January",(1+IF(C701&gt;Personal!$L$18+1,Calculations!$C$22,Calculations!$C$21)),1)),0)</f>
        <v>0</v>
      </c>
      <c r="S701" s="12">
        <f>R701*(1-'Retiree Assumptions'!$F$8)</f>
        <v>0</v>
      </c>
      <c r="T701" s="12">
        <f>S701/(Calculations!$C$27^($A701-1+Calculations!$B$6/30))</f>
        <v>0</v>
      </c>
      <c r="U701" s="23">
        <f t="shared" si="844"/>
        <v>0</v>
      </c>
      <c r="W701">
        <f t="shared" si="884"/>
        <v>14</v>
      </c>
      <c r="X701">
        <f t="shared" si="859"/>
        <v>2083</v>
      </c>
      <c r="Y701">
        <f t="shared" si="860"/>
        <v>100</v>
      </c>
      <c r="Z701">
        <f t="shared" si="847"/>
        <v>98</v>
      </c>
      <c r="AA701" s="12">
        <f>S701*12*Subsidy!$I$15/Subsidy!$I$14</f>
        <v>0</v>
      </c>
      <c r="AB701" s="12">
        <f>SUM(S$5:S701)*Subsidy!$I$15/Subsidy!$I$14</f>
        <v>53212.488521578103</v>
      </c>
      <c r="AC701" s="12">
        <f>N701*Subsidy!$E$15/Subsidy!$E$14</f>
        <v>4029.0560248808333</v>
      </c>
      <c r="AD701" s="12">
        <f t="shared" si="848"/>
        <v>48348.672298570003</v>
      </c>
      <c r="AE701" s="12">
        <f>$AP701*AC701/(Calculations!$D$27^(A701-1+Calculations!$B$6/30))</f>
        <v>54.307393412984688</v>
      </c>
      <c r="AF701" s="12">
        <f>IF(AE701=0,0,SUM(AE701:AE$903)*AC701/AE701)</f>
        <v>127602.607299779</v>
      </c>
      <c r="AH701" s="164">
        <f>VLOOKUP(E701,Rates2,5)*VLOOKUP(E701,Mort_Imp_Retirees,C701-'Mort Imp Cume'!$C$4+2)</f>
        <v>3.6861650485172912E-2</v>
      </c>
      <c r="AI701" s="16">
        <f t="shared" si="849"/>
        <v>0.96313834951482713</v>
      </c>
      <c r="AJ701" s="164">
        <f>VLOOKUP(F701,Rates2,6)*VLOOKUP(F701,Mort_Imp_Survivors,C701-'Mort Imp Cume'!$C$4+2)</f>
        <v>2.0476985167995416E-2</v>
      </c>
      <c r="AK701" s="16">
        <f t="shared" si="850"/>
        <v>0.97952301483200455</v>
      </c>
      <c r="AL701" s="164">
        <f>VLOOKUP(F701,Rates2,7)*VLOOKUP(F701,Mort_Imp_Survivors,C701-'Mort Imp Cume'!$C$4+2)</f>
        <v>2.516965129618853E-2</v>
      </c>
      <c r="AM701" s="16">
        <f t="shared" si="851"/>
        <v>0.97483034870381147</v>
      </c>
      <c r="AN701" s="108">
        <f>PRODUCT(AI$4:AI700)</f>
        <v>2.1542895174389641E-2</v>
      </c>
      <c r="AO701" s="16">
        <f>PRODUCT(AK$4:AK700)</f>
        <v>0.16875846963534258</v>
      </c>
      <c r="AP701" s="16">
        <f>PRODUCT(AM$4:AM700)</f>
        <v>0.10053445938435361</v>
      </c>
      <c r="AQ701" s="16">
        <f t="shared" si="852"/>
        <v>3.6355460211446025E-3</v>
      </c>
      <c r="AR701" s="16">
        <f t="shared" si="853"/>
        <v>1.7907349153245038E-2</v>
      </c>
      <c r="AS701" s="16">
        <f t="shared" si="854"/>
        <v>1.3126806037461772E-4</v>
      </c>
      <c r="AT701" s="16">
        <f t="shared" si="855"/>
        <v>0.11796235626836687</v>
      </c>
      <c r="AU701" s="16">
        <f t="shared" si="856"/>
        <v>0.86049474855724362</v>
      </c>
      <c r="AV701" s="16">
        <f t="shared" si="857"/>
        <v>7.9410667235706904E-4</v>
      </c>
      <c r="AW701" s="30">
        <f>(SUMPRODUCT(AV$5:AV700,A$5:A700)+SUM(AV$5:AV700)*(Calculations!$B$6/30-0.5)+AV$4*Calculations!$B$6/30/2)/SUM(AV$4:AV700)</f>
        <v>505.60426967054525</v>
      </c>
      <c r="AX701" s="16"/>
      <c r="AY701" s="12"/>
      <c r="AZ701" s="12"/>
    </row>
    <row r="702" spans="1:52" x14ac:dyDescent="0.25">
      <c r="A702">
        <f t="shared" si="845"/>
        <v>698</v>
      </c>
      <c r="B702" t="str">
        <f t="shared" si="869"/>
        <v>March</v>
      </c>
      <c r="C702">
        <f t="shared" si="840"/>
        <v>2083</v>
      </c>
      <c r="D702">
        <f t="shared" si="871"/>
        <v>208303</v>
      </c>
      <c r="E702">
        <f t="shared" ref="E702:F702" si="918">E690+1</f>
        <v>100</v>
      </c>
      <c r="F702">
        <f t="shared" si="918"/>
        <v>98</v>
      </c>
      <c r="G702" s="12">
        <f>G701*IF($B702="January",1+IF(C702&gt;Personal!$L$18+1,Calculations!$B$22,Calculations!$B$21),1)</f>
        <v>10405.619898969097</v>
      </c>
      <c r="H702" s="12">
        <f>IF(AND(Career!$F$15="Yes",$E702=62,$E701=61),G702,H701*IF($B702="January",(1+IF(C702&gt;Personal!$L$18+1,Calculations!$C$22,Calculations!$C$21)),1))</f>
        <v>10405.619898969097</v>
      </c>
      <c r="I702" s="12">
        <f>H702*(1-'Retiree Assumptions'!$F$8)</f>
        <v>8116.3835211958958</v>
      </c>
      <c r="J702" s="12">
        <f>I702/(Calculations!$C$27^($A702-1+Calculations!$B$6/30))</f>
        <v>1359.0964904850214</v>
      </c>
      <c r="K702" s="23">
        <f t="shared" si="842"/>
        <v>28.199605634928432</v>
      </c>
      <c r="L702" s="12">
        <f>L701*IF($B702="January",(1+IF(C702&gt;Personal!$L$18+1,Calculations!$B$22,Calculations!$B$21)),1)</f>
        <v>5723.0909444330018</v>
      </c>
      <c r="M702" s="12">
        <f>IF(AND(Career!$F$15="Yes",$E702=62,$E701=61),L702,M701*IF($B702="January",(1+IF(C702&gt;Personal!$L$18+1,Calculations!$C$22,Calculations!$C$21)),1))</f>
        <v>5723.0909444330018</v>
      </c>
      <c r="N702" s="12">
        <f>M702*(1-'Retiree Assumptions'!$F$10)</f>
        <v>5036.3200311010414</v>
      </c>
      <c r="O702" s="12">
        <f>N702/(Calculations!$C$27^$AW702)/(Calculations!$D$27^($A702-1-$AW702+Calculations!$B$6/30))</f>
        <v>792.6211613069313</v>
      </c>
      <c r="P702" s="23">
        <f t="shared" si="843"/>
        <v>91.25015685844248</v>
      </c>
      <c r="Q702" s="12">
        <f>IF(OR(A702&lt;=360,$E702&lt;70),Q701*IF($B702="January",(1+IF(C702&gt;Personal!$L$18+1,Calculations!$B$22,Calculations!$B$21)),1),0)</f>
        <v>0</v>
      </c>
      <c r="R702" s="12">
        <f>IF(OR(A702&lt;=360,$E702&lt;70),IF(AND(Career!$F$15="Yes",$E702=62,$E701=61),Q702,R701*IF($B702="January",(1+IF(C702&gt;Personal!$L$18+1,Calculations!$C$22,Calculations!$C$21)),1)),0)</f>
        <v>0</v>
      </c>
      <c r="S702" s="12">
        <f>R702*(1-'Retiree Assumptions'!$F$8)</f>
        <v>0</v>
      </c>
      <c r="T702" s="12">
        <f>S702/(Calculations!$C$27^($A702-1+Calculations!$B$6/30))</f>
        <v>0</v>
      </c>
      <c r="U702" s="23">
        <f t="shared" si="844"/>
        <v>0</v>
      </c>
      <c r="W702">
        <f t="shared" si="884"/>
        <v>14</v>
      </c>
      <c r="X702">
        <f t="shared" si="859"/>
        <v>2083</v>
      </c>
      <c r="Y702">
        <f t="shared" si="860"/>
        <v>100</v>
      </c>
      <c r="Z702">
        <f t="shared" si="847"/>
        <v>98</v>
      </c>
      <c r="AA702" s="12">
        <f>S702*12*Subsidy!$I$15/Subsidy!$I$14</f>
        <v>0</v>
      </c>
      <c r="AB702" s="12">
        <f>SUM(S$5:S702)*Subsidy!$I$15/Subsidy!$I$14</f>
        <v>53212.488521578103</v>
      </c>
      <c r="AC702" s="12">
        <f>N702*Subsidy!$E$15/Subsidy!$E$14</f>
        <v>4029.0560248808333</v>
      </c>
      <c r="AD702" s="12">
        <f t="shared" si="848"/>
        <v>48348.672298570003</v>
      </c>
      <c r="AE702" s="12">
        <f>$AP702*AC702/(Calculations!$D$27^(A702-1+Calculations!$B$6/30))</f>
        <v>52.788093573023765</v>
      </c>
      <c r="AF702" s="12">
        <f>IF(AE702=0,0,SUM(AE702:AE$903)*AC702/AE702)</f>
        <v>127130.13504156974</v>
      </c>
      <c r="AH702" s="164">
        <f>VLOOKUP(E702,Rates2,5)*VLOOKUP(E702,Mort_Imp_Retirees,C702-'Mort Imp Cume'!$C$4+2)</f>
        <v>3.6861650485172912E-2</v>
      </c>
      <c r="AI702" s="16">
        <f t="shared" si="849"/>
        <v>0.96313834951482713</v>
      </c>
      <c r="AJ702" s="164">
        <f>VLOOKUP(F702,Rates2,6)*VLOOKUP(F702,Mort_Imp_Survivors,C702-'Mort Imp Cume'!$C$4+2)</f>
        <v>2.0476985167995416E-2</v>
      </c>
      <c r="AK702" s="16">
        <f t="shared" si="850"/>
        <v>0.97952301483200455</v>
      </c>
      <c r="AL702" s="164">
        <f>VLOOKUP(F702,Rates2,7)*VLOOKUP(F702,Mort_Imp_Survivors,C702-'Mort Imp Cume'!$C$4+2)</f>
        <v>2.516965129618853E-2</v>
      </c>
      <c r="AM702" s="16">
        <f t="shared" si="851"/>
        <v>0.97483034870381147</v>
      </c>
      <c r="AN702" s="108">
        <f>PRODUCT(AI$4:AI701)</f>
        <v>2.0748788502032572E-2</v>
      </c>
      <c r="AO702" s="16">
        <f>PRODUCT(AK$4:AK701)</f>
        <v>0.16530280495564606</v>
      </c>
      <c r="AP702" s="16">
        <f>PRODUCT(AM$4:AM701)</f>
        <v>9.8004042098398608E-2</v>
      </c>
      <c r="AQ702" s="16">
        <f t="shared" si="852"/>
        <v>3.429832938817442E-3</v>
      </c>
      <c r="AR702" s="16">
        <f t="shared" si="853"/>
        <v>1.7318955563215131E-2</v>
      </c>
      <c r="AS702" s="16">
        <f t="shared" si="854"/>
        <v>1.2384041205062025E-4</v>
      </c>
      <c r="AT702" s="16">
        <f t="shared" si="855"/>
        <v>0.11512455295538994</v>
      </c>
      <c r="AU702" s="16">
        <f t="shared" si="856"/>
        <v>0.86412665854257742</v>
      </c>
      <c r="AV702" s="16">
        <f t="shared" si="857"/>
        <v>7.6483458975269908E-4</v>
      </c>
      <c r="AW702" s="30">
        <f>(SUMPRODUCT(AV$5:AV701,A$5:A701)+SUM(AV$5:AV701)*(Calculations!$B$6/30-0.5)+AV$4*Calculations!$B$6/30/2)/SUM(AV$4:AV701)</f>
        <v>505.75988416257979</v>
      </c>
      <c r="AX702" s="16"/>
      <c r="AY702" s="12"/>
      <c r="AZ702" s="12"/>
    </row>
    <row r="703" spans="1:52" x14ac:dyDescent="0.25">
      <c r="A703">
        <f t="shared" si="845"/>
        <v>699</v>
      </c>
      <c r="B703" t="str">
        <f t="shared" si="869"/>
        <v>April</v>
      </c>
      <c r="C703">
        <f t="shared" si="840"/>
        <v>2083</v>
      </c>
      <c r="D703">
        <f t="shared" si="871"/>
        <v>208304</v>
      </c>
      <c r="E703">
        <f t="shared" ref="E703:F703" si="919">E691+1</f>
        <v>100</v>
      </c>
      <c r="F703">
        <f t="shared" si="919"/>
        <v>98</v>
      </c>
      <c r="G703" s="12">
        <f>G702*IF($B703="January",1+IF(C703&gt;Personal!$L$18+1,Calculations!$B$22,Calculations!$B$21),1)</f>
        <v>10405.619898969097</v>
      </c>
      <c r="H703" s="12">
        <f>IF(AND(Career!$F$15="Yes",$E703=62,$E702=61),G703,H702*IF($B703="January",(1+IF(C703&gt;Personal!$L$18+1,Calculations!$C$22,Calculations!$C$21)),1))</f>
        <v>10405.619898969097</v>
      </c>
      <c r="I703" s="12">
        <f>H703*(1-'Retiree Assumptions'!$F$8)</f>
        <v>8116.3835211958958</v>
      </c>
      <c r="J703" s="12">
        <f>I703/(Calculations!$C$27^($A703-1+Calculations!$B$6/30))</f>
        <v>1355.6212947503179</v>
      </c>
      <c r="K703" s="23">
        <f t="shared" si="842"/>
        <v>27.090673476795526</v>
      </c>
      <c r="L703" s="12">
        <f>L702*IF($B703="January",(1+IF(C703&gt;Personal!$L$18+1,Calculations!$B$22,Calculations!$B$21)),1)</f>
        <v>5723.0909444330018</v>
      </c>
      <c r="M703" s="12">
        <f>IF(AND(Career!$F$15="Yes",$E703=62,$E702=61),L703,M702*IF($B703="January",(1+IF(C703&gt;Personal!$L$18+1,Calculations!$C$22,Calculations!$C$21)),1))</f>
        <v>5723.0909444330018</v>
      </c>
      <c r="N703" s="12">
        <f>M703*(1-'Retiree Assumptions'!$F$10)</f>
        <v>5036.3200311010414</v>
      </c>
      <c r="O703" s="12">
        <f>N703/(Calculations!$C$27^$AW703)/(Calculations!$D$27^($A703-1-$AW703+Calculations!$B$6/30))</f>
        <v>790.37776991583451</v>
      </c>
      <c r="P703" s="23">
        <f t="shared" si="843"/>
        <v>88.79953405880984</v>
      </c>
      <c r="Q703" s="12">
        <f>IF(OR(A703&lt;=360,$E703&lt;70),Q702*IF($B703="January",(1+IF(C703&gt;Personal!$L$18+1,Calculations!$B$22,Calculations!$B$21)),1),0)</f>
        <v>0</v>
      </c>
      <c r="R703" s="12">
        <f>IF(OR(A703&lt;=360,$E703&lt;70),IF(AND(Career!$F$15="Yes",$E703=62,$E702=61),Q703,R702*IF($B703="January",(1+IF(C703&gt;Personal!$L$18+1,Calculations!$C$22,Calculations!$C$21)),1)),0)</f>
        <v>0</v>
      </c>
      <c r="S703" s="12">
        <f>R703*(1-'Retiree Assumptions'!$F$8)</f>
        <v>0</v>
      </c>
      <c r="T703" s="12">
        <f>S703/(Calculations!$C$27^($A703-1+Calculations!$B$6/30))</f>
        <v>0</v>
      </c>
      <c r="U703" s="23">
        <f t="shared" si="844"/>
        <v>0</v>
      </c>
      <c r="W703">
        <f t="shared" si="884"/>
        <v>14</v>
      </c>
      <c r="X703">
        <f t="shared" si="859"/>
        <v>2083</v>
      </c>
      <c r="Y703">
        <f t="shared" si="860"/>
        <v>100</v>
      </c>
      <c r="Z703">
        <f t="shared" si="847"/>
        <v>98</v>
      </c>
      <c r="AA703" s="12">
        <f>S703*12*Subsidy!$I$15/Subsidy!$I$14</f>
        <v>0</v>
      </c>
      <c r="AB703" s="12">
        <f>SUM(S$5:S703)*Subsidy!$I$15/Subsidy!$I$14</f>
        <v>53212.488521578103</v>
      </c>
      <c r="AC703" s="12">
        <f>N703*Subsidy!$E$15/Subsidy!$E$14</f>
        <v>4029.0560248808333</v>
      </c>
      <c r="AD703" s="12">
        <f t="shared" si="848"/>
        <v>48348.672298570003</v>
      </c>
      <c r="AE703" s="12">
        <f>$AP703*AC703/(Calculations!$D$27^(A703-1+Calculations!$B$6/30))</f>
        <v>51.311297559128519</v>
      </c>
      <c r="AF703" s="12">
        <f>IF(AE703=0,0,SUM(AE703:AE$903)*AC703/AE703)</f>
        <v>126644.0645081113</v>
      </c>
      <c r="AH703" s="164">
        <f>VLOOKUP(E703,Rates2,5)*VLOOKUP(E703,Mort_Imp_Retirees,C703-'Mort Imp Cume'!$C$4+2)</f>
        <v>3.6861650485172912E-2</v>
      </c>
      <c r="AI703" s="16">
        <f t="shared" si="849"/>
        <v>0.96313834951482713</v>
      </c>
      <c r="AJ703" s="164">
        <f>VLOOKUP(F703,Rates2,6)*VLOOKUP(F703,Mort_Imp_Survivors,C703-'Mort Imp Cume'!$C$4+2)</f>
        <v>2.0476985167995416E-2</v>
      </c>
      <c r="AK703" s="16">
        <f t="shared" si="850"/>
        <v>0.97952301483200455</v>
      </c>
      <c r="AL703" s="164">
        <f>VLOOKUP(F703,Rates2,7)*VLOOKUP(F703,Mort_Imp_Survivors,C703-'Mort Imp Cume'!$C$4+2)</f>
        <v>2.516965129618853E-2</v>
      </c>
      <c r="AM703" s="16">
        <f t="shared" si="851"/>
        <v>0.97483034870381147</v>
      </c>
      <c r="AN703" s="108">
        <f>PRODUCT(AI$4:AI702)</f>
        <v>1.9983953912279875E-2</v>
      </c>
      <c r="AO703" s="16">
        <f>PRODUCT(AK$4:AK702)</f>
        <v>0.16191790187034125</v>
      </c>
      <c r="AP703" s="16">
        <f>PRODUCT(AM$4:AM702)</f>
        <v>9.5537314533164941E-2</v>
      </c>
      <c r="AQ703" s="16">
        <f t="shared" si="852"/>
        <v>3.2357598885499549E-3</v>
      </c>
      <c r="AR703" s="16">
        <f t="shared" si="853"/>
        <v>1.6748194023729918E-2</v>
      </c>
      <c r="AS703" s="16">
        <f t="shared" si="854"/>
        <v>1.1683304844376977E-4</v>
      </c>
      <c r="AT703" s="16">
        <f t="shared" si="855"/>
        <v>0.11235074851392379</v>
      </c>
      <c r="AU703" s="16">
        <f t="shared" si="856"/>
        <v>0.86766529757379629</v>
      </c>
      <c r="AV703" s="16">
        <f t="shared" si="857"/>
        <v>7.3664152442626458E-4</v>
      </c>
      <c r="AW703" s="30">
        <f>(SUMPRODUCT(AV$5:AV702,A$5:A702)+SUM(AV$5:AV702)*(Calculations!$B$6/30-0.5)+AV$4*Calculations!$B$6/30/2)/SUM(AV$4:AV702)</f>
        <v>505.91030446234316</v>
      </c>
      <c r="AX703" s="16"/>
      <c r="AY703" s="12"/>
      <c r="AZ703" s="12"/>
    </row>
    <row r="704" spans="1:52" x14ac:dyDescent="0.25">
      <c r="A704">
        <f t="shared" si="845"/>
        <v>700</v>
      </c>
      <c r="B704" t="str">
        <f t="shared" si="869"/>
        <v>May</v>
      </c>
      <c r="C704">
        <f t="shared" si="840"/>
        <v>2083</v>
      </c>
      <c r="D704">
        <f t="shared" si="871"/>
        <v>208305</v>
      </c>
      <c r="E704">
        <f t="shared" ref="E704:F704" si="920">E692+1</f>
        <v>100</v>
      </c>
      <c r="F704">
        <f t="shared" si="920"/>
        <v>98</v>
      </c>
      <c r="G704" s="12">
        <f>G703*IF($B704="January",1+IF(C704&gt;Personal!$L$18+1,Calculations!$B$22,Calculations!$B$21),1)</f>
        <v>10405.619898969097</v>
      </c>
      <c r="H704" s="12">
        <f>IF(AND(Career!$F$15="Yes",$E704=62,$E703=61),G704,H703*IF($B704="January",(1+IF(C704&gt;Personal!$L$18+1,Calculations!$C$22,Calculations!$C$21)),1))</f>
        <v>10405.619898969097</v>
      </c>
      <c r="I704" s="12">
        <f>H704*(1-'Retiree Assumptions'!$F$8)</f>
        <v>8116.3835211958958</v>
      </c>
      <c r="J704" s="12">
        <f>I704/(Calculations!$C$27^($A704-1+Calculations!$B$6/30))</f>
        <v>1352.154985055332</v>
      </c>
      <c r="K704" s="23">
        <f t="shared" si="842"/>
        <v>26.025349394153508</v>
      </c>
      <c r="L704" s="12">
        <f>L703*IF($B704="January",(1+IF(C704&gt;Personal!$L$18+1,Calculations!$B$22,Calculations!$B$21)),1)</f>
        <v>5723.0909444330018</v>
      </c>
      <c r="M704" s="12">
        <f>IF(AND(Career!$F$15="Yes",$E704=62,$E703=61),L704,M703*IF($B704="January",(1+IF(C704&gt;Personal!$L$18+1,Calculations!$C$22,Calculations!$C$21)),1))</f>
        <v>5723.0909444330018</v>
      </c>
      <c r="N704" s="12">
        <f>M704*(1-'Retiree Assumptions'!$F$10)</f>
        <v>5036.3200311010414</v>
      </c>
      <c r="O704" s="12">
        <f>N704/(Calculations!$C$27^$AW704)/(Calculations!$D$27^($A704-1-$AW704+Calculations!$B$6/30))</f>
        <v>788.13945281157112</v>
      </c>
      <c r="P704" s="23">
        <f t="shared" si="843"/>
        <v>86.411414462464251</v>
      </c>
      <c r="Q704" s="12">
        <f>IF(OR(A704&lt;=360,$E704&lt;70),Q703*IF($B704="January",(1+IF(C704&gt;Personal!$L$18+1,Calculations!$B$22,Calculations!$B$21)),1),0)</f>
        <v>0</v>
      </c>
      <c r="R704" s="12">
        <f>IF(OR(A704&lt;=360,$E704&lt;70),IF(AND(Career!$F$15="Yes",$E704=62,$E703=61),Q704,R703*IF($B704="January",(1+IF(C704&gt;Personal!$L$18+1,Calculations!$C$22,Calculations!$C$21)),1)),0)</f>
        <v>0</v>
      </c>
      <c r="S704" s="12">
        <f>R704*(1-'Retiree Assumptions'!$F$8)</f>
        <v>0</v>
      </c>
      <c r="T704" s="12">
        <f>S704/(Calculations!$C$27^($A704-1+Calculations!$B$6/30))</f>
        <v>0</v>
      </c>
      <c r="U704" s="23">
        <f t="shared" si="844"/>
        <v>0</v>
      </c>
      <c r="W704">
        <f t="shared" si="884"/>
        <v>14</v>
      </c>
      <c r="X704">
        <f t="shared" si="859"/>
        <v>2083</v>
      </c>
      <c r="Y704">
        <f t="shared" si="860"/>
        <v>100</v>
      </c>
      <c r="Z704">
        <f t="shared" si="847"/>
        <v>98</v>
      </c>
      <c r="AA704" s="12">
        <f>S704*12*Subsidy!$I$15/Subsidy!$I$14</f>
        <v>0</v>
      </c>
      <c r="AB704" s="12">
        <f>SUM(S$5:S704)*Subsidy!$I$15/Subsidy!$I$14</f>
        <v>53212.488521578103</v>
      </c>
      <c r="AC704" s="12">
        <f>N704*Subsidy!$E$15/Subsidy!$E$14</f>
        <v>4029.0560248808333</v>
      </c>
      <c r="AD704" s="12">
        <f t="shared" si="848"/>
        <v>48348.672298570003</v>
      </c>
      <c r="AE704" s="12">
        <f>$AP704*AC704/(Calculations!$D$27^(A704-1+Calculations!$B$6/30))</f>
        <v>49.875816287233562</v>
      </c>
      <c r="AF704" s="12">
        <f>IF(AE704=0,0,SUM(AE704:AE$903)*AC704/AE704)</f>
        <v>126144.00432597059</v>
      </c>
      <c r="AH704" s="164">
        <f>VLOOKUP(E704,Rates2,5)*VLOOKUP(E704,Mort_Imp_Retirees,C704-'Mort Imp Cume'!$C$4+2)</f>
        <v>3.6861650485172912E-2</v>
      </c>
      <c r="AI704" s="16">
        <f t="shared" si="849"/>
        <v>0.96313834951482713</v>
      </c>
      <c r="AJ704" s="164">
        <f>VLOOKUP(F704,Rates2,6)*VLOOKUP(F704,Mort_Imp_Survivors,C704-'Mort Imp Cume'!$C$4+2)</f>
        <v>2.0476985167995416E-2</v>
      </c>
      <c r="AK704" s="16">
        <f t="shared" si="850"/>
        <v>0.97952301483200455</v>
      </c>
      <c r="AL704" s="164">
        <f>VLOOKUP(F704,Rates2,7)*VLOOKUP(F704,Mort_Imp_Survivors,C704-'Mort Imp Cume'!$C$4+2)</f>
        <v>2.516965129618853E-2</v>
      </c>
      <c r="AM704" s="16">
        <f t="shared" si="851"/>
        <v>0.97483034870381147</v>
      </c>
      <c r="AN704" s="108">
        <f>PRODUCT(AI$4:AI703)</f>
        <v>1.9247312387853613E-2</v>
      </c>
      <c r="AO704" s="16">
        <f>PRODUCT(AK$4:AK703)</f>
        <v>0.15860231139530934</v>
      </c>
      <c r="AP704" s="16">
        <f>PRODUCT(AM$4:AM703)</f>
        <v>9.3132673640590899E-2</v>
      </c>
      <c r="AQ704" s="16">
        <f t="shared" si="852"/>
        <v>3.0526682328611537E-3</v>
      </c>
      <c r="AR704" s="16">
        <f t="shared" si="853"/>
        <v>1.6194644154992461E-2</v>
      </c>
      <c r="AS704" s="16">
        <f t="shared" si="854"/>
        <v>1.1022218823920565E-4</v>
      </c>
      <c r="AT704" s="16">
        <f t="shared" si="855"/>
        <v>0.10963975239940633</v>
      </c>
      <c r="AU704" s="16">
        <f t="shared" si="856"/>
        <v>0.87111293521274002</v>
      </c>
      <c r="AV704" s="16">
        <f t="shared" si="857"/>
        <v>7.0948770201999874E-4</v>
      </c>
      <c r="AW704" s="30">
        <f>(SUMPRODUCT(AV$5:AV703,A$5:A703)+SUM(AV$5:AV703)*(Calculations!$B$6/30-0.5)+AV$4*Calculations!$B$6/30/2)/SUM(AV$4:AV703)</f>
        <v>506.05570932356386</v>
      </c>
      <c r="AX704" s="16"/>
      <c r="AY704" s="12"/>
      <c r="AZ704" s="12"/>
    </row>
    <row r="705" spans="1:52" x14ac:dyDescent="0.25">
      <c r="A705">
        <f t="shared" si="845"/>
        <v>701</v>
      </c>
      <c r="B705" t="str">
        <f t="shared" si="869"/>
        <v>June</v>
      </c>
      <c r="C705">
        <f t="shared" si="840"/>
        <v>2083</v>
      </c>
      <c r="D705">
        <f t="shared" si="871"/>
        <v>208306</v>
      </c>
      <c r="E705">
        <f t="shared" ref="E705:F705" si="921">E693+1</f>
        <v>100</v>
      </c>
      <c r="F705">
        <f t="shared" si="921"/>
        <v>98</v>
      </c>
      <c r="G705" s="12">
        <f>G704*IF($B705="January",1+IF(C705&gt;Personal!$L$18+1,Calculations!$B$22,Calculations!$B$21),1)</f>
        <v>10405.619898969097</v>
      </c>
      <c r="H705" s="12">
        <f>IF(AND(Career!$F$15="Yes",$E705=62,$E704=61),G705,H704*IF($B705="January",(1+IF(C705&gt;Personal!$L$18+1,Calculations!$C$22,Calculations!$C$21)),1))</f>
        <v>10405.619898969097</v>
      </c>
      <c r="I705" s="12">
        <f>H705*(1-'Retiree Assumptions'!$F$8)</f>
        <v>8116.3835211958958</v>
      </c>
      <c r="J705" s="12">
        <f>I705/(Calculations!$C$27^($A705-1+Calculations!$B$6/30))</f>
        <v>1348.6975386785514</v>
      </c>
      <c r="K705" s="23">
        <f t="shared" si="842"/>
        <v>25.001918526238285</v>
      </c>
      <c r="L705" s="12">
        <f>L704*IF($B705="January",(1+IF(C705&gt;Personal!$L$18+1,Calculations!$B$22,Calculations!$B$21)),1)</f>
        <v>5723.0909444330018</v>
      </c>
      <c r="M705" s="12">
        <f>IF(AND(Career!$F$15="Yes",$E705=62,$E704=61),L705,M704*IF($B705="January",(1+IF(C705&gt;Personal!$L$18+1,Calculations!$C$22,Calculations!$C$21)),1))</f>
        <v>5723.0909444330018</v>
      </c>
      <c r="N705" s="12">
        <f>M705*(1-'Retiree Assumptions'!$F$10)</f>
        <v>5036.3200311010414</v>
      </c>
      <c r="O705" s="12">
        <f>N705/(Calculations!$C$27^$AW705)/(Calculations!$D$27^($A705-1-$AW705+Calculations!$B$6/30))</f>
        <v>785.90624649739482</v>
      </c>
      <c r="P705" s="23">
        <f t="shared" si="843"/>
        <v>84.084408154826264</v>
      </c>
      <c r="Q705" s="12">
        <f>IF(OR(A705&lt;=360,$E705&lt;70),Q704*IF($B705="January",(1+IF(C705&gt;Personal!$L$18+1,Calculations!$B$22,Calculations!$B$21)),1),0)</f>
        <v>0</v>
      </c>
      <c r="R705" s="12">
        <f>IF(OR(A705&lt;=360,$E705&lt;70),IF(AND(Career!$F$15="Yes",$E705=62,$E704=61),Q705,R704*IF($B705="January",(1+IF(C705&gt;Personal!$L$18+1,Calculations!$C$22,Calculations!$C$21)),1)),0)</f>
        <v>0</v>
      </c>
      <c r="S705" s="12">
        <f>R705*(1-'Retiree Assumptions'!$F$8)</f>
        <v>0</v>
      </c>
      <c r="T705" s="12">
        <f>S705/(Calculations!$C$27^($A705-1+Calculations!$B$6/30))</f>
        <v>0</v>
      </c>
      <c r="U705" s="23">
        <f t="shared" si="844"/>
        <v>0</v>
      </c>
      <c r="W705">
        <f t="shared" si="884"/>
        <v>14</v>
      </c>
      <c r="X705">
        <f t="shared" si="859"/>
        <v>2083</v>
      </c>
      <c r="Y705">
        <f t="shared" si="860"/>
        <v>100</v>
      </c>
      <c r="Z705">
        <f t="shared" si="847"/>
        <v>98</v>
      </c>
      <c r="AA705" s="12">
        <f>S705*12*Subsidy!$I$15/Subsidy!$I$14</f>
        <v>0</v>
      </c>
      <c r="AB705" s="12">
        <f>SUM(S$5:S705)*Subsidy!$I$15/Subsidy!$I$14</f>
        <v>53212.488521578103</v>
      </c>
      <c r="AC705" s="12">
        <f>N705*Subsidy!$E$15/Subsidy!$E$14</f>
        <v>4029.0560248808333</v>
      </c>
      <c r="AD705" s="12">
        <f t="shared" si="848"/>
        <v>48348.672298570003</v>
      </c>
      <c r="AE705" s="12">
        <f>$AP705*AC705/(Calculations!$D$27^(A705-1+Calculations!$B$6/30))</f>
        <v>48.48049393900618</v>
      </c>
      <c r="AF705" s="12">
        <f>IF(AE705=0,0,SUM(AE705:AE$903)*AC705/AE705)</f>
        <v>125629.55185755332</v>
      </c>
      <c r="AH705" s="164">
        <f>VLOOKUP(E705,Rates2,5)*VLOOKUP(E705,Mort_Imp_Retirees,C705-'Mort Imp Cume'!$C$4+2)</f>
        <v>3.6861650485172912E-2</v>
      </c>
      <c r="AI705" s="16">
        <f t="shared" si="849"/>
        <v>0.96313834951482713</v>
      </c>
      <c r="AJ705" s="164">
        <f>VLOOKUP(F705,Rates2,6)*VLOOKUP(F705,Mort_Imp_Survivors,C705-'Mort Imp Cume'!$C$4+2)</f>
        <v>2.0476985167995416E-2</v>
      </c>
      <c r="AK705" s="16">
        <f t="shared" si="850"/>
        <v>0.97952301483200455</v>
      </c>
      <c r="AL705" s="164">
        <f>VLOOKUP(F705,Rates2,7)*VLOOKUP(F705,Mort_Imp_Survivors,C705-'Mort Imp Cume'!$C$4+2)</f>
        <v>2.516965129618853E-2</v>
      </c>
      <c r="AM705" s="16">
        <f t="shared" si="851"/>
        <v>0.97483034870381147</v>
      </c>
      <c r="AN705" s="108">
        <f>PRODUCT(AI$4:AI704)</f>
        <v>1.8537824685833613E-2</v>
      </c>
      <c r="AO705" s="16">
        <f>PRODUCT(AK$4:AK704)</f>
        <v>0.1553546142172578</v>
      </c>
      <c r="AP705" s="16">
        <f>PRODUCT(AM$4:AM704)</f>
        <v>9.0788556720775501E-2</v>
      </c>
      <c r="AQ705" s="16">
        <f t="shared" si="852"/>
        <v>2.8799366024948392E-3</v>
      </c>
      <c r="AR705" s="16">
        <f t="shared" si="853"/>
        <v>1.5657888083338775E-2</v>
      </c>
      <c r="AS705" s="16">
        <f t="shared" si="854"/>
        <v>1.0398539575971096E-4</v>
      </c>
      <c r="AT705" s="16">
        <f t="shared" si="855"/>
        <v>0.10699038025155204</v>
      </c>
      <c r="AU705" s="16">
        <f t="shared" si="856"/>
        <v>0.8744717950626143</v>
      </c>
      <c r="AV705" s="16">
        <f t="shared" si="857"/>
        <v>6.8333481432460901E-4</v>
      </c>
      <c r="AW705" s="30">
        <f>(SUMPRODUCT(AV$5:AV704,A$5:A704)+SUM(AV$5:AV704)*(Calculations!$B$6/30-0.5)+AV$4*Calculations!$B$6/30/2)/SUM(AV$4:AV704)</f>
        <v>506.19627086167793</v>
      </c>
      <c r="AX705" s="16"/>
      <c r="AY705" s="12"/>
      <c r="AZ705" s="12"/>
    </row>
    <row r="706" spans="1:52" x14ac:dyDescent="0.25">
      <c r="A706">
        <f t="shared" si="845"/>
        <v>702</v>
      </c>
      <c r="B706" t="str">
        <f t="shared" si="869"/>
        <v>July</v>
      </c>
      <c r="C706">
        <f t="shared" si="840"/>
        <v>2083</v>
      </c>
      <c r="D706">
        <f t="shared" si="871"/>
        <v>208307</v>
      </c>
      <c r="E706">
        <f t="shared" ref="E706:F706" si="922">E694+1</f>
        <v>100</v>
      </c>
      <c r="F706">
        <f t="shared" si="922"/>
        <v>98</v>
      </c>
      <c r="G706" s="12">
        <f>G705*IF($B706="January",1+IF(C706&gt;Personal!$L$18+1,Calculations!$B$22,Calculations!$B$21),1)</f>
        <v>10405.619898969097</v>
      </c>
      <c r="H706" s="12">
        <f>IF(AND(Career!$F$15="Yes",$E706=62,$E705=61),G706,H705*IF($B706="January",(1+IF(C706&gt;Personal!$L$18+1,Calculations!$C$22,Calculations!$C$21)),1))</f>
        <v>10405.619898969097</v>
      </c>
      <c r="I706" s="12">
        <f>H706*(1-'Retiree Assumptions'!$F$8)</f>
        <v>8116.3835211958958</v>
      </c>
      <c r="J706" s="12">
        <f>I706/(Calculations!$C$27^($A706-1+Calculations!$B$6/30))</f>
        <v>1345.248932956564</v>
      </c>
      <c r="K706" s="23">
        <f t="shared" si="842"/>
        <v>24.018733448131268</v>
      </c>
      <c r="L706" s="12">
        <f>L705*IF($B706="January",(1+IF(C706&gt;Personal!$L$18+1,Calculations!$B$22,Calculations!$B$21)),1)</f>
        <v>5723.0909444330018</v>
      </c>
      <c r="M706" s="12">
        <f>IF(AND(Career!$F$15="Yes",$E706=62,$E705=61),L706,M705*IF($B706="January",(1+IF(C706&gt;Personal!$L$18+1,Calculations!$C$22,Calculations!$C$21)),1))</f>
        <v>5723.0909444330018</v>
      </c>
      <c r="N706" s="12">
        <f>M706*(1-'Retiree Assumptions'!$F$10)</f>
        <v>5036.3200311010414</v>
      </c>
      <c r="O706" s="12">
        <f>N706/(Calculations!$C$27^$AW706)/(Calculations!$D$27^($A706-1-$AW706+Calculations!$B$6/30))</f>
        <v>783.67818537085247</v>
      </c>
      <c r="P706" s="23">
        <f t="shared" si="843"/>
        <v>81.817142870567096</v>
      </c>
      <c r="Q706" s="12">
        <f>IF(OR(A706&lt;=360,$E706&lt;70),Q705*IF($B706="January",(1+IF(C706&gt;Personal!$L$18+1,Calculations!$B$22,Calculations!$B$21)),1),0)</f>
        <v>0</v>
      </c>
      <c r="R706" s="12">
        <f>IF(OR(A706&lt;=360,$E706&lt;70),IF(AND(Career!$F$15="Yes",$E706=62,$E705=61),Q706,R705*IF($B706="January",(1+IF(C706&gt;Personal!$L$18+1,Calculations!$C$22,Calculations!$C$21)),1)),0)</f>
        <v>0</v>
      </c>
      <c r="S706" s="12">
        <f>R706*(1-'Retiree Assumptions'!$F$8)</f>
        <v>0</v>
      </c>
      <c r="T706" s="12">
        <f>S706/(Calculations!$C$27^($A706-1+Calculations!$B$6/30))</f>
        <v>0</v>
      </c>
      <c r="U706" s="23">
        <f t="shared" si="844"/>
        <v>0</v>
      </c>
      <c r="W706">
        <f t="shared" si="884"/>
        <v>14</v>
      </c>
      <c r="X706">
        <f t="shared" si="859"/>
        <v>2083</v>
      </c>
      <c r="Y706">
        <f t="shared" si="860"/>
        <v>100</v>
      </c>
      <c r="Z706">
        <f t="shared" si="847"/>
        <v>98</v>
      </c>
      <c r="AA706" s="12">
        <f>S706*12*Subsidy!$I$15/Subsidy!$I$14</f>
        <v>0</v>
      </c>
      <c r="AB706" s="12">
        <f>SUM(S$5:S706)*Subsidy!$I$15/Subsidy!$I$14</f>
        <v>53212.488521578103</v>
      </c>
      <c r="AC706" s="12">
        <f>N706*Subsidy!$E$15/Subsidy!$E$14</f>
        <v>4029.0560248808333</v>
      </c>
      <c r="AD706" s="12">
        <f t="shared" si="848"/>
        <v>48348.672298570003</v>
      </c>
      <c r="AE706" s="12">
        <f>$AP706*AC706/(Calculations!$D$27^(A706-1+Calculations!$B$6/30))</f>
        <v>47.124207031206474</v>
      </c>
      <c r="AF706" s="12">
        <f>IF(AE706=0,0,SUM(AE706:AE$903)*AC706/AE706)</f>
        <v>125100.29287690901</v>
      </c>
      <c r="AH706" s="164">
        <f>VLOOKUP(E706,Rates2,5)*VLOOKUP(E706,Mort_Imp_Retirees,C706-'Mort Imp Cume'!$C$4+2)</f>
        <v>3.6861650485172912E-2</v>
      </c>
      <c r="AI706" s="16">
        <f t="shared" si="849"/>
        <v>0.96313834951482713</v>
      </c>
      <c r="AJ706" s="164">
        <f>VLOOKUP(F706,Rates2,6)*VLOOKUP(F706,Mort_Imp_Survivors,C706-'Mort Imp Cume'!$C$4+2)</f>
        <v>2.0476985167995416E-2</v>
      </c>
      <c r="AK706" s="16">
        <f t="shared" si="850"/>
        <v>0.97952301483200455</v>
      </c>
      <c r="AL706" s="164">
        <f>VLOOKUP(F706,Rates2,7)*VLOOKUP(F706,Mort_Imp_Survivors,C706-'Mort Imp Cume'!$C$4+2)</f>
        <v>2.516965129618853E-2</v>
      </c>
      <c r="AM706" s="16">
        <f t="shared" si="851"/>
        <v>0.97483034870381147</v>
      </c>
      <c r="AN706" s="108">
        <f>PRODUCT(AI$4:AI705)</f>
        <v>1.7854489871509005E-2</v>
      </c>
      <c r="AO706" s="16">
        <f>PRODUCT(AK$4:AK705)</f>
        <v>0.15217342008615134</v>
      </c>
      <c r="AP706" s="16">
        <f>PRODUCT(AM$4:AM705)</f>
        <v>8.8503440406429351E-2</v>
      </c>
      <c r="AQ706" s="16">
        <f t="shared" si="852"/>
        <v>2.716978787641074E-3</v>
      </c>
      <c r="AR706" s="16">
        <f t="shared" si="853"/>
        <v>1.5137511083867931E-2</v>
      </c>
      <c r="AS706" s="16">
        <f t="shared" si="854"/>
        <v>9.8101504824394149E-5</v>
      </c>
      <c r="AT706" s="16">
        <f t="shared" si="855"/>
        <v>0.10440145508433357</v>
      </c>
      <c r="AU706" s="16">
        <f t="shared" si="856"/>
        <v>0.87774405504415731</v>
      </c>
      <c r="AV706" s="16">
        <f t="shared" si="857"/>
        <v>6.5814596523462471E-4</v>
      </c>
      <c r="AW706" s="30">
        <f>(SUMPRODUCT(AV$5:AV705,A$5:A705)+SUM(AV$5:AV705)*(Calculations!$B$6/30-0.5)+AV$4*Calculations!$B$6/30/2)/SUM(AV$4:AV705)</f>
        <v>506.33215483824904</v>
      </c>
      <c r="AX706" s="16"/>
      <c r="AY706" s="12"/>
      <c r="AZ706" s="12"/>
    </row>
    <row r="707" spans="1:52" x14ac:dyDescent="0.25">
      <c r="A707">
        <f t="shared" si="845"/>
        <v>703</v>
      </c>
      <c r="B707" t="str">
        <f t="shared" si="869"/>
        <v>August</v>
      </c>
      <c r="C707">
        <f t="shared" si="840"/>
        <v>2083</v>
      </c>
      <c r="D707">
        <f t="shared" si="871"/>
        <v>208308</v>
      </c>
      <c r="E707">
        <f t="shared" ref="E707:F707" si="923">E695+1</f>
        <v>100</v>
      </c>
      <c r="F707">
        <f t="shared" si="923"/>
        <v>98</v>
      </c>
      <c r="G707" s="12">
        <f>G706*IF($B707="January",1+IF(C707&gt;Personal!$L$18+1,Calculations!$B$22,Calculations!$B$21),1)</f>
        <v>10405.619898969097</v>
      </c>
      <c r="H707" s="12">
        <f>IF(AND(Career!$F$15="Yes",$E707=62,$E706=61),G707,H706*IF($B707="January",(1+IF(C707&gt;Personal!$L$18+1,Calculations!$C$22,Calculations!$C$21)),1))</f>
        <v>10405.619898969097</v>
      </c>
      <c r="I707" s="12">
        <f>H707*(1-'Retiree Assumptions'!$F$8)</f>
        <v>8116.3835211958958</v>
      </c>
      <c r="J707" s="12">
        <f>I707/(Calculations!$C$27^($A707-1+Calculations!$B$6/30))</f>
        <v>1341.8091452839042</v>
      </c>
      <c r="K707" s="23">
        <f t="shared" si="842"/>
        <v>23.074211518886102</v>
      </c>
      <c r="L707" s="12">
        <f>L706*IF($B707="January",(1+IF(C707&gt;Personal!$L$18+1,Calculations!$B$22,Calculations!$B$21)),1)</f>
        <v>5723.0909444330018</v>
      </c>
      <c r="M707" s="12">
        <f>IF(AND(Career!$F$15="Yes",$E707=62,$E706=61),L707,M706*IF($B707="January",(1+IF(C707&gt;Personal!$L$18+1,Calculations!$C$22,Calculations!$C$21)),1))</f>
        <v>5723.0909444330018</v>
      </c>
      <c r="N707" s="12">
        <f>M707*(1-'Retiree Assumptions'!$F$10)</f>
        <v>5036.3200311010414</v>
      </c>
      <c r="O707" s="12">
        <f>N707/(Calculations!$C$27^$AW707)/(Calculations!$D$27^($A707-1-$AW707+Calculations!$B$6/30))</f>
        <v>781.45530181743413</v>
      </c>
      <c r="P707" s="23">
        <f t="shared" si="843"/>
        <v>79.608264756365045</v>
      </c>
      <c r="Q707" s="12">
        <f>IF(OR(A707&lt;=360,$E707&lt;70),Q706*IF($B707="January",(1+IF(C707&gt;Personal!$L$18+1,Calculations!$B$22,Calculations!$B$21)),1),0)</f>
        <v>0</v>
      </c>
      <c r="R707" s="12">
        <f>IF(OR(A707&lt;=360,$E707&lt;70),IF(AND(Career!$F$15="Yes",$E707=62,$E706=61),Q707,R706*IF($B707="January",(1+IF(C707&gt;Personal!$L$18+1,Calculations!$C$22,Calculations!$C$21)),1)),0)</f>
        <v>0</v>
      </c>
      <c r="S707" s="12">
        <f>R707*(1-'Retiree Assumptions'!$F$8)</f>
        <v>0</v>
      </c>
      <c r="T707" s="12">
        <f>S707/(Calculations!$C$27^($A707-1+Calculations!$B$6/30))</f>
        <v>0</v>
      </c>
      <c r="U707" s="23">
        <f t="shared" si="844"/>
        <v>0</v>
      </c>
      <c r="W707">
        <f t="shared" si="884"/>
        <v>14</v>
      </c>
      <c r="X707">
        <f t="shared" si="859"/>
        <v>2083</v>
      </c>
      <c r="Y707">
        <f t="shared" si="860"/>
        <v>100</v>
      </c>
      <c r="Z707">
        <f t="shared" si="847"/>
        <v>98</v>
      </c>
      <c r="AA707" s="12">
        <f>S707*12*Subsidy!$I$15/Subsidy!$I$14</f>
        <v>0</v>
      </c>
      <c r="AB707" s="12">
        <f>SUM(S$5:S707)*Subsidy!$I$15/Subsidy!$I$14</f>
        <v>53212.488521578103</v>
      </c>
      <c r="AC707" s="12">
        <f>N707*Subsidy!$E$15/Subsidy!$E$14</f>
        <v>4029.0560248808333</v>
      </c>
      <c r="AD707" s="12">
        <f t="shared" si="848"/>
        <v>48348.672298570003</v>
      </c>
      <c r="AE707" s="12">
        <f>$AP707*AC707/(Calculations!$D$27^(A707-1+Calculations!$B$6/30))</f>
        <v>45.805863511083146</v>
      </c>
      <c r="AF707" s="12">
        <f>IF(AE707=0,0,SUM(AE707:AE$903)*AC707/AE707)</f>
        <v>124555.80123620504</v>
      </c>
      <c r="AH707" s="164">
        <f>VLOOKUP(E707,Rates2,5)*VLOOKUP(E707,Mort_Imp_Retirees,C707-'Mort Imp Cume'!$C$4+2)</f>
        <v>3.6861650485172912E-2</v>
      </c>
      <c r="AI707" s="16">
        <f t="shared" si="849"/>
        <v>0.96313834951482713</v>
      </c>
      <c r="AJ707" s="164">
        <f>VLOOKUP(F707,Rates2,6)*VLOOKUP(F707,Mort_Imp_Survivors,C707-'Mort Imp Cume'!$C$4+2)</f>
        <v>2.0476985167995416E-2</v>
      </c>
      <c r="AK707" s="16">
        <f t="shared" si="850"/>
        <v>0.97952301483200455</v>
      </c>
      <c r="AL707" s="164">
        <f>VLOOKUP(F707,Rates2,7)*VLOOKUP(F707,Mort_Imp_Survivors,C707-'Mort Imp Cume'!$C$4+2)</f>
        <v>2.516965129618853E-2</v>
      </c>
      <c r="AM707" s="16">
        <f t="shared" si="851"/>
        <v>0.97483034870381147</v>
      </c>
      <c r="AN707" s="108">
        <f>PRODUCT(AI$4:AI706)</f>
        <v>1.7196343906274381E-2</v>
      </c>
      <c r="AO707" s="16">
        <f>PRODUCT(AK$4:AK706)</f>
        <v>0.14905736722008409</v>
      </c>
      <c r="AP707" s="16">
        <f>PRODUCT(AM$4:AM706)</f>
        <v>8.6275839672886517E-2</v>
      </c>
      <c r="AQ707" s="16">
        <f t="shared" si="852"/>
        <v>2.5632417484803957E-3</v>
      </c>
      <c r="AR707" s="16">
        <f t="shared" si="853"/>
        <v>1.4633102157793985E-2</v>
      </c>
      <c r="AS707" s="16">
        <f t="shared" si="854"/>
        <v>9.2550546915737199E-5</v>
      </c>
      <c r="AT707" s="16">
        <f t="shared" si="855"/>
        <v>0.1018718083698706</v>
      </c>
      <c r="AU707" s="16">
        <f t="shared" si="856"/>
        <v>0.88093184772385491</v>
      </c>
      <c r="AV707" s="16">
        <f t="shared" si="857"/>
        <v>6.3388561869591931E-4</v>
      </c>
      <c r="AW707" s="30">
        <f>(SUMPRODUCT(AV$5:AV706,A$5:A706)+SUM(AV$5:AV706)*(Calculations!$B$6/30-0.5)+AV$4*Calculations!$B$6/30/2)/SUM(AV$4:AV706)</f>
        <v>506.46352093055191</v>
      </c>
      <c r="AX707" s="16"/>
      <c r="AY707" s="12"/>
      <c r="AZ707" s="12"/>
    </row>
    <row r="708" spans="1:52" x14ac:dyDescent="0.25">
      <c r="A708">
        <f t="shared" si="845"/>
        <v>704</v>
      </c>
      <c r="B708" t="str">
        <f t="shared" si="869"/>
        <v>September</v>
      </c>
      <c r="C708">
        <f t="shared" si="840"/>
        <v>2083</v>
      </c>
      <c r="D708">
        <f t="shared" si="871"/>
        <v>208309</v>
      </c>
      <c r="E708">
        <f t="shared" ref="E708:F708" si="924">E696+1</f>
        <v>100</v>
      </c>
      <c r="F708">
        <f t="shared" si="924"/>
        <v>98</v>
      </c>
      <c r="G708" s="12">
        <f>G707*IF($B708="January",1+IF(C708&gt;Personal!$L$18+1,Calculations!$B$22,Calculations!$B$21),1)</f>
        <v>10405.619898969097</v>
      </c>
      <c r="H708" s="12">
        <f>IF(AND(Career!$F$15="Yes",$E708=62,$E707=61),G708,H707*IF($B708="January",(1+IF(C708&gt;Personal!$L$18+1,Calculations!$C$22,Calculations!$C$21)),1))</f>
        <v>10405.619898969097</v>
      </c>
      <c r="I708" s="12">
        <f>H708*(1-'Retiree Assumptions'!$F$8)</f>
        <v>8116.3835211958958</v>
      </c>
      <c r="J708" s="12">
        <f>I708/(Calculations!$C$27^($A708-1+Calculations!$B$6/30))</f>
        <v>1338.3781531129127</v>
      </c>
      <c r="K708" s="23">
        <f t="shared" si="842"/>
        <v>22.16683233393892</v>
      </c>
      <c r="L708" s="12">
        <f>L707*IF($B708="January",(1+IF(C708&gt;Personal!$L$18+1,Calculations!$B$22,Calculations!$B$21)),1)</f>
        <v>5723.0909444330018</v>
      </c>
      <c r="M708" s="12">
        <f>IF(AND(Career!$F$15="Yes",$E708=62,$E707=61),L708,M707*IF($B708="January",(1+IF(C708&gt;Personal!$L$18+1,Calculations!$C$22,Calculations!$C$21)),1))</f>
        <v>5723.0909444330018</v>
      </c>
      <c r="N708" s="12">
        <f>M708*(1-'Retiree Assumptions'!$F$10)</f>
        <v>5036.3200311010414</v>
      </c>
      <c r="O708" s="12">
        <f>N708/(Calculations!$C$27^$AW708)/(Calculations!$D$27^($A708-1-$AW708+Calculations!$B$6/30))</f>
        <v>779.23762629942746</v>
      </c>
      <c r="P708" s="23">
        <f t="shared" si="843"/>
        <v>77.456439038017933</v>
      </c>
      <c r="Q708" s="12">
        <f>IF(OR(A708&lt;=360,$E708&lt;70),Q707*IF($B708="January",(1+IF(C708&gt;Personal!$L$18+1,Calculations!$B$22,Calculations!$B$21)),1),0)</f>
        <v>0</v>
      </c>
      <c r="R708" s="12">
        <f>IF(OR(A708&lt;=360,$E708&lt;70),IF(AND(Career!$F$15="Yes",$E708=62,$E707=61),Q708,R707*IF($B708="January",(1+IF(C708&gt;Personal!$L$18+1,Calculations!$C$22,Calculations!$C$21)),1)),0)</f>
        <v>0</v>
      </c>
      <c r="S708" s="12">
        <f>R708*(1-'Retiree Assumptions'!$F$8)</f>
        <v>0</v>
      </c>
      <c r="T708" s="12">
        <f>S708/(Calculations!$C$27^($A708-1+Calculations!$B$6/30))</f>
        <v>0</v>
      </c>
      <c r="U708" s="23">
        <f t="shared" si="844"/>
        <v>0</v>
      </c>
      <c r="W708">
        <f t="shared" si="884"/>
        <v>14</v>
      </c>
      <c r="X708">
        <f t="shared" si="859"/>
        <v>2083</v>
      </c>
      <c r="Y708">
        <f t="shared" si="860"/>
        <v>100</v>
      </c>
      <c r="Z708">
        <f t="shared" si="847"/>
        <v>98</v>
      </c>
      <c r="AA708" s="12">
        <f>S708*12*Subsidy!$I$15/Subsidy!$I$14</f>
        <v>0</v>
      </c>
      <c r="AB708" s="12">
        <f>SUM(S$5:S708)*Subsidy!$I$15/Subsidy!$I$14</f>
        <v>53212.488521578103</v>
      </c>
      <c r="AC708" s="12">
        <f>N708*Subsidy!$E$15/Subsidy!$E$14</f>
        <v>4029.0560248808333</v>
      </c>
      <c r="AD708" s="12">
        <f t="shared" si="848"/>
        <v>48348.672298570003</v>
      </c>
      <c r="AE708" s="12">
        <f>$AP708*AC708/(Calculations!$D$27^(A708-1+Calculations!$B$6/30))</f>
        <v>44.524401877076201</v>
      </c>
      <c r="AF708" s="12">
        <f>IF(AE708=0,0,SUM(AE708:AE$903)*AC708/AE708)</f>
        <v>123995.63852260221</v>
      </c>
      <c r="AH708" s="164">
        <f>VLOOKUP(E708,Rates2,5)*VLOOKUP(E708,Mort_Imp_Retirees,C708-'Mort Imp Cume'!$C$4+2)</f>
        <v>3.6861650485172912E-2</v>
      </c>
      <c r="AI708" s="16">
        <f t="shared" si="849"/>
        <v>0.96313834951482713</v>
      </c>
      <c r="AJ708" s="164">
        <f>VLOOKUP(F708,Rates2,6)*VLOOKUP(F708,Mort_Imp_Survivors,C708-'Mort Imp Cume'!$C$4+2)</f>
        <v>2.0476985167995416E-2</v>
      </c>
      <c r="AK708" s="16">
        <f t="shared" si="850"/>
        <v>0.97952301483200455</v>
      </c>
      <c r="AL708" s="164">
        <f>VLOOKUP(F708,Rates2,7)*VLOOKUP(F708,Mort_Imp_Survivors,C708-'Mort Imp Cume'!$C$4+2)</f>
        <v>2.516965129618853E-2</v>
      </c>
      <c r="AM708" s="16">
        <f t="shared" si="851"/>
        <v>0.97483034870381147</v>
      </c>
      <c r="AN708" s="108">
        <f>PRODUCT(AI$4:AI707)</f>
        <v>1.6562458287578463E-2</v>
      </c>
      <c r="AO708" s="16">
        <f>PRODUCT(AK$4:AK707)</f>
        <v>0.14600512172233798</v>
      </c>
      <c r="AP708" s="16">
        <f>PRODUCT(AM$4:AM707)</f>
        <v>8.4104306873034093E-2</v>
      </c>
      <c r="AQ708" s="16">
        <f t="shared" si="852"/>
        <v>2.4182037382990389E-3</v>
      </c>
      <c r="AR708" s="16">
        <f t="shared" si="853"/>
        <v>1.4144254549279424E-2</v>
      </c>
      <c r="AS708" s="16">
        <f t="shared" si="854"/>
        <v>8.731368341122664E-5</v>
      </c>
      <c r="AT708" s="16">
        <f t="shared" si="855"/>
        <v>9.9400281023204543E-2</v>
      </c>
      <c r="AU708" s="16">
        <f t="shared" si="856"/>
        <v>0.88403726068921695</v>
      </c>
      <c r="AV708" s="16">
        <f t="shared" si="857"/>
        <v>6.105195485719728E-4</v>
      </c>
      <c r="AW708" s="30">
        <f>(SUMPRODUCT(AV$5:AV707,A$5:A707)+SUM(AV$5:AV707)*(Calculations!$B$6/30-0.5)+AV$4*Calculations!$B$6/30/2)/SUM(AV$4:AV707)</f>
        <v>506.59052298725913</v>
      </c>
      <c r="AX708" s="16"/>
      <c r="AY708" s="12"/>
      <c r="AZ708" s="12"/>
    </row>
    <row r="709" spans="1:52" x14ac:dyDescent="0.25">
      <c r="A709">
        <f t="shared" si="845"/>
        <v>705</v>
      </c>
      <c r="B709" t="str">
        <f t="shared" si="869"/>
        <v>October</v>
      </c>
      <c r="C709">
        <f t="shared" ref="C709:C772" si="925">C708+IF(B708="December",1,0)</f>
        <v>2083</v>
      </c>
      <c r="D709">
        <f t="shared" si="871"/>
        <v>208310</v>
      </c>
      <c r="E709">
        <f t="shared" ref="E709:F709" si="926">E697+1</f>
        <v>100</v>
      </c>
      <c r="F709">
        <f t="shared" si="926"/>
        <v>98</v>
      </c>
      <c r="G709" s="12">
        <f>G708*IF($B709="January",1+IF(C709&gt;Personal!$L$18+1,Calculations!$B$22,Calculations!$B$21),1)</f>
        <v>10405.619898969097</v>
      </c>
      <c r="H709" s="12">
        <f>IF(AND(Career!$F$15="Yes",$E709=62,$E708=61),G709,H708*IF($B709="January",(1+IF(C709&gt;Personal!$L$18+1,Calculations!$C$22,Calculations!$C$21)),1))</f>
        <v>10405.619898969097</v>
      </c>
      <c r="I709" s="12">
        <f>H709*(1-'Retiree Assumptions'!$F$8)</f>
        <v>8116.3835211958958</v>
      </c>
      <c r="J709" s="12">
        <f>I709/(Calculations!$C$27^($A709-1+Calculations!$B$6/30))</f>
        <v>1334.9559339535808</v>
      </c>
      <c r="K709" s="23">
        <f t="shared" ref="K709:K772" si="927">$AN709*J709</f>
        <v>21.295135277700716</v>
      </c>
      <c r="L709" s="12">
        <f>L708*IF($B709="January",(1+IF(C709&gt;Personal!$L$18+1,Calculations!$B$22,Calculations!$B$21)),1)</f>
        <v>5723.0909444330018</v>
      </c>
      <c r="M709" s="12">
        <f>IF(AND(Career!$F$15="Yes",$E709=62,$E708=61),L709,M708*IF($B709="January",(1+IF(C709&gt;Personal!$L$18+1,Calculations!$C$22,Calculations!$C$21)),1))</f>
        <v>5723.0909444330018</v>
      </c>
      <c r="N709" s="12">
        <f>M709*(1-'Retiree Assumptions'!$F$10)</f>
        <v>5036.3200311010414</v>
      </c>
      <c r="O709" s="12">
        <f>N709/(Calculations!$C$27^$AW709)/(Calculations!$D$27^($A709-1-$AW709+Calculations!$B$6/30))</f>
        <v>777.02518744026918</v>
      </c>
      <c r="P709" s="23">
        <f t="shared" ref="P709:P772" si="928">$AT709*O709</f>
        <v>75.360350598978556</v>
      </c>
      <c r="Q709" s="12">
        <f>IF(OR(A709&lt;=360,$E709&lt;70),Q708*IF($B709="January",(1+IF(C709&gt;Personal!$L$18+1,Calculations!$B$22,Calculations!$B$21)),1),0)</f>
        <v>0</v>
      </c>
      <c r="R709" s="12">
        <f>IF(OR(A709&lt;=360,$E709&lt;70),IF(AND(Career!$F$15="Yes",$E709=62,$E708=61),Q709,R708*IF($B709="January",(1+IF(C709&gt;Personal!$L$18+1,Calculations!$C$22,Calculations!$C$21)),1)),0)</f>
        <v>0</v>
      </c>
      <c r="S709" s="12">
        <f>R709*(1-'Retiree Assumptions'!$F$8)</f>
        <v>0</v>
      </c>
      <c r="T709" s="12">
        <f>S709/(Calculations!$C$27^($A709-1+Calculations!$B$6/30))</f>
        <v>0</v>
      </c>
      <c r="U709" s="23">
        <f t="shared" ref="U709:U772" si="929">$AQ709*T709</f>
        <v>0</v>
      </c>
      <c r="W709">
        <f t="shared" si="884"/>
        <v>14</v>
      </c>
      <c r="X709">
        <f t="shared" si="859"/>
        <v>2083</v>
      </c>
      <c r="Y709">
        <f t="shared" si="860"/>
        <v>100</v>
      </c>
      <c r="Z709">
        <f t="shared" si="847"/>
        <v>98</v>
      </c>
      <c r="AA709" s="12">
        <f>S709*12*Subsidy!$I$15/Subsidy!$I$14</f>
        <v>0</v>
      </c>
      <c r="AB709" s="12">
        <f>SUM(S$5:S709)*Subsidy!$I$15/Subsidy!$I$14</f>
        <v>53212.488521578103</v>
      </c>
      <c r="AC709" s="12">
        <f>N709*Subsidy!$E$15/Subsidy!$E$14</f>
        <v>4029.0560248808333</v>
      </c>
      <c r="AD709" s="12">
        <f t="shared" si="848"/>
        <v>48348.672298570003</v>
      </c>
      <c r="AE709" s="12">
        <f>$AP709*AC709/(Calculations!$D$27^(A709-1+Calculations!$B$6/30))</f>
        <v>43.27879032411915</v>
      </c>
      <c r="AF709" s="12">
        <f>IF(AE709=0,0,SUM(AE709:AE$903)*AC709/AE709)</f>
        <v>123419.35370525347</v>
      </c>
      <c r="AH709" s="164">
        <f>VLOOKUP(E709,Rates2,5)*VLOOKUP(E709,Mort_Imp_Retirees,C709-'Mort Imp Cume'!$C$4+2)</f>
        <v>3.6861650485172912E-2</v>
      </c>
      <c r="AI709" s="16">
        <f t="shared" si="849"/>
        <v>0.96313834951482713</v>
      </c>
      <c r="AJ709" s="164">
        <f>VLOOKUP(F709,Rates2,6)*VLOOKUP(F709,Mort_Imp_Survivors,C709-'Mort Imp Cume'!$C$4+2)</f>
        <v>2.0476985167995416E-2</v>
      </c>
      <c r="AK709" s="16">
        <f t="shared" si="850"/>
        <v>0.97952301483200455</v>
      </c>
      <c r="AL709" s="164">
        <f>VLOOKUP(F709,Rates2,7)*VLOOKUP(F709,Mort_Imp_Survivors,C709-'Mort Imp Cume'!$C$4+2)</f>
        <v>2.516965129618853E-2</v>
      </c>
      <c r="AM709" s="16">
        <f t="shared" si="851"/>
        <v>0.97483034870381147</v>
      </c>
      <c r="AN709" s="108">
        <f>PRODUCT(AI$4:AI708)</f>
        <v>1.595193873900649E-2</v>
      </c>
      <c r="AO709" s="16">
        <f>PRODUCT(AK$4:AK708)</f>
        <v>0.14301537701037831</v>
      </c>
      <c r="AP709" s="16">
        <f>PRODUCT(AM$4:AM708)</f>
        <v>8.1987430796532187E-2</v>
      </c>
      <c r="AQ709" s="16">
        <f t="shared" si="852"/>
        <v>2.2813725328054719E-3</v>
      </c>
      <c r="AR709" s="16">
        <f t="shared" si="853"/>
        <v>1.3670566206201017E-2</v>
      </c>
      <c r="AS709" s="16">
        <f t="shared" si="854"/>
        <v>8.2373141649577788E-5</v>
      </c>
      <c r="AT709" s="16">
        <f t="shared" si="855"/>
        <v>9.6985724294518558E-2</v>
      </c>
      <c r="AU709" s="16">
        <f t="shared" si="856"/>
        <v>0.88706233696647496</v>
      </c>
      <c r="AV709" s="16">
        <f t="shared" si="857"/>
        <v>5.8801479035814719E-4</v>
      </c>
      <c r="AW709" s="30">
        <f>(SUMPRODUCT(AV$5:AV708,A$5:A708)+SUM(AV$5:AV708)*(Calculations!$B$6/30-0.5)+AV$4*Calculations!$B$6/30/2)/SUM(AV$4:AV708)</f>
        <v>506.71330927110091</v>
      </c>
      <c r="AX709" s="16"/>
      <c r="AY709" s="12"/>
      <c r="AZ709" s="12"/>
    </row>
    <row r="710" spans="1:52" x14ac:dyDescent="0.25">
      <c r="A710">
        <f t="shared" ref="A710:A773" si="930">A709+1</f>
        <v>706</v>
      </c>
      <c r="B710" t="str">
        <f t="shared" si="869"/>
        <v>November</v>
      </c>
      <c r="C710">
        <f t="shared" si="925"/>
        <v>2083</v>
      </c>
      <c r="D710">
        <f t="shared" si="871"/>
        <v>208311</v>
      </c>
      <c r="E710">
        <f t="shared" ref="E710:F710" si="931">E698+1</f>
        <v>100</v>
      </c>
      <c r="F710">
        <f t="shared" si="931"/>
        <v>98</v>
      </c>
      <c r="G710" s="12">
        <f>G709*IF($B710="January",1+IF(C710&gt;Personal!$L$18+1,Calculations!$B$22,Calculations!$B$21),1)</f>
        <v>10405.619898969097</v>
      </c>
      <c r="H710" s="12">
        <f>IF(AND(Career!$F$15="Yes",$E710=62,$E709=61),G710,H709*IF($B710="January",(1+IF(C710&gt;Personal!$L$18+1,Calculations!$C$22,Calculations!$C$21)),1))</f>
        <v>10405.619898969097</v>
      </c>
      <c r="I710" s="12">
        <f>H710*(1-'Retiree Assumptions'!$F$8)</f>
        <v>8116.3835211958958</v>
      </c>
      <c r="J710" s="12">
        <f>I710/(Calculations!$C$27^($A710-1+Calculations!$B$6/30))</f>
        <v>1331.5424653734092</v>
      </c>
      <c r="K710" s="23">
        <f t="shared" si="927"/>
        <v>20.45771717239278</v>
      </c>
      <c r="L710" s="12">
        <f>L709*IF($B710="January",(1+IF(C710&gt;Personal!$L$18+1,Calculations!$B$22,Calculations!$B$21)),1)</f>
        <v>5723.0909444330018</v>
      </c>
      <c r="M710" s="12">
        <f>IF(AND(Career!$F$15="Yes",$E710=62,$E709=61),L710,M709*IF($B710="January",(1+IF(C710&gt;Personal!$L$18+1,Calculations!$C$22,Calculations!$C$21)),1))</f>
        <v>5723.0909444330018</v>
      </c>
      <c r="N710" s="12">
        <f>M710*(1-'Retiree Assumptions'!$F$10)</f>
        <v>5036.3200311010414</v>
      </c>
      <c r="O710" s="12">
        <f>N710/(Calculations!$C$27^$AW710)/(Calculations!$D$27^($A710-1-$AW710+Calculations!$B$6/30))</f>
        <v>774.81801210467006</v>
      </c>
      <c r="P710" s="23">
        <f t="shared" si="928"/>
        <v>73.318704476923273</v>
      </c>
      <c r="Q710" s="12">
        <f>IF(OR(A710&lt;=360,$E710&lt;70),Q709*IF($B710="January",(1+IF(C710&gt;Personal!$L$18+1,Calculations!$B$22,Calculations!$B$21)),1),0)</f>
        <v>0</v>
      </c>
      <c r="R710" s="12">
        <f>IF(OR(A710&lt;=360,$E710&lt;70),IF(AND(Career!$F$15="Yes",$E710=62,$E709=61),Q710,R709*IF($B710="January",(1+IF(C710&gt;Personal!$L$18+1,Calculations!$C$22,Calculations!$C$21)),1)),0)</f>
        <v>0</v>
      </c>
      <c r="S710" s="12">
        <f>R710*(1-'Retiree Assumptions'!$F$8)</f>
        <v>0</v>
      </c>
      <c r="T710" s="12">
        <f>S710/(Calculations!$C$27^($A710-1+Calculations!$B$6/30))</f>
        <v>0</v>
      </c>
      <c r="U710" s="23">
        <f t="shared" si="929"/>
        <v>0</v>
      </c>
      <c r="W710">
        <f t="shared" si="884"/>
        <v>14</v>
      </c>
      <c r="X710">
        <f t="shared" si="859"/>
        <v>2083</v>
      </c>
      <c r="Y710">
        <f t="shared" si="860"/>
        <v>100</v>
      </c>
      <c r="Z710">
        <f t="shared" ref="Z710:Z773" si="932">F710</f>
        <v>98</v>
      </c>
      <c r="AA710" s="12">
        <f>S710*12*Subsidy!$I$15/Subsidy!$I$14</f>
        <v>0</v>
      </c>
      <c r="AB710" s="12">
        <f>SUM(S$5:S710)*Subsidy!$I$15/Subsidy!$I$14</f>
        <v>53212.488521578103</v>
      </c>
      <c r="AC710" s="12">
        <f>N710*Subsidy!$E$15/Subsidy!$E$14</f>
        <v>4029.0560248808333</v>
      </c>
      <c r="AD710" s="12">
        <f t="shared" ref="AD710:AD773" si="933">AC710*12</f>
        <v>48348.672298570003</v>
      </c>
      <c r="AE710" s="12">
        <f>$AP710*AC710/(Calculations!$D$27^(A710-1+Calculations!$B$6/30))</f>
        <v>42.068025912851795</v>
      </c>
      <c r="AF710" s="12">
        <f>IF(AE710=0,0,SUM(AE710:AE$903)*AC710/AE710)</f>
        <v>122826.4827721444</v>
      </c>
      <c r="AH710" s="164">
        <f>VLOOKUP(E710,Rates2,5)*VLOOKUP(E710,Mort_Imp_Retirees,C710-'Mort Imp Cume'!$C$4+2)</f>
        <v>3.6861650485172912E-2</v>
      </c>
      <c r="AI710" s="16">
        <f t="shared" ref="AI710:AI773" si="934">1-AH710</f>
        <v>0.96313834951482713</v>
      </c>
      <c r="AJ710" s="164">
        <f>VLOOKUP(F710,Rates2,6)*VLOOKUP(F710,Mort_Imp_Survivors,C710-'Mort Imp Cume'!$C$4+2)</f>
        <v>2.0476985167995416E-2</v>
      </c>
      <c r="AK710" s="16">
        <f t="shared" ref="AK710:AK773" si="935">1-AJ710</f>
        <v>0.97952301483200455</v>
      </c>
      <c r="AL710" s="164">
        <f>VLOOKUP(F710,Rates2,7)*VLOOKUP(F710,Mort_Imp_Survivors,C710-'Mort Imp Cume'!$C$4+2)</f>
        <v>2.516965129618853E-2</v>
      </c>
      <c r="AM710" s="16">
        <f t="shared" ref="AM710:AM773" si="936">1-AL710</f>
        <v>0.97483034870381147</v>
      </c>
      <c r="AN710" s="108">
        <f>PRODUCT(AI$4:AI709)</f>
        <v>1.5363923948648344E-2</v>
      </c>
      <c r="AO710" s="16">
        <f>PRODUCT(AK$4:AK709)</f>
        <v>0.14008685325654152</v>
      </c>
      <c r="AP710" s="16">
        <f>PRODUCT(AM$4:AM709)</f>
        <v>7.9923835752713085E-2</v>
      </c>
      <c r="AQ710" s="16">
        <f t="shared" ref="AQ710:AQ773" si="937">AN710*AO710</f>
        <v>2.1522837596389646E-3</v>
      </c>
      <c r="AR710" s="16">
        <f t="shared" ref="AR710:AR773" si="938">AN710*(1-AO710)</f>
        <v>1.3211640189009378E-2</v>
      </c>
      <c r="AS710" s="16">
        <f t="shared" ref="AS710:AS773" si="939">AQ710*AH710*AK710</f>
        <v>7.7712154614576246E-5</v>
      </c>
      <c r="AT710" s="16">
        <f t="shared" ref="AT710:AT773" si="940">AT709*AM709+AS709</f>
        <v>9.4627000574966827E-2</v>
      </c>
      <c r="AU710" s="16">
        <f t="shared" ref="AU710:AU773" si="941">1-AQ710-AR710-AT710</f>
        <v>0.89000907547638486</v>
      </c>
      <c r="AV710" s="16">
        <f t="shared" ref="AV710:AV773" si="942">AN710*AH710</f>
        <v>5.6633959467585295E-4</v>
      </c>
      <c r="AW710" s="30">
        <f>(SUMPRODUCT(AV$5:AV709,A$5:A709)+SUM(AV$5:AV709)*(Calculations!$B$6/30-0.5)+AV$4*Calculations!$B$6/30/2)/SUM(AV$4:AV709)</f>
        <v>506.83202268930484</v>
      </c>
      <c r="AX710" s="16"/>
      <c r="AY710" s="12"/>
      <c r="AZ710" s="12"/>
    </row>
    <row r="711" spans="1:52" x14ac:dyDescent="0.25">
      <c r="A711">
        <f t="shared" si="930"/>
        <v>707</v>
      </c>
      <c r="B711" t="str">
        <f t="shared" si="869"/>
        <v>December</v>
      </c>
      <c r="C711">
        <f t="shared" si="925"/>
        <v>2083</v>
      </c>
      <c r="D711">
        <f t="shared" si="871"/>
        <v>208312</v>
      </c>
      <c r="E711">
        <f t="shared" ref="E711:F711" si="943">E699+1</f>
        <v>100</v>
      </c>
      <c r="F711">
        <f t="shared" si="943"/>
        <v>98</v>
      </c>
      <c r="G711" s="12">
        <f>G710*IF($B711="January",1+IF(C711&gt;Personal!$L$18+1,Calculations!$B$22,Calculations!$B$21),1)</f>
        <v>10405.619898969097</v>
      </c>
      <c r="H711" s="12">
        <f>IF(AND(Career!$F$15="Yes",$E711=62,$E710=61),G711,H710*IF($B711="January",(1+IF(C711&gt;Personal!$L$18+1,Calculations!$C$22,Calculations!$C$21)),1))</f>
        <v>10405.619898969097</v>
      </c>
      <c r="I711" s="12">
        <f>H711*(1-'Retiree Assumptions'!$F$8)</f>
        <v>8116.3835211958958</v>
      </c>
      <c r="J711" s="12">
        <f>I711/(Calculations!$C$27^($A711-1+Calculations!$B$6/30))</f>
        <v>1328.1377249972561</v>
      </c>
      <c r="K711" s="23">
        <f t="shared" si="927"/>
        <v>19.653230019340015</v>
      </c>
      <c r="L711" s="12">
        <f>L710*IF($B711="January",(1+IF(C711&gt;Personal!$L$18+1,Calculations!$B$22,Calculations!$B$21)),1)</f>
        <v>5723.0909444330018</v>
      </c>
      <c r="M711" s="12">
        <f>IF(AND(Career!$F$15="Yes",$E711=62,$E710=61),L711,M710*IF($B711="January",(1+IF(C711&gt;Personal!$L$18+1,Calculations!$C$22,Calculations!$C$21)),1))</f>
        <v>5723.0909444330018</v>
      </c>
      <c r="N711" s="12">
        <f>M711*(1-'Retiree Assumptions'!$F$10)</f>
        <v>5036.3200311010414</v>
      </c>
      <c r="O711" s="12">
        <f>N711/(Calculations!$C$27^$AW711)/(Calculations!$D$27^($A711-1-$AW711+Calculations!$B$6/30))</f>
        <v>772.61612547476386</v>
      </c>
      <c r="P711" s="23">
        <f t="shared" si="928"/>
        <v>71.330226284534589</v>
      </c>
      <c r="Q711" s="12">
        <f>IF(OR(A711&lt;=360,$E711&lt;70),Q710*IF($B711="January",(1+IF(C711&gt;Personal!$L$18+1,Calculations!$B$22,Calculations!$B$21)),1),0)</f>
        <v>0</v>
      </c>
      <c r="R711" s="12">
        <f>IF(OR(A711&lt;=360,$E711&lt;70),IF(AND(Career!$F$15="Yes",$E711=62,$E710=61),Q711,R710*IF($B711="January",(1+IF(C711&gt;Personal!$L$18+1,Calculations!$C$22,Calculations!$C$21)),1)),0)</f>
        <v>0</v>
      </c>
      <c r="S711" s="12">
        <f>R711*(1-'Retiree Assumptions'!$F$8)</f>
        <v>0</v>
      </c>
      <c r="T711" s="12">
        <f>S711/(Calculations!$C$27^($A711-1+Calculations!$B$6/30))</f>
        <v>0</v>
      </c>
      <c r="U711" s="23">
        <f t="shared" si="929"/>
        <v>0</v>
      </c>
      <c r="W711">
        <f t="shared" si="884"/>
        <v>14</v>
      </c>
      <c r="X711">
        <f t="shared" ref="X711:X774" si="944">C711</f>
        <v>2083</v>
      </c>
      <c r="Y711">
        <f t="shared" ref="Y711:Y774" si="945">E711</f>
        <v>100</v>
      </c>
      <c r="Z711">
        <f t="shared" si="932"/>
        <v>98</v>
      </c>
      <c r="AA711" s="12">
        <f>S711*12*Subsidy!$I$15/Subsidy!$I$14</f>
        <v>0</v>
      </c>
      <c r="AB711" s="12">
        <f>SUM(S$5:S711)*Subsidy!$I$15/Subsidy!$I$14</f>
        <v>53212.488521578103</v>
      </c>
      <c r="AC711" s="12">
        <f>N711*Subsidy!$E$15/Subsidy!$E$14</f>
        <v>4029.0560248808333</v>
      </c>
      <c r="AD711" s="12">
        <f t="shared" si="933"/>
        <v>48348.672298570003</v>
      </c>
      <c r="AE711" s="12">
        <f>$AP711*AC711/(Calculations!$D$27^(A711-1+Calculations!$B$6/30))</f>
        <v>40.891133762075405</v>
      </c>
      <c r="AF711" s="12">
        <f>IF(AE711=0,0,SUM(AE711:AE$903)*AC711/AE711)</f>
        <v>122216.54835648039</v>
      </c>
      <c r="AH711" s="164">
        <f>VLOOKUP(E711,Rates2,5)*VLOOKUP(E711,Mort_Imp_Retirees,C711-'Mort Imp Cume'!$C$4+2)</f>
        <v>3.6861650485172912E-2</v>
      </c>
      <c r="AI711" s="16">
        <f t="shared" si="934"/>
        <v>0.96313834951482713</v>
      </c>
      <c r="AJ711" s="164">
        <f>VLOOKUP(F711,Rates2,6)*VLOOKUP(F711,Mort_Imp_Survivors,C711-'Mort Imp Cume'!$C$4+2)</f>
        <v>2.0476985167995416E-2</v>
      </c>
      <c r="AK711" s="16">
        <f t="shared" si="935"/>
        <v>0.97952301483200455</v>
      </c>
      <c r="AL711" s="164">
        <f>VLOOKUP(F711,Rates2,7)*VLOOKUP(F711,Mort_Imp_Survivors,C711-'Mort Imp Cume'!$C$4+2)</f>
        <v>2.516965129618853E-2</v>
      </c>
      <c r="AM711" s="16">
        <f t="shared" si="936"/>
        <v>0.97483034870381147</v>
      </c>
      <c r="AN711" s="108">
        <f>PRODUCT(AI$4:AI710)</f>
        <v>1.4797584353972491E-2</v>
      </c>
      <c r="AO711" s="16">
        <f>PRODUCT(AK$4:AK710)</f>
        <v>0.13721829684017617</v>
      </c>
      <c r="AP711" s="16">
        <f>PRODUCT(AM$4:AM710)</f>
        <v>7.7912180676563456E-2</v>
      </c>
      <c r="AQ711" s="16">
        <f t="shared" si="937"/>
        <v>2.0304993224009439E-3</v>
      </c>
      <c r="AR711" s="16">
        <f t="shared" si="938"/>
        <v>1.2767085031571547E-2</v>
      </c>
      <c r="AS711" s="16">
        <f t="shared" si="939"/>
        <v>7.3314904031838128E-5</v>
      </c>
      <c r="AT711" s="16">
        <f t="shared" si="940"/>
        <v>9.232298412190526E-2</v>
      </c>
      <c r="AU711" s="16">
        <f t="shared" si="941"/>
        <v>0.89287943152412219</v>
      </c>
      <c r="AV711" s="16">
        <f t="shared" si="942"/>
        <v>5.4546338248099712E-4</v>
      </c>
      <c r="AW711" s="30">
        <f>(SUMPRODUCT(AV$5:AV710,A$5:A710)+SUM(AV$5:AV710)*(Calculations!$B$6/30-0.5)+AV$4*Calculations!$B$6/30/2)/SUM(AV$4:AV710)</f>
        <v>506.94680101256512</v>
      </c>
      <c r="AX711" s="16"/>
      <c r="AY711" s="12"/>
      <c r="AZ711" s="12"/>
    </row>
    <row r="712" spans="1:52" x14ac:dyDescent="0.25">
      <c r="A712">
        <f t="shared" si="930"/>
        <v>708</v>
      </c>
      <c r="B712" t="str">
        <f t="shared" si="869"/>
        <v>January</v>
      </c>
      <c r="C712">
        <f t="shared" si="925"/>
        <v>2084</v>
      </c>
      <c r="D712">
        <f t="shared" si="871"/>
        <v>208401</v>
      </c>
      <c r="E712">
        <f t="shared" ref="E712:F712" si="946">E700+1</f>
        <v>101</v>
      </c>
      <c r="F712">
        <f t="shared" si="946"/>
        <v>99</v>
      </c>
      <c r="G712" s="12">
        <f>G711*IF($B712="January",1+IF(C712&gt;Personal!$L$18+1,Calculations!$B$22,Calculations!$B$21),1)</f>
        <v>10665.760396443324</v>
      </c>
      <c r="H712" s="12">
        <f>IF(AND(Career!$F$15="Yes",$E712=62,$E711=61),G712,H711*IF($B712="January",(1+IF(C712&gt;Personal!$L$18+1,Calculations!$C$22,Calculations!$C$21)),1))</f>
        <v>10665.760396443324</v>
      </c>
      <c r="I712" s="12">
        <f>H712*(1-'Retiree Assumptions'!$F$8)</f>
        <v>8319.2931092257932</v>
      </c>
      <c r="J712" s="12">
        <f>I712/(Calculations!$C$27^($A712-1+Calculations!$B$6/30))</f>
        <v>1357.8602327698738</v>
      </c>
      <c r="K712" s="23">
        <f t="shared" si="927"/>
        <v>19.352388299813843</v>
      </c>
      <c r="L712" s="12">
        <f>L711*IF($B712="January",(1+IF(C712&gt;Personal!$L$18+1,Calculations!$B$22,Calculations!$B$21)),1)</f>
        <v>5866.1682180438265</v>
      </c>
      <c r="M712" s="12">
        <f>IF(AND(Career!$F$15="Yes",$E712=62,$E711=61),L712,M711*IF($B712="January",(1+IF(C712&gt;Personal!$L$18+1,Calculations!$C$22,Calculations!$C$21)),1))</f>
        <v>5866.1682180438265</v>
      </c>
      <c r="N712" s="12">
        <f>M712*(1-'Retiree Assumptions'!$F$10)</f>
        <v>5162.228031878567</v>
      </c>
      <c r="O712" s="12">
        <f>N712/(Calculations!$C$27^$AW712)/(Calculations!$D$27^($A712-1-$AW712+Calculations!$B$6/30))</f>
        <v>789.68003990058298</v>
      </c>
      <c r="P712" s="23">
        <f t="shared" si="928"/>
        <v>71.128504124283367</v>
      </c>
      <c r="Q712" s="12">
        <f>IF(OR(A712&lt;=360,$E712&lt;70),Q711*IF($B712="January",(1+IF(C712&gt;Personal!$L$18+1,Calculations!$B$22,Calculations!$B$21)),1),0)</f>
        <v>0</v>
      </c>
      <c r="R712" s="12">
        <f>IF(OR(A712&lt;=360,$E712&lt;70),IF(AND(Career!$F$15="Yes",$E712=62,$E711=61),Q712,R711*IF($B712="January",(1+IF(C712&gt;Personal!$L$18+1,Calculations!$C$22,Calculations!$C$21)),1)),0)</f>
        <v>0</v>
      </c>
      <c r="S712" s="12">
        <f>R712*(1-'Retiree Assumptions'!$F$8)</f>
        <v>0</v>
      </c>
      <c r="T712" s="12">
        <f>S712/(Calculations!$C$27^($A712-1+Calculations!$B$6/30))</f>
        <v>0</v>
      </c>
      <c r="U712" s="23">
        <f t="shared" si="929"/>
        <v>0</v>
      </c>
      <c r="W712">
        <f t="shared" si="884"/>
        <v>14</v>
      </c>
      <c r="X712">
        <f t="shared" si="944"/>
        <v>2084</v>
      </c>
      <c r="Y712">
        <f t="shared" si="945"/>
        <v>101</v>
      </c>
      <c r="Z712">
        <f t="shared" si="932"/>
        <v>99</v>
      </c>
      <c r="AA712" s="12">
        <f>S712*12*Subsidy!$I$15/Subsidy!$I$14</f>
        <v>0</v>
      </c>
      <c r="AB712" s="12">
        <f>SUM(S$5:S712)*Subsidy!$I$15/Subsidy!$I$14</f>
        <v>53212.488521578103</v>
      </c>
      <c r="AC712" s="12">
        <f>N712*Subsidy!$E$15/Subsidy!$E$14</f>
        <v>4129.7824255028536</v>
      </c>
      <c r="AD712" s="12">
        <f t="shared" si="933"/>
        <v>49557.389106034243</v>
      </c>
      <c r="AE712" s="12">
        <f>$AP712*AC712/(Calculations!$D$27^(A712-1+Calculations!$B$6/30))</f>
        <v>40.7408454203944</v>
      </c>
      <c r="AF712" s="12">
        <f>IF(AE712=0,0,SUM(AE712:AE$903)*AC712/AE712)</f>
        <v>121589.05935232149</v>
      </c>
      <c r="AH712" s="164">
        <f>VLOOKUP(E712,Rates2,5)*VLOOKUP(E712,Mort_Imp_Retirees,C712-'Mort Imp Cume'!$C$4+2)</f>
        <v>4.0858000473068153E-2</v>
      </c>
      <c r="AI712" s="16">
        <f t="shared" si="934"/>
        <v>0.9591419995269318</v>
      </c>
      <c r="AJ712" s="164">
        <f>VLOOKUP(F712,Rates2,6)*VLOOKUP(F712,Mort_Imp_Survivors,C712-'Mort Imp Cume'!$C$4+2)</f>
        <v>2.2321693899884289E-2</v>
      </c>
      <c r="AK712" s="16">
        <f t="shared" si="935"/>
        <v>0.97767830610011575</v>
      </c>
      <c r="AL712" s="164">
        <f>VLOOKUP(F712,Rates2,7)*VLOOKUP(F712,Mort_Imp_Survivors,C712-'Mort Imp Cume'!$C$4+2)</f>
        <v>2.776477113668134E-2</v>
      </c>
      <c r="AM712" s="16">
        <f t="shared" si="936"/>
        <v>0.9722352288633187</v>
      </c>
      <c r="AN712" s="108">
        <f>PRODUCT(AI$4:AI711)</f>
        <v>1.4252120971491495E-2</v>
      </c>
      <c r="AO712" s="16">
        <f>PRODUCT(AK$4:AK711)</f>
        <v>0.13440847981100229</v>
      </c>
      <c r="AP712" s="16">
        <f>PRODUCT(AM$4:AM711)</f>
        <v>7.5951158257208717E-2</v>
      </c>
      <c r="AQ712" s="16">
        <f t="shared" si="937"/>
        <v>1.9156059138606769E-3</v>
      </c>
      <c r="AR712" s="16">
        <f t="shared" si="938"/>
        <v>1.2336515057630818E-2</v>
      </c>
      <c r="AS712" s="16">
        <f t="shared" si="939"/>
        <v>7.652075685075681E-5</v>
      </c>
      <c r="AT712" s="16">
        <f t="shared" si="940"/>
        <v>9.0072561708965201E-2</v>
      </c>
      <c r="AU712" s="16">
        <f t="shared" si="941"/>
        <v>0.89567531731954342</v>
      </c>
      <c r="AV712" s="16">
        <f t="shared" si="942"/>
        <v>5.8231316539542402E-4</v>
      </c>
      <c r="AW712" s="30">
        <f>(SUMPRODUCT(AV$5:AV711,A$5:A711)+SUM(AV$5:AV711)*(Calculations!$B$6/30-0.5)+AV$4*Calculations!$B$6/30/2)/SUM(AV$4:AV711)</f>
        <v>507.05777708323637</v>
      </c>
      <c r="AX712" s="16"/>
      <c r="AY712" s="12"/>
      <c r="AZ712" s="12"/>
    </row>
    <row r="713" spans="1:52" x14ac:dyDescent="0.25">
      <c r="A713">
        <f t="shared" si="930"/>
        <v>709</v>
      </c>
      <c r="B713" t="str">
        <f t="shared" si="869"/>
        <v>February</v>
      </c>
      <c r="C713">
        <f t="shared" si="925"/>
        <v>2084</v>
      </c>
      <c r="D713">
        <f t="shared" si="871"/>
        <v>208402</v>
      </c>
      <c r="E713">
        <f t="shared" ref="E713:F713" si="947">E701+1</f>
        <v>101</v>
      </c>
      <c r="F713">
        <f t="shared" si="947"/>
        <v>99</v>
      </c>
      <c r="G713" s="12">
        <f>G712*IF($B713="January",1+IF(C713&gt;Personal!$L$18+1,Calculations!$B$22,Calculations!$B$21),1)</f>
        <v>10665.760396443324</v>
      </c>
      <c r="H713" s="12">
        <f>IF(AND(Career!$F$15="Yes",$E713=62,$E712=61),G713,H712*IF($B713="January",(1+IF(C713&gt;Personal!$L$18+1,Calculations!$C$22,Calculations!$C$21)),1))</f>
        <v>10665.760396443324</v>
      </c>
      <c r="I713" s="12">
        <f>H713*(1-'Retiree Assumptions'!$F$8)</f>
        <v>8319.2931092257932</v>
      </c>
      <c r="J713" s="12">
        <f>I713/(Calculations!$C$27^($A713-1+Calculations!$B$6/30))</f>
        <v>1354.3881981334212</v>
      </c>
      <c r="K713" s="23">
        <f t="shared" si="927"/>
        <v>18.514226363328632</v>
      </c>
      <c r="L713" s="12">
        <f>L712*IF($B713="January",(1+IF(C713&gt;Personal!$L$18+1,Calculations!$B$22,Calculations!$B$21)),1)</f>
        <v>5866.1682180438265</v>
      </c>
      <c r="M713" s="12">
        <f>IF(AND(Career!$F$15="Yes",$E713=62,$E712=61),L713,M712*IF($B713="January",(1+IF(C713&gt;Personal!$L$18+1,Calculations!$C$22,Calculations!$C$21)),1))</f>
        <v>5866.1682180438265</v>
      </c>
      <c r="N713" s="12">
        <f>M713*(1-'Retiree Assumptions'!$F$10)</f>
        <v>5162.228031878567</v>
      </c>
      <c r="O713" s="12">
        <f>N713/(Calculations!$C$27^$AW713)/(Calculations!$D$27^($A713-1-$AW713+Calculations!$B$6/30))</f>
        <v>787.43697244196778</v>
      </c>
      <c r="P713" s="23">
        <f t="shared" si="928"/>
        <v>69.01746348893171</v>
      </c>
      <c r="Q713" s="12">
        <f>IF(OR(A713&lt;=360,$E713&lt;70),Q712*IF($B713="January",(1+IF(C713&gt;Personal!$L$18+1,Calculations!$B$22,Calculations!$B$21)),1),0)</f>
        <v>0</v>
      </c>
      <c r="R713" s="12">
        <f>IF(OR(A713&lt;=360,$E713&lt;70),IF(AND(Career!$F$15="Yes",$E713=62,$E712=61),Q713,R712*IF($B713="January",(1+IF(C713&gt;Personal!$L$18+1,Calculations!$C$22,Calculations!$C$21)),1)),0)</f>
        <v>0</v>
      </c>
      <c r="S713" s="12">
        <f>R713*(1-'Retiree Assumptions'!$F$8)</f>
        <v>0</v>
      </c>
      <c r="T713" s="12">
        <f>S713/(Calculations!$C$27^($A713-1+Calculations!$B$6/30))</f>
        <v>0</v>
      </c>
      <c r="U713" s="23">
        <f t="shared" si="929"/>
        <v>0</v>
      </c>
      <c r="W713">
        <f t="shared" si="884"/>
        <v>14</v>
      </c>
      <c r="X713">
        <f t="shared" si="944"/>
        <v>2084</v>
      </c>
      <c r="Y713">
        <f t="shared" si="945"/>
        <v>101</v>
      </c>
      <c r="Z713">
        <f t="shared" si="932"/>
        <v>99</v>
      </c>
      <c r="AA713" s="12">
        <f>S713*12*Subsidy!$I$15/Subsidy!$I$14</f>
        <v>0</v>
      </c>
      <c r="AB713" s="12">
        <f>SUM(S$5:S713)*Subsidy!$I$15/Subsidy!$I$14</f>
        <v>53212.488521578103</v>
      </c>
      <c r="AC713" s="12">
        <f>N713*Subsidy!$E$15/Subsidy!$E$14</f>
        <v>4129.7824255028536</v>
      </c>
      <c r="AD713" s="12">
        <f t="shared" si="933"/>
        <v>49557.389106034243</v>
      </c>
      <c r="AE713" s="12">
        <f>$AP713*AC713/(Calculations!$D$27^(A713-1+Calculations!$B$6/30))</f>
        <v>39.495659363140582</v>
      </c>
      <c r="AF713" s="12">
        <f>IF(AE713=0,0,SUM(AE713:AE$903)*AC713/AE713)</f>
        <v>121162.43459737735</v>
      </c>
      <c r="AH713" s="164">
        <f>VLOOKUP(E713,Rates2,5)*VLOOKUP(E713,Mort_Imp_Retirees,C713-'Mort Imp Cume'!$C$4+2)</f>
        <v>4.0858000473068153E-2</v>
      </c>
      <c r="AI713" s="16">
        <f t="shared" si="934"/>
        <v>0.9591419995269318</v>
      </c>
      <c r="AJ713" s="164">
        <f>VLOOKUP(F713,Rates2,6)*VLOOKUP(F713,Mort_Imp_Survivors,C713-'Mort Imp Cume'!$C$4+2)</f>
        <v>2.2321693899884289E-2</v>
      </c>
      <c r="AK713" s="16">
        <f t="shared" si="935"/>
        <v>0.97767830610011575</v>
      </c>
      <c r="AL713" s="164">
        <f>VLOOKUP(F713,Rates2,7)*VLOOKUP(F713,Mort_Imp_Survivors,C713-'Mort Imp Cume'!$C$4+2)</f>
        <v>2.776477113668134E-2</v>
      </c>
      <c r="AM713" s="16">
        <f t="shared" si="936"/>
        <v>0.9722352288633187</v>
      </c>
      <c r="AN713" s="108">
        <f>PRODUCT(AI$4:AI712)</f>
        <v>1.3669807806096071E-2</v>
      </c>
      <c r="AO713" s="16">
        <f>PRODUCT(AK$4:AK712)</f>
        <v>0.13140825486711233</v>
      </c>
      <c r="AP713" s="16">
        <f>PRODUCT(AM$4:AM712)</f>
        <v>7.3842391730631451E-2</v>
      </c>
      <c r="AQ713" s="16">
        <f t="shared" si="937"/>
        <v>1.7963255881679142E-3</v>
      </c>
      <c r="AR713" s="16">
        <f t="shared" si="938"/>
        <v>1.1873482217928158E-2</v>
      </c>
      <c r="AS713" s="16">
        <f t="shared" si="939"/>
        <v>7.1755987263561423E-5</v>
      </c>
      <c r="AT713" s="16">
        <f t="shared" si="940"/>
        <v>8.7648238404271939E-2</v>
      </c>
      <c r="AU713" s="16">
        <f t="shared" si="941"/>
        <v>0.898681953789632</v>
      </c>
      <c r="AV713" s="16">
        <f t="shared" si="942"/>
        <v>5.5852101380822396E-4</v>
      </c>
      <c r="AW713" s="30">
        <f>(SUMPRODUCT(AV$5:AV712,A$5:A712)+SUM(AV$5:AV712)*(Calculations!$B$6/30-0.5)+AV$4*Calculations!$B$6/30/2)/SUM(AV$4:AV712)</f>
        <v>507.17670526712374</v>
      </c>
      <c r="AX713" s="16"/>
      <c r="AY713" s="12"/>
      <c r="AZ713" s="12"/>
    </row>
    <row r="714" spans="1:52" x14ac:dyDescent="0.25">
      <c r="A714">
        <f t="shared" si="930"/>
        <v>710</v>
      </c>
      <c r="B714" t="str">
        <f t="shared" si="869"/>
        <v>March</v>
      </c>
      <c r="C714">
        <f t="shared" si="925"/>
        <v>2084</v>
      </c>
      <c r="D714">
        <f t="shared" si="871"/>
        <v>208403</v>
      </c>
      <c r="E714">
        <f t="shared" ref="E714:F714" si="948">E702+1</f>
        <v>101</v>
      </c>
      <c r="F714">
        <f t="shared" si="948"/>
        <v>99</v>
      </c>
      <c r="G714" s="12">
        <f>G713*IF($B714="January",1+IF(C714&gt;Personal!$L$18+1,Calculations!$B$22,Calculations!$B$21),1)</f>
        <v>10665.760396443324</v>
      </c>
      <c r="H714" s="12">
        <f>IF(AND(Career!$F$15="Yes",$E714=62,$E713=61),G714,H713*IF($B714="January",(1+IF(C714&gt;Personal!$L$18+1,Calculations!$C$22,Calculations!$C$21)),1))</f>
        <v>10665.760396443324</v>
      </c>
      <c r="I714" s="12">
        <f>H714*(1-'Retiree Assumptions'!$F$8)</f>
        <v>8319.2931092257932</v>
      </c>
      <c r="J714" s="12">
        <f>I714/(Calculations!$C$27^($A714-1+Calculations!$B$6/30))</f>
        <v>1350.9250414537905</v>
      </c>
      <c r="K714" s="23">
        <f t="shared" si="927"/>
        <v>17.712365653383994</v>
      </c>
      <c r="L714" s="12">
        <f>L713*IF($B714="January",(1+IF(C714&gt;Personal!$L$18+1,Calculations!$B$22,Calculations!$B$21)),1)</f>
        <v>5866.1682180438265</v>
      </c>
      <c r="M714" s="12">
        <f>IF(AND(Career!$F$15="Yes",$E714=62,$E713=61),L714,M713*IF($B714="January",(1+IF(C714&gt;Personal!$L$18+1,Calculations!$C$22,Calculations!$C$21)),1))</f>
        <v>5866.1682180438265</v>
      </c>
      <c r="N714" s="12">
        <f>M714*(1-'Retiree Assumptions'!$F$10)</f>
        <v>5162.228031878567</v>
      </c>
      <c r="O714" s="12">
        <f>N714/(Calculations!$C$27^$AW714)/(Calculations!$D$27^($A714-1-$AW714+Calculations!$B$6/30))</f>
        <v>785.19915538543762</v>
      </c>
      <c r="P714" s="23">
        <f t="shared" si="928"/>
        <v>66.966857230725793</v>
      </c>
      <c r="Q714" s="12">
        <f>IF(OR(A714&lt;=360,$E714&lt;70),Q713*IF($B714="January",(1+IF(C714&gt;Personal!$L$18+1,Calculations!$B$22,Calculations!$B$21)),1),0)</f>
        <v>0</v>
      </c>
      <c r="R714" s="12">
        <f>IF(OR(A714&lt;=360,$E714&lt;70),IF(AND(Career!$F$15="Yes",$E714=62,$E713=61),Q714,R713*IF($B714="January",(1+IF(C714&gt;Personal!$L$18+1,Calculations!$C$22,Calculations!$C$21)),1)),0)</f>
        <v>0</v>
      </c>
      <c r="S714" s="12">
        <f>R714*(1-'Retiree Assumptions'!$F$8)</f>
        <v>0</v>
      </c>
      <c r="T714" s="12">
        <f>S714/(Calculations!$C$27^($A714-1+Calculations!$B$6/30))</f>
        <v>0</v>
      </c>
      <c r="U714" s="23">
        <f t="shared" si="929"/>
        <v>0</v>
      </c>
      <c r="W714">
        <f t="shared" si="884"/>
        <v>14</v>
      </c>
      <c r="X714">
        <f t="shared" si="944"/>
        <v>2084</v>
      </c>
      <c r="Y714">
        <f t="shared" si="945"/>
        <v>101</v>
      </c>
      <c r="Z714">
        <f t="shared" si="932"/>
        <v>99</v>
      </c>
      <c r="AA714" s="12">
        <f>S714*12*Subsidy!$I$15/Subsidy!$I$14</f>
        <v>0</v>
      </c>
      <c r="AB714" s="12">
        <f>SUM(S$5:S714)*Subsidy!$I$15/Subsidy!$I$14</f>
        <v>53212.488521578103</v>
      </c>
      <c r="AC714" s="12">
        <f>N714*Subsidy!$E$15/Subsidy!$E$14</f>
        <v>4129.7824255028536</v>
      </c>
      <c r="AD714" s="12">
        <f t="shared" si="933"/>
        <v>49557.389106034243</v>
      </c>
      <c r="AE714" s="12">
        <f>$AP714*AC714/(Calculations!$D$27^(A714-1+Calculations!$B$6/30))</f>
        <v>38.288530648614447</v>
      </c>
      <c r="AF714" s="12">
        <f>IF(AE714=0,0,SUM(AE714:AE$903)*AC714/AE714)</f>
        <v>120722.35957460375</v>
      </c>
      <c r="AH714" s="164">
        <f>VLOOKUP(E714,Rates2,5)*VLOOKUP(E714,Mort_Imp_Retirees,C714-'Mort Imp Cume'!$C$4+2)</f>
        <v>4.0858000473068153E-2</v>
      </c>
      <c r="AI714" s="16">
        <f t="shared" si="934"/>
        <v>0.9591419995269318</v>
      </c>
      <c r="AJ714" s="164">
        <f>VLOOKUP(F714,Rates2,6)*VLOOKUP(F714,Mort_Imp_Survivors,C714-'Mort Imp Cume'!$C$4+2)</f>
        <v>2.2321693899884289E-2</v>
      </c>
      <c r="AK714" s="16">
        <f t="shared" si="935"/>
        <v>0.97767830610011575</v>
      </c>
      <c r="AL714" s="164">
        <f>VLOOKUP(F714,Rates2,7)*VLOOKUP(F714,Mort_Imp_Survivors,C714-'Mort Imp Cume'!$C$4+2)</f>
        <v>2.776477113668134E-2</v>
      </c>
      <c r="AM714" s="16">
        <f t="shared" si="936"/>
        <v>0.9722352288633187</v>
      </c>
      <c r="AN714" s="108">
        <f>PRODUCT(AI$4:AI713)</f>
        <v>1.3111286792287846E-2</v>
      </c>
      <c r="AO714" s="16">
        <f>PRODUCT(AK$4:AK713)</f>
        <v>0.12847500002605067</v>
      </c>
      <c r="AP714" s="16">
        <f>PRODUCT(AM$4:AM713)</f>
        <v>7.1792174624045302E-2</v>
      </c>
      <c r="AQ714" s="16">
        <f t="shared" si="937"/>
        <v>1.6844725709807388E-3</v>
      </c>
      <c r="AR714" s="16">
        <f t="shared" si="938"/>
        <v>1.1426814221307108E-2</v>
      </c>
      <c r="AS714" s="16">
        <f t="shared" si="939"/>
        <v>6.7287908798532286E-5</v>
      </c>
      <c r="AT714" s="16">
        <f t="shared" si="940"/>
        <v>8.5286461111707609E-2</v>
      </c>
      <c r="AU714" s="16">
        <f t="shared" si="941"/>
        <v>0.90160225209600464</v>
      </c>
      <c r="AV714" s="16">
        <f t="shared" si="942"/>
        <v>5.3570096196182905E-4</v>
      </c>
      <c r="AW714" s="30">
        <f>(SUMPRODUCT(AV$5:AV713,A$5:A713)+SUM(AV$5:AV713)*(Calculations!$B$6/30-0.5)+AV$4*Calculations!$B$6/30/2)/SUM(AV$4:AV713)</f>
        <v>507.29120836172694</v>
      </c>
      <c r="AX714" s="16"/>
      <c r="AY714" s="12"/>
      <c r="AZ714" s="12"/>
    </row>
    <row r="715" spans="1:52" x14ac:dyDescent="0.25">
      <c r="A715">
        <f t="shared" si="930"/>
        <v>711</v>
      </c>
      <c r="B715" t="str">
        <f t="shared" si="869"/>
        <v>April</v>
      </c>
      <c r="C715">
        <f t="shared" si="925"/>
        <v>2084</v>
      </c>
      <c r="D715">
        <f t="shared" si="871"/>
        <v>208404</v>
      </c>
      <c r="E715">
        <f t="shared" ref="E715:F715" si="949">E703+1</f>
        <v>101</v>
      </c>
      <c r="F715">
        <f t="shared" si="949"/>
        <v>99</v>
      </c>
      <c r="G715" s="12">
        <f>G714*IF($B715="January",1+IF(C715&gt;Personal!$L$18+1,Calculations!$B$22,Calculations!$B$21),1)</f>
        <v>10665.760396443324</v>
      </c>
      <c r="H715" s="12">
        <f>IF(AND(Career!$F$15="Yes",$E715=62,$E714=61),G715,H714*IF($B715="January",(1+IF(C715&gt;Personal!$L$18+1,Calculations!$C$22,Calculations!$C$21)),1))</f>
        <v>10665.760396443324</v>
      </c>
      <c r="I715" s="12">
        <f>H715*(1-'Retiree Assumptions'!$F$8)</f>
        <v>8319.2931092257932</v>
      </c>
      <c r="J715" s="12">
        <f>I715/(Calculations!$C$27^($A715-1+Calculations!$B$6/30))</f>
        <v>1347.4707400301374</v>
      </c>
      <c r="K715" s="23">
        <f t="shared" si="927"/>
        <v>16.945233945101908</v>
      </c>
      <c r="L715" s="12">
        <f>L714*IF($B715="January",(1+IF(C715&gt;Personal!$L$18+1,Calculations!$B$22,Calculations!$B$21)),1)</f>
        <v>5866.1682180438265</v>
      </c>
      <c r="M715" s="12">
        <f>IF(AND(Career!$F$15="Yes",$E715=62,$E714=61),L715,M714*IF($B715="January",(1+IF(C715&gt;Personal!$L$18+1,Calculations!$C$22,Calculations!$C$21)),1))</f>
        <v>5866.1682180438265</v>
      </c>
      <c r="N715" s="12">
        <f>M715*(1-'Retiree Assumptions'!$F$10)</f>
        <v>5162.228031878567</v>
      </c>
      <c r="O715" s="12">
        <f>N715/(Calculations!$C$27^$AW715)/(Calculations!$D$27^($A715-1-$AW715+Calculations!$B$6/30))</f>
        <v>782.966622511982</v>
      </c>
      <c r="P715" s="23">
        <f t="shared" si="928"/>
        <v>64.97510367104249</v>
      </c>
      <c r="Q715" s="12">
        <f>IF(OR(A715&lt;=360,$E715&lt;70),Q714*IF($B715="January",(1+IF(C715&gt;Personal!$L$18+1,Calculations!$B$22,Calculations!$B$21)),1),0)</f>
        <v>0</v>
      </c>
      <c r="R715" s="12">
        <f>IF(OR(A715&lt;=360,$E715&lt;70),IF(AND(Career!$F$15="Yes",$E715=62,$E714=61),Q715,R714*IF($B715="January",(1+IF(C715&gt;Personal!$L$18+1,Calculations!$C$22,Calculations!$C$21)),1)),0)</f>
        <v>0</v>
      </c>
      <c r="S715" s="12">
        <f>R715*(1-'Retiree Assumptions'!$F$8)</f>
        <v>0</v>
      </c>
      <c r="T715" s="12">
        <f>S715/(Calculations!$C$27^($A715-1+Calculations!$B$6/30))</f>
        <v>0</v>
      </c>
      <c r="U715" s="23">
        <f t="shared" si="929"/>
        <v>0</v>
      </c>
      <c r="W715">
        <f t="shared" si="884"/>
        <v>14</v>
      </c>
      <c r="X715">
        <f t="shared" si="944"/>
        <v>2084</v>
      </c>
      <c r="Y715">
        <f t="shared" si="945"/>
        <v>101</v>
      </c>
      <c r="Z715">
        <f t="shared" si="932"/>
        <v>99</v>
      </c>
      <c r="AA715" s="12">
        <f>S715*12*Subsidy!$I$15/Subsidy!$I$14</f>
        <v>0</v>
      </c>
      <c r="AB715" s="12">
        <f>SUM(S$5:S715)*Subsidy!$I$15/Subsidy!$I$14</f>
        <v>53212.488521578103</v>
      </c>
      <c r="AC715" s="12">
        <f>N715*Subsidy!$E$15/Subsidy!$E$14</f>
        <v>4129.7824255028536</v>
      </c>
      <c r="AD715" s="12">
        <f t="shared" si="933"/>
        <v>49557.389106034243</v>
      </c>
      <c r="AE715" s="12">
        <f>$AP715*AC715/(Calculations!$D$27^(A715-1+Calculations!$B$6/30))</f>
        <v>37.118296108205925</v>
      </c>
      <c r="AF715" s="12">
        <f>IF(AE715=0,0,SUM(AE715:AE$903)*AC715/AE715)</f>
        <v>120268.41023522581</v>
      </c>
      <c r="AH715" s="164">
        <f>VLOOKUP(E715,Rates2,5)*VLOOKUP(E715,Mort_Imp_Retirees,C715-'Mort Imp Cume'!$C$4+2)</f>
        <v>4.0858000473068153E-2</v>
      </c>
      <c r="AI715" s="16">
        <f t="shared" si="934"/>
        <v>0.9591419995269318</v>
      </c>
      <c r="AJ715" s="164">
        <f>VLOOKUP(F715,Rates2,6)*VLOOKUP(F715,Mort_Imp_Survivors,C715-'Mort Imp Cume'!$C$4+2)</f>
        <v>2.2321693899884289E-2</v>
      </c>
      <c r="AK715" s="16">
        <f t="shared" si="935"/>
        <v>0.97767830610011575</v>
      </c>
      <c r="AL715" s="164">
        <f>VLOOKUP(F715,Rates2,7)*VLOOKUP(F715,Mort_Imp_Survivors,C715-'Mort Imp Cume'!$C$4+2)</f>
        <v>2.776477113668134E-2</v>
      </c>
      <c r="AM715" s="16">
        <f t="shared" si="936"/>
        <v>0.9722352288633187</v>
      </c>
      <c r="AN715" s="108">
        <f>PRODUCT(AI$4:AI714)</f>
        <v>1.2575585830326017E-2</v>
      </c>
      <c r="AO715" s="16">
        <f>PRODUCT(AK$4:AK714)</f>
        <v>0.12560722040168154</v>
      </c>
      <c r="AP715" s="16">
        <f>PRODUCT(AM$4:AM714)</f>
        <v>6.9798881326204029E-2</v>
      </c>
      <c r="AQ715" s="16">
        <f t="shared" si="937"/>
        <v>1.5795843810700234E-3</v>
      </c>
      <c r="AR715" s="16">
        <f t="shared" si="938"/>
        <v>1.0996001449255992E-2</v>
      </c>
      <c r="AS715" s="16">
        <f t="shared" si="939"/>
        <v>6.3098047189419701E-5</v>
      </c>
      <c r="AT715" s="16">
        <f t="shared" si="940"/>
        <v>8.2985789946682112E-2</v>
      </c>
      <c r="AU715" s="16">
        <f t="shared" si="941"/>
        <v>0.90443862422299193</v>
      </c>
      <c r="AV715" s="16">
        <f t="shared" si="942"/>
        <v>5.1381329180456956E-4</v>
      </c>
      <c r="AW715" s="30">
        <f>(SUMPRODUCT(AV$5:AV714,A$5:A714)+SUM(AV$5:AV714)*(Calculations!$B$6/30-0.5)+AV$4*Calculations!$B$6/30/2)/SUM(AV$4:AV714)</f>
        <v>507.40145390923169</v>
      </c>
      <c r="AX715" s="16"/>
      <c r="AY715" s="12"/>
      <c r="AZ715" s="12"/>
    </row>
    <row r="716" spans="1:52" x14ac:dyDescent="0.25">
      <c r="A716">
        <f t="shared" si="930"/>
        <v>712</v>
      </c>
      <c r="B716" t="str">
        <f t="shared" si="869"/>
        <v>May</v>
      </c>
      <c r="C716">
        <f t="shared" si="925"/>
        <v>2084</v>
      </c>
      <c r="D716">
        <f t="shared" si="871"/>
        <v>208405</v>
      </c>
      <c r="E716">
        <f t="shared" ref="E716:F716" si="950">E704+1</f>
        <v>101</v>
      </c>
      <c r="F716">
        <f t="shared" si="950"/>
        <v>99</v>
      </c>
      <c r="G716" s="12">
        <f>G715*IF($B716="January",1+IF(C716&gt;Personal!$L$18+1,Calculations!$B$22,Calculations!$B$21),1)</f>
        <v>10665.760396443324</v>
      </c>
      <c r="H716" s="12">
        <f>IF(AND(Career!$F$15="Yes",$E716=62,$E715=61),G716,H715*IF($B716="January",(1+IF(C716&gt;Personal!$L$18+1,Calculations!$C$22,Calculations!$C$21)),1))</f>
        <v>10665.760396443324</v>
      </c>
      <c r="I716" s="12">
        <f>H716*(1-'Retiree Assumptions'!$F$8)</f>
        <v>8319.2931092257932</v>
      </c>
      <c r="J716" s="12">
        <f>I716/(Calculations!$C$27^($A716-1+Calculations!$B$6/30))</f>
        <v>1344.0252712196639</v>
      </c>
      <c r="K716" s="23">
        <f t="shared" si="927"/>
        <v>16.21132710747618</v>
      </c>
      <c r="L716" s="12">
        <f>L715*IF($B716="January",(1+IF(C716&gt;Personal!$L$18+1,Calculations!$B$22,Calculations!$B$21)),1)</f>
        <v>5866.1682180438265</v>
      </c>
      <c r="M716" s="12">
        <f>IF(AND(Career!$F$15="Yes",$E716=62,$E715=61),L716,M715*IF($B716="January",(1+IF(C716&gt;Personal!$L$18+1,Calculations!$C$22,Calculations!$C$21)),1))</f>
        <v>5866.1682180438265</v>
      </c>
      <c r="N716" s="12">
        <f>M716*(1-'Retiree Assumptions'!$F$10)</f>
        <v>5162.228031878567</v>
      </c>
      <c r="O716" s="12">
        <f>N716/(Calculations!$C$27^$AW716)/(Calculations!$D$27^($A716-1-$AW716+Calculations!$B$6/30))</f>
        <v>780.73940544709717</v>
      </c>
      <c r="P716" s="23">
        <f t="shared" si="928"/>
        <v>63.040652241927965</v>
      </c>
      <c r="Q716" s="12">
        <f>IF(OR(A716&lt;=360,$E716&lt;70),Q715*IF($B716="January",(1+IF(C716&gt;Personal!$L$18+1,Calculations!$B$22,Calculations!$B$21)),1),0)</f>
        <v>0</v>
      </c>
      <c r="R716" s="12">
        <f>IF(OR(A716&lt;=360,$E716&lt;70),IF(AND(Career!$F$15="Yes",$E716=62,$E715=61),Q716,R715*IF($B716="January",(1+IF(C716&gt;Personal!$L$18+1,Calculations!$C$22,Calculations!$C$21)),1)),0)</f>
        <v>0</v>
      </c>
      <c r="S716" s="12">
        <f>R716*(1-'Retiree Assumptions'!$F$8)</f>
        <v>0</v>
      </c>
      <c r="T716" s="12">
        <f>S716/(Calculations!$C$27^($A716-1+Calculations!$B$6/30))</f>
        <v>0</v>
      </c>
      <c r="U716" s="23">
        <f t="shared" si="929"/>
        <v>0</v>
      </c>
      <c r="W716">
        <f t="shared" si="884"/>
        <v>14</v>
      </c>
      <c r="X716">
        <f t="shared" si="944"/>
        <v>2084</v>
      </c>
      <c r="Y716">
        <f t="shared" si="945"/>
        <v>101</v>
      </c>
      <c r="Z716">
        <f t="shared" si="932"/>
        <v>99</v>
      </c>
      <c r="AA716" s="12">
        <f>S716*12*Subsidy!$I$15/Subsidy!$I$14</f>
        <v>0</v>
      </c>
      <c r="AB716" s="12">
        <f>SUM(S$5:S716)*Subsidy!$I$15/Subsidy!$I$14</f>
        <v>53212.488521578103</v>
      </c>
      <c r="AC716" s="12">
        <f>N716*Subsidy!$E$15/Subsidy!$E$14</f>
        <v>4129.7824255028536</v>
      </c>
      <c r="AD716" s="12">
        <f t="shared" si="933"/>
        <v>49557.389106034243</v>
      </c>
      <c r="AE716" s="12">
        <f>$AP716*AC716/(Calculations!$D$27^(A716-1+Calculations!$B$6/30))</f>
        <v>35.983828123900921</v>
      </c>
      <c r="AF716" s="12">
        <f>IF(AE716=0,0,SUM(AE716:AE$903)*AC716/AE716)</f>
        <v>119800.14916141405</v>
      </c>
      <c r="AH716" s="164">
        <f>VLOOKUP(E716,Rates2,5)*VLOOKUP(E716,Mort_Imp_Retirees,C716-'Mort Imp Cume'!$C$4+2)</f>
        <v>4.0858000473068153E-2</v>
      </c>
      <c r="AI716" s="16">
        <f t="shared" si="934"/>
        <v>0.9591419995269318</v>
      </c>
      <c r="AJ716" s="164">
        <f>VLOOKUP(F716,Rates2,6)*VLOOKUP(F716,Mort_Imp_Survivors,C716-'Mort Imp Cume'!$C$4+2)</f>
        <v>2.2321693899884289E-2</v>
      </c>
      <c r="AK716" s="16">
        <f t="shared" si="935"/>
        <v>0.97767830610011575</v>
      </c>
      <c r="AL716" s="164">
        <f>VLOOKUP(F716,Rates2,7)*VLOOKUP(F716,Mort_Imp_Survivors,C716-'Mort Imp Cume'!$C$4+2)</f>
        <v>2.776477113668134E-2</v>
      </c>
      <c r="AM716" s="16">
        <f t="shared" si="936"/>
        <v>0.9722352288633187</v>
      </c>
      <c r="AN716" s="108">
        <f>PRODUCT(AI$4:AI715)</f>
        <v>1.2061772538521446E-2</v>
      </c>
      <c r="AO716" s="16">
        <f>PRODUCT(AK$4:AK715)</f>
        <v>0.12280345447625991</v>
      </c>
      <c r="AP716" s="16">
        <f>PRODUCT(AM$4:AM715)</f>
        <v>6.7860931360585602E-2</v>
      </c>
      <c r="AQ716" s="16">
        <f t="shared" si="937"/>
        <v>1.4812273348373203E-3</v>
      </c>
      <c r="AR716" s="16">
        <f t="shared" si="938"/>
        <v>1.0580545203684125E-2</v>
      </c>
      <c r="AS716" s="16">
        <f t="shared" si="939"/>
        <v>5.9169078519573183E-5</v>
      </c>
      <c r="AT716" s="16">
        <f t="shared" si="940"/>
        <v>8.0744806528405197E-2</v>
      </c>
      <c r="AU716" s="16">
        <f t="shared" si="941"/>
        <v>0.90719342093307331</v>
      </c>
      <c r="AV716" s="16">
        <f t="shared" si="942"/>
        <v>4.9281990808494971E-4</v>
      </c>
      <c r="AW716" s="30">
        <f>(SUMPRODUCT(AV$5:AV715,A$5:A715)+SUM(AV$5:AV715)*(Calculations!$B$6/30-0.5)+AV$4*Calculations!$B$6/30/2)/SUM(AV$4:AV715)</f>
        <v>507.50760279881251</v>
      </c>
      <c r="AX716" s="16"/>
      <c r="AY716" s="12"/>
      <c r="AZ716" s="12"/>
    </row>
    <row r="717" spans="1:52" x14ac:dyDescent="0.25">
      <c r="A717">
        <f t="shared" si="930"/>
        <v>713</v>
      </c>
      <c r="B717" t="str">
        <f t="shared" si="869"/>
        <v>June</v>
      </c>
      <c r="C717">
        <f t="shared" si="925"/>
        <v>2084</v>
      </c>
      <c r="D717">
        <f t="shared" si="871"/>
        <v>208406</v>
      </c>
      <c r="E717">
        <f t="shared" ref="E717:F717" si="951">E705+1</f>
        <v>101</v>
      </c>
      <c r="F717">
        <f t="shared" si="951"/>
        <v>99</v>
      </c>
      <c r="G717" s="12">
        <f>G716*IF($B717="January",1+IF(C717&gt;Personal!$L$18+1,Calculations!$B$22,Calculations!$B$21),1)</f>
        <v>10665.760396443324</v>
      </c>
      <c r="H717" s="12">
        <f>IF(AND(Career!$F$15="Yes",$E717=62,$E716=61),G717,H716*IF($B717="January",(1+IF(C717&gt;Personal!$L$18+1,Calculations!$C$22,Calculations!$C$21)),1))</f>
        <v>10665.760396443324</v>
      </c>
      <c r="I717" s="12">
        <f>H717*(1-'Retiree Assumptions'!$F$8)</f>
        <v>8319.2931092257932</v>
      </c>
      <c r="J717" s="12">
        <f>I717/(Calculations!$C$27^($A717-1+Calculations!$B$6/30))</f>
        <v>1340.5886124374683</v>
      </c>
      <c r="K717" s="23">
        <f t="shared" si="927"/>
        <v>15.509206154191663</v>
      </c>
      <c r="L717" s="12">
        <f>L716*IF($B717="January",(1+IF(C717&gt;Personal!$L$18+1,Calculations!$B$22,Calculations!$B$21)),1)</f>
        <v>5866.1682180438265</v>
      </c>
      <c r="M717" s="12">
        <f>IF(AND(Career!$F$15="Yes",$E717=62,$E716=61),L717,M716*IF($B717="January",(1+IF(C717&gt;Personal!$L$18+1,Calculations!$C$22,Calculations!$C$21)),1))</f>
        <v>5866.1682180438265</v>
      </c>
      <c r="N717" s="12">
        <f>M717*(1-'Retiree Assumptions'!$F$10)</f>
        <v>5162.228031878567</v>
      </c>
      <c r="O717" s="12">
        <f>N717/(Calculations!$C$27^$AW717)/(Calculations!$D$27^($A717-1-$AW717+Calculations!$B$6/30))</f>
        <v>778.51753376079466</v>
      </c>
      <c r="P717" s="23">
        <f t="shared" si="928"/>
        <v>61.161983653410601</v>
      </c>
      <c r="Q717" s="12">
        <f>IF(OR(A717&lt;=360,$E717&lt;70),Q716*IF($B717="January",(1+IF(C717&gt;Personal!$L$18+1,Calculations!$B$22,Calculations!$B$21)),1),0)</f>
        <v>0</v>
      </c>
      <c r="R717" s="12">
        <f>IF(OR(A717&lt;=360,$E717&lt;70),IF(AND(Career!$F$15="Yes",$E717=62,$E716=61),Q717,R716*IF($B717="January",(1+IF(C717&gt;Personal!$L$18+1,Calculations!$C$22,Calculations!$C$21)),1)),0)</f>
        <v>0</v>
      </c>
      <c r="S717" s="12">
        <f>R717*(1-'Retiree Assumptions'!$F$8)</f>
        <v>0</v>
      </c>
      <c r="T717" s="12">
        <f>S717/(Calculations!$C$27^($A717-1+Calculations!$B$6/30))</f>
        <v>0</v>
      </c>
      <c r="U717" s="23">
        <f t="shared" si="929"/>
        <v>0</v>
      </c>
      <c r="W717">
        <f t="shared" si="884"/>
        <v>14</v>
      </c>
      <c r="X717">
        <f t="shared" si="944"/>
        <v>2084</v>
      </c>
      <c r="Y717">
        <f t="shared" si="945"/>
        <v>101</v>
      </c>
      <c r="Z717">
        <f t="shared" si="932"/>
        <v>99</v>
      </c>
      <c r="AA717" s="12">
        <f>S717*12*Subsidy!$I$15/Subsidy!$I$14</f>
        <v>0</v>
      </c>
      <c r="AB717" s="12">
        <f>SUM(S$5:S717)*Subsidy!$I$15/Subsidy!$I$14</f>
        <v>53212.488521578103</v>
      </c>
      <c r="AC717" s="12">
        <f>N717*Subsidy!$E$15/Subsidy!$E$14</f>
        <v>4129.7824255028536</v>
      </c>
      <c r="AD717" s="12">
        <f t="shared" si="933"/>
        <v>49557.389106034243</v>
      </c>
      <c r="AE717" s="12">
        <f>$AP717*AC717/(Calculations!$D$27^(A717-1+Calculations!$B$6/30))</f>
        <v>34.884033541727881</v>
      </c>
      <c r="AF717" s="12">
        <f>IF(AE717=0,0,SUM(AE717:AE$903)*AC717/AE717)</f>
        <v>119317.12514479607</v>
      </c>
      <c r="AH717" s="164">
        <f>VLOOKUP(E717,Rates2,5)*VLOOKUP(E717,Mort_Imp_Retirees,C717-'Mort Imp Cume'!$C$4+2)</f>
        <v>4.0858000473068153E-2</v>
      </c>
      <c r="AI717" s="16">
        <f t="shared" si="934"/>
        <v>0.9591419995269318</v>
      </c>
      <c r="AJ717" s="164">
        <f>VLOOKUP(F717,Rates2,6)*VLOOKUP(F717,Mort_Imp_Survivors,C717-'Mort Imp Cume'!$C$4+2)</f>
        <v>2.2321693899884289E-2</v>
      </c>
      <c r="AK717" s="16">
        <f t="shared" si="935"/>
        <v>0.97767830610011575</v>
      </c>
      <c r="AL717" s="164">
        <f>VLOOKUP(F717,Rates2,7)*VLOOKUP(F717,Mort_Imp_Survivors,C717-'Mort Imp Cume'!$C$4+2)</f>
        <v>2.776477113668134E-2</v>
      </c>
      <c r="AM717" s="16">
        <f t="shared" si="936"/>
        <v>0.9722352288633187</v>
      </c>
      <c r="AN717" s="108">
        <f>PRODUCT(AI$4:AI716)</f>
        <v>1.1568952630436497E-2</v>
      </c>
      <c r="AO717" s="16">
        <f>PRODUCT(AK$4:AK716)</f>
        <v>0.12006227335559247</v>
      </c>
      <c r="AP717" s="16">
        <f>PRODUCT(AM$4:AM716)</f>
        <v>6.597678813223691E-2</v>
      </c>
      <c r="AQ717" s="16">
        <f t="shared" si="937"/>
        <v>1.3889947531533673E-3</v>
      </c>
      <c r="AR717" s="16">
        <f t="shared" si="938"/>
        <v>1.017995787728313E-2</v>
      </c>
      <c r="AS717" s="16">
        <f t="shared" si="939"/>
        <v>5.5484757592346894E-5</v>
      </c>
      <c r="AT717" s="16">
        <f t="shared" si="940"/>
        <v>7.8562114533187996E-2</v>
      </c>
      <c r="AU717" s="16">
        <f t="shared" si="941"/>
        <v>0.9098689328363756</v>
      </c>
      <c r="AV717" s="16">
        <f t="shared" si="942"/>
        <v>4.7268427204727741E-4</v>
      </c>
      <c r="AW717" s="30">
        <f>(SUMPRODUCT(AV$5:AV716,A$5:A716)+SUM(AV$5:AV716)*(Calculations!$B$6/30-0.5)+AV$4*Calculations!$B$6/30/2)/SUM(AV$4:AV716)</f>
        <v>507.6098095583186</v>
      </c>
      <c r="AX717" s="16"/>
      <c r="AY717" s="12"/>
      <c r="AZ717" s="12"/>
    </row>
    <row r="718" spans="1:52" x14ac:dyDescent="0.25">
      <c r="A718">
        <f t="shared" si="930"/>
        <v>714</v>
      </c>
      <c r="B718" t="str">
        <f t="shared" si="869"/>
        <v>July</v>
      </c>
      <c r="C718">
        <f t="shared" si="925"/>
        <v>2084</v>
      </c>
      <c r="D718">
        <f t="shared" si="871"/>
        <v>208407</v>
      </c>
      <c r="E718">
        <f t="shared" ref="E718:F718" si="952">E706+1</f>
        <v>101</v>
      </c>
      <c r="F718">
        <f t="shared" si="952"/>
        <v>99</v>
      </c>
      <c r="G718" s="12">
        <f>G717*IF($B718="January",1+IF(C718&gt;Personal!$L$18+1,Calculations!$B$22,Calculations!$B$21),1)</f>
        <v>10665.760396443324</v>
      </c>
      <c r="H718" s="12">
        <f>IF(AND(Career!$F$15="Yes",$E718=62,$E717=61),G718,H717*IF($B718="January",(1+IF(C718&gt;Personal!$L$18+1,Calculations!$C$22,Calculations!$C$21)),1))</f>
        <v>10665.760396443324</v>
      </c>
      <c r="I718" s="12">
        <f>H718*(1-'Retiree Assumptions'!$F$8)</f>
        <v>8319.2931092257932</v>
      </c>
      <c r="J718" s="12">
        <f>I718/(Calculations!$C$27^($A718-1+Calculations!$B$6/30))</f>
        <v>1337.1607411564</v>
      </c>
      <c r="K718" s="23">
        <f t="shared" si="927"/>
        <v>14.837494422174037</v>
      </c>
      <c r="L718" s="12">
        <f>L717*IF($B718="January",(1+IF(C718&gt;Personal!$L$18+1,Calculations!$B$22,Calculations!$B$21)),1)</f>
        <v>5866.1682180438265</v>
      </c>
      <c r="M718" s="12">
        <f>IF(AND(Career!$F$15="Yes",$E718=62,$E717=61),L718,M717*IF($B718="January",(1+IF(C718&gt;Personal!$L$18+1,Calculations!$C$22,Calculations!$C$21)),1))</f>
        <v>5866.1682180438265</v>
      </c>
      <c r="N718" s="12">
        <f>M718*(1-'Retiree Assumptions'!$F$10)</f>
        <v>5162.228031878567</v>
      </c>
      <c r="O718" s="12">
        <f>N718/(Calculations!$C$27^$AW718)/(Calculations!$D$27^($A718-1-$AW718+Calculations!$B$6/30))</f>
        <v>776.3010350624462</v>
      </c>
      <c r="P718" s="23">
        <f t="shared" si="928"/>
        <v>59.337609983177501</v>
      </c>
      <c r="Q718" s="12">
        <f>IF(OR(A718&lt;=360,$E718&lt;70),Q717*IF($B718="January",(1+IF(C718&gt;Personal!$L$18+1,Calculations!$B$22,Calculations!$B$21)),1),0)</f>
        <v>0</v>
      </c>
      <c r="R718" s="12">
        <f>IF(OR(A718&lt;=360,$E718&lt;70),IF(AND(Career!$F$15="Yes",$E718=62,$E717=61),Q718,R717*IF($B718="January",(1+IF(C718&gt;Personal!$L$18+1,Calculations!$C$22,Calculations!$C$21)),1)),0)</f>
        <v>0</v>
      </c>
      <c r="S718" s="12">
        <f>R718*(1-'Retiree Assumptions'!$F$8)</f>
        <v>0</v>
      </c>
      <c r="T718" s="12">
        <f>S718/(Calculations!$C$27^($A718-1+Calculations!$B$6/30))</f>
        <v>0</v>
      </c>
      <c r="U718" s="23">
        <f t="shared" si="929"/>
        <v>0</v>
      </c>
      <c r="W718">
        <f t="shared" si="884"/>
        <v>14</v>
      </c>
      <c r="X718">
        <f t="shared" si="944"/>
        <v>2084</v>
      </c>
      <c r="Y718">
        <f t="shared" si="945"/>
        <v>101</v>
      </c>
      <c r="Z718">
        <f t="shared" si="932"/>
        <v>99</v>
      </c>
      <c r="AA718" s="12">
        <f>S718*12*Subsidy!$I$15/Subsidy!$I$14</f>
        <v>0</v>
      </c>
      <c r="AB718" s="12">
        <f>SUM(S$5:S718)*Subsidy!$I$15/Subsidy!$I$14</f>
        <v>53212.488521578103</v>
      </c>
      <c r="AC718" s="12">
        <f>N718*Subsidy!$E$15/Subsidy!$E$14</f>
        <v>4129.7824255028536</v>
      </c>
      <c r="AD718" s="12">
        <f t="shared" si="933"/>
        <v>49557.389106034243</v>
      </c>
      <c r="AE718" s="12">
        <f>$AP718*AC718/(Calculations!$D$27^(A718-1+Calculations!$B$6/30))</f>
        <v>33.817852618413276</v>
      </c>
      <c r="AF718" s="12">
        <f>IF(AE718=0,0,SUM(AE718:AE$903)*AC718/AE718)</f>
        <v>118818.87275168044</v>
      </c>
      <c r="AH718" s="164">
        <f>VLOOKUP(E718,Rates2,5)*VLOOKUP(E718,Mort_Imp_Retirees,C718-'Mort Imp Cume'!$C$4+2)</f>
        <v>4.0858000473068153E-2</v>
      </c>
      <c r="AI718" s="16">
        <f t="shared" si="934"/>
        <v>0.9591419995269318</v>
      </c>
      <c r="AJ718" s="164">
        <f>VLOOKUP(F718,Rates2,6)*VLOOKUP(F718,Mort_Imp_Survivors,C718-'Mort Imp Cume'!$C$4+2)</f>
        <v>2.2321693899884289E-2</v>
      </c>
      <c r="AK718" s="16">
        <f t="shared" si="935"/>
        <v>0.97767830610011575</v>
      </c>
      <c r="AL718" s="164">
        <f>VLOOKUP(F718,Rates2,7)*VLOOKUP(F718,Mort_Imp_Survivors,C718-'Mort Imp Cume'!$C$4+2)</f>
        <v>2.776477113668134E-2</v>
      </c>
      <c r="AM718" s="16">
        <f t="shared" si="936"/>
        <v>0.9722352288633187</v>
      </c>
      <c r="AN718" s="108">
        <f>PRODUCT(AI$4:AI717)</f>
        <v>1.1096268358389219E-2</v>
      </c>
      <c r="AO718" s="16">
        <f>PRODUCT(AK$4:AK717)</f>
        <v>0.11738228004082471</v>
      </c>
      <c r="AP718" s="16">
        <f>PRODUCT(AM$4:AM717)</f>
        <v>6.4144957709412045E-2</v>
      </c>
      <c r="AQ718" s="16">
        <f t="shared" si="937"/>
        <v>1.3025052798525856E-3</v>
      </c>
      <c r="AR718" s="16">
        <f t="shared" si="938"/>
        <v>9.7937630785366325E-3</v>
      </c>
      <c r="AS718" s="16">
        <f t="shared" si="939"/>
        <v>5.2029850761713417E-5</v>
      </c>
      <c r="AT718" s="16">
        <f t="shared" si="940"/>
        <v>7.6436340160752639E-2</v>
      </c>
      <c r="AU718" s="16">
        <f t="shared" si="941"/>
        <v>0.9124673914808582</v>
      </c>
      <c r="AV718" s="16">
        <f t="shared" si="942"/>
        <v>4.5337133783635789E-4</v>
      </c>
      <c r="AW718" s="30">
        <f>(SUMPRODUCT(AV$5:AV717,A$5:A717)+SUM(AV$5:AV717)*(Calculations!$B$6/30-0.5)+AV$4*Calculations!$B$6/30/2)/SUM(AV$4:AV717)</f>
        <v>507.70822263097335</v>
      </c>
      <c r="AX718" s="16"/>
      <c r="AY718" s="12"/>
      <c r="AZ718" s="12"/>
    </row>
    <row r="719" spans="1:52" x14ac:dyDescent="0.25">
      <c r="A719">
        <f t="shared" si="930"/>
        <v>715</v>
      </c>
      <c r="B719" t="str">
        <f t="shared" si="869"/>
        <v>August</v>
      </c>
      <c r="C719">
        <f t="shared" si="925"/>
        <v>2084</v>
      </c>
      <c r="D719">
        <f t="shared" si="871"/>
        <v>208408</v>
      </c>
      <c r="E719">
        <f t="shared" ref="E719:F719" si="953">E707+1</f>
        <v>101</v>
      </c>
      <c r="F719">
        <f t="shared" si="953"/>
        <v>99</v>
      </c>
      <c r="G719" s="12">
        <f>G718*IF($B719="January",1+IF(C719&gt;Personal!$L$18+1,Calculations!$B$22,Calculations!$B$21),1)</f>
        <v>10665.760396443324</v>
      </c>
      <c r="H719" s="12">
        <f>IF(AND(Career!$F$15="Yes",$E719=62,$E718=61),G719,H718*IF($B719="January",(1+IF(C719&gt;Personal!$L$18+1,Calculations!$C$22,Calculations!$C$21)),1))</f>
        <v>10665.760396443324</v>
      </c>
      <c r="I719" s="12">
        <f>H719*(1-'Retiree Assumptions'!$F$8)</f>
        <v>8319.2931092257932</v>
      </c>
      <c r="J719" s="12">
        <f>I719/(Calculations!$C$27^($A719-1+Calculations!$B$6/30))</f>
        <v>1333.7416349069081</v>
      </c>
      <c r="K719" s="23">
        <f t="shared" si="927"/>
        <v>14.194874872338032</v>
      </c>
      <c r="L719" s="12">
        <f>L718*IF($B719="January",(1+IF(C719&gt;Personal!$L$18+1,Calculations!$B$22,Calculations!$B$21)),1)</f>
        <v>5866.1682180438265</v>
      </c>
      <c r="M719" s="12">
        <f>IF(AND(Career!$F$15="Yes",$E719=62,$E718=61),L719,M718*IF($B719="January",(1+IF(C719&gt;Personal!$L$18+1,Calculations!$C$22,Calculations!$C$21)),1))</f>
        <v>5866.1682180438265</v>
      </c>
      <c r="N719" s="12">
        <f>M719*(1-'Retiree Assumptions'!$F$10)</f>
        <v>5162.228031878567</v>
      </c>
      <c r="O719" s="12">
        <f>N719/(Calculations!$C$27^$AW719)/(Calculations!$D$27^($A719-1-$AW719+Calculations!$B$6/30))</f>
        <v>774.08993509077436</v>
      </c>
      <c r="P719" s="23">
        <f t="shared" si="928"/>
        <v>57.56607469568813</v>
      </c>
      <c r="Q719" s="12">
        <f>IF(OR(A719&lt;=360,$E719&lt;70),Q718*IF($B719="January",(1+IF(C719&gt;Personal!$L$18+1,Calculations!$B$22,Calculations!$B$21)),1),0)</f>
        <v>0</v>
      </c>
      <c r="R719" s="12">
        <f>IF(OR(A719&lt;=360,$E719&lt;70),IF(AND(Career!$F$15="Yes",$E719=62,$E718=61),Q719,R718*IF($B719="January",(1+IF(C719&gt;Personal!$L$18+1,Calculations!$C$22,Calculations!$C$21)),1)),0)</f>
        <v>0</v>
      </c>
      <c r="S719" s="12">
        <f>R719*(1-'Retiree Assumptions'!$F$8)</f>
        <v>0</v>
      </c>
      <c r="T719" s="12">
        <f>S719/(Calculations!$C$27^($A719-1+Calculations!$B$6/30))</f>
        <v>0</v>
      </c>
      <c r="U719" s="23">
        <f t="shared" si="929"/>
        <v>0</v>
      </c>
      <c r="W719">
        <f t="shared" si="884"/>
        <v>14</v>
      </c>
      <c r="X719">
        <f t="shared" si="944"/>
        <v>2084</v>
      </c>
      <c r="Y719">
        <f t="shared" si="945"/>
        <v>101</v>
      </c>
      <c r="Z719">
        <f t="shared" si="932"/>
        <v>99</v>
      </c>
      <c r="AA719" s="12">
        <f>S719*12*Subsidy!$I$15/Subsidy!$I$14</f>
        <v>0</v>
      </c>
      <c r="AB719" s="12">
        <f>SUM(S$5:S719)*Subsidy!$I$15/Subsidy!$I$14</f>
        <v>53212.488521578103</v>
      </c>
      <c r="AC719" s="12">
        <f>N719*Subsidy!$E$15/Subsidy!$E$14</f>
        <v>4129.7824255028536</v>
      </c>
      <c r="AD719" s="12">
        <f t="shared" si="933"/>
        <v>49557.389106034243</v>
      </c>
      <c r="AE719" s="12">
        <f>$AP719*AC719/(Calculations!$D$27^(A719-1+Calculations!$B$6/30))</f>
        <v>32.78425800023107</v>
      </c>
      <c r="AF719" s="12">
        <f>IF(AE719=0,0,SUM(AE719:AE$903)*AC719/AE719)</f>
        <v>118304.91187457177</v>
      </c>
      <c r="AH719" s="164">
        <f>VLOOKUP(E719,Rates2,5)*VLOOKUP(E719,Mort_Imp_Retirees,C719-'Mort Imp Cume'!$C$4+2)</f>
        <v>4.0858000473068153E-2</v>
      </c>
      <c r="AI719" s="16">
        <f t="shared" si="934"/>
        <v>0.9591419995269318</v>
      </c>
      <c r="AJ719" s="164">
        <f>VLOOKUP(F719,Rates2,6)*VLOOKUP(F719,Mort_Imp_Survivors,C719-'Mort Imp Cume'!$C$4+2)</f>
        <v>2.2321693899884289E-2</v>
      </c>
      <c r="AK719" s="16">
        <f t="shared" si="935"/>
        <v>0.97767830610011575</v>
      </c>
      <c r="AL719" s="164">
        <f>VLOOKUP(F719,Rates2,7)*VLOOKUP(F719,Mort_Imp_Survivors,C719-'Mort Imp Cume'!$C$4+2)</f>
        <v>2.776477113668134E-2</v>
      </c>
      <c r="AM719" s="16">
        <f t="shared" si="936"/>
        <v>0.9722352288633187</v>
      </c>
      <c r="AN719" s="108">
        <f>PRODUCT(AI$4:AI718)</f>
        <v>1.064289702055286E-2</v>
      </c>
      <c r="AO719" s="16">
        <f>PRODUCT(AK$4:AK718)</f>
        <v>0.11476210871648293</v>
      </c>
      <c r="AP719" s="16">
        <f>PRODUCT(AM$4:AM718)</f>
        <v>6.2363987639038117E-2</v>
      </c>
      <c r="AQ719" s="16">
        <f t="shared" si="937"/>
        <v>1.2214013049310197E-3</v>
      </c>
      <c r="AR719" s="16">
        <f t="shared" si="938"/>
        <v>9.4214957156218398E-3</v>
      </c>
      <c r="AS719" s="16">
        <f t="shared" si="939"/>
        <v>4.8790072945359062E-5</v>
      </c>
      <c r="AT719" s="16">
        <f t="shared" si="940"/>
        <v>7.4366132520425537E-2</v>
      </c>
      <c r="AU719" s="16">
        <f t="shared" si="941"/>
        <v>0.91499097045902167</v>
      </c>
      <c r="AV719" s="16">
        <f t="shared" si="942"/>
        <v>4.348474915005644E-4</v>
      </c>
      <c r="AW719" s="30">
        <f>(SUMPRODUCT(AV$5:AV718,A$5:A718)+SUM(AV$5:AV718)*(Calculations!$B$6/30-0.5)+AV$4*Calculations!$B$6/30/2)/SUM(AV$4:AV718)</f>
        <v>507.80298463801506</v>
      </c>
      <c r="AX719" s="16"/>
      <c r="AY719" s="12"/>
      <c r="AZ719" s="12"/>
    </row>
    <row r="720" spans="1:52" x14ac:dyDescent="0.25">
      <c r="A720">
        <f t="shared" si="930"/>
        <v>716</v>
      </c>
      <c r="B720" t="str">
        <f t="shared" ref="B720:B783" si="954">B708</f>
        <v>September</v>
      </c>
      <c r="C720">
        <f t="shared" si="925"/>
        <v>2084</v>
      </c>
      <c r="D720">
        <f t="shared" si="871"/>
        <v>208409</v>
      </c>
      <c r="E720">
        <f t="shared" ref="E720:F720" si="955">E708+1</f>
        <v>101</v>
      </c>
      <c r="F720">
        <f t="shared" si="955"/>
        <v>99</v>
      </c>
      <c r="G720" s="12">
        <f>G719*IF($B720="January",1+IF(C720&gt;Personal!$L$18+1,Calculations!$B$22,Calculations!$B$21),1)</f>
        <v>10665.760396443324</v>
      </c>
      <c r="H720" s="12">
        <f>IF(AND(Career!$F$15="Yes",$E720=62,$E719=61),G720,H719*IF($B720="January",(1+IF(C720&gt;Personal!$L$18+1,Calculations!$C$22,Calculations!$C$21)),1))</f>
        <v>10665.760396443324</v>
      </c>
      <c r="I720" s="12">
        <f>H720*(1-'Retiree Assumptions'!$F$8)</f>
        <v>8319.2931092257932</v>
      </c>
      <c r="J720" s="12">
        <f>I720/(Calculations!$C$27^($A720-1+Calculations!$B$6/30))</f>
        <v>1330.3312712768977</v>
      </c>
      <c r="K720" s="23">
        <f t="shared" si="927"/>
        <v>13.580087507241677</v>
      </c>
      <c r="L720" s="12">
        <f>L719*IF($B720="January",(1+IF(C720&gt;Personal!$L$18+1,Calculations!$B$22,Calculations!$B$21)),1)</f>
        <v>5866.1682180438265</v>
      </c>
      <c r="M720" s="12">
        <f>IF(AND(Career!$F$15="Yes",$E720=62,$E719=61),L720,M719*IF($B720="January",(1+IF(C720&gt;Personal!$L$18+1,Calculations!$C$22,Calculations!$C$21)),1))</f>
        <v>5866.1682180438265</v>
      </c>
      <c r="N720" s="12">
        <f>M720*(1-'Retiree Assumptions'!$F$10)</f>
        <v>5162.228031878567</v>
      </c>
      <c r="O720" s="12">
        <f>N720/(Calculations!$C$27^$AW720)/(Calculations!$D$27^($A720-1-$AW720+Calculations!$B$6/30))</f>
        <v>771.88425779928809</v>
      </c>
      <c r="P720" s="23">
        <f t="shared" si="928"/>
        <v>55.845952597278846</v>
      </c>
      <c r="Q720" s="12">
        <f>IF(OR(A720&lt;=360,$E720&lt;70),Q719*IF($B720="January",(1+IF(C720&gt;Personal!$L$18+1,Calculations!$B$22,Calculations!$B$21)),1),0)</f>
        <v>0</v>
      </c>
      <c r="R720" s="12">
        <f>IF(OR(A720&lt;=360,$E720&lt;70),IF(AND(Career!$F$15="Yes",$E720=62,$E719=61),Q720,R719*IF($B720="January",(1+IF(C720&gt;Personal!$L$18+1,Calculations!$C$22,Calculations!$C$21)),1)),0)</f>
        <v>0</v>
      </c>
      <c r="S720" s="12">
        <f>R720*(1-'Retiree Assumptions'!$F$8)</f>
        <v>0</v>
      </c>
      <c r="T720" s="12">
        <f>S720/(Calculations!$C$27^($A720-1+Calculations!$B$6/30))</f>
        <v>0</v>
      </c>
      <c r="U720" s="23">
        <f t="shared" si="929"/>
        <v>0</v>
      </c>
      <c r="W720">
        <f t="shared" si="884"/>
        <v>14</v>
      </c>
      <c r="X720">
        <f t="shared" si="944"/>
        <v>2084</v>
      </c>
      <c r="Y720">
        <f t="shared" si="945"/>
        <v>101</v>
      </c>
      <c r="Z720">
        <f t="shared" si="932"/>
        <v>99</v>
      </c>
      <c r="AA720" s="12">
        <f>S720*12*Subsidy!$I$15/Subsidy!$I$14</f>
        <v>0</v>
      </c>
      <c r="AB720" s="12">
        <f>SUM(S$5:S720)*Subsidy!$I$15/Subsidy!$I$14</f>
        <v>53212.488521578103</v>
      </c>
      <c r="AC720" s="12">
        <f>N720*Subsidy!$E$15/Subsidy!$E$14</f>
        <v>4129.7824255028536</v>
      </c>
      <c r="AD720" s="12">
        <f t="shared" si="933"/>
        <v>49557.389106034243</v>
      </c>
      <c r="AE720" s="12">
        <f>$AP720*AC720/(Calculations!$D$27^(A720-1+Calculations!$B$6/30))</f>
        <v>31.782253733062277</v>
      </c>
      <c r="AF720" s="12">
        <f>IF(AE720=0,0,SUM(AE720:AE$903)*AC720/AE720)</f>
        <v>117774.74726954791</v>
      </c>
      <c r="AH720" s="164">
        <f>VLOOKUP(E720,Rates2,5)*VLOOKUP(E720,Mort_Imp_Retirees,C720-'Mort Imp Cume'!$C$4+2)</f>
        <v>4.0858000473068153E-2</v>
      </c>
      <c r="AI720" s="16">
        <f t="shared" si="934"/>
        <v>0.9591419995269318</v>
      </c>
      <c r="AJ720" s="164">
        <f>VLOOKUP(F720,Rates2,6)*VLOOKUP(F720,Mort_Imp_Survivors,C720-'Mort Imp Cume'!$C$4+2)</f>
        <v>2.2321693899884289E-2</v>
      </c>
      <c r="AK720" s="16">
        <f t="shared" si="935"/>
        <v>0.97767830610011575</v>
      </c>
      <c r="AL720" s="164">
        <f>VLOOKUP(F720,Rates2,7)*VLOOKUP(F720,Mort_Imp_Survivors,C720-'Mort Imp Cume'!$C$4+2)</f>
        <v>2.776477113668134E-2</v>
      </c>
      <c r="AM720" s="16">
        <f t="shared" si="936"/>
        <v>0.9722352288633187</v>
      </c>
      <c r="AN720" s="108">
        <f>PRODUCT(AI$4:AI719)</f>
        <v>1.0208049529052295E-2</v>
      </c>
      <c r="AO720" s="16">
        <f>PRODUCT(AK$4:AK719)</f>
        <v>0.11220042405440836</v>
      </c>
      <c r="AP720" s="16">
        <f>PRODUCT(AM$4:AM719)</f>
        <v>6.0632465795069403E-2</v>
      </c>
      <c r="AQ720" s="16">
        <f t="shared" si="937"/>
        <v>1.1453474859280711E-3</v>
      </c>
      <c r="AR720" s="16">
        <f t="shared" si="938"/>
        <v>9.0627020431242253E-3</v>
      </c>
      <c r="AS720" s="16">
        <f t="shared" si="939"/>
        <v>4.5752028559827184E-5</v>
      </c>
      <c r="AT720" s="16">
        <f t="shared" si="940"/>
        <v>7.2350163943621176E-2</v>
      </c>
      <c r="AU720" s="16">
        <f t="shared" si="941"/>
        <v>0.91744178652732655</v>
      </c>
      <c r="AV720" s="16">
        <f t="shared" si="942"/>
        <v>4.1708049248712179E-4</v>
      </c>
      <c r="AW720" s="30">
        <f>(SUMPRODUCT(AV$5:AV719,A$5:A719)+SUM(AV$5:AV719)*(Calculations!$B$6/30-0.5)+AV$4*Calculations!$B$6/30/2)/SUM(AV$4:AV719)</f>
        <v>507.89423262814</v>
      </c>
      <c r="AX720" s="16"/>
      <c r="AY720" s="12"/>
      <c r="AZ720" s="12"/>
    </row>
    <row r="721" spans="1:52" x14ac:dyDescent="0.25">
      <c r="A721">
        <f t="shared" si="930"/>
        <v>717</v>
      </c>
      <c r="B721" t="str">
        <f t="shared" si="954"/>
        <v>October</v>
      </c>
      <c r="C721">
        <f t="shared" si="925"/>
        <v>2084</v>
      </c>
      <c r="D721">
        <f t="shared" ref="D721:D784" si="956">D709+100</f>
        <v>208410</v>
      </c>
      <c r="E721">
        <f t="shared" ref="E721:F721" si="957">E709+1</f>
        <v>101</v>
      </c>
      <c r="F721">
        <f t="shared" si="957"/>
        <v>99</v>
      </c>
      <c r="G721" s="12">
        <f>G720*IF($B721="January",1+IF(C721&gt;Personal!$L$18+1,Calculations!$B$22,Calculations!$B$21),1)</f>
        <v>10665.760396443324</v>
      </c>
      <c r="H721" s="12">
        <f>IF(AND(Career!$F$15="Yes",$E721=62,$E720=61),G721,H720*IF($B721="January",(1+IF(C721&gt;Personal!$L$18+1,Calculations!$C$22,Calculations!$C$21)),1))</f>
        <v>10665.760396443324</v>
      </c>
      <c r="I721" s="12">
        <f>H721*(1-'Retiree Assumptions'!$F$8)</f>
        <v>8319.2931092257932</v>
      </c>
      <c r="J721" s="12">
        <f>I721/(Calculations!$C$27^($A721-1+Calculations!$B$6/30))</f>
        <v>1326.9296279115806</v>
      </c>
      <c r="K721" s="23">
        <f t="shared" si="927"/>
        <v>12.991926900583232</v>
      </c>
      <c r="L721" s="12">
        <f>L720*IF($B721="January",(1+IF(C721&gt;Personal!$L$18+1,Calculations!$B$22,Calculations!$B$21)),1)</f>
        <v>5866.1682180438265</v>
      </c>
      <c r="M721" s="12">
        <f>IF(AND(Career!$F$15="Yes",$E721=62,$E720=61),L721,M720*IF($B721="January",(1+IF(C721&gt;Personal!$L$18+1,Calculations!$C$22,Calculations!$C$21)),1))</f>
        <v>5866.1682180438265</v>
      </c>
      <c r="N721" s="12">
        <f>M721*(1-'Retiree Assumptions'!$F$10)</f>
        <v>5162.228031878567</v>
      </c>
      <c r="O721" s="12">
        <f>N721/(Calculations!$C$27^$AW721)/(Calculations!$D$27^($A721-1-$AW721+Calculations!$B$6/30))</f>
        <v>769.68402543743036</v>
      </c>
      <c r="P721" s="23">
        <f t="shared" si="928"/>
        <v>54.175849733325933</v>
      </c>
      <c r="Q721" s="12">
        <f>IF(OR(A721&lt;=360,$E721&lt;70),Q720*IF($B721="January",(1+IF(C721&gt;Personal!$L$18+1,Calculations!$B$22,Calculations!$B$21)),1),0)</f>
        <v>0</v>
      </c>
      <c r="R721" s="12">
        <f>IF(OR(A721&lt;=360,$E721&lt;70),IF(AND(Career!$F$15="Yes",$E721=62,$E720=61),Q721,R720*IF($B721="January",(1+IF(C721&gt;Personal!$L$18+1,Calculations!$C$22,Calculations!$C$21)),1)),0)</f>
        <v>0</v>
      </c>
      <c r="S721" s="12">
        <f>R721*(1-'Retiree Assumptions'!$F$8)</f>
        <v>0</v>
      </c>
      <c r="T721" s="12">
        <f>S721/(Calculations!$C$27^($A721-1+Calculations!$B$6/30))</f>
        <v>0</v>
      </c>
      <c r="U721" s="23">
        <f t="shared" si="929"/>
        <v>0</v>
      </c>
      <c r="W721">
        <f t="shared" si="884"/>
        <v>14</v>
      </c>
      <c r="X721">
        <f t="shared" si="944"/>
        <v>2084</v>
      </c>
      <c r="Y721">
        <f t="shared" si="945"/>
        <v>101</v>
      </c>
      <c r="Z721">
        <f t="shared" si="932"/>
        <v>99</v>
      </c>
      <c r="AA721" s="12">
        <f>S721*12*Subsidy!$I$15/Subsidy!$I$14</f>
        <v>0</v>
      </c>
      <c r="AB721" s="12">
        <f>SUM(S$5:S721)*Subsidy!$I$15/Subsidy!$I$14</f>
        <v>53212.488521578103</v>
      </c>
      <c r="AC721" s="12">
        <f>N721*Subsidy!$E$15/Subsidy!$E$14</f>
        <v>4129.7824255028536</v>
      </c>
      <c r="AD721" s="12">
        <f t="shared" si="933"/>
        <v>49557.389106034243</v>
      </c>
      <c r="AE721" s="12">
        <f>$AP721*AC721/(Calculations!$D$27^(A721-1+Calculations!$B$6/30))</f>
        <v>30.810874302710509</v>
      </c>
      <c r="AF721" s="12">
        <f>IF(AE721=0,0,SUM(AE721:AE$903)*AC721/AE721)</f>
        <v>117227.86807905139</v>
      </c>
      <c r="AH721" s="164">
        <f>VLOOKUP(E721,Rates2,5)*VLOOKUP(E721,Mort_Imp_Retirees,C721-'Mort Imp Cume'!$C$4+2)</f>
        <v>4.0858000473068153E-2</v>
      </c>
      <c r="AI721" s="16">
        <f t="shared" si="934"/>
        <v>0.9591419995269318</v>
      </c>
      <c r="AJ721" s="164">
        <f>VLOOKUP(F721,Rates2,6)*VLOOKUP(F721,Mort_Imp_Survivors,C721-'Mort Imp Cume'!$C$4+2)</f>
        <v>2.2321693899884289E-2</v>
      </c>
      <c r="AK721" s="16">
        <f t="shared" si="935"/>
        <v>0.97767830610011575</v>
      </c>
      <c r="AL721" s="164">
        <f>VLOOKUP(F721,Rates2,7)*VLOOKUP(F721,Mort_Imp_Survivors,C721-'Mort Imp Cume'!$C$4+2)</f>
        <v>2.776477113668134E-2</v>
      </c>
      <c r="AM721" s="16">
        <f t="shared" si="936"/>
        <v>0.9722352288633187</v>
      </c>
      <c r="AN721" s="108">
        <f>PRODUCT(AI$4:AI720)</f>
        <v>9.7909690365651728E-3</v>
      </c>
      <c r="AO721" s="16">
        <f>PRODUCT(AK$4:AK720)</f>
        <v>0.10969592053322864</v>
      </c>
      <c r="AP721" s="16">
        <f>PRODUCT(AM$4:AM720)</f>
        <v>5.8949019258816647E-2</v>
      </c>
      <c r="AQ721" s="16">
        <f t="shared" si="937"/>
        <v>1.0740293613783554E-3</v>
      </c>
      <c r="AR721" s="16">
        <f t="shared" si="938"/>
        <v>8.7169396751868179E-3</v>
      </c>
      <c r="AS721" s="16">
        <f t="shared" si="939"/>
        <v>4.2903156133492785E-5</v>
      </c>
      <c r="AT721" s="16">
        <f t="shared" si="940"/>
        <v>7.038713022858499E-2</v>
      </c>
      <c r="AU721" s="16">
        <f t="shared" si="941"/>
        <v>0.91982190073484982</v>
      </c>
      <c r="AV721" s="16">
        <f t="shared" si="942"/>
        <v>4.0003941752777547E-4</v>
      </c>
      <c r="AW721" s="30">
        <f>(SUMPRODUCT(AV$5:AV720,A$5:A720)+SUM(AV$5:AV720)*(Calculations!$B$6/30-0.5)+AV$4*Calculations!$B$6/30/2)/SUM(AV$4:AV720)</f>
        <v>507.98209831454602</v>
      </c>
      <c r="AX721" s="16"/>
      <c r="AY721" s="12"/>
      <c r="AZ721" s="12"/>
    </row>
    <row r="722" spans="1:52" x14ac:dyDescent="0.25">
      <c r="A722">
        <f t="shared" si="930"/>
        <v>718</v>
      </c>
      <c r="B722" t="str">
        <f t="shared" si="954"/>
        <v>November</v>
      </c>
      <c r="C722">
        <f t="shared" si="925"/>
        <v>2084</v>
      </c>
      <c r="D722">
        <f t="shared" si="956"/>
        <v>208411</v>
      </c>
      <c r="E722">
        <f t="shared" ref="E722:F722" si="958">E710+1</f>
        <v>101</v>
      </c>
      <c r="F722">
        <f t="shared" si="958"/>
        <v>99</v>
      </c>
      <c r="G722" s="12">
        <f>G721*IF($B722="January",1+IF(C722&gt;Personal!$L$18+1,Calculations!$B$22,Calculations!$B$21),1)</f>
        <v>10665.760396443324</v>
      </c>
      <c r="H722" s="12">
        <f>IF(AND(Career!$F$15="Yes",$E722=62,$E721=61),G722,H721*IF($B722="January",(1+IF(C722&gt;Personal!$L$18+1,Calculations!$C$22,Calculations!$C$21)),1))</f>
        <v>10665.760396443324</v>
      </c>
      <c r="I722" s="12">
        <f>H722*(1-'Retiree Assumptions'!$F$8)</f>
        <v>8319.2931092257932</v>
      </c>
      <c r="J722" s="12">
        <f>I722/(Calculations!$C$27^($A722-1+Calculations!$B$6/30))</f>
        <v>1323.5366825133299</v>
      </c>
      <c r="K722" s="23">
        <f t="shared" si="927"/>
        <v>12.429239833696926</v>
      </c>
      <c r="L722" s="12">
        <f>L721*IF($B722="January",(1+IF(C722&gt;Personal!$L$18+1,Calculations!$B$22,Calculations!$B$21)),1)</f>
        <v>5866.1682180438265</v>
      </c>
      <c r="M722" s="12">
        <f>IF(AND(Career!$F$15="Yes",$E722=62,$E721=61),L722,M721*IF($B722="January",(1+IF(C722&gt;Personal!$L$18+1,Calculations!$C$22,Calculations!$C$21)),1))</f>
        <v>5866.1682180438265</v>
      </c>
      <c r="N722" s="12">
        <f>M722*(1-'Retiree Assumptions'!$F$10)</f>
        <v>5162.228031878567</v>
      </c>
      <c r="O722" s="12">
        <f>N722/(Calculations!$C$27^$AW722)/(Calculations!$D$27^($A722-1-$AW722+Calculations!$B$6/30))</f>
        <v>767.48925862769067</v>
      </c>
      <c r="P722" s="23">
        <f t="shared" si="928"/>
        <v>52.554403233083477</v>
      </c>
      <c r="Q722" s="12">
        <f>IF(OR(A722&lt;=360,$E722&lt;70),Q721*IF($B722="January",(1+IF(C722&gt;Personal!$L$18+1,Calculations!$B$22,Calculations!$B$21)),1),0)</f>
        <v>0</v>
      </c>
      <c r="R722" s="12">
        <f>IF(OR(A722&lt;=360,$E722&lt;70),IF(AND(Career!$F$15="Yes",$E722=62,$E721=61),Q722,R721*IF($B722="January",(1+IF(C722&gt;Personal!$L$18+1,Calculations!$C$22,Calculations!$C$21)),1)),0)</f>
        <v>0</v>
      </c>
      <c r="S722" s="12">
        <f>R722*(1-'Retiree Assumptions'!$F$8)</f>
        <v>0</v>
      </c>
      <c r="T722" s="12">
        <f>S722/(Calculations!$C$27^($A722-1+Calculations!$B$6/30))</f>
        <v>0</v>
      </c>
      <c r="U722" s="23">
        <f t="shared" si="929"/>
        <v>0</v>
      </c>
      <c r="W722">
        <f t="shared" si="884"/>
        <v>14</v>
      </c>
      <c r="X722">
        <f t="shared" si="944"/>
        <v>2084</v>
      </c>
      <c r="Y722">
        <f t="shared" si="945"/>
        <v>101</v>
      </c>
      <c r="Z722">
        <f t="shared" si="932"/>
        <v>99</v>
      </c>
      <c r="AA722" s="12">
        <f>S722*12*Subsidy!$I$15/Subsidy!$I$14</f>
        <v>0</v>
      </c>
      <c r="AB722" s="12">
        <f>SUM(S$5:S722)*Subsidy!$I$15/Subsidy!$I$14</f>
        <v>53212.488521578103</v>
      </c>
      <c r="AC722" s="12">
        <f>N722*Subsidy!$E$15/Subsidy!$E$14</f>
        <v>4129.7824255028536</v>
      </c>
      <c r="AD722" s="12">
        <f t="shared" si="933"/>
        <v>49557.389106034243</v>
      </c>
      <c r="AE722" s="12">
        <f>$AP722*AC722/(Calculations!$D$27^(A722-1+Calculations!$B$6/30))</f>
        <v>29.869183704549037</v>
      </c>
      <c r="AF722" s="12">
        <f>IF(AE722=0,0,SUM(AE722:AE$903)*AC722/AE722)</f>
        <v>116663.74733963562</v>
      </c>
      <c r="AH722" s="164">
        <f>VLOOKUP(E722,Rates2,5)*VLOOKUP(E722,Mort_Imp_Retirees,C722-'Mort Imp Cume'!$C$4+2)</f>
        <v>4.0858000473068153E-2</v>
      </c>
      <c r="AI722" s="16">
        <f t="shared" si="934"/>
        <v>0.9591419995269318</v>
      </c>
      <c r="AJ722" s="164">
        <f>VLOOKUP(F722,Rates2,6)*VLOOKUP(F722,Mort_Imp_Survivors,C722-'Mort Imp Cume'!$C$4+2)</f>
        <v>2.2321693899884289E-2</v>
      </c>
      <c r="AK722" s="16">
        <f t="shared" si="935"/>
        <v>0.97767830610011575</v>
      </c>
      <c r="AL722" s="164">
        <f>VLOOKUP(F722,Rates2,7)*VLOOKUP(F722,Mort_Imp_Survivors,C722-'Mort Imp Cume'!$C$4+2)</f>
        <v>2.776477113668134E-2</v>
      </c>
      <c r="AM722" s="16">
        <f t="shared" si="936"/>
        <v>0.9722352288633187</v>
      </c>
      <c r="AN722" s="108">
        <f>PRODUCT(AI$4:AI721)</f>
        <v>9.390929619037397E-3</v>
      </c>
      <c r="AO722" s="16">
        <f>PRODUCT(AK$4:AK721)</f>
        <v>0.10724732177301989</v>
      </c>
      <c r="AP722" s="16">
        <f>PRODUCT(AM$4:AM721)</f>
        <v>5.7312313230363787E-2</v>
      </c>
      <c r="AQ722" s="16">
        <f t="shared" si="937"/>
        <v>1.0071520506006867E-3</v>
      </c>
      <c r="AR722" s="16">
        <f t="shared" si="938"/>
        <v>8.3837775684367111E-3</v>
      </c>
      <c r="AS722" s="16">
        <f t="shared" si="939"/>
        <v>4.0231676368358438E-5</v>
      </c>
      <c r="AT722" s="16">
        <f t="shared" si="940"/>
        <v>6.847575082295404E-2</v>
      </c>
      <c r="AU722" s="16">
        <f t="shared" si="941"/>
        <v>0.92213331955800859</v>
      </c>
      <c r="AV722" s="16">
        <f t="shared" si="942"/>
        <v>3.8369460681717969E-4</v>
      </c>
      <c r="AW722" s="30">
        <f>(SUMPRODUCT(AV$5:AV721,A$5:A721)+SUM(AV$5:AV721)*(Calculations!$B$6/30-0.5)+AV$4*Calculations!$B$6/30/2)/SUM(AV$4:AV721)</f>
        <v>508.06670830031936</v>
      </c>
      <c r="AX722" s="16"/>
      <c r="AY722" s="12"/>
      <c r="AZ722" s="12"/>
    </row>
    <row r="723" spans="1:52" x14ac:dyDescent="0.25">
      <c r="A723">
        <f t="shared" si="930"/>
        <v>719</v>
      </c>
      <c r="B723" t="str">
        <f t="shared" si="954"/>
        <v>December</v>
      </c>
      <c r="C723">
        <f t="shared" si="925"/>
        <v>2084</v>
      </c>
      <c r="D723">
        <f t="shared" si="956"/>
        <v>208412</v>
      </c>
      <c r="E723">
        <f t="shared" ref="E723:F723" si="959">E711+1</f>
        <v>101</v>
      </c>
      <c r="F723">
        <f t="shared" si="959"/>
        <v>99</v>
      </c>
      <c r="G723" s="12">
        <f>G722*IF($B723="January",1+IF(C723&gt;Personal!$L$18+1,Calculations!$B$22,Calculations!$B$21),1)</f>
        <v>10665.760396443324</v>
      </c>
      <c r="H723" s="12">
        <f>IF(AND(Career!$F$15="Yes",$E723=62,$E722=61),G723,H722*IF($B723="January",(1+IF(C723&gt;Personal!$L$18+1,Calculations!$C$22,Calculations!$C$21)),1))</f>
        <v>10665.760396443324</v>
      </c>
      <c r="I723" s="12">
        <f>H723*(1-'Retiree Assumptions'!$F$8)</f>
        <v>8319.2931092257932</v>
      </c>
      <c r="J723" s="12">
        <f>I723/(Calculations!$C$27^($A723-1+Calculations!$B$6/30))</f>
        <v>1320.1524128415333</v>
      </c>
      <c r="K723" s="23">
        <f t="shared" si="927"/>
        <v>11.890923034413257</v>
      </c>
      <c r="L723" s="12">
        <f>L722*IF($B723="January",(1+IF(C723&gt;Personal!$L$18+1,Calculations!$B$22,Calculations!$B$21)),1)</f>
        <v>5866.1682180438265</v>
      </c>
      <c r="M723" s="12">
        <f>IF(AND(Career!$F$15="Yes",$E723=62,$E722=61),L723,M722*IF($B723="January",(1+IF(C723&gt;Personal!$L$18+1,Calculations!$C$22,Calculations!$C$21)),1))</f>
        <v>5866.1682180438265</v>
      </c>
      <c r="N723" s="12">
        <f>M723*(1-'Retiree Assumptions'!$F$10)</f>
        <v>5162.228031878567</v>
      </c>
      <c r="O723" s="12">
        <f>N723/(Calculations!$C$27^$AW723)/(Calculations!$D$27^($A723-1-$AW723+Calculations!$B$6/30))</f>
        <v>765.29997643891818</v>
      </c>
      <c r="P723" s="23">
        <f t="shared" si="928"/>
        <v>50.980281107391427</v>
      </c>
      <c r="Q723" s="12">
        <f>IF(OR(A723&lt;=360,$E723&lt;70),Q722*IF($B723="January",(1+IF(C723&gt;Personal!$L$18+1,Calculations!$B$22,Calculations!$B$21)),1),0)</f>
        <v>0</v>
      </c>
      <c r="R723" s="12">
        <f>IF(OR(A723&lt;=360,$E723&lt;70),IF(AND(Career!$F$15="Yes",$E723=62,$E722=61),Q723,R722*IF($B723="January",(1+IF(C723&gt;Personal!$L$18+1,Calculations!$C$22,Calculations!$C$21)),1)),0)</f>
        <v>0</v>
      </c>
      <c r="S723" s="12">
        <f>R723*(1-'Retiree Assumptions'!$F$8)</f>
        <v>0</v>
      </c>
      <c r="T723" s="12">
        <f>S723/(Calculations!$C$27^($A723-1+Calculations!$B$6/30))</f>
        <v>0</v>
      </c>
      <c r="U723" s="23">
        <f t="shared" si="929"/>
        <v>0</v>
      </c>
      <c r="W723">
        <f t="shared" si="884"/>
        <v>14</v>
      </c>
      <c r="X723">
        <f t="shared" si="944"/>
        <v>2084</v>
      </c>
      <c r="Y723">
        <f t="shared" si="945"/>
        <v>101</v>
      </c>
      <c r="Z723">
        <f t="shared" si="932"/>
        <v>99</v>
      </c>
      <c r="AA723" s="12">
        <f>S723*12*Subsidy!$I$15/Subsidy!$I$14</f>
        <v>0</v>
      </c>
      <c r="AB723" s="12">
        <f>SUM(S$5:S723)*Subsidy!$I$15/Subsidy!$I$14</f>
        <v>53212.488521578103</v>
      </c>
      <c r="AC723" s="12">
        <f>N723*Subsidy!$E$15/Subsidy!$E$14</f>
        <v>4129.7824255028536</v>
      </c>
      <c r="AD723" s="12">
        <f t="shared" si="933"/>
        <v>49557.389106034243</v>
      </c>
      <c r="AE723" s="12">
        <f>$AP723*AC723/(Calculations!$D$27^(A723-1+Calculations!$B$6/30))</f>
        <v>28.956274541602724</v>
      </c>
      <c r="AF723" s="12">
        <f>IF(AE723=0,0,SUM(AE723:AE$903)*AC723/AE723)</f>
        <v>116081.84147419196</v>
      </c>
      <c r="AH723" s="164">
        <f>VLOOKUP(E723,Rates2,5)*VLOOKUP(E723,Mort_Imp_Retirees,C723-'Mort Imp Cume'!$C$4+2)</f>
        <v>4.0858000473068153E-2</v>
      </c>
      <c r="AI723" s="16">
        <f t="shared" si="934"/>
        <v>0.9591419995269318</v>
      </c>
      <c r="AJ723" s="164">
        <f>VLOOKUP(F723,Rates2,6)*VLOOKUP(F723,Mort_Imp_Survivors,C723-'Mort Imp Cume'!$C$4+2)</f>
        <v>2.2321693899884289E-2</v>
      </c>
      <c r="AK723" s="16">
        <f t="shared" si="935"/>
        <v>0.97767830610011575</v>
      </c>
      <c r="AL723" s="164">
        <f>VLOOKUP(F723,Rates2,7)*VLOOKUP(F723,Mort_Imp_Survivors,C723-'Mort Imp Cume'!$C$4+2)</f>
        <v>2.776477113668134E-2</v>
      </c>
      <c r="AM723" s="16">
        <f t="shared" si="936"/>
        <v>0.9722352288633187</v>
      </c>
      <c r="AN723" s="108">
        <f>PRODUCT(AI$4:AI722)</f>
        <v>9.0072350122202167E-3</v>
      </c>
      <c r="AO723" s="16">
        <f>PRODUCT(AK$4:AK722)</f>
        <v>0.10485337988482014</v>
      </c>
      <c r="AP723" s="16">
        <f>PRODUCT(AM$4:AM722)</f>
        <v>5.5721049970208943E-2</v>
      </c>
      <c r="AQ723" s="16">
        <f t="shared" si="937"/>
        <v>9.4443903444817905E-4</v>
      </c>
      <c r="AR723" s="16">
        <f t="shared" si="938"/>
        <v>8.062795977772038E-3</v>
      </c>
      <c r="AS723" s="16">
        <f t="shared" si="939"/>
        <v>3.7726543435921356E-5</v>
      </c>
      <c r="AT723" s="16">
        <f t="shared" si="940"/>
        <v>6.6614768949310663E-2</v>
      </c>
      <c r="AU723" s="16">
        <f t="shared" si="941"/>
        <v>0.92437799603846915</v>
      </c>
      <c r="AV723" s="16">
        <f t="shared" si="942"/>
        <v>3.6801761239032963E-4</v>
      </c>
      <c r="AW723" s="30">
        <f>(SUMPRODUCT(AV$5:AV722,A$5:A722)+SUM(AV$5:AV722)*(Calculations!$B$6/30-0.5)+AV$4*Calculations!$B$6/30/2)/SUM(AV$4:AV722)</f>
        <v>508.14818429285191</v>
      </c>
      <c r="AX723" s="16"/>
      <c r="AY723" s="12"/>
      <c r="AZ723" s="12"/>
    </row>
    <row r="724" spans="1:52" x14ac:dyDescent="0.25">
      <c r="A724">
        <f t="shared" si="930"/>
        <v>720</v>
      </c>
      <c r="B724" t="str">
        <f t="shared" si="954"/>
        <v>January</v>
      </c>
      <c r="C724">
        <f t="shared" si="925"/>
        <v>2085</v>
      </c>
      <c r="D724">
        <f t="shared" si="956"/>
        <v>208501</v>
      </c>
      <c r="E724">
        <f t="shared" ref="E724:F724" si="960">E712+1</f>
        <v>102</v>
      </c>
      <c r="F724">
        <f t="shared" si="960"/>
        <v>100</v>
      </c>
      <c r="G724" s="12">
        <f>G723*IF($B724="January",1+IF(C724&gt;Personal!$L$18+1,Calculations!$B$22,Calculations!$B$21),1)</f>
        <v>10932.404406354406</v>
      </c>
      <c r="H724" s="12">
        <f>IF(AND(Career!$F$15="Yes",$E724=62,$E723=61),G724,H723*IF($B724="January",(1+IF(C724&gt;Personal!$L$18+1,Calculations!$C$22,Calculations!$C$21)),1))</f>
        <v>10932.404406354406</v>
      </c>
      <c r="I724" s="12">
        <f>H724*(1-'Retiree Assumptions'!$F$8)</f>
        <v>8527.2754369564373</v>
      </c>
      <c r="J724" s="12">
        <f>I724/(Calculations!$C$27^($A724-1+Calculations!$B$6/30))</f>
        <v>1349.6962166302585</v>
      </c>
      <c r="K724" s="23">
        <f t="shared" si="927"/>
        <v>11.660319039196699</v>
      </c>
      <c r="L724" s="12">
        <f>L723*IF($B724="January",(1+IF(C724&gt;Personal!$L$18+1,Calculations!$B$22,Calculations!$B$21)),1)</f>
        <v>6012.8224234949221</v>
      </c>
      <c r="M724" s="12">
        <f>IF(AND(Career!$F$15="Yes",$E724=62,$E723=61),L724,M723*IF($B724="January",(1+IF(C724&gt;Personal!$L$18+1,Calculations!$C$22,Calculations!$C$21)),1))</f>
        <v>6012.8224234949221</v>
      </c>
      <c r="N724" s="12">
        <f>M724*(1-'Retiree Assumptions'!$F$10)</f>
        <v>5291.2837326755316</v>
      </c>
      <c r="O724" s="12">
        <f>N724/(Calculations!$C$27^$AW724)/(Calculations!$D$27^($A724-1-$AW724+Calculations!$B$6/30))</f>
        <v>782.19410136745557</v>
      </c>
      <c r="P724" s="23">
        <f t="shared" si="928"/>
        <v>50.688486554158999</v>
      </c>
      <c r="Q724" s="12">
        <f>IF(OR(A724&lt;=360,$E724&lt;70),Q723*IF($B724="January",(1+IF(C724&gt;Personal!$L$18+1,Calculations!$B$22,Calculations!$B$21)),1),0)</f>
        <v>0</v>
      </c>
      <c r="R724" s="12">
        <f>IF(OR(A724&lt;=360,$E724&lt;70),IF(AND(Career!$F$15="Yes",$E724=62,$E723=61),Q724,R723*IF($B724="January",(1+IF(C724&gt;Personal!$L$18+1,Calculations!$C$22,Calculations!$C$21)),1)),0)</f>
        <v>0</v>
      </c>
      <c r="S724" s="12">
        <f>R724*(1-'Retiree Assumptions'!$F$8)</f>
        <v>0</v>
      </c>
      <c r="T724" s="12">
        <f>S724/(Calculations!$C$27^($A724-1+Calculations!$B$6/30))</f>
        <v>0</v>
      </c>
      <c r="U724" s="23">
        <f t="shared" si="929"/>
        <v>0</v>
      </c>
      <c r="W724">
        <f t="shared" si="884"/>
        <v>14</v>
      </c>
      <c r="X724">
        <f t="shared" si="944"/>
        <v>2085</v>
      </c>
      <c r="Y724">
        <f t="shared" si="945"/>
        <v>102</v>
      </c>
      <c r="Z724">
        <f t="shared" si="932"/>
        <v>100</v>
      </c>
      <c r="AA724" s="12">
        <f>S724*12*Subsidy!$I$15/Subsidy!$I$14</f>
        <v>0</v>
      </c>
      <c r="AB724" s="12">
        <f>SUM(S$5:S724)*Subsidy!$I$15/Subsidy!$I$14</f>
        <v>53212.488521578103</v>
      </c>
      <c r="AC724" s="12">
        <f>N724*Subsidy!$E$15/Subsidy!$E$14</f>
        <v>4233.0269861404258</v>
      </c>
      <c r="AD724" s="12">
        <f t="shared" si="933"/>
        <v>50796.323833685106</v>
      </c>
      <c r="AE724" s="12">
        <f>$AP724*AC724/(Calculations!$D$27^(A724-1+Calculations!$B$6/30))</f>
        <v>28.773048828950667</v>
      </c>
      <c r="AF724" s="12">
        <f>IF(AE724=0,0,SUM(AE724:AE$903)*AC724/AE724)</f>
        <v>115481.58976816811</v>
      </c>
      <c r="AH724" s="164">
        <f>VLOOKUP(E724,Rates2,5)*VLOOKUP(E724,Mort_Imp_Retirees,C724-'Mort Imp Cume'!$C$4+2)</f>
        <v>4.5457274341427573E-2</v>
      </c>
      <c r="AI724" s="16">
        <f t="shared" si="934"/>
        <v>0.95454272565857246</v>
      </c>
      <c r="AJ724" s="164">
        <f>VLOOKUP(F724,Rates2,6)*VLOOKUP(F724,Mort_Imp_Survivors,C724-'Mort Imp Cume'!$C$4+2)</f>
        <v>2.4280227322447265E-2</v>
      </c>
      <c r="AK724" s="16">
        <f t="shared" si="935"/>
        <v>0.97571977267755272</v>
      </c>
      <c r="AL724" s="164">
        <f>VLOOKUP(F724,Rates2,7)*VLOOKUP(F724,Mort_Imp_Survivors,C724-'Mort Imp Cume'!$C$4+2)</f>
        <v>3.0544275250034808E-2</v>
      </c>
      <c r="AM724" s="16">
        <f t="shared" si="936"/>
        <v>0.96945572474996522</v>
      </c>
      <c r="AN724" s="108">
        <f>PRODUCT(AI$4:AI723)</f>
        <v>8.6392173998298873E-3</v>
      </c>
      <c r="AO724" s="16">
        <f>PRODUCT(AK$4:AK723)</f>
        <v>0.10251287483466291</v>
      </c>
      <c r="AP724" s="16">
        <f>PRODUCT(AM$4:AM723)</f>
        <v>5.4173967770290508E-2</v>
      </c>
      <c r="AQ724" s="16">
        <f t="shared" si="937"/>
        <v>8.8563101197820327E-4</v>
      </c>
      <c r="AR724" s="16">
        <f t="shared" si="938"/>
        <v>7.7535863878516846E-3</v>
      </c>
      <c r="AS724" s="16">
        <f t="shared" si="939"/>
        <v>3.9280889455969737E-5</v>
      </c>
      <c r="AT724" s="16">
        <f t="shared" si="940"/>
        <v>6.4802951678546078E-2</v>
      </c>
      <c r="AU724" s="16">
        <f t="shared" si="941"/>
        <v>0.92655783092162392</v>
      </c>
      <c r="AV724" s="16">
        <f t="shared" si="942"/>
        <v>3.9271527543930176E-4</v>
      </c>
      <c r="AW724" s="30">
        <f>(SUMPRODUCT(AV$5:AV723,A$5:A723)+SUM(AV$5:AV723)*(Calculations!$B$6/30-0.5)+AV$4*Calculations!$B$6/30/2)/SUM(AV$4:AV723)</f>
        <v>508.22664330793106</v>
      </c>
      <c r="AX724" s="16"/>
      <c r="AY724" s="12"/>
      <c r="AZ724" s="12"/>
    </row>
    <row r="725" spans="1:52" x14ac:dyDescent="0.25">
      <c r="A725">
        <f t="shared" si="930"/>
        <v>721</v>
      </c>
      <c r="B725" t="str">
        <f t="shared" si="954"/>
        <v>February</v>
      </c>
      <c r="C725">
        <f t="shared" si="925"/>
        <v>2085</v>
      </c>
      <c r="D725">
        <f t="shared" si="956"/>
        <v>208502</v>
      </c>
      <c r="E725">
        <f t="shared" ref="E725:F725" si="961">E713+1</f>
        <v>102</v>
      </c>
      <c r="F725">
        <f t="shared" si="961"/>
        <v>100</v>
      </c>
      <c r="G725" s="12">
        <f>G724*IF($B725="January",1+IF(C725&gt;Personal!$L$18+1,Calculations!$B$22,Calculations!$B$21),1)</f>
        <v>10932.404406354406</v>
      </c>
      <c r="H725" s="12">
        <f>IF(AND(Career!$F$15="Yes",$E725=62,$E724=61),G725,H724*IF($B725="January",(1+IF(C725&gt;Personal!$L$18+1,Calculations!$C$22,Calculations!$C$21)),1))</f>
        <v>10932.404406354406</v>
      </c>
      <c r="I725" s="12">
        <f>H725*(1-'Retiree Assumptions'!$F$8)</f>
        <v>8527.2754369564373</v>
      </c>
      <c r="J725" s="12">
        <f>I725/(Calculations!$C$27^($A725-1+Calculations!$B$6/30))</f>
        <v>1346.245057299029</v>
      </c>
      <c r="K725" s="23">
        <f t="shared" si="927"/>
        <v>11.101812724966768</v>
      </c>
      <c r="L725" s="12">
        <f>L724*IF($B725="January",(1+IF(C725&gt;Personal!$L$18+1,Calculations!$B$22,Calculations!$B$21)),1)</f>
        <v>6012.8224234949221</v>
      </c>
      <c r="M725" s="12">
        <f>IF(AND(Career!$F$15="Yes",$E725=62,$E724=61),L725,M724*IF($B725="January",(1+IF(C725&gt;Personal!$L$18+1,Calculations!$C$22,Calculations!$C$21)),1))</f>
        <v>6012.8224234949221</v>
      </c>
      <c r="N725" s="12">
        <f>M725*(1-'Retiree Assumptions'!$F$10)</f>
        <v>5291.2837326755316</v>
      </c>
      <c r="O725" s="12">
        <f>N725/(Calculations!$C$27^$AW725)/(Calculations!$D$27^($A725-1-$AW725+Calculations!$B$6/30))</f>
        <v>779.96352250636915</v>
      </c>
      <c r="P725" s="23">
        <f t="shared" si="928"/>
        <v>49.030748152372759</v>
      </c>
      <c r="Q725" s="12">
        <f>IF(OR(A725&lt;=360,$E725&lt;70),Q724*IF($B725="January",(1+IF(C725&gt;Personal!$L$18+1,Calculations!$B$22,Calculations!$B$21)),1),0)</f>
        <v>0</v>
      </c>
      <c r="R725" s="12">
        <f>IF(OR(A725&lt;=360,$E725&lt;70),IF(AND(Career!$F$15="Yes",$E725=62,$E724=61),Q725,R724*IF($B725="January",(1+IF(C725&gt;Personal!$L$18+1,Calculations!$C$22,Calculations!$C$21)),1)),0)</f>
        <v>0</v>
      </c>
      <c r="S725" s="12">
        <f>R725*(1-'Retiree Assumptions'!$F$8)</f>
        <v>0</v>
      </c>
      <c r="T725" s="12">
        <f>S725/(Calculations!$C$27^($A725-1+Calculations!$B$6/30))</f>
        <v>0</v>
      </c>
      <c r="U725" s="23">
        <f t="shared" si="929"/>
        <v>0</v>
      </c>
      <c r="W725">
        <f t="shared" si="884"/>
        <v>15</v>
      </c>
      <c r="X725">
        <f t="shared" si="944"/>
        <v>2085</v>
      </c>
      <c r="Y725">
        <f t="shared" si="945"/>
        <v>102</v>
      </c>
      <c r="Z725">
        <f t="shared" si="932"/>
        <v>100</v>
      </c>
      <c r="AA725" s="12">
        <f>S725*12*Subsidy!$I$15/Subsidy!$I$14</f>
        <v>0</v>
      </c>
      <c r="AB725" s="12">
        <f>SUM(S$5:S725)*Subsidy!$I$15/Subsidy!$I$14</f>
        <v>53212.488521578103</v>
      </c>
      <c r="AC725" s="12">
        <f>N725*Subsidy!$E$15/Subsidy!$E$14</f>
        <v>4233.0269861404258</v>
      </c>
      <c r="AD725" s="12">
        <f t="shared" si="933"/>
        <v>50796.323833685106</v>
      </c>
      <c r="AE725" s="12">
        <f>$AP725*AC725/(Calculations!$D$27^(A725-1+Calculations!$B$6/30))</f>
        <v>27.813896889877597</v>
      </c>
      <c r="AF725" s="12">
        <f>IF(AE725=0,0,SUM(AE725:AE$903)*AC725/AE725)</f>
        <v>115084.92829146865</v>
      </c>
      <c r="AH725" s="164">
        <f>VLOOKUP(E725,Rates2,5)*VLOOKUP(E725,Mort_Imp_Retirees,C725-'Mort Imp Cume'!$C$4+2)</f>
        <v>4.5457274341427573E-2</v>
      </c>
      <c r="AI725" s="16">
        <f t="shared" si="934"/>
        <v>0.95454272565857246</v>
      </c>
      <c r="AJ725" s="164">
        <f>VLOOKUP(F725,Rates2,6)*VLOOKUP(F725,Mort_Imp_Survivors,C725-'Mort Imp Cume'!$C$4+2)</f>
        <v>2.4280227322447265E-2</v>
      </c>
      <c r="AK725" s="16">
        <f t="shared" si="935"/>
        <v>0.97571977267755272</v>
      </c>
      <c r="AL725" s="164">
        <f>VLOOKUP(F725,Rates2,7)*VLOOKUP(F725,Mort_Imp_Survivors,C725-'Mort Imp Cume'!$C$4+2)</f>
        <v>3.0544275250034808E-2</v>
      </c>
      <c r="AM725" s="16">
        <f t="shared" si="936"/>
        <v>0.96945572474996522</v>
      </c>
      <c r="AN725" s="108">
        <f>PRODUCT(AI$4:AI724)</f>
        <v>8.2465021243905857E-3</v>
      </c>
      <c r="AO725" s="16">
        <f>PRODUCT(AK$4:AK724)</f>
        <v>0.10002383893019971</v>
      </c>
      <c r="AP725" s="16">
        <f>PRODUCT(AM$4:AM724)</f>
        <v>5.251926318732824E-2</v>
      </c>
      <c r="AQ725" s="16">
        <f t="shared" si="937"/>
        <v>8.2484680022759367E-4</v>
      </c>
      <c r="AR725" s="16">
        <f t="shared" si="938"/>
        <v>7.4216553241629917E-3</v>
      </c>
      <c r="AS725" s="16">
        <f t="shared" si="939"/>
        <v>3.6584893188731169E-5</v>
      </c>
      <c r="AT725" s="16">
        <f t="shared" si="940"/>
        <v>6.2862873374917833E-2</v>
      </c>
      <c r="AU725" s="16">
        <f t="shared" si="941"/>
        <v>0.92889062450069171</v>
      </c>
      <c r="AV725" s="16">
        <f t="shared" si="942"/>
        <v>3.7486350942558816E-4</v>
      </c>
      <c r="AW725" s="30">
        <f>(SUMPRODUCT(AV$5:AV724,A$5:A724)+SUM(AV$5:AV724)*(Calculations!$B$6/30-0.5)+AV$4*Calculations!$B$6/30/2)/SUM(AV$4:AV724)</f>
        <v>508.31069946696687</v>
      </c>
      <c r="AX725" s="16"/>
      <c r="AY725" s="12"/>
      <c r="AZ725" s="12"/>
    </row>
    <row r="726" spans="1:52" x14ac:dyDescent="0.25">
      <c r="A726">
        <f t="shared" si="930"/>
        <v>722</v>
      </c>
      <c r="B726" t="str">
        <f t="shared" si="954"/>
        <v>March</v>
      </c>
      <c r="C726">
        <f t="shared" si="925"/>
        <v>2085</v>
      </c>
      <c r="D726">
        <f t="shared" si="956"/>
        <v>208503</v>
      </c>
      <c r="E726">
        <f t="shared" ref="E726:F726" si="962">E714+1</f>
        <v>102</v>
      </c>
      <c r="F726">
        <f t="shared" si="962"/>
        <v>100</v>
      </c>
      <c r="G726" s="12">
        <f>G725*IF($B726="January",1+IF(C726&gt;Personal!$L$18+1,Calculations!$B$22,Calculations!$B$21),1)</f>
        <v>10932.404406354406</v>
      </c>
      <c r="H726" s="12">
        <f>IF(AND(Career!$F$15="Yes",$E726=62,$E725=61),G726,H725*IF($B726="January",(1+IF(C726&gt;Personal!$L$18+1,Calculations!$C$22,Calculations!$C$21)),1))</f>
        <v>10932.404406354406</v>
      </c>
      <c r="I726" s="12">
        <f>H726*(1-'Retiree Assumptions'!$F$8)</f>
        <v>8527.2754369564373</v>
      </c>
      <c r="J726" s="12">
        <f>I726/(Calculations!$C$27^($A726-1+Calculations!$B$6/30))</f>
        <v>1342.8027225466808</v>
      </c>
      <c r="K726" s="23">
        <f t="shared" si="927"/>
        <v>10.570057763078582</v>
      </c>
      <c r="L726" s="12">
        <f>L725*IF($B726="January",(1+IF(C726&gt;Personal!$L$18+1,Calculations!$B$22,Calculations!$B$21)),1)</f>
        <v>6012.8224234949221</v>
      </c>
      <c r="M726" s="12">
        <f>IF(AND(Career!$F$15="Yes",$E726=62,$E725=61),L726,M725*IF($B726="January",(1+IF(C726&gt;Personal!$L$18+1,Calculations!$C$22,Calculations!$C$21)),1))</f>
        <v>6012.8224234949221</v>
      </c>
      <c r="N726" s="12">
        <f>M726*(1-'Retiree Assumptions'!$F$10)</f>
        <v>5291.2837326755316</v>
      </c>
      <c r="O726" s="12">
        <f>N726/(Calculations!$C$27^$AW726)/(Calculations!$D$27^($A726-1-$AW726+Calculations!$B$6/30))</f>
        <v>777.73842506359324</v>
      </c>
      <c r="P726" s="23">
        <f t="shared" si="928"/>
        <v>47.42598935512806</v>
      </c>
      <c r="Q726" s="12">
        <f>IF(OR(A726&lt;=360,$E726&lt;70),Q725*IF($B726="January",(1+IF(C726&gt;Personal!$L$18+1,Calculations!$B$22,Calculations!$B$21)),1),0)</f>
        <v>0</v>
      </c>
      <c r="R726" s="12">
        <f>IF(OR(A726&lt;=360,$E726&lt;70),IF(AND(Career!$F$15="Yes",$E726=62,$E725=61),Q726,R725*IF($B726="January",(1+IF(C726&gt;Personal!$L$18+1,Calculations!$C$22,Calculations!$C$21)),1)),0)</f>
        <v>0</v>
      </c>
      <c r="S726" s="12">
        <f>R726*(1-'Retiree Assumptions'!$F$8)</f>
        <v>0</v>
      </c>
      <c r="T726" s="12">
        <f>S726/(Calculations!$C$27^($A726-1+Calculations!$B$6/30))</f>
        <v>0</v>
      </c>
      <c r="U726" s="23">
        <f t="shared" si="929"/>
        <v>0</v>
      </c>
      <c r="W726">
        <f t="shared" si="884"/>
        <v>15</v>
      </c>
      <c r="X726">
        <f t="shared" si="944"/>
        <v>2085</v>
      </c>
      <c r="Y726">
        <f t="shared" si="945"/>
        <v>102</v>
      </c>
      <c r="Z726">
        <f t="shared" si="932"/>
        <v>100</v>
      </c>
      <c r="AA726" s="12">
        <f>S726*12*Subsidy!$I$15/Subsidy!$I$14</f>
        <v>0</v>
      </c>
      <c r="AB726" s="12">
        <f>SUM(S$5:S726)*Subsidy!$I$15/Subsidy!$I$14</f>
        <v>53212.488521578103</v>
      </c>
      <c r="AC726" s="12">
        <f>N726*Subsidy!$E$15/Subsidy!$E$14</f>
        <v>4233.0269861404258</v>
      </c>
      <c r="AD726" s="12">
        <f t="shared" si="933"/>
        <v>50796.323833685106</v>
      </c>
      <c r="AE726" s="12">
        <f>$AP726*AC726/(Calculations!$D$27^(A726-1+Calculations!$B$6/30))</f>
        <v>26.886718359242973</v>
      </c>
      <c r="AF726" s="12">
        <f>IF(AE726=0,0,SUM(AE726:AE$903)*AC726/AE726)</f>
        <v>114674.5880905675</v>
      </c>
      <c r="AH726" s="164">
        <f>VLOOKUP(E726,Rates2,5)*VLOOKUP(E726,Mort_Imp_Retirees,C726-'Mort Imp Cume'!$C$4+2)</f>
        <v>4.5457274341427573E-2</v>
      </c>
      <c r="AI726" s="16">
        <f t="shared" si="934"/>
        <v>0.95454272565857246</v>
      </c>
      <c r="AJ726" s="164">
        <f>VLOOKUP(F726,Rates2,6)*VLOOKUP(F726,Mort_Imp_Survivors,C726-'Mort Imp Cume'!$C$4+2)</f>
        <v>2.4280227322447265E-2</v>
      </c>
      <c r="AK726" s="16">
        <f t="shared" si="935"/>
        <v>0.97571977267755272</v>
      </c>
      <c r="AL726" s="164">
        <f>VLOOKUP(F726,Rates2,7)*VLOOKUP(F726,Mort_Imp_Survivors,C726-'Mort Imp Cume'!$C$4+2)</f>
        <v>3.0544275250034808E-2</v>
      </c>
      <c r="AM726" s="16">
        <f t="shared" si="936"/>
        <v>0.96945572474996522</v>
      </c>
      <c r="AN726" s="108">
        <f>PRODUCT(AI$4:AI725)</f>
        <v>7.8716386149649976E-3</v>
      </c>
      <c r="AO726" s="16">
        <f>PRODUCT(AK$4:AK725)</f>
        <v>9.7595237383310607E-2</v>
      </c>
      <c r="AP726" s="16">
        <f>PRODUCT(AM$4:AM725)</f>
        <v>5.0915100356605465E-2</v>
      </c>
      <c r="AQ726" s="16">
        <f t="shared" si="937"/>
        <v>7.6823443922314323E-4</v>
      </c>
      <c r="AR726" s="16">
        <f t="shared" si="938"/>
        <v>7.103404175741854E-3</v>
      </c>
      <c r="AS726" s="16">
        <f t="shared" si="939"/>
        <v>3.4073933359659598E-5</v>
      </c>
      <c r="AT726" s="16">
        <f t="shared" si="940"/>
        <v>6.0979357360734988E-2</v>
      </c>
      <c r="AU726" s="16">
        <f t="shared" si="941"/>
        <v>0.93114900402430001</v>
      </c>
      <c r="AV726" s="16">
        <f t="shared" si="942"/>
        <v>3.5782323603703888E-4</v>
      </c>
      <c r="AW726" s="30">
        <f>(SUMPRODUCT(AV$5:AV725,A$5:A725)+SUM(AV$5:AV725)*(Calculations!$B$6/30-0.5)+AV$4*Calculations!$B$6/30/2)/SUM(AV$4:AV725)</f>
        <v>508.39125042436342</v>
      </c>
      <c r="AX726" s="16"/>
      <c r="AY726" s="12"/>
      <c r="AZ726" s="12"/>
    </row>
    <row r="727" spans="1:52" x14ac:dyDescent="0.25">
      <c r="A727">
        <f t="shared" si="930"/>
        <v>723</v>
      </c>
      <c r="B727" t="str">
        <f t="shared" si="954"/>
        <v>April</v>
      </c>
      <c r="C727">
        <f t="shared" si="925"/>
        <v>2085</v>
      </c>
      <c r="D727">
        <f t="shared" si="956"/>
        <v>208504</v>
      </c>
      <c r="E727">
        <f t="shared" ref="E727:F727" si="963">E715+1</f>
        <v>102</v>
      </c>
      <c r="F727">
        <f t="shared" si="963"/>
        <v>100</v>
      </c>
      <c r="G727" s="12">
        <f>G726*IF($B727="January",1+IF(C727&gt;Personal!$L$18+1,Calculations!$B$22,Calculations!$B$21),1)</f>
        <v>10932.404406354406</v>
      </c>
      <c r="H727" s="12">
        <f>IF(AND(Career!$F$15="Yes",$E727=62,$E726=61),G727,H726*IF($B727="January",(1+IF(C727&gt;Personal!$L$18+1,Calculations!$C$22,Calculations!$C$21)),1))</f>
        <v>10932.404406354406</v>
      </c>
      <c r="I727" s="12">
        <f>H727*(1-'Retiree Assumptions'!$F$8)</f>
        <v>8527.2754369564373</v>
      </c>
      <c r="J727" s="12">
        <f>I727/(Calculations!$C$27^($A727-1+Calculations!$B$6/30))</f>
        <v>1339.3691898088564</v>
      </c>
      <c r="K727" s="23">
        <f t="shared" si="927"/>
        <v>10.063772816448065</v>
      </c>
      <c r="L727" s="12">
        <f>L726*IF($B727="January",(1+IF(C727&gt;Personal!$L$18+1,Calculations!$B$22,Calculations!$B$21)),1)</f>
        <v>6012.8224234949221</v>
      </c>
      <c r="M727" s="12">
        <f>IF(AND(Career!$F$15="Yes",$E727=62,$E726=61),L727,M726*IF($B727="January",(1+IF(C727&gt;Personal!$L$18+1,Calculations!$C$22,Calculations!$C$21)),1))</f>
        <v>6012.8224234949221</v>
      </c>
      <c r="N727" s="12">
        <f>M727*(1-'Retiree Assumptions'!$F$10)</f>
        <v>5291.2837326755316</v>
      </c>
      <c r="O727" s="12">
        <f>N727/(Calculations!$C$27^$AW727)/(Calculations!$D$27^($A727-1-$AW727+Calculations!$B$6/30))</f>
        <v>775.51883529257839</v>
      </c>
      <c r="P727" s="23">
        <f t="shared" si="928"/>
        <v>45.872606843463743</v>
      </c>
      <c r="Q727" s="12">
        <f>IF(OR(A727&lt;=360,$E727&lt;70),Q726*IF($B727="January",(1+IF(C727&gt;Personal!$L$18+1,Calculations!$B$22,Calculations!$B$21)),1),0)</f>
        <v>0</v>
      </c>
      <c r="R727" s="12">
        <f>IF(OR(A727&lt;=360,$E727&lt;70),IF(AND(Career!$F$15="Yes",$E727=62,$E726=61),Q727,R726*IF($B727="January",(1+IF(C727&gt;Personal!$L$18+1,Calculations!$C$22,Calculations!$C$21)),1)),0)</f>
        <v>0</v>
      </c>
      <c r="S727" s="12">
        <f>R727*(1-'Retiree Assumptions'!$F$8)</f>
        <v>0</v>
      </c>
      <c r="T727" s="12">
        <f>S727/(Calculations!$C$27^($A727-1+Calculations!$B$6/30))</f>
        <v>0</v>
      </c>
      <c r="U727" s="23">
        <f t="shared" si="929"/>
        <v>0</v>
      </c>
      <c r="W727">
        <f t="shared" si="884"/>
        <v>15</v>
      </c>
      <c r="X727">
        <f t="shared" si="944"/>
        <v>2085</v>
      </c>
      <c r="Y727">
        <f t="shared" si="945"/>
        <v>102</v>
      </c>
      <c r="Z727">
        <f t="shared" si="932"/>
        <v>100</v>
      </c>
      <c r="AA727" s="12">
        <f>S727*12*Subsidy!$I$15/Subsidy!$I$14</f>
        <v>0</v>
      </c>
      <c r="AB727" s="12">
        <f>SUM(S$5:S727)*Subsidy!$I$15/Subsidy!$I$14</f>
        <v>53212.488521578103</v>
      </c>
      <c r="AC727" s="12">
        <f>N727*Subsidy!$E$15/Subsidy!$E$14</f>
        <v>4233.0269861404258</v>
      </c>
      <c r="AD727" s="12">
        <f t="shared" si="933"/>
        <v>50796.323833685106</v>
      </c>
      <c r="AE727" s="12">
        <f>$AP727*AC727/(Calculations!$D$27^(A727-1+Calculations!$B$6/30))</f>
        <v>25.99044740085807</v>
      </c>
      <c r="AF727" s="12">
        <f>IF(AE727=0,0,SUM(AE727:AE$903)*AC727/AE727)</f>
        <v>114250.09745972356</v>
      </c>
      <c r="AH727" s="164">
        <f>VLOOKUP(E727,Rates2,5)*VLOOKUP(E727,Mort_Imp_Retirees,C727-'Mort Imp Cume'!$C$4+2)</f>
        <v>4.5457274341427573E-2</v>
      </c>
      <c r="AI727" s="16">
        <f t="shared" si="934"/>
        <v>0.95454272565857246</v>
      </c>
      <c r="AJ727" s="164">
        <f>VLOOKUP(F727,Rates2,6)*VLOOKUP(F727,Mort_Imp_Survivors,C727-'Mort Imp Cume'!$C$4+2)</f>
        <v>2.4280227322447265E-2</v>
      </c>
      <c r="AK727" s="16">
        <f t="shared" si="935"/>
        <v>0.97571977267755272</v>
      </c>
      <c r="AL727" s="164">
        <f>VLOOKUP(F727,Rates2,7)*VLOOKUP(F727,Mort_Imp_Survivors,C727-'Mort Imp Cume'!$C$4+2)</f>
        <v>3.0544275250034808E-2</v>
      </c>
      <c r="AM727" s="16">
        <f t="shared" si="936"/>
        <v>0.96945572474996522</v>
      </c>
      <c r="AN727" s="108">
        <f>PRODUCT(AI$4:AI726)</f>
        <v>7.5138153789279585E-3</v>
      </c>
      <c r="AO727" s="16">
        <f>PRODUCT(AK$4:AK726)</f>
        <v>9.5225602834055623E-2</v>
      </c>
      <c r="AP727" s="16">
        <f>PRODUCT(AM$4:AM726)</f>
        <v>4.9359935516930166E-2</v>
      </c>
      <c r="AQ727" s="16">
        <f t="shared" si="937"/>
        <v>7.1550759904221296E-4</v>
      </c>
      <c r="AR727" s="16">
        <f t="shared" si="938"/>
        <v>6.7983077798857454E-3</v>
      </c>
      <c r="AS727" s="16">
        <f t="shared" si="939"/>
        <v>3.1735310216954338E-5</v>
      </c>
      <c r="AT727" s="16">
        <f t="shared" si="940"/>
        <v>5.9150861018298126E-2</v>
      </c>
      <c r="AU727" s="16">
        <f t="shared" si="941"/>
        <v>0.93333532360277383</v>
      </c>
      <c r="AV727" s="16">
        <f t="shared" si="942"/>
        <v>3.415575670307658E-4</v>
      </c>
      <c r="AW727" s="30">
        <f>(SUMPRODUCT(AV$5:AV726,A$5:A726)+SUM(AV$5:AV726)*(Calculations!$B$6/30-0.5)+AV$4*Calculations!$B$6/30/2)/SUM(AV$4:AV726)</f>
        <v>508.46844352470487</v>
      </c>
      <c r="AX727" s="16"/>
      <c r="AY727" s="12"/>
      <c r="AZ727" s="12"/>
    </row>
    <row r="728" spans="1:52" x14ac:dyDescent="0.25">
      <c r="A728">
        <f t="shared" si="930"/>
        <v>724</v>
      </c>
      <c r="B728" t="str">
        <f t="shared" si="954"/>
        <v>May</v>
      </c>
      <c r="C728">
        <f t="shared" si="925"/>
        <v>2085</v>
      </c>
      <c r="D728">
        <f t="shared" si="956"/>
        <v>208505</v>
      </c>
      <c r="E728">
        <f t="shared" ref="E728:F728" si="964">E716+1</f>
        <v>102</v>
      </c>
      <c r="F728">
        <f t="shared" si="964"/>
        <v>100</v>
      </c>
      <c r="G728" s="12">
        <f>G727*IF($B728="January",1+IF(C728&gt;Personal!$L$18+1,Calculations!$B$22,Calculations!$B$21),1)</f>
        <v>10932.404406354406</v>
      </c>
      <c r="H728" s="12">
        <f>IF(AND(Career!$F$15="Yes",$E728=62,$E727=61),G728,H727*IF($B728="January",(1+IF(C728&gt;Personal!$L$18+1,Calculations!$C$22,Calculations!$C$21)),1))</f>
        <v>10932.404406354406</v>
      </c>
      <c r="I728" s="12">
        <f>H728*(1-'Retiree Assumptions'!$F$8)</f>
        <v>8527.2754369564373</v>
      </c>
      <c r="J728" s="12">
        <f>I728/(Calculations!$C$27^($A728-1+Calculations!$B$6/30))</f>
        <v>1335.9444365788959</v>
      </c>
      <c r="K728" s="23">
        <f t="shared" si="927"/>
        <v>9.5817379215135805</v>
      </c>
      <c r="L728" s="12">
        <f>L727*IF($B728="January",(1+IF(C728&gt;Personal!$L$18+1,Calculations!$B$22,Calculations!$B$21)),1)</f>
        <v>6012.8224234949221</v>
      </c>
      <c r="M728" s="12">
        <f>IF(AND(Career!$F$15="Yes",$E728=62,$E727=61),L728,M727*IF($B728="January",(1+IF(C728&gt;Personal!$L$18+1,Calculations!$C$22,Calculations!$C$21)),1))</f>
        <v>6012.8224234949221</v>
      </c>
      <c r="N728" s="12">
        <f>M728*(1-'Retiree Assumptions'!$F$10)</f>
        <v>5291.2837326755316</v>
      </c>
      <c r="O728" s="12">
        <f>N728/(Calculations!$C$27^$AW728)/(Calculations!$D$27^($A728-1-$AW728+Calculations!$B$6/30))</f>
        <v>773.30477745178507</v>
      </c>
      <c r="P728" s="23">
        <f t="shared" si="928"/>
        <v>44.369039135958936</v>
      </c>
      <c r="Q728" s="12">
        <f>IF(OR(A728&lt;=360,$E728&lt;70),Q727*IF($B728="January",(1+IF(C728&gt;Personal!$L$18+1,Calculations!$B$22,Calculations!$B$21)),1),0)</f>
        <v>0</v>
      </c>
      <c r="R728" s="12">
        <f>IF(OR(A728&lt;=360,$E728&lt;70),IF(AND(Career!$F$15="Yes",$E728=62,$E727=61),Q728,R727*IF($B728="January",(1+IF(C728&gt;Personal!$L$18+1,Calculations!$C$22,Calculations!$C$21)),1)),0)</f>
        <v>0</v>
      </c>
      <c r="S728" s="12">
        <f>R728*(1-'Retiree Assumptions'!$F$8)</f>
        <v>0</v>
      </c>
      <c r="T728" s="12">
        <f>S728/(Calculations!$C$27^($A728-1+Calculations!$B$6/30))</f>
        <v>0</v>
      </c>
      <c r="U728" s="23">
        <f t="shared" si="929"/>
        <v>0</v>
      </c>
      <c r="W728">
        <f t="shared" si="884"/>
        <v>15</v>
      </c>
      <c r="X728">
        <f t="shared" si="944"/>
        <v>2085</v>
      </c>
      <c r="Y728">
        <f t="shared" si="945"/>
        <v>102</v>
      </c>
      <c r="Z728">
        <f t="shared" si="932"/>
        <v>100</v>
      </c>
      <c r="AA728" s="12">
        <f>S728*12*Subsidy!$I$15/Subsidy!$I$14</f>
        <v>0</v>
      </c>
      <c r="AB728" s="12">
        <f>SUM(S$5:S728)*Subsidy!$I$15/Subsidy!$I$14</f>
        <v>53212.488521578103</v>
      </c>
      <c r="AC728" s="12">
        <f>N728*Subsidy!$E$15/Subsidy!$E$14</f>
        <v>4233.0269861404258</v>
      </c>
      <c r="AD728" s="12">
        <f t="shared" si="933"/>
        <v>50796.323833685106</v>
      </c>
      <c r="AE728" s="12">
        <f>$AP728*AC728/(Calculations!$D$27^(A728-1+Calculations!$B$6/30))</f>
        <v>25.124053708270754</v>
      </c>
      <c r="AF728" s="12">
        <f>IF(AE728=0,0,SUM(AE728:AE$903)*AC728/AE728)</f>
        <v>113810.96842659812</v>
      </c>
      <c r="AH728" s="164">
        <f>VLOOKUP(E728,Rates2,5)*VLOOKUP(E728,Mort_Imp_Retirees,C728-'Mort Imp Cume'!$C$4+2)</f>
        <v>4.5457274341427573E-2</v>
      </c>
      <c r="AI728" s="16">
        <f t="shared" si="934"/>
        <v>0.95454272565857246</v>
      </c>
      <c r="AJ728" s="164">
        <f>VLOOKUP(F728,Rates2,6)*VLOOKUP(F728,Mort_Imp_Survivors,C728-'Mort Imp Cume'!$C$4+2)</f>
        <v>2.4280227322447265E-2</v>
      </c>
      <c r="AK728" s="16">
        <f t="shared" si="935"/>
        <v>0.97571977267755272</v>
      </c>
      <c r="AL728" s="164">
        <f>VLOOKUP(F728,Rates2,7)*VLOOKUP(F728,Mort_Imp_Survivors,C728-'Mort Imp Cume'!$C$4+2)</f>
        <v>3.0544275250034808E-2</v>
      </c>
      <c r="AM728" s="16">
        <f t="shared" si="936"/>
        <v>0.96945572474996522</v>
      </c>
      <c r="AN728" s="108">
        <f>PRODUCT(AI$4:AI727)</f>
        <v>7.1722578118971932E-3</v>
      </c>
      <c r="AO728" s="16">
        <f>PRODUCT(AK$4:AK727)</f>
        <v>9.2913503550327667E-2</v>
      </c>
      <c r="AP728" s="16">
        <f>PRODUCT(AM$4:AM727)</f>
        <v>4.785227206017708E-2</v>
      </c>
      <c r="AQ728" s="16">
        <f t="shared" si="937"/>
        <v>6.6639960166957519E-4</v>
      </c>
      <c r="AR728" s="16">
        <f t="shared" si="938"/>
        <v>6.5058582102276181E-3</v>
      </c>
      <c r="AS728" s="16">
        <f t="shared" si="939"/>
        <v>2.9557195640896436E-5</v>
      </c>
      <c r="AT728" s="16">
        <f t="shared" si="940"/>
        <v>5.7375876148295632E-2</v>
      </c>
      <c r="AU728" s="16">
        <f t="shared" si="941"/>
        <v>0.93545186603980712</v>
      </c>
      <c r="AV728" s="16">
        <f t="shared" si="942"/>
        <v>3.2603129100285773E-4</v>
      </c>
      <c r="AW728" s="30">
        <f>(SUMPRODUCT(AV$5:AV727,A$5:A727)+SUM(AV$5:AV727)*(Calculations!$B$6/30-0.5)+AV$4*Calculations!$B$6/30/2)/SUM(AV$4:AV727)</f>
        <v>508.54241975657629</v>
      </c>
      <c r="AX728" s="16"/>
      <c r="AY728" s="12"/>
      <c r="AZ728" s="12"/>
    </row>
    <row r="729" spans="1:52" x14ac:dyDescent="0.25">
      <c r="A729">
        <f t="shared" si="930"/>
        <v>725</v>
      </c>
      <c r="B729" t="str">
        <f t="shared" si="954"/>
        <v>June</v>
      </c>
      <c r="C729">
        <f t="shared" si="925"/>
        <v>2085</v>
      </c>
      <c r="D729">
        <f t="shared" si="956"/>
        <v>208506</v>
      </c>
      <c r="E729">
        <f t="shared" ref="E729:F729" si="965">E717+1</f>
        <v>102</v>
      </c>
      <c r="F729">
        <f t="shared" si="965"/>
        <v>100</v>
      </c>
      <c r="G729" s="12">
        <f>G728*IF($B729="January",1+IF(C729&gt;Personal!$L$18+1,Calculations!$B$22,Calculations!$B$21),1)</f>
        <v>10932.404406354406</v>
      </c>
      <c r="H729" s="12">
        <f>IF(AND(Career!$F$15="Yes",$E729=62,$E728=61),G729,H728*IF($B729="January",(1+IF(C729&gt;Personal!$L$18+1,Calculations!$C$22,Calculations!$C$21)),1))</f>
        <v>10932.404406354406</v>
      </c>
      <c r="I729" s="12">
        <f>H729*(1-'Retiree Assumptions'!$F$8)</f>
        <v>8527.2754369564373</v>
      </c>
      <c r="J729" s="12">
        <f>I729/(Calculations!$C$27^($A729-1+Calculations!$B$6/30))</f>
        <v>1332.528440407687</v>
      </c>
      <c r="K729" s="23">
        <f t="shared" si="927"/>
        <v>9.1227915485650737</v>
      </c>
      <c r="L729" s="12">
        <f>L728*IF($B729="January",(1+IF(C729&gt;Personal!$L$18+1,Calculations!$B$22,Calculations!$B$21)),1)</f>
        <v>6012.8224234949221</v>
      </c>
      <c r="M729" s="12">
        <f>IF(AND(Career!$F$15="Yes",$E729=62,$E728=61),L729,M728*IF($B729="January",(1+IF(C729&gt;Personal!$L$18+1,Calculations!$C$22,Calculations!$C$21)),1))</f>
        <v>6012.8224234949221</v>
      </c>
      <c r="N729" s="12">
        <f>M729*(1-'Retiree Assumptions'!$F$10)</f>
        <v>5291.2837326755316</v>
      </c>
      <c r="O729" s="12">
        <f>N729/(Calculations!$C$27^$AW729)/(Calculations!$D$27^($A729-1-$AW729+Calculations!$B$6/30))</f>
        <v>771.09627390236426</v>
      </c>
      <c r="P729" s="23">
        <f t="shared" si="928"/>
        <v>42.913766021839109</v>
      </c>
      <c r="Q729" s="12">
        <f>IF(OR(A729&lt;=360,$E729&lt;70),Q728*IF($B729="January",(1+IF(C729&gt;Personal!$L$18+1,Calculations!$B$22,Calculations!$B$21)),1),0)</f>
        <v>0</v>
      </c>
      <c r="R729" s="12">
        <f>IF(OR(A729&lt;=360,$E729&lt;70),IF(AND(Career!$F$15="Yes",$E729=62,$E728=61),Q729,R728*IF($B729="January",(1+IF(C729&gt;Personal!$L$18+1,Calculations!$C$22,Calculations!$C$21)),1)),0)</f>
        <v>0</v>
      </c>
      <c r="S729" s="12">
        <f>R729*(1-'Retiree Assumptions'!$F$8)</f>
        <v>0</v>
      </c>
      <c r="T729" s="12">
        <f>S729/(Calculations!$C$27^($A729-1+Calculations!$B$6/30))</f>
        <v>0</v>
      </c>
      <c r="U729" s="23">
        <f t="shared" si="929"/>
        <v>0</v>
      </c>
      <c r="W729">
        <f t="shared" si="884"/>
        <v>15</v>
      </c>
      <c r="X729">
        <f t="shared" si="944"/>
        <v>2085</v>
      </c>
      <c r="Y729">
        <f t="shared" si="945"/>
        <v>102</v>
      </c>
      <c r="Z729">
        <f t="shared" si="932"/>
        <v>100</v>
      </c>
      <c r="AA729" s="12">
        <f>S729*12*Subsidy!$I$15/Subsidy!$I$14</f>
        <v>0</v>
      </c>
      <c r="AB729" s="12">
        <f>SUM(S$5:S729)*Subsidy!$I$15/Subsidy!$I$14</f>
        <v>53212.488521578103</v>
      </c>
      <c r="AC729" s="12">
        <f>N729*Subsidy!$E$15/Subsidy!$E$14</f>
        <v>4233.0269861404258</v>
      </c>
      <c r="AD729" s="12">
        <f t="shared" si="933"/>
        <v>50796.323833685106</v>
      </c>
      <c r="AE729" s="12">
        <f>$AP729*AC729/(Calculations!$D$27^(A729-1+Calculations!$B$6/30))</f>
        <v>24.286541320378877</v>
      </c>
      <c r="AF729" s="12">
        <f>IF(AE729=0,0,SUM(AE729:AE$903)*AC729/AE729)</f>
        <v>113356.69619130679</v>
      </c>
      <c r="AH729" s="164">
        <f>VLOOKUP(E729,Rates2,5)*VLOOKUP(E729,Mort_Imp_Retirees,C729-'Mort Imp Cume'!$C$4+2)</f>
        <v>4.5457274341427573E-2</v>
      </c>
      <c r="AI729" s="16">
        <f t="shared" si="934"/>
        <v>0.95454272565857246</v>
      </c>
      <c r="AJ729" s="164">
        <f>VLOOKUP(F729,Rates2,6)*VLOOKUP(F729,Mort_Imp_Survivors,C729-'Mort Imp Cume'!$C$4+2)</f>
        <v>2.4280227322447265E-2</v>
      </c>
      <c r="AK729" s="16">
        <f t="shared" si="935"/>
        <v>0.97571977267755272</v>
      </c>
      <c r="AL729" s="164">
        <f>VLOOKUP(F729,Rates2,7)*VLOOKUP(F729,Mort_Imp_Survivors,C729-'Mort Imp Cume'!$C$4+2)</f>
        <v>3.0544275250034808E-2</v>
      </c>
      <c r="AM729" s="16">
        <f t="shared" si="936"/>
        <v>0.96945572474996522</v>
      </c>
      <c r="AN729" s="108">
        <f>PRODUCT(AI$4:AI728)</f>
        <v>6.8462265208943359E-3</v>
      </c>
      <c r="AO729" s="16">
        <f>PRODUCT(AK$4:AK728)</f>
        <v>9.0657542562800703E-2</v>
      </c>
      <c r="AP729" s="16">
        <f>PRODUCT(AM$4:AM728)</f>
        <v>4.6390659091031482E-2</v>
      </c>
      <c r="AQ729" s="16">
        <f t="shared" si="937"/>
        <v>6.2066207221255323E-4</v>
      </c>
      <c r="AR729" s="16">
        <f t="shared" si="938"/>
        <v>6.225564448681783E-3</v>
      </c>
      <c r="AS729" s="16">
        <f t="shared" si="939"/>
        <v>2.7528573320436571E-5</v>
      </c>
      <c r="AT729" s="16">
        <f t="shared" si="940"/>
        <v>5.5652928790151081E-2</v>
      </c>
      <c r="AU729" s="16">
        <f t="shared" si="941"/>
        <v>0.93750084468895456</v>
      </c>
      <c r="AV729" s="16">
        <f t="shared" si="942"/>
        <v>3.1121079716385107E-4</v>
      </c>
      <c r="AW729" s="30">
        <f>(SUMPRODUCT(AV$5:AV728,A$5:A728)+SUM(AV$5:AV728)*(Calculations!$B$6/30-0.5)+AV$4*Calculations!$B$6/30/2)/SUM(AV$4:AV728)</f>
        <v>508.61331404361295</v>
      </c>
      <c r="AX729" s="16"/>
      <c r="AY729" s="12"/>
      <c r="AZ729" s="12"/>
    </row>
    <row r="730" spans="1:52" x14ac:dyDescent="0.25">
      <c r="A730">
        <f t="shared" si="930"/>
        <v>726</v>
      </c>
      <c r="B730" t="str">
        <f t="shared" si="954"/>
        <v>July</v>
      </c>
      <c r="C730">
        <f t="shared" si="925"/>
        <v>2085</v>
      </c>
      <c r="D730">
        <f t="shared" si="956"/>
        <v>208507</v>
      </c>
      <c r="E730">
        <f t="shared" ref="E730:F730" si="966">E718+1</f>
        <v>102</v>
      </c>
      <c r="F730">
        <f t="shared" si="966"/>
        <v>100</v>
      </c>
      <c r="G730" s="12">
        <f>G729*IF($B730="January",1+IF(C730&gt;Personal!$L$18+1,Calculations!$B$22,Calculations!$B$21),1)</f>
        <v>10932.404406354406</v>
      </c>
      <c r="H730" s="12">
        <f>IF(AND(Career!$F$15="Yes",$E730=62,$E729=61),G730,H729*IF($B730="January",(1+IF(C730&gt;Personal!$L$18+1,Calculations!$C$22,Calculations!$C$21)),1))</f>
        <v>10932.404406354406</v>
      </c>
      <c r="I730" s="12">
        <f>H730*(1-'Retiree Assumptions'!$F$8)</f>
        <v>8527.2754369564373</v>
      </c>
      <c r="J730" s="12">
        <f>I730/(Calculations!$C$27^($A730-1+Calculations!$B$6/30))</f>
        <v>1329.1211789035217</v>
      </c>
      <c r="K730" s="23">
        <f t="shared" si="927"/>
        <v>8.6858278028777143</v>
      </c>
      <c r="L730" s="12">
        <f>L729*IF($B730="January",(1+IF(C730&gt;Personal!$L$18+1,Calculations!$B$22,Calculations!$B$21)),1)</f>
        <v>6012.8224234949221</v>
      </c>
      <c r="M730" s="12">
        <f>IF(AND(Career!$F$15="Yes",$E730=62,$E729=61),L730,M729*IF($B730="January",(1+IF(C730&gt;Personal!$L$18+1,Calculations!$C$22,Calculations!$C$21)),1))</f>
        <v>6012.8224234949221</v>
      </c>
      <c r="N730" s="12">
        <f>M730*(1-'Retiree Assumptions'!$F$10)</f>
        <v>5291.2837326755316</v>
      </c>
      <c r="O730" s="12">
        <f>N730/(Calculations!$C$27^$AW730)/(Calculations!$D$27^($A730-1-$AW730+Calculations!$B$6/30))</f>
        <v>768.89334520073771</v>
      </c>
      <c r="P730" s="23">
        <f t="shared" si="928"/>
        <v>41.505307953982545</v>
      </c>
      <c r="Q730" s="12">
        <f>IF(OR(A730&lt;=360,$E730&lt;70),Q729*IF($B730="January",(1+IF(C730&gt;Personal!$L$18+1,Calculations!$B$22,Calculations!$B$21)),1),0)</f>
        <v>0</v>
      </c>
      <c r="R730" s="12">
        <f>IF(OR(A730&lt;=360,$E730&lt;70),IF(AND(Career!$F$15="Yes",$E730=62,$E729=61),Q730,R729*IF($B730="January",(1+IF(C730&gt;Personal!$L$18+1,Calculations!$C$22,Calculations!$C$21)),1)),0)</f>
        <v>0</v>
      </c>
      <c r="S730" s="12">
        <f>R730*(1-'Retiree Assumptions'!$F$8)</f>
        <v>0</v>
      </c>
      <c r="T730" s="12">
        <f>S730/(Calculations!$C$27^($A730-1+Calculations!$B$6/30))</f>
        <v>0</v>
      </c>
      <c r="U730" s="23">
        <f t="shared" si="929"/>
        <v>0</v>
      </c>
      <c r="W730">
        <f t="shared" si="884"/>
        <v>15</v>
      </c>
      <c r="X730">
        <f t="shared" si="944"/>
        <v>2085</v>
      </c>
      <c r="Y730">
        <f t="shared" si="945"/>
        <v>102</v>
      </c>
      <c r="Z730">
        <f t="shared" si="932"/>
        <v>100</v>
      </c>
      <c r="AA730" s="12">
        <f>S730*12*Subsidy!$I$15/Subsidy!$I$14</f>
        <v>0</v>
      </c>
      <c r="AB730" s="12">
        <f>SUM(S$5:S730)*Subsidy!$I$15/Subsidy!$I$14</f>
        <v>53212.488521578103</v>
      </c>
      <c r="AC730" s="12">
        <f>N730*Subsidy!$E$15/Subsidy!$E$14</f>
        <v>4233.0269861404258</v>
      </c>
      <c r="AD730" s="12">
        <f t="shared" si="933"/>
        <v>50796.323833685106</v>
      </c>
      <c r="AE730" s="12">
        <f>$AP730*AC730/(Calculations!$D$27^(A730-1+Calculations!$B$6/30))</f>
        <v>23.476947476525204</v>
      </c>
      <c r="AF730" s="12">
        <f>IF(AE730=0,0,SUM(AE730:AE$903)*AC730/AE730)</f>
        <v>112886.75854612795</v>
      </c>
      <c r="AH730" s="164">
        <f>VLOOKUP(E730,Rates2,5)*VLOOKUP(E730,Mort_Imp_Retirees,C730-'Mort Imp Cume'!$C$4+2)</f>
        <v>4.5457274341427573E-2</v>
      </c>
      <c r="AI730" s="16">
        <f t="shared" si="934"/>
        <v>0.95454272565857246</v>
      </c>
      <c r="AJ730" s="164">
        <f>VLOOKUP(F730,Rates2,6)*VLOOKUP(F730,Mort_Imp_Survivors,C730-'Mort Imp Cume'!$C$4+2)</f>
        <v>2.4280227322447265E-2</v>
      </c>
      <c r="AK730" s="16">
        <f t="shared" si="935"/>
        <v>0.97571977267755272</v>
      </c>
      <c r="AL730" s="164">
        <f>VLOOKUP(F730,Rates2,7)*VLOOKUP(F730,Mort_Imp_Survivors,C730-'Mort Imp Cume'!$C$4+2)</f>
        <v>3.0544275250034808E-2</v>
      </c>
      <c r="AM730" s="16">
        <f t="shared" si="936"/>
        <v>0.96945572474996522</v>
      </c>
      <c r="AN730" s="108">
        <f>PRODUCT(AI$4:AI729)</f>
        <v>6.5350157237304852E-3</v>
      </c>
      <c r="AO730" s="16">
        <f>PRODUCT(AK$4:AK729)</f>
        <v>8.845635682088146E-2</v>
      </c>
      <c r="AP730" s="16">
        <f>PRODUCT(AM$4:AM729)</f>
        <v>4.4973690030724489E-2</v>
      </c>
      <c r="AQ730" s="16">
        <f t="shared" si="937"/>
        <v>5.7806368268837466E-4</v>
      </c>
      <c r="AR730" s="16">
        <f t="shared" si="938"/>
        <v>5.9569520410421104E-3</v>
      </c>
      <c r="AS730" s="16">
        <f t="shared" si="939"/>
        <v>2.5639183035690333E-5</v>
      </c>
      <c r="AT730" s="16">
        <f t="shared" si="940"/>
        <v>5.3980578988034558E-2</v>
      </c>
      <c r="AU730" s="16">
        <f t="shared" si="941"/>
        <v>0.93948440528823496</v>
      </c>
      <c r="AV730" s="16">
        <f t="shared" si="942"/>
        <v>2.9706400257915953E-4</v>
      </c>
      <c r="AW730" s="30">
        <f>(SUMPRODUCT(AV$5:AV729,A$5:A729)+SUM(AV$5:AV729)*(Calculations!$B$6/30-0.5)+AV$4*Calculations!$B$6/30/2)/SUM(AV$4:AV729)</f>
        <v>508.68125552066454</v>
      </c>
      <c r="AX730" s="16"/>
      <c r="AY730" s="12"/>
      <c r="AZ730" s="12"/>
    </row>
    <row r="731" spans="1:52" x14ac:dyDescent="0.25">
      <c r="A731">
        <f t="shared" si="930"/>
        <v>727</v>
      </c>
      <c r="B731" t="str">
        <f t="shared" si="954"/>
        <v>August</v>
      </c>
      <c r="C731">
        <f t="shared" si="925"/>
        <v>2085</v>
      </c>
      <c r="D731">
        <f t="shared" si="956"/>
        <v>208508</v>
      </c>
      <c r="E731">
        <f t="shared" ref="E731:F731" si="967">E719+1</f>
        <v>102</v>
      </c>
      <c r="F731">
        <f t="shared" si="967"/>
        <v>100</v>
      </c>
      <c r="G731" s="12">
        <f>G730*IF($B731="January",1+IF(C731&gt;Personal!$L$18+1,Calculations!$B$22,Calculations!$B$21),1)</f>
        <v>10932.404406354406</v>
      </c>
      <c r="H731" s="12">
        <f>IF(AND(Career!$F$15="Yes",$E731=62,$E730=61),G731,H730*IF($B731="January",(1+IF(C731&gt;Personal!$L$18+1,Calculations!$C$22,Calculations!$C$21)),1))</f>
        <v>10932.404406354406</v>
      </c>
      <c r="I731" s="12">
        <f>H731*(1-'Retiree Assumptions'!$F$8)</f>
        <v>8527.2754369564373</v>
      </c>
      <c r="J731" s="12">
        <f>I731/(Calculations!$C$27^($A731-1+Calculations!$B$6/30))</f>
        <v>1325.722629731946</v>
      </c>
      <c r="K731" s="23">
        <f t="shared" si="927"/>
        <v>8.269793759905653</v>
      </c>
      <c r="L731" s="12">
        <f>L730*IF($B731="January",(1+IF(C731&gt;Personal!$L$18+1,Calculations!$B$22,Calculations!$B$21)),1)</f>
        <v>6012.8224234949221</v>
      </c>
      <c r="M731" s="12">
        <f>IF(AND(Career!$F$15="Yes",$E731=62,$E730=61),L731,M730*IF($B731="January",(1+IF(C731&gt;Personal!$L$18+1,Calculations!$C$22,Calculations!$C$21)),1))</f>
        <v>6012.8224234949221</v>
      </c>
      <c r="N731" s="12">
        <f>M731*(1-'Retiree Assumptions'!$F$10)</f>
        <v>5291.2837326755316</v>
      </c>
      <c r="O731" s="12">
        <f>N731/(Calculations!$C$27^$AW731)/(Calculations!$D$27^($A731-1-$AW731+Calculations!$B$6/30))</f>
        <v>766.69601018638502</v>
      </c>
      <c r="P731" s="23">
        <f t="shared" si="928"/>
        <v>40.142225407367086</v>
      </c>
      <c r="Q731" s="12">
        <f>IF(OR(A731&lt;=360,$E731&lt;70),Q730*IF($B731="January",(1+IF(C731&gt;Personal!$L$18+1,Calculations!$B$22,Calculations!$B$21)),1),0)</f>
        <v>0</v>
      </c>
      <c r="R731" s="12">
        <f>IF(OR(A731&lt;=360,$E731&lt;70),IF(AND(Career!$F$15="Yes",$E731=62,$E730=61),Q731,R730*IF($B731="January",(1+IF(C731&gt;Personal!$L$18+1,Calculations!$C$22,Calculations!$C$21)),1)),0)</f>
        <v>0</v>
      </c>
      <c r="S731" s="12">
        <f>R731*(1-'Retiree Assumptions'!$F$8)</f>
        <v>0</v>
      </c>
      <c r="T731" s="12">
        <f>S731/(Calculations!$C$27^($A731-1+Calculations!$B$6/30))</f>
        <v>0</v>
      </c>
      <c r="U731" s="23">
        <f t="shared" si="929"/>
        <v>0</v>
      </c>
      <c r="W731">
        <f t="shared" si="884"/>
        <v>15</v>
      </c>
      <c r="X731">
        <f t="shared" si="944"/>
        <v>2085</v>
      </c>
      <c r="Y731">
        <f t="shared" si="945"/>
        <v>102</v>
      </c>
      <c r="Z731">
        <f t="shared" si="932"/>
        <v>100</v>
      </c>
      <c r="AA731" s="12">
        <f>S731*12*Subsidy!$I$15/Subsidy!$I$14</f>
        <v>0</v>
      </c>
      <c r="AB731" s="12">
        <f>SUM(S$5:S731)*Subsidy!$I$15/Subsidy!$I$14</f>
        <v>53212.488521578103</v>
      </c>
      <c r="AC731" s="12">
        <f>N731*Subsidy!$E$15/Subsidy!$E$14</f>
        <v>4233.0269861404258</v>
      </c>
      <c r="AD731" s="12">
        <f t="shared" si="933"/>
        <v>50796.323833685106</v>
      </c>
      <c r="AE731" s="12">
        <f>$AP731*AC731/(Calculations!$D$27^(A731-1+Calculations!$B$6/30))</f>
        <v>22.694341509757837</v>
      </c>
      <c r="AF731" s="12">
        <f>IF(AE731=0,0,SUM(AE731:AE$903)*AC731/AE731)</f>
        <v>112400.61527520018</v>
      </c>
      <c r="AH731" s="164">
        <f>VLOOKUP(E731,Rates2,5)*VLOOKUP(E731,Mort_Imp_Retirees,C731-'Mort Imp Cume'!$C$4+2)</f>
        <v>4.5457274341427573E-2</v>
      </c>
      <c r="AI731" s="16">
        <f t="shared" si="934"/>
        <v>0.95454272565857246</v>
      </c>
      <c r="AJ731" s="164">
        <f>VLOOKUP(F731,Rates2,6)*VLOOKUP(F731,Mort_Imp_Survivors,C731-'Mort Imp Cume'!$C$4+2)</f>
        <v>2.4280227322447265E-2</v>
      </c>
      <c r="AK731" s="16">
        <f t="shared" si="935"/>
        <v>0.97571977267755272</v>
      </c>
      <c r="AL731" s="164">
        <f>VLOOKUP(F731,Rates2,7)*VLOOKUP(F731,Mort_Imp_Survivors,C731-'Mort Imp Cume'!$C$4+2)</f>
        <v>3.0544275250034808E-2</v>
      </c>
      <c r="AM731" s="16">
        <f t="shared" si="936"/>
        <v>0.96945572474996522</v>
      </c>
      <c r="AN731" s="108">
        <f>PRODUCT(AI$4:AI730)</f>
        <v>6.2379517211513255E-3</v>
      </c>
      <c r="AO731" s="16">
        <f>PRODUCT(AK$4:AK730)</f>
        <v>8.6308616369154947E-2</v>
      </c>
      <c r="AP731" s="16">
        <f>PRODUCT(AM$4:AM730)</f>
        <v>4.3600001263416295E-2</v>
      </c>
      <c r="AQ731" s="16">
        <f t="shared" si="937"/>
        <v>5.3838898203015955E-4</v>
      </c>
      <c r="AR731" s="16">
        <f t="shared" si="938"/>
        <v>5.6995627391211653E-3</v>
      </c>
      <c r="AS731" s="16">
        <f t="shared" si="939"/>
        <v>2.3879468764536973E-5</v>
      </c>
      <c r="AT731" s="16">
        <f t="shared" si="940"/>
        <v>5.2357420508303477E-2</v>
      </c>
      <c r="AU731" s="16">
        <f t="shared" si="941"/>
        <v>0.94140462777054512</v>
      </c>
      <c r="AV731" s="16">
        <f t="shared" si="942"/>
        <v>2.835602827169561E-4</v>
      </c>
      <c r="AW731" s="30">
        <f>(SUMPRODUCT(AV$5:AV730,A$5:A730)+SUM(AV$5:AV730)*(Calculations!$B$6/30-0.5)+AV$4*Calculations!$B$6/30/2)/SUM(AV$4:AV730)</f>
        <v>508.74636779596614</v>
      </c>
      <c r="AX731" s="16"/>
      <c r="AY731" s="12"/>
      <c r="AZ731" s="12"/>
    </row>
    <row r="732" spans="1:52" x14ac:dyDescent="0.25">
      <c r="A732">
        <f t="shared" si="930"/>
        <v>728</v>
      </c>
      <c r="B732" t="str">
        <f t="shared" si="954"/>
        <v>September</v>
      </c>
      <c r="C732">
        <f t="shared" si="925"/>
        <v>2085</v>
      </c>
      <c r="D732">
        <f t="shared" si="956"/>
        <v>208509</v>
      </c>
      <c r="E732">
        <f t="shared" ref="E732:F732" si="968">E720+1</f>
        <v>102</v>
      </c>
      <c r="F732">
        <f t="shared" si="968"/>
        <v>100</v>
      </c>
      <c r="G732" s="12">
        <f>G731*IF($B732="January",1+IF(C732&gt;Personal!$L$18+1,Calculations!$B$22,Calculations!$B$21),1)</f>
        <v>10932.404406354406</v>
      </c>
      <c r="H732" s="12">
        <f>IF(AND(Career!$F$15="Yes",$E732=62,$E731=61),G732,H731*IF($B732="January",(1+IF(C732&gt;Personal!$L$18+1,Calculations!$C$22,Calculations!$C$21)),1))</f>
        <v>10932.404406354406</v>
      </c>
      <c r="I732" s="12">
        <f>H732*(1-'Retiree Assumptions'!$F$8)</f>
        <v>8527.2754369564373</v>
      </c>
      <c r="J732" s="12">
        <f>I732/(Calculations!$C$27^($A732-1+Calculations!$B$6/30))</f>
        <v>1322.3327706156147</v>
      </c>
      <c r="K732" s="23">
        <f t="shared" si="927"/>
        <v>7.8736869281148145</v>
      </c>
      <c r="L732" s="12">
        <f>L731*IF($B732="January",(1+IF(C732&gt;Personal!$L$18+1,Calculations!$B$22,Calculations!$B$21)),1)</f>
        <v>6012.8224234949221</v>
      </c>
      <c r="M732" s="12">
        <f>IF(AND(Career!$F$15="Yes",$E732=62,$E731=61),L732,M731*IF($B732="January",(1+IF(C732&gt;Personal!$L$18+1,Calculations!$C$22,Calculations!$C$21)),1))</f>
        <v>6012.8224234949221</v>
      </c>
      <c r="N732" s="12">
        <f>M732*(1-'Retiree Assumptions'!$F$10)</f>
        <v>5291.2837326755316</v>
      </c>
      <c r="O732" s="12">
        <f>N732/(Calculations!$C$27^$AW732)/(Calculations!$D$27^($A732-1-$AW732+Calculations!$B$6/30))</f>
        <v>764.50428606511923</v>
      </c>
      <c r="P732" s="23">
        <f t="shared" si="928"/>
        <v>38.823118208012772</v>
      </c>
      <c r="Q732" s="12">
        <f>IF(OR(A732&lt;=360,$E732&lt;70),Q731*IF($B732="January",(1+IF(C732&gt;Personal!$L$18+1,Calculations!$B$22,Calculations!$B$21)),1),0)</f>
        <v>0</v>
      </c>
      <c r="R732" s="12">
        <f>IF(OR(A732&lt;=360,$E732&lt;70),IF(AND(Career!$F$15="Yes",$E732=62,$E731=61),Q732,R731*IF($B732="January",(1+IF(C732&gt;Personal!$L$18+1,Calculations!$C$22,Calculations!$C$21)),1)),0)</f>
        <v>0</v>
      </c>
      <c r="S732" s="12">
        <f>R732*(1-'Retiree Assumptions'!$F$8)</f>
        <v>0</v>
      </c>
      <c r="T732" s="12">
        <f>S732/(Calculations!$C$27^($A732-1+Calculations!$B$6/30))</f>
        <v>0</v>
      </c>
      <c r="U732" s="23">
        <f t="shared" si="929"/>
        <v>0</v>
      </c>
      <c r="W732">
        <f t="shared" ref="W732:W795" si="969">IF(AND(F732&lt;101,OR(MOD(A732,60)=1,A732=13,AND(F731=100,F730=99))),W731+1,W731)</f>
        <v>15</v>
      </c>
      <c r="X732">
        <f t="shared" si="944"/>
        <v>2085</v>
      </c>
      <c r="Y732">
        <f t="shared" si="945"/>
        <v>102</v>
      </c>
      <c r="Z732">
        <f t="shared" si="932"/>
        <v>100</v>
      </c>
      <c r="AA732" s="12">
        <f>S732*12*Subsidy!$I$15/Subsidy!$I$14</f>
        <v>0</v>
      </c>
      <c r="AB732" s="12">
        <f>SUM(S$5:S732)*Subsidy!$I$15/Subsidy!$I$14</f>
        <v>53212.488521578103</v>
      </c>
      <c r="AC732" s="12">
        <f>N732*Subsidy!$E$15/Subsidy!$E$14</f>
        <v>4233.0269861404258</v>
      </c>
      <c r="AD732" s="12">
        <f t="shared" si="933"/>
        <v>50796.323833685106</v>
      </c>
      <c r="AE732" s="12">
        <f>$AP732*AC732/(Calculations!$D$27^(A732-1+Calculations!$B$6/30))</f>
        <v>21.937823776983922</v>
      </c>
      <c r="AF732" s="12">
        <f>IF(AE732=0,0,SUM(AE732:AE$903)*AC732/AE732)</f>
        <v>111897.70753351803</v>
      </c>
      <c r="AH732" s="164">
        <f>VLOOKUP(E732,Rates2,5)*VLOOKUP(E732,Mort_Imp_Retirees,C732-'Mort Imp Cume'!$C$4+2)</f>
        <v>4.5457274341427573E-2</v>
      </c>
      <c r="AI732" s="16">
        <f t="shared" si="934"/>
        <v>0.95454272565857246</v>
      </c>
      <c r="AJ732" s="164">
        <f>VLOOKUP(F732,Rates2,6)*VLOOKUP(F732,Mort_Imp_Survivors,C732-'Mort Imp Cume'!$C$4+2)</f>
        <v>2.4280227322447265E-2</v>
      </c>
      <c r="AK732" s="16">
        <f t="shared" si="935"/>
        <v>0.97571977267755272</v>
      </c>
      <c r="AL732" s="164">
        <f>VLOOKUP(F732,Rates2,7)*VLOOKUP(F732,Mort_Imp_Survivors,C732-'Mort Imp Cume'!$C$4+2)</f>
        <v>3.0544275250034808E-2</v>
      </c>
      <c r="AM732" s="16">
        <f t="shared" si="936"/>
        <v>0.96945572474996522</v>
      </c>
      <c r="AN732" s="108">
        <f>PRODUCT(AI$4:AI731)</f>
        <v>5.9543914384343694E-3</v>
      </c>
      <c r="AO732" s="16">
        <f>PRODUCT(AK$4:AK731)</f>
        <v>8.4213023543825968E-2</v>
      </c>
      <c r="AP732" s="16">
        <f>PRODUCT(AM$4:AM731)</f>
        <v>4.226827082392464E-2</v>
      </c>
      <c r="AQ732" s="16">
        <f t="shared" si="937"/>
        <v>5.0143730639402937E-4</v>
      </c>
      <c r="AR732" s="16">
        <f t="shared" si="938"/>
        <v>5.4529541320403399E-3</v>
      </c>
      <c r="AS732" s="16">
        <f t="shared" si="939"/>
        <v>2.2240530350858882E-5</v>
      </c>
      <c r="AT732" s="16">
        <f t="shared" si="940"/>
        <v>5.0782080513680578E-2</v>
      </c>
      <c r="AU732" s="16">
        <f t="shared" si="941"/>
        <v>0.94326352804788494</v>
      </c>
      <c r="AV732" s="16">
        <f t="shared" si="942"/>
        <v>2.7067040515315867E-4</v>
      </c>
      <c r="AW732" s="30">
        <f>(SUMPRODUCT(AV$5:AV731,A$5:A731)+SUM(AV$5:AV731)*(Calculations!$B$6/30-0.5)+AV$4*Calculations!$B$6/30/2)/SUM(AV$4:AV731)</f>
        <v>508.80876920014606</v>
      </c>
      <c r="AX732" s="16"/>
      <c r="AY732" s="12"/>
      <c r="AZ732" s="12"/>
    </row>
    <row r="733" spans="1:52" x14ac:dyDescent="0.25">
      <c r="A733">
        <f t="shared" si="930"/>
        <v>729</v>
      </c>
      <c r="B733" t="str">
        <f t="shared" si="954"/>
        <v>October</v>
      </c>
      <c r="C733">
        <f t="shared" si="925"/>
        <v>2085</v>
      </c>
      <c r="D733">
        <f t="shared" si="956"/>
        <v>208510</v>
      </c>
      <c r="E733">
        <f t="shared" ref="E733:F733" si="970">E721+1</f>
        <v>102</v>
      </c>
      <c r="F733">
        <f t="shared" si="970"/>
        <v>100</v>
      </c>
      <c r="G733" s="12">
        <f>G732*IF($B733="January",1+IF(C733&gt;Personal!$L$18+1,Calculations!$B$22,Calculations!$B$21),1)</f>
        <v>10932.404406354406</v>
      </c>
      <c r="H733" s="12">
        <f>IF(AND(Career!$F$15="Yes",$E733=62,$E732=61),G733,H732*IF($B733="January",(1+IF(C733&gt;Personal!$L$18+1,Calculations!$C$22,Calculations!$C$21)),1))</f>
        <v>10932.404406354406</v>
      </c>
      <c r="I733" s="12">
        <f>H733*(1-'Retiree Assumptions'!$F$8)</f>
        <v>8527.2754369564373</v>
      </c>
      <c r="J733" s="12">
        <f>I733/(Calculations!$C$27^($A733-1+Calculations!$B$6/30))</f>
        <v>1318.9515793341468</v>
      </c>
      <c r="K733" s="23">
        <f t="shared" si="927"/>
        <v>7.4965528333409619</v>
      </c>
      <c r="L733" s="12">
        <f>L732*IF($B733="January",(1+IF(C733&gt;Personal!$L$18+1,Calculations!$B$22,Calculations!$B$21)),1)</f>
        <v>6012.8224234949221</v>
      </c>
      <c r="M733" s="12">
        <f>IF(AND(Career!$F$15="Yes",$E733=62,$E732=61),L733,M732*IF($B733="January",(1+IF(C733&gt;Personal!$L$18+1,Calculations!$C$22,Calculations!$C$21)),1))</f>
        <v>6012.8224234949221</v>
      </c>
      <c r="N733" s="12">
        <f>M733*(1-'Retiree Assumptions'!$F$10)</f>
        <v>5291.2837326755316</v>
      </c>
      <c r="O733" s="12">
        <f>N733/(Calculations!$C$27^$AW733)/(Calculations!$D$27^($A733-1-$AW733+Calculations!$B$6/30))</f>
        <v>762.31818848811088</v>
      </c>
      <c r="P733" s="23">
        <f t="shared" si="928"/>
        <v>37.546624837029277</v>
      </c>
      <c r="Q733" s="12">
        <f>IF(OR(A733&lt;=360,$E733&lt;70),Q732*IF($B733="January",(1+IF(C733&gt;Personal!$L$18+1,Calculations!$B$22,Calculations!$B$21)),1),0)</f>
        <v>0</v>
      </c>
      <c r="R733" s="12">
        <f>IF(OR(A733&lt;=360,$E733&lt;70),IF(AND(Career!$F$15="Yes",$E733=62,$E732=61),Q733,R732*IF($B733="January",(1+IF(C733&gt;Personal!$L$18+1,Calculations!$C$22,Calculations!$C$21)),1)),0)</f>
        <v>0</v>
      </c>
      <c r="S733" s="12">
        <f>R733*(1-'Retiree Assumptions'!$F$8)</f>
        <v>0</v>
      </c>
      <c r="T733" s="12">
        <f>S733/(Calculations!$C$27^($A733-1+Calculations!$B$6/30))</f>
        <v>0</v>
      </c>
      <c r="U733" s="23">
        <f t="shared" si="929"/>
        <v>0</v>
      </c>
      <c r="W733">
        <f t="shared" si="969"/>
        <v>15</v>
      </c>
      <c r="X733">
        <f t="shared" si="944"/>
        <v>2085</v>
      </c>
      <c r="Y733">
        <f t="shared" si="945"/>
        <v>102</v>
      </c>
      <c r="Z733">
        <f t="shared" si="932"/>
        <v>100</v>
      </c>
      <c r="AA733" s="12">
        <f>S733*12*Subsidy!$I$15/Subsidy!$I$14</f>
        <v>0</v>
      </c>
      <c r="AB733" s="12">
        <f>SUM(S$5:S733)*Subsidy!$I$15/Subsidy!$I$14</f>
        <v>53212.488521578103</v>
      </c>
      <c r="AC733" s="12">
        <f>N733*Subsidy!$E$15/Subsidy!$E$14</f>
        <v>4233.0269861404258</v>
      </c>
      <c r="AD733" s="12">
        <f t="shared" si="933"/>
        <v>50796.323833685106</v>
      </c>
      <c r="AE733" s="12">
        <f>$AP733*AC733/(Calculations!$D$27^(A733-1+Calculations!$B$6/30))</f>
        <v>21.20652462478682</v>
      </c>
      <c r="AF733" s="12">
        <f>IF(AE733=0,0,SUM(AE733:AE$903)*AC733/AE733)</f>
        <v>111377.45720451266</v>
      </c>
      <c r="AH733" s="164">
        <f>VLOOKUP(E733,Rates2,5)*VLOOKUP(E733,Mort_Imp_Retirees,C733-'Mort Imp Cume'!$C$4+2)</f>
        <v>4.5457274341427573E-2</v>
      </c>
      <c r="AI733" s="16">
        <f t="shared" si="934"/>
        <v>0.95454272565857246</v>
      </c>
      <c r="AJ733" s="164">
        <f>VLOOKUP(F733,Rates2,6)*VLOOKUP(F733,Mort_Imp_Survivors,C733-'Mort Imp Cume'!$C$4+2)</f>
        <v>2.4280227322447265E-2</v>
      </c>
      <c r="AK733" s="16">
        <f t="shared" si="935"/>
        <v>0.97571977267755272</v>
      </c>
      <c r="AL733" s="164">
        <f>VLOOKUP(F733,Rates2,7)*VLOOKUP(F733,Mort_Imp_Survivors,C733-'Mort Imp Cume'!$C$4+2)</f>
        <v>3.0544275250034808E-2</v>
      </c>
      <c r="AM733" s="16">
        <f t="shared" si="936"/>
        <v>0.96945572474996522</v>
      </c>
      <c r="AN733" s="108">
        <f>PRODUCT(AI$4:AI732)</f>
        <v>5.6837210332812112E-3</v>
      </c>
      <c r="AO733" s="16">
        <f>PRODUCT(AK$4:AK732)</f>
        <v>8.2168312188671266E-2</v>
      </c>
      <c r="AP733" s="16">
        <f>PRODUCT(AM$4:AM732)</f>
        <v>4.0977217125535668E-2</v>
      </c>
      <c r="AQ733" s="16">
        <f t="shared" si="937"/>
        <v>4.6702176425596778E-4</v>
      </c>
      <c r="AR733" s="16">
        <f t="shared" si="938"/>
        <v>5.216699269025243E-3</v>
      </c>
      <c r="AS733" s="16">
        <f t="shared" si="939"/>
        <v>2.0714078489972895E-5</v>
      </c>
      <c r="AT733" s="16">
        <f t="shared" si="940"/>
        <v>4.9253219199052151E-2</v>
      </c>
      <c r="AU733" s="16">
        <f t="shared" si="941"/>
        <v>0.94506305976766669</v>
      </c>
      <c r="AV733" s="16">
        <f t="shared" si="942"/>
        <v>2.5836646629000623E-4</v>
      </c>
      <c r="AW733" s="30">
        <f>(SUMPRODUCT(AV$5:AV732,A$5:A732)+SUM(AV$5:AV732)*(Calculations!$B$6/30-0.5)+AV$4*Calculations!$B$6/30/2)/SUM(AV$4:AV732)</f>
        <v>508.86857302284017</v>
      </c>
      <c r="AX733" s="16"/>
      <c r="AY733" s="12"/>
      <c r="AZ733" s="12"/>
    </row>
    <row r="734" spans="1:52" x14ac:dyDescent="0.25">
      <c r="A734">
        <f t="shared" si="930"/>
        <v>730</v>
      </c>
      <c r="B734" t="str">
        <f t="shared" si="954"/>
        <v>November</v>
      </c>
      <c r="C734">
        <f t="shared" si="925"/>
        <v>2085</v>
      </c>
      <c r="D734">
        <f t="shared" si="956"/>
        <v>208511</v>
      </c>
      <c r="E734">
        <f t="shared" ref="E734:F734" si="971">E722+1</f>
        <v>102</v>
      </c>
      <c r="F734">
        <f t="shared" si="971"/>
        <v>100</v>
      </c>
      <c r="G734" s="12">
        <f>G733*IF($B734="January",1+IF(C734&gt;Personal!$L$18+1,Calculations!$B$22,Calculations!$B$21),1)</f>
        <v>10932.404406354406</v>
      </c>
      <c r="H734" s="12">
        <f>IF(AND(Career!$F$15="Yes",$E734=62,$E733=61),G734,H733*IF($B734="January",(1+IF(C734&gt;Personal!$L$18+1,Calculations!$C$22,Calculations!$C$21)),1))</f>
        <v>10932.404406354406</v>
      </c>
      <c r="I734" s="12">
        <f>H734*(1-'Retiree Assumptions'!$F$8)</f>
        <v>8527.2754369564373</v>
      </c>
      <c r="J734" s="12">
        <f>I734/(Calculations!$C$27^($A734-1+Calculations!$B$6/30))</f>
        <v>1315.5790337239773</v>
      </c>
      <c r="K734" s="23">
        <f t="shared" si="927"/>
        <v>7.1374827188522572</v>
      </c>
      <c r="L734" s="12">
        <f>L733*IF($B734="January",(1+IF(C734&gt;Personal!$L$18+1,Calculations!$B$22,Calculations!$B$21)),1)</f>
        <v>6012.8224234949221</v>
      </c>
      <c r="M734" s="12">
        <f>IF(AND(Career!$F$15="Yes",$E734=62,$E733=61),L734,M733*IF($B734="January",(1+IF(C734&gt;Personal!$L$18+1,Calculations!$C$22,Calculations!$C$21)),1))</f>
        <v>6012.8224234949221</v>
      </c>
      <c r="N734" s="12">
        <f>M734*(1-'Retiree Assumptions'!$F$10)</f>
        <v>5291.2837326755316</v>
      </c>
      <c r="O734" s="12">
        <f>N734/(Calculations!$C$27^$AW734)/(Calculations!$D$27^($A734-1-$AW734+Calculations!$B$6/30))</f>
        <v>760.1377316269112</v>
      </c>
      <c r="P734" s="23">
        <f t="shared" si="928"/>
        <v>36.311421713965871</v>
      </c>
      <c r="Q734" s="12">
        <f>IF(OR(A734&lt;=360,$E734&lt;70),Q733*IF($B734="January",(1+IF(C734&gt;Personal!$L$18+1,Calculations!$B$22,Calculations!$B$21)),1),0)</f>
        <v>0</v>
      </c>
      <c r="R734" s="12">
        <f>IF(OR(A734&lt;=360,$E734&lt;70),IF(AND(Career!$F$15="Yes",$E734=62,$E733=61),Q734,R733*IF($B734="January",(1+IF(C734&gt;Personal!$L$18+1,Calculations!$C$22,Calculations!$C$21)),1)),0)</f>
        <v>0</v>
      </c>
      <c r="S734" s="12">
        <f>R734*(1-'Retiree Assumptions'!$F$8)</f>
        <v>0</v>
      </c>
      <c r="T734" s="12">
        <f>S734/(Calculations!$C$27^($A734-1+Calculations!$B$6/30))</f>
        <v>0</v>
      </c>
      <c r="U734" s="23">
        <f t="shared" si="929"/>
        <v>0</v>
      </c>
      <c r="W734">
        <f t="shared" si="969"/>
        <v>15</v>
      </c>
      <c r="X734">
        <f t="shared" si="944"/>
        <v>2085</v>
      </c>
      <c r="Y734">
        <f t="shared" si="945"/>
        <v>102</v>
      </c>
      <c r="Z734">
        <f t="shared" si="932"/>
        <v>100</v>
      </c>
      <c r="AA734" s="12">
        <f>S734*12*Subsidy!$I$15/Subsidy!$I$14</f>
        <v>0</v>
      </c>
      <c r="AB734" s="12">
        <f>SUM(S$5:S734)*Subsidy!$I$15/Subsidy!$I$14</f>
        <v>53212.488521578103</v>
      </c>
      <c r="AC734" s="12">
        <f>N734*Subsidy!$E$15/Subsidy!$E$14</f>
        <v>4233.0269861404258</v>
      </c>
      <c r="AD734" s="12">
        <f t="shared" si="933"/>
        <v>50796.323833685106</v>
      </c>
      <c r="AE734" s="12">
        <f>$AP734*AC734/(Calculations!$D$27^(A734-1+Calculations!$B$6/30))</f>
        <v>20.499603389717723</v>
      </c>
      <c r="AF734" s="12">
        <f>IF(AE734=0,0,SUM(AE734:AE$903)*AC734/AE734)</f>
        <v>110839.2662354796</v>
      </c>
      <c r="AH734" s="164">
        <f>VLOOKUP(E734,Rates2,5)*VLOOKUP(E734,Mort_Imp_Retirees,C734-'Mort Imp Cume'!$C$4+2)</f>
        <v>4.5457274341427573E-2</v>
      </c>
      <c r="AI734" s="16">
        <f t="shared" si="934"/>
        <v>0.95454272565857246</v>
      </c>
      <c r="AJ734" s="164">
        <f>VLOOKUP(F734,Rates2,6)*VLOOKUP(F734,Mort_Imp_Survivors,C734-'Mort Imp Cume'!$C$4+2)</f>
        <v>2.4280227322447265E-2</v>
      </c>
      <c r="AK734" s="16">
        <f t="shared" si="935"/>
        <v>0.97571977267755272</v>
      </c>
      <c r="AL734" s="164">
        <f>VLOOKUP(F734,Rates2,7)*VLOOKUP(F734,Mort_Imp_Survivors,C734-'Mort Imp Cume'!$C$4+2)</f>
        <v>3.0544275250034808E-2</v>
      </c>
      <c r="AM734" s="16">
        <f t="shared" si="936"/>
        <v>0.96945572474996522</v>
      </c>
      <c r="AN734" s="108">
        <f>PRODUCT(AI$4:AI733)</f>
        <v>5.4253545669912051E-3</v>
      </c>
      <c r="AO734" s="16">
        <f>PRODUCT(AK$4:AK733)</f>
        <v>8.0173246890028513E-2</v>
      </c>
      <c r="AP734" s="16">
        <f>PRODUCT(AM$4:AM733)</f>
        <v>3.9725597726672869E-2</v>
      </c>
      <c r="AQ734" s="16">
        <f t="shared" si="937"/>
        <v>4.3496829116532963E-4</v>
      </c>
      <c r="AR734" s="16">
        <f t="shared" si="938"/>
        <v>4.9903862758258755E-3</v>
      </c>
      <c r="AS734" s="16">
        <f t="shared" si="939"/>
        <v>1.9292392803582044E-5</v>
      </c>
      <c r="AT734" s="16">
        <f t="shared" si="940"/>
        <v>4.7769529393375976E-2</v>
      </c>
      <c r="AU734" s="16">
        <f t="shared" si="941"/>
        <v>0.94680511603963291</v>
      </c>
      <c r="AV734" s="16">
        <f t="shared" si="942"/>
        <v>2.4662183095123619E-4</v>
      </c>
      <c r="AW734" s="30">
        <f>(SUMPRODUCT(AV$5:AV733,A$5:A733)+SUM(AV$5:AV733)*(Calculations!$B$6/30-0.5)+AV$4*Calculations!$B$6/30/2)/SUM(AV$4:AV733)</f>
        <v>508.92588773763049</v>
      </c>
      <c r="AX734" s="16"/>
      <c r="AY734" s="12"/>
      <c r="AZ734" s="12"/>
    </row>
    <row r="735" spans="1:52" x14ac:dyDescent="0.25">
      <c r="A735">
        <f t="shared" si="930"/>
        <v>731</v>
      </c>
      <c r="B735" t="str">
        <f t="shared" si="954"/>
        <v>December</v>
      </c>
      <c r="C735">
        <f t="shared" si="925"/>
        <v>2085</v>
      </c>
      <c r="D735">
        <f t="shared" si="956"/>
        <v>208512</v>
      </c>
      <c r="E735">
        <f t="shared" ref="E735:F735" si="972">E723+1</f>
        <v>102</v>
      </c>
      <c r="F735">
        <f t="shared" si="972"/>
        <v>100</v>
      </c>
      <c r="G735" s="12">
        <f>G734*IF($B735="January",1+IF(C735&gt;Personal!$L$18+1,Calculations!$B$22,Calculations!$B$21),1)</f>
        <v>10932.404406354406</v>
      </c>
      <c r="H735" s="12">
        <f>IF(AND(Career!$F$15="Yes",$E735=62,$E734=61),G735,H734*IF($B735="January",(1+IF(C735&gt;Personal!$L$18+1,Calculations!$C$22,Calculations!$C$21)),1))</f>
        <v>10932.404406354406</v>
      </c>
      <c r="I735" s="12">
        <f>H735*(1-'Retiree Assumptions'!$F$8)</f>
        <v>8527.2754369564373</v>
      </c>
      <c r="J735" s="12">
        <f>I735/(Calculations!$C$27^($A735-1+Calculations!$B$6/30))</f>
        <v>1312.2151116782129</v>
      </c>
      <c r="K735" s="23">
        <f t="shared" si="927"/>
        <v>6.7956113555743043</v>
      </c>
      <c r="L735" s="12">
        <f>L734*IF($B735="January",(1+IF(C735&gt;Personal!$L$18+1,Calculations!$B$22,Calculations!$B$21)),1)</f>
        <v>6012.8224234949221</v>
      </c>
      <c r="M735" s="12">
        <f>IF(AND(Career!$F$15="Yes",$E735=62,$E734=61),L735,M734*IF($B735="January",(1+IF(C735&gt;Personal!$L$18+1,Calculations!$C$22,Calculations!$C$21)),1))</f>
        <v>6012.8224234949221</v>
      </c>
      <c r="N735" s="12">
        <f>M735*(1-'Retiree Assumptions'!$F$10)</f>
        <v>5291.2837326755316</v>
      </c>
      <c r="O735" s="12">
        <f>N735/(Calculations!$C$27^$AW735)/(Calculations!$D$27^($A735-1-$AW735+Calculations!$B$6/30))</f>
        <v>757.96292824469811</v>
      </c>
      <c r="P735" s="23">
        <f t="shared" si="928"/>
        <v>35.116222463281254</v>
      </c>
      <c r="Q735" s="12">
        <f>IF(OR(A735&lt;=360,$E735&lt;70),Q734*IF($B735="January",(1+IF(C735&gt;Personal!$L$18+1,Calculations!$B$22,Calculations!$B$21)),1),0)</f>
        <v>0</v>
      </c>
      <c r="R735" s="12">
        <f>IF(OR(A735&lt;=360,$E735&lt;70),IF(AND(Career!$F$15="Yes",$E735=62,$E734=61),Q735,R734*IF($B735="January",(1+IF(C735&gt;Personal!$L$18+1,Calculations!$C$22,Calculations!$C$21)),1)),0)</f>
        <v>0</v>
      </c>
      <c r="S735" s="12">
        <f>R735*(1-'Retiree Assumptions'!$F$8)</f>
        <v>0</v>
      </c>
      <c r="T735" s="12">
        <f>S735/(Calculations!$C$27^($A735-1+Calculations!$B$6/30))</f>
        <v>0</v>
      </c>
      <c r="U735" s="23">
        <f t="shared" si="929"/>
        <v>0</v>
      </c>
      <c r="W735">
        <f t="shared" si="969"/>
        <v>15</v>
      </c>
      <c r="X735">
        <f t="shared" si="944"/>
        <v>2085</v>
      </c>
      <c r="Y735">
        <f t="shared" si="945"/>
        <v>102</v>
      </c>
      <c r="Z735">
        <f t="shared" si="932"/>
        <v>100</v>
      </c>
      <c r="AA735" s="12">
        <f>S735*12*Subsidy!$I$15/Subsidy!$I$14</f>
        <v>0</v>
      </c>
      <c r="AB735" s="12">
        <f>SUM(S$5:S735)*Subsidy!$I$15/Subsidy!$I$14</f>
        <v>53212.488521578103</v>
      </c>
      <c r="AC735" s="12">
        <f>N735*Subsidy!$E$15/Subsidy!$E$14</f>
        <v>4233.0269861404258</v>
      </c>
      <c r="AD735" s="12">
        <f t="shared" si="933"/>
        <v>50796.323833685106</v>
      </c>
      <c r="AE735" s="12">
        <f>$AP735*AC735/(Calculations!$D$27^(A735-1+Calculations!$B$6/30))</f>
        <v>19.816247431912764</v>
      </c>
      <c r="AF735" s="12">
        <f>IF(AE735=0,0,SUM(AE735:AE$903)*AC735/AE735)</f>
        <v>110282.5159500881</v>
      </c>
      <c r="AH735" s="164">
        <f>VLOOKUP(E735,Rates2,5)*VLOOKUP(E735,Mort_Imp_Retirees,C735-'Mort Imp Cume'!$C$4+2)</f>
        <v>4.5457274341427573E-2</v>
      </c>
      <c r="AI735" s="16">
        <f t="shared" si="934"/>
        <v>0.95454272565857246</v>
      </c>
      <c r="AJ735" s="164">
        <f>VLOOKUP(F735,Rates2,6)*VLOOKUP(F735,Mort_Imp_Survivors,C735-'Mort Imp Cume'!$C$4+2)</f>
        <v>2.4280227322447265E-2</v>
      </c>
      <c r="AK735" s="16">
        <f t="shared" si="935"/>
        <v>0.97571977267755272</v>
      </c>
      <c r="AL735" s="164">
        <f>VLOOKUP(F735,Rates2,7)*VLOOKUP(F735,Mort_Imp_Survivors,C735-'Mort Imp Cume'!$C$4+2)</f>
        <v>3.0544275250034808E-2</v>
      </c>
      <c r="AM735" s="16">
        <f t="shared" si="936"/>
        <v>0.96945572474996522</v>
      </c>
      <c r="AN735" s="108">
        <f>PRODUCT(AI$4:AI734)</f>
        <v>5.1787327360399687E-3</v>
      </c>
      <c r="AO735" s="16">
        <f>PRODUCT(AK$4:AK734)</f>
        <v>7.8226622230359935E-2</v>
      </c>
      <c r="AP735" s="16">
        <f>PRODUCT(AM$4:AM734)</f>
        <v>3.8512208135237216E-2</v>
      </c>
      <c r="AQ735" s="16">
        <f t="shared" si="937"/>
        <v>4.0511476937419693E-4</v>
      </c>
      <c r="AR735" s="16">
        <f t="shared" si="938"/>
        <v>4.7736179666657717E-3</v>
      </c>
      <c r="AS735" s="16">
        <f t="shared" si="939"/>
        <v>1.7968282792202126E-5</v>
      </c>
      <c r="AT735" s="16">
        <f t="shared" si="940"/>
        <v>4.6329736131823659E-2</v>
      </c>
      <c r="AU735" s="16">
        <f t="shared" si="941"/>
        <v>0.94849153113213636</v>
      </c>
      <c r="AV735" s="16">
        <f t="shared" si="942"/>
        <v>2.3541107472310069E-4</v>
      </c>
      <c r="AW735" s="30">
        <f>(SUMPRODUCT(AV$5:AV734,A$5:A734)+SUM(AV$5:AV734)*(Calculations!$B$6/30-0.5)+AV$4*Calculations!$B$6/30/2)/SUM(AV$4:AV734)</f>
        <v>508.98081721597566</v>
      </c>
      <c r="AX735" s="16"/>
      <c r="AY735" s="12"/>
      <c r="AZ735" s="12"/>
    </row>
    <row r="736" spans="1:52" x14ac:dyDescent="0.25">
      <c r="A736">
        <f t="shared" si="930"/>
        <v>732</v>
      </c>
      <c r="B736" t="str">
        <f t="shared" si="954"/>
        <v>January</v>
      </c>
      <c r="C736">
        <f t="shared" si="925"/>
        <v>2086</v>
      </c>
      <c r="D736">
        <f t="shared" si="956"/>
        <v>208601</v>
      </c>
      <c r="E736">
        <f t="shared" ref="E736:F736" si="973">E724+1</f>
        <v>103</v>
      </c>
      <c r="F736">
        <f t="shared" si="973"/>
        <v>101</v>
      </c>
      <c r="G736" s="12">
        <f>G735*IF($B736="January",1+IF(C736&gt;Personal!$L$18+1,Calculations!$B$22,Calculations!$B$21),1)</f>
        <v>11205.714516513266</v>
      </c>
      <c r="H736" s="12">
        <f>IF(AND(Career!$F$15="Yes",$E736=62,$E735=61),G736,H735*IF($B736="January",(1+IF(C736&gt;Personal!$L$18+1,Calculations!$C$22,Calculations!$C$21)),1))</f>
        <v>11205.714516513266</v>
      </c>
      <c r="I736" s="12">
        <f>H736*(1-'Retiree Assumptions'!$F$8)</f>
        <v>8740.4573228803474</v>
      </c>
      <c r="J736" s="12">
        <f>I736/(Calculations!$C$27^($A736-1+Calculations!$B$6/30))</f>
        <v>1341.5812859251516</v>
      </c>
      <c r="K736" s="23">
        <f t="shared" si="927"/>
        <v>6.6318678311311405</v>
      </c>
      <c r="L736" s="12">
        <f>L735*IF($B736="January",(1+IF(C736&gt;Personal!$L$18+1,Calculations!$B$22,Calculations!$B$21)),1)</f>
        <v>6163.1429840822948</v>
      </c>
      <c r="M736" s="12">
        <f>IF(AND(Career!$F$15="Yes",$E736=62,$E735=61),L736,M735*IF($B736="January",(1+IF(C736&gt;Personal!$L$18+1,Calculations!$C$22,Calculations!$C$21)),1))</f>
        <v>6163.1429840822948</v>
      </c>
      <c r="N736" s="12">
        <f>M736*(1-'Retiree Assumptions'!$F$10)</f>
        <v>5423.5658259924194</v>
      </c>
      <c r="O736" s="12">
        <f>N736/(Calculations!$C$27^$AW736)/(Calculations!$D$27^($A736-1-$AW736+Calculations!$B$6/30))</f>
        <v>774.68863450805986</v>
      </c>
      <c r="P736" s="23">
        <f t="shared" si="928"/>
        <v>34.808771596585999</v>
      </c>
      <c r="Q736" s="12">
        <f>IF(OR(A736&lt;=360,$E736&lt;70),Q735*IF($B736="January",(1+IF(C736&gt;Personal!$L$18+1,Calculations!$B$22,Calculations!$B$21)),1),0)</f>
        <v>0</v>
      </c>
      <c r="R736" s="12">
        <f>IF(OR(A736&lt;=360,$E736&lt;70),IF(AND(Career!$F$15="Yes",$E736=62,$E735=61),Q736,R735*IF($B736="January",(1+IF(C736&gt;Personal!$L$18+1,Calculations!$C$22,Calculations!$C$21)),1)),0)</f>
        <v>0</v>
      </c>
      <c r="S736" s="12">
        <f>R736*(1-'Retiree Assumptions'!$F$8)</f>
        <v>0</v>
      </c>
      <c r="T736" s="12">
        <f>S736/(Calculations!$C$27^($A736-1+Calculations!$B$6/30))</f>
        <v>0</v>
      </c>
      <c r="U736" s="23">
        <f t="shared" si="929"/>
        <v>0</v>
      </c>
      <c r="W736">
        <f t="shared" si="969"/>
        <v>15</v>
      </c>
      <c r="X736">
        <f t="shared" si="944"/>
        <v>2086</v>
      </c>
      <c r="Y736">
        <f t="shared" si="945"/>
        <v>103</v>
      </c>
      <c r="Z736">
        <f t="shared" si="932"/>
        <v>101</v>
      </c>
      <c r="AA736" s="12">
        <f>S736*12*Subsidy!$I$15/Subsidy!$I$14</f>
        <v>0</v>
      </c>
      <c r="AB736" s="12">
        <f>SUM(S$5:S736)*Subsidy!$I$15/Subsidy!$I$14</f>
        <v>53212.488521578103</v>
      </c>
      <c r="AC736" s="12">
        <f>N736*Subsidy!$E$15/Subsidy!$E$14</f>
        <v>4338.8526607939357</v>
      </c>
      <c r="AD736" s="12">
        <f t="shared" si="933"/>
        <v>52066.231929527232</v>
      </c>
      <c r="AE736" s="12">
        <f>$AP736*AC736/(Calculations!$D$27^(A736-1+Calculations!$B$6/30))</f>
        <v>19.63456298094756</v>
      </c>
      <c r="AF736" s="12">
        <f>IF(AE736=0,0,SUM(AE736:AE$903)*AC736/AE736)</f>
        <v>109706.56633718325</v>
      </c>
      <c r="AH736" s="164">
        <f>VLOOKUP(E736,Rates2,5)*VLOOKUP(E736,Mort_Imp_Retirees,C736-'Mort Imp Cume'!$C$4+2)</f>
        <v>5.0757141927610973E-2</v>
      </c>
      <c r="AI736" s="16">
        <f t="shared" si="934"/>
        <v>0.94924285807238906</v>
      </c>
      <c r="AJ736" s="164">
        <f>VLOOKUP(F736,Rates2,6)*VLOOKUP(F736,Mort_Imp_Survivors,C736-'Mort Imp Cume'!$C$4+2)</f>
        <v>2.6354052050737452E-2</v>
      </c>
      <c r="AK736" s="16">
        <f t="shared" si="935"/>
        <v>0.97364594794926251</v>
      </c>
      <c r="AL736" s="164">
        <f>VLOOKUP(F736,Rates2,7)*VLOOKUP(F736,Mort_Imp_Survivors,C736-'Mort Imp Cume'!$C$4+2)</f>
        <v>3.3528871868580321E-2</v>
      </c>
      <c r="AM736" s="16">
        <f t="shared" si="936"/>
        <v>0.96647112813141967</v>
      </c>
      <c r="AN736" s="108">
        <f>PRODUCT(AI$4:AI735)</f>
        <v>4.9433216613168681E-3</v>
      </c>
      <c r="AO736" s="16">
        <f>PRODUCT(AK$4:AK735)</f>
        <v>7.6327262059939588E-2</v>
      </c>
      <c r="AP736" s="16">
        <f>PRODUCT(AM$4:AM735)</f>
        <v>3.7335880649467905E-2</v>
      </c>
      <c r="AQ736" s="16">
        <f t="shared" si="937"/>
        <v>3.7731020788990853E-4</v>
      </c>
      <c r="AR736" s="16">
        <f t="shared" si="938"/>
        <v>4.5660114534269601E-3</v>
      </c>
      <c r="AS736" s="16">
        <f t="shared" si="939"/>
        <v>1.8646476373211823E-5</v>
      </c>
      <c r="AT736" s="16">
        <f t="shared" si="940"/>
        <v>4.4932596201943953E-2</v>
      </c>
      <c r="AU736" s="16">
        <f t="shared" si="941"/>
        <v>0.95012408213673916</v>
      </c>
      <c r="AV736" s="16">
        <f t="shared" si="942"/>
        <v>2.5090887915729394E-4</v>
      </c>
      <c r="AW736" s="30">
        <f>(SUMPRODUCT(AV$5:AV735,A$5:A735)+SUM(AV$5:AV735)*(Calculations!$B$6/30-0.5)+AV$4*Calculations!$B$6/30/2)/SUM(AV$4:AV735)</f>
        <v>509.03346093075697</v>
      </c>
      <c r="AX736" s="16"/>
      <c r="AY736" s="12"/>
      <c r="AZ736" s="12"/>
    </row>
    <row r="737" spans="1:52" x14ac:dyDescent="0.25">
      <c r="A737">
        <f t="shared" si="930"/>
        <v>733</v>
      </c>
      <c r="B737" t="str">
        <f t="shared" si="954"/>
        <v>February</v>
      </c>
      <c r="C737">
        <f t="shared" si="925"/>
        <v>2086</v>
      </c>
      <c r="D737">
        <f t="shared" si="956"/>
        <v>208602</v>
      </c>
      <c r="E737">
        <f t="shared" ref="E737:F737" si="974">E725+1</f>
        <v>103</v>
      </c>
      <c r="F737">
        <f t="shared" si="974"/>
        <v>101</v>
      </c>
      <c r="G737" s="12">
        <f>G736*IF($B737="January",1+IF(C737&gt;Personal!$L$18+1,Calculations!$B$22,Calculations!$B$21),1)</f>
        <v>11205.714516513266</v>
      </c>
      <c r="H737" s="12">
        <f>IF(AND(Career!$F$15="Yes",$E737=62,$E736=61),G737,H736*IF($B737="January",(1+IF(C737&gt;Personal!$L$18+1,Calculations!$C$22,Calculations!$C$21)),1))</f>
        <v>11205.714516513266</v>
      </c>
      <c r="I737" s="12">
        <f>H737*(1-'Retiree Assumptions'!$F$8)</f>
        <v>8740.4573228803474</v>
      </c>
      <c r="J737" s="12">
        <f>I737/(Calculations!$C$27^($A737-1+Calculations!$B$6/30))</f>
        <v>1338.1508763881945</v>
      </c>
      <c r="K737" s="23">
        <f t="shared" si="927"/>
        <v>6.2791562768220004</v>
      </c>
      <c r="L737" s="12">
        <f>L736*IF($B737="January",(1+IF(C737&gt;Personal!$L$18+1,Calculations!$B$22,Calculations!$B$21)),1)</f>
        <v>6163.1429840822948</v>
      </c>
      <c r="M737" s="12">
        <f>IF(AND(Career!$F$15="Yes",$E737=62,$E736=61),L737,M736*IF($B737="January",(1+IF(C737&gt;Personal!$L$18+1,Calculations!$C$22,Calculations!$C$21)),1))</f>
        <v>6163.1429840822948</v>
      </c>
      <c r="N737" s="12">
        <f>M737*(1-'Retiree Assumptions'!$F$10)</f>
        <v>5423.5658259924194</v>
      </c>
      <c r="O737" s="12">
        <f>N737/(Calculations!$C$27^$AW737)/(Calculations!$D$27^($A737-1-$AW737+Calculations!$B$6/30))</f>
        <v>772.47255009952801</v>
      </c>
      <c r="P737" s="23">
        <f t="shared" si="928"/>
        <v>33.559840837264439</v>
      </c>
      <c r="Q737" s="12">
        <f>IF(OR(A737&lt;=360,$E737&lt;70),Q736*IF($B737="January",(1+IF(C737&gt;Personal!$L$18+1,Calculations!$B$22,Calculations!$B$21)),1),0)</f>
        <v>0</v>
      </c>
      <c r="R737" s="12">
        <f>IF(OR(A737&lt;=360,$E737&lt;70),IF(AND(Career!$F$15="Yes",$E737=62,$E736=61),Q737,R736*IF($B737="January",(1+IF(C737&gt;Personal!$L$18+1,Calculations!$C$22,Calculations!$C$21)),1)),0)</f>
        <v>0</v>
      </c>
      <c r="S737" s="12">
        <f>R737*(1-'Retiree Assumptions'!$F$8)</f>
        <v>0</v>
      </c>
      <c r="T737" s="12">
        <f>S737/(Calculations!$C$27^($A737-1+Calculations!$B$6/30))</f>
        <v>0</v>
      </c>
      <c r="U737" s="23">
        <f t="shared" si="929"/>
        <v>0</v>
      </c>
      <c r="W737">
        <f t="shared" si="969"/>
        <v>15</v>
      </c>
      <c r="X737">
        <f t="shared" si="944"/>
        <v>2086</v>
      </c>
      <c r="Y737">
        <f t="shared" si="945"/>
        <v>103</v>
      </c>
      <c r="Z737">
        <f t="shared" si="932"/>
        <v>101</v>
      </c>
      <c r="AA737" s="12">
        <f>S737*12*Subsidy!$I$15/Subsidy!$I$14</f>
        <v>0</v>
      </c>
      <c r="AB737" s="12">
        <f>SUM(S$5:S737)*Subsidy!$I$15/Subsidy!$I$14</f>
        <v>53212.488521578103</v>
      </c>
      <c r="AC737" s="12">
        <f>N737*Subsidy!$E$15/Subsidy!$E$14</f>
        <v>4338.8526607939357</v>
      </c>
      <c r="AD737" s="12">
        <f t="shared" si="933"/>
        <v>52066.231929527232</v>
      </c>
      <c r="AE737" s="12">
        <f>$AP737*AC737/(Calculations!$D$27^(A737-1+Calculations!$B$6/30))</f>
        <v>18.921610663233199</v>
      </c>
      <c r="AF737" s="12">
        <f>IF(AE737=0,0,SUM(AE737:AE$903)*AC737/AE737)</f>
        <v>109337.89132219701</v>
      </c>
      <c r="AH737" s="164">
        <f>VLOOKUP(E737,Rates2,5)*VLOOKUP(E737,Mort_Imp_Retirees,C737-'Mort Imp Cume'!$C$4+2)</f>
        <v>5.0757141927610973E-2</v>
      </c>
      <c r="AI737" s="16">
        <f t="shared" si="934"/>
        <v>0.94924285807238906</v>
      </c>
      <c r="AJ737" s="164">
        <f>VLOOKUP(F737,Rates2,6)*VLOOKUP(F737,Mort_Imp_Survivors,C737-'Mort Imp Cume'!$C$4+2)</f>
        <v>2.6354052050737452E-2</v>
      </c>
      <c r="AK737" s="16">
        <f t="shared" si="935"/>
        <v>0.97364594794926251</v>
      </c>
      <c r="AL737" s="164">
        <f>VLOOKUP(F737,Rates2,7)*VLOOKUP(F737,Mort_Imp_Survivors,C737-'Mort Imp Cume'!$C$4+2)</f>
        <v>3.3528871868580321E-2</v>
      </c>
      <c r="AM737" s="16">
        <f t="shared" si="936"/>
        <v>0.96647112813141967</v>
      </c>
      <c r="AN737" s="108">
        <f>PRODUCT(AI$4:AI736)</f>
        <v>4.6924127821595741E-3</v>
      </c>
      <c r="AO737" s="16">
        <f>PRODUCT(AK$4:AK736)</f>
        <v>7.431572942272166E-2</v>
      </c>
      <c r="AP737" s="16">
        <f>PRODUCT(AM$4:AM736)</f>
        <v>3.608405069107129E-2</v>
      </c>
      <c r="AQ737" s="16">
        <f t="shared" si="937"/>
        <v>3.4872007865869144E-4</v>
      </c>
      <c r="AR737" s="16">
        <f t="shared" si="938"/>
        <v>4.3436927035008822E-3</v>
      </c>
      <c r="AS737" s="16">
        <f t="shared" si="939"/>
        <v>1.7233566894302333E-5</v>
      </c>
      <c r="AT737" s="16">
        <f t="shared" si="940"/>
        <v>4.3444703417539525E-2</v>
      </c>
      <c r="AU737" s="16">
        <f t="shared" si="941"/>
        <v>0.95186288380030093</v>
      </c>
      <c r="AV737" s="16">
        <f t="shared" si="942"/>
        <v>2.3817346156700938E-4</v>
      </c>
      <c r="AW737" s="30">
        <f>(SUMPRODUCT(AV$5:AV736,A$5:A736)+SUM(AV$5:AV736)*(Calculations!$B$6/30-0.5)+AV$4*Calculations!$B$6/30/2)/SUM(AV$4:AV736)</f>
        <v>509.0897950123686</v>
      </c>
      <c r="AX737" s="16"/>
      <c r="AY737" s="12"/>
      <c r="AZ737" s="12"/>
    </row>
    <row r="738" spans="1:52" x14ac:dyDescent="0.25">
      <c r="A738">
        <f t="shared" si="930"/>
        <v>734</v>
      </c>
      <c r="B738" t="str">
        <f t="shared" si="954"/>
        <v>March</v>
      </c>
      <c r="C738">
        <f t="shared" si="925"/>
        <v>2086</v>
      </c>
      <c r="D738">
        <f t="shared" si="956"/>
        <v>208603</v>
      </c>
      <c r="E738">
        <f t="shared" ref="E738:F738" si="975">E726+1</f>
        <v>103</v>
      </c>
      <c r="F738">
        <f t="shared" si="975"/>
        <v>101</v>
      </c>
      <c r="G738" s="12">
        <f>G737*IF($B738="January",1+IF(C738&gt;Personal!$L$18+1,Calculations!$B$22,Calculations!$B$21),1)</f>
        <v>11205.714516513266</v>
      </c>
      <c r="H738" s="12">
        <f>IF(AND(Career!$F$15="Yes",$E738=62,$E737=61),G738,H737*IF($B738="January",(1+IF(C738&gt;Personal!$L$18+1,Calculations!$C$22,Calculations!$C$21)),1))</f>
        <v>11205.714516513266</v>
      </c>
      <c r="I738" s="12">
        <f>H738*(1-'Retiree Assumptions'!$F$8)</f>
        <v>8740.4573228803474</v>
      </c>
      <c r="J738" s="12">
        <f>I738/(Calculations!$C$27^($A738-1+Calculations!$B$6/30))</f>
        <v>1334.7292383731083</v>
      </c>
      <c r="K738" s="23">
        <f t="shared" si="927"/>
        <v>5.945203455906066</v>
      </c>
      <c r="L738" s="12">
        <f>L737*IF($B738="January",(1+IF(C738&gt;Personal!$L$18+1,Calculations!$B$22,Calculations!$B$21)),1)</f>
        <v>6163.1429840822948</v>
      </c>
      <c r="M738" s="12">
        <f>IF(AND(Career!$F$15="Yes",$E738=62,$E737=61),L738,M737*IF($B738="January",(1+IF(C738&gt;Personal!$L$18+1,Calculations!$C$22,Calculations!$C$21)),1))</f>
        <v>6163.1429840822948</v>
      </c>
      <c r="N738" s="12">
        <f>M738*(1-'Retiree Assumptions'!$F$10)</f>
        <v>5423.5658259924194</v>
      </c>
      <c r="O738" s="12">
        <f>N738/(Calculations!$C$27^$AW738)/(Calculations!$D$27^($A738-1-$AW738+Calculations!$B$6/30))</f>
        <v>770.26214741245951</v>
      </c>
      <c r="P738" s="23">
        <f t="shared" si="928"/>
        <v>32.35508109623359</v>
      </c>
      <c r="Q738" s="12">
        <f>IF(OR(A738&lt;=360,$E738&lt;70),Q737*IF($B738="January",(1+IF(C738&gt;Personal!$L$18+1,Calculations!$B$22,Calculations!$B$21)),1),0)</f>
        <v>0</v>
      </c>
      <c r="R738" s="12">
        <f>IF(OR(A738&lt;=360,$E738&lt;70),IF(AND(Career!$F$15="Yes",$E738=62,$E737=61),Q738,R737*IF($B738="January",(1+IF(C738&gt;Personal!$L$18+1,Calculations!$C$22,Calculations!$C$21)),1)),0)</f>
        <v>0</v>
      </c>
      <c r="S738" s="12">
        <f>R738*(1-'Retiree Assumptions'!$F$8)</f>
        <v>0</v>
      </c>
      <c r="T738" s="12">
        <f>S738/(Calculations!$C$27^($A738-1+Calculations!$B$6/30))</f>
        <v>0</v>
      </c>
      <c r="U738" s="23">
        <f t="shared" si="929"/>
        <v>0</v>
      </c>
      <c r="W738">
        <f t="shared" si="969"/>
        <v>15</v>
      </c>
      <c r="X738">
        <f t="shared" si="944"/>
        <v>2086</v>
      </c>
      <c r="Y738">
        <f t="shared" si="945"/>
        <v>103</v>
      </c>
      <c r="Z738">
        <f t="shared" si="932"/>
        <v>101</v>
      </c>
      <c r="AA738" s="12">
        <f>S738*12*Subsidy!$I$15/Subsidy!$I$14</f>
        <v>0</v>
      </c>
      <c r="AB738" s="12">
        <f>SUM(S$5:S738)*Subsidy!$I$15/Subsidy!$I$14</f>
        <v>53212.488521578103</v>
      </c>
      <c r="AC738" s="12">
        <f>N738*Subsidy!$E$15/Subsidy!$E$14</f>
        <v>4338.8526607939357</v>
      </c>
      <c r="AD738" s="12">
        <f t="shared" si="933"/>
        <v>52066.231929527232</v>
      </c>
      <c r="AE738" s="12">
        <f>$AP738*AC738/(Calculations!$D$27^(A738-1+Calculations!$B$6/30))</f>
        <v>18.234546418903889</v>
      </c>
      <c r="AF738" s="12">
        <f>IF(AE738=0,0,SUM(AE738:AE$903)*AC738/AE738)</f>
        <v>108955.32490488276</v>
      </c>
      <c r="AH738" s="164">
        <f>VLOOKUP(E738,Rates2,5)*VLOOKUP(E738,Mort_Imp_Retirees,C738-'Mort Imp Cume'!$C$4+2)</f>
        <v>5.0757141927610973E-2</v>
      </c>
      <c r="AI738" s="16">
        <f t="shared" si="934"/>
        <v>0.94924285807238906</v>
      </c>
      <c r="AJ738" s="164">
        <f>VLOOKUP(F738,Rates2,6)*VLOOKUP(F738,Mort_Imp_Survivors,C738-'Mort Imp Cume'!$C$4+2)</f>
        <v>2.6354052050737452E-2</v>
      </c>
      <c r="AK738" s="16">
        <f t="shared" si="935"/>
        <v>0.97364594794926251</v>
      </c>
      <c r="AL738" s="164">
        <f>VLOOKUP(F738,Rates2,7)*VLOOKUP(F738,Mort_Imp_Survivors,C738-'Mort Imp Cume'!$C$4+2)</f>
        <v>3.3528871868580321E-2</v>
      </c>
      <c r="AM738" s="16">
        <f t="shared" si="936"/>
        <v>0.96647112813141967</v>
      </c>
      <c r="AN738" s="108">
        <f>PRODUCT(AI$4:AI737)</f>
        <v>4.4542393205925651E-3</v>
      </c>
      <c r="AO738" s="16">
        <f>PRODUCT(AK$4:AK737)</f>
        <v>7.2357208821326735E-2</v>
      </c>
      <c r="AP738" s="16">
        <f>PRODUCT(AM$4:AM737)</f>
        <v>3.4874193178951005E-2</v>
      </c>
      <c r="AQ738" s="16">
        <f t="shared" si="937"/>
        <v>3.2229632466028077E-4</v>
      </c>
      <c r="AR738" s="16">
        <f t="shared" si="938"/>
        <v>4.131942995932285E-3</v>
      </c>
      <c r="AS738" s="16">
        <f t="shared" si="939"/>
        <v>1.5927718564943884E-5</v>
      </c>
      <c r="AT738" s="16">
        <f t="shared" si="940"/>
        <v>4.2005285090178666E-2</v>
      </c>
      <c r="AU738" s="16">
        <f t="shared" si="941"/>
        <v>0.95354047558922872</v>
      </c>
      <c r="AV738" s="16">
        <f t="shared" si="942"/>
        <v>2.2608445737486231E-4</v>
      </c>
      <c r="AW738" s="30">
        <f>(SUMPRODUCT(AV$5:AV737,A$5:A737)+SUM(AV$5:AV737)*(Calculations!$B$6/30-0.5)+AV$4*Calculations!$B$6/30/2)/SUM(AV$4:AV737)</f>
        <v>509.1434827055354</v>
      </c>
      <c r="AX738" s="16"/>
      <c r="AY738" s="12"/>
      <c r="AZ738" s="12"/>
    </row>
    <row r="739" spans="1:52" x14ac:dyDescent="0.25">
      <c r="A739">
        <f t="shared" si="930"/>
        <v>735</v>
      </c>
      <c r="B739" t="str">
        <f t="shared" si="954"/>
        <v>April</v>
      </c>
      <c r="C739">
        <f t="shared" si="925"/>
        <v>2086</v>
      </c>
      <c r="D739">
        <f t="shared" si="956"/>
        <v>208604</v>
      </c>
      <c r="E739">
        <f t="shared" ref="E739:F739" si="976">E727+1</f>
        <v>103</v>
      </c>
      <c r="F739">
        <f t="shared" si="976"/>
        <v>101</v>
      </c>
      <c r="G739" s="12">
        <f>G738*IF($B739="January",1+IF(C739&gt;Personal!$L$18+1,Calculations!$B$22,Calculations!$B$21),1)</f>
        <v>11205.714516513266</v>
      </c>
      <c r="H739" s="12">
        <f>IF(AND(Career!$F$15="Yes",$E739=62,$E738=61),G739,H738*IF($B739="January",(1+IF(C739&gt;Personal!$L$18+1,Calculations!$C$22,Calculations!$C$21)),1))</f>
        <v>11205.714516513266</v>
      </c>
      <c r="I739" s="12">
        <f>H739*(1-'Retiree Assumptions'!$F$8)</f>
        <v>8740.4573228803474</v>
      </c>
      <c r="J739" s="12">
        <f>I739/(Calculations!$C$27^($A739-1+Calculations!$B$6/30))</f>
        <v>1331.3163494512019</v>
      </c>
      <c r="K739" s="23">
        <f t="shared" si="927"/>
        <v>5.629011697413338</v>
      </c>
      <c r="L739" s="12">
        <f>L738*IF($B739="January",(1+IF(C739&gt;Personal!$L$18+1,Calculations!$B$22,Calculations!$B$21)),1)</f>
        <v>6163.1429840822948</v>
      </c>
      <c r="M739" s="12">
        <f>IF(AND(Career!$F$15="Yes",$E739=62,$E738=61),L739,M738*IF($B739="January",(1+IF(C739&gt;Personal!$L$18+1,Calculations!$C$22,Calculations!$C$21)),1))</f>
        <v>6163.1429840822948</v>
      </c>
      <c r="N739" s="12">
        <f>M739*(1-'Retiree Assumptions'!$F$10)</f>
        <v>5423.5658259924194</v>
      </c>
      <c r="O739" s="12">
        <f>N739/(Calculations!$C$27^$AW739)/(Calculations!$D$27^($A739-1-$AW739+Calculations!$B$6/30))</f>
        <v>768.05744484240108</v>
      </c>
      <c r="P739" s="23">
        <f t="shared" si="928"/>
        <v>31.192981051348557</v>
      </c>
      <c r="Q739" s="12">
        <f>IF(OR(A739&lt;=360,$E739&lt;70),Q738*IF($B739="January",(1+IF(C739&gt;Personal!$L$18+1,Calculations!$B$22,Calculations!$B$21)),1),0)</f>
        <v>0</v>
      </c>
      <c r="R739" s="12">
        <f>IF(OR(A739&lt;=360,$E739&lt;70),IF(AND(Career!$F$15="Yes",$E739=62,$E738=61),Q739,R738*IF($B739="January",(1+IF(C739&gt;Personal!$L$18+1,Calculations!$C$22,Calculations!$C$21)),1)),0)</f>
        <v>0</v>
      </c>
      <c r="S739" s="12">
        <f>R739*(1-'Retiree Assumptions'!$F$8)</f>
        <v>0</v>
      </c>
      <c r="T739" s="12">
        <f>S739/(Calculations!$C$27^($A739-1+Calculations!$B$6/30))</f>
        <v>0</v>
      </c>
      <c r="U739" s="23">
        <f t="shared" si="929"/>
        <v>0</v>
      </c>
      <c r="W739">
        <f t="shared" si="969"/>
        <v>15</v>
      </c>
      <c r="X739">
        <f t="shared" si="944"/>
        <v>2086</v>
      </c>
      <c r="Y739">
        <f t="shared" si="945"/>
        <v>103</v>
      </c>
      <c r="Z739">
        <f t="shared" si="932"/>
        <v>101</v>
      </c>
      <c r="AA739" s="12">
        <f>S739*12*Subsidy!$I$15/Subsidy!$I$14</f>
        <v>0</v>
      </c>
      <c r="AB739" s="12">
        <f>SUM(S$5:S739)*Subsidy!$I$15/Subsidy!$I$14</f>
        <v>53212.488521578103</v>
      </c>
      <c r="AC739" s="12">
        <f>N739*Subsidy!$E$15/Subsidy!$E$14</f>
        <v>4338.8526607939357</v>
      </c>
      <c r="AD739" s="12">
        <f t="shared" si="933"/>
        <v>52066.231929527232</v>
      </c>
      <c r="AE739" s="12">
        <f>$AP739*AC739/(Calculations!$D$27^(A739-1+Calculations!$B$6/30))</f>
        <v>17.572430223883785</v>
      </c>
      <c r="AF739" s="12">
        <f>IF(AE739=0,0,SUM(AE739:AE$903)*AC739/AE739)</f>
        <v>108558.34366745836</v>
      </c>
      <c r="AH739" s="164">
        <f>VLOOKUP(E739,Rates2,5)*VLOOKUP(E739,Mort_Imp_Retirees,C739-'Mort Imp Cume'!$C$4+2)</f>
        <v>5.0757141927610973E-2</v>
      </c>
      <c r="AI739" s="16">
        <f t="shared" si="934"/>
        <v>0.94924285807238906</v>
      </c>
      <c r="AJ739" s="164">
        <f>VLOOKUP(F739,Rates2,6)*VLOOKUP(F739,Mort_Imp_Survivors,C739-'Mort Imp Cume'!$C$4+2)</f>
        <v>2.6354052050737452E-2</v>
      </c>
      <c r="AK739" s="16">
        <f t="shared" si="935"/>
        <v>0.97364594794926251</v>
      </c>
      <c r="AL739" s="164">
        <f>VLOOKUP(F739,Rates2,7)*VLOOKUP(F739,Mort_Imp_Survivors,C739-'Mort Imp Cume'!$C$4+2)</f>
        <v>3.3528871868580321E-2</v>
      </c>
      <c r="AM739" s="16">
        <f t="shared" si="936"/>
        <v>0.96647112813141967</v>
      </c>
      <c r="AN739" s="108">
        <f>PRODUCT(AI$4:AI738)</f>
        <v>4.2281548632177026E-3</v>
      </c>
      <c r="AO739" s="16">
        <f>PRODUCT(AK$4:AK738)</f>
        <v>7.0450303173803408E-2</v>
      </c>
      <c r="AP739" s="16">
        <f>PRODUCT(AM$4:AM738)</f>
        <v>3.370490082433384E-2</v>
      </c>
      <c r="AQ739" s="16">
        <f t="shared" si="937"/>
        <v>2.9787479197947842E-4</v>
      </c>
      <c r="AR739" s="16">
        <f t="shared" si="938"/>
        <v>3.9302800712382241E-3</v>
      </c>
      <c r="AS739" s="16">
        <f t="shared" si="939"/>
        <v>1.4720818983093527E-5</v>
      </c>
      <c r="AT739" s="16">
        <f t="shared" si="940"/>
        <v>4.0612822987151818E-2</v>
      </c>
      <c r="AU739" s="16">
        <f t="shared" si="941"/>
        <v>0.95515902214963044</v>
      </c>
      <c r="AV739" s="16">
        <f t="shared" si="942"/>
        <v>2.1460905648425948E-4</v>
      </c>
      <c r="AW739" s="30">
        <f>(SUMPRODUCT(AV$5:AV738,A$5:A738)+SUM(AV$5:AV738)*(Calculations!$B$6/30-0.5)+AV$4*Calculations!$B$6/30/2)/SUM(AV$4:AV738)</f>
        <v>509.19464864899652</v>
      </c>
      <c r="AX739" s="16"/>
      <c r="AY739" s="12"/>
      <c r="AZ739" s="12"/>
    </row>
    <row r="740" spans="1:52" x14ac:dyDescent="0.25">
      <c r="A740">
        <f t="shared" si="930"/>
        <v>736</v>
      </c>
      <c r="B740" t="str">
        <f t="shared" si="954"/>
        <v>May</v>
      </c>
      <c r="C740">
        <f t="shared" si="925"/>
        <v>2086</v>
      </c>
      <c r="D740">
        <f t="shared" si="956"/>
        <v>208605</v>
      </c>
      <c r="E740">
        <f t="shared" ref="E740:F740" si="977">E728+1</f>
        <v>103</v>
      </c>
      <c r="F740">
        <f t="shared" si="977"/>
        <v>101</v>
      </c>
      <c r="G740" s="12">
        <f>G739*IF($B740="January",1+IF(C740&gt;Personal!$L$18+1,Calculations!$B$22,Calculations!$B$21),1)</f>
        <v>11205.714516513266</v>
      </c>
      <c r="H740" s="12">
        <f>IF(AND(Career!$F$15="Yes",$E740=62,$E739=61),G740,H739*IF($B740="January",(1+IF(C740&gt;Personal!$L$18+1,Calculations!$C$22,Calculations!$C$21)),1))</f>
        <v>11205.714516513266</v>
      </c>
      <c r="I740" s="12">
        <f>H740*(1-'Retiree Assumptions'!$F$8)</f>
        <v>8740.4573228803474</v>
      </c>
      <c r="J740" s="12">
        <f>I740/(Calculations!$C$27^($A740-1+Calculations!$B$6/30))</f>
        <v>1327.9121872511344</v>
      </c>
      <c r="K740" s="23">
        <f t="shared" si="927"/>
        <v>5.3296363908520252</v>
      </c>
      <c r="L740" s="12">
        <f>L739*IF($B740="January",(1+IF(C740&gt;Personal!$L$18+1,Calculations!$B$22,Calculations!$B$21)),1)</f>
        <v>6163.1429840822948</v>
      </c>
      <c r="M740" s="12">
        <f>IF(AND(Career!$F$15="Yes",$E740=62,$E739=61),L740,M739*IF($B740="January",(1+IF(C740&gt;Personal!$L$18+1,Calculations!$C$22,Calculations!$C$21)),1))</f>
        <v>6163.1429840822948</v>
      </c>
      <c r="N740" s="12">
        <f>M740*(1-'Retiree Assumptions'!$F$10)</f>
        <v>5423.5658259924194</v>
      </c>
      <c r="O740" s="12">
        <f>N740/(Calculations!$C$27^$AW740)/(Calculations!$D$27^($A740-1-$AW740+Calculations!$B$6/30))</f>
        <v>765.85845898415289</v>
      </c>
      <c r="P740" s="23">
        <f t="shared" si="928"/>
        <v>30.072076990552883</v>
      </c>
      <c r="Q740" s="12">
        <f>IF(OR(A740&lt;=360,$E740&lt;70),Q739*IF($B740="January",(1+IF(C740&gt;Personal!$L$18+1,Calculations!$B$22,Calculations!$B$21)),1),0)</f>
        <v>0</v>
      </c>
      <c r="R740" s="12">
        <f>IF(OR(A740&lt;=360,$E740&lt;70),IF(AND(Career!$F$15="Yes",$E740=62,$E739=61),Q740,R739*IF($B740="January",(1+IF(C740&gt;Personal!$L$18+1,Calculations!$C$22,Calculations!$C$21)),1)),0)</f>
        <v>0</v>
      </c>
      <c r="S740" s="12">
        <f>R740*(1-'Retiree Assumptions'!$F$8)</f>
        <v>0</v>
      </c>
      <c r="T740" s="12">
        <f>S740/(Calculations!$C$27^($A740-1+Calculations!$B$6/30))</f>
        <v>0</v>
      </c>
      <c r="U740" s="23">
        <f t="shared" si="929"/>
        <v>0</v>
      </c>
      <c r="W740">
        <f t="shared" si="969"/>
        <v>15</v>
      </c>
      <c r="X740">
        <f t="shared" si="944"/>
        <v>2086</v>
      </c>
      <c r="Y740">
        <f t="shared" si="945"/>
        <v>103</v>
      </c>
      <c r="Z740">
        <f t="shared" si="932"/>
        <v>101</v>
      </c>
      <c r="AA740" s="12">
        <f>S740*12*Subsidy!$I$15/Subsidy!$I$14</f>
        <v>0</v>
      </c>
      <c r="AB740" s="12">
        <f>SUM(S$5:S740)*Subsidy!$I$15/Subsidy!$I$14</f>
        <v>53212.488521578103</v>
      </c>
      <c r="AC740" s="12">
        <f>N740*Subsidy!$E$15/Subsidy!$E$14</f>
        <v>4338.8526607939357</v>
      </c>
      <c r="AD740" s="12">
        <f t="shared" si="933"/>
        <v>52066.231929527232</v>
      </c>
      <c r="AE740" s="12">
        <f>$AP740*AC740/(Calculations!$D$27^(A740-1+Calculations!$B$6/30))</f>
        <v>16.934356187392687</v>
      </c>
      <c r="AF740" s="12">
        <f>IF(AE740=0,0,SUM(AE740:AE$903)*AC740/AE740)</f>
        <v>108146.40447014627</v>
      </c>
      <c r="AH740" s="164">
        <f>VLOOKUP(E740,Rates2,5)*VLOOKUP(E740,Mort_Imp_Retirees,C740-'Mort Imp Cume'!$C$4+2)</f>
        <v>5.0757141927610973E-2</v>
      </c>
      <c r="AI740" s="16">
        <f t="shared" si="934"/>
        <v>0.94924285807238906</v>
      </c>
      <c r="AJ740" s="164">
        <f>VLOOKUP(F740,Rates2,6)*VLOOKUP(F740,Mort_Imp_Survivors,C740-'Mort Imp Cume'!$C$4+2)</f>
        <v>2.6354052050737452E-2</v>
      </c>
      <c r="AK740" s="16">
        <f t="shared" si="935"/>
        <v>0.97364594794926251</v>
      </c>
      <c r="AL740" s="164">
        <f>VLOOKUP(F740,Rates2,7)*VLOOKUP(F740,Mort_Imp_Survivors,C740-'Mort Imp Cume'!$C$4+2)</f>
        <v>3.3528871868580321E-2</v>
      </c>
      <c r="AM740" s="16">
        <f t="shared" si="936"/>
        <v>0.96647112813141967</v>
      </c>
      <c r="AN740" s="108">
        <f>PRODUCT(AI$4:AI739)</f>
        <v>4.0135458067334434E-3</v>
      </c>
      <c r="AO740" s="16">
        <f>PRODUCT(AK$4:AK739)</f>
        <v>6.8593652216970752E-2</v>
      </c>
      <c r="AP740" s="16">
        <f>PRODUCT(AM$4:AM739)</f>
        <v>3.257481352325154E-2</v>
      </c>
      <c r="AQ740" s="16">
        <f t="shared" si="937"/>
        <v>2.7530376522395513E-4</v>
      </c>
      <c r="AR740" s="16">
        <f t="shared" si="938"/>
        <v>3.7382420415094882E-3</v>
      </c>
      <c r="AS740" s="16">
        <f t="shared" si="939"/>
        <v>1.3605370452109712E-5</v>
      </c>
      <c r="AT740" s="16">
        <f t="shared" si="940"/>
        <v>3.9265841667977364E-2</v>
      </c>
      <c r="AU740" s="16">
        <f t="shared" si="941"/>
        <v>0.95672061252528917</v>
      </c>
      <c r="AV740" s="16">
        <f t="shared" si="942"/>
        <v>2.0371611414533728E-4</v>
      </c>
      <c r="AW740" s="30">
        <f>(SUMPRODUCT(AV$5:AV739,A$5:A739)+SUM(AV$5:AV739)*(Calculations!$B$6/30-0.5)+AV$4*Calculations!$B$6/30/2)/SUM(AV$4:AV739)</f>
        <v>509.24341153902003</v>
      </c>
      <c r="AX740" s="16"/>
      <c r="AY740" s="12"/>
      <c r="AZ740" s="12"/>
    </row>
    <row r="741" spans="1:52" x14ac:dyDescent="0.25">
      <c r="A741">
        <f t="shared" si="930"/>
        <v>737</v>
      </c>
      <c r="B741" t="str">
        <f t="shared" si="954"/>
        <v>June</v>
      </c>
      <c r="C741">
        <f t="shared" si="925"/>
        <v>2086</v>
      </c>
      <c r="D741">
        <f t="shared" si="956"/>
        <v>208606</v>
      </c>
      <c r="E741">
        <f t="shared" ref="E741:F741" si="978">E729+1</f>
        <v>103</v>
      </c>
      <c r="F741">
        <f t="shared" si="978"/>
        <v>101</v>
      </c>
      <c r="G741" s="12">
        <f>G740*IF($B741="January",1+IF(C741&gt;Personal!$L$18+1,Calculations!$B$22,Calculations!$B$21),1)</f>
        <v>11205.714516513266</v>
      </c>
      <c r="H741" s="12">
        <f>IF(AND(Career!$F$15="Yes",$E741=62,$E740=61),G741,H740*IF($B741="January",(1+IF(C741&gt;Personal!$L$18+1,Calculations!$C$22,Calculations!$C$21)),1))</f>
        <v>11205.714516513266</v>
      </c>
      <c r="I741" s="12">
        <f>H741*(1-'Retiree Assumptions'!$F$8)</f>
        <v>8740.4573228803474</v>
      </c>
      <c r="J741" s="12">
        <f>I741/(Calculations!$C$27^($A741-1+Calculations!$B$6/30))</f>
        <v>1324.5167294587675</v>
      </c>
      <c r="K741" s="23">
        <f t="shared" si="927"/>
        <v>5.0461831642216994</v>
      </c>
      <c r="L741" s="12">
        <f>L740*IF($B741="January",(1+IF(C741&gt;Personal!$L$18+1,Calculations!$B$22,Calculations!$B$21)),1)</f>
        <v>6163.1429840822948</v>
      </c>
      <c r="M741" s="12">
        <f>IF(AND(Career!$F$15="Yes",$E741=62,$E740=61),L741,M740*IF($B741="January",(1+IF(C741&gt;Personal!$L$18+1,Calculations!$C$22,Calculations!$C$21)),1))</f>
        <v>6163.1429840822948</v>
      </c>
      <c r="N741" s="12">
        <f>M741*(1-'Retiree Assumptions'!$F$10)</f>
        <v>5423.5658259924194</v>
      </c>
      <c r="O741" s="12">
        <f>N741/(Calculations!$C$27^$AW741)/(Calculations!$D$27^($A741-1-$AW741+Calculations!$B$6/30))</f>
        <v>763.66520472712784</v>
      </c>
      <c r="P741" s="23">
        <f t="shared" si="928"/>
        <v>28.990951653519065</v>
      </c>
      <c r="Q741" s="12">
        <f>IF(OR(A741&lt;=360,$E741&lt;70),Q740*IF($B741="January",(1+IF(C741&gt;Personal!$L$18+1,Calculations!$B$22,Calculations!$B$21)),1),0)</f>
        <v>0</v>
      </c>
      <c r="R741" s="12">
        <f>IF(OR(A741&lt;=360,$E741&lt;70),IF(AND(Career!$F$15="Yes",$E741=62,$E740=61),Q741,R740*IF($B741="January",(1+IF(C741&gt;Personal!$L$18+1,Calculations!$C$22,Calculations!$C$21)),1)),0)</f>
        <v>0</v>
      </c>
      <c r="S741" s="12">
        <f>R741*(1-'Retiree Assumptions'!$F$8)</f>
        <v>0</v>
      </c>
      <c r="T741" s="12">
        <f>S741/(Calculations!$C$27^($A741-1+Calculations!$B$6/30))</f>
        <v>0</v>
      </c>
      <c r="U741" s="23">
        <f t="shared" si="929"/>
        <v>0</v>
      </c>
      <c r="W741">
        <f t="shared" si="969"/>
        <v>15</v>
      </c>
      <c r="X741">
        <f t="shared" si="944"/>
        <v>2086</v>
      </c>
      <c r="Y741">
        <f t="shared" si="945"/>
        <v>103</v>
      </c>
      <c r="Z741">
        <f t="shared" si="932"/>
        <v>101</v>
      </c>
      <c r="AA741" s="12">
        <f>S741*12*Subsidy!$I$15/Subsidy!$I$14</f>
        <v>0</v>
      </c>
      <c r="AB741" s="12">
        <f>SUM(S$5:S741)*Subsidy!$I$15/Subsidy!$I$14</f>
        <v>53212.488521578103</v>
      </c>
      <c r="AC741" s="12">
        <f>N741*Subsidy!$E$15/Subsidy!$E$14</f>
        <v>4338.8526607939357</v>
      </c>
      <c r="AD741" s="12">
        <f t="shared" si="933"/>
        <v>52066.231929527232</v>
      </c>
      <c r="AE741" s="12">
        <f>$AP741*AC741/(Calculations!$D$27^(A741-1+Calculations!$B$6/30))</f>
        <v>16.319451312529022</v>
      </c>
      <c r="AF741" s="12">
        <f>IF(AE741=0,0,SUM(AE741:AE$903)*AC741/AE741)</f>
        <v>107718.94370806326</v>
      </c>
      <c r="AH741" s="164">
        <f>VLOOKUP(E741,Rates2,5)*VLOOKUP(E741,Mort_Imp_Retirees,C741-'Mort Imp Cume'!$C$4+2)</f>
        <v>5.0757141927610973E-2</v>
      </c>
      <c r="AI741" s="16">
        <f t="shared" si="934"/>
        <v>0.94924285807238906</v>
      </c>
      <c r="AJ741" s="164">
        <f>VLOOKUP(F741,Rates2,6)*VLOOKUP(F741,Mort_Imp_Survivors,C741-'Mort Imp Cume'!$C$4+2)</f>
        <v>2.6354052050737452E-2</v>
      </c>
      <c r="AK741" s="16">
        <f t="shared" si="935"/>
        <v>0.97364594794926251</v>
      </c>
      <c r="AL741" s="164">
        <f>VLOOKUP(F741,Rates2,7)*VLOOKUP(F741,Mort_Imp_Survivors,C741-'Mort Imp Cume'!$C$4+2)</f>
        <v>3.3528871868580321E-2</v>
      </c>
      <c r="AM741" s="16">
        <f t="shared" si="936"/>
        <v>0.96647112813141967</v>
      </c>
      <c r="AN741" s="108">
        <f>PRODUCT(AI$4:AI740)</f>
        <v>3.809829692588106E-3</v>
      </c>
      <c r="AO741" s="16">
        <f>PRODUCT(AK$4:AK740)</f>
        <v>6.6785931536094523E-2</v>
      </c>
      <c r="AP741" s="16">
        <f>PRODUCT(AM$4:AM740)</f>
        <v>3.1482616774487542E-2</v>
      </c>
      <c r="AQ741" s="16">
        <f t="shared" si="937"/>
        <v>2.5444302501336928E-4</v>
      </c>
      <c r="AR741" s="16">
        <f t="shared" si="938"/>
        <v>3.5553866675747366E-3</v>
      </c>
      <c r="AS741" s="16">
        <f t="shared" si="939"/>
        <v>1.2574443402349385E-5</v>
      </c>
      <c r="AT741" s="16">
        <f t="shared" si="940"/>
        <v>3.7962907664331892E-2</v>
      </c>
      <c r="AU741" s="16">
        <f t="shared" si="941"/>
        <v>0.95822726264308011</v>
      </c>
      <c r="AV741" s="16">
        <f t="shared" si="942"/>
        <v>1.9337606642672099E-4</v>
      </c>
      <c r="AW741" s="30">
        <f>(SUMPRODUCT(AV$5:AV740,A$5:A740)+SUM(AV$5:AV740)*(Calculations!$B$6/30-0.5)+AV$4*Calculations!$B$6/30/2)/SUM(AV$4:AV740)</f>
        <v>509.28988442190439</v>
      </c>
      <c r="AX741" s="16"/>
      <c r="AY741" s="12"/>
      <c r="AZ741" s="12"/>
    </row>
    <row r="742" spans="1:52" x14ac:dyDescent="0.25">
      <c r="A742">
        <f t="shared" si="930"/>
        <v>738</v>
      </c>
      <c r="B742" t="str">
        <f t="shared" si="954"/>
        <v>July</v>
      </c>
      <c r="C742">
        <f t="shared" si="925"/>
        <v>2086</v>
      </c>
      <c r="D742">
        <f t="shared" si="956"/>
        <v>208607</v>
      </c>
      <c r="E742">
        <f t="shared" ref="E742:F742" si="979">E730+1</f>
        <v>103</v>
      </c>
      <c r="F742">
        <f t="shared" si="979"/>
        <v>101</v>
      </c>
      <c r="G742" s="12">
        <f>G741*IF($B742="January",1+IF(C742&gt;Personal!$L$18+1,Calculations!$B$22,Calculations!$B$21),1)</f>
        <v>11205.714516513266</v>
      </c>
      <c r="H742" s="12">
        <f>IF(AND(Career!$F$15="Yes",$E742=62,$E741=61),G742,H741*IF($B742="January",(1+IF(C742&gt;Personal!$L$18+1,Calculations!$C$22,Calculations!$C$21)),1))</f>
        <v>11205.714516513266</v>
      </c>
      <c r="I742" s="12">
        <f>H742*(1-'Retiree Assumptions'!$F$8)</f>
        <v>8740.4573228803474</v>
      </c>
      <c r="J742" s="12">
        <f>I742/(Calculations!$C$27^($A742-1+Calculations!$B$6/30))</f>
        <v>1321.1299538170206</v>
      </c>
      <c r="K742" s="23">
        <f t="shared" si="927"/>
        <v>4.7778052121119874</v>
      </c>
      <c r="L742" s="12">
        <f>L741*IF($B742="January",(1+IF(C742&gt;Personal!$L$18+1,Calculations!$B$22,Calculations!$B$21)),1)</f>
        <v>6163.1429840822948</v>
      </c>
      <c r="M742" s="12">
        <f>IF(AND(Career!$F$15="Yes",$E742=62,$E741=61),L742,M741*IF($B742="January",(1+IF(C742&gt;Personal!$L$18+1,Calculations!$C$22,Calculations!$C$21)),1))</f>
        <v>6163.1429840822948</v>
      </c>
      <c r="N742" s="12">
        <f>M742*(1-'Retiree Assumptions'!$F$10)</f>
        <v>5423.5658259924194</v>
      </c>
      <c r="O742" s="12">
        <f>N742/(Calculations!$C$27^$AW742)/(Calculations!$D$27^($A742-1-$AW742+Calculations!$B$6/30))</f>
        <v>761.47769534552788</v>
      </c>
      <c r="P742" s="23">
        <f t="shared" si="928"/>
        <v>27.948233070593858</v>
      </c>
      <c r="Q742" s="12">
        <f>IF(OR(A742&lt;=360,$E742&lt;70),Q741*IF($B742="January",(1+IF(C742&gt;Personal!$L$18+1,Calculations!$B$22,Calculations!$B$21)),1),0)</f>
        <v>0</v>
      </c>
      <c r="R742" s="12">
        <f>IF(OR(A742&lt;=360,$E742&lt;70),IF(AND(Career!$F$15="Yes",$E742=62,$E741=61),Q742,R741*IF($B742="January",(1+IF(C742&gt;Personal!$L$18+1,Calculations!$C$22,Calculations!$C$21)),1)),0)</f>
        <v>0</v>
      </c>
      <c r="S742" s="12">
        <f>R742*(1-'Retiree Assumptions'!$F$8)</f>
        <v>0</v>
      </c>
      <c r="T742" s="12">
        <f>S742/(Calculations!$C$27^($A742-1+Calculations!$B$6/30))</f>
        <v>0</v>
      </c>
      <c r="U742" s="23">
        <f t="shared" si="929"/>
        <v>0</v>
      </c>
      <c r="W742">
        <f t="shared" si="969"/>
        <v>15</v>
      </c>
      <c r="X742">
        <f t="shared" si="944"/>
        <v>2086</v>
      </c>
      <c r="Y742">
        <f t="shared" si="945"/>
        <v>103</v>
      </c>
      <c r="Z742">
        <f t="shared" si="932"/>
        <v>101</v>
      </c>
      <c r="AA742" s="12">
        <f>S742*12*Subsidy!$I$15/Subsidy!$I$14</f>
        <v>0</v>
      </c>
      <c r="AB742" s="12">
        <f>SUM(S$5:S742)*Subsidy!$I$15/Subsidy!$I$14</f>
        <v>53212.488521578103</v>
      </c>
      <c r="AC742" s="12">
        <f>N742*Subsidy!$E$15/Subsidy!$E$14</f>
        <v>4338.8526607939357</v>
      </c>
      <c r="AD742" s="12">
        <f t="shared" si="933"/>
        <v>52066.231929527232</v>
      </c>
      <c r="AE742" s="12">
        <f>$AP742*AC742/(Calculations!$D$27^(A742-1+Calculations!$B$6/30))</f>
        <v>15.72687430185737</v>
      </c>
      <c r="AF742" s="12">
        <f>IF(AE742=0,0,SUM(AE742:AE$903)*AC742/AE742)</f>
        <v>107275.37654011004</v>
      </c>
      <c r="AH742" s="164">
        <f>VLOOKUP(E742,Rates2,5)*VLOOKUP(E742,Mort_Imp_Retirees,C742-'Mort Imp Cume'!$C$4+2)</f>
        <v>5.0757141927610973E-2</v>
      </c>
      <c r="AI742" s="16">
        <f t="shared" si="934"/>
        <v>0.94924285807238906</v>
      </c>
      <c r="AJ742" s="164">
        <f>VLOOKUP(F742,Rates2,6)*VLOOKUP(F742,Mort_Imp_Survivors,C742-'Mort Imp Cume'!$C$4+2)</f>
        <v>2.6354052050737452E-2</v>
      </c>
      <c r="AK742" s="16">
        <f t="shared" si="935"/>
        <v>0.97364594794926251</v>
      </c>
      <c r="AL742" s="164">
        <f>VLOOKUP(F742,Rates2,7)*VLOOKUP(F742,Mort_Imp_Survivors,C742-'Mort Imp Cume'!$C$4+2)</f>
        <v>3.3528871868580321E-2</v>
      </c>
      <c r="AM742" s="16">
        <f t="shared" si="936"/>
        <v>0.96647112813141967</v>
      </c>
      <c r="AN742" s="108">
        <f>PRODUCT(AI$4:AI741)</f>
        <v>3.6164536261613853E-3</v>
      </c>
      <c r="AO742" s="16">
        <f>PRODUCT(AK$4:AK741)</f>
        <v>6.50258516201353E-2</v>
      </c>
      <c r="AP742" s="16">
        <f>PRODUCT(AM$4:AM741)</f>
        <v>3.042704015056813E-2</v>
      </c>
      <c r="AQ742" s="16">
        <f t="shared" si="937"/>
        <v>2.351629768858705E-4</v>
      </c>
      <c r="AR742" s="16">
        <f t="shared" si="938"/>
        <v>3.3812906492755148E-3</v>
      </c>
      <c r="AS742" s="16">
        <f t="shared" si="939"/>
        <v>1.1621633342175531E-5</v>
      </c>
      <c r="AT742" s="16">
        <f t="shared" si="940"/>
        <v>3.6702628640898113E-2</v>
      </c>
      <c r="AU742" s="16">
        <f t="shared" si="941"/>
        <v>0.95968091773294051</v>
      </c>
      <c r="AV742" s="16">
        <f t="shared" si="942"/>
        <v>1.835608499776968E-4</v>
      </c>
      <c r="AW742" s="30">
        <f>(SUMPRODUCT(AV$5:AV741,A$5:A741)+SUM(AV$5:AV741)*(Calculations!$B$6/30-0.5)+AV$4*Calculations!$B$6/30/2)/SUM(AV$4:AV741)</f>
        <v>509.33417497109087</v>
      </c>
      <c r="AX742" s="16"/>
      <c r="AY742" s="12"/>
      <c r="AZ742" s="12"/>
    </row>
    <row r="743" spans="1:52" x14ac:dyDescent="0.25">
      <c r="A743">
        <f t="shared" si="930"/>
        <v>739</v>
      </c>
      <c r="B743" t="str">
        <f t="shared" si="954"/>
        <v>August</v>
      </c>
      <c r="C743">
        <f t="shared" si="925"/>
        <v>2086</v>
      </c>
      <c r="D743">
        <f t="shared" si="956"/>
        <v>208608</v>
      </c>
      <c r="E743">
        <f t="shared" ref="E743:F743" si="980">E731+1</f>
        <v>103</v>
      </c>
      <c r="F743">
        <f t="shared" si="980"/>
        <v>101</v>
      </c>
      <c r="G743" s="12">
        <f>G742*IF($B743="January",1+IF(C743&gt;Personal!$L$18+1,Calculations!$B$22,Calculations!$B$21),1)</f>
        <v>11205.714516513266</v>
      </c>
      <c r="H743" s="12">
        <f>IF(AND(Career!$F$15="Yes",$E743=62,$E742=61),G743,H742*IF($B743="January",(1+IF(C743&gt;Personal!$L$18+1,Calculations!$C$22,Calculations!$C$21)),1))</f>
        <v>11205.714516513266</v>
      </c>
      <c r="I743" s="12">
        <f>H743*(1-'Retiree Assumptions'!$F$8)</f>
        <v>8740.4573228803474</v>
      </c>
      <c r="J743" s="12">
        <f>I743/(Calculations!$C$27^($A743-1+Calculations!$B$6/30))</f>
        <v>1317.7518381257239</v>
      </c>
      <c r="K743" s="23">
        <f t="shared" si="927"/>
        <v>4.5237007659045751</v>
      </c>
      <c r="L743" s="12">
        <f>L742*IF($B743="January",(1+IF(C743&gt;Personal!$L$18+1,Calculations!$B$22,Calculations!$B$21)),1)</f>
        <v>6163.1429840822948</v>
      </c>
      <c r="M743" s="12">
        <f>IF(AND(Career!$F$15="Yes",$E743=62,$E742=61),L743,M742*IF($B743="January",(1+IF(C743&gt;Personal!$L$18+1,Calculations!$C$22,Calculations!$C$21)),1))</f>
        <v>6163.1429840822948</v>
      </c>
      <c r="N743" s="12">
        <f>M743*(1-'Retiree Assumptions'!$F$10)</f>
        <v>5423.5658259924194</v>
      </c>
      <c r="O743" s="12">
        <f>N743/(Calculations!$C$27^$AW743)/(Calculations!$D$27^($A743-1-$AW743+Calculations!$B$6/30))</f>
        <v>759.29594258364739</v>
      </c>
      <c r="P743" s="23">
        <f t="shared" si="928"/>
        <v>26.942593402656662</v>
      </c>
      <c r="Q743" s="12">
        <f>IF(OR(A743&lt;=360,$E743&lt;70),Q742*IF($B743="January",(1+IF(C743&gt;Personal!$L$18+1,Calculations!$B$22,Calculations!$B$21)),1),0)</f>
        <v>0</v>
      </c>
      <c r="R743" s="12">
        <f>IF(OR(A743&lt;=360,$E743&lt;70),IF(AND(Career!$F$15="Yes",$E743=62,$E742=61),Q743,R742*IF($B743="January",(1+IF(C743&gt;Personal!$L$18+1,Calculations!$C$22,Calculations!$C$21)),1)),0)</f>
        <v>0</v>
      </c>
      <c r="S743" s="12">
        <f>R743*(1-'Retiree Assumptions'!$F$8)</f>
        <v>0</v>
      </c>
      <c r="T743" s="12">
        <f>S743/(Calculations!$C$27^($A743-1+Calculations!$B$6/30))</f>
        <v>0</v>
      </c>
      <c r="U743" s="23">
        <f t="shared" si="929"/>
        <v>0</v>
      </c>
      <c r="W743">
        <f t="shared" si="969"/>
        <v>15</v>
      </c>
      <c r="X743">
        <f t="shared" si="944"/>
        <v>2086</v>
      </c>
      <c r="Y743">
        <f t="shared" si="945"/>
        <v>103</v>
      </c>
      <c r="Z743">
        <f t="shared" si="932"/>
        <v>101</v>
      </c>
      <c r="AA743" s="12">
        <f>S743*12*Subsidy!$I$15/Subsidy!$I$14</f>
        <v>0</v>
      </c>
      <c r="AB743" s="12">
        <f>SUM(S$5:S743)*Subsidy!$I$15/Subsidy!$I$14</f>
        <v>53212.488521578103</v>
      </c>
      <c r="AC743" s="12">
        <f>N743*Subsidy!$E$15/Subsidy!$E$14</f>
        <v>4338.8526607939357</v>
      </c>
      <c r="AD743" s="12">
        <f t="shared" si="933"/>
        <v>52066.231929527232</v>
      </c>
      <c r="AE743" s="12">
        <f>$AP743*AC743/(Calculations!$D$27^(A743-1+Calculations!$B$6/30))</f>
        <v>15.155814406366355</v>
      </c>
      <c r="AF743" s="12">
        <f>IF(AE743=0,0,SUM(AE743:AE$903)*AC743/AE743)</f>
        <v>106815.09608880675</v>
      </c>
      <c r="AH743" s="164">
        <f>VLOOKUP(E743,Rates2,5)*VLOOKUP(E743,Mort_Imp_Retirees,C743-'Mort Imp Cume'!$C$4+2)</f>
        <v>5.0757141927610973E-2</v>
      </c>
      <c r="AI743" s="16">
        <f t="shared" si="934"/>
        <v>0.94924285807238906</v>
      </c>
      <c r="AJ743" s="164">
        <f>VLOOKUP(F743,Rates2,6)*VLOOKUP(F743,Mort_Imp_Survivors,C743-'Mort Imp Cume'!$C$4+2)</f>
        <v>2.6354052050737452E-2</v>
      </c>
      <c r="AK743" s="16">
        <f t="shared" si="935"/>
        <v>0.97364594794926251</v>
      </c>
      <c r="AL743" s="164">
        <f>VLOOKUP(F743,Rates2,7)*VLOOKUP(F743,Mort_Imp_Survivors,C743-'Mort Imp Cume'!$C$4+2)</f>
        <v>3.3528871868580321E-2</v>
      </c>
      <c r="AM743" s="16">
        <f t="shared" si="936"/>
        <v>0.96647112813141967</v>
      </c>
      <c r="AN743" s="108">
        <f>PRODUCT(AI$4:AI742)</f>
        <v>3.4328927761836888E-3</v>
      </c>
      <c r="AO743" s="16">
        <f>PRODUCT(AK$4:AK742)</f>
        <v>6.3312156941894723E-2</v>
      </c>
      <c r="AP743" s="16">
        <f>PRODUCT(AM$4:AM742)</f>
        <v>2.9406855820019583E-2</v>
      </c>
      <c r="AQ743" s="16">
        <f t="shared" si="937"/>
        <v>2.1734384621043839E-4</v>
      </c>
      <c r="AR743" s="16">
        <f t="shared" si="938"/>
        <v>3.2155489299732502E-3</v>
      </c>
      <c r="AS743" s="16">
        <f t="shared" si="939"/>
        <v>1.0741021070939109E-5</v>
      </c>
      <c r="AT743" s="16">
        <f t="shared" si="940"/>
        <v>3.548365254129953E-2</v>
      </c>
      <c r="AU743" s="16">
        <f t="shared" si="941"/>
        <v>0.96108345468251688</v>
      </c>
      <c r="AV743" s="16">
        <f t="shared" si="942"/>
        <v>1.7424382586302595E-4</v>
      </c>
      <c r="AW743" s="30">
        <f>(SUMPRODUCT(AV$5:AV742,A$5:A742)+SUM(AV$5:AV742)*(Calculations!$B$6/30-0.5)+AV$4*Calculations!$B$6/30/2)/SUM(AV$4:AV742)</f>
        <v>509.37638574979633</v>
      </c>
      <c r="AX743" s="16"/>
      <c r="AY743" s="12"/>
      <c r="AZ743" s="12"/>
    </row>
    <row r="744" spans="1:52" x14ac:dyDescent="0.25">
      <c r="A744">
        <f t="shared" si="930"/>
        <v>740</v>
      </c>
      <c r="B744" t="str">
        <f t="shared" si="954"/>
        <v>September</v>
      </c>
      <c r="C744">
        <f t="shared" si="925"/>
        <v>2086</v>
      </c>
      <c r="D744">
        <f t="shared" si="956"/>
        <v>208609</v>
      </c>
      <c r="E744">
        <f t="shared" ref="E744:F744" si="981">E732+1</f>
        <v>103</v>
      </c>
      <c r="F744">
        <f t="shared" si="981"/>
        <v>101</v>
      </c>
      <c r="G744" s="12">
        <f>G743*IF($B744="January",1+IF(C744&gt;Personal!$L$18+1,Calculations!$B$22,Calculations!$B$21),1)</f>
        <v>11205.714516513266</v>
      </c>
      <c r="H744" s="12">
        <f>IF(AND(Career!$F$15="Yes",$E744=62,$E743=61),G744,H743*IF($B744="January",(1+IF(C744&gt;Personal!$L$18+1,Calculations!$C$22,Calculations!$C$21)),1))</f>
        <v>11205.714516513266</v>
      </c>
      <c r="I744" s="12">
        <f>H744*(1-'Retiree Assumptions'!$F$8)</f>
        <v>8740.4573228803474</v>
      </c>
      <c r="J744" s="12">
        <f>I744/(Calculations!$C$27^($A744-1+Calculations!$B$6/30))</f>
        <v>1314.3823602414732</v>
      </c>
      <c r="K744" s="23">
        <f t="shared" si="927"/>
        <v>4.283110698520872</v>
      </c>
      <c r="L744" s="12">
        <f>L743*IF($B744="January",(1+IF(C744&gt;Personal!$L$18+1,Calculations!$B$22,Calculations!$B$21)),1)</f>
        <v>6163.1429840822948</v>
      </c>
      <c r="M744" s="12">
        <f>IF(AND(Career!$F$15="Yes",$E744=62,$E743=61),L744,M743*IF($B744="January",(1+IF(C744&gt;Personal!$L$18+1,Calculations!$C$22,Calculations!$C$21)),1))</f>
        <v>6163.1429840822948</v>
      </c>
      <c r="N744" s="12">
        <f>M744*(1-'Retiree Assumptions'!$F$10)</f>
        <v>5423.5658259924194</v>
      </c>
      <c r="O744" s="12">
        <f>N744/(Calculations!$C$27^$AW744)/(Calculations!$D$27^($A744-1-$AW744+Calculations!$B$6/30))</f>
        <v>757.11995673658896</v>
      </c>
      <c r="P744" s="23">
        <f t="shared" si="928"/>
        <v>25.972747785093048</v>
      </c>
      <c r="Q744" s="12">
        <f>IF(OR(A744&lt;=360,$E744&lt;70),Q743*IF($B744="January",(1+IF(C744&gt;Personal!$L$18+1,Calculations!$B$22,Calculations!$B$21)),1),0)</f>
        <v>0</v>
      </c>
      <c r="R744" s="12">
        <f>IF(OR(A744&lt;=360,$E744&lt;70),IF(AND(Career!$F$15="Yes",$E744=62,$E743=61),Q744,R743*IF($B744="January",(1+IF(C744&gt;Personal!$L$18+1,Calculations!$C$22,Calculations!$C$21)),1)),0)</f>
        <v>0</v>
      </c>
      <c r="S744" s="12">
        <f>R744*(1-'Retiree Assumptions'!$F$8)</f>
        <v>0</v>
      </c>
      <c r="T744" s="12">
        <f>S744/(Calculations!$C$27^($A744-1+Calculations!$B$6/30))</f>
        <v>0</v>
      </c>
      <c r="U744" s="23">
        <f t="shared" si="929"/>
        <v>0</v>
      </c>
      <c r="W744">
        <f t="shared" si="969"/>
        <v>15</v>
      </c>
      <c r="X744">
        <f t="shared" si="944"/>
        <v>2086</v>
      </c>
      <c r="Y744">
        <f t="shared" si="945"/>
        <v>103</v>
      </c>
      <c r="Z744">
        <f t="shared" si="932"/>
        <v>101</v>
      </c>
      <c r="AA744" s="12">
        <f>S744*12*Subsidy!$I$15/Subsidy!$I$14</f>
        <v>0</v>
      </c>
      <c r="AB744" s="12">
        <f>SUM(S$5:S744)*Subsidy!$I$15/Subsidy!$I$14</f>
        <v>53212.488521578103</v>
      </c>
      <c r="AC744" s="12">
        <f>N744*Subsidy!$E$15/Subsidy!$E$14</f>
        <v>4338.8526607939357</v>
      </c>
      <c r="AD744" s="12">
        <f t="shared" si="933"/>
        <v>52066.231929527232</v>
      </c>
      <c r="AE744" s="12">
        <f>$AP744*AC744/(Calculations!$D$27^(A744-1+Calculations!$B$6/30))</f>
        <v>14.605490316222225</v>
      </c>
      <c r="AF744" s="12">
        <f>IF(AE744=0,0,SUM(AE744:AE$903)*AC744/AE744)</f>
        <v>106337.47260997815</v>
      </c>
      <c r="AH744" s="164">
        <f>VLOOKUP(E744,Rates2,5)*VLOOKUP(E744,Mort_Imp_Retirees,C744-'Mort Imp Cume'!$C$4+2)</f>
        <v>5.0757141927610973E-2</v>
      </c>
      <c r="AI744" s="16">
        <f t="shared" si="934"/>
        <v>0.94924285807238906</v>
      </c>
      <c r="AJ744" s="164">
        <f>VLOOKUP(F744,Rates2,6)*VLOOKUP(F744,Mort_Imp_Survivors,C744-'Mort Imp Cume'!$C$4+2)</f>
        <v>2.6354052050737452E-2</v>
      </c>
      <c r="AK744" s="16">
        <f t="shared" si="935"/>
        <v>0.97364594794926251</v>
      </c>
      <c r="AL744" s="164">
        <f>VLOOKUP(F744,Rates2,7)*VLOOKUP(F744,Mort_Imp_Survivors,C744-'Mort Imp Cume'!$C$4+2)</f>
        <v>3.3528871868580321E-2</v>
      </c>
      <c r="AM744" s="16">
        <f t="shared" si="936"/>
        <v>0.96647112813141967</v>
      </c>
      <c r="AN744" s="108">
        <f>PRODUCT(AI$4:AI743)</f>
        <v>3.2586489503206631E-3</v>
      </c>
      <c r="AO744" s="16">
        <f>PRODUCT(AK$4:AK743)</f>
        <v>6.1643625062403569E-2</v>
      </c>
      <c r="AP744" s="16">
        <f>PRODUCT(AM$4:AM743)</f>
        <v>2.8420877119172329E-2</v>
      </c>
      <c r="AQ744" s="16">
        <f t="shared" si="937"/>
        <v>2.0087493410356192E-4</v>
      </c>
      <c r="AR744" s="16">
        <f t="shared" si="938"/>
        <v>3.0577740162171011E-3</v>
      </c>
      <c r="AS744" s="16">
        <f t="shared" si="939"/>
        <v>9.9271359067641294E-6</v>
      </c>
      <c r="AT744" s="16">
        <f t="shared" si="940"/>
        <v>3.4304666722884014E-2</v>
      </c>
      <c r="AU744" s="16">
        <f t="shared" si="941"/>
        <v>0.9624366843267953</v>
      </c>
      <c r="AV744" s="16">
        <f t="shared" si="942"/>
        <v>1.6539970726368641E-4</v>
      </c>
      <c r="AW744" s="30">
        <f>(SUMPRODUCT(AV$5:AV743,A$5:A743)+SUM(AV$5:AV743)*(Calculations!$B$6/30-0.5)+AV$4*Calculations!$B$6/30/2)/SUM(AV$4:AV743)</f>
        <v>509.41661446000899</v>
      </c>
      <c r="AX744" s="16"/>
      <c r="AY744" s="12"/>
      <c r="AZ744" s="12"/>
    </row>
    <row r="745" spans="1:52" x14ac:dyDescent="0.25">
      <c r="A745">
        <f t="shared" si="930"/>
        <v>741</v>
      </c>
      <c r="B745" t="str">
        <f t="shared" si="954"/>
        <v>October</v>
      </c>
      <c r="C745">
        <f t="shared" si="925"/>
        <v>2086</v>
      </c>
      <c r="D745">
        <f t="shared" si="956"/>
        <v>208610</v>
      </c>
      <c r="E745">
        <f t="shared" ref="E745:F745" si="982">E733+1</f>
        <v>103</v>
      </c>
      <c r="F745">
        <f t="shared" si="982"/>
        <v>101</v>
      </c>
      <c r="G745" s="12">
        <f>G744*IF($B745="January",1+IF(C745&gt;Personal!$L$18+1,Calculations!$B$22,Calculations!$B$21),1)</f>
        <v>11205.714516513266</v>
      </c>
      <c r="H745" s="12">
        <f>IF(AND(Career!$F$15="Yes",$E745=62,$E744=61),G745,H744*IF($B745="January",(1+IF(C745&gt;Personal!$L$18+1,Calculations!$C$22,Calculations!$C$21)),1))</f>
        <v>11205.714516513266</v>
      </c>
      <c r="I745" s="12">
        <f>H745*(1-'Retiree Assumptions'!$F$8)</f>
        <v>8740.4573228803474</v>
      </c>
      <c r="J745" s="12">
        <f>I745/(Calculations!$C$27^($A745-1+Calculations!$B$6/30))</f>
        <v>1311.0214980774842</v>
      </c>
      <c r="K745" s="23">
        <f t="shared" si="927"/>
        <v>4.0553162565596015</v>
      </c>
      <c r="L745" s="12">
        <f>L744*IF($B745="January",(1+IF(C745&gt;Personal!$L$18+1,Calculations!$B$22,Calculations!$B$21)),1)</f>
        <v>6163.1429840822948</v>
      </c>
      <c r="M745" s="12">
        <f>IF(AND(Career!$F$15="Yes",$E745=62,$E744=61),L745,M744*IF($B745="January",(1+IF(C745&gt;Personal!$L$18+1,Calculations!$C$22,Calculations!$C$21)),1))</f>
        <v>6163.1429840822948</v>
      </c>
      <c r="N745" s="12">
        <f>M745*(1-'Retiree Assumptions'!$F$10)</f>
        <v>5423.5658259924194</v>
      </c>
      <c r="O745" s="12">
        <f>N745/(Calculations!$C$27^$AW745)/(Calculations!$D$27^($A745-1-$AW745+Calculations!$B$6/30))</f>
        <v>754.94974672666194</v>
      </c>
      <c r="P745" s="23">
        <f t="shared" si="928"/>
        <v>25.037453178715619</v>
      </c>
      <c r="Q745" s="12">
        <f>IF(OR(A745&lt;=360,$E745&lt;70),Q744*IF($B745="January",(1+IF(C745&gt;Personal!$L$18+1,Calculations!$B$22,Calculations!$B$21)),1),0)</f>
        <v>0</v>
      </c>
      <c r="R745" s="12">
        <f>IF(OR(A745&lt;=360,$E745&lt;70),IF(AND(Career!$F$15="Yes",$E745=62,$E744=61),Q745,R744*IF($B745="January",(1+IF(C745&gt;Personal!$L$18+1,Calculations!$C$22,Calculations!$C$21)),1)),0)</f>
        <v>0</v>
      </c>
      <c r="S745" s="12">
        <f>R745*(1-'Retiree Assumptions'!$F$8)</f>
        <v>0</v>
      </c>
      <c r="T745" s="12">
        <f>S745/(Calculations!$C$27^($A745-1+Calculations!$B$6/30))</f>
        <v>0</v>
      </c>
      <c r="U745" s="23">
        <f t="shared" si="929"/>
        <v>0</v>
      </c>
      <c r="W745">
        <f t="shared" si="969"/>
        <v>15</v>
      </c>
      <c r="X745">
        <f t="shared" si="944"/>
        <v>2086</v>
      </c>
      <c r="Y745">
        <f t="shared" si="945"/>
        <v>103</v>
      </c>
      <c r="Z745">
        <f t="shared" si="932"/>
        <v>101</v>
      </c>
      <c r="AA745" s="12">
        <f>S745*12*Subsidy!$I$15/Subsidy!$I$14</f>
        <v>0</v>
      </c>
      <c r="AB745" s="12">
        <f>SUM(S$5:S745)*Subsidy!$I$15/Subsidy!$I$14</f>
        <v>53212.488521578103</v>
      </c>
      <c r="AC745" s="12">
        <f>N745*Subsidy!$E$15/Subsidy!$E$14</f>
        <v>4338.8526607939357</v>
      </c>
      <c r="AD745" s="12">
        <f t="shared" si="933"/>
        <v>52066.231929527232</v>
      </c>
      <c r="AE745" s="12">
        <f>$AP745*AC745/(Calculations!$D$27^(A745-1+Calculations!$B$6/30))</f>
        <v>14.075149091800288</v>
      </c>
      <c r="AF745" s="12">
        <f>IF(AE745=0,0,SUM(AE745:AE$903)*AC745/AE745)</f>
        <v>105841.85263115358</v>
      </c>
      <c r="AH745" s="164">
        <f>VLOOKUP(E745,Rates2,5)*VLOOKUP(E745,Mort_Imp_Retirees,C745-'Mort Imp Cume'!$C$4+2)</f>
        <v>5.0757141927610973E-2</v>
      </c>
      <c r="AI745" s="16">
        <f t="shared" si="934"/>
        <v>0.94924285807238906</v>
      </c>
      <c r="AJ745" s="164">
        <f>VLOOKUP(F745,Rates2,6)*VLOOKUP(F745,Mort_Imp_Survivors,C745-'Mort Imp Cume'!$C$4+2)</f>
        <v>2.6354052050737452E-2</v>
      </c>
      <c r="AK745" s="16">
        <f t="shared" si="935"/>
        <v>0.97364594794926251</v>
      </c>
      <c r="AL745" s="164">
        <f>VLOOKUP(F745,Rates2,7)*VLOOKUP(F745,Mort_Imp_Survivors,C745-'Mort Imp Cume'!$C$4+2)</f>
        <v>3.3528871868580321E-2</v>
      </c>
      <c r="AM745" s="16">
        <f t="shared" si="936"/>
        <v>0.96647112813141967</v>
      </c>
      <c r="AN745" s="108">
        <f>PRODUCT(AI$4:AI744)</f>
        <v>3.0932492430569766E-3</v>
      </c>
      <c r="AO745" s="16">
        <f>PRODUCT(AK$4:AK744)</f>
        <v>6.0019065758912839E-2</v>
      </c>
      <c r="AP745" s="16">
        <f>PRODUCT(AM$4:AM744)</f>
        <v>2.7467957171850934E-2</v>
      </c>
      <c r="AQ745" s="16">
        <f t="shared" si="937"/>
        <v>1.8565392972774404E-4</v>
      </c>
      <c r="AR745" s="16">
        <f t="shared" si="938"/>
        <v>2.9075953133292326E-3</v>
      </c>
      <c r="AS745" s="16">
        <f t="shared" si="939"/>
        <v>9.1749217006935264E-6</v>
      </c>
      <c r="AT745" s="16">
        <f t="shared" si="940"/>
        <v>3.316439708374485E-2</v>
      </c>
      <c r="AU745" s="16">
        <f t="shared" si="941"/>
        <v>0.96374235367319827</v>
      </c>
      <c r="AV745" s="16">
        <f t="shared" si="942"/>
        <v>1.5700449084731817E-4</v>
      </c>
      <c r="AW745" s="30">
        <f>(SUMPRODUCT(AV$5:AV744,A$5:A744)+SUM(AV$5:AV744)*(Calculations!$B$6/30-0.5)+AV$4*Calculations!$B$6/30/2)/SUM(AV$4:AV744)</f>
        <v>509.4549541786364</v>
      </c>
      <c r="AX745" s="16"/>
      <c r="AY745" s="12"/>
      <c r="AZ745" s="12"/>
    </row>
    <row r="746" spans="1:52" x14ac:dyDescent="0.25">
      <c r="A746">
        <f t="shared" si="930"/>
        <v>742</v>
      </c>
      <c r="B746" t="str">
        <f t="shared" si="954"/>
        <v>November</v>
      </c>
      <c r="C746">
        <f t="shared" si="925"/>
        <v>2086</v>
      </c>
      <c r="D746">
        <f t="shared" si="956"/>
        <v>208611</v>
      </c>
      <c r="E746">
        <f t="shared" ref="E746:F746" si="983">E734+1</f>
        <v>103</v>
      </c>
      <c r="F746">
        <f t="shared" si="983"/>
        <v>101</v>
      </c>
      <c r="G746" s="12">
        <f>G745*IF($B746="January",1+IF(C746&gt;Personal!$L$18+1,Calculations!$B$22,Calculations!$B$21),1)</f>
        <v>11205.714516513266</v>
      </c>
      <c r="H746" s="12">
        <f>IF(AND(Career!$F$15="Yes",$E746=62,$E745=61),G746,H745*IF($B746="January",(1+IF(C746&gt;Personal!$L$18+1,Calculations!$C$22,Calculations!$C$21)),1))</f>
        <v>11205.714516513266</v>
      </c>
      <c r="I746" s="12">
        <f>H746*(1-'Retiree Assumptions'!$F$8)</f>
        <v>8740.4573228803474</v>
      </c>
      <c r="J746" s="12">
        <f>I746/(Calculations!$C$27^($A746-1+Calculations!$B$6/30))</f>
        <v>1307.6692296034503</v>
      </c>
      <c r="K746" s="23">
        <f t="shared" si="927"/>
        <v>3.8396369130491776</v>
      </c>
      <c r="L746" s="12">
        <f>L745*IF($B746="January",(1+IF(C746&gt;Personal!$L$18+1,Calculations!$B$22,Calculations!$B$21)),1)</f>
        <v>6163.1429840822948</v>
      </c>
      <c r="M746" s="12">
        <f>IF(AND(Career!$F$15="Yes",$E746=62,$E745=61),L746,M745*IF($B746="January",(1+IF(C746&gt;Personal!$L$18+1,Calculations!$C$22,Calculations!$C$21)),1))</f>
        <v>6163.1429840822948</v>
      </c>
      <c r="N746" s="12">
        <f>M746*(1-'Retiree Assumptions'!$F$10)</f>
        <v>5423.5658259924194</v>
      </c>
      <c r="O746" s="12">
        <f>N746/(Calculations!$C$27^$AW746)/(Calculations!$D$27^($A746-1-$AW746+Calculations!$B$6/30))</f>
        <v>752.78532017570956</v>
      </c>
      <c r="P746" s="23">
        <f t="shared" si="928"/>
        <v>24.135507230127587</v>
      </c>
      <c r="Q746" s="12">
        <f>IF(OR(A746&lt;=360,$E746&lt;70),Q745*IF($B746="January",(1+IF(C746&gt;Personal!$L$18+1,Calculations!$B$22,Calculations!$B$21)),1),0)</f>
        <v>0</v>
      </c>
      <c r="R746" s="12">
        <f>IF(OR(A746&lt;=360,$E746&lt;70),IF(AND(Career!$F$15="Yes",$E746=62,$E745=61),Q746,R745*IF($B746="January",(1+IF(C746&gt;Personal!$L$18+1,Calculations!$C$22,Calculations!$C$21)),1)),0)</f>
        <v>0</v>
      </c>
      <c r="S746" s="12">
        <f>R746*(1-'Retiree Assumptions'!$F$8)</f>
        <v>0</v>
      </c>
      <c r="T746" s="12">
        <f>S746/(Calculations!$C$27^($A746-1+Calculations!$B$6/30))</f>
        <v>0</v>
      </c>
      <c r="U746" s="23">
        <f t="shared" si="929"/>
        <v>0</v>
      </c>
      <c r="W746">
        <f t="shared" si="969"/>
        <v>15</v>
      </c>
      <c r="X746">
        <f t="shared" si="944"/>
        <v>2086</v>
      </c>
      <c r="Y746">
        <f t="shared" si="945"/>
        <v>103</v>
      </c>
      <c r="Z746">
        <f t="shared" si="932"/>
        <v>101</v>
      </c>
      <c r="AA746" s="12">
        <f>S746*12*Subsidy!$I$15/Subsidy!$I$14</f>
        <v>0</v>
      </c>
      <c r="AB746" s="12">
        <f>SUM(S$5:S746)*Subsidy!$I$15/Subsidy!$I$14</f>
        <v>53212.488521578103</v>
      </c>
      <c r="AC746" s="12">
        <f>N746*Subsidy!$E$15/Subsidy!$E$14</f>
        <v>4338.8526607939357</v>
      </c>
      <c r="AD746" s="12">
        <f t="shared" si="933"/>
        <v>52066.231929527232</v>
      </c>
      <c r="AE746" s="12">
        <f>$AP746*AC746/(Calculations!$D$27^(A746-1+Calculations!$B$6/30))</f>
        <v>13.564065133531821</v>
      </c>
      <c r="AF746" s="12">
        <f>IF(AE746=0,0,SUM(AE746:AE$903)*AC746/AE746)</f>
        <v>105327.55805750204</v>
      </c>
      <c r="AH746" s="164">
        <f>VLOOKUP(E746,Rates2,5)*VLOOKUP(E746,Mort_Imp_Retirees,C746-'Mort Imp Cume'!$C$4+2)</f>
        <v>5.0757141927610973E-2</v>
      </c>
      <c r="AI746" s="16">
        <f t="shared" si="934"/>
        <v>0.94924285807238906</v>
      </c>
      <c r="AJ746" s="164">
        <f>VLOOKUP(F746,Rates2,6)*VLOOKUP(F746,Mort_Imp_Survivors,C746-'Mort Imp Cume'!$C$4+2)</f>
        <v>2.6354052050737452E-2</v>
      </c>
      <c r="AK746" s="16">
        <f t="shared" si="935"/>
        <v>0.97364594794926251</v>
      </c>
      <c r="AL746" s="164">
        <f>VLOOKUP(F746,Rates2,7)*VLOOKUP(F746,Mort_Imp_Survivors,C746-'Mort Imp Cume'!$C$4+2)</f>
        <v>3.3528871868580321E-2</v>
      </c>
      <c r="AM746" s="16">
        <f t="shared" si="936"/>
        <v>0.96647112813141967</v>
      </c>
      <c r="AN746" s="108">
        <f>PRODUCT(AI$4:AI745)</f>
        <v>2.9362447522096585E-3</v>
      </c>
      <c r="AO746" s="16">
        <f>PRODUCT(AK$4:AK745)</f>
        <v>5.8437320175865816E-2</v>
      </c>
      <c r="AP746" s="16">
        <f>PRODUCT(AM$4:AM745)</f>
        <v>2.6546987555344292E-2</v>
      </c>
      <c r="AQ746" s="16">
        <f t="shared" si="937"/>
        <v>1.715862746995816E-4</v>
      </c>
      <c r="AR746" s="16">
        <f t="shared" si="938"/>
        <v>2.7646584775100768E-3</v>
      </c>
      <c r="AS746" s="16">
        <f t="shared" si="939"/>
        <v>8.4797054260634388E-6</v>
      </c>
      <c r="AT746" s="16">
        <f t="shared" si="940"/>
        <v>3.2061607185025945E-2</v>
      </c>
      <c r="AU746" s="16">
        <f t="shared" si="941"/>
        <v>0.96500214806276441</v>
      </c>
      <c r="AV746" s="16">
        <f t="shared" si="942"/>
        <v>1.4903539162210855E-4</v>
      </c>
      <c r="AW746" s="30">
        <f>(SUMPRODUCT(AV$5:AV745,A$5:A745)+SUM(AV$5:AV745)*(Calculations!$B$6/30-0.5)+AV$4*Calculations!$B$6/30/2)/SUM(AV$4:AV745)</f>
        <v>509.4914935815392</v>
      </c>
      <c r="AX746" s="16"/>
      <c r="AY746" s="12"/>
      <c r="AZ746" s="12"/>
    </row>
    <row r="747" spans="1:52" x14ac:dyDescent="0.25">
      <c r="A747">
        <f t="shared" si="930"/>
        <v>743</v>
      </c>
      <c r="B747" t="str">
        <f t="shared" si="954"/>
        <v>December</v>
      </c>
      <c r="C747">
        <f t="shared" si="925"/>
        <v>2086</v>
      </c>
      <c r="D747">
        <f t="shared" si="956"/>
        <v>208612</v>
      </c>
      <c r="E747">
        <f t="shared" ref="E747:F747" si="984">E735+1</f>
        <v>103</v>
      </c>
      <c r="F747">
        <f t="shared" si="984"/>
        <v>101</v>
      </c>
      <c r="G747" s="12">
        <f>G746*IF($B747="January",1+IF(C747&gt;Personal!$L$18+1,Calculations!$B$22,Calculations!$B$21),1)</f>
        <v>11205.714516513266</v>
      </c>
      <c r="H747" s="12">
        <f>IF(AND(Career!$F$15="Yes",$E747=62,$E746=61),G747,H746*IF($B747="January",(1+IF(C747&gt;Personal!$L$18+1,Calculations!$C$22,Calculations!$C$21)),1))</f>
        <v>11205.714516513266</v>
      </c>
      <c r="I747" s="12">
        <f>H747*(1-'Retiree Assumptions'!$F$8)</f>
        <v>8740.4573228803474</v>
      </c>
      <c r="J747" s="12">
        <f>I747/(Calculations!$C$27^($A747-1+Calculations!$B$6/30))</f>
        <v>1304.3255328453938</v>
      </c>
      <c r="K747" s="23">
        <f t="shared" si="927"/>
        <v>3.6354283344000256</v>
      </c>
      <c r="L747" s="12">
        <f>L746*IF($B747="January",(1+IF(C747&gt;Personal!$L$18+1,Calculations!$B$22,Calculations!$B$21)),1)</f>
        <v>6163.1429840822948</v>
      </c>
      <c r="M747" s="12">
        <f>IF(AND(Career!$F$15="Yes",$E747=62,$E746=61),L747,M746*IF($B747="January",(1+IF(C747&gt;Personal!$L$18+1,Calculations!$C$22,Calculations!$C$21)),1))</f>
        <v>6163.1429840822948</v>
      </c>
      <c r="N747" s="12">
        <f>M747*(1-'Retiree Assumptions'!$F$10)</f>
        <v>5423.5658259924194</v>
      </c>
      <c r="O747" s="12">
        <f>N747/(Calculations!$C$27^$AW747)/(Calculations!$D$27^($A747-1-$AW747+Calculations!$B$6/30))</f>
        <v>750.62668347360648</v>
      </c>
      <c r="P747" s="23">
        <f t="shared" si="928"/>
        <v>23.265747143718773</v>
      </c>
      <c r="Q747" s="12">
        <f>IF(OR(A747&lt;=360,$E747&lt;70),Q746*IF($B747="January",(1+IF(C747&gt;Personal!$L$18+1,Calculations!$B$22,Calculations!$B$21)),1),0)</f>
        <v>0</v>
      </c>
      <c r="R747" s="12">
        <f>IF(OR(A747&lt;=360,$E747&lt;70),IF(AND(Career!$F$15="Yes",$E747=62,$E746=61),Q747,R746*IF($B747="January",(1+IF(C747&gt;Personal!$L$18+1,Calculations!$C$22,Calculations!$C$21)),1)),0)</f>
        <v>0</v>
      </c>
      <c r="S747" s="12">
        <f>R747*(1-'Retiree Assumptions'!$F$8)</f>
        <v>0</v>
      </c>
      <c r="T747" s="12">
        <f>S747/(Calculations!$C$27^($A747-1+Calculations!$B$6/30))</f>
        <v>0</v>
      </c>
      <c r="U747" s="23">
        <f t="shared" si="929"/>
        <v>0</v>
      </c>
      <c r="W747">
        <f t="shared" si="969"/>
        <v>15</v>
      </c>
      <c r="X747">
        <f t="shared" si="944"/>
        <v>2086</v>
      </c>
      <c r="Y747">
        <f t="shared" si="945"/>
        <v>103</v>
      </c>
      <c r="Z747">
        <f t="shared" si="932"/>
        <v>101</v>
      </c>
      <c r="AA747" s="12">
        <f>S747*12*Subsidy!$I$15/Subsidy!$I$14</f>
        <v>0</v>
      </c>
      <c r="AB747" s="12">
        <f>SUM(S$5:S747)*Subsidy!$I$15/Subsidy!$I$14</f>
        <v>53212.488521578103</v>
      </c>
      <c r="AC747" s="12">
        <f>N747*Subsidy!$E$15/Subsidy!$E$14</f>
        <v>4338.8526607939357</v>
      </c>
      <c r="AD747" s="12">
        <f t="shared" si="933"/>
        <v>52066.231929527232</v>
      </c>
      <c r="AE747" s="12">
        <f>$AP747*AC747/(Calculations!$D$27^(A747-1+Calculations!$B$6/30))</f>
        <v>13.071539189156899</v>
      </c>
      <c r="AF747" s="12">
        <f>IF(AE747=0,0,SUM(AE747:AE$903)*AC747/AE747)</f>
        <v>104793.88524408019</v>
      </c>
      <c r="AH747" s="164">
        <f>VLOOKUP(E747,Rates2,5)*VLOOKUP(E747,Mort_Imp_Retirees,C747-'Mort Imp Cume'!$C$4+2)</f>
        <v>5.0757141927610973E-2</v>
      </c>
      <c r="AI747" s="16">
        <f t="shared" si="934"/>
        <v>0.94924285807238906</v>
      </c>
      <c r="AJ747" s="164">
        <f>VLOOKUP(F747,Rates2,6)*VLOOKUP(F747,Mort_Imp_Survivors,C747-'Mort Imp Cume'!$C$4+2)</f>
        <v>2.6354052050737452E-2</v>
      </c>
      <c r="AK747" s="16">
        <f t="shared" si="935"/>
        <v>0.97364594794926251</v>
      </c>
      <c r="AL747" s="164">
        <f>VLOOKUP(F747,Rates2,7)*VLOOKUP(F747,Mort_Imp_Survivors,C747-'Mort Imp Cume'!$C$4+2)</f>
        <v>3.3528871868580321E-2</v>
      </c>
      <c r="AM747" s="16">
        <f t="shared" si="936"/>
        <v>0.96647112813141967</v>
      </c>
      <c r="AN747" s="108">
        <f>PRODUCT(AI$4:AI746)</f>
        <v>2.78720936058755E-3</v>
      </c>
      <c r="AO747" s="16">
        <f>PRODUCT(AK$4:AK746)</f>
        <v>5.6897259998245436E-2</v>
      </c>
      <c r="AP747" s="16">
        <f>PRODUCT(AM$4:AM746)</f>
        <v>2.5656897011104358E-2</v>
      </c>
      <c r="AQ747" s="16">
        <f t="shared" si="937"/>
        <v>1.5858457565889325E-4</v>
      </c>
      <c r="AR747" s="16">
        <f t="shared" si="938"/>
        <v>2.6286247849286568E-3</v>
      </c>
      <c r="AS747" s="16">
        <f t="shared" si="939"/>
        <v>7.8371681479717101E-6</v>
      </c>
      <c r="AT747" s="16">
        <f t="shared" si="940"/>
        <v>3.099509737124452E-2</v>
      </c>
      <c r="AU747" s="16">
        <f t="shared" si="941"/>
        <v>0.96621769326816798</v>
      </c>
      <c r="AV747" s="16">
        <f t="shared" si="942"/>
        <v>1.414707810973081E-4</v>
      </c>
      <c r="AW747" s="30">
        <f>(SUMPRODUCT(AV$5:AV746,A$5:A746)+SUM(AV$5:AV746)*(Calculations!$B$6/30-0.5)+AV$4*Calculations!$B$6/30/2)/SUM(AV$4:AV746)</f>
        <v>509.52631715613762</v>
      </c>
      <c r="AX747" s="16"/>
      <c r="AY747" s="12"/>
      <c r="AZ747" s="12"/>
    </row>
    <row r="748" spans="1:52" x14ac:dyDescent="0.25">
      <c r="A748">
        <f t="shared" si="930"/>
        <v>744</v>
      </c>
      <c r="B748" t="str">
        <f t="shared" si="954"/>
        <v>January</v>
      </c>
      <c r="C748">
        <f t="shared" si="925"/>
        <v>2087</v>
      </c>
      <c r="D748">
        <f t="shared" si="956"/>
        <v>208701</v>
      </c>
      <c r="E748">
        <f t="shared" ref="E748:F748" si="985">E736+1</f>
        <v>104</v>
      </c>
      <c r="F748">
        <f t="shared" si="985"/>
        <v>102</v>
      </c>
      <c r="G748" s="12">
        <f>G747*IF($B748="January",1+IF(C748&gt;Personal!$L$18+1,Calculations!$B$22,Calculations!$B$21),1)</f>
        <v>11485.857379426097</v>
      </c>
      <c r="H748" s="12">
        <f>IF(AND(Career!$F$15="Yes",$E748=62,$E747=61),G748,H747*IF($B748="January",(1+IF(C748&gt;Personal!$L$18+1,Calculations!$C$22,Calculations!$C$21)),1))</f>
        <v>11485.857379426097</v>
      </c>
      <c r="I748" s="12">
        <f>H748*(1-'Retiree Assumptions'!$F$8)</f>
        <v>8958.9687559523554</v>
      </c>
      <c r="J748" s="12">
        <f>I748/(Calculations!$C$27^($A748-1+Calculations!$B$6/30))</f>
        <v>1333.5151455326636</v>
      </c>
      <c r="K748" s="23">
        <f t="shared" si="927"/>
        <v>3.5281324668703129</v>
      </c>
      <c r="L748" s="12">
        <f>L747*IF($B748="January",(1+IF(C748&gt;Personal!$L$18+1,Calculations!$B$22,Calculations!$B$21)),1)</f>
        <v>6317.2215586843513</v>
      </c>
      <c r="M748" s="12">
        <f>IF(AND(Career!$F$15="Yes",$E748=62,$E747=61),L748,M747*IF($B748="January",(1+IF(C748&gt;Personal!$L$18+1,Calculations!$C$22,Calculations!$C$21)),1))</f>
        <v>6317.2215586843513</v>
      </c>
      <c r="N748" s="12">
        <f>M748*(1-'Retiree Assumptions'!$F$10)</f>
        <v>5559.1549716422296</v>
      </c>
      <c r="O748" s="12">
        <f>N748/(Calculations!$C$27^$AW748)/(Calculations!$D$27^($A748-1-$AW748+Calculations!$B$6/30))</f>
        <v>767.18568788921448</v>
      </c>
      <c r="P748" s="23">
        <f t="shared" si="928"/>
        <v>22.987724781385303</v>
      </c>
      <c r="Q748" s="12">
        <f>IF(OR(A748&lt;=360,$E748&lt;70),Q747*IF($B748="January",(1+IF(C748&gt;Personal!$L$18+1,Calculations!$B$22,Calculations!$B$21)),1),0)</f>
        <v>0</v>
      </c>
      <c r="R748" s="12">
        <f>IF(OR(A748&lt;=360,$E748&lt;70),IF(AND(Career!$F$15="Yes",$E748=62,$E747=61),Q748,R747*IF($B748="January",(1+IF(C748&gt;Personal!$L$18+1,Calculations!$C$22,Calculations!$C$21)),1)),0)</f>
        <v>0</v>
      </c>
      <c r="S748" s="12">
        <f>R748*(1-'Retiree Assumptions'!$F$8)</f>
        <v>0</v>
      </c>
      <c r="T748" s="12">
        <f>S748/(Calculations!$C$27^($A748-1+Calculations!$B$6/30))</f>
        <v>0</v>
      </c>
      <c r="U748" s="23">
        <f t="shared" si="929"/>
        <v>0</v>
      </c>
      <c r="W748">
        <f t="shared" si="969"/>
        <v>15</v>
      </c>
      <c r="X748">
        <f t="shared" si="944"/>
        <v>2087</v>
      </c>
      <c r="Y748">
        <f t="shared" si="945"/>
        <v>104</v>
      </c>
      <c r="Z748">
        <f t="shared" si="932"/>
        <v>102</v>
      </c>
      <c r="AA748" s="12">
        <f>S748*12*Subsidy!$I$15/Subsidy!$I$14</f>
        <v>0</v>
      </c>
      <c r="AB748" s="12">
        <f>SUM(S$5:S748)*Subsidy!$I$15/Subsidy!$I$14</f>
        <v>53212.488521578103</v>
      </c>
      <c r="AC748" s="12">
        <f>N748*Subsidy!$E$15/Subsidy!$E$14</f>
        <v>4447.3239773137839</v>
      </c>
      <c r="AD748" s="12">
        <f t="shared" si="933"/>
        <v>53367.88772776541</v>
      </c>
      <c r="AE748" s="12">
        <f>$AP748*AC748/(Calculations!$D$27^(A748-1+Calculations!$B$6/30))</f>
        <v>12.911819831950627</v>
      </c>
      <c r="AF748" s="12">
        <f>IF(AE748=0,0,SUM(AE748:AE$903)*AC748/AE748)</f>
        <v>104240.10403312277</v>
      </c>
      <c r="AH748" s="164">
        <f>VLOOKUP(E748,Rates2,5)*VLOOKUP(E748,Mort_Imp_Retirees,C748-'Mort Imp Cume'!$C$4+2)</f>
        <v>5.6892656369568535E-2</v>
      </c>
      <c r="AI748" s="16">
        <f t="shared" si="934"/>
        <v>0.94310734363043147</v>
      </c>
      <c r="AJ748" s="164">
        <f>VLOOKUP(F748,Rates2,6)*VLOOKUP(F748,Mort_Imp_Survivors,C748-'Mort Imp Cume'!$C$4+2)</f>
        <v>2.8520951439021218E-2</v>
      </c>
      <c r="AK748" s="16">
        <f t="shared" si="935"/>
        <v>0.97147904856097878</v>
      </c>
      <c r="AL748" s="164">
        <f>VLOOKUP(F748,Rates2,7)*VLOOKUP(F748,Mort_Imp_Survivors,C748-'Mort Imp Cume'!$C$4+2)</f>
        <v>3.6701830200345537E-2</v>
      </c>
      <c r="AM748" s="16">
        <f t="shared" si="936"/>
        <v>0.96329816979965444</v>
      </c>
      <c r="AN748" s="108">
        <f>PRODUCT(AI$4:AI747)</f>
        <v>2.6457385794902422E-3</v>
      </c>
      <c r="AO748" s="16">
        <f>PRODUCT(AK$4:AK747)</f>
        <v>5.5397786646707331E-2</v>
      </c>
      <c r="AP748" s="16">
        <f>PRODUCT(AM$4:AM747)</f>
        <v>2.4796650198673678E-2</v>
      </c>
      <c r="AQ748" s="16">
        <f t="shared" si="937"/>
        <v>1.4656806134956296E-4</v>
      </c>
      <c r="AR748" s="16">
        <f t="shared" si="938"/>
        <v>2.499170518140679E-3</v>
      </c>
      <c r="AS748" s="16">
        <f t="shared" si="939"/>
        <v>8.1008202215242575E-6</v>
      </c>
      <c r="AT748" s="16">
        <f t="shared" si="940"/>
        <v>2.9963703891077862E-2</v>
      </c>
      <c r="AU748" s="16">
        <f t="shared" si="941"/>
        <v>0.96739055752943193</v>
      </c>
      <c r="AV748" s="16">
        <f t="shared" si="942"/>
        <v>1.5052309584664874E-4</v>
      </c>
      <c r="AW748" s="30">
        <f>(SUMPRODUCT(AV$5:AV747,A$5:A747)+SUM(AV$5:AV747)*(Calculations!$B$6/30-0.5)+AV$4*Calculations!$B$6/30/2)/SUM(AV$4:AV747)</f>
        <v>509.55950540323153</v>
      </c>
      <c r="AX748" s="16"/>
      <c r="AY748" s="12"/>
      <c r="AZ748" s="12"/>
    </row>
    <row r="749" spans="1:52" x14ac:dyDescent="0.25">
      <c r="A749">
        <f t="shared" si="930"/>
        <v>745</v>
      </c>
      <c r="B749" t="str">
        <f t="shared" si="954"/>
        <v>February</v>
      </c>
      <c r="C749">
        <f t="shared" si="925"/>
        <v>2087</v>
      </c>
      <c r="D749">
        <f t="shared" si="956"/>
        <v>208702</v>
      </c>
      <c r="E749">
        <f t="shared" ref="E749:F749" si="986">E737+1</f>
        <v>104</v>
      </c>
      <c r="F749">
        <f t="shared" si="986"/>
        <v>102</v>
      </c>
      <c r="G749" s="12">
        <f>G748*IF($B749="January",1+IF(C749&gt;Personal!$L$18+1,Calculations!$B$22,Calculations!$B$21),1)</f>
        <v>11485.857379426097</v>
      </c>
      <c r="H749" s="12">
        <f>IF(AND(Career!$F$15="Yes",$E749=62,$E748=61),G749,H748*IF($B749="January",(1+IF(C749&gt;Personal!$L$18+1,Calculations!$C$22,Calculations!$C$21)),1))</f>
        <v>11485.857379426097</v>
      </c>
      <c r="I749" s="12">
        <f>H749*(1-'Retiree Assumptions'!$F$8)</f>
        <v>8958.9687559523554</v>
      </c>
      <c r="J749" s="12">
        <f>I749/(Calculations!$C$27^($A749-1+Calculations!$B$6/30))</f>
        <v>1330.1053610336512</v>
      </c>
      <c r="K749" s="23">
        <f t="shared" si="927"/>
        <v>3.3188994917285184</v>
      </c>
      <c r="L749" s="12">
        <f>L748*IF($B749="January",(1+IF(C749&gt;Personal!$L$18+1,Calculations!$B$22,Calculations!$B$21)),1)</f>
        <v>6317.2215586843513</v>
      </c>
      <c r="M749" s="12">
        <f>IF(AND(Career!$F$15="Yes",$E749=62,$E748=61),L749,M748*IF($B749="January",(1+IF(C749&gt;Personal!$L$18+1,Calculations!$C$22,Calculations!$C$21)),1))</f>
        <v>6317.2215586843513</v>
      </c>
      <c r="N749" s="12">
        <f>M749*(1-'Retiree Assumptions'!$F$10)</f>
        <v>5559.1549716422296</v>
      </c>
      <c r="O749" s="12">
        <f>N749/(Calculations!$C$27^$AW749)/(Calculations!$D$27^($A749-1-$AW749+Calculations!$B$6/30))</f>
        <v>764.98591286148519</v>
      </c>
      <c r="P749" s="23">
        <f t="shared" si="928"/>
        <v>22.086735958252959</v>
      </c>
      <c r="Q749" s="12">
        <f>IF(OR(A749&lt;=360,$E749&lt;70),Q748*IF($B749="January",(1+IF(C749&gt;Personal!$L$18+1,Calculations!$B$22,Calculations!$B$21)),1),0)</f>
        <v>0</v>
      </c>
      <c r="R749" s="12">
        <f>IF(OR(A749&lt;=360,$E749&lt;70),IF(AND(Career!$F$15="Yes",$E749=62,$E748=61),Q749,R748*IF($B749="January",(1+IF(C749&gt;Personal!$L$18+1,Calculations!$C$22,Calculations!$C$21)),1)),0)</f>
        <v>0</v>
      </c>
      <c r="S749" s="12">
        <f>R749*(1-'Retiree Assumptions'!$F$8)</f>
        <v>0</v>
      </c>
      <c r="T749" s="12">
        <f>S749/(Calculations!$C$27^($A749-1+Calculations!$B$6/30))</f>
        <v>0</v>
      </c>
      <c r="U749" s="23">
        <f t="shared" si="929"/>
        <v>0</v>
      </c>
      <c r="W749">
        <f t="shared" si="969"/>
        <v>15</v>
      </c>
      <c r="X749">
        <f t="shared" si="944"/>
        <v>2087</v>
      </c>
      <c r="Y749">
        <f t="shared" si="945"/>
        <v>104</v>
      </c>
      <c r="Z749">
        <f t="shared" si="932"/>
        <v>102</v>
      </c>
      <c r="AA749" s="12">
        <f>S749*12*Subsidy!$I$15/Subsidy!$I$14</f>
        <v>0</v>
      </c>
      <c r="AB749" s="12">
        <f>SUM(S$5:S749)*Subsidy!$I$15/Subsidy!$I$14</f>
        <v>53212.488521578103</v>
      </c>
      <c r="AC749" s="12">
        <f>N749*Subsidy!$E$15/Subsidy!$E$14</f>
        <v>4447.3239773137839</v>
      </c>
      <c r="AD749" s="12">
        <f t="shared" si="933"/>
        <v>53367.88772776541</v>
      </c>
      <c r="AE749" s="12">
        <f>$AP749*AC749/(Calculations!$D$27^(A749-1+Calculations!$B$6/30))</f>
        <v>12.402126894879268</v>
      </c>
      <c r="AF749" s="12">
        <f>IF(AE749=0,0,SUM(AE749:AE$903)*AC749/AE749)</f>
        <v>103893.98588899252</v>
      </c>
      <c r="AH749" s="164">
        <f>VLOOKUP(E749,Rates2,5)*VLOOKUP(E749,Mort_Imp_Retirees,C749-'Mort Imp Cume'!$C$4+2)</f>
        <v>5.6892656369568535E-2</v>
      </c>
      <c r="AI749" s="16">
        <f t="shared" si="934"/>
        <v>0.94310734363043147</v>
      </c>
      <c r="AJ749" s="164">
        <f>VLOOKUP(F749,Rates2,6)*VLOOKUP(F749,Mort_Imp_Survivors,C749-'Mort Imp Cume'!$C$4+2)</f>
        <v>2.8520951439021218E-2</v>
      </c>
      <c r="AK749" s="16">
        <f t="shared" si="935"/>
        <v>0.97147904856097878</v>
      </c>
      <c r="AL749" s="164">
        <f>VLOOKUP(F749,Rates2,7)*VLOOKUP(F749,Mort_Imp_Survivors,C749-'Mort Imp Cume'!$C$4+2)</f>
        <v>3.6701830200345537E-2</v>
      </c>
      <c r="AM749" s="16">
        <f t="shared" si="936"/>
        <v>0.96329816979965444</v>
      </c>
      <c r="AN749" s="108">
        <f>PRODUCT(AI$4:AI748)</f>
        <v>2.4952154836435933E-3</v>
      </c>
      <c r="AO749" s="16">
        <f>PRODUCT(AK$4:AK748)</f>
        <v>5.3817789063927333E-2</v>
      </c>
      <c r="AP749" s="16">
        <f>PRODUCT(AM$4:AM748)</f>
        <v>2.3886567753544592E-2</v>
      </c>
      <c r="AQ749" s="16">
        <f t="shared" si="937"/>
        <v>1.3428698056777632E-4</v>
      </c>
      <c r="AR749" s="16">
        <f t="shared" si="938"/>
        <v>2.3609285030758171E-3</v>
      </c>
      <c r="AS749" s="16">
        <f t="shared" si="939"/>
        <v>7.422044595898732E-6</v>
      </c>
      <c r="AT749" s="16">
        <f t="shared" si="940"/>
        <v>2.8872081938915613E-2</v>
      </c>
      <c r="AU749" s="16">
        <f t="shared" si="941"/>
        <v>0.96863270257744083</v>
      </c>
      <c r="AV749" s="16">
        <f t="shared" si="942"/>
        <v>1.4195943707896172E-4</v>
      </c>
      <c r="AW749" s="30">
        <f>(SUMPRODUCT(AV$5:AV748,A$5:A748)+SUM(AV$5:AV748)*(Calculations!$B$6/30-0.5)+AV$4*Calculations!$B$6/30/2)/SUM(AV$4:AV748)</f>
        <v>509.59495783527535</v>
      </c>
      <c r="AX749" s="16"/>
      <c r="AY749" s="12"/>
      <c r="AZ749" s="12"/>
    </row>
    <row r="750" spans="1:52" x14ac:dyDescent="0.25">
      <c r="A750">
        <f t="shared" si="930"/>
        <v>746</v>
      </c>
      <c r="B750" t="str">
        <f t="shared" si="954"/>
        <v>March</v>
      </c>
      <c r="C750">
        <f t="shared" si="925"/>
        <v>2087</v>
      </c>
      <c r="D750">
        <f t="shared" si="956"/>
        <v>208703</v>
      </c>
      <c r="E750">
        <f t="shared" ref="E750:F750" si="987">E738+1</f>
        <v>104</v>
      </c>
      <c r="F750">
        <f t="shared" si="987"/>
        <v>102</v>
      </c>
      <c r="G750" s="12">
        <f>G749*IF($B750="January",1+IF(C750&gt;Personal!$L$18+1,Calculations!$B$22,Calculations!$B$21),1)</f>
        <v>11485.857379426097</v>
      </c>
      <c r="H750" s="12">
        <f>IF(AND(Career!$F$15="Yes",$E750=62,$E749=61),G750,H749*IF($B750="January",(1+IF(C750&gt;Personal!$L$18+1,Calculations!$C$22,Calculations!$C$21)),1))</f>
        <v>11485.857379426097</v>
      </c>
      <c r="I750" s="12">
        <f>H750*(1-'Retiree Assumptions'!$F$8)</f>
        <v>8958.9687559523554</v>
      </c>
      <c r="J750" s="12">
        <f>I750/(Calculations!$C$27^($A750-1+Calculations!$B$6/30))</f>
        <v>1326.7042953185007</v>
      </c>
      <c r="K750" s="23">
        <f t="shared" si="927"/>
        <v>3.1220749049615306</v>
      </c>
      <c r="L750" s="12">
        <f>L749*IF($B750="January",(1+IF(C750&gt;Personal!$L$18+1,Calculations!$B$22,Calculations!$B$21)),1)</f>
        <v>6317.2215586843513</v>
      </c>
      <c r="M750" s="12">
        <f>IF(AND(Career!$F$15="Yes",$E750=62,$E749=61),L750,M749*IF($B750="January",(1+IF(C750&gt;Personal!$L$18+1,Calculations!$C$22,Calculations!$C$21)),1))</f>
        <v>6317.2215586843513</v>
      </c>
      <c r="N750" s="12">
        <f>M750*(1-'Retiree Assumptions'!$F$10)</f>
        <v>5559.1549716422296</v>
      </c>
      <c r="O750" s="12">
        <f>N750/(Calculations!$C$27^$AW750)/(Calculations!$D$27^($A750-1-$AW750+Calculations!$B$6/30))</f>
        <v>762.79198155401377</v>
      </c>
      <c r="P750" s="23">
        <f t="shared" si="928"/>
        <v>21.220755254467491</v>
      </c>
      <c r="Q750" s="12">
        <f>IF(OR(A750&lt;=360,$E750&lt;70),Q749*IF($B750="January",(1+IF(C750&gt;Personal!$L$18+1,Calculations!$B$22,Calculations!$B$21)),1),0)</f>
        <v>0</v>
      </c>
      <c r="R750" s="12">
        <f>IF(OR(A750&lt;=360,$E750&lt;70),IF(AND(Career!$F$15="Yes",$E750=62,$E749=61),Q750,R749*IF($B750="January",(1+IF(C750&gt;Personal!$L$18+1,Calculations!$C$22,Calculations!$C$21)),1)),0)</f>
        <v>0</v>
      </c>
      <c r="S750" s="12">
        <f>R750*(1-'Retiree Assumptions'!$F$8)</f>
        <v>0</v>
      </c>
      <c r="T750" s="12">
        <f>S750/(Calculations!$C$27^($A750-1+Calculations!$B$6/30))</f>
        <v>0</v>
      </c>
      <c r="U750" s="23">
        <f t="shared" si="929"/>
        <v>0</v>
      </c>
      <c r="W750">
        <f t="shared" si="969"/>
        <v>15</v>
      </c>
      <c r="X750">
        <f t="shared" si="944"/>
        <v>2087</v>
      </c>
      <c r="Y750">
        <f t="shared" si="945"/>
        <v>104</v>
      </c>
      <c r="Z750">
        <f t="shared" si="932"/>
        <v>102</v>
      </c>
      <c r="AA750" s="12">
        <f>S750*12*Subsidy!$I$15/Subsidy!$I$14</f>
        <v>0</v>
      </c>
      <c r="AB750" s="12">
        <f>SUM(S$5:S750)*Subsidy!$I$15/Subsidy!$I$14</f>
        <v>53212.488521578103</v>
      </c>
      <c r="AC750" s="12">
        <f>N750*Subsidy!$E$15/Subsidy!$E$14</f>
        <v>4447.3239773137839</v>
      </c>
      <c r="AD750" s="12">
        <f t="shared" si="933"/>
        <v>53367.88772776541</v>
      </c>
      <c r="AE750" s="12">
        <f>$AP750*AC750/(Calculations!$D$27^(A750-1+Calculations!$B$6/30))</f>
        <v>11.912554041071271</v>
      </c>
      <c r="AF750" s="12">
        <f>IF(AE750=0,0,SUM(AE750:AE$903)*AC750/AE750)</f>
        <v>103533.64325135811</v>
      </c>
      <c r="AH750" s="164">
        <f>VLOOKUP(E750,Rates2,5)*VLOOKUP(E750,Mort_Imp_Retirees,C750-'Mort Imp Cume'!$C$4+2)</f>
        <v>5.6892656369568535E-2</v>
      </c>
      <c r="AI750" s="16">
        <f t="shared" si="934"/>
        <v>0.94310734363043147</v>
      </c>
      <c r="AJ750" s="164">
        <f>VLOOKUP(F750,Rates2,6)*VLOOKUP(F750,Mort_Imp_Survivors,C750-'Mort Imp Cume'!$C$4+2)</f>
        <v>2.8520951439021218E-2</v>
      </c>
      <c r="AK750" s="16">
        <f t="shared" si="935"/>
        <v>0.97147904856097878</v>
      </c>
      <c r="AL750" s="164">
        <f>VLOOKUP(F750,Rates2,7)*VLOOKUP(F750,Mort_Imp_Survivors,C750-'Mort Imp Cume'!$C$4+2)</f>
        <v>3.6701830200345537E-2</v>
      </c>
      <c r="AM750" s="16">
        <f t="shared" si="936"/>
        <v>0.96329816979965444</v>
      </c>
      <c r="AN750" s="108">
        <f>PRODUCT(AI$4:AI749)</f>
        <v>2.3532560465646317E-3</v>
      </c>
      <c r="AO750" s="16">
        <f>PRODUCT(AK$4:AK749)</f>
        <v>5.2282854515479572E-2</v>
      </c>
      <c r="AP750" s="16">
        <f>PRODUCT(AM$4:AM749)</f>
        <v>2.300988699978495E-2</v>
      </c>
      <c r="AQ750" s="16">
        <f t="shared" si="937"/>
        <v>1.2303494352021126E-4</v>
      </c>
      <c r="AR750" s="16">
        <f t="shared" si="938"/>
        <v>2.2302211030444203E-3</v>
      </c>
      <c r="AS750" s="16">
        <f t="shared" si="939"/>
        <v>6.8001442418314028E-6</v>
      </c>
      <c r="AT750" s="16">
        <f t="shared" si="940"/>
        <v>2.7819845734658968E-2</v>
      </c>
      <c r="AU750" s="16">
        <f t="shared" si="941"/>
        <v>0.96982689821877643</v>
      </c>
      <c r="AV750" s="16">
        <f t="shared" si="942"/>
        <v>1.3388298760681096E-4</v>
      </c>
      <c r="AW750" s="30">
        <f>(SUMPRODUCT(AV$5:AV749,A$5:A749)+SUM(AV$5:AV749)*(Calculations!$B$6/30-0.5)+AV$4*Calculations!$B$6/30/2)/SUM(AV$4:AV749)</f>
        <v>509.62852577622516</v>
      </c>
      <c r="AX750" s="16"/>
      <c r="AY750" s="12"/>
      <c r="AZ750" s="12"/>
    </row>
    <row r="751" spans="1:52" x14ac:dyDescent="0.25">
      <c r="A751">
        <f t="shared" si="930"/>
        <v>747</v>
      </c>
      <c r="B751" t="str">
        <f t="shared" si="954"/>
        <v>April</v>
      </c>
      <c r="C751">
        <f t="shared" si="925"/>
        <v>2087</v>
      </c>
      <c r="D751">
        <f t="shared" si="956"/>
        <v>208704</v>
      </c>
      <c r="E751">
        <f t="shared" ref="E751:F751" si="988">E739+1</f>
        <v>104</v>
      </c>
      <c r="F751">
        <f t="shared" si="988"/>
        <v>102</v>
      </c>
      <c r="G751" s="12">
        <f>G750*IF($B751="January",1+IF(C751&gt;Personal!$L$18+1,Calculations!$B$22,Calculations!$B$21),1)</f>
        <v>11485.857379426097</v>
      </c>
      <c r="H751" s="12">
        <f>IF(AND(Career!$F$15="Yes",$E751=62,$E750=61),G751,H750*IF($B751="January",(1+IF(C751&gt;Personal!$L$18+1,Calculations!$C$22,Calculations!$C$21)),1))</f>
        <v>11485.857379426097</v>
      </c>
      <c r="I751" s="12">
        <f>H751*(1-'Retiree Assumptions'!$F$8)</f>
        <v>8958.9687559523554</v>
      </c>
      <c r="J751" s="12">
        <f>I751/(Calculations!$C$27^($A751-1+Calculations!$B$6/30))</f>
        <v>1323.3119260933704</v>
      </c>
      <c r="K751" s="23">
        <f t="shared" si="927"/>
        <v>2.9369228373692087</v>
      </c>
      <c r="L751" s="12">
        <f>L750*IF($B751="January",(1+IF(C751&gt;Personal!$L$18+1,Calculations!$B$22,Calculations!$B$21)),1)</f>
        <v>6317.2215586843513</v>
      </c>
      <c r="M751" s="12">
        <f>IF(AND(Career!$F$15="Yes",$E751=62,$E750=61),L751,M750*IF($B751="January",(1+IF(C751&gt;Personal!$L$18+1,Calculations!$C$22,Calculations!$C$21)),1))</f>
        <v>6317.2215586843513</v>
      </c>
      <c r="N751" s="12">
        <f>M751*(1-'Retiree Assumptions'!$F$10)</f>
        <v>5559.1549716422296</v>
      </c>
      <c r="O751" s="12">
        <f>N751/(Calculations!$C$27^$AW751)/(Calculations!$D$27^($A751-1-$AW751+Calculations!$B$6/30))</f>
        <v>760.60390444701125</v>
      </c>
      <c r="P751" s="23">
        <f t="shared" si="928"/>
        <v>20.388449059701529</v>
      </c>
      <c r="Q751" s="12">
        <f>IF(OR(A751&lt;=360,$E751&lt;70),Q750*IF($B751="January",(1+IF(C751&gt;Personal!$L$18+1,Calculations!$B$22,Calculations!$B$21)),1),0)</f>
        <v>0</v>
      </c>
      <c r="R751" s="12">
        <f>IF(OR(A751&lt;=360,$E751&lt;70),IF(AND(Career!$F$15="Yes",$E751=62,$E750=61),Q751,R750*IF($B751="January",(1+IF(C751&gt;Personal!$L$18+1,Calculations!$C$22,Calculations!$C$21)),1)),0)</f>
        <v>0</v>
      </c>
      <c r="S751" s="12">
        <f>R751*(1-'Retiree Assumptions'!$F$8)</f>
        <v>0</v>
      </c>
      <c r="T751" s="12">
        <f>S751/(Calculations!$C$27^($A751-1+Calculations!$B$6/30))</f>
        <v>0</v>
      </c>
      <c r="U751" s="23">
        <f t="shared" si="929"/>
        <v>0</v>
      </c>
      <c r="W751">
        <f t="shared" si="969"/>
        <v>15</v>
      </c>
      <c r="X751">
        <f t="shared" si="944"/>
        <v>2087</v>
      </c>
      <c r="Y751">
        <f t="shared" si="945"/>
        <v>104</v>
      </c>
      <c r="Z751">
        <f t="shared" si="932"/>
        <v>102</v>
      </c>
      <c r="AA751" s="12">
        <f>S751*12*Subsidy!$I$15/Subsidy!$I$14</f>
        <v>0</v>
      </c>
      <c r="AB751" s="12">
        <f>SUM(S$5:S751)*Subsidy!$I$15/Subsidy!$I$14</f>
        <v>53212.488521578103</v>
      </c>
      <c r="AC751" s="12">
        <f>N751*Subsidy!$E$15/Subsidy!$E$14</f>
        <v>4447.3239773137839</v>
      </c>
      <c r="AD751" s="12">
        <f t="shared" si="933"/>
        <v>53367.88772776541</v>
      </c>
      <c r="AE751" s="12">
        <f>$AP751*AC751/(Calculations!$D$27^(A751-1+Calculations!$B$6/30))</f>
        <v>11.442307032033066</v>
      </c>
      <c r="AF751" s="12">
        <f>IF(AE751=0,0,SUM(AE751:AE$903)*AC751/AE751)</f>
        <v>103158.49153308089</v>
      </c>
      <c r="AH751" s="164">
        <f>VLOOKUP(E751,Rates2,5)*VLOOKUP(E751,Mort_Imp_Retirees,C751-'Mort Imp Cume'!$C$4+2)</f>
        <v>5.6892656369568535E-2</v>
      </c>
      <c r="AI751" s="16">
        <f t="shared" si="934"/>
        <v>0.94310734363043147</v>
      </c>
      <c r="AJ751" s="164">
        <f>VLOOKUP(F751,Rates2,6)*VLOOKUP(F751,Mort_Imp_Survivors,C751-'Mort Imp Cume'!$C$4+2)</f>
        <v>2.8520951439021218E-2</v>
      </c>
      <c r="AK751" s="16">
        <f t="shared" si="935"/>
        <v>0.97147904856097878</v>
      </c>
      <c r="AL751" s="164">
        <f>VLOOKUP(F751,Rates2,7)*VLOOKUP(F751,Mort_Imp_Survivors,C751-'Mort Imp Cume'!$C$4+2)</f>
        <v>3.6701830200345537E-2</v>
      </c>
      <c r="AM751" s="16">
        <f t="shared" si="936"/>
        <v>0.96329816979965444</v>
      </c>
      <c r="AN751" s="108">
        <f>PRODUCT(AI$4:AI750)</f>
        <v>2.2193730589578206E-3</v>
      </c>
      <c r="AO751" s="16">
        <f>PRODUCT(AK$4:AK750)</f>
        <v>5.0791697760750168E-2</v>
      </c>
      <c r="AP751" s="16">
        <f>PRODUCT(AM$4:AM750)</f>
        <v>2.2165382034189704E-2</v>
      </c>
      <c r="AQ751" s="16">
        <f t="shared" si="937"/>
        <v>1.1272572562893719E-4</v>
      </c>
      <c r="AR751" s="16">
        <f t="shared" si="938"/>
        <v>2.1066473333288833E-3</v>
      </c>
      <c r="AS751" s="16">
        <f t="shared" si="939"/>
        <v>6.2303535248582486E-6</v>
      </c>
      <c r="AT751" s="16">
        <f t="shared" si="940"/>
        <v>2.6805606624547538E-2</v>
      </c>
      <c r="AU751" s="16">
        <f t="shared" si="941"/>
        <v>0.97097502031649463</v>
      </c>
      <c r="AV751" s="16">
        <f t="shared" si="942"/>
        <v>1.2626602879916546E-4</v>
      </c>
      <c r="AW751" s="30">
        <f>(SUMPRODUCT(AV$5:AV750,A$5:A750)+SUM(AV$5:AV750)*(Calculations!$B$6/30-0.5)+AV$4*Calculations!$B$6/30/2)/SUM(AV$4:AV750)</f>
        <v>509.66030937653926</v>
      </c>
      <c r="AX751" s="16"/>
      <c r="AY751" s="12"/>
      <c r="AZ751" s="12"/>
    </row>
    <row r="752" spans="1:52" x14ac:dyDescent="0.25">
      <c r="A752">
        <f t="shared" si="930"/>
        <v>748</v>
      </c>
      <c r="B752" t="str">
        <f t="shared" si="954"/>
        <v>May</v>
      </c>
      <c r="C752">
        <f t="shared" si="925"/>
        <v>2087</v>
      </c>
      <c r="D752">
        <f t="shared" si="956"/>
        <v>208705</v>
      </c>
      <c r="E752">
        <f t="shared" ref="E752:F752" si="989">E740+1</f>
        <v>104</v>
      </c>
      <c r="F752">
        <f t="shared" si="989"/>
        <v>102</v>
      </c>
      <c r="G752" s="12">
        <f>G751*IF($B752="January",1+IF(C752&gt;Personal!$L$18+1,Calculations!$B$22,Calculations!$B$21),1)</f>
        <v>11485.857379426097</v>
      </c>
      <c r="H752" s="12">
        <f>IF(AND(Career!$F$15="Yes",$E752=62,$E751=61),G752,H751*IF($B752="January",(1+IF(C752&gt;Personal!$L$18+1,Calculations!$C$22,Calculations!$C$21)),1))</f>
        <v>11485.857379426097</v>
      </c>
      <c r="I752" s="12">
        <f>H752*(1-'Retiree Assumptions'!$F$8)</f>
        <v>8958.9687559523554</v>
      </c>
      <c r="J752" s="12">
        <f>I752/(Calculations!$C$27^($A752-1+Calculations!$B$6/30))</f>
        <v>1319.9282311214258</v>
      </c>
      <c r="K752" s="23">
        <f t="shared" si="927"/>
        <v>2.7627510598651344</v>
      </c>
      <c r="L752" s="12">
        <f>L751*IF($B752="January",(1+IF(C752&gt;Personal!$L$18+1,Calculations!$B$22,Calculations!$B$21)),1)</f>
        <v>6317.2215586843513</v>
      </c>
      <c r="M752" s="12">
        <f>IF(AND(Career!$F$15="Yes",$E752=62,$E751=61),L752,M751*IF($B752="January",(1+IF(C752&gt;Personal!$L$18+1,Calculations!$C$22,Calculations!$C$21)),1))</f>
        <v>6317.2215586843513</v>
      </c>
      <c r="N752" s="12">
        <f>M752*(1-'Retiree Assumptions'!$F$10)</f>
        <v>5559.1549716422296</v>
      </c>
      <c r="O752" s="12">
        <f>N752/(Calculations!$C$27^$AW752)/(Calculations!$D$27^($A752-1-$AW752+Calculations!$B$6/30))</f>
        <v>758.42169046017852</v>
      </c>
      <c r="P752" s="23">
        <f t="shared" si="928"/>
        <v>19.588532224281494</v>
      </c>
      <c r="Q752" s="12">
        <f>IF(OR(A752&lt;=360,$E752&lt;70),Q751*IF($B752="January",(1+IF(C752&gt;Personal!$L$18+1,Calculations!$B$22,Calculations!$B$21)),1),0)</f>
        <v>0</v>
      </c>
      <c r="R752" s="12">
        <f>IF(OR(A752&lt;=360,$E752&lt;70),IF(AND(Career!$F$15="Yes",$E752=62,$E751=61),Q752,R751*IF($B752="January",(1+IF(C752&gt;Personal!$L$18+1,Calculations!$C$22,Calculations!$C$21)),1)),0)</f>
        <v>0</v>
      </c>
      <c r="S752" s="12">
        <f>R752*(1-'Retiree Assumptions'!$F$8)</f>
        <v>0</v>
      </c>
      <c r="T752" s="12">
        <f>S752/(Calculations!$C$27^($A752-1+Calculations!$B$6/30))</f>
        <v>0</v>
      </c>
      <c r="U752" s="23">
        <f t="shared" si="929"/>
        <v>0</v>
      </c>
      <c r="W752">
        <f t="shared" si="969"/>
        <v>15</v>
      </c>
      <c r="X752">
        <f t="shared" si="944"/>
        <v>2087</v>
      </c>
      <c r="Y752">
        <f t="shared" si="945"/>
        <v>104</v>
      </c>
      <c r="Z752">
        <f t="shared" si="932"/>
        <v>102</v>
      </c>
      <c r="AA752" s="12">
        <f>S752*12*Subsidy!$I$15/Subsidy!$I$14</f>
        <v>0</v>
      </c>
      <c r="AB752" s="12">
        <f>SUM(S$5:S752)*Subsidy!$I$15/Subsidy!$I$14</f>
        <v>53212.488521578103</v>
      </c>
      <c r="AC752" s="12">
        <f>N752*Subsidy!$E$15/Subsidy!$E$14</f>
        <v>4447.3239773137839</v>
      </c>
      <c r="AD752" s="12">
        <f t="shared" si="933"/>
        <v>53367.88772776541</v>
      </c>
      <c r="AE752" s="12">
        <f>$AP752*AC752/(Calculations!$D$27^(A752-1+Calculations!$B$6/30))</f>
        <v>10.990622981764826</v>
      </c>
      <c r="AF752" s="12">
        <f>IF(AE752=0,0,SUM(AE752:AE$903)*AC752/AE752)</f>
        <v>102767.92212211629</v>
      </c>
      <c r="AH752" s="164">
        <f>VLOOKUP(E752,Rates2,5)*VLOOKUP(E752,Mort_Imp_Retirees,C752-'Mort Imp Cume'!$C$4+2)</f>
        <v>5.6892656369568535E-2</v>
      </c>
      <c r="AI752" s="16">
        <f t="shared" si="934"/>
        <v>0.94310734363043147</v>
      </c>
      <c r="AJ752" s="164">
        <f>VLOOKUP(F752,Rates2,6)*VLOOKUP(F752,Mort_Imp_Survivors,C752-'Mort Imp Cume'!$C$4+2)</f>
        <v>2.8520951439021218E-2</v>
      </c>
      <c r="AK752" s="16">
        <f t="shared" si="935"/>
        <v>0.97147904856097878</v>
      </c>
      <c r="AL752" s="164">
        <f>VLOOKUP(F752,Rates2,7)*VLOOKUP(F752,Mort_Imp_Survivors,C752-'Mort Imp Cume'!$C$4+2)</f>
        <v>3.6701830200345537E-2</v>
      </c>
      <c r="AM752" s="16">
        <f t="shared" si="936"/>
        <v>0.96329816979965444</v>
      </c>
      <c r="AN752" s="108">
        <f>PRODUCT(AI$4:AI751)</f>
        <v>2.093107030158655E-3</v>
      </c>
      <c r="AO752" s="16">
        <f>PRODUCT(AK$4:AK751)</f>
        <v>4.9343070215410366E-2</v>
      </c>
      <c r="AP752" s="16">
        <f>PRODUCT(AM$4:AM751)</f>
        <v>2.1351871946445083E-2</v>
      </c>
      <c r="AQ752" s="16">
        <f t="shared" si="937"/>
        <v>1.0328032715748757E-4</v>
      </c>
      <c r="AR752" s="16">
        <f t="shared" si="938"/>
        <v>1.9898267030011674E-3</v>
      </c>
      <c r="AS752" s="16">
        <f t="shared" si="939"/>
        <v>5.7083061276740493E-6</v>
      </c>
      <c r="AT752" s="16">
        <f t="shared" si="940"/>
        <v>2.5828022155320995E-2</v>
      </c>
      <c r="AU752" s="16">
        <f t="shared" si="941"/>
        <v>0.97207887081452038</v>
      </c>
      <c r="AV752" s="16">
        <f t="shared" si="942"/>
        <v>1.1908241901154448E-4</v>
      </c>
      <c r="AW752" s="30">
        <f>(SUMPRODUCT(AV$5:AV751,A$5:A751)+SUM(AV$5:AV751)*(Calculations!$B$6/30-0.5)+AV$4*Calculations!$B$6/30/2)/SUM(AV$4:AV751)</f>
        <v>509.69040343986063</v>
      </c>
      <c r="AX752" s="16"/>
      <c r="AY752" s="12"/>
      <c r="AZ752" s="12"/>
    </row>
    <row r="753" spans="1:52" x14ac:dyDescent="0.25">
      <c r="A753">
        <f t="shared" si="930"/>
        <v>749</v>
      </c>
      <c r="B753" t="str">
        <f t="shared" si="954"/>
        <v>June</v>
      </c>
      <c r="C753">
        <f t="shared" si="925"/>
        <v>2087</v>
      </c>
      <c r="D753">
        <f t="shared" si="956"/>
        <v>208706</v>
      </c>
      <c r="E753">
        <f t="shared" ref="E753:F753" si="990">E741+1</f>
        <v>104</v>
      </c>
      <c r="F753">
        <f t="shared" si="990"/>
        <v>102</v>
      </c>
      <c r="G753" s="12">
        <f>G752*IF($B753="January",1+IF(C753&gt;Personal!$L$18+1,Calculations!$B$22,Calculations!$B$21),1)</f>
        <v>11485.857379426097</v>
      </c>
      <c r="H753" s="12">
        <f>IF(AND(Career!$F$15="Yes",$E753=62,$E752=61),G753,H752*IF($B753="January",(1+IF(C753&gt;Personal!$L$18+1,Calculations!$C$22,Calculations!$C$21)),1))</f>
        <v>11485.857379426097</v>
      </c>
      <c r="I753" s="12">
        <f>H753*(1-'Retiree Assumptions'!$F$8)</f>
        <v>8958.9687559523554</v>
      </c>
      <c r="J753" s="12">
        <f>I753/(Calculations!$C$27^($A753-1+Calculations!$B$6/30))</f>
        <v>1316.5531882226901</v>
      </c>
      <c r="K753" s="23">
        <f t="shared" si="927"/>
        <v>2.5989083954357843</v>
      </c>
      <c r="L753" s="12">
        <f>L752*IF($B753="January",(1+IF(C753&gt;Personal!$L$18+1,Calculations!$B$22,Calculations!$B$21)),1)</f>
        <v>6317.2215586843513</v>
      </c>
      <c r="M753" s="12">
        <f>IF(AND(Career!$F$15="Yes",$E753=62,$E752=61),L753,M752*IF($B753="January",(1+IF(C753&gt;Personal!$L$18+1,Calculations!$C$22,Calculations!$C$21)),1))</f>
        <v>6317.2215586843513</v>
      </c>
      <c r="N753" s="12">
        <f>M753*(1-'Retiree Assumptions'!$F$10)</f>
        <v>5559.1549716422296</v>
      </c>
      <c r="O753" s="12">
        <f>N753/(Calculations!$C$27^$AW753)/(Calculations!$D$27^($A753-1-$AW753+Calculations!$B$6/30))</f>
        <v>756.24534704399025</v>
      </c>
      <c r="P753" s="23">
        <f t="shared" si="928"/>
        <v>18.81976650827345</v>
      </c>
      <c r="Q753" s="12">
        <f>IF(OR(A753&lt;=360,$E753&lt;70),Q752*IF($B753="January",(1+IF(C753&gt;Personal!$L$18+1,Calculations!$B$22,Calculations!$B$21)),1),0)</f>
        <v>0</v>
      </c>
      <c r="R753" s="12">
        <f>IF(OR(A753&lt;=360,$E753&lt;70),IF(AND(Career!$F$15="Yes",$E753=62,$E752=61),Q753,R752*IF($B753="January",(1+IF(C753&gt;Personal!$L$18+1,Calculations!$C$22,Calculations!$C$21)),1)),0)</f>
        <v>0</v>
      </c>
      <c r="S753" s="12">
        <f>R753*(1-'Retiree Assumptions'!$F$8)</f>
        <v>0</v>
      </c>
      <c r="T753" s="12">
        <f>S753/(Calculations!$C$27^($A753-1+Calculations!$B$6/30))</f>
        <v>0</v>
      </c>
      <c r="U753" s="23">
        <f t="shared" si="929"/>
        <v>0</v>
      </c>
      <c r="W753">
        <f t="shared" si="969"/>
        <v>15</v>
      </c>
      <c r="X753">
        <f t="shared" si="944"/>
        <v>2087</v>
      </c>
      <c r="Y753">
        <f t="shared" si="945"/>
        <v>104</v>
      </c>
      <c r="Z753">
        <f t="shared" si="932"/>
        <v>102</v>
      </c>
      <c r="AA753" s="12">
        <f>S753*12*Subsidy!$I$15/Subsidy!$I$14</f>
        <v>0</v>
      </c>
      <c r="AB753" s="12">
        <f>SUM(S$5:S753)*Subsidy!$I$15/Subsidy!$I$14</f>
        <v>53212.488521578103</v>
      </c>
      <c r="AC753" s="12">
        <f>N753*Subsidy!$E$15/Subsidy!$E$14</f>
        <v>4447.3239773137839</v>
      </c>
      <c r="AD753" s="12">
        <f t="shared" si="933"/>
        <v>53367.88772776541</v>
      </c>
      <c r="AE753" s="12">
        <f>$AP753*AC753/(Calculations!$D$27^(A753-1+Calculations!$B$6/30))</f>
        <v>10.556769119123572</v>
      </c>
      <c r="AF753" s="12">
        <f>IF(AE753=0,0,SUM(AE753:AE$903)*AC753/AE753)</f>
        <v>102361.30139415634</v>
      </c>
      <c r="AH753" s="164">
        <f>VLOOKUP(E753,Rates2,5)*VLOOKUP(E753,Mort_Imp_Retirees,C753-'Mort Imp Cume'!$C$4+2)</f>
        <v>5.6892656369568535E-2</v>
      </c>
      <c r="AI753" s="16">
        <f t="shared" si="934"/>
        <v>0.94310734363043147</v>
      </c>
      <c r="AJ753" s="164">
        <f>VLOOKUP(F753,Rates2,6)*VLOOKUP(F753,Mort_Imp_Survivors,C753-'Mort Imp Cume'!$C$4+2)</f>
        <v>2.8520951439021218E-2</v>
      </c>
      <c r="AK753" s="16">
        <f t="shared" si="935"/>
        <v>0.97147904856097878</v>
      </c>
      <c r="AL753" s="164">
        <f>VLOOKUP(F753,Rates2,7)*VLOOKUP(F753,Mort_Imp_Survivors,C753-'Mort Imp Cume'!$C$4+2)</f>
        <v>3.6701830200345537E-2</v>
      </c>
      <c r="AM753" s="16">
        <f t="shared" si="936"/>
        <v>0.96329816979965444</v>
      </c>
      <c r="AN753" s="108">
        <f>PRODUCT(AI$4:AI752)</f>
        <v>1.9740246111471104E-3</v>
      </c>
      <c r="AO753" s="16">
        <f>PRODUCT(AK$4:AK752)</f>
        <v>4.7935758905944433E-2</v>
      </c>
      <c r="AP753" s="16">
        <f>PRODUCT(AM$4:AM752)</f>
        <v>2.0568219167807135E-2</v>
      </c>
      <c r="AQ753" s="16">
        <f t="shared" si="937"/>
        <v>9.4626367834348591E-5</v>
      </c>
      <c r="AR753" s="16">
        <f t="shared" si="938"/>
        <v>1.8793982433127617E-3</v>
      </c>
      <c r="AS753" s="16">
        <f t="shared" si="939"/>
        <v>5.2300015909582703E-6</v>
      </c>
      <c r="AT753" s="16">
        <f t="shared" si="940"/>
        <v>2.4885794777893315E-2</v>
      </c>
      <c r="AU753" s="16">
        <f t="shared" si="941"/>
        <v>0.97314018061095964</v>
      </c>
      <c r="AV753" s="16">
        <f t="shared" si="942"/>
        <v>1.1230750386706369E-4</v>
      </c>
      <c r="AW753" s="30">
        <f>(SUMPRODUCT(AV$5:AV752,A$5:A752)+SUM(AV$5:AV752)*(Calculations!$B$6/30-0.5)+AV$4*Calculations!$B$6/30/2)/SUM(AV$4:AV752)</f>
        <v>509.71889771269804</v>
      </c>
      <c r="AX753" s="16"/>
      <c r="AY753" s="12"/>
      <c r="AZ753" s="12"/>
    </row>
    <row r="754" spans="1:52" x14ac:dyDescent="0.25">
      <c r="A754">
        <f t="shared" si="930"/>
        <v>750</v>
      </c>
      <c r="B754" t="str">
        <f t="shared" si="954"/>
        <v>July</v>
      </c>
      <c r="C754">
        <f t="shared" si="925"/>
        <v>2087</v>
      </c>
      <c r="D754">
        <f t="shared" si="956"/>
        <v>208707</v>
      </c>
      <c r="E754">
        <f t="shared" ref="E754:F754" si="991">E742+1</f>
        <v>104</v>
      </c>
      <c r="F754">
        <f t="shared" si="991"/>
        <v>102</v>
      </c>
      <c r="G754" s="12">
        <f>G753*IF($B754="January",1+IF(C754&gt;Personal!$L$18+1,Calculations!$B$22,Calculations!$B$21),1)</f>
        <v>11485.857379426097</v>
      </c>
      <c r="H754" s="12">
        <f>IF(AND(Career!$F$15="Yes",$E754=62,$E753=61),G754,H753*IF($B754="January",(1+IF(C754&gt;Personal!$L$18+1,Calculations!$C$22,Calculations!$C$21)),1))</f>
        <v>11485.857379426097</v>
      </c>
      <c r="I754" s="12">
        <f>H754*(1-'Retiree Assumptions'!$F$8)</f>
        <v>8958.9687559523554</v>
      </c>
      <c r="J754" s="12">
        <f>I754/(Calculations!$C$27^($A754-1+Calculations!$B$6/30))</f>
        <v>1313.186775273902</v>
      </c>
      <c r="K754" s="23">
        <f t="shared" si="927"/>
        <v>2.4447822845813416</v>
      </c>
      <c r="L754" s="12">
        <f>L753*IF($B754="January",(1+IF(C754&gt;Personal!$L$18+1,Calculations!$B$22,Calculations!$B$21)),1)</f>
        <v>6317.2215586843513</v>
      </c>
      <c r="M754" s="12">
        <f>IF(AND(Career!$F$15="Yes",$E754=62,$E753=61),L754,M753*IF($B754="January",(1+IF(C754&gt;Personal!$L$18+1,Calculations!$C$22,Calculations!$C$21)),1))</f>
        <v>6317.2215586843513</v>
      </c>
      <c r="N754" s="12">
        <f>M754*(1-'Retiree Assumptions'!$F$10)</f>
        <v>5559.1549716422296</v>
      </c>
      <c r="O754" s="12">
        <f>N754/(Calculations!$C$27^$AW754)/(Calculations!$D$27^($A754-1-$AW754+Calculations!$B$6/30))</f>
        <v>754.07488026565466</v>
      </c>
      <c r="P754" s="23">
        <f t="shared" si="928"/>
        <v>18.080959060461321</v>
      </c>
      <c r="Q754" s="12">
        <f>IF(OR(A754&lt;=360,$E754&lt;70),Q753*IF($B754="January",(1+IF(C754&gt;Personal!$L$18+1,Calculations!$B$22,Calculations!$B$21)),1),0)</f>
        <v>0</v>
      </c>
      <c r="R754" s="12">
        <f>IF(OR(A754&lt;=360,$E754&lt;70),IF(AND(Career!$F$15="Yes",$E754=62,$E753=61),Q754,R753*IF($B754="January",(1+IF(C754&gt;Personal!$L$18+1,Calculations!$C$22,Calculations!$C$21)),1)),0)</f>
        <v>0</v>
      </c>
      <c r="S754" s="12">
        <f>R754*(1-'Retiree Assumptions'!$F$8)</f>
        <v>0</v>
      </c>
      <c r="T754" s="12">
        <f>S754/(Calculations!$C$27^($A754-1+Calculations!$B$6/30))</f>
        <v>0</v>
      </c>
      <c r="U754" s="23">
        <f t="shared" si="929"/>
        <v>0</v>
      </c>
      <c r="W754">
        <f t="shared" si="969"/>
        <v>15</v>
      </c>
      <c r="X754">
        <f t="shared" si="944"/>
        <v>2087</v>
      </c>
      <c r="Y754">
        <f t="shared" si="945"/>
        <v>104</v>
      </c>
      <c r="Z754">
        <f t="shared" si="932"/>
        <v>102</v>
      </c>
      <c r="AA754" s="12">
        <f>S754*12*Subsidy!$I$15/Subsidy!$I$14</f>
        <v>0</v>
      </c>
      <c r="AB754" s="12">
        <f>SUM(S$5:S754)*Subsidy!$I$15/Subsidy!$I$14</f>
        <v>53212.488521578103</v>
      </c>
      <c r="AC754" s="12">
        <f>N754*Subsidy!$E$15/Subsidy!$E$14</f>
        <v>4447.3239773137839</v>
      </c>
      <c r="AD754" s="12">
        <f t="shared" si="933"/>
        <v>53367.88772776541</v>
      </c>
      <c r="AE754" s="12">
        <f>$AP754*AC754/(Calculations!$D$27^(A754-1+Calculations!$B$6/30))</f>
        <v>10.140041599041879</v>
      </c>
      <c r="AF754" s="12">
        <f>IF(AE754=0,0,SUM(AE754:AE$903)*AC754/AE754)</f>
        <v>101937.96968469588</v>
      </c>
      <c r="AH754" s="164">
        <f>VLOOKUP(E754,Rates2,5)*VLOOKUP(E754,Mort_Imp_Retirees,C754-'Mort Imp Cume'!$C$4+2)</f>
        <v>5.6892656369568535E-2</v>
      </c>
      <c r="AI754" s="16">
        <f t="shared" si="934"/>
        <v>0.94310734363043147</v>
      </c>
      <c r="AJ754" s="164">
        <f>VLOOKUP(F754,Rates2,6)*VLOOKUP(F754,Mort_Imp_Survivors,C754-'Mort Imp Cume'!$C$4+2)</f>
        <v>2.8520951439021218E-2</v>
      </c>
      <c r="AK754" s="16">
        <f t="shared" si="935"/>
        <v>0.97147904856097878</v>
      </c>
      <c r="AL754" s="164">
        <f>VLOOKUP(F754,Rates2,7)*VLOOKUP(F754,Mort_Imp_Survivors,C754-'Mort Imp Cume'!$C$4+2)</f>
        <v>3.6701830200345537E-2</v>
      </c>
      <c r="AM754" s="16">
        <f t="shared" si="936"/>
        <v>0.96329816979965444</v>
      </c>
      <c r="AN754" s="108">
        <f>PRODUCT(AI$4:AI753)</f>
        <v>1.8617171072800468E-3</v>
      </c>
      <c r="AO754" s="16">
        <f>PRODUCT(AK$4:AK753)</f>
        <v>4.6568585453995365E-2</v>
      </c>
      <c r="AP754" s="16">
        <f>PRODUCT(AM$4:AM753)</f>
        <v>1.9813327880386783E-2</v>
      </c>
      <c r="AQ754" s="16">
        <f t="shared" si="937"/>
        <v>8.6697532201535907E-5</v>
      </c>
      <c r="AR754" s="16">
        <f t="shared" si="938"/>
        <v>1.7750195750785109E-3</v>
      </c>
      <c r="AS754" s="16">
        <f t="shared" si="939"/>
        <v>4.7917746577777654E-6</v>
      </c>
      <c r="AT754" s="16">
        <f t="shared" si="940"/>
        <v>2.3977670565145388E-2</v>
      </c>
      <c r="AU754" s="16">
        <f t="shared" si="941"/>
        <v>0.97416061232757445</v>
      </c>
      <c r="AV754" s="16">
        <f t="shared" si="942"/>
        <v>1.0591803164183086E-4</v>
      </c>
      <c r="AW754" s="30">
        <f>(SUMPRODUCT(AV$5:AV753,A$5:A753)+SUM(AV$5:AV753)*(Calculations!$B$6/30-0.5)+AV$4*Calculations!$B$6/30/2)/SUM(AV$4:AV753)</f>
        <v>509.74587715786504</v>
      </c>
      <c r="AX754" s="16"/>
      <c r="AY754" s="12"/>
      <c r="AZ754" s="12"/>
    </row>
    <row r="755" spans="1:52" x14ac:dyDescent="0.25">
      <c r="A755">
        <f t="shared" si="930"/>
        <v>751</v>
      </c>
      <c r="B755" t="str">
        <f t="shared" si="954"/>
        <v>August</v>
      </c>
      <c r="C755">
        <f t="shared" si="925"/>
        <v>2087</v>
      </c>
      <c r="D755">
        <f t="shared" si="956"/>
        <v>208708</v>
      </c>
      <c r="E755">
        <f t="shared" ref="E755:F755" si="992">E743+1</f>
        <v>104</v>
      </c>
      <c r="F755">
        <f t="shared" si="992"/>
        <v>102</v>
      </c>
      <c r="G755" s="12">
        <f>G754*IF($B755="January",1+IF(C755&gt;Personal!$L$18+1,Calculations!$B$22,Calculations!$B$21),1)</f>
        <v>11485.857379426097</v>
      </c>
      <c r="H755" s="12">
        <f>IF(AND(Career!$F$15="Yes",$E755=62,$E754=61),G755,H754*IF($B755="January",(1+IF(C755&gt;Personal!$L$18+1,Calculations!$C$22,Calculations!$C$21)),1))</f>
        <v>11485.857379426097</v>
      </c>
      <c r="I755" s="12">
        <f>H755*(1-'Retiree Assumptions'!$F$8)</f>
        <v>8958.9687559523554</v>
      </c>
      <c r="J755" s="12">
        <f>I755/(Calculations!$C$27^($A755-1+Calculations!$B$6/30))</f>
        <v>1309.8289702083673</v>
      </c>
      <c r="K755" s="23">
        <f t="shared" si="927"/>
        <v>2.2997964951360075</v>
      </c>
      <c r="L755" s="12">
        <f>L754*IF($B755="January",(1+IF(C755&gt;Personal!$L$18+1,Calculations!$B$22,Calculations!$B$21)),1)</f>
        <v>6317.2215586843513</v>
      </c>
      <c r="M755" s="12">
        <f>IF(AND(Career!$F$15="Yes",$E755=62,$E754=61),L755,M754*IF($B755="January",(1+IF(C755&gt;Personal!$L$18+1,Calculations!$C$22,Calculations!$C$21)),1))</f>
        <v>6317.2215586843513</v>
      </c>
      <c r="N755" s="12">
        <f>M755*(1-'Retiree Assumptions'!$F$10)</f>
        <v>5559.1549716422296</v>
      </c>
      <c r="O755" s="12">
        <f>N755/(Calculations!$C$27^$AW755)/(Calculations!$D$27^($A755-1-$AW755+Calculations!$B$6/30))</f>
        <v>751.91029489007974</v>
      </c>
      <c r="P755" s="23">
        <f t="shared" si="928"/>
        <v>17.370960928747895</v>
      </c>
      <c r="Q755" s="12">
        <f>IF(OR(A755&lt;=360,$E755&lt;70),Q754*IF($B755="January",(1+IF(C755&gt;Personal!$L$18+1,Calculations!$B$22,Calculations!$B$21)),1),0)</f>
        <v>0</v>
      </c>
      <c r="R755" s="12">
        <f>IF(OR(A755&lt;=360,$E755&lt;70),IF(AND(Career!$F$15="Yes",$E755=62,$E754=61),Q755,R754*IF($B755="January",(1+IF(C755&gt;Personal!$L$18+1,Calculations!$C$22,Calculations!$C$21)),1)),0)</f>
        <v>0</v>
      </c>
      <c r="S755" s="12">
        <f>R755*(1-'Retiree Assumptions'!$F$8)</f>
        <v>0</v>
      </c>
      <c r="T755" s="12">
        <f>S755/(Calculations!$C$27^($A755-1+Calculations!$B$6/30))</f>
        <v>0</v>
      </c>
      <c r="U755" s="23">
        <f t="shared" si="929"/>
        <v>0</v>
      </c>
      <c r="W755">
        <f t="shared" si="969"/>
        <v>15</v>
      </c>
      <c r="X755">
        <f t="shared" si="944"/>
        <v>2087</v>
      </c>
      <c r="Y755">
        <f t="shared" si="945"/>
        <v>104</v>
      </c>
      <c r="Z755">
        <f t="shared" si="932"/>
        <v>102</v>
      </c>
      <c r="AA755" s="12">
        <f>S755*12*Subsidy!$I$15/Subsidy!$I$14</f>
        <v>0</v>
      </c>
      <c r="AB755" s="12">
        <f>SUM(S$5:S755)*Subsidy!$I$15/Subsidy!$I$14</f>
        <v>53212.488521578103</v>
      </c>
      <c r="AC755" s="12">
        <f>N755*Subsidy!$E$15/Subsidy!$E$14</f>
        <v>4447.3239773137839</v>
      </c>
      <c r="AD755" s="12">
        <f t="shared" si="933"/>
        <v>53367.88772776541</v>
      </c>
      <c r="AE755" s="12">
        <f>$AP755*AC755/(Calculations!$D$27^(A755-1+Calculations!$B$6/30))</f>
        <v>9.7397643606736395</v>
      </c>
      <c r="AF755" s="12">
        <f>IF(AE755=0,0,SUM(AE755:AE$903)*AC755/AE755)</f>
        <v>101497.24021885224</v>
      </c>
      <c r="AH755" s="164">
        <f>VLOOKUP(E755,Rates2,5)*VLOOKUP(E755,Mort_Imp_Retirees,C755-'Mort Imp Cume'!$C$4+2)</f>
        <v>5.6892656369568535E-2</v>
      </c>
      <c r="AI755" s="16">
        <f t="shared" si="934"/>
        <v>0.94310734363043147</v>
      </c>
      <c r="AJ755" s="164">
        <f>VLOOKUP(F755,Rates2,6)*VLOOKUP(F755,Mort_Imp_Survivors,C755-'Mort Imp Cume'!$C$4+2)</f>
        <v>2.8520951439021218E-2</v>
      </c>
      <c r="AK755" s="16">
        <f t="shared" si="935"/>
        <v>0.97147904856097878</v>
      </c>
      <c r="AL755" s="164">
        <f>VLOOKUP(F755,Rates2,7)*VLOOKUP(F755,Mort_Imp_Survivors,C755-'Mort Imp Cume'!$C$4+2)</f>
        <v>3.6701830200345537E-2</v>
      </c>
      <c r="AM755" s="16">
        <f t="shared" si="936"/>
        <v>0.96329816979965444</v>
      </c>
      <c r="AN755" s="108">
        <f>PRODUCT(AI$4:AI754)</f>
        <v>1.7557990756382159E-3</v>
      </c>
      <c r="AO755" s="16">
        <f>PRODUCT(AK$4:AK754)</f>
        <v>4.5240405089678054E-2</v>
      </c>
      <c r="AP755" s="16">
        <f>PRODUCT(AM$4:AM754)</f>
        <v>1.9086142484817055E-2</v>
      </c>
      <c r="AQ755" s="16">
        <f t="shared" si="937"/>
        <v>7.943306143795517E-5</v>
      </c>
      <c r="AR755" s="16">
        <f t="shared" si="938"/>
        <v>1.6763660142002606E-3</v>
      </c>
      <c r="AS755" s="16">
        <f t="shared" si="939"/>
        <v>4.3902671866518811E-6</v>
      </c>
      <c r="AT755" s="16">
        <f t="shared" si="940"/>
        <v>2.3102437946121379E-2</v>
      </c>
      <c r="AU755" s="16">
        <f t="shared" si="941"/>
        <v>0.9751417629782404</v>
      </c>
      <c r="AV755" s="16">
        <f t="shared" si="942"/>
        <v>9.9892073464291086E-5</v>
      </c>
      <c r="AW755" s="30">
        <f>(SUMPRODUCT(AV$5:AV754,A$5:A754)+SUM(AV$5:AV754)*(Calculations!$B$6/30-0.5)+AV$4*Calculations!$B$6/30/2)/SUM(AV$4:AV754)</f>
        <v>509.77142221264967</v>
      </c>
      <c r="AX755" s="16"/>
      <c r="AY755" s="12"/>
      <c r="AZ755" s="12"/>
    </row>
    <row r="756" spans="1:52" x14ac:dyDescent="0.25">
      <c r="A756">
        <f t="shared" si="930"/>
        <v>752</v>
      </c>
      <c r="B756" t="str">
        <f t="shared" si="954"/>
        <v>September</v>
      </c>
      <c r="C756">
        <f t="shared" si="925"/>
        <v>2087</v>
      </c>
      <c r="D756">
        <f t="shared" si="956"/>
        <v>208709</v>
      </c>
      <c r="E756">
        <f t="shared" ref="E756:F756" si="993">E744+1</f>
        <v>104</v>
      </c>
      <c r="F756">
        <f t="shared" si="993"/>
        <v>102</v>
      </c>
      <c r="G756" s="12">
        <f>G755*IF($B756="January",1+IF(C756&gt;Personal!$L$18+1,Calculations!$B$22,Calculations!$B$21),1)</f>
        <v>11485.857379426097</v>
      </c>
      <c r="H756" s="12">
        <f>IF(AND(Career!$F$15="Yes",$E756=62,$E755=61),G756,H755*IF($B756="January",(1+IF(C756&gt;Personal!$L$18+1,Calculations!$C$22,Calculations!$C$21)),1))</f>
        <v>11485.857379426097</v>
      </c>
      <c r="I756" s="12">
        <f>H756*(1-'Retiree Assumptions'!$F$8)</f>
        <v>8958.9687559523554</v>
      </c>
      <c r="J756" s="12">
        <f>I756/(Calculations!$C$27^($A756-1+Calculations!$B$6/30))</f>
        <v>1306.4797510158182</v>
      </c>
      <c r="K756" s="23">
        <f t="shared" si="927"/>
        <v>2.1634089679055393</v>
      </c>
      <c r="L756" s="12">
        <f>L755*IF($B756="January",(1+IF(C756&gt;Personal!$L$18+1,Calculations!$B$22,Calculations!$B$21)),1)</f>
        <v>6317.2215586843513</v>
      </c>
      <c r="M756" s="12">
        <f>IF(AND(Career!$F$15="Yes",$E756=62,$E755=61),L756,M755*IF($B756="January",(1+IF(C756&gt;Personal!$L$18+1,Calculations!$C$22,Calculations!$C$21)),1))</f>
        <v>6317.2215586843513</v>
      </c>
      <c r="N756" s="12">
        <f>M756*(1-'Retiree Assumptions'!$F$10)</f>
        <v>5559.1549716422296</v>
      </c>
      <c r="O756" s="12">
        <f>N756/(Calculations!$C$27^$AW756)/(Calculations!$D$27^($A756-1-$AW756+Calculations!$B$6/30))</f>
        <v>749.75159445614804</v>
      </c>
      <c r="P756" s="23">
        <f t="shared" si="928"/>
        <v>16.688665603214087</v>
      </c>
      <c r="Q756" s="12">
        <f>IF(OR(A756&lt;=360,$E756&lt;70),Q755*IF($B756="January",(1+IF(C756&gt;Personal!$L$18+1,Calculations!$B$22,Calculations!$B$21)),1),0)</f>
        <v>0</v>
      </c>
      <c r="R756" s="12">
        <f>IF(OR(A756&lt;=360,$E756&lt;70),IF(AND(Career!$F$15="Yes",$E756=62,$E755=61),Q756,R755*IF($B756="January",(1+IF(C756&gt;Personal!$L$18+1,Calculations!$C$22,Calculations!$C$21)),1)),0)</f>
        <v>0</v>
      </c>
      <c r="S756" s="12">
        <f>R756*(1-'Retiree Assumptions'!$F$8)</f>
        <v>0</v>
      </c>
      <c r="T756" s="12">
        <f>S756/(Calculations!$C$27^($A756-1+Calculations!$B$6/30))</f>
        <v>0</v>
      </c>
      <c r="U756" s="23">
        <f t="shared" si="929"/>
        <v>0</v>
      </c>
      <c r="W756">
        <f t="shared" si="969"/>
        <v>15</v>
      </c>
      <c r="X756">
        <f t="shared" si="944"/>
        <v>2087</v>
      </c>
      <c r="Y756">
        <f t="shared" si="945"/>
        <v>104</v>
      </c>
      <c r="Z756">
        <f t="shared" si="932"/>
        <v>102</v>
      </c>
      <c r="AA756" s="12">
        <f>S756*12*Subsidy!$I$15/Subsidy!$I$14</f>
        <v>0</v>
      </c>
      <c r="AB756" s="12">
        <f>SUM(S$5:S756)*Subsidy!$I$15/Subsidy!$I$14</f>
        <v>53212.488521578103</v>
      </c>
      <c r="AC756" s="12">
        <f>N756*Subsidy!$E$15/Subsidy!$E$14</f>
        <v>4447.3239773137839</v>
      </c>
      <c r="AD756" s="12">
        <f t="shared" si="933"/>
        <v>53367.88772776541</v>
      </c>
      <c r="AE756" s="12">
        <f>$AP756*AC756/(Calculations!$D$27^(A756-1+Calculations!$B$6/30))</f>
        <v>9.355288030614382</v>
      </c>
      <c r="AF756" s="12">
        <f>IF(AE756=0,0,SUM(AE756:AE$903)*AC756/AE756)</f>
        <v>101038.39799720435</v>
      </c>
      <c r="AH756" s="164">
        <f>VLOOKUP(E756,Rates2,5)*VLOOKUP(E756,Mort_Imp_Retirees,C756-'Mort Imp Cume'!$C$4+2)</f>
        <v>5.6892656369568535E-2</v>
      </c>
      <c r="AI756" s="16">
        <f t="shared" si="934"/>
        <v>0.94310734363043147</v>
      </c>
      <c r="AJ756" s="164">
        <f>VLOOKUP(F756,Rates2,6)*VLOOKUP(F756,Mort_Imp_Survivors,C756-'Mort Imp Cume'!$C$4+2)</f>
        <v>2.8520951439021218E-2</v>
      </c>
      <c r="AK756" s="16">
        <f t="shared" si="935"/>
        <v>0.97147904856097878</v>
      </c>
      <c r="AL756" s="164">
        <f>VLOOKUP(F756,Rates2,7)*VLOOKUP(F756,Mort_Imp_Survivors,C756-'Mort Imp Cume'!$C$4+2)</f>
        <v>3.6701830200345537E-2</v>
      </c>
      <c r="AM756" s="16">
        <f t="shared" si="936"/>
        <v>0.96329816979965444</v>
      </c>
      <c r="AN756" s="108">
        <f>PRODUCT(AI$4:AI755)</f>
        <v>1.6559070021739248E-3</v>
      </c>
      <c r="AO756" s="16">
        <f>PRODUCT(AK$4:AK755)</f>
        <v>4.3950105693033696E-2</v>
      </c>
      <c r="AP756" s="16">
        <f>PRODUCT(AM$4:AM755)</f>
        <v>1.8385646124159698E-2</v>
      </c>
      <c r="AQ756" s="16">
        <f t="shared" si="937"/>
        <v>7.2777287763378567E-5</v>
      </c>
      <c r="AR756" s="16">
        <f t="shared" si="938"/>
        <v>1.5831297144105461E-3</v>
      </c>
      <c r="AS756" s="16">
        <f t="shared" si="939"/>
        <v>4.02240241804921E-6</v>
      </c>
      <c r="AT756" s="16">
        <f t="shared" si="940"/>
        <v>2.2258926458595462E-2</v>
      </c>
      <c r="AU756" s="16">
        <f t="shared" si="941"/>
        <v>0.97608516653923061</v>
      </c>
      <c r="AV756" s="16">
        <f t="shared" si="942"/>
        <v>9.4208948054643474E-5</v>
      </c>
      <c r="AW756" s="30">
        <f>(SUMPRODUCT(AV$5:AV755,A$5:A755)+SUM(AV$5:AV755)*(Calculations!$B$6/30-0.5)+AV$4*Calculations!$B$6/30/2)/SUM(AV$4:AV755)</f>
        <v>509.79560903262495</v>
      </c>
      <c r="AX756" s="16"/>
      <c r="AY756" s="12"/>
      <c r="AZ756" s="12"/>
    </row>
    <row r="757" spans="1:52" x14ac:dyDescent="0.25">
      <c r="A757">
        <f t="shared" si="930"/>
        <v>753</v>
      </c>
      <c r="B757" t="str">
        <f t="shared" si="954"/>
        <v>October</v>
      </c>
      <c r="C757">
        <f t="shared" si="925"/>
        <v>2087</v>
      </c>
      <c r="D757">
        <f t="shared" si="956"/>
        <v>208710</v>
      </c>
      <c r="E757">
        <f t="shared" ref="E757:F757" si="994">E745+1</f>
        <v>104</v>
      </c>
      <c r="F757">
        <f t="shared" si="994"/>
        <v>102</v>
      </c>
      <c r="G757" s="12">
        <f>G756*IF($B757="January",1+IF(C757&gt;Personal!$L$18+1,Calculations!$B$22,Calculations!$B$21),1)</f>
        <v>11485.857379426097</v>
      </c>
      <c r="H757" s="12">
        <f>IF(AND(Career!$F$15="Yes",$E757=62,$E756=61),G757,H756*IF($B757="January",(1+IF(C757&gt;Personal!$L$18+1,Calculations!$C$22,Calculations!$C$21)),1))</f>
        <v>11485.857379426097</v>
      </c>
      <c r="I757" s="12">
        <f>H757*(1-'Retiree Assumptions'!$F$8)</f>
        <v>8958.9687559523554</v>
      </c>
      <c r="J757" s="12">
        <f>I757/(Calculations!$C$27^($A757-1+Calculations!$B$6/30))</f>
        <v>1303.1390957422648</v>
      </c>
      <c r="K757" s="23">
        <f t="shared" si="927"/>
        <v>2.0351097900674548</v>
      </c>
      <c r="L757" s="12">
        <f>L756*IF($B757="January",(1+IF(C757&gt;Personal!$L$18+1,Calculations!$B$22,Calculations!$B$21)),1)</f>
        <v>6317.2215586843513</v>
      </c>
      <c r="M757" s="12">
        <f>IF(AND(Career!$F$15="Yes",$E757=62,$E756=61),L757,M756*IF($B757="January",(1+IF(C757&gt;Personal!$L$18+1,Calculations!$C$22,Calculations!$C$21)),1))</f>
        <v>6317.2215586843513</v>
      </c>
      <c r="N757" s="12">
        <f>M757*(1-'Retiree Assumptions'!$F$10)</f>
        <v>5559.1549716422296</v>
      </c>
      <c r="O757" s="12">
        <f>N757/(Calculations!$C$27^$AW757)/(Calculations!$D$27^($A757-1-$AW757+Calculations!$B$6/30))</f>
        <v>747.59878134858388</v>
      </c>
      <c r="P757" s="23">
        <f t="shared" si="928"/>
        <v>16.033007592809071</v>
      </c>
      <c r="Q757" s="12">
        <f>IF(OR(A757&lt;=360,$E757&lt;70),Q756*IF($B757="January",(1+IF(C757&gt;Personal!$L$18+1,Calculations!$B$22,Calculations!$B$21)),1),0)</f>
        <v>0</v>
      </c>
      <c r="R757" s="12">
        <f>IF(OR(A757&lt;=360,$E757&lt;70),IF(AND(Career!$F$15="Yes",$E757=62,$E756=61),Q757,R756*IF($B757="January",(1+IF(C757&gt;Personal!$L$18+1,Calculations!$C$22,Calculations!$C$21)),1)),0)</f>
        <v>0</v>
      </c>
      <c r="S757" s="12">
        <f>R757*(1-'Retiree Assumptions'!$F$8)</f>
        <v>0</v>
      </c>
      <c r="T757" s="12">
        <f>S757/(Calculations!$C$27^($A757-1+Calculations!$B$6/30))</f>
        <v>0</v>
      </c>
      <c r="U757" s="23">
        <f t="shared" si="929"/>
        <v>0</v>
      </c>
      <c r="W757">
        <f t="shared" si="969"/>
        <v>15</v>
      </c>
      <c r="X757">
        <f t="shared" si="944"/>
        <v>2087</v>
      </c>
      <c r="Y757">
        <f t="shared" si="945"/>
        <v>104</v>
      </c>
      <c r="Z757">
        <f t="shared" si="932"/>
        <v>102</v>
      </c>
      <c r="AA757" s="12">
        <f>S757*12*Subsidy!$I$15/Subsidy!$I$14</f>
        <v>0</v>
      </c>
      <c r="AB757" s="12">
        <f>SUM(S$5:S757)*Subsidy!$I$15/Subsidy!$I$14</f>
        <v>53212.488521578103</v>
      </c>
      <c r="AC757" s="12">
        <f>N757*Subsidy!$E$15/Subsidy!$E$14</f>
        <v>4447.3239773137839</v>
      </c>
      <c r="AD757" s="12">
        <f t="shared" si="933"/>
        <v>53367.88772776541</v>
      </c>
      <c r="AE757" s="12">
        <f>$AP757*AC757/(Calculations!$D$27^(A757-1+Calculations!$B$6/30))</f>
        <v>8.9859888694168948</v>
      </c>
      <c r="AF757" s="12">
        <f>IF(AE757=0,0,SUM(AE757:AE$903)*AC757/AE757)</f>
        <v>100560.69863584281</v>
      </c>
      <c r="AH757" s="164">
        <f>VLOOKUP(E757,Rates2,5)*VLOOKUP(E757,Mort_Imp_Retirees,C757-'Mort Imp Cume'!$C$4+2)</f>
        <v>5.6892656369568535E-2</v>
      </c>
      <c r="AI757" s="16">
        <f t="shared" si="934"/>
        <v>0.94310734363043147</v>
      </c>
      <c r="AJ757" s="164">
        <f>VLOOKUP(F757,Rates2,6)*VLOOKUP(F757,Mort_Imp_Survivors,C757-'Mort Imp Cume'!$C$4+2)</f>
        <v>2.8520951439021218E-2</v>
      </c>
      <c r="AK757" s="16">
        <f t="shared" si="935"/>
        <v>0.97147904856097878</v>
      </c>
      <c r="AL757" s="164">
        <f>VLOOKUP(F757,Rates2,7)*VLOOKUP(F757,Mort_Imp_Survivors,C757-'Mort Imp Cume'!$C$4+2)</f>
        <v>3.6701830200345537E-2</v>
      </c>
      <c r="AM757" s="16">
        <f t="shared" si="936"/>
        <v>0.96329816979965444</v>
      </c>
      <c r="AN757" s="108">
        <f>PRODUCT(AI$4:AI756)</f>
        <v>1.5616980541192814E-3</v>
      </c>
      <c r="AO757" s="16">
        <f>PRODUCT(AK$4:AK756)</f>
        <v>4.2696606862822832E-2</v>
      </c>
      <c r="AP757" s="16">
        <f>PRODUCT(AM$4:AM756)</f>
        <v>1.7710859261987146E-2</v>
      </c>
      <c r="AQ757" s="16">
        <f t="shared" si="937"/>
        <v>6.6679207855166377E-5</v>
      </c>
      <c r="AR757" s="16">
        <f t="shared" si="938"/>
        <v>1.4950188462641151E-3</v>
      </c>
      <c r="AS757" s="16">
        <f t="shared" si="939"/>
        <v>3.6853613971196976E-6</v>
      </c>
      <c r="AT757" s="16">
        <f t="shared" si="940"/>
        <v>2.1446005521688162E-2</v>
      </c>
      <c r="AU757" s="16">
        <f t="shared" si="941"/>
        <v>0.9769922964241925</v>
      </c>
      <c r="AV757" s="16">
        <f t="shared" si="942"/>
        <v>8.8849150746032115E-5</v>
      </c>
      <c r="AW757" s="30">
        <f>(SUMPRODUCT(AV$5:AV756,A$5:A756)+SUM(AV$5:AV756)*(Calculations!$B$6/30-0.5)+AV$4*Calculations!$B$6/30/2)/SUM(AV$4:AV756)</f>
        <v>509.8185097219482</v>
      </c>
      <c r="AX757" s="16"/>
      <c r="AY757" s="12"/>
      <c r="AZ757" s="12"/>
    </row>
    <row r="758" spans="1:52" x14ac:dyDescent="0.25">
      <c r="A758">
        <f t="shared" si="930"/>
        <v>754</v>
      </c>
      <c r="B758" t="str">
        <f t="shared" si="954"/>
        <v>November</v>
      </c>
      <c r="C758">
        <f t="shared" si="925"/>
        <v>2087</v>
      </c>
      <c r="D758">
        <f t="shared" si="956"/>
        <v>208711</v>
      </c>
      <c r="E758">
        <f t="shared" ref="E758:F758" si="995">E746+1</f>
        <v>104</v>
      </c>
      <c r="F758">
        <f t="shared" si="995"/>
        <v>102</v>
      </c>
      <c r="G758" s="12">
        <f>G757*IF($B758="January",1+IF(C758&gt;Personal!$L$18+1,Calculations!$B$22,Calculations!$B$21),1)</f>
        <v>11485.857379426097</v>
      </c>
      <c r="H758" s="12">
        <f>IF(AND(Career!$F$15="Yes",$E758=62,$E757=61),G758,H757*IF($B758="January",(1+IF(C758&gt;Personal!$L$18+1,Calculations!$C$22,Calculations!$C$21)),1))</f>
        <v>11485.857379426097</v>
      </c>
      <c r="I758" s="12">
        <f>H758*(1-'Retiree Assumptions'!$F$8)</f>
        <v>8958.9687559523554</v>
      </c>
      <c r="J758" s="12">
        <f>I758/(Calculations!$C$27^($A758-1+Calculations!$B$6/30))</f>
        <v>1299.8069824898548</v>
      </c>
      <c r="K758" s="23">
        <f t="shared" si="927"/>
        <v>1.9144192887570748</v>
      </c>
      <c r="L758" s="12">
        <f>L757*IF($B758="January",(1+IF(C758&gt;Personal!$L$18+1,Calculations!$B$22,Calculations!$B$21)),1)</f>
        <v>6317.2215586843513</v>
      </c>
      <c r="M758" s="12">
        <f>IF(AND(Career!$F$15="Yes",$E758=62,$E757=61),L758,M757*IF($B758="January",(1+IF(C758&gt;Personal!$L$18+1,Calculations!$C$22,Calculations!$C$21)),1))</f>
        <v>6317.2215586843513</v>
      </c>
      <c r="N758" s="12">
        <f>M758*(1-'Retiree Assumptions'!$F$10)</f>
        <v>5559.1549716422296</v>
      </c>
      <c r="O758" s="12">
        <f>N758/(Calculations!$C$27^$AW758)/(Calculations!$D$27^($A758-1-$AW758+Calculations!$B$6/30))</f>
        <v>745.45185686568425</v>
      </c>
      <c r="P758" s="23">
        <f t="shared" si="928"/>
        <v>15.402961036409922</v>
      </c>
      <c r="Q758" s="12">
        <f>IF(OR(A758&lt;=360,$E758&lt;70),Q757*IF($B758="January",(1+IF(C758&gt;Personal!$L$18+1,Calculations!$B$22,Calculations!$B$21)),1),0)</f>
        <v>0</v>
      </c>
      <c r="R758" s="12">
        <f>IF(OR(A758&lt;=360,$E758&lt;70),IF(AND(Career!$F$15="Yes",$E758=62,$E757=61),Q758,R757*IF($B758="January",(1+IF(C758&gt;Personal!$L$18+1,Calculations!$C$22,Calculations!$C$21)),1)),0)</f>
        <v>0</v>
      </c>
      <c r="S758" s="12">
        <f>R758*(1-'Retiree Assumptions'!$F$8)</f>
        <v>0</v>
      </c>
      <c r="T758" s="12">
        <f>S758/(Calculations!$C$27^($A758-1+Calculations!$B$6/30))</f>
        <v>0</v>
      </c>
      <c r="U758" s="23">
        <f t="shared" si="929"/>
        <v>0</v>
      </c>
      <c r="W758">
        <f t="shared" si="969"/>
        <v>15</v>
      </c>
      <c r="X758">
        <f t="shared" si="944"/>
        <v>2087</v>
      </c>
      <c r="Y758">
        <f t="shared" si="945"/>
        <v>104</v>
      </c>
      <c r="Z758">
        <f t="shared" si="932"/>
        <v>102</v>
      </c>
      <c r="AA758" s="12">
        <f>S758*12*Subsidy!$I$15/Subsidy!$I$14</f>
        <v>0</v>
      </c>
      <c r="AB758" s="12">
        <f>SUM(S$5:S758)*Subsidy!$I$15/Subsidy!$I$14</f>
        <v>53212.488521578103</v>
      </c>
      <c r="AC758" s="12">
        <f>N758*Subsidy!$E$15/Subsidy!$E$14</f>
        <v>4447.3239773137839</v>
      </c>
      <c r="AD758" s="12">
        <f t="shared" si="933"/>
        <v>53367.88772776541</v>
      </c>
      <c r="AE758" s="12">
        <f>$AP758*AC758/(Calculations!$D$27^(A758-1+Calculations!$B$6/30))</f>
        <v>8.6312677596930634</v>
      </c>
      <c r="AF758" s="12">
        <f>IF(AE758=0,0,SUM(AE758:AE$903)*AC758/AE758)</f>
        <v>100063.36715874873</v>
      </c>
      <c r="AH758" s="164">
        <f>VLOOKUP(E758,Rates2,5)*VLOOKUP(E758,Mort_Imp_Retirees,C758-'Mort Imp Cume'!$C$4+2)</f>
        <v>5.6892656369568535E-2</v>
      </c>
      <c r="AI758" s="16">
        <f t="shared" si="934"/>
        <v>0.94310734363043147</v>
      </c>
      <c r="AJ758" s="164">
        <f>VLOOKUP(F758,Rates2,6)*VLOOKUP(F758,Mort_Imp_Survivors,C758-'Mort Imp Cume'!$C$4+2)</f>
        <v>2.8520951439021218E-2</v>
      </c>
      <c r="AK758" s="16">
        <f t="shared" si="935"/>
        <v>0.97147904856097878</v>
      </c>
      <c r="AL758" s="164">
        <f>VLOOKUP(F758,Rates2,7)*VLOOKUP(F758,Mort_Imp_Survivors,C758-'Mort Imp Cume'!$C$4+2)</f>
        <v>3.6701830200345537E-2</v>
      </c>
      <c r="AM758" s="16">
        <f t="shared" si="936"/>
        <v>0.96329816979965444</v>
      </c>
      <c r="AN758" s="108">
        <f>PRODUCT(AI$4:AI757)</f>
        <v>1.4728489033732492E-3</v>
      </c>
      <c r="AO758" s="16">
        <f>PRODUCT(AK$4:AK757)</f>
        <v>4.1478859011877284E-2</v>
      </c>
      <c r="AP758" s="16">
        <f>PRODUCT(AM$4:AM757)</f>
        <v>1.7060838312651476E-2</v>
      </c>
      <c r="AQ758" s="16">
        <f t="shared" si="937"/>
        <v>6.1092092008817073E-5</v>
      </c>
      <c r="AR758" s="16">
        <f t="shared" si="938"/>
        <v>1.4117568113644321E-3</v>
      </c>
      <c r="AS758" s="16">
        <f t="shared" si="939"/>
        <v>3.3765613719889835E-6</v>
      </c>
      <c r="AT758" s="16">
        <f t="shared" si="940"/>
        <v>2.0662583229952611E-2</v>
      </c>
      <c r="AU758" s="16">
        <f t="shared" si="941"/>
        <v>0.97786456786667419</v>
      </c>
      <c r="AV758" s="16">
        <f t="shared" si="942"/>
        <v>8.3794286543910118E-5</v>
      </c>
      <c r="AW758" s="30">
        <f>(SUMPRODUCT(AV$5:AV757,A$5:A757)+SUM(AV$5:AV757)*(Calculations!$B$6/30-0.5)+AV$4*Calculations!$B$6/30/2)/SUM(AV$4:AV757)</f>
        <v>509.84019255094285</v>
      </c>
      <c r="AX758" s="16"/>
      <c r="AY758" s="12"/>
      <c r="AZ758" s="12"/>
    </row>
    <row r="759" spans="1:52" x14ac:dyDescent="0.25">
      <c r="A759">
        <f t="shared" si="930"/>
        <v>755</v>
      </c>
      <c r="B759" t="str">
        <f t="shared" si="954"/>
        <v>December</v>
      </c>
      <c r="C759">
        <f t="shared" si="925"/>
        <v>2087</v>
      </c>
      <c r="D759">
        <f t="shared" si="956"/>
        <v>208712</v>
      </c>
      <c r="E759">
        <f t="shared" ref="E759:F759" si="996">E747+1</f>
        <v>104</v>
      </c>
      <c r="F759">
        <f t="shared" si="996"/>
        <v>102</v>
      </c>
      <c r="G759" s="12">
        <f>G758*IF($B759="January",1+IF(C759&gt;Personal!$L$18+1,Calculations!$B$22,Calculations!$B$21),1)</f>
        <v>11485.857379426097</v>
      </c>
      <c r="H759" s="12">
        <f>IF(AND(Career!$F$15="Yes",$E759=62,$E758=61),G759,H758*IF($B759="January",(1+IF(C759&gt;Personal!$L$18+1,Calculations!$C$22,Calculations!$C$21)),1))</f>
        <v>11485.857379426097</v>
      </c>
      <c r="I759" s="12">
        <f>H759*(1-'Retiree Assumptions'!$F$8)</f>
        <v>8958.9687559523554</v>
      </c>
      <c r="J759" s="12">
        <f>I759/(Calculations!$C$27^($A759-1+Calculations!$B$6/30))</f>
        <v>1296.4833894167286</v>
      </c>
      <c r="K759" s="23">
        <f t="shared" si="927"/>
        <v>1.8008862377118569</v>
      </c>
      <c r="L759" s="12">
        <f>L758*IF($B759="January",(1+IF(C759&gt;Personal!$L$18+1,Calculations!$B$22,Calculations!$B$21)),1)</f>
        <v>6317.2215586843513</v>
      </c>
      <c r="M759" s="12">
        <f>IF(AND(Career!$F$15="Yes",$E759=62,$E758=61),L759,M758*IF($B759="January",(1+IF(C759&gt;Personal!$L$18+1,Calculations!$C$22,Calculations!$C$21)),1))</f>
        <v>6317.2215586843513</v>
      </c>
      <c r="N759" s="12">
        <f>M759*(1-'Retiree Assumptions'!$F$10)</f>
        <v>5559.1549716422296</v>
      </c>
      <c r="O759" s="12">
        <f>N759/(Calculations!$C$27^$AW759)/(Calculations!$D$27^($A759-1-$AW759+Calculations!$B$6/30))</f>
        <v>743.31082128315268</v>
      </c>
      <c r="P759" s="23">
        <f t="shared" si="928"/>
        <v>14.797538348781424</v>
      </c>
      <c r="Q759" s="12">
        <f>IF(OR(A759&lt;=360,$E759&lt;70),Q758*IF($B759="January",(1+IF(C759&gt;Personal!$L$18+1,Calculations!$B$22,Calculations!$B$21)),1),0)</f>
        <v>0</v>
      </c>
      <c r="R759" s="12">
        <f>IF(OR(A759&lt;=360,$E759&lt;70),IF(AND(Career!$F$15="Yes",$E759=62,$E758=61),Q759,R758*IF($B759="January",(1+IF(C759&gt;Personal!$L$18+1,Calculations!$C$22,Calculations!$C$21)),1)),0)</f>
        <v>0</v>
      </c>
      <c r="S759" s="12">
        <f>R759*(1-'Retiree Assumptions'!$F$8)</f>
        <v>0</v>
      </c>
      <c r="T759" s="12">
        <f>S759/(Calculations!$C$27^($A759-1+Calculations!$B$6/30))</f>
        <v>0</v>
      </c>
      <c r="U759" s="23">
        <f t="shared" si="929"/>
        <v>0</v>
      </c>
      <c r="W759">
        <f t="shared" si="969"/>
        <v>15</v>
      </c>
      <c r="X759">
        <f t="shared" si="944"/>
        <v>2087</v>
      </c>
      <c r="Y759">
        <f t="shared" si="945"/>
        <v>104</v>
      </c>
      <c r="Z759">
        <f t="shared" si="932"/>
        <v>102</v>
      </c>
      <c r="AA759" s="12">
        <f>S759*12*Subsidy!$I$15/Subsidy!$I$14</f>
        <v>0</v>
      </c>
      <c r="AB759" s="12">
        <f>SUM(S$5:S759)*Subsidy!$I$15/Subsidy!$I$14</f>
        <v>53212.488521578103</v>
      </c>
      <c r="AC759" s="12">
        <f>N759*Subsidy!$E$15/Subsidy!$E$14</f>
        <v>4447.3239773137839</v>
      </c>
      <c r="AD759" s="12">
        <f t="shared" si="933"/>
        <v>53367.88772776541</v>
      </c>
      <c r="AE759" s="12">
        <f>$AP759*AC759/(Calculations!$D$27^(A759-1+Calculations!$B$6/30))</f>
        <v>8.2905492341602702</v>
      </c>
      <c r="AF759" s="12">
        <f>IF(AE759=0,0,SUM(AE759:AE$903)*AC759/AE759)</f>
        <v>99545.596740543406</v>
      </c>
      <c r="AH759" s="164">
        <f>VLOOKUP(E759,Rates2,5)*VLOOKUP(E759,Mort_Imp_Retirees,C759-'Mort Imp Cume'!$C$4+2)</f>
        <v>5.6892656369568535E-2</v>
      </c>
      <c r="AI759" s="16">
        <f t="shared" si="934"/>
        <v>0.94310734363043147</v>
      </c>
      <c r="AJ759" s="164">
        <f>VLOOKUP(F759,Rates2,6)*VLOOKUP(F759,Mort_Imp_Survivors,C759-'Mort Imp Cume'!$C$4+2)</f>
        <v>2.8520951439021218E-2</v>
      </c>
      <c r="AK759" s="16">
        <f t="shared" si="935"/>
        <v>0.97147904856097878</v>
      </c>
      <c r="AL759" s="164">
        <f>VLOOKUP(F759,Rates2,7)*VLOOKUP(F759,Mort_Imp_Survivors,C759-'Mort Imp Cume'!$C$4+2)</f>
        <v>3.6701830200345537E-2</v>
      </c>
      <c r="AM759" s="16">
        <f t="shared" si="936"/>
        <v>0.96329816979965444</v>
      </c>
      <c r="AN759" s="108">
        <f>PRODUCT(AI$4:AI758)</f>
        <v>1.3890546168293392E-3</v>
      </c>
      <c r="AO759" s="16">
        <f>PRODUCT(AK$4:AK758)</f>
        <v>4.0295842488253526E-2</v>
      </c>
      <c r="AP759" s="16">
        <f>PRODUCT(AM$4:AM758)</f>
        <v>1.643467432182499E-2</v>
      </c>
      <c r="AQ759" s="16">
        <f t="shared" si="937"/>
        <v>5.5973126047336408E-5</v>
      </c>
      <c r="AR759" s="16">
        <f t="shared" si="938"/>
        <v>1.3330814907820028E-3</v>
      </c>
      <c r="AS759" s="16">
        <f t="shared" si="939"/>
        <v>3.093636002080756E-6</v>
      </c>
      <c r="AT759" s="16">
        <f t="shared" si="940"/>
        <v>1.9907605170118373E-2</v>
      </c>
      <c r="AU759" s="16">
        <f t="shared" si="941"/>
        <v>0.97870334021305228</v>
      </c>
      <c r="AV759" s="16">
        <f t="shared" si="942"/>
        <v>7.9027006993834278E-5</v>
      </c>
      <c r="AW759" s="30">
        <f>(SUMPRODUCT(AV$5:AV758,A$5:A758)+SUM(AV$5:AV758)*(Calculations!$B$6/30-0.5)+AV$4*Calculations!$B$6/30/2)/SUM(AV$4:AV758)</f>
        <v>509.86072216170459</v>
      </c>
      <c r="AX759" s="16"/>
      <c r="AY759" s="12"/>
      <c r="AZ759" s="12"/>
    </row>
    <row r="760" spans="1:52" x14ac:dyDescent="0.25">
      <c r="A760">
        <f t="shared" si="930"/>
        <v>756</v>
      </c>
      <c r="B760" t="str">
        <f t="shared" si="954"/>
        <v>January</v>
      </c>
      <c r="C760">
        <f t="shared" si="925"/>
        <v>2088</v>
      </c>
      <c r="D760">
        <f t="shared" si="956"/>
        <v>208801</v>
      </c>
      <c r="E760">
        <f t="shared" ref="E760:F760" si="997">E748+1</f>
        <v>105</v>
      </c>
      <c r="F760">
        <f t="shared" si="997"/>
        <v>103</v>
      </c>
      <c r="G760" s="12">
        <f>G759*IF($B760="January",1+IF(C760&gt;Personal!$L$18+1,Calculations!$B$22,Calculations!$B$21),1)</f>
        <v>11773.00381391175</v>
      </c>
      <c r="H760" s="12">
        <f>IF(AND(Career!$F$15="Yes",$E760=62,$E759=61),G760,H759*IF($B760="January",(1+IF(C760&gt;Personal!$L$18+1,Calculations!$C$22,Calculations!$C$21)),1))</f>
        <v>11773.00381391175</v>
      </c>
      <c r="I760" s="12">
        <f>H760*(1-'Retiree Assumptions'!$F$8)</f>
        <v>9182.9429748511648</v>
      </c>
      <c r="J760" s="12">
        <f>I760/(Calculations!$C$27^($A760-1+Calculations!$B$6/30))</f>
        <v>1325.4975021052969</v>
      </c>
      <c r="K760" s="23">
        <f t="shared" si="927"/>
        <v>1.7364383245259343</v>
      </c>
      <c r="L760" s="12">
        <f>L759*IF($B760="January",(1+IF(C760&gt;Personal!$L$18+1,Calculations!$B$22,Calculations!$B$21)),1)</f>
        <v>6475.1520976514594</v>
      </c>
      <c r="M760" s="12">
        <f>IF(AND(Career!$F$15="Yes",$E760=62,$E759=61),L760,M759*IF($B760="January",(1+IF(C760&gt;Personal!$L$18+1,Calculations!$C$22,Calculations!$C$21)),1))</f>
        <v>6475.1520976514594</v>
      </c>
      <c r="N760" s="12">
        <f>M760*(1-'Retiree Assumptions'!$F$10)</f>
        <v>5698.1338459332846</v>
      </c>
      <c r="O760" s="12">
        <f>N760/(Calculations!$C$27^$AW760)/(Calculations!$D$27^($A760-1-$AW760+Calculations!$B$6/30))</f>
        <v>759.70506576213336</v>
      </c>
      <c r="P760" s="23">
        <f t="shared" si="928"/>
        <v>14.571183624327233</v>
      </c>
      <c r="Q760" s="12">
        <f>IF(OR(A760&lt;=360,$E760&lt;70),Q759*IF($B760="January",(1+IF(C760&gt;Personal!$L$18+1,Calculations!$B$22,Calculations!$B$21)),1),0)</f>
        <v>0</v>
      </c>
      <c r="R760" s="12">
        <f>IF(OR(A760&lt;=360,$E760&lt;70),IF(AND(Career!$F$15="Yes",$E760=62,$E759=61),Q760,R759*IF($B760="January",(1+IF(C760&gt;Personal!$L$18+1,Calculations!$C$22,Calculations!$C$21)),1)),0)</f>
        <v>0</v>
      </c>
      <c r="S760" s="12">
        <f>R760*(1-'Retiree Assumptions'!$F$8)</f>
        <v>0</v>
      </c>
      <c r="T760" s="12">
        <f>S760/(Calculations!$C$27^($A760-1+Calculations!$B$6/30))</f>
        <v>0</v>
      </c>
      <c r="U760" s="23">
        <f t="shared" si="929"/>
        <v>0</v>
      </c>
      <c r="W760">
        <f t="shared" si="969"/>
        <v>15</v>
      </c>
      <c r="X760">
        <f t="shared" si="944"/>
        <v>2088</v>
      </c>
      <c r="Y760">
        <f t="shared" si="945"/>
        <v>105</v>
      </c>
      <c r="Z760">
        <f t="shared" si="932"/>
        <v>103</v>
      </c>
      <c r="AA760" s="12">
        <f>S760*12*Subsidy!$I$15/Subsidy!$I$14</f>
        <v>0</v>
      </c>
      <c r="AB760" s="12">
        <f>SUM(S$5:S760)*Subsidy!$I$15/Subsidy!$I$14</f>
        <v>53212.488521578103</v>
      </c>
      <c r="AC760" s="12">
        <f>N760*Subsidy!$E$15/Subsidy!$E$14</f>
        <v>4558.5070767466277</v>
      </c>
      <c r="AD760" s="12">
        <f t="shared" si="933"/>
        <v>54702.084920959533</v>
      </c>
      <c r="AE760" s="12">
        <f>$AP760*AC760/(Calculations!$D$27^(A760-1+Calculations!$B$6/30))</f>
        <v>8.1623625556069683</v>
      </c>
      <c r="AF760" s="12">
        <f>IF(AE760=0,0,SUM(AE760:AE$903)*AC760/AE760)</f>
        <v>99006.547397568123</v>
      </c>
      <c r="AH760" s="164">
        <f>VLOOKUP(E760,Rates2,5)*VLOOKUP(E760,Mort_Imp_Retirees,C760-'Mort Imp Cume'!$C$4+2)</f>
        <v>6.6772043760918151E-2</v>
      </c>
      <c r="AI760" s="16">
        <f t="shared" si="934"/>
        <v>0.93322795623908184</v>
      </c>
      <c r="AJ760" s="164">
        <f>VLOOKUP(F760,Rates2,6)*VLOOKUP(F760,Mort_Imp_Survivors,C760-'Mort Imp Cume'!$C$4+2)</f>
        <v>3.0930938854225137E-2</v>
      </c>
      <c r="AK760" s="16">
        <f t="shared" si="935"/>
        <v>0.96906906114577485</v>
      </c>
      <c r="AL760" s="164">
        <f>VLOOKUP(F760,Rates2,7)*VLOOKUP(F760,Mort_Imp_Survivors,C760-'Mort Imp Cume'!$C$4+2)</f>
        <v>4.0297077811512948E-2</v>
      </c>
      <c r="AM760" s="16">
        <f t="shared" si="936"/>
        <v>0.95970292218848707</v>
      </c>
      <c r="AN760" s="108">
        <f>PRODUCT(AI$4:AI759)</f>
        <v>1.3100276098355049E-3</v>
      </c>
      <c r="AO760" s="16">
        <f>PRODUCT(AK$4:AK759)</f>
        <v>3.9146566721451601E-2</v>
      </c>
      <c r="AP760" s="16">
        <f>PRODUCT(AM$4:AM759)</f>
        <v>1.5831491695467392E-2</v>
      </c>
      <c r="AQ760" s="16">
        <f t="shared" si="937"/>
        <v>5.1283083235369359E-5</v>
      </c>
      <c r="AR760" s="16">
        <f t="shared" si="938"/>
        <v>1.2587445266001355E-3</v>
      </c>
      <c r="AS760" s="16">
        <f t="shared" si="939"/>
        <v>3.3183601978125047E-6</v>
      </c>
      <c r="AT760" s="16">
        <f t="shared" si="940"/>
        <v>1.9180053261471246E-2</v>
      </c>
      <c r="AU760" s="16">
        <f t="shared" si="941"/>
        <v>0.97950991912869334</v>
      </c>
      <c r="AV760" s="16">
        <f t="shared" si="942"/>
        <v>8.7473220891947346E-5</v>
      </c>
      <c r="AW760" s="30">
        <f>(SUMPRODUCT(AV$5:AV759,A$5:A759)+SUM(AV$5:AV759)*(Calculations!$B$6/30-0.5)+AV$4*Calculations!$B$6/30/2)/SUM(AV$4:AV759)</f>
        <v>509.88015976242593</v>
      </c>
      <c r="AX760" s="16"/>
      <c r="AY760" s="12"/>
      <c r="AZ760" s="12"/>
    </row>
    <row r="761" spans="1:52" x14ac:dyDescent="0.25">
      <c r="A761">
        <f t="shared" si="930"/>
        <v>757</v>
      </c>
      <c r="B761" t="str">
        <f t="shared" si="954"/>
        <v>February</v>
      </c>
      <c r="C761">
        <f t="shared" si="925"/>
        <v>2088</v>
      </c>
      <c r="D761">
        <f t="shared" si="956"/>
        <v>208802</v>
      </c>
      <c r="E761">
        <f t="shared" ref="E761:F761" si="998">E749+1</f>
        <v>105</v>
      </c>
      <c r="F761">
        <f t="shared" si="998"/>
        <v>103</v>
      </c>
      <c r="G761" s="12">
        <f>G760*IF($B761="January",1+IF(C761&gt;Personal!$L$18+1,Calculations!$B$22,Calculations!$B$21),1)</f>
        <v>11773.00381391175</v>
      </c>
      <c r="H761" s="12">
        <f>IF(AND(Career!$F$15="Yes",$E761=62,$E760=61),G761,H760*IF($B761="January",(1+IF(C761&gt;Personal!$L$18+1,Calculations!$C$22,Calculations!$C$21)),1))</f>
        <v>11773.00381391175</v>
      </c>
      <c r="I761" s="12">
        <f>H761*(1-'Retiree Assumptions'!$F$8)</f>
        <v>9182.9429748511648</v>
      </c>
      <c r="J761" s="12">
        <f>I761/(Calculations!$C$27^($A761-1+Calculations!$B$6/30))</f>
        <v>1322.108218637989</v>
      </c>
      <c r="K761" s="23">
        <f t="shared" si="927"/>
        <v>1.6163492053542221</v>
      </c>
      <c r="L761" s="12">
        <f>L760*IF($B761="January",(1+IF(C761&gt;Personal!$L$18+1,Calculations!$B$22,Calculations!$B$21)),1)</f>
        <v>6475.1520976514594</v>
      </c>
      <c r="M761" s="12">
        <f>IF(AND(Career!$F$15="Yes",$E761=62,$E760=61),L761,M760*IF($B761="January",(1+IF(C761&gt;Personal!$L$18+1,Calculations!$C$22,Calculations!$C$21)),1))</f>
        <v>6475.1520976514594</v>
      </c>
      <c r="N761" s="12">
        <f>M761*(1-'Retiree Assumptions'!$F$10)</f>
        <v>5698.1338459332846</v>
      </c>
      <c r="O761" s="12">
        <f>N761/(Calculations!$C$27^$AW761)/(Calculations!$D$27^($A761-1-$AW761+Calculations!$B$6/30))</f>
        <v>757.52335445446806</v>
      </c>
      <c r="P761" s="23">
        <f t="shared" si="928"/>
        <v>13.946362145163079</v>
      </c>
      <c r="Q761" s="12">
        <f>IF(OR(A761&lt;=360,$E761&lt;70),Q760*IF($B761="January",(1+IF(C761&gt;Personal!$L$18+1,Calculations!$B$22,Calculations!$B$21)),1),0)</f>
        <v>0</v>
      </c>
      <c r="R761" s="12">
        <f>IF(OR(A761&lt;=360,$E761&lt;70),IF(AND(Career!$F$15="Yes",$E761=62,$E760=61),Q761,R760*IF($B761="January",(1+IF(C761&gt;Personal!$L$18+1,Calculations!$C$22,Calculations!$C$21)),1)),0)</f>
        <v>0</v>
      </c>
      <c r="S761" s="12">
        <f>R761*(1-'Retiree Assumptions'!$F$8)</f>
        <v>0</v>
      </c>
      <c r="T761" s="12">
        <f>S761/(Calculations!$C$27^($A761-1+Calculations!$B$6/30))</f>
        <v>0</v>
      </c>
      <c r="U761" s="23">
        <f t="shared" si="929"/>
        <v>0</v>
      </c>
      <c r="W761">
        <f t="shared" si="969"/>
        <v>15</v>
      </c>
      <c r="X761">
        <f t="shared" si="944"/>
        <v>2088</v>
      </c>
      <c r="Y761">
        <f t="shared" si="945"/>
        <v>105</v>
      </c>
      <c r="Z761">
        <f t="shared" si="932"/>
        <v>103</v>
      </c>
      <c r="AA761" s="12">
        <f>S761*12*Subsidy!$I$15/Subsidy!$I$14</f>
        <v>0</v>
      </c>
      <c r="AB761" s="12">
        <f>SUM(S$5:S761)*Subsidy!$I$15/Subsidy!$I$14</f>
        <v>53212.488521578103</v>
      </c>
      <c r="AC761" s="12">
        <f>N761*Subsidy!$E$15/Subsidy!$E$14</f>
        <v>4558.5070767466277</v>
      </c>
      <c r="AD761" s="12">
        <f t="shared" si="933"/>
        <v>54702.084920959533</v>
      </c>
      <c r="AE761" s="12">
        <f>$AP761*AC761/(Calculations!$D$27^(A761-1+Calculations!$B$6/30))</f>
        <v>7.8108927852847954</v>
      </c>
      <c r="AF761" s="12">
        <f>IF(AE761=0,0,SUM(AE761:AE$903)*AC761/AE761)</f>
        <v>98697.955401140745</v>
      </c>
      <c r="AH761" s="164">
        <f>VLOOKUP(E761,Rates2,5)*VLOOKUP(E761,Mort_Imp_Retirees,C761-'Mort Imp Cume'!$C$4+2)</f>
        <v>6.6772043760918151E-2</v>
      </c>
      <c r="AI761" s="16">
        <f t="shared" si="934"/>
        <v>0.93322795623908184</v>
      </c>
      <c r="AJ761" s="164">
        <f>VLOOKUP(F761,Rates2,6)*VLOOKUP(F761,Mort_Imp_Survivors,C761-'Mort Imp Cume'!$C$4+2)</f>
        <v>3.0930938854225137E-2</v>
      </c>
      <c r="AK761" s="16">
        <f t="shared" si="935"/>
        <v>0.96906906114577485</v>
      </c>
      <c r="AL761" s="164">
        <f>VLOOKUP(F761,Rates2,7)*VLOOKUP(F761,Mort_Imp_Survivors,C761-'Mort Imp Cume'!$C$4+2)</f>
        <v>4.0297077811512948E-2</v>
      </c>
      <c r="AM761" s="16">
        <f t="shared" si="936"/>
        <v>0.95970292218848707</v>
      </c>
      <c r="AN761" s="108">
        <f>PRODUCT(AI$4:AI760)</f>
        <v>1.2225543889435575E-3</v>
      </c>
      <c r="AO761" s="16">
        <f>PRODUCT(AK$4:AK760)</f>
        <v>3.7935726659837535E-2</v>
      </c>
      <c r="AP761" s="16">
        <f>PRODUCT(AM$4:AM760)</f>
        <v>1.5193528842742821E-2</v>
      </c>
      <c r="AQ761" s="16">
        <f t="shared" si="937"/>
        <v>4.6378489125747502E-5</v>
      </c>
      <c r="AR761" s="16">
        <f t="shared" si="938"/>
        <v>1.1761758998178099E-3</v>
      </c>
      <c r="AS761" s="16">
        <f t="shared" si="939"/>
        <v>3.0009999914244065E-6</v>
      </c>
      <c r="AT761" s="16">
        <f t="shared" si="940"/>
        <v>1.8410471522962588E-2</v>
      </c>
      <c r="AU761" s="16">
        <f t="shared" si="941"/>
        <v>0.98036697408809392</v>
      </c>
      <c r="AV761" s="16">
        <f t="shared" si="942"/>
        <v>8.1632455158641768E-5</v>
      </c>
      <c r="AW761" s="30">
        <f>(SUMPRODUCT(AV$5:AV760,A$5:A760)+SUM(AV$5:AV760)*(Calculations!$B$6/30-0.5)+AV$4*Calculations!$B$6/30/2)/SUM(AV$4:AV760)</f>
        <v>509.9017588001858</v>
      </c>
      <c r="AX761" s="16"/>
      <c r="AY761" s="12"/>
      <c r="AZ761" s="12"/>
    </row>
    <row r="762" spans="1:52" x14ac:dyDescent="0.25">
      <c r="A762">
        <f t="shared" si="930"/>
        <v>758</v>
      </c>
      <c r="B762" t="str">
        <f t="shared" si="954"/>
        <v>March</v>
      </c>
      <c r="C762">
        <f t="shared" si="925"/>
        <v>2088</v>
      </c>
      <c r="D762">
        <f t="shared" si="956"/>
        <v>208803</v>
      </c>
      <c r="E762">
        <f t="shared" ref="E762:F762" si="999">E750+1</f>
        <v>105</v>
      </c>
      <c r="F762">
        <f t="shared" si="999"/>
        <v>103</v>
      </c>
      <c r="G762" s="12">
        <f>G761*IF($B762="January",1+IF(C762&gt;Personal!$L$18+1,Calculations!$B$22,Calculations!$B$21),1)</f>
        <v>11773.00381391175</v>
      </c>
      <c r="H762" s="12">
        <f>IF(AND(Career!$F$15="Yes",$E762=62,$E761=61),G762,H761*IF($B762="January",(1+IF(C762&gt;Personal!$L$18+1,Calculations!$C$22,Calculations!$C$21)),1))</f>
        <v>11773.00381391175</v>
      </c>
      <c r="I762" s="12">
        <f>H762*(1-'Retiree Assumptions'!$F$8)</f>
        <v>9182.9429748511648</v>
      </c>
      <c r="J762" s="12">
        <f>I762/(Calculations!$C$27^($A762-1+Calculations!$B$6/30))</f>
        <v>1318.7276015336161</v>
      </c>
      <c r="K762" s="23">
        <f t="shared" si="927"/>
        <v>1.5045652452772771</v>
      </c>
      <c r="L762" s="12">
        <f>L761*IF($B762="January",(1+IF(C762&gt;Personal!$L$18+1,Calculations!$B$22,Calculations!$B$21)),1)</f>
        <v>6475.1520976514594</v>
      </c>
      <c r="M762" s="12">
        <f>IF(AND(Career!$F$15="Yes",$E762=62,$E761=61),L762,M761*IF($B762="January",(1+IF(C762&gt;Personal!$L$18+1,Calculations!$C$22,Calculations!$C$21)),1))</f>
        <v>6475.1520976514594</v>
      </c>
      <c r="N762" s="12">
        <f>M762*(1-'Retiree Assumptions'!$F$10)</f>
        <v>5698.1338459332846</v>
      </c>
      <c r="O762" s="12">
        <f>N762/(Calculations!$C$27^$AW762)/(Calculations!$D$27^($A762-1-$AW762+Calculations!$B$6/30))</f>
        <v>755.34757618584786</v>
      </c>
      <c r="P762" s="23">
        <f t="shared" si="928"/>
        <v>13.348188383057785</v>
      </c>
      <c r="Q762" s="12">
        <f>IF(OR(A762&lt;=360,$E762&lt;70),Q761*IF($B762="January",(1+IF(C762&gt;Personal!$L$18+1,Calculations!$B$22,Calculations!$B$21)),1),0)</f>
        <v>0</v>
      </c>
      <c r="R762" s="12">
        <f>IF(OR(A762&lt;=360,$E762&lt;70),IF(AND(Career!$F$15="Yes",$E762=62,$E761=61),Q762,R761*IF($B762="January",(1+IF(C762&gt;Personal!$L$18+1,Calculations!$C$22,Calculations!$C$21)),1)),0)</f>
        <v>0</v>
      </c>
      <c r="S762" s="12">
        <f>R762*(1-'Retiree Assumptions'!$F$8)</f>
        <v>0</v>
      </c>
      <c r="T762" s="12">
        <f>S762/(Calculations!$C$27^($A762-1+Calculations!$B$6/30))</f>
        <v>0</v>
      </c>
      <c r="U762" s="23">
        <f t="shared" si="929"/>
        <v>0</v>
      </c>
      <c r="W762">
        <f t="shared" si="969"/>
        <v>15</v>
      </c>
      <c r="X762">
        <f t="shared" si="944"/>
        <v>2088</v>
      </c>
      <c r="Y762">
        <f t="shared" si="945"/>
        <v>105</v>
      </c>
      <c r="Z762">
        <f t="shared" si="932"/>
        <v>103</v>
      </c>
      <c r="AA762" s="12">
        <f>S762*12*Subsidy!$I$15/Subsidy!$I$14</f>
        <v>0</v>
      </c>
      <c r="AB762" s="12">
        <f>SUM(S$5:S762)*Subsidy!$I$15/Subsidy!$I$14</f>
        <v>53212.488521578103</v>
      </c>
      <c r="AC762" s="12">
        <f>N762*Subsidy!$E$15/Subsidy!$E$14</f>
        <v>4558.5070767466277</v>
      </c>
      <c r="AD762" s="12">
        <f t="shared" si="933"/>
        <v>54702.084920959533</v>
      </c>
      <c r="AE762" s="12">
        <f>$AP762*AC762/(Calculations!$D$27^(A762-1+Calculations!$B$6/30))</f>
        <v>7.4745572360424539</v>
      </c>
      <c r="AF762" s="12">
        <f>IF(AE762=0,0,SUM(AE762:AE$903)*AC762/AE762)</f>
        <v>98375.477571033538</v>
      </c>
      <c r="AH762" s="164">
        <f>VLOOKUP(E762,Rates2,5)*VLOOKUP(E762,Mort_Imp_Retirees,C762-'Mort Imp Cume'!$C$4+2)</f>
        <v>6.6772043760918151E-2</v>
      </c>
      <c r="AI762" s="16">
        <f t="shared" si="934"/>
        <v>0.93322795623908184</v>
      </c>
      <c r="AJ762" s="164">
        <f>VLOOKUP(F762,Rates2,6)*VLOOKUP(F762,Mort_Imp_Survivors,C762-'Mort Imp Cume'!$C$4+2)</f>
        <v>3.0930938854225137E-2</v>
      </c>
      <c r="AK762" s="16">
        <f t="shared" si="935"/>
        <v>0.96906906114577485</v>
      </c>
      <c r="AL762" s="164">
        <f>VLOOKUP(F762,Rates2,7)*VLOOKUP(F762,Mort_Imp_Survivors,C762-'Mort Imp Cume'!$C$4+2)</f>
        <v>4.0297077811512948E-2</v>
      </c>
      <c r="AM762" s="16">
        <f t="shared" si="936"/>
        <v>0.95970292218848707</v>
      </c>
      <c r="AN762" s="108">
        <f>PRODUCT(AI$4:AI761)</f>
        <v>1.1409219337849157E-3</v>
      </c>
      <c r="AO762" s="16">
        <f>PRODUCT(AK$4:AK761)</f>
        <v>3.6762339018131501E-2</v>
      </c>
      <c r="AP762" s="16">
        <f>PRODUCT(AM$4:AM761)</f>
        <v>1.4581274028735347E-2</v>
      </c>
      <c r="AQ762" s="16">
        <f t="shared" si="937"/>
        <v>4.1942958923023254E-5</v>
      </c>
      <c r="AR762" s="16">
        <f t="shared" si="938"/>
        <v>1.0989789748618924E-3</v>
      </c>
      <c r="AS762" s="16">
        <f t="shared" si="939"/>
        <v>2.713991372746736E-6</v>
      </c>
      <c r="AT762" s="16">
        <f t="shared" si="940"/>
        <v>1.7671584319446546E-2</v>
      </c>
      <c r="AU762" s="16">
        <f t="shared" si="941"/>
        <v>0.9811874937467685</v>
      </c>
      <c r="AV762" s="16">
        <f t="shared" si="942"/>
        <v>7.6181689290477758E-5</v>
      </c>
      <c r="AW762" s="30">
        <f>(SUMPRODUCT(AV$5:AV761,A$5:A761)+SUM(AV$5:AV761)*(Calculations!$B$6/30-0.5)+AV$4*Calculations!$B$6/30/2)/SUM(AV$4:AV761)</f>
        <v>509.92199393922186</v>
      </c>
      <c r="AX762" s="16"/>
      <c r="AY762" s="12"/>
      <c r="AZ762" s="12"/>
    </row>
    <row r="763" spans="1:52" x14ac:dyDescent="0.25">
      <c r="A763">
        <f t="shared" si="930"/>
        <v>759</v>
      </c>
      <c r="B763" t="str">
        <f t="shared" si="954"/>
        <v>April</v>
      </c>
      <c r="C763">
        <f t="shared" si="925"/>
        <v>2088</v>
      </c>
      <c r="D763">
        <f t="shared" si="956"/>
        <v>208804</v>
      </c>
      <c r="E763">
        <f t="shared" ref="E763:F763" si="1000">E751+1</f>
        <v>105</v>
      </c>
      <c r="F763">
        <f t="shared" si="1000"/>
        <v>103</v>
      </c>
      <c r="G763" s="12">
        <f>G762*IF($B763="January",1+IF(C763&gt;Personal!$L$18+1,Calculations!$B$22,Calculations!$B$21),1)</f>
        <v>11773.00381391175</v>
      </c>
      <c r="H763" s="12">
        <f>IF(AND(Career!$F$15="Yes",$E763=62,$E762=61),G763,H762*IF($B763="January",(1+IF(C763&gt;Personal!$L$18+1,Calculations!$C$22,Calculations!$C$21)),1))</f>
        <v>11773.00381391175</v>
      </c>
      <c r="I763" s="12">
        <f>H763*(1-'Retiree Assumptions'!$F$8)</f>
        <v>9182.9429748511648</v>
      </c>
      <c r="J763" s="12">
        <f>I763/(Calculations!$C$27^($A763-1+Calculations!$B$6/30))</f>
        <v>1315.3556286323769</v>
      </c>
      <c r="K763" s="23">
        <f t="shared" si="927"/>
        <v>1.4005120736271721</v>
      </c>
      <c r="L763" s="12">
        <f>L762*IF($B763="January",(1+IF(C763&gt;Personal!$L$18+1,Calculations!$B$22,Calculations!$B$21)),1)</f>
        <v>6475.1520976514594</v>
      </c>
      <c r="M763" s="12">
        <f>IF(AND(Career!$F$15="Yes",$E763=62,$E762=61),L763,M762*IF($B763="January",(1+IF(C763&gt;Personal!$L$18+1,Calculations!$C$22,Calculations!$C$21)),1))</f>
        <v>6475.1520976514594</v>
      </c>
      <c r="N763" s="12">
        <f>M763*(1-'Retiree Assumptions'!$F$10)</f>
        <v>5698.1338459332846</v>
      </c>
      <c r="O763" s="12">
        <f>N763/(Calculations!$C$27^$AW763)/(Calculations!$D$27^($A763-1-$AW763+Calculations!$B$6/30))</f>
        <v>753.17773673353008</v>
      </c>
      <c r="P763" s="23">
        <f t="shared" si="928"/>
        <v>12.775540185515359</v>
      </c>
      <c r="Q763" s="12">
        <f>IF(OR(A763&lt;=360,$E763&lt;70),Q762*IF($B763="January",(1+IF(C763&gt;Personal!$L$18+1,Calculations!$B$22,Calculations!$B$21)),1),0)</f>
        <v>0</v>
      </c>
      <c r="R763" s="12">
        <f>IF(OR(A763&lt;=360,$E763&lt;70),IF(AND(Career!$F$15="Yes",$E763=62,$E762=61),Q763,R762*IF($B763="January",(1+IF(C763&gt;Personal!$L$18+1,Calculations!$C$22,Calculations!$C$21)),1)),0)</f>
        <v>0</v>
      </c>
      <c r="S763" s="12">
        <f>R763*(1-'Retiree Assumptions'!$F$8)</f>
        <v>0</v>
      </c>
      <c r="T763" s="12">
        <f>S763/(Calculations!$C$27^($A763-1+Calculations!$B$6/30))</f>
        <v>0</v>
      </c>
      <c r="U763" s="23">
        <f t="shared" si="929"/>
        <v>0</v>
      </c>
      <c r="W763">
        <f t="shared" si="969"/>
        <v>15</v>
      </c>
      <c r="X763">
        <f t="shared" si="944"/>
        <v>2088</v>
      </c>
      <c r="Y763">
        <f t="shared" si="945"/>
        <v>105</v>
      </c>
      <c r="Z763">
        <f t="shared" si="932"/>
        <v>103</v>
      </c>
      <c r="AA763" s="12">
        <f>S763*12*Subsidy!$I$15/Subsidy!$I$14</f>
        <v>0</v>
      </c>
      <c r="AB763" s="12">
        <f>SUM(S$5:S763)*Subsidy!$I$15/Subsidy!$I$14</f>
        <v>53212.488521578103</v>
      </c>
      <c r="AC763" s="12">
        <f>N763*Subsidy!$E$15/Subsidy!$E$14</f>
        <v>4558.5070767466277</v>
      </c>
      <c r="AD763" s="12">
        <f t="shared" si="933"/>
        <v>54702.084920959533</v>
      </c>
      <c r="AE763" s="12">
        <f>$AP763*AC763/(Calculations!$D$27^(A763-1+Calculations!$B$6/30))</f>
        <v>7.1527042312151723</v>
      </c>
      <c r="AF763" s="12">
        <f>IF(AE763=0,0,SUM(AE763:AE$903)*AC763/AE763)</f>
        <v>98038.489081005915</v>
      </c>
      <c r="AH763" s="164">
        <f>VLOOKUP(E763,Rates2,5)*VLOOKUP(E763,Mort_Imp_Retirees,C763-'Mort Imp Cume'!$C$4+2)</f>
        <v>6.6772043760918151E-2</v>
      </c>
      <c r="AI763" s="16">
        <f t="shared" si="934"/>
        <v>0.93322795623908184</v>
      </c>
      <c r="AJ763" s="164">
        <f>VLOOKUP(F763,Rates2,6)*VLOOKUP(F763,Mort_Imp_Survivors,C763-'Mort Imp Cume'!$C$4+2)</f>
        <v>3.0930938854225137E-2</v>
      </c>
      <c r="AK763" s="16">
        <f t="shared" si="935"/>
        <v>0.96906906114577485</v>
      </c>
      <c r="AL763" s="164">
        <f>VLOOKUP(F763,Rates2,7)*VLOOKUP(F763,Mort_Imp_Survivors,C763-'Mort Imp Cume'!$C$4+2)</f>
        <v>4.0297077811512948E-2</v>
      </c>
      <c r="AM763" s="16">
        <f t="shared" si="936"/>
        <v>0.95970292218848707</v>
      </c>
      <c r="AN763" s="108">
        <f>PRODUCT(AI$4:AI762)</f>
        <v>1.0647402444944379E-3</v>
      </c>
      <c r="AO763" s="16">
        <f>PRODUCT(AK$4:AK762)</f>
        <v>3.5625245357823382E-2</v>
      </c>
      <c r="AP763" s="16">
        <f>PRODUCT(AM$4:AM762)</f>
        <v>1.3993691294608406E-2</v>
      </c>
      <c r="AQ763" s="16">
        <f t="shared" si="937"/>
        <v>3.793163245246321E-5</v>
      </c>
      <c r="AR763" s="16">
        <f t="shared" si="938"/>
        <v>1.0268086120419748E-3</v>
      </c>
      <c r="AS763" s="16">
        <f t="shared" si="939"/>
        <v>2.4544315869349945E-6</v>
      </c>
      <c r="AT763" s="16">
        <f t="shared" si="940"/>
        <v>1.6962185102445841E-2</v>
      </c>
      <c r="AU763" s="16">
        <f t="shared" si="941"/>
        <v>0.98197307465305972</v>
      </c>
      <c r="AV763" s="16">
        <f t="shared" si="942"/>
        <v>7.1094882199393297E-5</v>
      </c>
      <c r="AW763" s="30">
        <f>(SUMPRODUCT(AV$5:AV762,A$5:A762)+SUM(AV$5:AV762)*(Calculations!$B$6/30-0.5)+AV$4*Calculations!$B$6/30/2)/SUM(AV$4:AV762)</f>
        <v>509.94095121621973</v>
      </c>
      <c r="AX763" s="16"/>
      <c r="AY763" s="12"/>
      <c r="AZ763" s="12"/>
    </row>
    <row r="764" spans="1:52" x14ac:dyDescent="0.25">
      <c r="A764">
        <f t="shared" si="930"/>
        <v>760</v>
      </c>
      <c r="B764" t="str">
        <f t="shared" si="954"/>
        <v>May</v>
      </c>
      <c r="C764">
        <f t="shared" si="925"/>
        <v>2088</v>
      </c>
      <c r="D764">
        <f t="shared" si="956"/>
        <v>208805</v>
      </c>
      <c r="E764">
        <f t="shared" ref="E764:F764" si="1001">E752+1</f>
        <v>105</v>
      </c>
      <c r="F764">
        <f t="shared" si="1001"/>
        <v>103</v>
      </c>
      <c r="G764" s="12">
        <f>G763*IF($B764="January",1+IF(C764&gt;Personal!$L$18+1,Calculations!$B$22,Calculations!$B$21),1)</f>
        <v>11773.00381391175</v>
      </c>
      <c r="H764" s="12">
        <f>IF(AND(Career!$F$15="Yes",$E764=62,$E763=61),G764,H763*IF($B764="January",(1+IF(C764&gt;Personal!$L$18+1,Calculations!$C$22,Calculations!$C$21)),1))</f>
        <v>11773.00381391175</v>
      </c>
      <c r="I764" s="12">
        <f>H764*(1-'Retiree Assumptions'!$F$8)</f>
        <v>9182.9429748511648</v>
      </c>
      <c r="J764" s="12">
        <f>I764/(Calculations!$C$27^($A764-1+Calculations!$B$6/30))</f>
        <v>1311.9922778311322</v>
      </c>
      <c r="K764" s="23">
        <f t="shared" si="927"/>
        <v>1.3036550422338162</v>
      </c>
      <c r="L764" s="12">
        <f>L763*IF($B764="January",(1+IF(C764&gt;Personal!$L$18+1,Calculations!$B$22,Calculations!$B$21)),1)</f>
        <v>6475.1520976514594</v>
      </c>
      <c r="M764" s="12">
        <f>IF(AND(Career!$F$15="Yes",$E764=62,$E763=61),L764,M763*IF($B764="January",(1+IF(C764&gt;Personal!$L$18+1,Calculations!$C$22,Calculations!$C$21)),1))</f>
        <v>6475.1520976514594</v>
      </c>
      <c r="N764" s="12">
        <f>M764*(1-'Retiree Assumptions'!$F$10)</f>
        <v>5698.1338459332846</v>
      </c>
      <c r="O764" s="12">
        <f>N764/(Calculations!$C$27^$AW764)/(Calculations!$D$27^($A764-1-$AW764+Calculations!$B$6/30))</f>
        <v>751.01384035371052</v>
      </c>
      <c r="P764" s="23">
        <f t="shared" si="928"/>
        <v>12.227341230234067</v>
      </c>
      <c r="Q764" s="12">
        <f>IF(OR(A764&lt;=360,$E764&lt;70),Q763*IF($B764="January",(1+IF(C764&gt;Personal!$L$18+1,Calculations!$B$22,Calculations!$B$21)),1),0)</f>
        <v>0</v>
      </c>
      <c r="R764" s="12">
        <f>IF(OR(A764&lt;=360,$E764&lt;70),IF(AND(Career!$F$15="Yes",$E764=62,$E763=61),Q764,R763*IF($B764="January",(1+IF(C764&gt;Personal!$L$18+1,Calculations!$C$22,Calculations!$C$21)),1)),0)</f>
        <v>0</v>
      </c>
      <c r="S764" s="12">
        <f>R764*(1-'Retiree Assumptions'!$F$8)</f>
        <v>0</v>
      </c>
      <c r="T764" s="12">
        <f>S764/(Calculations!$C$27^($A764-1+Calculations!$B$6/30))</f>
        <v>0</v>
      </c>
      <c r="U764" s="23">
        <f t="shared" si="929"/>
        <v>0</v>
      </c>
      <c r="W764">
        <f t="shared" si="969"/>
        <v>15</v>
      </c>
      <c r="X764">
        <f t="shared" si="944"/>
        <v>2088</v>
      </c>
      <c r="Y764">
        <f t="shared" si="945"/>
        <v>105</v>
      </c>
      <c r="Z764">
        <f t="shared" si="932"/>
        <v>103</v>
      </c>
      <c r="AA764" s="12">
        <f>S764*12*Subsidy!$I$15/Subsidy!$I$14</f>
        <v>0</v>
      </c>
      <c r="AB764" s="12">
        <f>SUM(S$5:S764)*Subsidy!$I$15/Subsidy!$I$14</f>
        <v>53212.488521578103</v>
      </c>
      <c r="AC764" s="12">
        <f>N764*Subsidy!$E$15/Subsidy!$E$14</f>
        <v>4558.5070767466277</v>
      </c>
      <c r="AD764" s="12">
        <f t="shared" si="933"/>
        <v>54702.084920959533</v>
      </c>
      <c r="AE764" s="12">
        <f>$AP764*AC764/(Calculations!$D$27^(A764-1+Calculations!$B$6/30))</f>
        <v>6.8447101552107066</v>
      </c>
      <c r="AF764" s="12">
        <f>IF(AE764=0,0,SUM(AE764:AE$903)*AC764/AE764)</f>
        <v>97686.336989268835</v>
      </c>
      <c r="AH764" s="164">
        <f>VLOOKUP(E764,Rates2,5)*VLOOKUP(E764,Mort_Imp_Retirees,C764-'Mort Imp Cume'!$C$4+2)</f>
        <v>6.6772043760918151E-2</v>
      </c>
      <c r="AI764" s="16">
        <f t="shared" si="934"/>
        <v>0.93322795623908184</v>
      </c>
      <c r="AJ764" s="164">
        <f>VLOOKUP(F764,Rates2,6)*VLOOKUP(F764,Mort_Imp_Survivors,C764-'Mort Imp Cume'!$C$4+2)</f>
        <v>3.0930938854225137E-2</v>
      </c>
      <c r="AK764" s="16">
        <f t="shared" si="935"/>
        <v>0.96906906114577485</v>
      </c>
      <c r="AL764" s="164">
        <f>VLOOKUP(F764,Rates2,7)*VLOOKUP(F764,Mort_Imp_Survivors,C764-'Mort Imp Cume'!$C$4+2)</f>
        <v>4.0297077811512948E-2</v>
      </c>
      <c r="AM764" s="16">
        <f t="shared" si="936"/>
        <v>0.95970292218848707</v>
      </c>
      <c r="AN764" s="108">
        <f>PRODUCT(AI$4:AI763)</f>
        <v>9.9364536229504469E-4</v>
      </c>
      <c r="AO764" s="16">
        <f>PRODUCT(AK$4:AK763)</f>
        <v>3.4523323071993781E-2</v>
      </c>
      <c r="AP764" s="16">
        <f>PRODUCT(AM$4:AM763)</f>
        <v>1.3429786427639281E-2</v>
      </c>
      <c r="AQ764" s="16">
        <f t="shared" si="937"/>
        <v>3.4303939861500137E-5</v>
      </c>
      <c r="AR764" s="16">
        <f t="shared" si="938"/>
        <v>9.5934142243354458E-4</v>
      </c>
      <c r="AS764" s="16">
        <f t="shared" si="939"/>
        <v>2.2196954918273449E-6</v>
      </c>
      <c r="AT764" s="16">
        <f t="shared" si="940"/>
        <v>1.6281113041106229E-2</v>
      </c>
      <c r="AU764" s="16">
        <f t="shared" si="941"/>
        <v>0.98272524159659869</v>
      </c>
      <c r="AV764" s="16">
        <f t="shared" si="942"/>
        <v>6.6347731613998096E-5</v>
      </c>
      <c r="AW764" s="30">
        <f>(SUMPRODUCT(AV$5:AV763,A$5:A763)+SUM(AV$5:AV763)*(Calculations!$B$6/30-0.5)+AV$4*Calculations!$B$6/30/2)/SUM(AV$4:AV763)</f>
        <v>509.9587112345547</v>
      </c>
      <c r="AX764" s="16"/>
      <c r="AY764" s="12"/>
      <c r="AZ764" s="12"/>
    </row>
    <row r="765" spans="1:52" x14ac:dyDescent="0.25">
      <c r="A765">
        <f t="shared" si="930"/>
        <v>761</v>
      </c>
      <c r="B765" t="str">
        <f t="shared" si="954"/>
        <v>June</v>
      </c>
      <c r="C765">
        <f t="shared" si="925"/>
        <v>2088</v>
      </c>
      <c r="D765">
        <f t="shared" si="956"/>
        <v>208806</v>
      </c>
      <c r="E765">
        <f t="shared" ref="E765:F765" si="1002">E753+1</f>
        <v>105</v>
      </c>
      <c r="F765">
        <f t="shared" si="1002"/>
        <v>103</v>
      </c>
      <c r="G765" s="12">
        <f>G764*IF($B765="January",1+IF(C765&gt;Personal!$L$18+1,Calculations!$B$22,Calculations!$B$21),1)</f>
        <v>11773.00381391175</v>
      </c>
      <c r="H765" s="12">
        <f>IF(AND(Career!$F$15="Yes",$E765=62,$E764=61),G765,H764*IF($B765="January",(1+IF(C765&gt;Personal!$L$18+1,Calculations!$C$22,Calculations!$C$21)),1))</f>
        <v>11773.00381391175</v>
      </c>
      <c r="I765" s="12">
        <f>H765*(1-'Retiree Assumptions'!$F$8)</f>
        <v>9182.9429748511648</v>
      </c>
      <c r="J765" s="12">
        <f>I765/(Calculations!$C$27^($A765-1+Calculations!$B$6/30))</f>
        <v>1308.6375270832616</v>
      </c>
      <c r="K765" s="23">
        <f t="shared" si="927"/>
        <v>1.2134964782846123</v>
      </c>
      <c r="L765" s="12">
        <f>L764*IF($B765="January",(1+IF(C765&gt;Personal!$L$18+1,Calculations!$B$22,Calculations!$B$21)),1)</f>
        <v>6475.1520976514594</v>
      </c>
      <c r="M765" s="12">
        <f>IF(AND(Career!$F$15="Yes",$E765=62,$E764=61),L765,M764*IF($B765="January",(1+IF(C765&gt;Personal!$L$18+1,Calculations!$C$22,Calculations!$C$21)),1))</f>
        <v>6475.1520976514594</v>
      </c>
      <c r="N765" s="12">
        <f>M765*(1-'Retiree Assumptions'!$F$10)</f>
        <v>5698.1338459332846</v>
      </c>
      <c r="O765" s="12">
        <f>N765/(Calculations!$C$27^$AW765)/(Calculations!$D$27^($A765-1-$AW765+Calculations!$B$6/30))</f>
        <v>748.85588988537336</v>
      </c>
      <c r="P765" s="23">
        <f t="shared" si="928"/>
        <v>11.702559296685557</v>
      </c>
      <c r="Q765" s="12">
        <f>IF(OR(A765&lt;=360,$E765&lt;70),Q764*IF($B765="January",(1+IF(C765&gt;Personal!$L$18+1,Calculations!$B$22,Calculations!$B$21)),1),0)</f>
        <v>0</v>
      </c>
      <c r="R765" s="12">
        <f>IF(OR(A765&lt;=360,$E765&lt;70),IF(AND(Career!$F$15="Yes",$E765=62,$E764=61),Q765,R764*IF($B765="January",(1+IF(C765&gt;Personal!$L$18+1,Calculations!$C$22,Calculations!$C$21)),1)),0)</f>
        <v>0</v>
      </c>
      <c r="S765" s="12">
        <f>R765*(1-'Retiree Assumptions'!$F$8)</f>
        <v>0</v>
      </c>
      <c r="T765" s="12">
        <f>S765/(Calculations!$C$27^($A765-1+Calculations!$B$6/30))</f>
        <v>0</v>
      </c>
      <c r="U765" s="23">
        <f t="shared" si="929"/>
        <v>0</v>
      </c>
      <c r="W765">
        <f t="shared" si="969"/>
        <v>15</v>
      </c>
      <c r="X765">
        <f t="shared" si="944"/>
        <v>2088</v>
      </c>
      <c r="Y765">
        <f t="shared" si="945"/>
        <v>105</v>
      </c>
      <c r="Z765">
        <f t="shared" si="932"/>
        <v>103</v>
      </c>
      <c r="AA765" s="12">
        <f>S765*12*Subsidy!$I$15/Subsidy!$I$14</f>
        <v>0</v>
      </c>
      <c r="AB765" s="12">
        <f>SUM(S$5:S765)*Subsidy!$I$15/Subsidy!$I$14</f>
        <v>53212.488521578103</v>
      </c>
      <c r="AC765" s="12">
        <f>N765*Subsidy!$E$15/Subsidy!$E$14</f>
        <v>4558.5070767466277</v>
      </c>
      <c r="AD765" s="12">
        <f t="shared" si="933"/>
        <v>54702.084920959533</v>
      </c>
      <c r="AE765" s="12">
        <f>$AP765*AC765/(Calculations!$D$27^(A765-1+Calculations!$B$6/30))</f>
        <v>6.5499782452049198</v>
      </c>
      <c r="AF765" s="12">
        <f>IF(AE765=0,0,SUM(AE765:AE$903)*AC765/AE765)</f>
        <v>97318.338973358477</v>
      </c>
      <c r="AH765" s="164">
        <f>VLOOKUP(E765,Rates2,5)*VLOOKUP(E765,Mort_Imp_Retirees,C765-'Mort Imp Cume'!$C$4+2)</f>
        <v>6.6772043760918151E-2</v>
      </c>
      <c r="AI765" s="16">
        <f t="shared" si="934"/>
        <v>0.93322795623908184</v>
      </c>
      <c r="AJ765" s="164">
        <f>VLOOKUP(F765,Rates2,6)*VLOOKUP(F765,Mort_Imp_Survivors,C765-'Mort Imp Cume'!$C$4+2)</f>
        <v>3.0930938854225137E-2</v>
      </c>
      <c r="AK765" s="16">
        <f t="shared" si="935"/>
        <v>0.96906906114577485</v>
      </c>
      <c r="AL765" s="164">
        <f>VLOOKUP(F765,Rates2,7)*VLOOKUP(F765,Mort_Imp_Survivors,C765-'Mort Imp Cume'!$C$4+2)</f>
        <v>4.0297077811512948E-2</v>
      </c>
      <c r="AM765" s="16">
        <f t="shared" si="936"/>
        <v>0.95970292218848707</v>
      </c>
      <c r="AN765" s="108">
        <f>PRODUCT(AI$4:AI764)</f>
        <v>9.2729763068104655E-4</v>
      </c>
      <c r="AO765" s="16">
        <f>PRODUCT(AK$4:AK764)</f>
        <v>3.3455484277009277E-2</v>
      </c>
      <c r="AP765" s="16">
        <f>PRODUCT(AM$4:AM764)</f>
        <v>1.28886052789727E-2</v>
      </c>
      <c r="AQ765" s="16">
        <f t="shared" si="937"/>
        <v>3.1023191303357708E-5</v>
      </c>
      <c r="AR765" s="16">
        <f t="shared" si="938"/>
        <v>8.9627443937768882E-4</v>
      </c>
      <c r="AS765" s="16">
        <f t="shared" si="939"/>
        <v>2.0074090077170809E-6</v>
      </c>
      <c r="AT765" s="16">
        <f t="shared" si="940"/>
        <v>1.5627251457522563E-2</v>
      </c>
      <c r="AU765" s="16">
        <f t="shared" si="941"/>
        <v>0.98344545091179647</v>
      </c>
      <c r="AV765" s="16">
        <f t="shared" si="942"/>
        <v>6.1917557975230565E-5</v>
      </c>
      <c r="AW765" s="30">
        <f>(SUMPRODUCT(AV$5:AV764,A$5:A764)+SUM(AV$5:AV764)*(Calculations!$B$6/30-0.5)+AV$4*Calculations!$B$6/30/2)/SUM(AV$4:AV764)</f>
        <v>509.97534950937279</v>
      </c>
      <c r="AX765" s="16"/>
      <c r="AY765" s="12"/>
      <c r="AZ765" s="12"/>
    </row>
    <row r="766" spans="1:52" x14ac:dyDescent="0.25">
      <c r="A766">
        <f t="shared" si="930"/>
        <v>762</v>
      </c>
      <c r="B766" t="str">
        <f t="shared" si="954"/>
        <v>July</v>
      </c>
      <c r="C766">
        <f t="shared" si="925"/>
        <v>2088</v>
      </c>
      <c r="D766">
        <f t="shared" si="956"/>
        <v>208807</v>
      </c>
      <c r="E766">
        <f t="shared" ref="E766:F766" si="1003">E754+1</f>
        <v>105</v>
      </c>
      <c r="F766">
        <f t="shared" si="1003"/>
        <v>103</v>
      </c>
      <c r="G766" s="12">
        <f>G765*IF($B766="January",1+IF(C766&gt;Personal!$L$18+1,Calculations!$B$22,Calculations!$B$21),1)</f>
        <v>11773.00381391175</v>
      </c>
      <c r="H766" s="12">
        <f>IF(AND(Career!$F$15="Yes",$E766=62,$E765=61),G766,H765*IF($B766="January",(1+IF(C766&gt;Personal!$L$18+1,Calculations!$C$22,Calculations!$C$21)),1))</f>
        <v>11773.00381391175</v>
      </c>
      <c r="I766" s="12">
        <f>H766*(1-'Retiree Assumptions'!$F$8)</f>
        <v>9182.9429748511648</v>
      </c>
      <c r="J766" s="12">
        <f>I766/(Calculations!$C$27^($A766-1+Calculations!$B$6/30))</f>
        <v>1305.2913543985178</v>
      </c>
      <c r="K766" s="23">
        <f t="shared" si="927"/>
        <v>1.1295731271716623</v>
      </c>
      <c r="L766" s="12">
        <f>L765*IF($B766="January",(1+IF(C766&gt;Personal!$L$18+1,Calculations!$B$22,Calculations!$B$21)),1)</f>
        <v>6475.1520976514594</v>
      </c>
      <c r="M766" s="12">
        <f>IF(AND(Career!$F$15="Yes",$E766=62,$E765=61),L766,M765*IF($B766="January",(1+IF(C766&gt;Personal!$L$18+1,Calculations!$C$22,Calculations!$C$21)),1))</f>
        <v>6475.1520976514594</v>
      </c>
      <c r="N766" s="12">
        <f>M766*(1-'Retiree Assumptions'!$F$10)</f>
        <v>5698.1338459332846</v>
      </c>
      <c r="O766" s="12">
        <f>N766/(Calculations!$C$27^$AW766)/(Calculations!$D$27^($A766-1-$AW766+Calculations!$B$6/30))</f>
        <v>746.70388684718603</v>
      </c>
      <c r="P766" s="23">
        <f t="shared" si="928"/>
        <v>11.200204588006127</v>
      </c>
      <c r="Q766" s="12">
        <f>IF(OR(A766&lt;=360,$E766&lt;70),Q765*IF($B766="January",(1+IF(C766&gt;Personal!$L$18+1,Calculations!$B$22,Calculations!$B$21)),1),0)</f>
        <v>0</v>
      </c>
      <c r="R766" s="12">
        <f>IF(OR(A766&lt;=360,$E766&lt;70),IF(AND(Career!$F$15="Yes",$E766=62,$E765=61),Q766,R765*IF($B766="January",(1+IF(C766&gt;Personal!$L$18+1,Calculations!$C$22,Calculations!$C$21)),1)),0)</f>
        <v>0</v>
      </c>
      <c r="S766" s="12">
        <f>R766*(1-'Retiree Assumptions'!$F$8)</f>
        <v>0</v>
      </c>
      <c r="T766" s="12">
        <f>S766/(Calculations!$C$27^($A766-1+Calculations!$B$6/30))</f>
        <v>0</v>
      </c>
      <c r="U766" s="23">
        <f t="shared" si="929"/>
        <v>0</v>
      </c>
      <c r="W766">
        <f t="shared" si="969"/>
        <v>15</v>
      </c>
      <c r="X766">
        <f t="shared" si="944"/>
        <v>2088</v>
      </c>
      <c r="Y766">
        <f t="shared" si="945"/>
        <v>105</v>
      </c>
      <c r="Z766">
        <f t="shared" si="932"/>
        <v>103</v>
      </c>
      <c r="AA766" s="12">
        <f>S766*12*Subsidy!$I$15/Subsidy!$I$14</f>
        <v>0</v>
      </c>
      <c r="AB766" s="12">
        <f>SUM(S$5:S766)*Subsidy!$I$15/Subsidy!$I$14</f>
        <v>53212.488521578103</v>
      </c>
      <c r="AC766" s="12">
        <f>N766*Subsidy!$E$15/Subsidy!$E$14</f>
        <v>4558.5070767466277</v>
      </c>
      <c r="AD766" s="12">
        <f t="shared" si="933"/>
        <v>54702.084920959533</v>
      </c>
      <c r="AE766" s="12">
        <f>$AP766*AC766/(Calculations!$D$27^(A766-1+Calculations!$B$6/30))</f>
        <v>6.2679374348667363</v>
      </c>
      <c r="AF766" s="12">
        <f>IF(AE766=0,0,SUM(AE766:AE$903)*AC766/AE766)</f>
        <v>96933.782008082722</v>
      </c>
      <c r="AH766" s="164">
        <f>VLOOKUP(E766,Rates2,5)*VLOOKUP(E766,Mort_Imp_Retirees,C766-'Mort Imp Cume'!$C$4+2)</f>
        <v>6.6772043760918151E-2</v>
      </c>
      <c r="AI766" s="16">
        <f t="shared" si="934"/>
        <v>0.93322795623908184</v>
      </c>
      <c r="AJ766" s="164">
        <f>VLOOKUP(F766,Rates2,6)*VLOOKUP(F766,Mort_Imp_Survivors,C766-'Mort Imp Cume'!$C$4+2)</f>
        <v>3.0930938854225137E-2</v>
      </c>
      <c r="AK766" s="16">
        <f t="shared" si="935"/>
        <v>0.96906906114577485</v>
      </c>
      <c r="AL766" s="164">
        <f>VLOOKUP(F766,Rates2,7)*VLOOKUP(F766,Mort_Imp_Survivors,C766-'Mort Imp Cume'!$C$4+2)</f>
        <v>4.0297077811512948E-2</v>
      </c>
      <c r="AM766" s="16">
        <f t="shared" si="936"/>
        <v>0.95970292218848707</v>
      </c>
      <c r="AN766" s="108">
        <f>PRODUCT(AI$4:AI765)</f>
        <v>8.6538007270581599E-4</v>
      </c>
      <c r="AO766" s="16">
        <f>PRODUCT(AK$4:AK765)</f>
        <v>3.2420674738498613E-2</v>
      </c>
      <c r="AP766" s="16">
        <f>PRODUCT(AM$4:AM765)</f>
        <v>1.236923214916406E-2</v>
      </c>
      <c r="AQ766" s="16">
        <f t="shared" si="937"/>
        <v>2.8056205862373542E-5</v>
      </c>
      <c r="AR766" s="16">
        <f t="shared" si="938"/>
        <v>8.3732386684344246E-4</v>
      </c>
      <c r="AS766" s="16">
        <f t="shared" si="939"/>
        <v>1.8154251063267544E-6</v>
      </c>
      <c r="AT766" s="16">
        <f t="shared" si="940"/>
        <v>1.4999526298566414E-2</v>
      </c>
      <c r="AU766" s="16">
        <f t="shared" si="941"/>
        <v>0.98413509362872786</v>
      </c>
      <c r="AV766" s="16">
        <f t="shared" si="942"/>
        <v>5.7783196084539277E-5</v>
      </c>
      <c r="AW766" s="30">
        <f>(SUMPRODUCT(AV$5:AV765,A$5:A765)+SUM(AV$5:AV765)*(Calculations!$B$6/30-0.5)+AV$4*Calculations!$B$6/30/2)/SUM(AV$4:AV765)</f>
        <v>509.99093679042414</v>
      </c>
      <c r="AX766" s="16"/>
      <c r="AY766" s="12"/>
      <c r="AZ766" s="12"/>
    </row>
    <row r="767" spans="1:52" x14ac:dyDescent="0.25">
      <c r="A767">
        <f t="shared" si="930"/>
        <v>763</v>
      </c>
      <c r="B767" t="str">
        <f t="shared" si="954"/>
        <v>August</v>
      </c>
      <c r="C767">
        <f t="shared" si="925"/>
        <v>2088</v>
      </c>
      <c r="D767">
        <f t="shared" si="956"/>
        <v>208808</v>
      </c>
      <c r="E767">
        <f t="shared" ref="E767:F767" si="1004">E755+1</f>
        <v>105</v>
      </c>
      <c r="F767">
        <f t="shared" si="1004"/>
        <v>103</v>
      </c>
      <c r="G767" s="12">
        <f>G766*IF($B767="January",1+IF(C767&gt;Personal!$L$18+1,Calculations!$B$22,Calculations!$B$21),1)</f>
        <v>11773.00381391175</v>
      </c>
      <c r="H767" s="12">
        <f>IF(AND(Career!$F$15="Yes",$E767=62,$E766=61),G767,H766*IF($B767="January",(1+IF(C767&gt;Personal!$L$18+1,Calculations!$C$22,Calculations!$C$21)),1))</f>
        <v>11773.00381391175</v>
      </c>
      <c r="I767" s="12">
        <f>H767*(1-'Retiree Assumptions'!$F$8)</f>
        <v>9182.9429748511648</v>
      </c>
      <c r="J767" s="12">
        <f>I767/(Calculations!$C$27^($A767-1+Calculations!$B$6/30))</f>
        <v>1301.9537378428804</v>
      </c>
      <c r="K767" s="23">
        <f t="shared" si="927"/>
        <v>1.0514537721873067</v>
      </c>
      <c r="L767" s="12">
        <f>L766*IF($B767="January",(1+IF(C767&gt;Personal!$L$18+1,Calculations!$B$22,Calculations!$B$21)),1)</f>
        <v>6475.1520976514594</v>
      </c>
      <c r="M767" s="12">
        <f>IF(AND(Career!$F$15="Yes",$E767=62,$E766=61),L767,M766*IF($B767="January",(1+IF(C767&gt;Personal!$L$18+1,Calculations!$C$22,Calculations!$C$21)),1))</f>
        <v>6475.1520976514594</v>
      </c>
      <c r="N767" s="12">
        <f>M767*(1-'Retiree Assumptions'!$F$10)</f>
        <v>5698.1338459332846</v>
      </c>
      <c r="O767" s="12">
        <f>N767/(Calculations!$C$27^$AW767)/(Calculations!$D$27^($A767-1-$AW767+Calculations!$B$6/30))</f>
        <v>744.5578315279173</v>
      </c>
      <c r="P767" s="23">
        <f t="shared" si="928"/>
        <v>10.719328103406538</v>
      </c>
      <c r="Q767" s="12">
        <f>IF(OR(A767&lt;=360,$E767&lt;70),Q766*IF($B767="January",(1+IF(C767&gt;Personal!$L$18+1,Calculations!$B$22,Calculations!$B$21)),1),0)</f>
        <v>0</v>
      </c>
      <c r="R767" s="12">
        <f>IF(OR(A767&lt;=360,$E767&lt;70),IF(AND(Career!$F$15="Yes",$E767=62,$E766=61),Q767,R766*IF($B767="January",(1+IF(C767&gt;Personal!$L$18+1,Calculations!$C$22,Calculations!$C$21)),1)),0)</f>
        <v>0</v>
      </c>
      <c r="S767" s="12">
        <f>R767*(1-'Retiree Assumptions'!$F$8)</f>
        <v>0</v>
      </c>
      <c r="T767" s="12">
        <f>S767/(Calculations!$C$27^($A767-1+Calculations!$B$6/30))</f>
        <v>0</v>
      </c>
      <c r="U767" s="23">
        <f t="shared" si="929"/>
        <v>0</v>
      </c>
      <c r="W767">
        <f t="shared" si="969"/>
        <v>15</v>
      </c>
      <c r="X767">
        <f t="shared" si="944"/>
        <v>2088</v>
      </c>
      <c r="Y767">
        <f t="shared" si="945"/>
        <v>105</v>
      </c>
      <c r="Z767">
        <f t="shared" si="932"/>
        <v>103</v>
      </c>
      <c r="AA767" s="12">
        <f>S767*12*Subsidy!$I$15/Subsidy!$I$14</f>
        <v>0</v>
      </c>
      <c r="AB767" s="12">
        <f>SUM(S$5:S767)*Subsidy!$I$15/Subsidy!$I$14</f>
        <v>53212.488521578103</v>
      </c>
      <c r="AC767" s="12">
        <f>N767*Subsidy!$E$15/Subsidy!$E$14</f>
        <v>4558.5070767466277</v>
      </c>
      <c r="AD767" s="12">
        <f t="shared" si="933"/>
        <v>54702.084920959533</v>
      </c>
      <c r="AE767" s="12">
        <f>$AP767*AC767/(Calculations!$D$27^(A767-1+Calculations!$B$6/30))</f>
        <v>5.9980412478720702</v>
      </c>
      <c r="AF767" s="12">
        <f>IF(AE767=0,0,SUM(AE767:AE$903)*AC767/AE767)</f>
        <v>96531.920983978111</v>
      </c>
      <c r="AH767" s="164">
        <f>VLOOKUP(E767,Rates2,5)*VLOOKUP(E767,Mort_Imp_Retirees,C767-'Mort Imp Cume'!$C$4+2)</f>
        <v>6.6772043760918151E-2</v>
      </c>
      <c r="AI767" s="16">
        <f t="shared" si="934"/>
        <v>0.93322795623908184</v>
      </c>
      <c r="AJ767" s="164">
        <f>VLOOKUP(F767,Rates2,6)*VLOOKUP(F767,Mort_Imp_Survivors,C767-'Mort Imp Cume'!$C$4+2)</f>
        <v>3.0930938854225137E-2</v>
      </c>
      <c r="AK767" s="16">
        <f t="shared" si="935"/>
        <v>0.96906906114577485</v>
      </c>
      <c r="AL767" s="164">
        <f>VLOOKUP(F767,Rates2,7)*VLOOKUP(F767,Mort_Imp_Survivors,C767-'Mort Imp Cume'!$C$4+2)</f>
        <v>4.0297077811512948E-2</v>
      </c>
      <c r="AM767" s="16">
        <f t="shared" si="936"/>
        <v>0.95970292218848707</v>
      </c>
      <c r="AN767" s="108">
        <f>PRODUCT(AI$4:AI766)</f>
        <v>8.0759687662127671E-4</v>
      </c>
      <c r="AO767" s="16">
        <f>PRODUCT(AK$4:AK766)</f>
        <v>3.1417872830549393E-2</v>
      </c>
      <c r="AP767" s="16">
        <f>PRODUCT(AM$4:AM766)</f>
        <v>1.1870788238780529E-2</v>
      </c>
      <c r="AQ767" s="16">
        <f t="shared" si="937"/>
        <v>2.5372975968036158E-5</v>
      </c>
      <c r="AR767" s="16">
        <f t="shared" si="938"/>
        <v>7.8222390065324054E-4</v>
      </c>
      <c r="AS767" s="16">
        <f t="shared" si="939"/>
        <v>1.6418020961406412E-6</v>
      </c>
      <c r="AT767" s="16">
        <f t="shared" si="940"/>
        <v>1.4396904645283575E-2</v>
      </c>
      <c r="AU767" s="16">
        <f t="shared" si="941"/>
        <v>0.98479549847809522</v>
      </c>
      <c r="AV767" s="16">
        <f t="shared" si="942"/>
        <v>5.3924893986936705E-5</v>
      </c>
      <c r="AW767" s="30">
        <f>(SUMPRODUCT(AV$5:AV766,A$5:A766)+SUM(AV$5:AV766)*(Calculations!$B$6/30-0.5)+AV$4*Calculations!$B$6/30/2)/SUM(AV$4:AV766)</f>
        <v>510.00553936412962</v>
      </c>
      <c r="AX767" s="16"/>
      <c r="AY767" s="12"/>
      <c r="AZ767" s="12"/>
    </row>
    <row r="768" spans="1:52" x14ac:dyDescent="0.25">
      <c r="A768">
        <f t="shared" si="930"/>
        <v>764</v>
      </c>
      <c r="B768" t="str">
        <f t="shared" si="954"/>
        <v>September</v>
      </c>
      <c r="C768">
        <f t="shared" si="925"/>
        <v>2088</v>
      </c>
      <c r="D768">
        <f t="shared" si="956"/>
        <v>208809</v>
      </c>
      <c r="E768">
        <f t="shared" ref="E768:F768" si="1005">E756+1</f>
        <v>105</v>
      </c>
      <c r="F768">
        <f t="shared" si="1005"/>
        <v>103</v>
      </c>
      <c r="G768" s="12">
        <f>G767*IF($B768="January",1+IF(C768&gt;Personal!$L$18+1,Calculations!$B$22,Calculations!$B$21),1)</f>
        <v>11773.00381391175</v>
      </c>
      <c r="H768" s="12">
        <f>IF(AND(Career!$F$15="Yes",$E768=62,$E767=61),G768,H767*IF($B768="January",(1+IF(C768&gt;Personal!$L$18+1,Calculations!$C$22,Calculations!$C$21)),1))</f>
        <v>11773.00381391175</v>
      </c>
      <c r="I768" s="12">
        <f>H768*(1-'Retiree Assumptions'!$F$8)</f>
        <v>9182.9429748511648</v>
      </c>
      <c r="J768" s="12">
        <f>I768/(Calculations!$C$27^($A768-1+Calculations!$B$6/30))</f>
        <v>1298.6246555384166</v>
      </c>
      <c r="K768" s="23">
        <f t="shared" si="927"/>
        <v>0.97873701883747533</v>
      </c>
      <c r="L768" s="12">
        <f>L767*IF($B768="January",(1+IF(C768&gt;Personal!$L$18+1,Calculations!$B$22,Calculations!$B$21)),1)</f>
        <v>6475.1520976514594</v>
      </c>
      <c r="M768" s="12">
        <f>IF(AND(Career!$F$15="Yes",$E768=62,$E767=61),L768,M767*IF($B768="January",(1+IF(C768&gt;Personal!$L$18+1,Calculations!$C$22,Calculations!$C$21)),1))</f>
        <v>6475.1520976514594</v>
      </c>
      <c r="N768" s="12">
        <f>M768*(1-'Retiree Assumptions'!$F$10)</f>
        <v>5698.1338459332846</v>
      </c>
      <c r="O768" s="12">
        <f>N768/(Calculations!$C$27^$AW768)/(Calculations!$D$27^($A768-1-$AW768+Calculations!$B$6/30))</f>
        <v>742.41772307081646</v>
      </c>
      <c r="P768" s="23">
        <f t="shared" si="928"/>
        <v>10.25902006106428</v>
      </c>
      <c r="Q768" s="12">
        <f>IF(OR(A768&lt;=360,$E768&lt;70),Q767*IF($B768="January",(1+IF(C768&gt;Personal!$L$18+1,Calculations!$B$22,Calculations!$B$21)),1),0)</f>
        <v>0</v>
      </c>
      <c r="R768" s="12">
        <f>IF(OR(A768&lt;=360,$E768&lt;70),IF(AND(Career!$F$15="Yes",$E768=62,$E767=61),Q768,R767*IF($B768="January",(1+IF(C768&gt;Personal!$L$18+1,Calculations!$C$22,Calculations!$C$21)),1)),0)</f>
        <v>0</v>
      </c>
      <c r="S768" s="12">
        <f>R768*(1-'Retiree Assumptions'!$F$8)</f>
        <v>0</v>
      </c>
      <c r="T768" s="12">
        <f>S768/(Calculations!$C$27^($A768-1+Calculations!$B$6/30))</f>
        <v>0</v>
      </c>
      <c r="U768" s="23">
        <f t="shared" si="929"/>
        <v>0</v>
      </c>
      <c r="W768">
        <f t="shared" si="969"/>
        <v>15</v>
      </c>
      <c r="X768">
        <f t="shared" si="944"/>
        <v>2088</v>
      </c>
      <c r="Y768">
        <f t="shared" si="945"/>
        <v>105</v>
      </c>
      <c r="Z768">
        <f t="shared" si="932"/>
        <v>103</v>
      </c>
      <c r="AA768" s="12">
        <f>S768*12*Subsidy!$I$15/Subsidy!$I$14</f>
        <v>0</v>
      </c>
      <c r="AB768" s="12">
        <f>SUM(S$5:S768)*Subsidy!$I$15/Subsidy!$I$14</f>
        <v>53212.488521578103</v>
      </c>
      <c r="AC768" s="12">
        <f>N768*Subsidy!$E$15/Subsidy!$E$14</f>
        <v>4558.5070767466277</v>
      </c>
      <c r="AD768" s="12">
        <f t="shared" si="933"/>
        <v>54702.084920959533</v>
      </c>
      <c r="AE768" s="12">
        <f>$AP768*AC768/(Calculations!$D$27^(A768-1+Calculations!$B$6/30))</f>
        <v>5.7397667390628069</v>
      </c>
      <c r="AF768" s="12">
        <f>IF(AE768=0,0,SUM(AE768:AE$903)*AC768/AE768)</f>
        <v>96111.977263602297</v>
      </c>
      <c r="AH768" s="164">
        <f>VLOOKUP(E768,Rates2,5)*VLOOKUP(E768,Mort_Imp_Retirees,C768-'Mort Imp Cume'!$C$4+2)</f>
        <v>6.6772043760918151E-2</v>
      </c>
      <c r="AI768" s="16">
        <f t="shared" si="934"/>
        <v>0.93322795623908184</v>
      </c>
      <c r="AJ768" s="164">
        <f>VLOOKUP(F768,Rates2,6)*VLOOKUP(F768,Mort_Imp_Survivors,C768-'Mort Imp Cume'!$C$4+2)</f>
        <v>3.0930938854225137E-2</v>
      </c>
      <c r="AK768" s="16">
        <f t="shared" si="935"/>
        <v>0.96906906114577485</v>
      </c>
      <c r="AL768" s="164">
        <f>VLOOKUP(F768,Rates2,7)*VLOOKUP(F768,Mort_Imp_Survivors,C768-'Mort Imp Cume'!$C$4+2)</f>
        <v>4.0297077811512948E-2</v>
      </c>
      <c r="AM768" s="16">
        <f t="shared" si="936"/>
        <v>0.95970292218848707</v>
      </c>
      <c r="AN768" s="108">
        <f>PRODUCT(AI$4:AI767)</f>
        <v>7.5367198263434003E-4</v>
      </c>
      <c r="AO768" s="16">
        <f>PRODUCT(AK$4:AK767)</f>
        <v>3.0446088527097848E-2</v>
      </c>
      <c r="AP768" s="16">
        <f>PRODUCT(AM$4:AM767)</f>
        <v>1.1392430161438398E-2</v>
      </c>
      <c r="AQ768" s="16">
        <f t="shared" si="937"/>
        <v>2.2946363903678469E-5</v>
      </c>
      <c r="AR768" s="16">
        <f t="shared" si="938"/>
        <v>7.3072561873066154E-4</v>
      </c>
      <c r="AS768" s="16">
        <f t="shared" si="939"/>
        <v>1.4847839844772113E-6</v>
      </c>
      <c r="AT768" s="16">
        <f t="shared" si="940"/>
        <v>1.3818393260643793E-2</v>
      </c>
      <c r="AU768" s="16">
        <f t="shared" si="941"/>
        <v>0.98542793475672186</v>
      </c>
      <c r="AV768" s="16">
        <f t="shared" si="942"/>
        <v>5.0324218605838097E-5</v>
      </c>
      <c r="AW768" s="30">
        <f>(SUMPRODUCT(AV$5:AV767,A$5:A767)+SUM(AV$5:AV767)*(Calculations!$B$6/30-0.5)+AV$4*Calculations!$B$6/30/2)/SUM(AV$4:AV767)</f>
        <v>510.01921933625738</v>
      </c>
      <c r="AX768" s="16"/>
      <c r="AY768" s="12"/>
      <c r="AZ768" s="12"/>
    </row>
    <row r="769" spans="1:52" x14ac:dyDescent="0.25">
      <c r="A769">
        <f t="shared" si="930"/>
        <v>765</v>
      </c>
      <c r="B769" t="str">
        <f t="shared" si="954"/>
        <v>October</v>
      </c>
      <c r="C769">
        <f t="shared" si="925"/>
        <v>2088</v>
      </c>
      <c r="D769">
        <f t="shared" si="956"/>
        <v>208810</v>
      </c>
      <c r="E769">
        <f t="shared" ref="E769:F769" si="1006">E757+1</f>
        <v>105</v>
      </c>
      <c r="F769">
        <f t="shared" si="1006"/>
        <v>103</v>
      </c>
      <c r="G769" s="12">
        <f>G768*IF($B769="January",1+IF(C769&gt;Personal!$L$18+1,Calculations!$B$22,Calculations!$B$21),1)</f>
        <v>11773.00381391175</v>
      </c>
      <c r="H769" s="12">
        <f>IF(AND(Career!$F$15="Yes",$E769=62,$E768=61),G769,H768*IF($B769="January",(1+IF(C769&gt;Personal!$L$18+1,Calculations!$C$22,Calculations!$C$21)),1))</f>
        <v>11773.00381391175</v>
      </c>
      <c r="I769" s="12">
        <f>H769*(1-'Retiree Assumptions'!$F$8)</f>
        <v>9182.9429748511648</v>
      </c>
      <c r="J769" s="12">
        <f>I769/(Calculations!$C$27^($A769-1+Calculations!$B$6/30))</f>
        <v>1295.304085663133</v>
      </c>
      <c r="K769" s="23">
        <f t="shared" si="927"/>
        <v>0.91104923238814772</v>
      </c>
      <c r="L769" s="12">
        <f>L768*IF($B769="January",(1+IF(C769&gt;Personal!$L$18+1,Calculations!$B$22,Calculations!$B$21)),1)</f>
        <v>6475.1520976514594</v>
      </c>
      <c r="M769" s="12">
        <f>IF(AND(Career!$F$15="Yes",$E769=62,$E768=61),L769,M768*IF($B769="January",(1+IF(C769&gt;Personal!$L$18+1,Calculations!$C$22,Calculations!$C$21)),1))</f>
        <v>6475.1520976514594</v>
      </c>
      <c r="N769" s="12">
        <f>M769*(1-'Retiree Assumptions'!$F$10)</f>
        <v>5698.1338459332846</v>
      </c>
      <c r="O769" s="12">
        <f>N769/(Calculations!$C$27^$AW769)/(Calculations!$D$27^($A769-1-$AW769+Calculations!$B$6/30))</f>
        <v>740.28355955236862</v>
      </c>
      <c r="P769" s="23">
        <f t="shared" si="928"/>
        <v>9.8184083712535006</v>
      </c>
      <c r="Q769" s="12">
        <f>IF(OR(A769&lt;=360,$E769&lt;70),Q768*IF($B769="January",(1+IF(C769&gt;Personal!$L$18+1,Calculations!$B$22,Calculations!$B$21)),1),0)</f>
        <v>0</v>
      </c>
      <c r="R769" s="12">
        <f>IF(OR(A769&lt;=360,$E769&lt;70),IF(AND(Career!$F$15="Yes",$E769=62,$E768=61),Q769,R768*IF($B769="January",(1+IF(C769&gt;Personal!$L$18+1,Calculations!$C$22,Calculations!$C$21)),1)),0)</f>
        <v>0</v>
      </c>
      <c r="S769" s="12">
        <f>R769*(1-'Retiree Assumptions'!$F$8)</f>
        <v>0</v>
      </c>
      <c r="T769" s="12">
        <f>S769/(Calculations!$C$27^($A769-1+Calculations!$B$6/30))</f>
        <v>0</v>
      </c>
      <c r="U769" s="23">
        <f t="shared" si="929"/>
        <v>0</v>
      </c>
      <c r="W769">
        <f t="shared" si="969"/>
        <v>15</v>
      </c>
      <c r="X769">
        <f t="shared" si="944"/>
        <v>2088</v>
      </c>
      <c r="Y769">
        <f t="shared" si="945"/>
        <v>105</v>
      </c>
      <c r="Z769">
        <f t="shared" si="932"/>
        <v>103</v>
      </c>
      <c r="AA769" s="12">
        <f>S769*12*Subsidy!$I$15/Subsidy!$I$14</f>
        <v>0</v>
      </c>
      <c r="AB769" s="12">
        <f>SUM(S$5:S769)*Subsidy!$I$15/Subsidy!$I$14</f>
        <v>53212.488521578103</v>
      </c>
      <c r="AC769" s="12">
        <f>N769*Subsidy!$E$15/Subsidy!$E$14</f>
        <v>4558.5070767466277</v>
      </c>
      <c r="AD769" s="12">
        <f t="shared" si="933"/>
        <v>54702.084920959533</v>
      </c>
      <c r="AE769" s="12">
        <f>$AP769*AC769/(Calculations!$D$27^(A769-1+Calculations!$B$6/30))</f>
        <v>5.4926134811993119</v>
      </c>
      <c r="AF769" s="12">
        <f>IF(AE769=0,0,SUM(AE769:AE$903)*AC769/AE769)</f>
        <v>95673.137172861927</v>
      </c>
      <c r="AH769" s="164">
        <f>VLOOKUP(E769,Rates2,5)*VLOOKUP(E769,Mort_Imp_Retirees,C769-'Mort Imp Cume'!$C$4+2)</f>
        <v>6.6772043760918151E-2</v>
      </c>
      <c r="AI769" s="16">
        <f t="shared" si="934"/>
        <v>0.93322795623908184</v>
      </c>
      <c r="AJ769" s="164">
        <f>VLOOKUP(F769,Rates2,6)*VLOOKUP(F769,Mort_Imp_Survivors,C769-'Mort Imp Cume'!$C$4+2)</f>
        <v>3.0930938854225137E-2</v>
      </c>
      <c r="AK769" s="16">
        <f t="shared" si="935"/>
        <v>0.96906906114577485</v>
      </c>
      <c r="AL769" s="164">
        <f>VLOOKUP(F769,Rates2,7)*VLOOKUP(F769,Mort_Imp_Survivors,C769-'Mort Imp Cume'!$C$4+2)</f>
        <v>4.0297077811512948E-2</v>
      </c>
      <c r="AM769" s="16">
        <f t="shared" si="936"/>
        <v>0.95970292218848707</v>
      </c>
      <c r="AN769" s="108">
        <f>PRODUCT(AI$4:AI768)</f>
        <v>7.0334776402850192E-4</v>
      </c>
      <c r="AO769" s="16">
        <f>PRODUCT(AK$4:AK768)</f>
        <v>2.9504362424515859E-2</v>
      </c>
      <c r="AP769" s="16">
        <f>PRODUCT(AM$4:AM768)</f>
        <v>1.0933348516760687E-2</v>
      </c>
      <c r="AQ769" s="16">
        <f t="shared" si="937"/>
        <v>2.0751827340369779E-5</v>
      </c>
      <c r="AR769" s="16">
        <f t="shared" si="938"/>
        <v>6.8259593668813215E-4</v>
      </c>
      <c r="AS769" s="16">
        <f t="shared" si="939"/>
        <v>1.3427827176870489E-6</v>
      </c>
      <c r="AT769" s="16">
        <f t="shared" si="940"/>
        <v>1.3263037176174022E-2</v>
      </c>
      <c r="AU769" s="16">
        <f t="shared" si="941"/>
        <v>0.98603361505979736</v>
      </c>
      <c r="AV769" s="16">
        <f t="shared" si="942"/>
        <v>4.6963967678855067E-5</v>
      </c>
      <c r="AW769" s="30">
        <f>(SUMPRODUCT(AV$5:AV768,A$5:A768)+SUM(AV$5:AV768)*(Calculations!$B$6/30-0.5)+AV$4*Calculations!$B$6/30/2)/SUM(AV$4:AV768)</f>
        <v>510.03203489649013</v>
      </c>
      <c r="AX769" s="16"/>
      <c r="AY769" s="12"/>
      <c r="AZ769" s="12"/>
    </row>
    <row r="770" spans="1:52" x14ac:dyDescent="0.25">
      <c r="A770">
        <f t="shared" si="930"/>
        <v>766</v>
      </c>
      <c r="B770" t="str">
        <f t="shared" si="954"/>
        <v>November</v>
      </c>
      <c r="C770">
        <f t="shared" si="925"/>
        <v>2088</v>
      </c>
      <c r="D770">
        <f t="shared" si="956"/>
        <v>208811</v>
      </c>
      <c r="E770">
        <f t="shared" ref="E770:F770" si="1007">E758+1</f>
        <v>105</v>
      </c>
      <c r="F770">
        <f t="shared" si="1007"/>
        <v>103</v>
      </c>
      <c r="G770" s="12">
        <f>G769*IF($B770="January",1+IF(C770&gt;Personal!$L$18+1,Calculations!$B$22,Calculations!$B$21),1)</f>
        <v>11773.00381391175</v>
      </c>
      <c r="H770" s="12">
        <f>IF(AND(Career!$F$15="Yes",$E770=62,$E769=61),G770,H769*IF($B770="January",(1+IF(C770&gt;Personal!$L$18+1,Calculations!$C$22,Calculations!$C$21)),1))</f>
        <v>11773.00381391175</v>
      </c>
      <c r="I770" s="12">
        <f>H770*(1-'Retiree Assumptions'!$F$8)</f>
        <v>9182.9429748511648</v>
      </c>
      <c r="J770" s="12">
        <f>I770/(Calculations!$C$27^($A770-1+Calculations!$B$6/30))</f>
        <v>1291.9920064508369</v>
      </c>
      <c r="K770" s="23">
        <f t="shared" si="927"/>
        <v>0.84804261804759784</v>
      </c>
      <c r="L770" s="12">
        <f>L769*IF($B770="January",(1+IF(C770&gt;Personal!$L$18+1,Calculations!$B$22,Calculations!$B$21)),1)</f>
        <v>6475.1520976514594</v>
      </c>
      <c r="M770" s="12">
        <f>IF(AND(Career!$F$15="Yes",$E770=62,$E769=61),L770,M769*IF($B770="January",(1+IF(C770&gt;Personal!$L$18+1,Calculations!$C$22,Calculations!$C$21)),1))</f>
        <v>6475.1520976514594</v>
      </c>
      <c r="N770" s="12">
        <f>M770*(1-'Retiree Assumptions'!$F$10)</f>
        <v>5698.1338459332846</v>
      </c>
      <c r="O770" s="12">
        <f>N770/(Calculations!$C$27^$AW770)/(Calculations!$D$27^($A770-1-$AW770+Calculations!$B$6/30))</f>
        <v>738.15533805580969</v>
      </c>
      <c r="P770" s="23">
        <f t="shared" si="928"/>
        <v>9.3966571592884911</v>
      </c>
      <c r="Q770" s="12">
        <f>IF(OR(A770&lt;=360,$E770&lt;70),Q769*IF($B770="January",(1+IF(C770&gt;Personal!$L$18+1,Calculations!$B$22,Calculations!$B$21)),1),0)</f>
        <v>0</v>
      </c>
      <c r="R770" s="12">
        <f>IF(OR(A770&lt;=360,$E770&lt;70),IF(AND(Career!$F$15="Yes",$E770=62,$E769=61),Q770,R769*IF($B770="January",(1+IF(C770&gt;Personal!$L$18+1,Calculations!$C$22,Calculations!$C$21)),1)),0)</f>
        <v>0</v>
      </c>
      <c r="S770" s="12">
        <f>R770*(1-'Retiree Assumptions'!$F$8)</f>
        <v>0</v>
      </c>
      <c r="T770" s="12">
        <f>S770/(Calculations!$C$27^($A770-1+Calculations!$B$6/30))</f>
        <v>0</v>
      </c>
      <c r="U770" s="23">
        <f t="shared" si="929"/>
        <v>0</v>
      </c>
      <c r="W770">
        <f t="shared" si="969"/>
        <v>15</v>
      </c>
      <c r="X770">
        <f t="shared" si="944"/>
        <v>2088</v>
      </c>
      <c r="Y770">
        <f t="shared" si="945"/>
        <v>105</v>
      </c>
      <c r="Z770">
        <f t="shared" si="932"/>
        <v>103</v>
      </c>
      <c r="AA770" s="12">
        <f>S770*12*Subsidy!$I$15/Subsidy!$I$14</f>
        <v>0</v>
      </c>
      <c r="AB770" s="12">
        <f>SUM(S$5:S770)*Subsidy!$I$15/Subsidy!$I$14</f>
        <v>53212.488521578103</v>
      </c>
      <c r="AC770" s="12">
        <f>N770*Subsidy!$E$15/Subsidy!$E$14</f>
        <v>4558.5070767466277</v>
      </c>
      <c r="AD770" s="12">
        <f t="shared" si="933"/>
        <v>54702.084920959533</v>
      </c>
      <c r="AE770" s="12">
        <f>$AP770*AC770/(Calculations!$D$27^(A770-1+Calculations!$B$6/30))</f>
        <v>5.2561025953431697</v>
      </c>
      <c r="AF770" s="12">
        <f>IF(AE770=0,0,SUM(AE770:AE$903)*AC770/AE770)</f>
        <v>95214.550424455083</v>
      </c>
      <c r="AH770" s="164">
        <f>VLOOKUP(E770,Rates2,5)*VLOOKUP(E770,Mort_Imp_Retirees,C770-'Mort Imp Cume'!$C$4+2)</f>
        <v>6.6772043760918151E-2</v>
      </c>
      <c r="AI770" s="16">
        <f t="shared" si="934"/>
        <v>0.93322795623908184</v>
      </c>
      <c r="AJ770" s="164">
        <f>VLOOKUP(F770,Rates2,6)*VLOOKUP(F770,Mort_Imp_Survivors,C770-'Mort Imp Cume'!$C$4+2)</f>
        <v>3.0930938854225137E-2</v>
      </c>
      <c r="AK770" s="16">
        <f t="shared" si="935"/>
        <v>0.96906906114577485</v>
      </c>
      <c r="AL770" s="164">
        <f>VLOOKUP(F770,Rates2,7)*VLOOKUP(F770,Mort_Imp_Survivors,C770-'Mort Imp Cume'!$C$4+2)</f>
        <v>4.0297077811512948E-2</v>
      </c>
      <c r="AM770" s="16">
        <f t="shared" si="936"/>
        <v>0.95970292218848707</v>
      </c>
      <c r="AN770" s="108">
        <f>PRODUCT(AI$4:AI769)</f>
        <v>6.5638379634964689E-4</v>
      </c>
      <c r="AO770" s="16">
        <f>PRODUCT(AK$4:AK769)</f>
        <v>2.859176479443026E-2</v>
      </c>
      <c r="AP770" s="16">
        <f>PRODUCT(AM$4:AM769)</f>
        <v>1.0492766520840392E-2</v>
      </c>
      <c r="AQ770" s="16">
        <f t="shared" si="937"/>
        <v>1.8767171120104315E-5</v>
      </c>
      <c r="AR770" s="16">
        <f t="shared" si="938"/>
        <v>6.3761662522954254E-4</v>
      </c>
      <c r="AS770" s="16">
        <f t="shared" si="939"/>
        <v>1.2143621198566951E-6</v>
      </c>
      <c r="AT770" s="16">
        <f t="shared" si="940"/>
        <v>1.2729918317786436E-2</v>
      </c>
      <c r="AU770" s="16">
        <f t="shared" si="941"/>
        <v>0.98661369788586384</v>
      </c>
      <c r="AV770" s="16">
        <f t="shared" si="942"/>
        <v>4.3828087573816208E-5</v>
      </c>
      <c r="AW770" s="30">
        <f>(SUMPRODUCT(AV$5:AV769,A$5:A769)+SUM(AV$5:AV769)*(Calculations!$B$6/30-0.5)+AV$4*Calculations!$B$6/30/2)/SUM(AV$4:AV769)</f>
        <v>510.04404056607319</v>
      </c>
      <c r="AX770" s="16"/>
      <c r="AY770" s="12"/>
      <c r="AZ770" s="12"/>
    </row>
    <row r="771" spans="1:52" x14ac:dyDescent="0.25">
      <c r="A771">
        <f t="shared" si="930"/>
        <v>767</v>
      </c>
      <c r="B771" t="str">
        <f t="shared" si="954"/>
        <v>December</v>
      </c>
      <c r="C771">
        <f t="shared" si="925"/>
        <v>2088</v>
      </c>
      <c r="D771">
        <f t="shared" si="956"/>
        <v>208812</v>
      </c>
      <c r="E771">
        <f t="shared" ref="E771:F771" si="1008">E759+1</f>
        <v>105</v>
      </c>
      <c r="F771">
        <f t="shared" si="1008"/>
        <v>103</v>
      </c>
      <c r="G771" s="12">
        <f>G770*IF($B771="January",1+IF(C771&gt;Personal!$L$18+1,Calculations!$B$22,Calculations!$B$21),1)</f>
        <v>11773.00381391175</v>
      </c>
      <c r="H771" s="12">
        <f>IF(AND(Career!$F$15="Yes",$E771=62,$E770=61),G771,H770*IF($B771="January",(1+IF(C771&gt;Personal!$L$18+1,Calculations!$C$22,Calculations!$C$21)),1))</f>
        <v>11773.00381391175</v>
      </c>
      <c r="I771" s="12">
        <f>H771*(1-'Retiree Assumptions'!$F$8)</f>
        <v>9182.9429748511648</v>
      </c>
      <c r="J771" s="12">
        <f>I771/(Calculations!$C$27^($A771-1+Calculations!$B$6/30))</f>
        <v>1288.6883961909898</v>
      </c>
      <c r="K771" s="23">
        <f t="shared" si="927"/>
        <v>0.7893934339199602</v>
      </c>
      <c r="L771" s="12">
        <f>L770*IF($B771="January",(1+IF(C771&gt;Personal!$L$18+1,Calculations!$B$22,Calculations!$B$21)),1)</f>
        <v>6475.1520976514594</v>
      </c>
      <c r="M771" s="12">
        <f>IF(AND(Career!$F$15="Yes",$E771=62,$E770=61),L771,M770*IF($B771="January",(1+IF(C771&gt;Personal!$L$18+1,Calculations!$C$22,Calculations!$C$21)),1))</f>
        <v>6475.1520976514594</v>
      </c>
      <c r="N771" s="12">
        <f>M771*(1-'Retiree Assumptions'!$F$10)</f>
        <v>5698.1338459332846</v>
      </c>
      <c r="O771" s="12">
        <f>N771/(Calculations!$C$27^$AW771)/(Calculations!$D$27^($A771-1-$AW771+Calculations!$B$6/30))</f>
        <v>736.03305473975115</v>
      </c>
      <c r="P771" s="23">
        <f t="shared" si="928"/>
        <v>8.9929653377036622</v>
      </c>
      <c r="Q771" s="12">
        <f>IF(OR(A771&lt;=360,$E771&lt;70),Q770*IF($B771="January",(1+IF(C771&gt;Personal!$L$18+1,Calculations!$B$22,Calculations!$B$21)),1),0)</f>
        <v>0</v>
      </c>
      <c r="R771" s="12">
        <f>IF(OR(A771&lt;=360,$E771&lt;70),IF(AND(Career!$F$15="Yes",$E771=62,$E770=61),Q771,R770*IF($B771="January",(1+IF(C771&gt;Personal!$L$18+1,Calculations!$C$22,Calculations!$C$21)),1)),0)</f>
        <v>0</v>
      </c>
      <c r="S771" s="12">
        <f>R771*(1-'Retiree Assumptions'!$F$8)</f>
        <v>0</v>
      </c>
      <c r="T771" s="12">
        <f>S771/(Calculations!$C$27^($A771-1+Calculations!$B$6/30))</f>
        <v>0</v>
      </c>
      <c r="U771" s="23">
        <f t="shared" si="929"/>
        <v>0</v>
      </c>
      <c r="W771">
        <f t="shared" si="969"/>
        <v>15</v>
      </c>
      <c r="X771">
        <f t="shared" si="944"/>
        <v>2088</v>
      </c>
      <c r="Y771">
        <f t="shared" si="945"/>
        <v>105</v>
      </c>
      <c r="Z771">
        <f t="shared" si="932"/>
        <v>103</v>
      </c>
      <c r="AA771" s="12">
        <f>S771*12*Subsidy!$I$15/Subsidy!$I$14</f>
        <v>0</v>
      </c>
      <c r="AB771" s="12">
        <f>SUM(S$5:S771)*Subsidy!$I$15/Subsidy!$I$14</f>
        <v>53212.488521578103</v>
      </c>
      <c r="AC771" s="12">
        <f>N771*Subsidy!$E$15/Subsidy!$E$14</f>
        <v>4558.5070767466277</v>
      </c>
      <c r="AD771" s="12">
        <f t="shared" si="933"/>
        <v>54702.084920959533</v>
      </c>
      <c r="AE771" s="12">
        <f>$AP771*AC771/(Calculations!$D$27^(A771-1+Calculations!$B$6/30))</f>
        <v>5.0297758229914535</v>
      </c>
      <c r="AF771" s="12">
        <f>IF(AE771=0,0,SUM(AE771:AE$903)*AC771/AE771)</f>
        <v>94735.328470372449</v>
      </c>
      <c r="AH771" s="164">
        <f>VLOOKUP(E771,Rates2,5)*VLOOKUP(E771,Mort_Imp_Retirees,C771-'Mort Imp Cume'!$C$4+2)</f>
        <v>6.6772043760918151E-2</v>
      </c>
      <c r="AI771" s="16">
        <f t="shared" si="934"/>
        <v>0.93322795623908184</v>
      </c>
      <c r="AJ771" s="164">
        <f>VLOOKUP(F771,Rates2,6)*VLOOKUP(F771,Mort_Imp_Survivors,C771-'Mort Imp Cume'!$C$4+2)</f>
        <v>3.0930938854225137E-2</v>
      </c>
      <c r="AK771" s="16">
        <f t="shared" si="935"/>
        <v>0.96906906114577485</v>
      </c>
      <c r="AL771" s="164">
        <f>VLOOKUP(F771,Rates2,7)*VLOOKUP(F771,Mort_Imp_Survivors,C771-'Mort Imp Cume'!$C$4+2)</f>
        <v>4.0297077811512948E-2</v>
      </c>
      <c r="AM771" s="16">
        <f t="shared" si="936"/>
        <v>0.95970292218848707</v>
      </c>
      <c r="AN771" s="108">
        <f>PRODUCT(AI$4:AI770)</f>
        <v>6.1255570877583065E-4</v>
      </c>
      <c r="AO771" s="16">
        <f>PRODUCT(AK$4:AK770)</f>
        <v>2.7707394665839349E-2</v>
      </c>
      <c r="AP771" s="16">
        <f>PRODUCT(AM$4:AM770)</f>
        <v>1.0069938691892049E-2</v>
      </c>
      <c r="AQ771" s="16">
        <f t="shared" si="937"/>
        <v>1.6972322777864891E-5</v>
      </c>
      <c r="AR771" s="16">
        <f t="shared" si="938"/>
        <v>5.9558338599796569E-4</v>
      </c>
      <c r="AS771" s="16">
        <f t="shared" si="939"/>
        <v>1.0982233675772825E-6</v>
      </c>
      <c r="AT771" s="16">
        <f t="shared" si="940"/>
        <v>1.2218154170920249E-2</v>
      </c>
      <c r="AU771" s="16">
        <f t="shared" si="941"/>
        <v>0.98716929012030397</v>
      </c>
      <c r="AV771" s="16">
        <f t="shared" si="942"/>
        <v>4.0901596592379997E-5</v>
      </c>
      <c r="AW771" s="30">
        <f>(SUMPRODUCT(AV$5:AV770,A$5:A770)+SUM(AV$5:AV770)*(Calculations!$B$6/30-0.5)+AV$4*Calculations!$B$6/30/2)/SUM(AV$4:AV770)</f>
        <v>510.05528742965259</v>
      </c>
      <c r="AX771" s="16"/>
      <c r="AY771" s="12"/>
      <c r="AZ771" s="12"/>
    </row>
    <row r="772" spans="1:52" x14ac:dyDescent="0.25">
      <c r="A772">
        <f t="shared" si="930"/>
        <v>768</v>
      </c>
      <c r="B772" t="str">
        <f t="shared" si="954"/>
        <v>January</v>
      </c>
      <c r="C772">
        <f t="shared" si="925"/>
        <v>2089</v>
      </c>
      <c r="D772">
        <f t="shared" si="956"/>
        <v>208901</v>
      </c>
      <c r="E772">
        <f t="shared" ref="E772:F772" si="1009">E760+1</f>
        <v>106</v>
      </c>
      <c r="F772">
        <f t="shared" si="1009"/>
        <v>104</v>
      </c>
      <c r="G772" s="12">
        <f>G771*IF($B772="January",1+IF(C772&gt;Personal!$L$18+1,Calculations!$B$22,Calculations!$B$21),1)</f>
        <v>12067.328909259542</v>
      </c>
      <c r="H772" s="12">
        <f>IF(AND(Career!$F$15="Yes",$E772=62,$E771=61),G772,H771*IF($B772="January",(1+IF(C772&gt;Personal!$L$18+1,Calculations!$C$22,Calculations!$C$21)),1))</f>
        <v>12067.328909259542</v>
      </c>
      <c r="I772" s="12">
        <f>H772*(1-'Retiree Assumptions'!$F$8)</f>
        <v>9412.5165492224442</v>
      </c>
      <c r="J772" s="12">
        <f>I772/(Calculations!$C$27^($A772-1+Calculations!$B$6/30))</f>
        <v>1317.5280640592816</v>
      </c>
      <c r="K772" s="23">
        <f t="shared" si="927"/>
        <v>0.7531703357365892</v>
      </c>
      <c r="L772" s="12">
        <f>L771*IF($B772="January",(1+IF(C772&gt;Personal!$L$18+1,Calculations!$B$22,Calculations!$B$21)),1)</f>
        <v>6637.0309000927455</v>
      </c>
      <c r="M772" s="12">
        <f>IF(AND(Career!$F$15="Yes",$E772=62,$E771=61),L772,M771*IF($B772="January",(1+IF(C772&gt;Personal!$L$18+1,Calculations!$C$22,Calculations!$C$21)),1))</f>
        <v>6637.0309000927455</v>
      </c>
      <c r="N772" s="12">
        <f>M772*(1-'Retiree Assumptions'!$F$10)</f>
        <v>5840.5871920816162</v>
      </c>
      <c r="O772" s="12">
        <f>N772/(Calculations!$C$27^$AW772)/(Calculations!$D$27^($A772-1-$AW772+Calculations!$B$6/30))</f>
        <v>752.26462252480485</v>
      </c>
      <c r="P772" s="23">
        <f t="shared" si="928"/>
        <v>8.8217293576377642</v>
      </c>
      <c r="Q772" s="12">
        <f>IF(OR(A772&lt;=360,$E772&lt;70),Q771*IF($B772="January",(1+IF(C772&gt;Personal!$L$18+1,Calculations!$B$22,Calculations!$B$21)),1),0)</f>
        <v>0</v>
      </c>
      <c r="R772" s="12">
        <f>IF(OR(A772&lt;=360,$E772&lt;70),IF(AND(Career!$F$15="Yes",$E772=62,$E771=61),Q772,R771*IF($B772="January",(1+IF(C772&gt;Personal!$L$18+1,Calculations!$C$22,Calculations!$C$21)),1)),0)</f>
        <v>0</v>
      </c>
      <c r="S772" s="12">
        <f>R772*(1-'Retiree Assumptions'!$F$8)</f>
        <v>0</v>
      </c>
      <c r="T772" s="12">
        <f>S772/(Calculations!$C$27^($A772-1+Calculations!$B$6/30))</f>
        <v>0</v>
      </c>
      <c r="U772" s="23">
        <f t="shared" si="929"/>
        <v>0</v>
      </c>
      <c r="W772">
        <f t="shared" si="969"/>
        <v>15</v>
      </c>
      <c r="X772">
        <f t="shared" si="944"/>
        <v>2089</v>
      </c>
      <c r="Y772">
        <f t="shared" si="945"/>
        <v>106</v>
      </c>
      <c r="Z772">
        <f t="shared" si="932"/>
        <v>104</v>
      </c>
      <c r="AA772" s="12">
        <f>S772*12*Subsidy!$I$15/Subsidy!$I$14</f>
        <v>0</v>
      </c>
      <c r="AB772" s="12">
        <f>SUM(S$5:S772)*Subsidy!$I$15/Subsidy!$I$14</f>
        <v>53212.488521578103</v>
      </c>
      <c r="AC772" s="12">
        <f>N772*Subsidy!$E$15/Subsidy!$E$14</f>
        <v>4672.469753665293</v>
      </c>
      <c r="AD772" s="12">
        <f t="shared" si="933"/>
        <v>56069.637043983515</v>
      </c>
      <c r="AE772" s="12">
        <f>$AP772*AC772/(Calculations!$D$27^(A772-1+Calculations!$B$6/30))</f>
        <v>4.9335245041188234</v>
      </c>
      <c r="AF772" s="12">
        <f>IF(AE772=0,0,SUM(AE772:AE$903)*AC772/AE772)</f>
        <v>94234.542780265707</v>
      </c>
      <c r="AH772" s="164">
        <f>VLOOKUP(E772,Rates2,5)*VLOOKUP(E772,Mort_Imp_Retirees,C772-'Mort Imp Cume'!$C$4+2)</f>
        <v>7.5560629740850704E-2</v>
      </c>
      <c r="AI772" s="16">
        <f t="shared" si="934"/>
        <v>0.92443937025914935</v>
      </c>
      <c r="AJ772" s="164">
        <f>VLOOKUP(F772,Rates2,6)*VLOOKUP(F772,Mort_Imp_Survivors,C772-'Mort Imp Cume'!$C$4+2)</f>
        <v>3.3283558946448466E-2</v>
      </c>
      <c r="AK772" s="16">
        <f t="shared" si="935"/>
        <v>0.96671644105355159</v>
      </c>
      <c r="AL772" s="164">
        <f>VLOOKUP(F772,Rates2,7)*VLOOKUP(F772,Mort_Imp_Survivors,C772-'Mort Imp Cume'!$C$4+2)</f>
        <v>4.400519690863143E-2</v>
      </c>
      <c r="AM772" s="16">
        <f t="shared" si="936"/>
        <v>0.95599480309136853</v>
      </c>
      <c r="AN772" s="108">
        <f>PRODUCT(AI$4:AI771)</f>
        <v>5.7165411218345068E-4</v>
      </c>
      <c r="AO772" s="16">
        <f>PRODUCT(AK$4:AK771)</f>
        <v>2.6850378935620388E-2</v>
      </c>
      <c r="AP772" s="16">
        <f>PRODUCT(AM$4:AM771)</f>
        <v>9.6641495888677102E-3</v>
      </c>
      <c r="AQ772" s="16">
        <f t="shared" si="937"/>
        <v>1.5349129532231297E-5</v>
      </c>
      <c r="AR772" s="16">
        <f t="shared" si="938"/>
        <v>5.5630498265121938E-4</v>
      </c>
      <c r="AS772" s="16">
        <f t="shared" si="939"/>
        <v>1.1211879581458372E-6</v>
      </c>
      <c r="AT772" s="16">
        <f t="shared" si="940"/>
        <v>1.1726896484949192E-2</v>
      </c>
      <c r="AU772" s="16">
        <f t="shared" si="941"/>
        <v>0.9877014494028673</v>
      </c>
      <c r="AV772" s="16">
        <f t="shared" si="942"/>
        <v>4.3194544710528446E-5</v>
      </c>
      <c r="AW772" s="30">
        <f>(SUMPRODUCT(AV$5:AV771,A$5:A771)+SUM(AV$5:AV771)*(Calculations!$B$6/30-0.5)+AV$4*Calculations!$B$6/30/2)/SUM(AV$4:AV771)</f>
        <v>510.06582335233446</v>
      </c>
      <c r="AX772" s="16"/>
      <c r="AY772" s="12"/>
      <c r="AZ772" s="12"/>
    </row>
    <row r="773" spans="1:52" x14ac:dyDescent="0.25">
      <c r="A773">
        <f t="shared" si="930"/>
        <v>769</v>
      </c>
      <c r="B773" t="str">
        <f t="shared" si="954"/>
        <v>February</v>
      </c>
      <c r="C773">
        <f t="shared" ref="C773:C836" si="1010">C772+IF(B772="December",1,0)</f>
        <v>2089</v>
      </c>
      <c r="D773">
        <f t="shared" si="956"/>
        <v>208902</v>
      </c>
      <c r="E773">
        <f t="shared" ref="E773:F773" si="1011">E761+1</f>
        <v>106</v>
      </c>
      <c r="F773">
        <f t="shared" si="1011"/>
        <v>104</v>
      </c>
      <c r="G773" s="12">
        <f>G772*IF($B773="January",1+IF(C773&gt;Personal!$L$18+1,Calculations!$B$22,Calculations!$B$21),1)</f>
        <v>12067.328909259542</v>
      </c>
      <c r="H773" s="12">
        <f>IF(AND(Career!$F$15="Yes",$E773=62,$E772=61),G773,H772*IF($B773="January",(1+IF(C773&gt;Personal!$L$18+1,Calculations!$C$22,Calculations!$C$21)),1))</f>
        <v>12067.328909259542</v>
      </c>
      <c r="I773" s="12">
        <f>H773*(1-'Retiree Assumptions'!$F$8)</f>
        <v>9412.5165492224442</v>
      </c>
      <c r="J773" s="12">
        <f>I773/(Calculations!$C$27^($A773-1+Calculations!$B$6/30))</f>
        <v>1314.159158363015</v>
      </c>
      <c r="K773" s="23">
        <f t="shared" ref="K773:K836" si="1012">$AN773*J773</f>
        <v>0.69447998041909842</v>
      </c>
      <c r="L773" s="12">
        <f>L772*IF($B773="January",(1+IF(C773&gt;Personal!$L$18+1,Calculations!$B$22,Calculations!$B$21)),1)</f>
        <v>6637.0309000927455</v>
      </c>
      <c r="M773" s="12">
        <f>IF(AND(Career!$F$15="Yes",$E773=62,$E772=61),L773,M772*IF($B773="January",(1+IF(C773&gt;Personal!$L$18+1,Calculations!$C$22,Calculations!$C$21)),1))</f>
        <v>6637.0309000927455</v>
      </c>
      <c r="N773" s="12">
        <f>M773*(1-'Retiree Assumptions'!$F$10)</f>
        <v>5840.5871920816162</v>
      </c>
      <c r="O773" s="12">
        <f>N773/(Calculations!$C$27^$AW773)/(Calculations!$D$27^($A773-1-$AW773+Calculations!$B$6/30))</f>
        <v>750.10175447878248</v>
      </c>
      <c r="P773" s="23">
        <f t="shared" ref="P773:P836" si="1013">$AT773*O773</f>
        <v>8.4101208314676406</v>
      </c>
      <c r="Q773" s="12">
        <f>IF(OR(A773&lt;=360,$E773&lt;70),Q772*IF($B773="January",(1+IF(C773&gt;Personal!$L$18+1,Calculations!$B$22,Calculations!$B$21)),1),0)</f>
        <v>0</v>
      </c>
      <c r="R773" s="12">
        <f>IF(OR(A773&lt;=360,$E773&lt;70),IF(AND(Career!$F$15="Yes",$E773=62,$E772=61),Q773,R772*IF($B773="January",(1+IF(C773&gt;Personal!$L$18+1,Calculations!$C$22,Calculations!$C$21)),1)),0)</f>
        <v>0</v>
      </c>
      <c r="S773" s="12">
        <f>R773*(1-'Retiree Assumptions'!$F$8)</f>
        <v>0</v>
      </c>
      <c r="T773" s="12">
        <f>S773/(Calculations!$C$27^($A773-1+Calculations!$B$6/30))</f>
        <v>0</v>
      </c>
      <c r="U773" s="23">
        <f t="shared" ref="U773:U836" si="1014">$AQ773*T773</f>
        <v>0</v>
      </c>
      <c r="W773">
        <f t="shared" si="969"/>
        <v>15</v>
      </c>
      <c r="X773">
        <f t="shared" si="944"/>
        <v>2089</v>
      </c>
      <c r="Y773">
        <f t="shared" si="945"/>
        <v>106</v>
      </c>
      <c r="Z773">
        <f t="shared" si="932"/>
        <v>104</v>
      </c>
      <c r="AA773" s="12">
        <f>S773*12*Subsidy!$I$15/Subsidy!$I$14</f>
        <v>0</v>
      </c>
      <c r="AB773" s="12">
        <f>SUM(S$5:S773)*Subsidy!$I$15/Subsidy!$I$14</f>
        <v>53212.488521578103</v>
      </c>
      <c r="AC773" s="12">
        <f>N773*Subsidy!$E$15/Subsidy!$E$14</f>
        <v>4672.469753665293</v>
      </c>
      <c r="AD773" s="12">
        <f t="shared" si="933"/>
        <v>56069.637043983515</v>
      </c>
      <c r="AE773" s="12">
        <f>$AP773*AC773/(Calculations!$D$27^(A773-1+Calculations!$B$6/30))</f>
        <v>4.7028464501071303</v>
      </c>
      <c r="AF773" s="12">
        <f>IF(AE773=0,0,SUM(AE773:AE$903)*AC773/AE773)</f>
        <v>93955.158137546081</v>
      </c>
      <c r="AH773" s="164">
        <f>VLOOKUP(E773,Rates2,5)*VLOOKUP(E773,Mort_Imp_Retirees,C773-'Mort Imp Cume'!$C$4+2)</f>
        <v>7.5560629740850704E-2</v>
      </c>
      <c r="AI773" s="16">
        <f t="shared" si="934"/>
        <v>0.92443937025914935</v>
      </c>
      <c r="AJ773" s="164">
        <f>VLOOKUP(F773,Rates2,6)*VLOOKUP(F773,Mort_Imp_Survivors,C773-'Mort Imp Cume'!$C$4+2)</f>
        <v>3.3283558946448466E-2</v>
      </c>
      <c r="AK773" s="16">
        <f t="shared" si="935"/>
        <v>0.96671644105355159</v>
      </c>
      <c r="AL773" s="164">
        <f>VLOOKUP(F773,Rates2,7)*VLOOKUP(F773,Mort_Imp_Survivors,C773-'Mort Imp Cume'!$C$4+2)</f>
        <v>4.400519690863143E-2</v>
      </c>
      <c r="AM773" s="16">
        <f t="shared" si="936"/>
        <v>0.95599480309136853</v>
      </c>
      <c r="AN773" s="108">
        <f>PRODUCT(AI$4:AI772)</f>
        <v>5.2845956747292228E-4</v>
      </c>
      <c r="AO773" s="16">
        <f>PRODUCT(AK$4:AK772)</f>
        <v>2.595670276558219E-2</v>
      </c>
      <c r="AP773" s="16">
        <f>PRODUCT(AM$4:AM772)</f>
        <v>9.238876783255117E-3</v>
      </c>
      <c r="AQ773" s="16">
        <f t="shared" si="937"/>
        <v>1.3717067916522769E-5</v>
      </c>
      <c r="AR773" s="16">
        <f t="shared" si="938"/>
        <v>5.147424995563995E-4</v>
      </c>
      <c r="AS773" s="16">
        <f t="shared" si="939"/>
        <v>1.0019728699780044E-6</v>
      </c>
      <c r="AT773" s="16">
        <f t="shared" si="940"/>
        <v>1.121197328396001E-2</v>
      </c>
      <c r="AU773" s="16">
        <f t="shared" si="941"/>
        <v>0.988259567148567</v>
      </c>
      <c r="AV773" s="16">
        <f t="shared" si="942"/>
        <v>3.9930737710831589E-5</v>
      </c>
      <c r="AW773" s="30">
        <f>(SUMPRODUCT(AV$5:AV772,A$5:A772)+SUM(AV$5:AV772)*(Calculations!$B$6/30-0.5)+AV$4*Calculations!$B$6/30/2)/SUM(AV$4:AV772)</f>
        <v>510.07699220121737</v>
      </c>
      <c r="AX773" s="16"/>
      <c r="AY773" s="12"/>
      <c r="AZ773" s="12"/>
    </row>
    <row r="774" spans="1:52" x14ac:dyDescent="0.25">
      <c r="A774">
        <f t="shared" ref="A774:A837" si="1015">A773+1</f>
        <v>770</v>
      </c>
      <c r="B774" t="str">
        <f t="shared" si="954"/>
        <v>March</v>
      </c>
      <c r="C774">
        <f t="shared" si="1010"/>
        <v>2089</v>
      </c>
      <c r="D774">
        <f t="shared" si="956"/>
        <v>208903</v>
      </c>
      <c r="E774">
        <f t="shared" ref="E774:F774" si="1016">E762+1</f>
        <v>106</v>
      </c>
      <c r="F774">
        <f t="shared" si="1016"/>
        <v>104</v>
      </c>
      <c r="G774" s="12">
        <f>G773*IF($B774="January",1+IF(C774&gt;Personal!$L$18+1,Calculations!$B$22,Calculations!$B$21),1)</f>
        <v>12067.328909259542</v>
      </c>
      <c r="H774" s="12">
        <f>IF(AND(Career!$F$15="Yes",$E774=62,$E773=61),G774,H773*IF($B774="January",(1+IF(C774&gt;Personal!$L$18+1,Calculations!$C$22,Calculations!$C$21)),1))</f>
        <v>12067.328909259542</v>
      </c>
      <c r="I774" s="12">
        <f>H774*(1-'Retiree Assumptions'!$F$8)</f>
        <v>9412.5165492224442</v>
      </c>
      <c r="J774" s="12">
        <f>I774/(Calculations!$C$27^($A774-1+Calculations!$B$6/30))</f>
        <v>1310.7988669239319</v>
      </c>
      <c r="K774" s="23">
        <f t="shared" si="1012"/>
        <v>0.64036303651182291</v>
      </c>
      <c r="L774" s="12">
        <f>L773*IF($B774="January",(1+IF(C774&gt;Personal!$L$18+1,Calculations!$B$22,Calculations!$B$21)),1)</f>
        <v>6637.0309000927455</v>
      </c>
      <c r="M774" s="12">
        <f>IF(AND(Career!$F$15="Yes",$E774=62,$E773=61),L774,M773*IF($B774="January",(1+IF(C774&gt;Personal!$L$18+1,Calculations!$C$22,Calculations!$C$21)),1))</f>
        <v>6637.0309000927455</v>
      </c>
      <c r="N774" s="12">
        <f>M774*(1-'Retiree Assumptions'!$F$10)</f>
        <v>5840.5871920816162</v>
      </c>
      <c r="O774" s="12">
        <f>N774/(Calculations!$C$27^$AW774)/(Calculations!$D$27^($A774-1-$AW774+Calculations!$B$6/30))</f>
        <v>747.94491077716634</v>
      </c>
      <c r="P774" s="23">
        <f t="shared" si="1013"/>
        <v>8.0176629093305181</v>
      </c>
      <c r="Q774" s="12">
        <f>IF(OR(A774&lt;=360,$E774&lt;70),Q773*IF($B774="January",(1+IF(C774&gt;Personal!$L$18+1,Calculations!$B$22,Calculations!$B$21)),1),0)</f>
        <v>0</v>
      </c>
      <c r="R774" s="12">
        <f>IF(OR(A774&lt;=360,$E774&lt;70),IF(AND(Career!$F$15="Yes",$E774=62,$E773=61),Q774,R773*IF($B774="January",(1+IF(C774&gt;Personal!$L$18+1,Calculations!$C$22,Calculations!$C$21)),1)),0)</f>
        <v>0</v>
      </c>
      <c r="S774" s="12">
        <f>R774*(1-'Retiree Assumptions'!$F$8)</f>
        <v>0</v>
      </c>
      <c r="T774" s="12">
        <f>S774/(Calculations!$C$27^($A774-1+Calculations!$B$6/30))</f>
        <v>0</v>
      </c>
      <c r="U774" s="23">
        <f t="shared" si="1014"/>
        <v>0</v>
      </c>
      <c r="W774">
        <f t="shared" si="969"/>
        <v>15</v>
      </c>
      <c r="X774">
        <f t="shared" si="944"/>
        <v>2089</v>
      </c>
      <c r="Y774">
        <f t="shared" si="945"/>
        <v>106</v>
      </c>
      <c r="Z774">
        <f t="shared" ref="Z774:Z837" si="1017">F774</f>
        <v>104</v>
      </c>
      <c r="AA774" s="12">
        <f>S774*12*Subsidy!$I$15/Subsidy!$I$14</f>
        <v>0</v>
      </c>
      <c r="AB774" s="12">
        <f>SUM(S$5:S774)*Subsidy!$I$15/Subsidy!$I$14</f>
        <v>53212.488521578103</v>
      </c>
      <c r="AC774" s="12">
        <f>N774*Subsidy!$E$15/Subsidy!$E$14</f>
        <v>4672.469753665293</v>
      </c>
      <c r="AD774" s="12">
        <f t="shared" ref="AD774:AD837" si="1018">AC774*12</f>
        <v>56069.637043983515</v>
      </c>
      <c r="AE774" s="12">
        <f>$AP774*AC774/(Calculations!$D$27^(A774-1+Calculations!$B$6/30))</f>
        <v>4.482954268256039</v>
      </c>
      <c r="AF774" s="12">
        <f>IF(AE774=0,0,SUM(AE774:AE$903)*AC774/AE774)</f>
        <v>93662.069473998432</v>
      </c>
      <c r="AH774" s="164">
        <f>VLOOKUP(E774,Rates2,5)*VLOOKUP(E774,Mort_Imp_Retirees,C774-'Mort Imp Cume'!$C$4+2)</f>
        <v>7.5560629740850704E-2</v>
      </c>
      <c r="AI774" s="16">
        <f t="shared" ref="AI774:AI837" si="1019">1-AH774</f>
        <v>0.92443937025914935</v>
      </c>
      <c r="AJ774" s="164">
        <f>VLOOKUP(F774,Rates2,6)*VLOOKUP(F774,Mort_Imp_Survivors,C774-'Mort Imp Cume'!$C$4+2)</f>
        <v>3.3283558946448466E-2</v>
      </c>
      <c r="AK774" s="16">
        <f t="shared" ref="AK774:AK837" si="1020">1-AJ774</f>
        <v>0.96671644105355159</v>
      </c>
      <c r="AL774" s="164">
        <f>VLOOKUP(F774,Rates2,7)*VLOOKUP(F774,Mort_Imp_Survivors,C774-'Mort Imp Cume'!$C$4+2)</f>
        <v>4.400519690863143E-2</v>
      </c>
      <c r="AM774" s="16">
        <f t="shared" ref="AM774:AM837" si="1021">1-AL774</f>
        <v>0.95599480309136853</v>
      </c>
      <c r="AN774" s="108">
        <f>PRODUCT(AI$4:AI773)</f>
        <v>4.8852882976209075E-4</v>
      </c>
      <c r="AO774" s="16">
        <f>PRODUCT(AK$4:AK773)</f>
        <v>2.5092771319028494E-2</v>
      </c>
      <c r="AP774" s="16">
        <f>PRODUCT(AM$4:AM773)</f>
        <v>8.8323181911933914E-3</v>
      </c>
      <c r="AQ774" s="16">
        <f t="shared" ref="AQ774:AQ837" si="1022">AN774*AO774</f>
        <v>1.2258542207972744E-5</v>
      </c>
      <c r="AR774" s="16">
        <f t="shared" ref="AR774:AR837" si="1023">AN774*(1-AO774)</f>
        <v>4.7627028755411799E-4</v>
      </c>
      <c r="AS774" s="16">
        <f t="shared" ref="AS774:AS837" si="1024">AQ774*AH774*AK774</f>
        <v>8.9543383415590642E-7</v>
      </c>
      <c r="AT774" s="16">
        <f t="shared" ref="AT774:AT837" si="1025">AT773*AM773+AS773</f>
        <v>1.0719590164735011E-2</v>
      </c>
      <c r="AU774" s="16">
        <f t="shared" ref="AU774:AU837" si="1026">1-AQ774-AR774-AT774</f>
        <v>0.98879188100550286</v>
      </c>
      <c r="AV774" s="16">
        <f t="shared" ref="AV774:AV837" si="1027">AN774*AH774</f>
        <v>3.6913546023384422E-5</v>
      </c>
      <c r="AW774" s="30">
        <f>(SUMPRODUCT(AV$5:AV773,A$5:A773)+SUM(AV$5:AV773)*(Calculations!$B$6/30-0.5)+AV$4*Calculations!$B$6/30/2)/SUM(AV$4:AV773)</f>
        <v>510.08735621641819</v>
      </c>
      <c r="AX774" s="16"/>
      <c r="AY774" s="12"/>
      <c r="AZ774" s="12"/>
    </row>
    <row r="775" spans="1:52" x14ac:dyDescent="0.25">
      <c r="A775">
        <f t="shared" si="1015"/>
        <v>771</v>
      </c>
      <c r="B775" t="str">
        <f t="shared" si="954"/>
        <v>April</v>
      </c>
      <c r="C775">
        <f t="shared" si="1010"/>
        <v>2089</v>
      </c>
      <c r="D775">
        <f t="shared" si="956"/>
        <v>208904</v>
      </c>
      <c r="E775">
        <f t="shared" ref="E775:F775" si="1028">E763+1</f>
        <v>106</v>
      </c>
      <c r="F775">
        <f t="shared" si="1028"/>
        <v>104</v>
      </c>
      <c r="G775" s="12">
        <f>G774*IF($B775="January",1+IF(C775&gt;Personal!$L$18+1,Calculations!$B$22,Calculations!$B$21),1)</f>
        <v>12067.328909259542</v>
      </c>
      <c r="H775" s="12">
        <f>IF(AND(Career!$F$15="Yes",$E775=62,$E774=61),G775,H774*IF($B775="January",(1+IF(C775&gt;Personal!$L$18+1,Calculations!$C$22,Calculations!$C$21)),1))</f>
        <v>12067.328909259542</v>
      </c>
      <c r="I775" s="12">
        <f>H775*(1-'Retiree Assumptions'!$F$8)</f>
        <v>9412.5165492224442</v>
      </c>
      <c r="J775" s="12">
        <f>I775/(Calculations!$C$27^($A775-1+Calculations!$B$6/30))</f>
        <v>1307.4471677154654</v>
      </c>
      <c r="K775" s="23">
        <f t="shared" si="1012"/>
        <v>0.59046312362118791</v>
      </c>
      <c r="L775" s="12">
        <f>L774*IF($B775="January",(1+IF(C775&gt;Personal!$L$18+1,Calculations!$B$22,Calculations!$B$21)),1)</f>
        <v>6637.0309000927455</v>
      </c>
      <c r="M775" s="12">
        <f>IF(AND(Career!$F$15="Yes",$E775=62,$E774=61),L775,M774*IF($B775="January",(1+IF(C775&gt;Personal!$L$18+1,Calculations!$C$22,Calculations!$C$21)),1))</f>
        <v>6637.0309000927455</v>
      </c>
      <c r="N775" s="12">
        <f>M775*(1-'Retiree Assumptions'!$F$10)</f>
        <v>5840.5871920816162</v>
      </c>
      <c r="O775" s="12">
        <f>N775/(Calculations!$C$27^$AW775)/(Calculations!$D$27^($A775-1-$AW775+Calculations!$B$6/30))</f>
        <v>745.79408915114891</v>
      </c>
      <c r="P775" s="23">
        <f t="shared" si="1013"/>
        <v>7.6434705377496508</v>
      </c>
      <c r="Q775" s="12">
        <f>IF(OR(A775&lt;=360,$E775&lt;70),Q774*IF($B775="January",(1+IF(C775&gt;Personal!$L$18+1,Calculations!$B$22,Calculations!$B$21)),1),0)</f>
        <v>0</v>
      </c>
      <c r="R775" s="12">
        <f>IF(OR(A775&lt;=360,$E775&lt;70),IF(AND(Career!$F$15="Yes",$E775=62,$E774=61),Q775,R774*IF($B775="January",(1+IF(C775&gt;Personal!$L$18+1,Calculations!$C$22,Calculations!$C$21)),1)),0)</f>
        <v>0</v>
      </c>
      <c r="S775" s="12">
        <f>R775*(1-'Retiree Assumptions'!$F$8)</f>
        <v>0</v>
      </c>
      <c r="T775" s="12">
        <f>S775/(Calculations!$C$27^($A775-1+Calculations!$B$6/30))</f>
        <v>0</v>
      </c>
      <c r="U775" s="23">
        <f t="shared" si="1014"/>
        <v>0</v>
      </c>
      <c r="W775">
        <f t="shared" si="969"/>
        <v>15</v>
      </c>
      <c r="X775">
        <f t="shared" ref="X775:X838" si="1029">C775</f>
        <v>2089</v>
      </c>
      <c r="Y775">
        <f t="shared" ref="Y775:Y838" si="1030">E775</f>
        <v>106</v>
      </c>
      <c r="Z775">
        <f t="shared" si="1017"/>
        <v>104</v>
      </c>
      <c r="AA775" s="12">
        <f>S775*12*Subsidy!$I$15/Subsidy!$I$14</f>
        <v>0</v>
      </c>
      <c r="AB775" s="12">
        <f>SUM(S$5:S775)*Subsidy!$I$15/Subsidy!$I$14</f>
        <v>53212.488521578103</v>
      </c>
      <c r="AC775" s="12">
        <f>N775*Subsidy!$E$15/Subsidy!$E$14</f>
        <v>4672.469753665293</v>
      </c>
      <c r="AD775" s="12">
        <f t="shared" si="1018"/>
        <v>56069.637043983515</v>
      </c>
      <c r="AE775" s="12">
        <f>$AP775*AC775/(Calculations!$D$27^(A775-1+Calculations!$B$6/30))</f>
        <v>4.2733436408108192</v>
      </c>
      <c r="AF775" s="12">
        <f>IF(AE775=0,0,SUM(AE775:AE$903)*AC775/AE775)</f>
        <v>93354.604597389742</v>
      </c>
      <c r="AH775" s="164">
        <f>VLOOKUP(E775,Rates2,5)*VLOOKUP(E775,Mort_Imp_Retirees,C775-'Mort Imp Cume'!$C$4+2)</f>
        <v>7.5560629740850704E-2</v>
      </c>
      <c r="AI775" s="16">
        <f t="shared" si="1019"/>
        <v>0.92443937025914935</v>
      </c>
      <c r="AJ775" s="164">
        <f>VLOOKUP(F775,Rates2,6)*VLOOKUP(F775,Mort_Imp_Survivors,C775-'Mort Imp Cume'!$C$4+2)</f>
        <v>3.3283558946448466E-2</v>
      </c>
      <c r="AK775" s="16">
        <f t="shared" si="1020"/>
        <v>0.96671644105355159</v>
      </c>
      <c r="AL775" s="164">
        <f>VLOOKUP(F775,Rates2,7)*VLOOKUP(F775,Mort_Imp_Survivors,C775-'Mort Imp Cume'!$C$4+2)</f>
        <v>4.400519690863143E-2</v>
      </c>
      <c r="AM775" s="16">
        <f t="shared" si="1021"/>
        <v>0.95599480309136853</v>
      </c>
      <c r="AN775" s="108">
        <f>PRODUCT(AI$4:AI774)</f>
        <v>4.5161528373870635E-4</v>
      </c>
      <c r="AO775" s="16">
        <f>PRODUCT(AK$4:AK774)</f>
        <v>2.4257594585701859E-2</v>
      </c>
      <c r="AP775" s="16">
        <f>PRODUCT(AM$4:AM774)</f>
        <v>8.4436502900302381E-3</v>
      </c>
      <c r="AQ775" s="16">
        <f t="shared" si="1022"/>
        <v>1.0955100461640252E-5</v>
      </c>
      <c r="AR775" s="16">
        <f t="shared" si="1023"/>
        <v>4.406601832770661E-4</v>
      </c>
      <c r="AS775" s="16">
        <f t="shared" si="1024"/>
        <v>8.0022301538837936E-7</v>
      </c>
      <c r="AT775" s="16">
        <f t="shared" si="1025"/>
        <v>1.0248767922590173E-2</v>
      </c>
      <c r="AU775" s="16">
        <f t="shared" si="1026"/>
        <v>0.98929961679367107</v>
      </c>
      <c r="AV775" s="16">
        <f t="shared" si="1027"/>
        <v>3.4124335239889628E-5</v>
      </c>
      <c r="AW775" s="30">
        <f>(SUMPRODUCT(AV$5:AV774,A$5:A774)+SUM(AV$5:AV774)*(Calculations!$B$6/30-0.5)+AV$4*Calculations!$B$6/30/2)/SUM(AV$4:AV774)</f>
        <v>510.09697331375764</v>
      </c>
      <c r="AX775" s="16"/>
      <c r="AY775" s="12"/>
      <c r="AZ775" s="12"/>
    </row>
    <row r="776" spans="1:52" x14ac:dyDescent="0.25">
      <c r="A776">
        <f t="shared" si="1015"/>
        <v>772</v>
      </c>
      <c r="B776" t="str">
        <f t="shared" si="954"/>
        <v>May</v>
      </c>
      <c r="C776">
        <f t="shared" si="1010"/>
        <v>2089</v>
      </c>
      <c r="D776">
        <f t="shared" si="956"/>
        <v>208905</v>
      </c>
      <c r="E776">
        <f t="shared" ref="E776:F776" si="1031">E764+1</f>
        <v>106</v>
      </c>
      <c r="F776">
        <f t="shared" si="1031"/>
        <v>104</v>
      </c>
      <c r="G776" s="12">
        <f>G775*IF($B776="January",1+IF(C776&gt;Personal!$L$18+1,Calculations!$B$22,Calculations!$B$21),1)</f>
        <v>12067.328909259542</v>
      </c>
      <c r="H776" s="12">
        <f>IF(AND(Career!$F$15="Yes",$E776=62,$E775=61),G776,H775*IF($B776="January",(1+IF(C776&gt;Personal!$L$18+1,Calculations!$C$22,Calculations!$C$21)),1))</f>
        <v>12067.328909259542</v>
      </c>
      <c r="I776" s="12">
        <f>H776*(1-'Retiree Assumptions'!$F$8)</f>
        <v>9412.5165492224442</v>
      </c>
      <c r="J776" s="12">
        <f>I776/(Calculations!$C$27^($A776-1+Calculations!$B$6/30))</f>
        <v>1304.1040387673704</v>
      </c>
      <c r="K776" s="23">
        <f t="shared" si="1012"/>
        <v>0.54445163208612724</v>
      </c>
      <c r="L776" s="12">
        <f>L775*IF($B776="January",(1+IF(C776&gt;Personal!$L$18+1,Calculations!$B$22,Calculations!$B$21)),1)</f>
        <v>6637.0309000927455</v>
      </c>
      <c r="M776" s="12">
        <f>IF(AND(Career!$F$15="Yes",$E776=62,$E775=61),L776,M775*IF($B776="January",(1+IF(C776&gt;Personal!$L$18+1,Calculations!$C$22,Calculations!$C$21)),1))</f>
        <v>6637.0309000927455</v>
      </c>
      <c r="N776" s="12">
        <f>M776*(1-'Retiree Assumptions'!$F$10)</f>
        <v>5840.5871920816162</v>
      </c>
      <c r="O776" s="12">
        <f>N776/(Calculations!$C$27^$AW776)/(Calculations!$D$27^($A776-1-$AW776+Calculations!$B$6/30))</f>
        <v>743.64928621425213</v>
      </c>
      <c r="P776" s="23">
        <f t="shared" si="1013"/>
        <v>7.2866989134929741</v>
      </c>
      <c r="Q776" s="12">
        <f>IF(OR(A776&lt;=360,$E776&lt;70),Q775*IF($B776="January",(1+IF(C776&gt;Personal!$L$18+1,Calculations!$B$22,Calculations!$B$21)),1),0)</f>
        <v>0</v>
      </c>
      <c r="R776" s="12">
        <f>IF(OR(A776&lt;=360,$E776&lt;70),IF(AND(Career!$F$15="Yes",$E776=62,$E775=61),Q776,R775*IF($B776="January",(1+IF(C776&gt;Personal!$L$18+1,Calculations!$C$22,Calculations!$C$21)),1)),0)</f>
        <v>0</v>
      </c>
      <c r="S776" s="12">
        <f>R776*(1-'Retiree Assumptions'!$F$8)</f>
        <v>0</v>
      </c>
      <c r="T776" s="12">
        <f>S776/(Calculations!$C$27^($A776-1+Calculations!$B$6/30))</f>
        <v>0</v>
      </c>
      <c r="U776" s="23">
        <f t="shared" si="1014"/>
        <v>0</v>
      </c>
      <c r="W776">
        <f t="shared" si="969"/>
        <v>15</v>
      </c>
      <c r="X776">
        <f t="shared" si="1029"/>
        <v>2089</v>
      </c>
      <c r="Y776">
        <f t="shared" si="1030"/>
        <v>106</v>
      </c>
      <c r="Z776">
        <f t="shared" si="1017"/>
        <v>104</v>
      </c>
      <c r="AA776" s="12">
        <f>S776*12*Subsidy!$I$15/Subsidy!$I$14</f>
        <v>0</v>
      </c>
      <c r="AB776" s="12">
        <f>SUM(S$5:S776)*Subsidy!$I$15/Subsidy!$I$14</f>
        <v>53212.488521578103</v>
      </c>
      <c r="AC776" s="12">
        <f>N776*Subsidy!$E$15/Subsidy!$E$14</f>
        <v>4672.469753665293</v>
      </c>
      <c r="AD776" s="12">
        <f t="shared" si="1018"/>
        <v>56069.637043983515</v>
      </c>
      <c r="AE776" s="12">
        <f>$AP776*AC776/(Calculations!$D$27^(A776-1+Calculations!$B$6/30))</f>
        <v>4.0735338305296498</v>
      </c>
      <c r="AF776" s="12">
        <f>IF(AE776=0,0,SUM(AE776:AE$903)*AC776/AE776)</f>
        <v>93032.058343966928</v>
      </c>
      <c r="AH776" s="164">
        <f>VLOOKUP(E776,Rates2,5)*VLOOKUP(E776,Mort_Imp_Retirees,C776-'Mort Imp Cume'!$C$4+2)</f>
        <v>7.5560629740850704E-2</v>
      </c>
      <c r="AI776" s="16">
        <f t="shared" si="1019"/>
        <v>0.92443937025914935</v>
      </c>
      <c r="AJ776" s="164">
        <f>VLOOKUP(F776,Rates2,6)*VLOOKUP(F776,Mort_Imp_Survivors,C776-'Mort Imp Cume'!$C$4+2)</f>
        <v>3.3283558946448466E-2</v>
      </c>
      <c r="AK776" s="16">
        <f t="shared" si="1020"/>
        <v>0.96671644105355159</v>
      </c>
      <c r="AL776" s="164">
        <f>VLOOKUP(F776,Rates2,7)*VLOOKUP(F776,Mort_Imp_Survivors,C776-'Mort Imp Cume'!$C$4+2)</f>
        <v>4.400519690863143E-2</v>
      </c>
      <c r="AM776" s="16">
        <f t="shared" si="1021"/>
        <v>0.95599480309136853</v>
      </c>
      <c r="AN776" s="108">
        <f>PRODUCT(AI$4:AI775)</f>
        <v>4.1749094849881678E-4</v>
      </c>
      <c r="AO776" s="16">
        <f>PRODUCT(AK$4:AK775)</f>
        <v>2.3450215506409602E-2</v>
      </c>
      <c r="AP776" s="16">
        <f>PRODUCT(AM$4:AM775)</f>
        <v>8.072085796389834E-3</v>
      </c>
      <c r="AQ776" s="16">
        <f t="shared" si="1022"/>
        <v>9.7902527142726052E-6</v>
      </c>
      <c r="AR776" s="16">
        <f t="shared" si="1023"/>
        <v>4.0770069578454417E-4</v>
      </c>
      <c r="AS776" s="16">
        <f t="shared" si="1024"/>
        <v>7.1513589271608431E-7</v>
      </c>
      <c r="AT776" s="16">
        <f t="shared" si="1025"/>
        <v>9.7985690951011145E-3</v>
      </c>
      <c r="AU776" s="16">
        <f t="shared" si="1026"/>
        <v>0.98978393995640002</v>
      </c>
      <c r="AV776" s="16">
        <f t="shared" si="1027"/>
        <v>3.1545878979675663E-5</v>
      </c>
      <c r="AW776" s="30">
        <f>(SUMPRODUCT(AV$5:AV775,A$5:A775)+SUM(AV$5:AV775)*(Calculations!$B$6/30-0.5)+AV$4*Calculations!$B$6/30/2)/SUM(AV$4:AV775)</f>
        <v>510.1058972439331</v>
      </c>
      <c r="AX776" s="16"/>
      <c r="AY776" s="12"/>
      <c r="AZ776" s="12"/>
    </row>
    <row r="777" spans="1:52" x14ac:dyDescent="0.25">
      <c r="A777">
        <f t="shared" si="1015"/>
        <v>773</v>
      </c>
      <c r="B777" t="str">
        <f t="shared" si="954"/>
        <v>June</v>
      </c>
      <c r="C777">
        <f t="shared" si="1010"/>
        <v>2089</v>
      </c>
      <c r="D777">
        <f t="shared" si="956"/>
        <v>208906</v>
      </c>
      <c r="E777">
        <f t="shared" ref="E777:F777" si="1032">E765+1</f>
        <v>106</v>
      </c>
      <c r="F777">
        <f t="shared" si="1032"/>
        <v>104</v>
      </c>
      <c r="G777" s="12">
        <f>G776*IF($B777="January",1+IF(C777&gt;Personal!$L$18+1,Calculations!$B$22,Calculations!$B$21),1)</f>
        <v>12067.328909259542</v>
      </c>
      <c r="H777" s="12">
        <f>IF(AND(Career!$F$15="Yes",$E777=62,$E776=61),G777,H776*IF($B777="January",(1+IF(C777&gt;Personal!$L$18+1,Calculations!$C$22,Calculations!$C$21)),1))</f>
        <v>12067.328909259542</v>
      </c>
      <c r="I777" s="12">
        <f>H777*(1-'Retiree Assumptions'!$F$8)</f>
        <v>9412.5165492224442</v>
      </c>
      <c r="J777" s="12">
        <f>I777/(Calculations!$C$27^($A777-1+Calculations!$B$6/30))</f>
        <v>1300.769458165579</v>
      </c>
      <c r="K777" s="23">
        <f t="shared" si="1012"/>
        <v>0.50202555896008993</v>
      </c>
      <c r="L777" s="12">
        <f>L776*IF($B777="January",(1+IF(C777&gt;Personal!$L$18+1,Calculations!$B$22,Calculations!$B$21)),1)</f>
        <v>6637.0309000927455</v>
      </c>
      <c r="M777" s="12">
        <f>IF(AND(Career!$F$15="Yes",$E777=62,$E776=61),L777,M776*IF($B777="January",(1+IF(C777&gt;Personal!$L$18+1,Calculations!$C$22,Calculations!$C$21)),1))</f>
        <v>6637.0309000927455</v>
      </c>
      <c r="N777" s="12">
        <f>M777*(1-'Retiree Assumptions'!$F$10)</f>
        <v>5840.5871920816162</v>
      </c>
      <c r="O777" s="12">
        <f>N777/(Calculations!$C$27^$AW777)/(Calculations!$D$27^($A777-1-$AW777+Calculations!$B$6/30))</f>
        <v>741.51049754945905</v>
      </c>
      <c r="P777" s="23">
        <f t="shared" si="1013"/>
        <v>6.9465417251771227</v>
      </c>
      <c r="Q777" s="12">
        <f>IF(OR(A777&lt;=360,$E777&lt;70),Q776*IF($B777="January",(1+IF(C777&gt;Personal!$L$18+1,Calculations!$B$22,Calculations!$B$21)),1),0)</f>
        <v>0</v>
      </c>
      <c r="R777" s="12">
        <f>IF(OR(A777&lt;=360,$E777&lt;70),IF(AND(Career!$F$15="Yes",$E777=62,$E776=61),Q777,R776*IF($B777="January",(1+IF(C777&gt;Personal!$L$18+1,Calculations!$C$22,Calculations!$C$21)),1)),0)</f>
        <v>0</v>
      </c>
      <c r="S777" s="12">
        <f>R777*(1-'Retiree Assumptions'!$F$8)</f>
        <v>0</v>
      </c>
      <c r="T777" s="12">
        <f>S777/(Calculations!$C$27^($A777-1+Calculations!$B$6/30))</f>
        <v>0</v>
      </c>
      <c r="U777" s="23">
        <f t="shared" si="1014"/>
        <v>0</v>
      </c>
      <c r="W777">
        <f t="shared" si="969"/>
        <v>15</v>
      </c>
      <c r="X777">
        <f t="shared" si="1029"/>
        <v>2089</v>
      </c>
      <c r="Y777">
        <f t="shared" si="1030"/>
        <v>106</v>
      </c>
      <c r="Z777">
        <f t="shared" si="1017"/>
        <v>104</v>
      </c>
      <c r="AA777" s="12">
        <f>S777*12*Subsidy!$I$15/Subsidy!$I$14</f>
        <v>0</v>
      </c>
      <c r="AB777" s="12">
        <f>SUM(S$5:S777)*Subsidy!$I$15/Subsidy!$I$14</f>
        <v>53212.488521578103</v>
      </c>
      <c r="AC777" s="12">
        <f>N777*Subsidy!$E$15/Subsidy!$E$14</f>
        <v>4672.469753665293</v>
      </c>
      <c r="AD777" s="12">
        <f t="shared" si="1018"/>
        <v>56069.637043983515</v>
      </c>
      <c r="AE777" s="12">
        <f>$AP777*AC777/(Calculations!$D$27^(A777-1+Calculations!$B$6/30))</f>
        <v>3.8830665781236102</v>
      </c>
      <c r="AF777" s="12">
        <f>IF(AE777=0,0,SUM(AE777:AE$903)*AC777/AE777)</f>
        <v>92693.690961179673</v>
      </c>
      <c r="AH777" s="164">
        <f>VLOOKUP(E777,Rates2,5)*VLOOKUP(E777,Mort_Imp_Retirees,C777-'Mort Imp Cume'!$C$4+2)</f>
        <v>7.5560629740850704E-2</v>
      </c>
      <c r="AI777" s="16">
        <f t="shared" si="1019"/>
        <v>0.92443937025914935</v>
      </c>
      <c r="AJ777" s="164">
        <f>VLOOKUP(F777,Rates2,6)*VLOOKUP(F777,Mort_Imp_Survivors,C777-'Mort Imp Cume'!$C$4+2)</f>
        <v>3.3283558946448466E-2</v>
      </c>
      <c r="AK777" s="16">
        <f t="shared" si="1020"/>
        <v>0.96671644105355159</v>
      </c>
      <c r="AL777" s="164">
        <f>VLOOKUP(F777,Rates2,7)*VLOOKUP(F777,Mort_Imp_Survivors,C777-'Mort Imp Cume'!$C$4+2)</f>
        <v>4.400519690863143E-2</v>
      </c>
      <c r="AM777" s="16">
        <f t="shared" si="1021"/>
        <v>0.95599480309136853</v>
      </c>
      <c r="AN777" s="108">
        <f>PRODUCT(AI$4:AI776)</f>
        <v>3.8594506951914115E-4</v>
      </c>
      <c r="AO777" s="16">
        <f>PRODUCT(AK$4:AK776)</f>
        <v>2.2669708876295099E-2</v>
      </c>
      <c r="AP777" s="16">
        <f>PRODUCT(AM$4:AM776)</f>
        <v>7.7168720714563318E-3</v>
      </c>
      <c r="AQ777" s="16">
        <f t="shared" si="1022"/>
        <v>8.7492623682404033E-6</v>
      </c>
      <c r="AR777" s="16">
        <f t="shared" si="1023"/>
        <v>3.7719580715090079E-4</v>
      </c>
      <c r="AS777" s="16">
        <f t="shared" si="1024"/>
        <v>6.390960210043688E-7</v>
      </c>
      <c r="AT777" s="16">
        <f t="shared" si="1025"/>
        <v>9.3680962685410742E-3</v>
      </c>
      <c r="AU777" s="16">
        <f t="shared" si="1026"/>
        <v>0.99024595866193976</v>
      </c>
      <c r="AV777" s="16">
        <f t="shared" si="1027"/>
        <v>2.9162252498242709E-5</v>
      </c>
      <c r="AW777" s="30">
        <f>(SUMPRODUCT(AV$5:AV776,A$5:A776)+SUM(AV$5:AV776)*(Calculations!$B$6/30-0.5)+AV$4*Calculations!$B$6/30/2)/SUM(AV$4:AV776)</f>
        <v>510.11417789241909</v>
      </c>
      <c r="AX777" s="16"/>
      <c r="AY777" s="12"/>
      <c r="AZ777" s="12"/>
    </row>
    <row r="778" spans="1:52" x14ac:dyDescent="0.25">
      <c r="A778">
        <f t="shared" si="1015"/>
        <v>774</v>
      </c>
      <c r="B778" t="str">
        <f t="shared" si="954"/>
        <v>July</v>
      </c>
      <c r="C778">
        <f t="shared" si="1010"/>
        <v>2089</v>
      </c>
      <c r="D778">
        <f t="shared" si="956"/>
        <v>208907</v>
      </c>
      <c r="E778">
        <f t="shared" ref="E778:F778" si="1033">E766+1</f>
        <v>106</v>
      </c>
      <c r="F778">
        <f t="shared" si="1033"/>
        <v>104</v>
      </c>
      <c r="G778" s="12">
        <f>G777*IF($B778="January",1+IF(C778&gt;Personal!$L$18+1,Calculations!$B$22,Calculations!$B$21),1)</f>
        <v>12067.328909259542</v>
      </c>
      <c r="H778" s="12">
        <f>IF(AND(Career!$F$15="Yes",$E778=62,$E777=61),G778,H777*IF($B778="January",(1+IF(C778&gt;Personal!$L$18+1,Calculations!$C$22,Calculations!$C$21)),1))</f>
        <v>12067.328909259542</v>
      </c>
      <c r="I778" s="12">
        <f>H778*(1-'Retiree Assumptions'!$F$8)</f>
        <v>9412.5165492224442</v>
      </c>
      <c r="J778" s="12">
        <f>I778/(Calculations!$C$27^($A778-1+Calculations!$B$6/30))</f>
        <v>1297.4434040520582</v>
      </c>
      <c r="K778" s="23">
        <f t="shared" si="1012"/>
        <v>0.4629055126228771</v>
      </c>
      <c r="L778" s="12">
        <f>L777*IF($B778="January",(1+IF(C778&gt;Personal!$L$18+1,Calculations!$B$22,Calculations!$B$21)),1)</f>
        <v>6637.0309000927455</v>
      </c>
      <c r="M778" s="12">
        <f>IF(AND(Career!$F$15="Yes",$E778=62,$E777=61),L778,M777*IF($B778="January",(1+IF(C778&gt;Personal!$L$18+1,Calculations!$C$22,Calculations!$C$21)),1))</f>
        <v>6637.0309000927455</v>
      </c>
      <c r="N778" s="12">
        <f>M778*(1-'Retiree Assumptions'!$F$10)</f>
        <v>5840.5871920816162</v>
      </c>
      <c r="O778" s="12">
        <f>N778/(Calculations!$C$27^$AW778)/(Calculations!$D$27^($A778-1-$AW778+Calculations!$B$6/30))</f>
        <v>739.37771778980482</v>
      </c>
      <c r="P778" s="23">
        <f t="shared" si="1013"/>
        <v>6.6222294635995356</v>
      </c>
      <c r="Q778" s="12">
        <f>IF(OR(A778&lt;=360,$E778&lt;70),Q777*IF($B778="January",(1+IF(C778&gt;Personal!$L$18+1,Calculations!$B$22,Calculations!$B$21)),1),0)</f>
        <v>0</v>
      </c>
      <c r="R778" s="12">
        <f>IF(OR(A778&lt;=360,$E778&lt;70),IF(AND(Career!$F$15="Yes",$E778=62,$E777=61),Q778,R777*IF($B778="January",(1+IF(C778&gt;Personal!$L$18+1,Calculations!$C$22,Calculations!$C$21)),1)),0)</f>
        <v>0</v>
      </c>
      <c r="S778" s="12">
        <f>R778*(1-'Retiree Assumptions'!$F$8)</f>
        <v>0</v>
      </c>
      <c r="T778" s="12">
        <f>S778/(Calculations!$C$27^($A778-1+Calculations!$B$6/30))</f>
        <v>0</v>
      </c>
      <c r="U778" s="23">
        <f t="shared" si="1014"/>
        <v>0</v>
      </c>
      <c r="W778">
        <f t="shared" si="969"/>
        <v>15</v>
      </c>
      <c r="X778">
        <f t="shared" si="1029"/>
        <v>2089</v>
      </c>
      <c r="Y778">
        <f t="shared" si="1030"/>
        <v>106</v>
      </c>
      <c r="Z778">
        <f t="shared" si="1017"/>
        <v>104</v>
      </c>
      <c r="AA778" s="12">
        <f>S778*12*Subsidy!$I$15/Subsidy!$I$14</f>
        <v>0</v>
      </c>
      <c r="AB778" s="12">
        <f>SUM(S$5:S778)*Subsidy!$I$15/Subsidy!$I$14</f>
        <v>53212.488521578103</v>
      </c>
      <c r="AC778" s="12">
        <f>N778*Subsidy!$E$15/Subsidy!$E$14</f>
        <v>4672.469753665293</v>
      </c>
      <c r="AD778" s="12">
        <f t="shared" si="1018"/>
        <v>56069.637043983515</v>
      </c>
      <c r="AE778" s="12">
        <f>$AP778*AC778/(Calculations!$D$27^(A778-1+Calculations!$B$6/30))</f>
        <v>3.7015050512493488</v>
      </c>
      <c r="AF778" s="12">
        <f>IF(AE778=0,0,SUM(AE778:AE$903)*AC778/AE778)</f>
        <v>92338.726411074545</v>
      </c>
      <c r="AH778" s="164">
        <f>VLOOKUP(E778,Rates2,5)*VLOOKUP(E778,Mort_Imp_Retirees,C778-'Mort Imp Cume'!$C$4+2)</f>
        <v>7.5560629740850704E-2</v>
      </c>
      <c r="AI778" s="16">
        <f t="shared" si="1019"/>
        <v>0.92443937025914935</v>
      </c>
      <c r="AJ778" s="164">
        <f>VLOOKUP(F778,Rates2,6)*VLOOKUP(F778,Mort_Imp_Survivors,C778-'Mort Imp Cume'!$C$4+2)</f>
        <v>3.3283558946448466E-2</v>
      </c>
      <c r="AK778" s="16">
        <f t="shared" si="1020"/>
        <v>0.96671644105355159</v>
      </c>
      <c r="AL778" s="164">
        <f>VLOOKUP(F778,Rates2,7)*VLOOKUP(F778,Mort_Imp_Survivors,C778-'Mort Imp Cume'!$C$4+2)</f>
        <v>4.400519690863143E-2</v>
      </c>
      <c r="AM778" s="16">
        <f t="shared" si="1021"/>
        <v>0.95599480309136853</v>
      </c>
      <c r="AN778" s="108">
        <f>PRODUCT(AI$4:AI777)</f>
        <v>3.5678281702089846E-4</v>
      </c>
      <c r="AO778" s="16">
        <f>PRODUCT(AK$4:AK777)</f>
        <v>2.1915180284612108E-2</v>
      </c>
      <c r="AP778" s="16">
        <f>PRODUCT(AM$4:AM777)</f>
        <v>7.3772895964331767E-3</v>
      </c>
      <c r="AQ778" s="16">
        <f t="shared" si="1022"/>
        <v>7.8189597574647632E-6</v>
      </c>
      <c r="AR778" s="16">
        <f t="shared" si="1023"/>
        <v>3.4896385726343367E-4</v>
      </c>
      <c r="AS778" s="16">
        <f t="shared" si="1024"/>
        <v>5.7114141273534499E-7</v>
      </c>
      <c r="AT778" s="16">
        <f t="shared" si="1025"/>
        <v>8.9564904436059117E-3</v>
      </c>
      <c r="AU778" s="16">
        <f t="shared" si="1026"/>
        <v>0.99068672673937319</v>
      </c>
      <c r="AV778" s="16">
        <f t="shared" si="1027"/>
        <v>2.6958734334813794E-5</v>
      </c>
      <c r="AW778" s="30">
        <f>(SUMPRODUCT(AV$5:AV777,A$5:A777)+SUM(AV$5:AV777)*(Calculations!$B$6/30-0.5)+AV$4*Calculations!$B$6/30/2)/SUM(AV$4:AV777)</f>
        <v>510.12186155766756</v>
      </c>
      <c r="AX778" s="16"/>
      <c r="AY778" s="12"/>
      <c r="AZ778" s="12"/>
    </row>
    <row r="779" spans="1:52" x14ac:dyDescent="0.25">
      <c r="A779">
        <f t="shared" si="1015"/>
        <v>775</v>
      </c>
      <c r="B779" t="str">
        <f t="shared" si="954"/>
        <v>August</v>
      </c>
      <c r="C779">
        <f t="shared" si="1010"/>
        <v>2089</v>
      </c>
      <c r="D779">
        <f t="shared" si="956"/>
        <v>208908</v>
      </c>
      <c r="E779">
        <f t="shared" ref="E779:F779" si="1034">E767+1</f>
        <v>106</v>
      </c>
      <c r="F779">
        <f t="shared" si="1034"/>
        <v>104</v>
      </c>
      <c r="G779" s="12">
        <f>G778*IF($B779="January",1+IF(C779&gt;Personal!$L$18+1,Calculations!$B$22,Calculations!$B$21),1)</f>
        <v>12067.328909259542</v>
      </c>
      <c r="H779" s="12">
        <f>IF(AND(Career!$F$15="Yes",$E779=62,$E778=61),G779,H778*IF($B779="January",(1+IF(C779&gt;Personal!$L$18+1,Calculations!$C$22,Calculations!$C$21)),1))</f>
        <v>12067.328909259542</v>
      </c>
      <c r="I779" s="12">
        <f>H779*(1-'Retiree Assumptions'!$F$8)</f>
        <v>9412.5165492224442</v>
      </c>
      <c r="J779" s="12">
        <f>I779/(Calculations!$C$27^($A779-1+Calculations!$B$6/30))</f>
        <v>1294.1258546246652</v>
      </c>
      <c r="K779" s="23">
        <f t="shared" si="1012"/>
        <v>0.42683387288192559</v>
      </c>
      <c r="L779" s="12">
        <f>L778*IF($B779="January",(1+IF(C779&gt;Personal!$L$18+1,Calculations!$B$22,Calculations!$B$21)),1)</f>
        <v>6637.0309000927455</v>
      </c>
      <c r="M779" s="12">
        <f>IF(AND(Career!$F$15="Yes",$E779=62,$E778=61),L779,M778*IF($B779="January",(1+IF(C779&gt;Personal!$L$18+1,Calculations!$C$22,Calculations!$C$21)),1))</f>
        <v>6637.0309000927455</v>
      </c>
      <c r="N779" s="12">
        <f>M779*(1-'Retiree Assumptions'!$F$10)</f>
        <v>5840.5871920816162</v>
      </c>
      <c r="O779" s="12">
        <f>N779/(Calculations!$C$27^$AW779)/(Calculations!$D$27^($A779-1-$AW779+Calculations!$B$6/30))</f>
        <v>737.25094069292629</v>
      </c>
      <c r="P779" s="23">
        <f t="shared" si="1013"/>
        <v>6.3130277990574619</v>
      </c>
      <c r="Q779" s="12">
        <f>IF(OR(A779&lt;=360,$E779&lt;70),Q778*IF($B779="January",(1+IF(C779&gt;Personal!$L$18+1,Calculations!$B$22,Calculations!$B$21)),1),0)</f>
        <v>0</v>
      </c>
      <c r="R779" s="12">
        <f>IF(OR(A779&lt;=360,$E779&lt;70),IF(AND(Career!$F$15="Yes",$E779=62,$E778=61),Q779,R778*IF($B779="January",(1+IF(C779&gt;Personal!$L$18+1,Calculations!$C$22,Calculations!$C$21)),1)),0)</f>
        <v>0</v>
      </c>
      <c r="S779" s="12">
        <f>R779*(1-'Retiree Assumptions'!$F$8)</f>
        <v>0</v>
      </c>
      <c r="T779" s="12">
        <f>S779/(Calculations!$C$27^($A779-1+Calculations!$B$6/30))</f>
        <v>0</v>
      </c>
      <c r="U779" s="23">
        <f t="shared" si="1014"/>
        <v>0</v>
      </c>
      <c r="W779">
        <f t="shared" si="969"/>
        <v>15</v>
      </c>
      <c r="X779">
        <f t="shared" si="1029"/>
        <v>2089</v>
      </c>
      <c r="Y779">
        <f t="shared" si="1030"/>
        <v>106</v>
      </c>
      <c r="Z779">
        <f t="shared" si="1017"/>
        <v>104</v>
      </c>
      <c r="AA779" s="12">
        <f>S779*12*Subsidy!$I$15/Subsidy!$I$14</f>
        <v>0</v>
      </c>
      <c r="AB779" s="12">
        <f>SUM(S$5:S779)*Subsidy!$I$15/Subsidy!$I$14</f>
        <v>53212.488521578103</v>
      </c>
      <c r="AC779" s="12">
        <f>N779*Subsidy!$E$15/Subsidy!$E$14</f>
        <v>4672.469753665293</v>
      </c>
      <c r="AD779" s="12">
        <f t="shared" si="1018"/>
        <v>56069.637043983515</v>
      </c>
      <c r="AE779" s="12">
        <f>$AP779*AC779/(Calculations!$D$27^(A779-1+Calculations!$B$6/30))</f>
        <v>3.5284328426439604</v>
      </c>
      <c r="AF779" s="12">
        <f>IF(AE779=0,0,SUM(AE779:AE$903)*AC779/AE779)</f>
        <v>91966.350590469738</v>
      </c>
      <c r="AH779" s="164">
        <f>VLOOKUP(E779,Rates2,5)*VLOOKUP(E779,Mort_Imp_Retirees,C779-'Mort Imp Cume'!$C$4+2)</f>
        <v>7.5560629740850704E-2</v>
      </c>
      <c r="AI779" s="16">
        <f t="shared" si="1019"/>
        <v>0.92443937025914935</v>
      </c>
      <c r="AJ779" s="164">
        <f>VLOOKUP(F779,Rates2,6)*VLOOKUP(F779,Mort_Imp_Survivors,C779-'Mort Imp Cume'!$C$4+2)</f>
        <v>3.3283558946448466E-2</v>
      </c>
      <c r="AK779" s="16">
        <f t="shared" si="1020"/>
        <v>0.96671644105355159</v>
      </c>
      <c r="AL779" s="164">
        <f>VLOOKUP(F779,Rates2,7)*VLOOKUP(F779,Mort_Imp_Survivors,C779-'Mort Imp Cume'!$C$4+2)</f>
        <v>4.400519690863143E-2</v>
      </c>
      <c r="AM779" s="16">
        <f t="shared" si="1021"/>
        <v>0.95599480309136853</v>
      </c>
      <c r="AN779" s="108">
        <f>PRODUCT(AI$4:AI778)</f>
        <v>3.298240826860847E-4</v>
      </c>
      <c r="AO779" s="16">
        <f>PRODUCT(AK$4:AK778)</f>
        <v>2.1185765089787176E-2</v>
      </c>
      <c r="AP779" s="16">
        <f>PRODUCT(AM$4:AM778)</f>
        <v>7.0526505150901361E-3</v>
      </c>
      <c r="AQ779" s="16">
        <f t="shared" si="1022"/>
        <v>6.9875755367419323E-6</v>
      </c>
      <c r="AR779" s="16">
        <f t="shared" si="1023"/>
        <v>3.2283650714934277E-4</v>
      </c>
      <c r="AS779" s="16">
        <f t="shared" si="1024"/>
        <v>5.1041236781396868E-7</v>
      </c>
      <c r="AT779" s="16">
        <f t="shared" si="1025"/>
        <v>8.5629294594374919E-3</v>
      </c>
      <c r="AU779" s="16">
        <f t="shared" si="1026"/>
        <v>0.9911072464578764</v>
      </c>
      <c r="AV779" s="16">
        <f t="shared" si="1027"/>
        <v>2.4921715391458973E-5</v>
      </c>
      <c r="AW779" s="30">
        <f>(SUMPRODUCT(AV$5:AV778,A$5:A778)+SUM(AV$5:AV778)*(Calculations!$B$6/30-0.5)+AV$4*Calculations!$B$6/30/2)/SUM(AV$4:AV778)</f>
        <v>510.12899120919656</v>
      </c>
      <c r="AX779" s="16"/>
      <c r="AY779" s="12"/>
      <c r="AZ779" s="12"/>
    </row>
    <row r="780" spans="1:52" x14ac:dyDescent="0.25">
      <c r="A780">
        <f t="shared" si="1015"/>
        <v>776</v>
      </c>
      <c r="B780" t="str">
        <f t="shared" si="954"/>
        <v>September</v>
      </c>
      <c r="C780">
        <f t="shared" si="1010"/>
        <v>2089</v>
      </c>
      <c r="D780">
        <f t="shared" si="956"/>
        <v>208909</v>
      </c>
      <c r="E780">
        <f t="shared" ref="E780:F780" si="1035">E768+1</f>
        <v>106</v>
      </c>
      <c r="F780">
        <f t="shared" si="1035"/>
        <v>104</v>
      </c>
      <c r="G780" s="12">
        <f>G779*IF($B780="January",1+IF(C780&gt;Personal!$L$18+1,Calculations!$B$22,Calculations!$B$21),1)</f>
        <v>12067.328909259542</v>
      </c>
      <c r="H780" s="12">
        <f>IF(AND(Career!$F$15="Yes",$E780=62,$E779=61),G780,H779*IF($B780="January",(1+IF(C780&gt;Personal!$L$18+1,Calculations!$C$22,Calculations!$C$21)),1))</f>
        <v>12067.328909259542</v>
      </c>
      <c r="I780" s="12">
        <f>H780*(1-'Retiree Assumptions'!$F$8)</f>
        <v>9412.5165492224442</v>
      </c>
      <c r="J780" s="12">
        <f>I780/(Calculations!$C$27^($A780-1+Calculations!$B$6/30))</f>
        <v>1290.8167881370048</v>
      </c>
      <c r="K780" s="23">
        <f t="shared" si="1012"/>
        <v>0.39357309444661809</v>
      </c>
      <c r="L780" s="12">
        <f>L779*IF($B780="January",(1+IF(C780&gt;Personal!$L$18+1,Calculations!$B$22,Calculations!$B$21)),1)</f>
        <v>6637.0309000927455</v>
      </c>
      <c r="M780" s="12">
        <f>IF(AND(Career!$F$15="Yes",$E780=62,$E779=61),L780,M779*IF($B780="January",(1+IF(C780&gt;Personal!$L$18+1,Calculations!$C$22,Calculations!$C$21)),1))</f>
        <v>6637.0309000927455</v>
      </c>
      <c r="N780" s="12">
        <f>M780*(1-'Retiree Assumptions'!$F$10)</f>
        <v>5840.5871920816162</v>
      </c>
      <c r="O780" s="12">
        <f>N780/(Calculations!$C$27^$AW780)/(Calculations!$D$27^($A780-1-$AW780+Calculations!$B$6/30))</f>
        <v>735.13015921002204</v>
      </c>
      <c r="P780" s="23">
        <f t="shared" si="1013"/>
        <v>6.0182360238333166</v>
      </c>
      <c r="Q780" s="12">
        <f>IF(OR(A780&lt;=360,$E780&lt;70),Q779*IF($B780="January",(1+IF(C780&gt;Personal!$L$18+1,Calculations!$B$22,Calculations!$B$21)),1),0)</f>
        <v>0</v>
      </c>
      <c r="R780" s="12">
        <f>IF(OR(A780&lt;=360,$E780&lt;70),IF(AND(Career!$F$15="Yes",$E780=62,$E779=61),Q780,R779*IF($B780="January",(1+IF(C780&gt;Personal!$L$18+1,Calculations!$C$22,Calculations!$C$21)),1)),0)</f>
        <v>0</v>
      </c>
      <c r="S780" s="12">
        <f>R780*(1-'Retiree Assumptions'!$F$8)</f>
        <v>0</v>
      </c>
      <c r="T780" s="12">
        <f>S780/(Calculations!$C$27^($A780-1+Calculations!$B$6/30))</f>
        <v>0</v>
      </c>
      <c r="U780" s="23">
        <f t="shared" si="1014"/>
        <v>0</v>
      </c>
      <c r="W780">
        <f t="shared" si="969"/>
        <v>15</v>
      </c>
      <c r="X780">
        <f t="shared" si="1029"/>
        <v>2089</v>
      </c>
      <c r="Y780">
        <f t="shared" si="1030"/>
        <v>106</v>
      </c>
      <c r="Z780">
        <f t="shared" si="1017"/>
        <v>104</v>
      </c>
      <c r="AA780" s="12">
        <f>S780*12*Subsidy!$I$15/Subsidy!$I$14</f>
        <v>0</v>
      </c>
      <c r="AB780" s="12">
        <f>SUM(S$5:S780)*Subsidy!$I$15/Subsidy!$I$14</f>
        <v>53212.488521578103</v>
      </c>
      <c r="AC780" s="12">
        <f>N780*Subsidy!$E$15/Subsidy!$E$14</f>
        <v>4672.469753665293</v>
      </c>
      <c r="AD780" s="12">
        <f t="shared" si="1018"/>
        <v>56069.637043983515</v>
      </c>
      <c r="AE780" s="12">
        <f>$AP780*AC780/(Calculations!$D$27^(A780-1+Calculations!$B$6/30))</f>
        <v>3.3634530151043318</v>
      </c>
      <c r="AF780" s="12">
        <f>IF(AE780=0,0,SUM(AE780:AE$903)*AC780/AE780)</f>
        <v>91575.709463827545</v>
      </c>
      <c r="AH780" s="164">
        <f>VLOOKUP(E780,Rates2,5)*VLOOKUP(E780,Mort_Imp_Retirees,C780-'Mort Imp Cume'!$C$4+2)</f>
        <v>7.5560629740850704E-2</v>
      </c>
      <c r="AI780" s="16">
        <f t="shared" si="1019"/>
        <v>0.92443937025914935</v>
      </c>
      <c r="AJ780" s="164">
        <f>VLOOKUP(F780,Rates2,6)*VLOOKUP(F780,Mort_Imp_Survivors,C780-'Mort Imp Cume'!$C$4+2)</f>
        <v>3.3283558946448466E-2</v>
      </c>
      <c r="AK780" s="16">
        <f t="shared" si="1020"/>
        <v>0.96671644105355159</v>
      </c>
      <c r="AL780" s="164">
        <f>VLOOKUP(F780,Rates2,7)*VLOOKUP(F780,Mort_Imp_Survivors,C780-'Mort Imp Cume'!$C$4+2)</f>
        <v>4.400519690863143E-2</v>
      </c>
      <c r="AM780" s="16">
        <f t="shared" si="1021"/>
        <v>0.95599480309136853</v>
      </c>
      <c r="AN780" s="108">
        <f>PRODUCT(AI$4:AI779)</f>
        <v>3.0490236729462572E-4</v>
      </c>
      <c r="AO780" s="16">
        <f>PRODUCT(AK$4:AK779)</f>
        <v>2.0480627428595636E-2</v>
      </c>
      <c r="AP780" s="16">
        <f>PRODUCT(AM$4:AM779)</f>
        <v>6.7422972404458338E-3</v>
      </c>
      <c r="AQ780" s="16">
        <f t="shared" si="1022"/>
        <v>6.2445917866580522E-6</v>
      </c>
      <c r="AR780" s="16">
        <f t="shared" si="1023"/>
        <v>2.9865777550796765E-4</v>
      </c>
      <c r="AS780" s="16">
        <f t="shared" si="1024"/>
        <v>4.5614059742185407E-7</v>
      </c>
      <c r="AT780" s="16">
        <f t="shared" si="1025"/>
        <v>8.1866264748280369E-3</v>
      </c>
      <c r="AU780" s="16">
        <f t="shared" si="1026"/>
        <v>0.99150847115787732</v>
      </c>
      <c r="AV780" s="16">
        <f t="shared" si="1027"/>
        <v>2.3038614882258081E-5</v>
      </c>
      <c r="AW780" s="30">
        <f>(SUMPRODUCT(AV$5:AV779,A$5:A779)+SUM(AV$5:AV779)*(Calculations!$B$6/30-0.5)+AV$4*Calculations!$B$6/30/2)/SUM(AV$4:AV779)</f>
        <v>510.13560672703784</v>
      </c>
      <c r="AX780" s="16"/>
      <c r="AY780" s="12"/>
      <c r="AZ780" s="12"/>
    </row>
    <row r="781" spans="1:52" x14ac:dyDescent="0.25">
      <c r="A781">
        <f t="shared" si="1015"/>
        <v>777</v>
      </c>
      <c r="B781" t="str">
        <f t="shared" si="954"/>
        <v>October</v>
      </c>
      <c r="C781">
        <f t="shared" si="1010"/>
        <v>2089</v>
      </c>
      <c r="D781">
        <f t="shared" si="956"/>
        <v>208910</v>
      </c>
      <c r="E781">
        <f t="shared" ref="E781:F781" si="1036">E769+1</f>
        <v>106</v>
      </c>
      <c r="F781">
        <f t="shared" si="1036"/>
        <v>104</v>
      </c>
      <c r="G781" s="12">
        <f>G780*IF($B781="January",1+IF(C781&gt;Personal!$L$18+1,Calculations!$B$22,Calculations!$B$21),1)</f>
        <v>12067.328909259542</v>
      </c>
      <c r="H781" s="12">
        <f>IF(AND(Career!$F$15="Yes",$E781=62,$E780=61),G781,H780*IF($B781="January",(1+IF(C781&gt;Personal!$L$18+1,Calculations!$C$22,Calculations!$C$21)),1))</f>
        <v>12067.328909259542</v>
      </c>
      <c r="I781" s="12">
        <f>H781*(1-'Retiree Assumptions'!$F$8)</f>
        <v>9412.5165492224442</v>
      </c>
      <c r="J781" s="12">
        <f>I781/(Calculations!$C$27^($A781-1+Calculations!$B$6/30))</f>
        <v>1287.5161828982871</v>
      </c>
      <c r="K781" s="23">
        <f t="shared" si="1012"/>
        <v>0.36290414260335946</v>
      </c>
      <c r="L781" s="12">
        <f>L780*IF($B781="January",(1+IF(C781&gt;Personal!$L$18+1,Calculations!$B$22,Calculations!$B$21)),1)</f>
        <v>6637.0309000927455</v>
      </c>
      <c r="M781" s="12">
        <f>IF(AND(Career!$F$15="Yes",$E781=62,$E780=61),L781,M780*IF($B781="January",(1+IF(C781&gt;Personal!$L$18+1,Calculations!$C$22,Calculations!$C$21)),1))</f>
        <v>6637.0309000927455</v>
      </c>
      <c r="N781" s="12">
        <f>M781*(1-'Retiree Assumptions'!$F$10)</f>
        <v>5840.5871920816162</v>
      </c>
      <c r="O781" s="12">
        <f>N781/(Calculations!$C$27^$AW781)/(Calculations!$D$27^($A781-1-$AW781+Calculations!$B$6/30))</f>
        <v>733.0153655496448</v>
      </c>
      <c r="P781" s="23">
        <f t="shared" si="1013"/>
        <v>5.737185557967873</v>
      </c>
      <c r="Q781" s="12">
        <f>IF(OR(A781&lt;=360,$E781&lt;70),Q780*IF($B781="January",(1+IF(C781&gt;Personal!$L$18+1,Calculations!$B$22,Calculations!$B$21)),1),0)</f>
        <v>0</v>
      </c>
      <c r="R781" s="12">
        <f>IF(OR(A781&lt;=360,$E781&lt;70),IF(AND(Career!$F$15="Yes",$E781=62,$E780=61),Q781,R780*IF($B781="January",(1+IF(C781&gt;Personal!$L$18+1,Calculations!$C$22,Calculations!$C$21)),1)),0)</f>
        <v>0</v>
      </c>
      <c r="S781" s="12">
        <f>R781*(1-'Retiree Assumptions'!$F$8)</f>
        <v>0</v>
      </c>
      <c r="T781" s="12">
        <f>S781/(Calculations!$C$27^($A781-1+Calculations!$B$6/30))</f>
        <v>0</v>
      </c>
      <c r="U781" s="23">
        <f t="shared" si="1014"/>
        <v>0</v>
      </c>
      <c r="W781">
        <f t="shared" si="969"/>
        <v>15</v>
      </c>
      <c r="X781">
        <f t="shared" si="1029"/>
        <v>2089</v>
      </c>
      <c r="Y781">
        <f t="shared" si="1030"/>
        <v>106</v>
      </c>
      <c r="Z781">
        <f t="shared" si="1017"/>
        <v>104</v>
      </c>
      <c r="AA781" s="12">
        <f>S781*12*Subsidy!$I$15/Subsidy!$I$14</f>
        <v>0</v>
      </c>
      <c r="AB781" s="12">
        <f>SUM(S$5:S781)*Subsidy!$I$15/Subsidy!$I$14</f>
        <v>53212.488521578103</v>
      </c>
      <c r="AC781" s="12">
        <f>N781*Subsidy!$E$15/Subsidy!$E$14</f>
        <v>4672.469753665293</v>
      </c>
      <c r="AD781" s="12">
        <f t="shared" si="1018"/>
        <v>56069.637043983515</v>
      </c>
      <c r="AE781" s="12">
        <f>$AP781*AC781/(Calculations!$D$27^(A781-1+Calculations!$B$6/30))</f>
        <v>3.2061871911206303</v>
      </c>
      <c r="AF781" s="12">
        <f>IF(AE781=0,0,SUM(AE781:AE$903)*AC781/AE781)</f>
        <v>91165.907104543265</v>
      </c>
      <c r="AH781" s="164">
        <f>VLOOKUP(E781,Rates2,5)*VLOOKUP(E781,Mort_Imp_Retirees,C781-'Mort Imp Cume'!$C$4+2)</f>
        <v>7.5560629740850704E-2</v>
      </c>
      <c r="AI781" s="16">
        <f t="shared" si="1019"/>
        <v>0.92443937025914935</v>
      </c>
      <c r="AJ781" s="164">
        <f>VLOOKUP(F781,Rates2,6)*VLOOKUP(F781,Mort_Imp_Survivors,C781-'Mort Imp Cume'!$C$4+2)</f>
        <v>3.3283558946448466E-2</v>
      </c>
      <c r="AK781" s="16">
        <f t="shared" si="1020"/>
        <v>0.96671644105355159</v>
      </c>
      <c r="AL781" s="164">
        <f>VLOOKUP(F781,Rates2,7)*VLOOKUP(F781,Mort_Imp_Survivors,C781-'Mort Imp Cume'!$C$4+2)</f>
        <v>4.400519690863143E-2</v>
      </c>
      <c r="AM781" s="16">
        <f t="shared" si="1021"/>
        <v>0.95599480309136853</v>
      </c>
      <c r="AN781" s="108">
        <f>PRODUCT(AI$4:AI780)</f>
        <v>2.8186375241236763E-4</v>
      </c>
      <c r="AO781" s="16">
        <f>PRODUCT(AK$4:AK780)</f>
        <v>1.9798959258315724E-2</v>
      </c>
      <c r="AP781" s="16">
        <f>PRODUCT(AM$4:AM780)</f>
        <v>6.4456011227634925E-3</v>
      </c>
      <c r="AQ781" s="16">
        <f t="shared" si="1022"/>
        <v>5.5806089504084571E-6</v>
      </c>
      <c r="AR781" s="16">
        <f t="shared" si="1023"/>
        <v>2.7628314346195916E-4</v>
      </c>
      <c r="AS781" s="16">
        <f t="shared" si="1024"/>
        <v>4.0763950432368768E-7</v>
      </c>
      <c r="AT781" s="16">
        <f t="shared" si="1025"/>
        <v>7.8268285053832362E-3</v>
      </c>
      <c r="AU781" s="16">
        <f t="shared" si="1026"/>
        <v>0.99189130774220446</v>
      </c>
      <c r="AV781" s="16">
        <f t="shared" si="1027"/>
        <v>2.1297802633397726E-5</v>
      </c>
      <c r="AW781" s="30">
        <f>(SUMPRODUCT(AV$5:AV780,A$5:A780)+SUM(AV$5:AV780)*(Calculations!$B$6/30-0.5)+AV$4*Calculations!$B$6/30/2)/SUM(AV$4:AV780)</f>
        <v>510.1417451239044</v>
      </c>
      <c r="AX781" s="16"/>
      <c r="AY781" s="12"/>
      <c r="AZ781" s="12"/>
    </row>
    <row r="782" spans="1:52" x14ac:dyDescent="0.25">
      <c r="A782">
        <f t="shared" si="1015"/>
        <v>778</v>
      </c>
      <c r="B782" t="str">
        <f t="shared" si="954"/>
        <v>November</v>
      </c>
      <c r="C782">
        <f t="shared" si="1010"/>
        <v>2089</v>
      </c>
      <c r="D782">
        <f t="shared" si="956"/>
        <v>208911</v>
      </c>
      <c r="E782">
        <f t="shared" ref="E782:F782" si="1037">E770+1</f>
        <v>106</v>
      </c>
      <c r="F782">
        <f t="shared" si="1037"/>
        <v>104</v>
      </c>
      <c r="G782" s="12">
        <f>G781*IF($B782="January",1+IF(C782&gt;Personal!$L$18+1,Calculations!$B$22,Calculations!$B$21),1)</f>
        <v>12067.328909259542</v>
      </c>
      <c r="H782" s="12">
        <f>IF(AND(Career!$F$15="Yes",$E782=62,$E781=61),G782,H781*IF($B782="January",(1+IF(C782&gt;Personal!$L$18+1,Calculations!$C$22,Calculations!$C$21)),1))</f>
        <v>12067.328909259542</v>
      </c>
      <c r="I782" s="12">
        <f>H782*(1-'Retiree Assumptions'!$F$8)</f>
        <v>9412.5165492224442</v>
      </c>
      <c r="J782" s="12">
        <f>I782/(Calculations!$C$27^($A782-1+Calculations!$B$6/30))</f>
        <v>1284.2240172731867</v>
      </c>
      <c r="K782" s="23">
        <f t="shared" si="1012"/>
        <v>0.33462505078975219</v>
      </c>
      <c r="L782" s="12">
        <f>L781*IF($B782="January",(1+IF(C782&gt;Personal!$L$18+1,Calculations!$B$22,Calculations!$B$21)),1)</f>
        <v>6637.0309000927455</v>
      </c>
      <c r="M782" s="12">
        <f>IF(AND(Career!$F$15="Yes",$E782=62,$E781=61),L782,M781*IF($B782="January",(1+IF(C782&gt;Personal!$L$18+1,Calculations!$C$22,Calculations!$C$21)),1))</f>
        <v>6637.0309000927455</v>
      </c>
      <c r="N782" s="12">
        <f>M782*(1-'Retiree Assumptions'!$F$10)</f>
        <v>5840.5871920816162</v>
      </c>
      <c r="O782" s="12">
        <f>N782/(Calculations!$C$27^$AW782)/(Calculations!$D$27^($A782-1-$AW782+Calculations!$B$6/30))</f>
        <v>730.90655123671979</v>
      </c>
      <c r="P782" s="23">
        <f t="shared" si="1013"/>
        <v>5.4692385164030997</v>
      </c>
      <c r="Q782" s="12">
        <f>IF(OR(A782&lt;=360,$E782&lt;70),Q781*IF($B782="January",(1+IF(C782&gt;Personal!$L$18+1,Calculations!$B$22,Calculations!$B$21)),1),0)</f>
        <v>0</v>
      </c>
      <c r="R782" s="12">
        <f>IF(OR(A782&lt;=360,$E782&lt;70),IF(AND(Career!$F$15="Yes",$E782=62,$E781=61),Q782,R781*IF($B782="January",(1+IF(C782&gt;Personal!$L$18+1,Calculations!$C$22,Calculations!$C$21)),1)),0)</f>
        <v>0</v>
      </c>
      <c r="S782" s="12">
        <f>R782*(1-'Retiree Assumptions'!$F$8)</f>
        <v>0</v>
      </c>
      <c r="T782" s="12">
        <f>S782/(Calculations!$C$27^($A782-1+Calculations!$B$6/30))</f>
        <v>0</v>
      </c>
      <c r="U782" s="23">
        <f t="shared" si="1014"/>
        <v>0</v>
      </c>
      <c r="W782">
        <f t="shared" si="969"/>
        <v>15</v>
      </c>
      <c r="X782">
        <f t="shared" si="1029"/>
        <v>2089</v>
      </c>
      <c r="Y782">
        <f t="shared" si="1030"/>
        <v>106</v>
      </c>
      <c r="Z782">
        <f t="shared" si="1017"/>
        <v>104</v>
      </c>
      <c r="AA782" s="12">
        <f>S782*12*Subsidy!$I$15/Subsidy!$I$14</f>
        <v>0</v>
      </c>
      <c r="AB782" s="12">
        <f>SUM(S$5:S782)*Subsidy!$I$15/Subsidy!$I$14</f>
        <v>53212.488521578103</v>
      </c>
      <c r="AC782" s="12">
        <f>N782*Subsidy!$E$15/Subsidy!$E$14</f>
        <v>4672.469753665293</v>
      </c>
      <c r="AD782" s="12">
        <f t="shared" si="1018"/>
        <v>56069.637043983515</v>
      </c>
      <c r="AE782" s="12">
        <f>$AP782*AC782/(Calculations!$D$27^(A782-1+Calculations!$B$6/30))</f>
        <v>3.056274685076025</v>
      </c>
      <c r="AF782" s="12">
        <f>IF(AE782=0,0,SUM(AE782:AE$903)*AC782/AE782)</f>
        <v>90736.003640157578</v>
      </c>
      <c r="AH782" s="164">
        <f>VLOOKUP(E782,Rates2,5)*VLOOKUP(E782,Mort_Imp_Retirees,C782-'Mort Imp Cume'!$C$4+2)</f>
        <v>7.5560629740850704E-2</v>
      </c>
      <c r="AI782" s="16">
        <f t="shared" si="1019"/>
        <v>0.92443937025914935</v>
      </c>
      <c r="AJ782" s="164">
        <f>VLOOKUP(F782,Rates2,6)*VLOOKUP(F782,Mort_Imp_Survivors,C782-'Mort Imp Cume'!$C$4+2)</f>
        <v>3.3283558946448466E-2</v>
      </c>
      <c r="AK782" s="16">
        <f t="shared" si="1020"/>
        <v>0.96671644105355159</v>
      </c>
      <c r="AL782" s="164">
        <f>VLOOKUP(F782,Rates2,7)*VLOOKUP(F782,Mort_Imp_Survivors,C782-'Mort Imp Cume'!$C$4+2)</f>
        <v>4.400519690863143E-2</v>
      </c>
      <c r="AM782" s="16">
        <f t="shared" si="1021"/>
        <v>0.95599480309136853</v>
      </c>
      <c r="AN782" s="108">
        <f>PRODUCT(AI$4:AI781)</f>
        <v>2.6056594977896992E-4</v>
      </c>
      <c r="AO782" s="16">
        <f>PRODUCT(AK$4:AK781)</f>
        <v>1.9139979430763242E-2</v>
      </c>
      <c r="AP782" s="16">
        <f>PRODUCT(AM$4:AM781)</f>
        <v>6.1619611761617888E-3</v>
      </c>
      <c r="AQ782" s="16">
        <f t="shared" si="1022"/>
        <v>4.9872269191267722E-6</v>
      </c>
      <c r="AR782" s="16">
        <f t="shared" si="1023"/>
        <v>2.5557872285984312E-4</v>
      </c>
      <c r="AS782" s="16">
        <f t="shared" si="1024"/>
        <v>3.6429549666148717E-7</v>
      </c>
      <c r="AT782" s="16">
        <f t="shared" si="1025"/>
        <v>7.4828150153380809E-3</v>
      </c>
      <c r="AU782" s="16">
        <f t="shared" si="1026"/>
        <v>0.99225661903488294</v>
      </c>
      <c r="AV782" s="16">
        <f t="shared" si="1027"/>
        <v>1.9688527254321846E-5</v>
      </c>
      <c r="AW782" s="30">
        <f>(SUMPRODUCT(AV$5:AV781,A$5:A781)+SUM(AV$5:AV781)*(Calculations!$B$6/30-0.5)+AV$4*Calculations!$B$6/30/2)/SUM(AV$4:AV781)</f>
        <v>510.14744075133569</v>
      </c>
      <c r="AX782" s="16"/>
      <c r="AY782" s="12"/>
      <c r="AZ782" s="12"/>
    </row>
    <row r="783" spans="1:52" x14ac:dyDescent="0.25">
      <c r="A783">
        <f t="shared" si="1015"/>
        <v>779</v>
      </c>
      <c r="B783" t="str">
        <f t="shared" si="954"/>
        <v>December</v>
      </c>
      <c r="C783">
        <f t="shared" si="1010"/>
        <v>2089</v>
      </c>
      <c r="D783">
        <f t="shared" si="956"/>
        <v>208912</v>
      </c>
      <c r="E783">
        <f t="shared" ref="E783:F783" si="1038">E771+1</f>
        <v>106</v>
      </c>
      <c r="F783">
        <f t="shared" si="1038"/>
        <v>104</v>
      </c>
      <c r="G783" s="12">
        <f>G782*IF($B783="January",1+IF(C783&gt;Personal!$L$18+1,Calculations!$B$22,Calculations!$B$21),1)</f>
        <v>12067.328909259542</v>
      </c>
      <c r="H783" s="12">
        <f>IF(AND(Career!$F$15="Yes",$E783=62,$E782=61),G783,H782*IF($B783="January",(1+IF(C783&gt;Personal!$L$18+1,Calculations!$C$22,Calculations!$C$21)),1))</f>
        <v>12067.328909259542</v>
      </c>
      <c r="I783" s="12">
        <f>H783*(1-'Retiree Assumptions'!$F$8)</f>
        <v>9412.5165492224442</v>
      </c>
      <c r="J783" s="12">
        <f>I783/(Calculations!$C$27^($A783-1+Calculations!$B$6/30))</f>
        <v>1280.9402696816974</v>
      </c>
      <c r="K783" s="23">
        <f t="shared" si="1012"/>
        <v>0.30854959056895492</v>
      </c>
      <c r="L783" s="12">
        <f>L782*IF($B783="January",(1+IF(C783&gt;Personal!$L$18+1,Calculations!$B$22,Calculations!$B$21)),1)</f>
        <v>6637.0309000927455</v>
      </c>
      <c r="M783" s="12">
        <f>IF(AND(Career!$F$15="Yes",$E783=62,$E782=61),L783,M782*IF($B783="January",(1+IF(C783&gt;Personal!$L$18+1,Calculations!$C$22,Calculations!$C$21)),1))</f>
        <v>6637.0309000927455</v>
      </c>
      <c r="N783" s="12">
        <f>M783*(1-'Retiree Assumptions'!$F$10)</f>
        <v>5840.5871920816162</v>
      </c>
      <c r="O783" s="12">
        <f>N783/(Calculations!$C$27^$AW783)/(Calculations!$D$27^($A783-1-$AW783+Calculations!$B$6/30))</f>
        <v>728.80370716714219</v>
      </c>
      <c r="P783" s="23">
        <f t="shared" si="1013"/>
        <v>5.2137863355524567</v>
      </c>
      <c r="Q783" s="12">
        <f>IF(OR(A783&lt;=360,$E783&lt;70),Q782*IF($B783="January",(1+IF(C783&gt;Personal!$L$18+1,Calculations!$B$22,Calculations!$B$21)),1),0)</f>
        <v>0</v>
      </c>
      <c r="R783" s="12">
        <f>IF(OR(A783&lt;=360,$E783&lt;70),IF(AND(Career!$F$15="Yes",$E783=62,$E782=61),Q783,R782*IF($B783="January",(1+IF(C783&gt;Personal!$L$18+1,Calculations!$C$22,Calculations!$C$21)),1)),0)</f>
        <v>0</v>
      </c>
      <c r="S783" s="12">
        <f>R783*(1-'Retiree Assumptions'!$F$8)</f>
        <v>0</v>
      </c>
      <c r="T783" s="12">
        <f>S783/(Calculations!$C$27^($A783-1+Calculations!$B$6/30))</f>
        <v>0</v>
      </c>
      <c r="U783" s="23">
        <f t="shared" si="1014"/>
        <v>0</v>
      </c>
      <c r="W783">
        <f t="shared" si="969"/>
        <v>15</v>
      </c>
      <c r="X783">
        <f t="shared" si="1029"/>
        <v>2089</v>
      </c>
      <c r="Y783">
        <f t="shared" si="1030"/>
        <v>106</v>
      </c>
      <c r="Z783">
        <f t="shared" si="1017"/>
        <v>104</v>
      </c>
      <c r="AA783" s="12">
        <f>S783*12*Subsidy!$I$15/Subsidy!$I$14</f>
        <v>0</v>
      </c>
      <c r="AB783" s="12">
        <f>SUM(S$5:S783)*Subsidy!$I$15/Subsidy!$I$14</f>
        <v>53212.488521578103</v>
      </c>
      <c r="AC783" s="12">
        <f>N783*Subsidy!$E$15/Subsidy!$E$14</f>
        <v>4672.469753665293</v>
      </c>
      <c r="AD783" s="12">
        <f t="shared" si="1018"/>
        <v>56069.637043983515</v>
      </c>
      <c r="AE783" s="12">
        <f>$AP783*AC783/(Calculations!$D$27^(A783-1+Calculations!$B$6/30))</f>
        <v>2.9133716760223667</v>
      </c>
      <c r="AF783" s="12">
        <f>IF(AE783=0,0,SUM(AE783:AE$903)*AC783/AE783)</f>
        <v>90285.013096780589</v>
      </c>
      <c r="AH783" s="164">
        <f>VLOOKUP(E783,Rates2,5)*VLOOKUP(E783,Mort_Imp_Retirees,C783-'Mort Imp Cume'!$C$4+2)</f>
        <v>7.5560629740850704E-2</v>
      </c>
      <c r="AI783" s="16">
        <f t="shared" si="1019"/>
        <v>0.92443937025914935</v>
      </c>
      <c r="AJ783" s="164">
        <f>VLOOKUP(F783,Rates2,6)*VLOOKUP(F783,Mort_Imp_Survivors,C783-'Mort Imp Cume'!$C$4+2)</f>
        <v>3.3283558946448466E-2</v>
      </c>
      <c r="AK783" s="16">
        <f t="shared" si="1020"/>
        <v>0.96671644105355159</v>
      </c>
      <c r="AL783" s="164">
        <f>VLOOKUP(F783,Rates2,7)*VLOOKUP(F783,Mort_Imp_Survivors,C783-'Mort Imp Cume'!$C$4+2)</f>
        <v>4.400519690863143E-2</v>
      </c>
      <c r="AM783" s="16">
        <f t="shared" si="1021"/>
        <v>0.95599480309136853</v>
      </c>
      <c r="AN783" s="108">
        <f>PRODUCT(AI$4:AI782)</f>
        <v>2.408774225246481E-4</v>
      </c>
      <c r="AO783" s="16">
        <f>PRODUCT(AK$4:AK782)</f>
        <v>1.8502932797145624E-2</v>
      </c>
      <c r="AP783" s="16">
        <f>PRODUCT(AM$4:AM782)</f>
        <v>5.8908028612614472E-3</v>
      </c>
      <c r="AQ783" s="16">
        <f t="shared" si="1022"/>
        <v>4.456938761323215E-6</v>
      </c>
      <c r="AR783" s="16">
        <f t="shared" si="1023"/>
        <v>2.3642048376332488E-4</v>
      </c>
      <c r="AS783" s="16">
        <f t="shared" si="1024"/>
        <v>3.2556022534670677E-7</v>
      </c>
      <c r="AT783" s="16">
        <f t="shared" si="1025"/>
        <v>7.1538965626539259E-3</v>
      </c>
      <c r="AU783" s="16">
        <f t="shared" si="1026"/>
        <v>0.99260522601482137</v>
      </c>
      <c r="AV783" s="16">
        <f t="shared" si="1027"/>
        <v>1.8200849736315388E-5</v>
      </c>
      <c r="AW783" s="30">
        <f>(SUMPRODUCT(AV$5:AV782,A$5:A782)+SUM(AV$5:AV782)*(Calculations!$B$6/30-0.5)+AV$4*Calculations!$B$6/30/2)/SUM(AV$4:AV782)</f>
        <v>510.15272549098671</v>
      </c>
      <c r="AX783" s="16"/>
      <c r="AY783" s="12"/>
      <c r="AZ783" s="12"/>
    </row>
    <row r="784" spans="1:52" x14ac:dyDescent="0.25">
      <c r="A784">
        <f t="shared" si="1015"/>
        <v>780</v>
      </c>
      <c r="B784" t="str">
        <f t="shared" ref="B784:B847" si="1039">B772</f>
        <v>January</v>
      </c>
      <c r="C784">
        <f t="shared" si="1010"/>
        <v>2090</v>
      </c>
      <c r="D784">
        <f t="shared" si="956"/>
        <v>209001</v>
      </c>
      <c r="E784">
        <f t="shared" ref="E784:F784" si="1040">E772+1</f>
        <v>107</v>
      </c>
      <c r="F784">
        <f t="shared" si="1040"/>
        <v>105</v>
      </c>
      <c r="G784" s="12">
        <f>G783*IF($B784="January",1+IF(C784&gt;Personal!$L$18+1,Calculations!$B$22,Calculations!$B$21),1)</f>
        <v>12369.01213199103</v>
      </c>
      <c r="H784" s="12">
        <f>IF(AND(Career!$F$15="Yes",$E784=62,$E783=61),G784,H783*IF($B784="January",(1+IF(C784&gt;Personal!$L$18+1,Calculations!$C$22,Calculations!$C$21)),1))</f>
        <v>12369.01213199103</v>
      </c>
      <c r="I784" s="12">
        <f>H784*(1-'Retiree Assumptions'!$F$8)</f>
        <v>9647.8294629530046</v>
      </c>
      <c r="J784" s="12">
        <f>I784/(Calculations!$C$27^($A784-1+Calculations!$B$6/30))</f>
        <v>1309.6065415639694</v>
      </c>
      <c r="K784" s="23">
        <f t="shared" si="1012"/>
        <v>0.29161869637664595</v>
      </c>
      <c r="L784" s="12">
        <f>L783*IF($B784="January",(1+IF(C784&gt;Personal!$L$18+1,Calculations!$B$22,Calculations!$B$21)),1)</f>
        <v>6802.9566725950635</v>
      </c>
      <c r="M784" s="12">
        <f>IF(AND(Career!$F$15="Yes",$E784=62,$E783=61),L784,M783*IF($B784="January",(1+IF(C784&gt;Personal!$L$18+1,Calculations!$C$22,Calculations!$C$21)),1))</f>
        <v>6802.9566725950635</v>
      </c>
      <c r="N784" s="12">
        <f>M784*(1-'Retiree Assumptions'!$F$10)</f>
        <v>5986.6018718836558</v>
      </c>
      <c r="O784" s="12">
        <f>N784/(Calculations!$C$27^$AW784)/(Calculations!$D$27^($A784-1-$AW784+Calculations!$B$6/30))</f>
        <v>744.87449424974807</v>
      </c>
      <c r="P784" s="23">
        <f t="shared" si="1013"/>
        <v>5.0945046687798046</v>
      </c>
      <c r="Q784" s="12">
        <f>IF(OR(A784&lt;=360,$E784&lt;70),Q783*IF($B784="January",(1+IF(C784&gt;Personal!$L$18+1,Calculations!$B$22,Calculations!$B$21)),1),0)</f>
        <v>0</v>
      </c>
      <c r="R784" s="12">
        <f>IF(OR(A784&lt;=360,$E784&lt;70),IF(AND(Career!$F$15="Yes",$E784=62,$E783=61),Q784,R783*IF($B784="January",(1+IF(C784&gt;Personal!$L$18+1,Calculations!$C$22,Calculations!$C$21)),1)),0)</f>
        <v>0</v>
      </c>
      <c r="S784" s="12">
        <f>R784*(1-'Retiree Assumptions'!$F$8)</f>
        <v>0</v>
      </c>
      <c r="T784" s="12">
        <f>S784/(Calculations!$C$27^($A784-1+Calculations!$B$6/30))</f>
        <v>0</v>
      </c>
      <c r="U784" s="23">
        <f t="shared" si="1014"/>
        <v>0</v>
      </c>
      <c r="W784">
        <f t="shared" si="969"/>
        <v>15</v>
      </c>
      <c r="X784">
        <f t="shared" si="1029"/>
        <v>2090</v>
      </c>
      <c r="Y784">
        <f t="shared" si="1030"/>
        <v>107</v>
      </c>
      <c r="Z784">
        <f t="shared" si="1017"/>
        <v>105</v>
      </c>
      <c r="AA784" s="12">
        <f>S784*12*Subsidy!$I$15/Subsidy!$I$14</f>
        <v>0</v>
      </c>
      <c r="AB784" s="12">
        <f>SUM(S$5:S784)*Subsidy!$I$15/Subsidy!$I$14</f>
        <v>53212.488521578103</v>
      </c>
      <c r="AC784" s="12">
        <f>N784*Subsidy!$E$15/Subsidy!$E$14</f>
        <v>4789.281497506925</v>
      </c>
      <c r="AD784" s="12">
        <f t="shared" si="1018"/>
        <v>57471.3779700831</v>
      </c>
      <c r="AE784" s="12">
        <f>$AP784*AC784/(Calculations!$D$27^(A784-1+Calculations!$B$6/30))</f>
        <v>2.8465791796129731</v>
      </c>
      <c r="AF784" s="12">
        <f>IF(AE784=0,0,SUM(AE784:AE$903)*AC784/AE784)</f>
        <v>89811.901137782726</v>
      </c>
      <c r="AH784" s="164">
        <f>VLOOKUP(E784,Rates2,5)*VLOOKUP(E784,Mort_Imp_Retirees,C784-'Mort Imp Cume'!$C$4+2)</f>
        <v>8.5527027651081777E-2</v>
      </c>
      <c r="AI784" s="16">
        <f t="shared" si="1019"/>
        <v>0.91447297234891822</v>
      </c>
      <c r="AJ784" s="164">
        <f>VLOOKUP(F784,Rates2,6)*VLOOKUP(F784,Mort_Imp_Survivors,C784-'Mort Imp Cume'!$C$4+2)</f>
        <v>3.5694058416289261E-2</v>
      </c>
      <c r="AK784" s="16">
        <f t="shared" si="1020"/>
        <v>0.96430594158371075</v>
      </c>
      <c r="AL784" s="164">
        <f>VLOOKUP(F784,Rates2,7)*VLOOKUP(F784,Mort_Imp_Survivors,C784-'Mort Imp Cume'!$C$4+2)</f>
        <v>4.8094975778877093E-2</v>
      </c>
      <c r="AM784" s="16">
        <f t="shared" si="1021"/>
        <v>0.95190502422112289</v>
      </c>
      <c r="AN784" s="108">
        <f>PRODUCT(AI$4:AI783)</f>
        <v>2.2267657278833274E-4</v>
      </c>
      <c r="AO784" s="16">
        <f>PRODUCT(AK$4:AK783)</f>
        <v>1.7887089342709654E-2</v>
      </c>
      <c r="AP784" s="16">
        <f>PRODUCT(AM$4:AM783)</f>
        <v>5.6315769214017077E-3</v>
      </c>
      <c r="AQ784" s="16">
        <f t="shared" si="1022"/>
        <v>3.9830357519932973E-6</v>
      </c>
      <c r="AR784" s="16">
        <f t="shared" si="1023"/>
        <v>2.1869353703633945E-4</v>
      </c>
      <c r="AS784" s="16">
        <f t="shared" si="1024"/>
        <v>3.2849777058171493E-7</v>
      </c>
      <c r="AT784" s="16">
        <f t="shared" si="1025"/>
        <v>6.8394134959757049E-3</v>
      </c>
      <c r="AU784" s="16">
        <f t="shared" si="1026"/>
        <v>0.99293790993123598</v>
      </c>
      <c r="AV784" s="16">
        <f t="shared" si="1027"/>
        <v>1.9044865398115858E-5</v>
      </c>
      <c r="AW784" s="30">
        <f>(SUMPRODUCT(AV$5:AV783,A$5:A783)+SUM(AV$5:AV783)*(Calculations!$B$6/30-0.5)+AV$4*Calculations!$B$6/30/2)/SUM(AV$4:AV783)</f>
        <v>510.15762893213832</v>
      </c>
      <c r="AX784" s="16"/>
      <c r="AY784" s="12"/>
      <c r="AZ784" s="12"/>
    </row>
    <row r="785" spans="1:52" x14ac:dyDescent="0.25">
      <c r="A785">
        <f t="shared" si="1015"/>
        <v>781</v>
      </c>
      <c r="B785" t="str">
        <f t="shared" si="1039"/>
        <v>February</v>
      </c>
      <c r="C785">
        <f t="shared" si="1010"/>
        <v>2090</v>
      </c>
      <c r="D785">
        <f t="shared" ref="D785:D848" si="1041">D773+100</f>
        <v>209002</v>
      </c>
      <c r="E785">
        <f t="shared" ref="E785:F785" si="1042">E773+1</f>
        <v>107</v>
      </c>
      <c r="F785">
        <f t="shared" si="1042"/>
        <v>105</v>
      </c>
      <c r="G785" s="12">
        <f>G784*IF($B785="January",1+IF(C785&gt;Personal!$L$18+1,Calculations!$B$22,Calculations!$B$21),1)</f>
        <v>12369.01213199103</v>
      </c>
      <c r="H785" s="12">
        <f>IF(AND(Career!$F$15="Yes",$E785=62,$E784=61),G785,H784*IF($B785="January",(1+IF(C785&gt;Personal!$L$18+1,Calculations!$C$22,Calculations!$C$21)),1))</f>
        <v>12369.01213199103</v>
      </c>
      <c r="I785" s="12">
        <f>H785*(1-'Retiree Assumptions'!$F$8)</f>
        <v>9647.8294629530046</v>
      </c>
      <c r="J785" s="12">
        <f>I785/(Calculations!$C$27^($A785-1+Calculations!$B$6/30))</f>
        <v>1306.2578911191736</v>
      </c>
      <c r="K785" s="23">
        <f t="shared" si="1012"/>
        <v>0.26599552466054133</v>
      </c>
      <c r="L785" s="12">
        <f>L784*IF($B785="January",(1+IF(C785&gt;Personal!$L$18+1,Calculations!$B$22,Calculations!$B$21)),1)</f>
        <v>6802.9566725950635</v>
      </c>
      <c r="M785" s="12">
        <f>IF(AND(Career!$F$15="Yes",$E785=62,$E784=61),L785,M784*IF($B785="January",(1+IF(C785&gt;Personal!$L$18+1,Calculations!$C$22,Calculations!$C$21)),1))</f>
        <v>6802.9566725950635</v>
      </c>
      <c r="N785" s="12">
        <f>M785*(1-'Retiree Assumptions'!$F$10)</f>
        <v>5986.6018718836558</v>
      </c>
      <c r="O785" s="12">
        <f>N785/(Calculations!$C$27^$AW785)/(Calculations!$D$27^($A785-1-$AW785+Calculations!$B$6/30))</f>
        <v>742.73143155013179</v>
      </c>
      <c r="P785" s="23">
        <f t="shared" si="1013"/>
        <v>4.8357762258997337</v>
      </c>
      <c r="Q785" s="12">
        <f>IF(OR(A785&lt;=360,$E785&lt;70),Q784*IF($B785="January",(1+IF(C785&gt;Personal!$L$18+1,Calculations!$B$22,Calculations!$B$21)),1),0)</f>
        <v>0</v>
      </c>
      <c r="R785" s="12">
        <f>IF(OR(A785&lt;=360,$E785&lt;70),IF(AND(Career!$F$15="Yes",$E785=62,$E784=61),Q785,R784*IF($B785="January",(1+IF(C785&gt;Personal!$L$18+1,Calculations!$C$22,Calculations!$C$21)),1)),0)</f>
        <v>0</v>
      </c>
      <c r="S785" s="12">
        <f>R785*(1-'Retiree Assumptions'!$F$8)</f>
        <v>0</v>
      </c>
      <c r="T785" s="12">
        <f>S785/(Calculations!$C$27^($A785-1+Calculations!$B$6/30))</f>
        <v>0</v>
      </c>
      <c r="U785" s="23">
        <f t="shared" si="1014"/>
        <v>0</v>
      </c>
      <c r="W785">
        <f t="shared" si="969"/>
        <v>15</v>
      </c>
      <c r="X785">
        <f t="shared" si="1029"/>
        <v>2090</v>
      </c>
      <c r="Y785">
        <f t="shared" si="1030"/>
        <v>107</v>
      </c>
      <c r="Z785">
        <f t="shared" si="1017"/>
        <v>105</v>
      </c>
      <c r="AA785" s="12">
        <f>S785*12*Subsidy!$I$15/Subsidy!$I$14</f>
        <v>0</v>
      </c>
      <c r="AB785" s="12">
        <f>SUM(S$5:S785)*Subsidy!$I$15/Subsidy!$I$14</f>
        <v>53212.488521578103</v>
      </c>
      <c r="AC785" s="12">
        <f>N785*Subsidy!$E$15/Subsidy!$E$14</f>
        <v>4789.281497506925</v>
      </c>
      <c r="AD785" s="12">
        <f t="shared" si="1018"/>
        <v>57471.3779700831</v>
      </c>
      <c r="AE785" s="12">
        <f>$AP785*AC785/(Calculations!$D$27^(A785-1+Calculations!$B$6/30))</f>
        <v>2.7018725908969392</v>
      </c>
      <c r="AF785" s="12">
        <f>IF(AE785=0,0,SUM(AE785:AE$903)*AC785/AE785)</f>
        <v>89576.25155219392</v>
      </c>
      <c r="AH785" s="164">
        <f>VLOOKUP(E785,Rates2,5)*VLOOKUP(E785,Mort_Imp_Retirees,C785-'Mort Imp Cume'!$C$4+2)</f>
        <v>8.5527027651081777E-2</v>
      </c>
      <c r="AI785" s="16">
        <f t="shared" si="1019"/>
        <v>0.91447297234891822</v>
      </c>
      <c r="AJ785" s="164">
        <f>VLOOKUP(F785,Rates2,6)*VLOOKUP(F785,Mort_Imp_Survivors,C785-'Mort Imp Cume'!$C$4+2)</f>
        <v>3.5694058416289261E-2</v>
      </c>
      <c r="AK785" s="16">
        <f t="shared" si="1020"/>
        <v>0.96430594158371075</v>
      </c>
      <c r="AL785" s="164">
        <f>VLOOKUP(F785,Rates2,7)*VLOOKUP(F785,Mort_Imp_Survivors,C785-'Mort Imp Cume'!$C$4+2)</f>
        <v>4.8094975778877093E-2</v>
      </c>
      <c r="AM785" s="16">
        <f t="shared" si="1021"/>
        <v>0.95190502422112289</v>
      </c>
      <c r="AN785" s="108">
        <f>PRODUCT(AI$4:AI784)</f>
        <v>2.0363170739021687E-4</v>
      </c>
      <c r="AO785" s="16">
        <f>PRODUCT(AK$4:AK784)</f>
        <v>1.7248626530813591E-2</v>
      </c>
      <c r="AP785" s="16">
        <f>PRODUCT(AM$4:AM784)</f>
        <v>5.3607263657700095E-3</v>
      </c>
      <c r="AQ785" s="16">
        <f t="shared" si="1022"/>
        <v>3.5123672706057646E-6</v>
      </c>
      <c r="AR785" s="16">
        <f t="shared" si="1023"/>
        <v>2.0011934011961109E-4</v>
      </c>
      <c r="AS785" s="16">
        <f t="shared" si="1024"/>
        <v>2.8967975426300372E-7</v>
      </c>
      <c r="AT785" s="16">
        <f t="shared" si="1025"/>
        <v>6.51080056731561E-3</v>
      </c>
      <c r="AU785" s="16">
        <f t="shared" si="1026"/>
        <v>0.99328556772529419</v>
      </c>
      <c r="AV785" s="16">
        <f t="shared" si="1027"/>
        <v>1.7416014668600072E-5</v>
      </c>
      <c r="AW785" s="30">
        <f>(SUMPRODUCT(AV$5:AV784,A$5:A784)+SUM(AV$5:AV784)*(Calculations!$B$6/30-0.5)+AV$4*Calculations!$B$6/30/2)/SUM(AV$4:AV784)</f>
        <v>510.16277861484542</v>
      </c>
      <c r="AX785" s="16"/>
      <c r="AY785" s="12"/>
      <c r="AZ785" s="12"/>
    </row>
    <row r="786" spans="1:52" x14ac:dyDescent="0.25">
      <c r="A786">
        <f t="shared" si="1015"/>
        <v>782</v>
      </c>
      <c r="B786" t="str">
        <f t="shared" si="1039"/>
        <v>March</v>
      </c>
      <c r="C786">
        <f t="shared" si="1010"/>
        <v>2090</v>
      </c>
      <c r="D786">
        <f t="shared" si="1041"/>
        <v>209003</v>
      </c>
      <c r="E786">
        <f t="shared" ref="E786:F786" si="1043">E774+1</f>
        <v>107</v>
      </c>
      <c r="F786">
        <f t="shared" si="1043"/>
        <v>105</v>
      </c>
      <c r="G786" s="12">
        <f>G785*IF($B786="January",1+IF(C786&gt;Personal!$L$18+1,Calculations!$B$22,Calculations!$B$21),1)</f>
        <v>12369.01213199103</v>
      </c>
      <c r="H786" s="12">
        <f>IF(AND(Career!$F$15="Yes",$E786=62,$E785=61),G786,H785*IF($B786="January",(1+IF(C786&gt;Personal!$L$18+1,Calculations!$C$22,Calculations!$C$21)),1))</f>
        <v>12369.01213199103</v>
      </c>
      <c r="I786" s="12">
        <f>H786*(1-'Retiree Assumptions'!$F$8)</f>
        <v>9647.8294629530046</v>
      </c>
      <c r="J786" s="12">
        <f>I786/(Calculations!$C$27^($A786-1+Calculations!$B$6/30))</f>
        <v>1302.917803139092</v>
      </c>
      <c r="K786" s="23">
        <f t="shared" si="1012"/>
        <v>0.24262374127087316</v>
      </c>
      <c r="L786" s="12">
        <f>L785*IF($B786="January",(1+IF(C786&gt;Personal!$L$18+1,Calculations!$B$22,Calculations!$B$21)),1)</f>
        <v>6802.9566725950635</v>
      </c>
      <c r="M786" s="12">
        <f>IF(AND(Career!$F$15="Yes",$E786=62,$E785=61),L786,M785*IF($B786="January",(1+IF(C786&gt;Personal!$L$18+1,Calculations!$C$22,Calculations!$C$21)),1))</f>
        <v>6802.9566725950635</v>
      </c>
      <c r="N786" s="12">
        <f>M786*(1-'Retiree Assumptions'!$F$10)</f>
        <v>5986.6018718836558</v>
      </c>
      <c r="O786" s="12">
        <f>N786/(Calculations!$C$27^$AW786)/(Calculations!$D$27^($A786-1-$AW786+Calculations!$B$6/30))</f>
        <v>740.59443349725143</v>
      </c>
      <c r="P786" s="23">
        <f t="shared" si="1013"/>
        <v>4.5901698252439269</v>
      </c>
      <c r="Q786" s="12">
        <f>IF(OR(A786&lt;=360,$E786&lt;70),Q785*IF($B786="January",(1+IF(C786&gt;Personal!$L$18+1,Calculations!$B$22,Calculations!$B$21)),1),0)</f>
        <v>0</v>
      </c>
      <c r="R786" s="12">
        <f>IF(OR(A786&lt;=360,$E786&lt;70),IF(AND(Career!$F$15="Yes",$E786=62,$E785=61),Q786,R785*IF($B786="January",(1+IF(C786&gt;Personal!$L$18+1,Calculations!$C$22,Calculations!$C$21)),1)),0)</f>
        <v>0</v>
      </c>
      <c r="S786" s="12">
        <f>R786*(1-'Retiree Assumptions'!$F$8)</f>
        <v>0</v>
      </c>
      <c r="T786" s="12">
        <f>S786/(Calculations!$C$27^($A786-1+Calculations!$B$6/30))</f>
        <v>0</v>
      </c>
      <c r="U786" s="23">
        <f t="shared" si="1014"/>
        <v>0</v>
      </c>
      <c r="W786">
        <f t="shared" si="969"/>
        <v>15</v>
      </c>
      <c r="X786">
        <f t="shared" si="1029"/>
        <v>2090</v>
      </c>
      <c r="Y786">
        <f t="shared" si="1030"/>
        <v>107</v>
      </c>
      <c r="Z786">
        <f t="shared" si="1017"/>
        <v>105</v>
      </c>
      <c r="AA786" s="12">
        <f>S786*12*Subsidy!$I$15/Subsidy!$I$14</f>
        <v>0</v>
      </c>
      <c r="AB786" s="12">
        <f>SUM(S$5:S786)*Subsidy!$I$15/Subsidy!$I$14</f>
        <v>53212.488521578103</v>
      </c>
      <c r="AC786" s="12">
        <f>N786*Subsidy!$E$15/Subsidy!$E$14</f>
        <v>4789.281497506925</v>
      </c>
      <c r="AD786" s="12">
        <f t="shared" si="1018"/>
        <v>57471.3779700831</v>
      </c>
      <c r="AE786" s="12">
        <f>$AP786*AC786/(Calculations!$D$27^(A786-1+Calculations!$B$6/30))</f>
        <v>2.5645221990391556</v>
      </c>
      <c r="AF786" s="12">
        <f>IF(AE786=0,0,SUM(AE786:AE$903)*AC786/AE786)</f>
        <v>89327.981072571187</v>
      </c>
      <c r="AH786" s="164">
        <f>VLOOKUP(E786,Rates2,5)*VLOOKUP(E786,Mort_Imp_Retirees,C786-'Mort Imp Cume'!$C$4+2)</f>
        <v>8.5527027651081777E-2</v>
      </c>
      <c r="AI786" s="16">
        <f t="shared" si="1019"/>
        <v>0.91447297234891822</v>
      </c>
      <c r="AJ786" s="164">
        <f>VLOOKUP(F786,Rates2,6)*VLOOKUP(F786,Mort_Imp_Survivors,C786-'Mort Imp Cume'!$C$4+2)</f>
        <v>3.5694058416289261E-2</v>
      </c>
      <c r="AK786" s="16">
        <f t="shared" si="1020"/>
        <v>0.96430594158371075</v>
      </c>
      <c r="AL786" s="164">
        <f>VLOOKUP(F786,Rates2,7)*VLOOKUP(F786,Mort_Imp_Survivors,C786-'Mort Imp Cume'!$C$4+2)</f>
        <v>4.8094975778877093E-2</v>
      </c>
      <c r="AM786" s="16">
        <f t="shared" si="1021"/>
        <v>0.95190502422112289</v>
      </c>
      <c r="AN786" s="108">
        <f>PRODUCT(AI$4:AI785)</f>
        <v>1.862156927216168E-4</v>
      </c>
      <c r="AO786" s="16">
        <f>PRODUCT(AK$4:AK785)</f>
        <v>1.6632953047821974E-2</v>
      </c>
      <c r="AP786" s="16">
        <f>PRODUCT(AM$4:AM785)</f>
        <v>5.1029023610511129E-3</v>
      </c>
      <c r="AQ786" s="16">
        <f t="shared" si="1022"/>
        <v>3.0973168738062963E-6</v>
      </c>
      <c r="AR786" s="16">
        <f t="shared" si="1023"/>
        <v>1.8311837584781049E-4</v>
      </c>
      <c r="AS786" s="16">
        <f t="shared" si="1024"/>
        <v>2.5544879614030826E-7</v>
      </c>
      <c r="AT786" s="16">
        <f t="shared" si="1025"/>
        <v>6.1979534514837297E-3</v>
      </c>
      <c r="AU786" s="16">
        <f t="shared" si="1026"/>
        <v>0.99361583085579464</v>
      </c>
      <c r="AV786" s="16">
        <f t="shared" si="1027"/>
        <v>1.5926474700467068E-5</v>
      </c>
      <c r="AW786" s="30">
        <f>(SUMPRODUCT(AV$5:AV785,A$5:A785)+SUM(AV$5:AV785)*(Calculations!$B$6/30-0.5)+AV$4*Calculations!$B$6/30/2)/SUM(AV$4:AV785)</f>
        <v>510.16750510802035</v>
      </c>
      <c r="AX786" s="16"/>
      <c r="AY786" s="12"/>
      <c r="AZ786" s="12"/>
    </row>
    <row r="787" spans="1:52" x14ac:dyDescent="0.25">
      <c r="A787">
        <f t="shared" si="1015"/>
        <v>783</v>
      </c>
      <c r="B787" t="str">
        <f t="shared" si="1039"/>
        <v>April</v>
      </c>
      <c r="C787">
        <f t="shared" si="1010"/>
        <v>2090</v>
      </c>
      <c r="D787">
        <f t="shared" si="1041"/>
        <v>209004</v>
      </c>
      <c r="E787">
        <f t="shared" ref="E787:F787" si="1044">E775+1</f>
        <v>107</v>
      </c>
      <c r="F787">
        <f t="shared" si="1044"/>
        <v>105</v>
      </c>
      <c r="G787" s="12">
        <f>G786*IF($B787="January",1+IF(C787&gt;Personal!$L$18+1,Calculations!$B$22,Calculations!$B$21),1)</f>
        <v>12369.01213199103</v>
      </c>
      <c r="H787" s="12">
        <f>IF(AND(Career!$F$15="Yes",$E787=62,$E786=61),G787,H786*IF($B787="January",(1+IF(C787&gt;Personal!$L$18+1,Calculations!$C$22,Calculations!$C$21)),1))</f>
        <v>12369.01213199103</v>
      </c>
      <c r="I787" s="12">
        <f>H787*(1-'Retiree Assumptions'!$F$8)</f>
        <v>9647.8294629530046</v>
      </c>
      <c r="J787" s="12">
        <f>I787/(Calculations!$C$27^($A787-1+Calculations!$B$6/30))</f>
        <v>1299.5862557295904</v>
      </c>
      <c r="K787" s="23">
        <f t="shared" si="1012"/>
        <v>0.22130552723922586</v>
      </c>
      <c r="L787" s="12">
        <f>L786*IF($B787="January",(1+IF(C787&gt;Personal!$L$18+1,Calculations!$B$22,Calculations!$B$21)),1)</f>
        <v>6802.9566725950635</v>
      </c>
      <c r="M787" s="12">
        <f>IF(AND(Career!$F$15="Yes",$E787=62,$E786=61),L787,M786*IF($B787="January",(1+IF(C787&gt;Personal!$L$18+1,Calculations!$C$22,Calculations!$C$21)),1))</f>
        <v>6802.9566725950635</v>
      </c>
      <c r="N787" s="12">
        <f>M787*(1-'Retiree Assumptions'!$F$10)</f>
        <v>5986.6018718836558</v>
      </c>
      <c r="O787" s="12">
        <f>N787/(Calculations!$C$27^$AW787)/(Calculations!$D$27^($A787-1-$AW787+Calculations!$B$6/30))</f>
        <v>738.46349149915386</v>
      </c>
      <c r="P787" s="23">
        <f t="shared" si="1013"/>
        <v>4.3570220923733762</v>
      </c>
      <c r="Q787" s="12">
        <f>IF(OR(A787&lt;=360,$E787&lt;70),Q786*IF($B787="January",(1+IF(C787&gt;Personal!$L$18+1,Calculations!$B$22,Calculations!$B$21)),1),0)</f>
        <v>0</v>
      </c>
      <c r="R787" s="12">
        <f>IF(OR(A787&lt;=360,$E787&lt;70),IF(AND(Career!$F$15="Yes",$E787=62,$E786=61),Q787,R786*IF($B787="January",(1+IF(C787&gt;Personal!$L$18+1,Calculations!$C$22,Calculations!$C$21)),1)),0)</f>
        <v>0</v>
      </c>
      <c r="S787" s="12">
        <f>R787*(1-'Retiree Assumptions'!$F$8)</f>
        <v>0</v>
      </c>
      <c r="T787" s="12">
        <f>S787/(Calculations!$C$27^($A787-1+Calculations!$B$6/30))</f>
        <v>0</v>
      </c>
      <c r="U787" s="23">
        <f t="shared" si="1014"/>
        <v>0</v>
      </c>
      <c r="W787">
        <f t="shared" si="969"/>
        <v>15</v>
      </c>
      <c r="X787">
        <f t="shared" si="1029"/>
        <v>2090</v>
      </c>
      <c r="Y787">
        <f t="shared" si="1030"/>
        <v>107</v>
      </c>
      <c r="Z787">
        <f t="shared" si="1017"/>
        <v>105</v>
      </c>
      <c r="AA787" s="12">
        <f>S787*12*Subsidy!$I$15/Subsidy!$I$14</f>
        <v>0</v>
      </c>
      <c r="AB787" s="12">
        <f>SUM(S$5:S787)*Subsidy!$I$15/Subsidy!$I$14</f>
        <v>53212.488521578103</v>
      </c>
      <c r="AC787" s="12">
        <f>N787*Subsidy!$E$15/Subsidy!$E$14</f>
        <v>4789.281497506925</v>
      </c>
      <c r="AD787" s="12">
        <f t="shared" si="1018"/>
        <v>57471.3779700831</v>
      </c>
      <c r="AE787" s="12">
        <f>$AP787*AC787/(Calculations!$D$27^(A787-1+Calculations!$B$6/30))</f>
        <v>2.4341540498700347</v>
      </c>
      <c r="AF787" s="12">
        <f>IF(AE787=0,0,SUM(AE787:AE$903)*AC787/AE787)</f>
        <v>89066.413750489577</v>
      </c>
      <c r="AH787" s="164">
        <f>VLOOKUP(E787,Rates2,5)*VLOOKUP(E787,Mort_Imp_Retirees,C787-'Mort Imp Cume'!$C$4+2)</f>
        <v>8.5527027651081777E-2</v>
      </c>
      <c r="AI787" s="16">
        <f t="shared" si="1019"/>
        <v>0.91447297234891822</v>
      </c>
      <c r="AJ787" s="164">
        <f>VLOOKUP(F787,Rates2,6)*VLOOKUP(F787,Mort_Imp_Survivors,C787-'Mort Imp Cume'!$C$4+2)</f>
        <v>3.5694058416289261E-2</v>
      </c>
      <c r="AK787" s="16">
        <f t="shared" si="1020"/>
        <v>0.96430594158371075</v>
      </c>
      <c r="AL787" s="164">
        <f>VLOOKUP(F787,Rates2,7)*VLOOKUP(F787,Mort_Imp_Survivors,C787-'Mort Imp Cume'!$C$4+2)</f>
        <v>4.8094975778877093E-2</v>
      </c>
      <c r="AM787" s="16">
        <f t="shared" si="1021"/>
        <v>0.95190502422112289</v>
      </c>
      <c r="AN787" s="108">
        <f>PRODUCT(AI$4:AI786)</f>
        <v>1.7028921802114973E-4</v>
      </c>
      <c r="AO787" s="16">
        <f>PRODUCT(AK$4:AK786)</f>
        <v>1.6039255450097621E-2</v>
      </c>
      <c r="AP787" s="16">
        <f>PRODUCT(AM$4:AM786)</f>
        <v>4.8574783955943847E-3</v>
      </c>
      <c r="AQ787" s="16">
        <f t="shared" si="1022"/>
        <v>2.7313122682385876E-6</v>
      </c>
      <c r="AR787" s="16">
        <f t="shared" si="1023"/>
        <v>1.6755790575291113E-4</v>
      </c>
      <c r="AS787" s="16">
        <f t="shared" si="1024"/>
        <v>2.2526285143934428E-7</v>
      </c>
      <c r="AT787" s="16">
        <f t="shared" si="1025"/>
        <v>5.9001184791521522E-3</v>
      </c>
      <c r="AU787" s="16">
        <f t="shared" si="1026"/>
        <v>0.99392959230282663</v>
      </c>
      <c r="AV787" s="16">
        <f t="shared" si="1027"/>
        <v>1.4564330658375966E-5</v>
      </c>
      <c r="AW787" s="30">
        <f>(SUMPRODUCT(AV$5:AV786,A$5:A786)+SUM(AV$5:AV786)*(Calculations!$B$6/30-0.5)+AV$4*Calculations!$B$6/30/2)/SUM(AV$4:AV786)</f>
        <v>510.17184314333105</v>
      </c>
      <c r="AX787" s="16"/>
      <c r="AY787" s="12"/>
      <c r="AZ787" s="12"/>
    </row>
    <row r="788" spans="1:52" x14ac:dyDescent="0.25">
      <c r="A788">
        <f t="shared" si="1015"/>
        <v>784</v>
      </c>
      <c r="B788" t="str">
        <f t="shared" si="1039"/>
        <v>May</v>
      </c>
      <c r="C788">
        <f t="shared" si="1010"/>
        <v>2090</v>
      </c>
      <c r="D788">
        <f t="shared" si="1041"/>
        <v>209005</v>
      </c>
      <c r="E788">
        <f t="shared" ref="E788:F788" si="1045">E776+1</f>
        <v>107</v>
      </c>
      <c r="F788">
        <f t="shared" si="1045"/>
        <v>105</v>
      </c>
      <c r="G788" s="12">
        <f>G787*IF($B788="January",1+IF(C788&gt;Personal!$L$18+1,Calculations!$B$22,Calculations!$B$21),1)</f>
        <v>12369.01213199103</v>
      </c>
      <c r="H788" s="12">
        <f>IF(AND(Career!$F$15="Yes",$E788=62,$E787=61),G788,H787*IF($B788="January",(1+IF(C788&gt;Personal!$L$18+1,Calculations!$C$22,Calculations!$C$21)),1))</f>
        <v>12369.01213199103</v>
      </c>
      <c r="I788" s="12">
        <f>H788*(1-'Retiree Assumptions'!$F$8)</f>
        <v>9647.8294629530046</v>
      </c>
      <c r="J788" s="12">
        <f>I788/(Calculations!$C$27^($A788-1+Calculations!$B$6/30))</f>
        <v>1296.263227052518</v>
      </c>
      <c r="K788" s="23">
        <f t="shared" si="1012"/>
        <v>0.20186044502525902</v>
      </c>
      <c r="L788" s="12">
        <f>L787*IF($B788="January",(1+IF(C788&gt;Personal!$L$18+1,Calculations!$B$22,Calculations!$B$21)),1)</f>
        <v>6802.9566725950635</v>
      </c>
      <c r="M788" s="12">
        <f>IF(AND(Career!$F$15="Yes",$E788=62,$E787=61),L788,M787*IF($B788="January",(1+IF(C788&gt;Personal!$L$18+1,Calculations!$C$22,Calculations!$C$21)),1))</f>
        <v>6802.9566725950635</v>
      </c>
      <c r="N788" s="12">
        <f>M788*(1-'Retiree Assumptions'!$F$10)</f>
        <v>5986.6018718836558</v>
      </c>
      <c r="O788" s="12">
        <f>N788/(Calculations!$C$27^$AW788)/(Calculations!$D$27^($A788-1-$AW788+Calculations!$B$6/30))</f>
        <v>736.33859623826493</v>
      </c>
      <c r="P788" s="23">
        <f t="shared" si="1013"/>
        <v>4.1357029294556344</v>
      </c>
      <c r="Q788" s="12">
        <f>IF(OR(A788&lt;=360,$E788&lt;70),Q787*IF($B788="January",(1+IF(C788&gt;Personal!$L$18+1,Calculations!$B$22,Calculations!$B$21)),1),0)</f>
        <v>0</v>
      </c>
      <c r="R788" s="12">
        <f>IF(OR(A788&lt;=360,$E788&lt;70),IF(AND(Career!$F$15="Yes",$E788=62,$E787=61),Q788,R787*IF($B788="January",(1+IF(C788&gt;Personal!$L$18+1,Calculations!$C$22,Calculations!$C$21)),1)),0)</f>
        <v>0</v>
      </c>
      <c r="S788" s="12">
        <f>R788*(1-'Retiree Assumptions'!$F$8)</f>
        <v>0</v>
      </c>
      <c r="T788" s="12">
        <f>S788/(Calculations!$C$27^($A788-1+Calculations!$B$6/30))</f>
        <v>0</v>
      </c>
      <c r="U788" s="23">
        <f t="shared" si="1014"/>
        <v>0</v>
      </c>
      <c r="W788">
        <f t="shared" si="969"/>
        <v>15</v>
      </c>
      <c r="X788">
        <f t="shared" si="1029"/>
        <v>2090</v>
      </c>
      <c r="Y788">
        <f t="shared" si="1030"/>
        <v>107</v>
      </c>
      <c r="Z788">
        <f t="shared" si="1017"/>
        <v>105</v>
      </c>
      <c r="AA788" s="12">
        <f>S788*12*Subsidy!$I$15/Subsidy!$I$14</f>
        <v>0</v>
      </c>
      <c r="AB788" s="12">
        <f>SUM(S$5:S788)*Subsidy!$I$15/Subsidy!$I$14</f>
        <v>53212.488521578103</v>
      </c>
      <c r="AC788" s="12">
        <f>N788*Subsidy!$E$15/Subsidy!$E$14</f>
        <v>4789.281497506925</v>
      </c>
      <c r="AD788" s="12">
        <f t="shared" si="1018"/>
        <v>57471.3779700831</v>
      </c>
      <c r="AE788" s="12">
        <f>$AP788*AC788/(Calculations!$D$27^(A788-1+Calculations!$B$6/30))</f>
        <v>2.3104131992769017</v>
      </c>
      <c r="AF788" s="12">
        <f>IF(AE788=0,0,SUM(AE788:AE$903)*AC788/AE788)</f>
        <v>88790.837435154346</v>
      </c>
      <c r="AH788" s="164">
        <f>VLOOKUP(E788,Rates2,5)*VLOOKUP(E788,Mort_Imp_Retirees,C788-'Mort Imp Cume'!$C$4+2)</f>
        <v>8.5527027651081777E-2</v>
      </c>
      <c r="AI788" s="16">
        <f t="shared" si="1019"/>
        <v>0.91447297234891822</v>
      </c>
      <c r="AJ788" s="164">
        <f>VLOOKUP(F788,Rates2,6)*VLOOKUP(F788,Mort_Imp_Survivors,C788-'Mort Imp Cume'!$C$4+2)</f>
        <v>3.5694058416289261E-2</v>
      </c>
      <c r="AK788" s="16">
        <f t="shared" si="1020"/>
        <v>0.96430594158371075</v>
      </c>
      <c r="AL788" s="164">
        <f>VLOOKUP(F788,Rates2,7)*VLOOKUP(F788,Mort_Imp_Survivors,C788-'Mort Imp Cume'!$C$4+2)</f>
        <v>4.8094975778877093E-2</v>
      </c>
      <c r="AM788" s="16">
        <f t="shared" si="1021"/>
        <v>0.95190502422112289</v>
      </c>
      <c r="AN788" s="108">
        <f>PRODUCT(AI$4:AI787)</f>
        <v>1.5572488736277377E-4</v>
      </c>
      <c r="AO788" s="16">
        <f>PRODUCT(AK$4:AK787)</f>
        <v>1.5466749329108052E-2</v>
      </c>
      <c r="AP788" s="16">
        <f>PRODUCT(AM$4:AM787)</f>
        <v>4.6238580898118539E-3</v>
      </c>
      <c r="AQ788" s="16">
        <f t="shared" si="1022"/>
        <v>2.4085577971436083E-6</v>
      </c>
      <c r="AR788" s="16">
        <f t="shared" si="1023"/>
        <v>1.5331632956563015E-4</v>
      </c>
      <c r="AS788" s="16">
        <f t="shared" si="1024"/>
        <v>1.9864392788413346E-7</v>
      </c>
      <c r="AT788" s="16">
        <f t="shared" si="1025"/>
        <v>5.6165776866562633E-3</v>
      </c>
      <c r="AU788" s="16">
        <f t="shared" si="1026"/>
        <v>0.99422769742598105</v>
      </c>
      <c r="AV788" s="16">
        <f t="shared" si="1027"/>
        <v>1.3318686747437548E-5</v>
      </c>
      <c r="AW788" s="30">
        <f>(SUMPRODUCT(AV$5:AV787,A$5:A787)+SUM(AV$5:AV787)*(Calculations!$B$6/30-0.5)+AV$4*Calculations!$B$6/30/2)/SUM(AV$4:AV787)</f>
        <v>510.17582460499835</v>
      </c>
      <c r="AX788" s="16"/>
      <c r="AY788" s="12"/>
      <c r="AZ788" s="12"/>
    </row>
    <row r="789" spans="1:52" x14ac:dyDescent="0.25">
      <c r="A789">
        <f t="shared" si="1015"/>
        <v>785</v>
      </c>
      <c r="B789" t="str">
        <f t="shared" si="1039"/>
        <v>June</v>
      </c>
      <c r="C789">
        <f t="shared" si="1010"/>
        <v>2090</v>
      </c>
      <c r="D789">
        <f t="shared" si="1041"/>
        <v>209006</v>
      </c>
      <c r="E789">
        <f t="shared" ref="E789:F789" si="1046">E777+1</f>
        <v>107</v>
      </c>
      <c r="F789">
        <f t="shared" si="1046"/>
        <v>105</v>
      </c>
      <c r="G789" s="12">
        <f>G788*IF($B789="January",1+IF(C789&gt;Personal!$L$18+1,Calculations!$B$22,Calculations!$B$21),1)</f>
        <v>12369.01213199103</v>
      </c>
      <c r="H789" s="12">
        <f>IF(AND(Career!$F$15="Yes",$E789=62,$E788=61),G789,H788*IF($B789="January",(1+IF(C789&gt;Personal!$L$18+1,Calculations!$C$22,Calculations!$C$21)),1))</f>
        <v>12369.01213199103</v>
      </c>
      <c r="I789" s="12">
        <f>H789*(1-'Retiree Assumptions'!$F$8)</f>
        <v>9647.8294629530046</v>
      </c>
      <c r="J789" s="12">
        <f>I789/(Calculations!$C$27^($A789-1+Calculations!$B$6/30))</f>
        <v>1292.9486953255628</v>
      </c>
      <c r="K789" s="23">
        <f t="shared" si="1012"/>
        <v>0.18412391129186934</v>
      </c>
      <c r="L789" s="12">
        <f>L788*IF($B789="January",(1+IF(C789&gt;Personal!$L$18+1,Calculations!$B$22,Calculations!$B$21)),1)</f>
        <v>6802.9566725950635</v>
      </c>
      <c r="M789" s="12">
        <f>IF(AND(Career!$F$15="Yes",$E789=62,$E788=61),L789,M788*IF($B789="January",(1+IF(C789&gt;Personal!$L$18+1,Calculations!$C$22,Calculations!$C$21)),1))</f>
        <v>6802.9566725950635</v>
      </c>
      <c r="N789" s="12">
        <f>M789*(1-'Retiree Assumptions'!$F$10)</f>
        <v>5986.6018718836558</v>
      </c>
      <c r="O789" s="12">
        <f>N789/(Calculations!$C$27^$AW789)/(Calculations!$D$27^($A789-1-$AW789+Calculations!$B$6/30))</f>
        <v>734.21973773694356</v>
      </c>
      <c r="P789" s="23">
        <f t="shared" si="1013"/>
        <v>3.9256138776314127</v>
      </c>
      <c r="Q789" s="12">
        <f>IF(OR(A789&lt;=360,$E789&lt;70),Q788*IF($B789="January",(1+IF(C789&gt;Personal!$L$18+1,Calculations!$B$22,Calculations!$B$21)),1),0)</f>
        <v>0</v>
      </c>
      <c r="R789" s="12">
        <f>IF(OR(A789&lt;=360,$E789&lt;70),IF(AND(Career!$F$15="Yes",$E789=62,$E788=61),Q789,R788*IF($B789="January",(1+IF(C789&gt;Personal!$L$18+1,Calculations!$C$22,Calculations!$C$21)),1)),0)</f>
        <v>0</v>
      </c>
      <c r="S789" s="12">
        <f>R789*(1-'Retiree Assumptions'!$F$8)</f>
        <v>0</v>
      </c>
      <c r="T789" s="12">
        <f>S789/(Calculations!$C$27^($A789-1+Calculations!$B$6/30))</f>
        <v>0</v>
      </c>
      <c r="U789" s="23">
        <f t="shared" si="1014"/>
        <v>0</v>
      </c>
      <c r="W789">
        <f t="shared" si="969"/>
        <v>15</v>
      </c>
      <c r="X789">
        <f t="shared" si="1029"/>
        <v>2090</v>
      </c>
      <c r="Y789">
        <f t="shared" si="1030"/>
        <v>107</v>
      </c>
      <c r="Z789">
        <f t="shared" si="1017"/>
        <v>105</v>
      </c>
      <c r="AA789" s="12">
        <f>S789*12*Subsidy!$I$15/Subsidy!$I$14</f>
        <v>0</v>
      </c>
      <c r="AB789" s="12">
        <f>SUM(S$5:S789)*Subsidy!$I$15/Subsidy!$I$14</f>
        <v>53212.488521578103</v>
      </c>
      <c r="AC789" s="12">
        <f>N789*Subsidy!$E$15/Subsidy!$E$14</f>
        <v>4789.281497506925</v>
      </c>
      <c r="AD789" s="12">
        <f t="shared" si="1018"/>
        <v>57471.3779700831</v>
      </c>
      <c r="AE789" s="12">
        <f>$AP789*AC789/(Calculations!$D$27^(A789-1+Calculations!$B$6/30))</f>
        <v>2.1929627468228388</v>
      </c>
      <c r="AF789" s="12">
        <f>IF(AE789=0,0,SUM(AE789:AE$903)*AC789/AE789)</f>
        <v>88500.501834478462</v>
      </c>
      <c r="AH789" s="164">
        <f>VLOOKUP(E789,Rates2,5)*VLOOKUP(E789,Mort_Imp_Retirees,C789-'Mort Imp Cume'!$C$4+2)</f>
        <v>8.5527027651081777E-2</v>
      </c>
      <c r="AI789" s="16">
        <f t="shared" si="1019"/>
        <v>0.91447297234891822</v>
      </c>
      <c r="AJ789" s="164">
        <f>VLOOKUP(F789,Rates2,6)*VLOOKUP(F789,Mort_Imp_Survivors,C789-'Mort Imp Cume'!$C$4+2)</f>
        <v>3.5694058416289261E-2</v>
      </c>
      <c r="AK789" s="16">
        <f t="shared" si="1020"/>
        <v>0.96430594158371075</v>
      </c>
      <c r="AL789" s="164">
        <f>VLOOKUP(F789,Rates2,7)*VLOOKUP(F789,Mort_Imp_Survivors,C789-'Mort Imp Cume'!$C$4+2)</f>
        <v>4.8094975778877093E-2</v>
      </c>
      <c r="AM789" s="16">
        <f t="shared" si="1021"/>
        <v>0.95190502422112289</v>
      </c>
      <c r="AN789" s="108">
        <f>PRODUCT(AI$4:AI788)</f>
        <v>1.4240620061533622E-4</v>
      </c>
      <c r="AO789" s="16">
        <f>PRODUCT(AK$4:AK788)</f>
        <v>1.4914678275044767E-2</v>
      </c>
      <c r="AP789" s="16">
        <f>PRODUCT(AM$4:AM788)</f>
        <v>4.4014737469773874E-3</v>
      </c>
      <c r="AQ789" s="16">
        <f t="shared" si="1022"/>
        <v>2.1239426665492218E-6</v>
      </c>
      <c r="AR789" s="16">
        <f t="shared" si="1023"/>
        <v>1.4028225794878699E-4</v>
      </c>
      <c r="AS789" s="16">
        <f t="shared" si="1024"/>
        <v>1.751705167234904E-7</v>
      </c>
      <c r="AT789" s="16">
        <f t="shared" si="1025"/>
        <v>5.3466471627842327E-3</v>
      </c>
      <c r="AU789" s="16">
        <f t="shared" si="1026"/>
        <v>0.99451094663660045</v>
      </c>
      <c r="AV789" s="16">
        <f t="shared" si="1027"/>
        <v>1.2179579057713359E-5</v>
      </c>
      <c r="AW789" s="30">
        <f>(SUMPRODUCT(AV$5:AV788,A$5:A788)+SUM(AV$5:AV788)*(Calculations!$B$6/30-0.5)+AV$4*Calculations!$B$6/30/2)/SUM(AV$4:AV788)</f>
        <v>510.17947876313252</v>
      </c>
      <c r="AX789" s="16"/>
      <c r="AY789" s="12"/>
      <c r="AZ789" s="12"/>
    </row>
    <row r="790" spans="1:52" x14ac:dyDescent="0.25">
      <c r="A790">
        <f t="shared" si="1015"/>
        <v>786</v>
      </c>
      <c r="B790" t="str">
        <f t="shared" si="1039"/>
        <v>July</v>
      </c>
      <c r="C790">
        <f t="shared" si="1010"/>
        <v>2090</v>
      </c>
      <c r="D790">
        <f t="shared" si="1041"/>
        <v>209007</v>
      </c>
      <c r="E790">
        <f t="shared" ref="E790:F790" si="1047">E778+1</f>
        <v>107</v>
      </c>
      <c r="F790">
        <f t="shared" si="1047"/>
        <v>105</v>
      </c>
      <c r="G790" s="12">
        <f>G789*IF($B790="January",1+IF(C790&gt;Personal!$L$18+1,Calculations!$B$22,Calculations!$B$21),1)</f>
        <v>12369.01213199103</v>
      </c>
      <c r="H790" s="12">
        <f>IF(AND(Career!$F$15="Yes",$E790=62,$E789=61),G790,H789*IF($B790="January",(1+IF(C790&gt;Personal!$L$18+1,Calculations!$C$22,Calculations!$C$21)),1))</f>
        <v>12369.01213199103</v>
      </c>
      <c r="I790" s="12">
        <f>H790*(1-'Retiree Assumptions'!$F$8)</f>
        <v>9647.8294629530046</v>
      </c>
      <c r="J790" s="12">
        <f>I790/(Calculations!$C$27^($A790-1+Calculations!$B$6/30))</f>
        <v>1289.6426388221116</v>
      </c>
      <c r="K790" s="23">
        <f t="shared" si="1012"/>
        <v>0.16794580387046124</v>
      </c>
      <c r="L790" s="12">
        <f>L789*IF($B790="January",(1+IF(C790&gt;Personal!$L$18+1,Calculations!$B$22,Calculations!$B$21)),1)</f>
        <v>6802.9566725950635</v>
      </c>
      <c r="M790" s="12">
        <f>IF(AND(Career!$F$15="Yes",$E790=62,$E789=61),L790,M789*IF($B790="January",(1+IF(C790&gt;Personal!$L$18+1,Calculations!$C$22,Calculations!$C$21)),1))</f>
        <v>6802.9566725950635</v>
      </c>
      <c r="N790" s="12">
        <f>M790*(1-'Retiree Assumptions'!$F$10)</f>
        <v>5986.6018718836558</v>
      </c>
      <c r="O790" s="12">
        <f>N790/(Calculations!$C$27^$AW790)/(Calculations!$D$27^($A790-1-$AW790+Calculations!$B$6/30))</f>
        <v>732.10690541747942</v>
      </c>
      <c r="P790" s="23">
        <f t="shared" si="1013"/>
        <v>3.726186556097018</v>
      </c>
      <c r="Q790" s="12">
        <f>IF(OR(A790&lt;=360,$E790&lt;70),Q789*IF($B790="January",(1+IF(C790&gt;Personal!$L$18+1,Calculations!$B$22,Calculations!$B$21)),1),0)</f>
        <v>0</v>
      </c>
      <c r="R790" s="12">
        <f>IF(OR(A790&lt;=360,$E790&lt;70),IF(AND(Career!$F$15="Yes",$E790=62,$E789=61),Q790,R789*IF($B790="January",(1+IF(C790&gt;Personal!$L$18+1,Calculations!$C$22,Calculations!$C$21)),1)),0)</f>
        <v>0</v>
      </c>
      <c r="S790" s="12">
        <f>R790*(1-'Retiree Assumptions'!$F$8)</f>
        <v>0</v>
      </c>
      <c r="T790" s="12">
        <f>S790/(Calculations!$C$27^($A790-1+Calculations!$B$6/30))</f>
        <v>0</v>
      </c>
      <c r="U790" s="23">
        <f t="shared" si="1014"/>
        <v>0</v>
      </c>
      <c r="W790">
        <f t="shared" si="969"/>
        <v>15</v>
      </c>
      <c r="X790">
        <f t="shared" si="1029"/>
        <v>2090</v>
      </c>
      <c r="Y790">
        <f t="shared" si="1030"/>
        <v>107</v>
      </c>
      <c r="Z790">
        <f t="shared" si="1017"/>
        <v>105</v>
      </c>
      <c r="AA790" s="12">
        <f>S790*12*Subsidy!$I$15/Subsidy!$I$14</f>
        <v>0</v>
      </c>
      <c r="AB790" s="12">
        <f>SUM(S$5:S790)*Subsidy!$I$15/Subsidy!$I$14</f>
        <v>53212.488521578103</v>
      </c>
      <c r="AC790" s="12">
        <f>N790*Subsidy!$E$15/Subsidy!$E$14</f>
        <v>4789.281497506925</v>
      </c>
      <c r="AD790" s="12">
        <f t="shared" si="1018"/>
        <v>57471.3779700831</v>
      </c>
      <c r="AE790" s="12">
        <f>$AP790*AC790/(Calculations!$D$27^(A790-1+Calculations!$B$6/30))</f>
        <v>2.0814829184917603</v>
      </c>
      <c r="AF790" s="12">
        <f>IF(AE790=0,0,SUM(AE790:AE$903)*AC790/AE790)</f>
        <v>88194.616472315669</v>
      </c>
      <c r="AH790" s="164">
        <f>VLOOKUP(E790,Rates2,5)*VLOOKUP(E790,Mort_Imp_Retirees,C790-'Mort Imp Cume'!$C$4+2)</f>
        <v>8.5527027651081777E-2</v>
      </c>
      <c r="AI790" s="16">
        <f t="shared" si="1019"/>
        <v>0.91447297234891822</v>
      </c>
      <c r="AJ790" s="164">
        <f>VLOOKUP(F790,Rates2,6)*VLOOKUP(F790,Mort_Imp_Survivors,C790-'Mort Imp Cume'!$C$4+2)</f>
        <v>3.5694058416289261E-2</v>
      </c>
      <c r="AK790" s="16">
        <f t="shared" si="1020"/>
        <v>0.96430594158371075</v>
      </c>
      <c r="AL790" s="164">
        <f>VLOOKUP(F790,Rates2,7)*VLOOKUP(F790,Mort_Imp_Survivors,C790-'Mort Imp Cume'!$C$4+2)</f>
        <v>4.8094975778877093E-2</v>
      </c>
      <c r="AM790" s="16">
        <f t="shared" si="1021"/>
        <v>0.95190502422112289</v>
      </c>
      <c r="AN790" s="108">
        <f>PRODUCT(AI$4:AI789)</f>
        <v>1.3022662155762286E-4</v>
      </c>
      <c r="AO790" s="16">
        <f>PRODUCT(AK$4:AK789)</f>
        <v>1.4382312877435159E-2</v>
      </c>
      <c r="AP790" s="16">
        <f>PRODUCT(AM$4:AM789)</f>
        <v>4.1897849737251467E-3</v>
      </c>
      <c r="AQ790" s="16">
        <f t="shared" si="1022"/>
        <v>1.8729600162130742E-6</v>
      </c>
      <c r="AR790" s="16">
        <f t="shared" si="1023"/>
        <v>1.2835366154140978E-4</v>
      </c>
      <c r="AS790" s="16">
        <f t="shared" si="1024"/>
        <v>1.54470918170087E-7</v>
      </c>
      <c r="AT790" s="16">
        <f t="shared" si="1025"/>
        <v>5.0896754675086465E-3</v>
      </c>
      <c r="AU790" s="16">
        <f t="shared" si="1026"/>
        <v>0.9947800979109338</v>
      </c>
      <c r="AV790" s="16">
        <f t="shared" si="1027"/>
        <v>1.1137895862865772E-5</v>
      </c>
      <c r="AW790" s="30">
        <f>(SUMPRODUCT(AV$5:AV789,A$5:A789)+SUM(AV$5:AV789)*(Calculations!$B$6/30-0.5)+AV$4*Calculations!$B$6/30/2)/SUM(AV$4:AV789)</f>
        <v>510.18283248793136</v>
      </c>
      <c r="AX790" s="16"/>
      <c r="AY790" s="12"/>
      <c r="AZ790" s="12"/>
    </row>
    <row r="791" spans="1:52" x14ac:dyDescent="0.25">
      <c r="A791">
        <f t="shared" si="1015"/>
        <v>787</v>
      </c>
      <c r="B791" t="str">
        <f t="shared" si="1039"/>
        <v>August</v>
      </c>
      <c r="C791">
        <f t="shared" si="1010"/>
        <v>2090</v>
      </c>
      <c r="D791">
        <f t="shared" si="1041"/>
        <v>209008</v>
      </c>
      <c r="E791">
        <f t="shared" ref="E791:F791" si="1048">E779+1</f>
        <v>107</v>
      </c>
      <c r="F791">
        <f t="shared" si="1048"/>
        <v>105</v>
      </c>
      <c r="G791" s="12">
        <f>G790*IF($B791="January",1+IF(C791&gt;Personal!$L$18+1,Calculations!$B$22,Calculations!$B$21),1)</f>
        <v>12369.01213199103</v>
      </c>
      <c r="H791" s="12">
        <f>IF(AND(Career!$F$15="Yes",$E791=62,$E790=61),G791,H790*IF($B791="January",(1+IF(C791&gt;Personal!$L$18+1,Calculations!$C$22,Calculations!$C$21)),1))</f>
        <v>12369.01213199103</v>
      </c>
      <c r="I791" s="12">
        <f>H791*(1-'Retiree Assumptions'!$F$8)</f>
        <v>9647.8294629530046</v>
      </c>
      <c r="J791" s="12">
        <f>I791/(Calculations!$C$27^($A791-1+Calculations!$B$6/30))</f>
        <v>1286.345035871105</v>
      </c>
      <c r="K791" s="23">
        <f t="shared" si="1012"/>
        <v>0.15318919112566648</v>
      </c>
      <c r="L791" s="12">
        <f>L790*IF($B791="January",(1+IF(C791&gt;Personal!$L$18+1,Calculations!$B$22,Calculations!$B$21)),1)</f>
        <v>6802.9566725950635</v>
      </c>
      <c r="M791" s="12">
        <f>IF(AND(Career!$F$15="Yes",$E791=62,$E790=61),L791,M790*IF($B791="January",(1+IF(C791&gt;Personal!$L$18+1,Calculations!$C$22,Calculations!$C$21)),1))</f>
        <v>6802.9566725950635</v>
      </c>
      <c r="N791" s="12">
        <f>M791*(1-'Retiree Assumptions'!$F$10)</f>
        <v>5986.6018718836558</v>
      </c>
      <c r="O791" s="12">
        <f>N791/(Calculations!$C$27^$AW791)/(Calculations!$D$27^($A791-1-$AW791+Calculations!$B$6/30))</f>
        <v>730.00008815700016</v>
      </c>
      <c r="P791" s="23">
        <f t="shared" si="1013"/>
        <v>3.5368811747934688</v>
      </c>
      <c r="Q791" s="12">
        <f>IF(OR(A791&lt;=360,$E791&lt;70),Q790*IF($B791="January",(1+IF(C791&gt;Personal!$L$18+1,Calculations!$B$22,Calculations!$B$21)),1),0)</f>
        <v>0</v>
      </c>
      <c r="R791" s="12">
        <f>IF(OR(A791&lt;=360,$E791&lt;70),IF(AND(Career!$F$15="Yes",$E791=62,$E790=61),Q791,R790*IF($B791="January",(1+IF(C791&gt;Personal!$L$18+1,Calculations!$C$22,Calculations!$C$21)),1)),0)</f>
        <v>0</v>
      </c>
      <c r="S791" s="12">
        <f>R791*(1-'Retiree Assumptions'!$F$8)</f>
        <v>0</v>
      </c>
      <c r="T791" s="12">
        <f>S791/(Calculations!$C$27^($A791-1+Calculations!$B$6/30))</f>
        <v>0</v>
      </c>
      <c r="U791" s="23">
        <f t="shared" si="1014"/>
        <v>0</v>
      </c>
      <c r="W791">
        <f t="shared" si="969"/>
        <v>15</v>
      </c>
      <c r="X791">
        <f t="shared" si="1029"/>
        <v>2090</v>
      </c>
      <c r="Y791">
        <f t="shared" si="1030"/>
        <v>107</v>
      </c>
      <c r="Z791">
        <f t="shared" si="1017"/>
        <v>105</v>
      </c>
      <c r="AA791" s="12">
        <f>S791*12*Subsidy!$I$15/Subsidy!$I$14</f>
        <v>0</v>
      </c>
      <c r="AB791" s="12">
        <f>SUM(S$5:S791)*Subsidy!$I$15/Subsidy!$I$14</f>
        <v>53212.488521578103</v>
      </c>
      <c r="AC791" s="12">
        <f>N791*Subsidy!$E$15/Subsidy!$E$14</f>
        <v>4789.281497506925</v>
      </c>
      <c r="AD791" s="12">
        <f t="shared" si="1018"/>
        <v>57471.3779700831</v>
      </c>
      <c r="AE791" s="12">
        <f>$AP791*AC791/(Calculations!$D$27^(A791-1+Calculations!$B$6/30))</f>
        <v>1.975670196062381</v>
      </c>
      <c r="AF791" s="12">
        <f>IF(AE791=0,0,SUM(AE791:AE$903)*AC791/AE791)</f>
        <v>87872.348536286852</v>
      </c>
      <c r="AH791" s="164">
        <f>VLOOKUP(E791,Rates2,5)*VLOOKUP(E791,Mort_Imp_Retirees,C791-'Mort Imp Cume'!$C$4+2)</f>
        <v>8.5527027651081777E-2</v>
      </c>
      <c r="AI791" s="16">
        <f t="shared" si="1019"/>
        <v>0.91447297234891822</v>
      </c>
      <c r="AJ791" s="164">
        <f>VLOOKUP(F791,Rates2,6)*VLOOKUP(F791,Mort_Imp_Survivors,C791-'Mort Imp Cume'!$C$4+2)</f>
        <v>3.5694058416289261E-2</v>
      </c>
      <c r="AK791" s="16">
        <f t="shared" si="1020"/>
        <v>0.96430594158371075</v>
      </c>
      <c r="AL791" s="164">
        <f>VLOOKUP(F791,Rates2,7)*VLOOKUP(F791,Mort_Imp_Survivors,C791-'Mort Imp Cume'!$C$4+2)</f>
        <v>4.8094975778877093E-2</v>
      </c>
      <c r="AM791" s="16">
        <f t="shared" si="1021"/>
        <v>0.95190502422112289</v>
      </c>
      <c r="AN791" s="108">
        <f>PRODUCT(AI$4:AI790)</f>
        <v>1.1908872569475709E-4</v>
      </c>
      <c r="AO791" s="16">
        <f>PRODUCT(AK$4:AK790)</f>
        <v>1.3868949761426639E-2</v>
      </c>
      <c r="AP791" s="16">
        <f>PRODUCT(AM$4:AM790)</f>
        <v>3.9882773668951325E-3</v>
      </c>
      <c r="AQ791" s="16">
        <f t="shared" si="1022"/>
        <v>1.6516355538129038E-6</v>
      </c>
      <c r="AR791" s="16">
        <f t="shared" si="1023"/>
        <v>1.174370901409442E-4</v>
      </c>
      <c r="AS791" s="16">
        <f t="shared" si="1024"/>
        <v>1.362173555608968E-7</v>
      </c>
      <c r="AT791" s="16">
        <f t="shared" si="1025"/>
        <v>4.8450421200946434E-3</v>
      </c>
      <c r="AU791" s="16">
        <f t="shared" si="1026"/>
        <v>0.99503586915421072</v>
      </c>
      <c r="AV791" s="16">
        <f t="shared" si="1027"/>
        <v>1.0185304735427583E-5</v>
      </c>
      <c r="AW791" s="30">
        <f>(SUMPRODUCT(AV$5:AV790,A$5:A790)+SUM(AV$5:AV790)*(Calculations!$B$6/30-0.5)+AV$4*Calculations!$B$6/30/2)/SUM(AV$4:AV790)</f>
        <v>510.18591044631836</v>
      </c>
      <c r="AX791" s="16"/>
      <c r="AY791" s="12"/>
      <c r="AZ791" s="12"/>
    </row>
    <row r="792" spans="1:52" x14ac:dyDescent="0.25">
      <c r="A792">
        <f t="shared" si="1015"/>
        <v>788</v>
      </c>
      <c r="B792" t="str">
        <f t="shared" si="1039"/>
        <v>September</v>
      </c>
      <c r="C792">
        <f t="shared" si="1010"/>
        <v>2090</v>
      </c>
      <c r="D792">
        <f t="shared" si="1041"/>
        <v>209009</v>
      </c>
      <c r="E792">
        <f t="shared" ref="E792:F792" si="1049">E780+1</f>
        <v>107</v>
      </c>
      <c r="F792">
        <f t="shared" si="1049"/>
        <v>105</v>
      </c>
      <c r="G792" s="12">
        <f>G791*IF($B792="January",1+IF(C792&gt;Personal!$L$18+1,Calculations!$B$22,Calculations!$B$21),1)</f>
        <v>12369.01213199103</v>
      </c>
      <c r="H792" s="12">
        <f>IF(AND(Career!$F$15="Yes",$E792=62,$E791=61),G792,H791*IF($B792="January",(1+IF(C792&gt;Personal!$L$18+1,Calculations!$C$22,Calculations!$C$21)),1))</f>
        <v>12369.01213199103</v>
      </c>
      <c r="I792" s="12">
        <f>H792*(1-'Retiree Assumptions'!$F$8)</f>
        <v>9647.8294629530046</v>
      </c>
      <c r="J792" s="12">
        <f>I792/(Calculations!$C$27^($A792-1+Calculations!$B$6/30))</f>
        <v>1283.0558648568965</v>
      </c>
      <c r="K792" s="23">
        <f t="shared" si="1012"/>
        <v>0.13972917296484719</v>
      </c>
      <c r="L792" s="12">
        <f>L791*IF($B792="January",(1+IF(C792&gt;Personal!$L$18+1,Calculations!$B$22,Calculations!$B$21)),1)</f>
        <v>6802.9566725950635</v>
      </c>
      <c r="M792" s="12">
        <f>IF(AND(Career!$F$15="Yes",$E792=62,$E791=61),L792,M791*IF($B792="January",(1+IF(C792&gt;Personal!$L$18+1,Calculations!$C$22,Calculations!$C$21)),1))</f>
        <v>6802.9566725950635</v>
      </c>
      <c r="N792" s="12">
        <f>M792*(1-'Retiree Assumptions'!$F$10)</f>
        <v>5986.6018718836558</v>
      </c>
      <c r="O792" s="12">
        <f>N792/(Calculations!$C$27^$AW792)/(Calculations!$D$27^($A792-1-$AW792+Calculations!$B$6/30))</f>
        <v>727.89927433772345</v>
      </c>
      <c r="P792" s="23">
        <f t="shared" si="1013"/>
        <v>3.3571851176555163</v>
      </c>
      <c r="Q792" s="12">
        <f>IF(OR(A792&lt;=360,$E792&lt;70),Q791*IF($B792="January",(1+IF(C792&gt;Personal!$L$18+1,Calculations!$B$22,Calculations!$B$21)),1),0)</f>
        <v>0</v>
      </c>
      <c r="R792" s="12">
        <f>IF(OR(A792&lt;=360,$E792&lt;70),IF(AND(Career!$F$15="Yes",$E792=62,$E791=61),Q792,R791*IF($B792="January",(1+IF(C792&gt;Personal!$L$18+1,Calculations!$C$22,Calculations!$C$21)),1)),0)</f>
        <v>0</v>
      </c>
      <c r="S792" s="12">
        <f>R792*(1-'Retiree Assumptions'!$F$8)</f>
        <v>0</v>
      </c>
      <c r="T792" s="12">
        <f>S792/(Calculations!$C$27^($A792-1+Calculations!$B$6/30))</f>
        <v>0</v>
      </c>
      <c r="U792" s="23">
        <f t="shared" si="1014"/>
        <v>0</v>
      </c>
      <c r="W792">
        <f t="shared" si="969"/>
        <v>15</v>
      </c>
      <c r="X792">
        <f t="shared" si="1029"/>
        <v>2090</v>
      </c>
      <c r="Y792">
        <f t="shared" si="1030"/>
        <v>107</v>
      </c>
      <c r="Z792">
        <f t="shared" si="1017"/>
        <v>105</v>
      </c>
      <c r="AA792" s="12">
        <f>S792*12*Subsidy!$I$15/Subsidy!$I$14</f>
        <v>0</v>
      </c>
      <c r="AB792" s="12">
        <f>SUM(S$5:S792)*Subsidy!$I$15/Subsidy!$I$14</f>
        <v>53212.488521578103</v>
      </c>
      <c r="AC792" s="12">
        <f>N792*Subsidy!$E$15/Subsidy!$E$14</f>
        <v>4789.281497506925</v>
      </c>
      <c r="AD792" s="12">
        <f t="shared" si="1018"/>
        <v>57471.3779700831</v>
      </c>
      <c r="AE792" s="12">
        <f>$AP792*AC792/(Calculations!$D$27^(A792-1+Calculations!$B$6/30))</f>
        <v>1.8752364907406847</v>
      </c>
      <c r="AF792" s="12">
        <f>IF(AE792=0,0,SUM(AE792:AE$903)*AC792/AE792)</f>
        <v>87532.820610341281</v>
      </c>
      <c r="AH792" s="164">
        <f>VLOOKUP(E792,Rates2,5)*VLOOKUP(E792,Mort_Imp_Retirees,C792-'Mort Imp Cume'!$C$4+2)</f>
        <v>8.5527027651081777E-2</v>
      </c>
      <c r="AI792" s="16">
        <f t="shared" si="1019"/>
        <v>0.91447297234891822</v>
      </c>
      <c r="AJ792" s="164">
        <f>VLOOKUP(F792,Rates2,6)*VLOOKUP(F792,Mort_Imp_Survivors,C792-'Mort Imp Cume'!$C$4+2)</f>
        <v>3.5694058416289261E-2</v>
      </c>
      <c r="AK792" s="16">
        <f t="shared" si="1020"/>
        <v>0.96430594158371075</v>
      </c>
      <c r="AL792" s="164">
        <f>VLOOKUP(F792,Rates2,7)*VLOOKUP(F792,Mort_Imp_Survivors,C792-'Mort Imp Cume'!$C$4+2)</f>
        <v>4.8094975778877093E-2</v>
      </c>
      <c r="AM792" s="16">
        <f t="shared" si="1021"/>
        <v>0.95190502422112289</v>
      </c>
      <c r="AN792" s="108">
        <f>PRODUCT(AI$4:AI791)</f>
        <v>1.0890342095932951E-4</v>
      </c>
      <c r="AO792" s="16">
        <f>PRODUCT(AK$4:AK791)</f>
        <v>1.3373910658469696E-2</v>
      </c>
      <c r="AP792" s="16">
        <f>PRODUCT(AM$4:AM791)</f>
        <v>3.7964612635348672E-3</v>
      </c>
      <c r="AQ792" s="16">
        <f t="shared" si="1022"/>
        <v>1.4564646223117892E-6</v>
      </c>
      <c r="AR792" s="16">
        <f t="shared" si="1023"/>
        <v>1.0744695633701772E-4</v>
      </c>
      <c r="AS792" s="16">
        <f t="shared" si="1024"/>
        <v>1.2012078503717316E-7</v>
      </c>
      <c r="AT792" s="16">
        <f t="shared" si="1025"/>
        <v>4.6121561540366134E-3</v>
      </c>
      <c r="AU792" s="16">
        <f t="shared" si="1026"/>
        <v>0.99527894042500398</v>
      </c>
      <c r="AV792" s="16">
        <f t="shared" si="1027"/>
        <v>9.3141858956859746E-6</v>
      </c>
      <c r="AW792" s="30">
        <f>(SUMPRODUCT(AV$5:AV791,A$5:A791)+SUM(AV$5:AV791)*(Calculations!$B$6/30-0.5)+AV$4*Calculations!$B$6/30/2)/SUM(AV$4:AV791)</f>
        <v>510.18873528246223</v>
      </c>
      <c r="AX792" s="16"/>
      <c r="AY792" s="12"/>
      <c r="AZ792" s="12"/>
    </row>
    <row r="793" spans="1:52" x14ac:dyDescent="0.25">
      <c r="A793">
        <f t="shared" si="1015"/>
        <v>789</v>
      </c>
      <c r="B793" t="str">
        <f t="shared" si="1039"/>
        <v>October</v>
      </c>
      <c r="C793">
        <f t="shared" si="1010"/>
        <v>2090</v>
      </c>
      <c r="D793">
        <f t="shared" si="1041"/>
        <v>209010</v>
      </c>
      <c r="E793">
        <f t="shared" ref="E793:F793" si="1050">E781+1</f>
        <v>107</v>
      </c>
      <c r="F793">
        <f t="shared" si="1050"/>
        <v>105</v>
      </c>
      <c r="G793" s="12">
        <f>G792*IF($B793="January",1+IF(C793&gt;Personal!$L$18+1,Calculations!$B$22,Calculations!$B$21),1)</f>
        <v>12369.01213199103</v>
      </c>
      <c r="H793" s="12">
        <f>IF(AND(Career!$F$15="Yes",$E793=62,$E792=61),G793,H792*IF($B793="January",(1+IF(C793&gt;Personal!$L$18+1,Calculations!$C$22,Calculations!$C$21)),1))</f>
        <v>12369.01213199103</v>
      </c>
      <c r="I793" s="12">
        <f>H793*(1-'Retiree Assumptions'!$F$8)</f>
        <v>9647.8294629530046</v>
      </c>
      <c r="J793" s="12">
        <f>I793/(Calculations!$C$27^($A793-1+Calculations!$B$6/30))</f>
        <v>1279.7751042191094</v>
      </c>
      <c r="K793" s="23">
        <f t="shared" si="1012"/>
        <v>0.1274518236826758</v>
      </c>
      <c r="L793" s="12">
        <f>L792*IF($B793="January",(1+IF(C793&gt;Personal!$L$18+1,Calculations!$B$22,Calculations!$B$21)),1)</f>
        <v>6802.9566725950635</v>
      </c>
      <c r="M793" s="12">
        <f>IF(AND(Career!$F$15="Yes",$E793=62,$E792=61),L793,M792*IF($B793="January",(1+IF(C793&gt;Personal!$L$18+1,Calculations!$C$22,Calculations!$C$21)),1))</f>
        <v>6802.9566725950635</v>
      </c>
      <c r="N793" s="12">
        <f>M793*(1-'Retiree Assumptions'!$F$10)</f>
        <v>5986.6018718836558</v>
      </c>
      <c r="O793" s="12">
        <f>N793/(Calculations!$C$27^$AW793)/(Calculations!$D$27^($A793-1-$AW793+Calculations!$B$6/30))</f>
        <v>725.80445189294596</v>
      </c>
      <c r="P793" s="23">
        <f t="shared" si="1013"/>
        <v>3.1866115934445385</v>
      </c>
      <c r="Q793" s="12">
        <f>IF(OR(A793&lt;=360,$E793&lt;70),Q792*IF($B793="January",(1+IF(C793&gt;Personal!$L$18+1,Calculations!$B$22,Calculations!$B$21)),1),0)</f>
        <v>0</v>
      </c>
      <c r="R793" s="12">
        <f>IF(OR(A793&lt;=360,$E793&lt;70),IF(AND(Career!$F$15="Yes",$E793=62,$E792=61),Q793,R792*IF($B793="January",(1+IF(C793&gt;Personal!$L$18+1,Calculations!$C$22,Calculations!$C$21)),1)),0)</f>
        <v>0</v>
      </c>
      <c r="S793" s="12">
        <f>R793*(1-'Retiree Assumptions'!$F$8)</f>
        <v>0</v>
      </c>
      <c r="T793" s="12">
        <f>S793/(Calculations!$C$27^($A793-1+Calculations!$B$6/30))</f>
        <v>0</v>
      </c>
      <c r="U793" s="23">
        <f t="shared" si="1014"/>
        <v>0</v>
      </c>
      <c r="W793">
        <f t="shared" si="969"/>
        <v>15</v>
      </c>
      <c r="X793">
        <f t="shared" si="1029"/>
        <v>2090</v>
      </c>
      <c r="Y793">
        <f t="shared" si="1030"/>
        <v>107</v>
      </c>
      <c r="Z793">
        <f t="shared" si="1017"/>
        <v>105</v>
      </c>
      <c r="AA793" s="12">
        <f>S793*12*Subsidy!$I$15/Subsidy!$I$14</f>
        <v>0</v>
      </c>
      <c r="AB793" s="12">
        <f>SUM(S$5:S793)*Subsidy!$I$15/Subsidy!$I$14</f>
        <v>53212.488521578103</v>
      </c>
      <c r="AC793" s="12">
        <f>N793*Subsidy!$E$15/Subsidy!$E$14</f>
        <v>4789.281497506925</v>
      </c>
      <c r="AD793" s="12">
        <f t="shared" si="1018"/>
        <v>57471.3779700831</v>
      </c>
      <c r="AE793" s="12">
        <f>$AP793*AC793/(Calculations!$D$27^(A793-1+Calculations!$B$6/30))</f>
        <v>1.7799083588009976</v>
      </c>
      <c r="AF793" s="12">
        <f>IF(AE793=0,0,SUM(AE793:AE$903)*AC793/AE793)</f>
        <v>87175.108285877825</v>
      </c>
      <c r="AH793" s="164">
        <f>VLOOKUP(E793,Rates2,5)*VLOOKUP(E793,Mort_Imp_Retirees,C793-'Mort Imp Cume'!$C$4+2)</f>
        <v>8.5527027651081777E-2</v>
      </c>
      <c r="AI793" s="16">
        <f t="shared" si="1019"/>
        <v>0.91447297234891822</v>
      </c>
      <c r="AJ793" s="164">
        <f>VLOOKUP(F793,Rates2,6)*VLOOKUP(F793,Mort_Imp_Survivors,C793-'Mort Imp Cume'!$C$4+2)</f>
        <v>3.5694058416289261E-2</v>
      </c>
      <c r="AK793" s="16">
        <f t="shared" si="1020"/>
        <v>0.96430594158371075</v>
      </c>
      <c r="AL793" s="164">
        <f>VLOOKUP(F793,Rates2,7)*VLOOKUP(F793,Mort_Imp_Survivors,C793-'Mort Imp Cume'!$C$4+2)</f>
        <v>4.8094975778877093E-2</v>
      </c>
      <c r="AM793" s="16">
        <f t="shared" si="1021"/>
        <v>0.95190502422112289</v>
      </c>
      <c r="AN793" s="108">
        <f>PRODUCT(AI$4:AI792)</f>
        <v>9.9589235063643543E-5</v>
      </c>
      <c r="AO793" s="16">
        <f>PRODUCT(AK$4:AK792)</f>
        <v>1.2896541510172046E-2</v>
      </c>
      <c r="AP793" s="16">
        <f>PRODUCT(AM$4:AM792)</f>
        <v>3.6138705510197124E-3</v>
      </c>
      <c r="AQ793" s="16">
        <f t="shared" si="1022"/>
        <v>1.2843567039645604E-6</v>
      </c>
      <c r="AR793" s="16">
        <f t="shared" si="1023"/>
        <v>9.8304878359678976E-5</v>
      </c>
      <c r="AS793" s="16">
        <f t="shared" si="1024"/>
        <v>1.0592631855561304E-7</v>
      </c>
      <c r="AT793" s="16">
        <f t="shared" si="1025"/>
        <v>4.3904547363048611E-3</v>
      </c>
      <c r="AU793" s="16">
        <f t="shared" si="1026"/>
        <v>0.99550995602863146</v>
      </c>
      <c r="AV793" s="16">
        <f t="shared" si="1027"/>
        <v>8.5175712610383242E-6</v>
      </c>
      <c r="AW793" s="30">
        <f>(SUMPRODUCT(AV$5:AV792,A$5:A792)+SUM(AV$5:AV792)*(Calculations!$B$6/30-0.5)+AV$4*Calculations!$B$6/30/2)/SUM(AV$4:AV792)</f>
        <v>510.19132778350394</v>
      </c>
      <c r="AX793" s="16"/>
      <c r="AY793" s="12"/>
      <c r="AZ793" s="12"/>
    </row>
    <row r="794" spans="1:52" x14ac:dyDescent="0.25">
      <c r="A794">
        <f t="shared" si="1015"/>
        <v>790</v>
      </c>
      <c r="B794" t="str">
        <f t="shared" si="1039"/>
        <v>November</v>
      </c>
      <c r="C794">
        <f t="shared" si="1010"/>
        <v>2090</v>
      </c>
      <c r="D794">
        <f t="shared" si="1041"/>
        <v>209011</v>
      </c>
      <c r="E794">
        <f t="shared" ref="E794:F794" si="1051">E782+1</f>
        <v>107</v>
      </c>
      <c r="F794">
        <f t="shared" si="1051"/>
        <v>105</v>
      </c>
      <c r="G794" s="12">
        <f>G793*IF($B794="January",1+IF(C794&gt;Personal!$L$18+1,Calculations!$B$22,Calculations!$B$21),1)</f>
        <v>12369.01213199103</v>
      </c>
      <c r="H794" s="12">
        <f>IF(AND(Career!$F$15="Yes",$E794=62,$E793=61),G794,H793*IF($B794="January",(1+IF(C794&gt;Personal!$L$18+1,Calculations!$C$22,Calculations!$C$21)),1))</f>
        <v>12369.01213199103</v>
      </c>
      <c r="I794" s="12">
        <f>H794*(1-'Retiree Assumptions'!$F$8)</f>
        <v>9647.8294629530046</v>
      </c>
      <c r="J794" s="12">
        <f>I794/(Calculations!$C$27^($A794-1+Calculations!$B$6/30))</f>
        <v>1276.5027324524997</v>
      </c>
      <c r="K794" s="23">
        <f t="shared" si="1012"/>
        <v>0.11625322769302097</v>
      </c>
      <c r="L794" s="12">
        <f>L793*IF($B794="January",(1+IF(C794&gt;Personal!$L$18+1,Calculations!$B$22,Calculations!$B$21)),1)</f>
        <v>6802.9566725950635</v>
      </c>
      <c r="M794" s="12">
        <f>IF(AND(Career!$F$15="Yes",$E794=62,$E793=61),L794,M793*IF($B794="January",(1+IF(C794&gt;Personal!$L$18+1,Calculations!$C$22,Calculations!$C$21)),1))</f>
        <v>6802.9566725950635</v>
      </c>
      <c r="N794" s="12">
        <f>M794*(1-'Retiree Assumptions'!$F$10)</f>
        <v>5986.6018718836558</v>
      </c>
      <c r="O794" s="12">
        <f>N794/(Calculations!$C$27^$AW794)/(Calculations!$D$27^($A794-1-$AW794+Calculations!$B$6/30))</f>
        <v>723.71560834913305</v>
      </c>
      <c r="P794" s="23">
        <f t="shared" si="1013"/>
        <v>3.0246983512666379</v>
      </c>
      <c r="Q794" s="12">
        <f>IF(OR(A794&lt;=360,$E794&lt;70),Q793*IF($B794="January",(1+IF(C794&gt;Personal!$L$18+1,Calculations!$B$22,Calculations!$B$21)),1),0)</f>
        <v>0</v>
      </c>
      <c r="R794" s="12">
        <f>IF(OR(A794&lt;=360,$E794&lt;70),IF(AND(Career!$F$15="Yes",$E794=62,$E793=61),Q794,R793*IF($B794="January",(1+IF(C794&gt;Personal!$L$18+1,Calculations!$C$22,Calculations!$C$21)),1)),0)</f>
        <v>0</v>
      </c>
      <c r="S794" s="12">
        <f>R794*(1-'Retiree Assumptions'!$F$8)</f>
        <v>0</v>
      </c>
      <c r="T794" s="12">
        <f>S794/(Calculations!$C$27^($A794-1+Calculations!$B$6/30))</f>
        <v>0</v>
      </c>
      <c r="U794" s="23">
        <f t="shared" si="1014"/>
        <v>0</v>
      </c>
      <c r="W794">
        <f t="shared" si="969"/>
        <v>15</v>
      </c>
      <c r="X794">
        <f t="shared" si="1029"/>
        <v>2090</v>
      </c>
      <c r="Y794">
        <f t="shared" si="1030"/>
        <v>107</v>
      </c>
      <c r="Z794">
        <f t="shared" si="1017"/>
        <v>105</v>
      </c>
      <c r="AA794" s="12">
        <f>S794*12*Subsidy!$I$15/Subsidy!$I$14</f>
        <v>0</v>
      </c>
      <c r="AB794" s="12">
        <f>SUM(S$5:S794)*Subsidy!$I$15/Subsidy!$I$14</f>
        <v>53212.488521578103</v>
      </c>
      <c r="AC794" s="12">
        <f>N794*Subsidy!$E$15/Subsidy!$E$14</f>
        <v>4789.281497506925</v>
      </c>
      <c r="AD794" s="12">
        <f t="shared" si="1018"/>
        <v>57471.3779700831</v>
      </c>
      <c r="AE794" s="12">
        <f>$AP794*AC794/(Calculations!$D$27^(A794-1+Calculations!$B$6/30))</f>
        <v>1.6894262571001537</v>
      </c>
      <c r="AF794" s="12">
        <f>IF(AE794=0,0,SUM(AE794:AE$903)*AC794/AE794)</f>
        <v>86798.237644923298</v>
      </c>
      <c r="AH794" s="164">
        <f>VLOOKUP(E794,Rates2,5)*VLOOKUP(E794,Mort_Imp_Retirees,C794-'Mort Imp Cume'!$C$4+2)</f>
        <v>8.5527027651081777E-2</v>
      </c>
      <c r="AI794" s="16">
        <f t="shared" si="1019"/>
        <v>0.91447297234891822</v>
      </c>
      <c r="AJ794" s="164">
        <f>VLOOKUP(F794,Rates2,6)*VLOOKUP(F794,Mort_Imp_Survivors,C794-'Mort Imp Cume'!$C$4+2)</f>
        <v>3.5694058416289261E-2</v>
      </c>
      <c r="AK794" s="16">
        <f t="shared" si="1020"/>
        <v>0.96430594158371075</v>
      </c>
      <c r="AL794" s="164">
        <f>VLOOKUP(F794,Rates2,7)*VLOOKUP(F794,Mort_Imp_Survivors,C794-'Mort Imp Cume'!$C$4+2)</f>
        <v>4.8094975778877093E-2</v>
      </c>
      <c r="AM794" s="16">
        <f t="shared" si="1021"/>
        <v>0.95190502422112289</v>
      </c>
      <c r="AN794" s="108">
        <f>PRODUCT(AI$4:AI793)</f>
        <v>9.1071663802605218E-5</v>
      </c>
      <c r="AO794" s="16">
        <f>PRODUCT(AK$4:AK793)</f>
        <v>1.2436211604139866E-2</v>
      </c>
      <c r="AP794" s="16">
        <f>PRODUCT(AM$4:AM793)</f>
        <v>3.4400615344004223E-3</v>
      </c>
      <c r="AQ794" s="16">
        <f t="shared" si="1022"/>
        <v>1.1325864821902837E-6</v>
      </c>
      <c r="AR794" s="16">
        <f t="shared" si="1023"/>
        <v>8.993907732041493E-5</v>
      </c>
      <c r="AS794" s="16">
        <f t="shared" si="1024"/>
        <v>9.3409187754416488E-8</v>
      </c>
      <c r="AT794" s="16">
        <f t="shared" si="1025"/>
        <v>4.1794018484225788E-3</v>
      </c>
      <c r="AU794" s="16">
        <f t="shared" si="1026"/>
        <v>0.9957295264877748</v>
      </c>
      <c r="AV794" s="16">
        <f t="shared" si="1027"/>
        <v>7.7890887082754405E-6</v>
      </c>
      <c r="AW794" s="30">
        <f>(SUMPRODUCT(AV$5:AV793,A$5:A793)+SUM(AV$5:AV793)*(Calculations!$B$6/30-0.5)+AV$4*Calculations!$B$6/30/2)/SUM(AV$4:AV793)</f>
        <v>510.19370703170546</v>
      </c>
      <c r="AX794" s="16"/>
      <c r="AY794" s="12"/>
      <c r="AZ794" s="12"/>
    </row>
    <row r="795" spans="1:52" x14ac:dyDescent="0.25">
      <c r="A795">
        <f t="shared" si="1015"/>
        <v>791</v>
      </c>
      <c r="B795" t="str">
        <f t="shared" si="1039"/>
        <v>December</v>
      </c>
      <c r="C795">
        <f t="shared" si="1010"/>
        <v>2090</v>
      </c>
      <c r="D795">
        <f t="shared" si="1041"/>
        <v>209012</v>
      </c>
      <c r="E795">
        <f t="shared" ref="E795:F795" si="1052">E783+1</f>
        <v>107</v>
      </c>
      <c r="F795">
        <f t="shared" si="1052"/>
        <v>105</v>
      </c>
      <c r="G795" s="12">
        <f>G794*IF($B795="January",1+IF(C795&gt;Personal!$L$18+1,Calculations!$B$22,Calculations!$B$21),1)</f>
        <v>12369.01213199103</v>
      </c>
      <c r="H795" s="12">
        <f>IF(AND(Career!$F$15="Yes",$E795=62,$E794=61),G795,H794*IF($B795="January",(1+IF(C795&gt;Personal!$L$18+1,Calculations!$C$22,Calculations!$C$21)),1))</f>
        <v>12369.01213199103</v>
      </c>
      <c r="I795" s="12">
        <f>H795*(1-'Retiree Assumptions'!$F$8)</f>
        <v>9647.8294629530046</v>
      </c>
      <c r="J795" s="12">
        <f>I795/(Calculations!$C$27^($A795-1+Calculations!$B$6/30))</f>
        <v>1273.238728106809</v>
      </c>
      <c r="K795" s="23">
        <f t="shared" si="1012"/>
        <v>0.10603859998656426</v>
      </c>
      <c r="L795" s="12">
        <f>L794*IF($B795="January",(1+IF(C795&gt;Personal!$L$18+1,Calculations!$B$22,Calculations!$B$21)),1)</f>
        <v>6802.9566725950635</v>
      </c>
      <c r="M795" s="12">
        <f>IF(AND(Career!$F$15="Yes",$E795=62,$E794=61),L795,M794*IF($B795="January",(1+IF(C795&gt;Personal!$L$18+1,Calculations!$C$22,Calculations!$C$21)),1))</f>
        <v>6802.9566725950635</v>
      </c>
      <c r="N795" s="12">
        <f>M795*(1-'Retiree Assumptions'!$F$10)</f>
        <v>5986.6018718836558</v>
      </c>
      <c r="O795" s="12">
        <f>N795/(Calculations!$C$27^$AW795)/(Calculations!$D$27^($A795-1-$AW795+Calculations!$B$6/30))</f>
        <v>721.63273086443553</v>
      </c>
      <c r="P795" s="23">
        <f t="shared" si="1013"/>
        <v>2.8710064579596253</v>
      </c>
      <c r="Q795" s="12">
        <f>IF(OR(A795&lt;=360,$E795&lt;70),Q794*IF($B795="January",(1+IF(C795&gt;Personal!$L$18+1,Calculations!$B$22,Calculations!$B$21)),1),0)</f>
        <v>0</v>
      </c>
      <c r="R795" s="12">
        <f>IF(OR(A795&lt;=360,$E795&lt;70),IF(AND(Career!$F$15="Yes",$E795=62,$E794=61),Q795,R794*IF($B795="January",(1+IF(C795&gt;Personal!$L$18+1,Calculations!$C$22,Calculations!$C$21)),1)),0)</f>
        <v>0</v>
      </c>
      <c r="S795" s="12">
        <f>R795*(1-'Retiree Assumptions'!$F$8)</f>
        <v>0</v>
      </c>
      <c r="T795" s="12">
        <f>S795/(Calculations!$C$27^($A795-1+Calculations!$B$6/30))</f>
        <v>0</v>
      </c>
      <c r="U795" s="23">
        <f t="shared" si="1014"/>
        <v>0</v>
      </c>
      <c r="W795">
        <f t="shared" si="969"/>
        <v>15</v>
      </c>
      <c r="X795">
        <f t="shared" si="1029"/>
        <v>2090</v>
      </c>
      <c r="Y795">
        <f t="shared" si="1030"/>
        <v>107</v>
      </c>
      <c r="Z795">
        <f t="shared" si="1017"/>
        <v>105</v>
      </c>
      <c r="AA795" s="12">
        <f>S795*12*Subsidy!$I$15/Subsidy!$I$14</f>
        <v>0</v>
      </c>
      <c r="AB795" s="12">
        <f>SUM(S$5:S795)*Subsidy!$I$15/Subsidy!$I$14</f>
        <v>53212.488521578103</v>
      </c>
      <c r="AC795" s="12">
        <f>N795*Subsidy!$E$15/Subsidy!$E$14</f>
        <v>4789.281497506925</v>
      </c>
      <c r="AD795" s="12">
        <f t="shared" si="1018"/>
        <v>57471.3779700831</v>
      </c>
      <c r="AE795" s="12">
        <f>$AP795*AC795/(Calculations!$D$27^(A795-1+Calculations!$B$6/30))</f>
        <v>1.6035438364377852</v>
      </c>
      <c r="AF795" s="12">
        <f>IF(AE795=0,0,SUM(AE795:AE$903)*AC795/AE795)</f>
        <v>86401.182608515315</v>
      </c>
      <c r="AH795" s="164">
        <f>VLOOKUP(E795,Rates2,5)*VLOOKUP(E795,Mort_Imp_Retirees,C795-'Mort Imp Cume'!$C$4+2)</f>
        <v>8.5527027651081777E-2</v>
      </c>
      <c r="AI795" s="16">
        <f t="shared" si="1019"/>
        <v>0.91447297234891822</v>
      </c>
      <c r="AJ795" s="164">
        <f>VLOOKUP(F795,Rates2,6)*VLOOKUP(F795,Mort_Imp_Survivors,C795-'Mort Imp Cume'!$C$4+2)</f>
        <v>3.5694058416289261E-2</v>
      </c>
      <c r="AK795" s="16">
        <f t="shared" si="1020"/>
        <v>0.96430594158371075</v>
      </c>
      <c r="AL795" s="164">
        <f>VLOOKUP(F795,Rates2,7)*VLOOKUP(F795,Mort_Imp_Survivors,C795-'Mort Imp Cume'!$C$4+2)</f>
        <v>4.8094975778877093E-2</v>
      </c>
      <c r="AM795" s="16">
        <f t="shared" si="1021"/>
        <v>0.95190502422112289</v>
      </c>
      <c r="AN795" s="108">
        <f>PRODUCT(AI$4:AI794)</f>
        <v>8.3282575094329776E-5</v>
      </c>
      <c r="AO795" s="16">
        <f>PRODUCT(AK$4:AK794)</f>
        <v>1.1992312740664363E-2</v>
      </c>
      <c r="AP795" s="16">
        <f>PRODUCT(AM$4:AM794)</f>
        <v>3.2746118582255871E-3</v>
      </c>
      <c r="AQ795" s="16">
        <f t="shared" si="1022"/>
        <v>9.9875068637906749E-7</v>
      </c>
      <c r="AR795" s="16">
        <f t="shared" si="1023"/>
        <v>8.2283824407950704E-5</v>
      </c>
      <c r="AS795" s="16">
        <f t="shared" si="1024"/>
        <v>8.2371184762348905E-8</v>
      </c>
      <c r="AT795" s="16">
        <f t="shared" si="1025"/>
        <v>3.9784870269402549E-3</v>
      </c>
      <c r="AU795" s="16">
        <f t="shared" si="1026"/>
        <v>0.99593823039796536</v>
      </c>
      <c r="AV795" s="16">
        <f t="shared" si="1027"/>
        <v>7.1229111029460374E-6</v>
      </c>
      <c r="AW795" s="30">
        <f>(SUMPRODUCT(AV$5:AV794,A$5:A794)+SUM(AV$5:AV794)*(Calculations!$B$6/30-0.5)+AV$4*Calculations!$B$6/30/2)/SUM(AV$4:AV794)</f>
        <v>510.19589054413541</v>
      </c>
      <c r="AX795" s="16"/>
      <c r="AY795" s="12"/>
      <c r="AZ795" s="12"/>
    </row>
    <row r="796" spans="1:52" x14ac:dyDescent="0.25">
      <c r="A796">
        <f t="shared" si="1015"/>
        <v>792</v>
      </c>
      <c r="B796" t="str">
        <f t="shared" si="1039"/>
        <v>January</v>
      </c>
      <c r="C796">
        <f t="shared" si="1010"/>
        <v>2091</v>
      </c>
      <c r="D796">
        <f t="shared" si="1041"/>
        <v>209101</v>
      </c>
      <c r="E796">
        <f t="shared" ref="E796:F796" si="1053">E784+1</f>
        <v>108</v>
      </c>
      <c r="F796">
        <f t="shared" si="1053"/>
        <v>106</v>
      </c>
      <c r="G796" s="12">
        <f>G795*IF($B796="January",1+IF(C796&gt;Personal!$L$18+1,Calculations!$B$22,Calculations!$B$21),1)</f>
        <v>12678.237435290805</v>
      </c>
      <c r="H796" s="12">
        <f>IF(AND(Career!$F$15="Yes",$E796=62,$E795=61),G796,H795*IF($B796="January",(1+IF(C796&gt;Personal!$L$18+1,Calculations!$C$22,Calculations!$C$21)),1))</f>
        <v>12678.237435290805</v>
      </c>
      <c r="I796" s="12">
        <f>H796*(1-'Retiree Assumptions'!$F$8)</f>
        <v>9889.0251995268281</v>
      </c>
      <c r="J796" s="12">
        <f>I796/(Calculations!$C$27^($A796-1+Calculations!$B$6/30))</f>
        <v>1301.7326465312938</v>
      </c>
      <c r="K796" s="23">
        <f t="shared" si="1012"/>
        <v>9.9139520966438036E-2</v>
      </c>
      <c r="L796" s="12">
        <f>L795*IF($B796="January",(1+IF(C796&gt;Personal!$L$18+1,Calculations!$B$22,Calculations!$B$21)),1)</f>
        <v>6973.0305894099392</v>
      </c>
      <c r="M796" s="12">
        <f>IF(AND(Career!$F$15="Yes",$E796=62,$E795=61),L796,M795*IF($B796="January",(1+IF(C796&gt;Personal!$L$18+1,Calculations!$C$22,Calculations!$C$21)),1))</f>
        <v>6973.0305894099392</v>
      </c>
      <c r="N796" s="12">
        <f>M796*(1-'Retiree Assumptions'!$F$10)</f>
        <v>6136.2669186807461</v>
      </c>
      <c r="O796" s="12">
        <f>N796/(Calculations!$C$27^$AW796)/(Calculations!$D$27^($A796-1-$AW796+Calculations!$B$6/30))</f>
        <v>737.54470142054004</v>
      </c>
      <c r="P796" s="23">
        <f t="shared" si="1013"/>
        <v>2.7932471129841119</v>
      </c>
      <c r="Q796" s="12">
        <f>IF(OR(A796&lt;=360,$E796&lt;70),Q795*IF($B796="January",(1+IF(C796&gt;Personal!$L$18+1,Calculations!$B$22,Calculations!$B$21)),1),0)</f>
        <v>0</v>
      </c>
      <c r="R796" s="12">
        <f>IF(OR(A796&lt;=360,$E796&lt;70),IF(AND(Career!$F$15="Yes",$E796=62,$E795=61),Q796,R795*IF($B796="January",(1+IF(C796&gt;Personal!$L$18+1,Calculations!$C$22,Calculations!$C$21)),1)),0)</f>
        <v>0</v>
      </c>
      <c r="S796" s="12">
        <f>R796*(1-'Retiree Assumptions'!$F$8)</f>
        <v>0</v>
      </c>
      <c r="T796" s="12">
        <f>S796/(Calculations!$C$27^($A796-1+Calculations!$B$6/30))</f>
        <v>0</v>
      </c>
      <c r="U796" s="23">
        <f t="shared" si="1014"/>
        <v>0</v>
      </c>
      <c r="W796">
        <f t="shared" ref="W796:W859" si="1054">IF(AND(F796&lt;101,OR(MOD(A796,60)=1,A796=13,AND(F795=100,F794=99))),W795+1,W795)</f>
        <v>15</v>
      </c>
      <c r="X796">
        <f t="shared" si="1029"/>
        <v>2091</v>
      </c>
      <c r="Y796">
        <f t="shared" si="1030"/>
        <v>108</v>
      </c>
      <c r="Z796">
        <f t="shared" si="1017"/>
        <v>106</v>
      </c>
      <c r="AA796" s="12">
        <f>S796*12*Subsidy!$I$15/Subsidy!$I$14</f>
        <v>0</v>
      </c>
      <c r="AB796" s="12">
        <f>SUM(S$5:S796)*Subsidy!$I$15/Subsidy!$I$14</f>
        <v>53212.488521578103</v>
      </c>
      <c r="AC796" s="12">
        <f>N796*Subsidy!$E$15/Subsidy!$E$14</f>
        <v>4909.0135349445973</v>
      </c>
      <c r="AD796" s="12">
        <f t="shared" si="1018"/>
        <v>58908.162419335167</v>
      </c>
      <c r="AE796" s="12">
        <f>$AP796*AC796/(Calculations!$D$27^(A796-1+Calculations!$B$6/30))</f>
        <v>1.5600779526098032</v>
      </c>
      <c r="AF796" s="12">
        <f>IF(AE796=0,0,SUM(AE796:AE$903)*AC796/AE796)</f>
        <v>85982.862143069418</v>
      </c>
      <c r="AH796" s="164">
        <f>VLOOKUP(E796,Rates2,5)*VLOOKUP(E796,Mort_Imp_Retirees,C796-'Mort Imp Cume'!$C$4+2)</f>
        <v>9.680640444632499E-2</v>
      </c>
      <c r="AI796" s="16">
        <f t="shared" si="1019"/>
        <v>0.90319359555367495</v>
      </c>
      <c r="AJ796" s="164">
        <f>VLOOKUP(F796,Rates2,6)*VLOOKUP(F796,Mort_Imp_Survivors,C796-'Mort Imp Cume'!$C$4+2)</f>
        <v>3.8151450515098433E-2</v>
      </c>
      <c r="AK796" s="16">
        <f t="shared" si="1020"/>
        <v>0.96184854948490162</v>
      </c>
      <c r="AL796" s="164">
        <f>VLOOKUP(F796,Rates2,7)*VLOOKUP(F796,Mort_Imp_Survivors,C796-'Mort Imp Cume'!$C$4+2)</f>
        <v>5.1819258877266121E-2</v>
      </c>
      <c r="AM796" s="16">
        <f t="shared" si="1021"/>
        <v>0.94818074112273387</v>
      </c>
      <c r="AN796" s="108">
        <f>PRODUCT(AI$4:AI795)</f>
        <v>7.615966399138374E-5</v>
      </c>
      <c r="AO796" s="16">
        <f>PRODUCT(AK$4:AK795)</f>
        <v>1.156425842915268E-2</v>
      </c>
      <c r="AP796" s="16">
        <f>PRODUCT(AM$4:AM795)</f>
        <v>3.1171194802190037E-3</v>
      </c>
      <c r="AQ796" s="16">
        <f t="shared" si="1022"/>
        <v>8.8073003627379524E-7</v>
      </c>
      <c r="AR796" s="16">
        <f t="shared" si="1023"/>
        <v>7.5278933955109952E-5</v>
      </c>
      <c r="AS796" s="16">
        <f t="shared" si="1024"/>
        <v>8.2007503674185564E-8</v>
      </c>
      <c r="AT796" s="16">
        <f t="shared" si="1025"/>
        <v>3.7872241609277491E-3</v>
      </c>
      <c r="AU796" s="16">
        <f t="shared" si="1026"/>
        <v>0.99613661617508087</v>
      </c>
      <c r="AV796" s="16">
        <f t="shared" si="1027"/>
        <v>7.3727432348461085E-6</v>
      </c>
      <c r="AW796" s="30">
        <f>(SUMPRODUCT(AV$5:AV795,A$5:A795)+SUM(AV$5:AV795)*(Calculations!$B$6/30-0.5)+AV$4*Calculations!$B$6/30/2)/SUM(AV$4:AV795)</f>
        <v>510.19789440091296</v>
      </c>
      <c r="AX796" s="16"/>
      <c r="AY796" s="12"/>
      <c r="AZ796" s="12"/>
    </row>
    <row r="797" spans="1:52" x14ac:dyDescent="0.25">
      <c r="A797">
        <f t="shared" si="1015"/>
        <v>793</v>
      </c>
      <c r="B797" t="str">
        <f t="shared" si="1039"/>
        <v>February</v>
      </c>
      <c r="C797">
        <f t="shared" si="1010"/>
        <v>2091</v>
      </c>
      <c r="D797">
        <f t="shared" si="1041"/>
        <v>209102</v>
      </c>
      <c r="E797">
        <f t="shared" ref="E797:F797" si="1055">E785+1</f>
        <v>108</v>
      </c>
      <c r="F797">
        <f t="shared" si="1055"/>
        <v>106</v>
      </c>
      <c r="G797" s="12">
        <f>G796*IF($B797="January",1+IF(C797&gt;Personal!$L$18+1,Calculations!$B$22,Calculations!$B$21),1)</f>
        <v>12678.237435290805</v>
      </c>
      <c r="H797" s="12">
        <f>IF(AND(Career!$F$15="Yes",$E797=62,$E796=61),G797,H796*IF($B797="January",(1+IF(C797&gt;Personal!$L$18+1,Calculations!$C$22,Calculations!$C$21)),1))</f>
        <v>12678.237435290805</v>
      </c>
      <c r="I797" s="12">
        <f>H797*(1-'Retiree Assumptions'!$F$8)</f>
        <v>9889.0251995268281</v>
      </c>
      <c r="J797" s="12">
        <f>I797/(Calculations!$C$27^($A797-1+Calculations!$B$6/30))</f>
        <v>1298.4041295550376</v>
      </c>
      <c r="K797" s="23">
        <f t="shared" si="1012"/>
        <v>8.9313221969663584E-2</v>
      </c>
      <c r="L797" s="12">
        <f>L796*IF($B797="January",(1+IF(C797&gt;Personal!$L$18+1,Calculations!$B$22,Calculations!$B$21)),1)</f>
        <v>6973.0305894099392</v>
      </c>
      <c r="M797" s="12">
        <f>IF(AND(Career!$F$15="Yes",$E797=62,$E796=61),L797,M796*IF($B797="January",(1+IF(C797&gt;Personal!$L$18+1,Calculations!$C$22,Calculations!$C$21)),1))</f>
        <v>6973.0305894099392</v>
      </c>
      <c r="N797" s="12">
        <f>M797*(1-'Retiree Assumptions'!$F$10)</f>
        <v>6136.2669186807461</v>
      </c>
      <c r="O797" s="12">
        <f>N797/(Calculations!$C$27^$AW797)/(Calculations!$D$27^($A797-1-$AW797+Calculations!$B$6/30))</f>
        <v>735.42199914044375</v>
      </c>
      <c r="P797" s="23">
        <f t="shared" si="1013"/>
        <v>2.6409408612507952</v>
      </c>
      <c r="Q797" s="12">
        <f>IF(OR(A797&lt;=360,$E797&lt;70),Q796*IF($B797="January",(1+IF(C797&gt;Personal!$L$18+1,Calculations!$B$22,Calculations!$B$21)),1),0)</f>
        <v>0</v>
      </c>
      <c r="R797" s="12">
        <f>IF(OR(A797&lt;=360,$E797&lt;70),IF(AND(Career!$F$15="Yes",$E797=62,$E796=61),Q797,R796*IF($B797="January",(1+IF(C797&gt;Personal!$L$18+1,Calculations!$C$22,Calculations!$C$21)),1)),0)</f>
        <v>0</v>
      </c>
      <c r="S797" s="12">
        <f>R797*(1-'Retiree Assumptions'!$F$8)</f>
        <v>0</v>
      </c>
      <c r="T797" s="12">
        <f>S797/(Calculations!$C$27^($A797-1+Calculations!$B$6/30))</f>
        <v>0</v>
      </c>
      <c r="U797" s="23">
        <f t="shared" si="1014"/>
        <v>0</v>
      </c>
      <c r="W797">
        <f t="shared" si="1054"/>
        <v>15</v>
      </c>
      <c r="X797">
        <f t="shared" si="1029"/>
        <v>2091</v>
      </c>
      <c r="Y797">
        <f t="shared" si="1030"/>
        <v>108</v>
      </c>
      <c r="Z797">
        <f t="shared" si="1017"/>
        <v>106</v>
      </c>
      <c r="AA797" s="12">
        <f>S797*12*Subsidy!$I$15/Subsidy!$I$14</f>
        <v>0</v>
      </c>
      <c r="AB797" s="12">
        <f>SUM(S$5:S797)*Subsidy!$I$15/Subsidy!$I$14</f>
        <v>53212.488521578103</v>
      </c>
      <c r="AC797" s="12">
        <f>N797*Subsidy!$E$15/Subsidy!$E$14</f>
        <v>4909.0135349445973</v>
      </c>
      <c r="AD797" s="12">
        <f t="shared" si="1018"/>
        <v>58908.162419335167</v>
      </c>
      <c r="AE797" s="12">
        <f>$AP797*AC797/(Calculations!$D$27^(A797-1+Calculations!$B$6/30))</f>
        <v>1.4749775404528351</v>
      </c>
      <c r="AF797" s="12">
        <f>IF(AE797=0,0,SUM(AE797:AE$903)*AC797/AE797)</f>
        <v>85751.491312829909</v>
      </c>
      <c r="AH797" s="164">
        <f>VLOOKUP(E797,Rates2,5)*VLOOKUP(E797,Mort_Imp_Retirees,C797-'Mort Imp Cume'!$C$4+2)</f>
        <v>9.680640444632499E-2</v>
      </c>
      <c r="AI797" s="16">
        <f t="shared" si="1019"/>
        <v>0.90319359555367495</v>
      </c>
      <c r="AJ797" s="164">
        <f>VLOOKUP(F797,Rates2,6)*VLOOKUP(F797,Mort_Imp_Survivors,C797-'Mort Imp Cume'!$C$4+2)</f>
        <v>3.8151450515098433E-2</v>
      </c>
      <c r="AK797" s="16">
        <f t="shared" si="1020"/>
        <v>0.96184854948490162</v>
      </c>
      <c r="AL797" s="164">
        <f>VLOOKUP(F797,Rates2,7)*VLOOKUP(F797,Mort_Imp_Survivors,C797-'Mort Imp Cume'!$C$4+2)</f>
        <v>5.1819258877266121E-2</v>
      </c>
      <c r="AM797" s="16">
        <f t="shared" si="1021"/>
        <v>0.94818074112273387</v>
      </c>
      <c r="AN797" s="108">
        <f>PRODUCT(AI$4:AI796)</f>
        <v>6.8786920756537626E-5</v>
      </c>
      <c r="AO797" s="16">
        <f>PRODUCT(AK$4:AK796)</f>
        <v>1.1123065195949052E-2</v>
      </c>
      <c r="AP797" s="16">
        <f>PRODUCT(AM$4:AM796)</f>
        <v>2.9555926589221659E-3</v>
      </c>
      <c r="AQ797" s="16">
        <f t="shared" si="1022"/>
        <v>7.6512140420354913E-7</v>
      </c>
      <c r="AR797" s="16">
        <f t="shared" si="1023"/>
        <v>6.8021799352334072E-5</v>
      </c>
      <c r="AS797" s="16">
        <f t="shared" si="1024"/>
        <v>7.1242825590331789E-8</v>
      </c>
      <c r="AT797" s="16">
        <f t="shared" si="1025"/>
        <v>3.5910550192100711E-3</v>
      </c>
      <c r="AU797" s="16">
        <f t="shared" si="1026"/>
        <v>0.9963401580600334</v>
      </c>
      <c r="AV797" s="16">
        <f t="shared" si="1027"/>
        <v>6.659014471374689E-6</v>
      </c>
      <c r="AW797" s="30">
        <f>(SUMPRODUCT(AV$5:AV796,A$5:A796)+SUM(AV$5:AV796)*(Calculations!$B$6/30-0.5)+AV$4*Calculations!$B$6/30/2)/SUM(AV$4:AV796)</f>
        <v>510.19997588503117</v>
      </c>
      <c r="AX797" s="16"/>
      <c r="AY797" s="12"/>
      <c r="AZ797" s="12"/>
    </row>
    <row r="798" spans="1:52" x14ac:dyDescent="0.25">
      <c r="A798">
        <f t="shared" si="1015"/>
        <v>794</v>
      </c>
      <c r="B798" t="str">
        <f t="shared" si="1039"/>
        <v>March</v>
      </c>
      <c r="C798">
        <f t="shared" si="1010"/>
        <v>2091</v>
      </c>
      <c r="D798">
        <f t="shared" si="1041"/>
        <v>209103</v>
      </c>
      <c r="E798">
        <f t="shared" ref="E798:F798" si="1056">E786+1</f>
        <v>108</v>
      </c>
      <c r="F798">
        <f t="shared" si="1056"/>
        <v>106</v>
      </c>
      <c r="G798" s="12">
        <f>G797*IF($B798="January",1+IF(C798&gt;Personal!$L$18+1,Calculations!$B$22,Calculations!$B$21),1)</f>
        <v>12678.237435290805</v>
      </c>
      <c r="H798" s="12">
        <f>IF(AND(Career!$F$15="Yes",$E798=62,$E797=61),G798,H797*IF($B798="January",(1+IF(C798&gt;Personal!$L$18+1,Calculations!$C$22,Calculations!$C$21)),1))</f>
        <v>12678.237435290805</v>
      </c>
      <c r="I798" s="12">
        <f>H798*(1-'Retiree Assumptions'!$F$8)</f>
        <v>9889.0251995268281</v>
      </c>
      <c r="J798" s="12">
        <f>I798/(Calculations!$C$27^($A798-1+Calculations!$B$6/30))</f>
        <v>1295.0841235624237</v>
      </c>
      <c r="K798" s="23">
        <f t="shared" si="1012"/>
        <v>8.0460865060088635E-2</v>
      </c>
      <c r="L798" s="12">
        <f>L797*IF($B798="January",(1+IF(C798&gt;Personal!$L$18+1,Calculations!$B$22,Calculations!$B$21)),1)</f>
        <v>6973.0305894099392</v>
      </c>
      <c r="M798" s="12">
        <f>IF(AND(Career!$F$15="Yes",$E798=62,$E797=61),L798,M797*IF($B798="January",(1+IF(C798&gt;Personal!$L$18+1,Calculations!$C$22,Calculations!$C$21)),1))</f>
        <v>6973.0305894099392</v>
      </c>
      <c r="N798" s="12">
        <f>M798*(1-'Retiree Assumptions'!$F$10)</f>
        <v>6136.2669186807461</v>
      </c>
      <c r="O798" s="12">
        <f>N798/(Calculations!$C$27^$AW798)/(Calculations!$D$27^($A798-1-$AW798+Calculations!$B$6/30))</f>
        <v>733.305360035425</v>
      </c>
      <c r="P798" s="23">
        <f t="shared" si="1013"/>
        <v>2.4969344148476895</v>
      </c>
      <c r="Q798" s="12">
        <f>IF(OR(A798&lt;=360,$E798&lt;70),Q797*IF($B798="January",(1+IF(C798&gt;Personal!$L$18+1,Calculations!$B$22,Calculations!$B$21)),1),0)</f>
        <v>0</v>
      </c>
      <c r="R798" s="12">
        <f>IF(OR(A798&lt;=360,$E798&lt;70),IF(AND(Career!$F$15="Yes",$E798=62,$E797=61),Q798,R797*IF($B798="January",(1+IF(C798&gt;Personal!$L$18+1,Calculations!$C$22,Calculations!$C$21)),1)),0)</f>
        <v>0</v>
      </c>
      <c r="S798" s="12">
        <f>R798*(1-'Retiree Assumptions'!$F$8)</f>
        <v>0</v>
      </c>
      <c r="T798" s="12">
        <f>S798/(Calculations!$C$27^($A798-1+Calculations!$B$6/30))</f>
        <v>0</v>
      </c>
      <c r="U798" s="23">
        <f t="shared" si="1014"/>
        <v>0</v>
      </c>
      <c r="W798">
        <f t="shared" si="1054"/>
        <v>15</v>
      </c>
      <c r="X798">
        <f t="shared" si="1029"/>
        <v>2091</v>
      </c>
      <c r="Y798">
        <f t="shared" si="1030"/>
        <v>108</v>
      </c>
      <c r="Z798">
        <f t="shared" si="1017"/>
        <v>106</v>
      </c>
      <c r="AA798" s="12">
        <f>S798*12*Subsidy!$I$15/Subsidy!$I$14</f>
        <v>0</v>
      </c>
      <c r="AB798" s="12">
        <f>SUM(S$5:S798)*Subsidy!$I$15/Subsidy!$I$14</f>
        <v>53212.488521578103</v>
      </c>
      <c r="AC798" s="12">
        <f>N798*Subsidy!$E$15/Subsidy!$E$14</f>
        <v>4909.0135349445973</v>
      </c>
      <c r="AD798" s="12">
        <f t="shared" si="1018"/>
        <v>58908.162419335167</v>
      </c>
      <c r="AE798" s="12">
        <f>$AP798*AC798/(Calculations!$D$27^(A798-1+Calculations!$B$6/30))</f>
        <v>1.3945192554005863</v>
      </c>
      <c r="AF798" s="12">
        <f>IF(AE798=0,0,SUM(AE798:AE$903)*AC798/AE798)</f>
        <v>85506.771294230275</v>
      </c>
      <c r="AH798" s="164">
        <f>VLOOKUP(E798,Rates2,5)*VLOOKUP(E798,Mort_Imp_Retirees,C798-'Mort Imp Cume'!$C$4+2)</f>
        <v>9.680640444632499E-2</v>
      </c>
      <c r="AI798" s="16">
        <f t="shared" si="1019"/>
        <v>0.90319359555367495</v>
      </c>
      <c r="AJ798" s="164">
        <f>VLOOKUP(F798,Rates2,6)*VLOOKUP(F798,Mort_Imp_Survivors,C798-'Mort Imp Cume'!$C$4+2)</f>
        <v>3.8151450515098433E-2</v>
      </c>
      <c r="AK798" s="16">
        <f t="shared" si="1020"/>
        <v>0.96184854948490162</v>
      </c>
      <c r="AL798" s="164">
        <f>VLOOKUP(F798,Rates2,7)*VLOOKUP(F798,Mort_Imp_Survivors,C798-'Mort Imp Cume'!$C$4+2)</f>
        <v>5.1819258877266121E-2</v>
      </c>
      <c r="AM798" s="16">
        <f t="shared" si="1021"/>
        <v>0.94818074112273387</v>
      </c>
      <c r="AN798" s="108">
        <f>PRODUCT(AI$4:AI797)</f>
        <v>6.2127906285162934E-5</v>
      </c>
      <c r="AO798" s="16">
        <f>PRODUCT(AK$4:AK797)</f>
        <v>1.0698704124549589E-2</v>
      </c>
      <c r="AP798" s="16">
        <f>PRODUCT(AM$4:AM797)</f>
        <v>2.802436037793731E-3</v>
      </c>
      <c r="AQ798" s="16">
        <f t="shared" si="1022"/>
        <v>6.6468808722270301E-7</v>
      </c>
      <c r="AR798" s="16">
        <f t="shared" si="1023"/>
        <v>6.146321819794023E-5</v>
      </c>
      <c r="AS798" s="16">
        <f t="shared" si="1024"/>
        <v>6.1891168133338969E-8</v>
      </c>
      <c r="AT798" s="16">
        <f t="shared" si="1025"/>
        <v>3.4050404523527089E-3</v>
      </c>
      <c r="AU798" s="16">
        <f t="shared" si="1026"/>
        <v>0.99653283164136219</v>
      </c>
      <c r="AV798" s="16">
        <f t="shared" si="1027"/>
        <v>6.0143792232448595E-6</v>
      </c>
      <c r="AW798" s="30">
        <f>(SUMPRODUCT(AV$5:AV797,A$5:A797)+SUM(AV$5:AV797)*(Calculations!$B$6/30-0.5)+AV$4*Calculations!$B$6/30/2)/SUM(AV$4:AV797)</f>
        <v>510.20186250120292</v>
      </c>
      <c r="AX798" s="16"/>
      <c r="AY798" s="12"/>
      <c r="AZ798" s="12"/>
    </row>
    <row r="799" spans="1:52" x14ac:dyDescent="0.25">
      <c r="A799">
        <f t="shared" si="1015"/>
        <v>795</v>
      </c>
      <c r="B799" t="str">
        <f t="shared" si="1039"/>
        <v>April</v>
      </c>
      <c r="C799">
        <f t="shared" si="1010"/>
        <v>2091</v>
      </c>
      <c r="D799">
        <f t="shared" si="1041"/>
        <v>209104</v>
      </c>
      <c r="E799">
        <f t="shared" ref="E799:F799" si="1057">E787+1</f>
        <v>108</v>
      </c>
      <c r="F799">
        <f t="shared" si="1057"/>
        <v>106</v>
      </c>
      <c r="G799" s="12">
        <f>G798*IF($B799="January",1+IF(C799&gt;Personal!$L$18+1,Calculations!$B$22,Calculations!$B$21),1)</f>
        <v>12678.237435290805</v>
      </c>
      <c r="H799" s="12">
        <f>IF(AND(Career!$F$15="Yes",$E799=62,$E798=61),G799,H798*IF($B799="January",(1+IF(C799&gt;Personal!$L$18+1,Calculations!$C$22,Calculations!$C$21)),1))</f>
        <v>12678.237435290805</v>
      </c>
      <c r="I799" s="12">
        <f>H799*(1-'Retiree Assumptions'!$F$8)</f>
        <v>9889.0251995268281</v>
      </c>
      <c r="J799" s="12">
        <f>I799/(Calculations!$C$27^($A799-1+Calculations!$B$6/30))</f>
        <v>1291.7726067909539</v>
      </c>
      <c r="K799" s="23">
        <f t="shared" si="1012"/>
        <v>7.2485917129008648E-2</v>
      </c>
      <c r="L799" s="12">
        <f>L798*IF($B799="January",(1+IF(C799&gt;Personal!$L$18+1,Calculations!$B$22,Calculations!$B$21)),1)</f>
        <v>6973.0305894099392</v>
      </c>
      <c r="M799" s="12">
        <f>IF(AND(Career!$F$15="Yes",$E799=62,$E798=61),L799,M798*IF($B799="January",(1+IF(C799&gt;Personal!$L$18+1,Calculations!$C$22,Calculations!$C$21)),1))</f>
        <v>6973.0305894099392</v>
      </c>
      <c r="N799" s="12">
        <f>M799*(1-'Retiree Assumptions'!$F$10)</f>
        <v>6136.2669186807461</v>
      </c>
      <c r="O799" s="12">
        <f>N799/(Calculations!$C$27^$AW799)/(Calculations!$D$27^($A799-1-$AW799+Calculations!$B$6/30))</f>
        <v>731.19477121981356</v>
      </c>
      <c r="P799" s="23">
        <f t="shared" si="1013"/>
        <v>2.3607761445821529</v>
      </c>
      <c r="Q799" s="12">
        <f>IF(OR(A799&lt;=360,$E799&lt;70),Q798*IF($B799="January",(1+IF(C799&gt;Personal!$L$18+1,Calculations!$B$22,Calculations!$B$21)),1),0)</f>
        <v>0</v>
      </c>
      <c r="R799" s="12">
        <f>IF(OR(A799&lt;=360,$E799&lt;70),IF(AND(Career!$F$15="Yes",$E799=62,$E798=61),Q799,R798*IF($B799="January",(1+IF(C799&gt;Personal!$L$18+1,Calculations!$C$22,Calculations!$C$21)),1)),0)</f>
        <v>0</v>
      </c>
      <c r="S799" s="12">
        <f>R799*(1-'Retiree Assumptions'!$F$8)</f>
        <v>0</v>
      </c>
      <c r="T799" s="12">
        <f>S799/(Calculations!$C$27^($A799-1+Calculations!$B$6/30))</f>
        <v>0</v>
      </c>
      <c r="U799" s="23">
        <f t="shared" si="1014"/>
        <v>0</v>
      </c>
      <c r="W799">
        <f t="shared" si="1054"/>
        <v>15</v>
      </c>
      <c r="X799">
        <f t="shared" si="1029"/>
        <v>2091</v>
      </c>
      <c r="Y799">
        <f t="shared" si="1030"/>
        <v>108</v>
      </c>
      <c r="Z799">
        <f t="shared" si="1017"/>
        <v>106</v>
      </c>
      <c r="AA799" s="12">
        <f>S799*12*Subsidy!$I$15/Subsidy!$I$14</f>
        <v>0</v>
      </c>
      <c r="AB799" s="12">
        <f>SUM(S$5:S799)*Subsidy!$I$15/Subsidy!$I$14</f>
        <v>53212.488521578103</v>
      </c>
      <c r="AC799" s="12">
        <f>N799*Subsidy!$E$15/Subsidy!$E$14</f>
        <v>4909.0135349445973</v>
      </c>
      <c r="AD799" s="12">
        <f t="shared" si="1018"/>
        <v>58908.162419335167</v>
      </c>
      <c r="AE799" s="12">
        <f>$AP799*AC799/(Calculations!$D$27^(A799-1+Calculations!$B$6/30))</f>
        <v>1.3184498748950213</v>
      </c>
      <c r="AF799" s="12">
        <f>IF(AE799=0,0,SUM(AE799:AE$903)*AC799/AE799)</f>
        <v>85247.931891521555</v>
      </c>
      <c r="AH799" s="164">
        <f>VLOOKUP(E799,Rates2,5)*VLOOKUP(E799,Mort_Imp_Retirees,C799-'Mort Imp Cume'!$C$4+2)</f>
        <v>9.680640444632499E-2</v>
      </c>
      <c r="AI799" s="16">
        <f t="shared" si="1019"/>
        <v>0.90319359555367495</v>
      </c>
      <c r="AJ799" s="164">
        <f>VLOOKUP(F799,Rates2,6)*VLOOKUP(F799,Mort_Imp_Survivors,C799-'Mort Imp Cume'!$C$4+2)</f>
        <v>3.8151450515098433E-2</v>
      </c>
      <c r="AK799" s="16">
        <f t="shared" si="1020"/>
        <v>0.96184854948490162</v>
      </c>
      <c r="AL799" s="164">
        <f>VLOOKUP(F799,Rates2,7)*VLOOKUP(F799,Mort_Imp_Survivors,C799-'Mort Imp Cume'!$C$4+2)</f>
        <v>5.1819258877266121E-2</v>
      </c>
      <c r="AM799" s="16">
        <f t="shared" si="1021"/>
        <v>0.94818074112273387</v>
      </c>
      <c r="AN799" s="108">
        <f>PRODUCT(AI$4:AI798)</f>
        <v>5.6113527061918072E-5</v>
      </c>
      <c r="AO799" s="16">
        <f>PRODUCT(AK$4:AK798)</f>
        <v>1.0290533043566157E-2</v>
      </c>
      <c r="AP799" s="16">
        <f>PRODUCT(AM$4:AM798)</f>
        <v>2.6572158792643177E-3</v>
      </c>
      <c r="AQ799" s="16">
        <f t="shared" si="1022"/>
        <v>5.7743810442171168E-7</v>
      </c>
      <c r="AR799" s="16">
        <f t="shared" si="1023"/>
        <v>5.5536088957496356E-5</v>
      </c>
      <c r="AS799" s="16">
        <f t="shared" si="1024"/>
        <v>5.3767051786181062E-8</v>
      </c>
      <c r="AT799" s="16">
        <f t="shared" si="1025"/>
        <v>3.2286556708328138E-3</v>
      </c>
      <c r="AU799" s="16">
        <f t="shared" si="1026"/>
        <v>0.99671523080210522</v>
      </c>
      <c r="AV799" s="16">
        <f t="shared" si="1027"/>
        <v>5.4321487956658434E-6</v>
      </c>
      <c r="AW799" s="30">
        <f>(SUMPRODUCT(AV$5:AV798,A$5:A798)+SUM(AV$5:AV798)*(Calculations!$B$6/30-0.5)+AV$4*Calculations!$B$6/30/2)/SUM(AV$4:AV798)</f>
        <v>510.20357247396697</v>
      </c>
      <c r="AX799" s="16"/>
      <c r="AY799" s="12"/>
      <c r="AZ799" s="12"/>
    </row>
    <row r="800" spans="1:52" x14ac:dyDescent="0.25">
      <c r="A800">
        <f t="shared" si="1015"/>
        <v>796</v>
      </c>
      <c r="B800" t="str">
        <f t="shared" si="1039"/>
        <v>May</v>
      </c>
      <c r="C800">
        <f t="shared" si="1010"/>
        <v>2091</v>
      </c>
      <c r="D800">
        <f t="shared" si="1041"/>
        <v>209105</v>
      </c>
      <c r="E800">
        <f t="shared" ref="E800:F800" si="1058">E788+1</f>
        <v>108</v>
      </c>
      <c r="F800">
        <f t="shared" si="1058"/>
        <v>106</v>
      </c>
      <c r="G800" s="12">
        <f>G799*IF($B800="January",1+IF(C800&gt;Personal!$L$18+1,Calculations!$B$22,Calculations!$B$21),1)</f>
        <v>12678.237435290805</v>
      </c>
      <c r="H800" s="12">
        <f>IF(AND(Career!$F$15="Yes",$E800=62,$E799=61),G800,H799*IF($B800="January",(1+IF(C800&gt;Personal!$L$18+1,Calculations!$C$22,Calculations!$C$21)),1))</f>
        <v>12678.237435290805</v>
      </c>
      <c r="I800" s="12">
        <f>H800*(1-'Retiree Assumptions'!$F$8)</f>
        <v>9889.0251995268281</v>
      </c>
      <c r="J800" s="12">
        <f>I800/(Calculations!$C$27^($A800-1+Calculations!$B$6/30))</f>
        <v>1288.4695575337785</v>
      </c>
      <c r="K800" s="23">
        <f t="shared" si="1012"/>
        <v>6.5301413029920069E-2</v>
      </c>
      <c r="L800" s="12">
        <f>L799*IF($B800="January",(1+IF(C800&gt;Personal!$L$18+1,Calculations!$B$22,Calculations!$B$21)),1)</f>
        <v>6973.0305894099392</v>
      </c>
      <c r="M800" s="12">
        <f>IF(AND(Career!$F$15="Yes",$E800=62,$E799=61),L800,M799*IF($B800="January",(1+IF(C800&gt;Personal!$L$18+1,Calculations!$C$22,Calculations!$C$21)),1))</f>
        <v>6973.0305894099392</v>
      </c>
      <c r="N800" s="12">
        <f>M800*(1-'Retiree Assumptions'!$F$10)</f>
        <v>6136.2669186807461</v>
      </c>
      <c r="O800" s="12">
        <f>N800/(Calculations!$C$27^$AW800)/(Calculations!$D$27^($A800-1-$AW800+Calculations!$B$6/30))</f>
        <v>729.09021940625337</v>
      </c>
      <c r="P800" s="23">
        <f t="shared" si="1013"/>
        <v>2.2320389075696112</v>
      </c>
      <c r="Q800" s="12">
        <f>IF(OR(A800&lt;=360,$E800&lt;70),Q799*IF($B800="January",(1+IF(C800&gt;Personal!$L$18+1,Calculations!$B$22,Calculations!$B$21)),1),0)</f>
        <v>0</v>
      </c>
      <c r="R800" s="12">
        <f>IF(OR(A800&lt;=360,$E800&lt;70),IF(AND(Career!$F$15="Yes",$E800=62,$E799=61),Q800,R799*IF($B800="January",(1+IF(C800&gt;Personal!$L$18+1,Calculations!$C$22,Calculations!$C$21)),1)),0)</f>
        <v>0</v>
      </c>
      <c r="S800" s="12">
        <f>R800*(1-'Retiree Assumptions'!$F$8)</f>
        <v>0</v>
      </c>
      <c r="T800" s="12">
        <f>S800/(Calculations!$C$27^($A800-1+Calculations!$B$6/30))</f>
        <v>0</v>
      </c>
      <c r="U800" s="23">
        <f t="shared" si="1014"/>
        <v>0</v>
      </c>
      <c r="W800">
        <f t="shared" si="1054"/>
        <v>15</v>
      </c>
      <c r="X800">
        <f t="shared" si="1029"/>
        <v>2091</v>
      </c>
      <c r="Y800">
        <f t="shared" si="1030"/>
        <v>108</v>
      </c>
      <c r="Z800">
        <f t="shared" si="1017"/>
        <v>106</v>
      </c>
      <c r="AA800" s="12">
        <f>S800*12*Subsidy!$I$15/Subsidy!$I$14</f>
        <v>0</v>
      </c>
      <c r="AB800" s="12">
        <f>SUM(S$5:S800)*Subsidy!$I$15/Subsidy!$I$14</f>
        <v>53212.488521578103</v>
      </c>
      <c r="AC800" s="12">
        <f>N800*Subsidy!$E$15/Subsidy!$E$14</f>
        <v>4909.0135349445973</v>
      </c>
      <c r="AD800" s="12">
        <f t="shared" si="1018"/>
        <v>58908.162419335167</v>
      </c>
      <c r="AE800" s="12">
        <f>$AP800*AC800/(Calculations!$D$27^(A800-1+Calculations!$B$6/30))</f>
        <v>1.2465299893699595</v>
      </c>
      <c r="AF800" s="12">
        <f>IF(AE800=0,0,SUM(AE800:AE$903)*AC800/AE800)</f>
        <v>84974.158471684583</v>
      </c>
      <c r="AH800" s="164">
        <f>VLOOKUP(E800,Rates2,5)*VLOOKUP(E800,Mort_Imp_Retirees,C800-'Mort Imp Cume'!$C$4+2)</f>
        <v>9.680640444632499E-2</v>
      </c>
      <c r="AI800" s="16">
        <f t="shared" si="1019"/>
        <v>0.90319359555367495</v>
      </c>
      <c r="AJ800" s="164">
        <f>VLOOKUP(F800,Rates2,6)*VLOOKUP(F800,Mort_Imp_Survivors,C800-'Mort Imp Cume'!$C$4+2)</f>
        <v>3.8151450515098433E-2</v>
      </c>
      <c r="AK800" s="16">
        <f t="shared" si="1020"/>
        <v>0.96184854948490162</v>
      </c>
      <c r="AL800" s="164">
        <f>VLOOKUP(F800,Rates2,7)*VLOOKUP(F800,Mort_Imp_Survivors,C800-'Mort Imp Cume'!$C$4+2)</f>
        <v>5.1819258877266121E-2</v>
      </c>
      <c r="AM800" s="16">
        <f t="shared" si="1021"/>
        <v>0.94818074112273387</v>
      </c>
      <c r="AN800" s="108">
        <f>PRODUCT(AI$4:AI799)</f>
        <v>5.0681378266252229E-5</v>
      </c>
      <c r="AO800" s="16">
        <f>PRODUCT(AK$4:AK799)</f>
        <v>9.8979342813805583E-3</v>
      </c>
      <c r="AP800" s="16">
        <f>PRODUCT(AM$4:AM799)</f>
        <v>2.5195209217239375E-3</v>
      </c>
      <c r="AQ800" s="16">
        <f t="shared" si="1022"/>
        <v>5.0164095136915347E-7</v>
      </c>
      <c r="AR800" s="16">
        <f t="shared" si="1023"/>
        <v>5.017973731488308E-5</v>
      </c>
      <c r="AS800" s="16">
        <f t="shared" si="1024"/>
        <v>4.6709343917208024E-8</v>
      </c>
      <c r="AT800" s="16">
        <f t="shared" si="1025"/>
        <v>3.0614028938521611E-3</v>
      </c>
      <c r="AU800" s="16">
        <f t="shared" si="1026"/>
        <v>0.9968879157278816</v>
      </c>
      <c r="AV800" s="16">
        <f t="shared" si="1027"/>
        <v>4.9062820023399987E-6</v>
      </c>
      <c r="AW800" s="30">
        <f>(SUMPRODUCT(AV$5:AV799,A$5:A799)+SUM(AV$5:AV799)*(Calculations!$B$6/30-0.5)+AV$4*Calculations!$B$6/30/2)/SUM(AV$4:AV799)</f>
        <v>510.20512232516074</v>
      </c>
      <c r="AX800" s="16"/>
      <c r="AY800" s="12"/>
      <c r="AZ800" s="12"/>
    </row>
    <row r="801" spans="1:52" x14ac:dyDescent="0.25">
      <c r="A801">
        <f t="shared" si="1015"/>
        <v>797</v>
      </c>
      <c r="B801" t="str">
        <f t="shared" si="1039"/>
        <v>June</v>
      </c>
      <c r="C801">
        <f t="shared" si="1010"/>
        <v>2091</v>
      </c>
      <c r="D801">
        <f t="shared" si="1041"/>
        <v>209106</v>
      </c>
      <c r="E801">
        <f t="shared" ref="E801:F801" si="1059">E789+1</f>
        <v>108</v>
      </c>
      <c r="F801">
        <f t="shared" si="1059"/>
        <v>106</v>
      </c>
      <c r="G801" s="12">
        <f>G800*IF($B801="January",1+IF(C801&gt;Personal!$L$18+1,Calculations!$B$22,Calculations!$B$21),1)</f>
        <v>12678.237435290805</v>
      </c>
      <c r="H801" s="12">
        <f>IF(AND(Career!$F$15="Yes",$E801=62,$E800=61),G801,H800*IF($B801="January",(1+IF(C801&gt;Personal!$L$18+1,Calculations!$C$22,Calculations!$C$21)),1))</f>
        <v>12678.237435290805</v>
      </c>
      <c r="I801" s="12">
        <f>H801*(1-'Retiree Assumptions'!$F$8)</f>
        <v>9889.0251995268281</v>
      </c>
      <c r="J801" s="12">
        <f>I801/(Calculations!$C$27^($A801-1+Calculations!$B$6/30))</f>
        <v>1285.1749541395493</v>
      </c>
      <c r="K801" s="23">
        <f t="shared" si="1012"/>
        <v>5.8829007241706852E-2</v>
      </c>
      <c r="L801" s="12">
        <f>L800*IF($B801="January",(1+IF(C801&gt;Personal!$L$18+1,Calculations!$B$22,Calculations!$B$21)),1)</f>
        <v>6973.0305894099392</v>
      </c>
      <c r="M801" s="12">
        <f>IF(AND(Career!$F$15="Yes",$E801=62,$E800=61),L801,M800*IF($B801="January",(1+IF(C801&gt;Personal!$L$18+1,Calculations!$C$22,Calculations!$C$21)),1))</f>
        <v>6973.0305894099392</v>
      </c>
      <c r="N801" s="12">
        <f>M801*(1-'Retiree Assumptions'!$F$10)</f>
        <v>6136.2669186807461</v>
      </c>
      <c r="O801" s="12">
        <f>N801/(Calculations!$C$27^$AW801)/(Calculations!$D$27^($A801-1-$AW801+Calculations!$B$6/30))</f>
        <v>726.99169094896581</v>
      </c>
      <c r="P801" s="23">
        <f t="shared" si="1013"/>
        <v>2.1103187315831637</v>
      </c>
      <c r="Q801" s="12">
        <f>IF(OR(A801&lt;=360,$E801&lt;70),Q800*IF($B801="January",(1+IF(C801&gt;Personal!$L$18+1,Calculations!$B$22,Calculations!$B$21)),1),0)</f>
        <v>0</v>
      </c>
      <c r="R801" s="12">
        <f>IF(OR(A801&lt;=360,$E801&lt;70),IF(AND(Career!$F$15="Yes",$E801=62,$E800=61),Q801,R800*IF($B801="January",(1+IF(C801&gt;Personal!$L$18+1,Calculations!$C$22,Calculations!$C$21)),1)),0)</f>
        <v>0</v>
      </c>
      <c r="S801" s="12">
        <f>R801*(1-'Retiree Assumptions'!$F$8)</f>
        <v>0</v>
      </c>
      <c r="T801" s="12">
        <f>S801/(Calculations!$C$27^($A801-1+Calculations!$B$6/30))</f>
        <v>0</v>
      </c>
      <c r="U801" s="23">
        <f t="shared" si="1014"/>
        <v>0</v>
      </c>
      <c r="W801">
        <f t="shared" si="1054"/>
        <v>15</v>
      </c>
      <c r="X801">
        <f t="shared" si="1029"/>
        <v>2091</v>
      </c>
      <c r="Y801">
        <f t="shared" si="1030"/>
        <v>108</v>
      </c>
      <c r="Z801">
        <f t="shared" si="1017"/>
        <v>106</v>
      </c>
      <c r="AA801" s="12">
        <f>S801*12*Subsidy!$I$15/Subsidy!$I$14</f>
        <v>0</v>
      </c>
      <c r="AB801" s="12">
        <f>SUM(S$5:S801)*Subsidy!$I$15/Subsidy!$I$14</f>
        <v>53212.488521578103</v>
      </c>
      <c r="AC801" s="12">
        <f>N801*Subsidy!$E$15/Subsidy!$E$14</f>
        <v>4909.0135349445973</v>
      </c>
      <c r="AD801" s="12">
        <f t="shared" si="1018"/>
        <v>58908.162419335167</v>
      </c>
      <c r="AE801" s="12">
        <f>$AP801*AC801/(Calculations!$D$27^(A801-1+Calculations!$B$6/30))</f>
        <v>1.1785332487686666</v>
      </c>
      <c r="AF801" s="12">
        <f>IF(AE801=0,0,SUM(AE801:AE$903)*AC801/AE801)</f>
        <v>84684.589400573765</v>
      </c>
      <c r="AH801" s="164">
        <f>VLOOKUP(E801,Rates2,5)*VLOOKUP(E801,Mort_Imp_Retirees,C801-'Mort Imp Cume'!$C$4+2)</f>
        <v>9.680640444632499E-2</v>
      </c>
      <c r="AI801" s="16">
        <f t="shared" si="1019"/>
        <v>0.90319359555367495</v>
      </c>
      <c r="AJ801" s="164">
        <f>VLOOKUP(F801,Rates2,6)*VLOOKUP(F801,Mort_Imp_Survivors,C801-'Mort Imp Cume'!$C$4+2)</f>
        <v>3.8151450515098433E-2</v>
      </c>
      <c r="AK801" s="16">
        <f t="shared" si="1020"/>
        <v>0.96184854948490162</v>
      </c>
      <c r="AL801" s="164">
        <f>VLOOKUP(F801,Rates2,7)*VLOOKUP(F801,Mort_Imp_Survivors,C801-'Mort Imp Cume'!$C$4+2)</f>
        <v>5.1819258877266121E-2</v>
      </c>
      <c r="AM801" s="16">
        <f t="shared" si="1021"/>
        <v>0.94818074112273387</v>
      </c>
      <c r="AN801" s="108">
        <f>PRODUCT(AI$4:AI800)</f>
        <v>4.5775096263912228E-5</v>
      </c>
      <c r="AO801" s="16">
        <f>PRODUCT(AK$4:AK800)</f>
        <v>9.5203137314427717E-3</v>
      </c>
      <c r="AP801" s="16">
        <f>PRODUCT(AM$4:AM800)</f>
        <v>2.3889612148344365E-3</v>
      </c>
      <c r="AQ801" s="16">
        <f t="shared" si="1022"/>
        <v>4.3579327751943829E-7</v>
      </c>
      <c r="AR801" s="16">
        <f t="shared" si="1023"/>
        <v>4.5339302986392791E-5</v>
      </c>
      <c r="AS801" s="16">
        <f t="shared" si="1024"/>
        <v>4.0578062897187973E-8</v>
      </c>
      <c r="AT801" s="16">
        <f t="shared" si="1025"/>
        <v>2.9028099741119414E-3</v>
      </c>
      <c r="AU801" s="16">
        <f t="shared" si="1026"/>
        <v>0.99705141492962412</v>
      </c>
      <c r="AV801" s="16">
        <f t="shared" si="1027"/>
        <v>4.4313224824937468E-6</v>
      </c>
      <c r="AW801" s="30">
        <f>(SUMPRODUCT(AV$5:AV800,A$5:A800)+SUM(AV$5:AV800)*(Calculations!$B$6/30-0.5)+AV$4*Calculations!$B$6/30/2)/SUM(AV$4:AV800)</f>
        <v>510.20652703286709</v>
      </c>
      <c r="AX801" s="16"/>
      <c r="AY801" s="12"/>
      <c r="AZ801" s="12"/>
    </row>
    <row r="802" spans="1:52" x14ac:dyDescent="0.25">
      <c r="A802">
        <f t="shared" si="1015"/>
        <v>798</v>
      </c>
      <c r="B802" t="str">
        <f t="shared" si="1039"/>
        <v>July</v>
      </c>
      <c r="C802">
        <f t="shared" si="1010"/>
        <v>2091</v>
      </c>
      <c r="D802">
        <f t="shared" si="1041"/>
        <v>209107</v>
      </c>
      <c r="E802">
        <f t="shared" ref="E802:F802" si="1060">E790+1</f>
        <v>108</v>
      </c>
      <c r="F802">
        <f t="shared" si="1060"/>
        <v>106</v>
      </c>
      <c r="G802" s="12">
        <f>G801*IF($B802="January",1+IF(C802&gt;Personal!$L$18+1,Calculations!$B$22,Calculations!$B$21),1)</f>
        <v>12678.237435290805</v>
      </c>
      <c r="H802" s="12">
        <f>IF(AND(Career!$F$15="Yes",$E802=62,$E801=61),G802,H801*IF($B802="January",(1+IF(C802&gt;Personal!$L$18+1,Calculations!$C$22,Calculations!$C$21)),1))</f>
        <v>12678.237435290805</v>
      </c>
      <c r="I802" s="12">
        <f>H802*(1-'Retiree Assumptions'!$F$8)</f>
        <v>9889.0251995268281</v>
      </c>
      <c r="J802" s="12">
        <f>I802/(Calculations!$C$27^($A802-1+Calculations!$B$6/30))</f>
        <v>1281.8887750122826</v>
      </c>
      <c r="K802" s="23">
        <f t="shared" si="1012"/>
        <v>5.2998119527047458E-2</v>
      </c>
      <c r="L802" s="12">
        <f>L801*IF($B802="January",(1+IF(C802&gt;Personal!$L$18+1,Calculations!$B$22,Calculations!$B$21)),1)</f>
        <v>6973.0305894099392</v>
      </c>
      <c r="M802" s="12">
        <f>IF(AND(Career!$F$15="Yes",$E802=62,$E801=61),L802,M801*IF($B802="January",(1+IF(C802&gt;Personal!$L$18+1,Calculations!$C$22,Calculations!$C$21)),1))</f>
        <v>6973.0305894099392</v>
      </c>
      <c r="N802" s="12">
        <f>M802*(1-'Retiree Assumptions'!$F$10)</f>
        <v>6136.2669186807461</v>
      </c>
      <c r="O802" s="12">
        <f>N802/(Calculations!$C$27^$AW802)/(Calculations!$D$27^($A802-1-$AW802+Calculations!$B$6/30))</f>
        <v>724.89917188284971</v>
      </c>
      <c r="P802" s="23">
        <f t="shared" si="1013"/>
        <v>1.9952335684819453</v>
      </c>
      <c r="Q802" s="12">
        <f>IF(OR(A802&lt;=360,$E802&lt;70),Q801*IF($B802="January",(1+IF(C802&gt;Personal!$L$18+1,Calculations!$B$22,Calculations!$B$21)),1),0)</f>
        <v>0</v>
      </c>
      <c r="R802" s="12">
        <f>IF(OR(A802&lt;=360,$E802&lt;70),IF(AND(Career!$F$15="Yes",$E802=62,$E801=61),Q802,R801*IF($B802="January",(1+IF(C802&gt;Personal!$L$18+1,Calculations!$C$22,Calculations!$C$21)),1)),0)</f>
        <v>0</v>
      </c>
      <c r="S802" s="12">
        <f>R802*(1-'Retiree Assumptions'!$F$8)</f>
        <v>0</v>
      </c>
      <c r="T802" s="12">
        <f>S802/(Calculations!$C$27^($A802-1+Calculations!$B$6/30))</f>
        <v>0</v>
      </c>
      <c r="U802" s="23">
        <f t="shared" si="1014"/>
        <v>0</v>
      </c>
      <c r="W802">
        <f t="shared" si="1054"/>
        <v>15</v>
      </c>
      <c r="X802">
        <f t="shared" si="1029"/>
        <v>2091</v>
      </c>
      <c r="Y802">
        <f t="shared" si="1030"/>
        <v>108</v>
      </c>
      <c r="Z802">
        <f t="shared" si="1017"/>
        <v>106</v>
      </c>
      <c r="AA802" s="12">
        <f>S802*12*Subsidy!$I$15/Subsidy!$I$14</f>
        <v>0</v>
      </c>
      <c r="AB802" s="12">
        <f>SUM(S$5:S802)*Subsidy!$I$15/Subsidy!$I$14</f>
        <v>53212.488521578103</v>
      </c>
      <c r="AC802" s="12">
        <f>N802*Subsidy!$E$15/Subsidy!$E$14</f>
        <v>4909.0135349445973</v>
      </c>
      <c r="AD802" s="12">
        <f t="shared" si="1018"/>
        <v>58908.162419335167</v>
      </c>
      <c r="AE802" s="12">
        <f>$AP802*AC802/(Calculations!$D$27^(A802-1+Calculations!$B$6/30))</f>
        <v>1.1142456501630154</v>
      </c>
      <c r="AF802" s="12">
        <f>IF(AE802=0,0,SUM(AE802:AE$903)*AC802/AE802)</f>
        <v>84378.3133311368</v>
      </c>
      <c r="AH802" s="164">
        <f>VLOOKUP(E802,Rates2,5)*VLOOKUP(E802,Mort_Imp_Retirees,C802-'Mort Imp Cume'!$C$4+2)</f>
        <v>9.680640444632499E-2</v>
      </c>
      <c r="AI802" s="16">
        <f t="shared" si="1019"/>
        <v>0.90319359555367495</v>
      </c>
      <c r="AJ802" s="164">
        <f>VLOOKUP(F802,Rates2,6)*VLOOKUP(F802,Mort_Imp_Survivors,C802-'Mort Imp Cume'!$C$4+2)</f>
        <v>3.8151450515098433E-2</v>
      </c>
      <c r="AK802" s="16">
        <f t="shared" si="1020"/>
        <v>0.96184854948490162</v>
      </c>
      <c r="AL802" s="164">
        <f>VLOOKUP(F802,Rates2,7)*VLOOKUP(F802,Mort_Imp_Survivors,C802-'Mort Imp Cume'!$C$4+2)</f>
        <v>5.1819258877266121E-2</v>
      </c>
      <c r="AM802" s="16">
        <f t="shared" si="1021"/>
        <v>0.94818074112273387</v>
      </c>
      <c r="AN802" s="108">
        <f>PRODUCT(AI$4:AI801)</f>
        <v>4.1343773781418477E-5</v>
      </c>
      <c r="AO802" s="16">
        <f>PRODUCT(AK$4:AK801)</f>
        <v>9.1570999532294209E-3</v>
      </c>
      <c r="AP802" s="16">
        <f>PRODUCT(AM$4:AM801)</f>
        <v>2.2651670151951826E-3</v>
      </c>
      <c r="AQ802" s="16">
        <f t="shared" si="1022"/>
        <v>3.785890689601549E-7</v>
      </c>
      <c r="AR802" s="16">
        <f t="shared" si="1023"/>
        <v>4.0965184712458319E-5</v>
      </c>
      <c r="AS802" s="16">
        <f t="shared" si="1024"/>
        <v>3.525160172248818E-8</v>
      </c>
      <c r="AT802" s="16">
        <f t="shared" si="1025"/>
        <v>2.7524290906548216E-3</v>
      </c>
      <c r="AU802" s="16">
        <f t="shared" si="1026"/>
        <v>0.99720622713556373</v>
      </c>
      <c r="AV802" s="16">
        <f t="shared" si="1027"/>
        <v>4.0023420860213641E-6</v>
      </c>
      <c r="AW802" s="30">
        <f>(SUMPRODUCT(AV$5:AV801,A$5:A801)+SUM(AV$5:AV801)*(Calculations!$B$6/30-0.5)+AV$4*Calculations!$B$6/30/2)/SUM(AV$4:AV801)</f>
        <v>510.20780017552937</v>
      </c>
      <c r="AX802" s="16"/>
      <c r="AY802" s="12"/>
      <c r="AZ802" s="12"/>
    </row>
    <row r="803" spans="1:52" x14ac:dyDescent="0.25">
      <c r="A803">
        <f t="shared" si="1015"/>
        <v>799</v>
      </c>
      <c r="B803" t="str">
        <f t="shared" si="1039"/>
        <v>August</v>
      </c>
      <c r="C803">
        <f t="shared" si="1010"/>
        <v>2091</v>
      </c>
      <c r="D803">
        <f t="shared" si="1041"/>
        <v>209108</v>
      </c>
      <c r="E803">
        <f t="shared" ref="E803:F803" si="1061">E791+1</f>
        <v>108</v>
      </c>
      <c r="F803">
        <f t="shared" si="1061"/>
        <v>106</v>
      </c>
      <c r="G803" s="12">
        <f>G802*IF($B803="January",1+IF(C803&gt;Personal!$L$18+1,Calculations!$B$22,Calculations!$B$21),1)</f>
        <v>12678.237435290805</v>
      </c>
      <c r="H803" s="12">
        <f>IF(AND(Career!$F$15="Yes",$E803=62,$E802=61),G803,H802*IF($B803="January",(1+IF(C803&gt;Personal!$L$18+1,Calculations!$C$22,Calculations!$C$21)),1))</f>
        <v>12678.237435290805</v>
      </c>
      <c r="I803" s="12">
        <f>H803*(1-'Retiree Assumptions'!$F$8)</f>
        <v>9889.0251995268281</v>
      </c>
      <c r="J803" s="12">
        <f>I803/(Calculations!$C$27^($A803-1+Calculations!$B$6/30))</f>
        <v>1278.610998611214</v>
      </c>
      <c r="K803" s="23">
        <f t="shared" si="1012"/>
        <v>4.7745165269624135E-2</v>
      </c>
      <c r="L803" s="12">
        <f>L802*IF($B803="January",(1+IF(C803&gt;Personal!$L$18+1,Calculations!$B$22,Calculations!$B$21)),1)</f>
        <v>6973.0305894099392</v>
      </c>
      <c r="M803" s="12">
        <f>IF(AND(Career!$F$15="Yes",$E803=62,$E802=61),L803,M802*IF($B803="January",(1+IF(C803&gt;Personal!$L$18+1,Calculations!$C$22,Calculations!$C$21)),1))</f>
        <v>6973.0305894099392</v>
      </c>
      <c r="N803" s="12">
        <f>M803*(1-'Retiree Assumptions'!$F$10)</f>
        <v>6136.2669186807461</v>
      </c>
      <c r="O803" s="12">
        <f>N803/(Calculations!$C$27^$AW803)/(Calculations!$D$27^($A803-1-$AW803+Calculations!$B$6/30))</f>
        <v>722.81264795881771</v>
      </c>
      <c r="P803" s="23">
        <f t="shared" si="1013"/>
        <v>1.886422113310616</v>
      </c>
      <c r="Q803" s="12">
        <f>IF(OR(A803&lt;=360,$E803&lt;70),Q802*IF($B803="January",(1+IF(C803&gt;Personal!$L$18+1,Calculations!$B$22,Calculations!$B$21)),1),0)</f>
        <v>0</v>
      </c>
      <c r="R803" s="12">
        <f>IF(OR(A803&lt;=360,$E803&lt;70),IF(AND(Career!$F$15="Yes",$E803=62,$E802=61),Q803,R802*IF($B803="January",(1+IF(C803&gt;Personal!$L$18+1,Calculations!$C$22,Calculations!$C$21)),1)),0)</f>
        <v>0</v>
      </c>
      <c r="S803" s="12">
        <f>R803*(1-'Retiree Assumptions'!$F$8)</f>
        <v>0</v>
      </c>
      <c r="T803" s="12">
        <f>S803/(Calculations!$C$27^($A803-1+Calculations!$B$6/30))</f>
        <v>0</v>
      </c>
      <c r="U803" s="23">
        <f t="shared" si="1014"/>
        <v>0</v>
      </c>
      <c r="W803">
        <f t="shared" si="1054"/>
        <v>15</v>
      </c>
      <c r="X803">
        <f t="shared" si="1029"/>
        <v>2091</v>
      </c>
      <c r="Y803">
        <f t="shared" si="1030"/>
        <v>108</v>
      </c>
      <c r="Z803">
        <f t="shared" si="1017"/>
        <v>106</v>
      </c>
      <c r="AA803" s="12">
        <f>S803*12*Subsidy!$I$15/Subsidy!$I$14</f>
        <v>0</v>
      </c>
      <c r="AB803" s="12">
        <f>SUM(S$5:S803)*Subsidy!$I$15/Subsidy!$I$14</f>
        <v>53212.488521578103</v>
      </c>
      <c r="AC803" s="12">
        <f>N803*Subsidy!$E$15/Subsidy!$E$14</f>
        <v>4909.0135349445973</v>
      </c>
      <c r="AD803" s="12">
        <f t="shared" si="1018"/>
        <v>58908.162419335167</v>
      </c>
      <c r="AE803" s="12">
        <f>$AP803*AC803/(Calculations!$D$27^(A803-1+Calculations!$B$6/30))</f>
        <v>1.0534648642321871</v>
      </c>
      <c r="AF803" s="12">
        <f>IF(AE803=0,0,SUM(AE803:AE$903)*AC803/AE803)</f>
        <v>84054.366335175117</v>
      </c>
      <c r="AH803" s="164">
        <f>VLOOKUP(E803,Rates2,5)*VLOOKUP(E803,Mort_Imp_Retirees,C803-'Mort Imp Cume'!$C$4+2)</f>
        <v>9.680640444632499E-2</v>
      </c>
      <c r="AI803" s="16">
        <f t="shared" si="1019"/>
        <v>0.90319359555367495</v>
      </c>
      <c r="AJ803" s="164">
        <f>VLOOKUP(F803,Rates2,6)*VLOOKUP(F803,Mort_Imp_Survivors,C803-'Mort Imp Cume'!$C$4+2)</f>
        <v>3.8151450515098433E-2</v>
      </c>
      <c r="AK803" s="16">
        <f t="shared" si="1020"/>
        <v>0.96184854948490162</v>
      </c>
      <c r="AL803" s="164">
        <f>VLOOKUP(F803,Rates2,7)*VLOOKUP(F803,Mort_Imp_Survivors,C803-'Mort Imp Cume'!$C$4+2)</f>
        <v>5.1819258877266121E-2</v>
      </c>
      <c r="AM803" s="16">
        <f t="shared" si="1021"/>
        <v>0.94818074112273387</v>
      </c>
      <c r="AN803" s="108">
        <f>PRODUCT(AI$4:AI802)</f>
        <v>3.7341431695397108E-5</v>
      </c>
      <c r="AO803" s="16">
        <f>PRODUCT(AK$4:AK802)</f>
        <v>8.8077433075019786E-3</v>
      </c>
      <c r="AP803" s="16">
        <f>PRODUCT(AM$4:AM802)</f>
        <v>2.147787739234539E-3</v>
      </c>
      <c r="AQ803" s="16">
        <f t="shared" si="1022"/>
        <v>3.2889374510767616E-7</v>
      </c>
      <c r="AR803" s="16">
        <f t="shared" si="1023"/>
        <v>3.7012537950289434E-5</v>
      </c>
      <c r="AS803" s="16">
        <f t="shared" si="1024"/>
        <v>3.0624316078110472E-8</v>
      </c>
      <c r="AT803" s="16">
        <f t="shared" si="1025"/>
        <v>2.6098355066665837E-3</v>
      </c>
      <c r="AU803" s="16">
        <f t="shared" si="1026"/>
        <v>0.99735282306163797</v>
      </c>
      <c r="AV803" s="16">
        <f t="shared" si="1027"/>
        <v>3.6148897393094314E-6</v>
      </c>
      <c r="AW803" s="30">
        <f>(SUMPRODUCT(AV$5:AV802,A$5:A802)+SUM(AV$5:AV802)*(Calculations!$B$6/30-0.5)+AV$4*Calculations!$B$6/30/2)/SUM(AV$4:AV802)</f>
        <v>510.20895406262161</v>
      </c>
      <c r="AX803" s="16"/>
      <c r="AY803" s="12"/>
      <c r="AZ803" s="12"/>
    </row>
    <row r="804" spans="1:52" x14ac:dyDescent="0.25">
      <c r="A804">
        <f t="shared" si="1015"/>
        <v>800</v>
      </c>
      <c r="B804" t="str">
        <f t="shared" si="1039"/>
        <v>September</v>
      </c>
      <c r="C804">
        <f t="shared" si="1010"/>
        <v>2091</v>
      </c>
      <c r="D804">
        <f t="shared" si="1041"/>
        <v>209109</v>
      </c>
      <c r="E804">
        <f t="shared" ref="E804:F804" si="1062">E792+1</f>
        <v>108</v>
      </c>
      <c r="F804">
        <f t="shared" si="1062"/>
        <v>106</v>
      </c>
      <c r="G804" s="12">
        <f>G803*IF($B804="January",1+IF(C804&gt;Personal!$L$18+1,Calculations!$B$22,Calculations!$B$21),1)</f>
        <v>12678.237435290805</v>
      </c>
      <c r="H804" s="12">
        <f>IF(AND(Career!$F$15="Yes",$E804=62,$E803=61),G804,H803*IF($B804="January",(1+IF(C804&gt;Personal!$L$18+1,Calculations!$C$22,Calculations!$C$21)),1))</f>
        <v>12678.237435290805</v>
      </c>
      <c r="I804" s="12">
        <f>H804*(1-'Retiree Assumptions'!$F$8)</f>
        <v>9889.0251995268281</v>
      </c>
      <c r="J804" s="12">
        <f>I804/(Calculations!$C$27^($A804-1+Calculations!$B$6/30))</f>
        <v>1275.3416034506595</v>
      </c>
      <c r="K804" s="23">
        <f t="shared" si="1012"/>
        <v>4.3012862097122795E-2</v>
      </c>
      <c r="L804" s="12">
        <f>L803*IF($B804="January",(1+IF(C804&gt;Personal!$L$18+1,Calculations!$B$22,Calculations!$B$21)),1)</f>
        <v>6973.0305894099392</v>
      </c>
      <c r="M804" s="12">
        <f>IF(AND(Career!$F$15="Yes",$E804=62,$E803=61),L804,M803*IF($B804="January",(1+IF(C804&gt;Personal!$L$18+1,Calculations!$C$22,Calculations!$C$21)),1))</f>
        <v>6973.0305894099392</v>
      </c>
      <c r="N804" s="12">
        <f>M804*(1-'Retiree Assumptions'!$F$10)</f>
        <v>6136.2669186807461</v>
      </c>
      <c r="O804" s="12">
        <f>N804/(Calculations!$C$27^$AW804)/(Calculations!$D$27^($A804-1-$AW804+Calculations!$B$6/30))</f>
        <v>720.73210467572858</v>
      </c>
      <c r="P804" s="23">
        <f t="shared" si="1013"/>
        <v>1.7835426857998908</v>
      </c>
      <c r="Q804" s="12">
        <f>IF(OR(A804&lt;=360,$E804&lt;70),Q803*IF($B804="January",(1+IF(C804&gt;Personal!$L$18+1,Calculations!$B$22,Calculations!$B$21)),1),0)</f>
        <v>0</v>
      </c>
      <c r="R804" s="12">
        <f>IF(OR(A804&lt;=360,$E804&lt;70),IF(AND(Career!$F$15="Yes",$E804=62,$E803=61),Q804,R803*IF($B804="January",(1+IF(C804&gt;Personal!$L$18+1,Calculations!$C$22,Calculations!$C$21)),1)),0)</f>
        <v>0</v>
      </c>
      <c r="S804" s="12">
        <f>R804*(1-'Retiree Assumptions'!$F$8)</f>
        <v>0</v>
      </c>
      <c r="T804" s="12">
        <f>S804/(Calculations!$C$27^($A804-1+Calculations!$B$6/30))</f>
        <v>0</v>
      </c>
      <c r="U804" s="23">
        <f t="shared" si="1014"/>
        <v>0</v>
      </c>
      <c r="W804">
        <f t="shared" si="1054"/>
        <v>15</v>
      </c>
      <c r="X804">
        <f t="shared" si="1029"/>
        <v>2091</v>
      </c>
      <c r="Y804">
        <f t="shared" si="1030"/>
        <v>108</v>
      </c>
      <c r="Z804">
        <f t="shared" si="1017"/>
        <v>106</v>
      </c>
      <c r="AA804" s="12">
        <f>S804*12*Subsidy!$I$15/Subsidy!$I$14</f>
        <v>0</v>
      </c>
      <c r="AB804" s="12">
        <f>SUM(S$5:S804)*Subsidy!$I$15/Subsidy!$I$14</f>
        <v>53212.488521578103</v>
      </c>
      <c r="AC804" s="12">
        <f>N804*Subsidy!$E$15/Subsidy!$E$14</f>
        <v>4909.0135349445973</v>
      </c>
      <c r="AD804" s="12">
        <f t="shared" si="1018"/>
        <v>58908.162419335167</v>
      </c>
      <c r="AE804" s="12">
        <f>$AP804*AC804/(Calculations!$D$27^(A804-1+Calculations!$B$6/30))</f>
        <v>0.99599959848115793</v>
      </c>
      <c r="AF804" s="12">
        <f>IF(AE804=0,0,SUM(AE804:AE$903)*AC804/AE804)</f>
        <v>83711.72886961831</v>
      </c>
      <c r="AH804" s="164">
        <f>VLOOKUP(E804,Rates2,5)*VLOOKUP(E804,Mort_Imp_Retirees,C804-'Mort Imp Cume'!$C$4+2)</f>
        <v>9.680640444632499E-2</v>
      </c>
      <c r="AI804" s="16">
        <f t="shared" si="1019"/>
        <v>0.90319359555367495</v>
      </c>
      <c r="AJ804" s="164">
        <f>VLOOKUP(F804,Rates2,6)*VLOOKUP(F804,Mort_Imp_Survivors,C804-'Mort Imp Cume'!$C$4+2)</f>
        <v>3.8151450515098433E-2</v>
      </c>
      <c r="AK804" s="16">
        <f t="shared" si="1020"/>
        <v>0.96184854948490162</v>
      </c>
      <c r="AL804" s="164">
        <f>VLOOKUP(F804,Rates2,7)*VLOOKUP(F804,Mort_Imp_Survivors,C804-'Mort Imp Cume'!$C$4+2)</f>
        <v>5.1819258877266121E-2</v>
      </c>
      <c r="AM804" s="16">
        <f t="shared" si="1021"/>
        <v>0.94818074112273387</v>
      </c>
      <c r="AN804" s="108">
        <f>PRODUCT(AI$4:AI803)</f>
        <v>3.3726541956087675E-5</v>
      </c>
      <c r="AO804" s="16">
        <f>PRODUCT(AK$4:AK803)</f>
        <v>8.471715124556127E-3</v>
      </c>
      <c r="AP804" s="16">
        <f>PRODUCT(AM$4:AM803)</f>
        <v>2.0364909703617265E-3</v>
      </c>
      <c r="AQ804" s="16">
        <f t="shared" si="1022"/>
        <v>2.8572165558836477E-7</v>
      </c>
      <c r="AR804" s="16">
        <f t="shared" si="1023"/>
        <v>3.3440820300499312E-5</v>
      </c>
      <c r="AS804" s="16">
        <f t="shared" si="1024"/>
        <v>2.6604429002547431E-8</v>
      </c>
      <c r="AT804" s="16">
        <f t="shared" si="1025"/>
        <v>2.4746263892356252E-3</v>
      </c>
      <c r="AU804" s="16">
        <f t="shared" si="1026"/>
        <v>0.99749164706880822</v>
      </c>
      <c r="AV804" s="16">
        <f t="shared" si="1027"/>
        <v>3.2649452611769723E-6</v>
      </c>
      <c r="AW804" s="30">
        <f>(SUMPRODUCT(AV$5:AV803,A$5:A803)+SUM(AV$5:AV803)*(Calculations!$B$6/30-0.5)+AV$4*Calculations!$B$6/30/2)/SUM(AV$4:AV803)</f>
        <v>510.20999985312613</v>
      </c>
      <c r="AX804" s="16"/>
      <c r="AY804" s="12"/>
      <c r="AZ804" s="12"/>
    </row>
    <row r="805" spans="1:52" x14ac:dyDescent="0.25">
      <c r="A805">
        <f t="shared" si="1015"/>
        <v>801</v>
      </c>
      <c r="B805" t="str">
        <f t="shared" si="1039"/>
        <v>October</v>
      </c>
      <c r="C805">
        <f t="shared" si="1010"/>
        <v>2091</v>
      </c>
      <c r="D805">
        <f t="shared" si="1041"/>
        <v>209110</v>
      </c>
      <c r="E805">
        <f t="shared" ref="E805:F805" si="1063">E793+1</f>
        <v>108</v>
      </c>
      <c r="F805">
        <f t="shared" si="1063"/>
        <v>106</v>
      </c>
      <c r="G805" s="12">
        <f>G804*IF($B805="January",1+IF(C805&gt;Personal!$L$18+1,Calculations!$B$22,Calculations!$B$21),1)</f>
        <v>12678.237435290805</v>
      </c>
      <c r="H805" s="12">
        <f>IF(AND(Career!$F$15="Yes",$E805=62,$E804=61),G805,H804*IF($B805="January",(1+IF(C805&gt;Personal!$L$18+1,Calculations!$C$22,Calculations!$C$21)),1))</f>
        <v>12678.237435290805</v>
      </c>
      <c r="I805" s="12">
        <f>H805*(1-'Retiree Assumptions'!$F$8)</f>
        <v>9889.0251995268281</v>
      </c>
      <c r="J805" s="12">
        <f>I805/(Calculations!$C$27^($A805-1+Calculations!$B$6/30))</f>
        <v>1272.0805680998733</v>
      </c>
      <c r="K805" s="23">
        <f t="shared" si="1012"/>
        <v>3.8749605228891225E-2</v>
      </c>
      <c r="L805" s="12">
        <f>L804*IF($B805="January",(1+IF(C805&gt;Personal!$L$18+1,Calculations!$B$22,Calculations!$B$21)),1)</f>
        <v>6973.0305894099392</v>
      </c>
      <c r="M805" s="12">
        <f>IF(AND(Career!$F$15="Yes",$E805=62,$E804=61),L805,M804*IF($B805="January",(1+IF(C805&gt;Personal!$L$18+1,Calculations!$C$22,Calculations!$C$21)),1))</f>
        <v>6973.0305894099392</v>
      </c>
      <c r="N805" s="12">
        <f>M805*(1-'Retiree Assumptions'!$F$10)</f>
        <v>6136.2669186807461</v>
      </c>
      <c r="O805" s="12">
        <f>N805/(Calculations!$C$27^$AW805)/(Calculations!$D$27^($A805-1-$AW805+Calculations!$B$6/30))</f>
        <v>718.6575273092451</v>
      </c>
      <c r="P805" s="23">
        <f t="shared" si="1013"/>
        <v>1.6862721711345188</v>
      </c>
      <c r="Q805" s="12">
        <f>IF(OR(A805&lt;=360,$E805&lt;70),Q804*IF($B805="January",(1+IF(C805&gt;Personal!$L$18+1,Calculations!$B$22,Calculations!$B$21)),1),0)</f>
        <v>0</v>
      </c>
      <c r="R805" s="12">
        <f>IF(OR(A805&lt;=360,$E805&lt;70),IF(AND(Career!$F$15="Yes",$E805=62,$E804=61),Q805,R804*IF($B805="January",(1+IF(C805&gt;Personal!$L$18+1,Calculations!$C$22,Calculations!$C$21)),1)),0)</f>
        <v>0</v>
      </c>
      <c r="S805" s="12">
        <f>R805*(1-'Retiree Assumptions'!$F$8)</f>
        <v>0</v>
      </c>
      <c r="T805" s="12">
        <f>S805/(Calculations!$C$27^($A805-1+Calculations!$B$6/30))</f>
        <v>0</v>
      </c>
      <c r="U805" s="23">
        <f t="shared" si="1014"/>
        <v>0</v>
      </c>
      <c r="W805">
        <f t="shared" si="1054"/>
        <v>15</v>
      </c>
      <c r="X805">
        <f t="shared" si="1029"/>
        <v>2091</v>
      </c>
      <c r="Y805">
        <f t="shared" si="1030"/>
        <v>108</v>
      </c>
      <c r="Z805">
        <f t="shared" si="1017"/>
        <v>106</v>
      </c>
      <c r="AA805" s="12">
        <f>S805*12*Subsidy!$I$15/Subsidy!$I$14</f>
        <v>0</v>
      </c>
      <c r="AB805" s="12">
        <f>SUM(S$5:S805)*Subsidy!$I$15/Subsidy!$I$14</f>
        <v>53212.488521578103</v>
      </c>
      <c r="AC805" s="12">
        <f>N805*Subsidy!$E$15/Subsidy!$E$14</f>
        <v>4909.0135349445973</v>
      </c>
      <c r="AD805" s="12">
        <f t="shared" si="1018"/>
        <v>58908.162419335167</v>
      </c>
      <c r="AE805" s="12">
        <f>$AP805*AC805/(Calculations!$D$27^(A805-1+Calculations!$B$6/30))</f>
        <v>0.94166899519487379</v>
      </c>
      <c r="AF805" s="12">
        <f>IF(AE805=0,0,SUM(AE805:AE$903)*AC805/AE805)</f>
        <v>83349.322567764291</v>
      </c>
      <c r="AH805" s="164">
        <f>VLOOKUP(E805,Rates2,5)*VLOOKUP(E805,Mort_Imp_Retirees,C805-'Mort Imp Cume'!$C$4+2)</f>
        <v>9.680640444632499E-2</v>
      </c>
      <c r="AI805" s="16">
        <f t="shared" si="1019"/>
        <v>0.90319359555367495</v>
      </c>
      <c r="AJ805" s="164">
        <f>VLOOKUP(F805,Rates2,6)*VLOOKUP(F805,Mort_Imp_Survivors,C805-'Mort Imp Cume'!$C$4+2)</f>
        <v>3.8151450515098433E-2</v>
      </c>
      <c r="AK805" s="16">
        <f t="shared" si="1020"/>
        <v>0.96184854948490162</v>
      </c>
      <c r="AL805" s="164">
        <f>VLOOKUP(F805,Rates2,7)*VLOOKUP(F805,Mort_Imp_Survivors,C805-'Mort Imp Cume'!$C$4+2)</f>
        <v>5.1819258877266121E-2</v>
      </c>
      <c r="AM805" s="16">
        <f t="shared" si="1021"/>
        <v>0.94818074112273387</v>
      </c>
      <c r="AN805" s="108">
        <f>PRODUCT(AI$4:AI804)</f>
        <v>3.0461596694910701E-5</v>
      </c>
      <c r="AO805" s="16">
        <f>PRODUCT(AK$4:AK804)</f>
        <v>8.1485069042036128E-3</v>
      </c>
      <c r="AP805" s="16">
        <f>PRODUCT(AM$4:AM804)</f>
        <v>1.9309615175673372E-3</v>
      </c>
      <c r="AQ805" s="16">
        <f t="shared" si="1022"/>
        <v>2.482165309815458E-7</v>
      </c>
      <c r="AR805" s="16">
        <f t="shared" si="1023"/>
        <v>3.0213380163929152E-5</v>
      </c>
      <c r="AS805" s="16">
        <f t="shared" si="1024"/>
        <v>2.3112210595863796E-8</v>
      </c>
      <c r="AT805" s="16">
        <f t="shared" si="1025"/>
        <v>2.3464196881763126E-3</v>
      </c>
      <c r="AU805" s="16">
        <f t="shared" si="1026"/>
        <v>0.99762311871512876</v>
      </c>
      <c r="AV805" s="16">
        <f t="shared" si="1027"/>
        <v>2.9488776497283619E-6</v>
      </c>
      <c r="AW805" s="30">
        <f>(SUMPRODUCT(AV$5:AV804,A$5:A804)+SUM(AV$5:AV804)*(Calculations!$B$6/30-0.5)+AV$4*Calculations!$B$6/30/2)/SUM(AV$4:AV804)</f>
        <v>510.21094766295829</v>
      </c>
      <c r="AX805" s="16"/>
      <c r="AY805" s="12"/>
      <c r="AZ805" s="12"/>
    </row>
    <row r="806" spans="1:52" x14ac:dyDescent="0.25">
      <c r="A806">
        <f t="shared" si="1015"/>
        <v>802</v>
      </c>
      <c r="B806" t="str">
        <f t="shared" si="1039"/>
        <v>November</v>
      </c>
      <c r="C806">
        <f t="shared" si="1010"/>
        <v>2091</v>
      </c>
      <c r="D806">
        <f t="shared" si="1041"/>
        <v>209111</v>
      </c>
      <c r="E806">
        <f t="shared" ref="E806:F806" si="1064">E794+1</f>
        <v>108</v>
      </c>
      <c r="F806">
        <f t="shared" si="1064"/>
        <v>106</v>
      </c>
      <c r="G806" s="12">
        <f>G805*IF($B806="January",1+IF(C806&gt;Personal!$L$18+1,Calculations!$B$22,Calculations!$B$21),1)</f>
        <v>12678.237435290805</v>
      </c>
      <c r="H806" s="12">
        <f>IF(AND(Career!$F$15="Yes",$E806=62,$E805=61),G806,H805*IF($B806="January",(1+IF(C806&gt;Personal!$L$18+1,Calculations!$C$22,Calculations!$C$21)),1))</f>
        <v>12678.237435290805</v>
      </c>
      <c r="I806" s="12">
        <f>H806*(1-'Retiree Assumptions'!$F$8)</f>
        <v>9889.0251995268281</v>
      </c>
      <c r="J806" s="12">
        <f>I806/(Calculations!$C$27^($A806-1+Calculations!$B$6/30))</f>
        <v>1268.8278711829073</v>
      </c>
      <c r="K806" s="23">
        <f t="shared" si="1012"/>
        <v>3.4908904736552136E-2</v>
      </c>
      <c r="L806" s="12">
        <f>L805*IF($B806="January",(1+IF(C806&gt;Personal!$L$18+1,Calculations!$B$22,Calculations!$B$21)),1)</f>
        <v>6973.0305894099392</v>
      </c>
      <c r="M806" s="12">
        <f>IF(AND(Career!$F$15="Yes",$E806=62,$E805=61),L806,M805*IF($B806="January",(1+IF(C806&gt;Personal!$L$18+1,Calculations!$C$22,Calculations!$C$21)),1))</f>
        <v>6973.0305894099392</v>
      </c>
      <c r="N806" s="12">
        <f>M806*(1-'Retiree Assumptions'!$F$10)</f>
        <v>6136.2669186807461</v>
      </c>
      <c r="O806" s="12">
        <f>N806/(Calculations!$C$27^$AW806)/(Calculations!$D$27^($A806-1-$AW806+Calculations!$B$6/30))</f>
        <v>716.58890093790956</v>
      </c>
      <c r="P806" s="23">
        <f t="shared" si="1013"/>
        <v>1.5943050169897992</v>
      </c>
      <c r="Q806" s="12">
        <f>IF(OR(A806&lt;=360,$E806&lt;70),Q805*IF($B806="January",(1+IF(C806&gt;Personal!$L$18+1,Calculations!$B$22,Calculations!$B$21)),1),0)</f>
        <v>0</v>
      </c>
      <c r="R806" s="12">
        <f>IF(OR(A806&lt;=360,$E806&lt;70),IF(AND(Career!$F$15="Yes",$E806=62,$E805=61),Q806,R805*IF($B806="January",(1+IF(C806&gt;Personal!$L$18+1,Calculations!$C$22,Calculations!$C$21)),1)),0)</f>
        <v>0</v>
      </c>
      <c r="S806" s="12">
        <f>R806*(1-'Retiree Assumptions'!$F$8)</f>
        <v>0</v>
      </c>
      <c r="T806" s="12">
        <f>S806/(Calculations!$C$27^($A806-1+Calculations!$B$6/30))</f>
        <v>0</v>
      </c>
      <c r="U806" s="23">
        <f t="shared" si="1014"/>
        <v>0</v>
      </c>
      <c r="W806">
        <f t="shared" si="1054"/>
        <v>15</v>
      </c>
      <c r="X806">
        <f t="shared" si="1029"/>
        <v>2091</v>
      </c>
      <c r="Y806">
        <f t="shared" si="1030"/>
        <v>108</v>
      </c>
      <c r="Z806">
        <f t="shared" si="1017"/>
        <v>106</v>
      </c>
      <c r="AA806" s="12">
        <f>S806*12*Subsidy!$I$15/Subsidy!$I$14</f>
        <v>0</v>
      </c>
      <c r="AB806" s="12">
        <f>SUM(S$5:S806)*Subsidy!$I$15/Subsidy!$I$14</f>
        <v>53212.488521578103</v>
      </c>
      <c r="AC806" s="12">
        <f>N806*Subsidy!$E$15/Subsidy!$E$14</f>
        <v>4909.0135349445973</v>
      </c>
      <c r="AD806" s="12">
        <f t="shared" si="1018"/>
        <v>58908.162419335167</v>
      </c>
      <c r="AE806" s="12">
        <f>$AP806*AC806/(Calculations!$D$27^(A806-1+Calculations!$B$6/30))</f>
        <v>0.89030206223330977</v>
      </c>
      <c r="AF806" s="12">
        <f>IF(AE806=0,0,SUM(AE806:AE$903)*AC806/AE806)</f>
        <v>82966.006845386742</v>
      </c>
      <c r="AH806" s="164">
        <f>VLOOKUP(E806,Rates2,5)*VLOOKUP(E806,Mort_Imp_Retirees,C806-'Mort Imp Cume'!$C$4+2)</f>
        <v>9.680640444632499E-2</v>
      </c>
      <c r="AI806" s="16">
        <f t="shared" si="1019"/>
        <v>0.90319359555367495</v>
      </c>
      <c r="AJ806" s="164">
        <f>VLOOKUP(F806,Rates2,6)*VLOOKUP(F806,Mort_Imp_Survivors,C806-'Mort Imp Cume'!$C$4+2)</f>
        <v>3.8151450515098433E-2</v>
      </c>
      <c r="AK806" s="16">
        <f t="shared" si="1020"/>
        <v>0.96184854948490162</v>
      </c>
      <c r="AL806" s="164">
        <f>VLOOKUP(F806,Rates2,7)*VLOOKUP(F806,Mort_Imp_Survivors,C806-'Mort Imp Cume'!$C$4+2)</f>
        <v>5.1819258877266121E-2</v>
      </c>
      <c r="AM806" s="16">
        <f t="shared" si="1021"/>
        <v>0.94818074112273387</v>
      </c>
      <c r="AN806" s="108">
        <f>PRODUCT(AI$4:AI805)</f>
        <v>2.7512719045182337E-5</v>
      </c>
      <c r="AO806" s="16">
        <f>PRODUCT(AK$4:AK805)</f>
        <v>7.837629546275952E-3</v>
      </c>
      <c r="AP806" s="16">
        <f>PRODUCT(AM$4:AM805)</f>
        <v>1.8309005228064766E-3</v>
      </c>
      <c r="AQ806" s="16">
        <f t="shared" si="1022"/>
        <v>2.1563449968691018E-7</v>
      </c>
      <c r="AR806" s="16">
        <f t="shared" si="1023"/>
        <v>2.7297084545495425E-5</v>
      </c>
      <c r="AS806" s="16">
        <f t="shared" si="1024"/>
        <v>2.0078396667577811E-8</v>
      </c>
      <c r="AT806" s="16">
        <f t="shared" si="1025"/>
        <v>2.224853071130586E-3</v>
      </c>
      <c r="AU806" s="16">
        <f t="shared" si="1026"/>
        <v>0.99774763420982415</v>
      </c>
      <c r="AV806" s="16">
        <f t="shared" si="1027"/>
        <v>2.6634074073060297E-6</v>
      </c>
      <c r="AW806" s="30">
        <f>(SUMPRODUCT(AV$5:AV805,A$5:A805)+SUM(AV$5:AV805)*(Calculations!$B$6/30-0.5)+AV$4*Calculations!$B$6/30/2)/SUM(AV$4:AV805)</f>
        <v>510.21180666236774</v>
      </c>
      <c r="AX806" s="16"/>
      <c r="AY806" s="12"/>
      <c r="AZ806" s="12"/>
    </row>
    <row r="807" spans="1:52" x14ac:dyDescent="0.25">
      <c r="A807">
        <f t="shared" si="1015"/>
        <v>803</v>
      </c>
      <c r="B807" t="str">
        <f t="shared" si="1039"/>
        <v>December</v>
      </c>
      <c r="C807">
        <f t="shared" si="1010"/>
        <v>2091</v>
      </c>
      <c r="D807">
        <f t="shared" si="1041"/>
        <v>209112</v>
      </c>
      <c r="E807">
        <f t="shared" ref="E807:F807" si="1065">E795+1</f>
        <v>108</v>
      </c>
      <c r="F807">
        <f t="shared" si="1065"/>
        <v>106</v>
      </c>
      <c r="G807" s="12">
        <f>G806*IF($B807="January",1+IF(C807&gt;Personal!$L$18+1,Calculations!$B$22,Calculations!$B$21),1)</f>
        <v>12678.237435290805</v>
      </c>
      <c r="H807" s="12">
        <f>IF(AND(Career!$F$15="Yes",$E807=62,$E806=61),G807,H806*IF($B807="January",(1+IF(C807&gt;Personal!$L$18+1,Calculations!$C$22,Calculations!$C$21)),1))</f>
        <v>12678.237435290805</v>
      </c>
      <c r="I807" s="12">
        <f>H807*(1-'Retiree Assumptions'!$F$8)</f>
        <v>9889.0251995268281</v>
      </c>
      <c r="J807" s="12">
        <f>I807/(Calculations!$C$27^($A807-1+Calculations!$B$6/30))</f>
        <v>1265.5834913784724</v>
      </c>
      <c r="K807" s="23">
        <f t="shared" si="1012"/>
        <v>3.1448878581015208E-2</v>
      </c>
      <c r="L807" s="12">
        <f>L806*IF($B807="January",(1+IF(C807&gt;Personal!$L$18+1,Calculations!$B$22,Calculations!$B$21)),1)</f>
        <v>6973.0305894099392</v>
      </c>
      <c r="M807" s="12">
        <f>IF(AND(Career!$F$15="Yes",$E807=62,$E806=61),L807,M806*IF($B807="January",(1+IF(C807&gt;Personal!$L$18+1,Calculations!$C$22,Calculations!$C$21)),1))</f>
        <v>6973.0305894099392</v>
      </c>
      <c r="N807" s="12">
        <f>M807*(1-'Retiree Assumptions'!$F$10)</f>
        <v>6136.2669186807461</v>
      </c>
      <c r="O807" s="12">
        <f>N807/(Calculations!$C$27^$AW807)/(Calculations!$D$27^($A807-1-$AW807+Calculations!$B$6/30))</f>
        <v>714.52621046670492</v>
      </c>
      <c r="P807" s="23">
        <f t="shared" si="1013"/>
        <v>1.5073522839699249</v>
      </c>
      <c r="Q807" s="12">
        <f>IF(OR(A807&lt;=360,$E807&lt;70),Q806*IF($B807="January",(1+IF(C807&gt;Personal!$L$18+1,Calculations!$B$22,Calculations!$B$21)),1),0)</f>
        <v>0</v>
      </c>
      <c r="R807" s="12">
        <f>IF(OR(A807&lt;=360,$E807&lt;70),IF(AND(Career!$F$15="Yes",$E807=62,$E806=61),Q807,R806*IF($B807="January",(1+IF(C807&gt;Personal!$L$18+1,Calculations!$C$22,Calculations!$C$21)),1)),0)</f>
        <v>0</v>
      </c>
      <c r="S807" s="12">
        <f>R807*(1-'Retiree Assumptions'!$F$8)</f>
        <v>0</v>
      </c>
      <c r="T807" s="12">
        <f>S807/(Calculations!$C$27^($A807-1+Calculations!$B$6/30))</f>
        <v>0</v>
      </c>
      <c r="U807" s="23">
        <f t="shared" si="1014"/>
        <v>0</v>
      </c>
      <c r="W807">
        <f t="shared" si="1054"/>
        <v>15</v>
      </c>
      <c r="X807">
        <f t="shared" si="1029"/>
        <v>2091</v>
      </c>
      <c r="Y807">
        <f t="shared" si="1030"/>
        <v>108</v>
      </c>
      <c r="Z807">
        <f t="shared" si="1017"/>
        <v>106</v>
      </c>
      <c r="AA807" s="12">
        <f>S807*12*Subsidy!$I$15/Subsidy!$I$14</f>
        <v>0</v>
      </c>
      <c r="AB807" s="12">
        <f>SUM(S$5:S807)*Subsidy!$I$15/Subsidy!$I$14</f>
        <v>53212.488521578103</v>
      </c>
      <c r="AC807" s="12">
        <f>N807*Subsidy!$E$15/Subsidy!$E$14</f>
        <v>4909.0135349445973</v>
      </c>
      <c r="AD807" s="12">
        <f t="shared" si="1018"/>
        <v>58908.162419335167</v>
      </c>
      <c r="AE807" s="12">
        <f>$AP807*AC807/(Calculations!$D$27^(A807-1+Calculations!$B$6/30))</f>
        <v>0.84173713487598867</v>
      </c>
      <c r="AF807" s="12">
        <f>IF(AE807=0,0,SUM(AE807:AE$903)*AC807/AE807)</f>
        <v>82560.575311028355</v>
      </c>
      <c r="AH807" s="164">
        <f>VLOOKUP(E807,Rates2,5)*VLOOKUP(E807,Mort_Imp_Retirees,C807-'Mort Imp Cume'!$C$4+2)</f>
        <v>9.680640444632499E-2</v>
      </c>
      <c r="AI807" s="16">
        <f t="shared" si="1019"/>
        <v>0.90319359555367495</v>
      </c>
      <c r="AJ807" s="164">
        <f>VLOOKUP(F807,Rates2,6)*VLOOKUP(F807,Mort_Imp_Survivors,C807-'Mort Imp Cume'!$C$4+2)</f>
        <v>3.8151450515098433E-2</v>
      </c>
      <c r="AK807" s="16">
        <f t="shared" si="1020"/>
        <v>0.96184854948490162</v>
      </c>
      <c r="AL807" s="164">
        <f>VLOOKUP(F807,Rates2,7)*VLOOKUP(F807,Mort_Imp_Survivors,C807-'Mort Imp Cume'!$C$4+2)</f>
        <v>5.1819258877266121E-2</v>
      </c>
      <c r="AM807" s="16">
        <f t="shared" si="1021"/>
        <v>0.94818074112273387</v>
      </c>
      <c r="AN807" s="108">
        <f>PRODUCT(AI$4:AI806)</f>
        <v>2.4849311637876307E-5</v>
      </c>
      <c r="AO807" s="16">
        <f>PRODUCT(AK$4:AK806)</f>
        <v>7.538612610485532E-3</v>
      </c>
      <c r="AP807" s="16">
        <f>PRODUCT(AM$4:AM806)</f>
        <v>1.7360246146366459E-3</v>
      </c>
      <c r="AQ807" s="16">
        <f t="shared" si="1022"/>
        <v>1.8732933407517922E-7</v>
      </c>
      <c r="AR807" s="16">
        <f t="shared" si="1023"/>
        <v>2.4661982303801129E-5</v>
      </c>
      <c r="AS807" s="16">
        <f t="shared" si="1024"/>
        <v>1.7442814960017143E-8</v>
      </c>
      <c r="AT807" s="16">
        <f t="shared" si="1025"/>
        <v>2.1095829122704571E-3</v>
      </c>
      <c r="AU807" s="16">
        <f t="shared" si="1026"/>
        <v>0.9978655677760917</v>
      </c>
      <c r="AV807" s="16">
        <f t="shared" si="1027"/>
        <v>2.4055725126290242E-6</v>
      </c>
      <c r="AW807" s="30">
        <f>(SUMPRODUCT(AV$5:AV806,A$5:A806)+SUM(AV$5:AV806)*(Calculations!$B$6/30-0.5)+AV$4*Calculations!$B$6/30/2)/SUM(AV$4:AV806)</f>
        <v>510.21258516425218</v>
      </c>
      <c r="AX807" s="16"/>
      <c r="AY807" s="12"/>
      <c r="AZ807" s="12"/>
    </row>
    <row r="808" spans="1:52" x14ac:dyDescent="0.25">
      <c r="A808">
        <f t="shared" si="1015"/>
        <v>804</v>
      </c>
      <c r="B808" t="str">
        <f t="shared" si="1039"/>
        <v>January</v>
      </c>
      <c r="C808">
        <f t="shared" si="1010"/>
        <v>2092</v>
      </c>
      <c r="D808">
        <f t="shared" si="1041"/>
        <v>209201</v>
      </c>
      <c r="E808">
        <f t="shared" ref="E808:F808" si="1066">E796+1</f>
        <v>109</v>
      </c>
      <c r="F808">
        <f t="shared" si="1066"/>
        <v>107</v>
      </c>
      <c r="G808" s="12">
        <f>G807*IF($B808="January",1+IF(C808&gt;Personal!$L$18+1,Calculations!$B$22,Calculations!$B$21),1)</f>
        <v>12995.193371173074</v>
      </c>
      <c r="H808" s="12">
        <f>IF(AND(Career!$F$15="Yes",$E808=62,$E807=61),G808,H807*IF($B808="January",(1+IF(C808&gt;Personal!$L$18+1,Calculations!$C$22,Calculations!$C$21)),1))</f>
        <v>12995.193371173074</v>
      </c>
      <c r="I808" s="12">
        <f>H808*(1-'Retiree Assumptions'!$F$8)</f>
        <v>10136.250829514998</v>
      </c>
      <c r="J808" s="12">
        <f>I808/(Calculations!$C$27^($A808-1+Calculations!$B$6/30))</f>
        <v>1293.9060926052928</v>
      </c>
      <c r="K808" s="23">
        <f t="shared" si="1012"/>
        <v>2.9040090795001243E-2</v>
      </c>
      <c r="L808" s="12">
        <f>L807*IF($B808="January",(1+IF(C808&gt;Personal!$L$18+1,Calculations!$B$22,Calculations!$B$21)),1)</f>
        <v>7147.3563541451867</v>
      </c>
      <c r="M808" s="12">
        <f>IF(AND(Career!$F$15="Yes",$E808=62,$E807=61),L808,M807*IF($B808="January",(1+IF(C808&gt;Personal!$L$18+1,Calculations!$C$22,Calculations!$C$21)),1))</f>
        <v>7147.3563541451867</v>
      </c>
      <c r="N808" s="12">
        <f>M808*(1-'Retiree Assumptions'!$F$10)</f>
        <v>6289.6735916477646</v>
      </c>
      <c r="O808" s="12">
        <f>N808/(Calculations!$C$27^$AW808)/(Calculations!$D$27^($A808-1-$AW808+Calculations!$B$6/30))</f>
        <v>730.28117666455114</v>
      </c>
      <c r="P808" s="23">
        <f t="shared" si="1013"/>
        <v>1.4607692653783926</v>
      </c>
      <c r="Q808" s="12">
        <f>IF(OR(A808&lt;=360,$E808&lt;70),Q807*IF($B808="January",(1+IF(C808&gt;Personal!$L$18+1,Calculations!$B$22,Calculations!$B$21)),1),0)</f>
        <v>0</v>
      </c>
      <c r="R808" s="12">
        <f>IF(OR(A808&lt;=360,$E808&lt;70),IF(AND(Career!$F$15="Yes",$E808=62,$E807=61),Q808,R807*IF($B808="January",(1+IF(C808&gt;Personal!$L$18+1,Calculations!$C$22,Calculations!$C$21)),1)),0)</f>
        <v>0</v>
      </c>
      <c r="S808" s="12">
        <f>R808*(1-'Retiree Assumptions'!$F$8)</f>
        <v>0</v>
      </c>
      <c r="T808" s="12">
        <f>S808/(Calculations!$C$27^($A808-1+Calculations!$B$6/30))</f>
        <v>0</v>
      </c>
      <c r="U808" s="23">
        <f t="shared" si="1014"/>
        <v>0</v>
      </c>
      <c r="W808">
        <f t="shared" si="1054"/>
        <v>15</v>
      </c>
      <c r="X808">
        <f t="shared" si="1029"/>
        <v>2092</v>
      </c>
      <c r="Y808">
        <f t="shared" si="1030"/>
        <v>109</v>
      </c>
      <c r="Z808">
        <f t="shared" si="1017"/>
        <v>107</v>
      </c>
      <c r="AA808" s="12">
        <f>S808*12*Subsidy!$I$15/Subsidy!$I$14</f>
        <v>0</v>
      </c>
      <c r="AB808" s="12">
        <f>SUM(S$5:S808)*Subsidy!$I$15/Subsidy!$I$14</f>
        <v>53212.488521578103</v>
      </c>
      <c r="AC808" s="12">
        <f>N808*Subsidy!$E$15/Subsidy!$E$14</f>
        <v>5031.7388733182115</v>
      </c>
      <c r="AD808" s="12">
        <f t="shared" si="1018"/>
        <v>60380.866479818535</v>
      </c>
      <c r="AE808" s="12">
        <f>$AP808*AC808/(Calculations!$D$27^(A808-1+Calculations!$B$6/30))</f>
        <v>0.81571690119780316</v>
      </c>
      <c r="AF808" s="12">
        <f>IF(AE808=0,0,SUM(AE808:AE$903)*AC808/AE808)</f>
        <v>82131.751969182049</v>
      </c>
      <c r="AH808" s="164">
        <f>VLOOKUP(E808,Rates2,5)*VLOOKUP(E808,Mort_Imp_Retirees,C808-'Mort Imp Cume'!$C$4+2)</f>
        <v>0.10975423275574397</v>
      </c>
      <c r="AI808" s="16">
        <f t="shared" si="1019"/>
        <v>0.89024576724425608</v>
      </c>
      <c r="AJ808" s="164">
        <f>VLOOKUP(F808,Rates2,6)*VLOOKUP(F808,Mort_Imp_Survivors,C808-'Mort Imp Cume'!$C$4+2)</f>
        <v>4.0663070030542633E-2</v>
      </c>
      <c r="AK808" s="16">
        <f t="shared" si="1020"/>
        <v>0.95933692996945741</v>
      </c>
      <c r="AL808" s="164">
        <f>VLOOKUP(F808,Rates2,7)*VLOOKUP(F808,Mort_Imp_Survivors,C808-'Mort Imp Cume'!$C$4+2)</f>
        <v>5.5948263244737784E-2</v>
      </c>
      <c r="AM808" s="16">
        <f t="shared" si="1021"/>
        <v>0.94405173675526222</v>
      </c>
      <c r="AN808" s="108">
        <f>PRODUCT(AI$4:AI807)</f>
        <v>2.2443739125247282E-5</v>
      </c>
      <c r="AO808" s="16">
        <f>PRODUCT(AK$4:AK807)</f>
        <v>7.2510036045240964E-3</v>
      </c>
      <c r="AP808" s="16">
        <f>PRODUCT(AM$4:AM807)</f>
        <v>1.6460651057134835E-3</v>
      </c>
      <c r="AQ808" s="16">
        <f t="shared" si="1022"/>
        <v>1.6273963329616653E-7</v>
      </c>
      <c r="AR808" s="16">
        <f t="shared" si="1023"/>
        <v>2.2280999491951114E-5</v>
      </c>
      <c r="AS808" s="16">
        <f t="shared" si="1024"/>
        <v>1.7135065712814947E-8</v>
      </c>
      <c r="AT808" s="16">
        <f t="shared" si="1025"/>
        <v>2.0002833320314174E-3</v>
      </c>
      <c r="AU808" s="16">
        <f t="shared" si="1026"/>
        <v>0.99797727292884331</v>
      </c>
      <c r="AV808" s="16">
        <f t="shared" si="1027"/>
        <v>2.463295367861588E-6</v>
      </c>
      <c r="AW808" s="30">
        <f>(SUMPRODUCT(AV$5:AV807,A$5:A807)+SUM(AV$5:AV807)*(Calculations!$B$6/30-0.5)+AV$4*Calculations!$B$6/30/2)/SUM(AV$4:AV807)</f>
        <v>510.21329070423053</v>
      </c>
      <c r="AX808" s="16"/>
      <c r="AY808" s="12"/>
      <c r="AZ808" s="12"/>
    </row>
    <row r="809" spans="1:52" x14ac:dyDescent="0.25">
      <c r="A809">
        <f t="shared" si="1015"/>
        <v>805</v>
      </c>
      <c r="B809" t="str">
        <f t="shared" si="1039"/>
        <v>February</v>
      </c>
      <c r="C809">
        <f t="shared" si="1010"/>
        <v>2092</v>
      </c>
      <c r="D809">
        <f t="shared" si="1041"/>
        <v>209202</v>
      </c>
      <c r="E809">
        <f t="shared" ref="E809:F809" si="1067">E797+1</f>
        <v>109</v>
      </c>
      <c r="F809">
        <f t="shared" si="1067"/>
        <v>107</v>
      </c>
      <c r="G809" s="12">
        <f>G808*IF($B809="January",1+IF(C809&gt;Personal!$L$18+1,Calculations!$B$22,Calculations!$B$21),1)</f>
        <v>12995.193371173074</v>
      </c>
      <c r="H809" s="12">
        <f>IF(AND(Career!$F$15="Yes",$E809=62,$E808=61),G809,H808*IF($B809="January",(1+IF(C809&gt;Personal!$L$18+1,Calculations!$C$22,Calculations!$C$21)),1))</f>
        <v>12995.193371173074</v>
      </c>
      <c r="I809" s="12">
        <f>H809*(1-'Retiree Assumptions'!$F$8)</f>
        <v>10136.250829514998</v>
      </c>
      <c r="J809" s="12">
        <f>I809/(Calculations!$C$27^($A809-1+Calculations!$B$6/30))</f>
        <v>1290.5975880468532</v>
      </c>
      <c r="K809" s="23">
        <f t="shared" si="1012"/>
        <v>2.578671252138778E-2</v>
      </c>
      <c r="L809" s="12">
        <f>L808*IF($B809="January",(1+IF(C809&gt;Personal!$L$18+1,Calculations!$B$22,Calculations!$B$21)),1)</f>
        <v>7147.3563541451867</v>
      </c>
      <c r="M809" s="12">
        <f>IF(AND(Career!$F$15="Yes",$E809=62,$E808=61),L809,M808*IF($B809="January",(1+IF(C809&gt;Personal!$L$18+1,Calculations!$C$22,Calculations!$C$21)),1))</f>
        <v>7147.3563541451867</v>
      </c>
      <c r="N809" s="12">
        <f>M809*(1-'Retiree Assumptions'!$F$10)</f>
        <v>6289.6735916477646</v>
      </c>
      <c r="O809" s="12">
        <f>N809/(Calculations!$C$27^$AW809)/(Calculations!$D$27^($A809-1-$AW809+Calculations!$B$6/30))</f>
        <v>728.179060596152</v>
      </c>
      <c r="P809" s="23">
        <f t="shared" si="1013"/>
        <v>1.3750846644505588</v>
      </c>
      <c r="Q809" s="12">
        <f>IF(OR(A809&lt;=360,$E809&lt;70),Q808*IF($B809="January",(1+IF(C809&gt;Personal!$L$18+1,Calculations!$B$22,Calculations!$B$21)),1),0)</f>
        <v>0</v>
      </c>
      <c r="R809" s="12">
        <f>IF(OR(A809&lt;=360,$E809&lt;70),IF(AND(Career!$F$15="Yes",$E809=62,$E808=61),Q809,R808*IF($B809="January",(1+IF(C809&gt;Personal!$L$18+1,Calculations!$C$22,Calculations!$C$21)),1)),0)</f>
        <v>0</v>
      </c>
      <c r="S809" s="12">
        <f>R809*(1-'Retiree Assumptions'!$F$8)</f>
        <v>0</v>
      </c>
      <c r="T809" s="12">
        <f>S809/(Calculations!$C$27^($A809-1+Calculations!$B$6/30))</f>
        <v>0</v>
      </c>
      <c r="U809" s="23">
        <f t="shared" si="1014"/>
        <v>0</v>
      </c>
      <c r="W809">
        <f t="shared" si="1054"/>
        <v>15</v>
      </c>
      <c r="X809">
        <f t="shared" si="1029"/>
        <v>2092</v>
      </c>
      <c r="Y809">
        <f t="shared" si="1030"/>
        <v>109</v>
      </c>
      <c r="Z809">
        <f t="shared" si="1017"/>
        <v>107</v>
      </c>
      <c r="AA809" s="12">
        <f>S809*12*Subsidy!$I$15/Subsidy!$I$14</f>
        <v>0</v>
      </c>
      <c r="AB809" s="12">
        <f>SUM(S$5:S809)*Subsidy!$I$15/Subsidy!$I$14</f>
        <v>53212.488521578103</v>
      </c>
      <c r="AC809" s="12">
        <f>N809*Subsidy!$E$15/Subsidy!$E$14</f>
        <v>5031.7388733182115</v>
      </c>
      <c r="AD809" s="12">
        <f t="shared" si="1018"/>
        <v>60380.866479818535</v>
      </c>
      <c r="AE809" s="12">
        <f>$AP809*AC809/(Calculations!$D$27^(A809-1+Calculations!$B$6/30))</f>
        <v>0.76786210361717133</v>
      </c>
      <c r="AF809" s="12">
        <f>IF(AE809=0,0,SUM(AE809:AE$903)*AC809/AE809)</f>
        <v>81905.049706976657</v>
      </c>
      <c r="AH809" s="164">
        <f>VLOOKUP(E809,Rates2,5)*VLOOKUP(E809,Mort_Imp_Retirees,C809-'Mort Imp Cume'!$C$4+2)</f>
        <v>0.10975423275574397</v>
      </c>
      <c r="AI809" s="16">
        <f t="shared" si="1019"/>
        <v>0.89024576724425608</v>
      </c>
      <c r="AJ809" s="164">
        <f>VLOOKUP(F809,Rates2,6)*VLOOKUP(F809,Mort_Imp_Survivors,C809-'Mort Imp Cume'!$C$4+2)</f>
        <v>4.0663070030542633E-2</v>
      </c>
      <c r="AK809" s="16">
        <f t="shared" si="1020"/>
        <v>0.95933692996945741</v>
      </c>
      <c r="AL809" s="164">
        <f>VLOOKUP(F809,Rates2,7)*VLOOKUP(F809,Mort_Imp_Survivors,C809-'Mort Imp Cume'!$C$4+2)</f>
        <v>5.5948263244737784E-2</v>
      </c>
      <c r="AM809" s="16">
        <f t="shared" si="1021"/>
        <v>0.94405173675526222</v>
      </c>
      <c r="AN809" s="108">
        <f>PRODUCT(AI$4:AI808)</f>
        <v>1.9980443757385694E-5</v>
      </c>
      <c r="AO809" s="16">
        <f>PRODUCT(AK$4:AK808)</f>
        <v>6.9561555371616159E-3</v>
      </c>
      <c r="AP809" s="16">
        <f>PRODUCT(AM$4:AM808)</f>
        <v>1.5539706218610483E-3</v>
      </c>
      <c r="AQ809" s="16">
        <f t="shared" si="1022"/>
        <v>1.3898707447788474E-7</v>
      </c>
      <c r="AR809" s="16">
        <f t="shared" si="1023"/>
        <v>1.9841456682907807E-5</v>
      </c>
      <c r="AS809" s="16">
        <f t="shared" si="1024"/>
        <v>1.4634128184843092E-8</v>
      </c>
      <c r="AT809" s="16">
        <f t="shared" si="1025"/>
        <v>1.8883880886725753E-3</v>
      </c>
      <c r="AU809" s="16">
        <f t="shared" si="1026"/>
        <v>0.99809163146757007</v>
      </c>
      <c r="AV809" s="16">
        <f t="shared" si="1027"/>
        <v>2.1929382747111612E-6</v>
      </c>
      <c r="AW809" s="30">
        <f>(SUMPRODUCT(AV$5:AV808,A$5:A808)+SUM(AV$5:AV808)*(Calculations!$B$6/30-0.5)+AV$4*Calculations!$B$6/30/2)/SUM(AV$4:AV808)</f>
        <v>510.21401563380277</v>
      </c>
      <c r="AX809" s="16"/>
      <c r="AY809" s="12"/>
      <c r="AZ809" s="12"/>
    </row>
    <row r="810" spans="1:52" x14ac:dyDescent="0.25">
      <c r="A810">
        <f t="shared" si="1015"/>
        <v>806</v>
      </c>
      <c r="B810" t="str">
        <f t="shared" si="1039"/>
        <v>March</v>
      </c>
      <c r="C810">
        <f t="shared" si="1010"/>
        <v>2092</v>
      </c>
      <c r="D810">
        <f t="shared" si="1041"/>
        <v>209203</v>
      </c>
      <c r="E810">
        <f t="shared" ref="E810:F810" si="1068">E798+1</f>
        <v>109</v>
      </c>
      <c r="F810">
        <f t="shared" si="1068"/>
        <v>107</v>
      </c>
      <c r="G810" s="12">
        <f>G809*IF($B810="January",1+IF(C810&gt;Personal!$L$18+1,Calculations!$B$22,Calculations!$B$21),1)</f>
        <v>12995.193371173074</v>
      </c>
      <c r="H810" s="12">
        <f>IF(AND(Career!$F$15="Yes",$E810=62,$E809=61),G810,H809*IF($B810="January",(1+IF(C810&gt;Personal!$L$18+1,Calculations!$C$22,Calculations!$C$21)),1))</f>
        <v>12995.193371173074</v>
      </c>
      <c r="I810" s="12">
        <f>H810*(1-'Retiree Assumptions'!$F$8)</f>
        <v>10136.250829514998</v>
      </c>
      <c r="J810" s="12">
        <f>I810/(Calculations!$C$27^($A810-1+Calculations!$B$6/30))</f>
        <v>1287.2975433005097</v>
      </c>
      <c r="K810" s="23">
        <f t="shared" si="1012"/>
        <v>2.2897812109291274E-2</v>
      </c>
      <c r="L810" s="12">
        <f>L809*IF($B810="January",(1+IF(C810&gt;Personal!$L$18+1,Calculations!$B$22,Calculations!$B$21)),1)</f>
        <v>7147.3563541451867</v>
      </c>
      <c r="M810" s="12">
        <f>IF(AND(Career!$F$15="Yes",$E810=62,$E809=61),L810,M809*IF($B810="January",(1+IF(C810&gt;Personal!$L$18+1,Calculations!$C$22,Calculations!$C$21)),1))</f>
        <v>7147.3563541451867</v>
      </c>
      <c r="N810" s="12">
        <f>M810*(1-'Retiree Assumptions'!$F$10)</f>
        <v>6289.6735916477646</v>
      </c>
      <c r="O810" s="12">
        <f>N810/(Calculations!$C$27^$AW810)/(Calculations!$D$27^($A810-1-$AW810+Calculations!$B$6/30))</f>
        <v>726.08297734880182</v>
      </c>
      <c r="P810" s="23">
        <f t="shared" si="1013"/>
        <v>1.2944249280725704</v>
      </c>
      <c r="Q810" s="12">
        <f>IF(OR(A810&lt;=360,$E810&lt;70),Q809*IF($B810="January",(1+IF(C810&gt;Personal!$L$18+1,Calculations!$B$22,Calculations!$B$21)),1),0)</f>
        <v>0</v>
      </c>
      <c r="R810" s="12">
        <f>IF(OR(A810&lt;=360,$E810&lt;70),IF(AND(Career!$F$15="Yes",$E810=62,$E809=61),Q810,R809*IF($B810="January",(1+IF(C810&gt;Personal!$L$18+1,Calculations!$C$22,Calculations!$C$21)),1)),0)</f>
        <v>0</v>
      </c>
      <c r="S810" s="12">
        <f>R810*(1-'Retiree Assumptions'!$F$8)</f>
        <v>0</v>
      </c>
      <c r="T810" s="12">
        <f>S810/(Calculations!$C$27^($A810-1+Calculations!$B$6/30))</f>
        <v>0</v>
      </c>
      <c r="U810" s="23">
        <f t="shared" si="1014"/>
        <v>0</v>
      </c>
      <c r="W810">
        <f t="shared" si="1054"/>
        <v>15</v>
      </c>
      <c r="X810">
        <f t="shared" si="1029"/>
        <v>2092</v>
      </c>
      <c r="Y810">
        <f t="shared" si="1030"/>
        <v>109</v>
      </c>
      <c r="Z810">
        <f t="shared" si="1017"/>
        <v>107</v>
      </c>
      <c r="AA810" s="12">
        <f>S810*12*Subsidy!$I$15/Subsidy!$I$14</f>
        <v>0</v>
      </c>
      <c r="AB810" s="12">
        <f>SUM(S$5:S810)*Subsidy!$I$15/Subsidy!$I$14</f>
        <v>53212.488521578103</v>
      </c>
      <c r="AC810" s="12">
        <f>N810*Subsidy!$E$15/Subsidy!$E$14</f>
        <v>5031.7388733182115</v>
      </c>
      <c r="AD810" s="12">
        <f t="shared" si="1018"/>
        <v>60380.866479818535</v>
      </c>
      <c r="AE810" s="12">
        <f>$AP810*AC810/(Calculations!$D$27^(A810-1+Calculations!$B$6/30))</f>
        <v>0.72281475264959916</v>
      </c>
      <c r="AF810" s="12">
        <f>IF(AE810=0,0,SUM(AE810:AE$903)*AC810/AE810)</f>
        <v>81664.218878173444</v>
      </c>
      <c r="AH810" s="164">
        <f>VLOOKUP(E810,Rates2,5)*VLOOKUP(E810,Mort_Imp_Retirees,C810-'Mort Imp Cume'!$C$4+2)</f>
        <v>0.10975423275574397</v>
      </c>
      <c r="AI810" s="16">
        <f t="shared" si="1019"/>
        <v>0.89024576724425608</v>
      </c>
      <c r="AJ810" s="164">
        <f>VLOOKUP(F810,Rates2,6)*VLOOKUP(F810,Mort_Imp_Survivors,C810-'Mort Imp Cume'!$C$4+2)</f>
        <v>4.0663070030542633E-2</v>
      </c>
      <c r="AK810" s="16">
        <f t="shared" si="1020"/>
        <v>0.95933692996945741</v>
      </c>
      <c r="AL810" s="164">
        <f>VLOOKUP(F810,Rates2,7)*VLOOKUP(F810,Mort_Imp_Survivors,C810-'Mort Imp Cume'!$C$4+2)</f>
        <v>5.5948263244737784E-2</v>
      </c>
      <c r="AM810" s="16">
        <f t="shared" si="1021"/>
        <v>0.94405173675526222</v>
      </c>
      <c r="AN810" s="108">
        <f>PRODUCT(AI$4:AI809)</f>
        <v>1.7787505482674534E-5</v>
      </c>
      <c r="AO810" s="16">
        <f>PRODUCT(AK$4:AK809)</f>
        <v>6.6732968974106662E-3</v>
      </c>
      <c r="AP810" s="16">
        <f>PRODUCT(AM$4:AM809)</f>
        <v>1.4670286644345774E-3</v>
      </c>
      <c r="AQ810" s="16">
        <f t="shared" si="1022"/>
        <v>1.1870130515020718E-7</v>
      </c>
      <c r="AR810" s="16">
        <f t="shared" si="1023"/>
        <v>1.7668804177524326E-5</v>
      </c>
      <c r="AS810" s="16">
        <f t="shared" si="1024"/>
        <v>1.2498213389999144E-8</v>
      </c>
      <c r="AT810" s="16">
        <f t="shared" si="1025"/>
        <v>1.7827506889074797E-3</v>
      </c>
      <c r="AU810" s="16">
        <f t="shared" si="1026"/>
        <v>0.99819946180560992</v>
      </c>
      <c r="AV810" s="16">
        <f t="shared" si="1027"/>
        <v>1.9522540168895328E-6</v>
      </c>
      <c r="AW810" s="30">
        <f>(SUMPRODUCT(AV$5:AV809,A$5:A809)+SUM(AV$5:AV809)*(Calculations!$B$6/30-0.5)+AV$4*Calculations!$B$6/30/2)/SUM(AV$4:AV809)</f>
        <v>510.21466318925832</v>
      </c>
      <c r="AX810" s="16"/>
      <c r="AY810" s="12"/>
      <c r="AZ810" s="12"/>
    </row>
    <row r="811" spans="1:52" x14ac:dyDescent="0.25">
      <c r="A811">
        <f t="shared" si="1015"/>
        <v>807</v>
      </c>
      <c r="B811" t="str">
        <f t="shared" si="1039"/>
        <v>April</v>
      </c>
      <c r="C811">
        <f t="shared" si="1010"/>
        <v>2092</v>
      </c>
      <c r="D811">
        <f t="shared" si="1041"/>
        <v>209204</v>
      </c>
      <c r="E811">
        <f t="shared" ref="E811:F811" si="1069">E799+1</f>
        <v>109</v>
      </c>
      <c r="F811">
        <f t="shared" si="1069"/>
        <v>107</v>
      </c>
      <c r="G811" s="12">
        <f>G810*IF($B811="January",1+IF(C811&gt;Personal!$L$18+1,Calculations!$B$22,Calculations!$B$21),1)</f>
        <v>12995.193371173074</v>
      </c>
      <c r="H811" s="12">
        <f>IF(AND(Career!$F$15="Yes",$E811=62,$E810=61),G811,H810*IF($B811="January",(1+IF(C811&gt;Personal!$L$18+1,Calculations!$C$22,Calculations!$C$21)),1))</f>
        <v>12995.193371173074</v>
      </c>
      <c r="I811" s="12">
        <f>H811*(1-'Retiree Assumptions'!$F$8)</f>
        <v>10136.250829514998</v>
      </c>
      <c r="J811" s="12">
        <f>I811/(Calculations!$C$27^($A811-1+Calculations!$B$6/30))</f>
        <v>1284.0059367346098</v>
      </c>
      <c r="K811" s="23">
        <f t="shared" si="1012"/>
        <v>2.0332556891753378E-2</v>
      </c>
      <c r="L811" s="12">
        <f>L810*IF($B811="January",(1+IF(C811&gt;Personal!$L$18+1,Calculations!$B$22,Calculations!$B$21)),1)</f>
        <v>7147.3563541451867</v>
      </c>
      <c r="M811" s="12">
        <f>IF(AND(Career!$F$15="Yes",$E811=62,$E810=61),L811,M810*IF($B811="January",(1+IF(C811&gt;Personal!$L$18+1,Calculations!$C$22,Calculations!$C$21)),1))</f>
        <v>7147.3563541451867</v>
      </c>
      <c r="N811" s="12">
        <f>M811*(1-'Retiree Assumptions'!$F$10)</f>
        <v>6289.6735916477646</v>
      </c>
      <c r="O811" s="12">
        <f>N811/(Calculations!$C$27^$AW811)/(Calculations!$D$27^($A811-1-$AW811+Calculations!$B$6/30))</f>
        <v>723.992911588845</v>
      </c>
      <c r="P811" s="23">
        <f t="shared" si="1013"/>
        <v>1.2184955508218305</v>
      </c>
      <c r="Q811" s="12">
        <f>IF(OR(A811&lt;=360,$E811&lt;70),Q810*IF($B811="January",(1+IF(C811&gt;Personal!$L$18+1,Calculations!$B$22,Calculations!$B$21)),1),0)</f>
        <v>0</v>
      </c>
      <c r="R811" s="12">
        <f>IF(OR(A811&lt;=360,$E811&lt;70),IF(AND(Career!$F$15="Yes",$E811=62,$E810=61),Q811,R810*IF($B811="January",(1+IF(C811&gt;Personal!$L$18+1,Calculations!$C$22,Calculations!$C$21)),1)),0)</f>
        <v>0</v>
      </c>
      <c r="S811" s="12">
        <f>R811*(1-'Retiree Assumptions'!$F$8)</f>
        <v>0</v>
      </c>
      <c r="T811" s="12">
        <f>S811/(Calculations!$C$27^($A811-1+Calculations!$B$6/30))</f>
        <v>0</v>
      </c>
      <c r="U811" s="23">
        <f t="shared" si="1014"/>
        <v>0</v>
      </c>
      <c r="W811">
        <f t="shared" si="1054"/>
        <v>15</v>
      </c>
      <c r="X811">
        <f t="shared" si="1029"/>
        <v>2092</v>
      </c>
      <c r="Y811">
        <f t="shared" si="1030"/>
        <v>109</v>
      </c>
      <c r="Z811">
        <f t="shared" si="1017"/>
        <v>107</v>
      </c>
      <c r="AA811" s="12">
        <f>S811*12*Subsidy!$I$15/Subsidy!$I$14</f>
        <v>0</v>
      </c>
      <c r="AB811" s="12">
        <f>SUM(S$5:S811)*Subsidy!$I$15/Subsidy!$I$14</f>
        <v>53212.488521578103</v>
      </c>
      <c r="AC811" s="12">
        <f>N811*Subsidy!$E$15/Subsidy!$E$14</f>
        <v>5031.7388733182115</v>
      </c>
      <c r="AD811" s="12">
        <f t="shared" si="1018"/>
        <v>60380.866479818535</v>
      </c>
      <c r="AE811" s="12">
        <f>$AP811*AC811/(Calculations!$D$27^(A811-1+Calculations!$B$6/30))</f>
        <v>0.68041014680466883</v>
      </c>
      <c r="AF811" s="12">
        <f>IF(AE811=0,0,SUM(AE811:AE$903)*AC811/AE811)</f>
        <v>81408.378960486589</v>
      </c>
      <c r="AH811" s="164">
        <f>VLOOKUP(E811,Rates2,5)*VLOOKUP(E811,Mort_Imp_Retirees,C811-'Mort Imp Cume'!$C$4+2)</f>
        <v>0.10975423275574397</v>
      </c>
      <c r="AI811" s="16">
        <f t="shared" si="1019"/>
        <v>0.89024576724425608</v>
      </c>
      <c r="AJ811" s="164">
        <f>VLOOKUP(F811,Rates2,6)*VLOOKUP(F811,Mort_Imp_Survivors,C811-'Mort Imp Cume'!$C$4+2)</f>
        <v>4.0663070030542633E-2</v>
      </c>
      <c r="AK811" s="16">
        <f t="shared" si="1020"/>
        <v>0.95933692996945741</v>
      </c>
      <c r="AL811" s="164">
        <f>VLOOKUP(F811,Rates2,7)*VLOOKUP(F811,Mort_Imp_Survivors,C811-'Mort Imp Cume'!$C$4+2)</f>
        <v>5.5948263244737784E-2</v>
      </c>
      <c r="AM811" s="16">
        <f t="shared" si="1021"/>
        <v>0.94405173675526222</v>
      </c>
      <c r="AN811" s="108">
        <f>PRODUCT(AI$4:AI810)</f>
        <v>1.5835251465785003E-5</v>
      </c>
      <c r="AO811" s="16">
        <f>PRODUCT(AK$4:AK810)</f>
        <v>6.4019401583366537E-3</v>
      </c>
      <c r="AP811" s="16">
        <f>PRODUCT(AM$4:AM810)</f>
        <v>1.3849509585292157E-3</v>
      </c>
      <c r="AQ811" s="16">
        <f t="shared" si="1022"/>
        <v>1.0137633227616838E-7</v>
      </c>
      <c r="AR811" s="16">
        <f t="shared" si="1023"/>
        <v>1.5733875133508835E-5</v>
      </c>
      <c r="AS811" s="16">
        <f t="shared" si="1024"/>
        <v>1.0674044669346238E-8</v>
      </c>
      <c r="AT811" s="16">
        <f t="shared" si="1025"/>
        <v>1.6830213822781365E-3</v>
      </c>
      <c r="AU811" s="16">
        <f t="shared" si="1026"/>
        <v>0.99830114336625597</v>
      </c>
      <c r="AV811" s="16">
        <f t="shared" si="1027"/>
        <v>1.7379858751215031E-6</v>
      </c>
      <c r="AW811" s="30">
        <f>(SUMPRODUCT(AV$5:AV810,A$5:A810)+SUM(AV$5:AV810)*(Calculations!$B$6/30-0.5)+AV$4*Calculations!$B$6/30/2)/SUM(AV$4:AV810)</f>
        <v>510.21524162265683</v>
      </c>
      <c r="AX811" s="16"/>
      <c r="AY811" s="12"/>
      <c r="AZ811" s="12"/>
    </row>
    <row r="812" spans="1:52" x14ac:dyDescent="0.25">
      <c r="A812">
        <f t="shared" si="1015"/>
        <v>808</v>
      </c>
      <c r="B812" t="str">
        <f t="shared" si="1039"/>
        <v>May</v>
      </c>
      <c r="C812">
        <f t="shared" si="1010"/>
        <v>2092</v>
      </c>
      <c r="D812">
        <f t="shared" si="1041"/>
        <v>209205</v>
      </c>
      <c r="E812">
        <f t="shared" ref="E812:F812" si="1070">E800+1</f>
        <v>109</v>
      </c>
      <c r="F812">
        <f t="shared" si="1070"/>
        <v>107</v>
      </c>
      <c r="G812" s="12">
        <f>G811*IF($B812="January",1+IF(C812&gt;Personal!$L$18+1,Calculations!$B$22,Calculations!$B$21),1)</f>
        <v>12995.193371173074</v>
      </c>
      <c r="H812" s="12">
        <f>IF(AND(Career!$F$15="Yes",$E812=62,$E811=61),G812,H811*IF($B812="January",(1+IF(C812&gt;Personal!$L$18+1,Calculations!$C$22,Calculations!$C$21)),1))</f>
        <v>12995.193371173074</v>
      </c>
      <c r="I812" s="12">
        <f>H812*(1-'Retiree Assumptions'!$F$8)</f>
        <v>10136.250829514998</v>
      </c>
      <c r="J812" s="12">
        <f>I812/(Calculations!$C$27^($A812-1+Calculations!$B$6/30))</f>
        <v>1280.722746772813</v>
      </c>
      <c r="K812" s="23">
        <f t="shared" si="1012"/>
        <v>1.8054688709260424E-2</v>
      </c>
      <c r="L812" s="12">
        <f>L811*IF($B812="January",(1+IF(C812&gt;Personal!$L$18+1,Calculations!$B$22,Calculations!$B$21)),1)</f>
        <v>7147.3563541451867</v>
      </c>
      <c r="M812" s="12">
        <f>IF(AND(Career!$F$15="Yes",$E812=62,$E811=61),L812,M811*IF($B812="January",(1+IF(C812&gt;Personal!$L$18+1,Calculations!$C$22,Calculations!$C$21)),1))</f>
        <v>7147.3563541451867</v>
      </c>
      <c r="N812" s="12">
        <f>M812*(1-'Retiree Assumptions'!$F$10)</f>
        <v>6289.6735916477646</v>
      </c>
      <c r="O812" s="12">
        <f>N812/(Calculations!$C$27^$AW812)/(Calculations!$D$27^($A812-1-$AW812+Calculations!$B$6/30))</f>
        <v>721.90884780485271</v>
      </c>
      <c r="P812" s="23">
        <f t="shared" si="1013"/>
        <v>1.1470192626297886</v>
      </c>
      <c r="Q812" s="12">
        <f>IF(OR(A812&lt;=360,$E812&lt;70),Q811*IF($B812="January",(1+IF(C812&gt;Personal!$L$18+1,Calculations!$B$22,Calculations!$B$21)),1),0)</f>
        <v>0</v>
      </c>
      <c r="R812" s="12">
        <f>IF(OR(A812&lt;=360,$E812&lt;70),IF(AND(Career!$F$15="Yes",$E812=62,$E811=61),Q812,R811*IF($B812="January",(1+IF(C812&gt;Personal!$L$18+1,Calculations!$C$22,Calculations!$C$21)),1)),0)</f>
        <v>0</v>
      </c>
      <c r="S812" s="12">
        <f>R812*(1-'Retiree Assumptions'!$F$8)</f>
        <v>0</v>
      </c>
      <c r="T812" s="12">
        <f>S812/(Calculations!$C$27^($A812-1+Calculations!$B$6/30))</f>
        <v>0</v>
      </c>
      <c r="U812" s="23">
        <f t="shared" si="1014"/>
        <v>0</v>
      </c>
      <c r="W812">
        <f t="shared" si="1054"/>
        <v>15</v>
      </c>
      <c r="X812">
        <f t="shared" si="1029"/>
        <v>2092</v>
      </c>
      <c r="Y812">
        <f t="shared" si="1030"/>
        <v>109</v>
      </c>
      <c r="Z812">
        <f t="shared" si="1017"/>
        <v>107</v>
      </c>
      <c r="AA812" s="12">
        <f>S812*12*Subsidy!$I$15/Subsidy!$I$14</f>
        <v>0</v>
      </c>
      <c r="AB812" s="12">
        <f>SUM(S$5:S812)*Subsidy!$I$15/Subsidy!$I$14</f>
        <v>53212.488521578103</v>
      </c>
      <c r="AC812" s="12">
        <f>N812*Subsidy!$E$15/Subsidy!$E$14</f>
        <v>5031.7388733182115</v>
      </c>
      <c r="AD812" s="12">
        <f t="shared" si="1018"/>
        <v>60380.866479818535</v>
      </c>
      <c r="AE812" s="12">
        <f>$AP812*AC812/(Calculations!$D$27^(A812-1+Calculations!$B$6/30))</f>
        <v>0.64049324695947407</v>
      </c>
      <c r="AF812" s="12">
        <f>IF(AE812=0,0,SUM(AE812:AE$903)*AC812/AE812)</f>
        <v>81136.594555610864</v>
      </c>
      <c r="AH812" s="164">
        <f>VLOOKUP(E812,Rates2,5)*VLOOKUP(E812,Mort_Imp_Retirees,C812-'Mort Imp Cume'!$C$4+2)</f>
        <v>0.10975423275574397</v>
      </c>
      <c r="AI812" s="16">
        <f t="shared" si="1019"/>
        <v>0.89024576724425608</v>
      </c>
      <c r="AJ812" s="164">
        <f>VLOOKUP(F812,Rates2,6)*VLOOKUP(F812,Mort_Imp_Survivors,C812-'Mort Imp Cume'!$C$4+2)</f>
        <v>4.0663070030542633E-2</v>
      </c>
      <c r="AK812" s="16">
        <f t="shared" si="1020"/>
        <v>0.95933692996945741</v>
      </c>
      <c r="AL812" s="164">
        <f>VLOOKUP(F812,Rates2,7)*VLOOKUP(F812,Mort_Imp_Survivors,C812-'Mort Imp Cume'!$C$4+2)</f>
        <v>5.5948263244737784E-2</v>
      </c>
      <c r="AM812" s="16">
        <f t="shared" si="1021"/>
        <v>0.94405173675526222</v>
      </c>
      <c r="AN812" s="108">
        <f>PRODUCT(AI$4:AI811)</f>
        <v>1.4097265590663502E-5</v>
      </c>
      <c r="AO812" s="16">
        <f>PRODUCT(AK$4:AK811)</f>
        <v>6.1416176173468675E-3</v>
      </c>
      <c r="AP812" s="16">
        <f>PRODUCT(AM$4:AM811)</f>
        <v>1.3074653577203712E-3</v>
      </c>
      <c r="AQ812" s="16">
        <f t="shared" si="1022"/>
        <v>8.6580014708036756E-8</v>
      </c>
      <c r="AR812" s="16">
        <f t="shared" si="1023"/>
        <v>1.4010685575955465E-5</v>
      </c>
      <c r="AS812" s="16">
        <f t="shared" si="1024"/>
        <v>9.1161213245381004E-9</v>
      </c>
      <c r="AT812" s="16">
        <f t="shared" si="1025"/>
        <v>1.5888699329805861E-3</v>
      </c>
      <c r="AU812" s="16">
        <f t="shared" si="1026"/>
        <v>0.99839703280142877</v>
      </c>
      <c r="AV812" s="16">
        <f t="shared" si="1027"/>
        <v>1.5472345688572226E-6</v>
      </c>
      <c r="AW812" s="30">
        <f>(SUMPRODUCT(AV$5:AV811,A$5:A811)+SUM(AV$5:AV811)*(Calculations!$B$6/30-0.5)+AV$4*Calculations!$B$6/30/2)/SUM(AV$4:AV811)</f>
        <v>510.21575830665165</v>
      </c>
      <c r="AX812" s="16"/>
      <c r="AY812" s="12"/>
      <c r="AZ812" s="12"/>
    </row>
    <row r="813" spans="1:52" x14ac:dyDescent="0.25">
      <c r="A813">
        <f t="shared" si="1015"/>
        <v>809</v>
      </c>
      <c r="B813" t="str">
        <f t="shared" si="1039"/>
        <v>June</v>
      </c>
      <c r="C813">
        <f t="shared" si="1010"/>
        <v>2092</v>
      </c>
      <c r="D813">
        <f t="shared" si="1041"/>
        <v>209206</v>
      </c>
      <c r="E813">
        <f t="shared" ref="E813:F813" si="1071">E801+1</f>
        <v>109</v>
      </c>
      <c r="F813">
        <f t="shared" si="1071"/>
        <v>107</v>
      </c>
      <c r="G813" s="12">
        <f>G812*IF($B813="January",1+IF(C813&gt;Personal!$L$18+1,Calculations!$B$22,Calculations!$B$21),1)</f>
        <v>12995.193371173074</v>
      </c>
      <c r="H813" s="12">
        <f>IF(AND(Career!$F$15="Yes",$E813=62,$E812=61),G813,H812*IF($B813="January",(1+IF(C813&gt;Personal!$L$18+1,Calculations!$C$22,Calculations!$C$21)),1))</f>
        <v>12995.193371173074</v>
      </c>
      <c r="I813" s="12">
        <f>H813*(1-'Retiree Assumptions'!$F$8)</f>
        <v>10136.250829514998</v>
      </c>
      <c r="J813" s="12">
        <f>I813/(Calculations!$C$27^($A813-1+Calculations!$B$6/30))</f>
        <v>1277.4479518939488</v>
      </c>
      <c r="K813" s="23">
        <f t="shared" si="1012"/>
        <v>1.6032011425011955E-2</v>
      </c>
      <c r="L813" s="12">
        <f>L812*IF($B813="January",(1+IF(C813&gt;Personal!$L$18+1,Calculations!$B$22,Calculations!$B$21)),1)</f>
        <v>7147.3563541451867</v>
      </c>
      <c r="M813" s="12">
        <f>IF(AND(Career!$F$15="Yes",$E813=62,$E812=61),L813,M812*IF($B813="January",(1+IF(C813&gt;Personal!$L$18+1,Calculations!$C$22,Calculations!$C$21)),1))</f>
        <v>7147.3563541451867</v>
      </c>
      <c r="N813" s="12">
        <f>M813*(1-'Retiree Assumptions'!$F$10)</f>
        <v>6289.6735916477646</v>
      </c>
      <c r="O813" s="12">
        <f>N813/(Calculations!$C$27^$AW813)/(Calculations!$D$27^($A813-1-$AW813+Calculations!$B$6/30))</f>
        <v>719.83077033233565</v>
      </c>
      <c r="P813" s="23">
        <f t="shared" si="1013"/>
        <v>1.0797350239130019</v>
      </c>
      <c r="Q813" s="12">
        <f>IF(OR(A813&lt;=360,$E813&lt;70),Q812*IF($B813="January",(1+IF(C813&gt;Personal!$L$18+1,Calculations!$B$22,Calculations!$B$21)),1),0)</f>
        <v>0</v>
      </c>
      <c r="R813" s="12">
        <f>IF(OR(A813&lt;=360,$E813&lt;70),IF(AND(Career!$F$15="Yes",$E813=62,$E812=61),Q813,R812*IF($B813="January",(1+IF(C813&gt;Personal!$L$18+1,Calculations!$C$22,Calculations!$C$21)),1)),0)</f>
        <v>0</v>
      </c>
      <c r="S813" s="12">
        <f>R813*(1-'Retiree Assumptions'!$F$8)</f>
        <v>0</v>
      </c>
      <c r="T813" s="12">
        <f>S813/(Calculations!$C$27^($A813-1+Calculations!$B$6/30))</f>
        <v>0</v>
      </c>
      <c r="U813" s="23">
        <f t="shared" si="1014"/>
        <v>0</v>
      </c>
      <c r="W813">
        <f t="shared" si="1054"/>
        <v>15</v>
      </c>
      <c r="X813">
        <f t="shared" si="1029"/>
        <v>2092</v>
      </c>
      <c r="Y813">
        <f t="shared" si="1030"/>
        <v>109</v>
      </c>
      <c r="Z813">
        <f t="shared" si="1017"/>
        <v>107</v>
      </c>
      <c r="AA813" s="12">
        <f>S813*12*Subsidy!$I$15/Subsidy!$I$14</f>
        <v>0</v>
      </c>
      <c r="AB813" s="12">
        <f>SUM(S$5:S813)*Subsidy!$I$15/Subsidy!$I$14</f>
        <v>53212.488521578103</v>
      </c>
      <c r="AC813" s="12">
        <f>N813*Subsidy!$E$15/Subsidy!$E$14</f>
        <v>5031.7388733182115</v>
      </c>
      <c r="AD813" s="12">
        <f t="shared" si="1018"/>
        <v>60380.866479818535</v>
      </c>
      <c r="AE813" s="12">
        <f>$AP813*AC813/(Calculations!$D$27^(A813-1+Calculations!$B$6/30))</f>
        <v>0.60291810950676294</v>
      </c>
      <c r="AF813" s="12">
        <f>IF(AE813=0,0,SUM(AE813:AE$903)*AC813/AE813)</f>
        <v>80847.87196923139</v>
      </c>
      <c r="AH813" s="164">
        <f>VLOOKUP(E813,Rates2,5)*VLOOKUP(E813,Mort_Imp_Retirees,C813-'Mort Imp Cume'!$C$4+2)</f>
        <v>0.10975423275574397</v>
      </c>
      <c r="AI813" s="16">
        <f t="shared" si="1019"/>
        <v>0.89024576724425608</v>
      </c>
      <c r="AJ813" s="164">
        <f>VLOOKUP(F813,Rates2,6)*VLOOKUP(F813,Mort_Imp_Survivors,C813-'Mort Imp Cume'!$C$4+2)</f>
        <v>4.0663070030542633E-2</v>
      </c>
      <c r="AK813" s="16">
        <f t="shared" si="1020"/>
        <v>0.95933692996945741</v>
      </c>
      <c r="AL813" s="164">
        <f>VLOOKUP(F813,Rates2,7)*VLOOKUP(F813,Mort_Imp_Survivors,C813-'Mort Imp Cume'!$C$4+2)</f>
        <v>5.5948263244737784E-2</v>
      </c>
      <c r="AM813" s="16">
        <f t="shared" si="1021"/>
        <v>0.94405173675526222</v>
      </c>
      <c r="AN813" s="108">
        <f>PRODUCT(AI$4:AI812)</f>
        <v>1.255003102180628E-5</v>
      </c>
      <c r="AO813" s="16">
        <f>PRODUCT(AK$4:AK812)</f>
        <v>5.891880590071878E-3</v>
      </c>
      <c r="AP813" s="16">
        <f>PRODUCT(AM$4:AM812)</f>
        <v>1.2343149417032566E-3</v>
      </c>
      <c r="AQ813" s="16">
        <f t="shared" si="1022"/>
        <v>7.3943284182180363E-8</v>
      </c>
      <c r="AR813" s="16">
        <f t="shared" si="1023"/>
        <v>1.24760877376241E-5</v>
      </c>
      <c r="AS813" s="16">
        <f t="shared" si="1024"/>
        <v>7.785583682477526E-9</v>
      </c>
      <c r="AT813" s="16">
        <f t="shared" si="1025"/>
        <v>1.499984535829864E-3</v>
      </c>
      <c r="AU813" s="16">
        <f t="shared" si="1026"/>
        <v>0.99848746543314837</v>
      </c>
      <c r="AV813" s="16">
        <f t="shared" si="1027"/>
        <v>1.3774190258591339E-6</v>
      </c>
      <c r="AW813" s="30">
        <f>(SUMPRODUCT(AV$5:AV812,A$5:A812)+SUM(AV$5:AV812)*(Calculations!$B$6/30-0.5)+AV$4*Calculations!$B$6/30/2)/SUM(AV$4:AV812)</f>
        <v>510.21621982813383</v>
      </c>
      <c r="AX813" s="16"/>
      <c r="AY813" s="12"/>
      <c r="AZ813" s="12"/>
    </row>
    <row r="814" spans="1:52" x14ac:dyDescent="0.25">
      <c r="A814">
        <f t="shared" si="1015"/>
        <v>810</v>
      </c>
      <c r="B814" t="str">
        <f t="shared" si="1039"/>
        <v>July</v>
      </c>
      <c r="C814">
        <f t="shared" si="1010"/>
        <v>2092</v>
      </c>
      <c r="D814">
        <f t="shared" si="1041"/>
        <v>209207</v>
      </c>
      <c r="E814">
        <f t="shared" ref="E814:F814" si="1072">E802+1</f>
        <v>109</v>
      </c>
      <c r="F814">
        <f t="shared" si="1072"/>
        <v>107</v>
      </c>
      <c r="G814" s="12">
        <f>G813*IF($B814="January",1+IF(C814&gt;Personal!$L$18+1,Calculations!$B$22,Calculations!$B$21),1)</f>
        <v>12995.193371173074</v>
      </c>
      <c r="H814" s="12">
        <f>IF(AND(Career!$F$15="Yes",$E814=62,$E813=61),G814,H813*IF($B814="January",(1+IF(C814&gt;Personal!$L$18+1,Calculations!$C$22,Calculations!$C$21)),1))</f>
        <v>12995.193371173074</v>
      </c>
      <c r="I814" s="12">
        <f>H814*(1-'Retiree Assumptions'!$F$8)</f>
        <v>10136.250829514998</v>
      </c>
      <c r="J814" s="12">
        <f>I814/(Calculations!$C$27^($A814-1+Calculations!$B$6/30))</f>
        <v>1274.1815306318772</v>
      </c>
      <c r="K814" s="23">
        <f t="shared" si="1012"/>
        <v>1.4235935854152008E-2</v>
      </c>
      <c r="L814" s="12">
        <f>L813*IF($B814="January",(1+IF(C814&gt;Personal!$L$18+1,Calculations!$B$22,Calculations!$B$21)),1)</f>
        <v>7147.3563541451867</v>
      </c>
      <c r="M814" s="12">
        <f>IF(AND(Career!$F$15="Yes",$E814=62,$E813=61),L814,M813*IF($B814="January",(1+IF(C814&gt;Personal!$L$18+1,Calculations!$C$22,Calculations!$C$21)),1))</f>
        <v>7147.3563541451867</v>
      </c>
      <c r="N814" s="12">
        <f>M814*(1-'Retiree Assumptions'!$F$10)</f>
        <v>6289.6735916477646</v>
      </c>
      <c r="O814" s="12">
        <f>N814/(Calculations!$C$27^$AW814)/(Calculations!$D$27^($A814-1-$AW814+Calculations!$B$6/30))</f>
        <v>717.75866337575212</v>
      </c>
      <c r="P814" s="23">
        <f t="shared" si="1013"/>
        <v>1.0163970787246748</v>
      </c>
      <c r="Q814" s="12">
        <f>IF(OR(A814&lt;=360,$E814&lt;70),Q813*IF($B814="January",(1+IF(C814&gt;Personal!$L$18+1,Calculations!$B$22,Calculations!$B$21)),1),0)</f>
        <v>0</v>
      </c>
      <c r="R814" s="12">
        <f>IF(OR(A814&lt;=360,$E814&lt;70),IF(AND(Career!$F$15="Yes",$E814=62,$E813=61),Q814,R813*IF($B814="January",(1+IF(C814&gt;Personal!$L$18+1,Calculations!$C$22,Calculations!$C$21)),1)),0)</f>
        <v>0</v>
      </c>
      <c r="S814" s="12">
        <f>R814*(1-'Retiree Assumptions'!$F$8)</f>
        <v>0</v>
      </c>
      <c r="T814" s="12">
        <f>S814/(Calculations!$C$27^($A814-1+Calculations!$B$6/30))</f>
        <v>0</v>
      </c>
      <c r="U814" s="23">
        <f t="shared" si="1014"/>
        <v>0</v>
      </c>
      <c r="W814">
        <f t="shared" si="1054"/>
        <v>15</v>
      </c>
      <c r="X814">
        <f t="shared" si="1029"/>
        <v>2092</v>
      </c>
      <c r="Y814">
        <f t="shared" si="1030"/>
        <v>109</v>
      </c>
      <c r="Z814">
        <f t="shared" si="1017"/>
        <v>107</v>
      </c>
      <c r="AA814" s="12">
        <f>S814*12*Subsidy!$I$15/Subsidy!$I$14</f>
        <v>0</v>
      </c>
      <c r="AB814" s="12">
        <f>SUM(S$5:S814)*Subsidy!$I$15/Subsidy!$I$14</f>
        <v>53212.488521578103</v>
      </c>
      <c r="AC814" s="12">
        <f>N814*Subsidy!$E$15/Subsidy!$E$14</f>
        <v>5031.7388733182115</v>
      </c>
      <c r="AD814" s="12">
        <f t="shared" si="1018"/>
        <v>60380.866479818535</v>
      </c>
      <c r="AE814" s="12">
        <f>$AP814*AC814/(Calculations!$D$27^(A814-1+Calculations!$B$6/30))</f>
        <v>0.56754735275797408</v>
      </c>
      <c r="AF814" s="12">
        <f>IF(AE814=0,0,SUM(AE814:AE$903)*AC814/AE814)</f>
        <v>80541.155577892598</v>
      </c>
      <c r="AH814" s="164">
        <f>VLOOKUP(E814,Rates2,5)*VLOOKUP(E814,Mort_Imp_Retirees,C814-'Mort Imp Cume'!$C$4+2)</f>
        <v>0.10975423275574397</v>
      </c>
      <c r="AI814" s="16">
        <f t="shared" si="1019"/>
        <v>0.89024576724425608</v>
      </c>
      <c r="AJ814" s="164">
        <f>VLOOKUP(F814,Rates2,6)*VLOOKUP(F814,Mort_Imp_Survivors,C814-'Mort Imp Cume'!$C$4+2)</f>
        <v>4.0663070030542633E-2</v>
      </c>
      <c r="AK814" s="16">
        <f t="shared" si="1020"/>
        <v>0.95933692996945741</v>
      </c>
      <c r="AL814" s="164">
        <f>VLOOKUP(F814,Rates2,7)*VLOOKUP(F814,Mort_Imp_Survivors,C814-'Mort Imp Cume'!$C$4+2)</f>
        <v>5.5948263244737784E-2</v>
      </c>
      <c r="AM814" s="16">
        <f t="shared" si="1021"/>
        <v>0.94405173675526222</v>
      </c>
      <c r="AN814" s="108">
        <f>PRODUCT(AI$4:AI813)</f>
        <v>1.1172611995947147E-5</v>
      </c>
      <c r="AO814" s="16">
        <f>PRODUCT(AK$4:AK813)</f>
        <v>5.6522986370261905E-3</v>
      </c>
      <c r="AP814" s="16">
        <f>PRODUCT(AM$4:AM813)</f>
        <v>1.1652571644179296E-3</v>
      </c>
      <c r="AQ814" s="16">
        <f t="shared" si="1022"/>
        <v>6.315093955671452E-8</v>
      </c>
      <c r="AR814" s="16">
        <f t="shared" si="1023"/>
        <v>1.1109461056390432E-5</v>
      </c>
      <c r="AS814" s="16">
        <f t="shared" si="1024"/>
        <v>6.6492438087348061E-9</v>
      </c>
      <c r="AT814" s="16">
        <f t="shared" si="1025"/>
        <v>1.4160707917399015E-3</v>
      </c>
      <c r="AU814" s="16">
        <f t="shared" si="1026"/>
        <v>0.9985727565962641</v>
      </c>
      <c r="AV814" s="16">
        <f t="shared" si="1027"/>
        <v>1.2262414574928005E-6</v>
      </c>
      <c r="AW814" s="30">
        <f>(SUMPRODUCT(AV$5:AV813,A$5:A813)+SUM(AV$5:AV813)*(Calculations!$B$6/30-0.5)+AV$4*Calculations!$B$6/30/2)/SUM(AV$4:AV813)</f>
        <v>510.21663207191261</v>
      </c>
      <c r="AX814" s="16"/>
      <c r="AY814" s="12"/>
      <c r="AZ814" s="12"/>
    </row>
    <row r="815" spans="1:52" x14ac:dyDescent="0.25">
      <c r="A815">
        <f t="shared" si="1015"/>
        <v>811</v>
      </c>
      <c r="B815" t="str">
        <f t="shared" si="1039"/>
        <v>August</v>
      </c>
      <c r="C815">
        <f t="shared" si="1010"/>
        <v>2092</v>
      </c>
      <c r="D815">
        <f t="shared" si="1041"/>
        <v>209208</v>
      </c>
      <c r="E815">
        <f t="shared" ref="E815:F815" si="1073">E803+1</f>
        <v>109</v>
      </c>
      <c r="F815">
        <f t="shared" si="1073"/>
        <v>107</v>
      </c>
      <c r="G815" s="12">
        <f>G814*IF($B815="January",1+IF(C815&gt;Personal!$L$18+1,Calculations!$B$22,Calculations!$B$21),1)</f>
        <v>12995.193371173074</v>
      </c>
      <c r="H815" s="12">
        <f>IF(AND(Career!$F$15="Yes",$E815=62,$E814=61),G815,H814*IF($B815="January",(1+IF(C815&gt;Personal!$L$18+1,Calculations!$C$22,Calculations!$C$21)),1))</f>
        <v>12995.193371173074</v>
      </c>
      <c r="I815" s="12">
        <f>H815*(1-'Retiree Assumptions'!$F$8)</f>
        <v>10136.250829514998</v>
      </c>
      <c r="J815" s="12">
        <f>I815/(Calculations!$C$27^($A815-1+Calculations!$B$6/30))</f>
        <v>1270.9234615753455</v>
      </c>
      <c r="K815" s="23">
        <f t="shared" si="1012"/>
        <v>1.2641075674843431E-2</v>
      </c>
      <c r="L815" s="12">
        <f>L814*IF($B815="January",(1+IF(C815&gt;Personal!$L$18+1,Calculations!$B$22,Calculations!$B$21)),1)</f>
        <v>7147.3563541451867</v>
      </c>
      <c r="M815" s="12">
        <f>IF(AND(Career!$F$15="Yes",$E815=62,$E814=61),L815,M814*IF($B815="January",(1+IF(C815&gt;Personal!$L$18+1,Calculations!$C$22,Calculations!$C$21)),1))</f>
        <v>7147.3563541451867</v>
      </c>
      <c r="N815" s="12">
        <f>M815*(1-'Retiree Assumptions'!$F$10)</f>
        <v>6289.6735916477646</v>
      </c>
      <c r="O815" s="12">
        <f>N815/(Calculations!$C$27^$AW815)/(Calculations!$D$27^($A815-1-$AW815+Calculations!$B$6/30))</f>
        <v>715.69251102809756</v>
      </c>
      <c r="P815" s="23">
        <f t="shared" si="1013"/>
        <v>0.956774062661359</v>
      </c>
      <c r="Q815" s="12">
        <f>IF(OR(A815&lt;=360,$E815&lt;70),Q814*IF($B815="January",(1+IF(C815&gt;Personal!$L$18+1,Calculations!$B$22,Calculations!$B$21)),1),0)</f>
        <v>0</v>
      </c>
      <c r="R815" s="12">
        <f>IF(OR(A815&lt;=360,$E815&lt;70),IF(AND(Career!$F$15="Yes",$E815=62,$E814=61),Q815,R814*IF($B815="January",(1+IF(C815&gt;Personal!$L$18+1,Calculations!$C$22,Calculations!$C$21)),1)),0)</f>
        <v>0</v>
      </c>
      <c r="S815" s="12">
        <f>R815*(1-'Retiree Assumptions'!$F$8)</f>
        <v>0</v>
      </c>
      <c r="T815" s="12">
        <f>S815/(Calculations!$C$27^($A815-1+Calculations!$B$6/30))</f>
        <v>0</v>
      </c>
      <c r="U815" s="23">
        <f t="shared" si="1014"/>
        <v>0</v>
      </c>
      <c r="W815">
        <f t="shared" si="1054"/>
        <v>15</v>
      </c>
      <c r="X815">
        <f t="shared" si="1029"/>
        <v>2092</v>
      </c>
      <c r="Y815">
        <f t="shared" si="1030"/>
        <v>109</v>
      </c>
      <c r="Z815">
        <f t="shared" si="1017"/>
        <v>107</v>
      </c>
      <c r="AA815" s="12">
        <f>S815*12*Subsidy!$I$15/Subsidy!$I$14</f>
        <v>0</v>
      </c>
      <c r="AB815" s="12">
        <f>SUM(S$5:S815)*Subsidy!$I$15/Subsidy!$I$14</f>
        <v>53212.488521578103</v>
      </c>
      <c r="AC815" s="12">
        <f>N815*Subsidy!$E$15/Subsidy!$E$14</f>
        <v>5031.7388733182115</v>
      </c>
      <c r="AD815" s="12">
        <f t="shared" si="1018"/>
        <v>60380.866479818535</v>
      </c>
      <c r="AE815" s="12">
        <f>$AP815*AC815/(Calculations!$D$27^(A815-1+Calculations!$B$6/30))</f>
        <v>0.53425165465024282</v>
      </c>
      <c r="AF815" s="12">
        <f>IF(AE815=0,0,SUM(AE815:AE$903)*AC815/AE815)</f>
        <v>80215.323969442485</v>
      </c>
      <c r="AH815" s="164">
        <f>VLOOKUP(E815,Rates2,5)*VLOOKUP(E815,Mort_Imp_Retirees,C815-'Mort Imp Cume'!$C$4+2)</f>
        <v>0.10975423275574397</v>
      </c>
      <c r="AI815" s="16">
        <f t="shared" si="1019"/>
        <v>0.89024576724425608</v>
      </c>
      <c r="AJ815" s="164">
        <f>VLOOKUP(F815,Rates2,6)*VLOOKUP(F815,Mort_Imp_Survivors,C815-'Mort Imp Cume'!$C$4+2)</f>
        <v>4.0663070030542633E-2</v>
      </c>
      <c r="AK815" s="16">
        <f t="shared" si="1020"/>
        <v>0.95933692996945741</v>
      </c>
      <c r="AL815" s="164">
        <f>VLOOKUP(F815,Rates2,7)*VLOOKUP(F815,Mort_Imp_Survivors,C815-'Mort Imp Cume'!$C$4+2)</f>
        <v>5.5948263244737784E-2</v>
      </c>
      <c r="AM815" s="16">
        <f t="shared" si="1021"/>
        <v>0.94405173675526222</v>
      </c>
      <c r="AN815" s="108">
        <f>PRODUCT(AI$4:AI814)</f>
        <v>9.9463705384543466E-6</v>
      </c>
      <c r="AO815" s="16">
        <f>PRODUCT(AK$4:AK814)</f>
        <v>5.4224588217152538E-3</v>
      </c>
      <c r="AP815" s="16">
        <f>PRODUCT(AM$4:AM814)</f>
        <v>1.1000630498352586E-3</v>
      </c>
      <c r="AQ815" s="16">
        <f t="shared" si="1022"/>
        <v>5.3933784670290473E-8</v>
      </c>
      <c r="AR815" s="16">
        <f t="shared" si="1023"/>
        <v>9.8924367537840562E-6</v>
      </c>
      <c r="AS815" s="16">
        <f t="shared" si="1024"/>
        <v>5.6787576925676156E-9</v>
      </c>
      <c r="AT815" s="16">
        <f t="shared" si="1025"/>
        <v>1.3368507395542619E-3</v>
      </c>
      <c r="AU815" s="16">
        <f t="shared" si="1026"/>
        <v>0.99865320288990733</v>
      </c>
      <c r="AV815" s="16">
        <f t="shared" si="1027"/>
        <v>1.0916562671523928E-6</v>
      </c>
      <c r="AW815" s="30">
        <f>(SUMPRODUCT(AV$5:AV814,A$5:A814)+SUM(AV$5:AV814)*(Calculations!$B$6/30-0.5)+AV$4*Calculations!$B$6/30/2)/SUM(AV$4:AV814)</f>
        <v>510.21700029548987</v>
      </c>
      <c r="AX815" s="16"/>
      <c r="AY815" s="12"/>
      <c r="AZ815" s="12"/>
    </row>
    <row r="816" spans="1:52" x14ac:dyDescent="0.25">
      <c r="A816">
        <f t="shared" si="1015"/>
        <v>812</v>
      </c>
      <c r="B816" t="str">
        <f t="shared" si="1039"/>
        <v>September</v>
      </c>
      <c r="C816">
        <f t="shared" si="1010"/>
        <v>2092</v>
      </c>
      <c r="D816">
        <f t="shared" si="1041"/>
        <v>209209</v>
      </c>
      <c r="E816">
        <f t="shared" ref="E816:F816" si="1074">E804+1</f>
        <v>109</v>
      </c>
      <c r="F816">
        <f t="shared" si="1074"/>
        <v>107</v>
      </c>
      <c r="G816" s="12">
        <f>G815*IF($B816="January",1+IF(C816&gt;Personal!$L$18+1,Calculations!$B$22,Calculations!$B$21),1)</f>
        <v>12995.193371173074</v>
      </c>
      <c r="H816" s="12">
        <f>IF(AND(Career!$F$15="Yes",$E816=62,$E815=61),G816,H815*IF($B816="January",(1+IF(C816&gt;Personal!$L$18+1,Calculations!$C$22,Calculations!$C$21)),1))</f>
        <v>12995.193371173074</v>
      </c>
      <c r="I816" s="12">
        <f>H816*(1-'Retiree Assumptions'!$F$8)</f>
        <v>10136.250829514998</v>
      </c>
      <c r="J816" s="12">
        <f>I816/(Calculations!$C$27^($A816-1+Calculations!$B$6/30))</f>
        <v>1267.6737233678507</v>
      </c>
      <c r="K816" s="23">
        <f t="shared" si="1012"/>
        <v>1.1224888609659794E-2</v>
      </c>
      <c r="L816" s="12">
        <f>L815*IF($B816="January",(1+IF(C816&gt;Personal!$L$18+1,Calculations!$B$22,Calculations!$B$21)),1)</f>
        <v>7147.3563541451867</v>
      </c>
      <c r="M816" s="12">
        <f>IF(AND(Career!$F$15="Yes",$E816=62,$E815=61),L816,M815*IF($B816="January",(1+IF(C816&gt;Personal!$L$18+1,Calculations!$C$22,Calculations!$C$21)),1))</f>
        <v>7147.3563541451867</v>
      </c>
      <c r="N816" s="12">
        <f>M816*(1-'Retiree Assumptions'!$F$10)</f>
        <v>6289.6735916477646</v>
      </c>
      <c r="O816" s="12">
        <f>N816/(Calculations!$C$27^$AW816)/(Calculations!$D$27^($A816-1-$AW816+Calculations!$B$6/30))</f>
        <v>713.63229728834676</v>
      </c>
      <c r="P816" s="23">
        <f t="shared" si="1013"/>
        <v>0.90064816243048595</v>
      </c>
      <c r="Q816" s="12">
        <f>IF(OR(A816&lt;=360,$E816&lt;70),Q815*IF($B816="January",(1+IF(C816&gt;Personal!$L$18+1,Calculations!$B$22,Calculations!$B$21)),1),0)</f>
        <v>0</v>
      </c>
      <c r="R816" s="12">
        <f>IF(OR(A816&lt;=360,$E816&lt;70),IF(AND(Career!$F$15="Yes",$E816=62,$E815=61),Q816,R815*IF($B816="January",(1+IF(C816&gt;Personal!$L$18+1,Calculations!$C$22,Calculations!$C$21)),1)),0)</f>
        <v>0</v>
      </c>
      <c r="S816" s="12">
        <f>R816*(1-'Retiree Assumptions'!$F$8)</f>
        <v>0</v>
      </c>
      <c r="T816" s="12">
        <f>S816/(Calculations!$C$27^($A816-1+Calculations!$B$6/30))</f>
        <v>0</v>
      </c>
      <c r="U816" s="23">
        <f t="shared" si="1014"/>
        <v>0</v>
      </c>
      <c r="W816">
        <f t="shared" si="1054"/>
        <v>15</v>
      </c>
      <c r="X816">
        <f t="shared" si="1029"/>
        <v>2092</v>
      </c>
      <c r="Y816">
        <f t="shared" si="1030"/>
        <v>109</v>
      </c>
      <c r="Z816">
        <f t="shared" si="1017"/>
        <v>107</v>
      </c>
      <c r="AA816" s="12">
        <f>S816*12*Subsidy!$I$15/Subsidy!$I$14</f>
        <v>0</v>
      </c>
      <c r="AB816" s="12">
        <f>SUM(S$5:S816)*Subsidy!$I$15/Subsidy!$I$14</f>
        <v>53212.488521578103</v>
      </c>
      <c r="AC816" s="12">
        <f>N816*Subsidy!$E$15/Subsidy!$E$14</f>
        <v>5031.7388733182115</v>
      </c>
      <c r="AD816" s="12">
        <f t="shared" si="1018"/>
        <v>60380.866479818535</v>
      </c>
      <c r="AE816" s="12">
        <f>$AP816*AC816/(Calculations!$D$27^(A816-1+Calculations!$B$6/30))</f>
        <v>0.50290927992089396</v>
      </c>
      <c r="AF816" s="12">
        <f>IF(AE816=0,0,SUM(AE816:AE$903)*AC816/AE816)</f>
        <v>79869.185842941428</v>
      </c>
      <c r="AH816" s="164">
        <f>VLOOKUP(E816,Rates2,5)*VLOOKUP(E816,Mort_Imp_Retirees,C816-'Mort Imp Cume'!$C$4+2)</f>
        <v>0.10975423275574397</v>
      </c>
      <c r="AI816" s="16">
        <f t="shared" si="1019"/>
        <v>0.89024576724425608</v>
      </c>
      <c r="AJ816" s="164">
        <f>VLOOKUP(F816,Rates2,6)*VLOOKUP(F816,Mort_Imp_Survivors,C816-'Mort Imp Cume'!$C$4+2)</f>
        <v>4.0663070030542633E-2</v>
      </c>
      <c r="AK816" s="16">
        <f t="shared" si="1020"/>
        <v>0.95933692996945741</v>
      </c>
      <c r="AL816" s="164">
        <f>VLOOKUP(F816,Rates2,7)*VLOOKUP(F816,Mort_Imp_Survivors,C816-'Mort Imp Cume'!$C$4+2)</f>
        <v>5.5948263244737784E-2</v>
      </c>
      <c r="AM816" s="16">
        <f t="shared" si="1021"/>
        <v>0.94405173675526222</v>
      </c>
      <c r="AN816" s="108">
        <f>PRODUCT(AI$4:AI815)</f>
        <v>8.8547142713019544E-6</v>
      </c>
      <c r="AO816" s="16">
        <f>PRODUCT(AK$4:AK815)</f>
        <v>5.2019649989101134E-3</v>
      </c>
      <c r="AP816" s="16">
        <f>PRODUCT(AM$4:AM815)</f>
        <v>1.0385164327372666E-3</v>
      </c>
      <c r="AQ816" s="16">
        <f t="shared" si="1022"/>
        <v>4.6061913714662636E-8</v>
      </c>
      <c r="AR816" s="16">
        <f t="shared" si="1023"/>
        <v>8.808652357587291E-6</v>
      </c>
      <c r="AS816" s="16">
        <f t="shared" si="1024"/>
        <v>4.8499182551454613E-9</v>
      </c>
      <c r="AT816" s="16">
        <f t="shared" si="1025"/>
        <v>1.2620619412164504E-3</v>
      </c>
      <c r="AU816" s="16">
        <f t="shared" si="1026"/>
        <v>0.99872908334451216</v>
      </c>
      <c r="AV816" s="16">
        <f t="shared" si="1027"/>
        <v>9.7184237111808256E-7</v>
      </c>
      <c r="AW816" s="30">
        <f>(SUMPRODUCT(AV$5:AV815,A$5:A815)+SUM(AV$5:AV815)*(Calculations!$B$6/30-0.5)+AV$4*Calculations!$B$6/30/2)/SUM(AV$4:AV815)</f>
        <v>510.21732919587697</v>
      </c>
      <c r="AX816" s="16"/>
      <c r="AY816" s="12"/>
      <c r="AZ816" s="12"/>
    </row>
    <row r="817" spans="1:52" x14ac:dyDescent="0.25">
      <c r="A817">
        <f t="shared" si="1015"/>
        <v>813</v>
      </c>
      <c r="B817" t="str">
        <f t="shared" si="1039"/>
        <v>October</v>
      </c>
      <c r="C817">
        <f t="shared" si="1010"/>
        <v>2092</v>
      </c>
      <c r="D817">
        <f t="shared" si="1041"/>
        <v>209210</v>
      </c>
      <c r="E817">
        <f t="shared" ref="E817:F817" si="1075">E805+1</f>
        <v>109</v>
      </c>
      <c r="F817">
        <f t="shared" si="1075"/>
        <v>107</v>
      </c>
      <c r="G817" s="12">
        <f>G816*IF($B817="January",1+IF(C817&gt;Personal!$L$18+1,Calculations!$B$22,Calculations!$B$21),1)</f>
        <v>12995.193371173074</v>
      </c>
      <c r="H817" s="12">
        <f>IF(AND(Career!$F$15="Yes",$E817=62,$E816=61),G817,H816*IF($B817="January",(1+IF(C817&gt;Personal!$L$18+1,Calculations!$C$22,Calculations!$C$21)),1))</f>
        <v>12995.193371173074</v>
      </c>
      <c r="I817" s="12">
        <f>H817*(1-'Retiree Assumptions'!$F$8)</f>
        <v>10136.250829514998</v>
      </c>
      <c r="J817" s="12">
        <f>I817/(Calculations!$C$27^($A817-1+Calculations!$B$6/30))</f>
        <v>1264.4322947074975</v>
      </c>
      <c r="K817" s="23">
        <f t="shared" si="1012"/>
        <v>9.967357805634746E-3</v>
      </c>
      <c r="L817" s="12">
        <f>L816*IF($B817="January",(1+IF(C817&gt;Personal!$L$18+1,Calculations!$B$22,Calculations!$B$21)),1)</f>
        <v>7147.3563541451867</v>
      </c>
      <c r="M817" s="12">
        <f>IF(AND(Career!$F$15="Yes",$E817=62,$E816=61),L817,M816*IF($B817="January",(1+IF(C817&gt;Personal!$L$18+1,Calculations!$C$22,Calculations!$C$21)),1))</f>
        <v>7147.3563541451867</v>
      </c>
      <c r="N817" s="12">
        <f>M817*(1-'Retiree Assumptions'!$F$10)</f>
        <v>6289.6735916477646</v>
      </c>
      <c r="O817" s="12">
        <f>N817/(Calculations!$C$27^$AW817)/(Calculations!$D$27^($A817-1-$AW817+Calculations!$B$6/30))</f>
        <v>711.57800607697789</v>
      </c>
      <c r="P817" s="23">
        <f t="shared" si="1013"/>
        <v>0.84781432414835611</v>
      </c>
      <c r="Q817" s="12">
        <f>IF(OR(A817&lt;=360,$E817&lt;70),Q816*IF($B817="January",(1+IF(C817&gt;Personal!$L$18+1,Calculations!$B$22,Calculations!$B$21)),1),0)</f>
        <v>0</v>
      </c>
      <c r="R817" s="12">
        <f>IF(OR(A817&lt;=360,$E817&lt;70),IF(AND(Career!$F$15="Yes",$E817=62,$E816=61),Q817,R816*IF($B817="January",(1+IF(C817&gt;Personal!$L$18+1,Calculations!$C$22,Calculations!$C$21)),1)),0)</f>
        <v>0</v>
      </c>
      <c r="S817" s="12">
        <f>R817*(1-'Retiree Assumptions'!$F$8)</f>
        <v>0</v>
      </c>
      <c r="T817" s="12">
        <f>S817/(Calculations!$C$27^($A817-1+Calculations!$B$6/30))</f>
        <v>0</v>
      </c>
      <c r="U817" s="23">
        <f t="shared" si="1014"/>
        <v>0</v>
      </c>
      <c r="W817">
        <f t="shared" si="1054"/>
        <v>15</v>
      </c>
      <c r="X817">
        <f t="shared" si="1029"/>
        <v>2092</v>
      </c>
      <c r="Y817">
        <f t="shared" si="1030"/>
        <v>109</v>
      </c>
      <c r="Z817">
        <f t="shared" si="1017"/>
        <v>107</v>
      </c>
      <c r="AA817" s="12">
        <f>S817*12*Subsidy!$I$15/Subsidy!$I$14</f>
        <v>0</v>
      </c>
      <c r="AB817" s="12">
        <f>SUM(S$5:S817)*Subsidy!$I$15/Subsidy!$I$14</f>
        <v>53212.488521578103</v>
      </c>
      <c r="AC817" s="12">
        <f>N817*Subsidy!$E$15/Subsidy!$E$14</f>
        <v>5031.7388733182115</v>
      </c>
      <c r="AD817" s="12">
        <f t="shared" si="1018"/>
        <v>60380.866479818535</v>
      </c>
      <c r="AE817" s="12">
        <f>$AP817*AC817/(Calculations!$D$27^(A817-1+Calculations!$B$6/30))</f>
        <v>0.47340563502068889</v>
      </c>
      <c r="AF817" s="12">
        <f>IF(AE817=0,0,SUM(AE817:AE$903)*AC817/AE817)</f>
        <v>79501.475653044341</v>
      </c>
      <c r="AH817" s="164">
        <f>VLOOKUP(E817,Rates2,5)*VLOOKUP(E817,Mort_Imp_Retirees,C817-'Mort Imp Cume'!$C$4+2)</f>
        <v>0.10975423275574397</v>
      </c>
      <c r="AI817" s="16">
        <f t="shared" si="1019"/>
        <v>0.89024576724425608</v>
      </c>
      <c r="AJ817" s="164">
        <f>VLOOKUP(F817,Rates2,6)*VLOOKUP(F817,Mort_Imp_Survivors,C817-'Mort Imp Cume'!$C$4+2)</f>
        <v>4.0663070030542633E-2</v>
      </c>
      <c r="AK817" s="16">
        <f t="shared" si="1020"/>
        <v>0.95933692996945741</v>
      </c>
      <c r="AL817" s="164">
        <f>VLOOKUP(F817,Rates2,7)*VLOOKUP(F817,Mort_Imp_Survivors,C817-'Mort Imp Cume'!$C$4+2)</f>
        <v>5.5948263244737784E-2</v>
      </c>
      <c r="AM817" s="16">
        <f t="shared" si="1021"/>
        <v>0.94405173675526222</v>
      </c>
      <c r="AN817" s="108">
        <f>PRODUCT(AI$4:AI816)</f>
        <v>7.8828719001838727E-6</v>
      </c>
      <c r="AO817" s="16">
        <f>PRODUCT(AK$4:AK816)</f>
        <v>4.990437131863E-3</v>
      </c>
      <c r="AP817" s="16">
        <f>PRODUCT(AM$4:AM816)</f>
        <v>9.8041324197449585E-4</v>
      </c>
      <c r="AQ817" s="16">
        <f t="shared" si="1022"/>
        <v>3.933897663639704E-8</v>
      </c>
      <c r="AR817" s="16">
        <f t="shared" si="1023"/>
        <v>7.843532923547476E-6</v>
      </c>
      <c r="AS817" s="16">
        <f t="shared" si="1024"/>
        <v>4.1420515463053679E-9</v>
      </c>
      <c r="AT817" s="16">
        <f t="shared" si="1025"/>
        <v>1.1914566174163629E-3</v>
      </c>
      <c r="AU817" s="16">
        <f t="shared" si="1026"/>
        <v>0.99880066051068339</v>
      </c>
      <c r="AV817" s="16">
        <f t="shared" si="1027"/>
        <v>8.6517855731649452E-7</v>
      </c>
      <c r="AW817" s="30">
        <f>(SUMPRODUCT(AV$5:AV816,A$5:A816)+SUM(AV$5:AV816)*(Calculations!$B$6/30-0.5)+AV$4*Calculations!$B$6/30/2)/SUM(AV$4:AV816)</f>
        <v>510.21762296930024</v>
      </c>
      <c r="AX817" s="16"/>
      <c r="AY817" s="12"/>
      <c r="AZ817" s="12"/>
    </row>
    <row r="818" spans="1:52" x14ac:dyDescent="0.25">
      <c r="A818">
        <f t="shared" si="1015"/>
        <v>814</v>
      </c>
      <c r="B818" t="str">
        <f t="shared" si="1039"/>
        <v>November</v>
      </c>
      <c r="C818">
        <f t="shared" si="1010"/>
        <v>2092</v>
      </c>
      <c r="D818">
        <f t="shared" si="1041"/>
        <v>209211</v>
      </c>
      <c r="E818">
        <f t="shared" ref="E818:F818" si="1076">E806+1</f>
        <v>109</v>
      </c>
      <c r="F818">
        <f t="shared" si="1076"/>
        <v>107</v>
      </c>
      <c r="G818" s="12">
        <f>G817*IF($B818="January",1+IF(C818&gt;Personal!$L$18+1,Calculations!$B$22,Calculations!$B$21),1)</f>
        <v>12995.193371173074</v>
      </c>
      <c r="H818" s="12">
        <f>IF(AND(Career!$F$15="Yes",$E818=62,$E817=61),G818,H817*IF($B818="January",(1+IF(C818&gt;Personal!$L$18+1,Calculations!$C$22,Calculations!$C$21)),1))</f>
        <v>12995.193371173074</v>
      </c>
      <c r="I818" s="12">
        <f>H818*(1-'Retiree Assumptions'!$F$8)</f>
        <v>10136.250829514998</v>
      </c>
      <c r="J818" s="12">
        <f>I818/(Calculations!$C$27^($A818-1+Calculations!$B$6/30))</f>
        <v>1261.1991543468594</v>
      </c>
      <c r="K818" s="23">
        <f t="shared" si="1012"/>
        <v>8.8507089094899214E-3</v>
      </c>
      <c r="L818" s="12">
        <f>L817*IF($B818="January",(1+IF(C818&gt;Personal!$L$18+1,Calculations!$B$22,Calculations!$B$21)),1)</f>
        <v>7147.3563541451867</v>
      </c>
      <c r="M818" s="12">
        <f>IF(AND(Career!$F$15="Yes",$E818=62,$E817=61),L818,M817*IF($B818="January",(1+IF(C818&gt;Personal!$L$18+1,Calculations!$C$22,Calculations!$C$21)),1))</f>
        <v>7147.3563541451867</v>
      </c>
      <c r="N818" s="12">
        <f>M818*(1-'Retiree Assumptions'!$F$10)</f>
        <v>6289.6735916477646</v>
      </c>
      <c r="O818" s="12">
        <f>N818/(Calculations!$C$27^$AW818)/(Calculations!$D$27^($A818-1-$AW818+Calculations!$B$6/30))</f>
        <v>709.52962124978967</v>
      </c>
      <c r="P818" s="23">
        <f t="shared" si="1013"/>
        <v>0.79807950759521218</v>
      </c>
      <c r="Q818" s="12">
        <f>IF(OR(A818&lt;=360,$E818&lt;70),Q817*IF($B818="January",(1+IF(C818&gt;Personal!$L$18+1,Calculations!$B$22,Calculations!$B$21)),1),0)</f>
        <v>0</v>
      </c>
      <c r="R818" s="12">
        <f>IF(OR(A818&lt;=360,$E818&lt;70),IF(AND(Career!$F$15="Yes",$E818=62,$E817=61),Q818,R817*IF($B818="January",(1+IF(C818&gt;Personal!$L$18+1,Calculations!$C$22,Calculations!$C$21)),1)),0)</f>
        <v>0</v>
      </c>
      <c r="S818" s="12">
        <f>R818*(1-'Retiree Assumptions'!$F$8)</f>
        <v>0</v>
      </c>
      <c r="T818" s="12">
        <f>S818/(Calculations!$C$27^($A818-1+Calculations!$B$6/30))</f>
        <v>0</v>
      </c>
      <c r="U818" s="23">
        <f t="shared" si="1014"/>
        <v>0</v>
      </c>
      <c r="W818">
        <f t="shared" si="1054"/>
        <v>15</v>
      </c>
      <c r="X818">
        <f t="shared" si="1029"/>
        <v>2092</v>
      </c>
      <c r="Y818">
        <f t="shared" si="1030"/>
        <v>109</v>
      </c>
      <c r="Z818">
        <f t="shared" si="1017"/>
        <v>107</v>
      </c>
      <c r="AA818" s="12">
        <f>S818*12*Subsidy!$I$15/Subsidy!$I$14</f>
        <v>0</v>
      </c>
      <c r="AB818" s="12">
        <f>SUM(S$5:S818)*Subsidy!$I$15/Subsidy!$I$14</f>
        <v>53212.488521578103</v>
      </c>
      <c r="AC818" s="12">
        <f>N818*Subsidy!$E$15/Subsidy!$E$14</f>
        <v>5031.7388733182115</v>
      </c>
      <c r="AD818" s="12">
        <f t="shared" si="1018"/>
        <v>60380.866479818535</v>
      </c>
      <c r="AE818" s="12">
        <f>$AP818*AC818/(Calculations!$D$27^(A818-1+Calculations!$B$6/30))</f>
        <v>0.44563284913850448</v>
      </c>
      <c r="AF818" s="12">
        <f>IF(AE818=0,0,SUM(AE818:AE$903)*AC818/AE818)</f>
        <v>79110.848982931697</v>
      </c>
      <c r="AH818" s="164">
        <f>VLOOKUP(E818,Rates2,5)*VLOOKUP(E818,Mort_Imp_Retirees,C818-'Mort Imp Cume'!$C$4+2)</f>
        <v>0.10975423275574397</v>
      </c>
      <c r="AI818" s="16">
        <f t="shared" si="1019"/>
        <v>0.89024576724425608</v>
      </c>
      <c r="AJ818" s="164">
        <f>VLOOKUP(F818,Rates2,6)*VLOOKUP(F818,Mort_Imp_Survivors,C818-'Mort Imp Cume'!$C$4+2)</f>
        <v>4.0663070030542633E-2</v>
      </c>
      <c r="AK818" s="16">
        <f t="shared" si="1020"/>
        <v>0.95933692996945741</v>
      </c>
      <c r="AL818" s="164">
        <f>VLOOKUP(F818,Rates2,7)*VLOOKUP(F818,Mort_Imp_Survivors,C818-'Mort Imp Cume'!$C$4+2)</f>
        <v>5.5948263244737784E-2</v>
      </c>
      <c r="AM818" s="16">
        <f t="shared" si="1021"/>
        <v>0.94405173675526222</v>
      </c>
      <c r="AN818" s="108">
        <f>PRODUCT(AI$4:AI817)</f>
        <v>7.0176933428673782E-6</v>
      </c>
      <c r="AO818" s="16">
        <f>PRODUCT(AK$4:AK817)</f>
        <v>4.7875106372870348E-3</v>
      </c>
      <c r="AP818" s="16">
        <f>PRODUCT(AM$4:AM817)</f>
        <v>9.2556082382387996E-4</v>
      </c>
      <c r="AQ818" s="16">
        <f t="shared" si="1022"/>
        <v>3.3597281528195982E-8</v>
      </c>
      <c r="AR818" s="16">
        <f t="shared" si="1023"/>
        <v>6.9840960613391822E-6</v>
      </c>
      <c r="AS818" s="16">
        <f t="shared" si="1024"/>
        <v>3.5375010690228878E-9</v>
      </c>
      <c r="AT818" s="16">
        <f t="shared" si="1025"/>
        <v>1.1248008309920137E-3</v>
      </c>
      <c r="AU818" s="16">
        <f t="shared" si="1026"/>
        <v>0.99886818147566514</v>
      </c>
      <c r="AV818" s="16">
        <f t="shared" si="1027"/>
        <v>7.7022154856150119E-7</v>
      </c>
      <c r="AW818" s="30">
        <f>(SUMPRODUCT(AV$5:AV817,A$5:A817)+SUM(AV$5:AV817)*(Calculations!$B$6/30-0.5)+AV$4*Calculations!$B$6/30/2)/SUM(AV$4:AV817)</f>
        <v>510.21788536455102</v>
      </c>
      <c r="AX818" s="16"/>
      <c r="AY818" s="12"/>
      <c r="AZ818" s="12"/>
    </row>
    <row r="819" spans="1:52" x14ac:dyDescent="0.25">
      <c r="A819">
        <f t="shared" si="1015"/>
        <v>815</v>
      </c>
      <c r="B819" t="str">
        <f t="shared" si="1039"/>
        <v>December</v>
      </c>
      <c r="C819">
        <f t="shared" si="1010"/>
        <v>2092</v>
      </c>
      <c r="D819">
        <f t="shared" si="1041"/>
        <v>209212</v>
      </c>
      <c r="E819">
        <f t="shared" ref="E819:F819" si="1077">E807+1</f>
        <v>109</v>
      </c>
      <c r="F819">
        <f t="shared" si="1077"/>
        <v>107</v>
      </c>
      <c r="G819" s="12">
        <f>G818*IF($B819="January",1+IF(C819&gt;Personal!$L$18+1,Calculations!$B$22,Calculations!$B$21),1)</f>
        <v>12995.193371173074</v>
      </c>
      <c r="H819" s="12">
        <f>IF(AND(Career!$F$15="Yes",$E819=62,$E818=61),G819,H818*IF($B819="January",(1+IF(C819&gt;Personal!$L$18+1,Calculations!$C$22,Calculations!$C$21)),1))</f>
        <v>12995.193371173074</v>
      </c>
      <c r="I819" s="12">
        <f>H819*(1-'Retiree Assumptions'!$F$8)</f>
        <v>10136.250829514998</v>
      </c>
      <c r="J819" s="12">
        <f>I819/(Calculations!$C$27^($A819-1+Calculations!$B$6/30))</f>
        <v>1257.9742810928392</v>
      </c>
      <c r="K819" s="23">
        <f t="shared" si="1012"/>
        <v>7.8591588390897263E-3</v>
      </c>
      <c r="L819" s="12">
        <f>L818*IF($B819="January",(1+IF(C819&gt;Personal!$L$18+1,Calculations!$B$22,Calculations!$B$21)),1)</f>
        <v>7147.3563541451867</v>
      </c>
      <c r="M819" s="12">
        <f>IF(AND(Career!$F$15="Yes",$E819=62,$E818=61),L819,M818*IF($B819="January",(1+IF(C819&gt;Personal!$L$18+1,Calculations!$C$22,Calculations!$C$21)),1))</f>
        <v>7147.3563541451867</v>
      </c>
      <c r="N819" s="12">
        <f>M819*(1-'Retiree Assumptions'!$F$10)</f>
        <v>6289.6735916477646</v>
      </c>
      <c r="O819" s="12">
        <f>N819/(Calculations!$C$27^$AW819)/(Calculations!$D$27^($A819-1-$AW819+Calculations!$B$6/30))</f>
        <v>707.48712661019545</v>
      </c>
      <c r="P819" s="23">
        <f t="shared" si="1013"/>
        <v>0.75126198380399767</v>
      </c>
      <c r="Q819" s="12">
        <f>IF(OR(A819&lt;=360,$E819&lt;70),Q818*IF($B819="January",(1+IF(C819&gt;Personal!$L$18+1,Calculations!$B$22,Calculations!$B$21)),1),0)</f>
        <v>0</v>
      </c>
      <c r="R819" s="12">
        <f>IF(OR(A819&lt;=360,$E819&lt;70),IF(AND(Career!$F$15="Yes",$E819=62,$E818=61),Q819,R818*IF($B819="January",(1+IF(C819&gt;Personal!$L$18+1,Calculations!$C$22,Calculations!$C$21)),1)),0)</f>
        <v>0</v>
      </c>
      <c r="S819" s="12">
        <f>R819*(1-'Retiree Assumptions'!$F$8)</f>
        <v>0</v>
      </c>
      <c r="T819" s="12">
        <f>S819/(Calculations!$C$27^($A819-1+Calculations!$B$6/30))</f>
        <v>0</v>
      </c>
      <c r="U819" s="23">
        <f t="shared" si="1014"/>
        <v>0</v>
      </c>
      <c r="W819">
        <f t="shared" si="1054"/>
        <v>15</v>
      </c>
      <c r="X819">
        <f t="shared" si="1029"/>
        <v>2092</v>
      </c>
      <c r="Y819">
        <f t="shared" si="1030"/>
        <v>109</v>
      </c>
      <c r="Z819">
        <f t="shared" si="1017"/>
        <v>107</v>
      </c>
      <c r="AA819" s="12">
        <f>S819*12*Subsidy!$I$15/Subsidy!$I$14</f>
        <v>0</v>
      </c>
      <c r="AB819" s="12">
        <f>SUM(S$5:S819)*Subsidy!$I$15/Subsidy!$I$14</f>
        <v>53212.488521578103</v>
      </c>
      <c r="AC819" s="12">
        <f>N819*Subsidy!$E$15/Subsidy!$E$14</f>
        <v>5031.7388733182115</v>
      </c>
      <c r="AD819" s="12">
        <f t="shared" si="1018"/>
        <v>60380.866479818535</v>
      </c>
      <c r="AE819" s="12">
        <f>$AP819*AC819/(Calculations!$D$27^(A819-1+Calculations!$B$6/30))</f>
        <v>0.41948937980559187</v>
      </c>
      <c r="AF819" s="12">
        <f>IF(AE819=0,0,SUM(AE819:AE$903)*AC819/AE819)</f>
        <v>78695.877628871458</v>
      </c>
      <c r="AH819" s="164">
        <f>VLOOKUP(E819,Rates2,5)*VLOOKUP(E819,Mort_Imp_Retirees,C819-'Mort Imp Cume'!$C$4+2)</f>
        <v>0.10975423275574397</v>
      </c>
      <c r="AI819" s="16">
        <f t="shared" si="1019"/>
        <v>0.89024576724425608</v>
      </c>
      <c r="AJ819" s="164">
        <f>VLOOKUP(F819,Rates2,6)*VLOOKUP(F819,Mort_Imp_Survivors,C819-'Mort Imp Cume'!$C$4+2)</f>
        <v>4.0663070030542633E-2</v>
      </c>
      <c r="AK819" s="16">
        <f t="shared" si="1020"/>
        <v>0.95933692996945741</v>
      </c>
      <c r="AL819" s="164">
        <f>VLOOKUP(F819,Rates2,7)*VLOOKUP(F819,Mort_Imp_Survivors,C819-'Mort Imp Cume'!$C$4+2)</f>
        <v>5.5948263244737784E-2</v>
      </c>
      <c r="AM819" s="16">
        <f t="shared" si="1021"/>
        <v>0.94405173675526222</v>
      </c>
      <c r="AN819" s="108">
        <f>PRODUCT(AI$4:AI818)</f>
        <v>6.247471794305877E-6</v>
      </c>
      <c r="AO819" s="16">
        <f>PRODUCT(AK$4:AK818)</f>
        <v>4.5928357569710648E-3</v>
      </c>
      <c r="AP819" s="16">
        <f>PRODUCT(AM$4:AM818)</f>
        <v>8.7377730320356518E-4</v>
      </c>
      <c r="AQ819" s="16">
        <f t="shared" si="1022"/>
        <v>2.8693611847556209E-8</v>
      </c>
      <c r="AR819" s="16">
        <f t="shared" si="1023"/>
        <v>6.2187781824583205E-6</v>
      </c>
      <c r="AS819" s="16">
        <f t="shared" si="1024"/>
        <v>3.0211873689742593E-9</v>
      </c>
      <c r="AT819" s="16">
        <f t="shared" si="1025"/>
        <v>1.0618737155028417E-3</v>
      </c>
      <c r="AU819" s="16">
        <f t="shared" si="1026"/>
        <v>0.99893187881270296</v>
      </c>
      <c r="AV819" s="16">
        <f t="shared" si="1027"/>
        <v>6.8568647344719264E-7</v>
      </c>
      <c r="AW819" s="30">
        <f>(SUMPRODUCT(AV$5:AV818,A$5:A818)+SUM(AV$5:AV818)*(Calculations!$B$6/30-0.5)+AV$4*Calculations!$B$6/30/2)/SUM(AV$4:AV818)</f>
        <v>510.21811973065678</v>
      </c>
      <c r="AX819" s="16"/>
      <c r="AY819" s="12"/>
      <c r="AZ819" s="12"/>
    </row>
    <row r="820" spans="1:52" x14ac:dyDescent="0.25">
      <c r="A820">
        <f t="shared" si="1015"/>
        <v>816</v>
      </c>
      <c r="B820" t="str">
        <f t="shared" si="1039"/>
        <v>January</v>
      </c>
      <c r="C820">
        <f t="shared" si="1010"/>
        <v>2093</v>
      </c>
      <c r="D820">
        <f t="shared" si="1041"/>
        <v>209301</v>
      </c>
      <c r="E820">
        <f t="shared" ref="E820:F820" si="1078">E808+1</f>
        <v>110</v>
      </c>
      <c r="F820">
        <f t="shared" si="1078"/>
        <v>108</v>
      </c>
      <c r="G820" s="12">
        <f>G819*IF($B820="January",1+IF(C820&gt;Personal!$L$18+1,Calculations!$B$22,Calculations!$B$21),1)</f>
        <v>13320.0732054524</v>
      </c>
      <c r="H820" s="12">
        <f>IF(AND(Career!$F$15="Yes",$E820=62,$E819=61),G820,H819*IF($B820="January",(1+IF(C820&gt;Personal!$L$18+1,Calculations!$C$22,Calculations!$C$21)),1))</f>
        <v>13320.0732054524</v>
      </c>
      <c r="I820" s="12">
        <f>H820*(1-'Retiree Assumptions'!$F$8)</f>
        <v>10389.657100252873</v>
      </c>
      <c r="J820" s="12">
        <f>I820/(Calculations!$C$27^($A820-1+Calculations!$B$6/30))</f>
        <v>1286.1265951516939</v>
      </c>
      <c r="K820" s="23">
        <f t="shared" si="1012"/>
        <v>7.1531600176806516E-3</v>
      </c>
      <c r="L820" s="12">
        <f>L819*IF($B820="January",(1+IF(C820&gt;Personal!$L$18+1,Calculations!$B$22,Calculations!$B$21)),1)</f>
        <v>7326.0402629988157</v>
      </c>
      <c r="M820" s="12">
        <f>IF(AND(Career!$F$15="Yes",$E820=62,$E819=61),L820,M819*IF($B820="January",(1+IF(C820&gt;Personal!$L$18+1,Calculations!$C$22,Calculations!$C$21)),1))</f>
        <v>7326.0402629988157</v>
      </c>
      <c r="N820" s="12">
        <f>M820*(1-'Retiree Assumptions'!$F$10)</f>
        <v>6446.915431438958</v>
      </c>
      <c r="O820" s="12">
        <f>N820/(Calculations!$C$27^$AW820)/(Calculations!$D$27^($A820-1-$AW820+Calculations!$B$6/30))</f>
        <v>723.08676856816851</v>
      </c>
      <c r="P820" s="23">
        <f t="shared" si="1013"/>
        <v>0.72487044034006498</v>
      </c>
      <c r="Q820" s="12">
        <f>IF(OR(A820&lt;=360,$E820&lt;70),Q819*IF($B820="January",(1+IF(C820&gt;Personal!$L$18+1,Calculations!$B$22,Calculations!$B$21)),1),0)</f>
        <v>0</v>
      </c>
      <c r="R820" s="12">
        <f>IF(OR(A820&lt;=360,$E820&lt;70),IF(AND(Career!$F$15="Yes",$E820=62,$E819=61),Q820,R819*IF($B820="January",(1+IF(C820&gt;Personal!$L$18+1,Calculations!$C$22,Calculations!$C$21)),1)),0)</f>
        <v>0</v>
      </c>
      <c r="S820" s="12">
        <f>R820*(1-'Retiree Assumptions'!$F$8)</f>
        <v>0</v>
      </c>
      <c r="T820" s="12">
        <f>S820/(Calculations!$C$27^($A820-1+Calculations!$B$6/30))</f>
        <v>0</v>
      </c>
      <c r="U820" s="23">
        <f t="shared" si="1014"/>
        <v>0</v>
      </c>
      <c r="W820">
        <f t="shared" si="1054"/>
        <v>15</v>
      </c>
      <c r="X820">
        <f t="shared" si="1029"/>
        <v>2093</v>
      </c>
      <c r="Y820">
        <f t="shared" si="1030"/>
        <v>110</v>
      </c>
      <c r="Z820">
        <f t="shared" si="1017"/>
        <v>108</v>
      </c>
      <c r="AA820" s="12">
        <f>S820*12*Subsidy!$I$15/Subsidy!$I$14</f>
        <v>0</v>
      </c>
      <c r="AB820" s="12">
        <f>SUM(S$5:S820)*Subsidy!$I$15/Subsidy!$I$14</f>
        <v>53212.488521578103</v>
      </c>
      <c r="AC820" s="12">
        <f>N820*Subsidy!$E$15/Subsidy!$E$14</f>
        <v>5157.5323451511667</v>
      </c>
      <c r="AD820" s="12">
        <f t="shared" si="1018"/>
        <v>61890.388141814001</v>
      </c>
      <c r="AE820" s="12">
        <f>$AP820*AC820/(Calculations!$D$27^(A820-1+Calculations!$B$6/30))</f>
        <v>0.404751632678367</v>
      </c>
      <c r="AF820" s="12">
        <f>IF(AE820=0,0,SUM(AE820:AE$903)*AC820/AE820)</f>
        <v>78255.044378441089</v>
      </c>
      <c r="AH820" s="164">
        <f>VLOOKUP(E820,Rates2,5)*VLOOKUP(E820,Mort_Imp_Retirees,C820-'Mort Imp Cume'!$C$4+2)</f>
        <v>0.12390467120526893</v>
      </c>
      <c r="AI820" s="16">
        <f t="shared" si="1019"/>
        <v>0.87609532879473107</v>
      </c>
      <c r="AJ820" s="164">
        <f>VLOOKUP(F820,Rates2,6)*VLOOKUP(F820,Mort_Imp_Survivors,C820-'Mort Imp Cume'!$C$4+2)</f>
        <v>4.3170249186825174E-2</v>
      </c>
      <c r="AK820" s="16">
        <f t="shared" si="1020"/>
        <v>0.95682975081317478</v>
      </c>
      <c r="AL820" s="164">
        <f>VLOOKUP(F820,Rates2,7)*VLOOKUP(F820,Mort_Imp_Survivors,C820-'Mort Imp Cume'!$C$4+2)</f>
        <v>6.0516861744658486E-2</v>
      </c>
      <c r="AM820" s="16">
        <f t="shared" si="1021"/>
        <v>0.93948313825534147</v>
      </c>
      <c r="AN820" s="108">
        <f>PRODUCT(AI$4:AI819)</f>
        <v>5.5617853208586847E-6</v>
      </c>
      <c r="AO820" s="16">
        <f>PRODUCT(AK$4:AK819)</f>
        <v>4.4060769549465707E-3</v>
      </c>
      <c r="AP820" s="16">
        <f>PRODUCT(AM$4:AM819)</f>
        <v>8.2489098062665507E-4</v>
      </c>
      <c r="AQ820" s="16">
        <f t="shared" si="1022"/>
        <v>2.450565413059557E-8</v>
      </c>
      <c r="AR820" s="16">
        <f t="shared" si="1023"/>
        <v>5.5372796667280892E-6</v>
      </c>
      <c r="AS820" s="16">
        <f t="shared" si="1024"/>
        <v>2.9052843832842894E-9</v>
      </c>
      <c r="AT820" s="16">
        <f t="shared" si="1025"/>
        <v>1.0024667465225901E-3</v>
      </c>
      <c r="AU820" s="16">
        <f t="shared" si="1026"/>
        <v>0.99899197146815655</v>
      </c>
      <c r="AV820" s="16">
        <f t="shared" si="1027"/>
        <v>6.8913118149528655E-7</v>
      </c>
      <c r="AW820" s="30">
        <f>(SUMPRODUCT(AV$5:AV819,A$5:A819)+SUM(AV$5:AV819)*(Calculations!$B$6/30-0.5)+AV$4*Calculations!$B$6/30/2)/SUM(AV$4:AV819)</f>
        <v>510.21832905947684</v>
      </c>
      <c r="AX820" s="16"/>
      <c r="AY820" s="12"/>
      <c r="AZ820" s="12"/>
    </row>
    <row r="821" spans="1:52" x14ac:dyDescent="0.25">
      <c r="A821">
        <f t="shared" si="1015"/>
        <v>817</v>
      </c>
      <c r="B821" t="str">
        <f t="shared" si="1039"/>
        <v>February</v>
      </c>
      <c r="C821">
        <f t="shared" si="1010"/>
        <v>2093</v>
      </c>
      <c r="D821">
        <f t="shared" si="1041"/>
        <v>209302</v>
      </c>
      <c r="E821">
        <f t="shared" ref="E821:F821" si="1079">E809+1</f>
        <v>110</v>
      </c>
      <c r="F821">
        <f t="shared" si="1079"/>
        <v>108</v>
      </c>
      <c r="G821" s="12">
        <f>G820*IF($B821="January",1+IF(C821&gt;Personal!$L$18+1,Calculations!$B$22,Calculations!$B$21),1)</f>
        <v>13320.0732054524</v>
      </c>
      <c r="H821" s="12">
        <f>IF(AND(Career!$F$15="Yes",$E821=62,$E820=61),G821,H820*IF($B821="January",(1+IF(C821&gt;Personal!$L$18+1,Calculations!$C$22,Calculations!$C$21)),1))</f>
        <v>13320.0732054524</v>
      </c>
      <c r="I821" s="12">
        <f>H821*(1-'Retiree Assumptions'!$F$8)</f>
        <v>10389.657100252873</v>
      </c>
      <c r="J821" s="12">
        <f>I821/(Calculations!$C$27^($A821-1+Calculations!$B$6/30))</f>
        <v>1282.837982688156</v>
      </c>
      <c r="K821" s="23">
        <f t="shared" si="1012"/>
        <v>6.2508258064780343E-3</v>
      </c>
      <c r="L821" s="12">
        <f>L820*IF($B821="January",(1+IF(C821&gt;Personal!$L$18+1,Calculations!$B$22,Calculations!$B$21)),1)</f>
        <v>7326.0402629988157</v>
      </c>
      <c r="M821" s="12">
        <f>IF(AND(Career!$F$15="Yes",$E821=62,$E820=61),L821,M820*IF($B821="January",(1+IF(C821&gt;Personal!$L$18+1,Calculations!$C$22,Calculations!$C$21)),1))</f>
        <v>7326.0402629988157</v>
      </c>
      <c r="N821" s="12">
        <f>M821*(1-'Retiree Assumptions'!$F$10)</f>
        <v>6446.915431438958</v>
      </c>
      <c r="O821" s="12">
        <f>N821/(Calculations!$C$27^$AW821)/(Calculations!$D$27^($A821-1-$AW821+Calculations!$B$6/30))</f>
        <v>721.0052420898262</v>
      </c>
      <c r="P821" s="23">
        <f t="shared" si="1013"/>
        <v>0.67904526794781828</v>
      </c>
      <c r="Q821" s="12">
        <f>IF(OR(A821&lt;=360,$E821&lt;70),Q820*IF($B821="January",(1+IF(C821&gt;Personal!$L$18+1,Calculations!$B$22,Calculations!$B$21)),1),0)</f>
        <v>0</v>
      </c>
      <c r="R821" s="12">
        <f>IF(OR(A821&lt;=360,$E821&lt;70),IF(AND(Career!$F$15="Yes",$E821=62,$E820=61),Q821,R820*IF($B821="January",(1+IF(C821&gt;Personal!$L$18+1,Calculations!$C$22,Calculations!$C$21)),1)),0)</f>
        <v>0</v>
      </c>
      <c r="S821" s="12">
        <f>R821*(1-'Retiree Assumptions'!$F$8)</f>
        <v>0</v>
      </c>
      <c r="T821" s="12">
        <f>S821/(Calculations!$C$27^($A821-1+Calculations!$B$6/30))</f>
        <v>0</v>
      </c>
      <c r="U821" s="23">
        <f t="shared" si="1014"/>
        <v>0</v>
      </c>
      <c r="W821">
        <f t="shared" si="1054"/>
        <v>15</v>
      </c>
      <c r="X821">
        <f t="shared" si="1029"/>
        <v>2093</v>
      </c>
      <c r="Y821">
        <f t="shared" si="1030"/>
        <v>110</v>
      </c>
      <c r="Z821">
        <f t="shared" si="1017"/>
        <v>108</v>
      </c>
      <c r="AA821" s="12">
        <f>S821*12*Subsidy!$I$15/Subsidy!$I$14</f>
        <v>0</v>
      </c>
      <c r="AB821" s="12">
        <f>SUM(S$5:S821)*Subsidy!$I$15/Subsidy!$I$14</f>
        <v>53212.488521578103</v>
      </c>
      <c r="AC821" s="12">
        <f>N821*Subsidy!$E$15/Subsidy!$E$14</f>
        <v>5157.5323451511667</v>
      </c>
      <c r="AD821" s="12">
        <f t="shared" si="1018"/>
        <v>61890.388141814001</v>
      </c>
      <c r="AE821" s="12">
        <f>$AP821*AC821/(Calculations!$D$27^(A821-1+Calculations!$B$6/30))</f>
        <v>0.37916267378249452</v>
      </c>
      <c r="AF821" s="12">
        <f>IF(AE821=0,0,SUM(AE821:AE$903)*AC821/AE821)</f>
        <v>78030.722394295546</v>
      </c>
      <c r="AH821" s="164">
        <f>VLOOKUP(E821,Rates2,5)*VLOOKUP(E821,Mort_Imp_Retirees,C821-'Mort Imp Cume'!$C$4+2)</f>
        <v>0.12390467120526893</v>
      </c>
      <c r="AI821" s="16">
        <f t="shared" si="1019"/>
        <v>0.87609532879473107</v>
      </c>
      <c r="AJ821" s="164">
        <f>VLOOKUP(F821,Rates2,6)*VLOOKUP(F821,Mort_Imp_Survivors,C821-'Mort Imp Cume'!$C$4+2)</f>
        <v>4.3170249186825174E-2</v>
      </c>
      <c r="AK821" s="16">
        <f t="shared" si="1020"/>
        <v>0.95682975081317478</v>
      </c>
      <c r="AL821" s="164">
        <f>VLOOKUP(F821,Rates2,7)*VLOOKUP(F821,Mort_Imp_Survivors,C821-'Mort Imp Cume'!$C$4+2)</f>
        <v>6.0516861744658486E-2</v>
      </c>
      <c r="AM821" s="16">
        <f t="shared" si="1021"/>
        <v>0.93948313825534147</v>
      </c>
      <c r="AN821" s="108">
        <f>PRODUCT(AI$4:AI820)</f>
        <v>4.872654139363398E-6</v>
      </c>
      <c r="AO821" s="16">
        <f>PRODUCT(AK$4:AK820)</f>
        <v>4.2158655148651991E-3</v>
      </c>
      <c r="AP821" s="16">
        <f>PRODUCT(AM$4:AM820)</f>
        <v>7.7497116719765595E-4</v>
      </c>
      <c r="AQ821" s="16">
        <f t="shared" si="1022"/>
        <v>2.0542454552007317E-8</v>
      </c>
      <c r="AR821" s="16">
        <f t="shared" si="1023"/>
        <v>4.8521116848113908E-6</v>
      </c>
      <c r="AS821" s="16">
        <f t="shared" si="1024"/>
        <v>2.435424579414141E-9</v>
      </c>
      <c r="AT821" s="16">
        <f t="shared" si="1025"/>
        <v>9.418035103040481E-4</v>
      </c>
      <c r="AU821" s="16">
        <f t="shared" si="1026"/>
        <v>0.99905332383555667</v>
      </c>
      <c r="AV821" s="16">
        <f t="shared" si="1027"/>
        <v>6.0374460903481451E-7</v>
      </c>
      <c r="AW821" s="30">
        <f>(SUMPRODUCT(AV$5:AV820,A$5:A820)+SUM(AV$5:AV820)*(Calculations!$B$6/30-0.5)+AV$4*Calculations!$B$6/30/2)/SUM(AV$4:AV820)</f>
        <v>510.21854012875508</v>
      </c>
      <c r="AX821" s="16"/>
      <c r="AY821" s="12"/>
      <c r="AZ821" s="12"/>
    </row>
    <row r="822" spans="1:52" x14ac:dyDescent="0.25">
      <c r="A822">
        <f t="shared" si="1015"/>
        <v>818</v>
      </c>
      <c r="B822" t="str">
        <f t="shared" si="1039"/>
        <v>March</v>
      </c>
      <c r="C822">
        <f t="shared" si="1010"/>
        <v>2093</v>
      </c>
      <c r="D822">
        <f t="shared" si="1041"/>
        <v>209303</v>
      </c>
      <c r="E822">
        <f t="shared" ref="E822:F822" si="1080">E810+1</f>
        <v>110</v>
      </c>
      <c r="F822">
        <f t="shared" si="1080"/>
        <v>108</v>
      </c>
      <c r="G822" s="12">
        <f>G821*IF($B822="January",1+IF(C822&gt;Personal!$L$18+1,Calculations!$B$22,Calculations!$B$21),1)</f>
        <v>13320.0732054524</v>
      </c>
      <c r="H822" s="12">
        <f>IF(AND(Career!$F$15="Yes",$E822=62,$E821=61),G822,H821*IF($B822="January",(1+IF(C822&gt;Personal!$L$18+1,Calculations!$C$22,Calculations!$C$21)),1))</f>
        <v>13320.0732054524</v>
      </c>
      <c r="I822" s="12">
        <f>H822*(1-'Retiree Assumptions'!$F$8)</f>
        <v>10389.657100252873</v>
      </c>
      <c r="J822" s="12">
        <f>I822/(Calculations!$C$27^($A822-1+Calculations!$B$6/30))</f>
        <v>1279.5577791728322</v>
      </c>
      <c r="K822" s="23">
        <f t="shared" si="1012"/>
        <v>5.4623163981169795E-3</v>
      </c>
      <c r="L822" s="12">
        <f>L821*IF($B822="January",(1+IF(C822&gt;Personal!$L$18+1,Calculations!$B$22,Calculations!$B$21)),1)</f>
        <v>7326.0402629988157</v>
      </c>
      <c r="M822" s="12">
        <f>IF(AND(Career!$F$15="Yes",$E822=62,$E821=61),L822,M821*IF($B822="January",(1+IF(C822&gt;Personal!$L$18+1,Calculations!$C$22,Calculations!$C$21)),1))</f>
        <v>7326.0402629988157</v>
      </c>
      <c r="N822" s="12">
        <f>M822*(1-'Retiree Assumptions'!$F$10)</f>
        <v>6446.915431438958</v>
      </c>
      <c r="O822" s="12">
        <f>N822/(Calculations!$C$27^$AW822)/(Calculations!$D$27^($A822-1-$AW822+Calculations!$B$6/30))</f>
        <v>718.92970170848582</v>
      </c>
      <c r="P822" s="23">
        <f t="shared" si="1013"/>
        <v>0.6361168744403376</v>
      </c>
      <c r="Q822" s="12">
        <f>IF(OR(A822&lt;=360,$E822&lt;70),Q821*IF($B822="January",(1+IF(C822&gt;Personal!$L$18+1,Calculations!$B$22,Calculations!$B$21)),1),0)</f>
        <v>0</v>
      </c>
      <c r="R822" s="12">
        <f>IF(OR(A822&lt;=360,$E822&lt;70),IF(AND(Career!$F$15="Yes",$E822=62,$E821=61),Q822,R821*IF($B822="January",(1+IF(C822&gt;Personal!$L$18+1,Calculations!$C$22,Calculations!$C$21)),1)),0)</f>
        <v>0</v>
      </c>
      <c r="S822" s="12">
        <f>R822*(1-'Retiree Assumptions'!$F$8)</f>
        <v>0</v>
      </c>
      <c r="T822" s="12">
        <f>S822/(Calculations!$C$27^($A822-1+Calculations!$B$6/30))</f>
        <v>0</v>
      </c>
      <c r="U822" s="23">
        <f t="shared" si="1014"/>
        <v>0</v>
      </c>
      <c r="W822">
        <f t="shared" si="1054"/>
        <v>15</v>
      </c>
      <c r="X822">
        <f t="shared" si="1029"/>
        <v>2093</v>
      </c>
      <c r="Y822">
        <f t="shared" si="1030"/>
        <v>110</v>
      </c>
      <c r="Z822">
        <f t="shared" si="1017"/>
        <v>108</v>
      </c>
      <c r="AA822" s="12">
        <f>S822*12*Subsidy!$I$15/Subsidy!$I$14</f>
        <v>0</v>
      </c>
      <c r="AB822" s="12">
        <f>SUM(S$5:S822)*Subsidy!$I$15/Subsidy!$I$14</f>
        <v>53212.488521578103</v>
      </c>
      <c r="AC822" s="12">
        <f>N822*Subsidy!$E$15/Subsidy!$E$14</f>
        <v>5157.5323451511667</v>
      </c>
      <c r="AD822" s="12">
        <f t="shared" si="1018"/>
        <v>61890.388141814001</v>
      </c>
      <c r="AE822" s="12">
        <f>$AP822*AC822/(Calculations!$D$27^(A822-1+Calculations!$B$6/30))</f>
        <v>0.35519148431485542</v>
      </c>
      <c r="AF822" s="12">
        <f>IF(AE822=0,0,SUM(AE822:AE$903)*AC822/AE822)</f>
        <v>77791.261351301044</v>
      </c>
      <c r="AH822" s="164">
        <f>VLOOKUP(E822,Rates2,5)*VLOOKUP(E822,Mort_Imp_Retirees,C822-'Mort Imp Cume'!$C$4+2)</f>
        <v>0.12390467120526893</v>
      </c>
      <c r="AI822" s="16">
        <f t="shared" si="1019"/>
        <v>0.87609532879473107</v>
      </c>
      <c r="AJ822" s="164">
        <f>VLOOKUP(F822,Rates2,6)*VLOOKUP(F822,Mort_Imp_Survivors,C822-'Mort Imp Cume'!$C$4+2)</f>
        <v>4.3170249186825174E-2</v>
      </c>
      <c r="AK822" s="16">
        <f t="shared" si="1020"/>
        <v>0.95682975081317478</v>
      </c>
      <c r="AL822" s="164">
        <f>VLOOKUP(F822,Rates2,7)*VLOOKUP(F822,Mort_Imp_Survivors,C822-'Mort Imp Cume'!$C$4+2)</f>
        <v>6.0516861744658486E-2</v>
      </c>
      <c r="AM822" s="16">
        <f t="shared" si="1021"/>
        <v>0.93948313825534147</v>
      </c>
      <c r="AN822" s="108">
        <f>PRODUCT(AI$4:AI821)</f>
        <v>4.2689095303285831E-6</v>
      </c>
      <c r="AO822" s="16">
        <f>PRODUCT(AK$4:AK821)</f>
        <v>4.0338655500503249E-3</v>
      </c>
      <c r="AP822" s="16">
        <f>PRODUCT(AM$4:AM821)</f>
        <v>7.2807234421625876E-4</v>
      </c>
      <c r="AQ822" s="16">
        <f t="shared" si="1022"/>
        <v>1.7220207090673985E-8</v>
      </c>
      <c r="AR822" s="16">
        <f t="shared" si="1023"/>
        <v>4.2516893232379093E-6</v>
      </c>
      <c r="AS822" s="16">
        <f t="shared" si="1024"/>
        <v>2.0415532868797827E-9</v>
      </c>
      <c r="AT822" s="16">
        <f t="shared" si="1025"/>
        <v>8.8481095290492335E-4</v>
      </c>
      <c r="AU822" s="16">
        <f t="shared" si="1026"/>
        <v>0.99911092013756475</v>
      </c>
      <c r="AV822" s="16">
        <f t="shared" si="1027"/>
        <v>5.2893783176040217E-7</v>
      </c>
      <c r="AW822" s="30">
        <f>(SUMPRODUCT(AV$5:AV821,A$5:A821)+SUM(AV$5:AV821)*(Calculations!$B$6/30-0.5)+AV$4*Calculations!$B$6/30/2)/SUM(AV$4:AV821)</f>
        <v>510.21872564907193</v>
      </c>
      <c r="AX822" s="16"/>
      <c r="AY822" s="12"/>
      <c r="AZ822" s="12"/>
    </row>
    <row r="823" spans="1:52" x14ac:dyDescent="0.25">
      <c r="A823">
        <f t="shared" si="1015"/>
        <v>819</v>
      </c>
      <c r="B823" t="str">
        <f t="shared" si="1039"/>
        <v>April</v>
      </c>
      <c r="C823">
        <f t="shared" si="1010"/>
        <v>2093</v>
      </c>
      <c r="D823">
        <f t="shared" si="1041"/>
        <v>209304</v>
      </c>
      <c r="E823">
        <f t="shared" ref="E823:F823" si="1081">E811+1</f>
        <v>110</v>
      </c>
      <c r="F823">
        <f t="shared" si="1081"/>
        <v>108</v>
      </c>
      <c r="G823" s="12">
        <f>G822*IF($B823="January",1+IF(C823&gt;Personal!$L$18+1,Calculations!$B$22,Calculations!$B$21),1)</f>
        <v>13320.0732054524</v>
      </c>
      <c r="H823" s="12">
        <f>IF(AND(Career!$F$15="Yes",$E823=62,$E822=61),G823,H822*IF($B823="January",(1+IF(C823&gt;Personal!$L$18+1,Calculations!$C$22,Calculations!$C$21)),1))</f>
        <v>13320.0732054524</v>
      </c>
      <c r="I823" s="12">
        <f>H823*(1-'Retiree Assumptions'!$F$8)</f>
        <v>10389.657100252873</v>
      </c>
      <c r="J823" s="12">
        <f>I823/(Calculations!$C$27^($A823-1+Calculations!$B$6/30))</f>
        <v>1276.2859631041281</v>
      </c>
      <c r="K823" s="23">
        <f t="shared" si="1012"/>
        <v>4.7732733812892725E-3</v>
      </c>
      <c r="L823" s="12">
        <f>L822*IF($B823="January",(1+IF(C823&gt;Personal!$L$18+1,Calculations!$B$22,Calculations!$B$21)),1)</f>
        <v>7326.0402629988157</v>
      </c>
      <c r="M823" s="12">
        <f>IF(AND(Career!$F$15="Yes",$E823=62,$E822=61),L823,M822*IF($B823="January",(1+IF(C823&gt;Personal!$L$18+1,Calculations!$C$22,Calculations!$C$21)),1))</f>
        <v>7326.0402629988157</v>
      </c>
      <c r="N823" s="12">
        <f>M823*(1-'Retiree Assumptions'!$F$10)</f>
        <v>6446.915431438958</v>
      </c>
      <c r="O823" s="12">
        <f>N823/(Calculations!$C$27^$AW823)/(Calculations!$D$27^($A823-1-$AW823+Calculations!$B$6/30))</f>
        <v>716.86013094112661</v>
      </c>
      <c r="P823" s="23">
        <f t="shared" si="1013"/>
        <v>0.59590217932105116</v>
      </c>
      <c r="Q823" s="12">
        <f>IF(OR(A823&lt;=360,$E823&lt;70),Q822*IF($B823="January",(1+IF(C823&gt;Personal!$L$18+1,Calculations!$B$22,Calculations!$B$21)),1),0)</f>
        <v>0</v>
      </c>
      <c r="R823" s="12">
        <f>IF(OR(A823&lt;=360,$E823&lt;70),IF(AND(Career!$F$15="Yes",$E823=62,$E822=61),Q823,R822*IF($B823="January",(1+IF(C823&gt;Personal!$L$18+1,Calculations!$C$22,Calculations!$C$21)),1)),0)</f>
        <v>0</v>
      </c>
      <c r="S823" s="12">
        <f>R823*(1-'Retiree Assumptions'!$F$8)</f>
        <v>0</v>
      </c>
      <c r="T823" s="12">
        <f>S823/(Calculations!$C$27^($A823-1+Calculations!$B$6/30))</f>
        <v>0</v>
      </c>
      <c r="U823" s="23">
        <f t="shared" si="1014"/>
        <v>0</v>
      </c>
      <c r="W823">
        <f t="shared" si="1054"/>
        <v>15</v>
      </c>
      <c r="X823">
        <f t="shared" si="1029"/>
        <v>2093</v>
      </c>
      <c r="Y823">
        <f t="shared" si="1030"/>
        <v>110</v>
      </c>
      <c r="Z823">
        <f t="shared" si="1017"/>
        <v>108</v>
      </c>
      <c r="AA823" s="12">
        <f>S823*12*Subsidy!$I$15/Subsidy!$I$14</f>
        <v>0</v>
      </c>
      <c r="AB823" s="12">
        <f>SUM(S$5:S823)*Subsidy!$I$15/Subsidy!$I$14</f>
        <v>53212.488521578103</v>
      </c>
      <c r="AC823" s="12">
        <f>N823*Subsidy!$E$15/Subsidy!$E$14</f>
        <v>5157.5323451511667</v>
      </c>
      <c r="AD823" s="12">
        <f t="shared" si="1018"/>
        <v>61890.388141814001</v>
      </c>
      <c r="AE823" s="12">
        <f>$AP823*AC823/(Calculations!$D$27^(A823-1+Calculations!$B$6/30))</f>
        <v>0.33273578665119891</v>
      </c>
      <c r="AF823" s="12">
        <f>IF(AE823=0,0,SUM(AE823:AE$903)*AC823/AE823)</f>
        <v>77535.639543521247</v>
      </c>
      <c r="AH823" s="164">
        <f>VLOOKUP(E823,Rates2,5)*VLOOKUP(E823,Mort_Imp_Retirees,C823-'Mort Imp Cume'!$C$4+2)</f>
        <v>0.12390467120526893</v>
      </c>
      <c r="AI823" s="16">
        <f t="shared" si="1019"/>
        <v>0.87609532879473107</v>
      </c>
      <c r="AJ823" s="164">
        <f>VLOOKUP(F823,Rates2,6)*VLOOKUP(F823,Mort_Imp_Survivors,C823-'Mort Imp Cume'!$C$4+2)</f>
        <v>4.3170249186825174E-2</v>
      </c>
      <c r="AK823" s="16">
        <f t="shared" si="1020"/>
        <v>0.95682975081317478</v>
      </c>
      <c r="AL823" s="164">
        <f>VLOOKUP(F823,Rates2,7)*VLOOKUP(F823,Mort_Imp_Survivors,C823-'Mort Imp Cume'!$C$4+2)</f>
        <v>6.0516861744658486E-2</v>
      </c>
      <c r="AM823" s="16">
        <f t="shared" si="1021"/>
        <v>0.93948313825534147</v>
      </c>
      <c r="AN823" s="108">
        <f>PRODUCT(AI$4:AI822)</f>
        <v>3.739971698568181E-6</v>
      </c>
      <c r="AO823" s="16">
        <f>PRODUCT(AK$4:AK822)</f>
        <v>3.8597225690685027E-3</v>
      </c>
      <c r="AP823" s="16">
        <f>PRODUCT(AM$4:AM822)</f>
        <v>6.8401169082121403E-4</v>
      </c>
      <c r="AQ823" s="16">
        <f t="shared" si="1022"/>
        <v>1.4435253172641072E-8</v>
      </c>
      <c r="AR823" s="16">
        <f t="shared" si="1023"/>
        <v>3.7255364453955399E-6</v>
      </c>
      <c r="AS823" s="16">
        <f t="shared" si="1024"/>
        <v>1.7113811934066437E-9</v>
      </c>
      <c r="AT823" s="16">
        <f t="shared" si="1025"/>
        <v>8.3126701235110344E-4</v>
      </c>
      <c r="AU823" s="16">
        <f t="shared" si="1026"/>
        <v>0.9991649930159503</v>
      </c>
      <c r="AV823" s="16">
        <f t="shared" si="1027"/>
        <v>4.6339996362810167E-7</v>
      </c>
      <c r="AW823" s="30">
        <f>(SUMPRODUCT(AV$5:AV822,A$5:A822)+SUM(AV$5:AV822)*(Calculations!$B$6/30-0.5)+AV$4*Calculations!$B$6/30/2)/SUM(AV$4:AV822)</f>
        <v>510.21888871131057</v>
      </c>
      <c r="AX823" s="16"/>
      <c r="AY823" s="12"/>
      <c r="AZ823" s="12"/>
    </row>
    <row r="824" spans="1:52" x14ac:dyDescent="0.25">
      <c r="A824">
        <f t="shared" si="1015"/>
        <v>820</v>
      </c>
      <c r="B824" t="str">
        <f t="shared" si="1039"/>
        <v>May</v>
      </c>
      <c r="C824">
        <f t="shared" si="1010"/>
        <v>2093</v>
      </c>
      <c r="D824">
        <f t="shared" si="1041"/>
        <v>209305</v>
      </c>
      <c r="E824">
        <f t="shared" ref="E824:F824" si="1082">E812+1</f>
        <v>110</v>
      </c>
      <c r="F824">
        <f t="shared" si="1082"/>
        <v>108</v>
      </c>
      <c r="G824" s="12">
        <f>G823*IF($B824="January",1+IF(C824&gt;Personal!$L$18+1,Calculations!$B$22,Calculations!$B$21),1)</f>
        <v>13320.0732054524</v>
      </c>
      <c r="H824" s="12">
        <f>IF(AND(Career!$F$15="Yes",$E824=62,$E823=61),G824,H823*IF($B824="January",(1+IF(C824&gt;Personal!$L$18+1,Calculations!$C$22,Calculations!$C$21)),1))</f>
        <v>13320.0732054524</v>
      </c>
      <c r="I824" s="12">
        <f>H824*(1-'Retiree Assumptions'!$F$8)</f>
        <v>10389.657100252873</v>
      </c>
      <c r="J824" s="12">
        <f>I824/(Calculations!$C$27^($A824-1+Calculations!$B$6/30))</f>
        <v>1273.0225130354297</v>
      </c>
      <c r="K824" s="23">
        <f t="shared" si="1012"/>
        <v>4.1711495841542778E-3</v>
      </c>
      <c r="L824" s="12">
        <f>L823*IF($B824="January",(1+IF(C824&gt;Personal!$L$18+1,Calculations!$B$22,Calculations!$B$21)),1)</f>
        <v>7326.0402629988157</v>
      </c>
      <c r="M824" s="12">
        <f>IF(AND(Career!$F$15="Yes",$E824=62,$E823=61),L824,M823*IF($B824="January",(1+IF(C824&gt;Personal!$L$18+1,Calculations!$C$22,Calculations!$C$21)),1))</f>
        <v>7326.0402629988157</v>
      </c>
      <c r="N824" s="12">
        <f>M824*(1-'Retiree Assumptions'!$F$10)</f>
        <v>6446.915431438958</v>
      </c>
      <c r="O824" s="12">
        <f>N824/(Calculations!$C$27^$AW824)/(Calculations!$D$27^($A824-1-$AW824+Calculations!$B$6/30))</f>
        <v>714.79651325967291</v>
      </c>
      <c r="P824" s="23">
        <f t="shared" si="1013"/>
        <v>0.5582296671782141</v>
      </c>
      <c r="Q824" s="12">
        <f>IF(OR(A824&lt;=360,$E824&lt;70),Q823*IF($B824="January",(1+IF(C824&gt;Personal!$L$18+1,Calculations!$B$22,Calculations!$B$21)),1),0)</f>
        <v>0</v>
      </c>
      <c r="R824" s="12">
        <f>IF(OR(A824&lt;=360,$E824&lt;70),IF(AND(Career!$F$15="Yes",$E824=62,$E823=61),Q824,R823*IF($B824="January",(1+IF(C824&gt;Personal!$L$18+1,Calculations!$C$22,Calculations!$C$21)),1)),0)</f>
        <v>0</v>
      </c>
      <c r="S824" s="12">
        <f>R824*(1-'Retiree Assumptions'!$F$8)</f>
        <v>0</v>
      </c>
      <c r="T824" s="12">
        <f>S824/(Calculations!$C$27^($A824-1+Calculations!$B$6/30))</f>
        <v>0</v>
      </c>
      <c r="U824" s="23">
        <f t="shared" si="1014"/>
        <v>0</v>
      </c>
      <c r="W824">
        <f t="shared" si="1054"/>
        <v>15</v>
      </c>
      <c r="X824">
        <f t="shared" si="1029"/>
        <v>2093</v>
      </c>
      <c r="Y824">
        <f t="shared" si="1030"/>
        <v>110</v>
      </c>
      <c r="Z824">
        <f t="shared" si="1017"/>
        <v>108</v>
      </c>
      <c r="AA824" s="12">
        <f>S824*12*Subsidy!$I$15/Subsidy!$I$14</f>
        <v>0</v>
      </c>
      <c r="AB824" s="12">
        <f>SUM(S$5:S824)*Subsidy!$I$15/Subsidy!$I$14</f>
        <v>53212.488521578103</v>
      </c>
      <c r="AC824" s="12">
        <f>N824*Subsidy!$E$15/Subsidy!$E$14</f>
        <v>5157.5323451511667</v>
      </c>
      <c r="AD824" s="12">
        <f t="shared" si="1018"/>
        <v>61890.388141814001</v>
      </c>
      <c r="AE824" s="12">
        <f>$AP824*AC824/(Calculations!$D$27^(A824-1+Calculations!$B$6/30))</f>
        <v>0.31169976930035792</v>
      </c>
      <c r="AF824" s="12">
        <f>IF(AE824=0,0,SUM(AE824:AE$903)*AC824/AE824)</f>
        <v>77262.766312053282</v>
      </c>
      <c r="AH824" s="164">
        <f>VLOOKUP(E824,Rates2,5)*VLOOKUP(E824,Mort_Imp_Retirees,C824-'Mort Imp Cume'!$C$4+2)</f>
        <v>0.12390467120526893</v>
      </c>
      <c r="AI824" s="16">
        <f t="shared" si="1019"/>
        <v>0.87609532879473107</v>
      </c>
      <c r="AJ824" s="164">
        <f>VLOOKUP(F824,Rates2,6)*VLOOKUP(F824,Mort_Imp_Survivors,C824-'Mort Imp Cume'!$C$4+2)</f>
        <v>4.3170249186825174E-2</v>
      </c>
      <c r="AK824" s="16">
        <f t="shared" si="1020"/>
        <v>0.95682975081317478</v>
      </c>
      <c r="AL824" s="164">
        <f>VLOOKUP(F824,Rates2,7)*VLOOKUP(F824,Mort_Imp_Survivors,C824-'Mort Imp Cume'!$C$4+2)</f>
        <v>6.0516861744658486E-2</v>
      </c>
      <c r="AM824" s="16">
        <f t="shared" si="1021"/>
        <v>0.93948313825534147</v>
      </c>
      <c r="AN824" s="108">
        <f>PRODUCT(AI$4:AI823)</f>
        <v>3.2765717349400794E-6</v>
      </c>
      <c r="AO824" s="16">
        <f>PRODUCT(AK$4:AK823)</f>
        <v>3.6930973839698024E-3</v>
      </c>
      <c r="AP824" s="16">
        <f>PRODUCT(AM$4:AM823)</f>
        <v>6.4261744989605645E-4</v>
      </c>
      <c r="AQ824" s="16">
        <f t="shared" si="1022"/>
        <v>1.2100698502696604E-8</v>
      </c>
      <c r="AR824" s="16">
        <f t="shared" si="1023"/>
        <v>3.2644710364373826E-6</v>
      </c>
      <c r="AS824" s="16">
        <f t="shared" si="1024"/>
        <v>1.4346064871136585E-9</v>
      </c>
      <c r="AT824" s="16">
        <f t="shared" si="1025"/>
        <v>7.809630528729498E-4</v>
      </c>
      <c r="AU824" s="16">
        <f t="shared" si="1026"/>
        <v>0.99921576037539206</v>
      </c>
      <c r="AV824" s="16">
        <f t="shared" si="1027"/>
        <v>4.0598254349822811E-7</v>
      </c>
      <c r="AW824" s="30">
        <f>(SUMPRODUCT(AV$5:AV823,A$5:A823)+SUM(AV$5:AV823)*(Calculations!$B$6/30-0.5)+AV$4*Calculations!$B$6/30/2)/SUM(AV$4:AV823)</f>
        <v>510.21903203263594</v>
      </c>
      <c r="AX824" s="16"/>
      <c r="AY824" s="12"/>
      <c r="AZ824" s="12"/>
    </row>
    <row r="825" spans="1:52" x14ac:dyDescent="0.25">
      <c r="A825">
        <f t="shared" si="1015"/>
        <v>821</v>
      </c>
      <c r="B825" t="str">
        <f t="shared" si="1039"/>
        <v>June</v>
      </c>
      <c r="C825">
        <f t="shared" si="1010"/>
        <v>2093</v>
      </c>
      <c r="D825">
        <f t="shared" si="1041"/>
        <v>209306</v>
      </c>
      <c r="E825">
        <f t="shared" ref="E825:F825" si="1083">E813+1</f>
        <v>110</v>
      </c>
      <c r="F825">
        <f t="shared" si="1083"/>
        <v>108</v>
      </c>
      <c r="G825" s="12">
        <f>G824*IF($B825="January",1+IF(C825&gt;Personal!$L$18+1,Calculations!$B$22,Calculations!$B$21),1)</f>
        <v>13320.0732054524</v>
      </c>
      <c r="H825" s="12">
        <f>IF(AND(Career!$F$15="Yes",$E825=62,$E824=61),G825,H824*IF($B825="January",(1+IF(C825&gt;Personal!$L$18+1,Calculations!$C$22,Calculations!$C$21)),1))</f>
        <v>13320.0732054524</v>
      </c>
      <c r="I825" s="12">
        <f>H825*(1-'Retiree Assumptions'!$F$8)</f>
        <v>10389.657100252873</v>
      </c>
      <c r="J825" s="12">
        <f>I825/(Calculations!$C$27^($A825-1+Calculations!$B$6/30))</f>
        <v>1269.7674075749601</v>
      </c>
      <c r="K825" s="23">
        <f t="shared" si="1012"/>
        <v>3.6449805958298203E-3</v>
      </c>
      <c r="L825" s="12">
        <f>L824*IF($B825="January",(1+IF(C825&gt;Personal!$L$18+1,Calculations!$B$22,Calculations!$B$21)),1)</f>
        <v>7326.0402629988157</v>
      </c>
      <c r="M825" s="12">
        <f>IF(AND(Career!$F$15="Yes",$E825=62,$E824=61),L825,M824*IF($B825="January",(1+IF(C825&gt;Personal!$L$18+1,Calculations!$C$22,Calculations!$C$21)),1))</f>
        <v>7326.0402629988157</v>
      </c>
      <c r="N825" s="12">
        <f>M825*(1-'Retiree Assumptions'!$F$10)</f>
        <v>6446.915431438958</v>
      </c>
      <c r="O825" s="12">
        <f>N825/(Calculations!$C$27^$AW825)/(Calculations!$D$27^($A825-1-$AW825+Calculations!$B$6/30))</f>
        <v>712.73883210253712</v>
      </c>
      <c r="P825" s="23">
        <f t="shared" si="1013"/>
        <v>0.52293865808960538</v>
      </c>
      <c r="Q825" s="12">
        <f>IF(OR(A825&lt;=360,$E825&lt;70),Q824*IF($B825="January",(1+IF(C825&gt;Personal!$L$18+1,Calculations!$B$22,Calculations!$B$21)),1),0)</f>
        <v>0</v>
      </c>
      <c r="R825" s="12">
        <f>IF(OR(A825&lt;=360,$E825&lt;70),IF(AND(Career!$F$15="Yes",$E825=62,$E824=61),Q825,R824*IF($B825="January",(1+IF(C825&gt;Personal!$L$18+1,Calculations!$C$22,Calculations!$C$21)),1)),0)</f>
        <v>0</v>
      </c>
      <c r="S825" s="12">
        <f>R825*(1-'Retiree Assumptions'!$F$8)</f>
        <v>0</v>
      </c>
      <c r="T825" s="12">
        <f>S825/(Calculations!$C$27^($A825-1+Calculations!$B$6/30))</f>
        <v>0</v>
      </c>
      <c r="U825" s="23">
        <f t="shared" si="1014"/>
        <v>0</v>
      </c>
      <c r="W825">
        <f t="shared" si="1054"/>
        <v>15</v>
      </c>
      <c r="X825">
        <f t="shared" si="1029"/>
        <v>2093</v>
      </c>
      <c r="Y825">
        <f t="shared" si="1030"/>
        <v>110</v>
      </c>
      <c r="Z825">
        <f t="shared" si="1017"/>
        <v>108</v>
      </c>
      <c r="AA825" s="12">
        <f>S825*12*Subsidy!$I$15/Subsidy!$I$14</f>
        <v>0</v>
      </c>
      <c r="AB825" s="12">
        <f>SUM(S$5:S825)*Subsidy!$I$15/Subsidy!$I$14</f>
        <v>53212.488521578103</v>
      </c>
      <c r="AC825" s="12">
        <f>N825*Subsidy!$E$15/Subsidy!$E$14</f>
        <v>5157.5323451511667</v>
      </c>
      <c r="AD825" s="12">
        <f t="shared" si="1018"/>
        <v>61890.388141814001</v>
      </c>
      <c r="AE825" s="12">
        <f>$AP825*AC825/(Calculations!$D$27^(A825-1+Calculations!$B$6/30))</f>
        <v>0.29199367810635907</v>
      </c>
      <c r="AF825" s="12">
        <f>IF(AE825=0,0,SUM(AE825:AE$903)*AC825/AE825)</f>
        <v>76971.477391524546</v>
      </c>
      <c r="AH825" s="164">
        <f>VLOOKUP(E825,Rates2,5)*VLOOKUP(E825,Mort_Imp_Retirees,C825-'Mort Imp Cume'!$C$4+2)</f>
        <v>0.12390467120526893</v>
      </c>
      <c r="AI825" s="16">
        <f t="shared" si="1019"/>
        <v>0.87609532879473107</v>
      </c>
      <c r="AJ825" s="164">
        <f>VLOOKUP(F825,Rates2,6)*VLOOKUP(F825,Mort_Imp_Survivors,C825-'Mort Imp Cume'!$C$4+2)</f>
        <v>4.3170249186825174E-2</v>
      </c>
      <c r="AK825" s="16">
        <f t="shared" si="1020"/>
        <v>0.95682975081317478</v>
      </c>
      <c r="AL825" s="164">
        <f>VLOOKUP(F825,Rates2,7)*VLOOKUP(F825,Mort_Imp_Survivors,C825-'Mort Imp Cume'!$C$4+2)</f>
        <v>6.0516861744658486E-2</v>
      </c>
      <c r="AM825" s="16">
        <f t="shared" si="1021"/>
        <v>0.93948313825534147</v>
      </c>
      <c r="AN825" s="108">
        <f>PRODUCT(AI$4:AI824)</f>
        <v>2.8705891914418513E-6</v>
      </c>
      <c r="AO825" s="16">
        <f>PRODUCT(AK$4:AK824)</f>
        <v>3.5336654496326138E-3</v>
      </c>
      <c r="AP825" s="16">
        <f>PRODUCT(AM$4:AM824)</f>
        <v>6.0372825852599173E-4</v>
      </c>
      <c r="AQ825" s="16">
        <f t="shared" si="1022"/>
        <v>1.0143701845886891E-8</v>
      </c>
      <c r="AR825" s="16">
        <f t="shared" si="1023"/>
        <v>2.8604454895959642E-6</v>
      </c>
      <c r="AS825" s="16">
        <f t="shared" si="1024"/>
        <v>1.202593426173969E-9</v>
      </c>
      <c r="AT825" s="16">
        <f t="shared" si="1025"/>
        <v>7.3370305438103813E-4</v>
      </c>
      <c r="AU825" s="16">
        <f t="shared" si="1026"/>
        <v>0.99926342635642751</v>
      </c>
      <c r="AV825" s="16">
        <f t="shared" si="1027"/>
        <v>3.5567940993100138E-7</v>
      </c>
      <c r="AW825" s="30">
        <f>(SUMPRODUCT(AV$5:AV824,A$5:A824)+SUM(AV$5:AV824)*(Calculations!$B$6/30-0.5)+AV$4*Calculations!$B$6/30/2)/SUM(AV$4:AV824)</f>
        <v>510.21915800165419</v>
      </c>
      <c r="AX825" s="16"/>
      <c r="AY825" s="12"/>
      <c r="AZ825" s="12"/>
    </row>
    <row r="826" spans="1:52" x14ac:dyDescent="0.25">
      <c r="A826">
        <f t="shared" si="1015"/>
        <v>822</v>
      </c>
      <c r="B826" t="str">
        <f t="shared" si="1039"/>
        <v>July</v>
      </c>
      <c r="C826">
        <f t="shared" si="1010"/>
        <v>2093</v>
      </c>
      <c r="D826">
        <f t="shared" si="1041"/>
        <v>209307</v>
      </c>
      <c r="E826">
        <f t="shared" ref="E826:F826" si="1084">E814+1</f>
        <v>110</v>
      </c>
      <c r="F826">
        <f t="shared" si="1084"/>
        <v>108</v>
      </c>
      <c r="G826" s="12">
        <f>G825*IF($B826="January",1+IF(C826&gt;Personal!$L$18+1,Calculations!$B$22,Calculations!$B$21),1)</f>
        <v>13320.0732054524</v>
      </c>
      <c r="H826" s="12">
        <f>IF(AND(Career!$F$15="Yes",$E826=62,$E825=61),G826,H825*IF($B826="January",(1+IF(C826&gt;Personal!$L$18+1,Calculations!$C$22,Calculations!$C$21)),1))</f>
        <v>13320.0732054524</v>
      </c>
      <c r="I826" s="12">
        <f>H826*(1-'Retiree Assumptions'!$F$8)</f>
        <v>10389.657100252873</v>
      </c>
      <c r="J826" s="12">
        <f>I826/(Calculations!$C$27^($A826-1+Calculations!$B$6/30))</f>
        <v>1266.5206253856434</v>
      </c>
      <c r="K826" s="23">
        <f t="shared" si="1012"/>
        <v>3.1851851092675933E-3</v>
      </c>
      <c r="L826" s="12">
        <f>L825*IF($B826="January",(1+IF(C826&gt;Personal!$L$18+1,Calculations!$B$22,Calculations!$B$21)),1)</f>
        <v>7326.0402629988157</v>
      </c>
      <c r="M826" s="12">
        <f>IF(AND(Career!$F$15="Yes",$E826=62,$E825=61),L826,M825*IF($B826="January",(1+IF(C826&gt;Personal!$L$18+1,Calculations!$C$22,Calculations!$C$21)),1))</f>
        <v>7326.0402629988157</v>
      </c>
      <c r="N826" s="12">
        <f>M826*(1-'Retiree Assumptions'!$F$10)</f>
        <v>6446.915431438958</v>
      </c>
      <c r="O826" s="12">
        <f>N826/(Calculations!$C$27^$AW826)/(Calculations!$D$27^($A826-1-$AW826+Calculations!$B$6/30))</f>
        <v>710.68707088472127</v>
      </c>
      <c r="P826" s="23">
        <f t="shared" si="1013"/>
        <v>0.4898786238957572</v>
      </c>
      <c r="Q826" s="12">
        <f>IF(OR(A826&lt;=360,$E826&lt;70),Q825*IF($B826="January",(1+IF(C826&gt;Personal!$L$18+1,Calculations!$B$22,Calculations!$B$21)),1),0)</f>
        <v>0</v>
      </c>
      <c r="R826" s="12">
        <f>IF(OR(A826&lt;=360,$E826&lt;70),IF(AND(Career!$F$15="Yes",$E826=62,$E825=61),Q826,R825*IF($B826="January",(1+IF(C826&gt;Personal!$L$18+1,Calculations!$C$22,Calculations!$C$21)),1)),0)</f>
        <v>0</v>
      </c>
      <c r="S826" s="12">
        <f>R826*(1-'Retiree Assumptions'!$F$8)</f>
        <v>0</v>
      </c>
      <c r="T826" s="12">
        <f>S826/(Calculations!$C$27^($A826-1+Calculations!$B$6/30))</f>
        <v>0</v>
      </c>
      <c r="U826" s="23">
        <f t="shared" si="1014"/>
        <v>0</v>
      </c>
      <c r="W826">
        <f t="shared" si="1054"/>
        <v>15</v>
      </c>
      <c r="X826">
        <f t="shared" si="1029"/>
        <v>2093</v>
      </c>
      <c r="Y826">
        <f t="shared" si="1030"/>
        <v>110</v>
      </c>
      <c r="Z826">
        <f t="shared" si="1017"/>
        <v>108</v>
      </c>
      <c r="AA826" s="12">
        <f>S826*12*Subsidy!$I$15/Subsidy!$I$14</f>
        <v>0</v>
      </c>
      <c r="AB826" s="12">
        <f>SUM(S$5:S826)*Subsidy!$I$15/Subsidy!$I$14</f>
        <v>53212.488521578103</v>
      </c>
      <c r="AC826" s="12">
        <f>N826*Subsidy!$E$15/Subsidy!$E$14</f>
        <v>5157.5323451511667</v>
      </c>
      <c r="AD826" s="12">
        <f t="shared" si="1018"/>
        <v>61890.388141814001</v>
      </c>
      <c r="AE826" s="12">
        <f>$AP826*AC826/(Calculations!$D$27^(A826-1+Calculations!$B$6/30))</f>
        <v>0.27353343329530072</v>
      </c>
      <c r="AF826" s="12">
        <f>IF(AE826=0,0,SUM(AE826:AE$903)*AC826/AE826)</f>
        <v>76660.529942533933</v>
      </c>
      <c r="AH826" s="164">
        <f>VLOOKUP(E826,Rates2,5)*VLOOKUP(E826,Mort_Imp_Retirees,C826-'Mort Imp Cume'!$C$4+2)</f>
        <v>0.12390467120526893</v>
      </c>
      <c r="AI826" s="16">
        <f t="shared" si="1019"/>
        <v>0.87609532879473107</v>
      </c>
      <c r="AJ826" s="164">
        <f>VLOOKUP(F826,Rates2,6)*VLOOKUP(F826,Mort_Imp_Survivors,C826-'Mort Imp Cume'!$C$4+2)</f>
        <v>4.3170249186825174E-2</v>
      </c>
      <c r="AK826" s="16">
        <f t="shared" si="1020"/>
        <v>0.95682975081317478</v>
      </c>
      <c r="AL826" s="164">
        <f>VLOOKUP(F826,Rates2,7)*VLOOKUP(F826,Mort_Imp_Survivors,C826-'Mort Imp Cume'!$C$4+2)</f>
        <v>6.0516861744658486E-2</v>
      </c>
      <c r="AM826" s="16">
        <f t="shared" si="1021"/>
        <v>0.93948313825534147</v>
      </c>
      <c r="AN826" s="108">
        <f>PRODUCT(AI$4:AI825)</f>
        <v>2.5149097815108499E-6</v>
      </c>
      <c r="AO826" s="16">
        <f>PRODUCT(AK$4:AK825)</f>
        <v>3.3811162316290991E-3</v>
      </c>
      <c r="AP826" s="16">
        <f>PRODUCT(AM$4:AM825)</f>
        <v>5.6719251897343085E-4</v>
      </c>
      <c r="AQ826" s="16">
        <f t="shared" si="1022"/>
        <v>8.5032022833491257E-9</v>
      </c>
      <c r="AR826" s="16">
        <f t="shared" si="1023"/>
        <v>2.5064065792275009E-6</v>
      </c>
      <c r="AS826" s="16">
        <f t="shared" si="1024"/>
        <v>1.0081028920945244E-9</v>
      </c>
      <c r="AT826" s="16">
        <f t="shared" si="1025"/>
        <v>6.8930285067085335E-4</v>
      </c>
      <c r="AU826" s="16">
        <f t="shared" si="1026"/>
        <v>0.99930818223954776</v>
      </c>
      <c r="AV826" s="16">
        <f t="shared" si="1027"/>
        <v>3.1160906958901658E-7</v>
      </c>
      <c r="AW826" s="30">
        <f>(SUMPRODUCT(AV$5:AV825,A$5:A825)+SUM(AV$5:AV825)*(Calculations!$B$6/30-0.5)+AV$4*Calculations!$B$6/30/2)/SUM(AV$4:AV825)</f>
        <v>510.21926871811883</v>
      </c>
      <c r="AX826" s="16"/>
      <c r="AY826" s="12"/>
      <c r="AZ826" s="12"/>
    </row>
    <row r="827" spans="1:52" x14ac:dyDescent="0.25">
      <c r="A827">
        <f t="shared" si="1015"/>
        <v>823</v>
      </c>
      <c r="B827" t="str">
        <f t="shared" si="1039"/>
        <v>August</v>
      </c>
      <c r="C827">
        <f t="shared" si="1010"/>
        <v>2093</v>
      </c>
      <c r="D827">
        <f t="shared" si="1041"/>
        <v>209308</v>
      </c>
      <c r="E827">
        <f t="shared" ref="E827:F827" si="1085">E815+1</f>
        <v>110</v>
      </c>
      <c r="F827">
        <f t="shared" si="1085"/>
        <v>108</v>
      </c>
      <c r="G827" s="12">
        <f>G826*IF($B827="January",1+IF(C827&gt;Personal!$L$18+1,Calculations!$B$22,Calculations!$B$21),1)</f>
        <v>13320.0732054524</v>
      </c>
      <c r="H827" s="12">
        <f>IF(AND(Career!$F$15="Yes",$E827=62,$E826=61),G827,H826*IF($B827="January",(1+IF(C827&gt;Personal!$L$18+1,Calculations!$C$22,Calculations!$C$21)),1))</f>
        <v>13320.0732054524</v>
      </c>
      <c r="I827" s="12">
        <f>H827*(1-'Retiree Assumptions'!$F$8)</f>
        <v>10389.657100252873</v>
      </c>
      <c r="J827" s="12">
        <f>I827/(Calculations!$C$27^($A827-1+Calculations!$B$6/30))</f>
        <v>1263.2821451849602</v>
      </c>
      <c r="K827" s="23">
        <f t="shared" si="1012"/>
        <v>2.7833904498441638E-3</v>
      </c>
      <c r="L827" s="12">
        <f>L826*IF($B827="January",(1+IF(C827&gt;Personal!$L$18+1,Calculations!$B$22,Calculations!$B$21)),1)</f>
        <v>7326.0402629988157</v>
      </c>
      <c r="M827" s="12">
        <f>IF(AND(Career!$F$15="Yes",$E827=62,$E826=61),L827,M826*IF($B827="January",(1+IF(C827&gt;Personal!$L$18+1,Calculations!$C$22,Calculations!$C$21)),1))</f>
        <v>7326.0402629988157</v>
      </c>
      <c r="N827" s="12">
        <f>M827*(1-'Retiree Assumptions'!$F$10)</f>
        <v>6446.915431438958</v>
      </c>
      <c r="O827" s="12">
        <f>N827/(Calculations!$C$27^$AW827)/(Calculations!$D$27^($A827-1-$AW827+Calculations!$B$6/30))</f>
        <v>708.64121300665636</v>
      </c>
      <c r="P827" s="23">
        <f t="shared" si="1013"/>
        <v>0.45890854748420801</v>
      </c>
      <c r="Q827" s="12">
        <f>IF(OR(A827&lt;=360,$E827&lt;70),Q826*IF($B827="January",(1+IF(C827&gt;Personal!$L$18+1,Calculations!$B$22,Calculations!$B$21)),1),0)</f>
        <v>0</v>
      </c>
      <c r="R827" s="12">
        <f>IF(OR(A827&lt;=360,$E827&lt;70),IF(AND(Career!$F$15="Yes",$E827=62,$E826=61),Q827,R826*IF($B827="January",(1+IF(C827&gt;Personal!$L$18+1,Calculations!$C$22,Calculations!$C$21)),1)),0)</f>
        <v>0</v>
      </c>
      <c r="S827" s="12">
        <f>R827*(1-'Retiree Assumptions'!$F$8)</f>
        <v>0</v>
      </c>
      <c r="T827" s="12">
        <f>S827/(Calculations!$C$27^($A827-1+Calculations!$B$6/30))</f>
        <v>0</v>
      </c>
      <c r="U827" s="23">
        <f t="shared" si="1014"/>
        <v>0</v>
      </c>
      <c r="W827">
        <f t="shared" si="1054"/>
        <v>15</v>
      </c>
      <c r="X827">
        <f t="shared" si="1029"/>
        <v>2093</v>
      </c>
      <c r="Y827">
        <f t="shared" si="1030"/>
        <v>110</v>
      </c>
      <c r="Z827">
        <f t="shared" si="1017"/>
        <v>108</v>
      </c>
      <c r="AA827" s="12">
        <f>S827*12*Subsidy!$I$15/Subsidy!$I$14</f>
        <v>0</v>
      </c>
      <c r="AB827" s="12">
        <f>SUM(S$5:S827)*Subsidy!$I$15/Subsidy!$I$14</f>
        <v>53212.488521578103</v>
      </c>
      <c r="AC827" s="12">
        <f>N827*Subsidy!$E$15/Subsidy!$E$14</f>
        <v>5157.5323451511667</v>
      </c>
      <c r="AD827" s="12">
        <f t="shared" si="1018"/>
        <v>61890.388141814001</v>
      </c>
      <c r="AE827" s="12">
        <f>$AP827*AC827/(Calculations!$D$27^(A827-1+Calculations!$B$6/30))</f>
        <v>0.2562402707330575</v>
      </c>
      <c r="AF827" s="12">
        <f>IF(AE827=0,0,SUM(AE827:AE$903)*AC827/AE827)</f>
        <v>76328.597248841877</v>
      </c>
      <c r="AH827" s="164">
        <f>VLOOKUP(E827,Rates2,5)*VLOOKUP(E827,Mort_Imp_Retirees,C827-'Mort Imp Cume'!$C$4+2)</f>
        <v>0.12390467120526893</v>
      </c>
      <c r="AI827" s="16">
        <f t="shared" si="1019"/>
        <v>0.87609532879473107</v>
      </c>
      <c r="AJ827" s="164">
        <f>VLOOKUP(F827,Rates2,6)*VLOOKUP(F827,Mort_Imp_Survivors,C827-'Mort Imp Cume'!$C$4+2)</f>
        <v>4.3170249186825174E-2</v>
      </c>
      <c r="AK827" s="16">
        <f t="shared" si="1020"/>
        <v>0.95682975081317478</v>
      </c>
      <c r="AL827" s="164">
        <f>VLOOKUP(F827,Rates2,7)*VLOOKUP(F827,Mort_Imp_Survivors,C827-'Mort Imp Cume'!$C$4+2)</f>
        <v>6.0516861744658486E-2</v>
      </c>
      <c r="AM827" s="16">
        <f t="shared" si="1021"/>
        <v>0.93948313825534147</v>
      </c>
      <c r="AN827" s="108">
        <f>PRODUCT(AI$4:AI826)</f>
        <v>2.2033007119218334E-6</v>
      </c>
      <c r="AO827" s="16">
        <f>PRODUCT(AK$4:AK826)</f>
        <v>3.2351526013800515E-3</v>
      </c>
      <c r="AP827" s="16">
        <f>PRODUCT(AM$4:AM826)</f>
        <v>5.3286780772011108E-4</v>
      </c>
      <c r="AQ827" s="16">
        <f t="shared" si="1022"/>
        <v>7.1280140297964392E-9</v>
      </c>
      <c r="AR827" s="16">
        <f t="shared" si="1023"/>
        <v>2.1961726978920369E-6</v>
      </c>
      <c r="AS827" s="16">
        <f t="shared" si="1024"/>
        <v>8.4506651951573969E-10</v>
      </c>
      <c r="AT827" s="16">
        <f t="shared" si="1025"/>
        <v>6.4758941345949836E-4</v>
      </c>
      <c r="AU827" s="16">
        <f t="shared" si="1026"/>
        <v>0.99935020728582846</v>
      </c>
      <c r="AV827" s="16">
        <f t="shared" si="1027"/>
        <v>2.7299925027700974E-7</v>
      </c>
      <c r="AW827" s="30">
        <f>(SUMPRODUCT(AV$5:AV826,A$5:A826)+SUM(AV$5:AV826)*(Calculations!$B$6/30-0.5)+AV$4*Calculations!$B$6/30/2)/SUM(AV$4:AV826)</f>
        <v>510.21936602784132</v>
      </c>
      <c r="AX827" s="16"/>
      <c r="AY827" s="12"/>
      <c r="AZ827" s="12"/>
    </row>
    <row r="828" spans="1:52" x14ac:dyDescent="0.25">
      <c r="A828">
        <f t="shared" si="1015"/>
        <v>824</v>
      </c>
      <c r="B828" t="str">
        <f t="shared" si="1039"/>
        <v>September</v>
      </c>
      <c r="C828">
        <f t="shared" si="1010"/>
        <v>2093</v>
      </c>
      <c r="D828">
        <f t="shared" si="1041"/>
        <v>209309</v>
      </c>
      <c r="E828">
        <f t="shared" ref="E828:F828" si="1086">E816+1</f>
        <v>110</v>
      </c>
      <c r="F828">
        <f t="shared" si="1086"/>
        <v>108</v>
      </c>
      <c r="G828" s="12">
        <f>G827*IF($B828="January",1+IF(C828&gt;Personal!$L$18+1,Calculations!$B$22,Calculations!$B$21),1)</f>
        <v>13320.0732054524</v>
      </c>
      <c r="H828" s="12">
        <f>IF(AND(Career!$F$15="Yes",$E828=62,$E827=61),G828,H827*IF($B828="January",(1+IF(C828&gt;Personal!$L$18+1,Calculations!$C$22,Calculations!$C$21)),1))</f>
        <v>13320.0732054524</v>
      </c>
      <c r="I828" s="12">
        <f>H828*(1-'Retiree Assumptions'!$F$8)</f>
        <v>10389.657100252873</v>
      </c>
      <c r="J828" s="12">
        <f>I828/(Calculations!$C$27^($A828-1+Calculations!$B$6/30))</f>
        <v>1260.0519457448106</v>
      </c>
      <c r="K828" s="23">
        <f t="shared" si="1012"/>
        <v>2.4322801126196122E-3</v>
      </c>
      <c r="L828" s="12">
        <f>L827*IF($B828="January",(1+IF(C828&gt;Personal!$L$18+1,Calculations!$B$22,Calculations!$B$21)),1)</f>
        <v>7326.0402629988157</v>
      </c>
      <c r="M828" s="12">
        <f>IF(AND(Career!$F$15="Yes",$E828=62,$E827=61),L828,M827*IF($B828="January",(1+IF(C828&gt;Personal!$L$18+1,Calculations!$C$22,Calculations!$C$21)),1))</f>
        <v>7326.0402629988157</v>
      </c>
      <c r="N828" s="12">
        <f>M828*(1-'Retiree Assumptions'!$F$10)</f>
        <v>6446.915431438958</v>
      </c>
      <c r="O828" s="12">
        <f>N828/(Calculations!$C$27^$AW828)/(Calculations!$D$27^($A828-1-$AW828+Calculations!$B$6/30))</f>
        <v>706.60124186193423</v>
      </c>
      <c r="P828" s="23">
        <f t="shared" si="1013"/>
        <v>0.4298963224009541</v>
      </c>
      <c r="Q828" s="12">
        <f>IF(OR(A828&lt;=360,$E828&lt;70),Q827*IF($B828="January",(1+IF(C828&gt;Personal!$L$18+1,Calculations!$B$22,Calculations!$B$21)),1),0)</f>
        <v>0</v>
      </c>
      <c r="R828" s="12">
        <f>IF(OR(A828&lt;=360,$E828&lt;70),IF(AND(Career!$F$15="Yes",$E828=62,$E827=61),Q828,R827*IF($B828="January",(1+IF(C828&gt;Personal!$L$18+1,Calculations!$C$22,Calculations!$C$21)),1)),0)</f>
        <v>0</v>
      </c>
      <c r="S828" s="12">
        <f>R828*(1-'Retiree Assumptions'!$F$8)</f>
        <v>0</v>
      </c>
      <c r="T828" s="12">
        <f>S828/(Calculations!$C$27^($A828-1+Calculations!$B$6/30))</f>
        <v>0</v>
      </c>
      <c r="U828" s="23">
        <f t="shared" si="1014"/>
        <v>0</v>
      </c>
      <c r="W828">
        <f t="shared" si="1054"/>
        <v>15</v>
      </c>
      <c r="X828">
        <f t="shared" si="1029"/>
        <v>2093</v>
      </c>
      <c r="Y828">
        <f t="shared" si="1030"/>
        <v>110</v>
      </c>
      <c r="Z828">
        <f t="shared" si="1017"/>
        <v>108</v>
      </c>
      <c r="AA828" s="12">
        <f>S828*12*Subsidy!$I$15/Subsidy!$I$14</f>
        <v>0</v>
      </c>
      <c r="AB828" s="12">
        <f>SUM(S$5:S828)*Subsidy!$I$15/Subsidy!$I$14</f>
        <v>53212.488521578103</v>
      </c>
      <c r="AC828" s="12">
        <f>N828*Subsidy!$E$15/Subsidy!$E$14</f>
        <v>5157.5323451511667</v>
      </c>
      <c r="AD828" s="12">
        <f t="shared" si="1018"/>
        <v>61890.388141814001</v>
      </c>
      <c r="AE828" s="12">
        <f>$AP828*AC828/(Calculations!$D$27^(A828-1+Calculations!$B$6/30))</f>
        <v>0.24004040586317102</v>
      </c>
      <c r="AF828" s="12">
        <f>IF(AE828=0,0,SUM(AE828:AE$903)*AC828/AE828)</f>
        <v>75974.263056683863</v>
      </c>
      <c r="AH828" s="164">
        <f>VLOOKUP(E828,Rates2,5)*VLOOKUP(E828,Mort_Imp_Retirees,C828-'Mort Imp Cume'!$C$4+2)</f>
        <v>0.12390467120526893</v>
      </c>
      <c r="AI828" s="16">
        <f t="shared" si="1019"/>
        <v>0.87609532879473107</v>
      </c>
      <c r="AJ828" s="164">
        <f>VLOOKUP(F828,Rates2,6)*VLOOKUP(F828,Mort_Imp_Survivors,C828-'Mort Imp Cume'!$C$4+2)</f>
        <v>4.3170249186825174E-2</v>
      </c>
      <c r="AK828" s="16">
        <f t="shared" si="1020"/>
        <v>0.95682975081317478</v>
      </c>
      <c r="AL828" s="164">
        <f>VLOOKUP(F828,Rates2,7)*VLOOKUP(F828,Mort_Imp_Survivors,C828-'Mort Imp Cume'!$C$4+2)</f>
        <v>6.0516861744658486E-2</v>
      </c>
      <c r="AM828" s="16">
        <f t="shared" si="1021"/>
        <v>0.93948313825534147</v>
      </c>
      <c r="AN828" s="108">
        <f>PRODUCT(AI$4:AI827)</f>
        <v>1.9303014616448238E-6</v>
      </c>
      <c r="AO828" s="16">
        <f>PRODUCT(AK$4:AK827)</f>
        <v>3.0954902574210686E-3</v>
      </c>
      <c r="AP828" s="16">
        <f>PRODUCT(AM$4:AM827)</f>
        <v>5.0062032027213381E-4</v>
      </c>
      <c r="AQ828" s="16">
        <f t="shared" si="1022"/>
        <v>5.9752293684072006E-9</v>
      </c>
      <c r="AR828" s="16">
        <f t="shared" si="1023"/>
        <v>1.9243262322764167E-6</v>
      </c>
      <c r="AS828" s="16">
        <f t="shared" si="1024"/>
        <v>7.0839735507820068E-10</v>
      </c>
      <c r="AT828" s="16">
        <f t="shared" si="1025"/>
        <v>6.0840017952438488E-4</v>
      </c>
      <c r="AU828" s="16">
        <f t="shared" si="1026"/>
        <v>0.99938966951901398</v>
      </c>
      <c r="AV828" s="16">
        <f t="shared" si="1027"/>
        <v>2.3917336793215195E-7</v>
      </c>
      <c r="AW828" s="30">
        <f>(SUMPRODUCT(AV$5:AV827,A$5:A827)+SUM(AV$5:AV827)*(Calculations!$B$6/30-0.5)+AV$4*Calculations!$B$6/30/2)/SUM(AV$4:AV827)</f>
        <v>510.21945155338466</v>
      </c>
      <c r="AX828" s="16"/>
      <c r="AY828" s="12"/>
      <c r="AZ828" s="12"/>
    </row>
    <row r="829" spans="1:52" x14ac:dyDescent="0.25">
      <c r="A829">
        <f t="shared" si="1015"/>
        <v>825</v>
      </c>
      <c r="B829" t="str">
        <f t="shared" si="1039"/>
        <v>October</v>
      </c>
      <c r="C829">
        <f t="shared" si="1010"/>
        <v>2093</v>
      </c>
      <c r="D829">
        <f t="shared" si="1041"/>
        <v>209310</v>
      </c>
      <c r="E829">
        <f t="shared" ref="E829:F829" si="1087">E817+1</f>
        <v>110</v>
      </c>
      <c r="F829">
        <f t="shared" si="1087"/>
        <v>108</v>
      </c>
      <c r="G829" s="12">
        <f>G828*IF($B829="January",1+IF(C829&gt;Personal!$L$18+1,Calculations!$B$22,Calculations!$B$21),1)</f>
        <v>13320.0732054524</v>
      </c>
      <c r="H829" s="12">
        <f>IF(AND(Career!$F$15="Yes",$E829=62,$E828=61),G829,H828*IF($B829="January",(1+IF(C829&gt;Personal!$L$18+1,Calculations!$C$22,Calculations!$C$21)),1))</f>
        <v>13320.0732054524</v>
      </c>
      <c r="I829" s="12">
        <f>H829*(1-'Retiree Assumptions'!$F$8)</f>
        <v>10389.657100252873</v>
      </c>
      <c r="J829" s="12">
        <f>I829/(Calculations!$C$27^($A829-1+Calculations!$B$6/30))</f>
        <v>1256.8300058913758</v>
      </c>
      <c r="K829" s="23">
        <f t="shared" si="1012"/>
        <v>2.1254605319839686E-3</v>
      </c>
      <c r="L829" s="12">
        <f>L828*IF($B829="January",(1+IF(C829&gt;Personal!$L$18+1,Calculations!$B$22,Calculations!$B$21)),1)</f>
        <v>7326.0402629988157</v>
      </c>
      <c r="M829" s="12">
        <f>IF(AND(Career!$F$15="Yes",$E829=62,$E828=61),L829,M828*IF($B829="January",(1+IF(C829&gt;Personal!$L$18+1,Calculations!$C$22,Calculations!$C$21)),1))</f>
        <v>7326.0402629988157</v>
      </c>
      <c r="N829" s="12">
        <f>M829*(1-'Retiree Assumptions'!$F$10)</f>
        <v>6446.915431438958</v>
      </c>
      <c r="O829" s="12">
        <f>N829/(Calculations!$C$27^$AW829)/(Calculations!$D$27^($A829-1-$AW829+Calculations!$B$6/30))</f>
        <v>704.56714084406894</v>
      </c>
      <c r="P829" s="23">
        <f t="shared" si="1013"/>
        <v>0.40271819026912481</v>
      </c>
      <c r="Q829" s="12">
        <f>IF(OR(A829&lt;=360,$E829&lt;70),Q828*IF($B829="January",(1+IF(C829&gt;Personal!$L$18+1,Calculations!$B$22,Calculations!$B$21)),1),0)</f>
        <v>0</v>
      </c>
      <c r="R829" s="12">
        <f>IF(OR(A829&lt;=360,$E829&lt;70),IF(AND(Career!$F$15="Yes",$E829=62,$E828=61),Q829,R828*IF($B829="January",(1+IF(C829&gt;Personal!$L$18+1,Calculations!$C$22,Calculations!$C$21)),1)),0)</f>
        <v>0</v>
      </c>
      <c r="S829" s="12">
        <f>R829*(1-'Retiree Assumptions'!$F$8)</f>
        <v>0</v>
      </c>
      <c r="T829" s="12">
        <f>S829/(Calculations!$C$27^($A829-1+Calculations!$B$6/30))</f>
        <v>0</v>
      </c>
      <c r="U829" s="23">
        <f t="shared" si="1014"/>
        <v>0</v>
      </c>
      <c r="W829">
        <f t="shared" si="1054"/>
        <v>15</v>
      </c>
      <c r="X829">
        <f t="shared" si="1029"/>
        <v>2093</v>
      </c>
      <c r="Y829">
        <f t="shared" si="1030"/>
        <v>110</v>
      </c>
      <c r="Z829">
        <f t="shared" si="1017"/>
        <v>108</v>
      </c>
      <c r="AA829" s="12">
        <f>S829*12*Subsidy!$I$15/Subsidy!$I$14</f>
        <v>0</v>
      </c>
      <c r="AB829" s="12">
        <f>SUM(S$5:S829)*Subsidy!$I$15/Subsidy!$I$14</f>
        <v>53212.488521578103</v>
      </c>
      <c r="AC829" s="12">
        <f>N829*Subsidy!$E$15/Subsidy!$E$14</f>
        <v>5157.5323451511667</v>
      </c>
      <c r="AD829" s="12">
        <f t="shared" si="1018"/>
        <v>61890.388141814001</v>
      </c>
      <c r="AE829" s="12">
        <f>$AP829*AC829/(Calculations!$D$27^(A829-1+Calculations!$B$6/30))</f>
        <v>0.22486471889105142</v>
      </c>
      <c r="AF829" s="12">
        <f>IF(AE829=0,0,SUM(AE829:AE$903)*AC829/AE829)</f>
        <v>75596.015532055419</v>
      </c>
      <c r="AH829" s="164">
        <f>VLOOKUP(E829,Rates2,5)*VLOOKUP(E829,Mort_Imp_Retirees,C829-'Mort Imp Cume'!$C$4+2)</f>
        <v>0.12390467120526893</v>
      </c>
      <c r="AI829" s="16">
        <f t="shared" si="1019"/>
        <v>0.87609532879473107</v>
      </c>
      <c r="AJ829" s="164">
        <f>VLOOKUP(F829,Rates2,6)*VLOOKUP(F829,Mort_Imp_Survivors,C829-'Mort Imp Cume'!$C$4+2)</f>
        <v>4.3170249186825174E-2</v>
      </c>
      <c r="AK829" s="16">
        <f t="shared" si="1020"/>
        <v>0.95682975081317478</v>
      </c>
      <c r="AL829" s="164">
        <f>VLOOKUP(F829,Rates2,7)*VLOOKUP(F829,Mort_Imp_Survivors,C829-'Mort Imp Cume'!$C$4+2)</f>
        <v>6.0516861744658486E-2</v>
      </c>
      <c r="AM829" s="16">
        <f t="shared" si="1021"/>
        <v>0.93948313825534147</v>
      </c>
      <c r="AN829" s="108">
        <f>PRODUCT(AI$4:AI828)</f>
        <v>1.6911280937126719E-6</v>
      </c>
      <c r="AO829" s="16">
        <f>PRODUCT(AK$4:AK828)</f>
        <v>2.9618571716528114E-3</v>
      </c>
      <c r="AP829" s="16">
        <f>PRODUCT(AM$4:AM828)</f>
        <v>4.7032434956365839E-4</v>
      </c>
      <c r="AQ829" s="16">
        <f t="shared" si="1022"/>
        <v>5.0088798725464249E-9</v>
      </c>
      <c r="AR829" s="16">
        <f t="shared" si="1023"/>
        <v>1.6861192138401256E-6</v>
      </c>
      <c r="AS829" s="16">
        <f t="shared" si="1024"/>
        <v>5.9383113765926893E-10</v>
      </c>
      <c r="AT829" s="16">
        <f t="shared" si="1025"/>
        <v>5.7158241837203738E-4</v>
      </c>
      <c r="AU829" s="16">
        <f t="shared" si="1026"/>
        <v>0.99942672645353425</v>
      </c>
      <c r="AV829" s="16">
        <f t="shared" si="1027"/>
        <v>2.0953867041746183E-7</v>
      </c>
      <c r="AW829" s="30">
        <f>(SUMPRODUCT(AV$5:AV828,A$5:A828)+SUM(AV$5:AV828)*(Calculations!$B$6/30-0.5)+AV$4*Calculations!$B$6/30/2)/SUM(AV$4:AV828)</f>
        <v>510.21952672104902</v>
      </c>
      <c r="AX829" s="16"/>
      <c r="AY829" s="12"/>
      <c r="AZ829" s="12"/>
    </row>
    <row r="830" spans="1:52" x14ac:dyDescent="0.25">
      <c r="A830">
        <f t="shared" si="1015"/>
        <v>826</v>
      </c>
      <c r="B830" t="str">
        <f t="shared" si="1039"/>
        <v>November</v>
      </c>
      <c r="C830">
        <f t="shared" si="1010"/>
        <v>2093</v>
      </c>
      <c r="D830">
        <f t="shared" si="1041"/>
        <v>209311</v>
      </c>
      <c r="E830">
        <f t="shared" ref="E830:F830" si="1088">E818+1</f>
        <v>110</v>
      </c>
      <c r="F830">
        <f t="shared" si="1088"/>
        <v>108</v>
      </c>
      <c r="G830" s="12">
        <f>G829*IF($B830="January",1+IF(C830&gt;Personal!$L$18+1,Calculations!$B$22,Calculations!$B$21),1)</f>
        <v>13320.0732054524</v>
      </c>
      <c r="H830" s="12">
        <f>IF(AND(Career!$F$15="Yes",$E830=62,$E829=61),G830,H829*IF($B830="January",(1+IF(C830&gt;Personal!$L$18+1,Calculations!$C$22,Calculations!$C$21)),1))</f>
        <v>13320.0732054524</v>
      </c>
      <c r="I830" s="12">
        <f>H830*(1-'Retiree Assumptions'!$F$8)</f>
        <v>10389.657100252873</v>
      </c>
      <c r="J830" s="12">
        <f>I830/(Calculations!$C$27^($A830-1+Calculations!$B$6/30))</f>
        <v>1253.6163045049775</v>
      </c>
      <c r="K830" s="23">
        <f t="shared" si="1012"/>
        <v>1.8573446576250021E-3</v>
      </c>
      <c r="L830" s="12">
        <f>L829*IF($B830="January",(1+IF(C830&gt;Personal!$L$18+1,Calculations!$B$22,Calculations!$B$21)),1)</f>
        <v>7326.0402629988157</v>
      </c>
      <c r="M830" s="12">
        <f>IF(AND(Career!$F$15="Yes",$E830=62,$E829=61),L830,M829*IF($B830="January",(1+IF(C830&gt;Personal!$L$18+1,Calculations!$C$22,Calculations!$C$21)),1))</f>
        <v>7326.0402629988157</v>
      </c>
      <c r="N830" s="12">
        <f>M830*(1-'Retiree Assumptions'!$F$10)</f>
        <v>6446.915431438958</v>
      </c>
      <c r="O830" s="12">
        <f>N830/(Calculations!$C$27^$AW830)/(Calculations!$D$27^($A830-1-$AW830+Calculations!$B$6/30))</f>
        <v>702.53889335240615</v>
      </c>
      <c r="P830" s="23">
        <f t="shared" si="1013"/>
        <v>0.37725821364936091</v>
      </c>
      <c r="Q830" s="12">
        <f>IF(OR(A830&lt;=360,$E830&lt;70),Q829*IF($B830="January",(1+IF(C830&gt;Personal!$L$18+1,Calculations!$B$22,Calculations!$B$21)),1),0)</f>
        <v>0</v>
      </c>
      <c r="R830" s="12">
        <f>IF(OR(A830&lt;=360,$E830&lt;70),IF(AND(Career!$F$15="Yes",$E830=62,$E829=61),Q830,R829*IF($B830="January",(1+IF(C830&gt;Personal!$L$18+1,Calculations!$C$22,Calculations!$C$21)),1)),0)</f>
        <v>0</v>
      </c>
      <c r="S830" s="12">
        <f>R830*(1-'Retiree Assumptions'!$F$8)</f>
        <v>0</v>
      </c>
      <c r="T830" s="12">
        <f>S830/(Calculations!$C$27^($A830-1+Calculations!$B$6/30))</f>
        <v>0</v>
      </c>
      <c r="U830" s="23">
        <f t="shared" si="1014"/>
        <v>0</v>
      </c>
      <c r="W830">
        <f t="shared" si="1054"/>
        <v>15</v>
      </c>
      <c r="X830">
        <f t="shared" si="1029"/>
        <v>2093</v>
      </c>
      <c r="Y830">
        <f t="shared" si="1030"/>
        <v>110</v>
      </c>
      <c r="Z830">
        <f t="shared" si="1017"/>
        <v>108</v>
      </c>
      <c r="AA830" s="12">
        <f>S830*12*Subsidy!$I$15/Subsidy!$I$14</f>
        <v>0</v>
      </c>
      <c r="AB830" s="12">
        <f>SUM(S$5:S830)*Subsidy!$I$15/Subsidy!$I$14</f>
        <v>53212.488521578103</v>
      </c>
      <c r="AC830" s="12">
        <f>N830*Subsidy!$E$15/Subsidy!$E$14</f>
        <v>5157.5323451511667</v>
      </c>
      <c r="AD830" s="12">
        <f t="shared" si="1018"/>
        <v>61890.388141814001</v>
      </c>
      <c r="AE830" s="12">
        <f>$AP830*AC830/(Calculations!$D$27^(A830-1+Calculations!$B$6/30))</f>
        <v>0.21064845987127007</v>
      </c>
      <c r="AF830" s="12">
        <f>IF(AE830=0,0,SUM(AE830:AE$903)*AC830/AE830)</f>
        <v>75192.240810185685</v>
      </c>
      <c r="AH830" s="164">
        <f>VLOOKUP(E830,Rates2,5)*VLOOKUP(E830,Mort_Imp_Retirees,C830-'Mort Imp Cume'!$C$4+2)</f>
        <v>0.12390467120526893</v>
      </c>
      <c r="AI830" s="16">
        <f t="shared" si="1019"/>
        <v>0.87609532879473107</v>
      </c>
      <c r="AJ830" s="164">
        <f>VLOOKUP(F830,Rates2,6)*VLOOKUP(F830,Mort_Imp_Survivors,C830-'Mort Imp Cume'!$C$4+2)</f>
        <v>4.3170249186825174E-2</v>
      </c>
      <c r="AK830" s="16">
        <f t="shared" si="1020"/>
        <v>0.95682975081317478</v>
      </c>
      <c r="AL830" s="164">
        <f>VLOOKUP(F830,Rates2,7)*VLOOKUP(F830,Mort_Imp_Survivors,C830-'Mort Imp Cume'!$C$4+2)</f>
        <v>6.0516861744658486E-2</v>
      </c>
      <c r="AM830" s="16">
        <f t="shared" si="1021"/>
        <v>0.93948313825534147</v>
      </c>
      <c r="AN830" s="108">
        <f>PRODUCT(AI$4:AI829)</f>
        <v>1.48158942329521E-6</v>
      </c>
      <c r="AO830" s="16">
        <f>PRODUCT(AK$4:AK829)</f>
        <v>2.8339930594967742E-3</v>
      </c>
      <c r="AP830" s="16">
        <f>PRODUCT(AM$4:AM829)</f>
        <v>4.4186179592596803E-4</v>
      </c>
      <c r="AQ830" s="16">
        <f t="shared" si="1022"/>
        <v>4.1988141426424538E-9</v>
      </c>
      <c r="AR830" s="16">
        <f t="shared" si="1023"/>
        <v>1.4773906091525677E-6</v>
      </c>
      <c r="AS830" s="16">
        <f t="shared" si="1024"/>
        <v>4.9779324771021176E-10</v>
      </c>
      <c r="AT830" s="16">
        <f t="shared" si="1025"/>
        <v>5.3699263801487696E-4</v>
      </c>
      <c r="AU830" s="16">
        <f t="shared" si="1026"/>
        <v>0.99946152577256175</v>
      </c>
      <c r="AV830" s="16">
        <f t="shared" si="1027"/>
        <v>1.8357585035459702E-7</v>
      </c>
      <c r="AW830" s="30">
        <f>(SUMPRODUCT(AV$5:AV829,A$5:A829)+SUM(AV$5:AV829)*(Calculations!$B$6/30-0.5)+AV$4*Calculations!$B$6/30/2)/SUM(AV$4:AV829)</f>
        <v>510.21959278459815</v>
      </c>
      <c r="AX830" s="16"/>
      <c r="AY830" s="12"/>
      <c r="AZ830" s="12"/>
    </row>
    <row r="831" spans="1:52" x14ac:dyDescent="0.25">
      <c r="A831">
        <f t="shared" si="1015"/>
        <v>827</v>
      </c>
      <c r="B831" t="str">
        <f t="shared" si="1039"/>
        <v>December</v>
      </c>
      <c r="C831">
        <f t="shared" si="1010"/>
        <v>2093</v>
      </c>
      <c r="D831">
        <f t="shared" si="1041"/>
        <v>209312</v>
      </c>
      <c r="E831">
        <f t="shared" ref="E831:F831" si="1089">E819+1</f>
        <v>110</v>
      </c>
      <c r="F831">
        <f t="shared" si="1089"/>
        <v>108</v>
      </c>
      <c r="G831" s="12">
        <f>G830*IF($B831="January",1+IF(C831&gt;Personal!$L$18+1,Calculations!$B$22,Calculations!$B$21),1)</f>
        <v>13320.0732054524</v>
      </c>
      <c r="H831" s="12">
        <f>IF(AND(Career!$F$15="Yes",$E831=62,$E830=61),G831,H830*IF($B831="January",(1+IF(C831&gt;Personal!$L$18+1,Calculations!$C$22,Calculations!$C$21)),1))</f>
        <v>13320.0732054524</v>
      </c>
      <c r="I831" s="12">
        <f>H831*(1-'Retiree Assumptions'!$F$8)</f>
        <v>10389.657100252873</v>
      </c>
      <c r="J831" s="12">
        <f>I831/(Calculations!$C$27^($A831-1+Calculations!$B$6/30))</f>
        <v>1250.4108205199398</v>
      </c>
      <c r="K831" s="23">
        <f t="shared" si="1012"/>
        <v>1.6230502167866906E-3</v>
      </c>
      <c r="L831" s="12">
        <f>L830*IF($B831="January",(1+IF(C831&gt;Personal!$L$18+1,Calculations!$B$22,Calculations!$B$21)),1)</f>
        <v>7326.0402629988157</v>
      </c>
      <c r="M831" s="12">
        <f>IF(AND(Career!$F$15="Yes",$E831=62,$E830=61),L831,M830*IF($B831="January",(1+IF(C831&gt;Personal!$L$18+1,Calculations!$C$22,Calculations!$C$21)),1))</f>
        <v>7326.0402629988157</v>
      </c>
      <c r="N831" s="12">
        <f>M831*(1-'Retiree Assumptions'!$F$10)</f>
        <v>6446.915431438958</v>
      </c>
      <c r="O831" s="12">
        <f>N831/(Calculations!$C$27^$AW831)/(Calculations!$D$27^($A831-1-$AW831+Calculations!$B$6/30))</f>
        <v>700.51648279728863</v>
      </c>
      <c r="P831" s="23">
        <f t="shared" si="1013"/>
        <v>0.35340778212186191</v>
      </c>
      <c r="Q831" s="12">
        <f>IF(OR(A831&lt;=360,$E831&lt;70),Q830*IF($B831="January",(1+IF(C831&gt;Personal!$L$18+1,Calculations!$B$22,Calculations!$B$21)),1),0)</f>
        <v>0</v>
      </c>
      <c r="R831" s="12">
        <f>IF(OR(A831&lt;=360,$E831&lt;70),IF(AND(Career!$F$15="Yes",$E831=62,$E830=61),Q831,R830*IF($B831="January",(1+IF(C831&gt;Personal!$L$18+1,Calculations!$C$22,Calculations!$C$21)),1)),0)</f>
        <v>0</v>
      </c>
      <c r="S831" s="12">
        <f>R831*(1-'Retiree Assumptions'!$F$8)</f>
        <v>0</v>
      </c>
      <c r="T831" s="12">
        <f>S831/(Calculations!$C$27^($A831-1+Calculations!$B$6/30))</f>
        <v>0</v>
      </c>
      <c r="U831" s="23">
        <f t="shared" si="1014"/>
        <v>0</v>
      </c>
      <c r="W831">
        <f t="shared" si="1054"/>
        <v>15</v>
      </c>
      <c r="X831">
        <f t="shared" si="1029"/>
        <v>2093</v>
      </c>
      <c r="Y831">
        <f t="shared" si="1030"/>
        <v>110</v>
      </c>
      <c r="Z831">
        <f t="shared" si="1017"/>
        <v>108</v>
      </c>
      <c r="AA831" s="12">
        <f>S831*12*Subsidy!$I$15/Subsidy!$I$14</f>
        <v>0</v>
      </c>
      <c r="AB831" s="12">
        <f>SUM(S$5:S831)*Subsidy!$I$15/Subsidy!$I$14</f>
        <v>53212.488521578103</v>
      </c>
      <c r="AC831" s="12">
        <f>N831*Subsidy!$E$15/Subsidy!$E$14</f>
        <v>5157.5323451511667</v>
      </c>
      <c r="AD831" s="12">
        <f t="shared" si="1018"/>
        <v>61890.388141814001</v>
      </c>
      <c r="AE831" s="12">
        <f>$AP831*AC831/(Calculations!$D$27^(A831-1+Calculations!$B$6/30))</f>
        <v>0.19733097243964282</v>
      </c>
      <c r="AF831" s="12">
        <f>IF(AE831=0,0,SUM(AE831:AE$903)*AC831/AE831)</f>
        <v>74761.216109677349</v>
      </c>
      <c r="AH831" s="164">
        <f>VLOOKUP(E831,Rates2,5)*VLOOKUP(E831,Mort_Imp_Retirees,C831-'Mort Imp Cume'!$C$4+2)</f>
        <v>0.12390467120526893</v>
      </c>
      <c r="AI831" s="16">
        <f t="shared" si="1019"/>
        <v>0.87609532879473107</v>
      </c>
      <c r="AJ831" s="164">
        <f>VLOOKUP(F831,Rates2,6)*VLOOKUP(F831,Mort_Imp_Survivors,C831-'Mort Imp Cume'!$C$4+2)</f>
        <v>4.3170249186825174E-2</v>
      </c>
      <c r="AK831" s="16">
        <f t="shared" si="1020"/>
        <v>0.95682975081317478</v>
      </c>
      <c r="AL831" s="164">
        <f>VLOOKUP(F831,Rates2,7)*VLOOKUP(F831,Mort_Imp_Survivors,C831-'Mort Imp Cume'!$C$4+2)</f>
        <v>6.0516861744658486E-2</v>
      </c>
      <c r="AM831" s="16">
        <f t="shared" si="1021"/>
        <v>0.93948313825534147</v>
      </c>
      <c r="AN831" s="108">
        <f>PRODUCT(AI$4:AI830)</f>
        <v>1.2980135729406129E-6</v>
      </c>
      <c r="AO831" s="16">
        <f>PRODUCT(AK$4:AK830)</f>
        <v>2.7116488729245652E-3</v>
      </c>
      <c r="AP831" s="16">
        <f>PRODUCT(AM$4:AM830)</f>
        <v>4.1512170671166972E-4</v>
      </c>
      <c r="AQ831" s="16">
        <f t="shared" si="1022"/>
        <v>3.519757042105201E-9</v>
      </c>
      <c r="AR831" s="16">
        <f t="shared" si="1023"/>
        <v>1.2944938158985077E-6</v>
      </c>
      <c r="AS831" s="16">
        <f t="shared" si="1024"/>
        <v>4.1728717433484069E-10</v>
      </c>
      <c r="AT831" s="16">
        <f t="shared" si="1025"/>
        <v>5.0449602657547891E-4</v>
      </c>
      <c r="AU831" s="16">
        <f t="shared" si="1026"/>
        <v>0.99949420595985161</v>
      </c>
      <c r="AV831" s="16">
        <f t="shared" si="1027"/>
        <v>1.6082994497518302E-7</v>
      </c>
      <c r="AW831" s="30">
        <f>(SUMPRODUCT(AV$5:AV830,A$5:A830)+SUM(AV$5:AV830)*(Calculations!$B$6/30-0.5)+AV$4*Calculations!$B$6/30/2)/SUM(AV$4:AV830)</f>
        <v>510.21965084611816</v>
      </c>
      <c r="AX831" s="16"/>
      <c r="AY831" s="12"/>
      <c r="AZ831" s="12"/>
    </row>
    <row r="832" spans="1:52" x14ac:dyDescent="0.25">
      <c r="A832">
        <f t="shared" si="1015"/>
        <v>828</v>
      </c>
      <c r="B832" t="str">
        <f t="shared" si="1039"/>
        <v>January</v>
      </c>
      <c r="C832">
        <f t="shared" si="1010"/>
        <v>2094</v>
      </c>
      <c r="D832">
        <f t="shared" si="1041"/>
        <v>209401</v>
      </c>
      <c r="E832">
        <f t="shared" ref="E832:F832" si="1090">E820+1</f>
        <v>111</v>
      </c>
      <c r="F832">
        <f t="shared" si="1090"/>
        <v>109</v>
      </c>
      <c r="G832" s="12">
        <f>G831*IF($B832="January",1+IF(C832&gt;Personal!$L$18+1,Calculations!$B$22,Calculations!$B$21),1)</f>
        <v>13653.075035588708</v>
      </c>
      <c r="H832" s="12">
        <f>IF(AND(Career!$F$15="Yes",$E832=62,$E831=61),G832,H831*IF($B832="January",(1+IF(C832&gt;Personal!$L$18+1,Calculations!$C$22,Calculations!$C$21)),1))</f>
        <v>13653.075035588708</v>
      </c>
      <c r="I832" s="12">
        <f>H832*(1-'Retiree Assumptions'!$F$8)</f>
        <v>10649.398527759193</v>
      </c>
      <c r="J832" s="12">
        <f>I832/(Calculations!$C$27^($A832-1+Calculations!$B$6/30))</f>
        <v>1278.3938712475638</v>
      </c>
      <c r="K832" s="23">
        <f t="shared" si="1012"/>
        <v>1.4537685804740751E-3</v>
      </c>
      <c r="L832" s="12">
        <f>L831*IF($B832="January",(1+IF(C832&gt;Personal!$L$18+1,Calculations!$B$22,Calculations!$B$21)),1)</f>
        <v>7509.1912695737856</v>
      </c>
      <c r="M832" s="12">
        <f>IF(AND(Career!$F$15="Yes",$E832=62,$E831=61),L832,M831*IF($B832="January",(1+IF(C832&gt;Personal!$L$18+1,Calculations!$C$22,Calculations!$C$21)),1))</f>
        <v>7509.1912695737856</v>
      </c>
      <c r="N832" s="12">
        <f>M832*(1-'Retiree Assumptions'!$F$10)</f>
        <v>6608.0883172249314</v>
      </c>
      <c r="O832" s="12">
        <f>N832/(Calculations!$C$27^$AW832)/(Calculations!$D$27^($A832-1-$AW832+Calculations!$B$6/30))</f>
        <v>715.96238991967891</v>
      </c>
      <c r="P832" s="23">
        <f t="shared" si="1013"/>
        <v>0.33934177824469985</v>
      </c>
      <c r="Q832" s="12">
        <f>IF(OR(A832&lt;=360,$E832&lt;70),Q831*IF($B832="January",(1+IF(C832&gt;Personal!$L$18+1,Calculations!$B$22,Calculations!$B$21)),1),0)</f>
        <v>0</v>
      </c>
      <c r="R832" s="12">
        <f>IF(OR(A832&lt;=360,$E832&lt;70),IF(AND(Career!$F$15="Yes",$E832=62,$E831=61),Q832,R831*IF($B832="January",(1+IF(C832&gt;Personal!$L$18+1,Calculations!$C$22,Calculations!$C$21)),1)),0)</f>
        <v>0</v>
      </c>
      <c r="S832" s="12">
        <f>R832*(1-'Retiree Assumptions'!$F$8)</f>
        <v>0</v>
      </c>
      <c r="T832" s="12">
        <f>S832/(Calculations!$C$27^($A832-1+Calculations!$B$6/30))</f>
        <v>0</v>
      </c>
      <c r="U832" s="23">
        <f t="shared" si="1014"/>
        <v>0</v>
      </c>
      <c r="W832">
        <f t="shared" si="1054"/>
        <v>15</v>
      </c>
      <c r="X832">
        <f t="shared" si="1029"/>
        <v>2094</v>
      </c>
      <c r="Y832">
        <f t="shared" si="1030"/>
        <v>111</v>
      </c>
      <c r="Z832">
        <f t="shared" si="1017"/>
        <v>109</v>
      </c>
      <c r="AA832" s="12">
        <f>S832*12*Subsidy!$I$15/Subsidy!$I$14</f>
        <v>0</v>
      </c>
      <c r="AB832" s="12">
        <f>SUM(S$5:S832)*Subsidy!$I$15/Subsidy!$I$14</f>
        <v>53212.488521578103</v>
      </c>
      <c r="AC832" s="12">
        <f>N832*Subsidy!$E$15/Subsidy!$E$14</f>
        <v>5286.4706537799448</v>
      </c>
      <c r="AD832" s="12">
        <f t="shared" si="1018"/>
        <v>63437.647845359337</v>
      </c>
      <c r="AE832" s="12">
        <f>$AP832*AC832/(Calculations!$D$27^(A832-1+Calculations!$B$6/30))</f>
        <v>0.18947682088663628</v>
      </c>
      <c r="AF832" s="12">
        <f>IF(AE832=0,0,SUM(AE832:AE$903)*AC832/AE832)</f>
        <v>74301.102381933364</v>
      </c>
      <c r="AH832" s="164">
        <f>VLOOKUP(E832,Rates2,5)*VLOOKUP(E832,Mort_Imp_Retirees,C832-'Mort Imp Cume'!$C$4+2)</f>
        <v>0.11949512369858817</v>
      </c>
      <c r="AI832" s="16">
        <f t="shared" si="1019"/>
        <v>0.88050487630141183</v>
      </c>
      <c r="AJ832" s="164">
        <f>VLOOKUP(F832,Rates2,6)*VLOOKUP(F832,Mort_Imp_Survivors,C832-'Mort Imp Cume'!$C$4+2)</f>
        <v>4.5705194222041563E-2</v>
      </c>
      <c r="AK832" s="16">
        <f t="shared" si="1020"/>
        <v>0.95429480577795844</v>
      </c>
      <c r="AL832" s="164">
        <f>VLOOKUP(F832,Rates2,7)*VLOOKUP(F832,Mort_Imp_Survivors,C832-'Mort Imp Cume'!$C$4+2)</f>
        <v>6.5658045124396852E-2</v>
      </c>
      <c r="AM832" s="16">
        <f t="shared" si="1021"/>
        <v>0.93434195487560312</v>
      </c>
      <c r="AN832" s="108">
        <f>PRODUCT(AI$4:AI831)</f>
        <v>1.1371836279654298E-6</v>
      </c>
      <c r="AO832" s="16">
        <f>PRODUCT(AK$4:AK831)</f>
        <v>2.5945863153732378E-3</v>
      </c>
      <c r="AP832" s="16">
        <f>PRODUCT(AM$4:AM831)</f>
        <v>3.899998437793929E-4</v>
      </c>
      <c r="AQ832" s="16">
        <f t="shared" si="1022"/>
        <v>2.9505210791855953E-9</v>
      </c>
      <c r="AR832" s="16">
        <f t="shared" si="1023"/>
        <v>1.1342331068862443E-6</v>
      </c>
      <c r="AS832" s="16">
        <f t="shared" si="1024"/>
        <v>3.3645846931384448E-10</v>
      </c>
      <c r="AT832" s="16">
        <f t="shared" si="1025"/>
        <v>4.7396592757165541E-4</v>
      </c>
      <c r="AU832" s="16">
        <f t="shared" si="1026"/>
        <v>0.99952489688880042</v>
      </c>
      <c r="AV832" s="16">
        <f t="shared" si="1027"/>
        <v>1.358878982917383E-7</v>
      </c>
      <c r="AW832" s="30">
        <f>(SUMPRODUCT(AV$5:AV831,A$5:A831)+SUM(AV$5:AV831)*(Calculations!$B$6/30-0.5)+AV$4*Calculations!$B$6/30/2)/SUM(AV$4:AV831)</f>
        <v>510.21970187435721</v>
      </c>
      <c r="AX832" s="16"/>
      <c r="AY832" s="12"/>
      <c r="AZ832" s="12"/>
    </row>
    <row r="833" spans="1:52" x14ac:dyDescent="0.25">
      <c r="A833">
        <f t="shared" si="1015"/>
        <v>829</v>
      </c>
      <c r="B833" t="str">
        <f t="shared" si="1039"/>
        <v>February</v>
      </c>
      <c r="C833">
        <f t="shared" si="1010"/>
        <v>2094</v>
      </c>
      <c r="D833">
        <f t="shared" si="1041"/>
        <v>209402</v>
      </c>
      <c r="E833">
        <f t="shared" ref="E833:F833" si="1091">E821+1</f>
        <v>111</v>
      </c>
      <c r="F833">
        <f t="shared" si="1091"/>
        <v>109</v>
      </c>
      <c r="G833" s="12">
        <f>G832*IF($B833="January",1+IF(C833&gt;Personal!$L$18+1,Calculations!$B$22,Calculations!$B$21),1)</f>
        <v>13653.075035588708</v>
      </c>
      <c r="H833" s="12">
        <f>IF(AND(Career!$F$15="Yes",$E833=62,$E832=61),G833,H832*IF($B833="January",(1+IF(C833&gt;Personal!$L$18+1,Calculations!$C$22,Calculations!$C$21)),1))</f>
        <v>13653.075035588708</v>
      </c>
      <c r="I833" s="12">
        <f>H833*(1-'Retiree Assumptions'!$F$8)</f>
        <v>10649.398527759193</v>
      </c>
      <c r="J833" s="12">
        <f>I833/(Calculations!$C$27^($A833-1+Calculations!$B$6/30))</f>
        <v>1275.1250312794425</v>
      </c>
      <c r="K833" s="23">
        <f t="shared" si="1012"/>
        <v>1.2767772486201381E-3</v>
      </c>
      <c r="L833" s="12">
        <f>L832*IF($B833="January",(1+IF(C833&gt;Personal!$L$18+1,Calculations!$B$22,Calculations!$B$21)),1)</f>
        <v>7509.1912695737856</v>
      </c>
      <c r="M833" s="12">
        <f>IF(AND(Career!$F$15="Yes",$E833=62,$E832=61),L833,M832*IF($B833="January",(1+IF(C833&gt;Personal!$L$18+1,Calculations!$C$22,Calculations!$C$21)),1))</f>
        <v>7509.1912695737856</v>
      </c>
      <c r="N833" s="12">
        <f>M833*(1-'Retiree Assumptions'!$F$10)</f>
        <v>6608.0883172249314</v>
      </c>
      <c r="O833" s="12">
        <f>N833/(Calculations!$C$27^$AW833)/(Calculations!$D$27^($A833-1-$AW833+Calculations!$B$6/30))</f>
        <v>713.90133350742178</v>
      </c>
      <c r="P833" s="23">
        <f t="shared" si="1013"/>
        <v>0.31614876954835608</v>
      </c>
      <c r="Q833" s="12">
        <f>IF(OR(A833&lt;=360,$E833&lt;70),Q832*IF($B833="January",(1+IF(C833&gt;Personal!$L$18+1,Calculations!$B$22,Calculations!$B$21)),1),0)</f>
        <v>0</v>
      </c>
      <c r="R833" s="12">
        <f>IF(OR(A833&lt;=360,$E833&lt;70),IF(AND(Career!$F$15="Yes",$E833=62,$E832=61),Q833,R832*IF($B833="January",(1+IF(C833&gt;Personal!$L$18+1,Calculations!$C$22,Calculations!$C$21)),1)),0)</f>
        <v>0</v>
      </c>
      <c r="S833" s="12">
        <f>R833*(1-'Retiree Assumptions'!$F$8)</f>
        <v>0</v>
      </c>
      <c r="T833" s="12">
        <f>S833/(Calculations!$C$27^($A833-1+Calculations!$B$6/30))</f>
        <v>0</v>
      </c>
      <c r="U833" s="23">
        <f t="shared" si="1014"/>
        <v>0</v>
      </c>
      <c r="W833">
        <f t="shared" si="1054"/>
        <v>15</v>
      </c>
      <c r="X833">
        <f t="shared" si="1029"/>
        <v>2094</v>
      </c>
      <c r="Y833">
        <f t="shared" si="1030"/>
        <v>111</v>
      </c>
      <c r="Z833">
        <f t="shared" si="1017"/>
        <v>109</v>
      </c>
      <c r="AA833" s="12">
        <f>S833*12*Subsidy!$I$15/Subsidy!$I$14</f>
        <v>0</v>
      </c>
      <c r="AB833" s="12">
        <f>SUM(S$5:S833)*Subsidy!$I$15/Subsidy!$I$14</f>
        <v>53212.488521578103</v>
      </c>
      <c r="AC833" s="12">
        <f>N833*Subsidy!$E$15/Subsidy!$E$14</f>
        <v>5286.4706537799448</v>
      </c>
      <c r="AD833" s="12">
        <f t="shared" si="1018"/>
        <v>63437.647845359337</v>
      </c>
      <c r="AE833" s="12">
        <f>$AP833*AC833/(Calculations!$D$27^(A833-1+Calculations!$B$6/30))</f>
        <v>0.17652650299429773</v>
      </c>
      <c r="AF833" s="12">
        <f>IF(AE833=0,0,SUM(AE833:AE$903)*AC833/AE833)</f>
        <v>74077.675548441024</v>
      </c>
      <c r="AH833" s="164">
        <f>VLOOKUP(E833,Rates2,5)*VLOOKUP(E833,Mort_Imp_Retirees,C833-'Mort Imp Cume'!$C$4+2)</f>
        <v>0.11949512369858817</v>
      </c>
      <c r="AI833" s="16">
        <f t="shared" si="1019"/>
        <v>0.88050487630141183</v>
      </c>
      <c r="AJ833" s="164">
        <f>VLOOKUP(F833,Rates2,6)*VLOOKUP(F833,Mort_Imp_Survivors,C833-'Mort Imp Cume'!$C$4+2)</f>
        <v>4.5705194222041563E-2</v>
      </c>
      <c r="AK833" s="16">
        <f t="shared" si="1020"/>
        <v>0.95429480577795844</v>
      </c>
      <c r="AL833" s="164">
        <f>VLOOKUP(F833,Rates2,7)*VLOOKUP(F833,Mort_Imp_Survivors,C833-'Mort Imp Cume'!$C$4+2)</f>
        <v>6.5658045124396852E-2</v>
      </c>
      <c r="AM833" s="16">
        <f t="shared" si="1021"/>
        <v>0.93434195487560312</v>
      </c>
      <c r="AN833" s="108">
        <f>PRODUCT(AI$4:AI832)</f>
        <v>1.0012957296736916E-6</v>
      </c>
      <c r="AO833" s="16">
        <f>PRODUCT(AK$4:AK832)</f>
        <v>2.476000243903253E-3</v>
      </c>
      <c r="AP833" s="16">
        <f>PRODUCT(AM$4:AM832)</f>
        <v>3.6439321643801781E-4</v>
      </c>
      <c r="AQ833" s="16">
        <f t="shared" si="1022"/>
        <v>2.479208470891346E-9</v>
      </c>
      <c r="AR833" s="16">
        <f t="shared" si="1023"/>
        <v>9.988165212028002E-7</v>
      </c>
      <c r="AS833" s="16">
        <f t="shared" si="1024"/>
        <v>2.8271300724150798E-10</v>
      </c>
      <c r="AT833" s="16">
        <f t="shared" si="1025"/>
        <v>4.4284658777019834E-4</v>
      </c>
      <c r="AU833" s="16">
        <f t="shared" si="1026"/>
        <v>0.99955615211650017</v>
      </c>
      <c r="AV833" s="16">
        <f t="shared" si="1027"/>
        <v>1.1964995707622586E-7</v>
      </c>
      <c r="AW833" s="30">
        <f>(SUMPRODUCT(AV$5:AV832,A$5:A832)+SUM(AV$5:AV832)*(Calculations!$B$6/30-0.5)+AV$4*Calculations!$B$6/30/2)/SUM(AV$4:AV832)</f>
        <v>510.21974512484138</v>
      </c>
      <c r="AX833" s="16"/>
      <c r="AY833" s="12"/>
      <c r="AZ833" s="12"/>
    </row>
    <row r="834" spans="1:52" x14ac:dyDescent="0.25">
      <c r="A834">
        <f t="shared" si="1015"/>
        <v>830</v>
      </c>
      <c r="B834" t="str">
        <f t="shared" si="1039"/>
        <v>March</v>
      </c>
      <c r="C834">
        <f t="shared" si="1010"/>
        <v>2094</v>
      </c>
      <c r="D834">
        <f t="shared" si="1041"/>
        <v>209403</v>
      </c>
      <c r="E834">
        <f t="shared" ref="E834:F834" si="1092">E822+1</f>
        <v>111</v>
      </c>
      <c r="F834">
        <f t="shared" si="1092"/>
        <v>109</v>
      </c>
      <c r="G834" s="12">
        <f>G833*IF($B834="January",1+IF(C834&gt;Personal!$L$18+1,Calculations!$B$22,Calculations!$B$21),1)</f>
        <v>13653.075035588708</v>
      </c>
      <c r="H834" s="12">
        <f>IF(AND(Career!$F$15="Yes",$E834=62,$E833=61),G834,H833*IF($B834="January",(1+IF(C834&gt;Personal!$L$18+1,Calculations!$C$22,Calculations!$C$21)),1))</f>
        <v>13653.075035588708</v>
      </c>
      <c r="I834" s="12">
        <f>H834*(1-'Retiree Assumptions'!$F$8)</f>
        <v>10649.398527759193</v>
      </c>
      <c r="J834" s="12">
        <f>I834/(Calculations!$C$27^($A834-1+Calculations!$B$6/30))</f>
        <v>1271.8645497014684</v>
      </c>
      <c r="K834" s="23">
        <f t="shared" si="1012"/>
        <v>1.1213340035608789E-3</v>
      </c>
      <c r="L834" s="12">
        <f>L833*IF($B834="January",(1+IF(C834&gt;Personal!$L$18+1,Calculations!$B$22,Calculations!$B$21)),1)</f>
        <v>7509.1912695737856</v>
      </c>
      <c r="M834" s="12">
        <f>IF(AND(Career!$F$15="Yes",$E834=62,$E833=61),L834,M833*IF($B834="January",(1+IF(C834&gt;Personal!$L$18+1,Calculations!$C$22,Calculations!$C$21)),1))</f>
        <v>7509.1912695737856</v>
      </c>
      <c r="N834" s="12">
        <f>M834*(1-'Retiree Assumptions'!$F$10)</f>
        <v>6608.0883172249314</v>
      </c>
      <c r="O834" s="12">
        <f>N834/(Calculations!$C$27^$AW834)/(Calculations!$D$27^($A834-1-$AW834+Calculations!$B$6/30))</f>
        <v>711.84620914337654</v>
      </c>
      <c r="P834" s="23">
        <f t="shared" si="1013"/>
        <v>0.29454091151026746</v>
      </c>
      <c r="Q834" s="12">
        <f>IF(OR(A834&lt;=360,$E834&lt;70),Q833*IF($B834="January",(1+IF(C834&gt;Personal!$L$18+1,Calculations!$B$22,Calculations!$B$21)),1),0)</f>
        <v>0</v>
      </c>
      <c r="R834" s="12">
        <f>IF(OR(A834&lt;=360,$E834&lt;70),IF(AND(Career!$F$15="Yes",$E834=62,$E833=61),Q834,R833*IF($B834="January",(1+IF(C834&gt;Personal!$L$18+1,Calculations!$C$22,Calculations!$C$21)),1)),0)</f>
        <v>0</v>
      </c>
      <c r="S834" s="12">
        <f>R834*(1-'Retiree Assumptions'!$F$8)</f>
        <v>0</v>
      </c>
      <c r="T834" s="12">
        <f>S834/(Calculations!$C$27^($A834-1+Calculations!$B$6/30))</f>
        <v>0</v>
      </c>
      <c r="U834" s="23">
        <f t="shared" si="1014"/>
        <v>0</v>
      </c>
      <c r="W834">
        <f t="shared" si="1054"/>
        <v>15</v>
      </c>
      <c r="X834">
        <f t="shared" si="1029"/>
        <v>2094</v>
      </c>
      <c r="Y834">
        <f t="shared" si="1030"/>
        <v>111</v>
      </c>
      <c r="Z834">
        <f t="shared" si="1017"/>
        <v>109</v>
      </c>
      <c r="AA834" s="12">
        <f>S834*12*Subsidy!$I$15/Subsidy!$I$14</f>
        <v>0</v>
      </c>
      <c r="AB834" s="12">
        <f>SUM(S$5:S834)*Subsidy!$I$15/Subsidy!$I$14</f>
        <v>53212.488521578103</v>
      </c>
      <c r="AC834" s="12">
        <f>N834*Subsidy!$E$15/Subsidy!$E$14</f>
        <v>5286.4706537799448</v>
      </c>
      <c r="AD834" s="12">
        <f t="shared" si="1018"/>
        <v>63437.647845359337</v>
      </c>
      <c r="AE834" s="12">
        <f>$AP834*AC834/(Calculations!$D$27^(A834-1+Calculations!$B$6/30))</f>
        <v>0.16446131043142076</v>
      </c>
      <c r="AF834" s="12">
        <f>IF(AE834=0,0,SUM(AE834:AE$903)*AC834/AE834)</f>
        <v>73837.857700170047</v>
      </c>
      <c r="AH834" s="164">
        <f>VLOOKUP(E834,Rates2,5)*VLOOKUP(E834,Mort_Imp_Retirees,C834-'Mort Imp Cume'!$C$4+2)</f>
        <v>0.11949512369858817</v>
      </c>
      <c r="AI834" s="16">
        <f t="shared" si="1019"/>
        <v>0.88050487630141183</v>
      </c>
      <c r="AJ834" s="164">
        <f>VLOOKUP(F834,Rates2,6)*VLOOKUP(F834,Mort_Imp_Survivors,C834-'Mort Imp Cume'!$C$4+2)</f>
        <v>4.5705194222041563E-2</v>
      </c>
      <c r="AK834" s="16">
        <f t="shared" si="1020"/>
        <v>0.95429480577795844</v>
      </c>
      <c r="AL834" s="164">
        <f>VLOOKUP(F834,Rates2,7)*VLOOKUP(F834,Mort_Imp_Survivors,C834-'Mort Imp Cume'!$C$4+2)</f>
        <v>6.5658045124396852E-2</v>
      </c>
      <c r="AM834" s="16">
        <f t="shared" si="1021"/>
        <v>0.93434195487560312</v>
      </c>
      <c r="AN834" s="108">
        <f>PRODUCT(AI$4:AI833)</f>
        <v>8.8164577259746567E-7</v>
      </c>
      <c r="AO834" s="16">
        <f>PRODUCT(AK$4:AK833)</f>
        <v>2.3628341718618323E-3</v>
      </c>
      <c r="AP834" s="16">
        <f>PRODUCT(AM$4:AM833)</f>
        <v>3.4046787019010634E-4</v>
      </c>
      <c r="AQ834" s="16">
        <f t="shared" si="1022"/>
        <v>2.0831827589708183E-9</v>
      </c>
      <c r="AR834" s="16">
        <f t="shared" si="1023"/>
        <v>8.795625898384949E-7</v>
      </c>
      <c r="AS834" s="16">
        <f t="shared" si="1024"/>
        <v>2.3755277917817047E-10</v>
      </c>
      <c r="AT834" s="16">
        <f t="shared" si="1025"/>
        <v>4.1377042924020473E-4</v>
      </c>
      <c r="AU834" s="16">
        <f t="shared" si="1026"/>
        <v>0.99958534792498721</v>
      </c>
      <c r="AV834" s="16">
        <f t="shared" si="1027"/>
        <v>1.053523706548715E-7</v>
      </c>
      <c r="AW834" s="30">
        <f>(SUMPRODUCT(AV$5:AV833,A$5:A833)+SUM(AV$5:AV833)*(Calculations!$B$6/30-0.5)+AV$4*Calculations!$B$6/30/2)/SUM(AV$4:AV833)</f>
        <v>510.21978332674382</v>
      </c>
      <c r="AX834" s="16"/>
      <c r="AY834" s="12"/>
      <c r="AZ834" s="12"/>
    </row>
    <row r="835" spans="1:52" x14ac:dyDescent="0.25">
      <c r="A835">
        <f t="shared" si="1015"/>
        <v>831</v>
      </c>
      <c r="B835" t="str">
        <f t="shared" si="1039"/>
        <v>April</v>
      </c>
      <c r="C835">
        <f t="shared" si="1010"/>
        <v>2094</v>
      </c>
      <c r="D835">
        <f t="shared" si="1041"/>
        <v>209404</v>
      </c>
      <c r="E835">
        <f t="shared" ref="E835:F835" si="1093">E823+1</f>
        <v>111</v>
      </c>
      <c r="F835">
        <f t="shared" si="1093"/>
        <v>109</v>
      </c>
      <c r="G835" s="12">
        <f>G834*IF($B835="January",1+IF(C835&gt;Personal!$L$18+1,Calculations!$B$22,Calculations!$B$21),1)</f>
        <v>13653.075035588708</v>
      </c>
      <c r="H835" s="12">
        <f>IF(AND(Career!$F$15="Yes",$E835=62,$E834=61),G835,H834*IF($B835="January",(1+IF(C835&gt;Personal!$L$18+1,Calculations!$C$22,Calculations!$C$21)),1))</f>
        <v>13653.075035588708</v>
      </c>
      <c r="I835" s="12">
        <f>H835*(1-'Retiree Assumptions'!$F$8)</f>
        <v>10649.398527759193</v>
      </c>
      <c r="J835" s="12">
        <f>I835/(Calculations!$C$27^($A835-1+Calculations!$B$6/30))</f>
        <v>1268.6124051413233</v>
      </c>
      <c r="K835" s="23">
        <f t="shared" si="1012"/>
        <v>9.8481543973373445E-4</v>
      </c>
      <c r="L835" s="12">
        <f>L834*IF($B835="January",(1+IF(C835&gt;Personal!$L$18+1,Calculations!$B$22,Calculations!$B$21)),1)</f>
        <v>7509.1912695737856</v>
      </c>
      <c r="M835" s="12">
        <f>IF(AND(Career!$F$15="Yes",$E835=62,$E834=61),L835,M834*IF($B835="January",(1+IF(C835&gt;Personal!$L$18+1,Calculations!$C$22,Calculations!$C$21)),1))</f>
        <v>7509.1912695737856</v>
      </c>
      <c r="N835" s="12">
        <f>M835*(1-'Retiree Assumptions'!$F$10)</f>
        <v>6608.0883172249314</v>
      </c>
      <c r="O835" s="12">
        <f>N835/(Calculations!$C$27^$AW835)/(Calculations!$D$27^($A835-1-$AW835+Calculations!$B$6/30))</f>
        <v>709.79699989237884</v>
      </c>
      <c r="P835" s="23">
        <f t="shared" si="1013"/>
        <v>0.27440986907455023</v>
      </c>
      <c r="Q835" s="12">
        <f>IF(OR(A835&lt;=360,$E835&lt;70),Q834*IF($B835="January",(1+IF(C835&gt;Personal!$L$18+1,Calculations!$B$22,Calculations!$B$21)),1),0)</f>
        <v>0</v>
      </c>
      <c r="R835" s="12">
        <f>IF(OR(A835&lt;=360,$E835&lt;70),IF(AND(Career!$F$15="Yes",$E835=62,$E834=61),Q835,R834*IF($B835="January",(1+IF(C835&gt;Personal!$L$18+1,Calculations!$C$22,Calculations!$C$21)),1)),0)</f>
        <v>0</v>
      </c>
      <c r="S835" s="12">
        <f>R835*(1-'Retiree Assumptions'!$F$8)</f>
        <v>0</v>
      </c>
      <c r="T835" s="12">
        <f>S835/(Calculations!$C$27^($A835-1+Calculations!$B$6/30))</f>
        <v>0</v>
      </c>
      <c r="U835" s="23">
        <f t="shared" si="1014"/>
        <v>0</v>
      </c>
      <c r="W835">
        <f t="shared" si="1054"/>
        <v>15</v>
      </c>
      <c r="X835">
        <f t="shared" si="1029"/>
        <v>2094</v>
      </c>
      <c r="Y835">
        <f t="shared" si="1030"/>
        <v>111</v>
      </c>
      <c r="Z835">
        <f t="shared" si="1017"/>
        <v>109</v>
      </c>
      <c r="AA835" s="12">
        <f>S835*12*Subsidy!$I$15/Subsidy!$I$14</f>
        <v>0</v>
      </c>
      <c r="AB835" s="12">
        <f>SUM(S$5:S835)*Subsidy!$I$15/Subsidy!$I$14</f>
        <v>53212.488521578103</v>
      </c>
      <c r="AC835" s="12">
        <f>N835*Subsidy!$E$15/Subsidy!$E$14</f>
        <v>5286.4706537799448</v>
      </c>
      <c r="AD835" s="12">
        <f t="shared" si="1018"/>
        <v>63437.647845359337</v>
      </c>
      <c r="AE835" s="12">
        <f>$AP835*AC835/(Calculations!$D$27^(A835-1+Calculations!$B$6/30))</f>
        <v>0.15322074685688333</v>
      </c>
      <c r="AF835" s="12">
        <f>IF(AE835=0,0,SUM(AE835:AE$903)*AC835/AE835)</f>
        <v>73580.44636129745</v>
      </c>
      <c r="AH835" s="164">
        <f>VLOOKUP(E835,Rates2,5)*VLOOKUP(E835,Mort_Imp_Retirees,C835-'Mort Imp Cume'!$C$4+2)</f>
        <v>0.11949512369858817</v>
      </c>
      <c r="AI835" s="16">
        <f t="shared" si="1019"/>
        <v>0.88050487630141183</v>
      </c>
      <c r="AJ835" s="164">
        <f>VLOOKUP(F835,Rates2,6)*VLOOKUP(F835,Mort_Imp_Survivors,C835-'Mort Imp Cume'!$C$4+2)</f>
        <v>4.5705194222041563E-2</v>
      </c>
      <c r="AK835" s="16">
        <f t="shared" si="1020"/>
        <v>0.95429480577795844</v>
      </c>
      <c r="AL835" s="164">
        <f>VLOOKUP(F835,Rates2,7)*VLOOKUP(F835,Mort_Imp_Survivors,C835-'Mort Imp Cume'!$C$4+2)</f>
        <v>6.5658045124396852E-2</v>
      </c>
      <c r="AM835" s="16">
        <f t="shared" si="1021"/>
        <v>0.93434195487560312</v>
      </c>
      <c r="AN835" s="108">
        <f>PRODUCT(AI$4:AI834)</f>
        <v>7.7629340194259423E-7</v>
      </c>
      <c r="AO835" s="16">
        <f>PRODUCT(AK$4:AK834)</f>
        <v>2.2548403771224107E-3</v>
      </c>
      <c r="AP835" s="16">
        <f>PRODUCT(AM$4:AM834)</f>
        <v>3.1811341540575702E-4</v>
      </c>
      <c r="AQ835" s="16">
        <f t="shared" si="1022"/>
        <v>1.7504177071938783E-9</v>
      </c>
      <c r="AR835" s="16">
        <f t="shared" si="1023"/>
        <v>7.7454298423540033E-7</v>
      </c>
      <c r="AS835" s="16">
        <f t="shared" si="1024"/>
        <v>1.9960639040235626E-10</v>
      </c>
      <c r="AT835" s="16">
        <f t="shared" si="1025"/>
        <v>3.8660330927878944E-4</v>
      </c>
      <c r="AU835" s="16">
        <f t="shared" si="1026"/>
        <v>0.99961262039731935</v>
      </c>
      <c r="AV835" s="16">
        <f t="shared" si="1027"/>
        <v>9.2763276091528121E-8</v>
      </c>
      <c r="AW835" s="30">
        <f>(SUMPRODUCT(AV$5:AV834,A$5:A834)+SUM(AV$5:AV834)*(Calculations!$B$6/30-0.5)+AV$4*Calculations!$B$6/30/2)/SUM(AV$4:AV834)</f>
        <v>510.21981706905012</v>
      </c>
      <c r="AX835" s="16"/>
      <c r="AY835" s="12"/>
      <c r="AZ835" s="12"/>
    </row>
    <row r="836" spans="1:52" x14ac:dyDescent="0.25">
      <c r="A836">
        <f t="shared" si="1015"/>
        <v>832</v>
      </c>
      <c r="B836" t="str">
        <f t="shared" si="1039"/>
        <v>May</v>
      </c>
      <c r="C836">
        <f t="shared" si="1010"/>
        <v>2094</v>
      </c>
      <c r="D836">
        <f t="shared" si="1041"/>
        <v>209405</v>
      </c>
      <c r="E836">
        <f t="shared" ref="E836:F836" si="1094">E824+1</f>
        <v>111</v>
      </c>
      <c r="F836">
        <f t="shared" si="1094"/>
        <v>109</v>
      </c>
      <c r="G836" s="12">
        <f>G835*IF($B836="January",1+IF(C836&gt;Personal!$L$18+1,Calculations!$B$22,Calculations!$B$21),1)</f>
        <v>13653.075035588708</v>
      </c>
      <c r="H836" s="12">
        <f>IF(AND(Career!$F$15="Yes",$E836=62,$E835=61),G836,H835*IF($B836="January",(1+IF(C836&gt;Personal!$L$18+1,Calculations!$C$22,Calculations!$C$21)),1))</f>
        <v>13653.075035588708</v>
      </c>
      <c r="I836" s="12">
        <f>H836*(1-'Retiree Assumptions'!$F$8)</f>
        <v>10649.398527759193</v>
      </c>
      <c r="J836" s="12">
        <f>I836/(Calculations!$C$27^($A836-1+Calculations!$B$6/30))</f>
        <v>1265.3685762813391</v>
      </c>
      <c r="K836" s="23">
        <f t="shared" si="1012"/>
        <v>8.6491754219356802E-4</v>
      </c>
      <c r="L836" s="12">
        <f>L835*IF($B836="January",(1+IF(C836&gt;Personal!$L$18+1,Calculations!$B$22,Calculations!$B$21)),1)</f>
        <v>7509.1912695737856</v>
      </c>
      <c r="M836" s="12">
        <f>IF(AND(Career!$F$15="Yes",$E836=62,$E835=61),L836,M835*IF($B836="January",(1+IF(C836&gt;Personal!$L$18+1,Calculations!$C$22,Calculations!$C$21)),1))</f>
        <v>7509.1912695737856</v>
      </c>
      <c r="N836" s="12">
        <f>M836*(1-'Retiree Assumptions'!$F$10)</f>
        <v>6608.0883172249314</v>
      </c>
      <c r="O836" s="12">
        <f>N836/(Calculations!$C$27^$AW836)/(Calculations!$D$27^($A836-1-$AW836+Calculations!$B$6/30))</f>
        <v>707.75368885114187</v>
      </c>
      <c r="P836" s="23">
        <f t="shared" si="1013"/>
        <v>0.25565471059596173</v>
      </c>
      <c r="Q836" s="12">
        <f>IF(OR(A836&lt;=360,$E836&lt;70),Q835*IF($B836="January",(1+IF(C836&gt;Personal!$L$18+1,Calculations!$B$22,Calculations!$B$21)),1),0)</f>
        <v>0</v>
      </c>
      <c r="R836" s="12">
        <f>IF(OR(A836&lt;=360,$E836&lt;70),IF(AND(Career!$F$15="Yes",$E836=62,$E835=61),Q836,R835*IF($B836="January",(1+IF(C836&gt;Personal!$L$18+1,Calculations!$C$22,Calculations!$C$21)),1)),0)</f>
        <v>0</v>
      </c>
      <c r="S836" s="12">
        <f>R836*(1-'Retiree Assumptions'!$F$8)</f>
        <v>0</v>
      </c>
      <c r="T836" s="12">
        <f>S836/(Calculations!$C$27^($A836-1+Calculations!$B$6/30))</f>
        <v>0</v>
      </c>
      <c r="U836" s="23">
        <f t="shared" si="1014"/>
        <v>0</v>
      </c>
      <c r="W836">
        <f t="shared" si="1054"/>
        <v>15</v>
      </c>
      <c r="X836">
        <f t="shared" si="1029"/>
        <v>2094</v>
      </c>
      <c r="Y836">
        <f t="shared" si="1030"/>
        <v>111</v>
      </c>
      <c r="Z836">
        <f t="shared" si="1017"/>
        <v>109</v>
      </c>
      <c r="AA836" s="12">
        <f>S836*12*Subsidy!$I$15/Subsidy!$I$14</f>
        <v>0</v>
      </c>
      <c r="AB836" s="12">
        <f>SUM(S$5:S836)*Subsidy!$I$15/Subsidy!$I$14</f>
        <v>53212.488521578103</v>
      </c>
      <c r="AC836" s="12">
        <f>N836*Subsidy!$E$15/Subsidy!$E$14</f>
        <v>5286.4706537799448</v>
      </c>
      <c r="AD836" s="12">
        <f t="shared" si="1018"/>
        <v>63437.647845359337</v>
      </c>
      <c r="AE836" s="12">
        <f>$AP836*AC836/(Calculations!$D$27^(A836-1+Calculations!$B$6/30))</f>
        <v>0.14274845071948217</v>
      </c>
      <c r="AF836" s="12">
        <f>IF(AE836=0,0,SUM(AE836:AE$903)*AC836/AE836)</f>
        <v>73304.150840101196</v>
      </c>
      <c r="AH836" s="164">
        <f>VLOOKUP(E836,Rates2,5)*VLOOKUP(E836,Mort_Imp_Retirees,C836-'Mort Imp Cume'!$C$4+2)</f>
        <v>0.11949512369858817</v>
      </c>
      <c r="AI836" s="16">
        <f t="shared" si="1019"/>
        <v>0.88050487630141183</v>
      </c>
      <c r="AJ836" s="164">
        <f>VLOOKUP(F836,Rates2,6)*VLOOKUP(F836,Mort_Imp_Survivors,C836-'Mort Imp Cume'!$C$4+2)</f>
        <v>4.5705194222041563E-2</v>
      </c>
      <c r="AK836" s="16">
        <f t="shared" si="1020"/>
        <v>0.95429480577795844</v>
      </c>
      <c r="AL836" s="164">
        <f>VLOOKUP(F836,Rates2,7)*VLOOKUP(F836,Mort_Imp_Survivors,C836-'Mort Imp Cume'!$C$4+2)</f>
        <v>6.5658045124396852E-2</v>
      </c>
      <c r="AM836" s="16">
        <f t="shared" si="1021"/>
        <v>0.93434195487560312</v>
      </c>
      <c r="AN836" s="108">
        <f>PRODUCT(AI$4:AI835)</f>
        <v>6.835301258510661E-7</v>
      </c>
      <c r="AO836" s="16">
        <f>PRODUCT(AK$4:AK835)</f>
        <v>2.1517824597463296E-3</v>
      </c>
      <c r="AP836" s="16">
        <f>PRODUCT(AM$4:AM835)</f>
        <v>2.9722671042236979E-4</v>
      </c>
      <c r="AQ836" s="16">
        <f t="shared" si="1022"/>
        <v>1.4708081355145252E-9</v>
      </c>
      <c r="AR836" s="16">
        <f t="shared" si="1023"/>
        <v>6.8205931771555153E-7</v>
      </c>
      <c r="AS836" s="16">
        <f t="shared" si="1024"/>
        <v>1.6772151109869711E-10</v>
      </c>
      <c r="AT836" s="16">
        <f t="shared" si="1025"/>
        <v>3.6121989135931191E-4</v>
      </c>
      <c r="AU836" s="16">
        <f t="shared" si="1026"/>
        <v>0.99963809657851488</v>
      </c>
      <c r="AV836" s="16">
        <f t="shared" si="1027"/>
        <v>8.1678516940284688E-8</v>
      </c>
      <c r="AW836" s="30">
        <f>(SUMPRODUCT(AV$5:AV835,A$5:A835)+SUM(AV$5:AV835)*(Calculations!$B$6/30-0.5)+AV$4*Calculations!$B$6/30/2)/SUM(AV$4:AV835)</f>
        <v>510.21984687207288</v>
      </c>
      <c r="AX836" s="16"/>
      <c r="AY836" s="12"/>
      <c r="AZ836" s="12"/>
    </row>
    <row r="837" spans="1:52" x14ac:dyDescent="0.25">
      <c r="A837">
        <f t="shared" si="1015"/>
        <v>833</v>
      </c>
      <c r="B837" t="str">
        <f t="shared" si="1039"/>
        <v>June</v>
      </c>
      <c r="C837">
        <f t="shared" ref="C837:C900" si="1095">C836+IF(B836="December",1,0)</f>
        <v>2094</v>
      </c>
      <c r="D837">
        <f t="shared" si="1041"/>
        <v>209406</v>
      </c>
      <c r="E837">
        <f t="shared" ref="E837:F837" si="1096">E825+1</f>
        <v>111</v>
      </c>
      <c r="F837">
        <f t="shared" si="1096"/>
        <v>109</v>
      </c>
      <c r="G837" s="12">
        <f>G836*IF($B837="January",1+IF(C837&gt;Personal!$L$18+1,Calculations!$B$22,Calculations!$B$21),1)</f>
        <v>13653.075035588708</v>
      </c>
      <c r="H837" s="12">
        <f>IF(AND(Career!$F$15="Yes",$E837=62,$E836=61),G837,H836*IF($B837="January",(1+IF(C837&gt;Personal!$L$18+1,Calculations!$C$22,Calculations!$C$21)),1))</f>
        <v>13653.075035588708</v>
      </c>
      <c r="I837" s="12">
        <f>H837*(1-'Retiree Assumptions'!$F$8)</f>
        <v>10649.398527759193</v>
      </c>
      <c r="J837" s="12">
        <f>I837/(Calculations!$C$27^($A837-1+Calculations!$B$6/30))</f>
        <v>1262.1330418583552</v>
      </c>
      <c r="K837" s="23">
        <f t="shared" ref="K837:K900" si="1097">$AN837*J837</f>
        <v>7.5961680190190974E-4</v>
      </c>
      <c r="L837" s="12">
        <f>L836*IF($B837="January",(1+IF(C837&gt;Personal!$L$18+1,Calculations!$B$22,Calculations!$B$21)),1)</f>
        <v>7509.1912695737856</v>
      </c>
      <c r="M837" s="12">
        <f>IF(AND(Career!$F$15="Yes",$E837=62,$E836=61),L837,M836*IF($B837="January",(1+IF(C837&gt;Personal!$L$18+1,Calculations!$C$22,Calculations!$C$21)),1))</f>
        <v>7509.1912695737856</v>
      </c>
      <c r="N837" s="12">
        <f>M837*(1-'Retiree Assumptions'!$F$10)</f>
        <v>6608.0883172249314</v>
      </c>
      <c r="O837" s="12">
        <f>N837/(Calculations!$C$27^$AW837)/(Calculations!$D$27^($A837-1-$AW837+Calculations!$B$6/30))</f>
        <v>705.71625915017353</v>
      </c>
      <c r="P837" s="23">
        <f t="shared" ref="P837:P900" si="1098">$AT837*O837</f>
        <v>0.2381814020037179</v>
      </c>
      <c r="Q837" s="12">
        <f>IF(OR(A837&lt;=360,$E837&lt;70),Q836*IF($B837="January",(1+IF(C837&gt;Personal!$L$18+1,Calculations!$B$22,Calculations!$B$21)),1),0)</f>
        <v>0</v>
      </c>
      <c r="R837" s="12">
        <f>IF(OR(A837&lt;=360,$E837&lt;70),IF(AND(Career!$F$15="Yes",$E837=62,$E836=61),Q837,R836*IF($B837="January",(1+IF(C837&gt;Personal!$L$18+1,Calculations!$C$22,Calculations!$C$21)),1)),0)</f>
        <v>0</v>
      </c>
      <c r="S837" s="12">
        <f>R837*(1-'Retiree Assumptions'!$F$8)</f>
        <v>0</v>
      </c>
      <c r="T837" s="12">
        <f>S837/(Calculations!$C$27^($A837-1+Calculations!$B$6/30))</f>
        <v>0</v>
      </c>
      <c r="U837" s="23">
        <f t="shared" ref="U837:U900" si="1099">$AQ837*T837</f>
        <v>0</v>
      </c>
      <c r="W837">
        <f t="shared" si="1054"/>
        <v>15</v>
      </c>
      <c r="X837">
        <f t="shared" si="1029"/>
        <v>2094</v>
      </c>
      <c r="Y837">
        <f t="shared" si="1030"/>
        <v>111</v>
      </c>
      <c r="Z837">
        <f t="shared" si="1017"/>
        <v>109</v>
      </c>
      <c r="AA837" s="12">
        <f>S837*12*Subsidy!$I$15/Subsidy!$I$14</f>
        <v>0</v>
      </c>
      <c r="AB837" s="12">
        <f>SUM(S$5:S837)*Subsidy!$I$15/Subsidy!$I$14</f>
        <v>53212.488521578103</v>
      </c>
      <c r="AC837" s="12">
        <f>N837*Subsidy!$E$15/Subsidy!$E$14</f>
        <v>5286.4706537799448</v>
      </c>
      <c r="AD837" s="12">
        <f t="shared" si="1018"/>
        <v>63437.647845359337</v>
      </c>
      <c r="AE837" s="12">
        <f>$AP837*AC837/(Calculations!$D$27^(A837-1+Calculations!$B$6/30))</f>
        <v>0.1329919126542686</v>
      </c>
      <c r="AF837" s="12">
        <f>IF(AE837=0,0,SUM(AE837:AE$903)*AC837/AE837)</f>
        <v>73007.585757275257</v>
      </c>
      <c r="AH837" s="164">
        <f>VLOOKUP(E837,Rates2,5)*VLOOKUP(E837,Mort_Imp_Retirees,C837-'Mort Imp Cume'!$C$4+2)</f>
        <v>0.11949512369858817</v>
      </c>
      <c r="AI837" s="16">
        <f t="shared" si="1019"/>
        <v>0.88050487630141183</v>
      </c>
      <c r="AJ837" s="164">
        <f>VLOOKUP(F837,Rates2,6)*VLOOKUP(F837,Mort_Imp_Survivors,C837-'Mort Imp Cume'!$C$4+2)</f>
        <v>4.5705194222041563E-2</v>
      </c>
      <c r="AK837" s="16">
        <f t="shared" si="1020"/>
        <v>0.95429480577795844</v>
      </c>
      <c r="AL837" s="164">
        <f>VLOOKUP(F837,Rates2,7)*VLOOKUP(F837,Mort_Imp_Survivors,C837-'Mort Imp Cume'!$C$4+2)</f>
        <v>6.5658045124396852E-2</v>
      </c>
      <c r="AM837" s="16">
        <f t="shared" si="1021"/>
        <v>0.93434195487560312</v>
      </c>
      <c r="AN837" s="108">
        <f>PRODUCT(AI$4:AI836)</f>
        <v>6.018516089107814E-7</v>
      </c>
      <c r="AO837" s="16">
        <f>PRODUCT(AK$4:AK836)</f>
        <v>2.0534348245000414E-3</v>
      </c>
      <c r="AP837" s="16">
        <f>PRODUCT(AM$4:AM836)</f>
        <v>2.7771138565728181E-4</v>
      </c>
      <c r="AQ837" s="16">
        <f t="shared" si="1022"/>
        <v>1.235863052918778E-9</v>
      </c>
      <c r="AR837" s="16">
        <f t="shared" si="1023"/>
        <v>6.0061574585786265E-7</v>
      </c>
      <c r="AS837" s="16">
        <f t="shared" si="1024"/>
        <v>1.4092988319926211E-10</v>
      </c>
      <c r="AT837" s="16">
        <f t="shared" si="1025"/>
        <v>3.3750306715412358E-4</v>
      </c>
      <c r="AU837" s="16">
        <f t="shared" si="1026"/>
        <v>0.99966189508123704</v>
      </c>
      <c r="AV837" s="16">
        <f t="shared" si="1027"/>
        <v>7.1918332454988137E-8</v>
      </c>
      <c r="AW837" s="30">
        <f>(SUMPRODUCT(AV$5:AV836,A$5:A836)+SUM(AV$5:AV836)*(Calculations!$B$6/30-0.5)+AV$4*Calculations!$B$6/30/2)/SUM(AV$4:AV836)</f>
        <v>510.21987319545366</v>
      </c>
      <c r="AX837" s="16"/>
      <c r="AY837" s="12"/>
      <c r="AZ837" s="12"/>
    </row>
    <row r="838" spans="1:52" x14ac:dyDescent="0.25">
      <c r="A838">
        <f t="shared" ref="A838:A901" si="1100">A837+1</f>
        <v>834</v>
      </c>
      <c r="B838" t="str">
        <f t="shared" si="1039"/>
        <v>July</v>
      </c>
      <c r="C838">
        <f t="shared" si="1095"/>
        <v>2094</v>
      </c>
      <c r="D838">
        <f t="shared" si="1041"/>
        <v>209407</v>
      </c>
      <c r="E838">
        <f t="shared" ref="E838:F838" si="1101">E826+1</f>
        <v>111</v>
      </c>
      <c r="F838">
        <f t="shared" si="1101"/>
        <v>109</v>
      </c>
      <c r="G838" s="12">
        <f>G837*IF($B838="January",1+IF(C838&gt;Personal!$L$18+1,Calculations!$B$22,Calculations!$B$21),1)</f>
        <v>13653.075035588708</v>
      </c>
      <c r="H838" s="12">
        <f>IF(AND(Career!$F$15="Yes",$E838=62,$E837=61),G838,H837*IF($B838="January",(1+IF(C838&gt;Personal!$L$18+1,Calculations!$C$22,Calculations!$C$21)),1))</f>
        <v>13653.075035588708</v>
      </c>
      <c r="I838" s="12">
        <f>H838*(1-'Retiree Assumptions'!$F$8)</f>
        <v>10649.398527759193</v>
      </c>
      <c r="J838" s="12">
        <f>I838/(Calculations!$C$27^($A838-1+Calculations!$B$6/30))</f>
        <v>1258.9057806635824</v>
      </c>
      <c r="K838" s="23">
        <f t="shared" si="1097"/>
        <v>6.6713606509619051E-4</v>
      </c>
      <c r="L838" s="12">
        <f>L837*IF($B838="January",(1+IF(C838&gt;Personal!$L$18+1,Calculations!$B$22,Calculations!$B$21)),1)</f>
        <v>7509.1912695737856</v>
      </c>
      <c r="M838" s="12">
        <f>IF(AND(Career!$F$15="Yes",$E838=62,$E837=61),L838,M837*IF($B838="January",(1+IF(C838&gt;Personal!$L$18+1,Calculations!$C$22,Calculations!$C$21)),1))</f>
        <v>7509.1912695737856</v>
      </c>
      <c r="N838" s="12">
        <f>M838*(1-'Retiree Assumptions'!$F$10)</f>
        <v>6608.0883172249314</v>
      </c>
      <c r="O838" s="12">
        <f>N838/(Calculations!$C$27^$AW838)/(Calculations!$D$27^($A838-1-$AW838+Calculations!$B$6/30))</f>
        <v>703.68469395544992</v>
      </c>
      <c r="P838" s="23">
        <f t="shared" si="1098"/>
        <v>0.22190233551038757</v>
      </c>
      <c r="Q838" s="12">
        <f>IF(OR(A838&lt;=360,$E838&lt;70),Q837*IF($B838="January",(1+IF(C838&gt;Personal!$L$18+1,Calculations!$B$22,Calculations!$B$21)),1),0)</f>
        <v>0</v>
      </c>
      <c r="R838" s="12">
        <f>IF(OR(A838&lt;=360,$E838&lt;70),IF(AND(Career!$F$15="Yes",$E838=62,$E837=61),Q838,R837*IF($B838="January",(1+IF(C838&gt;Personal!$L$18+1,Calculations!$C$22,Calculations!$C$21)),1)),0)</f>
        <v>0</v>
      </c>
      <c r="S838" s="12">
        <f>R838*(1-'Retiree Assumptions'!$F$8)</f>
        <v>0</v>
      </c>
      <c r="T838" s="12">
        <f>S838/(Calculations!$C$27^($A838-1+Calculations!$B$6/30))</f>
        <v>0</v>
      </c>
      <c r="U838" s="23">
        <f t="shared" si="1099"/>
        <v>0</v>
      </c>
      <c r="W838">
        <f t="shared" si="1054"/>
        <v>15</v>
      </c>
      <c r="X838">
        <f t="shared" si="1029"/>
        <v>2094</v>
      </c>
      <c r="Y838">
        <f t="shared" si="1030"/>
        <v>111</v>
      </c>
      <c r="Z838">
        <f t="shared" ref="Z838:Z901" si="1102">F838</f>
        <v>109</v>
      </c>
      <c r="AA838" s="12">
        <f>S838*12*Subsidy!$I$15/Subsidy!$I$14</f>
        <v>0</v>
      </c>
      <c r="AB838" s="12">
        <f>SUM(S$5:S838)*Subsidy!$I$15/Subsidy!$I$14</f>
        <v>53212.488521578103</v>
      </c>
      <c r="AC838" s="12">
        <f>N838*Subsidy!$E$15/Subsidy!$E$14</f>
        <v>5286.4706537799448</v>
      </c>
      <c r="AD838" s="12">
        <f t="shared" ref="AD838:AD901" si="1103">AC838*12</f>
        <v>63437.647845359337</v>
      </c>
      <c r="AE838" s="12">
        <f>$AP838*AC838/(Calculations!$D$27^(A838-1+Calculations!$B$6/30))</f>
        <v>0.12390221219421416</v>
      </c>
      <c r="AF838" s="12">
        <f>IF(AE838=0,0,SUM(AE838:AE$903)*AC838/AE838)</f>
        <v>72689.264099469307</v>
      </c>
      <c r="AH838" s="164">
        <f>VLOOKUP(E838,Rates2,5)*VLOOKUP(E838,Mort_Imp_Retirees,C838-'Mort Imp Cume'!$C$4+2)</f>
        <v>0.11949512369858817</v>
      </c>
      <c r="AI838" s="16">
        <f t="shared" ref="AI838:AI901" si="1104">1-AH838</f>
        <v>0.88050487630141183</v>
      </c>
      <c r="AJ838" s="164">
        <f>VLOOKUP(F838,Rates2,6)*VLOOKUP(F838,Mort_Imp_Survivors,C838-'Mort Imp Cume'!$C$4+2)</f>
        <v>4.5705194222041563E-2</v>
      </c>
      <c r="AK838" s="16">
        <f t="shared" ref="AK838:AK901" si="1105">1-AJ838</f>
        <v>0.95429480577795844</v>
      </c>
      <c r="AL838" s="164">
        <f>VLOOKUP(F838,Rates2,7)*VLOOKUP(F838,Mort_Imp_Survivors,C838-'Mort Imp Cume'!$C$4+2)</f>
        <v>6.5658045124396852E-2</v>
      </c>
      <c r="AM838" s="16">
        <f t="shared" ref="AM838:AM901" si="1106">1-AL838</f>
        <v>0.93434195487560312</v>
      </c>
      <c r="AN838" s="108">
        <f>PRODUCT(AI$4:AI837)</f>
        <v>5.2993327645579331E-7</v>
      </c>
      <c r="AO838" s="16">
        <f>PRODUCT(AK$4:AK837)</f>
        <v>1.9595821870239632E-3</v>
      </c>
      <c r="AP838" s="16">
        <f>PRODUCT(AM$4:AM837)</f>
        <v>2.594773989662372E-4</v>
      </c>
      <c r="AQ838" s="16">
        <f t="shared" ref="AQ838:AQ901" si="1107">AN838*AO838</f>
        <v>1.038447808854018E-9</v>
      </c>
      <c r="AR838" s="16">
        <f t="shared" ref="AR838:AR901" si="1108">AN838*(1-AO838)</f>
        <v>5.2889482864693932E-7</v>
      </c>
      <c r="AS838" s="16">
        <f t="shared" ref="AS838:AS901" si="1109">AQ838*AH838*AK838</f>
        <v>1.1841791698901496E-10</v>
      </c>
      <c r="AT838" s="16">
        <f t="shared" ref="AT838:AT901" si="1110">AT837*AM837+AS837</f>
        <v>3.1534341647117899E-4</v>
      </c>
      <c r="AU838" s="16">
        <f t="shared" ref="AU838:AU901" si="1111">1-AQ838-AR838-AT838</f>
        <v>0.99968412665025241</v>
      </c>
      <c r="AV838" s="16">
        <f t="shared" ref="AV838:AV901" si="1112">AN838*AH838</f>
        <v>6.3324442422083142E-8</v>
      </c>
      <c r="AW838" s="30">
        <f>(SUMPRODUCT(AV$5:AV837,A$5:A837)+SUM(AV$5:AV837)*(Calculations!$B$6/30-0.5)+AV$4*Calculations!$B$6/30/2)/SUM(AV$4:AV837)</f>
        <v>510.21989644523364</v>
      </c>
      <c r="AX838" s="16"/>
      <c r="AY838" s="12"/>
      <c r="AZ838" s="12"/>
    </row>
    <row r="839" spans="1:52" x14ac:dyDescent="0.25">
      <c r="A839">
        <f t="shared" si="1100"/>
        <v>835</v>
      </c>
      <c r="B839" t="str">
        <f t="shared" si="1039"/>
        <v>August</v>
      </c>
      <c r="C839">
        <f t="shared" si="1095"/>
        <v>2094</v>
      </c>
      <c r="D839">
        <f t="shared" si="1041"/>
        <v>209408</v>
      </c>
      <c r="E839">
        <f t="shared" ref="E839:F839" si="1113">E827+1</f>
        <v>111</v>
      </c>
      <c r="F839">
        <f t="shared" si="1113"/>
        <v>109</v>
      </c>
      <c r="G839" s="12">
        <f>G838*IF($B839="January",1+IF(C839&gt;Personal!$L$18+1,Calculations!$B$22,Calculations!$B$21),1)</f>
        <v>13653.075035588708</v>
      </c>
      <c r="H839" s="12">
        <f>IF(AND(Career!$F$15="Yes",$E839=62,$E838=61),G839,H838*IF($B839="January",(1+IF(C839&gt;Personal!$L$18+1,Calculations!$C$22,Calculations!$C$21)),1))</f>
        <v>13653.075035588708</v>
      </c>
      <c r="I839" s="12">
        <f>H839*(1-'Retiree Assumptions'!$F$8)</f>
        <v>10649.398527759193</v>
      </c>
      <c r="J839" s="12">
        <f>I839/(Calculations!$C$27^($A839-1+Calculations!$B$6/30))</f>
        <v>1255.6867715424607</v>
      </c>
      <c r="K839" s="23">
        <f t="shared" si="1097"/>
        <v>5.8591454038098138E-4</v>
      </c>
      <c r="L839" s="12">
        <f>L838*IF($B839="January",(1+IF(C839&gt;Personal!$L$18+1,Calculations!$B$22,Calculations!$B$21)),1)</f>
        <v>7509.1912695737856</v>
      </c>
      <c r="M839" s="12">
        <f>IF(AND(Career!$F$15="Yes",$E839=62,$E838=61),L839,M838*IF($B839="January",(1+IF(C839&gt;Personal!$L$18+1,Calculations!$C$22,Calculations!$C$21)),1))</f>
        <v>7509.1912695737856</v>
      </c>
      <c r="N839" s="12">
        <f>M839*(1-'Retiree Assumptions'!$F$10)</f>
        <v>6608.0883172249314</v>
      </c>
      <c r="O839" s="12">
        <f>N839/(Calculations!$C$27^$AW839)/(Calculations!$D$27^($A839-1-$AW839+Calculations!$B$6/30))</f>
        <v>701.65897646987139</v>
      </c>
      <c r="P839" s="23">
        <f t="shared" si="1098"/>
        <v>0.20673589050928612</v>
      </c>
      <c r="Q839" s="12">
        <f>IF(OR(A839&lt;=360,$E839&lt;70),Q838*IF($B839="January",(1+IF(C839&gt;Personal!$L$18+1,Calculations!$B$22,Calculations!$B$21)),1),0)</f>
        <v>0</v>
      </c>
      <c r="R839" s="12">
        <f>IF(OR(A839&lt;=360,$E839&lt;70),IF(AND(Career!$F$15="Yes",$E839=62,$E838=61),Q839,R838*IF($B839="January",(1+IF(C839&gt;Personal!$L$18+1,Calculations!$C$22,Calculations!$C$21)),1)),0)</f>
        <v>0</v>
      </c>
      <c r="S839" s="12">
        <f>R839*(1-'Retiree Assumptions'!$F$8)</f>
        <v>0</v>
      </c>
      <c r="T839" s="12">
        <f>S839/(Calculations!$C$27^($A839-1+Calculations!$B$6/30))</f>
        <v>0</v>
      </c>
      <c r="U839" s="23">
        <f t="shared" si="1099"/>
        <v>0</v>
      </c>
      <c r="W839">
        <f t="shared" si="1054"/>
        <v>15</v>
      </c>
      <c r="X839">
        <f t="shared" ref="X839:X902" si="1114">C839</f>
        <v>2094</v>
      </c>
      <c r="Y839">
        <f t="shared" ref="Y839:Y902" si="1115">E839</f>
        <v>111</v>
      </c>
      <c r="Z839">
        <f t="shared" si="1102"/>
        <v>109</v>
      </c>
      <c r="AA839" s="12">
        <f>S839*12*Subsidy!$I$15/Subsidy!$I$14</f>
        <v>0</v>
      </c>
      <c r="AB839" s="12">
        <f>SUM(S$5:S839)*Subsidy!$I$15/Subsidy!$I$14</f>
        <v>53212.488521578103</v>
      </c>
      <c r="AC839" s="12">
        <f>N839*Subsidy!$E$15/Subsidy!$E$14</f>
        <v>5286.4706537799448</v>
      </c>
      <c r="AD839" s="12">
        <f t="shared" si="1103"/>
        <v>63437.647845359337</v>
      </c>
      <c r="AE839" s="12">
        <f>$AP839*AC839/(Calculations!$D$27^(A839-1+Calculations!$B$6/30))</f>
        <v>0.11543377247704648</v>
      </c>
      <c r="AF839" s="12">
        <f>IF(AE839=0,0,SUM(AE839:AE$903)*AC839/AE839)</f>
        <v>72347.589763223106</v>
      </c>
      <c r="AH839" s="164">
        <f>VLOOKUP(E839,Rates2,5)*VLOOKUP(E839,Mort_Imp_Retirees,C839-'Mort Imp Cume'!$C$4+2)</f>
        <v>0.11949512369858817</v>
      </c>
      <c r="AI839" s="16">
        <f t="shared" si="1104"/>
        <v>0.88050487630141183</v>
      </c>
      <c r="AJ839" s="164">
        <f>VLOOKUP(F839,Rates2,6)*VLOOKUP(F839,Mort_Imp_Survivors,C839-'Mort Imp Cume'!$C$4+2)</f>
        <v>4.5705194222041563E-2</v>
      </c>
      <c r="AK839" s="16">
        <f t="shared" si="1105"/>
        <v>0.95429480577795844</v>
      </c>
      <c r="AL839" s="164">
        <f>VLOOKUP(F839,Rates2,7)*VLOOKUP(F839,Mort_Imp_Survivors,C839-'Mort Imp Cume'!$C$4+2)</f>
        <v>6.5658045124396852E-2</v>
      </c>
      <c r="AM839" s="16">
        <f t="shared" si="1106"/>
        <v>0.93434195487560312</v>
      </c>
      <c r="AN839" s="108">
        <f>PRODUCT(AI$4:AI838)</f>
        <v>4.6660883403371019E-7</v>
      </c>
      <c r="AO839" s="16">
        <f>PRODUCT(AK$4:AK838)</f>
        <v>1.8700191025719801E-3</v>
      </c>
      <c r="AP839" s="16">
        <f>PRODUCT(AM$4:AM838)</f>
        <v>2.4244062019615085E-4</v>
      </c>
      <c r="AQ839" s="16">
        <f t="shared" si="1107"/>
        <v>8.725674330718767E-10</v>
      </c>
      <c r="AR839" s="16">
        <f t="shared" si="1108"/>
        <v>4.6573626660063831E-7</v>
      </c>
      <c r="AS839" s="16">
        <f t="shared" si="1109"/>
        <v>9.9501984573351673E-11</v>
      </c>
      <c r="AT839" s="16">
        <f t="shared" si="1110"/>
        <v>2.9463870262074978E-4</v>
      </c>
      <c r="AU839" s="16">
        <f t="shared" si="1111"/>
        <v>0.99970489468854529</v>
      </c>
      <c r="AV839" s="16">
        <f t="shared" si="1112"/>
        <v>5.5757480341712197E-8</v>
      </c>
      <c r="AW839" s="30">
        <f>(SUMPRODUCT(AV$5:AV838,A$5:A838)+SUM(AV$5:AV838)*(Calculations!$B$6/30-0.5)+AV$4*Calculations!$B$6/30/2)/SUM(AV$4:AV838)</f>
        <v>510.21991698009992</v>
      </c>
      <c r="AX839" s="16"/>
      <c r="AY839" s="12"/>
      <c r="AZ839" s="12"/>
    </row>
    <row r="840" spans="1:52" x14ac:dyDescent="0.25">
      <c r="A840">
        <f t="shared" si="1100"/>
        <v>836</v>
      </c>
      <c r="B840" t="str">
        <f t="shared" si="1039"/>
        <v>September</v>
      </c>
      <c r="C840">
        <f t="shared" si="1095"/>
        <v>2094</v>
      </c>
      <c r="D840">
        <f t="shared" si="1041"/>
        <v>209409</v>
      </c>
      <c r="E840">
        <f t="shared" ref="E840:F840" si="1116">E828+1</f>
        <v>111</v>
      </c>
      <c r="F840">
        <f t="shared" si="1116"/>
        <v>109</v>
      </c>
      <c r="G840" s="12">
        <f>G839*IF($B840="January",1+IF(C840&gt;Personal!$L$18+1,Calculations!$B$22,Calculations!$B$21),1)</f>
        <v>13653.075035588708</v>
      </c>
      <c r="H840" s="12">
        <f>IF(AND(Career!$F$15="Yes",$E840=62,$E839=61),G840,H839*IF($B840="January",(1+IF(C840&gt;Personal!$L$18+1,Calculations!$C$22,Calculations!$C$21)),1))</f>
        <v>13653.075035588708</v>
      </c>
      <c r="I840" s="12">
        <f>H840*(1-'Retiree Assumptions'!$F$8)</f>
        <v>10649.398527759193</v>
      </c>
      <c r="J840" s="12">
        <f>I840/(Calculations!$C$27^($A840-1+Calculations!$B$6/30))</f>
        <v>1252.4759933945231</v>
      </c>
      <c r="K840" s="23">
        <f t="shared" si="1097"/>
        <v>5.1458145735286983E-4</v>
      </c>
      <c r="L840" s="12">
        <f>L839*IF($B840="January",(1+IF(C840&gt;Personal!$L$18+1,Calculations!$B$22,Calculations!$B$21)),1)</f>
        <v>7509.1912695737856</v>
      </c>
      <c r="M840" s="12">
        <f>IF(AND(Career!$F$15="Yes",$E840=62,$E839=61),L840,M839*IF($B840="January",(1+IF(C840&gt;Personal!$L$18+1,Calculations!$C$22,Calculations!$C$21)),1))</f>
        <v>7509.1912695737856</v>
      </c>
      <c r="N840" s="12">
        <f>M840*(1-'Retiree Assumptions'!$F$10)</f>
        <v>6608.0883172249314</v>
      </c>
      <c r="O840" s="12">
        <f>N840/(Calculations!$C$27^$AW840)/(Calculations!$D$27^($A840-1-$AW840+Calculations!$B$6/30))</f>
        <v>699.63908993453231</v>
      </c>
      <c r="P840" s="23">
        <f t="shared" si="1098"/>
        <v>0.19260602446412892</v>
      </c>
      <c r="Q840" s="12">
        <f>IF(OR(A840&lt;=360,$E840&lt;70),Q839*IF($B840="January",(1+IF(C840&gt;Personal!$L$18+1,Calculations!$B$22,Calculations!$B$21)),1),0)</f>
        <v>0</v>
      </c>
      <c r="R840" s="12">
        <f>IF(OR(A840&lt;=360,$E840&lt;70),IF(AND(Career!$F$15="Yes",$E840=62,$E839=61),Q840,R839*IF($B840="January",(1+IF(C840&gt;Personal!$L$18+1,Calculations!$C$22,Calculations!$C$21)),1)),0)</f>
        <v>0</v>
      </c>
      <c r="S840" s="12">
        <f>R840*(1-'Retiree Assumptions'!$F$8)</f>
        <v>0</v>
      </c>
      <c r="T840" s="12">
        <f>S840/(Calculations!$C$27^($A840-1+Calculations!$B$6/30))</f>
        <v>0</v>
      </c>
      <c r="U840" s="23">
        <f t="shared" si="1099"/>
        <v>0</v>
      </c>
      <c r="W840">
        <f t="shared" si="1054"/>
        <v>15</v>
      </c>
      <c r="X840">
        <f t="shared" si="1114"/>
        <v>2094</v>
      </c>
      <c r="Y840">
        <f t="shared" si="1115"/>
        <v>111</v>
      </c>
      <c r="Z840">
        <f t="shared" si="1102"/>
        <v>109</v>
      </c>
      <c r="AA840" s="12">
        <f>S840*12*Subsidy!$I$15/Subsidy!$I$14</f>
        <v>0</v>
      </c>
      <c r="AB840" s="12">
        <f>SUM(S$5:S840)*Subsidy!$I$15/Subsidy!$I$14</f>
        <v>53212.488521578103</v>
      </c>
      <c r="AC840" s="12">
        <f>N840*Subsidy!$E$15/Subsidy!$E$14</f>
        <v>5286.4706537799448</v>
      </c>
      <c r="AD840" s="12">
        <f t="shared" si="1103"/>
        <v>63437.647845359337</v>
      </c>
      <c r="AE840" s="12">
        <f>$AP840*AC840/(Calculations!$D$27^(A840-1+Calculations!$B$6/30))</f>
        <v>0.10754413171732509</v>
      </c>
      <c r="AF840" s="12">
        <f>IF(AE840=0,0,SUM(AE840:AE$903)*AC840/AE840)</f>
        <v>71980.849551910054</v>
      </c>
      <c r="AH840" s="164">
        <f>VLOOKUP(E840,Rates2,5)*VLOOKUP(E840,Mort_Imp_Retirees,C840-'Mort Imp Cume'!$C$4+2)</f>
        <v>0.11949512369858817</v>
      </c>
      <c r="AI840" s="16">
        <f t="shared" si="1104"/>
        <v>0.88050487630141183</v>
      </c>
      <c r="AJ840" s="164">
        <f>VLOOKUP(F840,Rates2,6)*VLOOKUP(F840,Mort_Imp_Survivors,C840-'Mort Imp Cume'!$C$4+2)</f>
        <v>4.5705194222041563E-2</v>
      </c>
      <c r="AK840" s="16">
        <f t="shared" si="1105"/>
        <v>0.95429480577795844</v>
      </c>
      <c r="AL840" s="164">
        <f>VLOOKUP(F840,Rates2,7)*VLOOKUP(F840,Mort_Imp_Survivors,C840-'Mort Imp Cume'!$C$4+2)</f>
        <v>6.5658045124396852E-2</v>
      </c>
      <c r="AM840" s="16">
        <f t="shared" si="1106"/>
        <v>0.93434195487560312</v>
      </c>
      <c r="AN840" s="108">
        <f>PRODUCT(AI$4:AI839)</f>
        <v>4.1085135369199801E-7</v>
      </c>
      <c r="AO840" s="16">
        <f>PRODUCT(AK$4:AK839)</f>
        <v>1.78454951629E-3</v>
      </c>
      <c r="AP840" s="16">
        <f>PRODUCT(AM$4:AM839)</f>
        <v>2.2652244301532521E-4</v>
      </c>
      <c r="AQ840" s="16">
        <f t="shared" si="1107"/>
        <v>7.3318458449814673E-10</v>
      </c>
      <c r="AR840" s="16">
        <f t="shared" si="1108"/>
        <v>4.1011816910749986E-7</v>
      </c>
      <c r="AS840" s="16">
        <f t="shared" si="1109"/>
        <v>8.3607659936747155E-11</v>
      </c>
      <c r="AT840" s="16">
        <f t="shared" si="1110"/>
        <v>2.7529340089066742E-4</v>
      </c>
      <c r="AU840" s="16">
        <f t="shared" si="1111"/>
        <v>0.99972429574775556</v>
      </c>
      <c r="AV840" s="16">
        <f t="shared" si="1112"/>
        <v>4.9094733331157703E-8</v>
      </c>
      <c r="AW840" s="30">
        <f>(SUMPRODUCT(AV$5:AV839,A$5:A839)+SUM(AV$5:AV839)*(Calculations!$B$6/30-0.5)+AV$4*Calculations!$B$6/30/2)/SUM(AV$4:AV839)</f>
        <v>510.21993511690522</v>
      </c>
      <c r="AX840" s="16"/>
      <c r="AY840" s="12"/>
      <c r="AZ840" s="12"/>
    </row>
    <row r="841" spans="1:52" x14ac:dyDescent="0.25">
      <c r="A841">
        <f t="shared" si="1100"/>
        <v>837</v>
      </c>
      <c r="B841" t="str">
        <f t="shared" si="1039"/>
        <v>October</v>
      </c>
      <c r="C841">
        <f t="shared" si="1095"/>
        <v>2094</v>
      </c>
      <c r="D841">
        <f t="shared" si="1041"/>
        <v>209410</v>
      </c>
      <c r="E841">
        <f t="shared" ref="E841:F841" si="1117">E829+1</f>
        <v>111</v>
      </c>
      <c r="F841">
        <f t="shared" si="1117"/>
        <v>109</v>
      </c>
      <c r="G841" s="12">
        <f>G840*IF($B841="January",1+IF(C841&gt;Personal!$L$18+1,Calculations!$B$22,Calculations!$B$21),1)</f>
        <v>13653.075035588708</v>
      </c>
      <c r="H841" s="12">
        <f>IF(AND(Career!$F$15="Yes",$E841=62,$E840=61),G841,H840*IF($B841="January",(1+IF(C841&gt;Personal!$L$18+1,Calculations!$C$22,Calculations!$C$21)),1))</f>
        <v>13653.075035588708</v>
      </c>
      <c r="I841" s="12">
        <f>H841*(1-'Retiree Assumptions'!$F$8)</f>
        <v>10649.398527759193</v>
      </c>
      <c r="J841" s="12">
        <f>I841/(Calculations!$C$27^($A841-1+Calculations!$B$6/30))</f>
        <v>1249.2734251732561</v>
      </c>
      <c r="K841" s="23">
        <f t="shared" si="1097"/>
        <v>4.5193293219728827E-4</v>
      </c>
      <c r="L841" s="12">
        <f>L840*IF($B841="January",(1+IF(C841&gt;Personal!$L$18+1,Calculations!$B$22,Calculations!$B$21)),1)</f>
        <v>7509.1912695737856</v>
      </c>
      <c r="M841" s="12">
        <f>IF(AND(Career!$F$15="Yes",$E841=62,$E840=61),L841,M840*IF($B841="January",(1+IF(C841&gt;Personal!$L$18+1,Calculations!$C$22,Calculations!$C$21)),1))</f>
        <v>7509.1912695737856</v>
      </c>
      <c r="N841" s="12">
        <f>M841*(1-'Retiree Assumptions'!$F$10)</f>
        <v>6608.0883172249314</v>
      </c>
      <c r="O841" s="12">
        <f>N841/(Calculations!$C$27^$AW841)/(Calculations!$D$27^($A841-1-$AW841+Calculations!$B$6/30))</f>
        <v>697.62501762981958</v>
      </c>
      <c r="P841" s="23">
        <f t="shared" si="1098"/>
        <v>0.17944189174419545</v>
      </c>
      <c r="Q841" s="12">
        <f>IF(OR(A841&lt;=360,$E841&lt;70),Q840*IF($B841="January",(1+IF(C841&gt;Personal!$L$18+1,Calculations!$B$22,Calculations!$B$21)),1),0)</f>
        <v>0</v>
      </c>
      <c r="R841" s="12">
        <f>IF(OR(A841&lt;=360,$E841&lt;70),IF(AND(Career!$F$15="Yes",$E841=62,$E840=61),Q841,R840*IF($B841="January",(1+IF(C841&gt;Personal!$L$18+1,Calculations!$C$22,Calculations!$C$21)),1)),0)</f>
        <v>0</v>
      </c>
      <c r="S841" s="12">
        <f>R841*(1-'Retiree Assumptions'!$F$8)</f>
        <v>0</v>
      </c>
      <c r="T841" s="12">
        <f>S841/(Calculations!$C$27^($A841-1+Calculations!$B$6/30))</f>
        <v>0</v>
      </c>
      <c r="U841" s="23">
        <f t="shared" si="1099"/>
        <v>0</v>
      </c>
      <c r="W841">
        <f t="shared" si="1054"/>
        <v>15</v>
      </c>
      <c r="X841">
        <f t="shared" si="1114"/>
        <v>2094</v>
      </c>
      <c r="Y841">
        <f t="shared" si="1115"/>
        <v>111</v>
      </c>
      <c r="Z841">
        <f t="shared" si="1102"/>
        <v>109</v>
      </c>
      <c r="AA841" s="12">
        <f>S841*12*Subsidy!$I$15/Subsidy!$I$14</f>
        <v>0</v>
      </c>
      <c r="AB841" s="12">
        <f>SUM(S$5:S841)*Subsidy!$I$15/Subsidy!$I$14</f>
        <v>53212.488521578103</v>
      </c>
      <c r="AC841" s="12">
        <f>N841*Subsidy!$E$15/Subsidy!$E$14</f>
        <v>5286.4706537799448</v>
      </c>
      <c r="AD841" s="12">
        <f t="shared" si="1103"/>
        <v>63437.647845359337</v>
      </c>
      <c r="AE841" s="12">
        <f>$AP841*AC841/(Calculations!$D$27^(A841-1+Calculations!$B$6/30))</f>
        <v>0.1001937302978915</v>
      </c>
      <c r="AF841" s="12">
        <f>IF(AE841=0,0,SUM(AE841:AE$903)*AC841/AE841)</f>
        <v>71587.204585561121</v>
      </c>
      <c r="AH841" s="164">
        <f>VLOOKUP(E841,Rates2,5)*VLOOKUP(E841,Mort_Imp_Retirees,C841-'Mort Imp Cume'!$C$4+2)</f>
        <v>0.11949512369858817</v>
      </c>
      <c r="AI841" s="16">
        <f t="shared" si="1104"/>
        <v>0.88050487630141183</v>
      </c>
      <c r="AJ841" s="164">
        <f>VLOOKUP(F841,Rates2,6)*VLOOKUP(F841,Mort_Imp_Survivors,C841-'Mort Imp Cume'!$C$4+2)</f>
        <v>4.5705194222041563E-2</v>
      </c>
      <c r="AK841" s="16">
        <f t="shared" si="1105"/>
        <v>0.95429480577795844</v>
      </c>
      <c r="AL841" s="164">
        <f>VLOOKUP(F841,Rates2,7)*VLOOKUP(F841,Mort_Imp_Survivors,C841-'Mort Imp Cume'!$C$4+2)</f>
        <v>6.5658045124396852E-2</v>
      </c>
      <c r="AM841" s="16">
        <f t="shared" si="1106"/>
        <v>0.93434195487560312</v>
      </c>
      <c r="AN841" s="108">
        <f>PRODUCT(AI$4:AI840)</f>
        <v>3.6175662036084032E-7</v>
      </c>
      <c r="AO841" s="16">
        <f>PRODUCT(AK$4:AK840)</f>
        <v>1.7029863340491153E-3</v>
      </c>
      <c r="AP841" s="16">
        <f>PRODUCT(AM$4:AM840)</f>
        <v>2.1164942223013636E-4</v>
      </c>
      <c r="AQ841" s="16">
        <f t="shared" si="1107"/>
        <v>6.1606658072630499E-10</v>
      </c>
      <c r="AR841" s="16">
        <f t="shared" si="1108"/>
        <v>3.6114055378011402E-7</v>
      </c>
      <c r="AS841" s="16">
        <f t="shared" si="1109"/>
        <v>7.0252275168900114E-11</v>
      </c>
      <c r="AT841" s="16">
        <f t="shared" si="1110"/>
        <v>2.5721825796019918E-4</v>
      </c>
      <c r="AU841" s="16">
        <f t="shared" si="1111"/>
        <v>0.99974241998541946</v>
      </c>
      <c r="AV841" s="16">
        <f t="shared" si="1112"/>
        <v>4.3228152098801811E-8</v>
      </c>
      <c r="AW841" s="30">
        <f>(SUMPRODUCT(AV$5:AV840,A$5:A840)+SUM(AV$5:AV840)*(Calculations!$B$6/30-0.5)+AV$4*Calculations!$B$6/30/2)/SUM(AV$4:AV840)</f>
        <v>510.21995113554379</v>
      </c>
      <c r="AX841" s="16"/>
      <c r="AY841" s="12"/>
      <c r="AZ841" s="12"/>
    </row>
    <row r="842" spans="1:52" x14ac:dyDescent="0.25">
      <c r="A842">
        <f t="shared" si="1100"/>
        <v>838</v>
      </c>
      <c r="B842" t="str">
        <f t="shared" si="1039"/>
        <v>November</v>
      </c>
      <c r="C842">
        <f t="shared" si="1095"/>
        <v>2094</v>
      </c>
      <c r="D842">
        <f t="shared" si="1041"/>
        <v>209411</v>
      </c>
      <c r="E842">
        <f t="shared" ref="E842:F842" si="1118">E830+1</f>
        <v>111</v>
      </c>
      <c r="F842">
        <f t="shared" si="1118"/>
        <v>109</v>
      </c>
      <c r="G842" s="12">
        <f>G841*IF($B842="January",1+IF(C842&gt;Personal!$L$18+1,Calculations!$B$22,Calculations!$B$21),1)</f>
        <v>13653.075035588708</v>
      </c>
      <c r="H842" s="12">
        <f>IF(AND(Career!$F$15="Yes",$E842=62,$E841=61),G842,H841*IF($B842="January",(1+IF(C842&gt;Personal!$L$18+1,Calculations!$C$22,Calculations!$C$21)),1))</f>
        <v>13653.075035588708</v>
      </c>
      <c r="I842" s="12">
        <f>H842*(1-'Retiree Assumptions'!$F$8)</f>
        <v>10649.398527759193</v>
      </c>
      <c r="J842" s="12">
        <f>I842/(Calculations!$C$27^($A842-1+Calculations!$B$6/30))</f>
        <v>1246.0790458859612</v>
      </c>
      <c r="K842" s="23">
        <f t="shared" si="1097"/>
        <v>3.9691164981947764E-4</v>
      </c>
      <c r="L842" s="12">
        <f>L841*IF($B842="January",(1+IF(C842&gt;Personal!$L$18+1,Calculations!$B$22,Calculations!$B$21)),1)</f>
        <v>7509.1912695737856</v>
      </c>
      <c r="M842" s="12">
        <f>IF(AND(Career!$F$15="Yes",$E842=62,$E841=61),L842,M841*IF($B842="January",(1+IF(C842&gt;Personal!$L$18+1,Calculations!$C$22,Calculations!$C$21)),1))</f>
        <v>7509.1912695737856</v>
      </c>
      <c r="N842" s="12">
        <f>M842*(1-'Retiree Assumptions'!$F$10)</f>
        <v>6608.0883172249314</v>
      </c>
      <c r="O842" s="12">
        <f>N842/(Calculations!$C$27^$AW842)/(Calculations!$D$27^($A842-1-$AW842+Calculations!$B$6/30))</f>
        <v>695.61674287636652</v>
      </c>
      <c r="P842" s="23">
        <f t="shared" si="1098"/>
        <v>0.16717748849763733</v>
      </c>
      <c r="Q842" s="12">
        <f>IF(OR(A842&lt;=360,$E842&lt;70),Q841*IF($B842="January",(1+IF(C842&gt;Personal!$L$18+1,Calculations!$B$22,Calculations!$B$21)),1),0)</f>
        <v>0</v>
      </c>
      <c r="R842" s="12">
        <f>IF(OR(A842&lt;=360,$E842&lt;70),IF(AND(Career!$F$15="Yes",$E842=62,$E841=61),Q842,R841*IF($B842="January",(1+IF(C842&gt;Personal!$L$18+1,Calculations!$C$22,Calculations!$C$21)),1)),0)</f>
        <v>0</v>
      </c>
      <c r="S842" s="12">
        <f>R842*(1-'Retiree Assumptions'!$F$8)</f>
        <v>0</v>
      </c>
      <c r="T842" s="12">
        <f>S842/(Calculations!$C$27^($A842-1+Calculations!$B$6/30))</f>
        <v>0</v>
      </c>
      <c r="U842" s="23">
        <f t="shared" si="1099"/>
        <v>0</v>
      </c>
      <c r="W842">
        <f t="shared" si="1054"/>
        <v>15</v>
      </c>
      <c r="X842">
        <f t="shared" si="1114"/>
        <v>2094</v>
      </c>
      <c r="Y842">
        <f t="shared" si="1115"/>
        <v>111</v>
      </c>
      <c r="Z842">
        <f t="shared" si="1102"/>
        <v>109</v>
      </c>
      <c r="AA842" s="12">
        <f>S842*12*Subsidy!$I$15/Subsidy!$I$14</f>
        <v>0</v>
      </c>
      <c r="AB842" s="12">
        <f>SUM(S$5:S842)*Subsidy!$I$15/Subsidy!$I$14</f>
        <v>53212.488521578103</v>
      </c>
      <c r="AC842" s="12">
        <f>N842*Subsidy!$E$15/Subsidy!$E$14</f>
        <v>5286.4706537799448</v>
      </c>
      <c r="AD842" s="12">
        <f t="shared" si="1103"/>
        <v>63437.647845359337</v>
      </c>
      <c r="AE842" s="12">
        <f>$AP842*AC842/(Calculations!$D$27^(A842-1+Calculations!$B$6/30))</f>
        <v>9.3345712413143225E-2</v>
      </c>
      <c r="AF842" s="12">
        <f>IF(AE842=0,0,SUM(AE842:AE$903)*AC842/AE842)</f>
        <v>71164.68108049719</v>
      </c>
      <c r="AH842" s="164">
        <f>VLOOKUP(E842,Rates2,5)*VLOOKUP(E842,Mort_Imp_Retirees,C842-'Mort Imp Cume'!$C$4+2)</f>
        <v>0.11949512369858817</v>
      </c>
      <c r="AI842" s="16">
        <f t="shared" si="1104"/>
        <v>0.88050487630141183</v>
      </c>
      <c r="AJ842" s="164">
        <f>VLOOKUP(F842,Rates2,6)*VLOOKUP(F842,Mort_Imp_Survivors,C842-'Mort Imp Cume'!$C$4+2)</f>
        <v>4.5705194222041563E-2</v>
      </c>
      <c r="AK842" s="16">
        <f t="shared" si="1105"/>
        <v>0.95429480577795844</v>
      </c>
      <c r="AL842" s="164">
        <f>VLOOKUP(F842,Rates2,7)*VLOOKUP(F842,Mort_Imp_Survivors,C842-'Mort Imp Cume'!$C$4+2)</f>
        <v>6.5658045124396852E-2</v>
      </c>
      <c r="AM842" s="16">
        <f t="shared" si="1106"/>
        <v>0.93434195487560312</v>
      </c>
      <c r="AN842" s="108">
        <f>PRODUCT(AI$4:AI841)</f>
        <v>3.1852846826203852E-7</v>
      </c>
      <c r="AO842" s="16">
        <f>PRODUCT(AK$4:AK841)</f>
        <v>1.6251510128939179E-3</v>
      </c>
      <c r="AP842" s="16">
        <f>PRODUCT(AM$4:AM841)</f>
        <v>1.9775293491479753E-4</v>
      </c>
      <c r="AQ842" s="16">
        <f t="shared" si="1107"/>
        <v>5.1765686283160015E-10</v>
      </c>
      <c r="AR842" s="16">
        <f t="shared" si="1108"/>
        <v>3.180108113992069E-7</v>
      </c>
      <c r="AS842" s="16">
        <f t="shared" si="1109"/>
        <v>5.9030263137859516E-11</v>
      </c>
      <c r="AT842" s="16">
        <f t="shared" si="1110"/>
        <v>2.4032988022450484E-4</v>
      </c>
      <c r="AU842" s="16">
        <f t="shared" si="1111"/>
        <v>0.99975935159130724</v>
      </c>
      <c r="AV842" s="16">
        <f t="shared" si="1112"/>
        <v>3.8062598716494111E-8</v>
      </c>
      <c r="AW842" s="30">
        <f>(SUMPRODUCT(AV$5:AV841,A$5:A841)+SUM(AV$5:AV841)*(Calculations!$B$6/30-0.5)+AV$4*Calculations!$B$6/30/2)/SUM(AV$4:AV841)</f>
        <v>510.21996528326008</v>
      </c>
      <c r="AX842" s="16"/>
      <c r="AY842" s="12"/>
      <c r="AZ842" s="12"/>
    </row>
    <row r="843" spans="1:52" x14ac:dyDescent="0.25">
      <c r="A843">
        <f t="shared" si="1100"/>
        <v>839</v>
      </c>
      <c r="B843" t="str">
        <f t="shared" si="1039"/>
        <v>December</v>
      </c>
      <c r="C843">
        <f t="shared" si="1095"/>
        <v>2094</v>
      </c>
      <c r="D843">
        <f t="shared" si="1041"/>
        <v>209412</v>
      </c>
      <c r="E843">
        <f t="shared" ref="E843:F843" si="1119">E831+1</f>
        <v>111</v>
      </c>
      <c r="F843">
        <f t="shared" si="1119"/>
        <v>109</v>
      </c>
      <c r="G843" s="12">
        <f>G842*IF($B843="January",1+IF(C843&gt;Personal!$L$18+1,Calculations!$B$22,Calculations!$B$21),1)</f>
        <v>13653.075035588708</v>
      </c>
      <c r="H843" s="12">
        <f>IF(AND(Career!$F$15="Yes",$E843=62,$E842=61),G843,H842*IF($B843="January",(1+IF(C843&gt;Personal!$L$18+1,Calculations!$C$22,Calculations!$C$21)),1))</f>
        <v>13653.075035588708</v>
      </c>
      <c r="I843" s="12">
        <f>H843*(1-'Retiree Assumptions'!$F$8)</f>
        <v>10649.398527759193</v>
      </c>
      <c r="J843" s="12">
        <f>I843/(Calculations!$C$27^($A843-1+Calculations!$B$6/30))</f>
        <v>1242.892834593619</v>
      </c>
      <c r="K843" s="23">
        <f t="shared" si="1097"/>
        <v>3.4858901960622583E-4</v>
      </c>
      <c r="L843" s="12">
        <f>L842*IF($B843="January",(1+IF(C843&gt;Personal!$L$18+1,Calculations!$B$22,Calculations!$B$21)),1)</f>
        <v>7509.1912695737856</v>
      </c>
      <c r="M843" s="12">
        <f>IF(AND(Career!$F$15="Yes",$E843=62,$E842=61),L843,M842*IF($B843="January",(1+IF(C843&gt;Personal!$L$18+1,Calculations!$C$22,Calculations!$C$21)),1))</f>
        <v>7509.1912695737856</v>
      </c>
      <c r="N843" s="12">
        <f>M843*(1-'Retiree Assumptions'!$F$10)</f>
        <v>6608.0883172249314</v>
      </c>
      <c r="O843" s="12">
        <f>N843/(Calculations!$C$27^$AW843)/(Calculations!$D$27^($A843-1-$AW843+Calculations!$B$6/30))</f>
        <v>693.61424903587647</v>
      </c>
      <c r="P843" s="23">
        <f t="shared" si="1098"/>
        <v>0.15575132178549428</v>
      </c>
      <c r="Q843" s="12">
        <f>IF(OR(A843&lt;=360,$E843&lt;70),Q842*IF($B843="January",(1+IF(C843&gt;Personal!$L$18+1,Calculations!$B$22,Calculations!$B$21)),1),0)</f>
        <v>0</v>
      </c>
      <c r="R843" s="12">
        <f>IF(OR(A843&lt;=360,$E843&lt;70),IF(AND(Career!$F$15="Yes",$E843=62,$E842=61),Q843,R842*IF($B843="January",(1+IF(C843&gt;Personal!$L$18+1,Calculations!$C$22,Calculations!$C$21)),1)),0)</f>
        <v>0</v>
      </c>
      <c r="S843" s="12">
        <f>R843*(1-'Retiree Assumptions'!$F$8)</f>
        <v>0</v>
      </c>
      <c r="T843" s="12">
        <f>S843/(Calculations!$C$27^($A843-1+Calculations!$B$6/30))</f>
        <v>0</v>
      </c>
      <c r="U843" s="23">
        <f t="shared" si="1099"/>
        <v>0</v>
      </c>
      <c r="W843">
        <f t="shared" si="1054"/>
        <v>15</v>
      </c>
      <c r="X843">
        <f t="shared" si="1114"/>
        <v>2094</v>
      </c>
      <c r="Y843">
        <f t="shared" si="1115"/>
        <v>111</v>
      </c>
      <c r="Z843">
        <f t="shared" si="1102"/>
        <v>109</v>
      </c>
      <c r="AA843" s="12">
        <f>S843*12*Subsidy!$I$15/Subsidy!$I$14</f>
        <v>0</v>
      </c>
      <c r="AB843" s="12">
        <f>SUM(S$5:S843)*Subsidy!$I$15/Subsidy!$I$14</f>
        <v>53212.488521578103</v>
      </c>
      <c r="AC843" s="12">
        <f>N843*Subsidy!$E$15/Subsidy!$E$14</f>
        <v>5286.4706537799448</v>
      </c>
      <c r="AD843" s="12">
        <f t="shared" si="1103"/>
        <v>63437.647845359337</v>
      </c>
      <c r="AE843" s="12">
        <f>$AP843*AC843/(Calculations!$D$27^(A843-1+Calculations!$B$6/30))</f>
        <v>8.6965741269547384E-2</v>
      </c>
      <c r="AF843" s="12">
        <f>IF(AE843=0,0,SUM(AE843:AE$903)*AC843/AE843)</f>
        <v>70711.160452538141</v>
      </c>
      <c r="AH843" s="164">
        <f>VLOOKUP(E843,Rates2,5)*VLOOKUP(E843,Mort_Imp_Retirees,C843-'Mort Imp Cume'!$C$4+2)</f>
        <v>0.11949512369858817</v>
      </c>
      <c r="AI843" s="16">
        <f t="shared" si="1104"/>
        <v>0.88050487630141183</v>
      </c>
      <c r="AJ843" s="164">
        <f>VLOOKUP(F843,Rates2,6)*VLOOKUP(F843,Mort_Imp_Survivors,C843-'Mort Imp Cume'!$C$4+2)</f>
        <v>4.5705194222041563E-2</v>
      </c>
      <c r="AK843" s="16">
        <f t="shared" si="1105"/>
        <v>0.95429480577795844</v>
      </c>
      <c r="AL843" s="164">
        <f>VLOOKUP(F843,Rates2,7)*VLOOKUP(F843,Mort_Imp_Survivors,C843-'Mort Imp Cume'!$C$4+2)</f>
        <v>6.5658045124396852E-2</v>
      </c>
      <c r="AM843" s="16">
        <f t="shared" si="1106"/>
        <v>0.93434195487560312</v>
      </c>
      <c r="AN843" s="108">
        <f>PRODUCT(AI$4:AI842)</f>
        <v>2.804658695455444E-7</v>
      </c>
      <c r="AO843" s="16">
        <f>PRODUCT(AK$4:AK842)</f>
        <v>1.5508731702094539E-3</v>
      </c>
      <c r="AP843" s="16">
        <f>PRODUCT(AM$4:AM842)</f>
        <v>1.8476886379067983E-4</v>
      </c>
      <c r="AQ843" s="16">
        <f t="shared" si="1107"/>
        <v>4.3496699223764958E-10</v>
      </c>
      <c r="AR843" s="16">
        <f t="shared" si="1108"/>
        <v>2.8003090255330674E-7</v>
      </c>
      <c r="AS843" s="16">
        <f t="shared" si="1109"/>
        <v>4.9600841506518435E-11</v>
      </c>
      <c r="AT843" s="16">
        <f t="shared" si="1110"/>
        <v>2.2455034913424653E-4</v>
      </c>
      <c r="AU843" s="16">
        <f t="shared" si="1111"/>
        <v>0.9997751691849962</v>
      </c>
      <c r="AV843" s="16">
        <f t="shared" si="1112"/>
        <v>3.3514303774576921E-8</v>
      </c>
      <c r="AW843" s="30">
        <f>(SUMPRODUCT(AV$5:AV842,A$5:A842)+SUM(AV$5:AV842)*(Calculations!$B$6/30-0.5)+AV$4*Calculations!$B$6/30/2)/SUM(AV$4:AV842)</f>
        <v>510.21997777845479</v>
      </c>
      <c r="AX843" s="16"/>
      <c r="AY843" s="12"/>
      <c r="AZ843" s="12"/>
    </row>
    <row r="844" spans="1:52" x14ac:dyDescent="0.25">
      <c r="A844">
        <f t="shared" si="1100"/>
        <v>840</v>
      </c>
      <c r="B844" t="str">
        <f t="shared" si="1039"/>
        <v>January</v>
      </c>
      <c r="C844">
        <f t="shared" si="1095"/>
        <v>2095</v>
      </c>
      <c r="D844">
        <f t="shared" si="1041"/>
        <v>209501</v>
      </c>
      <c r="E844">
        <f t="shared" ref="E844:F844" si="1120">E832+1</f>
        <v>112</v>
      </c>
      <c r="F844">
        <f t="shared" si="1120"/>
        <v>110</v>
      </c>
      <c r="G844" s="12">
        <f>G843*IF($B844="January",1+IF(C844&gt;Personal!$L$18+1,Calculations!$B$22,Calculations!$B$21),1)</f>
        <v>13994.401911478424</v>
      </c>
      <c r="H844" s="12">
        <f>IF(AND(Career!$F$15="Yes",$E844=62,$E843=61),G844,H843*IF($B844="January",(1+IF(C844&gt;Personal!$L$18+1,Calculations!$C$22,Calculations!$C$21)),1))</f>
        <v>13994.401911478424</v>
      </c>
      <c r="I844" s="12">
        <f>H844*(1-'Retiree Assumptions'!$F$8)</f>
        <v>10915.633490953171</v>
      </c>
      <c r="J844" s="12">
        <f>I844/(Calculations!$C$27^($A844-1+Calculations!$B$6/30))</f>
        <v>1270.7076396710188</v>
      </c>
      <c r="K844" s="23">
        <f t="shared" si="1097"/>
        <v>3.1380324125388843E-4</v>
      </c>
      <c r="L844" s="12">
        <f>L843*IF($B844="January",(1+IF(C844&gt;Personal!$L$18+1,Calculations!$B$22,Calculations!$B$21)),1)</f>
        <v>7696.9210513131293</v>
      </c>
      <c r="M844" s="12">
        <f>IF(AND(Career!$F$15="Yes",$E844=62,$E843=61),L844,M843*IF($B844="January",(1+IF(C844&gt;Personal!$L$18+1,Calculations!$C$22,Calculations!$C$21)),1))</f>
        <v>7696.9210513131293</v>
      </c>
      <c r="N844" s="12">
        <f>M844*(1-'Retiree Assumptions'!$F$10)</f>
        <v>6773.290525155554</v>
      </c>
      <c r="O844" s="12">
        <f>N844/(Calculations!$C$27^$AW844)/(Calculations!$D$27^($A844-1-$AW844+Calculations!$B$6/30))</f>
        <v>708.90795749962751</v>
      </c>
      <c r="P844" s="23">
        <f t="shared" si="1098"/>
        <v>0.14873375385310977</v>
      </c>
      <c r="Q844" s="12">
        <f>IF(OR(A844&lt;=360,$E844&lt;70),Q843*IF($B844="January",(1+IF(C844&gt;Personal!$L$18+1,Calculations!$B$22,Calculations!$B$21)),1),0)</f>
        <v>0</v>
      </c>
      <c r="R844" s="12">
        <f>IF(OR(A844&lt;=360,$E844&lt;70),IF(AND(Career!$F$15="Yes",$E844=62,$E843=61),Q844,R843*IF($B844="January",(1+IF(C844&gt;Personal!$L$18+1,Calculations!$C$22,Calculations!$C$21)),1)),0)</f>
        <v>0</v>
      </c>
      <c r="S844" s="12">
        <f>R844*(1-'Retiree Assumptions'!$F$8)</f>
        <v>0</v>
      </c>
      <c r="T844" s="12">
        <f>S844/(Calculations!$C$27^($A844-1+Calculations!$B$6/30))</f>
        <v>0</v>
      </c>
      <c r="U844" s="23">
        <f t="shared" si="1099"/>
        <v>0</v>
      </c>
      <c r="W844">
        <f t="shared" si="1054"/>
        <v>15</v>
      </c>
      <c r="X844">
        <f t="shared" si="1114"/>
        <v>2095</v>
      </c>
      <c r="Y844">
        <f t="shared" si="1115"/>
        <v>112</v>
      </c>
      <c r="Z844">
        <f t="shared" si="1102"/>
        <v>110</v>
      </c>
      <c r="AA844" s="12">
        <f>S844*12*Subsidy!$I$15/Subsidy!$I$14</f>
        <v>0</v>
      </c>
      <c r="AB844" s="12">
        <f>SUM(S$5:S844)*Subsidy!$I$15/Subsidy!$I$14</f>
        <v>53212.488521578103</v>
      </c>
      <c r="AC844" s="12">
        <f>N844*Subsidy!$E$15/Subsidy!$E$14</f>
        <v>5418.6324201244424</v>
      </c>
      <c r="AD844" s="12">
        <f t="shared" si="1103"/>
        <v>65023.589041493309</v>
      </c>
      <c r="AE844" s="12">
        <f>$AP844*AC844/(Calculations!$D$27^(A844-1+Calculations!$B$6/30))</f>
        <v>8.3047372589706542E-2</v>
      </c>
      <c r="AF844" s="12">
        <f>IF(AE844=0,0,SUM(AE844:AE$903)*AC844/AE844)</f>
        <v>70224.368694164223</v>
      </c>
      <c r="AH844" s="164">
        <f>VLOOKUP(E844,Rates2,5)*VLOOKUP(E844,Mort_Imp_Retirees,C844-'Mort Imp Cume'!$C$4+2)</f>
        <v>0.11529369869261419</v>
      </c>
      <c r="AI844" s="16">
        <f t="shared" si="1104"/>
        <v>0.88470630130738581</v>
      </c>
      <c r="AJ844" s="164">
        <f>VLOOKUP(F844,Rates2,6)*VLOOKUP(F844,Mort_Imp_Survivors,C844-'Mort Imp Cume'!$C$4+2)</f>
        <v>4.8227691261011819E-2</v>
      </c>
      <c r="AK844" s="16">
        <f t="shared" si="1105"/>
        <v>0.95177230873898822</v>
      </c>
      <c r="AL844" s="164">
        <f>VLOOKUP(F844,Rates2,7)*VLOOKUP(F844,Mort_Imp_Survivors,C844-'Mort Imp Cume'!$C$4+2)</f>
        <v>7.1419043254732542E-2</v>
      </c>
      <c r="AM844" s="16">
        <f t="shared" si="1106"/>
        <v>0.92858095674526742</v>
      </c>
      <c r="AN844" s="108">
        <f>PRODUCT(AI$4:AI843)</f>
        <v>2.4695156577096747E-7</v>
      </c>
      <c r="AO844" s="16">
        <f>PRODUCT(AK$4:AK843)</f>
        <v>1.4799902107512776E-3</v>
      </c>
      <c r="AP844" s="16">
        <f>PRODUCT(AM$4:AM843)</f>
        <v>1.7263730139432782E-4</v>
      </c>
      <c r="AQ844" s="16">
        <f t="shared" si="1107"/>
        <v>3.6548589987073212E-10</v>
      </c>
      <c r="AR844" s="16">
        <f t="shared" si="1108"/>
        <v>2.4658607987109673E-7</v>
      </c>
      <c r="AS844" s="16">
        <f t="shared" si="1109"/>
        <v>4.0105992092997096E-11</v>
      </c>
      <c r="AT844" s="16">
        <f t="shared" si="1110"/>
        <v>2.098068617789326E-4</v>
      </c>
      <c r="AU844" s="16">
        <f t="shared" si="1111"/>
        <v>0.99978994618665529</v>
      </c>
      <c r="AV844" s="16">
        <f t="shared" si="1112"/>
        <v>2.847195941566722E-8</v>
      </c>
      <c r="AW844" s="30">
        <f>(SUMPRODUCT(AV$5:AV843,A$5:A843)+SUM(AV$5:AV843)*(Calculations!$B$6/30-0.5)+AV$4*Calculations!$B$6/30/2)/SUM(AV$4:AV843)</f>
        <v>510.21998881404824</v>
      </c>
      <c r="AX844" s="16"/>
      <c r="AY844" s="12"/>
      <c r="AZ844" s="12"/>
    </row>
    <row r="845" spans="1:52" x14ac:dyDescent="0.25">
      <c r="A845">
        <f t="shared" si="1100"/>
        <v>841</v>
      </c>
      <c r="B845" t="str">
        <f t="shared" si="1039"/>
        <v>February</v>
      </c>
      <c r="C845">
        <f t="shared" si="1095"/>
        <v>2095</v>
      </c>
      <c r="D845">
        <f t="shared" si="1041"/>
        <v>209502</v>
      </c>
      <c r="E845">
        <f t="shared" ref="E845:F845" si="1121">E833+1</f>
        <v>112</v>
      </c>
      <c r="F845">
        <f t="shared" si="1121"/>
        <v>110</v>
      </c>
      <c r="G845" s="12">
        <f>G844*IF($B845="January",1+IF(C845&gt;Personal!$L$18+1,Calculations!$B$22,Calculations!$B$21),1)</f>
        <v>13994.401911478424</v>
      </c>
      <c r="H845" s="12">
        <f>IF(AND(Career!$F$15="Yes",$E845=62,$E844=61),G845,H844*IF($B845="January",(1+IF(C845&gt;Personal!$L$18+1,Calculations!$C$22,Calculations!$C$21)),1))</f>
        <v>13994.401911478424</v>
      </c>
      <c r="I845" s="12">
        <f>H845*(1-'Retiree Assumptions'!$F$8)</f>
        <v>10915.633490953171</v>
      </c>
      <c r="J845" s="12">
        <f>I845/(Calculations!$C$27^($A845-1+Calculations!$B$6/30))</f>
        <v>1267.4584533179111</v>
      </c>
      <c r="K845" s="23">
        <f t="shared" si="1097"/>
        <v>2.7691382395259495E-4</v>
      </c>
      <c r="L845" s="12">
        <f>L844*IF($B845="January",(1+IF(C845&gt;Personal!$L$18+1,Calculations!$B$22,Calculations!$B$21)),1)</f>
        <v>7696.9210513131293</v>
      </c>
      <c r="M845" s="12">
        <f>IF(AND(Career!$F$15="Yes",$E845=62,$E844=61),L845,M844*IF($B845="January",(1+IF(C845&gt;Personal!$L$18+1,Calculations!$C$22,Calculations!$C$21)),1))</f>
        <v>7696.9210513131293</v>
      </c>
      <c r="N845" s="12">
        <f>M845*(1-'Retiree Assumptions'!$F$10)</f>
        <v>6773.290525155554</v>
      </c>
      <c r="O845" s="12">
        <f>N845/(Calculations!$C$27^$AW845)/(Calculations!$D$27^($A845-1-$AW845+Calculations!$B$6/30))</f>
        <v>706.86720111570617</v>
      </c>
      <c r="P845" s="23">
        <f t="shared" si="1098"/>
        <v>0.13771377422297881</v>
      </c>
      <c r="Q845" s="12">
        <f>IF(OR(A845&lt;=360,$E845&lt;70),Q844*IF($B845="January",(1+IF(C845&gt;Personal!$L$18+1,Calculations!$B$22,Calculations!$B$21)),1),0)</f>
        <v>0</v>
      </c>
      <c r="R845" s="12">
        <f>IF(OR(A845&lt;=360,$E845&lt;70),IF(AND(Career!$F$15="Yes",$E845=62,$E844=61),Q845,R844*IF($B845="January",(1+IF(C845&gt;Personal!$L$18+1,Calculations!$C$22,Calculations!$C$21)),1)),0)</f>
        <v>0</v>
      </c>
      <c r="S845" s="12">
        <f>R845*(1-'Retiree Assumptions'!$F$8)</f>
        <v>0</v>
      </c>
      <c r="T845" s="12">
        <f>S845/(Calculations!$C$27^($A845-1+Calculations!$B$6/30))</f>
        <v>0</v>
      </c>
      <c r="U845" s="23">
        <f t="shared" si="1099"/>
        <v>0</v>
      </c>
      <c r="W845">
        <f t="shared" si="1054"/>
        <v>15</v>
      </c>
      <c r="X845">
        <f t="shared" si="1114"/>
        <v>2095</v>
      </c>
      <c r="Y845">
        <f t="shared" si="1115"/>
        <v>112</v>
      </c>
      <c r="Z845">
        <f t="shared" si="1102"/>
        <v>110</v>
      </c>
      <c r="AA845" s="12">
        <f>S845*12*Subsidy!$I$15/Subsidy!$I$14</f>
        <v>0</v>
      </c>
      <c r="AB845" s="12">
        <f>SUM(S$5:S845)*Subsidy!$I$15/Subsidy!$I$14</f>
        <v>53212.488521578103</v>
      </c>
      <c r="AC845" s="12">
        <f>N845*Subsidy!$E$15/Subsidy!$E$14</f>
        <v>5418.6324201244424</v>
      </c>
      <c r="AD845" s="12">
        <f t="shared" si="1103"/>
        <v>65023.589041493309</v>
      </c>
      <c r="AE845" s="12">
        <f>$AP845*AC845/(Calculations!$D$27^(A845-1+Calculations!$B$6/30))</f>
        <v>7.6894211524220157E-2</v>
      </c>
      <c r="AF845" s="12">
        <f>IF(AE845=0,0,SUM(AE845:AE$903)*AC845/AE845)</f>
        <v>69991.563989250863</v>
      </c>
      <c r="AH845" s="164">
        <f>VLOOKUP(E845,Rates2,5)*VLOOKUP(E845,Mort_Imp_Retirees,C845-'Mort Imp Cume'!$C$4+2)</f>
        <v>0.11529369869261419</v>
      </c>
      <c r="AI845" s="16">
        <f t="shared" si="1104"/>
        <v>0.88470630130738581</v>
      </c>
      <c r="AJ845" s="164">
        <f>VLOOKUP(F845,Rates2,6)*VLOOKUP(F845,Mort_Imp_Survivors,C845-'Mort Imp Cume'!$C$4+2)</f>
        <v>4.8227691261011819E-2</v>
      </c>
      <c r="AK845" s="16">
        <f t="shared" si="1105"/>
        <v>0.95177230873898822</v>
      </c>
      <c r="AL845" s="164">
        <f>VLOOKUP(F845,Rates2,7)*VLOOKUP(F845,Mort_Imp_Survivors,C845-'Mort Imp Cume'!$C$4+2)</f>
        <v>7.1419043254732542E-2</v>
      </c>
      <c r="AM845" s="16">
        <f t="shared" si="1106"/>
        <v>0.92858095674526742</v>
      </c>
      <c r="AN845" s="108">
        <f>PRODUCT(AI$4:AI844)</f>
        <v>2.1847960635530026E-7</v>
      </c>
      <c r="AO845" s="16">
        <f>PRODUCT(AK$4:AK844)</f>
        <v>1.4086136997978453E-3</v>
      </c>
      <c r="AP845" s="16">
        <f>PRODUCT(AM$4:AM844)</f>
        <v>1.6030771049866603E-4</v>
      </c>
      <c r="AQ845" s="16">
        <f t="shared" si="1107"/>
        <v>3.0775336663851632E-10</v>
      </c>
      <c r="AR845" s="16">
        <f t="shared" si="1108"/>
        <v>2.1817185298866175E-7</v>
      </c>
      <c r="AS845" s="16">
        <f t="shared" si="1109"/>
        <v>3.37708078296948E-11</v>
      </c>
      <c r="AT845" s="16">
        <f t="shared" si="1110"/>
        <v>1.9482269654839542E-4</v>
      </c>
      <c r="AU845" s="16">
        <f t="shared" si="1111"/>
        <v>0.99980495882384524</v>
      </c>
      <c r="AV845" s="16">
        <f t="shared" si="1112"/>
        <v>2.5189321905608943E-8</v>
      </c>
      <c r="AW845" s="30">
        <f>(SUMPRODUCT(AV$5:AV844,A$5:A844)+SUM(AV$5:AV844)*(Calculations!$B$6/30-0.5)+AV$4*Calculations!$B$6/30/2)/SUM(AV$4:AV844)</f>
        <v>510.21999821776933</v>
      </c>
      <c r="AX845" s="16"/>
      <c r="AY845" s="12"/>
      <c r="AZ845" s="12"/>
    </row>
    <row r="846" spans="1:52" x14ac:dyDescent="0.25">
      <c r="A846">
        <f t="shared" si="1100"/>
        <v>842</v>
      </c>
      <c r="B846" t="str">
        <f t="shared" si="1039"/>
        <v>March</v>
      </c>
      <c r="C846">
        <f t="shared" si="1095"/>
        <v>2095</v>
      </c>
      <c r="D846">
        <f t="shared" si="1041"/>
        <v>209503</v>
      </c>
      <c r="E846">
        <f t="shared" ref="E846:F846" si="1122">E834+1</f>
        <v>112</v>
      </c>
      <c r="F846">
        <f t="shared" si="1122"/>
        <v>110</v>
      </c>
      <c r="G846" s="12">
        <f>G845*IF($B846="January",1+IF(C846&gt;Personal!$L$18+1,Calculations!$B$22,Calculations!$B$21),1)</f>
        <v>13994.401911478424</v>
      </c>
      <c r="H846" s="12">
        <f>IF(AND(Career!$F$15="Yes",$E846=62,$E845=61),G846,H845*IF($B846="January",(1+IF(C846&gt;Personal!$L$18+1,Calculations!$C$22,Calculations!$C$21)),1))</f>
        <v>13994.401911478424</v>
      </c>
      <c r="I846" s="12">
        <f>H846*(1-'Retiree Assumptions'!$F$8)</f>
        <v>10915.633490953171</v>
      </c>
      <c r="J846" s="12">
        <f>I846/(Calculations!$C$27^($A846-1+Calculations!$B$6/30))</f>
        <v>1264.2175751008599</v>
      </c>
      <c r="K846" s="23">
        <f t="shared" si="1097"/>
        <v>2.4436097469754419E-4</v>
      </c>
      <c r="L846" s="12">
        <f>L845*IF($B846="January",(1+IF(C846&gt;Personal!$L$18+1,Calculations!$B$22,Calculations!$B$21)),1)</f>
        <v>7696.9210513131293</v>
      </c>
      <c r="M846" s="12">
        <f>IF(AND(Career!$F$15="Yes",$E846=62,$E845=61),L846,M845*IF($B846="January",(1+IF(C846&gt;Personal!$L$18+1,Calculations!$C$22,Calculations!$C$21)),1))</f>
        <v>7696.9210513131293</v>
      </c>
      <c r="N846" s="12">
        <f>M846*(1-'Retiree Assumptions'!$F$10)</f>
        <v>6773.290525155554</v>
      </c>
      <c r="O846" s="12">
        <f>N846/(Calculations!$C$27^$AW846)/(Calculations!$D$27^($A846-1-$AW846+Calculations!$B$6/30))</f>
        <v>704.83231928272096</v>
      </c>
      <c r="P846" s="23">
        <f t="shared" si="1098"/>
        <v>0.12751028431064518</v>
      </c>
      <c r="Q846" s="12">
        <f>IF(OR(A846&lt;=360,$E846&lt;70),Q845*IF($B846="January",(1+IF(C846&gt;Personal!$L$18+1,Calculations!$B$22,Calculations!$B$21)),1),0)</f>
        <v>0</v>
      </c>
      <c r="R846" s="12">
        <f>IF(OR(A846&lt;=360,$E846&lt;70),IF(AND(Career!$F$15="Yes",$E846=62,$E845=61),Q846,R845*IF($B846="January",(1+IF(C846&gt;Personal!$L$18+1,Calculations!$C$22,Calculations!$C$21)),1)),0)</f>
        <v>0</v>
      </c>
      <c r="S846" s="12">
        <f>R846*(1-'Retiree Assumptions'!$F$8)</f>
        <v>0</v>
      </c>
      <c r="T846" s="12">
        <f>S846/(Calculations!$C$27^($A846-1+Calculations!$B$6/30))</f>
        <v>0</v>
      </c>
      <c r="U846" s="23">
        <f t="shared" si="1099"/>
        <v>0</v>
      </c>
      <c r="W846">
        <f t="shared" si="1054"/>
        <v>15</v>
      </c>
      <c r="X846">
        <f t="shared" si="1114"/>
        <v>2095</v>
      </c>
      <c r="Y846">
        <f t="shared" si="1115"/>
        <v>112</v>
      </c>
      <c r="Z846">
        <f t="shared" si="1102"/>
        <v>110</v>
      </c>
      <c r="AA846" s="12">
        <f>S846*12*Subsidy!$I$15/Subsidy!$I$14</f>
        <v>0</v>
      </c>
      <c r="AB846" s="12">
        <f>SUM(S$5:S846)*Subsidy!$I$15/Subsidy!$I$14</f>
        <v>53212.488521578103</v>
      </c>
      <c r="AC846" s="12">
        <f>N846*Subsidy!$E$15/Subsidy!$E$14</f>
        <v>5418.6324201244424</v>
      </c>
      <c r="AD846" s="12">
        <f t="shared" si="1103"/>
        <v>65023.589041493309</v>
      </c>
      <c r="AE846" s="12">
        <f>$AP846*AC846/(Calculations!$D$27^(A846-1+Calculations!$B$6/30))</f>
        <v>7.1196951589825211E-2</v>
      </c>
      <c r="AF846" s="12">
        <f>IF(AE846=0,0,SUM(AE846:AE$903)*AC846/AE846)</f>
        <v>69740.12999069177</v>
      </c>
      <c r="AH846" s="164">
        <f>VLOOKUP(E846,Rates2,5)*VLOOKUP(E846,Mort_Imp_Retirees,C846-'Mort Imp Cume'!$C$4+2)</f>
        <v>0.11529369869261419</v>
      </c>
      <c r="AI846" s="16">
        <f t="shared" si="1104"/>
        <v>0.88470630130738581</v>
      </c>
      <c r="AJ846" s="164">
        <f>VLOOKUP(F846,Rates2,6)*VLOOKUP(F846,Mort_Imp_Survivors,C846-'Mort Imp Cume'!$C$4+2)</f>
        <v>4.8227691261011819E-2</v>
      </c>
      <c r="AK846" s="16">
        <f t="shared" si="1105"/>
        <v>0.95177230873898822</v>
      </c>
      <c r="AL846" s="164">
        <f>VLOOKUP(F846,Rates2,7)*VLOOKUP(F846,Mort_Imp_Survivors,C846-'Mort Imp Cume'!$C$4+2)</f>
        <v>7.1419043254732542E-2</v>
      </c>
      <c r="AM846" s="16">
        <f t="shared" si="1106"/>
        <v>0.92858095674526742</v>
      </c>
      <c r="AN846" s="108">
        <f>PRODUCT(AI$4:AI845)</f>
        <v>1.932902844496913E-7</v>
      </c>
      <c r="AO846" s="16">
        <f>PRODUCT(AK$4:AK845)</f>
        <v>1.3406795131779632E-3</v>
      </c>
      <c r="AP846" s="16">
        <f>PRODUCT(AM$4:AM845)</f>
        <v>1.4885868718849464E-4</v>
      </c>
      <c r="AQ846" s="16">
        <f t="shared" si="1107"/>
        <v>2.5914032445804217E-10</v>
      </c>
      <c r="AR846" s="16">
        <f t="shared" si="1108"/>
        <v>1.9303114412523326E-7</v>
      </c>
      <c r="AS846" s="16">
        <f t="shared" si="1109"/>
        <v>2.8436335867859324E-11</v>
      </c>
      <c r="AT846" s="16">
        <f t="shared" si="1110"/>
        <v>1.8090867972740974E-4</v>
      </c>
      <c r="AU846" s="16">
        <f t="shared" si="1111"/>
        <v>0.99981889802998802</v>
      </c>
      <c r="AV846" s="16">
        <f t="shared" si="1112"/>
        <v>2.2285151815552398E-8</v>
      </c>
      <c r="AW846" s="30">
        <f>(SUMPRODUCT(AV$5:AV845,A$5:A845)+SUM(AV$5:AV845)*(Calculations!$B$6/30-0.5)+AV$4*Calculations!$B$6/30/2)/SUM(AV$4:AV845)</f>
        <v>510.22000656248963</v>
      </c>
      <c r="AX846" s="16"/>
      <c r="AY846" s="12"/>
      <c r="AZ846" s="12"/>
    </row>
    <row r="847" spans="1:52" x14ac:dyDescent="0.25">
      <c r="A847">
        <f t="shared" si="1100"/>
        <v>843</v>
      </c>
      <c r="B847" t="str">
        <f t="shared" si="1039"/>
        <v>April</v>
      </c>
      <c r="C847">
        <f t="shared" si="1095"/>
        <v>2095</v>
      </c>
      <c r="D847">
        <f t="shared" si="1041"/>
        <v>209504</v>
      </c>
      <c r="E847">
        <f t="shared" ref="E847:F847" si="1123">E835+1</f>
        <v>112</v>
      </c>
      <c r="F847">
        <f t="shared" si="1123"/>
        <v>110</v>
      </c>
      <c r="G847" s="12">
        <f>G846*IF($B847="January",1+IF(C847&gt;Personal!$L$18+1,Calculations!$B$22,Calculations!$B$21),1)</f>
        <v>13994.401911478424</v>
      </c>
      <c r="H847" s="12">
        <f>IF(AND(Career!$F$15="Yes",$E847=62,$E846=61),G847,H846*IF($B847="January",(1+IF(C847&gt;Personal!$L$18+1,Calculations!$C$22,Calculations!$C$21)),1))</f>
        <v>13994.401911478424</v>
      </c>
      <c r="I847" s="12">
        <f>H847*(1-'Retiree Assumptions'!$F$8)</f>
        <v>10915.633490953171</v>
      </c>
      <c r="J847" s="12">
        <f>I847/(Calculations!$C$27^($A847-1+Calculations!$B$6/30))</f>
        <v>1260.9849837760453</v>
      </c>
      <c r="K847" s="23">
        <f t="shared" si="1097"/>
        <v>2.1563490440028012E-4</v>
      </c>
      <c r="L847" s="12">
        <f>L846*IF($B847="January",(1+IF(C847&gt;Personal!$L$18+1,Calculations!$B$22,Calculations!$B$21)),1)</f>
        <v>7696.9210513131293</v>
      </c>
      <c r="M847" s="12">
        <f>IF(AND(Career!$F$15="Yes",$E847=62,$E846=61),L847,M846*IF($B847="January",(1+IF(C847&gt;Personal!$L$18+1,Calculations!$C$22,Calculations!$C$21)),1))</f>
        <v>7696.9210513131293</v>
      </c>
      <c r="N847" s="12">
        <f>M847*(1-'Retiree Assumptions'!$F$10)</f>
        <v>6773.290525155554</v>
      </c>
      <c r="O847" s="12">
        <f>N847/(Calculations!$C$27^$AW847)/(Calculations!$D$27^($A847-1-$AW847+Calculations!$B$6/30))</f>
        <v>702.80329511782327</v>
      </c>
      <c r="P847" s="23">
        <f t="shared" si="1098"/>
        <v>0.11806278935366725</v>
      </c>
      <c r="Q847" s="12">
        <f>IF(OR(A847&lt;=360,$E847&lt;70),Q846*IF($B847="January",(1+IF(C847&gt;Personal!$L$18+1,Calculations!$B$22,Calculations!$B$21)),1),0)</f>
        <v>0</v>
      </c>
      <c r="R847" s="12">
        <f>IF(OR(A847&lt;=360,$E847&lt;70),IF(AND(Career!$F$15="Yes",$E847=62,$E846=61),Q847,R846*IF($B847="January",(1+IF(C847&gt;Personal!$L$18+1,Calculations!$C$22,Calculations!$C$21)),1)),0)</f>
        <v>0</v>
      </c>
      <c r="S847" s="12">
        <f>R847*(1-'Retiree Assumptions'!$F$8)</f>
        <v>0</v>
      </c>
      <c r="T847" s="12">
        <f>S847/(Calculations!$C$27^($A847-1+Calculations!$B$6/30))</f>
        <v>0</v>
      </c>
      <c r="U847" s="23">
        <f t="shared" si="1099"/>
        <v>0</v>
      </c>
      <c r="W847">
        <f t="shared" si="1054"/>
        <v>15</v>
      </c>
      <c r="X847">
        <f t="shared" si="1114"/>
        <v>2095</v>
      </c>
      <c r="Y847">
        <f t="shared" si="1115"/>
        <v>112</v>
      </c>
      <c r="Z847">
        <f t="shared" si="1102"/>
        <v>110</v>
      </c>
      <c r="AA847" s="12">
        <f>S847*12*Subsidy!$I$15/Subsidy!$I$14</f>
        <v>0</v>
      </c>
      <c r="AB847" s="12">
        <f>SUM(S$5:S847)*Subsidy!$I$15/Subsidy!$I$14</f>
        <v>53212.488521578103</v>
      </c>
      <c r="AC847" s="12">
        <f>N847*Subsidy!$E$15/Subsidy!$E$14</f>
        <v>5418.6324201244424</v>
      </c>
      <c r="AD847" s="12">
        <f t="shared" si="1103"/>
        <v>65023.589041493309</v>
      </c>
      <c r="AE847" s="12">
        <f>$AP847*AC847/(Calculations!$D$27^(A847-1+Calculations!$B$6/30))</f>
        <v>6.5921814076827831E-2</v>
      </c>
      <c r="AF847" s="12">
        <f>IF(AE847=0,0,SUM(AE847:AE$903)*AC847/AE847)</f>
        <v>69468.575961511364</v>
      </c>
      <c r="AH847" s="164">
        <f>VLOOKUP(E847,Rates2,5)*VLOOKUP(E847,Mort_Imp_Retirees,C847-'Mort Imp Cume'!$C$4+2)</f>
        <v>0.11529369869261419</v>
      </c>
      <c r="AI847" s="16">
        <f t="shared" si="1104"/>
        <v>0.88470630130738581</v>
      </c>
      <c r="AJ847" s="164">
        <f>VLOOKUP(F847,Rates2,6)*VLOOKUP(F847,Mort_Imp_Survivors,C847-'Mort Imp Cume'!$C$4+2)</f>
        <v>4.8227691261011819E-2</v>
      </c>
      <c r="AK847" s="16">
        <f t="shared" si="1105"/>
        <v>0.95177230873898822</v>
      </c>
      <c r="AL847" s="164">
        <f>VLOOKUP(F847,Rates2,7)*VLOOKUP(F847,Mort_Imp_Survivors,C847-'Mort Imp Cume'!$C$4+2)</f>
        <v>7.1419043254732542E-2</v>
      </c>
      <c r="AM847" s="16">
        <f t="shared" si="1106"/>
        <v>0.92858095674526742</v>
      </c>
      <c r="AN847" s="108">
        <f>PRODUCT(AI$4:AI846)</f>
        <v>1.7100513263413891E-7</v>
      </c>
      <c r="AO847" s="16">
        <f>PRODUCT(AK$4:AK846)</f>
        <v>1.2760216355364529E-3</v>
      </c>
      <c r="AP847" s="16">
        <f>PRODUCT(AM$4:AM846)</f>
        <v>1.3822734216933683E-4</v>
      </c>
      <c r="AQ847" s="16">
        <f t="shared" si="1107"/>
        <v>2.1820624902894198E-10</v>
      </c>
      <c r="AR847" s="16">
        <f t="shared" si="1108"/>
        <v>1.7078692638510996E-7</v>
      </c>
      <c r="AS847" s="16">
        <f t="shared" si="1109"/>
        <v>2.3944502650560683E-11</v>
      </c>
      <c r="AT847" s="16">
        <f t="shared" si="1110"/>
        <v>1.6798838334113717E-4</v>
      </c>
      <c r="AU847" s="16">
        <f t="shared" si="1111"/>
        <v>0.9998318406115263</v>
      </c>
      <c r="AV847" s="16">
        <f t="shared" si="1112"/>
        <v>1.9715814236810937E-8</v>
      </c>
      <c r="AW847" s="30">
        <f>(SUMPRODUCT(AV$5:AV846,A$5:A846)+SUM(AV$5:AV846)*(Calculations!$B$6/30-0.5)+AV$4*Calculations!$B$6/30/2)/SUM(AV$4:AV846)</f>
        <v>510.22001396740097</v>
      </c>
      <c r="AX847" s="16"/>
      <c r="AY847" s="12"/>
      <c r="AZ847" s="12"/>
    </row>
    <row r="848" spans="1:52" x14ac:dyDescent="0.25">
      <c r="A848">
        <f t="shared" si="1100"/>
        <v>844</v>
      </c>
      <c r="B848" t="str">
        <f t="shared" ref="B848:B911" si="1124">B836</f>
        <v>May</v>
      </c>
      <c r="C848">
        <f t="shared" si="1095"/>
        <v>2095</v>
      </c>
      <c r="D848">
        <f t="shared" si="1041"/>
        <v>209505</v>
      </c>
      <c r="E848">
        <f t="shared" ref="E848:F848" si="1125">E836+1</f>
        <v>112</v>
      </c>
      <c r="F848">
        <f t="shared" si="1125"/>
        <v>110</v>
      </c>
      <c r="G848" s="12">
        <f>G847*IF($B848="January",1+IF(C848&gt;Personal!$L$18+1,Calculations!$B$22,Calculations!$B$21),1)</f>
        <v>13994.401911478424</v>
      </c>
      <c r="H848" s="12">
        <f>IF(AND(Career!$F$15="Yes",$E848=62,$E847=61),G848,H847*IF($B848="January",(1+IF(C848&gt;Personal!$L$18+1,Calculations!$C$22,Calculations!$C$21)),1))</f>
        <v>13994.401911478424</v>
      </c>
      <c r="I848" s="12">
        <f>H848*(1-'Retiree Assumptions'!$F$8)</f>
        <v>10915.633490953171</v>
      </c>
      <c r="J848" s="12">
        <f>I848/(Calculations!$C$27^($A848-1+Calculations!$B$6/30))</f>
        <v>1257.7606581539701</v>
      </c>
      <c r="K848" s="23">
        <f t="shared" si="1097"/>
        <v>1.9028575267908876E-4</v>
      </c>
      <c r="L848" s="12">
        <f>L847*IF($B848="January",(1+IF(C848&gt;Personal!$L$18+1,Calculations!$B$22,Calculations!$B$21)),1)</f>
        <v>7696.9210513131293</v>
      </c>
      <c r="M848" s="12">
        <f>IF(AND(Career!$F$15="Yes",$E848=62,$E847=61),L848,M847*IF($B848="January",(1+IF(C848&gt;Personal!$L$18+1,Calculations!$C$22,Calculations!$C$21)),1))</f>
        <v>7696.9210513131293</v>
      </c>
      <c r="N848" s="12">
        <f>M848*(1-'Retiree Assumptions'!$F$10)</f>
        <v>6773.290525155554</v>
      </c>
      <c r="O848" s="12">
        <f>N848/(Calculations!$C$27^$AW848)/(Calculations!$D$27^($A848-1-$AW848+Calculations!$B$6/30))</f>
        <v>700.78011178349516</v>
      </c>
      <c r="P848" s="23">
        <f t="shared" si="1098"/>
        <v>0.10931527665923785</v>
      </c>
      <c r="Q848" s="12">
        <f>IF(OR(A848&lt;=360,$E848&lt;70),Q847*IF($B848="January",(1+IF(C848&gt;Personal!$L$18+1,Calculations!$B$22,Calculations!$B$21)),1),0)</f>
        <v>0</v>
      </c>
      <c r="R848" s="12">
        <f>IF(OR(A848&lt;=360,$E848&lt;70),IF(AND(Career!$F$15="Yes",$E848=62,$E847=61),Q848,R847*IF($B848="January",(1+IF(C848&gt;Personal!$L$18+1,Calculations!$C$22,Calculations!$C$21)),1)),0)</f>
        <v>0</v>
      </c>
      <c r="S848" s="12">
        <f>R848*(1-'Retiree Assumptions'!$F$8)</f>
        <v>0</v>
      </c>
      <c r="T848" s="12">
        <f>S848/(Calculations!$C$27^($A848-1+Calculations!$B$6/30))</f>
        <v>0</v>
      </c>
      <c r="U848" s="23">
        <f t="shared" si="1099"/>
        <v>0</v>
      </c>
      <c r="W848">
        <f t="shared" si="1054"/>
        <v>15</v>
      </c>
      <c r="X848">
        <f t="shared" si="1114"/>
        <v>2095</v>
      </c>
      <c r="Y848">
        <f t="shared" si="1115"/>
        <v>112</v>
      </c>
      <c r="Z848">
        <f t="shared" si="1102"/>
        <v>110</v>
      </c>
      <c r="AA848" s="12">
        <f>S848*12*Subsidy!$I$15/Subsidy!$I$14</f>
        <v>0</v>
      </c>
      <c r="AB848" s="12">
        <f>SUM(S$5:S848)*Subsidy!$I$15/Subsidy!$I$14</f>
        <v>53212.488521578103</v>
      </c>
      <c r="AC848" s="12">
        <f>N848*Subsidy!$E$15/Subsidy!$E$14</f>
        <v>5418.6324201244424</v>
      </c>
      <c r="AD848" s="12">
        <f t="shared" si="1103"/>
        <v>65023.589041493309</v>
      </c>
      <c r="AE848" s="12">
        <f>$AP848*AC848/(Calculations!$D$27^(A848-1+Calculations!$B$6/30))</f>
        <v>6.1037523013849113E-2</v>
      </c>
      <c r="AF848" s="12">
        <f>IF(AE848=0,0,SUM(AE848:AE$903)*AC848/AE848)</f>
        <v>69175.291874288727</v>
      </c>
      <c r="AH848" s="164">
        <f>VLOOKUP(E848,Rates2,5)*VLOOKUP(E848,Mort_Imp_Retirees,C848-'Mort Imp Cume'!$C$4+2)</f>
        <v>0.11529369869261419</v>
      </c>
      <c r="AI848" s="16">
        <f t="shared" si="1104"/>
        <v>0.88470630130738581</v>
      </c>
      <c r="AJ848" s="164">
        <f>VLOOKUP(F848,Rates2,6)*VLOOKUP(F848,Mort_Imp_Survivors,C848-'Mort Imp Cume'!$C$4+2)</f>
        <v>4.8227691261011819E-2</v>
      </c>
      <c r="AK848" s="16">
        <f t="shared" si="1105"/>
        <v>0.95177230873898822</v>
      </c>
      <c r="AL848" s="164">
        <f>VLOOKUP(F848,Rates2,7)*VLOOKUP(F848,Mort_Imp_Survivors,C848-'Mort Imp Cume'!$C$4+2)</f>
        <v>7.1419043254732542E-2</v>
      </c>
      <c r="AM848" s="16">
        <f t="shared" si="1106"/>
        <v>0.92858095674526742</v>
      </c>
      <c r="AN848" s="108">
        <f>PRODUCT(AI$4:AI847)</f>
        <v>1.5128931839732798E-7</v>
      </c>
      <c r="AO848" s="16">
        <f>PRODUCT(AK$4:AK847)</f>
        <v>1.2144820580554296E-3</v>
      </c>
      <c r="AP848" s="16">
        <f>PRODUCT(AM$4:AM847)</f>
        <v>1.2835527763995825E-4</v>
      </c>
      <c r="AQ848" s="16">
        <f t="shared" si="1107"/>
        <v>1.8373816276899005E-10</v>
      </c>
      <c r="AR848" s="16">
        <f t="shared" si="1108"/>
        <v>1.51105580234559E-7</v>
      </c>
      <c r="AS848" s="16">
        <f t="shared" si="1109"/>
        <v>2.0162204084483844E-11</v>
      </c>
      <c r="AT848" s="16">
        <f t="shared" si="1110"/>
        <v>1.5599083766950654E-4</v>
      </c>
      <c r="AU848" s="16">
        <f t="shared" si="1111"/>
        <v>0.99984385787301211</v>
      </c>
      <c r="AV848" s="16">
        <f t="shared" si="1112"/>
        <v>1.7442705090712505E-8</v>
      </c>
      <c r="AW848" s="30">
        <f>(SUMPRODUCT(AV$5:AV847,A$5:A847)+SUM(AV$5:AV847)*(Calculations!$B$6/30-0.5)+AV$4*Calculations!$B$6/30/2)/SUM(AV$4:AV847)</f>
        <v>510.22002053828822</v>
      </c>
      <c r="AX848" s="16"/>
      <c r="AY848" s="12"/>
      <c r="AZ848" s="12"/>
    </row>
    <row r="849" spans="1:52" x14ac:dyDescent="0.25">
      <c r="A849">
        <f t="shared" si="1100"/>
        <v>845</v>
      </c>
      <c r="B849" t="str">
        <f t="shared" si="1124"/>
        <v>June</v>
      </c>
      <c r="C849">
        <f t="shared" si="1095"/>
        <v>2095</v>
      </c>
      <c r="D849">
        <f t="shared" ref="D849:D912" si="1126">D837+100</f>
        <v>209506</v>
      </c>
      <c r="E849">
        <f t="shared" ref="E849:F849" si="1127">E837+1</f>
        <v>112</v>
      </c>
      <c r="F849">
        <f t="shared" si="1127"/>
        <v>110</v>
      </c>
      <c r="G849" s="12">
        <f>G848*IF($B849="January",1+IF(C849&gt;Personal!$L$18+1,Calculations!$B$22,Calculations!$B$21),1)</f>
        <v>13994.401911478424</v>
      </c>
      <c r="H849" s="12">
        <f>IF(AND(Career!$F$15="Yes",$E849=62,$E848=61),G849,H848*IF($B849="January",(1+IF(C849&gt;Personal!$L$18+1,Calculations!$C$22,Calculations!$C$21)),1))</f>
        <v>13994.401911478424</v>
      </c>
      <c r="I849" s="12">
        <f>H849*(1-'Retiree Assumptions'!$F$8)</f>
        <v>10915.633490953171</v>
      </c>
      <c r="J849" s="12">
        <f>I849/(Calculations!$C$27^($A849-1+Calculations!$B$6/30))</f>
        <v>1254.5445770993167</v>
      </c>
      <c r="K849" s="23">
        <f t="shared" si="1097"/>
        <v>1.6791654288692367E-4</v>
      </c>
      <c r="L849" s="12">
        <f>L848*IF($B849="January",(1+IF(C849&gt;Personal!$L$18+1,Calculations!$B$22,Calculations!$B$21)),1)</f>
        <v>7696.9210513131293</v>
      </c>
      <c r="M849" s="12">
        <f>IF(AND(Career!$F$15="Yes",$E849=62,$E848=61),L849,M848*IF($B849="January",(1+IF(C849&gt;Personal!$L$18+1,Calculations!$C$22,Calculations!$C$21)),1))</f>
        <v>7696.9210513131293</v>
      </c>
      <c r="N849" s="12">
        <f>M849*(1-'Retiree Assumptions'!$F$10)</f>
        <v>6773.290525155554</v>
      </c>
      <c r="O849" s="12">
        <f>N849/(Calculations!$C$27^$AW849)/(Calculations!$D$27^($A849-1-$AW849+Calculations!$B$6/30))</f>
        <v>698.76275248779461</v>
      </c>
      <c r="P849" s="23">
        <f t="shared" si="1098"/>
        <v>0.10121588353704493</v>
      </c>
      <c r="Q849" s="12">
        <f>IF(OR(A849&lt;=360,$E849&lt;70),Q848*IF($B849="January",(1+IF(C849&gt;Personal!$L$18+1,Calculations!$B$22,Calculations!$B$21)),1),0)</f>
        <v>0</v>
      </c>
      <c r="R849" s="12">
        <f>IF(OR(A849&lt;=360,$E849&lt;70),IF(AND(Career!$F$15="Yes",$E849=62,$E848=61),Q849,R848*IF($B849="January",(1+IF(C849&gt;Personal!$L$18+1,Calculations!$C$22,Calculations!$C$21)),1)),0)</f>
        <v>0</v>
      </c>
      <c r="S849" s="12">
        <f>R849*(1-'Retiree Assumptions'!$F$8)</f>
        <v>0</v>
      </c>
      <c r="T849" s="12">
        <f>S849/(Calculations!$C$27^($A849-1+Calculations!$B$6/30))</f>
        <v>0</v>
      </c>
      <c r="U849" s="23">
        <f t="shared" si="1099"/>
        <v>0</v>
      </c>
      <c r="W849">
        <f t="shared" si="1054"/>
        <v>15</v>
      </c>
      <c r="X849">
        <f t="shared" si="1114"/>
        <v>2095</v>
      </c>
      <c r="Y849">
        <f t="shared" si="1115"/>
        <v>112</v>
      </c>
      <c r="Z849">
        <f t="shared" si="1102"/>
        <v>110</v>
      </c>
      <c r="AA849" s="12">
        <f>S849*12*Subsidy!$I$15/Subsidy!$I$14</f>
        <v>0</v>
      </c>
      <c r="AB849" s="12">
        <f>SUM(S$5:S849)*Subsidy!$I$15/Subsidy!$I$14</f>
        <v>53212.488521578103</v>
      </c>
      <c r="AC849" s="12">
        <f>N849*Subsidy!$E$15/Subsidy!$E$14</f>
        <v>5418.6324201244424</v>
      </c>
      <c r="AD849" s="12">
        <f t="shared" si="1103"/>
        <v>65023.589041493309</v>
      </c>
      <c r="AE849" s="12">
        <f>$AP849*AC849/(Calculations!$D$27^(A849-1+Calculations!$B$6/30))</f>
        <v>5.6515119734481589E-2</v>
      </c>
      <c r="AF849" s="12">
        <f>IF(AE849=0,0,SUM(AE849:AE$903)*AC849/AE849)</f>
        <v>68858.538865402792</v>
      </c>
      <c r="AH849" s="164">
        <f>VLOOKUP(E849,Rates2,5)*VLOOKUP(E849,Mort_Imp_Retirees,C849-'Mort Imp Cume'!$C$4+2)</f>
        <v>0.11529369869261419</v>
      </c>
      <c r="AI849" s="16">
        <f t="shared" si="1104"/>
        <v>0.88470630130738581</v>
      </c>
      <c r="AJ849" s="164">
        <f>VLOOKUP(F849,Rates2,6)*VLOOKUP(F849,Mort_Imp_Survivors,C849-'Mort Imp Cume'!$C$4+2)</f>
        <v>4.8227691261011819E-2</v>
      </c>
      <c r="AK849" s="16">
        <f t="shared" si="1105"/>
        <v>0.95177230873898822</v>
      </c>
      <c r="AL849" s="164">
        <f>VLOOKUP(F849,Rates2,7)*VLOOKUP(F849,Mort_Imp_Survivors,C849-'Mort Imp Cume'!$C$4+2)</f>
        <v>7.1419043254732542E-2</v>
      </c>
      <c r="AM849" s="16">
        <f t="shared" si="1106"/>
        <v>0.92858095674526742</v>
      </c>
      <c r="AN849" s="108">
        <f>PRODUCT(AI$4:AI848)</f>
        <v>1.3384661330661546E-7</v>
      </c>
      <c r="AO849" s="16">
        <f>PRODUCT(AK$4:AK848)</f>
        <v>1.1559103923174943E-3</v>
      </c>
      <c r="AP849" s="16">
        <f>PRODUCT(AM$4:AM848)</f>
        <v>1.1918826651421686E-4</v>
      </c>
      <c r="AQ849" s="16">
        <f t="shared" si="1107"/>
        <v>1.5471469129761783E-10</v>
      </c>
      <c r="AR849" s="16">
        <f t="shared" si="1108"/>
        <v>1.3369189861531785E-7</v>
      </c>
      <c r="AS849" s="16">
        <f t="shared" si="1109"/>
        <v>1.6977361337461651E-11</v>
      </c>
      <c r="AT849" s="16">
        <f t="shared" si="1110"/>
        <v>1.4485014144885016E-4</v>
      </c>
      <c r="AU849" s="16">
        <f t="shared" si="1111"/>
        <v>0.99985501601193782</v>
      </c>
      <c r="AV849" s="16">
        <f t="shared" si="1112"/>
        <v>1.5431671105599769E-8</v>
      </c>
      <c r="AW849" s="30">
        <f>(SUMPRODUCT(AV$5:AV848,A$5:A848)+SUM(AV$5:AV848)*(Calculations!$B$6/30-0.5)+AV$4*Calculations!$B$6/30/2)/SUM(AV$4:AV848)</f>
        <v>510.22002636903613</v>
      </c>
      <c r="AX849" s="16"/>
      <c r="AY849" s="12"/>
      <c r="AZ849" s="12"/>
    </row>
    <row r="850" spans="1:52" x14ac:dyDescent="0.25">
      <c r="A850">
        <f t="shared" si="1100"/>
        <v>846</v>
      </c>
      <c r="B850" t="str">
        <f t="shared" si="1124"/>
        <v>July</v>
      </c>
      <c r="C850">
        <f t="shared" si="1095"/>
        <v>2095</v>
      </c>
      <c r="D850">
        <f t="shared" si="1126"/>
        <v>209507</v>
      </c>
      <c r="E850">
        <f t="shared" ref="E850:F850" si="1128">E838+1</f>
        <v>112</v>
      </c>
      <c r="F850">
        <f t="shared" si="1128"/>
        <v>110</v>
      </c>
      <c r="G850" s="12">
        <f>G849*IF($B850="January",1+IF(C850&gt;Personal!$L$18+1,Calculations!$B$22,Calculations!$B$21),1)</f>
        <v>13994.401911478424</v>
      </c>
      <c r="H850" s="12">
        <f>IF(AND(Career!$F$15="Yes",$E850=62,$E849=61),G850,H849*IF($B850="January",(1+IF(C850&gt;Personal!$L$18+1,Calculations!$C$22,Calculations!$C$21)),1))</f>
        <v>13994.401911478424</v>
      </c>
      <c r="I850" s="12">
        <f>H850*(1-'Retiree Assumptions'!$F$8)</f>
        <v>10915.633490953171</v>
      </c>
      <c r="J850" s="12">
        <f>I850/(Calculations!$C$27^($A850-1+Calculations!$B$6/30))</f>
        <v>1251.3367195308119</v>
      </c>
      <c r="K850" s="23">
        <f t="shared" si="1097"/>
        <v>1.4817696531724969E-4</v>
      </c>
      <c r="L850" s="12">
        <f>L849*IF($B850="January",(1+IF(C850&gt;Personal!$L$18+1,Calculations!$B$22,Calculations!$B$21)),1)</f>
        <v>7696.9210513131293</v>
      </c>
      <c r="M850" s="12">
        <f>IF(AND(Career!$F$15="Yes",$E850=62,$E849=61),L850,M849*IF($B850="January",(1+IF(C850&gt;Personal!$L$18+1,Calculations!$C$22,Calculations!$C$21)),1))</f>
        <v>7696.9210513131293</v>
      </c>
      <c r="N850" s="12">
        <f>M850*(1-'Retiree Assumptions'!$F$10)</f>
        <v>6773.290525155554</v>
      </c>
      <c r="O850" s="12">
        <f>N850/(Calculations!$C$27^$AW850)/(Calculations!$D$27^($A850-1-$AW850+Calculations!$B$6/30))</f>
        <v>696.75120048455756</v>
      </c>
      <c r="P850" s="23">
        <f t="shared" si="1098"/>
        <v>9.3716589832627678E-2</v>
      </c>
      <c r="Q850" s="12">
        <f>IF(OR(A850&lt;=360,$E850&lt;70),Q849*IF($B850="January",(1+IF(C850&gt;Personal!$L$18+1,Calculations!$B$22,Calculations!$B$21)),1),0)</f>
        <v>0</v>
      </c>
      <c r="R850" s="12">
        <f>IF(OR(A850&lt;=360,$E850&lt;70),IF(AND(Career!$F$15="Yes",$E850=62,$E849=61),Q850,R849*IF($B850="January",(1+IF(C850&gt;Personal!$L$18+1,Calculations!$C$22,Calculations!$C$21)),1)),0)</f>
        <v>0</v>
      </c>
      <c r="S850" s="12">
        <f>R850*(1-'Retiree Assumptions'!$F$8)</f>
        <v>0</v>
      </c>
      <c r="T850" s="12">
        <f>S850/(Calculations!$C$27^($A850-1+Calculations!$B$6/30))</f>
        <v>0</v>
      </c>
      <c r="U850" s="23">
        <f t="shared" si="1099"/>
        <v>0</v>
      </c>
      <c r="W850">
        <f t="shared" si="1054"/>
        <v>15</v>
      </c>
      <c r="X850">
        <f t="shared" si="1114"/>
        <v>2095</v>
      </c>
      <c r="Y850">
        <f t="shared" si="1115"/>
        <v>112</v>
      </c>
      <c r="Z850">
        <f t="shared" si="1102"/>
        <v>110</v>
      </c>
      <c r="AA850" s="12">
        <f>S850*12*Subsidy!$I$15/Subsidy!$I$14</f>
        <v>0</v>
      </c>
      <c r="AB850" s="12">
        <f>SUM(S$5:S850)*Subsidy!$I$15/Subsidy!$I$14</f>
        <v>53212.488521578103</v>
      </c>
      <c r="AC850" s="12">
        <f>N850*Subsidy!$E$15/Subsidy!$E$14</f>
        <v>5418.6324201244424</v>
      </c>
      <c r="AD850" s="12">
        <f t="shared" si="1103"/>
        <v>65023.589041493309</v>
      </c>
      <c r="AE850" s="12">
        <f>$AP850*AC850/(Calculations!$D$27^(A850-1+Calculations!$B$6/30))</f>
        <v>5.2327791183107097E-2</v>
      </c>
      <c r="AF850" s="12">
        <f>IF(AE850=0,0,SUM(AE850:AE$903)*AC850/AE850)</f>
        <v>68516.438925414812</v>
      </c>
      <c r="AH850" s="164">
        <f>VLOOKUP(E850,Rates2,5)*VLOOKUP(E850,Mort_Imp_Retirees,C850-'Mort Imp Cume'!$C$4+2)</f>
        <v>0.11529369869261419</v>
      </c>
      <c r="AI850" s="16">
        <f t="shared" si="1104"/>
        <v>0.88470630130738581</v>
      </c>
      <c r="AJ850" s="164">
        <f>VLOOKUP(F850,Rates2,6)*VLOOKUP(F850,Mort_Imp_Survivors,C850-'Mort Imp Cume'!$C$4+2)</f>
        <v>4.8227691261011819E-2</v>
      </c>
      <c r="AK850" s="16">
        <f t="shared" si="1105"/>
        <v>0.95177230873898822</v>
      </c>
      <c r="AL850" s="164">
        <f>VLOOKUP(F850,Rates2,7)*VLOOKUP(F850,Mort_Imp_Survivors,C850-'Mort Imp Cume'!$C$4+2)</f>
        <v>7.1419043254732542E-2</v>
      </c>
      <c r="AM850" s="16">
        <f t="shared" si="1106"/>
        <v>0.92858095674526742</v>
      </c>
      <c r="AN850" s="108">
        <f>PRODUCT(AI$4:AI849)</f>
        <v>1.184149422010157E-7</v>
      </c>
      <c r="AO850" s="16">
        <f>PRODUCT(AK$4:AK849)</f>
        <v>1.1001635027914111E-3</v>
      </c>
      <c r="AP850" s="16">
        <f>PRODUCT(AM$4:AM849)</f>
        <v>1.1067595455258141E-4</v>
      </c>
      <c r="AQ850" s="16">
        <f t="shared" si="1107"/>
        <v>1.302757975947119E-10</v>
      </c>
      <c r="AR850" s="16">
        <f t="shared" si="1108"/>
        <v>1.1828466640342098E-7</v>
      </c>
      <c r="AS850" s="16">
        <f t="shared" si="1109"/>
        <v>1.4295599666335603E-11</v>
      </c>
      <c r="AT850" s="16">
        <f t="shared" si="1110"/>
        <v>1.3450509990862192E-4</v>
      </c>
      <c r="AU850" s="16">
        <f t="shared" si="1111"/>
        <v>0.99986537648514917</v>
      </c>
      <c r="AV850" s="16">
        <f t="shared" si="1112"/>
        <v>1.3652496666827228E-8</v>
      </c>
      <c r="AW850" s="30">
        <f>(SUMPRODUCT(AV$5:AV849,A$5:A849)+SUM(AV$5:AV849)*(Calculations!$B$6/30-0.5)+AV$4*Calculations!$B$6/30/2)/SUM(AV$4:AV849)</f>
        <v>510.22003154296709</v>
      </c>
      <c r="AX850" s="16"/>
      <c r="AY850" s="12"/>
      <c r="AZ850" s="12"/>
    </row>
    <row r="851" spans="1:52" x14ac:dyDescent="0.25">
      <c r="A851">
        <f t="shared" si="1100"/>
        <v>847</v>
      </c>
      <c r="B851" t="str">
        <f t="shared" si="1124"/>
        <v>August</v>
      </c>
      <c r="C851">
        <f t="shared" si="1095"/>
        <v>2095</v>
      </c>
      <c r="D851">
        <f t="shared" si="1126"/>
        <v>209508</v>
      </c>
      <c r="E851">
        <f t="shared" ref="E851:F851" si="1129">E839+1</f>
        <v>112</v>
      </c>
      <c r="F851">
        <f t="shared" si="1129"/>
        <v>110</v>
      </c>
      <c r="G851" s="12">
        <f>G850*IF($B851="January",1+IF(C851&gt;Personal!$L$18+1,Calculations!$B$22,Calculations!$B$21),1)</f>
        <v>13994.401911478424</v>
      </c>
      <c r="H851" s="12">
        <f>IF(AND(Career!$F$15="Yes",$E851=62,$E850=61),G851,H850*IF($B851="January",(1+IF(C851&gt;Personal!$L$18+1,Calculations!$C$22,Calculations!$C$21)),1))</f>
        <v>13994.401911478424</v>
      </c>
      <c r="I851" s="12">
        <f>H851*(1-'Retiree Assumptions'!$F$8)</f>
        <v>10915.633490953171</v>
      </c>
      <c r="J851" s="12">
        <f>I851/(Calculations!$C$27^($A851-1+Calculations!$B$6/30))</f>
        <v>1248.1370644210858</v>
      </c>
      <c r="K851" s="23">
        <f t="shared" si="1097"/>
        <v>1.307578912306159E-4</v>
      </c>
      <c r="L851" s="12">
        <f>L850*IF($B851="January",(1+IF(C851&gt;Personal!$L$18+1,Calculations!$B$22,Calculations!$B$21)),1)</f>
        <v>7696.9210513131293</v>
      </c>
      <c r="M851" s="12">
        <f>IF(AND(Career!$F$15="Yes",$E851=62,$E850=61),L851,M850*IF($B851="January",(1+IF(C851&gt;Personal!$L$18+1,Calculations!$C$22,Calculations!$C$21)),1))</f>
        <v>7696.9210513131293</v>
      </c>
      <c r="N851" s="12">
        <f>M851*(1-'Retiree Assumptions'!$F$10)</f>
        <v>6773.290525155554</v>
      </c>
      <c r="O851" s="12">
        <f>N851/(Calculations!$C$27^$AW851)/(Calculations!$D$27^($A851-1-$AW851+Calculations!$B$6/30))</f>
        <v>694.74543907356031</v>
      </c>
      <c r="P851" s="23">
        <f t="shared" si="1098"/>
        <v>8.6772933239019051E-2</v>
      </c>
      <c r="Q851" s="12">
        <f>IF(OR(A851&lt;=360,$E851&lt;70),Q850*IF($B851="January",(1+IF(C851&gt;Personal!$L$18+1,Calculations!$B$22,Calculations!$B$21)),1),0)</f>
        <v>0</v>
      </c>
      <c r="R851" s="12">
        <f>IF(OR(A851&lt;=360,$E851&lt;70),IF(AND(Career!$F$15="Yes",$E851=62,$E850=61),Q851,R850*IF($B851="January",(1+IF(C851&gt;Personal!$L$18+1,Calculations!$C$22,Calculations!$C$21)),1)),0)</f>
        <v>0</v>
      </c>
      <c r="S851" s="12">
        <f>R851*(1-'Retiree Assumptions'!$F$8)</f>
        <v>0</v>
      </c>
      <c r="T851" s="12">
        <f>S851/(Calculations!$C$27^($A851-1+Calculations!$B$6/30))</f>
        <v>0</v>
      </c>
      <c r="U851" s="23">
        <f t="shared" si="1099"/>
        <v>0</v>
      </c>
      <c r="W851">
        <f t="shared" si="1054"/>
        <v>15</v>
      </c>
      <c r="X851">
        <f t="shared" si="1114"/>
        <v>2095</v>
      </c>
      <c r="Y851">
        <f t="shared" si="1115"/>
        <v>112</v>
      </c>
      <c r="Z851">
        <f t="shared" si="1102"/>
        <v>110</v>
      </c>
      <c r="AA851" s="12">
        <f>S851*12*Subsidy!$I$15/Subsidy!$I$14</f>
        <v>0</v>
      </c>
      <c r="AB851" s="12">
        <f>SUM(S$5:S851)*Subsidy!$I$15/Subsidy!$I$14</f>
        <v>53212.488521578103</v>
      </c>
      <c r="AC851" s="12">
        <f>N851*Subsidy!$E$15/Subsidy!$E$14</f>
        <v>5418.6324201244424</v>
      </c>
      <c r="AD851" s="12">
        <f t="shared" si="1103"/>
        <v>65023.589041493309</v>
      </c>
      <c r="AE851" s="12">
        <f>$AP851*AC851/(Calculations!$D$27^(A851-1+Calculations!$B$6/30))</f>
        <v>4.8450710941911078E-2</v>
      </c>
      <c r="AF851" s="12">
        <f>IF(AE851=0,0,SUM(AE851:AE$903)*AC851/AE851)</f>
        <v>68146.963764463944</v>
      </c>
      <c r="AH851" s="164">
        <f>VLOOKUP(E851,Rates2,5)*VLOOKUP(E851,Mort_Imp_Retirees,C851-'Mort Imp Cume'!$C$4+2)</f>
        <v>0.11529369869261419</v>
      </c>
      <c r="AI851" s="16">
        <f t="shared" si="1104"/>
        <v>0.88470630130738581</v>
      </c>
      <c r="AJ851" s="164">
        <f>VLOOKUP(F851,Rates2,6)*VLOOKUP(F851,Mort_Imp_Survivors,C851-'Mort Imp Cume'!$C$4+2)</f>
        <v>4.8227691261011819E-2</v>
      </c>
      <c r="AK851" s="16">
        <f t="shared" si="1105"/>
        <v>0.95177230873898822</v>
      </c>
      <c r="AL851" s="164">
        <f>VLOOKUP(F851,Rates2,7)*VLOOKUP(F851,Mort_Imp_Survivors,C851-'Mort Imp Cume'!$C$4+2)</f>
        <v>7.1419043254732542E-2</v>
      </c>
      <c r="AM851" s="16">
        <f t="shared" si="1106"/>
        <v>0.92858095674526742</v>
      </c>
      <c r="AN851" s="108">
        <f>PRODUCT(AI$4:AI850)</f>
        <v>1.0476244553418847E-7</v>
      </c>
      <c r="AO851" s="16">
        <f>PRODUCT(AK$4:AK850)</f>
        <v>1.0471051570421536E-3</v>
      </c>
      <c r="AP851" s="16">
        <f>PRODUCT(AM$4:AM850)</f>
        <v>1.0277158376713178E-4</v>
      </c>
      <c r="AQ851" s="16">
        <f t="shared" si="1107"/>
        <v>1.0969729698319648E-10</v>
      </c>
      <c r="AR851" s="16">
        <f t="shared" si="1108"/>
        <v>1.0465274823720527E-7</v>
      </c>
      <c r="AS851" s="16">
        <f t="shared" si="1109"/>
        <v>1.2037451860625232E-11</v>
      </c>
      <c r="AT851" s="16">
        <f t="shared" si="1110"/>
        <v>1.2489888865586558E-4</v>
      </c>
      <c r="AU851" s="16">
        <f t="shared" si="1111"/>
        <v>0.99987499634889865</v>
      </c>
      <c r="AV851" s="16">
        <f t="shared" si="1112"/>
        <v>1.207844982972013E-8</v>
      </c>
      <c r="AW851" s="30">
        <f>(SUMPRODUCT(AV$5:AV850,A$5:A850)+SUM(AV$5:AV850)*(Calculations!$B$6/30-0.5)+AV$4*Calculations!$B$6/30/2)/SUM(AV$4:AV850)</f>
        <v>510.2200361340287</v>
      </c>
      <c r="AX851" s="16"/>
      <c r="AY851" s="12"/>
      <c r="AZ851" s="12"/>
    </row>
    <row r="852" spans="1:52" x14ac:dyDescent="0.25">
      <c r="A852">
        <f t="shared" si="1100"/>
        <v>848</v>
      </c>
      <c r="B852" t="str">
        <f t="shared" si="1124"/>
        <v>September</v>
      </c>
      <c r="C852">
        <f t="shared" si="1095"/>
        <v>2095</v>
      </c>
      <c r="D852">
        <f t="shared" si="1126"/>
        <v>209509</v>
      </c>
      <c r="E852">
        <f t="shared" ref="E852:F852" si="1130">E840+1</f>
        <v>112</v>
      </c>
      <c r="F852">
        <f t="shared" si="1130"/>
        <v>110</v>
      </c>
      <c r="G852" s="12">
        <f>G851*IF($B852="January",1+IF(C852&gt;Personal!$L$18+1,Calculations!$B$22,Calculations!$B$21),1)</f>
        <v>13994.401911478424</v>
      </c>
      <c r="H852" s="12">
        <f>IF(AND(Career!$F$15="Yes",$E852=62,$E851=61),G852,H851*IF($B852="January",(1+IF(C852&gt;Personal!$L$18+1,Calculations!$C$22,Calculations!$C$21)),1))</f>
        <v>13994.401911478424</v>
      </c>
      <c r="I852" s="12">
        <f>H852*(1-'Retiree Assumptions'!$F$8)</f>
        <v>10915.633490953171</v>
      </c>
      <c r="J852" s="12">
        <f>I852/(Calculations!$C$27^($A852-1+Calculations!$B$6/30))</f>
        <v>1244.9455907965362</v>
      </c>
      <c r="K852" s="23">
        <f t="shared" si="1097"/>
        <v>1.1538653178968295E-4</v>
      </c>
      <c r="L852" s="12">
        <f>L851*IF($B852="January",(1+IF(C852&gt;Personal!$L$18+1,Calculations!$B$22,Calculations!$B$21)),1)</f>
        <v>7696.9210513131293</v>
      </c>
      <c r="M852" s="12">
        <f>IF(AND(Career!$F$15="Yes",$E852=62,$E851=61),L852,M851*IF($B852="January",(1+IF(C852&gt;Personal!$L$18+1,Calculations!$C$22,Calculations!$C$21)),1))</f>
        <v>7696.9210513131293</v>
      </c>
      <c r="N852" s="12">
        <f>M852*(1-'Retiree Assumptions'!$F$10)</f>
        <v>6773.290525155554</v>
      </c>
      <c r="O852" s="12">
        <f>N852/(Calculations!$C$27^$AW852)/(Calculations!$D$27^($A852-1-$AW852+Calculations!$B$6/30))</f>
        <v>692.74545160064849</v>
      </c>
      <c r="P852" s="23">
        <f t="shared" si="1098"/>
        <v>8.0343745699398353E-2</v>
      </c>
      <c r="Q852" s="12">
        <f>IF(OR(A852&lt;=360,$E852&lt;70),Q851*IF($B852="January",(1+IF(C852&gt;Personal!$L$18+1,Calculations!$B$22,Calculations!$B$21)),1),0)</f>
        <v>0</v>
      </c>
      <c r="R852" s="12">
        <f>IF(OR(A852&lt;=360,$E852&lt;70),IF(AND(Career!$F$15="Yes",$E852=62,$E851=61),Q852,R851*IF($B852="January",(1+IF(C852&gt;Personal!$L$18+1,Calculations!$C$22,Calculations!$C$21)),1)),0)</f>
        <v>0</v>
      </c>
      <c r="S852" s="12">
        <f>R852*(1-'Retiree Assumptions'!$F$8)</f>
        <v>0</v>
      </c>
      <c r="T852" s="12">
        <f>S852/(Calculations!$C$27^($A852-1+Calculations!$B$6/30))</f>
        <v>0</v>
      </c>
      <c r="U852" s="23">
        <f t="shared" si="1099"/>
        <v>0</v>
      </c>
      <c r="W852">
        <f t="shared" si="1054"/>
        <v>15</v>
      </c>
      <c r="X852">
        <f t="shared" si="1114"/>
        <v>2095</v>
      </c>
      <c r="Y852">
        <f t="shared" si="1115"/>
        <v>112</v>
      </c>
      <c r="Z852">
        <f t="shared" si="1102"/>
        <v>110</v>
      </c>
      <c r="AA852" s="12">
        <f>S852*12*Subsidy!$I$15/Subsidy!$I$14</f>
        <v>0</v>
      </c>
      <c r="AB852" s="12">
        <f>SUM(S$5:S852)*Subsidy!$I$15/Subsidy!$I$14</f>
        <v>53212.488521578103</v>
      </c>
      <c r="AC852" s="12">
        <f>N852*Subsidy!$E$15/Subsidy!$E$14</f>
        <v>5418.6324201244424</v>
      </c>
      <c r="AD852" s="12">
        <f t="shared" si="1103"/>
        <v>65023.589041493309</v>
      </c>
      <c r="AE852" s="12">
        <f>$AP852*AC852/(Calculations!$D$27^(A852-1+Calculations!$B$6/30))</f>
        <v>4.4860892036552309E-2</v>
      </c>
      <c r="AF852" s="12">
        <f>IF(AE852=0,0,SUM(AE852:AE$903)*AC852/AE852)</f>
        <v>67747.922786659503</v>
      </c>
      <c r="AH852" s="164">
        <f>VLOOKUP(E852,Rates2,5)*VLOOKUP(E852,Mort_Imp_Retirees,C852-'Mort Imp Cume'!$C$4+2)</f>
        <v>0.11529369869261419</v>
      </c>
      <c r="AI852" s="16">
        <f t="shared" si="1104"/>
        <v>0.88470630130738581</v>
      </c>
      <c r="AJ852" s="164">
        <f>VLOOKUP(F852,Rates2,6)*VLOOKUP(F852,Mort_Imp_Survivors,C852-'Mort Imp Cume'!$C$4+2)</f>
        <v>4.8227691261011819E-2</v>
      </c>
      <c r="AK852" s="16">
        <f t="shared" si="1105"/>
        <v>0.95177230873898822</v>
      </c>
      <c r="AL852" s="164">
        <f>VLOOKUP(F852,Rates2,7)*VLOOKUP(F852,Mort_Imp_Survivors,C852-'Mort Imp Cume'!$C$4+2)</f>
        <v>7.1419043254732542E-2</v>
      </c>
      <c r="AM852" s="16">
        <f t="shared" si="1106"/>
        <v>0.92858095674526742</v>
      </c>
      <c r="AN852" s="108">
        <f>PRODUCT(AI$4:AI851)</f>
        <v>9.2683995704468335E-8</v>
      </c>
      <c r="AO852" s="16">
        <f>PRODUCT(AK$4:AK851)</f>
        <v>9.9660569281051123E-4</v>
      </c>
      <c r="AP852" s="16">
        <f>PRODUCT(AM$4:AM851)</f>
        <v>9.5431735580709626E-5</v>
      </c>
      <c r="AQ852" s="16">
        <f t="shared" si="1107"/>
        <v>9.2369397751498117E-11</v>
      </c>
      <c r="AR852" s="16">
        <f t="shared" si="1108"/>
        <v>9.2591626306716843E-8</v>
      </c>
      <c r="AS852" s="16">
        <f t="shared" si="1109"/>
        <v>1.0136003433146796E-11</v>
      </c>
      <c r="AT852" s="16">
        <f t="shared" si="1110"/>
        <v>1.1597874156193615E-4</v>
      </c>
      <c r="AU852" s="16">
        <f t="shared" si="1111"/>
        <v>0.99988392857444242</v>
      </c>
      <c r="AV852" s="16">
        <f t="shared" si="1112"/>
        <v>1.0685880674378519E-8</v>
      </c>
      <c r="AW852" s="30">
        <f>(SUMPRODUCT(AV$5:AV851,A$5:A851)+SUM(AV$5:AV851)*(Calculations!$B$6/30-0.5)+AV$4*Calculations!$B$6/30/2)/SUM(AV$4:AV851)</f>
        <v>510.22004020784823</v>
      </c>
      <c r="AX852" s="16"/>
      <c r="AY852" s="12"/>
      <c r="AZ852" s="12"/>
    </row>
    <row r="853" spans="1:52" x14ac:dyDescent="0.25">
      <c r="A853">
        <f t="shared" si="1100"/>
        <v>849</v>
      </c>
      <c r="B853" t="str">
        <f t="shared" si="1124"/>
        <v>October</v>
      </c>
      <c r="C853">
        <f t="shared" si="1095"/>
        <v>2095</v>
      </c>
      <c r="D853">
        <f t="shared" si="1126"/>
        <v>209510</v>
      </c>
      <c r="E853">
        <f t="shared" ref="E853:F853" si="1131">E841+1</f>
        <v>112</v>
      </c>
      <c r="F853">
        <f t="shared" si="1131"/>
        <v>110</v>
      </c>
      <c r="G853" s="12">
        <f>G852*IF($B853="January",1+IF(C853&gt;Personal!$L$18+1,Calculations!$B$22,Calculations!$B$21),1)</f>
        <v>13994.401911478424</v>
      </c>
      <c r="H853" s="12">
        <f>IF(AND(Career!$F$15="Yes",$E853=62,$E852=61),G853,H852*IF($B853="January",(1+IF(C853&gt;Personal!$L$18+1,Calculations!$C$22,Calculations!$C$21)),1))</f>
        <v>13994.401911478424</v>
      </c>
      <c r="I853" s="12">
        <f>H853*(1-'Retiree Assumptions'!$F$8)</f>
        <v>10915.633490953171</v>
      </c>
      <c r="J853" s="12">
        <f>I853/(Calculations!$C$27^($A853-1+Calculations!$B$6/30))</f>
        <v>1241.7622777371889</v>
      </c>
      <c r="K853" s="23">
        <f t="shared" si="1097"/>
        <v>1.0182216608992034E-4</v>
      </c>
      <c r="L853" s="12">
        <f>L852*IF($B853="January",(1+IF(C853&gt;Personal!$L$18+1,Calculations!$B$22,Calculations!$B$21)),1)</f>
        <v>7696.9210513131293</v>
      </c>
      <c r="M853" s="12">
        <f>IF(AND(Career!$F$15="Yes",$E853=62,$E852=61),L853,M852*IF($B853="January",(1+IF(C853&gt;Personal!$L$18+1,Calculations!$C$22,Calculations!$C$21)),1))</f>
        <v>7696.9210513131293</v>
      </c>
      <c r="N853" s="12">
        <f>M853*(1-'Retiree Assumptions'!$F$10)</f>
        <v>6773.290525155554</v>
      </c>
      <c r="O853" s="12">
        <f>N853/(Calculations!$C$27^$AW853)/(Calculations!$D$27^($A853-1-$AW853+Calculations!$B$6/30))</f>
        <v>690.75122145783473</v>
      </c>
      <c r="P853" s="23">
        <f t="shared" si="1098"/>
        <v>7.4390909338423863E-2</v>
      </c>
      <c r="Q853" s="12">
        <f>IF(OR(A853&lt;=360,$E853&lt;70),Q852*IF($B853="January",(1+IF(C853&gt;Personal!$L$18+1,Calculations!$B$22,Calculations!$B$21)),1),0)</f>
        <v>0</v>
      </c>
      <c r="R853" s="12">
        <f>IF(OR(A853&lt;=360,$E853&lt;70),IF(AND(Career!$F$15="Yes",$E853=62,$E852=61),Q853,R852*IF($B853="January",(1+IF(C853&gt;Personal!$L$18+1,Calculations!$C$22,Calculations!$C$21)),1)),0)</f>
        <v>0</v>
      </c>
      <c r="S853" s="12">
        <f>R853*(1-'Retiree Assumptions'!$F$8)</f>
        <v>0</v>
      </c>
      <c r="T853" s="12">
        <f>S853/(Calculations!$C$27^($A853-1+Calculations!$B$6/30))</f>
        <v>0</v>
      </c>
      <c r="U853" s="23">
        <f t="shared" si="1099"/>
        <v>0</v>
      </c>
      <c r="W853">
        <f t="shared" si="1054"/>
        <v>15</v>
      </c>
      <c r="X853">
        <f t="shared" si="1114"/>
        <v>2095</v>
      </c>
      <c r="Y853">
        <f t="shared" si="1115"/>
        <v>112</v>
      </c>
      <c r="Z853">
        <f t="shared" si="1102"/>
        <v>110</v>
      </c>
      <c r="AA853" s="12">
        <f>S853*12*Subsidy!$I$15/Subsidy!$I$14</f>
        <v>0</v>
      </c>
      <c r="AB853" s="12">
        <f>SUM(S$5:S853)*Subsidy!$I$15/Subsidy!$I$14</f>
        <v>53212.488521578103</v>
      </c>
      <c r="AC853" s="12">
        <f>N853*Subsidy!$E$15/Subsidy!$E$14</f>
        <v>5418.6324201244424</v>
      </c>
      <c r="AD853" s="12">
        <f t="shared" si="1103"/>
        <v>65023.589041493309</v>
      </c>
      <c r="AE853" s="12">
        <f>$AP853*AC853/(Calculations!$D$27^(A853-1+Calculations!$B$6/30))</f>
        <v>4.1537050647781931E-2</v>
      </c>
      <c r="AF853" s="12">
        <f>IF(AE853=0,0,SUM(AE853:AE$903)*AC853/AE853)</f>
        <v>67316.9501021701</v>
      </c>
      <c r="AH853" s="164">
        <f>VLOOKUP(E853,Rates2,5)*VLOOKUP(E853,Mort_Imp_Retirees,C853-'Mort Imp Cume'!$C$4+2)</f>
        <v>0.11529369869261419</v>
      </c>
      <c r="AI853" s="16">
        <f t="shared" si="1104"/>
        <v>0.88470630130738581</v>
      </c>
      <c r="AJ853" s="164">
        <f>VLOOKUP(F853,Rates2,6)*VLOOKUP(F853,Mort_Imp_Survivors,C853-'Mort Imp Cume'!$C$4+2)</f>
        <v>4.8227691261011819E-2</v>
      </c>
      <c r="AK853" s="16">
        <f t="shared" si="1105"/>
        <v>0.95177230873898822</v>
      </c>
      <c r="AL853" s="164">
        <f>VLOOKUP(F853,Rates2,7)*VLOOKUP(F853,Mort_Imp_Survivors,C853-'Mort Imp Cume'!$C$4+2)</f>
        <v>7.1419043254732542E-2</v>
      </c>
      <c r="AM853" s="16">
        <f t="shared" si="1106"/>
        <v>0.92858095674526742</v>
      </c>
      <c r="AN853" s="108">
        <f>PRODUCT(AI$4:AI852)</f>
        <v>8.1998115030089811E-8</v>
      </c>
      <c r="AO853" s="16">
        <f>PRODUCT(AK$4:AK852)</f>
        <v>9.4854170114867917E-4</v>
      </c>
      <c r="AP853" s="16">
        <f>PRODUCT(AM$4:AM852)</f>
        <v>8.8616092329396725E-5</v>
      </c>
      <c r="AQ853" s="16">
        <f t="shared" si="1107"/>
        <v>7.7778631521626473E-11</v>
      </c>
      <c r="AR853" s="16">
        <f t="shared" si="1108"/>
        <v>8.1920336398568186E-8</v>
      </c>
      <c r="AS853" s="16">
        <f t="shared" si="1109"/>
        <v>8.534909778773341E-12</v>
      </c>
      <c r="AT853" s="16">
        <f t="shared" si="1110"/>
        <v>1.0769566093769821E-4</v>
      </c>
      <c r="AU853" s="16">
        <f t="shared" si="1111"/>
        <v>0.99989222234094721</v>
      </c>
      <c r="AV853" s="16">
        <f t="shared" si="1112"/>
        <v>9.4538659676414936E-9</v>
      </c>
      <c r="AW853" s="30">
        <f>(SUMPRODUCT(AV$5:AV852,A$5:A852)+SUM(AV$5:AV852)*(Calculations!$B$6/30-0.5)+AV$4*Calculations!$B$6/30/2)/SUM(AV$4:AV852)</f>
        <v>510.22004382266783</v>
      </c>
      <c r="AX853" s="16"/>
      <c r="AY853" s="12"/>
      <c r="AZ853" s="12"/>
    </row>
    <row r="854" spans="1:52" x14ac:dyDescent="0.25">
      <c r="A854">
        <f t="shared" si="1100"/>
        <v>850</v>
      </c>
      <c r="B854" t="str">
        <f t="shared" si="1124"/>
        <v>November</v>
      </c>
      <c r="C854">
        <f t="shared" si="1095"/>
        <v>2095</v>
      </c>
      <c r="D854">
        <f t="shared" si="1126"/>
        <v>209511</v>
      </c>
      <c r="E854">
        <f t="shared" ref="E854:F854" si="1132">E842+1</f>
        <v>112</v>
      </c>
      <c r="F854">
        <f t="shared" si="1132"/>
        <v>110</v>
      </c>
      <c r="G854" s="12">
        <f>G853*IF($B854="January",1+IF(C854&gt;Personal!$L$18+1,Calculations!$B$22,Calculations!$B$21),1)</f>
        <v>13994.401911478424</v>
      </c>
      <c r="H854" s="12">
        <f>IF(AND(Career!$F$15="Yes",$E854=62,$E853=61),G854,H853*IF($B854="January",(1+IF(C854&gt;Personal!$L$18+1,Calculations!$C$22,Calculations!$C$21)),1))</f>
        <v>13994.401911478424</v>
      </c>
      <c r="I854" s="12">
        <f>H854*(1-'Retiree Assumptions'!$F$8)</f>
        <v>10915.633490953171</v>
      </c>
      <c r="J854" s="12">
        <f>I854/(Calculations!$C$27^($A854-1+Calculations!$B$6/30))</f>
        <v>1238.5871043765635</v>
      </c>
      <c r="K854" s="23">
        <f t="shared" si="1097"/>
        <v>8.9852371385430092E-5</v>
      </c>
      <c r="L854" s="12">
        <f>L853*IF($B854="January",(1+IF(C854&gt;Personal!$L$18+1,Calculations!$B$22,Calculations!$B$21)),1)</f>
        <v>7696.9210513131293</v>
      </c>
      <c r="M854" s="12">
        <f>IF(AND(Career!$F$15="Yes",$E854=62,$E853=61),L854,M853*IF($B854="January",(1+IF(C854&gt;Personal!$L$18+1,Calculations!$C$22,Calculations!$C$21)),1))</f>
        <v>7696.9210513131293</v>
      </c>
      <c r="N854" s="12">
        <f>M854*(1-'Retiree Assumptions'!$F$10)</f>
        <v>6773.290525155554</v>
      </c>
      <c r="O854" s="12">
        <f>N854/(Calculations!$C$27^$AW854)/(Calculations!$D$27^($A854-1-$AW854+Calculations!$B$6/30))</f>
        <v>688.76273208337045</v>
      </c>
      <c r="P854" s="23">
        <f t="shared" si="1098"/>
        <v>6.8879130475616251E-2</v>
      </c>
      <c r="Q854" s="12">
        <f>IF(OR(A854&lt;=360,$E854&lt;70),Q853*IF($B854="January",(1+IF(C854&gt;Personal!$L$18+1,Calculations!$B$22,Calculations!$B$21)),1),0)</f>
        <v>0</v>
      </c>
      <c r="R854" s="12">
        <f>IF(OR(A854&lt;=360,$E854&lt;70),IF(AND(Career!$F$15="Yes",$E854=62,$E853=61),Q854,R853*IF($B854="January",(1+IF(C854&gt;Personal!$L$18+1,Calculations!$C$22,Calculations!$C$21)),1)),0)</f>
        <v>0</v>
      </c>
      <c r="S854" s="12">
        <f>R854*(1-'Retiree Assumptions'!$F$8)</f>
        <v>0</v>
      </c>
      <c r="T854" s="12">
        <f>S854/(Calculations!$C$27^($A854-1+Calculations!$B$6/30))</f>
        <v>0</v>
      </c>
      <c r="U854" s="23">
        <f t="shared" si="1099"/>
        <v>0</v>
      </c>
      <c r="W854">
        <f t="shared" si="1054"/>
        <v>15</v>
      </c>
      <c r="X854">
        <f t="shared" si="1114"/>
        <v>2095</v>
      </c>
      <c r="Y854">
        <f t="shared" si="1115"/>
        <v>112</v>
      </c>
      <c r="Z854">
        <f t="shared" si="1102"/>
        <v>110</v>
      </c>
      <c r="AA854" s="12">
        <f>S854*12*Subsidy!$I$15/Subsidy!$I$14</f>
        <v>0</v>
      </c>
      <c r="AB854" s="12">
        <f>SUM(S$5:S854)*Subsidy!$I$15/Subsidy!$I$14</f>
        <v>53212.488521578103</v>
      </c>
      <c r="AC854" s="12">
        <f>N854*Subsidy!$E$15/Subsidy!$E$14</f>
        <v>5418.6324201244424</v>
      </c>
      <c r="AD854" s="12">
        <f t="shared" si="1103"/>
        <v>65023.589041493309</v>
      </c>
      <c r="AE854" s="12">
        <f>$AP854*AC854/(Calculations!$D$27^(A854-1+Calculations!$B$6/30))</f>
        <v>3.8459479920965857E-2</v>
      </c>
      <c r="AF854" s="12">
        <f>IF(AE854=0,0,SUM(AE854:AE$903)*AC854/AE854)</f>
        <v>66851.49050000617</v>
      </c>
      <c r="AH854" s="164">
        <f>VLOOKUP(E854,Rates2,5)*VLOOKUP(E854,Mort_Imp_Retirees,C854-'Mort Imp Cume'!$C$4+2)</f>
        <v>0.11529369869261419</v>
      </c>
      <c r="AI854" s="16">
        <f t="shared" si="1104"/>
        <v>0.88470630130738581</v>
      </c>
      <c r="AJ854" s="164">
        <f>VLOOKUP(F854,Rates2,6)*VLOOKUP(F854,Mort_Imp_Survivors,C854-'Mort Imp Cume'!$C$4+2)</f>
        <v>4.8227691261011819E-2</v>
      </c>
      <c r="AK854" s="16">
        <f t="shared" si="1105"/>
        <v>0.95177230873898822</v>
      </c>
      <c r="AL854" s="164">
        <f>VLOOKUP(F854,Rates2,7)*VLOOKUP(F854,Mort_Imp_Survivors,C854-'Mort Imp Cume'!$C$4+2)</f>
        <v>7.1419043254732542E-2</v>
      </c>
      <c r="AM854" s="16">
        <f t="shared" si="1106"/>
        <v>0.92858095674526742</v>
      </c>
      <c r="AN854" s="108">
        <f>PRODUCT(AI$4:AI853)</f>
        <v>7.2544249062448319E-8</v>
      </c>
      <c r="AO854" s="16">
        <f>PRODUCT(AK$4:AK853)</f>
        <v>9.0279572483748579E-4</v>
      </c>
      <c r="AP854" s="16">
        <f>PRODUCT(AM$4:AM853)</f>
        <v>8.2287215798258163E-5</v>
      </c>
      <c r="AQ854" s="16">
        <f t="shared" si="1107"/>
        <v>6.5492637915124131E-11</v>
      </c>
      <c r="AR854" s="16">
        <f t="shared" si="1108"/>
        <v>7.2478756424533189E-8</v>
      </c>
      <c r="AS854" s="16">
        <f t="shared" si="1109"/>
        <v>7.1867265448612459E-12</v>
      </c>
      <c r="AT854" s="16">
        <f t="shared" si="1110"/>
        <v>1.0000414840575151E-4</v>
      </c>
      <c r="AU854" s="16">
        <f t="shared" si="1111"/>
        <v>0.99989992330734523</v>
      </c>
      <c r="AV854" s="16">
        <f t="shared" si="1112"/>
        <v>8.3638947932878752E-9</v>
      </c>
      <c r="AW854" s="30">
        <f>(SUMPRODUCT(AV$5:AV853,A$5:A853)+SUM(AV$5:AV853)*(Calculations!$B$6/30-0.5)+AV$4*Calculations!$B$6/30/2)/SUM(AV$4:AV853)</f>
        <v>510.22004703017529</v>
      </c>
      <c r="AX854" s="16"/>
      <c r="AY854" s="12"/>
      <c r="AZ854" s="12"/>
    </row>
    <row r="855" spans="1:52" x14ac:dyDescent="0.25">
      <c r="A855">
        <f t="shared" si="1100"/>
        <v>851</v>
      </c>
      <c r="B855" t="str">
        <f t="shared" si="1124"/>
        <v>December</v>
      </c>
      <c r="C855">
        <f t="shared" si="1095"/>
        <v>2095</v>
      </c>
      <c r="D855">
        <f t="shared" si="1126"/>
        <v>209512</v>
      </c>
      <c r="E855">
        <f t="shared" ref="E855:F855" si="1133">E843+1</f>
        <v>112</v>
      </c>
      <c r="F855">
        <f t="shared" si="1133"/>
        <v>110</v>
      </c>
      <c r="G855" s="12">
        <f>G854*IF($B855="January",1+IF(C855&gt;Personal!$L$18+1,Calculations!$B$22,Calculations!$B$21),1)</f>
        <v>13994.401911478424</v>
      </c>
      <c r="H855" s="12">
        <f>IF(AND(Career!$F$15="Yes",$E855=62,$E854=61),G855,H854*IF($B855="January",(1+IF(C855&gt;Personal!$L$18+1,Calculations!$C$22,Calculations!$C$21)),1))</f>
        <v>13994.401911478424</v>
      </c>
      <c r="I855" s="12">
        <f>H855*(1-'Retiree Assumptions'!$F$8)</f>
        <v>10915.633490953171</v>
      </c>
      <c r="J855" s="12">
        <f>I855/(Calculations!$C$27^($A855-1+Calculations!$B$6/30))</f>
        <v>1235.420049901533</v>
      </c>
      <c r="K855" s="23">
        <f t="shared" si="1097"/>
        <v>7.9289696473904258E-5</v>
      </c>
      <c r="L855" s="12">
        <f>L854*IF($B855="January",(1+IF(C855&gt;Personal!$L$18+1,Calculations!$B$22,Calculations!$B$21)),1)</f>
        <v>7696.9210513131293</v>
      </c>
      <c r="M855" s="12">
        <f>IF(AND(Career!$F$15="Yes",$E855=62,$E854=61),L855,M854*IF($B855="January",(1+IF(C855&gt;Personal!$L$18+1,Calculations!$C$22,Calculations!$C$21)),1))</f>
        <v>7696.9210513131293</v>
      </c>
      <c r="N855" s="12">
        <f>M855*(1-'Retiree Assumptions'!$F$10)</f>
        <v>6773.290525155554</v>
      </c>
      <c r="O855" s="12">
        <f>N855/(Calculations!$C$27^$AW855)/(Calculations!$D$27^($A855-1-$AW855+Calculations!$B$6/30))</f>
        <v>686.77996696179355</v>
      </c>
      <c r="P855" s="23">
        <f t="shared" si="1098"/>
        <v>6.3775730381299994E-2</v>
      </c>
      <c r="Q855" s="12">
        <f>IF(OR(A855&lt;=360,$E855&lt;70),Q854*IF($B855="January",(1+IF(C855&gt;Personal!$L$18+1,Calculations!$B$22,Calculations!$B$21)),1),0)</f>
        <v>0</v>
      </c>
      <c r="R855" s="12">
        <f>IF(OR(A855&lt;=360,$E855&lt;70),IF(AND(Career!$F$15="Yes",$E855=62,$E854=61),Q855,R854*IF($B855="January",(1+IF(C855&gt;Personal!$L$18+1,Calculations!$C$22,Calculations!$C$21)),1)),0)</f>
        <v>0</v>
      </c>
      <c r="S855" s="12">
        <f>R855*(1-'Retiree Assumptions'!$F$8)</f>
        <v>0</v>
      </c>
      <c r="T855" s="12">
        <f>S855/(Calculations!$C$27^($A855-1+Calculations!$B$6/30))</f>
        <v>0</v>
      </c>
      <c r="U855" s="23">
        <f t="shared" si="1099"/>
        <v>0</v>
      </c>
      <c r="W855">
        <f t="shared" si="1054"/>
        <v>15</v>
      </c>
      <c r="X855">
        <f t="shared" si="1114"/>
        <v>2095</v>
      </c>
      <c r="Y855">
        <f t="shared" si="1115"/>
        <v>112</v>
      </c>
      <c r="Z855">
        <f t="shared" si="1102"/>
        <v>110</v>
      </c>
      <c r="AA855" s="12">
        <f>S855*12*Subsidy!$I$15/Subsidy!$I$14</f>
        <v>0</v>
      </c>
      <c r="AB855" s="12">
        <f>SUM(S$5:S855)*Subsidy!$I$15/Subsidy!$I$14</f>
        <v>53212.488521578103</v>
      </c>
      <c r="AC855" s="12">
        <f>N855*Subsidy!$E$15/Subsidy!$E$14</f>
        <v>5418.6324201244424</v>
      </c>
      <c r="AD855" s="12">
        <f t="shared" si="1103"/>
        <v>65023.589041493309</v>
      </c>
      <c r="AE855" s="12">
        <f>$AP855*AC855/(Calculations!$D$27^(A855-1+Calculations!$B$6/30))</f>
        <v>3.5609933125335232E-2</v>
      </c>
      <c r="AF855" s="12">
        <f>IF(AE855=0,0,SUM(AE855:AE$903)*AC855/AE855)</f>
        <v>66348.784298328115</v>
      </c>
      <c r="AH855" s="164">
        <f>VLOOKUP(E855,Rates2,5)*VLOOKUP(E855,Mort_Imp_Retirees,C855-'Mort Imp Cume'!$C$4+2)</f>
        <v>0.11529369869261419</v>
      </c>
      <c r="AI855" s="16">
        <f t="shared" si="1104"/>
        <v>0.88470630130738581</v>
      </c>
      <c r="AJ855" s="164">
        <f>VLOOKUP(F855,Rates2,6)*VLOOKUP(F855,Mort_Imp_Survivors,C855-'Mort Imp Cume'!$C$4+2)</f>
        <v>4.8227691261011819E-2</v>
      </c>
      <c r="AK855" s="16">
        <f t="shared" si="1105"/>
        <v>0.95177230873898822</v>
      </c>
      <c r="AL855" s="164">
        <f>VLOOKUP(F855,Rates2,7)*VLOOKUP(F855,Mort_Imp_Survivors,C855-'Mort Imp Cume'!$C$4+2)</f>
        <v>7.1419043254732542E-2</v>
      </c>
      <c r="AM855" s="16">
        <f t="shared" si="1106"/>
        <v>0.92858095674526742</v>
      </c>
      <c r="AN855" s="108">
        <f>PRODUCT(AI$4:AI854)</f>
        <v>6.4180354269160439E-8</v>
      </c>
      <c r="AO855" s="16">
        <f>PRODUCT(AK$4:AK854)</f>
        <v>8.592559713482622E-4</v>
      </c>
      <c r="AP855" s="16">
        <f>PRODUCT(AM$4:AM854)</f>
        <v>7.6410341573850851E-5</v>
      </c>
      <c r="AQ855" s="16">
        <f t="shared" si="1107"/>
        <v>5.5147352649023042E-11</v>
      </c>
      <c r="AR855" s="16">
        <f t="shared" si="1108"/>
        <v>6.4125206916511413E-8</v>
      </c>
      <c r="AS855" s="16">
        <f t="shared" si="1109"/>
        <v>6.0515037381023607E-12</v>
      </c>
      <c r="AT855" s="16">
        <f t="shared" si="1110"/>
        <v>9.2861954991834992E-5</v>
      </c>
      <c r="AU855" s="16">
        <f t="shared" si="1111"/>
        <v>0.99990707386465394</v>
      </c>
      <c r="AV855" s="16">
        <f t="shared" si="1112"/>
        <v>7.3995904270938181E-9</v>
      </c>
      <c r="AW855" s="30">
        <f>(SUMPRODUCT(AV$5:AV854,A$5:A854)+SUM(AV$5:AV854)*(Calculations!$B$6/30-0.5)+AV$4*Calculations!$B$6/30/2)/SUM(AV$4:AV854)</f>
        <v>510.22004987624121</v>
      </c>
      <c r="AX855" s="16"/>
      <c r="AY855" s="12"/>
      <c r="AZ855" s="12"/>
    </row>
    <row r="856" spans="1:52" x14ac:dyDescent="0.25">
      <c r="A856">
        <f t="shared" si="1100"/>
        <v>852</v>
      </c>
      <c r="B856" t="str">
        <f t="shared" si="1124"/>
        <v>January</v>
      </c>
      <c r="C856">
        <f t="shared" si="1095"/>
        <v>2096</v>
      </c>
      <c r="D856">
        <f t="shared" si="1126"/>
        <v>209601</v>
      </c>
      <c r="E856">
        <f t="shared" ref="E856:F856" si="1134">E844+1</f>
        <v>113</v>
      </c>
      <c r="F856">
        <f t="shared" si="1134"/>
        <v>111</v>
      </c>
      <c r="G856" s="12">
        <f>G855*IF($B856="January",1+IF(C856&gt;Personal!$L$18+1,Calculations!$B$22,Calculations!$B$21),1)</f>
        <v>14344.261959265383</v>
      </c>
      <c r="H856" s="12">
        <f>IF(AND(Career!$F$15="Yes",$E856=62,$E855=61),G856,H855*IF($B856="January",(1+IF(C856&gt;Personal!$L$18+1,Calculations!$C$22,Calculations!$C$21)),1))</f>
        <v>14344.261959265383</v>
      </c>
      <c r="I856" s="12">
        <f>H856*(1-'Retiree Assumptions'!$F$8)</f>
        <v>11188.524328226998</v>
      </c>
      <c r="J856" s="12">
        <f>I856/(Calculations!$C$27^($A856-1+Calculations!$B$6/30))</f>
        <v>1263.0676208909967</v>
      </c>
      <c r="K856" s="23">
        <f t="shared" si="1097"/>
        <v>7.1717944298372614E-5</v>
      </c>
      <c r="L856" s="12">
        <f>L855*IF($B856="January",(1+IF(C856&gt;Personal!$L$18+1,Calculations!$B$22,Calculations!$B$21)),1)</f>
        <v>7889.3440775959571</v>
      </c>
      <c r="M856" s="12">
        <f>IF(AND(Career!$F$15="Yes",$E856=62,$E855=61),L856,M855*IF($B856="January",(1+IF(C856&gt;Personal!$L$18+1,Calculations!$C$22,Calculations!$C$21)),1))</f>
        <v>7889.3440775959571</v>
      </c>
      <c r="N856" s="12">
        <f>M856*(1-'Retiree Assumptions'!$F$10)</f>
        <v>6942.6227882844423</v>
      </c>
      <c r="O856" s="12">
        <f>N856/(Calculations!$C$27^$AW856)/(Calculations!$D$27^($A856-1-$AW856+Calculations!$B$6/30))</f>
        <v>701.92298236455247</v>
      </c>
      <c r="P856" s="23">
        <f t="shared" si="1098"/>
        <v>6.0526712823186765E-2</v>
      </c>
      <c r="Q856" s="12">
        <f>IF(OR(A856&lt;=360,$E856&lt;70),Q855*IF($B856="January",(1+IF(C856&gt;Personal!$L$18+1,Calculations!$B$22,Calculations!$B$21)),1),0)</f>
        <v>0</v>
      </c>
      <c r="R856" s="12">
        <f>IF(OR(A856&lt;=360,$E856&lt;70),IF(AND(Career!$F$15="Yes",$E856=62,$E855=61),Q856,R855*IF($B856="January",(1+IF(C856&gt;Personal!$L$18+1,Calculations!$C$22,Calculations!$C$21)),1)),0)</f>
        <v>0</v>
      </c>
      <c r="S856" s="12">
        <f>R856*(1-'Retiree Assumptions'!$F$8)</f>
        <v>0</v>
      </c>
      <c r="T856" s="12">
        <f>S856/(Calculations!$C$27^($A856-1+Calculations!$B$6/30))</f>
        <v>0</v>
      </c>
      <c r="U856" s="23">
        <f t="shared" si="1099"/>
        <v>0</v>
      </c>
      <c r="W856">
        <f t="shared" si="1054"/>
        <v>15</v>
      </c>
      <c r="X856">
        <f t="shared" si="1114"/>
        <v>2096</v>
      </c>
      <c r="Y856">
        <f t="shared" si="1115"/>
        <v>113</v>
      </c>
      <c r="Z856">
        <f t="shared" si="1102"/>
        <v>111</v>
      </c>
      <c r="AA856" s="12">
        <f>S856*12*Subsidy!$I$15/Subsidy!$I$14</f>
        <v>0</v>
      </c>
      <c r="AB856" s="12">
        <f>SUM(S$5:S856)*Subsidy!$I$15/Subsidy!$I$14</f>
        <v>53212.488521578103</v>
      </c>
      <c r="AC856" s="12">
        <f>N856*Subsidy!$E$15/Subsidy!$E$14</f>
        <v>5554.0982306275537</v>
      </c>
      <c r="AD856" s="12">
        <f t="shared" si="1103"/>
        <v>66649.17876753064</v>
      </c>
      <c r="AE856" s="12">
        <f>$AP856*AC856/(Calculations!$D$27^(A856-1+Calculations!$B$6/30))</f>
        <v>3.3795803356978307E-2</v>
      </c>
      <c r="AF856" s="12">
        <f>IF(AE856=0,0,SUM(AE856:AE$903)*AC856/AE856)</f>
        <v>65805.85098245999</v>
      </c>
      <c r="AH856" s="164">
        <f>VLOOKUP(E856,Rates2,5)*VLOOKUP(E856,Mort_Imp_Retirees,C856-'Mort Imp Cume'!$C$4+2)</f>
        <v>0.11130966408310472</v>
      </c>
      <c r="AI856" s="16">
        <f t="shared" si="1104"/>
        <v>0.88869033591689528</v>
      </c>
      <c r="AJ856" s="164">
        <f>VLOOKUP(F856,Rates2,6)*VLOOKUP(F856,Mort_Imp_Survivors,C856-'Mort Imp Cume'!$C$4+2)</f>
        <v>5.1038759606183044E-2</v>
      </c>
      <c r="AK856" s="16">
        <f t="shared" si="1105"/>
        <v>0.94896124039381691</v>
      </c>
      <c r="AL856" s="164">
        <f>VLOOKUP(F856,Rates2,7)*VLOOKUP(F856,Mort_Imp_Survivors,C856-'Mort Imp Cume'!$C$4+2)</f>
        <v>7.8421439383964939E-2</v>
      </c>
      <c r="AM856" s="16">
        <f t="shared" si="1106"/>
        <v>0.92157856061603505</v>
      </c>
      <c r="AN856" s="108">
        <f>PRODUCT(AI$4:AI855)</f>
        <v>5.6780763842066619E-8</v>
      </c>
      <c r="AO856" s="16">
        <f>PRODUCT(AK$4:AK855)</f>
        <v>8.1781603964789745E-4</v>
      </c>
      <c r="AP856" s="16">
        <f>PRODUCT(AM$4:AM855)</f>
        <v>7.0953188083879102E-5</v>
      </c>
      <c r="AQ856" s="16">
        <f t="shared" si="1107"/>
        <v>4.6436219413501454E-11</v>
      </c>
      <c r="AR856" s="16">
        <f t="shared" si="1108"/>
        <v>5.6734327622653118E-8</v>
      </c>
      <c r="AS856" s="16">
        <f t="shared" si="1109"/>
        <v>4.9049908443598498E-12</v>
      </c>
      <c r="AT856" s="16">
        <f t="shared" si="1110"/>
        <v>8.6229849063057835E-5</v>
      </c>
      <c r="AU856" s="16">
        <f t="shared" si="1111"/>
        <v>0.99991371337017321</v>
      </c>
      <c r="AV856" s="16">
        <f t="shared" si="1112"/>
        <v>6.320247749642534E-9</v>
      </c>
      <c r="AW856" s="30">
        <f>(SUMPRODUCT(AV$5:AV855,A$5:A855)+SUM(AV$5:AV855)*(Calculations!$B$6/30-0.5)+AV$4*Calculations!$B$6/30/2)/SUM(AV$4:AV855)</f>
        <v>510.22005240157318</v>
      </c>
      <c r="AX856" s="16"/>
      <c r="AY856" s="12"/>
      <c r="AZ856" s="12"/>
    </row>
    <row r="857" spans="1:52" x14ac:dyDescent="0.25">
      <c r="A857">
        <f t="shared" si="1100"/>
        <v>853</v>
      </c>
      <c r="B857" t="str">
        <f t="shared" si="1124"/>
        <v>February</v>
      </c>
      <c r="C857">
        <f t="shared" si="1095"/>
        <v>2096</v>
      </c>
      <c r="D857">
        <f t="shared" si="1126"/>
        <v>209602</v>
      </c>
      <c r="E857">
        <f t="shared" ref="E857:F857" si="1135">E845+1</f>
        <v>113</v>
      </c>
      <c r="F857">
        <f t="shared" si="1135"/>
        <v>111</v>
      </c>
      <c r="G857" s="12">
        <f>G856*IF($B857="January",1+IF(C857&gt;Personal!$L$18+1,Calculations!$B$22,Calculations!$B$21),1)</f>
        <v>14344.261959265383</v>
      </c>
      <c r="H857" s="12">
        <f>IF(AND(Career!$F$15="Yes",$E857=62,$E856=61),G857,H856*IF($B857="January",(1+IF(C857&gt;Personal!$L$18+1,Calculations!$C$22,Calculations!$C$21)),1))</f>
        <v>14344.261959265383</v>
      </c>
      <c r="I857" s="12">
        <f>H857*(1-'Retiree Assumptions'!$F$8)</f>
        <v>11188.524328226998</v>
      </c>
      <c r="J857" s="12">
        <f>I857/(Calculations!$C$27^($A857-1+Calculations!$B$6/30))</f>
        <v>1259.8379699872582</v>
      </c>
      <c r="K857" s="23">
        <f t="shared" si="1097"/>
        <v>6.3572074158388937E-5</v>
      </c>
      <c r="L857" s="12">
        <f>L856*IF($B857="January",(1+IF(C857&gt;Personal!$L$18+1,Calculations!$B$22,Calculations!$B$21)),1)</f>
        <v>7889.3440775959571</v>
      </c>
      <c r="M857" s="12">
        <f>IF(AND(Career!$F$15="Yes",$E857=62,$E856=61),L857,M856*IF($B857="January",(1+IF(C857&gt;Personal!$L$18+1,Calculations!$C$22,Calculations!$C$21)),1))</f>
        <v>7889.3440775959571</v>
      </c>
      <c r="N857" s="12">
        <f>M857*(1-'Retiree Assumptions'!$F$10)</f>
        <v>6942.6227882844423</v>
      </c>
      <c r="O857" s="12">
        <f>N857/(Calculations!$C$27^$AW857)/(Calculations!$D$27^($A857-1-$AW857+Calculations!$B$6/30))</f>
        <v>699.90233222071481</v>
      </c>
      <c r="P857" s="23">
        <f t="shared" si="1098"/>
        <v>5.5619548138102583E-2</v>
      </c>
      <c r="Q857" s="12">
        <f>IF(OR(A857&lt;=360,$E857&lt;70),Q856*IF($B857="January",(1+IF(C857&gt;Personal!$L$18+1,Calculations!$B$22,Calculations!$B$21)),1),0)</f>
        <v>0</v>
      </c>
      <c r="R857" s="12">
        <f>IF(OR(A857&lt;=360,$E857&lt;70),IF(AND(Career!$F$15="Yes",$E857=62,$E856=61),Q857,R856*IF($B857="January",(1+IF(C857&gt;Personal!$L$18+1,Calculations!$C$22,Calculations!$C$21)),1)),0)</f>
        <v>0</v>
      </c>
      <c r="S857" s="12">
        <f>R857*(1-'Retiree Assumptions'!$F$8)</f>
        <v>0</v>
      </c>
      <c r="T857" s="12">
        <f>S857/(Calculations!$C$27^($A857-1+Calculations!$B$6/30))</f>
        <v>0</v>
      </c>
      <c r="U857" s="23">
        <f t="shared" si="1099"/>
        <v>0</v>
      </c>
      <c r="W857">
        <f t="shared" si="1054"/>
        <v>15</v>
      </c>
      <c r="X857">
        <f t="shared" si="1114"/>
        <v>2096</v>
      </c>
      <c r="Y857">
        <f t="shared" si="1115"/>
        <v>113</v>
      </c>
      <c r="Z857">
        <f t="shared" si="1102"/>
        <v>111</v>
      </c>
      <c r="AA857" s="12">
        <f>S857*12*Subsidy!$I$15/Subsidy!$I$14</f>
        <v>0</v>
      </c>
      <c r="AB857" s="12">
        <f>SUM(S$5:S857)*Subsidy!$I$15/Subsidy!$I$14</f>
        <v>53212.488521578103</v>
      </c>
      <c r="AC857" s="12">
        <f>N857*Subsidy!$E$15/Subsidy!$E$14</f>
        <v>5554.0982306275537</v>
      </c>
      <c r="AD857" s="12">
        <f t="shared" si="1103"/>
        <v>66649.17876753064</v>
      </c>
      <c r="AE857" s="12">
        <f>$AP857*AC857/(Calculations!$D$27^(A857-1+Calculations!$B$6/30))</f>
        <v>3.1055828190058841E-2</v>
      </c>
      <c r="AF857" s="12">
        <f>IF(AE857=0,0,SUM(AE857:AE$903)*AC857/AE857)</f>
        <v>65567.608612866519</v>
      </c>
      <c r="AH857" s="164">
        <f>VLOOKUP(E857,Rates2,5)*VLOOKUP(E857,Mort_Imp_Retirees,C857-'Mort Imp Cume'!$C$4+2)</f>
        <v>0.11130966408310472</v>
      </c>
      <c r="AI857" s="16">
        <f t="shared" si="1104"/>
        <v>0.88869033591689528</v>
      </c>
      <c r="AJ857" s="164">
        <f>VLOOKUP(F857,Rates2,6)*VLOOKUP(F857,Mort_Imp_Survivors,C857-'Mort Imp Cume'!$C$4+2)</f>
        <v>5.1038759606183044E-2</v>
      </c>
      <c r="AK857" s="16">
        <f t="shared" si="1105"/>
        <v>0.94896124039381691</v>
      </c>
      <c r="AL857" s="164">
        <f>VLOOKUP(F857,Rates2,7)*VLOOKUP(F857,Mort_Imp_Survivors,C857-'Mort Imp Cume'!$C$4+2)</f>
        <v>7.8421439383964939E-2</v>
      </c>
      <c r="AM857" s="16">
        <f t="shared" si="1106"/>
        <v>0.92157856061603505</v>
      </c>
      <c r="AN857" s="108">
        <f>PRODUCT(AI$4:AI856)</f>
        <v>5.0460516092424088E-8</v>
      </c>
      <c r="AO857" s="16">
        <f>PRODUCT(AK$4:AK856)</f>
        <v>7.760757233982277E-4</v>
      </c>
      <c r="AP857" s="16">
        <f>PRODUCT(AM$4:AM856)</f>
        <v>6.5388936945460119E-5</v>
      </c>
      <c r="AQ857" s="16">
        <f t="shared" si="1107"/>
        <v>3.9161181529475932E-11</v>
      </c>
      <c r="AR857" s="16">
        <f t="shared" si="1108"/>
        <v>5.0421354910894612E-8</v>
      </c>
      <c r="AS857" s="16">
        <f t="shared" si="1109"/>
        <v>4.1365390913056164E-12</v>
      </c>
      <c r="AT857" s="16">
        <f t="shared" si="1110"/>
        <v>7.9467585086661645E-5</v>
      </c>
      <c r="AU857" s="16">
        <f t="shared" si="1111"/>
        <v>0.9999204819543972</v>
      </c>
      <c r="AV857" s="16">
        <f t="shared" si="1112"/>
        <v>5.6167430957078251E-9</v>
      </c>
      <c r="AW857" s="30">
        <f>(SUMPRODUCT(AV$5:AV856,A$5:A856)+SUM(AV$5:AV856)*(Calculations!$B$6/30-0.5)+AV$4*Calculations!$B$6/30/2)/SUM(AV$4:AV856)</f>
        <v>510.22005456486738</v>
      </c>
      <c r="AX857" s="16"/>
      <c r="AY857" s="12"/>
      <c r="AZ857" s="12"/>
    </row>
    <row r="858" spans="1:52" x14ac:dyDescent="0.25">
      <c r="A858">
        <f t="shared" si="1100"/>
        <v>854</v>
      </c>
      <c r="B858" t="str">
        <f t="shared" si="1124"/>
        <v>March</v>
      </c>
      <c r="C858">
        <f t="shared" si="1095"/>
        <v>2096</v>
      </c>
      <c r="D858">
        <f t="shared" si="1126"/>
        <v>209603</v>
      </c>
      <c r="E858">
        <f t="shared" ref="E858:F858" si="1136">E846+1</f>
        <v>113</v>
      </c>
      <c r="F858">
        <f t="shared" si="1136"/>
        <v>111</v>
      </c>
      <c r="G858" s="12">
        <f>G857*IF($B858="January",1+IF(C858&gt;Personal!$L$18+1,Calculations!$B$22,Calculations!$B$21),1)</f>
        <v>14344.261959265383</v>
      </c>
      <c r="H858" s="12">
        <f>IF(AND(Career!$F$15="Yes",$E858=62,$E857=61),G858,H857*IF($B858="January",(1+IF(C858&gt;Personal!$L$18+1,Calculations!$C$22,Calculations!$C$21)),1))</f>
        <v>14344.261959265383</v>
      </c>
      <c r="I858" s="12">
        <f>H858*(1-'Retiree Assumptions'!$F$8)</f>
        <v>11188.524328226998</v>
      </c>
      <c r="J858" s="12">
        <f>I858/(Calculations!$C$27^($A858-1+Calculations!$B$6/30))</f>
        <v>1256.6165772676327</v>
      </c>
      <c r="K858" s="23">
        <f t="shared" si="1097"/>
        <v>5.6351428534900283E-5</v>
      </c>
      <c r="L858" s="12">
        <f>L857*IF($B858="January",(1+IF(C858&gt;Personal!$L$18+1,Calculations!$B$22,Calculations!$B$21)),1)</f>
        <v>7889.3440775959571</v>
      </c>
      <c r="M858" s="12">
        <f>IF(AND(Career!$F$15="Yes",$E858=62,$E857=61),L858,M857*IF($B858="January",(1+IF(C858&gt;Personal!$L$18+1,Calculations!$C$22,Calculations!$C$21)),1))</f>
        <v>7889.3440775959571</v>
      </c>
      <c r="N858" s="12">
        <f>M858*(1-'Retiree Assumptions'!$F$10)</f>
        <v>6942.6227882844423</v>
      </c>
      <c r="O858" s="12">
        <f>N858/(Calculations!$C$27^$AW858)/(Calculations!$D$27^($A858-1-$AW858+Calculations!$B$6/30))</f>
        <v>697.88749893989245</v>
      </c>
      <c r="P858" s="23">
        <f t="shared" si="1098"/>
        <v>5.1110228432148762E-2</v>
      </c>
      <c r="Q858" s="12">
        <f>IF(OR(A858&lt;=360,$E858&lt;70),Q857*IF($B858="January",(1+IF(C858&gt;Personal!$L$18+1,Calculations!$B$22,Calculations!$B$21)),1),0)</f>
        <v>0</v>
      </c>
      <c r="R858" s="12">
        <f>IF(OR(A858&lt;=360,$E858&lt;70),IF(AND(Career!$F$15="Yes",$E858=62,$E857=61),Q858,R857*IF($B858="January",(1+IF(C858&gt;Personal!$L$18+1,Calculations!$C$22,Calculations!$C$21)),1)),0)</f>
        <v>0</v>
      </c>
      <c r="S858" s="12">
        <f>R858*(1-'Retiree Assumptions'!$F$8)</f>
        <v>0</v>
      </c>
      <c r="T858" s="12">
        <f>S858/(Calculations!$C$27^($A858-1+Calculations!$B$6/30))</f>
        <v>0</v>
      </c>
      <c r="U858" s="23">
        <f t="shared" si="1099"/>
        <v>0</v>
      </c>
      <c r="W858">
        <f t="shared" si="1054"/>
        <v>15</v>
      </c>
      <c r="X858">
        <f t="shared" si="1114"/>
        <v>2096</v>
      </c>
      <c r="Y858">
        <f t="shared" si="1115"/>
        <v>113</v>
      </c>
      <c r="Z858">
        <f t="shared" si="1102"/>
        <v>111</v>
      </c>
      <c r="AA858" s="12">
        <f>S858*12*Subsidy!$I$15/Subsidy!$I$14</f>
        <v>0</v>
      </c>
      <c r="AB858" s="12">
        <f>SUM(S$5:S858)*Subsidy!$I$15/Subsidy!$I$14</f>
        <v>53212.488521578103</v>
      </c>
      <c r="AC858" s="12">
        <f>N858*Subsidy!$E$15/Subsidy!$E$14</f>
        <v>5554.0982306275537</v>
      </c>
      <c r="AD858" s="12">
        <f t="shared" si="1103"/>
        <v>66649.17876753064</v>
      </c>
      <c r="AE858" s="12">
        <f>$AP858*AC858/(Calculations!$D$27^(A858-1+Calculations!$B$6/30))</f>
        <v>2.8537994921529412E-2</v>
      </c>
      <c r="AF858" s="12">
        <f>IF(AE858=0,0,SUM(AE858:AE$903)*AC858/AE858)</f>
        <v>65308.346736969797</v>
      </c>
      <c r="AH858" s="164">
        <f>VLOOKUP(E858,Rates2,5)*VLOOKUP(E858,Mort_Imp_Retirees,C858-'Mort Imp Cume'!$C$4+2)</f>
        <v>0.11130966408310472</v>
      </c>
      <c r="AI858" s="16">
        <f t="shared" si="1104"/>
        <v>0.88869033591689528</v>
      </c>
      <c r="AJ858" s="164">
        <f>VLOOKUP(F858,Rates2,6)*VLOOKUP(F858,Mort_Imp_Survivors,C858-'Mort Imp Cume'!$C$4+2)</f>
        <v>5.1038759606183044E-2</v>
      </c>
      <c r="AK858" s="16">
        <f t="shared" si="1105"/>
        <v>0.94896124039381691</v>
      </c>
      <c r="AL858" s="164">
        <f>VLOOKUP(F858,Rates2,7)*VLOOKUP(F858,Mort_Imp_Survivors,C858-'Mort Imp Cume'!$C$4+2)</f>
        <v>7.8421439383964939E-2</v>
      </c>
      <c r="AM858" s="16">
        <f t="shared" si="1106"/>
        <v>0.92157856061603505</v>
      </c>
      <c r="AN858" s="108">
        <f>PRODUCT(AI$4:AI857)</f>
        <v>4.4843772996716263E-8</v>
      </c>
      <c r="AO858" s="16">
        <f>PRODUCT(AK$4:AK857)</f>
        <v>7.3646578111551087E-4</v>
      </c>
      <c r="AP858" s="16">
        <f>PRODUCT(AM$4:AM857)</f>
        <v>6.0261042390409811E-5</v>
      </c>
      <c r="AQ858" s="16">
        <f t="shared" si="1107"/>
        <v>3.3025904308193294E-11</v>
      </c>
      <c r="AR858" s="16">
        <f t="shared" si="1108"/>
        <v>4.4810747092408071E-8</v>
      </c>
      <c r="AS858" s="16">
        <f t="shared" si="1109"/>
        <v>3.4884786122638808E-12</v>
      </c>
      <c r="AT858" s="16">
        <f t="shared" si="1110"/>
        <v>7.3235626816337021E-5</v>
      </c>
      <c r="AU858" s="16">
        <f t="shared" si="1111"/>
        <v>0.99992671952941059</v>
      </c>
      <c r="AV858" s="16">
        <f t="shared" si="1112"/>
        <v>4.9915453084834899E-9</v>
      </c>
      <c r="AW858" s="30">
        <f>(SUMPRODUCT(AV$5:AV857,A$5:A857)+SUM(AV$5:AV857)*(Calculations!$B$6/30-0.5)+AV$4*Calculations!$B$6/30/2)/SUM(AV$4:AV857)</f>
        <v>510.22005649298274</v>
      </c>
      <c r="AX858" s="16"/>
      <c r="AY858" s="12"/>
      <c r="AZ858" s="12"/>
    </row>
    <row r="859" spans="1:52" x14ac:dyDescent="0.25">
      <c r="A859">
        <f t="shared" si="1100"/>
        <v>855</v>
      </c>
      <c r="B859" t="str">
        <f t="shared" si="1124"/>
        <v>April</v>
      </c>
      <c r="C859">
        <f t="shared" si="1095"/>
        <v>2096</v>
      </c>
      <c r="D859">
        <f t="shared" si="1126"/>
        <v>209604</v>
      </c>
      <c r="E859">
        <f t="shared" ref="E859:F859" si="1137">E847+1</f>
        <v>113</v>
      </c>
      <c r="F859">
        <f t="shared" si="1137"/>
        <v>111</v>
      </c>
      <c r="G859" s="12">
        <f>G858*IF($B859="January",1+IF(C859&gt;Personal!$L$18+1,Calculations!$B$22,Calculations!$B$21),1)</f>
        <v>14344.261959265383</v>
      </c>
      <c r="H859" s="12">
        <f>IF(AND(Career!$F$15="Yes",$E859=62,$E858=61),G859,H858*IF($B859="January",(1+IF(C859&gt;Personal!$L$18+1,Calculations!$C$22,Calculations!$C$21)),1))</f>
        <v>14344.261959265383</v>
      </c>
      <c r="I859" s="12">
        <f>H859*(1-'Retiree Assumptions'!$F$8)</f>
        <v>11188.524328226998</v>
      </c>
      <c r="J859" s="12">
        <f>I859/(Calculations!$C$27^($A859-1+Calculations!$B$6/30))</f>
        <v>1253.403421616028</v>
      </c>
      <c r="K859" s="23">
        <f t="shared" si="1097"/>
        <v>4.9950918543451967E-5</v>
      </c>
      <c r="L859" s="12">
        <f>L858*IF($B859="January",(1+IF(C859&gt;Personal!$L$18+1,Calculations!$B$22,Calculations!$B$21)),1)</f>
        <v>7889.3440775959571</v>
      </c>
      <c r="M859" s="12">
        <f>IF(AND(Career!$F$15="Yes",$E859=62,$E858=61),L859,M858*IF($B859="January",(1+IF(C859&gt;Personal!$L$18+1,Calculations!$C$22,Calculations!$C$21)),1))</f>
        <v>7889.3440775959571</v>
      </c>
      <c r="N859" s="12">
        <f>M859*(1-'Retiree Assumptions'!$F$10)</f>
        <v>6942.6227882844423</v>
      </c>
      <c r="O859" s="12">
        <f>N859/(Calculations!$C$27^$AW859)/(Calculations!$D$27^($A859-1-$AW859+Calculations!$B$6/30))</f>
        <v>695.87846578292124</v>
      </c>
      <c r="P859" s="23">
        <f t="shared" si="1098"/>
        <v>4.6966498742424187E-2</v>
      </c>
      <c r="Q859" s="12">
        <f>IF(OR(A859&lt;=360,$E859&lt;70),Q858*IF($B859="January",(1+IF(C859&gt;Personal!$L$18+1,Calculations!$B$22,Calculations!$B$21)),1),0)</f>
        <v>0</v>
      </c>
      <c r="R859" s="12">
        <f>IF(OR(A859&lt;=360,$E859&lt;70),IF(AND(Career!$F$15="Yes",$E859=62,$E858=61),Q859,R858*IF($B859="January",(1+IF(C859&gt;Personal!$L$18+1,Calculations!$C$22,Calculations!$C$21)),1)),0)</f>
        <v>0</v>
      </c>
      <c r="S859" s="12">
        <f>R859*(1-'Retiree Assumptions'!$F$8)</f>
        <v>0</v>
      </c>
      <c r="T859" s="12">
        <f>S859/(Calculations!$C$27^($A859-1+Calculations!$B$6/30))</f>
        <v>0</v>
      </c>
      <c r="U859" s="23">
        <f t="shared" si="1099"/>
        <v>0</v>
      </c>
      <c r="W859">
        <f t="shared" si="1054"/>
        <v>15</v>
      </c>
      <c r="X859">
        <f t="shared" si="1114"/>
        <v>2096</v>
      </c>
      <c r="Y859">
        <f t="shared" si="1115"/>
        <v>113</v>
      </c>
      <c r="Z859">
        <f t="shared" si="1102"/>
        <v>111</v>
      </c>
      <c r="AA859" s="12">
        <f>S859*12*Subsidy!$I$15/Subsidy!$I$14</f>
        <v>0</v>
      </c>
      <c r="AB859" s="12">
        <f>SUM(S$5:S859)*Subsidy!$I$15/Subsidy!$I$14</f>
        <v>53212.488521578103</v>
      </c>
      <c r="AC859" s="12">
        <f>N859*Subsidy!$E$15/Subsidy!$E$14</f>
        <v>5554.0982306275537</v>
      </c>
      <c r="AD859" s="12">
        <f t="shared" si="1103"/>
        <v>66649.17876753064</v>
      </c>
      <c r="AE859" s="12">
        <f>$AP859*AC859/(Calculations!$D$27^(A859-1+Calculations!$B$6/30))</f>
        <v>2.6224293525745949E-2</v>
      </c>
      <c r="AF859" s="12">
        <f>IF(AE859=0,0,SUM(AE859:AE$903)*AC859/AE859)</f>
        <v>65026.210858250197</v>
      </c>
      <c r="AH859" s="164">
        <f>VLOOKUP(E859,Rates2,5)*VLOOKUP(E859,Mort_Imp_Retirees,C859-'Mort Imp Cume'!$C$4+2)</f>
        <v>0.11130966408310472</v>
      </c>
      <c r="AI859" s="16">
        <f t="shared" si="1104"/>
        <v>0.88869033591689528</v>
      </c>
      <c r="AJ859" s="164">
        <f>VLOOKUP(F859,Rates2,6)*VLOOKUP(F859,Mort_Imp_Survivors,C859-'Mort Imp Cume'!$C$4+2)</f>
        <v>5.1038759606183044E-2</v>
      </c>
      <c r="AK859" s="16">
        <f t="shared" si="1105"/>
        <v>0.94896124039381691</v>
      </c>
      <c r="AL859" s="164">
        <f>VLOOKUP(F859,Rates2,7)*VLOOKUP(F859,Mort_Imp_Survivors,C859-'Mort Imp Cume'!$C$4+2)</f>
        <v>7.8421439383964939E-2</v>
      </c>
      <c r="AM859" s="16">
        <f t="shared" si="1106"/>
        <v>0.92157856061603505</v>
      </c>
      <c r="AN859" s="108">
        <f>PRODUCT(AI$4:AI858)</f>
        <v>3.9852227688232773E-8</v>
      </c>
      <c r="AO859" s="16">
        <f>PRODUCT(AK$4:AK858)</f>
        <v>6.9887748115497641E-4</v>
      </c>
      <c r="AP859" s="16">
        <f>PRODUCT(AM$4:AM858)</f>
        <v>5.5535284707375747E-5</v>
      </c>
      <c r="AQ859" s="16">
        <f t="shared" si="1107"/>
        <v>2.7851824505166728E-11</v>
      </c>
      <c r="AR859" s="16">
        <f t="shared" si="1108"/>
        <v>3.9824375863727606E-8</v>
      </c>
      <c r="AS859" s="16">
        <f t="shared" si="1109"/>
        <v>2.9419480294048128E-12</v>
      </c>
      <c r="AT859" s="16">
        <f t="shared" si="1110"/>
        <v>6.7492387035691592E-5</v>
      </c>
      <c r="AU859" s="16">
        <f t="shared" si="1111"/>
        <v>0.99993246776073652</v>
      </c>
      <c r="AV859" s="16">
        <f t="shared" si="1112"/>
        <v>4.4359380769405952E-9</v>
      </c>
      <c r="AW859" s="30">
        <f>(SUMPRODUCT(AV$5:AV858,A$5:A858)+SUM(AV$5:AV858)*(Calculations!$B$6/30-0.5)+AV$4*Calculations!$B$6/30/2)/SUM(AV$4:AV858)</f>
        <v>510.22005821147172</v>
      </c>
      <c r="AX859" s="16"/>
      <c r="AY859" s="12"/>
      <c r="AZ859" s="12"/>
    </row>
    <row r="860" spans="1:52" x14ac:dyDescent="0.25">
      <c r="A860">
        <f t="shared" si="1100"/>
        <v>856</v>
      </c>
      <c r="B860" t="str">
        <f t="shared" si="1124"/>
        <v>May</v>
      </c>
      <c r="C860">
        <f t="shared" si="1095"/>
        <v>2096</v>
      </c>
      <c r="D860">
        <f t="shared" si="1126"/>
        <v>209605</v>
      </c>
      <c r="E860">
        <f t="shared" ref="E860:F860" si="1138">E848+1</f>
        <v>113</v>
      </c>
      <c r="F860">
        <f t="shared" si="1138"/>
        <v>111</v>
      </c>
      <c r="G860" s="12">
        <f>G859*IF($B860="January",1+IF(C860&gt;Personal!$L$18+1,Calculations!$B$22,Calculations!$B$21),1)</f>
        <v>14344.261959265383</v>
      </c>
      <c r="H860" s="12">
        <f>IF(AND(Career!$F$15="Yes",$E860=62,$E859=61),G860,H859*IF($B860="January",(1+IF(C860&gt;Personal!$L$18+1,Calculations!$C$22,Calculations!$C$21)),1))</f>
        <v>14344.261959265383</v>
      </c>
      <c r="I860" s="12">
        <f>H860*(1-'Retiree Assumptions'!$F$8)</f>
        <v>11188.524328226998</v>
      </c>
      <c r="J860" s="12">
        <f>I860/(Calculations!$C$27^($A860-1+Calculations!$B$6/30))</f>
        <v>1250.1984819703462</v>
      </c>
      <c r="K860" s="23">
        <f t="shared" si="1097"/>
        <v>4.4277391509059625E-5</v>
      </c>
      <c r="L860" s="12">
        <f>L859*IF($B860="January",(1+IF(C860&gt;Personal!$L$18+1,Calculations!$B$22,Calculations!$B$21)),1)</f>
        <v>7889.3440775959571</v>
      </c>
      <c r="M860" s="12">
        <f>IF(AND(Career!$F$15="Yes",$E860=62,$E859=61),L860,M859*IF($B860="January",(1+IF(C860&gt;Personal!$L$18+1,Calculations!$C$22,Calculations!$C$21)),1))</f>
        <v>7889.3440775959571</v>
      </c>
      <c r="N860" s="12">
        <f>M860*(1-'Retiree Assumptions'!$F$10)</f>
        <v>6942.6227882844423</v>
      </c>
      <c r="O860" s="12">
        <f>N860/(Calculations!$C$27^$AW860)/(Calculations!$D$27^($A860-1-$AW860+Calculations!$B$6/30))</f>
        <v>693.87521605815175</v>
      </c>
      <c r="P860" s="23">
        <f t="shared" si="1098"/>
        <v>4.315871914439344E-2</v>
      </c>
      <c r="Q860" s="12">
        <f>IF(OR(A860&lt;=360,$E860&lt;70),Q859*IF($B860="January",(1+IF(C860&gt;Personal!$L$18+1,Calculations!$B$22,Calculations!$B$21)),1),0)</f>
        <v>0</v>
      </c>
      <c r="R860" s="12">
        <f>IF(OR(A860&lt;=360,$E860&lt;70),IF(AND(Career!$F$15="Yes",$E860=62,$E859=61),Q860,R859*IF($B860="January",(1+IF(C860&gt;Personal!$L$18+1,Calculations!$C$22,Calculations!$C$21)),1)),0)</f>
        <v>0</v>
      </c>
      <c r="S860" s="12">
        <f>R860*(1-'Retiree Assumptions'!$F$8)</f>
        <v>0</v>
      </c>
      <c r="T860" s="12">
        <f>S860/(Calculations!$C$27^($A860-1+Calculations!$B$6/30))</f>
        <v>0</v>
      </c>
      <c r="U860" s="23">
        <f t="shared" si="1099"/>
        <v>0</v>
      </c>
      <c r="W860">
        <f t="shared" ref="W860:W903" si="1139">IF(AND(F860&lt;101,OR(MOD(A860,60)=1,A860=13,AND(F859=100,F858=99))),W859+1,W859)</f>
        <v>15</v>
      </c>
      <c r="X860">
        <f t="shared" si="1114"/>
        <v>2096</v>
      </c>
      <c r="Y860">
        <f t="shared" si="1115"/>
        <v>113</v>
      </c>
      <c r="Z860">
        <f t="shared" si="1102"/>
        <v>111</v>
      </c>
      <c r="AA860" s="12">
        <f>S860*12*Subsidy!$I$15/Subsidy!$I$14</f>
        <v>0</v>
      </c>
      <c r="AB860" s="12">
        <f>SUM(S$5:S860)*Subsidy!$I$15/Subsidy!$I$14</f>
        <v>53212.488521578103</v>
      </c>
      <c r="AC860" s="12">
        <f>N860*Subsidy!$E$15/Subsidy!$E$14</f>
        <v>5554.0982306275537</v>
      </c>
      <c r="AD860" s="12">
        <f t="shared" si="1103"/>
        <v>66649.17876753064</v>
      </c>
      <c r="AE860" s="12">
        <f>$AP860*AC860/(Calculations!$D$27^(A860-1+Calculations!$B$6/30))</f>
        <v>2.409817412945368E-2</v>
      </c>
      <c r="AF860" s="12">
        <f>IF(AE860=0,0,SUM(AE860:AE$903)*AC860/AE860)</f>
        <v>64719.182862770525</v>
      </c>
      <c r="AH860" s="164">
        <f>VLOOKUP(E860,Rates2,5)*VLOOKUP(E860,Mort_Imp_Retirees,C860-'Mort Imp Cume'!$C$4+2)</f>
        <v>0.11130966408310472</v>
      </c>
      <c r="AI860" s="16">
        <f t="shared" si="1104"/>
        <v>0.88869033591689528</v>
      </c>
      <c r="AJ860" s="164">
        <f>VLOOKUP(F860,Rates2,6)*VLOOKUP(F860,Mort_Imp_Survivors,C860-'Mort Imp Cume'!$C$4+2)</f>
        <v>5.1038759606183044E-2</v>
      </c>
      <c r="AK860" s="16">
        <f t="shared" si="1105"/>
        <v>0.94896124039381691</v>
      </c>
      <c r="AL860" s="164">
        <f>VLOOKUP(F860,Rates2,7)*VLOOKUP(F860,Mort_Imp_Survivors,C860-'Mort Imp Cume'!$C$4+2)</f>
        <v>7.8421439383964939E-2</v>
      </c>
      <c r="AM860" s="16">
        <f t="shared" si="1106"/>
        <v>0.92157856061603505</v>
      </c>
      <c r="AN860" s="108">
        <f>PRODUCT(AI$4:AI859)</f>
        <v>3.5416289611292177E-8</v>
      </c>
      <c r="AO860" s="16">
        <f>PRODUCT(AK$4:AK859)</f>
        <v>6.6320764140013284E-4</v>
      </c>
      <c r="AP860" s="16">
        <f>PRODUCT(AM$4:AM859)</f>
        <v>5.1180127744025042E-5</v>
      </c>
      <c r="AQ860" s="16">
        <f t="shared" si="1107"/>
        <v>2.3488353900249111E-11</v>
      </c>
      <c r="AR860" s="16">
        <f t="shared" si="1108"/>
        <v>3.5392801257391929E-8</v>
      </c>
      <c r="AS860" s="16">
        <f t="shared" si="1109"/>
        <v>2.4810409263487158E-12</v>
      </c>
      <c r="AT860" s="16">
        <f t="shared" si="1110"/>
        <v>6.2199539838841034E-5</v>
      </c>
      <c r="AU860" s="16">
        <f t="shared" si="1111"/>
        <v>0.99993776504387155</v>
      </c>
      <c r="AV860" s="16">
        <f t="shared" si="1112"/>
        <v>3.9421752997028836E-9</v>
      </c>
      <c r="AW860" s="30">
        <f>(SUMPRODUCT(AV$5:AV859,A$5:A859)+SUM(AV$5:AV859)*(Calculations!$B$6/30-0.5)+AV$4*Calculations!$B$6/30/2)/SUM(AV$4:AV859)</f>
        <v>510.22005974311219</v>
      </c>
      <c r="AX860" s="16"/>
      <c r="AY860" s="12"/>
      <c r="AZ860" s="12"/>
    </row>
    <row r="861" spans="1:52" x14ac:dyDescent="0.25">
      <c r="A861">
        <f t="shared" si="1100"/>
        <v>857</v>
      </c>
      <c r="B861" t="str">
        <f t="shared" si="1124"/>
        <v>June</v>
      </c>
      <c r="C861">
        <f t="shared" si="1095"/>
        <v>2096</v>
      </c>
      <c r="D861">
        <f t="shared" si="1126"/>
        <v>209606</v>
      </c>
      <c r="E861">
        <f t="shared" ref="E861:F861" si="1140">E849+1</f>
        <v>113</v>
      </c>
      <c r="F861">
        <f t="shared" si="1140"/>
        <v>111</v>
      </c>
      <c r="G861" s="12">
        <f>G860*IF($B861="January",1+IF(C861&gt;Personal!$L$18+1,Calculations!$B$22,Calculations!$B$21),1)</f>
        <v>14344.261959265383</v>
      </c>
      <c r="H861" s="12">
        <f>IF(AND(Career!$F$15="Yes",$E861=62,$E860=61),G861,H860*IF($B861="January",(1+IF(C861&gt;Personal!$L$18+1,Calculations!$C$22,Calculations!$C$21)),1))</f>
        <v>14344.261959265383</v>
      </c>
      <c r="I861" s="12">
        <f>H861*(1-'Retiree Assumptions'!$F$8)</f>
        <v>11188.524328226998</v>
      </c>
      <c r="J861" s="12">
        <f>I861/(Calculations!$C$27^($A861-1+Calculations!$B$6/30))</f>
        <v>1247.0017373223445</v>
      </c>
      <c r="K861" s="23">
        <f t="shared" si="1097"/>
        <v>3.9248275227233915E-5</v>
      </c>
      <c r="L861" s="12">
        <f>L860*IF($B861="January",(1+IF(C861&gt;Personal!$L$18+1,Calculations!$B$22,Calculations!$B$21)),1)</f>
        <v>7889.3440775959571</v>
      </c>
      <c r="M861" s="12">
        <f>IF(AND(Career!$F$15="Yes",$E861=62,$E860=61),L861,M860*IF($B861="January",(1+IF(C861&gt;Personal!$L$18+1,Calculations!$C$22,Calculations!$C$21)),1))</f>
        <v>7889.3440775959571</v>
      </c>
      <c r="N861" s="12">
        <f>M861*(1-'Retiree Assumptions'!$F$10)</f>
        <v>6942.6227882844423</v>
      </c>
      <c r="O861" s="12">
        <f>N861/(Calculations!$C$27^$AW861)/(Calculations!$D$27^($A861-1-$AW861+Calculations!$B$6/30))</f>
        <v>691.8777331213887</v>
      </c>
      <c r="P861" s="23">
        <f t="shared" si="1098"/>
        <v>3.9659652741408279E-2</v>
      </c>
      <c r="Q861" s="12">
        <f>IF(OR(A861&lt;=360,$E861&lt;70),Q860*IF($B861="January",(1+IF(C861&gt;Personal!$L$18+1,Calculations!$B$22,Calculations!$B$21)),1),0)</f>
        <v>0</v>
      </c>
      <c r="R861" s="12">
        <f>IF(OR(A861&lt;=360,$E861&lt;70),IF(AND(Career!$F$15="Yes",$E861=62,$E860=61),Q861,R860*IF($B861="January",(1+IF(C861&gt;Personal!$L$18+1,Calculations!$C$22,Calculations!$C$21)),1)),0)</f>
        <v>0</v>
      </c>
      <c r="S861" s="12">
        <f>R861*(1-'Retiree Assumptions'!$F$8)</f>
        <v>0</v>
      </c>
      <c r="T861" s="12">
        <f>S861/(Calculations!$C$27^($A861-1+Calculations!$B$6/30))</f>
        <v>0</v>
      </c>
      <c r="U861" s="23">
        <f t="shared" si="1099"/>
        <v>0</v>
      </c>
      <c r="W861">
        <f t="shared" si="1139"/>
        <v>15</v>
      </c>
      <c r="X861">
        <f t="shared" si="1114"/>
        <v>2096</v>
      </c>
      <c r="Y861">
        <f t="shared" si="1115"/>
        <v>113</v>
      </c>
      <c r="Z861">
        <f t="shared" si="1102"/>
        <v>111</v>
      </c>
      <c r="AA861" s="12">
        <f>S861*12*Subsidy!$I$15/Subsidy!$I$14</f>
        <v>0</v>
      </c>
      <c r="AB861" s="12">
        <f>SUM(S$5:S861)*Subsidy!$I$15/Subsidy!$I$14</f>
        <v>53212.488521578103</v>
      </c>
      <c r="AC861" s="12">
        <f>N861*Subsidy!$E$15/Subsidy!$E$14</f>
        <v>5554.0982306275537</v>
      </c>
      <c r="AD861" s="12">
        <f t="shared" si="1103"/>
        <v>66649.17876753064</v>
      </c>
      <c r="AE861" s="12">
        <f>$AP861*AC861/(Calculations!$D$27^(A861-1+Calculations!$B$6/30))</f>
        <v>2.2144428630778607E-2</v>
      </c>
      <c r="AF861" s="12">
        <f>IF(AE861=0,0,SUM(AE861:AE$903)*AC861/AE861)</f>
        <v>64385.066583635504</v>
      </c>
      <c r="AH861" s="164">
        <f>VLOOKUP(E861,Rates2,5)*VLOOKUP(E861,Mort_Imp_Retirees,C861-'Mort Imp Cume'!$C$4+2)</f>
        <v>0.11130966408310472</v>
      </c>
      <c r="AI861" s="16">
        <f t="shared" si="1104"/>
        <v>0.88869033591689528</v>
      </c>
      <c r="AJ861" s="164">
        <f>VLOOKUP(F861,Rates2,6)*VLOOKUP(F861,Mort_Imp_Survivors,C861-'Mort Imp Cume'!$C$4+2)</f>
        <v>5.1038759606183044E-2</v>
      </c>
      <c r="AK861" s="16">
        <f t="shared" si="1105"/>
        <v>0.94896124039381691</v>
      </c>
      <c r="AL861" s="164">
        <f>VLOOKUP(F861,Rates2,7)*VLOOKUP(F861,Mort_Imp_Survivors,C861-'Mort Imp Cume'!$C$4+2)</f>
        <v>7.8421439383964939E-2</v>
      </c>
      <c r="AM861" s="16">
        <f t="shared" si="1106"/>
        <v>0.92157856061603505</v>
      </c>
      <c r="AN861" s="108">
        <f>PRODUCT(AI$4:AI860)</f>
        <v>3.1474114311589293E-8</v>
      </c>
      <c r="AO861" s="16">
        <f>PRODUCT(AK$4:AK860)</f>
        <v>6.2935834602172776E-4</v>
      </c>
      <c r="AP861" s="16">
        <f>PRODUCT(AM$4:AM860)</f>
        <v>4.7166508458483401E-5</v>
      </c>
      <c r="AQ861" s="16">
        <f t="shared" si="1107"/>
        <v>1.9808496525640627E-11</v>
      </c>
      <c r="AR861" s="16">
        <f t="shared" si="1108"/>
        <v>3.1454305815063654E-8</v>
      </c>
      <c r="AS861" s="16">
        <f t="shared" si="1109"/>
        <v>2.0923429022852686E-12</v>
      </c>
      <c r="AT861" s="16">
        <f t="shared" si="1110"/>
        <v>5.7321764876699774E-5</v>
      </c>
      <c r="AU861" s="16">
        <f t="shared" si="1111"/>
        <v>0.99994264676100897</v>
      </c>
      <c r="AV861" s="16">
        <f t="shared" si="1112"/>
        <v>3.5033730913362428E-9</v>
      </c>
      <c r="AW861" s="30">
        <f>(SUMPRODUCT(AV$5:AV860,A$5:A860)+SUM(AV$5:AV860)*(Calculations!$B$6/30-0.5)+AV$4*Calculations!$B$6/30/2)/SUM(AV$4:AV860)</f>
        <v>510.22006110820854</v>
      </c>
      <c r="AX861" s="16"/>
      <c r="AY861" s="12"/>
      <c r="AZ861" s="12"/>
    </row>
    <row r="862" spans="1:52" x14ac:dyDescent="0.25">
      <c r="A862">
        <f t="shared" si="1100"/>
        <v>858</v>
      </c>
      <c r="B862" t="str">
        <f t="shared" si="1124"/>
        <v>July</v>
      </c>
      <c r="C862">
        <f t="shared" si="1095"/>
        <v>2096</v>
      </c>
      <c r="D862">
        <f t="shared" si="1126"/>
        <v>209607</v>
      </c>
      <c r="E862">
        <f t="shared" ref="E862:F862" si="1141">E850+1</f>
        <v>113</v>
      </c>
      <c r="F862">
        <f t="shared" si="1141"/>
        <v>111</v>
      </c>
      <c r="G862" s="12">
        <f>G861*IF($B862="January",1+IF(C862&gt;Personal!$L$18+1,Calculations!$B$22,Calculations!$B$21),1)</f>
        <v>14344.261959265383</v>
      </c>
      <c r="H862" s="12">
        <f>IF(AND(Career!$F$15="Yes",$E862=62,$E861=61),G862,H861*IF($B862="January",(1+IF(C862&gt;Personal!$L$18+1,Calculations!$C$22,Calculations!$C$21)),1))</f>
        <v>14344.261959265383</v>
      </c>
      <c r="I862" s="12">
        <f>H862*(1-'Retiree Assumptions'!$F$8)</f>
        <v>11188.524328226998</v>
      </c>
      <c r="J862" s="12">
        <f>I862/(Calculations!$C$27^($A862-1+Calculations!$B$6/30))</f>
        <v>1243.8131667174982</v>
      </c>
      <c r="K862" s="23">
        <f t="shared" si="1097"/>
        <v>3.4790376212598608E-5</v>
      </c>
      <c r="L862" s="12">
        <f>L861*IF($B862="January",(1+IF(C862&gt;Personal!$L$18+1,Calculations!$B$22,Calculations!$B$21)),1)</f>
        <v>7889.3440775959571</v>
      </c>
      <c r="M862" s="12">
        <f>IF(AND(Career!$F$15="Yes",$E862=62,$E861=61),L862,M861*IF($B862="January",(1+IF(C862&gt;Personal!$L$18+1,Calculations!$C$22,Calculations!$C$21)),1))</f>
        <v>7889.3440775959571</v>
      </c>
      <c r="N862" s="12">
        <f>M862*(1-'Retiree Assumptions'!$F$10)</f>
        <v>6942.6227882844423</v>
      </c>
      <c r="O862" s="12">
        <f>N862/(Calculations!$C$27^$AW862)/(Calculations!$D$27^($A862-1-$AW862+Calculations!$B$6/30))</f>
        <v>689.88600037581955</v>
      </c>
      <c r="P862" s="23">
        <f t="shared" si="1098"/>
        <v>3.6444270842498114E-2</v>
      </c>
      <c r="Q862" s="12">
        <f>IF(OR(A862&lt;=360,$E862&lt;70),Q861*IF($B862="January",(1+IF(C862&gt;Personal!$L$18+1,Calculations!$B$22,Calculations!$B$21)),1),0)</f>
        <v>0</v>
      </c>
      <c r="R862" s="12">
        <f>IF(OR(A862&lt;=360,$E862&lt;70),IF(AND(Career!$F$15="Yes",$E862=62,$E861=61),Q862,R861*IF($B862="January",(1+IF(C862&gt;Personal!$L$18+1,Calculations!$C$22,Calculations!$C$21)),1)),0)</f>
        <v>0</v>
      </c>
      <c r="S862" s="12">
        <f>R862*(1-'Retiree Assumptions'!$F$8)</f>
        <v>0</v>
      </c>
      <c r="T862" s="12">
        <f>S862/(Calculations!$C$27^($A862-1+Calculations!$B$6/30))</f>
        <v>0</v>
      </c>
      <c r="U862" s="23">
        <f t="shared" si="1099"/>
        <v>0</v>
      </c>
      <c r="W862">
        <f t="shared" si="1139"/>
        <v>15</v>
      </c>
      <c r="X862">
        <f t="shared" si="1114"/>
        <v>2096</v>
      </c>
      <c r="Y862">
        <f t="shared" si="1115"/>
        <v>113</v>
      </c>
      <c r="Z862">
        <f t="shared" si="1102"/>
        <v>111</v>
      </c>
      <c r="AA862" s="12">
        <f>S862*12*Subsidy!$I$15/Subsidy!$I$14</f>
        <v>0</v>
      </c>
      <c r="AB862" s="12">
        <f>SUM(S$5:S862)*Subsidy!$I$15/Subsidy!$I$14</f>
        <v>53212.488521578103</v>
      </c>
      <c r="AC862" s="12">
        <f>N862*Subsidy!$E$15/Subsidy!$E$14</f>
        <v>5554.0982306275537</v>
      </c>
      <c r="AD862" s="12">
        <f t="shared" si="1103"/>
        <v>66649.17876753064</v>
      </c>
      <c r="AE862" s="12">
        <f>$AP862*AC862/(Calculations!$D$27^(A862-1+Calculations!$B$6/30))</f>
        <v>2.0349081915890549E-2</v>
      </c>
      <c r="AF862" s="12">
        <f>IF(AE862=0,0,SUM(AE862:AE$903)*AC862/AE862)</f>
        <v>64021.472091841315</v>
      </c>
      <c r="AH862" s="164">
        <f>VLOOKUP(E862,Rates2,5)*VLOOKUP(E862,Mort_Imp_Retirees,C862-'Mort Imp Cume'!$C$4+2)</f>
        <v>0.11130966408310472</v>
      </c>
      <c r="AI862" s="16">
        <f t="shared" si="1104"/>
        <v>0.88869033591689528</v>
      </c>
      <c r="AJ862" s="164">
        <f>VLOOKUP(F862,Rates2,6)*VLOOKUP(F862,Mort_Imp_Survivors,C862-'Mort Imp Cume'!$C$4+2)</f>
        <v>5.1038759606183044E-2</v>
      </c>
      <c r="AK862" s="16">
        <f t="shared" si="1105"/>
        <v>0.94896124039381691</v>
      </c>
      <c r="AL862" s="164">
        <f>VLOOKUP(F862,Rates2,7)*VLOOKUP(F862,Mort_Imp_Survivors,C862-'Mort Imp Cume'!$C$4+2)</f>
        <v>7.8421439383964939E-2</v>
      </c>
      <c r="AM862" s="16">
        <f t="shared" si="1106"/>
        <v>0.92157856061603505</v>
      </c>
      <c r="AN862" s="108">
        <f>PRODUCT(AI$4:AI861)</f>
        <v>2.797074122025305E-8</v>
      </c>
      <c r="AO862" s="16">
        <f>PRODUCT(AK$4:AK861)</f>
        <v>5.9723667669297977E-4</v>
      </c>
      <c r="AP862" s="16">
        <f>PRODUCT(AM$4:AM861)</f>
        <v>4.3467642974453176E-5</v>
      </c>
      <c r="AQ862" s="16">
        <f t="shared" si="1107"/>
        <v>1.6705152531023273E-11</v>
      </c>
      <c r="AR862" s="16">
        <f t="shared" si="1108"/>
        <v>2.7954036067722026E-8</v>
      </c>
      <c r="AS862" s="16">
        <f t="shared" si="1109"/>
        <v>1.7645411545815906E-12</v>
      </c>
      <c r="AT862" s="16">
        <f t="shared" si="1110"/>
        <v>5.2826511659382674E-5</v>
      </c>
      <c r="AU862" s="16">
        <f t="shared" si="1111"/>
        <v>0.99994714551759933</v>
      </c>
      <c r="AV862" s="16">
        <f t="shared" si="1112"/>
        <v>3.1134138093818179E-9</v>
      </c>
      <c r="AW862" s="30">
        <f>(SUMPRODUCT(AV$5:AV861,A$5:A861)+SUM(AV$5:AV861)*(Calculations!$B$6/30-0.5)+AV$4*Calculations!$B$6/30/2)/SUM(AV$4:AV861)</f>
        <v>510.22006232485973</v>
      </c>
      <c r="AX862" s="16"/>
      <c r="AY862" s="12"/>
      <c r="AZ862" s="12"/>
    </row>
    <row r="863" spans="1:52" x14ac:dyDescent="0.25">
      <c r="A863">
        <f t="shared" si="1100"/>
        <v>859</v>
      </c>
      <c r="B863" t="str">
        <f t="shared" si="1124"/>
        <v>August</v>
      </c>
      <c r="C863">
        <f t="shared" si="1095"/>
        <v>2096</v>
      </c>
      <c r="D863">
        <f t="shared" si="1126"/>
        <v>209608</v>
      </c>
      <c r="E863">
        <f t="shared" ref="E863:F863" si="1142">E851+1</f>
        <v>113</v>
      </c>
      <c r="F863">
        <f t="shared" si="1142"/>
        <v>111</v>
      </c>
      <c r="G863" s="12">
        <f>G862*IF($B863="January",1+IF(C863&gt;Personal!$L$18+1,Calculations!$B$22,Calculations!$B$21),1)</f>
        <v>14344.261959265383</v>
      </c>
      <c r="H863" s="12">
        <f>IF(AND(Career!$F$15="Yes",$E863=62,$E862=61),G863,H862*IF($B863="January",(1+IF(C863&gt;Personal!$L$18+1,Calculations!$C$22,Calculations!$C$21)),1))</f>
        <v>14344.261959265383</v>
      </c>
      <c r="I863" s="12">
        <f>H863*(1-'Retiree Assumptions'!$F$8)</f>
        <v>11188.524328226998</v>
      </c>
      <c r="J863" s="12">
        <f>I863/(Calculations!$C$27^($A863-1+Calculations!$B$6/30))</f>
        <v>1240.6327492548626</v>
      </c>
      <c r="K863" s="23">
        <f t="shared" si="1097"/>
        <v>3.083881444487743E-5</v>
      </c>
      <c r="L863" s="12">
        <f>L862*IF($B863="January",(1+IF(C863&gt;Personal!$L$18+1,Calculations!$B$22,Calculations!$B$21)),1)</f>
        <v>7889.3440775959571</v>
      </c>
      <c r="M863" s="12">
        <f>IF(AND(Career!$F$15="Yes",$E863=62,$E862=61),L863,M862*IF($B863="January",(1+IF(C863&gt;Personal!$L$18+1,Calculations!$C$22,Calculations!$C$21)),1))</f>
        <v>7889.3440775959571</v>
      </c>
      <c r="N863" s="12">
        <f>M863*(1-'Retiree Assumptions'!$F$10)</f>
        <v>6942.6227882844423</v>
      </c>
      <c r="O863" s="12">
        <f>N863/(Calculations!$C$27^$AW863)/(Calculations!$D$27^($A863-1-$AW863+Calculations!$B$6/30))</f>
        <v>687.90000127193809</v>
      </c>
      <c r="P863" s="23">
        <f t="shared" si="1098"/>
        <v>3.3489573934957891E-2</v>
      </c>
      <c r="Q863" s="12">
        <f>IF(OR(A863&lt;=360,$E863&lt;70),Q862*IF($B863="January",(1+IF(C863&gt;Personal!$L$18+1,Calculations!$B$22,Calculations!$B$21)),1),0)</f>
        <v>0</v>
      </c>
      <c r="R863" s="12">
        <f>IF(OR(A863&lt;=360,$E863&lt;70),IF(AND(Career!$F$15="Yes",$E863=62,$E862=61),Q863,R862*IF($B863="January",(1+IF(C863&gt;Personal!$L$18+1,Calculations!$C$22,Calculations!$C$21)),1)),0)</f>
        <v>0</v>
      </c>
      <c r="S863" s="12">
        <f>R863*(1-'Retiree Assumptions'!$F$8)</f>
        <v>0</v>
      </c>
      <c r="T863" s="12">
        <f>S863/(Calculations!$C$27^($A863-1+Calculations!$B$6/30))</f>
        <v>0</v>
      </c>
      <c r="U863" s="23">
        <f t="shared" si="1099"/>
        <v>0</v>
      </c>
      <c r="W863">
        <f t="shared" si="1139"/>
        <v>15</v>
      </c>
      <c r="X863">
        <f t="shared" si="1114"/>
        <v>2096</v>
      </c>
      <c r="Y863">
        <f t="shared" si="1115"/>
        <v>113</v>
      </c>
      <c r="Z863">
        <f t="shared" si="1102"/>
        <v>111</v>
      </c>
      <c r="AA863" s="12">
        <f>S863*12*Subsidy!$I$15/Subsidy!$I$14</f>
        <v>0</v>
      </c>
      <c r="AB863" s="12">
        <f>SUM(S$5:S863)*Subsidy!$I$15/Subsidy!$I$14</f>
        <v>53212.488521578103</v>
      </c>
      <c r="AC863" s="12">
        <f>N863*Subsidy!$E$15/Subsidy!$E$14</f>
        <v>5554.0982306275537</v>
      </c>
      <c r="AD863" s="12">
        <f t="shared" si="1103"/>
        <v>66649.17876753064</v>
      </c>
      <c r="AE863" s="12">
        <f>$AP863*AC863/(Calculations!$D$27^(A863-1+Calculations!$B$6/30))</f>
        <v>1.869929189521222E-2</v>
      </c>
      <c r="AF863" s="12">
        <f>IF(AE863=0,0,SUM(AE863:AE$903)*AC863/AE863)</f>
        <v>63625.79860114718</v>
      </c>
      <c r="AH863" s="164">
        <f>VLOOKUP(E863,Rates2,5)*VLOOKUP(E863,Mort_Imp_Retirees,C863-'Mort Imp Cume'!$C$4+2)</f>
        <v>0.11130966408310472</v>
      </c>
      <c r="AI863" s="16">
        <f t="shared" si="1104"/>
        <v>0.88869033591689528</v>
      </c>
      <c r="AJ863" s="164">
        <f>VLOOKUP(F863,Rates2,6)*VLOOKUP(F863,Mort_Imp_Survivors,C863-'Mort Imp Cume'!$C$4+2)</f>
        <v>5.1038759606183044E-2</v>
      </c>
      <c r="AK863" s="16">
        <f t="shared" si="1105"/>
        <v>0.94896124039381691</v>
      </c>
      <c r="AL863" s="164">
        <f>VLOOKUP(F863,Rates2,7)*VLOOKUP(F863,Mort_Imp_Survivors,C863-'Mort Imp Cume'!$C$4+2)</f>
        <v>7.8421439383964939E-2</v>
      </c>
      <c r="AM863" s="16">
        <f t="shared" si="1106"/>
        <v>0.92157856061603505</v>
      </c>
      <c r="AN863" s="108">
        <f>PRODUCT(AI$4:AI862)</f>
        <v>2.4857327410871232E-8</v>
      </c>
      <c r="AO863" s="16">
        <f>PRODUCT(AK$4:AK862)</f>
        <v>5.667544575232511E-4</v>
      </c>
      <c r="AP863" s="16">
        <f>PRODUCT(AM$4:AM862)</f>
        <v>4.0058847845768265E-5</v>
      </c>
      <c r="AQ863" s="16">
        <f t="shared" si="1107"/>
        <v>1.4088001112226165E-11</v>
      </c>
      <c r="AR863" s="16">
        <f t="shared" si="1108"/>
        <v>2.4843239409759004E-8</v>
      </c>
      <c r="AS863" s="16">
        <f t="shared" si="1109"/>
        <v>1.4880952270354136E-12</v>
      </c>
      <c r="AT863" s="16">
        <f t="shared" si="1110"/>
        <v>4.8683782341961235E-5</v>
      </c>
      <c r="AU863" s="16">
        <f t="shared" si="1111"/>
        <v>0.99995129136033079</v>
      </c>
      <c r="AV863" s="16">
        <f t="shared" si="1112"/>
        <v>2.7668607641078279E-9</v>
      </c>
      <c r="AW863" s="30">
        <f>(SUMPRODUCT(AV$5:AV862,A$5:A862)+SUM(AV$5:AV862)*(Calculations!$B$6/30-0.5)+AV$4*Calculations!$B$6/30/2)/SUM(AV$4:AV862)</f>
        <v>510.22006340919933</v>
      </c>
      <c r="AX863" s="16"/>
      <c r="AY863" s="12"/>
      <c r="AZ863" s="12"/>
    </row>
    <row r="864" spans="1:52" x14ac:dyDescent="0.25">
      <c r="A864">
        <f t="shared" si="1100"/>
        <v>860</v>
      </c>
      <c r="B864" t="str">
        <f t="shared" si="1124"/>
        <v>September</v>
      </c>
      <c r="C864">
        <f t="shared" si="1095"/>
        <v>2096</v>
      </c>
      <c r="D864">
        <f t="shared" si="1126"/>
        <v>209609</v>
      </c>
      <c r="E864">
        <f t="shared" ref="E864:F864" si="1143">E852+1</f>
        <v>113</v>
      </c>
      <c r="F864">
        <f t="shared" si="1143"/>
        <v>111</v>
      </c>
      <c r="G864" s="12">
        <f>G863*IF($B864="January",1+IF(C864&gt;Personal!$L$18+1,Calculations!$B$22,Calculations!$B$21),1)</f>
        <v>14344.261959265383</v>
      </c>
      <c r="H864" s="12">
        <f>IF(AND(Career!$F$15="Yes",$E864=62,$E863=61),G864,H863*IF($B864="January",(1+IF(C864&gt;Personal!$L$18+1,Calculations!$C$22,Calculations!$C$21)),1))</f>
        <v>14344.261959265383</v>
      </c>
      <c r="I864" s="12">
        <f>H864*(1-'Retiree Assumptions'!$F$8)</f>
        <v>11188.524328226998</v>
      </c>
      <c r="J864" s="12">
        <f>I864/(Calculations!$C$27^($A864-1+Calculations!$B$6/30))</f>
        <v>1237.4604640869381</v>
      </c>
      <c r="K864" s="23">
        <f t="shared" si="1097"/>
        <v>2.7336079108600869E-5</v>
      </c>
      <c r="L864" s="12">
        <f>L863*IF($B864="January",(1+IF(C864&gt;Personal!$L$18+1,Calculations!$B$22,Calculations!$B$21)),1)</f>
        <v>7889.3440775959571</v>
      </c>
      <c r="M864" s="12">
        <f>IF(AND(Career!$F$15="Yes",$E864=62,$E863=61),L864,M863*IF($B864="January",(1+IF(C864&gt;Personal!$L$18+1,Calculations!$C$22,Calculations!$C$21)),1))</f>
        <v>7889.3440775959571</v>
      </c>
      <c r="N864" s="12">
        <f>M864*(1-'Retiree Assumptions'!$F$10)</f>
        <v>6942.6227882844423</v>
      </c>
      <c r="O864" s="12">
        <f>N864/(Calculations!$C$27^$AW864)/(Calculations!$D$27^($A864-1-$AW864+Calculations!$B$6/30))</f>
        <v>685.9197193074599</v>
      </c>
      <c r="P864" s="23">
        <f t="shared" si="1098"/>
        <v>3.0774427171227102E-2</v>
      </c>
      <c r="Q864" s="12">
        <f>IF(OR(A864&lt;=360,$E864&lt;70),Q863*IF($B864="January",(1+IF(C864&gt;Personal!$L$18+1,Calculations!$B$22,Calculations!$B$21)),1),0)</f>
        <v>0</v>
      </c>
      <c r="R864" s="12">
        <f>IF(OR(A864&lt;=360,$E864&lt;70),IF(AND(Career!$F$15="Yes",$E864=62,$E863=61),Q864,R863*IF($B864="January",(1+IF(C864&gt;Personal!$L$18+1,Calculations!$C$22,Calculations!$C$21)),1)),0)</f>
        <v>0</v>
      </c>
      <c r="S864" s="12">
        <f>R864*(1-'Retiree Assumptions'!$F$8)</f>
        <v>0</v>
      </c>
      <c r="T864" s="12">
        <f>S864/(Calculations!$C$27^($A864-1+Calculations!$B$6/30))</f>
        <v>0</v>
      </c>
      <c r="U864" s="23">
        <f t="shared" si="1099"/>
        <v>0</v>
      </c>
      <c r="W864">
        <f t="shared" si="1139"/>
        <v>15</v>
      </c>
      <c r="X864">
        <f t="shared" si="1114"/>
        <v>2096</v>
      </c>
      <c r="Y864">
        <f t="shared" si="1115"/>
        <v>113</v>
      </c>
      <c r="Z864">
        <f t="shared" si="1102"/>
        <v>111</v>
      </c>
      <c r="AA864" s="12">
        <f>S864*12*Subsidy!$I$15/Subsidy!$I$14</f>
        <v>0</v>
      </c>
      <c r="AB864" s="12">
        <f>SUM(S$5:S864)*Subsidy!$I$15/Subsidy!$I$14</f>
        <v>53212.488521578103</v>
      </c>
      <c r="AC864" s="12">
        <f>N864*Subsidy!$E$15/Subsidy!$E$14</f>
        <v>5554.0982306275537</v>
      </c>
      <c r="AD864" s="12">
        <f t="shared" si="1103"/>
        <v>66649.17876753064</v>
      </c>
      <c r="AE864" s="12">
        <f>$AP864*AC864/(Calculations!$D$27^(A864-1+Calculations!$B$6/30))</f>
        <v>1.7183257644134697E-2</v>
      </c>
      <c r="AF864" s="12">
        <f>IF(AE864=0,0,SUM(AE864:AE$903)*AC864/AE864)</f>
        <v>63195.215864688464</v>
      </c>
      <c r="AH864" s="164">
        <f>VLOOKUP(E864,Rates2,5)*VLOOKUP(E864,Mort_Imp_Retirees,C864-'Mort Imp Cume'!$C$4+2)</f>
        <v>0.11130966408310472</v>
      </c>
      <c r="AI864" s="16">
        <f t="shared" si="1104"/>
        <v>0.88869033591689528</v>
      </c>
      <c r="AJ864" s="164">
        <f>VLOOKUP(F864,Rates2,6)*VLOOKUP(F864,Mort_Imp_Survivors,C864-'Mort Imp Cume'!$C$4+2)</f>
        <v>5.1038759606183044E-2</v>
      </c>
      <c r="AK864" s="16">
        <f t="shared" si="1105"/>
        <v>0.94896124039381691</v>
      </c>
      <c r="AL864" s="164">
        <f>VLOOKUP(F864,Rates2,7)*VLOOKUP(F864,Mort_Imp_Survivors,C864-'Mort Imp Cume'!$C$4+2)</f>
        <v>7.8421439383964939E-2</v>
      </c>
      <c r="AM864" s="16">
        <f t="shared" si="1106"/>
        <v>0.92157856061603505</v>
      </c>
      <c r="AN864" s="108">
        <f>PRODUCT(AI$4:AI863)</f>
        <v>2.2090466646763403E-8</v>
      </c>
      <c r="AO864" s="16">
        <f>PRODUCT(AK$4:AK863)</f>
        <v>5.3782801300998921E-4</v>
      </c>
      <c r="AP864" s="16">
        <f>PRODUCT(AM$4:AM863)</f>
        <v>3.6917375337639874E-5</v>
      </c>
      <c r="AQ864" s="16">
        <f t="shared" si="1107"/>
        <v>1.18808717830922E-11</v>
      </c>
      <c r="AR864" s="16">
        <f t="shared" si="1108"/>
        <v>2.2078585774980313E-8</v>
      </c>
      <c r="AS864" s="16">
        <f t="shared" si="1109"/>
        <v>1.2549593411158867E-12</v>
      </c>
      <c r="AT864" s="16">
        <f t="shared" si="1110"/>
        <v>4.4865931544144203E-5</v>
      </c>
      <c r="AU864" s="16">
        <f t="shared" si="1111"/>
        <v>0.99995511197798925</v>
      </c>
      <c r="AV864" s="16">
        <f t="shared" si="1112"/>
        <v>2.4588824218902633E-9</v>
      </c>
      <c r="AW864" s="30">
        <f>(SUMPRODUCT(AV$5:AV863,A$5:A863)+SUM(AV$5:AV863)*(Calculations!$B$6/30-0.5)+AV$4*Calculations!$B$6/30/2)/SUM(AV$4:AV863)</f>
        <v>510.22006437560833</v>
      </c>
      <c r="AX864" s="16"/>
      <c r="AY864" s="12"/>
      <c r="AZ864" s="12"/>
    </row>
    <row r="865" spans="1:52" x14ac:dyDescent="0.25">
      <c r="A865">
        <f t="shared" si="1100"/>
        <v>861</v>
      </c>
      <c r="B865" t="str">
        <f t="shared" si="1124"/>
        <v>October</v>
      </c>
      <c r="C865">
        <f t="shared" si="1095"/>
        <v>2096</v>
      </c>
      <c r="D865">
        <f t="shared" si="1126"/>
        <v>209610</v>
      </c>
      <c r="E865">
        <f t="shared" ref="E865:F865" si="1144">E853+1</f>
        <v>113</v>
      </c>
      <c r="F865">
        <f t="shared" si="1144"/>
        <v>111</v>
      </c>
      <c r="G865" s="12">
        <f>G864*IF($B865="January",1+IF(C865&gt;Personal!$L$18+1,Calculations!$B$22,Calculations!$B$21),1)</f>
        <v>14344.261959265383</v>
      </c>
      <c r="H865" s="12">
        <f>IF(AND(Career!$F$15="Yes",$E865=62,$E864=61),G865,H864*IF($B865="January",(1+IF(C865&gt;Personal!$L$18+1,Calculations!$C$22,Calculations!$C$21)),1))</f>
        <v>14344.261959265383</v>
      </c>
      <c r="I865" s="12">
        <f>H865*(1-'Retiree Assumptions'!$F$8)</f>
        <v>11188.524328226998</v>
      </c>
      <c r="J865" s="12">
        <f>I865/(Calculations!$C$27^($A865-1+Calculations!$B$6/30))</f>
        <v>1234.2962904195306</v>
      </c>
      <c r="K865" s="23">
        <f t="shared" si="1097"/>
        <v>2.423119158381949E-5</v>
      </c>
      <c r="L865" s="12">
        <f>L864*IF($B865="January",(1+IF(C865&gt;Personal!$L$18+1,Calculations!$B$22,Calculations!$B$21)),1)</f>
        <v>7889.3440775959571</v>
      </c>
      <c r="M865" s="12">
        <f>IF(AND(Career!$F$15="Yes",$E865=62,$E864=61),L865,M864*IF($B865="January",(1+IF(C865&gt;Personal!$L$18+1,Calculations!$C$22,Calculations!$C$21)),1))</f>
        <v>7889.3440775959571</v>
      </c>
      <c r="N865" s="12">
        <f>M865*(1-'Retiree Assumptions'!$F$10)</f>
        <v>6942.6227882844423</v>
      </c>
      <c r="O865" s="12">
        <f>N865/(Calculations!$C$27^$AW865)/(Calculations!$D$27^($A865-1-$AW865+Calculations!$B$6/30))</f>
        <v>683.94513802723316</v>
      </c>
      <c r="P865" s="23">
        <f t="shared" si="1098"/>
        <v>2.8279409193362547E-2</v>
      </c>
      <c r="Q865" s="12">
        <f>IF(OR(A865&lt;=360,$E865&lt;70),Q864*IF($B865="January",(1+IF(C865&gt;Personal!$L$18+1,Calculations!$B$22,Calculations!$B$21)),1),0)</f>
        <v>0</v>
      </c>
      <c r="R865" s="12">
        <f>IF(OR(A865&lt;=360,$E865&lt;70),IF(AND(Career!$F$15="Yes",$E865=62,$E864=61),Q865,R864*IF($B865="January",(1+IF(C865&gt;Personal!$L$18+1,Calculations!$C$22,Calculations!$C$21)),1)),0)</f>
        <v>0</v>
      </c>
      <c r="S865" s="12">
        <f>R865*(1-'Retiree Assumptions'!$F$8)</f>
        <v>0</v>
      </c>
      <c r="T865" s="12">
        <f>S865/(Calculations!$C$27^($A865-1+Calculations!$B$6/30))</f>
        <v>0</v>
      </c>
      <c r="U865" s="23">
        <f t="shared" si="1099"/>
        <v>0</v>
      </c>
      <c r="W865">
        <f t="shared" si="1139"/>
        <v>15</v>
      </c>
      <c r="X865">
        <f t="shared" si="1114"/>
        <v>2096</v>
      </c>
      <c r="Y865">
        <f t="shared" si="1115"/>
        <v>113</v>
      </c>
      <c r="Z865">
        <f t="shared" si="1102"/>
        <v>111</v>
      </c>
      <c r="AA865" s="12">
        <f>S865*12*Subsidy!$I$15/Subsidy!$I$14</f>
        <v>0</v>
      </c>
      <c r="AB865" s="12">
        <f>SUM(S$5:S865)*Subsidy!$I$15/Subsidy!$I$14</f>
        <v>53212.488521578103</v>
      </c>
      <c r="AC865" s="12">
        <f>N865*Subsidy!$E$15/Subsidy!$E$14</f>
        <v>5554.0982306275537</v>
      </c>
      <c r="AD865" s="12">
        <f t="shared" si="1103"/>
        <v>66649.17876753064</v>
      </c>
      <c r="AE865" s="12">
        <f>$AP865*AC865/(Calculations!$D$27^(A865-1+Calculations!$B$6/30))</f>
        <v>1.5790134991171142E-2</v>
      </c>
      <c r="AF865" s="12">
        <f>IF(AE865=0,0,SUM(AE865:AE$903)*AC865/AE865)</f>
        <v>62726.643930260827</v>
      </c>
      <c r="AH865" s="164">
        <f>VLOOKUP(E865,Rates2,5)*VLOOKUP(E865,Mort_Imp_Retirees,C865-'Mort Imp Cume'!$C$4+2)</f>
        <v>0.11130966408310472</v>
      </c>
      <c r="AI865" s="16">
        <f t="shared" si="1104"/>
        <v>0.88869033591689528</v>
      </c>
      <c r="AJ865" s="164">
        <f>VLOOKUP(F865,Rates2,6)*VLOOKUP(F865,Mort_Imp_Survivors,C865-'Mort Imp Cume'!$C$4+2)</f>
        <v>5.1038759606183044E-2</v>
      </c>
      <c r="AK865" s="16">
        <f t="shared" si="1105"/>
        <v>0.94896124039381691</v>
      </c>
      <c r="AL865" s="164">
        <f>VLOOKUP(F865,Rates2,7)*VLOOKUP(F865,Mort_Imp_Survivors,C865-'Mort Imp Cume'!$C$4+2)</f>
        <v>7.8421439383964939E-2</v>
      </c>
      <c r="AM865" s="16">
        <f t="shared" si="1106"/>
        <v>0.92157856061603505</v>
      </c>
      <c r="AN865" s="108">
        <f>PRODUCT(AI$4:AI864)</f>
        <v>1.9631584224873139E-8</v>
      </c>
      <c r="AO865" s="16">
        <f>PRODUCT(AK$4:AK864)</f>
        <v>5.1037793834450128E-4</v>
      </c>
      <c r="AP865" s="16">
        <f>PRODUCT(AM$4:AM864)</f>
        <v>3.4022261625384064E-5</v>
      </c>
      <c r="AQ865" s="16">
        <f t="shared" si="1107"/>
        <v>1.0019527483127188E-11</v>
      </c>
      <c r="AR865" s="16">
        <f t="shared" si="1108"/>
        <v>1.9621564697390011E-8</v>
      </c>
      <c r="AS865" s="16">
        <f t="shared" si="1109"/>
        <v>1.0583482288237597E-12</v>
      </c>
      <c r="AT865" s="16">
        <f t="shared" si="1110"/>
        <v>4.1347481868109314E-5</v>
      </c>
      <c r="AU865" s="16">
        <f t="shared" si="1111"/>
        <v>0.99995863288654763</v>
      </c>
      <c r="AV865" s="16">
        <f t="shared" si="1112"/>
        <v>2.1851850454898069E-9</v>
      </c>
      <c r="AW865" s="30">
        <f>(SUMPRODUCT(AV$5:AV864,A$5:A864)+SUM(AV$5:AV864)*(Calculations!$B$6/30-0.5)+AV$4*Calculations!$B$6/30/2)/SUM(AV$4:AV864)</f>
        <v>510.2200652369055</v>
      </c>
      <c r="AX865" s="16"/>
      <c r="AY865" s="12"/>
      <c r="AZ865" s="12"/>
    </row>
    <row r="866" spans="1:52" x14ac:dyDescent="0.25">
      <c r="A866">
        <f t="shared" si="1100"/>
        <v>862</v>
      </c>
      <c r="B866" t="str">
        <f t="shared" si="1124"/>
        <v>November</v>
      </c>
      <c r="C866">
        <f t="shared" si="1095"/>
        <v>2096</v>
      </c>
      <c r="D866">
        <f t="shared" si="1126"/>
        <v>209611</v>
      </c>
      <c r="E866">
        <f t="shared" ref="E866:F866" si="1145">E854+1</f>
        <v>113</v>
      </c>
      <c r="F866">
        <f t="shared" si="1145"/>
        <v>111</v>
      </c>
      <c r="G866" s="12">
        <f>G865*IF($B866="January",1+IF(C866&gt;Personal!$L$18+1,Calculations!$B$22,Calculations!$B$21),1)</f>
        <v>14344.261959265383</v>
      </c>
      <c r="H866" s="12">
        <f>IF(AND(Career!$F$15="Yes",$E866=62,$E865=61),G866,H865*IF($B866="January",(1+IF(C866&gt;Personal!$L$18+1,Calculations!$C$22,Calculations!$C$21)),1))</f>
        <v>14344.261959265383</v>
      </c>
      <c r="I866" s="12">
        <f>H866*(1-'Retiree Assumptions'!$F$8)</f>
        <v>11188.524328226998</v>
      </c>
      <c r="J866" s="12">
        <f>I866/(Calculations!$C$27^($A866-1+Calculations!$B$6/30))</f>
        <v>1231.1402075116162</v>
      </c>
      <c r="K866" s="23">
        <f t="shared" si="1097"/>
        <v>2.1478963506036484E-5</v>
      </c>
      <c r="L866" s="12">
        <f>L865*IF($B866="January",(1+IF(C866&gt;Personal!$L$18+1,Calculations!$B$22,Calculations!$B$21)),1)</f>
        <v>7889.3440775959571</v>
      </c>
      <c r="M866" s="12">
        <f>IF(AND(Career!$F$15="Yes",$E866=62,$E865=61),L866,M865*IF($B866="January",(1+IF(C866&gt;Personal!$L$18+1,Calculations!$C$22,Calculations!$C$21)),1))</f>
        <v>7889.3440775959571</v>
      </c>
      <c r="N866" s="12">
        <f>M866*(1-'Retiree Assumptions'!$F$10)</f>
        <v>6942.6227882844423</v>
      </c>
      <c r="O866" s="12">
        <f>N866/(Calculations!$C$27^$AW866)/(Calculations!$D$27^($A866-1-$AW866+Calculations!$B$6/30))</f>
        <v>681.97624102314546</v>
      </c>
      <c r="P866" s="23">
        <f t="shared" si="1098"/>
        <v>2.5986673213801006E-2</v>
      </c>
      <c r="Q866" s="12">
        <f>IF(OR(A866&lt;=360,$E866&lt;70),Q865*IF($B866="January",(1+IF(C866&gt;Personal!$L$18+1,Calculations!$B$22,Calculations!$B$21)),1),0)</f>
        <v>0</v>
      </c>
      <c r="R866" s="12">
        <f>IF(OR(A866&lt;=360,$E866&lt;70),IF(AND(Career!$F$15="Yes",$E866=62,$E865=61),Q866,R865*IF($B866="January",(1+IF(C866&gt;Personal!$L$18+1,Calculations!$C$22,Calculations!$C$21)),1)),0)</f>
        <v>0</v>
      </c>
      <c r="S866" s="12">
        <f>R866*(1-'Retiree Assumptions'!$F$8)</f>
        <v>0</v>
      </c>
      <c r="T866" s="12">
        <f>S866/(Calculations!$C$27^($A866-1+Calculations!$B$6/30))</f>
        <v>0</v>
      </c>
      <c r="U866" s="23">
        <f t="shared" si="1099"/>
        <v>0</v>
      </c>
      <c r="W866">
        <f t="shared" si="1139"/>
        <v>15</v>
      </c>
      <c r="X866">
        <f t="shared" si="1114"/>
        <v>2096</v>
      </c>
      <c r="Y866">
        <f t="shared" si="1115"/>
        <v>113</v>
      </c>
      <c r="Z866">
        <f t="shared" si="1102"/>
        <v>111</v>
      </c>
      <c r="AA866" s="12">
        <f>S866*12*Subsidy!$I$15/Subsidy!$I$14</f>
        <v>0</v>
      </c>
      <c r="AB866" s="12">
        <f>SUM(S$5:S866)*Subsidy!$I$15/Subsidy!$I$14</f>
        <v>53212.488521578103</v>
      </c>
      <c r="AC866" s="12">
        <f>N866*Subsidy!$E$15/Subsidy!$E$14</f>
        <v>5554.0982306275537</v>
      </c>
      <c r="AD866" s="12">
        <f t="shared" si="1103"/>
        <v>66649.17876753064</v>
      </c>
      <c r="AE866" s="12">
        <f>$AP866*AC866/(Calculations!$D$27^(A866-1+Calculations!$B$6/30))</f>
        <v>1.4509958949752034E-2</v>
      </c>
      <c r="AF866" s="12">
        <f>IF(AE866=0,0,SUM(AE866:AE$903)*AC866/AE866)</f>
        <v>62216.731109465894</v>
      </c>
      <c r="AH866" s="164">
        <f>VLOOKUP(E866,Rates2,5)*VLOOKUP(E866,Mort_Imp_Retirees,C866-'Mort Imp Cume'!$C$4+2)</f>
        <v>0.11130966408310472</v>
      </c>
      <c r="AI866" s="16">
        <f t="shared" si="1104"/>
        <v>0.88869033591689528</v>
      </c>
      <c r="AJ866" s="164">
        <f>VLOOKUP(F866,Rates2,6)*VLOOKUP(F866,Mort_Imp_Survivors,C866-'Mort Imp Cume'!$C$4+2)</f>
        <v>5.1038759606183044E-2</v>
      </c>
      <c r="AK866" s="16">
        <f t="shared" si="1105"/>
        <v>0.94896124039381691</v>
      </c>
      <c r="AL866" s="164">
        <f>VLOOKUP(F866,Rates2,7)*VLOOKUP(F866,Mort_Imp_Survivors,C866-'Mort Imp Cume'!$C$4+2)</f>
        <v>7.8421439383964939E-2</v>
      </c>
      <c r="AM866" s="16">
        <f t="shared" si="1106"/>
        <v>0.92157856061603505</v>
      </c>
      <c r="AN866" s="108">
        <f>PRODUCT(AI$4:AI865)</f>
        <v>1.7446399179383332E-8</v>
      </c>
      <c r="AO866" s="16">
        <f>PRODUCT(AK$4:AK865)</f>
        <v>4.8432888144103693E-4</v>
      </c>
      <c r="AP866" s="16">
        <f>PRODUCT(AM$4:AM865)</f>
        <v>3.135418689762361E-5</v>
      </c>
      <c r="AQ866" s="16">
        <f t="shared" si="1107"/>
        <v>8.4497949997245538E-12</v>
      </c>
      <c r="AR866" s="16">
        <f t="shared" si="1108"/>
        <v>1.7437949384383608E-8</v>
      </c>
      <c r="AS866" s="16">
        <f t="shared" si="1109"/>
        <v>8.9253965188897351E-13</v>
      </c>
      <c r="AT866" s="16">
        <f t="shared" si="1110"/>
        <v>3.8104953883458014E-5</v>
      </c>
      <c r="AU866" s="16">
        <f t="shared" si="1111"/>
        <v>0.99996187759971733</v>
      </c>
      <c r="AV866" s="16">
        <f t="shared" si="1112"/>
        <v>1.9419528321169127E-9</v>
      </c>
      <c r="AW866" s="30">
        <f>(SUMPRODUCT(AV$5:AV865,A$5:A865)+SUM(AV$5:AV865)*(Calculations!$B$6/30-0.5)+AV$4*Calculations!$B$6/30/2)/SUM(AV$4:AV865)</f>
        <v>510.22006600451721</v>
      </c>
      <c r="AX866" s="16"/>
      <c r="AY866" s="12"/>
      <c r="AZ866" s="12"/>
    </row>
    <row r="867" spans="1:52" x14ac:dyDescent="0.25">
      <c r="A867">
        <f t="shared" si="1100"/>
        <v>863</v>
      </c>
      <c r="B867" t="str">
        <f t="shared" si="1124"/>
        <v>December</v>
      </c>
      <c r="C867">
        <f t="shared" si="1095"/>
        <v>2096</v>
      </c>
      <c r="D867">
        <f t="shared" si="1126"/>
        <v>209612</v>
      </c>
      <c r="E867">
        <f t="shared" ref="E867:F867" si="1146">E855+1</f>
        <v>113</v>
      </c>
      <c r="F867">
        <f t="shared" si="1146"/>
        <v>111</v>
      </c>
      <c r="G867" s="12">
        <f>G866*IF($B867="January",1+IF(C867&gt;Personal!$L$18+1,Calculations!$B$22,Calculations!$B$21),1)</f>
        <v>14344.261959265383</v>
      </c>
      <c r="H867" s="12">
        <f>IF(AND(Career!$F$15="Yes",$E867=62,$E866=61),G867,H866*IF($B867="January",(1+IF(C867&gt;Personal!$L$18+1,Calculations!$C$22,Calculations!$C$21)),1))</f>
        <v>14344.261959265383</v>
      </c>
      <c r="I867" s="12">
        <f>H867*(1-'Retiree Assumptions'!$F$8)</f>
        <v>11188.524328226998</v>
      </c>
      <c r="J867" s="12">
        <f>I867/(Calculations!$C$27^($A867-1+Calculations!$B$6/30))</f>
        <v>1227.9921946752065</v>
      </c>
      <c r="K867" s="23">
        <f t="shared" si="1097"/>
        <v>1.9039339097203681E-5</v>
      </c>
      <c r="L867" s="12">
        <f>L866*IF($B867="January",(1+IF(C867&gt;Personal!$L$18+1,Calculations!$B$22,Calculations!$B$21)),1)</f>
        <v>7889.3440775959571</v>
      </c>
      <c r="M867" s="12">
        <f>IF(AND(Career!$F$15="Yes",$E867=62,$E866=61),L867,M866*IF($B867="January",(1+IF(C867&gt;Personal!$L$18+1,Calculations!$C$22,Calculations!$C$21)),1))</f>
        <v>7889.3440775959571</v>
      </c>
      <c r="N867" s="12">
        <f>M867*(1-'Retiree Assumptions'!$F$10)</f>
        <v>6942.6227882844423</v>
      </c>
      <c r="O867" s="12">
        <f>N867/(Calculations!$C$27^$AW867)/(Calculations!$D$27^($A867-1-$AW867+Calculations!$B$6/30))</f>
        <v>680.0130119340231</v>
      </c>
      <c r="P867" s="23">
        <f t="shared" si="1098"/>
        <v>2.3879819358768557E-2</v>
      </c>
      <c r="Q867" s="12">
        <f>IF(OR(A867&lt;=360,$E867&lt;70),Q866*IF($B867="January",(1+IF(C867&gt;Personal!$L$18+1,Calculations!$B$22,Calculations!$B$21)),1),0)</f>
        <v>0</v>
      </c>
      <c r="R867" s="12">
        <f>IF(OR(A867&lt;=360,$E867&lt;70),IF(AND(Career!$F$15="Yes",$E867=62,$E866=61),Q867,R866*IF($B867="January",(1+IF(C867&gt;Personal!$L$18+1,Calculations!$C$22,Calculations!$C$21)),1)),0)</f>
        <v>0</v>
      </c>
      <c r="S867" s="12">
        <f>R867*(1-'Retiree Assumptions'!$F$8)</f>
        <v>0</v>
      </c>
      <c r="T867" s="12">
        <f>S867/(Calculations!$C$27^($A867-1+Calculations!$B$6/30))</f>
        <v>0</v>
      </c>
      <c r="U867" s="23">
        <f t="shared" si="1099"/>
        <v>0</v>
      </c>
      <c r="W867">
        <f t="shared" si="1139"/>
        <v>15</v>
      </c>
      <c r="X867">
        <f t="shared" si="1114"/>
        <v>2096</v>
      </c>
      <c r="Y867">
        <f t="shared" si="1115"/>
        <v>113</v>
      </c>
      <c r="Z867">
        <f t="shared" si="1102"/>
        <v>111</v>
      </c>
      <c r="AA867" s="12">
        <f>S867*12*Subsidy!$I$15/Subsidy!$I$14</f>
        <v>0</v>
      </c>
      <c r="AB867" s="12">
        <f>SUM(S$5:S867)*Subsidy!$I$15/Subsidy!$I$14</f>
        <v>53212.488521578103</v>
      </c>
      <c r="AC867" s="12">
        <f>N867*Subsidy!$E$15/Subsidy!$E$14</f>
        <v>5554.0982306275537</v>
      </c>
      <c r="AD867" s="12">
        <f t="shared" si="1103"/>
        <v>66649.17876753064</v>
      </c>
      <c r="AE867" s="12">
        <f>$AP867*AC867/(Calculations!$D$27^(A867-1+Calculations!$B$6/30))</f>
        <v>1.3333572438817614E-2</v>
      </c>
      <c r="AF867" s="12">
        <f>IF(AE867=0,0,SUM(AE867:AE$903)*AC867/AE867)</f>
        <v>61661.830003131712</v>
      </c>
      <c r="AH867" s="164">
        <f>VLOOKUP(E867,Rates2,5)*VLOOKUP(E867,Mort_Imp_Retirees,C867-'Mort Imp Cume'!$C$4+2)</f>
        <v>0.11130966408310472</v>
      </c>
      <c r="AI867" s="16">
        <f t="shared" si="1104"/>
        <v>0.88869033591689528</v>
      </c>
      <c r="AJ867" s="164">
        <f>VLOOKUP(F867,Rates2,6)*VLOOKUP(F867,Mort_Imp_Survivors,C867-'Mort Imp Cume'!$C$4+2)</f>
        <v>5.1038759606183044E-2</v>
      </c>
      <c r="AK867" s="16">
        <f t="shared" si="1105"/>
        <v>0.94896124039381691</v>
      </c>
      <c r="AL867" s="164">
        <f>VLOOKUP(F867,Rates2,7)*VLOOKUP(F867,Mort_Imp_Survivors,C867-'Mort Imp Cume'!$C$4+2)</f>
        <v>7.8421439383964939E-2</v>
      </c>
      <c r="AM867" s="16">
        <f t="shared" si="1106"/>
        <v>0.92157856061603505</v>
      </c>
      <c r="AN867" s="108">
        <f>PRODUCT(AI$4:AI866)</f>
        <v>1.550444634726642E-8</v>
      </c>
      <c r="AO867" s="16">
        <f>PRODUCT(AK$4:AK866)</f>
        <v>4.596093360908363E-4</v>
      </c>
      <c r="AP867" s="16">
        <f>PRODUCT(AM$4:AM866)</f>
        <v>2.8895346430398112E-5</v>
      </c>
      <c r="AQ867" s="16">
        <f t="shared" si="1107"/>
        <v>7.1259882921231111E-12</v>
      </c>
      <c r="AR867" s="16">
        <f t="shared" si="1108"/>
        <v>1.5497320358974296E-8</v>
      </c>
      <c r="AS867" s="16">
        <f t="shared" si="1109"/>
        <v>7.5270785975562628E-13</v>
      </c>
      <c r="AT867" s="16">
        <f t="shared" si="1110"/>
        <v>3.5116709444797282E-5</v>
      </c>
      <c r="AU867" s="16">
        <f t="shared" si="1111"/>
        <v>0.99996486778610894</v>
      </c>
      <c r="AV867" s="16">
        <f t="shared" si="1112"/>
        <v>1.7257947147087453E-9</v>
      </c>
      <c r="AW867" s="30">
        <f>(SUMPRODUCT(AV$5:AV866,A$5:A866)+SUM(AV$5:AV866)*(Calculations!$B$6/30-0.5)+AV$4*Calculations!$B$6/30/2)/SUM(AV$4:AV866)</f>
        <v>510.22006668862832</v>
      </c>
      <c r="AX867" s="16"/>
      <c r="AY867" s="12"/>
      <c r="AZ867" s="12"/>
    </row>
    <row r="868" spans="1:52" x14ac:dyDescent="0.25">
      <c r="A868">
        <f t="shared" si="1100"/>
        <v>864</v>
      </c>
      <c r="B868" t="str">
        <f t="shared" si="1124"/>
        <v>January</v>
      </c>
      <c r="C868">
        <f t="shared" si="1095"/>
        <v>2097</v>
      </c>
      <c r="D868">
        <f t="shared" si="1126"/>
        <v>209701</v>
      </c>
      <c r="E868">
        <f t="shared" ref="E868:F868" si="1147">E856+1</f>
        <v>114</v>
      </c>
      <c r="F868">
        <f t="shared" si="1147"/>
        <v>112</v>
      </c>
      <c r="G868" s="12">
        <f>G867*IF($B868="January",1+IF(C868&gt;Personal!$L$18+1,Calculations!$B$22,Calculations!$B$21),1)</f>
        <v>14702.868508247017</v>
      </c>
      <c r="H868" s="12">
        <f>IF(AND(Career!$F$15="Yes",$E868=62,$E867=61),G868,H867*IF($B868="January",(1+IF(C868&gt;Personal!$L$18+1,Calculations!$C$22,Calculations!$C$21)),1))</f>
        <v>14702.868508247017</v>
      </c>
      <c r="I868" s="12">
        <f>H868*(1-'Retiree Assumptions'!$F$8)</f>
        <v>11468.237436432673</v>
      </c>
      <c r="J868" s="12">
        <f>I868/(Calculations!$C$27^($A868-1+Calculations!$B$6/30))</f>
        <v>1255.473537057092</v>
      </c>
      <c r="K868" s="23">
        <f t="shared" si="1097"/>
        <v>1.7298732501004659E-5</v>
      </c>
      <c r="L868" s="12">
        <f>L867*IF($B868="January",(1+IF(C868&gt;Personal!$L$18+1,Calculations!$B$22,Calculations!$B$21)),1)</f>
        <v>8086.5776795358552</v>
      </c>
      <c r="M868" s="12">
        <f>IF(AND(Career!$F$15="Yes",$E868=62,$E867=61),L868,M867*IF($B868="January",(1+IF(C868&gt;Personal!$L$18+1,Calculations!$C$22,Calculations!$C$21)),1))</f>
        <v>8086.5776795358552</v>
      </c>
      <c r="N868" s="12">
        <f>M868*(1-'Retiree Assumptions'!$F$10)</f>
        <v>7116.1883579915529</v>
      </c>
      <c r="O868" s="12">
        <f>N868/(Calculations!$C$27^$AW868)/(Calculations!$D$27^($A868-1-$AW868+Calculations!$B$6/30))</f>
        <v>695.00682030666917</v>
      </c>
      <c r="P868" s="23">
        <f t="shared" si="1098"/>
        <v>2.2492371795279322E-2</v>
      </c>
      <c r="Q868" s="12">
        <f>IF(OR(A868&lt;=360,$E868&lt;70),Q867*IF($B868="January",(1+IF(C868&gt;Personal!$L$18+1,Calculations!$B$22,Calculations!$B$21)),1),0)</f>
        <v>0</v>
      </c>
      <c r="R868" s="12">
        <f>IF(OR(A868&lt;=360,$E868&lt;70),IF(AND(Career!$F$15="Yes",$E868=62,$E867=61),Q868,R867*IF($B868="January",(1+IF(C868&gt;Personal!$L$18+1,Calculations!$C$22,Calculations!$C$21)),1)),0)</f>
        <v>0</v>
      </c>
      <c r="S868" s="12">
        <f>R868*(1-'Retiree Assumptions'!$F$8)</f>
        <v>0</v>
      </c>
      <c r="T868" s="12">
        <f>S868/(Calculations!$C$27^($A868-1+Calculations!$B$6/30))</f>
        <v>0</v>
      </c>
      <c r="U868" s="23">
        <f t="shared" si="1099"/>
        <v>0</v>
      </c>
      <c r="W868">
        <f t="shared" si="1139"/>
        <v>15</v>
      </c>
      <c r="X868">
        <f t="shared" si="1114"/>
        <v>2097</v>
      </c>
      <c r="Y868">
        <f t="shared" si="1115"/>
        <v>114</v>
      </c>
      <c r="Z868">
        <f t="shared" si="1102"/>
        <v>112</v>
      </c>
      <c r="AA868" s="12">
        <f>S868*12*Subsidy!$I$15/Subsidy!$I$14</f>
        <v>0</v>
      </c>
      <c r="AB868" s="12">
        <f>SUM(S$5:S868)*Subsidy!$I$15/Subsidy!$I$14</f>
        <v>53212.488521578103</v>
      </c>
      <c r="AC868" s="12">
        <f>N868*Subsidy!$E$15/Subsidy!$E$14</f>
        <v>5692.950686393242</v>
      </c>
      <c r="AD868" s="12">
        <f t="shared" si="1103"/>
        <v>68315.408236718911</v>
      </c>
      <c r="AE868" s="12">
        <f>$AP868*AC868/(Calculations!$D$27^(A868-1+Calculations!$B$6/30))</f>
        <v>1.2558874801905684E-2</v>
      </c>
      <c r="AF868" s="12">
        <f>IF(AE868=0,0,SUM(AE868:AE$903)*AC868/AE868)</f>
        <v>61057.971411518214</v>
      </c>
      <c r="AH868" s="164">
        <f>VLOOKUP(E868,Rates2,5)*VLOOKUP(E868,Mort_Imp_Retirees,C868-'Mort Imp Cume'!$C$4+2)</f>
        <v>0.10754970334861469</v>
      </c>
      <c r="AI868" s="16">
        <f t="shared" si="1104"/>
        <v>0.89245029665138531</v>
      </c>
      <c r="AJ868" s="164">
        <f>VLOOKUP(F868,Rates2,6)*VLOOKUP(F868,Mort_Imp_Survivors,C868-'Mort Imp Cume'!$C$4+2)</f>
        <v>5.3535225285397309E-2</v>
      </c>
      <c r="AK868" s="16">
        <f t="shared" si="1105"/>
        <v>0.94646477471460266</v>
      </c>
      <c r="AL868" s="164">
        <f>VLOOKUP(F868,Rates2,7)*VLOOKUP(F868,Mort_Imp_Survivors,C868-'Mort Imp Cume'!$C$4+2)</f>
        <v>8.5956031606455943E-2</v>
      </c>
      <c r="AM868" s="16">
        <f t="shared" si="1106"/>
        <v>0.91404396839354407</v>
      </c>
      <c r="AN868" s="108">
        <f>PRODUCT(AI$4:AI867)</f>
        <v>1.3778651632557675E-8</v>
      </c>
      <c r="AO868" s="16">
        <f>PRODUCT(AK$4:AK867)</f>
        <v>4.3615144567333869E-4</v>
      </c>
      <c r="AP868" s="16">
        <f>PRODUCT(AM$4:AM867)</f>
        <v>2.6629331771827979E-5</v>
      </c>
      <c r="AQ868" s="16">
        <f t="shared" si="1107"/>
        <v>6.0095788289693381E-12</v>
      </c>
      <c r="AR868" s="16">
        <f t="shared" si="1108"/>
        <v>1.3772642053728706E-8</v>
      </c>
      <c r="AS868" s="16">
        <f t="shared" si="1109"/>
        <v>6.1172708271634333E-13</v>
      </c>
      <c r="AT868" s="16">
        <f t="shared" si="1110"/>
        <v>3.2362807296415663E-5</v>
      </c>
      <c r="AU868" s="16">
        <f t="shared" si="1111"/>
        <v>0.99996762341405199</v>
      </c>
      <c r="AV868" s="16">
        <f t="shared" si="1112"/>
        <v>1.4818898956254836E-9</v>
      </c>
      <c r="AW868" s="30">
        <f>(SUMPRODUCT(AV$5:AV867,A$5:A867)+SUM(AV$5:AV867)*(Calculations!$B$6/30-0.5)+AV$4*Calculations!$B$6/30/2)/SUM(AV$4:AV867)</f>
        <v>510.22006729831691</v>
      </c>
      <c r="AX868" s="16"/>
      <c r="AY868" s="12"/>
      <c r="AZ868" s="12"/>
    </row>
    <row r="869" spans="1:52" x14ac:dyDescent="0.25">
      <c r="A869">
        <f t="shared" si="1100"/>
        <v>865</v>
      </c>
      <c r="B869" t="str">
        <f t="shared" si="1124"/>
        <v>February</v>
      </c>
      <c r="C869">
        <f t="shared" si="1095"/>
        <v>2097</v>
      </c>
      <c r="D869">
        <f t="shared" si="1126"/>
        <v>209702</v>
      </c>
      <c r="E869">
        <f t="shared" ref="E869:F869" si="1148">E857+1</f>
        <v>114</v>
      </c>
      <c r="F869">
        <f t="shared" si="1148"/>
        <v>112</v>
      </c>
      <c r="G869" s="12">
        <f>G868*IF($B869="January",1+IF(C869&gt;Personal!$L$18+1,Calculations!$B$22,Calculations!$B$21),1)</f>
        <v>14702.868508247017</v>
      </c>
      <c r="H869" s="12">
        <f>IF(AND(Career!$F$15="Yes",$E869=62,$E868=61),G869,H868*IF($B869="January",(1+IF(C869&gt;Personal!$L$18+1,Calculations!$C$22,Calculations!$C$21)),1))</f>
        <v>14702.868508247017</v>
      </c>
      <c r="I869" s="12">
        <f>H869*(1-'Retiree Assumptions'!$F$8)</f>
        <v>11468.237436432673</v>
      </c>
      <c r="J869" s="12">
        <f>I869/(Calculations!$C$27^($A869-1+Calculations!$B$6/30))</f>
        <v>1252.2633041475385</v>
      </c>
      <c r="K869" s="23">
        <f t="shared" si="1097"/>
        <v>1.5398783483005731E-5</v>
      </c>
      <c r="L869" s="12">
        <f>L868*IF($B869="January",(1+IF(C869&gt;Personal!$L$18+1,Calculations!$B$22,Calculations!$B$21)),1)</f>
        <v>8086.5776795358552</v>
      </c>
      <c r="M869" s="12">
        <f>IF(AND(Career!$F$15="Yes",$E869=62,$E868=61),L869,M868*IF($B869="January",(1+IF(C869&gt;Personal!$L$18+1,Calculations!$C$22,Calculations!$C$21)),1))</f>
        <v>8086.5776795358552</v>
      </c>
      <c r="N869" s="12">
        <f>M869*(1-'Retiree Assumptions'!$F$10)</f>
        <v>7116.1883579915529</v>
      </c>
      <c r="O869" s="12">
        <f>N869/(Calculations!$C$27^$AW869)/(Calculations!$D$27^($A869-1-$AW869+Calculations!$B$6/30))</f>
        <v>693.00607959321349</v>
      </c>
      <c r="P869" s="23">
        <f t="shared" si="1098"/>
        <v>2.0499833229585509E-2</v>
      </c>
      <c r="Q869" s="12">
        <f>IF(OR(A869&lt;=360,$E869&lt;70),Q868*IF($B869="January",(1+IF(C869&gt;Personal!$L$18+1,Calculations!$B$22,Calculations!$B$21)),1),0)</f>
        <v>0</v>
      </c>
      <c r="R869" s="12">
        <f>IF(OR(A869&lt;=360,$E869&lt;70),IF(AND(Career!$F$15="Yes",$E869=62,$E868=61),Q869,R868*IF($B869="January",(1+IF(C869&gt;Personal!$L$18+1,Calculations!$C$22,Calculations!$C$21)),1)),0)</f>
        <v>0</v>
      </c>
      <c r="S869" s="12">
        <f>R869*(1-'Retiree Assumptions'!$F$8)</f>
        <v>0</v>
      </c>
      <c r="T869" s="12">
        <f>S869/(Calculations!$C$27^($A869-1+Calculations!$B$6/30))</f>
        <v>0</v>
      </c>
      <c r="U869" s="23">
        <f t="shared" si="1099"/>
        <v>0</v>
      </c>
      <c r="W869">
        <f t="shared" si="1139"/>
        <v>15</v>
      </c>
      <c r="X869">
        <f t="shared" si="1114"/>
        <v>2097</v>
      </c>
      <c r="Y869">
        <f t="shared" si="1115"/>
        <v>114</v>
      </c>
      <c r="Z869">
        <f t="shared" si="1102"/>
        <v>112</v>
      </c>
      <c r="AA869" s="12">
        <f>S869*12*Subsidy!$I$15/Subsidy!$I$14</f>
        <v>0</v>
      </c>
      <c r="AB869" s="12">
        <f>SUM(S$5:S869)*Subsidy!$I$15/Subsidy!$I$14</f>
        <v>53212.488521578103</v>
      </c>
      <c r="AC869" s="12">
        <f>N869*Subsidy!$E$15/Subsidy!$E$14</f>
        <v>5692.950686393242</v>
      </c>
      <c r="AD869" s="12">
        <f t="shared" si="1103"/>
        <v>68315.408236718911</v>
      </c>
      <c r="AE869" s="12">
        <f>$AP869*AC869/(Calculations!$D$27^(A869-1+Calculations!$B$6/30))</f>
        <v>1.1446317710106775E-2</v>
      </c>
      <c r="AF869" s="12">
        <f>IF(AE869=0,0,SUM(AE869:AE$903)*AC869/AE869)</f>
        <v>60746.37986658435</v>
      </c>
      <c r="AH869" s="164">
        <f>VLOOKUP(E869,Rates2,5)*VLOOKUP(E869,Mort_Imp_Retirees,C869-'Mort Imp Cume'!$C$4+2)</f>
        <v>0.10754970334861469</v>
      </c>
      <c r="AI869" s="16">
        <f t="shared" si="1104"/>
        <v>0.89245029665138531</v>
      </c>
      <c r="AJ869" s="164">
        <f>VLOOKUP(F869,Rates2,6)*VLOOKUP(F869,Mort_Imp_Survivors,C869-'Mort Imp Cume'!$C$4+2)</f>
        <v>5.3535225285397309E-2</v>
      </c>
      <c r="AK869" s="16">
        <f t="shared" si="1105"/>
        <v>0.94646477471460266</v>
      </c>
      <c r="AL869" s="164">
        <f>VLOOKUP(F869,Rates2,7)*VLOOKUP(F869,Mort_Imp_Survivors,C869-'Mort Imp Cume'!$C$4+2)</f>
        <v>8.5956031606455943E-2</v>
      </c>
      <c r="AM869" s="16">
        <f t="shared" si="1106"/>
        <v>0.91404396839354407</v>
      </c>
      <c r="AN869" s="108">
        <f>PRODUCT(AI$4:AI868)</f>
        <v>1.2296761736932193E-8</v>
      </c>
      <c r="AO869" s="16">
        <f>PRODUCT(AK$4:AK868)</f>
        <v>4.1280197977066479E-4</v>
      </c>
      <c r="AP869" s="16">
        <f>PRODUCT(AM$4:AM868)</f>
        <v>2.4340380088389931E-5</v>
      </c>
      <c r="AQ869" s="16">
        <f t="shared" si="1107"/>
        <v>5.076127589773768E-12</v>
      </c>
      <c r="AR869" s="16">
        <f t="shared" si="1108"/>
        <v>1.2291685609342419E-8</v>
      </c>
      <c r="AS869" s="16">
        <f t="shared" si="1109"/>
        <v>5.167092088083655E-13</v>
      </c>
      <c r="AT869" s="16">
        <f t="shared" si="1110"/>
        <v>2.9581029421298399E-5</v>
      </c>
      <c r="AU869" s="16">
        <f t="shared" si="1111"/>
        <v>0.99997040667381698</v>
      </c>
      <c r="AV869" s="16">
        <f t="shared" si="1112"/>
        <v>1.3225130769556532E-9</v>
      </c>
      <c r="AW869" s="30">
        <f>(SUMPRODUCT(AV$5:AV868,A$5:A868)+SUM(AV$5:AV868)*(Calculations!$B$6/30-0.5)+AV$4*Calculations!$B$6/30/2)/SUM(AV$4:AV868)</f>
        <v>510.22006782332079</v>
      </c>
      <c r="AX869" s="16"/>
      <c r="AY869" s="12"/>
      <c r="AZ869" s="12"/>
    </row>
    <row r="870" spans="1:52" x14ac:dyDescent="0.25">
      <c r="A870">
        <f t="shared" si="1100"/>
        <v>866</v>
      </c>
      <c r="B870" t="str">
        <f t="shared" si="1124"/>
        <v>March</v>
      </c>
      <c r="C870">
        <f t="shared" si="1095"/>
        <v>2097</v>
      </c>
      <c r="D870">
        <f t="shared" si="1126"/>
        <v>209703</v>
      </c>
      <c r="E870">
        <f t="shared" ref="E870:F870" si="1149">E858+1</f>
        <v>114</v>
      </c>
      <c r="F870">
        <f t="shared" si="1149"/>
        <v>112</v>
      </c>
      <c r="G870" s="12">
        <f>G869*IF($B870="January",1+IF(C870&gt;Personal!$L$18+1,Calculations!$B$22,Calculations!$B$21),1)</f>
        <v>14702.868508247017</v>
      </c>
      <c r="H870" s="12">
        <f>IF(AND(Career!$F$15="Yes",$E870=62,$E869=61),G870,H869*IF($B870="January",(1+IF(C870&gt;Personal!$L$18+1,Calculations!$C$22,Calculations!$C$21)),1))</f>
        <v>14702.868508247017</v>
      </c>
      <c r="I870" s="12">
        <f>H870*(1-'Retiree Assumptions'!$F$8)</f>
        <v>11468.237436432673</v>
      </c>
      <c r="J870" s="12">
        <f>I870/(Calculations!$C$27^($A870-1+Calculations!$B$6/30))</f>
        <v>1249.0612797704864</v>
      </c>
      <c r="K870" s="23">
        <f t="shared" si="1097"/>
        <v>1.3707509075749841E-5</v>
      </c>
      <c r="L870" s="12">
        <f>L869*IF($B870="January",(1+IF(C870&gt;Personal!$L$18+1,Calculations!$B$22,Calculations!$B$21)),1)</f>
        <v>8086.5776795358552</v>
      </c>
      <c r="M870" s="12">
        <f>IF(AND(Career!$F$15="Yes",$E870=62,$E869=61),L870,M869*IF($B870="January",(1+IF(C870&gt;Personal!$L$18+1,Calculations!$C$22,Calculations!$C$21)),1))</f>
        <v>8086.5776795358552</v>
      </c>
      <c r="N870" s="12">
        <f>M870*(1-'Retiree Assumptions'!$F$10)</f>
        <v>7116.1883579915529</v>
      </c>
      <c r="O870" s="12">
        <f>N870/(Calculations!$C$27^$AW870)/(Calculations!$D$27^($A870-1-$AW870+Calculations!$B$6/30))</f>
        <v>691.01109847051589</v>
      </c>
      <c r="P870" s="23">
        <f t="shared" si="1098"/>
        <v>1.8683808252804093E-2</v>
      </c>
      <c r="Q870" s="12">
        <f>IF(OR(A870&lt;=360,$E870&lt;70),Q869*IF($B870="January",(1+IF(C870&gt;Personal!$L$18+1,Calculations!$B$22,Calculations!$B$21)),1),0)</f>
        <v>0</v>
      </c>
      <c r="R870" s="12">
        <f>IF(OR(A870&lt;=360,$E870&lt;70),IF(AND(Career!$F$15="Yes",$E870=62,$E869=61),Q870,R869*IF($B870="January",(1+IF(C870&gt;Personal!$L$18+1,Calculations!$C$22,Calculations!$C$21)),1)),0)</f>
        <v>0</v>
      </c>
      <c r="S870" s="12">
        <f>R870*(1-'Retiree Assumptions'!$F$8)</f>
        <v>0</v>
      </c>
      <c r="T870" s="12">
        <f>S870/(Calculations!$C$27^($A870-1+Calculations!$B$6/30))</f>
        <v>0</v>
      </c>
      <c r="U870" s="23">
        <f t="shared" si="1099"/>
        <v>0</v>
      </c>
      <c r="W870">
        <f t="shared" si="1139"/>
        <v>15</v>
      </c>
      <c r="X870">
        <f t="shared" si="1114"/>
        <v>2097</v>
      </c>
      <c r="Y870">
        <f t="shared" si="1115"/>
        <v>114</v>
      </c>
      <c r="Z870">
        <f t="shared" si="1102"/>
        <v>112</v>
      </c>
      <c r="AA870" s="12">
        <f>S870*12*Subsidy!$I$15/Subsidy!$I$14</f>
        <v>0</v>
      </c>
      <c r="AB870" s="12">
        <f>SUM(S$5:S870)*Subsidy!$I$15/Subsidy!$I$14</f>
        <v>53212.488521578103</v>
      </c>
      <c r="AC870" s="12">
        <f>N870*Subsidy!$E$15/Subsidy!$E$14</f>
        <v>5692.950686393242</v>
      </c>
      <c r="AD870" s="12">
        <f t="shared" si="1103"/>
        <v>68315.408236718911</v>
      </c>
      <c r="AE870" s="12">
        <f>$AP870*AC870/(Calculations!$D$27^(A870-1+Calculations!$B$6/30))</f>
        <v>1.0432319072153131E-2</v>
      </c>
      <c r="AF870" s="12">
        <f>IF(AE870=0,0,SUM(AE870:AE$903)*AC870/AE870)</f>
        <v>60404.502303750167</v>
      </c>
      <c r="AH870" s="164">
        <f>VLOOKUP(E870,Rates2,5)*VLOOKUP(E870,Mort_Imp_Retirees,C870-'Mort Imp Cume'!$C$4+2)</f>
        <v>0.10754970334861469</v>
      </c>
      <c r="AI870" s="16">
        <f t="shared" si="1104"/>
        <v>0.89245029665138531</v>
      </c>
      <c r="AJ870" s="164">
        <f>VLOOKUP(F870,Rates2,6)*VLOOKUP(F870,Mort_Imp_Survivors,C870-'Mort Imp Cume'!$C$4+2)</f>
        <v>5.3535225285397309E-2</v>
      </c>
      <c r="AK870" s="16">
        <f t="shared" si="1105"/>
        <v>0.94646477471460266</v>
      </c>
      <c r="AL870" s="164">
        <f>VLOOKUP(F870,Rates2,7)*VLOOKUP(F870,Mort_Imp_Survivors,C870-'Mort Imp Cume'!$C$4+2)</f>
        <v>8.5956031606455943E-2</v>
      </c>
      <c r="AM870" s="16">
        <f t="shared" si="1106"/>
        <v>0.91404396839354407</v>
      </c>
      <c r="AN870" s="108">
        <f>PRODUCT(AI$4:AI869)</f>
        <v>1.097424865997654E-8</v>
      </c>
      <c r="AO870" s="16">
        <f>PRODUCT(AK$4:AK869)</f>
        <v>3.9070253278538421E-4</v>
      </c>
      <c r="AP870" s="16">
        <f>PRODUCT(AM$4:AM869)</f>
        <v>2.2248177608199135E-5</v>
      </c>
      <c r="AQ870" s="16">
        <f t="shared" si="1107"/>
        <v>4.2876667468694431E-12</v>
      </c>
      <c r="AR870" s="16">
        <f t="shared" si="1108"/>
        <v>1.096996099322967E-8</v>
      </c>
      <c r="AS870" s="16">
        <f t="shared" si="1109"/>
        <v>4.3645019815342878E-13</v>
      </c>
      <c r="AT870" s="16">
        <f t="shared" si="1110"/>
        <v>2.7038362038118981E-5</v>
      </c>
      <c r="AU870" s="16">
        <f t="shared" si="1111"/>
        <v>0.99997295066371328</v>
      </c>
      <c r="AV870" s="16">
        <f t="shared" si="1112"/>
        <v>1.1802771878544092E-9</v>
      </c>
      <c r="AW870" s="30">
        <f>(SUMPRODUCT(AV$5:AV869,A$5:A869)+SUM(AV$5:AV869)*(Calculations!$B$6/30-0.5)+AV$4*Calculations!$B$6/30/2)/SUM(AV$4:AV869)</f>
        <v>510.22006829318315</v>
      </c>
      <c r="AX870" s="16"/>
      <c r="AY870" s="12"/>
      <c r="AZ870" s="12"/>
    </row>
    <row r="871" spans="1:52" x14ac:dyDescent="0.25">
      <c r="A871">
        <f t="shared" si="1100"/>
        <v>867</v>
      </c>
      <c r="B871" t="str">
        <f t="shared" si="1124"/>
        <v>April</v>
      </c>
      <c r="C871">
        <f t="shared" si="1095"/>
        <v>2097</v>
      </c>
      <c r="D871">
        <f t="shared" si="1126"/>
        <v>209704</v>
      </c>
      <c r="E871">
        <f t="shared" ref="E871:F871" si="1150">E859+1</f>
        <v>114</v>
      </c>
      <c r="F871">
        <f t="shared" si="1150"/>
        <v>112</v>
      </c>
      <c r="G871" s="12">
        <f>G870*IF($B871="January",1+IF(C871&gt;Personal!$L$18+1,Calculations!$B$22,Calculations!$B$21),1)</f>
        <v>14702.868508247017</v>
      </c>
      <c r="H871" s="12">
        <f>IF(AND(Career!$F$15="Yes",$E871=62,$E870=61),G871,H870*IF($B871="January",(1+IF(C871&gt;Personal!$L$18+1,Calculations!$C$22,Calculations!$C$21)),1))</f>
        <v>14702.868508247017</v>
      </c>
      <c r="I871" s="12">
        <f>H871*(1-'Retiree Assumptions'!$F$8)</f>
        <v>11468.237436432673</v>
      </c>
      <c r="J871" s="12">
        <f>I871/(Calculations!$C$27^($A871-1+Calculations!$B$6/30))</f>
        <v>1245.8674429368025</v>
      </c>
      <c r="K871" s="23">
        <f t="shared" si="1097"/>
        <v>1.2201990194168788E-5</v>
      </c>
      <c r="L871" s="12">
        <f>L870*IF($B871="January",(1+IF(C871&gt;Personal!$L$18+1,Calculations!$B$22,Calculations!$B$21)),1)</f>
        <v>8086.5776795358552</v>
      </c>
      <c r="M871" s="12">
        <f>IF(AND(Career!$F$15="Yes",$E871=62,$E870=61),L871,M870*IF($B871="January",(1+IF(C871&gt;Personal!$L$18+1,Calculations!$C$22,Calculations!$C$21)),1))</f>
        <v>8086.5776795358552</v>
      </c>
      <c r="N871" s="12">
        <f>M871*(1-'Retiree Assumptions'!$F$10)</f>
        <v>7116.1883579915529</v>
      </c>
      <c r="O871" s="12">
        <f>N871/(Calculations!$C$27^$AW871)/(Calculations!$D$27^($A871-1-$AW871+Calculations!$B$6/30))</f>
        <v>689.02186035959517</v>
      </c>
      <c r="P871" s="23">
        <f t="shared" si="1098"/>
        <v>1.7028660009384324E-2</v>
      </c>
      <c r="Q871" s="12">
        <f>IF(OR(A871&lt;=360,$E871&lt;70),Q870*IF($B871="January",(1+IF(C871&gt;Personal!$L$18+1,Calculations!$B$22,Calculations!$B$21)),1),0)</f>
        <v>0</v>
      </c>
      <c r="R871" s="12">
        <f>IF(OR(A871&lt;=360,$E871&lt;70),IF(AND(Career!$F$15="Yes",$E871=62,$E870=61),Q871,R870*IF($B871="January",(1+IF(C871&gt;Personal!$L$18+1,Calculations!$C$22,Calculations!$C$21)),1)),0)</f>
        <v>0</v>
      </c>
      <c r="S871" s="12">
        <f>R871*(1-'Retiree Assumptions'!$F$8)</f>
        <v>0</v>
      </c>
      <c r="T871" s="12">
        <f>S871/(Calculations!$C$27^($A871-1+Calculations!$B$6/30))</f>
        <v>0</v>
      </c>
      <c r="U871" s="23">
        <f t="shared" si="1099"/>
        <v>0</v>
      </c>
      <c r="W871">
        <f t="shared" si="1139"/>
        <v>15</v>
      </c>
      <c r="X871">
        <f t="shared" si="1114"/>
        <v>2097</v>
      </c>
      <c r="Y871">
        <f t="shared" si="1115"/>
        <v>114</v>
      </c>
      <c r="Z871">
        <f t="shared" si="1102"/>
        <v>112</v>
      </c>
      <c r="AA871" s="12">
        <f>S871*12*Subsidy!$I$15/Subsidy!$I$14</f>
        <v>0</v>
      </c>
      <c r="AB871" s="12">
        <f>SUM(S$5:S871)*Subsidy!$I$15/Subsidy!$I$14</f>
        <v>53212.488521578103</v>
      </c>
      <c r="AC871" s="12">
        <f>N871*Subsidy!$E$15/Subsidy!$E$14</f>
        <v>5692.950686393242</v>
      </c>
      <c r="AD871" s="12">
        <f t="shared" si="1103"/>
        <v>68315.408236718911</v>
      </c>
      <c r="AE871" s="12">
        <f>$AP871*AC871/(Calculations!$D$27^(A871-1+Calculations!$B$6/30))</f>
        <v>9.5081478585128942E-3</v>
      </c>
      <c r="AF871" s="12">
        <f>IF(AE871=0,0,SUM(AE871:AE$903)*AC871/AE871)</f>
        <v>60029.394988196276</v>
      </c>
      <c r="AH871" s="164">
        <f>VLOOKUP(E871,Rates2,5)*VLOOKUP(E871,Mort_Imp_Retirees,C871-'Mort Imp Cume'!$C$4+2)</f>
        <v>0.10754970334861469</v>
      </c>
      <c r="AI871" s="16">
        <f t="shared" si="1104"/>
        <v>0.89245029665138531</v>
      </c>
      <c r="AJ871" s="164">
        <f>VLOOKUP(F871,Rates2,6)*VLOOKUP(F871,Mort_Imp_Survivors,C871-'Mort Imp Cume'!$C$4+2)</f>
        <v>5.3535225285397309E-2</v>
      </c>
      <c r="AK871" s="16">
        <f t="shared" si="1105"/>
        <v>0.94646477471460266</v>
      </c>
      <c r="AL871" s="164">
        <f>VLOOKUP(F871,Rates2,7)*VLOOKUP(F871,Mort_Imp_Survivors,C871-'Mort Imp Cume'!$C$4+2)</f>
        <v>8.5956031606455943E-2</v>
      </c>
      <c r="AM871" s="16">
        <f t="shared" si="1106"/>
        <v>0.91404396839354407</v>
      </c>
      <c r="AN871" s="108">
        <f>PRODUCT(AI$4:AI870)</f>
        <v>9.7939714721221298E-9</v>
      </c>
      <c r="AO871" s="16">
        <f>PRODUCT(AK$4:AK870)</f>
        <v>3.6978618467314335E-4</v>
      </c>
      <c r="AP871" s="16">
        <f>PRODUCT(AM$4:AM870)</f>
        <v>2.0335812550522724E-5</v>
      </c>
      <c r="AQ871" s="16">
        <f t="shared" si="1107"/>
        <v>3.6216753434736517E-12</v>
      </c>
      <c r="AR871" s="16">
        <f t="shared" si="1108"/>
        <v>9.7903497967786569E-9</v>
      </c>
      <c r="AS871" s="16">
        <f t="shared" si="1109"/>
        <v>3.6865759738920154E-13</v>
      </c>
      <c r="AT871" s="16">
        <f t="shared" si="1110"/>
        <v>2.4714252172633826E-5</v>
      </c>
      <c r="AU871" s="16">
        <f t="shared" si="1111"/>
        <v>0.99997527595385594</v>
      </c>
      <c r="AV871" s="16">
        <f t="shared" si="1112"/>
        <v>1.0533387264315302E-9</v>
      </c>
      <c r="AW871" s="30">
        <f>(SUMPRODUCT(AV$5:AV870,A$5:A870)+SUM(AV$5:AV870)*(Calculations!$B$6/30-0.5)+AV$4*Calculations!$B$6/30/2)/SUM(AV$4:AV870)</f>
        <v>510.22006871369223</v>
      </c>
      <c r="AX871" s="16"/>
      <c r="AY871" s="12"/>
      <c r="AZ871" s="12"/>
    </row>
    <row r="872" spans="1:52" x14ac:dyDescent="0.25">
      <c r="A872">
        <f t="shared" si="1100"/>
        <v>868</v>
      </c>
      <c r="B872" t="str">
        <f t="shared" si="1124"/>
        <v>May</v>
      </c>
      <c r="C872">
        <f t="shared" si="1095"/>
        <v>2097</v>
      </c>
      <c r="D872">
        <f t="shared" si="1126"/>
        <v>209705</v>
      </c>
      <c r="E872">
        <f t="shared" ref="E872:F872" si="1151">E860+1</f>
        <v>114</v>
      </c>
      <c r="F872">
        <f t="shared" si="1151"/>
        <v>112</v>
      </c>
      <c r="G872" s="12">
        <f>G871*IF($B872="January",1+IF(C872&gt;Personal!$L$18+1,Calculations!$B$22,Calculations!$B$21),1)</f>
        <v>14702.868508247017</v>
      </c>
      <c r="H872" s="12">
        <f>IF(AND(Career!$F$15="Yes",$E872=62,$E871=61),G872,H871*IF($B872="January",(1+IF(C872&gt;Personal!$L$18+1,Calculations!$C$22,Calculations!$C$21)),1))</f>
        <v>14702.868508247017</v>
      </c>
      <c r="I872" s="12">
        <f>H872*(1-'Retiree Assumptions'!$F$8)</f>
        <v>11468.237436432673</v>
      </c>
      <c r="J872" s="12">
        <f>I872/(Calculations!$C$27^($A872-1+Calculations!$B$6/30))</f>
        <v>1242.6817727110226</v>
      </c>
      <c r="K872" s="23">
        <f t="shared" si="1097"/>
        <v>1.0861824995030807E-5</v>
      </c>
      <c r="L872" s="12">
        <f>L871*IF($B872="January",(1+IF(C872&gt;Personal!$L$18+1,Calculations!$B$22,Calculations!$B$21)),1)</f>
        <v>8086.5776795358552</v>
      </c>
      <c r="M872" s="12">
        <f>IF(AND(Career!$F$15="Yes",$E872=62,$E871=61),L872,M871*IF($B872="January",(1+IF(C872&gt;Personal!$L$18+1,Calculations!$C$22,Calculations!$C$21)),1))</f>
        <v>8086.5776795358552</v>
      </c>
      <c r="N872" s="12">
        <f>M872*(1-'Retiree Assumptions'!$F$10)</f>
        <v>7116.1883579915529</v>
      </c>
      <c r="O872" s="12">
        <f>N872/(Calculations!$C$27^$AW872)/(Calculations!$D$27^($A872-1-$AW872+Calculations!$B$6/30))</f>
        <v>687.0383487290527</v>
      </c>
      <c r="P872" s="23">
        <f t="shared" si="1098"/>
        <v>1.5520136869254226E-2</v>
      </c>
      <c r="Q872" s="12">
        <f>IF(OR(A872&lt;=360,$E872&lt;70),Q871*IF($B872="January",(1+IF(C872&gt;Personal!$L$18+1,Calculations!$B$22,Calculations!$B$21)),1),0)</f>
        <v>0</v>
      </c>
      <c r="R872" s="12">
        <f>IF(OR(A872&lt;=360,$E872&lt;70),IF(AND(Career!$F$15="Yes",$E872=62,$E871=61),Q872,R871*IF($B872="January",(1+IF(C872&gt;Personal!$L$18+1,Calculations!$C$22,Calculations!$C$21)),1)),0)</f>
        <v>0</v>
      </c>
      <c r="S872" s="12">
        <f>R872*(1-'Retiree Assumptions'!$F$8)</f>
        <v>0</v>
      </c>
      <c r="T872" s="12">
        <f>S872/(Calculations!$C$27^($A872-1+Calculations!$B$6/30))</f>
        <v>0</v>
      </c>
      <c r="U872" s="23">
        <f t="shared" si="1099"/>
        <v>0</v>
      </c>
      <c r="W872">
        <f t="shared" si="1139"/>
        <v>15</v>
      </c>
      <c r="X872">
        <f t="shared" si="1114"/>
        <v>2097</v>
      </c>
      <c r="Y872">
        <f t="shared" si="1115"/>
        <v>114</v>
      </c>
      <c r="Z872">
        <f t="shared" si="1102"/>
        <v>112</v>
      </c>
      <c r="AA872" s="12">
        <f>S872*12*Subsidy!$I$15/Subsidy!$I$14</f>
        <v>0</v>
      </c>
      <c r="AB872" s="12">
        <f>SUM(S$5:S872)*Subsidy!$I$15/Subsidy!$I$14</f>
        <v>53212.488521578103</v>
      </c>
      <c r="AC872" s="12">
        <f>N872*Subsidy!$E$15/Subsidy!$E$14</f>
        <v>5692.950686393242</v>
      </c>
      <c r="AD872" s="12">
        <f t="shared" si="1103"/>
        <v>68315.408236718911</v>
      </c>
      <c r="AE872" s="12">
        <f>$AP872*AC872/(Calculations!$D$27^(A872-1+Calculations!$B$6/30))</f>
        <v>8.6658464981827533E-3</v>
      </c>
      <c r="AF872" s="12">
        <f>IF(AE872=0,0,SUM(AE872:AE$903)*AC872/AE872)</f>
        <v>59617.828060505562</v>
      </c>
      <c r="AH872" s="164">
        <f>VLOOKUP(E872,Rates2,5)*VLOOKUP(E872,Mort_Imp_Retirees,C872-'Mort Imp Cume'!$C$4+2)</f>
        <v>0.10754970334861469</v>
      </c>
      <c r="AI872" s="16">
        <f t="shared" si="1104"/>
        <v>0.89245029665138531</v>
      </c>
      <c r="AJ872" s="164">
        <f>VLOOKUP(F872,Rates2,6)*VLOOKUP(F872,Mort_Imp_Survivors,C872-'Mort Imp Cume'!$C$4+2)</f>
        <v>5.3535225285397309E-2</v>
      </c>
      <c r="AK872" s="16">
        <f t="shared" si="1105"/>
        <v>0.94646477471460266</v>
      </c>
      <c r="AL872" s="164">
        <f>VLOOKUP(F872,Rates2,7)*VLOOKUP(F872,Mort_Imp_Survivors,C872-'Mort Imp Cume'!$C$4+2)</f>
        <v>8.5956031606455943E-2</v>
      </c>
      <c r="AM872" s="16">
        <f t="shared" si="1106"/>
        <v>0.91404396839354407</v>
      </c>
      <c r="AN872" s="108">
        <f>PRODUCT(AI$4:AI871)</f>
        <v>8.740632745690599E-9</v>
      </c>
      <c r="AO872" s="16">
        <f>PRODUCT(AK$4:AK871)</f>
        <v>3.4998959796923911E-4</v>
      </c>
      <c r="AP872" s="16">
        <f>PRODUCT(AM$4:AM871)</f>
        <v>1.8587826804187029E-5</v>
      </c>
      <c r="AQ872" s="16">
        <f t="shared" si="1107"/>
        <v>3.0591305406610194E-12</v>
      </c>
      <c r="AR872" s="16">
        <f t="shared" si="1108"/>
        <v>8.737573615149937E-9</v>
      </c>
      <c r="AS872" s="16">
        <f t="shared" si="1109"/>
        <v>3.1139503358640166E-13</v>
      </c>
      <c r="AT872" s="16">
        <f t="shared" si="1110"/>
        <v>2.258991350041059E-5</v>
      </c>
      <c r="AU872" s="16">
        <f t="shared" si="1111"/>
        <v>0.99997740134586677</v>
      </c>
      <c r="AV872" s="16">
        <f t="shared" si="1112"/>
        <v>9.4005245887821144E-10</v>
      </c>
      <c r="AW872" s="30">
        <f>(SUMPRODUCT(AV$5:AV871,A$5:A871)+SUM(AV$5:AV871)*(Calculations!$B$6/30-0.5)+AV$4*Calculations!$B$6/30/2)/SUM(AV$4:AV871)</f>
        <v>510.22006909002897</v>
      </c>
      <c r="AX872" s="16"/>
      <c r="AY872" s="12"/>
      <c r="AZ872" s="12"/>
    </row>
    <row r="873" spans="1:52" x14ac:dyDescent="0.25">
      <c r="A873">
        <f t="shared" si="1100"/>
        <v>869</v>
      </c>
      <c r="B873" t="str">
        <f t="shared" si="1124"/>
        <v>June</v>
      </c>
      <c r="C873">
        <f t="shared" si="1095"/>
        <v>2097</v>
      </c>
      <c r="D873">
        <f t="shared" si="1126"/>
        <v>209706</v>
      </c>
      <c r="E873">
        <f t="shared" ref="E873:F873" si="1152">E861+1</f>
        <v>114</v>
      </c>
      <c r="F873">
        <f t="shared" si="1152"/>
        <v>112</v>
      </c>
      <c r="G873" s="12">
        <f>G872*IF($B873="January",1+IF(C873&gt;Personal!$L$18+1,Calculations!$B$22,Calculations!$B$21),1)</f>
        <v>14702.868508247017</v>
      </c>
      <c r="H873" s="12">
        <f>IF(AND(Career!$F$15="Yes",$E873=62,$E872=61),G873,H872*IF($B873="January",(1+IF(C873&gt;Personal!$L$18+1,Calculations!$C$22,Calculations!$C$21)),1))</f>
        <v>14702.868508247017</v>
      </c>
      <c r="I873" s="12">
        <f>H873*(1-'Retiree Assumptions'!$F$8)</f>
        <v>11468.237436432673</v>
      </c>
      <c r="J873" s="12">
        <f>I873/(Calculations!$C$27^($A873-1+Calculations!$B$6/30))</f>
        <v>1239.5042482112144</v>
      </c>
      <c r="K873" s="23">
        <f t="shared" si="1097"/>
        <v>9.6688524040166065E-6</v>
      </c>
      <c r="L873" s="12">
        <f>L872*IF($B873="January",(1+IF(C873&gt;Personal!$L$18+1,Calculations!$B$22,Calculations!$B$21)),1)</f>
        <v>8086.5776795358552</v>
      </c>
      <c r="M873" s="12">
        <f>IF(AND(Career!$F$15="Yes",$E873=62,$E872=61),L873,M872*IF($B873="January",(1+IF(C873&gt;Personal!$L$18+1,Calculations!$C$22,Calculations!$C$21)),1))</f>
        <v>8086.5776795358552</v>
      </c>
      <c r="N873" s="12">
        <f>M873*(1-'Retiree Assumptions'!$F$10)</f>
        <v>7116.1883579915529</v>
      </c>
      <c r="O873" s="12">
        <f>N873/(Calculations!$C$27^$AW873)/(Calculations!$D$27^($A873-1-$AW873+Calculations!$B$6/30))</f>
        <v>685.06054709494731</v>
      </c>
      <c r="P873" s="23">
        <f t="shared" si="1098"/>
        <v>1.4145249714670915E-2</v>
      </c>
      <c r="Q873" s="12">
        <f>IF(OR(A873&lt;=360,$E873&lt;70),Q872*IF($B873="January",(1+IF(C873&gt;Personal!$L$18+1,Calculations!$B$22,Calculations!$B$21)),1),0)</f>
        <v>0</v>
      </c>
      <c r="R873" s="12">
        <f>IF(OR(A873&lt;=360,$E873&lt;70),IF(AND(Career!$F$15="Yes",$E873=62,$E872=61),Q873,R872*IF($B873="January",(1+IF(C873&gt;Personal!$L$18+1,Calculations!$C$22,Calculations!$C$21)),1)),0)</f>
        <v>0</v>
      </c>
      <c r="S873" s="12">
        <f>R873*(1-'Retiree Assumptions'!$F$8)</f>
        <v>0</v>
      </c>
      <c r="T873" s="12">
        <f>S873/(Calculations!$C$27^($A873-1+Calculations!$B$6/30))</f>
        <v>0</v>
      </c>
      <c r="U873" s="23">
        <f t="shared" si="1099"/>
        <v>0</v>
      </c>
      <c r="W873">
        <f t="shared" si="1139"/>
        <v>15</v>
      </c>
      <c r="X873">
        <f t="shared" si="1114"/>
        <v>2097</v>
      </c>
      <c r="Y873">
        <f t="shared" si="1115"/>
        <v>114</v>
      </c>
      <c r="Z873">
        <f t="shared" si="1102"/>
        <v>112</v>
      </c>
      <c r="AA873" s="12">
        <f>S873*12*Subsidy!$I$15/Subsidy!$I$14</f>
        <v>0</v>
      </c>
      <c r="AB873" s="12">
        <f>SUM(S$5:S873)*Subsidy!$I$15/Subsidy!$I$14</f>
        <v>53212.488521578103</v>
      </c>
      <c r="AC873" s="12">
        <f>N873*Subsidy!$E$15/Subsidy!$E$14</f>
        <v>5692.950686393242</v>
      </c>
      <c r="AD873" s="12">
        <f t="shared" si="1103"/>
        <v>68315.408236718911</v>
      </c>
      <c r="AE873" s="12">
        <f>$AP873*AC873/(Calculations!$D$27^(A873-1+Calculations!$B$6/30))</f>
        <v>7.898162360067849E-3</v>
      </c>
      <c r="AF873" s="12">
        <f>IF(AE873=0,0,SUM(AE873:AE$903)*AC873/AE873)</f>
        <v>59166.25772597707</v>
      </c>
      <c r="AH873" s="164">
        <f>VLOOKUP(E873,Rates2,5)*VLOOKUP(E873,Mort_Imp_Retirees,C873-'Mort Imp Cume'!$C$4+2)</f>
        <v>0.10754970334861469</v>
      </c>
      <c r="AI873" s="16">
        <f t="shared" si="1104"/>
        <v>0.89245029665138531</v>
      </c>
      <c r="AJ873" s="164">
        <f>VLOOKUP(F873,Rates2,6)*VLOOKUP(F873,Mort_Imp_Survivors,C873-'Mort Imp Cume'!$C$4+2)</f>
        <v>5.3535225285397309E-2</v>
      </c>
      <c r="AK873" s="16">
        <f t="shared" si="1105"/>
        <v>0.94646477471460266</v>
      </c>
      <c r="AL873" s="164">
        <f>VLOOKUP(F873,Rates2,7)*VLOOKUP(F873,Mort_Imp_Survivors,C873-'Mort Imp Cume'!$C$4+2)</f>
        <v>8.5956031606455943E-2</v>
      </c>
      <c r="AM873" s="16">
        <f t="shared" si="1106"/>
        <v>0.91404396839354407</v>
      </c>
      <c r="AN873" s="108">
        <f>PRODUCT(AI$4:AI872)</f>
        <v>7.8005802868123869E-9</v>
      </c>
      <c r="AO873" s="16">
        <f>PRODUCT(AK$4:AK872)</f>
        <v>3.3125282599441027E-4</v>
      </c>
      <c r="AP873" s="16">
        <f>PRODUCT(AM$4:AM872)</f>
        <v>1.6990090975911E-5</v>
      </c>
      <c r="AQ873" s="16">
        <f t="shared" si="1107"/>
        <v>2.5839642644028905E-12</v>
      </c>
      <c r="AR873" s="16">
        <f t="shared" si="1108"/>
        <v>7.7979963225479842E-9</v>
      </c>
      <c r="AS873" s="16">
        <f t="shared" si="1109"/>
        <v>2.630269052611053E-13</v>
      </c>
      <c r="AT873" s="16">
        <f t="shared" si="1110"/>
        <v>2.0648174492977226E-5</v>
      </c>
      <c r="AU873" s="16">
        <f t="shared" si="1111"/>
        <v>0.99997934402492672</v>
      </c>
      <c r="AV873" s="16">
        <f t="shared" si="1112"/>
        <v>8.3895009579372394E-10</v>
      </c>
      <c r="AW873" s="30">
        <f>(SUMPRODUCT(AV$5:AV872,A$5:A872)+SUM(AV$5:AV872)*(Calculations!$B$6/30-0.5)+AV$4*Calculations!$B$6/30/2)/SUM(AV$4:AV872)</f>
        <v>510.22006942683089</v>
      </c>
      <c r="AX873" s="16"/>
      <c r="AY873" s="12"/>
      <c r="AZ873" s="12"/>
    </row>
    <row r="874" spans="1:52" x14ac:dyDescent="0.25">
      <c r="A874">
        <f t="shared" si="1100"/>
        <v>870</v>
      </c>
      <c r="B874" t="str">
        <f t="shared" si="1124"/>
        <v>July</v>
      </c>
      <c r="C874">
        <f t="shared" si="1095"/>
        <v>2097</v>
      </c>
      <c r="D874">
        <f t="shared" si="1126"/>
        <v>209707</v>
      </c>
      <c r="E874">
        <f t="shared" ref="E874:F874" si="1153">E862+1</f>
        <v>114</v>
      </c>
      <c r="F874">
        <f t="shared" si="1153"/>
        <v>112</v>
      </c>
      <c r="G874" s="12">
        <f>G873*IF($B874="January",1+IF(C874&gt;Personal!$L$18+1,Calculations!$B$22,Calculations!$B$21),1)</f>
        <v>14702.868508247017</v>
      </c>
      <c r="H874" s="12">
        <f>IF(AND(Career!$F$15="Yes",$E874=62,$E873=61),G874,H873*IF($B874="January",(1+IF(C874&gt;Personal!$L$18+1,Calculations!$C$22,Calculations!$C$21)),1))</f>
        <v>14702.868508247017</v>
      </c>
      <c r="I874" s="12">
        <f>H874*(1-'Retiree Assumptions'!$F$8)</f>
        <v>11468.237436432673</v>
      </c>
      <c r="J874" s="12">
        <f>I874/(Calculations!$C$27^($A874-1+Calculations!$B$6/30))</f>
        <v>1236.3348486088412</v>
      </c>
      <c r="K874" s="23">
        <f t="shared" si="1097"/>
        <v>8.6069060082837979E-6</v>
      </c>
      <c r="L874" s="12">
        <f>L873*IF($B874="January",(1+IF(C874&gt;Personal!$L$18+1,Calculations!$B$22,Calculations!$B$21)),1)</f>
        <v>8086.5776795358552</v>
      </c>
      <c r="M874" s="12">
        <f>IF(AND(Career!$F$15="Yes",$E874=62,$E873=61),L874,M873*IF($B874="January",(1+IF(C874&gt;Personal!$L$18+1,Calculations!$C$22,Calculations!$C$21)),1))</f>
        <v>8086.5776795358552</v>
      </c>
      <c r="N874" s="12">
        <f>M874*(1-'Retiree Assumptions'!$F$10)</f>
        <v>7116.1883579915529</v>
      </c>
      <c r="O874" s="12">
        <f>N874/(Calculations!$C$27^$AW874)/(Calculations!$D$27^($A874-1-$AW874+Calculations!$B$6/30))</f>
        <v>683.08843902067588</v>
      </c>
      <c r="P874" s="23">
        <f t="shared" si="1098"/>
        <v>1.2892160097858305E-2</v>
      </c>
      <c r="Q874" s="12">
        <f>IF(OR(A874&lt;=360,$E874&lt;70),Q873*IF($B874="January",(1+IF(C874&gt;Personal!$L$18+1,Calculations!$B$22,Calculations!$B$21)),1),0)</f>
        <v>0</v>
      </c>
      <c r="R874" s="12">
        <f>IF(OR(A874&lt;=360,$E874&lt;70),IF(AND(Career!$F$15="Yes",$E874=62,$E873=61),Q874,R873*IF($B874="January",(1+IF(C874&gt;Personal!$L$18+1,Calculations!$C$22,Calculations!$C$21)),1)),0)</f>
        <v>0</v>
      </c>
      <c r="S874" s="12">
        <f>R874*(1-'Retiree Assumptions'!$F$8)</f>
        <v>0</v>
      </c>
      <c r="T874" s="12">
        <f>S874/(Calculations!$C$27^($A874-1+Calculations!$B$6/30))</f>
        <v>0</v>
      </c>
      <c r="U874" s="23">
        <f t="shared" si="1099"/>
        <v>0</v>
      </c>
      <c r="W874">
        <f t="shared" si="1139"/>
        <v>15</v>
      </c>
      <c r="X874">
        <f t="shared" si="1114"/>
        <v>2097</v>
      </c>
      <c r="Y874">
        <f t="shared" si="1115"/>
        <v>114</v>
      </c>
      <c r="Z874">
        <f t="shared" si="1102"/>
        <v>112</v>
      </c>
      <c r="AA874" s="12">
        <f>S874*12*Subsidy!$I$15/Subsidy!$I$14</f>
        <v>0</v>
      </c>
      <c r="AB874" s="12">
        <f>SUM(S$5:S874)*Subsidy!$I$15/Subsidy!$I$14</f>
        <v>53212.488521578103</v>
      </c>
      <c r="AC874" s="12">
        <f>N874*Subsidy!$E$15/Subsidy!$E$14</f>
        <v>5692.950686393242</v>
      </c>
      <c r="AD874" s="12">
        <f t="shared" si="1103"/>
        <v>68315.408236718911</v>
      </c>
      <c r="AE874" s="12">
        <f>$AP874*AC874/(Calculations!$D$27^(A874-1+Calculations!$B$6/30))</f>
        <v>7.1984853042428073E-3</v>
      </c>
      <c r="AF874" s="12">
        <f>IF(AE874=0,0,SUM(AE874:AE$903)*AC874/AE874)</f>
        <v>58670.795740801637</v>
      </c>
      <c r="AH874" s="164">
        <f>VLOOKUP(E874,Rates2,5)*VLOOKUP(E874,Mort_Imp_Retirees,C874-'Mort Imp Cume'!$C$4+2)</f>
        <v>0.10754970334861469</v>
      </c>
      <c r="AI874" s="16">
        <f t="shared" si="1104"/>
        <v>0.89245029665138531</v>
      </c>
      <c r="AJ874" s="164">
        <f>VLOOKUP(F874,Rates2,6)*VLOOKUP(F874,Mort_Imp_Survivors,C874-'Mort Imp Cume'!$C$4+2)</f>
        <v>5.3535225285397309E-2</v>
      </c>
      <c r="AK874" s="16">
        <f t="shared" si="1105"/>
        <v>0.94646477471460266</v>
      </c>
      <c r="AL874" s="164">
        <f>VLOOKUP(F874,Rates2,7)*VLOOKUP(F874,Mort_Imp_Survivors,C874-'Mort Imp Cume'!$C$4+2)</f>
        <v>8.5956031606455943E-2</v>
      </c>
      <c r="AM874" s="16">
        <f t="shared" si="1106"/>
        <v>0.91404396839354407</v>
      </c>
      <c r="AN874" s="108">
        <f>PRODUCT(AI$4:AI873)</f>
        <v>6.9616301910186633E-9</v>
      </c>
      <c r="AO874" s="16">
        <f>PRODUCT(AK$4:AK873)</f>
        <v>3.1351913132837499E-4</v>
      </c>
      <c r="AP874" s="16">
        <f>PRODUCT(AM$4:AM873)</f>
        <v>1.5529690178989033E-5</v>
      </c>
      <c r="AQ874" s="16">
        <f t="shared" si="1107"/>
        <v>2.1826042501175607E-12</v>
      </c>
      <c r="AR874" s="16">
        <f t="shared" si="1108"/>
        <v>6.9594475867685455E-9</v>
      </c>
      <c r="AS874" s="16">
        <f t="shared" si="1109"/>
        <v>2.2217166437896469E-13</v>
      </c>
      <c r="AT874" s="16">
        <f t="shared" si="1110"/>
        <v>1.8873339616670165E-5</v>
      </c>
      <c r="AU874" s="16">
        <f t="shared" si="1111"/>
        <v>0.99998111969875314</v>
      </c>
      <c r="AV874" s="16">
        <f t="shared" si="1112"/>
        <v>7.4872126186681709E-10</v>
      </c>
      <c r="AW874" s="30">
        <f>(SUMPRODUCT(AV$5:AV873,A$5:A873)+SUM(AV$5:AV873)*(Calculations!$B$6/30-0.5)+AV$4*Calculations!$B$6/30/2)/SUM(AV$4:AV873)</f>
        <v>510.22006972824875</v>
      </c>
      <c r="AX874" s="16"/>
      <c r="AY874" s="12"/>
      <c r="AZ874" s="12"/>
    </row>
    <row r="875" spans="1:52" x14ac:dyDescent="0.25">
      <c r="A875">
        <f t="shared" si="1100"/>
        <v>871</v>
      </c>
      <c r="B875" t="str">
        <f t="shared" si="1124"/>
        <v>August</v>
      </c>
      <c r="C875">
        <f t="shared" si="1095"/>
        <v>2097</v>
      </c>
      <c r="D875">
        <f t="shared" si="1126"/>
        <v>209708</v>
      </c>
      <c r="E875">
        <f t="shared" ref="E875:F875" si="1154">E863+1</f>
        <v>114</v>
      </c>
      <c r="F875">
        <f t="shared" si="1154"/>
        <v>112</v>
      </c>
      <c r="G875" s="12">
        <f>G874*IF($B875="January",1+IF(C875&gt;Personal!$L$18+1,Calculations!$B$22,Calculations!$B$21),1)</f>
        <v>14702.868508247017</v>
      </c>
      <c r="H875" s="12">
        <f>IF(AND(Career!$F$15="Yes",$E875=62,$E874=61),G875,H874*IF($B875="January",(1+IF(C875&gt;Personal!$L$18+1,Calculations!$C$22,Calculations!$C$21)),1))</f>
        <v>14702.868508247017</v>
      </c>
      <c r="I875" s="12">
        <f>H875*(1-'Retiree Assumptions'!$F$8)</f>
        <v>11468.237436432673</v>
      </c>
      <c r="J875" s="12">
        <f>I875/(Calculations!$C$27^($A875-1+Calculations!$B$6/30))</f>
        <v>1233.1735531286231</v>
      </c>
      <c r="K875" s="23">
        <f t="shared" si="1097"/>
        <v>7.6615949794267311E-6</v>
      </c>
      <c r="L875" s="12">
        <f>L874*IF($B875="January",(1+IF(C875&gt;Personal!$L$18+1,Calculations!$B$22,Calculations!$B$21)),1)</f>
        <v>8086.5776795358552</v>
      </c>
      <c r="M875" s="12">
        <f>IF(AND(Career!$F$15="Yes",$E875=62,$E874=61),L875,M874*IF($B875="January",(1+IF(C875&gt;Personal!$L$18+1,Calculations!$C$22,Calculations!$C$21)),1))</f>
        <v>8086.5776795358552</v>
      </c>
      <c r="N875" s="12">
        <f>M875*(1-'Retiree Assumptions'!$F$10)</f>
        <v>7116.1883579915529</v>
      </c>
      <c r="O875" s="12">
        <f>N875/(Calculations!$C$27^$AW875)/(Calculations!$D$27^($A875-1-$AW875+Calculations!$B$6/30))</f>
        <v>681.12200811684647</v>
      </c>
      <c r="P875" s="23">
        <f t="shared" si="1098"/>
        <v>1.1750078306424577E-2</v>
      </c>
      <c r="Q875" s="12">
        <f>IF(OR(A875&lt;=360,$E875&lt;70),Q874*IF($B875="January",(1+IF(C875&gt;Personal!$L$18+1,Calculations!$B$22,Calculations!$B$21)),1),0)</f>
        <v>0</v>
      </c>
      <c r="R875" s="12">
        <f>IF(OR(A875&lt;=360,$E875&lt;70),IF(AND(Career!$F$15="Yes",$E875=62,$E874=61),Q875,R874*IF($B875="January",(1+IF(C875&gt;Personal!$L$18+1,Calculations!$C$22,Calculations!$C$21)),1)),0)</f>
        <v>0</v>
      </c>
      <c r="S875" s="12">
        <f>R875*(1-'Retiree Assumptions'!$F$8)</f>
        <v>0</v>
      </c>
      <c r="T875" s="12">
        <f>S875/(Calculations!$C$27^($A875-1+Calculations!$B$6/30))</f>
        <v>0</v>
      </c>
      <c r="U875" s="23">
        <f t="shared" si="1099"/>
        <v>0</v>
      </c>
      <c r="W875">
        <f t="shared" si="1139"/>
        <v>15</v>
      </c>
      <c r="X875">
        <f t="shared" si="1114"/>
        <v>2097</v>
      </c>
      <c r="Y875">
        <f t="shared" si="1115"/>
        <v>114</v>
      </c>
      <c r="Z875">
        <f t="shared" si="1102"/>
        <v>112</v>
      </c>
      <c r="AA875" s="12">
        <f>S875*12*Subsidy!$I$15/Subsidy!$I$14</f>
        <v>0</v>
      </c>
      <c r="AB875" s="12">
        <f>SUM(S$5:S875)*Subsidy!$I$15/Subsidy!$I$14</f>
        <v>53212.488521578103</v>
      </c>
      <c r="AC875" s="12">
        <f>N875*Subsidy!$E$15/Subsidy!$E$14</f>
        <v>5692.950686393242</v>
      </c>
      <c r="AD875" s="12">
        <f t="shared" si="1103"/>
        <v>68315.408236718911</v>
      </c>
      <c r="AE875" s="12">
        <f>$AP875*AC875/(Calculations!$D$27^(A875-1+Calculations!$B$6/30))</f>
        <v>6.5607907653793193E-3</v>
      </c>
      <c r="AF875" s="12">
        <f>IF(AE875=0,0,SUM(AE875:AE$903)*AC875/AE875)</f>
        <v>58127.175932360718</v>
      </c>
      <c r="AH875" s="164">
        <f>VLOOKUP(E875,Rates2,5)*VLOOKUP(E875,Mort_Imp_Retirees,C875-'Mort Imp Cume'!$C$4+2)</f>
        <v>0.10754970334861469</v>
      </c>
      <c r="AI875" s="16">
        <f t="shared" si="1104"/>
        <v>0.89245029665138531</v>
      </c>
      <c r="AJ875" s="164">
        <f>VLOOKUP(F875,Rates2,6)*VLOOKUP(F875,Mort_Imp_Survivors,C875-'Mort Imp Cume'!$C$4+2)</f>
        <v>5.3535225285397309E-2</v>
      </c>
      <c r="AK875" s="16">
        <f t="shared" si="1105"/>
        <v>0.94646477471460266</v>
      </c>
      <c r="AL875" s="164">
        <f>VLOOKUP(F875,Rates2,7)*VLOOKUP(F875,Mort_Imp_Survivors,C875-'Mort Imp Cume'!$C$4+2)</f>
        <v>8.5956031606455943E-2</v>
      </c>
      <c r="AM875" s="16">
        <f t="shared" si="1106"/>
        <v>0.91404396839354407</v>
      </c>
      <c r="AN875" s="108">
        <f>PRODUCT(AI$4:AI874)</f>
        <v>6.2129089291518464E-9</v>
      </c>
      <c r="AO875" s="16">
        <f>PRODUCT(AK$4:AK874)</f>
        <v>2.9673481400142838E-4</v>
      </c>
      <c r="AP875" s="16">
        <f>PRODUCT(AM$4:AM874)</f>
        <v>1.4194819639125384E-5</v>
      </c>
      <c r="AQ875" s="16">
        <f t="shared" si="1107"/>
        <v>1.8435863754996867E-12</v>
      </c>
      <c r="AR875" s="16">
        <f t="shared" si="1108"/>
        <v>6.211065342776347E-9</v>
      </c>
      <c r="AS875" s="16">
        <f t="shared" si="1109"/>
        <v>1.876623549363503E-13</v>
      </c>
      <c r="AT875" s="16">
        <f t="shared" si="1110"/>
        <v>1.7251062462231952E-5</v>
      </c>
      <c r="AU875" s="16">
        <f t="shared" si="1111"/>
        <v>0.99998274272462884</v>
      </c>
      <c r="AV875" s="16">
        <f t="shared" si="1112"/>
        <v>6.6819651226224043E-10</v>
      </c>
      <c r="AW875" s="30">
        <f>(SUMPRODUCT(AV$5:AV874,A$5:A874)+SUM(AV$5:AV874)*(Calculations!$B$6/30-0.5)+AV$4*Calculations!$B$6/30/2)/SUM(AV$4:AV874)</f>
        <v>510.220069997998</v>
      </c>
      <c r="AX875" s="16"/>
      <c r="AY875" s="12"/>
      <c r="AZ875" s="12"/>
    </row>
    <row r="876" spans="1:52" x14ac:dyDescent="0.25">
      <c r="A876">
        <f t="shared" si="1100"/>
        <v>872</v>
      </c>
      <c r="B876" t="str">
        <f t="shared" si="1124"/>
        <v>September</v>
      </c>
      <c r="C876">
        <f t="shared" si="1095"/>
        <v>2097</v>
      </c>
      <c r="D876">
        <f t="shared" si="1126"/>
        <v>209709</v>
      </c>
      <c r="E876">
        <f t="shared" ref="E876:F876" si="1155">E864+1</f>
        <v>114</v>
      </c>
      <c r="F876">
        <f t="shared" si="1155"/>
        <v>112</v>
      </c>
      <c r="G876" s="12">
        <f>G875*IF($B876="January",1+IF(C876&gt;Personal!$L$18+1,Calculations!$B$22,Calculations!$B$21),1)</f>
        <v>14702.868508247017</v>
      </c>
      <c r="H876" s="12">
        <f>IF(AND(Career!$F$15="Yes",$E876=62,$E875=61),G876,H875*IF($B876="January",(1+IF(C876&gt;Personal!$L$18+1,Calculations!$C$22,Calculations!$C$21)),1))</f>
        <v>14702.868508247017</v>
      </c>
      <c r="I876" s="12">
        <f>H876*(1-'Retiree Assumptions'!$F$8)</f>
        <v>11468.237436432673</v>
      </c>
      <c r="J876" s="12">
        <f>I876/(Calculations!$C$27^($A876-1+Calculations!$B$6/30))</f>
        <v>1230.0203410484037</v>
      </c>
      <c r="K876" s="23">
        <f t="shared" si="1097"/>
        <v>6.8201090580378714E-6</v>
      </c>
      <c r="L876" s="12">
        <f>L875*IF($B876="January",(1+IF(C876&gt;Personal!$L$18+1,Calculations!$B$22,Calculations!$B$21)),1)</f>
        <v>8086.5776795358552</v>
      </c>
      <c r="M876" s="12">
        <f>IF(AND(Career!$F$15="Yes",$E876=62,$E875=61),L876,M875*IF($B876="January",(1+IF(C876&gt;Personal!$L$18+1,Calculations!$C$22,Calculations!$C$21)),1))</f>
        <v>8086.5776795358552</v>
      </c>
      <c r="N876" s="12">
        <f>M876*(1-'Retiree Assumptions'!$F$10)</f>
        <v>7116.1883579915529</v>
      </c>
      <c r="O876" s="12">
        <f>N876/(Calculations!$C$27^$AW876)/(Calculations!$D$27^($A876-1-$AW876+Calculations!$B$6/30))</f>
        <v>679.16123804115659</v>
      </c>
      <c r="P876" s="23">
        <f t="shared" si="1098"/>
        <v>1.0709170458861644E-2</v>
      </c>
      <c r="Q876" s="12">
        <f>IF(OR(A876&lt;=360,$E876&lt;70),Q875*IF($B876="January",(1+IF(C876&gt;Personal!$L$18+1,Calculations!$B$22,Calculations!$B$21)),1),0)</f>
        <v>0</v>
      </c>
      <c r="R876" s="12">
        <f>IF(OR(A876&lt;=360,$E876&lt;70),IF(AND(Career!$F$15="Yes",$E876=62,$E875=61),Q876,R875*IF($B876="January",(1+IF(C876&gt;Personal!$L$18+1,Calculations!$C$22,Calculations!$C$21)),1)),0)</f>
        <v>0</v>
      </c>
      <c r="S876" s="12">
        <f>R876*(1-'Retiree Assumptions'!$F$8)</f>
        <v>0</v>
      </c>
      <c r="T876" s="12">
        <f>S876/(Calculations!$C$27^($A876-1+Calculations!$B$6/30))</f>
        <v>0</v>
      </c>
      <c r="U876" s="23">
        <f t="shared" si="1099"/>
        <v>0</v>
      </c>
      <c r="W876">
        <f t="shared" si="1139"/>
        <v>15</v>
      </c>
      <c r="X876">
        <f t="shared" si="1114"/>
        <v>2097</v>
      </c>
      <c r="Y876">
        <f t="shared" si="1115"/>
        <v>114</v>
      </c>
      <c r="Z876">
        <f t="shared" si="1102"/>
        <v>112</v>
      </c>
      <c r="AA876" s="12">
        <f>S876*12*Subsidy!$I$15/Subsidy!$I$14</f>
        <v>0</v>
      </c>
      <c r="AB876" s="12">
        <f>SUM(S$5:S876)*Subsidy!$I$15/Subsidy!$I$14</f>
        <v>53212.488521578103</v>
      </c>
      <c r="AC876" s="12">
        <f>N876*Subsidy!$E$15/Subsidy!$E$14</f>
        <v>5692.950686393242</v>
      </c>
      <c r="AD876" s="12">
        <f t="shared" si="1103"/>
        <v>68315.408236718911</v>
      </c>
      <c r="AE876" s="12">
        <f>$AP876*AC876/(Calculations!$D$27^(A876-1+Calculations!$B$6/30))</f>
        <v>5.9795878782604867E-3</v>
      </c>
      <c r="AF876" s="12">
        <f>IF(AE876=0,0,SUM(AE876:AE$903)*AC876/AE876)</f>
        <v>57530.717465371214</v>
      </c>
      <c r="AH876" s="164">
        <f>VLOOKUP(E876,Rates2,5)*VLOOKUP(E876,Mort_Imp_Retirees,C876-'Mort Imp Cume'!$C$4+2)</f>
        <v>0.10754970334861469</v>
      </c>
      <c r="AI876" s="16">
        <f t="shared" si="1104"/>
        <v>0.89245029665138531</v>
      </c>
      <c r="AJ876" s="164">
        <f>VLOOKUP(F876,Rates2,6)*VLOOKUP(F876,Mort_Imp_Survivors,C876-'Mort Imp Cume'!$C$4+2)</f>
        <v>5.3535225285397309E-2</v>
      </c>
      <c r="AK876" s="16">
        <f t="shared" si="1105"/>
        <v>0.94646477471460266</v>
      </c>
      <c r="AL876" s="164">
        <f>VLOOKUP(F876,Rates2,7)*VLOOKUP(F876,Mort_Imp_Survivors,C876-'Mort Imp Cume'!$C$4+2)</f>
        <v>8.5956031606455943E-2</v>
      </c>
      <c r="AM876" s="16">
        <f t="shared" si="1106"/>
        <v>0.91404396839354407</v>
      </c>
      <c r="AN876" s="108">
        <f>PRODUCT(AI$4:AI875)</f>
        <v>5.5447124168896057E-9</v>
      </c>
      <c r="AO876" s="16">
        <f>PRODUCT(AK$4:AK875)</f>
        <v>2.8084904888384143E-4</v>
      </c>
      <c r="AP876" s="16">
        <f>PRODUCT(AM$4:AM875)</f>
        <v>1.2974689273576781E-5</v>
      </c>
      <c r="AQ876" s="16">
        <f t="shared" si="1107"/>
        <v>1.5572272086178714E-12</v>
      </c>
      <c r="AR876" s="16">
        <f t="shared" si="1108"/>
        <v>5.5431551896809883E-9</v>
      </c>
      <c r="AS876" s="16">
        <f t="shared" si="1109"/>
        <v>1.5851328097441706E-13</v>
      </c>
      <c r="AT876" s="16">
        <f t="shared" si="1110"/>
        <v>1.5768229779645752E-5</v>
      </c>
      <c r="AU876" s="16">
        <f t="shared" si="1111"/>
        <v>0.99998422622550798</v>
      </c>
      <c r="AV876" s="16">
        <f t="shared" si="1112"/>
        <v>5.9633217558985745E-10</v>
      </c>
      <c r="AW876" s="30">
        <f>(SUMPRODUCT(AV$5:AV875,A$5:A875)+SUM(AV$5:AV875)*(Calculations!$B$6/30-0.5)+AV$4*Calculations!$B$6/30/2)/SUM(AV$4:AV875)</f>
        <v>510.22007023940404</v>
      </c>
      <c r="AX876" s="16"/>
      <c r="AY876" s="12"/>
      <c r="AZ876" s="12"/>
    </row>
    <row r="877" spans="1:52" x14ac:dyDescent="0.25">
      <c r="A877">
        <f t="shared" si="1100"/>
        <v>873</v>
      </c>
      <c r="B877" t="str">
        <f t="shared" si="1124"/>
        <v>October</v>
      </c>
      <c r="C877">
        <f t="shared" si="1095"/>
        <v>2097</v>
      </c>
      <c r="D877">
        <f t="shared" si="1126"/>
        <v>209710</v>
      </c>
      <c r="E877">
        <f t="shared" ref="E877:F877" si="1156">E865+1</f>
        <v>114</v>
      </c>
      <c r="F877">
        <f t="shared" si="1156"/>
        <v>112</v>
      </c>
      <c r="G877" s="12">
        <f>G876*IF($B877="January",1+IF(C877&gt;Personal!$L$18+1,Calculations!$B$22,Calculations!$B$21),1)</f>
        <v>14702.868508247017</v>
      </c>
      <c r="H877" s="12">
        <f>IF(AND(Career!$F$15="Yes",$E877=62,$E876=61),G877,H876*IF($B877="January",(1+IF(C877&gt;Personal!$L$18+1,Calculations!$C$22,Calculations!$C$21)),1))</f>
        <v>14702.868508247017</v>
      </c>
      <c r="I877" s="12">
        <f>H877*(1-'Retiree Assumptions'!$F$8)</f>
        <v>11468.237436432673</v>
      </c>
      <c r="J877" s="12">
        <f>I877/(Calculations!$C$27^($A877-1+Calculations!$B$6/30))</f>
        <v>1226.8751916990113</v>
      </c>
      <c r="K877" s="23">
        <f t="shared" si="1097"/>
        <v>6.0710449571442289E-6</v>
      </c>
      <c r="L877" s="12">
        <f>L876*IF($B877="January",(1+IF(C877&gt;Personal!$L$18+1,Calculations!$B$22,Calculations!$B$21)),1)</f>
        <v>8086.5776795358552</v>
      </c>
      <c r="M877" s="12">
        <f>IF(AND(Career!$F$15="Yes",$E877=62,$E876=61),L877,M876*IF($B877="January",(1+IF(C877&gt;Personal!$L$18+1,Calculations!$C$22,Calculations!$C$21)),1))</f>
        <v>8086.5776795358552</v>
      </c>
      <c r="N877" s="12">
        <f>M877*(1-'Retiree Assumptions'!$F$10)</f>
        <v>7116.1883579915529</v>
      </c>
      <c r="O877" s="12">
        <f>N877/(Calculations!$C$27^$AW877)/(Calculations!$D$27^($A877-1-$AW877+Calculations!$B$6/30))</f>
        <v>677.20611249826561</v>
      </c>
      <c r="P877" s="23">
        <f t="shared" si="1098"/>
        <v>9.7604738301802947E-3</v>
      </c>
      <c r="Q877" s="12">
        <f>IF(OR(A877&lt;=360,$E877&lt;70),Q876*IF($B877="January",(1+IF(C877&gt;Personal!$L$18+1,Calculations!$B$22,Calculations!$B$21)),1),0)</f>
        <v>0</v>
      </c>
      <c r="R877" s="12">
        <f>IF(OR(A877&lt;=360,$E877&lt;70),IF(AND(Career!$F$15="Yes",$E877=62,$E876=61),Q877,R876*IF($B877="January",(1+IF(C877&gt;Personal!$L$18+1,Calculations!$C$22,Calculations!$C$21)),1)),0)</f>
        <v>0</v>
      </c>
      <c r="S877" s="12">
        <f>R877*(1-'Retiree Assumptions'!$F$8)</f>
        <v>0</v>
      </c>
      <c r="T877" s="12">
        <f>S877/(Calculations!$C$27^($A877-1+Calculations!$B$6/30))</f>
        <v>0</v>
      </c>
      <c r="U877" s="23">
        <f t="shared" si="1099"/>
        <v>0</v>
      </c>
      <c r="W877">
        <f t="shared" si="1139"/>
        <v>15</v>
      </c>
      <c r="X877">
        <f t="shared" si="1114"/>
        <v>2097</v>
      </c>
      <c r="Y877">
        <f t="shared" si="1115"/>
        <v>114</v>
      </c>
      <c r="Z877">
        <f t="shared" si="1102"/>
        <v>112</v>
      </c>
      <c r="AA877" s="12">
        <f>S877*12*Subsidy!$I$15/Subsidy!$I$14</f>
        <v>0</v>
      </c>
      <c r="AB877" s="12">
        <f>SUM(S$5:S877)*Subsidy!$I$15/Subsidy!$I$14</f>
        <v>53212.488521578103</v>
      </c>
      <c r="AC877" s="12">
        <f>N877*Subsidy!$E$15/Subsidy!$E$14</f>
        <v>5692.950686393242</v>
      </c>
      <c r="AD877" s="12">
        <f t="shared" si="1103"/>
        <v>68315.408236718911</v>
      </c>
      <c r="AE877" s="12">
        <f>$AP877*AC877/(Calculations!$D$27^(A877-1+Calculations!$B$6/30))</f>
        <v>5.4498721987169671E-3</v>
      </c>
      <c r="AF877" s="12">
        <f>IF(AE877=0,0,SUM(AE877:AE$903)*AC877/AE877)</f>
        <v>56876.284537579617</v>
      </c>
      <c r="AH877" s="164">
        <f>VLOOKUP(E877,Rates2,5)*VLOOKUP(E877,Mort_Imp_Retirees,C877-'Mort Imp Cume'!$C$4+2)</f>
        <v>0.10754970334861469</v>
      </c>
      <c r="AI877" s="16">
        <f t="shared" si="1104"/>
        <v>0.89245029665138531</v>
      </c>
      <c r="AJ877" s="164">
        <f>VLOOKUP(F877,Rates2,6)*VLOOKUP(F877,Mort_Imp_Survivors,C877-'Mort Imp Cume'!$C$4+2)</f>
        <v>5.3535225285397309E-2</v>
      </c>
      <c r="AK877" s="16">
        <f t="shared" si="1105"/>
        <v>0.94646477471460266</v>
      </c>
      <c r="AL877" s="164">
        <f>VLOOKUP(F877,Rates2,7)*VLOOKUP(F877,Mort_Imp_Survivors,C877-'Mort Imp Cume'!$C$4+2)</f>
        <v>8.5956031606455943E-2</v>
      </c>
      <c r="AM877" s="16">
        <f t="shared" si="1106"/>
        <v>0.91404396839354407</v>
      </c>
      <c r="AN877" s="108">
        <f>PRODUCT(AI$4:AI876)</f>
        <v>4.9483802412997485E-9</v>
      </c>
      <c r="AO877" s="16">
        <f>PRODUCT(AK$4:AK876)</f>
        <v>2.6581373178065538E-4</v>
      </c>
      <c r="AP877" s="16">
        <f>PRODUCT(AM$4:AM876)</f>
        <v>1.1859436472293271E-5</v>
      </c>
      <c r="AQ877" s="16">
        <f t="shared" si="1107"/>
        <v>1.3153474182095461E-12</v>
      </c>
      <c r="AR877" s="16">
        <f t="shared" si="1108"/>
        <v>4.947064893881539E-9</v>
      </c>
      <c r="AS877" s="16">
        <f t="shared" si="1109"/>
        <v>1.338918519582506E-13</v>
      </c>
      <c r="AT877" s="16">
        <f t="shared" si="1110"/>
        <v>1.4412855480841945E-5</v>
      </c>
      <c r="AU877" s="16">
        <f t="shared" si="1111"/>
        <v>0.99998558219613887</v>
      </c>
      <c r="AV877" s="16">
        <f t="shared" si="1112"/>
        <v>5.3219682700793431E-10</v>
      </c>
      <c r="AW877" s="30">
        <f>(SUMPRODUCT(AV$5:AV876,A$5:A876)+SUM(AV$5:AV876)*(Calculations!$B$6/30-0.5)+AV$4*Calculations!$B$6/30/2)/SUM(AV$4:AV876)</f>
        <v>510.22007045544319</v>
      </c>
      <c r="AX877" s="16"/>
      <c r="AY877" s="12"/>
      <c r="AZ877" s="12"/>
    </row>
    <row r="878" spans="1:52" x14ac:dyDescent="0.25">
      <c r="A878">
        <f t="shared" si="1100"/>
        <v>874</v>
      </c>
      <c r="B878" t="str">
        <f t="shared" si="1124"/>
        <v>November</v>
      </c>
      <c r="C878">
        <f t="shared" si="1095"/>
        <v>2097</v>
      </c>
      <c r="D878">
        <f t="shared" si="1126"/>
        <v>209711</v>
      </c>
      <c r="E878">
        <f t="shared" ref="E878:F878" si="1157">E866+1</f>
        <v>114</v>
      </c>
      <c r="F878">
        <f t="shared" si="1157"/>
        <v>112</v>
      </c>
      <c r="G878" s="12">
        <f>G877*IF($B878="January",1+IF(C878&gt;Personal!$L$18+1,Calculations!$B$22,Calculations!$B$21),1)</f>
        <v>14702.868508247017</v>
      </c>
      <c r="H878" s="12">
        <f>IF(AND(Career!$F$15="Yes",$E878=62,$E877=61),G878,H877*IF($B878="January",(1+IF(C878&gt;Personal!$L$18+1,Calculations!$C$22,Calculations!$C$21)),1))</f>
        <v>14702.868508247017</v>
      </c>
      <c r="I878" s="12">
        <f>H878*(1-'Retiree Assumptions'!$F$8)</f>
        <v>11468.237436432673</v>
      </c>
      <c r="J878" s="12">
        <f>I878/(Calculations!$C$27^($A878-1+Calculations!$B$6/30))</f>
        <v>1223.7380844641275</v>
      </c>
      <c r="K878" s="23">
        <f t="shared" si="1097"/>
        <v>5.4042518320477149E-6</v>
      </c>
      <c r="L878" s="12">
        <f>L877*IF($B878="January",(1+IF(C878&gt;Personal!$L$18+1,Calculations!$B$22,Calculations!$B$21)),1)</f>
        <v>8086.5776795358552</v>
      </c>
      <c r="M878" s="12">
        <f>IF(AND(Career!$F$15="Yes",$E878=62,$E877=61),L878,M877*IF($B878="January",(1+IF(C878&gt;Personal!$L$18+1,Calculations!$C$22,Calculations!$C$21)),1))</f>
        <v>8086.5776795358552</v>
      </c>
      <c r="N878" s="12">
        <f>M878*(1-'Retiree Assumptions'!$F$10)</f>
        <v>7116.1883579915529</v>
      </c>
      <c r="O878" s="12">
        <f>N878/(Calculations!$C$27^$AW878)/(Calculations!$D$27^($A878-1-$AW878+Calculations!$B$6/30))</f>
        <v>675.25661523966892</v>
      </c>
      <c r="P878" s="23">
        <f t="shared" si="1098"/>
        <v>8.895819678599497E-3</v>
      </c>
      <c r="Q878" s="12">
        <f>IF(OR(A878&lt;=360,$E878&lt;70),Q877*IF($B878="January",(1+IF(C878&gt;Personal!$L$18+1,Calculations!$B$22,Calculations!$B$21)),1),0)</f>
        <v>0</v>
      </c>
      <c r="R878" s="12">
        <f>IF(OR(A878&lt;=360,$E878&lt;70),IF(AND(Career!$F$15="Yes",$E878=62,$E877=61),Q878,R877*IF($B878="January",(1+IF(C878&gt;Personal!$L$18+1,Calculations!$C$22,Calculations!$C$21)),1)),0)</f>
        <v>0</v>
      </c>
      <c r="S878" s="12">
        <f>R878*(1-'Retiree Assumptions'!$F$8)</f>
        <v>0</v>
      </c>
      <c r="T878" s="12">
        <f>S878/(Calculations!$C$27^($A878-1+Calculations!$B$6/30))</f>
        <v>0</v>
      </c>
      <c r="U878" s="23">
        <f t="shared" si="1099"/>
        <v>0</v>
      </c>
      <c r="W878">
        <f t="shared" si="1139"/>
        <v>15</v>
      </c>
      <c r="X878">
        <f t="shared" si="1114"/>
        <v>2097</v>
      </c>
      <c r="Y878">
        <f t="shared" si="1115"/>
        <v>114</v>
      </c>
      <c r="Z878">
        <f t="shared" si="1102"/>
        <v>112</v>
      </c>
      <c r="AA878" s="12">
        <f>S878*12*Subsidy!$I$15/Subsidy!$I$14</f>
        <v>0</v>
      </c>
      <c r="AB878" s="12">
        <f>SUM(S$5:S878)*Subsidy!$I$15/Subsidy!$I$14</f>
        <v>53212.488521578103</v>
      </c>
      <c r="AC878" s="12">
        <f>N878*Subsidy!$E$15/Subsidy!$E$14</f>
        <v>5692.950686393242</v>
      </c>
      <c r="AD878" s="12">
        <f t="shared" si="1103"/>
        <v>68315.408236718911</v>
      </c>
      <c r="AE878" s="12">
        <f>$AP878*AC878/(Calculations!$D$27^(A878-1+Calculations!$B$6/30))</f>
        <v>4.967082612888766E-3</v>
      </c>
      <c r="AF878" s="12">
        <f>IF(AE878=0,0,SUM(AE878:AE$903)*AC878/AE878)</f>
        <v>56158.242157965957</v>
      </c>
      <c r="AH878" s="164">
        <f>VLOOKUP(E878,Rates2,5)*VLOOKUP(E878,Mort_Imp_Retirees,C878-'Mort Imp Cume'!$C$4+2)</f>
        <v>0.10754970334861469</v>
      </c>
      <c r="AI878" s="16">
        <f t="shared" si="1104"/>
        <v>0.89245029665138531</v>
      </c>
      <c r="AJ878" s="164">
        <f>VLOOKUP(F878,Rates2,6)*VLOOKUP(F878,Mort_Imp_Survivors,C878-'Mort Imp Cume'!$C$4+2)</f>
        <v>5.3535225285397309E-2</v>
      </c>
      <c r="AK878" s="16">
        <f t="shared" si="1105"/>
        <v>0.94646477471460266</v>
      </c>
      <c r="AL878" s="164">
        <f>VLOOKUP(F878,Rates2,7)*VLOOKUP(F878,Mort_Imp_Survivors,C878-'Mort Imp Cume'!$C$4+2)</f>
        <v>8.5956031606455943E-2</v>
      </c>
      <c r="AM878" s="16">
        <f t="shared" si="1106"/>
        <v>0.91404396839354407</v>
      </c>
      <c r="AN878" s="108">
        <f>PRODUCT(AI$4:AI877)</f>
        <v>4.4161834142918142E-9</v>
      </c>
      <c r="AO878" s="16">
        <f>PRODUCT(AK$4:AK877)</f>
        <v>2.5158333376582584E-4</v>
      </c>
      <c r="AP878" s="16">
        <f>PRODUCT(AM$4:AM877)</f>
        <v>1.0840046376046074E-5</v>
      </c>
      <c r="AQ878" s="16">
        <f t="shared" si="1107"/>
        <v>1.1110381458888819E-12</v>
      </c>
      <c r="AR878" s="16">
        <f t="shared" si="1108"/>
        <v>4.4150723761459252E-9</v>
      </c>
      <c r="AS878" s="16">
        <f t="shared" si="1109"/>
        <v>1.1309480133531143E-13</v>
      </c>
      <c r="AT878" s="16">
        <f t="shared" si="1110"/>
        <v>1.3173983753483264E-5</v>
      </c>
      <c r="AU878" s="16">
        <f t="shared" si="1111"/>
        <v>0.99998682160006314</v>
      </c>
      <c r="AV878" s="16">
        <f t="shared" si="1112"/>
        <v>4.7495921614015701E-10</v>
      </c>
      <c r="AW878" s="30">
        <f>(SUMPRODUCT(AV$5:AV877,A$5:A877)+SUM(AV$5:AV877)*(Calculations!$B$6/30-0.5)+AV$4*Calculations!$B$6/30/2)/SUM(AV$4:AV877)</f>
        <v>510.2200706487796</v>
      </c>
      <c r="AX878" s="16"/>
      <c r="AY878" s="12"/>
      <c r="AZ878" s="12"/>
    </row>
    <row r="879" spans="1:52" x14ac:dyDescent="0.25">
      <c r="A879">
        <f t="shared" si="1100"/>
        <v>875</v>
      </c>
      <c r="B879" t="str">
        <f t="shared" si="1124"/>
        <v>December</v>
      </c>
      <c r="C879">
        <f t="shared" si="1095"/>
        <v>2097</v>
      </c>
      <c r="D879">
        <f t="shared" si="1126"/>
        <v>209712</v>
      </c>
      <c r="E879">
        <f t="shared" ref="E879:F879" si="1158">E867+1</f>
        <v>114</v>
      </c>
      <c r="F879">
        <f t="shared" si="1158"/>
        <v>112</v>
      </c>
      <c r="G879" s="12">
        <f>G878*IF($B879="January",1+IF(C879&gt;Personal!$L$18+1,Calculations!$B$22,Calculations!$B$21),1)</f>
        <v>14702.868508247017</v>
      </c>
      <c r="H879" s="12">
        <f>IF(AND(Career!$F$15="Yes",$E879=62,$E878=61),G879,H878*IF($B879="January",(1+IF(C879&gt;Personal!$L$18+1,Calculations!$C$22,Calculations!$C$21)),1))</f>
        <v>14702.868508247017</v>
      </c>
      <c r="I879" s="12">
        <f>H879*(1-'Retiree Assumptions'!$F$8)</f>
        <v>11468.237436432673</v>
      </c>
      <c r="J879" s="12">
        <f>I879/(Calculations!$C$27^($A879-1+Calculations!$B$6/30))</f>
        <v>1220.6089987801477</v>
      </c>
      <c r="K879" s="23">
        <f t="shared" si="1097"/>
        <v>4.8106937224739847E-6</v>
      </c>
      <c r="L879" s="12">
        <f>L878*IF($B879="January",(1+IF(C879&gt;Personal!$L$18+1,Calculations!$B$22,Calculations!$B$21)),1)</f>
        <v>8086.5776795358552</v>
      </c>
      <c r="M879" s="12">
        <f>IF(AND(Career!$F$15="Yes",$E879=62,$E878=61),L879,M878*IF($B879="January",(1+IF(C879&gt;Personal!$L$18+1,Calculations!$C$22,Calculations!$C$21)),1))</f>
        <v>8086.5776795358552</v>
      </c>
      <c r="N879" s="12">
        <f>M879*(1-'Retiree Assumptions'!$F$10)</f>
        <v>7116.1883579915529</v>
      </c>
      <c r="O879" s="12">
        <f>N879/(Calculations!$C$27^$AW879)/(Calculations!$D$27^($A879-1-$AW879+Calculations!$B$6/30))</f>
        <v>673.31273006357139</v>
      </c>
      <c r="P879" s="23">
        <f t="shared" si="1098"/>
        <v>8.1077629087948286E-3</v>
      </c>
      <c r="Q879" s="12">
        <f>IF(OR(A879&lt;=360,$E879&lt;70),Q878*IF($B879="January",(1+IF(C879&gt;Personal!$L$18+1,Calculations!$B$22,Calculations!$B$21)),1),0)</f>
        <v>0</v>
      </c>
      <c r="R879" s="12">
        <f>IF(OR(A879&lt;=360,$E879&lt;70),IF(AND(Career!$F$15="Yes",$E879=62,$E878=61),Q879,R878*IF($B879="January",(1+IF(C879&gt;Personal!$L$18+1,Calculations!$C$22,Calculations!$C$21)),1)),0)</f>
        <v>0</v>
      </c>
      <c r="S879" s="12">
        <f>R879*(1-'Retiree Assumptions'!$F$8)</f>
        <v>0</v>
      </c>
      <c r="T879" s="12">
        <f>S879/(Calculations!$C$27^($A879-1+Calculations!$B$6/30))</f>
        <v>0</v>
      </c>
      <c r="U879" s="23">
        <f t="shared" si="1099"/>
        <v>0</v>
      </c>
      <c r="W879">
        <f t="shared" si="1139"/>
        <v>15</v>
      </c>
      <c r="X879">
        <f t="shared" si="1114"/>
        <v>2097</v>
      </c>
      <c r="Y879">
        <f t="shared" si="1115"/>
        <v>114</v>
      </c>
      <c r="Z879">
        <f t="shared" si="1102"/>
        <v>112</v>
      </c>
      <c r="AA879" s="12">
        <f>S879*12*Subsidy!$I$15/Subsidy!$I$14</f>
        <v>0</v>
      </c>
      <c r="AB879" s="12">
        <f>SUM(S$5:S879)*Subsidy!$I$15/Subsidy!$I$14</f>
        <v>53212.488521578103</v>
      </c>
      <c r="AC879" s="12">
        <f>N879*Subsidy!$E$15/Subsidy!$E$14</f>
        <v>5692.950686393242</v>
      </c>
      <c r="AD879" s="12">
        <f t="shared" si="1103"/>
        <v>68315.408236718911</v>
      </c>
      <c r="AE879" s="12">
        <f>$AP879*AC879/(Calculations!$D$27^(A879-1+Calculations!$B$6/30))</f>
        <v>4.5270620637801878E-3</v>
      </c>
      <c r="AF879" s="12">
        <f>IF(AE879=0,0,SUM(AE879:AE$903)*AC879/AE879)</f>
        <v>55370.407626685388</v>
      </c>
      <c r="AH879" s="164">
        <f>VLOOKUP(E879,Rates2,5)*VLOOKUP(E879,Mort_Imp_Retirees,C879-'Mort Imp Cume'!$C$4+2)</f>
        <v>0.10754970334861469</v>
      </c>
      <c r="AI879" s="16">
        <f t="shared" si="1104"/>
        <v>0.89245029665138531</v>
      </c>
      <c r="AJ879" s="164">
        <f>VLOOKUP(F879,Rates2,6)*VLOOKUP(F879,Mort_Imp_Survivors,C879-'Mort Imp Cume'!$C$4+2)</f>
        <v>5.3535225285397309E-2</v>
      </c>
      <c r="AK879" s="16">
        <f t="shared" si="1105"/>
        <v>0.94646477471460266</v>
      </c>
      <c r="AL879" s="164">
        <f>VLOOKUP(F879,Rates2,7)*VLOOKUP(F879,Mort_Imp_Survivors,C879-'Mort Imp Cume'!$C$4+2)</f>
        <v>8.5956031606455943E-2</v>
      </c>
      <c r="AM879" s="16">
        <f t="shared" si="1106"/>
        <v>0.91404396839354407</v>
      </c>
      <c r="AN879" s="108">
        <f>PRODUCT(AI$4:AI878)</f>
        <v>3.9412241981516573E-9</v>
      </c>
      <c r="AO879" s="16">
        <f>PRODUCT(AK$4:AK878)</f>
        <v>2.3811476331462106E-4</v>
      </c>
      <c r="AP879" s="16">
        <f>PRODUCT(AM$4:AM878)</f>
        <v>9.9082790071312099E-6</v>
      </c>
      <c r="AQ879" s="16">
        <f t="shared" si="1107"/>
        <v>9.3846366711273908E-13</v>
      </c>
      <c r="AR879" s="16">
        <f t="shared" si="1108"/>
        <v>3.9402857344845444E-9</v>
      </c>
      <c r="AS879" s="16">
        <f t="shared" si="1109"/>
        <v>9.5528098999346109E-14</v>
      </c>
      <c r="AT879" s="16">
        <f t="shared" si="1110"/>
        <v>1.204160050268072E-5</v>
      </c>
      <c r="AU879" s="16">
        <f t="shared" si="1111"/>
        <v>0.99998795445827304</v>
      </c>
      <c r="AV879" s="16">
        <f t="shared" si="1112"/>
        <v>4.2387749334159257E-10</v>
      </c>
      <c r="AW879" s="30">
        <f>(SUMPRODUCT(AV$5:AV878,A$5:A878)+SUM(AV$5:AV878)*(Calculations!$B$6/30-0.5)+AV$4*Calculations!$B$6/30/2)/SUM(AV$4:AV878)</f>
        <v>510.22007082179772</v>
      </c>
      <c r="AX879" s="16"/>
      <c r="AY879" s="12"/>
      <c r="AZ879" s="12"/>
    </row>
    <row r="880" spans="1:52" x14ac:dyDescent="0.25">
      <c r="A880">
        <f t="shared" si="1100"/>
        <v>876</v>
      </c>
      <c r="B880" t="str">
        <f t="shared" si="1124"/>
        <v>January</v>
      </c>
      <c r="C880">
        <f t="shared" si="1095"/>
        <v>2098</v>
      </c>
      <c r="D880">
        <f t="shared" si="1126"/>
        <v>209801</v>
      </c>
      <c r="E880">
        <f t="shared" ref="E880:F880" si="1159">E868+1</f>
        <v>115</v>
      </c>
      <c r="F880">
        <f t="shared" si="1159"/>
        <v>113</v>
      </c>
      <c r="G880" s="12">
        <f>G879*IF($B880="January",1+IF(C880&gt;Personal!$L$18+1,Calculations!$B$22,Calculations!$B$21),1)</f>
        <v>15070.440220953191</v>
      </c>
      <c r="H880" s="12">
        <f>IF(AND(Career!$F$15="Yes",$E880=62,$E879=61),G880,H879*IF($B880="January",(1+IF(C880&gt;Personal!$L$18+1,Calculations!$C$22,Calculations!$C$21)),1))</f>
        <v>15070.440220953191</v>
      </c>
      <c r="I880" s="12">
        <f>H880*(1-'Retiree Assumptions'!$F$8)</f>
        <v>11754.943372343489</v>
      </c>
      <c r="J880" s="12">
        <f>I880/(Calculations!$C$27^($A880-1+Calculations!$B$6/30))</f>
        <v>1247.92511198945</v>
      </c>
      <c r="K880" s="23">
        <f t="shared" si="1097"/>
        <v>4.3893852805058225E-6</v>
      </c>
      <c r="L880" s="12">
        <f>L879*IF($B880="January",(1+IF(C880&gt;Personal!$L$18+1,Calculations!$B$22,Calculations!$B$21)),1)</f>
        <v>8288.7421215242503</v>
      </c>
      <c r="M880" s="12">
        <f>IF(AND(Career!$F$15="Yes",$E880=62,$E879=61),L880,M879*IF($B880="January",(1+IF(C880&gt;Personal!$L$18+1,Calculations!$C$22,Calculations!$C$21)),1))</f>
        <v>8288.7421215242503</v>
      </c>
      <c r="N880" s="12">
        <f>M880*(1-'Retiree Assumptions'!$F$10)</f>
        <v>7294.0930669413401</v>
      </c>
      <c r="O880" s="12">
        <f>N880/(Calculations!$C$27^$AW880)/(Calculations!$D$27^($A880-1-$AW880+Calculations!$B$6/30))</f>
        <v>688.15880183512877</v>
      </c>
      <c r="P880" s="23">
        <f t="shared" si="1098"/>
        <v>7.5742559152282831E-3</v>
      </c>
      <c r="Q880" s="12">
        <f>IF(OR(A880&lt;=360,$E880&lt;70),Q879*IF($B880="January",(1+IF(C880&gt;Personal!$L$18+1,Calculations!$B$22,Calculations!$B$21)),1),0)</f>
        <v>0</v>
      </c>
      <c r="R880" s="12">
        <f>IF(OR(A880&lt;=360,$E880&lt;70),IF(AND(Career!$F$15="Yes",$E880=62,$E879=61),Q880,R879*IF($B880="January",(1+IF(C880&gt;Personal!$L$18+1,Calculations!$C$22,Calculations!$C$21)),1)),0)</f>
        <v>0</v>
      </c>
      <c r="S880" s="12">
        <f>R880*(1-'Retiree Assumptions'!$F$8)</f>
        <v>0</v>
      </c>
      <c r="T880" s="12">
        <f>S880/(Calculations!$C$27^($A880-1+Calculations!$B$6/30))</f>
        <v>0</v>
      </c>
      <c r="U880" s="23">
        <f t="shared" si="1099"/>
        <v>0</v>
      </c>
      <c r="W880">
        <f t="shared" si="1139"/>
        <v>15</v>
      </c>
      <c r="X880">
        <f t="shared" si="1114"/>
        <v>2098</v>
      </c>
      <c r="Y880">
        <f t="shared" si="1115"/>
        <v>115</v>
      </c>
      <c r="Z880">
        <f t="shared" si="1102"/>
        <v>113</v>
      </c>
      <c r="AA880" s="12">
        <f>S880*12*Subsidy!$I$15/Subsidy!$I$14</f>
        <v>0</v>
      </c>
      <c r="AB880" s="12">
        <f>SUM(S$5:S880)*Subsidy!$I$15/Subsidy!$I$14</f>
        <v>53212.488521578103</v>
      </c>
      <c r="AC880" s="12">
        <f>N880*Subsidy!$E$15/Subsidy!$E$14</f>
        <v>5835.2744535530728</v>
      </c>
      <c r="AD880" s="12">
        <f t="shared" si="1103"/>
        <v>70023.293442636874</v>
      </c>
      <c r="AE880" s="12">
        <f>$AP880*AC880/(Calculations!$D$27^(A880-1+Calculations!$B$6/30))</f>
        <v>4.2291723008676891E-3</v>
      </c>
      <c r="AF880" s="12">
        <f>IF(AE880=0,0,SUM(AE880:AE$903)*AC880/AE880)</f>
        <v>54505.997298966235</v>
      </c>
      <c r="AH880" s="164">
        <f>VLOOKUP(E880,Rates2,5)*VLOOKUP(E880,Mort_Imp_Retirees,C880-'Mort Imp Cume'!$C$4+2)</f>
        <v>0.10395376628675379</v>
      </c>
      <c r="AI880" s="16">
        <f t="shared" si="1104"/>
        <v>0.89604623371324621</v>
      </c>
      <c r="AJ880" s="164">
        <f>VLOOKUP(F880,Rates2,6)*VLOOKUP(F880,Mort_Imp_Survivors,C880-'Mort Imp Cume'!$C$4+2)</f>
        <v>5.4898051014313901E-2</v>
      </c>
      <c r="AK880" s="16">
        <f t="shared" si="1105"/>
        <v>0.94510194898568611</v>
      </c>
      <c r="AL880" s="164">
        <f>VLOOKUP(F880,Rates2,7)*VLOOKUP(F880,Mort_Imp_Survivors,C880-'Mort Imp Cume'!$C$4+2)</f>
        <v>9.4773012056490372E-2</v>
      </c>
      <c r="AM880" s="16">
        <f t="shared" si="1106"/>
        <v>0.90522698794350964</v>
      </c>
      <c r="AN880" s="108">
        <f>PRODUCT(AI$4:AI879)</f>
        <v>3.5173467048100646E-9</v>
      </c>
      <c r="AO880" s="16">
        <f>PRODUCT(AK$4:AK879)</f>
        <v>2.2536723581679374E-4</v>
      </c>
      <c r="AP880" s="16">
        <f>PRODUCT(AM$4:AM879)</f>
        <v>9.0566026636286567E-6</v>
      </c>
      <c r="AQ880" s="16">
        <f t="shared" si="1107"/>
        <v>7.9269470427235223E-13</v>
      </c>
      <c r="AR880" s="16">
        <f t="shared" si="1108"/>
        <v>3.5165540101057924E-9</v>
      </c>
      <c r="AS880" s="16">
        <f t="shared" si="1109"/>
        <v>7.7879802986757773E-14</v>
      </c>
      <c r="AT880" s="16">
        <f t="shared" si="1110"/>
        <v>1.100655240480808E-5</v>
      </c>
      <c r="AU880" s="16">
        <f t="shared" si="1111"/>
        <v>0.99998898993024843</v>
      </c>
      <c r="AV880" s="16">
        <f t="shared" si="1112"/>
        <v>3.6564143730130903E-10</v>
      </c>
      <c r="AW880" s="30">
        <f>(SUMPRODUCT(AV$5:AV879,A$5:A879)+SUM(AV$5:AV879)*(Calculations!$B$6/30-0.5)+AV$4*Calculations!$B$6/30/2)/SUM(AV$4:AV879)</f>
        <v>510.22007097663163</v>
      </c>
      <c r="AX880" s="16"/>
      <c r="AY880" s="12"/>
      <c r="AZ880" s="12"/>
    </row>
    <row r="881" spans="1:52" x14ac:dyDescent="0.25">
      <c r="A881">
        <f t="shared" si="1100"/>
        <v>877</v>
      </c>
      <c r="B881" t="str">
        <f t="shared" si="1124"/>
        <v>February</v>
      </c>
      <c r="C881">
        <f t="shared" si="1095"/>
        <v>2098</v>
      </c>
      <c r="D881">
        <f t="shared" si="1126"/>
        <v>209802</v>
      </c>
      <c r="E881">
        <f t="shared" ref="E881:F881" si="1160">E869+1</f>
        <v>115</v>
      </c>
      <c r="F881">
        <f t="shared" si="1160"/>
        <v>113</v>
      </c>
      <c r="G881" s="12">
        <f>G880*IF($B881="January",1+IF(C881&gt;Personal!$L$18+1,Calculations!$B$22,Calculations!$B$21),1)</f>
        <v>15070.440220953191</v>
      </c>
      <c r="H881" s="12">
        <f>IF(AND(Career!$F$15="Yes",$E881=62,$E880=61),G881,H880*IF($B881="January",(1+IF(C881&gt;Personal!$L$18+1,Calculations!$C$22,Calculations!$C$21)),1))</f>
        <v>15070.440220953191</v>
      </c>
      <c r="I881" s="12">
        <f>H881*(1-'Retiree Assumptions'!$F$8)</f>
        <v>11754.943372343489</v>
      </c>
      <c r="J881" s="12">
        <f>I881/(Calculations!$C$27^($A881-1+Calculations!$B$6/30))</f>
        <v>1244.7341803250856</v>
      </c>
      <c r="K881" s="23">
        <f t="shared" si="1097"/>
        <v>3.9230352727787659E-6</v>
      </c>
      <c r="L881" s="12">
        <f>L880*IF($B881="January",(1+IF(C881&gt;Personal!$L$18+1,Calculations!$B$22,Calculations!$B$21)),1)</f>
        <v>8288.7421215242503</v>
      </c>
      <c r="M881" s="12">
        <f>IF(AND(Career!$F$15="Yes",$E881=62,$E880=61),L881,M880*IF($B881="January",(1+IF(C881&gt;Personal!$L$18+1,Calculations!$C$22,Calculations!$C$21)),1))</f>
        <v>8288.7421215242503</v>
      </c>
      <c r="N881" s="12">
        <f>M881*(1-'Retiree Assumptions'!$F$10)</f>
        <v>7294.0930669413401</v>
      </c>
      <c r="O881" s="12">
        <f>N881/(Calculations!$C$27^$AW881)/(Calculations!$D$27^($A881-1-$AW881+Calculations!$B$6/30))</f>
        <v>686.17777466806115</v>
      </c>
      <c r="P881" s="23">
        <f t="shared" si="1098"/>
        <v>6.8366830993929163E-3</v>
      </c>
      <c r="Q881" s="12">
        <f>IF(OR(A881&lt;=360,$E881&lt;70),Q880*IF($B881="January",(1+IF(C881&gt;Personal!$L$18+1,Calculations!$B$22,Calculations!$B$21)),1),0)</f>
        <v>0</v>
      </c>
      <c r="R881" s="12">
        <f>IF(OR(A881&lt;=360,$E881&lt;70),IF(AND(Career!$F$15="Yes",$E881=62,$E880=61),Q881,R880*IF($B881="January",(1+IF(C881&gt;Personal!$L$18+1,Calculations!$C$22,Calculations!$C$21)),1)),0)</f>
        <v>0</v>
      </c>
      <c r="S881" s="12">
        <f>R881*(1-'Retiree Assumptions'!$F$8)</f>
        <v>0</v>
      </c>
      <c r="T881" s="12">
        <f>S881/(Calculations!$C$27^($A881-1+Calculations!$B$6/30))</f>
        <v>0</v>
      </c>
      <c r="U881" s="23">
        <f t="shared" si="1099"/>
        <v>0</v>
      </c>
      <c r="W881">
        <f t="shared" si="1139"/>
        <v>15</v>
      </c>
      <c r="X881">
        <f t="shared" si="1114"/>
        <v>2098</v>
      </c>
      <c r="Y881">
        <f t="shared" si="1115"/>
        <v>115</v>
      </c>
      <c r="Z881">
        <f t="shared" si="1102"/>
        <v>113</v>
      </c>
      <c r="AA881" s="12">
        <f>S881*12*Subsidy!$I$15/Subsidy!$I$14</f>
        <v>0</v>
      </c>
      <c r="AB881" s="12">
        <f>SUM(S$5:S881)*Subsidy!$I$15/Subsidy!$I$14</f>
        <v>53212.488521578103</v>
      </c>
      <c r="AC881" s="12">
        <f>N881*Subsidy!$E$15/Subsidy!$E$14</f>
        <v>5835.2744535530728</v>
      </c>
      <c r="AD881" s="12">
        <f t="shared" si="1103"/>
        <v>70023.293442636874</v>
      </c>
      <c r="AE881" s="12">
        <f>$AP881*AC881/(Calculations!$D$27^(A881-1+Calculations!$B$6/30))</f>
        <v>3.8173400648342992E-3</v>
      </c>
      <c r="AF881" s="12">
        <f>IF(AE881=0,0,SUM(AE881:AE$903)*AC881/AE881)</f>
        <v>53921.544694751865</v>
      </c>
      <c r="AH881" s="164">
        <f>VLOOKUP(E881,Rates2,5)*VLOOKUP(E881,Mort_Imp_Retirees,C881-'Mort Imp Cume'!$C$4+2)</f>
        <v>0.10395376628675379</v>
      </c>
      <c r="AI881" s="16">
        <f t="shared" si="1104"/>
        <v>0.89604623371324621</v>
      </c>
      <c r="AJ881" s="164">
        <f>VLOOKUP(F881,Rates2,6)*VLOOKUP(F881,Mort_Imp_Survivors,C881-'Mort Imp Cume'!$C$4+2)</f>
        <v>5.4898051014313901E-2</v>
      </c>
      <c r="AK881" s="16">
        <f t="shared" si="1105"/>
        <v>0.94510194898568611</v>
      </c>
      <c r="AL881" s="164">
        <f>VLOOKUP(F881,Rates2,7)*VLOOKUP(F881,Mort_Imp_Survivors,C881-'Mort Imp Cume'!$C$4+2)</f>
        <v>9.4773012056490372E-2</v>
      </c>
      <c r="AM881" s="16">
        <f t="shared" si="1106"/>
        <v>0.90522698794350964</v>
      </c>
      <c r="AN881" s="108">
        <f>PRODUCT(AI$4:AI880)</f>
        <v>3.1517052675087556E-9</v>
      </c>
      <c r="AO881" s="16">
        <f>PRODUCT(AK$4:AK880)</f>
        <v>2.129950138079685E-4</v>
      </c>
      <c r="AP881" s="16">
        <f>PRODUCT(AM$4:AM880)</f>
        <v>8.198281150197736E-6</v>
      </c>
      <c r="AQ881" s="16">
        <f t="shared" si="1107"/>
        <v>6.7129750697167444E-13</v>
      </c>
      <c r="AR881" s="16">
        <f t="shared" si="1108"/>
        <v>3.1510339700017839E-9</v>
      </c>
      <c r="AS881" s="16">
        <f t="shared" si="1109"/>
        <v>6.5952903818685326E-14</v>
      </c>
      <c r="AT881" s="16">
        <f t="shared" si="1110"/>
        <v>9.9634283589266133E-6</v>
      </c>
      <c r="AU881" s="16">
        <f t="shared" si="1111"/>
        <v>0.99999003341993575</v>
      </c>
      <c r="AV881" s="16">
        <f t="shared" si="1112"/>
        <v>3.27631632783336E-10</v>
      </c>
      <c r="AW881" s="30">
        <f>(SUMPRODUCT(AV$5:AV880,A$5:A880)+SUM(AV$5:AV880)*(Calculations!$B$6/30-0.5)+AV$4*Calculations!$B$6/30/2)/SUM(AV$4:AV880)</f>
        <v>510.22007111055882</v>
      </c>
      <c r="AX881" s="16"/>
      <c r="AY881" s="12"/>
      <c r="AZ881" s="12"/>
    </row>
    <row r="882" spans="1:52" x14ac:dyDescent="0.25">
      <c r="A882">
        <f t="shared" si="1100"/>
        <v>878</v>
      </c>
      <c r="B882" t="str">
        <f t="shared" si="1124"/>
        <v>March</v>
      </c>
      <c r="C882">
        <f t="shared" si="1095"/>
        <v>2098</v>
      </c>
      <c r="D882">
        <f t="shared" si="1126"/>
        <v>209803</v>
      </c>
      <c r="E882">
        <f t="shared" ref="E882:F882" si="1161">E870+1</f>
        <v>115</v>
      </c>
      <c r="F882">
        <f t="shared" si="1161"/>
        <v>113</v>
      </c>
      <c r="G882" s="12">
        <f>G881*IF($B882="January",1+IF(C882&gt;Personal!$L$18+1,Calculations!$B$22,Calculations!$B$21),1)</f>
        <v>15070.440220953191</v>
      </c>
      <c r="H882" s="12">
        <f>IF(AND(Career!$F$15="Yes",$E882=62,$E881=61),G882,H881*IF($B882="January",(1+IF(C882&gt;Personal!$L$18+1,Calculations!$C$22,Calculations!$C$21)),1))</f>
        <v>15070.440220953191</v>
      </c>
      <c r="I882" s="12">
        <f>H882*(1-'Retiree Assumptions'!$F$8)</f>
        <v>11754.943372343489</v>
      </c>
      <c r="J882" s="12">
        <f>I882/(Calculations!$C$27^($A882-1+Calculations!$B$6/30))</f>
        <v>1241.5514078401375</v>
      </c>
      <c r="K882" s="23">
        <f t="shared" si="1097"/>
        <v>3.5062325970375591E-6</v>
      </c>
      <c r="L882" s="12">
        <f>L881*IF($B882="January",(1+IF(C882&gt;Personal!$L$18+1,Calculations!$B$22,Calculations!$B$21)),1)</f>
        <v>8288.7421215242503</v>
      </c>
      <c r="M882" s="12">
        <f>IF(AND(Career!$F$15="Yes",$E882=62,$E881=61),L882,M881*IF($B882="January",(1+IF(C882&gt;Personal!$L$18+1,Calculations!$C$22,Calculations!$C$21)),1))</f>
        <v>8288.7421215242503</v>
      </c>
      <c r="N882" s="12">
        <f>M882*(1-'Retiree Assumptions'!$F$10)</f>
        <v>7294.0930669413401</v>
      </c>
      <c r="O882" s="12">
        <f>N882/(Calculations!$C$27^$AW882)/(Calculations!$D$27^($A882-1-$AW882+Calculations!$B$6/30))</f>
        <v>684.20245035120956</v>
      </c>
      <c r="P882" s="23">
        <f t="shared" si="1098"/>
        <v>6.1709343202661238E-3</v>
      </c>
      <c r="Q882" s="12">
        <f>IF(OR(A882&lt;=360,$E882&lt;70),Q881*IF($B882="January",(1+IF(C882&gt;Personal!$L$18+1,Calculations!$B$22,Calculations!$B$21)),1),0)</f>
        <v>0</v>
      </c>
      <c r="R882" s="12">
        <f>IF(OR(A882&lt;=360,$E882&lt;70),IF(AND(Career!$F$15="Yes",$E882=62,$E881=61),Q882,R881*IF($B882="January",(1+IF(C882&gt;Personal!$L$18+1,Calculations!$C$22,Calculations!$C$21)),1)),0)</f>
        <v>0</v>
      </c>
      <c r="S882" s="12">
        <f>R882*(1-'Retiree Assumptions'!$F$8)</f>
        <v>0</v>
      </c>
      <c r="T882" s="12">
        <f>S882/(Calculations!$C$27^($A882-1+Calculations!$B$6/30))</f>
        <v>0</v>
      </c>
      <c r="U882" s="23">
        <f t="shared" si="1099"/>
        <v>0</v>
      </c>
      <c r="W882">
        <f t="shared" si="1139"/>
        <v>15</v>
      </c>
      <c r="X882">
        <f t="shared" si="1114"/>
        <v>2098</v>
      </c>
      <c r="Y882">
        <f t="shared" si="1115"/>
        <v>115</v>
      </c>
      <c r="Z882">
        <f t="shared" si="1102"/>
        <v>113</v>
      </c>
      <c r="AA882" s="12">
        <f>S882*12*Subsidy!$I$15/Subsidy!$I$14</f>
        <v>0</v>
      </c>
      <c r="AB882" s="12">
        <f>SUM(S$5:S882)*Subsidy!$I$15/Subsidy!$I$14</f>
        <v>53212.488521578103</v>
      </c>
      <c r="AC882" s="12">
        <f>N882*Subsidy!$E$15/Subsidy!$E$14</f>
        <v>5835.2744535530728</v>
      </c>
      <c r="AD882" s="12">
        <f t="shared" si="1103"/>
        <v>70023.293442636874</v>
      </c>
      <c r="AE882" s="12">
        <f>$AP882*AC882/(Calculations!$D$27^(A882-1+Calculations!$B$6/30))</f>
        <v>3.4456116076423296E-3</v>
      </c>
      <c r="AF882" s="12">
        <f>IF(AE882=0,0,SUM(AE882:AE$903)*AC882/AE882)</f>
        <v>53274.038650508279</v>
      </c>
      <c r="AH882" s="164">
        <f>VLOOKUP(E882,Rates2,5)*VLOOKUP(E882,Mort_Imp_Retirees,C882-'Mort Imp Cume'!$C$4+2)</f>
        <v>0.10395376628675379</v>
      </c>
      <c r="AI882" s="16">
        <f t="shared" si="1104"/>
        <v>0.89604623371324621</v>
      </c>
      <c r="AJ882" s="164">
        <f>VLOOKUP(F882,Rates2,6)*VLOOKUP(F882,Mort_Imp_Survivors,C882-'Mort Imp Cume'!$C$4+2)</f>
        <v>5.4898051014313901E-2</v>
      </c>
      <c r="AK882" s="16">
        <f t="shared" si="1105"/>
        <v>0.94510194898568611</v>
      </c>
      <c r="AL882" s="164">
        <f>VLOOKUP(F882,Rates2,7)*VLOOKUP(F882,Mort_Imp_Survivors,C882-'Mort Imp Cume'!$C$4+2)</f>
        <v>9.4773012056490372E-2</v>
      </c>
      <c r="AM882" s="16">
        <f t="shared" si="1106"/>
        <v>0.90522698794350964</v>
      </c>
      <c r="AN882" s="108">
        <f>PRODUCT(AI$4:AI881)</f>
        <v>2.8240736347254198E-9</v>
      </c>
      <c r="AO882" s="16">
        <f>PRODUCT(AK$4:AK881)</f>
        <v>2.0130200267414415E-4</v>
      </c>
      <c r="AP882" s="16">
        <f>PRODUCT(AM$4:AM881)</f>
        <v>7.4213053519075484E-6</v>
      </c>
      <c r="AQ882" s="16">
        <f t="shared" si="1107"/>
        <v>5.6849167836947649E-13</v>
      </c>
      <c r="AR882" s="16">
        <f t="shared" si="1108"/>
        <v>2.8235051430470502E-9</v>
      </c>
      <c r="AS882" s="16">
        <f t="shared" si="1109"/>
        <v>5.5852549124403546E-14</v>
      </c>
      <c r="AT882" s="16">
        <f t="shared" si="1110"/>
        <v>9.0191643088949874E-6</v>
      </c>
      <c r="AU882" s="16">
        <f t="shared" si="1111"/>
        <v>0.99999097801161752</v>
      </c>
      <c r="AV882" s="16">
        <f t="shared" si="1112"/>
        <v>2.9357309060082958E-10</v>
      </c>
      <c r="AW882" s="30">
        <f>(SUMPRODUCT(AV$5:AV881,A$5:A881)+SUM(AV$5:AV881)*(Calculations!$B$6/30-0.5)+AV$4*Calculations!$B$6/30/2)/SUM(AV$4:AV881)</f>
        <v>510.22007123089139</v>
      </c>
      <c r="AX882" s="16"/>
      <c r="AY882" s="12"/>
      <c r="AZ882" s="12"/>
    </row>
    <row r="883" spans="1:52" x14ac:dyDescent="0.25">
      <c r="A883">
        <f t="shared" si="1100"/>
        <v>879</v>
      </c>
      <c r="B883" t="str">
        <f t="shared" si="1124"/>
        <v>April</v>
      </c>
      <c r="C883">
        <f t="shared" si="1095"/>
        <v>2098</v>
      </c>
      <c r="D883">
        <f t="shared" si="1126"/>
        <v>209804</v>
      </c>
      <c r="E883">
        <f t="shared" ref="E883:F883" si="1162">E871+1</f>
        <v>115</v>
      </c>
      <c r="F883">
        <f t="shared" si="1162"/>
        <v>113</v>
      </c>
      <c r="G883" s="12">
        <f>G882*IF($B883="January",1+IF(C883&gt;Personal!$L$18+1,Calculations!$B$22,Calculations!$B$21),1)</f>
        <v>15070.440220953191</v>
      </c>
      <c r="H883" s="12">
        <f>IF(AND(Career!$F$15="Yes",$E883=62,$E882=61),G883,H882*IF($B883="January",(1+IF(C883&gt;Personal!$L$18+1,Calculations!$C$22,Calculations!$C$21)),1))</f>
        <v>15070.440220953191</v>
      </c>
      <c r="I883" s="12">
        <f>H883*(1-'Retiree Assumptions'!$F$8)</f>
        <v>11754.943372343489</v>
      </c>
      <c r="J883" s="12">
        <f>I883/(Calculations!$C$27^($A883-1+Calculations!$B$6/30))</f>
        <v>1238.3767736716677</v>
      </c>
      <c r="K883" s="23">
        <f t="shared" si="1097"/>
        <v>3.1337130996074098E-6</v>
      </c>
      <c r="L883" s="12">
        <f>L882*IF($B883="January",(1+IF(C883&gt;Personal!$L$18+1,Calculations!$B$22,Calculations!$B$21)),1)</f>
        <v>8288.7421215242503</v>
      </c>
      <c r="M883" s="12">
        <f>IF(AND(Career!$F$15="Yes",$E883=62,$E882=61),L883,M882*IF($B883="January",(1+IF(C883&gt;Personal!$L$18+1,Calculations!$C$22,Calculations!$C$21)),1))</f>
        <v>8288.7421215242503</v>
      </c>
      <c r="N883" s="12">
        <f>M883*(1-'Retiree Assumptions'!$F$10)</f>
        <v>7294.0930669413401</v>
      </c>
      <c r="O883" s="12">
        <f>N883/(Calculations!$C$27^$AW883)/(Calculations!$D$27^($A883-1-$AW883+Calculations!$B$6/30))</f>
        <v>682.23281246789725</v>
      </c>
      <c r="P883" s="23">
        <f t="shared" si="1098"/>
        <v>5.5700154319443945E-3</v>
      </c>
      <c r="Q883" s="12">
        <f>IF(OR(A883&lt;=360,$E883&lt;70),Q882*IF($B883="January",(1+IF(C883&gt;Personal!$L$18+1,Calculations!$B$22,Calculations!$B$21)),1),0)</f>
        <v>0</v>
      </c>
      <c r="R883" s="12">
        <f>IF(OR(A883&lt;=360,$E883&lt;70),IF(AND(Career!$F$15="Yes",$E883=62,$E882=61),Q883,R882*IF($B883="January",(1+IF(C883&gt;Personal!$L$18+1,Calculations!$C$22,Calculations!$C$21)),1)),0)</f>
        <v>0</v>
      </c>
      <c r="S883" s="12">
        <f>R883*(1-'Retiree Assumptions'!$F$8)</f>
        <v>0</v>
      </c>
      <c r="T883" s="12">
        <f>S883/(Calculations!$C$27^($A883-1+Calculations!$B$6/30))</f>
        <v>0</v>
      </c>
      <c r="U883" s="23">
        <f t="shared" si="1099"/>
        <v>0</v>
      </c>
      <c r="W883">
        <f t="shared" si="1139"/>
        <v>15</v>
      </c>
      <c r="X883">
        <f t="shared" si="1114"/>
        <v>2098</v>
      </c>
      <c r="Y883">
        <f t="shared" si="1115"/>
        <v>115</v>
      </c>
      <c r="Z883">
        <f t="shared" si="1102"/>
        <v>113</v>
      </c>
      <c r="AA883" s="12">
        <f>S883*12*Subsidy!$I$15/Subsidy!$I$14</f>
        <v>0</v>
      </c>
      <c r="AB883" s="12">
        <f>SUM(S$5:S883)*Subsidy!$I$15/Subsidy!$I$14</f>
        <v>53212.488521578103</v>
      </c>
      <c r="AC883" s="12">
        <f>N883*Subsidy!$E$15/Subsidy!$E$14</f>
        <v>5835.2744535530728</v>
      </c>
      <c r="AD883" s="12">
        <f t="shared" si="1103"/>
        <v>70023.293442636874</v>
      </c>
      <c r="AE883" s="12">
        <f>$AP883*AC883/(Calculations!$D$27^(A883-1+Calculations!$B$6/30))</f>
        <v>3.1100816665740011E-3</v>
      </c>
      <c r="AF883" s="12">
        <f>IF(AE883=0,0,SUM(AE883:AE$903)*AC883/AE883)</f>
        <v>52556.676670582514</v>
      </c>
      <c r="AH883" s="164">
        <f>VLOOKUP(E883,Rates2,5)*VLOOKUP(E883,Mort_Imp_Retirees,C883-'Mort Imp Cume'!$C$4+2)</f>
        <v>0.10395376628675379</v>
      </c>
      <c r="AI883" s="16">
        <f t="shared" si="1104"/>
        <v>0.89604623371324621</v>
      </c>
      <c r="AJ883" s="164">
        <f>VLOOKUP(F883,Rates2,6)*VLOOKUP(F883,Mort_Imp_Survivors,C883-'Mort Imp Cume'!$C$4+2)</f>
        <v>5.4898051014313901E-2</v>
      </c>
      <c r="AK883" s="16">
        <f t="shared" si="1105"/>
        <v>0.94510194898568611</v>
      </c>
      <c r="AL883" s="164">
        <f>VLOOKUP(F883,Rates2,7)*VLOOKUP(F883,Mort_Imp_Survivors,C883-'Mort Imp Cume'!$C$4+2)</f>
        <v>9.4773012056490372E-2</v>
      </c>
      <c r="AM883" s="16">
        <f t="shared" si="1106"/>
        <v>0.90522698794350964</v>
      </c>
      <c r="AN883" s="108">
        <f>PRODUCT(AI$4:AI882)</f>
        <v>2.5305005441245904E-9</v>
      </c>
      <c r="AO883" s="16">
        <f>PRODUCT(AK$4:AK882)</f>
        <v>1.9025091506205544E-4</v>
      </c>
      <c r="AP883" s="16">
        <f>PRODUCT(AM$4:AM882)</f>
        <v>6.7179658903163181E-6</v>
      </c>
      <c r="AQ883" s="16">
        <f t="shared" si="1107"/>
        <v>4.8143004408473251E-13</v>
      </c>
      <c r="AR883" s="16">
        <f t="shared" si="1108"/>
        <v>2.5300191140805054E-9</v>
      </c>
      <c r="AS883" s="16">
        <f t="shared" si="1109"/>
        <v>4.7299012826939593E-14</v>
      </c>
      <c r="AT883" s="16">
        <f t="shared" si="1110"/>
        <v>8.1643909969611639E-6</v>
      </c>
      <c r="AU883" s="16">
        <f t="shared" si="1111"/>
        <v>0.99999183307850259</v>
      </c>
      <c r="AV883" s="16">
        <f t="shared" si="1112"/>
        <v>2.6305506215243096E-10</v>
      </c>
      <c r="AW883" s="30">
        <f>(SUMPRODUCT(AV$5:AV882,A$5:A882)+SUM(AV$5:AV882)*(Calculations!$B$6/30-0.5)+AV$4*Calculations!$B$6/30/2)/SUM(AV$4:AV882)</f>
        <v>510.22007133900848</v>
      </c>
      <c r="AX883" s="16"/>
      <c r="AY883" s="12"/>
      <c r="AZ883" s="12"/>
    </row>
    <row r="884" spans="1:52" x14ac:dyDescent="0.25">
      <c r="A884">
        <f t="shared" si="1100"/>
        <v>880</v>
      </c>
      <c r="B884" t="str">
        <f t="shared" si="1124"/>
        <v>May</v>
      </c>
      <c r="C884">
        <f t="shared" si="1095"/>
        <v>2098</v>
      </c>
      <c r="D884">
        <f t="shared" si="1126"/>
        <v>209805</v>
      </c>
      <c r="E884">
        <f t="shared" ref="E884:F884" si="1163">E872+1</f>
        <v>115</v>
      </c>
      <c r="F884">
        <f t="shared" si="1163"/>
        <v>113</v>
      </c>
      <c r="G884" s="12">
        <f>G883*IF($B884="January",1+IF(C884&gt;Personal!$L$18+1,Calculations!$B$22,Calculations!$B$21),1)</f>
        <v>15070.440220953191</v>
      </c>
      <c r="H884" s="12">
        <f>IF(AND(Career!$F$15="Yes",$E884=62,$E883=61),G884,H883*IF($B884="January",(1+IF(C884&gt;Personal!$L$18+1,Calculations!$C$22,Calculations!$C$21)),1))</f>
        <v>15070.440220953191</v>
      </c>
      <c r="I884" s="12">
        <f>H884*(1-'Retiree Assumptions'!$F$8)</f>
        <v>11754.943372343489</v>
      </c>
      <c r="J884" s="12">
        <f>I884/(Calculations!$C$27^($A884-1+Calculations!$B$6/30))</f>
        <v>1235.2102570100851</v>
      </c>
      <c r="K884" s="23">
        <f t="shared" si="1097"/>
        <v>2.8007719165431871E-6</v>
      </c>
      <c r="L884" s="12">
        <f>L883*IF($B884="January",(1+IF(C884&gt;Personal!$L$18+1,Calculations!$B$22,Calculations!$B$21)),1)</f>
        <v>8288.7421215242503</v>
      </c>
      <c r="M884" s="12">
        <f>IF(AND(Career!$F$15="Yes",$E884=62,$E883=61),L884,M883*IF($B884="January",(1+IF(C884&gt;Personal!$L$18+1,Calculations!$C$22,Calculations!$C$21)),1))</f>
        <v>8288.7421215242503</v>
      </c>
      <c r="N884" s="12">
        <f>M884*(1-'Retiree Assumptions'!$F$10)</f>
        <v>7294.0930669413401</v>
      </c>
      <c r="O884" s="12">
        <f>N884/(Calculations!$C$27^$AW884)/(Calculations!$D$27^($A884-1-$AW884+Calculations!$B$6/30))</f>
        <v>680.26884464867373</v>
      </c>
      <c r="P884" s="23">
        <f t="shared" si="1098"/>
        <v>5.0276133707034499E-3</v>
      </c>
      <c r="Q884" s="12">
        <f>IF(OR(A884&lt;=360,$E884&lt;70),Q883*IF($B884="January",(1+IF(C884&gt;Personal!$L$18+1,Calculations!$B$22,Calculations!$B$21)),1),0)</f>
        <v>0</v>
      </c>
      <c r="R884" s="12">
        <f>IF(OR(A884&lt;=360,$E884&lt;70),IF(AND(Career!$F$15="Yes",$E884=62,$E883=61),Q884,R883*IF($B884="January",(1+IF(C884&gt;Personal!$L$18+1,Calculations!$C$22,Calculations!$C$21)),1)),0)</f>
        <v>0</v>
      </c>
      <c r="S884" s="12">
        <f>R884*(1-'Retiree Assumptions'!$F$8)</f>
        <v>0</v>
      </c>
      <c r="T884" s="12">
        <f>S884/(Calculations!$C$27^($A884-1+Calculations!$B$6/30))</f>
        <v>0</v>
      </c>
      <c r="U884" s="23">
        <f t="shared" si="1099"/>
        <v>0</v>
      </c>
      <c r="W884">
        <f t="shared" si="1139"/>
        <v>15</v>
      </c>
      <c r="X884">
        <f t="shared" si="1114"/>
        <v>2098</v>
      </c>
      <c r="Y884">
        <f t="shared" si="1115"/>
        <v>115</v>
      </c>
      <c r="Z884">
        <f t="shared" si="1102"/>
        <v>113</v>
      </c>
      <c r="AA884" s="12">
        <f>S884*12*Subsidy!$I$15/Subsidy!$I$14</f>
        <v>0</v>
      </c>
      <c r="AB884" s="12">
        <f>SUM(S$5:S884)*Subsidy!$I$15/Subsidy!$I$14</f>
        <v>53212.488521578103</v>
      </c>
      <c r="AC884" s="12">
        <f>N884*Subsidy!$E$15/Subsidy!$E$14</f>
        <v>5835.2744535530728</v>
      </c>
      <c r="AD884" s="12">
        <f t="shared" si="1103"/>
        <v>70023.293442636874</v>
      </c>
      <c r="AE884" s="12">
        <f>$AP884*AC884/(Calculations!$D$27^(A884-1+Calculations!$B$6/30))</f>
        <v>2.8072252691818114E-3</v>
      </c>
      <c r="AF884" s="12">
        <f>IF(AE884=0,0,SUM(AE884:AE$903)*AC884/AE884)</f>
        <v>51761.922374745576</v>
      </c>
      <c r="AH884" s="164">
        <f>VLOOKUP(E884,Rates2,5)*VLOOKUP(E884,Mort_Imp_Retirees,C884-'Mort Imp Cume'!$C$4+2)</f>
        <v>0.10395376628675379</v>
      </c>
      <c r="AI884" s="16">
        <f t="shared" si="1104"/>
        <v>0.89604623371324621</v>
      </c>
      <c r="AJ884" s="164">
        <f>VLOOKUP(F884,Rates2,6)*VLOOKUP(F884,Mort_Imp_Survivors,C884-'Mort Imp Cume'!$C$4+2)</f>
        <v>5.4898051014313901E-2</v>
      </c>
      <c r="AK884" s="16">
        <f t="shared" si="1105"/>
        <v>0.94510194898568611</v>
      </c>
      <c r="AL884" s="164">
        <f>VLOOKUP(F884,Rates2,7)*VLOOKUP(F884,Mort_Imp_Survivors,C884-'Mort Imp Cume'!$C$4+2)</f>
        <v>9.4773012056490372E-2</v>
      </c>
      <c r="AM884" s="16">
        <f t="shared" si="1106"/>
        <v>0.90522698794350964</v>
      </c>
      <c r="AN884" s="108">
        <f>PRODUCT(AI$4:AI883)</f>
        <v>2.2674454819721592E-9</v>
      </c>
      <c r="AO884" s="16">
        <f>PRODUCT(AK$4:AK883)</f>
        <v>1.7980651062145882E-4</v>
      </c>
      <c r="AP884" s="16">
        <f>PRODUCT(AM$4:AM883)</f>
        <v>6.0812840279982786E-6</v>
      </c>
      <c r="AQ884" s="16">
        <f t="shared" si="1107"/>
        <v>4.0770146013780588E-13</v>
      </c>
      <c r="AR884" s="16">
        <f t="shared" si="1108"/>
        <v>2.2670377805120216E-9</v>
      </c>
      <c r="AS884" s="16">
        <f t="shared" si="1109"/>
        <v>4.005540748766831E-14</v>
      </c>
      <c r="AT884" s="16">
        <f t="shared" si="1110"/>
        <v>7.3906271178712751E-6</v>
      </c>
      <c r="AU884" s="16">
        <f t="shared" si="1111"/>
        <v>0.99999260710543669</v>
      </c>
      <c r="AV884" s="16">
        <f t="shared" si="1112"/>
        <v>2.3570949770088964E-10</v>
      </c>
      <c r="AW884" s="30">
        <f>(SUMPRODUCT(AV$5:AV883,A$5:A883)+SUM(AV$5:AV883)*(Calculations!$B$6/30-0.5)+AV$4*Calculations!$B$6/30/2)/SUM(AV$4:AV883)</f>
        <v>510.22007143614945</v>
      </c>
      <c r="AX884" s="16"/>
      <c r="AY884" s="12"/>
      <c r="AZ884" s="12"/>
    </row>
    <row r="885" spans="1:52" x14ac:dyDescent="0.25">
      <c r="A885">
        <f t="shared" si="1100"/>
        <v>881</v>
      </c>
      <c r="B885" t="str">
        <f t="shared" si="1124"/>
        <v>June</v>
      </c>
      <c r="C885">
        <f t="shared" si="1095"/>
        <v>2098</v>
      </c>
      <c r="D885">
        <f t="shared" si="1126"/>
        <v>209806</v>
      </c>
      <c r="E885">
        <f t="shared" ref="E885:F885" si="1164">E873+1</f>
        <v>115</v>
      </c>
      <c r="F885">
        <f t="shared" si="1164"/>
        <v>113</v>
      </c>
      <c r="G885" s="12">
        <f>G884*IF($B885="January",1+IF(C885&gt;Personal!$L$18+1,Calculations!$B$22,Calculations!$B$21),1)</f>
        <v>15070.440220953191</v>
      </c>
      <c r="H885" s="12">
        <f>IF(AND(Career!$F$15="Yes",$E885=62,$E884=61),G885,H884*IF($B885="January",(1+IF(C885&gt;Personal!$L$18+1,Calculations!$C$22,Calculations!$C$21)),1))</f>
        <v>15070.440220953191</v>
      </c>
      <c r="I885" s="12">
        <f>H885*(1-'Retiree Assumptions'!$F$8)</f>
        <v>11754.943372343489</v>
      </c>
      <c r="J885" s="12">
        <f>I885/(Calculations!$C$27^($A885-1+Calculations!$B$6/30))</f>
        <v>1232.0518370990076</v>
      </c>
      <c r="K885" s="23">
        <f t="shared" si="1097"/>
        <v>2.5032040519215782E-6</v>
      </c>
      <c r="L885" s="12">
        <f>L884*IF($B885="January",(1+IF(C885&gt;Personal!$L$18+1,Calculations!$B$22,Calculations!$B$21)),1)</f>
        <v>8288.7421215242503</v>
      </c>
      <c r="M885" s="12">
        <f>IF(AND(Career!$F$15="Yes",$E885=62,$E884=61),L885,M884*IF($B885="January",(1+IF(C885&gt;Personal!$L$18+1,Calculations!$C$22,Calculations!$C$21)),1))</f>
        <v>8288.7421215242503</v>
      </c>
      <c r="N885" s="12">
        <f>M885*(1-'Retiree Assumptions'!$F$10)</f>
        <v>7294.0930669413401</v>
      </c>
      <c r="O885" s="12">
        <f>N885/(Calculations!$C$27^$AW885)/(Calculations!$D$27^($A885-1-$AW885+Calculations!$B$6/30))</f>
        <v>678.31053057118163</v>
      </c>
      <c r="P885" s="23">
        <f t="shared" si="1098"/>
        <v>4.5380298319820959E-3</v>
      </c>
      <c r="Q885" s="12">
        <f>IF(OR(A885&lt;=360,$E885&lt;70),Q884*IF($B885="January",(1+IF(C885&gt;Personal!$L$18+1,Calculations!$B$22,Calculations!$B$21)),1),0)</f>
        <v>0</v>
      </c>
      <c r="R885" s="12">
        <f>IF(OR(A885&lt;=360,$E885&lt;70),IF(AND(Career!$F$15="Yes",$E885=62,$E884=61),Q885,R884*IF($B885="January",(1+IF(C885&gt;Personal!$L$18+1,Calculations!$C$22,Calculations!$C$21)),1)),0)</f>
        <v>0</v>
      </c>
      <c r="S885" s="12">
        <f>R885*(1-'Retiree Assumptions'!$F$8)</f>
        <v>0</v>
      </c>
      <c r="T885" s="12">
        <f>S885/(Calculations!$C$27^($A885-1+Calculations!$B$6/30))</f>
        <v>0</v>
      </c>
      <c r="U885" s="23">
        <f t="shared" si="1099"/>
        <v>0</v>
      </c>
      <c r="W885">
        <f t="shared" si="1139"/>
        <v>15</v>
      </c>
      <c r="X885">
        <f t="shared" si="1114"/>
        <v>2098</v>
      </c>
      <c r="Y885">
        <f t="shared" si="1115"/>
        <v>115</v>
      </c>
      <c r="Z885">
        <f t="shared" si="1102"/>
        <v>113</v>
      </c>
      <c r="AA885" s="12">
        <f>S885*12*Subsidy!$I$15/Subsidy!$I$14</f>
        <v>0</v>
      </c>
      <c r="AB885" s="12">
        <f>SUM(S$5:S885)*Subsidy!$I$15/Subsidy!$I$14</f>
        <v>53212.488521578103</v>
      </c>
      <c r="AC885" s="12">
        <f>N885*Subsidy!$E$15/Subsidy!$E$14</f>
        <v>5835.2744535530728</v>
      </c>
      <c r="AD885" s="12">
        <f t="shared" si="1103"/>
        <v>70023.293442636874</v>
      </c>
      <c r="AE885" s="12">
        <f>$AP885*AC885/(Calculations!$D$27^(A885-1+Calculations!$B$6/30))</f>
        <v>2.5338607010322979E-3</v>
      </c>
      <c r="AF885" s="12">
        <f>IF(AE885=0,0,SUM(AE885:AE$903)*AC885/AE885)</f>
        <v>50881.426323342515</v>
      </c>
      <c r="AH885" s="164">
        <f>VLOOKUP(E885,Rates2,5)*VLOOKUP(E885,Mort_Imp_Retirees,C885-'Mort Imp Cume'!$C$4+2)</f>
        <v>0.10395376628675379</v>
      </c>
      <c r="AI885" s="16">
        <f t="shared" si="1104"/>
        <v>0.89604623371324621</v>
      </c>
      <c r="AJ885" s="164">
        <f>VLOOKUP(F885,Rates2,6)*VLOOKUP(F885,Mort_Imp_Survivors,C885-'Mort Imp Cume'!$C$4+2)</f>
        <v>5.4898051014313901E-2</v>
      </c>
      <c r="AK885" s="16">
        <f t="shared" si="1105"/>
        <v>0.94510194898568611</v>
      </c>
      <c r="AL885" s="164">
        <f>VLOOKUP(F885,Rates2,7)*VLOOKUP(F885,Mort_Imp_Survivors,C885-'Mort Imp Cume'!$C$4+2)</f>
        <v>9.4773012056490372E-2</v>
      </c>
      <c r="AM885" s="16">
        <f t="shared" si="1106"/>
        <v>0.90522698794350964</v>
      </c>
      <c r="AN885" s="108">
        <f>PRODUCT(AI$4:AI884)</f>
        <v>2.0317359842712697E-9</v>
      </c>
      <c r="AO885" s="16">
        <f>PRODUCT(AK$4:AK884)</f>
        <v>1.6993548362865621E-4</v>
      </c>
      <c r="AP885" s="16">
        <f>PRODUCT(AM$4:AM884)</f>
        <v>5.5049424234938556E-6</v>
      </c>
      <c r="AQ885" s="16">
        <f t="shared" si="1107"/>
        <v>3.4526403709288208E-13</v>
      </c>
      <c r="AR885" s="16">
        <f t="shared" si="1108"/>
        <v>2.0313907202341767E-9</v>
      </c>
      <c r="AS885" s="16">
        <f t="shared" si="1109"/>
        <v>3.3921123784835811E-14</v>
      </c>
      <c r="AT885" s="16">
        <f t="shared" si="1110"/>
        <v>6.6901951649796433E-6</v>
      </c>
      <c r="AU885" s="16">
        <f t="shared" si="1111"/>
        <v>0.99999330777309903</v>
      </c>
      <c r="AV885" s="16">
        <f t="shared" si="1112"/>
        <v>2.1120660766532323E-10</v>
      </c>
      <c r="AW885" s="30">
        <f>(SUMPRODUCT(AV$5:AV884,A$5:A884)+SUM(AV$5:AV884)*(Calculations!$B$6/30-0.5)+AV$4*Calculations!$B$6/30/2)/SUM(AV$4:AV884)</f>
        <v>510.22007152342798</v>
      </c>
      <c r="AX885" s="16"/>
      <c r="AY885" s="12"/>
      <c r="AZ885" s="12"/>
    </row>
    <row r="886" spans="1:52" x14ac:dyDescent="0.25">
      <c r="A886">
        <f t="shared" si="1100"/>
        <v>882</v>
      </c>
      <c r="B886" t="str">
        <f t="shared" si="1124"/>
        <v>July</v>
      </c>
      <c r="C886">
        <f t="shared" si="1095"/>
        <v>2098</v>
      </c>
      <c r="D886">
        <f t="shared" si="1126"/>
        <v>209807</v>
      </c>
      <c r="E886">
        <f t="shared" ref="E886:F886" si="1165">E874+1</f>
        <v>115</v>
      </c>
      <c r="F886">
        <f t="shared" si="1165"/>
        <v>113</v>
      </c>
      <c r="G886" s="12">
        <f>G885*IF($B886="January",1+IF(C886&gt;Personal!$L$18+1,Calculations!$B$22,Calculations!$B$21),1)</f>
        <v>15070.440220953191</v>
      </c>
      <c r="H886" s="12">
        <f>IF(AND(Career!$F$15="Yes",$E886=62,$E885=61),G886,H885*IF($B886="January",(1+IF(C886&gt;Personal!$L$18+1,Calculations!$C$22,Calculations!$C$21)),1))</f>
        <v>15070.440220953191</v>
      </c>
      <c r="I886" s="12">
        <f>H886*(1-'Retiree Assumptions'!$F$8)</f>
        <v>11754.943372343489</v>
      </c>
      <c r="J886" s="12">
        <f>I886/(Calculations!$C$27^($A886-1+Calculations!$B$6/30))</f>
        <v>1228.9014932351279</v>
      </c>
      <c r="K886" s="23">
        <f t="shared" si="1097"/>
        <v>2.2372512693894639E-6</v>
      </c>
      <c r="L886" s="12">
        <f>L885*IF($B886="January",(1+IF(C886&gt;Personal!$L$18+1,Calculations!$B$22,Calculations!$B$21)),1)</f>
        <v>8288.7421215242503</v>
      </c>
      <c r="M886" s="12">
        <f>IF(AND(Career!$F$15="Yes",$E886=62,$E885=61),L886,M885*IF($B886="January",(1+IF(C886&gt;Personal!$L$18+1,Calculations!$C$22,Calculations!$C$21)),1))</f>
        <v>8288.7421215242503</v>
      </c>
      <c r="N886" s="12">
        <f>M886*(1-'Retiree Assumptions'!$F$10)</f>
        <v>7294.0930669413401</v>
      </c>
      <c r="O886" s="12">
        <f>N886/(Calculations!$C$27^$AW886)/(Calculations!$D$27^($A886-1-$AW886+Calculations!$B$6/30))</f>
        <v>676.35785396002507</v>
      </c>
      <c r="P886" s="23">
        <f t="shared" si="1098"/>
        <v>4.096121405824907E-3</v>
      </c>
      <c r="Q886" s="12">
        <f>IF(OR(A886&lt;=360,$E886&lt;70),Q885*IF($B886="January",(1+IF(C886&gt;Personal!$L$18+1,Calculations!$B$22,Calculations!$B$21)),1),0)</f>
        <v>0</v>
      </c>
      <c r="R886" s="12">
        <f>IF(OR(A886&lt;=360,$E886&lt;70),IF(AND(Career!$F$15="Yes",$E886=62,$E885=61),Q886,R885*IF($B886="January",(1+IF(C886&gt;Personal!$L$18+1,Calculations!$C$22,Calculations!$C$21)),1)),0)</f>
        <v>0</v>
      </c>
      <c r="S886" s="12">
        <f>R886*(1-'Retiree Assumptions'!$F$8)</f>
        <v>0</v>
      </c>
      <c r="T886" s="12">
        <f>S886/(Calculations!$C$27^($A886-1+Calculations!$B$6/30))</f>
        <v>0</v>
      </c>
      <c r="U886" s="23">
        <f t="shared" si="1099"/>
        <v>0</v>
      </c>
      <c r="W886">
        <f t="shared" si="1139"/>
        <v>15</v>
      </c>
      <c r="X886">
        <f t="shared" si="1114"/>
        <v>2098</v>
      </c>
      <c r="Y886">
        <f t="shared" si="1115"/>
        <v>115</v>
      </c>
      <c r="Z886">
        <f t="shared" si="1102"/>
        <v>113</v>
      </c>
      <c r="AA886" s="12">
        <f>S886*12*Subsidy!$I$15/Subsidy!$I$14</f>
        <v>0</v>
      </c>
      <c r="AB886" s="12">
        <f>SUM(S$5:S886)*Subsidy!$I$15/Subsidy!$I$14</f>
        <v>53212.488521578103</v>
      </c>
      <c r="AC886" s="12">
        <f>N886*Subsidy!$E$15/Subsidy!$E$14</f>
        <v>5835.2744535530728</v>
      </c>
      <c r="AD886" s="12">
        <f t="shared" si="1103"/>
        <v>70023.293442636874</v>
      </c>
      <c r="AE886" s="12">
        <f>$AP886*AC886/(Calculations!$D$27^(A886-1+Calculations!$B$6/30))</f>
        <v>2.2871160796109464E-3</v>
      </c>
      <c r="AF886" s="12">
        <f>IF(AE886=0,0,SUM(AE886:AE$903)*AC886/AE886)</f>
        <v>49905.938300695321</v>
      </c>
      <c r="AH886" s="164">
        <f>VLOOKUP(E886,Rates2,5)*VLOOKUP(E886,Mort_Imp_Retirees,C886-'Mort Imp Cume'!$C$4+2)</f>
        <v>0.10395376628675379</v>
      </c>
      <c r="AI886" s="16">
        <f t="shared" si="1104"/>
        <v>0.89604623371324621</v>
      </c>
      <c r="AJ886" s="164">
        <f>VLOOKUP(F886,Rates2,6)*VLOOKUP(F886,Mort_Imp_Survivors,C886-'Mort Imp Cume'!$C$4+2)</f>
        <v>5.4898051014313901E-2</v>
      </c>
      <c r="AK886" s="16">
        <f t="shared" si="1105"/>
        <v>0.94510194898568611</v>
      </c>
      <c r="AL886" s="164">
        <f>VLOOKUP(F886,Rates2,7)*VLOOKUP(F886,Mort_Imp_Survivors,C886-'Mort Imp Cume'!$C$4+2)</f>
        <v>9.4773012056490372E-2</v>
      </c>
      <c r="AM886" s="16">
        <f t="shared" si="1106"/>
        <v>0.90522698794350964</v>
      </c>
      <c r="AN886" s="108">
        <f>PRODUCT(AI$4:AI885)</f>
        <v>1.8205293766059465E-9</v>
      </c>
      <c r="AO886" s="16">
        <f>PRODUCT(AK$4:AK885)</f>
        <v>1.6060635677926814E-4</v>
      </c>
      <c r="AP886" s="16">
        <f>PRODUCT(AM$4:AM885)</f>
        <v>4.9832224488217872E-6</v>
      </c>
      <c r="AQ886" s="16">
        <f t="shared" si="1107"/>
        <v>2.9238859058631328E-13</v>
      </c>
      <c r="AR886" s="16">
        <f t="shared" si="1108"/>
        <v>1.8202369880153602E-9</v>
      </c>
      <c r="AS886" s="16">
        <f t="shared" si="1109"/>
        <v>2.8726274702869958E-14</v>
      </c>
      <c r="AT886" s="16">
        <f t="shared" si="1110"/>
        <v>6.0561452518698785E-6</v>
      </c>
      <c r="AU886" s="16">
        <f t="shared" si="1111"/>
        <v>0.99999394203421876</v>
      </c>
      <c r="AV886" s="16">
        <f t="shared" si="1112"/>
        <v>1.8925088533386414E-10</v>
      </c>
      <c r="AW886" s="30">
        <f>(SUMPRODUCT(AV$5:AV885,A$5:A885)+SUM(AV$5:AV885)*(Calculations!$B$6/30-0.5)+AV$4*Calculations!$B$6/30/2)/SUM(AV$4:AV885)</f>
        <v>510.22007160184472</v>
      </c>
      <c r="AX886" s="16"/>
      <c r="AY886" s="12"/>
      <c r="AZ886" s="12"/>
    </row>
    <row r="887" spans="1:52" x14ac:dyDescent="0.25">
      <c r="A887">
        <f t="shared" si="1100"/>
        <v>883</v>
      </c>
      <c r="B887" t="str">
        <f t="shared" si="1124"/>
        <v>August</v>
      </c>
      <c r="C887">
        <f t="shared" si="1095"/>
        <v>2098</v>
      </c>
      <c r="D887">
        <f t="shared" si="1126"/>
        <v>209808</v>
      </c>
      <c r="E887">
        <f t="shared" ref="E887:F887" si="1166">E875+1</f>
        <v>115</v>
      </c>
      <c r="F887">
        <f t="shared" si="1166"/>
        <v>113</v>
      </c>
      <c r="G887" s="12">
        <f>G886*IF($B887="January",1+IF(C887&gt;Personal!$L$18+1,Calculations!$B$22,Calculations!$B$21),1)</f>
        <v>15070.440220953191</v>
      </c>
      <c r="H887" s="12">
        <f>IF(AND(Career!$F$15="Yes",$E887=62,$E886=61),G887,H886*IF($B887="January",(1+IF(C887&gt;Personal!$L$18+1,Calculations!$C$22,Calculations!$C$21)),1))</f>
        <v>15070.440220953191</v>
      </c>
      <c r="I887" s="12">
        <f>H887*(1-'Retiree Assumptions'!$F$8)</f>
        <v>11754.943372343489</v>
      </c>
      <c r="J887" s="12">
        <f>I887/(Calculations!$C$27^($A887-1+Calculations!$B$6/30))</f>
        <v>1225.7592047680764</v>
      </c>
      <c r="K887" s="23">
        <f t="shared" si="1097"/>
        <v>1.9995546262169351E-6</v>
      </c>
      <c r="L887" s="12">
        <f>L886*IF($B887="January",(1+IF(C887&gt;Personal!$L$18+1,Calculations!$B$22,Calculations!$B$21)),1)</f>
        <v>8288.7421215242503</v>
      </c>
      <c r="M887" s="12">
        <f>IF(AND(Career!$F$15="Yes",$E887=62,$E886=61),L887,M886*IF($B887="January",(1+IF(C887&gt;Personal!$L$18+1,Calculations!$C$22,Calculations!$C$21)),1))</f>
        <v>8288.7421215242503</v>
      </c>
      <c r="N887" s="12">
        <f>M887*(1-'Retiree Assumptions'!$F$10)</f>
        <v>7294.0930669413401</v>
      </c>
      <c r="O887" s="12">
        <f>N887/(Calculations!$C$27^$AW887)/(Calculations!$D$27^($A887-1-$AW887+Calculations!$B$6/30))</f>
        <v>674.41079858663613</v>
      </c>
      <c r="P887" s="23">
        <f t="shared" si="1098"/>
        <v>3.6972455418667221E-3</v>
      </c>
      <c r="Q887" s="12">
        <f>IF(OR(A887&lt;=360,$E887&lt;70),Q886*IF($B887="January",(1+IF(C887&gt;Personal!$L$18+1,Calculations!$B$22,Calculations!$B$21)),1),0)</f>
        <v>0</v>
      </c>
      <c r="R887" s="12">
        <f>IF(OR(A887&lt;=360,$E887&lt;70),IF(AND(Career!$F$15="Yes",$E887=62,$E886=61),Q887,R886*IF($B887="January",(1+IF(C887&gt;Personal!$L$18+1,Calculations!$C$22,Calculations!$C$21)),1)),0)</f>
        <v>0</v>
      </c>
      <c r="S887" s="12">
        <f>R887*(1-'Retiree Assumptions'!$F$8)</f>
        <v>0</v>
      </c>
      <c r="T887" s="12">
        <f>S887/(Calculations!$C$27^($A887-1+Calculations!$B$6/30))</f>
        <v>0</v>
      </c>
      <c r="U887" s="23">
        <f t="shared" si="1099"/>
        <v>0</v>
      </c>
      <c r="W887">
        <f t="shared" si="1139"/>
        <v>15</v>
      </c>
      <c r="X887">
        <f t="shared" si="1114"/>
        <v>2098</v>
      </c>
      <c r="Y887">
        <f t="shared" si="1115"/>
        <v>115</v>
      </c>
      <c r="Z887">
        <f t="shared" si="1102"/>
        <v>113</v>
      </c>
      <c r="AA887" s="12">
        <f>S887*12*Subsidy!$I$15/Subsidy!$I$14</f>
        <v>0</v>
      </c>
      <c r="AB887" s="12">
        <f>SUM(S$5:S887)*Subsidy!$I$15/Subsidy!$I$14</f>
        <v>53212.488521578103</v>
      </c>
      <c r="AC887" s="12">
        <f>N887*Subsidy!$E$15/Subsidy!$E$14</f>
        <v>5835.2744535530728</v>
      </c>
      <c r="AD887" s="12">
        <f t="shared" si="1103"/>
        <v>70023.293442636874</v>
      </c>
      <c r="AE887" s="12">
        <f>$AP887*AC887/(Calculations!$D$27^(A887-1+Calculations!$B$6/30))</f>
        <v>2.064399183224189E-3</v>
      </c>
      <c r="AF887" s="12">
        <f>IF(AE887=0,0,SUM(AE887:AE$903)*AC887/AE887)</f>
        <v>48825.210135234665</v>
      </c>
      <c r="AH887" s="164">
        <f>VLOOKUP(E887,Rates2,5)*VLOOKUP(E887,Mort_Imp_Retirees,C887-'Mort Imp Cume'!$C$4+2)</f>
        <v>0.10395376628675379</v>
      </c>
      <c r="AI887" s="16">
        <f t="shared" si="1104"/>
        <v>0.89604623371324621</v>
      </c>
      <c r="AJ887" s="164">
        <f>VLOOKUP(F887,Rates2,6)*VLOOKUP(F887,Mort_Imp_Survivors,C887-'Mort Imp Cume'!$C$4+2)</f>
        <v>5.4898051014313901E-2</v>
      </c>
      <c r="AK887" s="16">
        <f t="shared" si="1105"/>
        <v>0.94510194898568611</v>
      </c>
      <c r="AL887" s="164">
        <f>VLOOKUP(F887,Rates2,7)*VLOOKUP(F887,Mort_Imp_Survivors,C887-'Mort Imp Cume'!$C$4+2)</f>
        <v>9.4773012056490372E-2</v>
      </c>
      <c r="AM887" s="16">
        <f t="shared" si="1106"/>
        <v>0.90522698794350964</v>
      </c>
      <c r="AN887" s="108">
        <f>PRODUCT(AI$4:AI886)</f>
        <v>1.6312784912720823E-9</v>
      </c>
      <c r="AO887" s="16">
        <f>PRODUCT(AK$4:AK886)</f>
        <v>1.5178938081157679E-4</v>
      </c>
      <c r="AP887" s="16">
        <f>PRODUCT(AM$4:AM886)</f>
        <v>4.5109474475994267E-6</v>
      </c>
      <c r="AQ887" s="16">
        <f t="shared" si="1107"/>
        <v>2.4761075212143254E-13</v>
      </c>
      <c r="AR887" s="16">
        <f t="shared" si="1108"/>
        <v>1.6310308805199607E-9</v>
      </c>
      <c r="AS887" s="16">
        <f t="shared" si="1109"/>
        <v>2.4326990566086293E-14</v>
      </c>
      <c r="AT887" s="16">
        <f t="shared" si="1110"/>
        <v>5.4821861536248323E-6</v>
      </c>
      <c r="AU887" s="16">
        <f t="shared" si="1111"/>
        <v>0.99999451618256796</v>
      </c>
      <c r="AV887" s="16">
        <f t="shared" si="1112"/>
        <v>1.6957754303030638E-10</v>
      </c>
      <c r="AW887" s="30">
        <f>(SUMPRODUCT(AV$5:AV886,A$5:A886)+SUM(AV$5:AV886)*(Calculations!$B$6/30-0.5)+AV$4*Calculations!$B$6/30/2)/SUM(AV$4:AV886)</f>
        <v>510.22007167229901</v>
      </c>
      <c r="AX887" s="16"/>
      <c r="AY887" s="12"/>
      <c r="AZ887" s="12"/>
    </row>
    <row r="888" spans="1:52" x14ac:dyDescent="0.25">
      <c r="A888">
        <f t="shared" si="1100"/>
        <v>884</v>
      </c>
      <c r="B888" t="str">
        <f t="shared" si="1124"/>
        <v>September</v>
      </c>
      <c r="C888">
        <f t="shared" si="1095"/>
        <v>2098</v>
      </c>
      <c r="D888">
        <f t="shared" si="1126"/>
        <v>209809</v>
      </c>
      <c r="E888">
        <f t="shared" ref="E888:F888" si="1167">E876+1</f>
        <v>115</v>
      </c>
      <c r="F888">
        <f t="shared" si="1167"/>
        <v>113</v>
      </c>
      <c r="G888" s="12">
        <f>G887*IF($B888="January",1+IF(C888&gt;Personal!$L$18+1,Calculations!$B$22,Calculations!$B$21),1)</f>
        <v>15070.440220953191</v>
      </c>
      <c r="H888" s="12">
        <f>IF(AND(Career!$F$15="Yes",$E888=62,$E887=61),G888,H887*IF($B888="January",(1+IF(C888&gt;Personal!$L$18+1,Calculations!$C$22,Calculations!$C$21)),1))</f>
        <v>15070.440220953191</v>
      </c>
      <c r="I888" s="12">
        <f>H888*(1-'Retiree Assumptions'!$F$8)</f>
        <v>11754.943372343489</v>
      </c>
      <c r="J888" s="12">
        <f>I888/(Calculations!$C$27^($A888-1+Calculations!$B$6/30))</f>
        <v>1222.6249511002864</v>
      </c>
      <c r="K888" s="23">
        <f t="shared" si="1097"/>
        <v>1.7871120503673435E-6</v>
      </c>
      <c r="L888" s="12">
        <f>L887*IF($B888="January",(1+IF(C888&gt;Personal!$L$18+1,Calculations!$B$22,Calculations!$B$21)),1)</f>
        <v>8288.7421215242503</v>
      </c>
      <c r="M888" s="12">
        <f>IF(AND(Career!$F$15="Yes",$E888=62,$E887=61),L888,M887*IF($B888="January",(1+IF(C888&gt;Personal!$L$18+1,Calculations!$C$22,Calculations!$C$21)),1))</f>
        <v>8288.7421215242503</v>
      </c>
      <c r="N888" s="12">
        <f>M888*(1-'Retiree Assumptions'!$F$10)</f>
        <v>7294.0930669413401</v>
      </c>
      <c r="O888" s="12">
        <f>N888/(Calculations!$C$27^$AW888)/(Calculations!$D$27^($A888-1-$AW888+Calculations!$B$6/30))</f>
        <v>672.4693482691431</v>
      </c>
      <c r="P888" s="23">
        <f t="shared" si="1098"/>
        <v>3.3372117761851622E-3</v>
      </c>
      <c r="Q888" s="12">
        <f>IF(OR(A888&lt;=360,$E888&lt;70),Q887*IF($B888="January",(1+IF(C888&gt;Personal!$L$18+1,Calculations!$B$22,Calculations!$B$21)),1),0)</f>
        <v>0</v>
      </c>
      <c r="R888" s="12">
        <f>IF(OR(A888&lt;=360,$E888&lt;70),IF(AND(Career!$F$15="Yes",$E888=62,$E887=61),Q888,R887*IF($B888="January",(1+IF(C888&gt;Personal!$L$18+1,Calculations!$C$22,Calculations!$C$21)),1)),0)</f>
        <v>0</v>
      </c>
      <c r="S888" s="12">
        <f>R888*(1-'Retiree Assumptions'!$F$8)</f>
        <v>0</v>
      </c>
      <c r="T888" s="12">
        <f>S888/(Calculations!$C$27^($A888-1+Calculations!$B$6/30))</f>
        <v>0</v>
      </c>
      <c r="U888" s="23">
        <f t="shared" si="1099"/>
        <v>0</v>
      </c>
      <c r="W888">
        <f t="shared" si="1139"/>
        <v>15</v>
      </c>
      <c r="X888">
        <f t="shared" si="1114"/>
        <v>2098</v>
      </c>
      <c r="Y888">
        <f t="shared" si="1115"/>
        <v>115</v>
      </c>
      <c r="Z888">
        <f t="shared" si="1102"/>
        <v>113</v>
      </c>
      <c r="AA888" s="12">
        <f>S888*12*Subsidy!$I$15/Subsidy!$I$14</f>
        <v>0</v>
      </c>
      <c r="AB888" s="12">
        <f>SUM(S$5:S888)*Subsidy!$I$15/Subsidy!$I$14</f>
        <v>53212.488521578103</v>
      </c>
      <c r="AC888" s="12">
        <f>N888*Subsidy!$E$15/Subsidy!$E$14</f>
        <v>5835.2744535530728</v>
      </c>
      <c r="AD888" s="12">
        <f t="shared" si="1103"/>
        <v>70023.293442636874</v>
      </c>
      <c r="AE888" s="12">
        <f>$AP888*AC888/(Calculations!$D$27^(A888-1+Calculations!$B$6/30))</f>
        <v>1.8633702179303669E-3</v>
      </c>
      <c r="AF888" s="12">
        <f>IF(AE888=0,0,SUM(AE888:AE$903)*AC888/AE888)</f>
        <v>47627.888035420103</v>
      </c>
      <c r="AH888" s="164">
        <f>VLOOKUP(E888,Rates2,5)*VLOOKUP(E888,Mort_Imp_Retirees,C888-'Mort Imp Cume'!$C$4+2)</f>
        <v>0.10395376628675379</v>
      </c>
      <c r="AI888" s="16">
        <f t="shared" si="1104"/>
        <v>0.89604623371324621</v>
      </c>
      <c r="AJ888" s="164">
        <f>VLOOKUP(F888,Rates2,6)*VLOOKUP(F888,Mort_Imp_Survivors,C888-'Mort Imp Cume'!$C$4+2)</f>
        <v>5.4898051014313901E-2</v>
      </c>
      <c r="AK888" s="16">
        <f t="shared" si="1105"/>
        <v>0.94510194898568611</v>
      </c>
      <c r="AL888" s="164">
        <f>VLOOKUP(F888,Rates2,7)*VLOOKUP(F888,Mort_Imp_Survivors,C888-'Mort Imp Cume'!$C$4+2)</f>
        <v>9.4773012056490372E-2</v>
      </c>
      <c r="AM888" s="16">
        <f t="shared" si="1106"/>
        <v>0.90522698794350964</v>
      </c>
      <c r="AN888" s="108">
        <f>PRODUCT(AI$4:AI887)</f>
        <v>1.4617009482417758E-9</v>
      </c>
      <c r="AO888" s="16">
        <f>PRODUCT(AK$4:AK887)</f>
        <v>1.4345643964035174E-4</v>
      </c>
      <c r="AP888" s="16">
        <f>PRODUCT(AM$4:AM887)</f>
        <v>4.0834313707618915E-6</v>
      </c>
      <c r="AQ888" s="16">
        <f t="shared" si="1107"/>
        <v>2.0969041385369122E-13</v>
      </c>
      <c r="AR888" s="16">
        <f t="shared" si="1108"/>
        <v>1.4614912578279223E-9</v>
      </c>
      <c r="AS888" s="16">
        <f t="shared" si="1109"/>
        <v>2.0601434614260178E-14</v>
      </c>
      <c r="AT888" s="16">
        <f t="shared" si="1110"/>
        <v>4.9626228835184119E-6</v>
      </c>
      <c r="AU888" s="16">
        <f t="shared" si="1111"/>
        <v>0.9999950359154155</v>
      </c>
      <c r="AV888" s="16">
        <f t="shared" si="1112"/>
        <v>1.5194931875465195E-10</v>
      </c>
      <c r="AW888" s="30">
        <f>(SUMPRODUCT(AV$5:AV887,A$5:A887)+SUM(AV$5:AV887)*(Calculations!$B$6/30-0.5)+AV$4*Calculations!$B$6/30/2)/SUM(AV$4:AV887)</f>
        <v>510.22007173559894</v>
      </c>
      <c r="AX888" s="16"/>
      <c r="AY888" s="12"/>
      <c r="AZ888" s="12"/>
    </row>
    <row r="889" spans="1:52" x14ac:dyDescent="0.25">
      <c r="A889">
        <f t="shared" si="1100"/>
        <v>885</v>
      </c>
      <c r="B889" t="str">
        <f t="shared" si="1124"/>
        <v>October</v>
      </c>
      <c r="C889">
        <f t="shared" si="1095"/>
        <v>2098</v>
      </c>
      <c r="D889">
        <f t="shared" si="1126"/>
        <v>209810</v>
      </c>
      <c r="E889">
        <f t="shared" ref="E889:F889" si="1168">E877+1</f>
        <v>115</v>
      </c>
      <c r="F889">
        <f t="shared" si="1168"/>
        <v>113</v>
      </c>
      <c r="G889" s="12">
        <f>G888*IF($B889="January",1+IF(C889&gt;Personal!$L$18+1,Calculations!$B$22,Calculations!$B$21),1)</f>
        <v>15070.440220953191</v>
      </c>
      <c r="H889" s="12">
        <f>IF(AND(Career!$F$15="Yes",$E889=62,$E888=61),G889,H888*IF($B889="January",(1+IF(C889&gt;Personal!$L$18+1,Calculations!$C$22,Calculations!$C$21)),1))</f>
        <v>15070.440220953191</v>
      </c>
      <c r="I889" s="12">
        <f>H889*(1-'Retiree Assumptions'!$F$8)</f>
        <v>11754.943372343489</v>
      </c>
      <c r="J889" s="12">
        <f>I889/(Calculations!$C$27^($A889-1+Calculations!$B$6/30))</f>
        <v>1219.4987116868581</v>
      </c>
      <c r="K889" s="23">
        <f t="shared" si="1097"/>
        <v>1.5972404247893106E-6</v>
      </c>
      <c r="L889" s="12">
        <f>L888*IF($B889="January",(1+IF(C889&gt;Personal!$L$18+1,Calculations!$B$22,Calculations!$B$21)),1)</f>
        <v>8288.7421215242503</v>
      </c>
      <c r="M889" s="12">
        <f>IF(AND(Career!$F$15="Yes",$E889=62,$E888=61),L889,M888*IF($B889="January",(1+IF(C889&gt;Personal!$L$18+1,Calculations!$C$22,Calculations!$C$21)),1))</f>
        <v>8288.7421215242503</v>
      </c>
      <c r="N889" s="12">
        <f>M889*(1-'Retiree Assumptions'!$F$10)</f>
        <v>7294.0930669413401</v>
      </c>
      <c r="O889" s="12">
        <f>N889/(Calculations!$C$27^$AW889)/(Calculations!$D$27^($A889-1-$AW889+Calculations!$B$6/30))</f>
        <v>670.53348687223877</v>
      </c>
      <c r="P889" s="23">
        <f t="shared" si="1098"/>
        <v>3.012237707626641E-3</v>
      </c>
      <c r="Q889" s="12">
        <f>IF(OR(A889&lt;=360,$E889&lt;70),Q888*IF($B889="January",(1+IF(C889&gt;Personal!$L$18+1,Calculations!$B$22,Calculations!$B$21)),1),0)</f>
        <v>0</v>
      </c>
      <c r="R889" s="12">
        <f>IF(OR(A889&lt;=360,$E889&lt;70),IF(AND(Career!$F$15="Yes",$E889=62,$E888=61),Q889,R888*IF($B889="January",(1+IF(C889&gt;Personal!$L$18+1,Calculations!$C$22,Calculations!$C$21)),1)),0)</f>
        <v>0</v>
      </c>
      <c r="S889" s="12">
        <f>R889*(1-'Retiree Assumptions'!$F$8)</f>
        <v>0</v>
      </c>
      <c r="T889" s="12">
        <f>S889/(Calculations!$C$27^($A889-1+Calculations!$B$6/30))</f>
        <v>0</v>
      </c>
      <c r="U889" s="23">
        <f t="shared" si="1099"/>
        <v>0</v>
      </c>
      <c r="W889">
        <f t="shared" si="1139"/>
        <v>15</v>
      </c>
      <c r="X889">
        <f t="shared" si="1114"/>
        <v>2098</v>
      </c>
      <c r="Y889">
        <f t="shared" si="1115"/>
        <v>115</v>
      </c>
      <c r="Z889">
        <f t="shared" si="1102"/>
        <v>113</v>
      </c>
      <c r="AA889" s="12">
        <f>S889*12*Subsidy!$I$15/Subsidy!$I$14</f>
        <v>0</v>
      </c>
      <c r="AB889" s="12">
        <f>SUM(S$5:S889)*Subsidy!$I$15/Subsidy!$I$14</f>
        <v>53212.488521578103</v>
      </c>
      <c r="AC889" s="12">
        <f>N889*Subsidy!$E$15/Subsidy!$E$14</f>
        <v>5835.2744535530728</v>
      </c>
      <c r="AD889" s="12">
        <f t="shared" si="1103"/>
        <v>70023.293442636874</v>
      </c>
      <c r="AE889" s="12">
        <f>$AP889*AC889/(Calculations!$D$27^(A889-1+Calculations!$B$6/30))</f>
        <v>1.6819172363975875E-3</v>
      </c>
      <c r="AF889" s="12">
        <f>IF(AE889=0,0,SUM(AE889:AE$903)*AC889/AE889)</f>
        <v>46301.39331036283</v>
      </c>
      <c r="AH889" s="164">
        <f>VLOOKUP(E889,Rates2,5)*VLOOKUP(E889,Mort_Imp_Retirees,C889-'Mort Imp Cume'!$C$4+2)</f>
        <v>0.10395376628675379</v>
      </c>
      <c r="AI889" s="16">
        <f t="shared" si="1104"/>
        <v>0.89604623371324621</v>
      </c>
      <c r="AJ889" s="164">
        <f>VLOOKUP(F889,Rates2,6)*VLOOKUP(F889,Mort_Imp_Survivors,C889-'Mort Imp Cume'!$C$4+2)</f>
        <v>5.4898051014313901E-2</v>
      </c>
      <c r="AK889" s="16">
        <f t="shared" si="1105"/>
        <v>0.94510194898568611</v>
      </c>
      <c r="AL889" s="164">
        <f>VLOOKUP(F889,Rates2,7)*VLOOKUP(F889,Mort_Imp_Survivors,C889-'Mort Imp Cume'!$C$4+2)</f>
        <v>9.4773012056490372E-2</v>
      </c>
      <c r="AM889" s="16">
        <f t="shared" si="1106"/>
        <v>0.90522698794350964</v>
      </c>
      <c r="AN889" s="108">
        <f>PRODUCT(AI$4:AI888)</f>
        <v>1.3097516294871238E-9</v>
      </c>
      <c r="AO889" s="16">
        <f>PRODUCT(AK$4:AK888)</f>
        <v>1.3558096069864387E-4</v>
      </c>
      <c r="AP889" s="16">
        <f>PRODUCT(AM$4:AM888)</f>
        <v>3.6964322802288239E-6</v>
      </c>
      <c r="AQ889" s="16">
        <f t="shared" si="1107"/>
        <v>1.7757738420247851E-13</v>
      </c>
      <c r="AR889" s="16">
        <f t="shared" si="1108"/>
        <v>1.3095740521029213E-9</v>
      </c>
      <c r="AS889" s="16">
        <f t="shared" si="1109"/>
        <v>1.7446428772711017E-14</v>
      </c>
      <c r="AT889" s="16">
        <f t="shared" si="1110"/>
        <v>4.4923001857483412E-6</v>
      </c>
      <c r="AU889" s="16">
        <f t="shared" si="1111"/>
        <v>0.99999550639006274</v>
      </c>
      <c r="AV889" s="16">
        <f t="shared" si="1112"/>
        <v>1.361536147853994E-10</v>
      </c>
      <c r="AW889" s="30">
        <f>(SUMPRODUCT(AV$5:AV888,A$5:A888)+SUM(AV$5:AV888)*(Calculations!$B$6/30-0.5)+AV$4*Calculations!$B$6/30/2)/SUM(AV$4:AV888)</f>
        <v>510.22007179247055</v>
      </c>
      <c r="AX889" s="16"/>
      <c r="AY889" s="12"/>
      <c r="AZ889" s="12"/>
    </row>
    <row r="890" spans="1:52" x14ac:dyDescent="0.25">
      <c r="A890">
        <f t="shared" si="1100"/>
        <v>886</v>
      </c>
      <c r="B890" t="str">
        <f t="shared" si="1124"/>
        <v>November</v>
      </c>
      <c r="C890">
        <f t="shared" si="1095"/>
        <v>2098</v>
      </c>
      <c r="D890">
        <f t="shared" si="1126"/>
        <v>209811</v>
      </c>
      <c r="E890">
        <f t="shared" ref="E890:F890" si="1169">E878+1</f>
        <v>115</v>
      </c>
      <c r="F890">
        <f t="shared" si="1169"/>
        <v>113</v>
      </c>
      <c r="G890" s="12">
        <f>G889*IF($B890="January",1+IF(C890&gt;Personal!$L$18+1,Calculations!$B$22,Calculations!$B$21),1)</f>
        <v>15070.440220953191</v>
      </c>
      <c r="H890" s="12">
        <f>IF(AND(Career!$F$15="Yes",$E890=62,$E889=61),G890,H889*IF($B890="January",(1+IF(C890&gt;Personal!$L$18+1,Calculations!$C$22,Calculations!$C$21)),1))</f>
        <v>15070.440220953191</v>
      </c>
      <c r="I890" s="12">
        <f>H890*(1-'Retiree Assumptions'!$F$8)</f>
        <v>11754.943372343489</v>
      </c>
      <c r="J890" s="12">
        <f>I890/(Calculations!$C$27^($A890-1+Calculations!$B$6/30))</f>
        <v>1216.3804660354269</v>
      </c>
      <c r="K890" s="23">
        <f t="shared" si="1097"/>
        <v>1.4275417000611354E-6</v>
      </c>
      <c r="L890" s="12">
        <f>L889*IF($B890="January",(1+IF(C890&gt;Personal!$L$18+1,Calculations!$B$22,Calculations!$B$21)),1)</f>
        <v>8288.7421215242503</v>
      </c>
      <c r="M890" s="12">
        <f>IF(AND(Career!$F$15="Yes",$E890=62,$E889=61),L890,M889*IF($B890="January",(1+IF(C890&gt;Personal!$L$18+1,Calculations!$C$22,Calculations!$C$21)),1))</f>
        <v>8288.7421215242503</v>
      </c>
      <c r="N890" s="12">
        <f>M890*(1-'Retiree Assumptions'!$F$10)</f>
        <v>7294.0930669413401</v>
      </c>
      <c r="O890" s="12">
        <f>N890/(Calculations!$C$27^$AW890)/(Calculations!$D$27^($A890-1-$AW890+Calculations!$B$6/30))</f>
        <v>668.60319830704771</v>
      </c>
      <c r="P890" s="23">
        <f t="shared" si="1098"/>
        <v>2.7189092611077529E-3</v>
      </c>
      <c r="Q890" s="12">
        <f>IF(OR(A890&lt;=360,$E890&lt;70),Q889*IF($B890="January",(1+IF(C890&gt;Personal!$L$18+1,Calculations!$B$22,Calculations!$B$21)),1),0)</f>
        <v>0</v>
      </c>
      <c r="R890" s="12">
        <f>IF(OR(A890&lt;=360,$E890&lt;70),IF(AND(Career!$F$15="Yes",$E890=62,$E889=61),Q890,R889*IF($B890="January",(1+IF(C890&gt;Personal!$L$18+1,Calculations!$C$22,Calculations!$C$21)),1)),0)</f>
        <v>0</v>
      </c>
      <c r="S890" s="12">
        <f>R890*(1-'Retiree Assumptions'!$F$8)</f>
        <v>0</v>
      </c>
      <c r="T890" s="12">
        <f>S890/(Calculations!$C$27^($A890-1+Calculations!$B$6/30))</f>
        <v>0</v>
      </c>
      <c r="U890" s="23">
        <f t="shared" si="1099"/>
        <v>0</v>
      </c>
      <c r="W890">
        <f t="shared" si="1139"/>
        <v>15</v>
      </c>
      <c r="X890">
        <f t="shared" si="1114"/>
        <v>2098</v>
      </c>
      <c r="Y890">
        <f t="shared" si="1115"/>
        <v>115</v>
      </c>
      <c r="Z890">
        <f t="shared" si="1102"/>
        <v>113</v>
      </c>
      <c r="AA890" s="12">
        <f>S890*12*Subsidy!$I$15/Subsidy!$I$14</f>
        <v>0</v>
      </c>
      <c r="AB890" s="12">
        <f>SUM(S$5:S890)*Subsidy!$I$15/Subsidy!$I$14</f>
        <v>53212.488521578103</v>
      </c>
      <c r="AC890" s="12">
        <f>N890*Subsidy!$E$15/Subsidy!$E$14</f>
        <v>5835.2744535530728</v>
      </c>
      <c r="AD890" s="12">
        <f t="shared" si="1103"/>
        <v>70023.293442636874</v>
      </c>
      <c r="AE890" s="12">
        <f>$AP890*AC890/(Calculations!$D$27^(A890-1+Calculations!$B$6/30))</f>
        <v>1.5181339504466681E-3</v>
      </c>
      <c r="AF890" s="12">
        <f>IF(AE890=0,0,SUM(AE890:AE$903)*AC890/AE890)</f>
        <v>44831.790222039912</v>
      </c>
      <c r="AH890" s="164">
        <f>VLOOKUP(E890,Rates2,5)*VLOOKUP(E890,Mort_Imp_Retirees,C890-'Mort Imp Cume'!$C$4+2)</f>
        <v>0.10395376628675379</v>
      </c>
      <c r="AI890" s="16">
        <f t="shared" si="1104"/>
        <v>0.89604623371324621</v>
      </c>
      <c r="AJ890" s="164">
        <f>VLOOKUP(F890,Rates2,6)*VLOOKUP(F890,Mort_Imp_Survivors,C890-'Mort Imp Cume'!$C$4+2)</f>
        <v>5.4898051014313901E-2</v>
      </c>
      <c r="AK890" s="16">
        <f t="shared" si="1105"/>
        <v>0.94510194898568611</v>
      </c>
      <c r="AL890" s="164">
        <f>VLOOKUP(F890,Rates2,7)*VLOOKUP(F890,Mort_Imp_Survivors,C890-'Mort Imp Cume'!$C$4+2)</f>
        <v>9.4773012056490372E-2</v>
      </c>
      <c r="AM890" s="16">
        <f t="shared" si="1106"/>
        <v>0.90522698794350964</v>
      </c>
      <c r="AN890" s="108">
        <f>PRODUCT(AI$4:AI889)</f>
        <v>1.1735980147017244E-9</v>
      </c>
      <c r="AO890" s="16">
        <f>PRODUCT(AK$4:AK889)</f>
        <v>1.2813783020164003E-4</v>
      </c>
      <c r="AP890" s="16">
        <f>PRODUCT(AM$4:AM889)</f>
        <v>3.3461102591686973E-6</v>
      </c>
      <c r="AQ890" s="16">
        <f t="shared" si="1107"/>
        <v>1.5038230313283139E-13</v>
      </c>
      <c r="AR890" s="16">
        <f t="shared" si="1108"/>
        <v>1.1734476323985917E-9</v>
      </c>
      <c r="AS890" s="16">
        <f t="shared" si="1109"/>
        <v>1.4774596168685768E-14</v>
      </c>
      <c r="AT890" s="16">
        <f t="shared" si="1110"/>
        <v>4.066551383529469E-6</v>
      </c>
      <c r="AU890" s="16">
        <f t="shared" si="1111"/>
        <v>0.99999593227501837</v>
      </c>
      <c r="AV890" s="16">
        <f t="shared" si="1112"/>
        <v>1.219999337349013E-10</v>
      </c>
      <c r="AW890" s="30">
        <f>(SUMPRODUCT(AV$5:AV889,A$5:A889)+SUM(AV$5:AV889)*(Calculations!$B$6/30-0.5)+AV$4*Calculations!$B$6/30/2)/SUM(AV$4:AV889)</f>
        <v>510.22007184356619</v>
      </c>
      <c r="AX890" s="16"/>
      <c r="AY890" s="12"/>
      <c r="AZ890" s="12"/>
    </row>
    <row r="891" spans="1:52" x14ac:dyDescent="0.25">
      <c r="A891">
        <f t="shared" si="1100"/>
        <v>887</v>
      </c>
      <c r="B891" t="str">
        <f t="shared" si="1124"/>
        <v>December</v>
      </c>
      <c r="C891">
        <f t="shared" si="1095"/>
        <v>2098</v>
      </c>
      <c r="D891">
        <f t="shared" si="1126"/>
        <v>209812</v>
      </c>
      <c r="E891">
        <f t="shared" ref="E891:F891" si="1170">E879+1</f>
        <v>115</v>
      </c>
      <c r="F891">
        <f t="shared" si="1170"/>
        <v>113</v>
      </c>
      <c r="G891" s="12">
        <f>G890*IF($B891="January",1+IF(C891&gt;Personal!$L$18+1,Calculations!$B$22,Calculations!$B$21),1)</f>
        <v>15070.440220953191</v>
      </c>
      <c r="H891" s="12">
        <f>IF(AND(Career!$F$15="Yes",$E891=62,$E890=61),G891,H890*IF($B891="January",(1+IF(C891&gt;Personal!$L$18+1,Calculations!$C$22,Calculations!$C$21)),1))</f>
        <v>15070.440220953191</v>
      </c>
      <c r="I891" s="12">
        <f>H891*(1-'Retiree Assumptions'!$F$8)</f>
        <v>11754.943372343489</v>
      </c>
      <c r="J891" s="12">
        <f>I891/(Calculations!$C$27^($A891-1+Calculations!$B$6/30))</f>
        <v>1213.2701937060249</v>
      </c>
      <c r="K891" s="23">
        <f t="shared" si="1097"/>
        <v>1.2758726073955015E-6</v>
      </c>
      <c r="L891" s="12">
        <f>L890*IF($B891="January",(1+IF(C891&gt;Personal!$L$18+1,Calculations!$B$22,Calculations!$B$21)),1)</f>
        <v>8288.7421215242503</v>
      </c>
      <c r="M891" s="12">
        <f>IF(AND(Career!$F$15="Yes",$E891=62,$E890=61),L891,M890*IF($B891="January",(1+IF(C891&gt;Personal!$L$18+1,Calculations!$C$22,Calculations!$C$21)),1))</f>
        <v>8288.7421215242503</v>
      </c>
      <c r="N891" s="12">
        <f>M891*(1-'Retiree Assumptions'!$F$10)</f>
        <v>7294.0930669413401</v>
      </c>
      <c r="O891" s="12">
        <f>N891/(Calculations!$C$27^$AW891)/(Calculations!$D$27^($A891-1-$AW891+Calculations!$B$6/30))</f>
        <v>666.67846653099457</v>
      </c>
      <c r="P891" s="23">
        <f t="shared" si="1098"/>
        <v>2.4541448204313814E-3</v>
      </c>
      <c r="Q891" s="12">
        <f>IF(OR(A891&lt;=360,$E891&lt;70),Q890*IF($B891="January",(1+IF(C891&gt;Personal!$L$18+1,Calculations!$B$22,Calculations!$B$21)),1),0)</f>
        <v>0</v>
      </c>
      <c r="R891" s="12">
        <f>IF(OR(A891&lt;=360,$E891&lt;70),IF(AND(Career!$F$15="Yes",$E891=62,$E890=61),Q891,R890*IF($B891="January",(1+IF(C891&gt;Personal!$L$18+1,Calculations!$C$22,Calculations!$C$21)),1)),0)</f>
        <v>0</v>
      </c>
      <c r="S891" s="12">
        <f>R891*(1-'Retiree Assumptions'!$F$8)</f>
        <v>0</v>
      </c>
      <c r="T891" s="12">
        <f>S891/(Calculations!$C$27^($A891-1+Calculations!$B$6/30))</f>
        <v>0</v>
      </c>
      <c r="U891" s="23">
        <f t="shared" si="1099"/>
        <v>0</v>
      </c>
      <c r="W891">
        <f t="shared" si="1139"/>
        <v>15</v>
      </c>
      <c r="X891">
        <f t="shared" si="1114"/>
        <v>2098</v>
      </c>
      <c r="Y891">
        <f t="shared" si="1115"/>
        <v>115</v>
      </c>
      <c r="Z891">
        <f t="shared" si="1102"/>
        <v>113</v>
      </c>
      <c r="AA891" s="12">
        <f>S891*12*Subsidy!$I$15/Subsidy!$I$14</f>
        <v>0</v>
      </c>
      <c r="AB891" s="12">
        <f>SUM(S$5:S891)*Subsidy!$I$15/Subsidy!$I$14</f>
        <v>53212.488521578103</v>
      </c>
      <c r="AC891" s="12">
        <f>N891*Subsidy!$E$15/Subsidy!$E$14</f>
        <v>5835.2744535530728</v>
      </c>
      <c r="AD891" s="12">
        <f t="shared" si="1103"/>
        <v>70023.293442636874</v>
      </c>
      <c r="AE891" s="12">
        <f>$AP891*AC891/(Calculations!$D$27^(A891-1+Calculations!$B$6/30))</f>
        <v>1.3702997041847265E-3</v>
      </c>
      <c r="AF891" s="12">
        <f>IF(AE891=0,0,SUM(AE891:AE$903)*AC891/AE891)</f>
        <v>43203.639580796298</v>
      </c>
      <c r="AH891" s="164">
        <f>VLOOKUP(E891,Rates2,5)*VLOOKUP(E891,Mort_Imp_Retirees,C891-'Mort Imp Cume'!$C$4+2)</f>
        <v>0.10395376628675379</v>
      </c>
      <c r="AI891" s="16">
        <f t="shared" si="1104"/>
        <v>0.89604623371324621</v>
      </c>
      <c r="AJ891" s="164">
        <f>VLOOKUP(F891,Rates2,6)*VLOOKUP(F891,Mort_Imp_Survivors,C891-'Mort Imp Cume'!$C$4+2)</f>
        <v>5.4898051014313901E-2</v>
      </c>
      <c r="AK891" s="16">
        <f t="shared" si="1105"/>
        <v>0.94510194898568611</v>
      </c>
      <c r="AL891" s="164">
        <f>VLOOKUP(F891,Rates2,7)*VLOOKUP(F891,Mort_Imp_Survivors,C891-'Mort Imp Cume'!$C$4+2)</f>
        <v>9.4773012056490372E-2</v>
      </c>
      <c r="AM891" s="16">
        <f t="shared" si="1106"/>
        <v>0.90522698794350964</v>
      </c>
      <c r="AN891" s="108">
        <f>PRODUCT(AI$4:AI890)</f>
        <v>1.0515980809668231E-9</v>
      </c>
      <c r="AO891" s="16">
        <f>PRODUCT(AK$4:AK890)</f>
        <v>1.2110331306236691E-4</v>
      </c>
      <c r="AP891" s="16">
        <f>PRODUCT(AM$4:AM890)</f>
        <v>3.0289893112341563E-6</v>
      </c>
      <c r="AQ891" s="16">
        <f t="shared" si="1107"/>
        <v>1.2735201161510944E-13</v>
      </c>
      <c r="AR891" s="16">
        <f t="shared" si="1108"/>
        <v>1.0514707289552081E-9</v>
      </c>
      <c r="AS891" s="16">
        <f t="shared" si="1109"/>
        <v>1.2511941256951243E-14</v>
      </c>
      <c r="AT891" s="16">
        <f t="shared" si="1110"/>
        <v>3.6811520750044892E-6</v>
      </c>
      <c r="AU891" s="16">
        <f t="shared" si="1111"/>
        <v>0.99999631779632692</v>
      </c>
      <c r="AV891" s="16">
        <f t="shared" si="1112"/>
        <v>1.0931758113642391E-10</v>
      </c>
      <c r="AW891" s="30">
        <f>(SUMPRODUCT(AV$5:AV890,A$5:A890)+SUM(AV$5:AV890)*(Calculations!$B$6/30-0.5)+AV$4*Calculations!$B$6/30/2)/SUM(AV$4:AV890)</f>
        <v>510.22007188947237</v>
      </c>
      <c r="AX891" s="16"/>
      <c r="AY891" s="12"/>
      <c r="AZ891" s="12"/>
    </row>
    <row r="892" spans="1:52" x14ac:dyDescent="0.25">
      <c r="A892">
        <f t="shared" si="1100"/>
        <v>888</v>
      </c>
      <c r="B892" t="str">
        <f t="shared" si="1124"/>
        <v>January</v>
      </c>
      <c r="C892">
        <f t="shared" si="1095"/>
        <v>2099</v>
      </c>
      <c r="D892">
        <f t="shared" si="1126"/>
        <v>209901</v>
      </c>
      <c r="E892">
        <f t="shared" ref="E892:F892" si="1171">E880+1</f>
        <v>116</v>
      </c>
      <c r="F892">
        <f t="shared" si="1171"/>
        <v>114</v>
      </c>
      <c r="G892" s="12">
        <f>G891*IF($B892="January",1+IF(C892&gt;Personal!$L$18+1,Calculations!$B$22,Calculations!$B$21),1)</f>
        <v>15447.20122647702</v>
      </c>
      <c r="H892" s="12">
        <f>IF(AND(Career!$F$15="Yes",$E892=62,$E891=61),G892,H891*IF($B892="January",(1+IF(C892&gt;Personal!$L$18+1,Calculations!$C$22,Calculations!$C$21)),1))</f>
        <v>15447.20122647702</v>
      </c>
      <c r="I892" s="12">
        <f>H892*(1-'Retiree Assumptions'!$F$8)</f>
        <v>12048.816956652076</v>
      </c>
      <c r="J892" s="12">
        <f>I892/(Calculations!$C$27^($A892-1+Calculations!$B$6/30))</f>
        <v>1240.4220711687237</v>
      </c>
      <c r="K892" s="23">
        <f t="shared" si="1097"/>
        <v>1.168825529221524E-6</v>
      </c>
      <c r="L892" s="12">
        <f>L891*IF($B892="January",(1+IF(C892&gt;Personal!$L$18+1,Calculations!$B$22,Calculations!$B$21)),1)</f>
        <v>8495.9606745623551</v>
      </c>
      <c r="M892" s="12">
        <f>IF(AND(Career!$F$15="Yes",$E892=62,$E891=61),L892,M891*IF($B892="January",(1+IF(C892&gt;Personal!$L$18+1,Calculations!$C$22,Calculations!$C$21)),1))</f>
        <v>8495.9606745623551</v>
      </c>
      <c r="N892" s="12">
        <f>M892*(1-'Retiree Assumptions'!$F$10)</f>
        <v>7476.445393614872</v>
      </c>
      <c r="O892" s="12">
        <f>N892/(Calculations!$C$27^$AW892)/(Calculations!$D$27^($A892-1-$AW892+Calculations!$B$6/30))</f>
        <v>681.37825743636392</v>
      </c>
      <c r="P892" s="23">
        <f t="shared" si="1098"/>
        <v>2.2705419251539184E-3</v>
      </c>
      <c r="Q892" s="12">
        <f>IF(OR(A892&lt;=360,$E892&lt;70),Q891*IF($B892="January",(1+IF(C892&gt;Personal!$L$18+1,Calculations!$B$22,Calculations!$B$21)),1),0)</f>
        <v>0</v>
      </c>
      <c r="R892" s="12">
        <f>IF(OR(A892&lt;=360,$E892&lt;70),IF(AND(Career!$F$15="Yes",$E892=62,$E891=61),Q892,R891*IF($B892="January",(1+IF(C892&gt;Personal!$L$18+1,Calculations!$C$22,Calculations!$C$21)),1)),0)</f>
        <v>0</v>
      </c>
      <c r="S892" s="12">
        <f>R892*(1-'Retiree Assumptions'!$F$8)</f>
        <v>0</v>
      </c>
      <c r="T892" s="12">
        <f>S892/(Calculations!$C$27^($A892-1+Calculations!$B$6/30))</f>
        <v>0</v>
      </c>
      <c r="U892" s="23">
        <f t="shared" si="1099"/>
        <v>0</v>
      </c>
      <c r="W892">
        <f t="shared" si="1139"/>
        <v>15</v>
      </c>
      <c r="X892">
        <f t="shared" si="1114"/>
        <v>2099</v>
      </c>
      <c r="Y892">
        <f t="shared" si="1115"/>
        <v>116</v>
      </c>
      <c r="Z892">
        <f t="shared" si="1102"/>
        <v>114</v>
      </c>
      <c r="AA892" s="12">
        <f>S892*12*Subsidy!$I$15/Subsidy!$I$14</f>
        <v>0</v>
      </c>
      <c r="AB892" s="12">
        <f>SUM(S$5:S892)*Subsidy!$I$15/Subsidy!$I$14</f>
        <v>53212.488521578103</v>
      </c>
      <c r="AC892" s="12">
        <f>N892*Subsidy!$E$15/Subsidy!$E$14</f>
        <v>5981.1563148918976</v>
      </c>
      <c r="AD892" s="12">
        <f t="shared" si="1103"/>
        <v>71773.875778702772</v>
      </c>
      <c r="AE892" s="12">
        <f>$AP892*AC892/(Calculations!$D$27^(A892-1+Calculations!$B$6/30))</f>
        <v>1.2677829322667407E-3</v>
      </c>
      <c r="AF892" s="12">
        <f>IF(AE892=0,0,SUM(AE892:AE$903)*AC892/AE892)</f>
        <v>41399.836546055056</v>
      </c>
      <c r="AH892" s="164">
        <f>VLOOKUP(E892,Rates2,5)*VLOOKUP(E892,Mort_Imp_Retirees,C892-'Mort Imp Cume'!$C$4+2)</f>
        <v>0.10184625677259096</v>
      </c>
      <c r="AI892" s="16">
        <f t="shared" si="1104"/>
        <v>0.89815374322740904</v>
      </c>
      <c r="AJ892" s="164">
        <f>VLOOKUP(F892,Rates2,6)*VLOOKUP(F892,Mort_Imp_Survivors,C892-'Mort Imp Cume'!$C$4+2)</f>
        <v>5.5400135630138118E-2</v>
      </c>
      <c r="AK892" s="16">
        <f t="shared" si="1105"/>
        <v>0.94459986436986187</v>
      </c>
      <c r="AL892" s="164">
        <f>VLOOKUP(F892,Rates2,7)*VLOOKUP(F892,Mort_Imp_Survivors,C892-'Mort Imp Cume'!$C$4+2)</f>
        <v>0.10505845325093292</v>
      </c>
      <c r="AM892" s="16">
        <f t="shared" si="1106"/>
        <v>0.89494154674906712</v>
      </c>
      <c r="AN892" s="108">
        <f>PRODUCT(AI$4:AI891)</f>
        <v>9.4228049983039916E-10</v>
      </c>
      <c r="AO892" s="16">
        <f>PRODUCT(AK$4:AK891)</f>
        <v>1.1445497720386667E-4</v>
      </c>
      <c r="AP892" s="16">
        <f>PRODUCT(AM$4:AM891)</f>
        <v>2.7419228707215811E-6</v>
      </c>
      <c r="AQ892" s="16">
        <f t="shared" si="1107"/>
        <v>1.0784869312773643E-13</v>
      </c>
      <c r="AR892" s="16">
        <f t="shared" si="1108"/>
        <v>9.4217265113727148E-10</v>
      </c>
      <c r="AS892" s="16">
        <f t="shared" si="1109"/>
        <v>1.0375471395730993E-14</v>
      </c>
      <c r="AT892" s="16">
        <f t="shared" si="1110"/>
        <v>3.3322782175302557E-6</v>
      </c>
      <c r="AU892" s="16">
        <f t="shared" si="1111"/>
        <v>0.99999666677950194</v>
      </c>
      <c r="AV892" s="16">
        <f t="shared" si="1112"/>
        <v>9.5967741737532187E-11</v>
      </c>
      <c r="AW892" s="30">
        <f>(SUMPRODUCT(AV$5:AV891,A$5:A891)+SUM(AV$5:AV891)*(Calculations!$B$6/30-0.5)+AV$4*Calculations!$B$6/30/2)/SUM(AV$4:AV891)</f>
        <v>510.22007193071573</v>
      </c>
      <c r="AX892" s="16"/>
      <c r="AY892" s="12"/>
      <c r="AZ892" s="12"/>
    </row>
    <row r="893" spans="1:52" x14ac:dyDescent="0.25">
      <c r="A893">
        <f t="shared" si="1100"/>
        <v>889</v>
      </c>
      <c r="B893" t="str">
        <f t="shared" si="1124"/>
        <v>February</v>
      </c>
      <c r="C893">
        <f t="shared" si="1095"/>
        <v>2099</v>
      </c>
      <c r="D893">
        <f t="shared" si="1126"/>
        <v>209902</v>
      </c>
      <c r="E893">
        <f t="shared" ref="E893:F893" si="1172">E881+1</f>
        <v>116</v>
      </c>
      <c r="F893">
        <f t="shared" si="1172"/>
        <v>114</v>
      </c>
      <c r="G893" s="12">
        <f>G892*IF($B893="January",1+IF(C893&gt;Personal!$L$18+1,Calculations!$B$22,Calculations!$B$21),1)</f>
        <v>15447.20122647702</v>
      </c>
      <c r="H893" s="12">
        <f>IF(AND(Career!$F$15="Yes",$E893=62,$E892=61),G893,H892*IF($B893="January",(1+IF(C893&gt;Personal!$L$18+1,Calculations!$C$22,Calculations!$C$21)),1))</f>
        <v>15447.20122647702</v>
      </c>
      <c r="I893" s="12">
        <f>H893*(1-'Retiree Assumptions'!$F$8)</f>
        <v>12048.816956652076</v>
      </c>
      <c r="J893" s="12">
        <f>I893/(Calculations!$C$27^($A893-1+Calculations!$B$6/30))</f>
        <v>1237.2503247024965</v>
      </c>
      <c r="K893" s="23">
        <f t="shared" si="1097"/>
        <v>1.0471007347502652E-6</v>
      </c>
      <c r="L893" s="12">
        <f>L892*IF($B893="January",(1+IF(C893&gt;Personal!$L$18+1,Calculations!$B$22,Calculations!$B$21)),1)</f>
        <v>8495.9606745623551</v>
      </c>
      <c r="M893" s="12">
        <f>IF(AND(Career!$F$15="Yes",$E893=62,$E892=61),L893,M892*IF($B893="January",(1+IF(C893&gt;Personal!$L$18+1,Calculations!$C$22,Calculations!$C$21)),1))</f>
        <v>8495.9606745623551</v>
      </c>
      <c r="N893" s="12">
        <f>M893*(1-'Retiree Assumptions'!$F$10)</f>
        <v>7476.445393614872</v>
      </c>
      <c r="O893" s="12">
        <f>N893/(Calculations!$C$27^$AW893)/(Calculations!$D$27^($A893-1-$AW893+Calculations!$B$6/30))</f>
        <v>679.41674964171443</v>
      </c>
      <c r="P893" s="23">
        <f t="shared" si="1098"/>
        <v>2.0261527122931279E-3</v>
      </c>
      <c r="Q893" s="12">
        <f>IF(OR(A893&lt;=360,$E893&lt;70),Q892*IF($B893="January",(1+IF(C893&gt;Personal!$L$18+1,Calculations!$B$22,Calculations!$B$21)),1),0)</f>
        <v>0</v>
      </c>
      <c r="R893" s="12">
        <f>IF(OR(A893&lt;=360,$E893&lt;70),IF(AND(Career!$F$15="Yes",$E893=62,$E892=61),Q893,R892*IF($B893="January",(1+IF(C893&gt;Personal!$L$18+1,Calculations!$C$22,Calculations!$C$21)),1)),0)</f>
        <v>0</v>
      </c>
      <c r="S893" s="12">
        <f>R893*(1-'Retiree Assumptions'!$F$8)</f>
        <v>0</v>
      </c>
      <c r="T893" s="12">
        <f>S893/(Calculations!$C$27^($A893-1+Calculations!$B$6/30))</f>
        <v>0</v>
      </c>
      <c r="U893" s="23">
        <f t="shared" si="1099"/>
        <v>0</v>
      </c>
      <c r="W893">
        <f t="shared" si="1139"/>
        <v>15</v>
      </c>
      <c r="X893">
        <f t="shared" si="1114"/>
        <v>2099</v>
      </c>
      <c r="Y893">
        <f t="shared" si="1115"/>
        <v>116</v>
      </c>
      <c r="Z893">
        <f t="shared" si="1102"/>
        <v>114</v>
      </c>
      <c r="AA893" s="12">
        <f>S893*12*Subsidy!$I$15/Subsidy!$I$14</f>
        <v>0</v>
      </c>
      <c r="AB893" s="12">
        <f>SUM(S$5:S893)*Subsidy!$I$15/Subsidy!$I$14</f>
        <v>53212.488521578103</v>
      </c>
      <c r="AC893" s="12">
        <f>N893*Subsidy!$E$15/Subsidy!$E$14</f>
        <v>5981.1563148918976</v>
      </c>
      <c r="AD893" s="12">
        <f t="shared" si="1103"/>
        <v>71773.875778702772</v>
      </c>
      <c r="AE893" s="12">
        <f>$AP893*AC893/(Calculations!$D$27^(A893-1+Calculations!$B$6/30))</f>
        <v>1.1313254291351752E-3</v>
      </c>
      <c r="AF893" s="12">
        <f>IF(AE893=0,0,SUM(AE893:AE$903)*AC893/AE893)</f>
        <v>39690.788454041591</v>
      </c>
      <c r="AH893" s="164">
        <f>VLOOKUP(E893,Rates2,5)*VLOOKUP(E893,Mort_Imp_Retirees,C893-'Mort Imp Cume'!$C$4+2)</f>
        <v>0.10184625677259096</v>
      </c>
      <c r="AI893" s="16">
        <f t="shared" si="1104"/>
        <v>0.89815374322740904</v>
      </c>
      <c r="AJ893" s="164">
        <f>VLOOKUP(F893,Rates2,6)*VLOOKUP(F893,Mort_Imp_Survivors,C893-'Mort Imp Cume'!$C$4+2)</f>
        <v>5.5400135630138118E-2</v>
      </c>
      <c r="AK893" s="16">
        <f t="shared" si="1105"/>
        <v>0.94459986436986187</v>
      </c>
      <c r="AL893" s="164">
        <f>VLOOKUP(F893,Rates2,7)*VLOOKUP(F893,Mort_Imp_Survivors,C893-'Mort Imp Cume'!$C$4+2)</f>
        <v>0.10505845325093292</v>
      </c>
      <c r="AM893" s="16">
        <f t="shared" si="1106"/>
        <v>0.89494154674906712</v>
      </c>
      <c r="AN893" s="108">
        <f>PRODUCT(AI$4:AI892)</f>
        <v>8.46312758092867E-10</v>
      </c>
      <c r="AO893" s="16">
        <f>PRODUCT(AK$4:AK892)</f>
        <v>1.0811415594322809E-4</v>
      </c>
      <c r="AP893" s="16">
        <f>PRODUCT(AM$4:AM892)</f>
        <v>2.4538606949902144E-6</v>
      </c>
      <c r="AQ893" s="16">
        <f t="shared" si="1107"/>
        <v>9.1498389505195695E-14</v>
      </c>
      <c r="AR893" s="16">
        <f t="shared" si="1108"/>
        <v>8.4622125970336179E-10</v>
      </c>
      <c r="AS893" s="16">
        <f t="shared" si="1109"/>
        <v>8.8025074345797596E-15</v>
      </c>
      <c r="AT893" s="16">
        <f t="shared" si="1110"/>
        <v>2.9821942325702228E-6</v>
      </c>
      <c r="AU893" s="16">
        <f t="shared" si="1111"/>
        <v>0.99999701695945475</v>
      </c>
      <c r="AV893" s="16">
        <f t="shared" si="1112"/>
        <v>8.619378647064579E-11</v>
      </c>
      <c r="AW893" s="30">
        <f>(SUMPRODUCT(AV$5:AV892,A$5:A892)+SUM(AV$5:AV892)*(Calculations!$B$6/30-0.5)+AV$4*Calculations!$B$6/30/2)/SUM(AV$4:AV892)</f>
        <v>510.22007196701838</v>
      </c>
      <c r="AX893" s="16"/>
      <c r="AY893" s="12"/>
      <c r="AZ893" s="12"/>
    </row>
    <row r="894" spans="1:52" x14ac:dyDescent="0.25">
      <c r="A894">
        <f t="shared" si="1100"/>
        <v>890</v>
      </c>
      <c r="B894" t="str">
        <f t="shared" si="1124"/>
        <v>March</v>
      </c>
      <c r="C894">
        <f t="shared" si="1095"/>
        <v>2099</v>
      </c>
      <c r="D894">
        <f t="shared" si="1126"/>
        <v>209903</v>
      </c>
      <c r="E894">
        <f t="shared" ref="E894:F894" si="1173">E882+1</f>
        <v>116</v>
      </c>
      <c r="F894">
        <f t="shared" si="1173"/>
        <v>114</v>
      </c>
      <c r="G894" s="12">
        <f>G893*IF($B894="January",1+IF(C894&gt;Personal!$L$18+1,Calculations!$B$22,Calculations!$B$21),1)</f>
        <v>15447.20122647702</v>
      </c>
      <c r="H894" s="12">
        <f>IF(AND(Career!$F$15="Yes",$E894=62,$E893=61),G894,H893*IF($B894="January",(1+IF(C894&gt;Personal!$L$18+1,Calculations!$C$22,Calculations!$C$21)),1))</f>
        <v>15447.20122647702</v>
      </c>
      <c r="I894" s="12">
        <f>H894*(1-'Retiree Assumptions'!$F$8)</f>
        <v>12048.816956652076</v>
      </c>
      <c r="J894" s="12">
        <f>I894/(Calculations!$C$27^($A894-1+Calculations!$B$6/30))</f>
        <v>1234.0866883593317</v>
      </c>
      <c r="K894" s="23">
        <f t="shared" si="1097"/>
        <v>9.3805270444836781E-7</v>
      </c>
      <c r="L894" s="12">
        <f>L893*IF($B894="January",(1+IF(C894&gt;Personal!$L$18+1,Calculations!$B$22,Calculations!$B$21)),1)</f>
        <v>8495.9606745623551</v>
      </c>
      <c r="M894" s="12">
        <f>IF(AND(Career!$F$15="Yes",$E894=62,$E893=61),L894,M893*IF($B894="January",(1+IF(C894&gt;Personal!$L$18+1,Calculations!$C$22,Calculations!$C$21)),1))</f>
        <v>8495.9606745623551</v>
      </c>
      <c r="N894" s="12">
        <f>M894*(1-'Retiree Assumptions'!$F$10)</f>
        <v>7476.445393614872</v>
      </c>
      <c r="O894" s="12">
        <f>N894/(Calculations!$C$27^$AW894)/(Calculations!$D$27^($A894-1-$AW894+Calculations!$B$6/30))</f>
        <v>677.46088850844376</v>
      </c>
      <c r="P894" s="23">
        <f t="shared" si="1098"/>
        <v>1.808068270973182E-3</v>
      </c>
      <c r="Q894" s="12">
        <f>IF(OR(A894&lt;=360,$E894&lt;70),Q893*IF($B894="January",(1+IF(C894&gt;Personal!$L$18+1,Calculations!$B$22,Calculations!$B$21)),1),0)</f>
        <v>0</v>
      </c>
      <c r="R894" s="12">
        <f>IF(OR(A894&lt;=360,$E894&lt;70),IF(AND(Career!$F$15="Yes",$E894=62,$E893=61),Q894,R893*IF($B894="January",(1+IF(C894&gt;Personal!$L$18+1,Calculations!$C$22,Calculations!$C$21)),1)),0)</f>
        <v>0</v>
      </c>
      <c r="S894" s="12">
        <f>R894*(1-'Retiree Assumptions'!$F$8)</f>
        <v>0</v>
      </c>
      <c r="T894" s="12">
        <f>S894/(Calculations!$C$27^($A894-1+Calculations!$B$6/30))</f>
        <v>0</v>
      </c>
      <c r="U894" s="23">
        <f t="shared" si="1099"/>
        <v>0</v>
      </c>
      <c r="W894">
        <f t="shared" si="1139"/>
        <v>15</v>
      </c>
      <c r="X894">
        <f t="shared" si="1114"/>
        <v>2099</v>
      </c>
      <c r="Y894">
        <f t="shared" si="1115"/>
        <v>116</v>
      </c>
      <c r="Z894">
        <f t="shared" si="1102"/>
        <v>114</v>
      </c>
      <c r="AA894" s="12">
        <f>S894*12*Subsidy!$I$15/Subsidy!$I$14</f>
        <v>0</v>
      </c>
      <c r="AB894" s="12">
        <f>SUM(S$5:S894)*Subsidy!$I$15/Subsidy!$I$14</f>
        <v>53212.488521578103</v>
      </c>
      <c r="AC894" s="12">
        <f>N894*Subsidy!$E$15/Subsidy!$E$14</f>
        <v>5981.1563148918976</v>
      </c>
      <c r="AD894" s="12">
        <f t="shared" si="1103"/>
        <v>71773.875778702772</v>
      </c>
      <c r="AE894" s="12">
        <f>$AP894*AC894/(Calculations!$D$27^(A894-1+Calculations!$B$6/30))</f>
        <v>1.0095554956868582E-3</v>
      </c>
      <c r="AF894" s="12">
        <f>IF(AE894=0,0,SUM(AE894:AE$903)*AC894/AE894)</f>
        <v>37775.599468027212</v>
      </c>
      <c r="AH894" s="164">
        <f>VLOOKUP(E894,Rates2,5)*VLOOKUP(E894,Mort_Imp_Retirees,C894-'Mort Imp Cume'!$C$4+2)</f>
        <v>0.10184625677259096</v>
      </c>
      <c r="AI894" s="16">
        <f t="shared" si="1104"/>
        <v>0.89815374322740904</v>
      </c>
      <c r="AJ894" s="164">
        <f>VLOOKUP(F894,Rates2,6)*VLOOKUP(F894,Mort_Imp_Survivors,C894-'Mort Imp Cume'!$C$4+2)</f>
        <v>5.5400135630138118E-2</v>
      </c>
      <c r="AK894" s="16">
        <f t="shared" si="1105"/>
        <v>0.94459986436986187</v>
      </c>
      <c r="AL894" s="164">
        <f>VLOOKUP(F894,Rates2,7)*VLOOKUP(F894,Mort_Imp_Survivors,C894-'Mort Imp Cume'!$C$4+2)</f>
        <v>0.10505845325093292</v>
      </c>
      <c r="AM894" s="16">
        <f t="shared" si="1106"/>
        <v>0.89494154674906712</v>
      </c>
      <c r="AN894" s="108">
        <f>PRODUCT(AI$4:AI893)</f>
        <v>7.6011897162222125E-10</v>
      </c>
      <c r="AO894" s="16">
        <f>PRODUCT(AK$4:AK893)</f>
        <v>1.0212461704043535E-4</v>
      </c>
      <c r="AP894" s="16">
        <f>PRODUCT(AM$4:AM893)</f>
        <v>2.1960618858812833E-6</v>
      </c>
      <c r="AQ894" s="16">
        <f t="shared" si="1107"/>
        <v>7.7626858882088895E-14</v>
      </c>
      <c r="AR894" s="16">
        <f t="shared" si="1108"/>
        <v>7.6004134476333917E-10</v>
      </c>
      <c r="AS894" s="16">
        <f t="shared" si="1109"/>
        <v>7.4680112527429769E-15</v>
      </c>
      <c r="AT894" s="16">
        <f t="shared" si="1110"/>
        <v>2.6688895280050497E-6</v>
      </c>
      <c r="AU894" s="16">
        <f t="shared" si="1111"/>
        <v>0.99999733035035299</v>
      </c>
      <c r="AV894" s="16">
        <f t="shared" si="1112"/>
        <v>7.7415271961554532E-11</v>
      </c>
      <c r="AW894" s="30">
        <f>(SUMPRODUCT(AV$5:AV893,A$5:A893)+SUM(AV$5:AV893)*(Calculations!$B$6/30-0.5)+AV$4*Calculations!$B$6/30/2)/SUM(AV$4:AV893)</f>
        <v>510.22007199970994</v>
      </c>
      <c r="AX894" s="16"/>
      <c r="AY894" s="12"/>
      <c r="AZ894" s="12"/>
    </row>
    <row r="895" spans="1:52" x14ac:dyDescent="0.25">
      <c r="A895">
        <f t="shared" si="1100"/>
        <v>891</v>
      </c>
      <c r="B895" t="str">
        <f t="shared" si="1124"/>
        <v>April</v>
      </c>
      <c r="C895">
        <f t="shared" si="1095"/>
        <v>2099</v>
      </c>
      <c r="D895">
        <f t="shared" si="1126"/>
        <v>209904</v>
      </c>
      <c r="E895">
        <f t="shared" ref="E895:F895" si="1174">E883+1</f>
        <v>116</v>
      </c>
      <c r="F895">
        <f t="shared" si="1174"/>
        <v>114</v>
      </c>
      <c r="G895" s="12">
        <f>G894*IF($B895="January",1+IF(C895&gt;Personal!$L$18+1,Calculations!$B$22,Calculations!$B$21),1)</f>
        <v>15447.20122647702</v>
      </c>
      <c r="H895" s="12">
        <f>IF(AND(Career!$F$15="Yes",$E895=62,$E894=61),G895,H894*IF($B895="January",(1+IF(C895&gt;Personal!$L$18+1,Calculations!$C$22,Calculations!$C$21)),1))</f>
        <v>15447.20122647702</v>
      </c>
      <c r="I895" s="12">
        <f>H895*(1-'Retiree Assumptions'!$F$8)</f>
        <v>12048.816956652076</v>
      </c>
      <c r="J895" s="12">
        <f>I895/(Calculations!$C$27^($A895-1+Calculations!$B$6/30))</f>
        <v>1230.931141401727</v>
      </c>
      <c r="K895" s="23">
        <f t="shared" si="1097"/>
        <v>8.4036124426248625E-7</v>
      </c>
      <c r="L895" s="12">
        <f>L894*IF($B895="January",(1+IF(C895&gt;Personal!$L$18+1,Calculations!$B$22,Calculations!$B$21)),1)</f>
        <v>8495.9606745623551</v>
      </c>
      <c r="M895" s="12">
        <f>IF(AND(Career!$F$15="Yes",$E895=62,$E894=61),L895,M894*IF($B895="January",(1+IF(C895&gt;Personal!$L$18+1,Calculations!$C$22,Calculations!$C$21)),1))</f>
        <v>8495.9606745623551</v>
      </c>
      <c r="N895" s="12">
        <f>M895*(1-'Retiree Assumptions'!$F$10)</f>
        <v>7476.445393614872</v>
      </c>
      <c r="O895" s="12">
        <f>N895/(Calculations!$C$27^$AW895)/(Calculations!$D$27^($A895-1-$AW895+Calculations!$B$6/30))</f>
        <v>675.51065778138991</v>
      </c>
      <c r="P895" s="23">
        <f t="shared" si="1098"/>
        <v>1.6134572937673002E-3</v>
      </c>
      <c r="Q895" s="12">
        <f>IF(OR(A895&lt;=360,$E895&lt;70),Q894*IF($B895="January",(1+IF(C895&gt;Personal!$L$18+1,Calculations!$B$22,Calculations!$B$21)),1),0)</f>
        <v>0</v>
      </c>
      <c r="R895" s="12">
        <f>IF(OR(A895&lt;=360,$E895&lt;70),IF(AND(Career!$F$15="Yes",$E895=62,$E894=61),Q895,R894*IF($B895="January",(1+IF(C895&gt;Personal!$L$18+1,Calculations!$C$22,Calculations!$C$21)),1)),0)</f>
        <v>0</v>
      </c>
      <c r="S895" s="12">
        <f>R895*(1-'Retiree Assumptions'!$F$8)</f>
        <v>0</v>
      </c>
      <c r="T895" s="12">
        <f>S895/(Calculations!$C$27^($A895-1+Calculations!$B$6/30))</f>
        <v>0</v>
      </c>
      <c r="U895" s="23">
        <f t="shared" si="1099"/>
        <v>0</v>
      </c>
      <c r="W895">
        <f t="shared" si="1139"/>
        <v>15</v>
      </c>
      <c r="X895">
        <f t="shared" si="1114"/>
        <v>2099</v>
      </c>
      <c r="Y895">
        <f t="shared" si="1115"/>
        <v>116</v>
      </c>
      <c r="Z895">
        <f t="shared" si="1102"/>
        <v>114</v>
      </c>
      <c r="AA895" s="12">
        <f>S895*12*Subsidy!$I$15/Subsidy!$I$14</f>
        <v>0</v>
      </c>
      <c r="AB895" s="12">
        <f>SUM(S$5:S895)*Subsidy!$I$15/Subsidy!$I$14</f>
        <v>53212.488521578103</v>
      </c>
      <c r="AC895" s="12">
        <f>N895*Subsidy!$E$15/Subsidy!$E$14</f>
        <v>5981.1563148918976</v>
      </c>
      <c r="AD895" s="12">
        <f t="shared" si="1103"/>
        <v>71773.875778702772</v>
      </c>
      <c r="AE895" s="12">
        <f>$AP895*AC895/(Calculations!$D$27^(A895-1+Calculations!$B$6/30))</f>
        <v>9.0089223898259904E-4</v>
      </c>
      <c r="AF895" s="12">
        <f>IF(AE895=0,0,SUM(AE895:AE$903)*AC895/AE895)</f>
        <v>35629.405414570487</v>
      </c>
      <c r="AH895" s="164">
        <f>VLOOKUP(E895,Rates2,5)*VLOOKUP(E895,Mort_Imp_Retirees,C895-'Mort Imp Cume'!$C$4+2)</f>
        <v>0.10184625677259096</v>
      </c>
      <c r="AI895" s="16">
        <f t="shared" si="1104"/>
        <v>0.89815374322740904</v>
      </c>
      <c r="AJ895" s="164">
        <f>VLOOKUP(F895,Rates2,6)*VLOOKUP(F895,Mort_Imp_Survivors,C895-'Mort Imp Cume'!$C$4+2)</f>
        <v>5.5400135630138118E-2</v>
      </c>
      <c r="AK895" s="16">
        <f t="shared" si="1105"/>
        <v>0.94459986436986187</v>
      </c>
      <c r="AL895" s="164">
        <f>VLOOKUP(F895,Rates2,7)*VLOOKUP(F895,Mort_Imp_Survivors,C895-'Mort Imp Cume'!$C$4+2)</f>
        <v>0.10505845325093292</v>
      </c>
      <c r="AM895" s="16">
        <f t="shared" si="1106"/>
        <v>0.89494154674906712</v>
      </c>
      <c r="AN895" s="108">
        <f>PRODUCT(AI$4:AI894)</f>
        <v>6.827036996606667E-10</v>
      </c>
      <c r="AO895" s="16">
        <f>PRODUCT(AK$4:AK894)</f>
        <v>9.6466899405219309E-5</v>
      </c>
      <c r="AP895" s="16">
        <f>PRODUCT(AM$4:AM894)</f>
        <v>1.9653470209072688E-6</v>
      </c>
      <c r="AQ895" s="16">
        <f t="shared" si="1107"/>
        <v>6.5858309118736596E-14</v>
      </c>
      <c r="AR895" s="16">
        <f t="shared" si="1108"/>
        <v>6.826378413515479E-10</v>
      </c>
      <c r="AS895" s="16">
        <f t="shared" si="1109"/>
        <v>6.3358301581211087E-15</v>
      </c>
      <c r="AT895" s="16">
        <f t="shared" si="1110"/>
        <v>2.3885001297632381E-6</v>
      </c>
      <c r="AU895" s="16">
        <f t="shared" si="1111"/>
        <v>0.99999761081716654</v>
      </c>
      <c r="AV895" s="16">
        <f t="shared" si="1112"/>
        <v>6.9530816295238077E-11</v>
      </c>
      <c r="AW895" s="30">
        <f>(SUMPRODUCT(AV$5:AV894,A$5:A894)+SUM(AV$5:AV894)*(Calculations!$B$6/30-0.5)+AV$4*Calculations!$B$6/30/2)/SUM(AV$4:AV894)</f>
        <v>510.22007202914938</v>
      </c>
      <c r="AX895" s="16"/>
      <c r="AY895" s="12"/>
      <c r="AZ895" s="12"/>
    </row>
    <row r="896" spans="1:52" x14ac:dyDescent="0.25">
      <c r="A896">
        <f t="shared" si="1100"/>
        <v>892</v>
      </c>
      <c r="B896" t="str">
        <f t="shared" si="1124"/>
        <v>May</v>
      </c>
      <c r="C896">
        <f t="shared" si="1095"/>
        <v>2099</v>
      </c>
      <c r="D896">
        <f t="shared" si="1126"/>
        <v>209905</v>
      </c>
      <c r="E896">
        <f t="shared" ref="E896:F896" si="1175">E884+1</f>
        <v>116</v>
      </c>
      <c r="F896">
        <f t="shared" si="1175"/>
        <v>114</v>
      </c>
      <c r="G896" s="12">
        <f>G895*IF($B896="January",1+IF(C896&gt;Personal!$L$18+1,Calculations!$B$22,Calculations!$B$21),1)</f>
        <v>15447.20122647702</v>
      </c>
      <c r="H896" s="12">
        <f>IF(AND(Career!$F$15="Yes",$E896=62,$E895=61),G896,H895*IF($B896="January",(1+IF(C896&gt;Personal!$L$18+1,Calculations!$C$22,Calculations!$C$21)),1))</f>
        <v>15447.20122647702</v>
      </c>
      <c r="I896" s="12">
        <f>H896*(1-'Retiree Assumptions'!$F$8)</f>
        <v>12048.816956652076</v>
      </c>
      <c r="J896" s="12">
        <f>I896/(Calculations!$C$27^($A896-1+Calculations!$B$6/30))</f>
        <v>1227.7836631452085</v>
      </c>
      <c r="K896" s="23">
        <f t="shared" si="1097"/>
        <v>7.5284364887971567E-7</v>
      </c>
      <c r="L896" s="12">
        <f>L895*IF($B896="January",(1+IF(C896&gt;Personal!$L$18+1,Calculations!$B$22,Calculations!$B$21)),1)</f>
        <v>8495.9606745623551</v>
      </c>
      <c r="M896" s="12">
        <f>IF(AND(Career!$F$15="Yes",$E896=62,$E895=61),L896,M895*IF($B896="January",(1+IF(C896&gt;Personal!$L$18+1,Calculations!$C$22,Calculations!$C$21)),1))</f>
        <v>8495.9606745623551</v>
      </c>
      <c r="N896" s="12">
        <f>M896*(1-'Retiree Assumptions'!$F$10)</f>
        <v>7476.445393614872</v>
      </c>
      <c r="O896" s="12">
        <f>N896/(Calculations!$C$27^$AW896)/(Calculations!$D$27^($A896-1-$AW896+Calculations!$B$6/30))</f>
        <v>673.56604125217711</v>
      </c>
      <c r="P896" s="23">
        <f t="shared" si="1098"/>
        <v>1.439793220299104E-3</v>
      </c>
      <c r="Q896" s="12">
        <f>IF(OR(A896&lt;=360,$E896&lt;70),Q895*IF($B896="January",(1+IF(C896&gt;Personal!$L$18+1,Calculations!$B$22,Calculations!$B$21)),1),0)</f>
        <v>0</v>
      </c>
      <c r="R896" s="12">
        <f>IF(OR(A896&lt;=360,$E896&lt;70),IF(AND(Career!$F$15="Yes",$E896=62,$E895=61),Q896,R895*IF($B896="January",(1+IF(C896&gt;Personal!$L$18+1,Calculations!$C$22,Calculations!$C$21)),1)),0)</f>
        <v>0</v>
      </c>
      <c r="S896" s="12">
        <f>R896*(1-'Retiree Assumptions'!$F$8)</f>
        <v>0</v>
      </c>
      <c r="T896" s="12">
        <f>S896/(Calculations!$C$27^($A896-1+Calculations!$B$6/30))</f>
        <v>0</v>
      </c>
      <c r="U896" s="23">
        <f t="shared" si="1099"/>
        <v>0</v>
      </c>
      <c r="W896">
        <f t="shared" si="1139"/>
        <v>15</v>
      </c>
      <c r="X896">
        <f t="shared" si="1114"/>
        <v>2099</v>
      </c>
      <c r="Y896">
        <f t="shared" si="1115"/>
        <v>116</v>
      </c>
      <c r="Z896">
        <f t="shared" si="1102"/>
        <v>114</v>
      </c>
      <c r="AA896" s="12">
        <f>S896*12*Subsidy!$I$15/Subsidy!$I$14</f>
        <v>0</v>
      </c>
      <c r="AB896" s="12">
        <f>SUM(S$5:S896)*Subsidy!$I$15/Subsidy!$I$14</f>
        <v>53212.488521578103</v>
      </c>
      <c r="AC896" s="12">
        <f>N896*Subsidy!$E$15/Subsidy!$E$14</f>
        <v>5981.1563148918976</v>
      </c>
      <c r="AD896" s="12">
        <f t="shared" si="1103"/>
        <v>71773.875778702772</v>
      </c>
      <c r="AE896" s="12">
        <f>$AP896*AC896/(Calculations!$D$27^(A896-1+Calculations!$B$6/30))</f>
        <v>8.0392492510468505E-4</v>
      </c>
      <c r="AF896" s="12">
        <f>IF(AE896=0,0,SUM(AE896:AE$903)*AC896/AE896)</f>
        <v>33224.343068906819</v>
      </c>
      <c r="AH896" s="164">
        <f>VLOOKUP(E896,Rates2,5)*VLOOKUP(E896,Mort_Imp_Retirees,C896-'Mort Imp Cume'!$C$4+2)</f>
        <v>0.10184625677259096</v>
      </c>
      <c r="AI896" s="16">
        <f t="shared" si="1104"/>
        <v>0.89815374322740904</v>
      </c>
      <c r="AJ896" s="164">
        <f>VLOOKUP(F896,Rates2,6)*VLOOKUP(F896,Mort_Imp_Survivors,C896-'Mort Imp Cume'!$C$4+2)</f>
        <v>5.5400135630138118E-2</v>
      </c>
      <c r="AK896" s="16">
        <f t="shared" si="1105"/>
        <v>0.94459986436986187</v>
      </c>
      <c r="AL896" s="164">
        <f>VLOOKUP(F896,Rates2,7)*VLOOKUP(F896,Mort_Imp_Survivors,C896-'Mort Imp Cume'!$C$4+2)</f>
        <v>0.10505845325093292</v>
      </c>
      <c r="AM896" s="16">
        <f t="shared" si="1106"/>
        <v>0.89494154674906712</v>
      </c>
      <c r="AN896" s="108">
        <f>PRODUCT(AI$4:AI895)</f>
        <v>6.1317288336542865E-10</v>
      </c>
      <c r="AO896" s="16">
        <f>PRODUCT(AK$4:AK895)</f>
        <v>9.1122620094351273E-5</v>
      </c>
      <c r="AP896" s="16">
        <f>PRODUCT(AM$4:AM895)</f>
        <v>1.7588707027894222E-6</v>
      </c>
      <c r="AQ896" s="16">
        <f t="shared" si="1107"/>
        <v>5.5873919703065921E-14</v>
      </c>
      <c r="AR896" s="16">
        <f t="shared" si="1108"/>
        <v>6.1311700944572557E-10</v>
      </c>
      <c r="AS896" s="16">
        <f t="shared" si="1109"/>
        <v>5.375292354817042E-15</v>
      </c>
      <c r="AT896" s="16">
        <f t="shared" si="1110"/>
        <v>2.1375680068764901E-6</v>
      </c>
      <c r="AU896" s="16">
        <f t="shared" si="1111"/>
        <v>0.99999786181882033</v>
      </c>
      <c r="AV896" s="16">
        <f t="shared" si="1112"/>
        <v>6.2449362925225408E-11</v>
      </c>
      <c r="AW896" s="30">
        <f>(SUMPRODUCT(AV$5:AV895,A$5:A895)+SUM(AV$5:AV895)*(Calculations!$B$6/30-0.5)+AV$4*Calculations!$B$6/30/2)/SUM(AV$4:AV895)</f>
        <v>510.22007205566007</v>
      </c>
      <c r="AX896" s="16"/>
      <c r="AY896" s="12"/>
      <c r="AZ896" s="12"/>
    </row>
    <row r="897" spans="1:52" x14ac:dyDescent="0.25">
      <c r="A897">
        <f t="shared" si="1100"/>
        <v>893</v>
      </c>
      <c r="B897" t="str">
        <f t="shared" si="1124"/>
        <v>June</v>
      </c>
      <c r="C897">
        <f t="shared" si="1095"/>
        <v>2099</v>
      </c>
      <c r="D897">
        <f t="shared" si="1126"/>
        <v>209906</v>
      </c>
      <c r="E897">
        <f t="shared" ref="E897:F897" si="1176">E885+1</f>
        <v>116</v>
      </c>
      <c r="F897">
        <f t="shared" si="1176"/>
        <v>114</v>
      </c>
      <c r="G897" s="12">
        <f>G896*IF($B897="January",1+IF(C897&gt;Personal!$L$18+1,Calculations!$B$22,Calculations!$B$21),1)</f>
        <v>15447.20122647702</v>
      </c>
      <c r="H897" s="12">
        <f>IF(AND(Career!$F$15="Yes",$E897=62,$E896=61),G897,H896*IF($B897="January",(1+IF(C897&gt;Personal!$L$18+1,Calculations!$C$22,Calculations!$C$21)),1))</f>
        <v>15447.20122647702</v>
      </c>
      <c r="I897" s="12">
        <f>H897*(1-'Retiree Assumptions'!$F$8)</f>
        <v>12048.816956652076</v>
      </c>
      <c r="J897" s="12">
        <f>I897/(Calculations!$C$27^($A897-1+Calculations!$B$6/30))</f>
        <v>1224.6442329581887</v>
      </c>
      <c r="K897" s="23">
        <f t="shared" si="1097"/>
        <v>6.7444038326152598E-7</v>
      </c>
      <c r="L897" s="12">
        <f>L896*IF($B897="January",(1+IF(C897&gt;Personal!$L$18+1,Calculations!$B$22,Calculations!$B$21)),1)</f>
        <v>8495.9606745623551</v>
      </c>
      <c r="M897" s="12">
        <f>IF(AND(Career!$F$15="Yes",$E897=62,$E896=61),L897,M896*IF($B897="January",(1+IF(C897&gt;Personal!$L$18+1,Calculations!$C$22,Calculations!$C$21)),1))</f>
        <v>8495.9606745623551</v>
      </c>
      <c r="N897" s="12">
        <f>M897*(1-'Retiree Assumptions'!$F$10)</f>
        <v>7476.445393614872</v>
      </c>
      <c r="O897" s="12">
        <f>N897/(Calculations!$C$27^$AW897)/(Calculations!$D$27^($A897-1-$AW897+Calculations!$B$6/30))</f>
        <v>671.62702275908134</v>
      </c>
      <c r="P897" s="23">
        <f t="shared" si="1098"/>
        <v>1.2848214358730378E-3</v>
      </c>
      <c r="Q897" s="12">
        <f>IF(OR(A897&lt;=360,$E897&lt;70),Q896*IF($B897="January",(1+IF(C897&gt;Personal!$L$18+1,Calculations!$B$22,Calculations!$B$21)),1),0)</f>
        <v>0</v>
      </c>
      <c r="R897" s="12">
        <f>IF(OR(A897&lt;=360,$E897&lt;70),IF(AND(Career!$F$15="Yes",$E897=62,$E896=61),Q897,R896*IF($B897="January",(1+IF(C897&gt;Personal!$L$18+1,Calculations!$C$22,Calculations!$C$21)),1)),0)</f>
        <v>0</v>
      </c>
      <c r="S897" s="12">
        <f>R897*(1-'Retiree Assumptions'!$F$8)</f>
        <v>0</v>
      </c>
      <c r="T897" s="12">
        <f>S897/(Calculations!$C$27^($A897-1+Calculations!$B$6/30))</f>
        <v>0</v>
      </c>
      <c r="U897" s="23">
        <f t="shared" si="1099"/>
        <v>0</v>
      </c>
      <c r="W897">
        <f t="shared" si="1139"/>
        <v>15</v>
      </c>
      <c r="X897">
        <f t="shared" si="1114"/>
        <v>2099</v>
      </c>
      <c r="Y897">
        <f t="shared" si="1115"/>
        <v>116</v>
      </c>
      <c r="Z897">
        <f t="shared" si="1102"/>
        <v>114</v>
      </c>
      <c r="AA897" s="12">
        <f>S897*12*Subsidy!$I$15/Subsidy!$I$14</f>
        <v>0</v>
      </c>
      <c r="AB897" s="12">
        <f>SUM(S$5:S897)*Subsidy!$I$15/Subsidy!$I$14</f>
        <v>53212.488521578103</v>
      </c>
      <c r="AC897" s="12">
        <f>N897*Subsidy!$E$15/Subsidy!$E$14</f>
        <v>5981.1563148918976</v>
      </c>
      <c r="AD897" s="12">
        <f t="shared" si="1103"/>
        <v>71773.875778702772</v>
      </c>
      <c r="AE897" s="12">
        <f>$AP897*AC897/(Calculations!$D$27^(A897-1+Calculations!$B$6/30))</f>
        <v>7.173946641325841E-4</v>
      </c>
      <c r="AF897" s="12">
        <f>IF(AE897=0,0,SUM(AE897:AE$903)*AC897/AE897)</f>
        <v>30529.188417251327</v>
      </c>
      <c r="AH897" s="164">
        <f>VLOOKUP(E897,Rates2,5)*VLOOKUP(E897,Mort_Imp_Retirees,C897-'Mort Imp Cume'!$C$4+2)</f>
        <v>0.10184625677259096</v>
      </c>
      <c r="AI897" s="16">
        <f t="shared" si="1104"/>
        <v>0.89815374322740904</v>
      </c>
      <c r="AJ897" s="164">
        <f>VLOOKUP(F897,Rates2,6)*VLOOKUP(F897,Mort_Imp_Survivors,C897-'Mort Imp Cume'!$C$4+2)</f>
        <v>5.5400135630138118E-2</v>
      </c>
      <c r="AK897" s="16">
        <f t="shared" si="1105"/>
        <v>0.94459986436986187</v>
      </c>
      <c r="AL897" s="164">
        <f>VLOOKUP(F897,Rates2,7)*VLOOKUP(F897,Mort_Imp_Survivors,C897-'Mort Imp Cume'!$C$4+2)</f>
        <v>0.10505845325093292</v>
      </c>
      <c r="AM897" s="16">
        <f t="shared" si="1106"/>
        <v>0.89494154674906712</v>
      </c>
      <c r="AN897" s="108">
        <f>PRODUCT(AI$4:AI896)</f>
        <v>5.5072352044020319E-10</v>
      </c>
      <c r="AO897" s="16">
        <f>PRODUCT(AK$4:AK896)</f>
        <v>8.6074414582150663E-5</v>
      </c>
      <c r="AP897" s="16">
        <f>PRODUCT(AM$4:AM896)</f>
        <v>1.5740864672859842E-6</v>
      </c>
      <c r="AQ897" s="16">
        <f t="shared" si="1107"/>
        <v>4.7403204618511576E-14</v>
      </c>
      <c r="AR897" s="16">
        <f t="shared" si="1108"/>
        <v>5.5067611723558461E-10</v>
      </c>
      <c r="AS897" s="16">
        <f t="shared" si="1109"/>
        <v>4.5603760168222349E-15</v>
      </c>
      <c r="AT897" s="16">
        <f t="shared" si="1110"/>
        <v>1.9129984237306587E-6</v>
      </c>
      <c r="AU897" s="16">
        <f t="shared" si="1111"/>
        <v>0.99999808645085264</v>
      </c>
      <c r="AV897" s="16">
        <f t="shared" si="1112"/>
        <v>5.608912907345818E-11</v>
      </c>
      <c r="AW897" s="30">
        <f>(SUMPRODUCT(AV$5:AV896,A$5:A896)+SUM(AV$5:AV896)*(Calculations!$B$6/30-0.5)+AV$4*Calculations!$B$6/30/2)/SUM(AV$4:AV896)</f>
        <v>510.22007207953317</v>
      </c>
      <c r="AX897" s="16"/>
      <c r="AY897" s="12"/>
      <c r="AZ897" s="12"/>
    </row>
    <row r="898" spans="1:52" x14ac:dyDescent="0.25">
      <c r="A898">
        <f t="shared" si="1100"/>
        <v>894</v>
      </c>
      <c r="B898" t="str">
        <f t="shared" si="1124"/>
        <v>July</v>
      </c>
      <c r="C898">
        <f t="shared" si="1095"/>
        <v>2099</v>
      </c>
      <c r="D898">
        <f t="shared" si="1126"/>
        <v>209907</v>
      </c>
      <c r="E898">
        <f t="shared" ref="E898:F898" si="1177">E886+1</f>
        <v>116</v>
      </c>
      <c r="F898">
        <f t="shared" si="1177"/>
        <v>114</v>
      </c>
      <c r="G898" s="12">
        <f>G897*IF($B898="January",1+IF(C898&gt;Personal!$L$18+1,Calculations!$B$22,Calculations!$B$21),1)</f>
        <v>15447.20122647702</v>
      </c>
      <c r="H898" s="12">
        <f>IF(AND(Career!$F$15="Yes",$E898=62,$E897=61),G898,H897*IF($B898="January",(1+IF(C898&gt;Personal!$L$18+1,Calculations!$C$22,Calculations!$C$21)),1))</f>
        <v>15447.20122647702</v>
      </c>
      <c r="I898" s="12">
        <f>H898*(1-'Retiree Assumptions'!$F$8)</f>
        <v>12048.816956652076</v>
      </c>
      <c r="J898" s="12">
        <f>I898/(Calculations!$C$27^($A898-1+Calculations!$B$6/30))</f>
        <v>1221.5128302618384</v>
      </c>
      <c r="K898" s="23">
        <f t="shared" si="1097"/>
        <v>6.0420225534323458E-7</v>
      </c>
      <c r="L898" s="12">
        <f>L897*IF($B898="January",(1+IF(C898&gt;Personal!$L$18+1,Calculations!$B$22,Calculations!$B$21)),1)</f>
        <v>8495.9606745623551</v>
      </c>
      <c r="M898" s="12">
        <f>IF(AND(Career!$F$15="Yes",$E898=62,$E897=61),L898,M897*IF($B898="January",(1+IF(C898&gt;Personal!$L$18+1,Calculations!$C$22,Calculations!$C$21)),1))</f>
        <v>8495.9606745623551</v>
      </c>
      <c r="N898" s="12">
        <f>M898*(1-'Retiree Assumptions'!$F$10)</f>
        <v>7476.445393614872</v>
      </c>
      <c r="O898" s="12">
        <f>N898/(Calculations!$C$27^$AW898)/(Calculations!$D$27^($A898-1-$AW898+Calculations!$B$6/30))</f>
        <v>669.69358618689682</v>
      </c>
      <c r="P898" s="23">
        <f t="shared" si="1098"/>
        <v>1.1465300006714945E-3</v>
      </c>
      <c r="Q898" s="12">
        <f>IF(OR(A898&lt;=360,$E898&lt;70),Q897*IF($B898="January",(1+IF(C898&gt;Personal!$L$18+1,Calculations!$B$22,Calculations!$B$21)),1),0)</f>
        <v>0</v>
      </c>
      <c r="R898" s="12">
        <f>IF(OR(A898&lt;=360,$E898&lt;70),IF(AND(Career!$F$15="Yes",$E898=62,$E897=61),Q898,R897*IF($B898="January",(1+IF(C898&gt;Personal!$L$18+1,Calculations!$C$22,Calculations!$C$21)),1)),0)</f>
        <v>0</v>
      </c>
      <c r="S898" s="12">
        <f>R898*(1-'Retiree Assumptions'!$F$8)</f>
        <v>0</v>
      </c>
      <c r="T898" s="12">
        <f>S898/(Calculations!$C$27^($A898-1+Calculations!$B$6/30))</f>
        <v>0</v>
      </c>
      <c r="U898" s="23">
        <f t="shared" si="1099"/>
        <v>0</v>
      </c>
      <c r="W898">
        <f t="shared" si="1139"/>
        <v>15</v>
      </c>
      <c r="X898">
        <f t="shared" si="1114"/>
        <v>2099</v>
      </c>
      <c r="Y898">
        <f t="shared" si="1115"/>
        <v>116</v>
      </c>
      <c r="Z898">
        <f t="shared" si="1102"/>
        <v>114</v>
      </c>
      <c r="AA898" s="12">
        <f>S898*12*Subsidy!$I$15/Subsidy!$I$14</f>
        <v>0</v>
      </c>
      <c r="AB898" s="12">
        <f>SUM(S$5:S898)*Subsidy!$I$15/Subsidy!$I$14</f>
        <v>53212.488521578103</v>
      </c>
      <c r="AC898" s="12">
        <f>N898*Subsidy!$E$15/Subsidy!$E$14</f>
        <v>5981.1563148918976</v>
      </c>
      <c r="AD898" s="12">
        <f t="shared" si="1103"/>
        <v>71773.875778702772</v>
      </c>
      <c r="AE898" s="12">
        <f>$AP898*AC898/(Calculations!$D$27^(A898-1+Calculations!$B$6/30))</f>
        <v>6.4017806645177218E-4</v>
      </c>
      <c r="AF898" s="12">
        <f>IF(AE898=0,0,SUM(AE898:AE$903)*AC898/AE898)</f>
        <v>27508.951287250529</v>
      </c>
      <c r="AH898" s="164">
        <f>VLOOKUP(E898,Rates2,5)*VLOOKUP(E898,Mort_Imp_Retirees,C898-'Mort Imp Cume'!$C$4+2)</f>
        <v>0.10184625677259096</v>
      </c>
      <c r="AI898" s="16">
        <f t="shared" si="1104"/>
        <v>0.89815374322740904</v>
      </c>
      <c r="AJ898" s="164">
        <f>VLOOKUP(F898,Rates2,6)*VLOOKUP(F898,Mort_Imp_Survivors,C898-'Mort Imp Cume'!$C$4+2)</f>
        <v>5.5400135630138118E-2</v>
      </c>
      <c r="AK898" s="16">
        <f t="shared" si="1105"/>
        <v>0.94459986436986187</v>
      </c>
      <c r="AL898" s="164">
        <f>VLOOKUP(F898,Rates2,7)*VLOOKUP(F898,Mort_Imp_Survivors,C898-'Mort Imp Cume'!$C$4+2)</f>
        <v>0.10505845325093292</v>
      </c>
      <c r="AM898" s="16">
        <f t="shared" si="1106"/>
        <v>0.89494154674906712</v>
      </c>
      <c r="AN898" s="108">
        <f>PRODUCT(AI$4:AI897)</f>
        <v>4.9463439136674504E-10</v>
      </c>
      <c r="AO898" s="16">
        <f>PRODUCT(AK$4:AK897)</f>
        <v>8.1305880340014775E-5</v>
      </c>
      <c r="AP898" s="16">
        <f>PRODUCT(AM$4:AM897)</f>
        <v>1.4087153777496936E-6</v>
      </c>
      <c r="AQ898" s="16">
        <f t="shared" si="1107"/>
        <v>4.0216684636520608E-14</v>
      </c>
      <c r="AR898" s="16">
        <f t="shared" si="1108"/>
        <v>4.9459417468210853E-10</v>
      </c>
      <c r="AS898" s="16">
        <f t="shared" si="1109"/>
        <v>3.8690043335355109E-15</v>
      </c>
      <c r="AT898" s="16">
        <f t="shared" si="1110"/>
        <v>1.7120217728224191E-6</v>
      </c>
      <c r="AU898" s="16">
        <f t="shared" si="1111"/>
        <v>0.99999828748359287</v>
      </c>
      <c r="AV898" s="16">
        <f t="shared" si="1112"/>
        <v>5.0376661231691761E-11</v>
      </c>
      <c r="AW898" s="30">
        <f>(SUMPRODUCT(AV$5:AV897,A$5:A897)+SUM(AV$5:AV897)*(Calculations!$B$6/30-0.5)+AV$4*Calculations!$B$6/30/2)/SUM(AV$4:AV897)</f>
        <v>510.22007210103106</v>
      </c>
      <c r="AX898" s="16"/>
      <c r="AY898" s="12"/>
      <c r="AZ898" s="12"/>
    </row>
    <row r="899" spans="1:52" x14ac:dyDescent="0.25">
      <c r="A899">
        <f t="shared" si="1100"/>
        <v>895</v>
      </c>
      <c r="B899" t="str">
        <f t="shared" si="1124"/>
        <v>August</v>
      </c>
      <c r="C899">
        <f t="shared" si="1095"/>
        <v>2099</v>
      </c>
      <c r="D899">
        <f t="shared" si="1126"/>
        <v>209908</v>
      </c>
      <c r="E899">
        <f t="shared" ref="E899:F899" si="1178">E887+1</f>
        <v>116</v>
      </c>
      <c r="F899">
        <f t="shared" si="1178"/>
        <v>114</v>
      </c>
      <c r="G899" s="12">
        <f>G898*IF($B899="January",1+IF(C899&gt;Personal!$L$18+1,Calculations!$B$22,Calculations!$B$21),1)</f>
        <v>15447.20122647702</v>
      </c>
      <c r="H899" s="12">
        <f>IF(AND(Career!$F$15="Yes",$E899=62,$E898=61),G899,H898*IF($B899="January",(1+IF(C899&gt;Personal!$L$18+1,Calculations!$C$22,Calculations!$C$21)),1))</f>
        <v>15447.20122647702</v>
      </c>
      <c r="I899" s="12">
        <f>H899*(1-'Retiree Assumptions'!$F$8)</f>
        <v>12048.816956652076</v>
      </c>
      <c r="J899" s="12">
        <f>I899/(Calculations!$C$27^($A899-1+Calculations!$B$6/30))</f>
        <v>1218.3894345299454</v>
      </c>
      <c r="K899" s="23">
        <f t="shared" si="1097"/>
        <v>5.4127892460480461E-7</v>
      </c>
      <c r="L899" s="12">
        <f>L898*IF($B899="January",(1+IF(C899&gt;Personal!$L$18+1,Calculations!$B$22,Calculations!$B$21)),1)</f>
        <v>8495.9606745623551</v>
      </c>
      <c r="M899" s="12">
        <f>IF(AND(Career!$F$15="Yes",$E899=62,$E898=61),L899,M898*IF($B899="January",(1+IF(C899&gt;Personal!$L$18+1,Calculations!$C$22,Calculations!$C$21)),1))</f>
        <v>8495.9606745623551</v>
      </c>
      <c r="N899" s="12">
        <f>M899*(1-'Retiree Assumptions'!$F$10)</f>
        <v>7476.445393614872</v>
      </c>
      <c r="O899" s="12">
        <f>N899/(Calculations!$C$27^$AW899)/(Calculations!$D$27^($A899-1-$AW899+Calculations!$B$6/30))</f>
        <v>667.7657154668035</v>
      </c>
      <c r="P899" s="23">
        <f t="shared" si="1098"/>
        <v>1.0231235295070627E-3</v>
      </c>
      <c r="Q899" s="12">
        <f>IF(OR(A899&lt;=360,$E899&lt;70),Q898*IF($B899="January",(1+IF(C899&gt;Personal!$L$18+1,Calculations!$B$22,Calculations!$B$21)),1),0)</f>
        <v>0</v>
      </c>
      <c r="R899" s="12">
        <f>IF(OR(A899&lt;=360,$E899&lt;70),IF(AND(Career!$F$15="Yes",$E899=62,$E898=61),Q899,R898*IF($B899="January",(1+IF(C899&gt;Personal!$L$18+1,Calculations!$C$22,Calculations!$C$21)),1)),0)</f>
        <v>0</v>
      </c>
      <c r="S899" s="12">
        <f>R899*(1-'Retiree Assumptions'!$F$8)</f>
        <v>0</v>
      </c>
      <c r="T899" s="12">
        <f>S899/(Calculations!$C$27^($A899-1+Calculations!$B$6/30))</f>
        <v>0</v>
      </c>
      <c r="U899" s="23">
        <f t="shared" si="1099"/>
        <v>0</v>
      </c>
      <c r="W899">
        <f t="shared" si="1139"/>
        <v>15</v>
      </c>
      <c r="X899">
        <f t="shared" si="1114"/>
        <v>2099</v>
      </c>
      <c r="Y899">
        <f t="shared" si="1115"/>
        <v>116</v>
      </c>
      <c r="Z899">
        <f t="shared" si="1102"/>
        <v>114</v>
      </c>
      <c r="AA899" s="12">
        <f>S899*12*Subsidy!$I$15/Subsidy!$I$14</f>
        <v>0</v>
      </c>
      <c r="AB899" s="12">
        <f>SUM(S$5:S899)*Subsidy!$I$15/Subsidy!$I$14</f>
        <v>53212.488521578103</v>
      </c>
      <c r="AC899" s="12">
        <f>N899*Subsidy!$E$15/Subsidy!$E$14</f>
        <v>5981.1563148918976</v>
      </c>
      <c r="AD899" s="12">
        <f t="shared" si="1103"/>
        <v>71773.875778702772</v>
      </c>
      <c r="AE899" s="12">
        <f>$AP899*AC899/(Calculations!$D$27^(A899-1+Calculations!$B$6/30))</f>
        <v>5.7127265821172628E-4</v>
      </c>
      <c r="AF899" s="12">
        <f>IF(AE899=0,0,SUM(AE899:AE$903)*AC899/AE899)</f>
        <v>24124.421083823268</v>
      </c>
      <c r="AH899" s="164">
        <f>VLOOKUP(E899,Rates2,5)*VLOOKUP(E899,Mort_Imp_Retirees,C899-'Mort Imp Cume'!$C$4+2)</f>
        <v>0.10184625677259096</v>
      </c>
      <c r="AI899" s="16">
        <f t="shared" si="1104"/>
        <v>0.89815374322740904</v>
      </c>
      <c r="AJ899" s="164">
        <f>VLOOKUP(F899,Rates2,6)*VLOOKUP(F899,Mort_Imp_Survivors,C899-'Mort Imp Cume'!$C$4+2)</f>
        <v>5.5400135630138118E-2</v>
      </c>
      <c r="AK899" s="16">
        <f t="shared" si="1105"/>
        <v>0.94459986436986187</v>
      </c>
      <c r="AL899" s="164">
        <f>VLOOKUP(F899,Rates2,7)*VLOOKUP(F899,Mort_Imp_Survivors,C899-'Mort Imp Cume'!$C$4+2)</f>
        <v>0.10505845325093292</v>
      </c>
      <c r="AM899" s="16">
        <f t="shared" si="1106"/>
        <v>0.89494154674906712</v>
      </c>
      <c r="AN899" s="108">
        <f>PRODUCT(AI$4:AI898)</f>
        <v>4.4425773013505326E-10</v>
      </c>
      <c r="AO899" s="16">
        <f>PRODUCT(AK$4:AK898)</f>
        <v>7.6801523541650176E-5</v>
      </c>
      <c r="AP899" s="16">
        <f>PRODUCT(AM$4:AM898)</f>
        <v>1.2607179190925072E-6</v>
      </c>
      <c r="AQ899" s="16">
        <f t="shared" si="1107"/>
        <v>3.4119670519527365E-14</v>
      </c>
      <c r="AR899" s="16">
        <f t="shared" si="1108"/>
        <v>4.4422361046453372E-10</v>
      </c>
      <c r="AS899" s="16">
        <f t="shared" si="1109"/>
        <v>3.2824474292686526E-15</v>
      </c>
      <c r="AT899" s="16">
        <f t="shared" si="1110"/>
        <v>1.5321594173067801E-6</v>
      </c>
      <c r="AU899" s="16">
        <f t="shared" si="1111"/>
        <v>0.99999846739632492</v>
      </c>
      <c r="AV899" s="16">
        <f t="shared" si="1112"/>
        <v>4.5245986856543057E-11</v>
      </c>
      <c r="AW899" s="30">
        <f>(SUMPRODUCT(AV$5:AV898,A$5:A898)+SUM(AV$5:AV898)*(Calculations!$B$6/30-0.5)+AV$4*Calculations!$B$6/30/2)/SUM(AV$4:AV898)</f>
        <v>510.22007212038977</v>
      </c>
      <c r="AX899" s="16"/>
      <c r="AY899" s="12"/>
      <c r="AZ899" s="12"/>
    </row>
    <row r="900" spans="1:52" x14ac:dyDescent="0.25">
      <c r="A900">
        <f t="shared" si="1100"/>
        <v>896</v>
      </c>
      <c r="B900" t="str">
        <f t="shared" si="1124"/>
        <v>September</v>
      </c>
      <c r="C900">
        <f t="shared" si="1095"/>
        <v>2099</v>
      </c>
      <c r="D900">
        <f t="shared" si="1126"/>
        <v>209909</v>
      </c>
      <c r="E900">
        <f t="shared" ref="E900:F900" si="1179">E888+1</f>
        <v>116</v>
      </c>
      <c r="F900">
        <f t="shared" si="1179"/>
        <v>114</v>
      </c>
      <c r="G900" s="12">
        <f>G899*IF($B900="January",1+IF(C900&gt;Personal!$L$18+1,Calculations!$B$22,Calculations!$B$21),1)</f>
        <v>15447.20122647702</v>
      </c>
      <c r="H900" s="12">
        <f>IF(AND(Career!$F$15="Yes",$E900=62,$E899=61),G900,H899*IF($B900="January",(1+IF(C900&gt;Personal!$L$18+1,Calculations!$C$22,Calculations!$C$21)),1))</f>
        <v>15447.20122647702</v>
      </c>
      <c r="I900" s="12">
        <f>H900*(1-'Retiree Assumptions'!$F$8)</f>
        <v>12048.816956652076</v>
      </c>
      <c r="J900" s="12">
        <f>I900/(Calculations!$C$27^($A900-1+Calculations!$B$6/30))</f>
        <v>1215.274025288785</v>
      </c>
      <c r="K900" s="23">
        <f t="shared" si="1097"/>
        <v>4.8490860739157041E-7</v>
      </c>
      <c r="L900" s="12">
        <f>L899*IF($B900="January",(1+IF(C900&gt;Personal!$L$18+1,Calculations!$B$22,Calculations!$B$21)),1)</f>
        <v>8495.9606745623551</v>
      </c>
      <c r="M900" s="12">
        <f>IF(AND(Career!$F$15="Yes",$E900=62,$E899=61),L900,M899*IF($B900="January",(1+IF(C900&gt;Personal!$L$18+1,Calculations!$C$22,Calculations!$C$21)),1))</f>
        <v>8495.9606745623551</v>
      </c>
      <c r="N900" s="12">
        <f>M900*(1-'Retiree Assumptions'!$F$10)</f>
        <v>7476.445393614872</v>
      </c>
      <c r="O900" s="12">
        <f>N900/(Calculations!$C$27^$AW900)/(Calculations!$D$27^($A900-1-$AW900+Calculations!$B$6/30))</f>
        <v>665.84339457623366</v>
      </c>
      <c r="P900" s="23">
        <f t="shared" si="1098"/>
        <v>9.1299988302075456E-4</v>
      </c>
      <c r="Q900" s="12">
        <f>IF(OR(A900&lt;=360,$E900&lt;70),Q899*IF($B900="January",(1+IF(C900&gt;Personal!$L$18+1,Calculations!$B$22,Calculations!$B$21)),1),0)</f>
        <v>0</v>
      </c>
      <c r="R900" s="12">
        <f>IF(OR(A900&lt;=360,$E900&lt;70),IF(AND(Career!$F$15="Yes",$E900=62,$E899=61),Q900,R899*IF($B900="January",(1+IF(C900&gt;Personal!$L$18+1,Calculations!$C$22,Calculations!$C$21)),1)),0)</f>
        <v>0</v>
      </c>
      <c r="S900" s="12">
        <f>R900*(1-'Retiree Assumptions'!$F$8)</f>
        <v>0</v>
      </c>
      <c r="T900" s="12">
        <f>S900/(Calculations!$C$27^($A900-1+Calculations!$B$6/30))</f>
        <v>0</v>
      </c>
      <c r="U900" s="23">
        <f t="shared" si="1099"/>
        <v>0</v>
      </c>
      <c r="W900">
        <f t="shared" si="1139"/>
        <v>15</v>
      </c>
      <c r="X900">
        <f t="shared" si="1114"/>
        <v>2099</v>
      </c>
      <c r="Y900">
        <f t="shared" si="1115"/>
        <v>116</v>
      </c>
      <c r="Z900">
        <f t="shared" si="1102"/>
        <v>114</v>
      </c>
      <c r="AA900" s="12">
        <f>S900*12*Subsidy!$I$15/Subsidy!$I$14</f>
        <v>0</v>
      </c>
      <c r="AB900" s="12">
        <f>SUM(S$5:S900)*Subsidy!$I$15/Subsidy!$I$14</f>
        <v>53212.488521578103</v>
      </c>
      <c r="AC900" s="12">
        <f>N900*Subsidy!$E$15/Subsidy!$E$14</f>
        <v>5981.1563148918976</v>
      </c>
      <c r="AD900" s="12">
        <f t="shared" si="1103"/>
        <v>71773.875778702772</v>
      </c>
      <c r="AE900" s="12">
        <f>$AP900*AC900/(Calculations!$D$27^(A900-1+Calculations!$B$6/30))</f>
        <v>5.0978386658749651E-4</v>
      </c>
      <c r="AF900" s="12">
        <f>IF(AE900=0,0,SUM(AE900:AE$903)*AC900/AE900)</f>
        <v>20331.657732851447</v>
      </c>
      <c r="AH900" s="164">
        <f>VLOOKUP(E900,Rates2,5)*VLOOKUP(E900,Mort_Imp_Retirees,C900-'Mort Imp Cume'!$C$4+2)</f>
        <v>0.10184625677259096</v>
      </c>
      <c r="AI900" s="16">
        <f t="shared" si="1104"/>
        <v>0.89815374322740904</v>
      </c>
      <c r="AJ900" s="164">
        <f>VLOOKUP(F900,Rates2,6)*VLOOKUP(F900,Mort_Imp_Survivors,C900-'Mort Imp Cume'!$C$4+2)</f>
        <v>5.5400135630138118E-2</v>
      </c>
      <c r="AK900" s="16">
        <f t="shared" si="1105"/>
        <v>0.94459986436986187</v>
      </c>
      <c r="AL900" s="164">
        <f>VLOOKUP(F900,Rates2,7)*VLOOKUP(F900,Mort_Imp_Survivors,C900-'Mort Imp Cume'!$C$4+2)</f>
        <v>0.10505845325093292</v>
      </c>
      <c r="AM900" s="16">
        <f t="shared" si="1106"/>
        <v>0.89494154674906712</v>
      </c>
      <c r="AN900" s="108">
        <f>PRODUCT(AI$4:AI899)</f>
        <v>3.9901174327851019E-10</v>
      </c>
      <c r="AO900" s="16">
        <f>PRODUCT(AK$4:AK899)</f>
        <v>7.2546708720841514E-5</v>
      </c>
      <c r="AP900" s="16">
        <f>PRODUCT(AM$4:AM899)</f>
        <v>1.1282688445269137E-6</v>
      </c>
      <c r="AQ900" s="16">
        <f t="shared" si="1107"/>
        <v>2.894698871582127E-14</v>
      </c>
      <c r="AR900" s="16">
        <f t="shared" si="1108"/>
        <v>3.9898279628979439E-10</v>
      </c>
      <c r="AS900" s="16">
        <f t="shared" si="1109"/>
        <v>2.7848149542046758E-15</v>
      </c>
      <c r="AT900" s="16">
        <f t="shared" si="1110"/>
        <v>1.3711931220731266E-6</v>
      </c>
      <c r="AU900" s="16">
        <f t="shared" si="1111"/>
        <v>0.99999862840786613</v>
      </c>
      <c r="AV900" s="16">
        <f t="shared" si="1112"/>
        <v>4.0637852461222296E-11</v>
      </c>
      <c r="AW900" s="30">
        <f>(SUMPRODUCT(AV$5:AV899,A$5:A899)+SUM(AV$5:AV899)*(Calculations!$B$6/30-0.5)+AV$4*Calculations!$B$6/30/2)/SUM(AV$4:AV899)</f>
        <v>510.22007213782211</v>
      </c>
      <c r="AX900" s="16"/>
      <c r="AY900" s="12"/>
      <c r="AZ900" s="12"/>
    </row>
    <row r="901" spans="1:52" x14ac:dyDescent="0.25">
      <c r="A901">
        <f t="shared" si="1100"/>
        <v>897</v>
      </c>
      <c r="B901" t="str">
        <f t="shared" si="1124"/>
        <v>October</v>
      </c>
      <c r="C901">
        <f t="shared" ref="C901:C907" si="1180">C900+IF(B900="December",1,0)</f>
        <v>2099</v>
      </c>
      <c r="D901">
        <f t="shared" si="1126"/>
        <v>209910</v>
      </c>
      <c r="E901">
        <f t="shared" ref="E901:F901" si="1181">E889+1</f>
        <v>116</v>
      </c>
      <c r="F901">
        <f t="shared" si="1181"/>
        <v>114</v>
      </c>
      <c r="G901" s="12">
        <f>G900*IF($B901="January",1+IF(C901&gt;Personal!$L$18+1,Calculations!$B$22,Calculations!$B$21),1)</f>
        <v>15447.20122647702</v>
      </c>
      <c r="H901" s="12">
        <f>IF(AND(Career!$F$15="Yes",$E901=62,$E900=61),G901,H900*IF($B901="January",(1+IF(C901&gt;Personal!$L$18+1,Calculations!$C$22,Calculations!$C$21)),1))</f>
        <v>15447.20122647702</v>
      </c>
      <c r="I901" s="12">
        <f>H901*(1-'Retiree Assumptions'!$F$8)</f>
        <v>12048.816956652076</v>
      </c>
      <c r="J901" s="12">
        <f>I901/(Calculations!$C$27^($A901-1+Calculations!$B$6/30))</f>
        <v>1212.1665821169818</v>
      </c>
      <c r="K901" s="23">
        <f t="shared" ref="K901:K907" si="1182">$AN901*J901</f>
        <v>4.3440885435195623E-7</v>
      </c>
      <c r="L901" s="12">
        <f>L900*IF($B901="January",(1+IF(C901&gt;Personal!$L$18+1,Calculations!$B$22,Calculations!$B$21)),1)</f>
        <v>8495.9606745623551</v>
      </c>
      <c r="M901" s="12">
        <f>IF(AND(Career!$F$15="Yes",$E901=62,$E900=61),L901,M900*IF($B901="January",(1+IF(C901&gt;Personal!$L$18+1,Calculations!$C$22,Calculations!$C$21)),1))</f>
        <v>8495.9606745623551</v>
      </c>
      <c r="N901" s="12">
        <f>M901*(1-'Retiree Assumptions'!$F$10)</f>
        <v>7476.445393614872</v>
      </c>
      <c r="O901" s="12">
        <f>N901/(Calculations!$C$27^$AW901)/(Calculations!$D$27^($A901-1-$AW901+Calculations!$B$6/30))</f>
        <v>663.92660753873929</v>
      </c>
      <c r="P901" s="23">
        <f t="shared" ref="P901:P907" si="1183">$AT901*O901</f>
        <v>8.1472936771698797E-4</v>
      </c>
      <c r="Q901" s="12">
        <f>IF(OR(A901&lt;=360,$E901&lt;70),Q900*IF($B901="January",(1+IF(C901&gt;Personal!$L$18+1,Calculations!$B$22,Calculations!$B$21)),1),0)</f>
        <v>0</v>
      </c>
      <c r="R901" s="12">
        <f>IF(OR(A901&lt;=360,$E901&lt;70),IF(AND(Career!$F$15="Yes",$E901=62,$E900=61),Q901,R900*IF($B901="January",(1+IF(C901&gt;Personal!$L$18+1,Calculations!$C$22,Calculations!$C$21)),1)),0)</f>
        <v>0</v>
      </c>
      <c r="S901" s="12">
        <f>R901*(1-'Retiree Assumptions'!$F$8)</f>
        <v>0</v>
      </c>
      <c r="T901" s="12">
        <f>S901/(Calculations!$C$27^($A901-1+Calculations!$B$6/30))</f>
        <v>0</v>
      </c>
      <c r="U901" s="23">
        <f t="shared" ref="U901:U907" si="1184">$AQ901*T901</f>
        <v>0</v>
      </c>
      <c r="W901">
        <f t="shared" si="1139"/>
        <v>15</v>
      </c>
      <c r="X901">
        <f t="shared" si="1114"/>
        <v>2099</v>
      </c>
      <c r="Y901">
        <f t="shared" si="1115"/>
        <v>116</v>
      </c>
      <c r="Z901">
        <f t="shared" si="1102"/>
        <v>114</v>
      </c>
      <c r="AA901" s="12">
        <f>S901*12*Subsidy!$I$15/Subsidy!$I$14</f>
        <v>0</v>
      </c>
      <c r="AB901" s="12">
        <f>SUM(S$5:S901)*Subsidy!$I$15/Subsidy!$I$14</f>
        <v>53212.488521578103</v>
      </c>
      <c r="AC901" s="12">
        <f>N901*Subsidy!$E$15/Subsidy!$E$14</f>
        <v>5981.1563148918976</v>
      </c>
      <c r="AD901" s="12">
        <f t="shared" si="1103"/>
        <v>71773.875778702772</v>
      </c>
      <c r="AE901" s="12">
        <f>$AP901*AC901/(Calculations!$D$27^(A901-1+Calculations!$B$6/30))</f>
        <v>4.5491340587944148E-4</v>
      </c>
      <c r="AF901" s="12">
        <f>IF(AE901=0,0,SUM(AE901:AE$903)*AC901/AE901)</f>
        <v>16081.421223835121</v>
      </c>
      <c r="AH901" s="164">
        <f>VLOOKUP(E901,Rates2,5)*VLOOKUP(E901,Mort_Imp_Retirees,C901-'Mort Imp Cume'!$C$4+2)</f>
        <v>0.10184625677259096</v>
      </c>
      <c r="AI901" s="16">
        <f t="shared" si="1104"/>
        <v>0.89815374322740904</v>
      </c>
      <c r="AJ901" s="164">
        <f>VLOOKUP(F901,Rates2,6)*VLOOKUP(F901,Mort_Imp_Survivors,C901-'Mort Imp Cume'!$C$4+2)</f>
        <v>5.5400135630138118E-2</v>
      </c>
      <c r="AK901" s="16">
        <f t="shared" si="1105"/>
        <v>0.94459986436986187</v>
      </c>
      <c r="AL901" s="164">
        <f>VLOOKUP(F901,Rates2,7)*VLOOKUP(F901,Mort_Imp_Survivors,C901-'Mort Imp Cume'!$C$4+2)</f>
        <v>0.10505845325093292</v>
      </c>
      <c r="AM901" s="16">
        <f t="shared" si="1106"/>
        <v>0.89494154674906712</v>
      </c>
      <c r="AN901" s="108">
        <f>PRODUCT(AI$4:AI900)</f>
        <v>3.5837389081728788E-10</v>
      </c>
      <c r="AO901" s="16">
        <f>PRODUCT(AK$4:AK900)</f>
        <v>6.8527611218186771E-5</v>
      </c>
      <c r="AP901" s="16">
        <f>PRODUCT(AM$4:AM900)</f>
        <v>1.0097346648696989E-6</v>
      </c>
      <c r="AQ901" s="16">
        <f t="shared" si="1107"/>
        <v>2.4558506660676018E-14</v>
      </c>
      <c r="AR901" s="16">
        <f t="shared" si="1108"/>
        <v>3.5834933231062717E-10</v>
      </c>
      <c r="AS901" s="16">
        <f t="shared" si="1109"/>
        <v>2.3626256006451532E-15</v>
      </c>
      <c r="AT901" s="16">
        <f t="shared" si="1110"/>
        <v>1.2271376963446213E-6</v>
      </c>
      <c r="AU901" s="16">
        <f t="shared" si="1111"/>
        <v>0.99999877250392977</v>
      </c>
      <c r="AV901" s="16">
        <f t="shared" si="1112"/>
        <v>3.6499039304769977E-11</v>
      </c>
      <c r="AW901" s="30">
        <f>(SUMPRODUCT(AV$5:AV900,A$5:A900)+SUM(AV$5:AV900)*(Calculations!$B$6/30-0.5)+AV$4*Calculations!$B$6/30/2)/SUM(AV$4:AV900)</f>
        <v>510.22007215351965</v>
      </c>
      <c r="AX901" s="16"/>
      <c r="AY901" s="12"/>
      <c r="AZ901" s="12"/>
    </row>
    <row r="902" spans="1:52" x14ac:dyDescent="0.25">
      <c r="A902">
        <f t="shared" ref="A902:A965" si="1185">A901+1</f>
        <v>898</v>
      </c>
      <c r="B902" t="str">
        <f t="shared" si="1124"/>
        <v>November</v>
      </c>
      <c r="C902">
        <f t="shared" si="1180"/>
        <v>2099</v>
      </c>
      <c r="D902">
        <f t="shared" si="1126"/>
        <v>209911</v>
      </c>
      <c r="E902">
        <f t="shared" ref="E902:F902" si="1186">E890+1</f>
        <v>116</v>
      </c>
      <c r="F902">
        <f t="shared" si="1186"/>
        <v>114</v>
      </c>
      <c r="G902" s="12">
        <f>G901*IF($B902="January",1+IF(C902&gt;Personal!$L$18+1,Calculations!$B$22,Calculations!$B$21),1)</f>
        <v>15447.20122647702</v>
      </c>
      <c r="H902" s="12">
        <f>IF(AND(Career!$F$15="Yes",$E902=62,$E901=61),G902,H901*IF($B902="January",(1+IF(C902&gt;Personal!$L$18+1,Calculations!$C$22,Calculations!$C$21)),1))</f>
        <v>15447.20122647702</v>
      </c>
      <c r="I902" s="12">
        <f>H902*(1-'Retiree Assumptions'!$F$8)</f>
        <v>12048.816956652076</v>
      </c>
      <c r="J902" s="12">
        <f>I902/(Calculations!$C$27^($A902-1+Calculations!$B$6/30))</f>
        <v>1209.0670846453784</v>
      </c>
      <c r="K902" s="23">
        <f t="shared" si="1182"/>
        <v>3.8916828833890404E-7</v>
      </c>
      <c r="L902" s="12">
        <f>L901*IF($B902="January",(1+IF(C902&gt;Personal!$L$18+1,Calculations!$B$22,Calculations!$B$21)),1)</f>
        <v>8495.9606745623551</v>
      </c>
      <c r="M902" s="12">
        <f>IF(AND(Career!$F$15="Yes",$E902=62,$E901=61),L902,M901*IF($B902="January",(1+IF(C902&gt;Personal!$L$18+1,Calculations!$C$22,Calculations!$C$21)),1))</f>
        <v>8495.9606745623551</v>
      </c>
      <c r="N902" s="12">
        <f>M902*(1-'Retiree Assumptions'!$F$10)</f>
        <v>7476.445393614872</v>
      </c>
      <c r="O902" s="12">
        <f>N902/(Calculations!$C$27^$AW902)/(Calculations!$D$27^($A902-1-$AW902+Calculations!$B$6/30))</f>
        <v>662.01533842385982</v>
      </c>
      <c r="P902" s="23">
        <f t="shared" si="1183"/>
        <v>7.2703617479735597E-4</v>
      </c>
      <c r="Q902" s="12">
        <f>IF(OR(A902&lt;=360,$E902&lt;70),Q901*IF($B902="January",(1+IF(C902&gt;Personal!$L$18+1,Calculations!$B$22,Calculations!$B$21)),1),0)</f>
        <v>0</v>
      </c>
      <c r="R902" s="12">
        <f>IF(OR(A902&lt;=360,$E902&lt;70),IF(AND(Career!$F$15="Yes",$E902=62,$E901=61),Q902,R901*IF($B902="January",(1+IF(C902&gt;Personal!$L$18+1,Calculations!$C$22,Calculations!$C$21)),1)),0)</f>
        <v>0</v>
      </c>
      <c r="S902" s="12">
        <f>R902*(1-'Retiree Assumptions'!$F$8)</f>
        <v>0</v>
      </c>
      <c r="T902" s="12">
        <f>S902/(Calculations!$C$27^($A902-1+Calculations!$B$6/30))</f>
        <v>0</v>
      </c>
      <c r="U902" s="23">
        <f t="shared" si="1184"/>
        <v>0</v>
      </c>
      <c r="W902">
        <f t="shared" si="1139"/>
        <v>15</v>
      </c>
      <c r="X902">
        <f t="shared" si="1114"/>
        <v>2099</v>
      </c>
      <c r="Y902">
        <f t="shared" si="1115"/>
        <v>116</v>
      </c>
      <c r="Z902">
        <f t="shared" ref="Z902:Z908" si="1187">F902</f>
        <v>114</v>
      </c>
      <c r="AA902" s="12">
        <f>S902*12*Subsidy!$I$15/Subsidy!$I$14</f>
        <v>0</v>
      </c>
      <c r="AB902" s="12">
        <f>SUM(S$5:S902)*Subsidy!$I$15/Subsidy!$I$14</f>
        <v>53212.488521578103</v>
      </c>
      <c r="AC902" s="12">
        <f>N902*Subsidy!$E$15/Subsidy!$E$14</f>
        <v>5981.1563148918976</v>
      </c>
      <c r="AD902" s="12">
        <f t="shared" ref="AD902:AD908" si="1188">AC902*12</f>
        <v>71773.875778702772</v>
      </c>
      <c r="AE902" s="12">
        <f>$AP902*AC902/(Calculations!$D$27^(A902-1+Calculations!$B$6/30))</f>
        <v>4.0594891367225E-4</v>
      </c>
      <c r="AF902" s="12">
        <f>IF(AE902=0,0,SUM(AE902:AE$903)*AC902/AE902)</f>
        <v>11318.532345480344</v>
      </c>
      <c r="AH902" s="164">
        <f>VLOOKUP(E902,Rates2,5)*VLOOKUP(E902,Mort_Imp_Retirees,C902-'Mort Imp Cume'!$C$4+2)</f>
        <v>0.10184625677259096</v>
      </c>
      <c r="AI902" s="16">
        <f t="shared" ref="AI902:AI908" si="1189">1-AH902</f>
        <v>0.89815374322740904</v>
      </c>
      <c r="AJ902" s="164">
        <f>VLOOKUP(F902,Rates2,6)*VLOOKUP(F902,Mort_Imp_Survivors,C902-'Mort Imp Cume'!$C$4+2)</f>
        <v>5.5400135630138118E-2</v>
      </c>
      <c r="AK902" s="16">
        <f t="shared" ref="AK902:AK908" si="1190">1-AJ902</f>
        <v>0.94459986436986187</v>
      </c>
      <c r="AL902" s="164">
        <f>VLOOKUP(F902,Rates2,7)*VLOOKUP(F902,Mort_Imp_Survivors,C902-'Mort Imp Cume'!$C$4+2)</f>
        <v>0.10505845325093292</v>
      </c>
      <c r="AM902" s="16">
        <f t="shared" ref="AM902:AM908" si="1191">1-AL902</f>
        <v>0.89494154674906712</v>
      </c>
      <c r="AN902" s="108">
        <f>PRODUCT(AI$4:AI901)</f>
        <v>3.2187485151251789E-10</v>
      </c>
      <c r="AO902" s="16">
        <f>PRODUCT(AK$4:AK901)</f>
        <v>6.4731172262289855E-5</v>
      </c>
      <c r="AP902" s="16">
        <f>PRODUCT(AM$4:AM901)</f>
        <v>9.0365350278463925E-7</v>
      </c>
      <c r="AQ902" s="16">
        <f t="shared" ref="AQ902:AQ908" si="1192">AN902*AO902</f>
        <v>2.0835336460155765E-14</v>
      </c>
      <c r="AR902" s="16">
        <f t="shared" ref="AR902:AR908" si="1193">AN902*(1-AO902)</f>
        <v>3.2185401617605776E-10</v>
      </c>
      <c r="AS902" s="16">
        <f t="shared" ref="AS902:AS908" si="1194">AQ902*AH902*AK902</f>
        <v>2.004441882357693E-15</v>
      </c>
      <c r="AT902" s="16">
        <f t="shared" ref="AT902:AT908" si="1195">AT901*AM901+AS901</f>
        <v>1.098216510403368E-6</v>
      </c>
      <c r="AU902" s="16">
        <f t="shared" ref="AU902:AU908" si="1196">1-AQ902-AR902-AT902</f>
        <v>0.99999890146161474</v>
      </c>
      <c r="AV902" s="16">
        <f t="shared" ref="AV902:AV908" si="1197">AN902*AH902</f>
        <v>3.2781748775783483E-11</v>
      </c>
      <c r="AW902" s="30">
        <f>(SUMPRODUCT(AV$5:AV901,A$5:A901)+SUM(AV$5:AV901)*(Calculations!$B$6/30-0.5)+AV$4*Calculations!$B$6/30/2)/SUM(AV$4:AV901)</f>
        <v>510.22007216765502</v>
      </c>
      <c r="AX902" s="16"/>
      <c r="AY902" s="12"/>
      <c r="AZ902" s="12"/>
    </row>
    <row r="903" spans="1:52" x14ac:dyDescent="0.25">
      <c r="A903">
        <f t="shared" si="1185"/>
        <v>899</v>
      </c>
      <c r="B903" t="str">
        <f t="shared" si="1124"/>
        <v>December</v>
      </c>
      <c r="C903">
        <f t="shared" si="1180"/>
        <v>2099</v>
      </c>
      <c r="D903">
        <f t="shared" si="1126"/>
        <v>209912</v>
      </c>
      <c r="E903">
        <f t="shared" ref="E903:F903" si="1198">E891+1</f>
        <v>116</v>
      </c>
      <c r="F903">
        <f t="shared" si="1198"/>
        <v>114</v>
      </c>
      <c r="G903" s="12">
        <f>G902*IF($B903="January",1+IF(C903&gt;Personal!$L$18+1,Calculations!$B$22,Calculations!$B$21),1)</f>
        <v>15447.20122647702</v>
      </c>
      <c r="H903" s="12">
        <f>IF(AND(Career!$F$15="Yes",$E903=62,$E902=61),G903,H902*IF($B903="January",(1+IF(C903&gt;Personal!$L$18+1,Calculations!$C$22,Calculations!$C$21)),1))</f>
        <v>15447.20122647702</v>
      </c>
      <c r="I903" s="12">
        <f>H903*(1-'Retiree Assumptions'!$F$8)</f>
        <v>12048.816956652076</v>
      </c>
      <c r="J903" s="12">
        <f>I903/(Calculations!$C$27^($A903-1+Calculations!$B$6/30))</f>
        <v>1205.975512556902</v>
      </c>
      <c r="K903" s="23">
        <f t="shared" si="1182"/>
        <v>3.4863920274959837E-7</v>
      </c>
      <c r="L903" s="12">
        <f>L902*IF($B903="January",(1+IF(C903&gt;Personal!$L$18+1,Calculations!$B$22,Calculations!$B$21)),1)</f>
        <v>8495.9606745623551</v>
      </c>
      <c r="M903" s="12">
        <f>IF(AND(Career!$F$15="Yes",$E903=62,$E902=61),L903,M902*IF($B903="January",(1+IF(C903&gt;Personal!$L$18+1,Calculations!$C$22,Calculations!$C$21)),1))</f>
        <v>8495.9606745623551</v>
      </c>
      <c r="N903" s="12">
        <f>M903*(1-'Retiree Assumptions'!$F$10)</f>
        <v>7476.445393614872</v>
      </c>
      <c r="O903" s="12">
        <f>N903/(Calculations!$C$27^$AW903)/(Calculations!$D$27^($A903-1-$AW903+Calculations!$B$6/30))</f>
        <v>660.10957134699026</v>
      </c>
      <c r="P903" s="23">
        <f t="shared" si="1183"/>
        <v>6.487818168206766E-4</v>
      </c>
      <c r="Q903" s="12">
        <f>IF(OR(A903&lt;=360,$E903&lt;70),Q902*IF($B903="January",(1+IF(C903&gt;Personal!$L$18+1,Calculations!$B$22,Calculations!$B$21)),1),0)</f>
        <v>0</v>
      </c>
      <c r="R903" s="12">
        <f>IF(OR(A903&lt;=360,$E903&lt;70),IF(AND(Career!$F$15="Yes",$E903=62,$E902=61),Q903,R902*IF($B903="January",(1+IF(C903&gt;Personal!$L$18+1,Calculations!$C$22,Calculations!$C$21)),1)),0)</f>
        <v>0</v>
      </c>
      <c r="S903" s="12">
        <f>R903*(1-'Retiree Assumptions'!$F$8)</f>
        <v>0</v>
      </c>
      <c r="T903" s="12">
        <f>S903/(Calculations!$C$27^($A903-1+Calculations!$B$6/30))</f>
        <v>0</v>
      </c>
      <c r="U903" s="23">
        <f t="shared" si="1184"/>
        <v>0</v>
      </c>
      <c r="W903">
        <f t="shared" si="1139"/>
        <v>15</v>
      </c>
      <c r="X903">
        <f t="shared" ref="X903:X909" si="1199">C903</f>
        <v>2099</v>
      </c>
      <c r="Y903">
        <f t="shared" ref="Y903:Y909" si="1200">E903</f>
        <v>116</v>
      </c>
      <c r="Z903">
        <f t="shared" si="1187"/>
        <v>114</v>
      </c>
      <c r="AA903" s="12">
        <f>S903*12*Subsidy!$I$15/Subsidy!$I$14</f>
        <v>0</v>
      </c>
      <c r="AB903" s="12">
        <f>SUM(S$5:S903)*Subsidy!$I$15/Subsidy!$I$14</f>
        <v>53212.488521578103</v>
      </c>
      <c r="AC903" s="12">
        <f>N903*Subsidy!$E$15/Subsidy!$E$14</f>
        <v>5981.1563148918976</v>
      </c>
      <c r="AD903" s="12">
        <f t="shared" si="1188"/>
        <v>71773.875778702772</v>
      </c>
      <c r="AE903" s="12">
        <f>$AP903*AC903/(Calculations!$D$27^(A903-1+Calculations!$B$6/30))</f>
        <v>3.6225470250343162E-4</v>
      </c>
      <c r="AF903" s="12">
        <f>IF(AE903=0,0,SUM(AE903:AE$903)*AC903/AE903)</f>
        <v>5981.1563148918976</v>
      </c>
      <c r="AH903" s="164">
        <f>VLOOKUP(E903,Rates2,5)*VLOOKUP(E903,Mort_Imp_Retirees,C903-'Mort Imp Cume'!$C$4+2)</f>
        <v>0.10184625677259096</v>
      </c>
      <c r="AI903" s="16">
        <f t="shared" si="1189"/>
        <v>0.89815374322740904</v>
      </c>
      <c r="AJ903" s="164">
        <f>VLOOKUP(F903,Rates2,6)*VLOOKUP(F903,Mort_Imp_Survivors,C903-'Mort Imp Cume'!$C$4+2)</f>
        <v>5.5400135630138118E-2</v>
      </c>
      <c r="AK903" s="16">
        <f t="shared" si="1190"/>
        <v>0.94459986436986187</v>
      </c>
      <c r="AL903" s="164">
        <f>VLOOKUP(F903,Rates2,7)*VLOOKUP(F903,Mort_Imp_Survivors,C903-'Mort Imp Cume'!$C$4+2)</f>
        <v>0.10505845325093292</v>
      </c>
      <c r="AM903" s="16">
        <f t="shared" si="1191"/>
        <v>0.89494154674906712</v>
      </c>
      <c r="AN903" s="108">
        <f>PRODUCT(AI$4:AI902)</f>
        <v>2.8909310273673438E-10</v>
      </c>
      <c r="AO903" s="16">
        <f>PRODUCT(AK$4:AK902)</f>
        <v>6.1145056539461167E-5</v>
      </c>
      <c r="AP903" s="16">
        <f>PRODUCT(AM$4:AM902)</f>
        <v>8.087170635072975E-7</v>
      </c>
      <c r="AQ903" s="16">
        <f t="shared" si="1192"/>
        <v>1.767661411200588E-14</v>
      </c>
      <c r="AR903" s="16">
        <f t="shared" si="1193"/>
        <v>2.8907542612262237E-10</v>
      </c>
      <c r="AS903" s="16">
        <f t="shared" si="1194"/>
        <v>1.7005602828702644E-15</v>
      </c>
      <c r="AT903" s="16">
        <f t="shared" si="1195"/>
        <v>9.8283958449019486E-7</v>
      </c>
      <c r="AU903" s="16">
        <f t="shared" si="1196"/>
        <v>0.99999901687132242</v>
      </c>
      <c r="AV903" s="16">
        <f t="shared" si="1197"/>
        <v>2.9443050372510469E-11</v>
      </c>
      <c r="AW903" s="30">
        <f>(SUMPRODUCT(AV$5:AV902,A$5:A902)+SUM(AV$5:AV902)*(Calculations!$B$6/30-0.5)+AV$4*Calculations!$B$6/30/2)/SUM(AV$4:AV902)</f>
        <v>510.22007218038351</v>
      </c>
      <c r="AX903" s="16"/>
      <c r="AY903" s="12"/>
      <c r="AZ903" s="12"/>
    </row>
    <row r="904" spans="1:52" x14ac:dyDescent="0.25">
      <c r="A904">
        <f t="shared" si="1185"/>
        <v>900</v>
      </c>
      <c r="B904" t="str">
        <f t="shared" si="1124"/>
        <v>January</v>
      </c>
      <c r="C904">
        <f t="shared" si="1180"/>
        <v>2100</v>
      </c>
      <c r="D904">
        <f t="shared" si="1126"/>
        <v>210001</v>
      </c>
      <c r="E904">
        <f t="shared" ref="E904:F904" si="1201">E892+1</f>
        <v>117</v>
      </c>
      <c r="F904">
        <f t="shared" si="1201"/>
        <v>115</v>
      </c>
      <c r="G904" s="12">
        <f>G903*IF($B904="January",1+IF(C904&gt;Personal!$L$18+1,Calculations!$B$22,Calculations!$B$21),1)</f>
        <v>15833.381257138944</v>
      </c>
      <c r="H904" s="12">
        <f>IF(AND(Career!$F$15="Yes",$E904=62,$E903=61),G904,H903*IF($B904="January",(1+IF(C904&gt;Personal!$L$18+1,Calculations!$C$22,Calculations!$C$21)),1))</f>
        <v>15833.381257138944</v>
      </c>
      <c r="I904" s="12">
        <f>H904*(1-'Retiree Assumptions'!$F$8)</f>
        <v>12350.037380568378</v>
      </c>
      <c r="J904" s="12">
        <f>I904/(Calculations!$C$27^($A904-1+Calculations!$B$6/30))</f>
        <v>1232.9641417260898</v>
      </c>
      <c r="K904" s="23">
        <f t="shared" si="1182"/>
        <v>3.2013920396238965E-7</v>
      </c>
      <c r="L904" s="12">
        <f>L903*IF($B904="January",(1+IF(C904&gt;Personal!$L$18+1,Calculations!$B$22,Calculations!$B$21)),1)</f>
        <v>8708.3596914264126</v>
      </c>
      <c r="M904" s="12">
        <f>IF(AND(Career!$F$15="Yes",$E904=62,$E903=61),L904,M903*IF($B904="January",(1+IF(C904&gt;Personal!$L$18+1,Calculations!$C$22,Calculations!$C$21)),1))</f>
        <v>8708.3596914264126</v>
      </c>
      <c r="N904" s="12">
        <f>M904*(1-'Retiree Assumptions'!$F$10)</f>
        <v>7663.3565284552433</v>
      </c>
      <c r="O904" s="12">
        <f>N904/(Calculations!$C$27^$AW904)/(Calculations!$D$27^($A904-1-$AW904+Calculations!$B$6/30))</f>
        <v>674.66452273098139</v>
      </c>
      <c r="P904" s="23">
        <f t="shared" si="1183"/>
        <v>5.9342410583267168E-4</v>
      </c>
      <c r="Q904" s="12">
        <f>IF(OR(A904&lt;=360,$E904&lt;70),Q903*IF($B904="January",(1+IF(C904&gt;Personal!$L$18+1,Calculations!$B$22,Calculations!$B$21)),1),0)</f>
        <v>0</v>
      </c>
      <c r="R904" s="12">
        <f>IF(OR(A904&lt;=360,$E904&lt;70),IF(AND(Career!$F$15="Yes",$E904=62,$E903=61),Q904,R903*IF($B904="January",(1+IF(C904&gt;Personal!$L$18+1,Calculations!$C$22,Calculations!$C$21)),1)),0)</f>
        <v>0</v>
      </c>
      <c r="S904" s="12">
        <f>R904*(1-'Retiree Assumptions'!$F$8)</f>
        <v>0</v>
      </c>
      <c r="T904" s="12">
        <f>S904/(Calculations!$C$27^($A904-1+Calculations!$B$6/30))</f>
        <v>0</v>
      </c>
      <c r="U904" s="23">
        <f t="shared" si="1184"/>
        <v>0</v>
      </c>
      <c r="W904">
        <f t="shared" ref="W904:W967" si="1202">IF(AND(F904&lt;101,OR(MOD(A904,60)=1,A904=13,AND(F903=100,F902=99))),W903+1,W903)</f>
        <v>15</v>
      </c>
      <c r="X904">
        <f t="shared" si="1199"/>
        <v>2100</v>
      </c>
      <c r="Y904">
        <f t="shared" si="1200"/>
        <v>117</v>
      </c>
      <c r="Z904">
        <f t="shared" si="1187"/>
        <v>115</v>
      </c>
      <c r="AA904" s="12">
        <f>S904*12*Subsidy!$I$15/Subsidy!$I$14</f>
        <v>0</v>
      </c>
      <c r="AB904" s="12">
        <f>SUM(S$5:S904)*Subsidy!$I$15/Subsidy!$I$14</f>
        <v>53212.488521578103</v>
      </c>
      <c r="AC904" s="12">
        <f>N904*Subsidy!$E$15/Subsidy!$E$14</f>
        <v>6130.6852227641948</v>
      </c>
      <c r="AD904" s="12">
        <f t="shared" si="1188"/>
        <v>73568.222673170341</v>
      </c>
      <c r="AE904" s="12">
        <f>$AP904*AC904/(Calculations!$D$27^(A904-1+Calculations!$B$6/30))</f>
        <v>3.3134509464802838E-4</v>
      </c>
      <c r="AF904" s="12">
        <f>IF(AE904=0,0,SUM(AE$903:AE904)*AC904/AE904)</f>
        <v>12833.272909700525</v>
      </c>
      <c r="AH904" s="164">
        <f>VLOOKUP(E904,Rates2,5)*VLOOKUP(E904,Mort_Imp_Retirees,C904-'Mort Imp Cume'!$C$4+2)</f>
        <v>0.10184625677259096</v>
      </c>
      <c r="AI904" s="16">
        <f t="shared" si="1189"/>
        <v>0.89815374322740904</v>
      </c>
      <c r="AJ904" s="164">
        <f>VLOOKUP(F904,Rates2,6)*VLOOKUP(F904,Mort_Imp_Survivors,C904-'Mort Imp Cume'!$C$4+2)</f>
        <v>5.6015639244836879E-2</v>
      </c>
      <c r="AK904" s="16">
        <f t="shared" si="1190"/>
        <v>0.94398436075516312</v>
      </c>
      <c r="AL904" s="164">
        <f>VLOOKUP(F904,Rates2,7)*VLOOKUP(F904,Mort_Imp_Survivors,C904-'Mort Imp Cume'!$C$4+2)</f>
        <v>0.11757239396115482</v>
      </c>
      <c r="AM904" s="16">
        <f t="shared" si="1191"/>
        <v>0.88242760603884518</v>
      </c>
      <c r="AN904" s="108">
        <f>PRODUCT(AI$4:AI903)</f>
        <v>2.5965005236422394E-10</v>
      </c>
      <c r="AO904" s="16">
        <f>PRODUCT(AK$4:AK903)</f>
        <v>5.7757612114062551E-5</v>
      </c>
      <c r="AP904" s="16">
        <f>PRODUCT(AM$4:AM903)</f>
        <v>7.2375449969758433E-7</v>
      </c>
      <c r="AQ904" s="16">
        <f t="shared" si="1192"/>
        <v>1.4996767009848875E-14</v>
      </c>
      <c r="AR904" s="16">
        <f t="shared" si="1193"/>
        <v>2.596350555972141E-10</v>
      </c>
      <c r="AS904" s="16">
        <f t="shared" si="1194"/>
        <v>1.4418082801310588E-15</v>
      </c>
      <c r="AT904" s="16">
        <f t="shared" si="1195"/>
        <v>8.7958397965042572E-7</v>
      </c>
      <c r="AU904" s="16">
        <f t="shared" si="1196"/>
        <v>0.99999912015637027</v>
      </c>
      <c r="AV904" s="16">
        <f t="shared" si="1197"/>
        <v>2.6444385904103439E-11</v>
      </c>
      <c r="AW904" s="30">
        <f>(SUMPRODUCT(AV$5:AV903,A$5:A903)+SUM(AV$5:AV903)*(Calculations!$B$6/30-0.5)+AV$4*Calculations!$B$6/30/2)/SUM(AV$4:AV903)</f>
        <v>510.22007219184513</v>
      </c>
      <c r="AX904" s="16"/>
      <c r="AY904" s="12"/>
      <c r="AZ904" s="12"/>
    </row>
    <row r="905" spans="1:52" x14ac:dyDescent="0.25">
      <c r="A905">
        <f t="shared" si="1185"/>
        <v>901</v>
      </c>
      <c r="B905" t="str">
        <f t="shared" si="1124"/>
        <v>February</v>
      </c>
      <c r="C905">
        <f t="shared" si="1180"/>
        <v>2100</v>
      </c>
      <c r="D905">
        <f t="shared" si="1126"/>
        <v>210002</v>
      </c>
      <c r="E905">
        <f t="shared" ref="E905:F905" si="1203">E893+1</f>
        <v>117</v>
      </c>
      <c r="F905">
        <f t="shared" si="1203"/>
        <v>115</v>
      </c>
      <c r="G905" s="12">
        <f>G904*IF($B905="January",1+IF(C905&gt;Personal!$L$18+1,Calculations!$B$22,Calculations!$B$21),1)</f>
        <v>15833.381257138944</v>
      </c>
      <c r="H905" s="12">
        <f>IF(AND(Career!$F$15="Yes",$E905=62,$E904=61),G905,H904*IF($B905="January",(1+IF(C905&gt;Personal!$L$18+1,Calculations!$C$22,Calculations!$C$21)),1))</f>
        <v>15833.381257138944</v>
      </c>
      <c r="I905" s="12">
        <f>H905*(1-'Retiree Assumptions'!$F$8)</f>
        <v>12350.037380568378</v>
      </c>
      <c r="J905" s="12">
        <f>I905/(Calculations!$C$27^($A905-1+Calculations!$B$6/30))</f>
        <v>1229.8114651086703</v>
      </c>
      <c r="K905" s="23">
        <f t="shared" si="1182"/>
        <v>2.8679900234096468E-7</v>
      </c>
      <c r="L905" s="12">
        <f>L904*IF($B905="January",(1+IF(C905&gt;Personal!$L$18+1,Calculations!$B$22,Calculations!$B$21)),1)</f>
        <v>8708.3596914264126</v>
      </c>
      <c r="M905" s="12">
        <f>IF(AND(Career!$F$15="Yes",$E905=62,$E904=61),L905,M904*IF($B905="January",(1+IF(C905&gt;Personal!$L$18+1,Calculations!$C$22,Calculations!$C$21)),1))</f>
        <v>8708.3596914264126</v>
      </c>
      <c r="N905" s="12">
        <f>M905*(1-'Retiree Assumptions'!$F$10)</f>
        <v>7663.3565284552433</v>
      </c>
      <c r="O905" s="12">
        <f>N905/(Calculations!$C$27^$AW905)/(Calculations!$D$27^($A905-1-$AW905+Calculations!$B$6/30))</f>
        <v>672.72234199728473</v>
      </c>
      <c r="P905" s="23">
        <f t="shared" si="1183"/>
        <v>5.2214635320748867E-4</v>
      </c>
      <c r="Q905" s="12">
        <f>IF(OR(A905&lt;=360,$E905&lt;70),Q904*IF($B905="January",(1+IF(C905&gt;Personal!$L$18+1,Calculations!$B$22,Calculations!$B$21)),1),0)</f>
        <v>0</v>
      </c>
      <c r="R905" s="12">
        <f>IF(OR(A905&lt;=360,$E905&lt;70),IF(AND(Career!$F$15="Yes",$E905=62,$E904=61),Q905,R904*IF($B905="January",(1+IF(C905&gt;Personal!$L$18+1,Calculations!$C$22,Calculations!$C$21)),1)),0)</f>
        <v>0</v>
      </c>
      <c r="S905" s="12">
        <f>R905*(1-'Retiree Assumptions'!$F$8)</f>
        <v>0</v>
      </c>
      <c r="T905" s="12">
        <f>S905/(Calculations!$C$27^($A905-1+Calculations!$B$6/30))</f>
        <v>0</v>
      </c>
      <c r="U905" s="23">
        <f t="shared" si="1184"/>
        <v>0</v>
      </c>
      <c r="W905">
        <f t="shared" si="1202"/>
        <v>15</v>
      </c>
      <c r="X905">
        <f t="shared" si="1199"/>
        <v>2100</v>
      </c>
      <c r="Y905">
        <f t="shared" si="1200"/>
        <v>117</v>
      </c>
      <c r="Z905">
        <f t="shared" si="1187"/>
        <v>115</v>
      </c>
      <c r="AA905" s="12">
        <f>S905*12*Subsidy!$I$15/Subsidy!$I$14</f>
        <v>0</v>
      </c>
      <c r="AB905" s="12">
        <f>SUM(S$5:S905)*Subsidy!$I$15/Subsidy!$I$14</f>
        <v>53212.488521578103</v>
      </c>
      <c r="AC905" s="12">
        <f>N905*Subsidy!$E$15/Subsidy!$E$14</f>
        <v>6130.6852227641948</v>
      </c>
      <c r="AD905" s="12">
        <f t="shared" si="1188"/>
        <v>73568.222673170341</v>
      </c>
      <c r="AE905" s="12">
        <f>$AP905*AC905/(Calculations!$D$27^(A905-1+Calculations!$B$6/30))</f>
        <v>2.9154635074848522E-4</v>
      </c>
      <c r="AF905" s="12">
        <f>IF(AE905=0,0,SUM(AE$903:AE905)*AC905/AE905)</f>
        <v>20715.817281498399</v>
      </c>
      <c r="AH905" s="164">
        <f>VLOOKUP(E905,Rates2,5)*VLOOKUP(E905,Mort_Imp_Retirees,C905-'Mort Imp Cume'!$C$4+2)</f>
        <v>0.10184625677259096</v>
      </c>
      <c r="AI905" s="16">
        <f t="shared" si="1189"/>
        <v>0.89815374322740904</v>
      </c>
      <c r="AJ905" s="164">
        <f>VLOOKUP(F905,Rates2,6)*VLOOKUP(F905,Mort_Imp_Survivors,C905-'Mort Imp Cume'!$C$4+2)</f>
        <v>5.6015639244836879E-2</v>
      </c>
      <c r="AK905" s="16">
        <f t="shared" si="1190"/>
        <v>0.94398436075516312</v>
      </c>
      <c r="AL905" s="164">
        <f>VLOOKUP(F905,Rates2,7)*VLOOKUP(F905,Mort_Imp_Survivors,C905-'Mort Imp Cume'!$C$4+2)</f>
        <v>0.11757239396115482</v>
      </c>
      <c r="AM905" s="16">
        <f t="shared" si="1191"/>
        <v>0.88242760603884518</v>
      </c>
      <c r="AN905" s="108">
        <f>PRODUCT(AI$4:AI904)</f>
        <v>2.3320566646012049E-10</v>
      </c>
      <c r="AO905" s="16">
        <f>PRODUCT(AK$4:AK904)</f>
        <v>5.4522282550238005E-5</v>
      </c>
      <c r="AP905" s="16">
        <f>PRODUCT(AM$4:AM904)</f>
        <v>6.386609505279814E-7</v>
      </c>
      <c r="AQ905" s="16">
        <f t="shared" si="1192"/>
        <v>1.2714905239055251E-14</v>
      </c>
      <c r="AR905" s="16">
        <f t="shared" si="1193"/>
        <v>2.3319295155488144E-10</v>
      </c>
      <c r="AS905" s="16">
        <f t="shared" si="1194"/>
        <v>1.2224271833197185E-15</v>
      </c>
      <c r="AT905" s="16">
        <f t="shared" si="1195"/>
        <v>7.7616918691485372E-7</v>
      </c>
      <c r="AU905" s="16">
        <f t="shared" si="1196"/>
        <v>0.9999992235976074</v>
      </c>
      <c r="AV905" s="16">
        <f t="shared" si="1197"/>
        <v>2.3751124187120635E-11</v>
      </c>
      <c r="AW905" s="30">
        <f>(SUMPRODUCT(AV$5:AV904,A$5:A904)+SUM(AV$5:AV904)*(Calculations!$B$6/30-0.5)+AV$4*Calculations!$B$6/30/2)/SUM(AV$4:AV904)</f>
        <v>510.22007220216585</v>
      </c>
      <c r="AX905" s="16"/>
      <c r="AY905" s="12"/>
      <c r="AZ905" s="12"/>
    </row>
    <row r="906" spans="1:52" x14ac:dyDescent="0.25">
      <c r="A906">
        <f t="shared" si="1185"/>
        <v>902</v>
      </c>
      <c r="B906" t="str">
        <f t="shared" si="1124"/>
        <v>March</v>
      </c>
      <c r="C906">
        <f t="shared" si="1180"/>
        <v>2100</v>
      </c>
      <c r="D906">
        <f t="shared" si="1126"/>
        <v>210003</v>
      </c>
      <c r="E906">
        <f t="shared" ref="E906:F906" si="1204">E894+1</f>
        <v>117</v>
      </c>
      <c r="F906">
        <f t="shared" si="1204"/>
        <v>115</v>
      </c>
      <c r="G906" s="12">
        <f>G905*IF($B906="January",1+IF(C906&gt;Personal!$L$18+1,Calculations!$B$22,Calculations!$B$21),1)</f>
        <v>15833.381257138944</v>
      </c>
      <c r="H906" s="12">
        <f>IF(AND(Career!$F$15="Yes",$E906=62,$E905=61),G906,H905*IF($B906="January",(1+IF(C906&gt;Personal!$L$18+1,Calculations!$C$22,Calculations!$C$21)),1))</f>
        <v>15833.381257138944</v>
      </c>
      <c r="I906" s="12">
        <f>H906*(1-'Retiree Assumptions'!$F$8)</f>
        <v>12350.037380568378</v>
      </c>
      <c r="J906" s="12">
        <f>I906/(Calculations!$C$27^($A906-1+Calculations!$B$6/30))</f>
        <v>1226.6668498529057</v>
      </c>
      <c r="K906" s="23">
        <f t="shared" si="1182"/>
        <v>2.5693094355740299E-7</v>
      </c>
      <c r="L906" s="12">
        <f>L905*IF($B906="January",(1+IF(C906&gt;Personal!$L$18+1,Calculations!$B$22,Calculations!$B$21)),1)</f>
        <v>8708.3596914264126</v>
      </c>
      <c r="M906" s="12">
        <f>IF(AND(Career!$F$15="Yes",$E906=62,$E905=61),L906,M905*IF($B906="January",(1+IF(C906&gt;Personal!$L$18+1,Calculations!$C$22,Calculations!$C$21)),1))</f>
        <v>8708.3596914264126</v>
      </c>
      <c r="N906" s="12">
        <f>M906*(1-'Retiree Assumptions'!$F$10)</f>
        <v>7663.3565284552433</v>
      </c>
      <c r="O906" s="12">
        <f>N906/(Calculations!$C$27^$AW906)/(Calculations!$D$27^($A906-1-$AW906+Calculations!$B$6/30))</f>
        <v>670.78575228805323</v>
      </c>
      <c r="P906" s="23">
        <f t="shared" si="1183"/>
        <v>4.5942996158773464E-4</v>
      </c>
      <c r="Q906" s="12">
        <f>IF(OR(A906&lt;=360,$E906&lt;70),Q905*IF($B906="January",(1+IF(C906&gt;Personal!$L$18+1,Calculations!$B$22,Calculations!$B$21)),1),0)</f>
        <v>0</v>
      </c>
      <c r="R906" s="12">
        <f>IF(OR(A906&lt;=360,$E906&lt;70),IF(AND(Career!$F$15="Yes",$E906=62,$E905=61),Q906,R905*IF($B906="January",(1+IF(C906&gt;Personal!$L$18+1,Calculations!$C$22,Calculations!$C$21)),1)),0)</f>
        <v>0</v>
      </c>
      <c r="S906" s="12">
        <f>R906*(1-'Retiree Assumptions'!$F$8)</f>
        <v>0</v>
      </c>
      <c r="T906" s="12">
        <f>S906/(Calculations!$C$27^($A906-1+Calculations!$B$6/30))</f>
        <v>0</v>
      </c>
      <c r="U906" s="23">
        <f t="shared" si="1184"/>
        <v>0</v>
      </c>
      <c r="W906">
        <f t="shared" si="1202"/>
        <v>15</v>
      </c>
      <c r="X906">
        <f t="shared" si="1199"/>
        <v>2100</v>
      </c>
      <c r="Y906">
        <f t="shared" si="1200"/>
        <v>117</v>
      </c>
      <c r="Z906">
        <f t="shared" si="1187"/>
        <v>115</v>
      </c>
      <c r="AA906" s="12">
        <f>S906*12*Subsidy!$I$15/Subsidy!$I$14</f>
        <v>0</v>
      </c>
      <c r="AB906" s="12">
        <f>SUM(S$5:S906)*Subsidy!$I$15/Subsidy!$I$14</f>
        <v>53212.488521578103</v>
      </c>
      <c r="AC906" s="12">
        <f>N906*Subsidy!$E$15/Subsidy!$E$14</f>
        <v>6130.6852227641948</v>
      </c>
      <c r="AD906" s="12">
        <f t="shared" si="1188"/>
        <v>73568.222673170341</v>
      </c>
      <c r="AE906" s="12">
        <f>$AP906*AC906/(Calculations!$D$27^(A906-1+Calculations!$B$6/30))</f>
        <v>2.5652794022814598E-4</v>
      </c>
      <c r="AF906" s="12">
        <f>IF(AE906=0,0,SUM(AE$903:AE906)*AC906/AE906)</f>
        <v>29674.401068382645</v>
      </c>
      <c r="AH906" s="164">
        <f>VLOOKUP(E906,Rates2,5)*VLOOKUP(E906,Mort_Imp_Retirees,C906-'Mort Imp Cume'!$C$4+2)</f>
        <v>0.10184625677259096</v>
      </c>
      <c r="AI906" s="16">
        <f t="shared" si="1189"/>
        <v>0.89815374322740904</v>
      </c>
      <c r="AJ906" s="164">
        <f>VLOOKUP(F906,Rates2,6)*VLOOKUP(F906,Mort_Imp_Survivors,C906-'Mort Imp Cume'!$C$4+2)</f>
        <v>5.6015639244836879E-2</v>
      </c>
      <c r="AK906" s="16">
        <f t="shared" si="1190"/>
        <v>0.94398436075516312</v>
      </c>
      <c r="AL906" s="164">
        <f>VLOOKUP(F906,Rates2,7)*VLOOKUP(F906,Mort_Imp_Survivors,C906-'Mort Imp Cume'!$C$4+2)</f>
        <v>0.11757239396115482</v>
      </c>
      <c r="AM906" s="16">
        <f t="shared" si="1191"/>
        <v>0.88242760603884518</v>
      </c>
      <c r="AN906" s="108">
        <f>PRODUCT(AI$4:AI905)</f>
        <v>2.0945454227299986E-10</v>
      </c>
      <c r="AO906" s="16">
        <f>PRODUCT(AK$4:AK905)</f>
        <v>5.1468182040098811E-5</v>
      </c>
      <c r="AP906" s="16">
        <f>PRODUCT(AM$4:AM905)</f>
        <v>5.6357205364489991E-7</v>
      </c>
      <c r="AQ906" s="16">
        <f t="shared" si="1192"/>
        <v>1.0780244510832328E-14</v>
      </c>
      <c r="AR906" s="16">
        <f t="shared" si="1193"/>
        <v>2.0944376202848902E-10</v>
      </c>
      <c r="AS906" s="16">
        <f t="shared" si="1194"/>
        <v>1.0364264369345613E-15</v>
      </c>
      <c r="AT906" s="16">
        <f t="shared" si="1195"/>
        <v>6.849131187128185E-7</v>
      </c>
      <c r="AU906" s="16">
        <f t="shared" si="1196"/>
        <v>0.99999931487742677</v>
      </c>
      <c r="AV906" s="16">
        <f t="shared" si="1197"/>
        <v>2.133216109452145E-11</v>
      </c>
      <c r="AW906" s="30">
        <f>(SUMPRODUCT(AV$5:AV905,A$5:A905)+SUM(AV$5:AV905)*(Calculations!$B$6/30-0.5)+AV$4*Calculations!$B$6/30/2)/SUM(AV$4:AV905)</f>
        <v>510.22007221145918</v>
      </c>
      <c r="AX906" s="16"/>
      <c r="AY906" s="12"/>
      <c r="AZ906" s="12"/>
    </row>
    <row r="907" spans="1:52" x14ac:dyDescent="0.25">
      <c r="A907">
        <f t="shared" si="1185"/>
        <v>903</v>
      </c>
      <c r="B907" t="str">
        <f t="shared" si="1124"/>
        <v>April</v>
      </c>
      <c r="C907">
        <f t="shared" si="1180"/>
        <v>2100</v>
      </c>
      <c r="D907">
        <f t="shared" si="1126"/>
        <v>210004</v>
      </c>
      <c r="E907">
        <f t="shared" ref="E907:F907" si="1205">E895+1</f>
        <v>117</v>
      </c>
      <c r="F907">
        <f t="shared" si="1205"/>
        <v>115</v>
      </c>
      <c r="G907" s="12">
        <f>G906*IF($B907="January",1+IF(C907&gt;Personal!$L$18+1,Calculations!$B$22,Calculations!$B$21),1)</f>
        <v>15833.381257138944</v>
      </c>
      <c r="H907" s="12">
        <f>IF(AND(Career!$F$15="Yes",$E907=62,$E906=61),G907,H906*IF($B907="January",(1+IF(C907&gt;Personal!$L$18+1,Calculations!$C$22,Calculations!$C$21)),1))</f>
        <v>15833.381257138944</v>
      </c>
      <c r="I907" s="12">
        <f>H907*(1-'Retiree Assumptions'!$F$8)</f>
        <v>12350.037380568378</v>
      </c>
      <c r="J907" s="12">
        <f>I907/(Calculations!$C$27^($A907-1+Calculations!$B$6/30))</f>
        <v>1223.5302753459778</v>
      </c>
      <c r="K907" s="23">
        <f t="shared" si="1182"/>
        <v>2.3017342884204466E-7</v>
      </c>
      <c r="L907" s="12">
        <f>L906*IF($B907="January",(1+IF(C907&gt;Personal!$L$18+1,Calculations!$B$22,Calculations!$B$21)),1)</f>
        <v>8708.3596914264126</v>
      </c>
      <c r="M907" s="12">
        <f>IF(AND(Career!$F$15="Yes",$E907=62,$E906=61),L907,M906*IF($B907="January",(1+IF(C907&gt;Personal!$L$18+1,Calculations!$C$22,Calculations!$C$21)),1))</f>
        <v>8708.3596914264126</v>
      </c>
      <c r="N907" s="12">
        <f>M907*(1-'Retiree Assumptions'!$F$10)</f>
        <v>7663.3565284552433</v>
      </c>
      <c r="O907" s="12">
        <f>N907/(Calculations!$C$27^$AW907)/(Calculations!$D$27^($A907-1-$AW907+Calculations!$B$6/30))</f>
        <v>668.85473750822939</v>
      </c>
      <c r="P907" s="23">
        <f t="shared" si="1183"/>
        <v>4.0424660307031377E-4</v>
      </c>
      <c r="Q907" s="12">
        <f>IF(OR(A907&lt;=360,$E907&lt;70),Q906*IF($B907="January",(1+IF(C907&gt;Personal!$L$18+1,Calculations!$B$22,Calculations!$B$21)),1),0)</f>
        <v>0</v>
      </c>
      <c r="R907" s="12">
        <f>IF(OR(A907&lt;=360,$E907&lt;70),IF(AND(Career!$F$15="Yes",$E907=62,$E906=61),Q907,R906*IF($B907="January",(1+IF(C907&gt;Personal!$L$18+1,Calculations!$C$22,Calculations!$C$21)),1)),0)</f>
        <v>0</v>
      </c>
      <c r="S907" s="12">
        <f>R907*(1-'Retiree Assumptions'!$F$8)</f>
        <v>0</v>
      </c>
      <c r="T907" s="12">
        <f>S907/(Calculations!$C$27^($A907-1+Calculations!$B$6/30))</f>
        <v>0</v>
      </c>
      <c r="U907" s="23">
        <f t="shared" si="1184"/>
        <v>0</v>
      </c>
      <c r="W907">
        <f t="shared" si="1202"/>
        <v>15</v>
      </c>
      <c r="X907">
        <f t="shared" si="1199"/>
        <v>2100</v>
      </c>
      <c r="Y907">
        <f t="shared" si="1200"/>
        <v>117</v>
      </c>
      <c r="Z907">
        <f t="shared" si="1187"/>
        <v>115</v>
      </c>
      <c r="AA907" s="12">
        <f>S907*12*Subsidy!$I$15/Subsidy!$I$14</f>
        <v>0</v>
      </c>
      <c r="AB907" s="12">
        <f>SUM(S$5:S907)*Subsidy!$I$15/Subsidy!$I$14</f>
        <v>53212.488521578103</v>
      </c>
      <c r="AC907" s="12">
        <f>N907*Subsidy!$E$15/Subsidy!$E$14</f>
        <v>6130.6852227641948</v>
      </c>
      <c r="AD907" s="12">
        <f t="shared" si="1188"/>
        <v>73568.222673170341</v>
      </c>
      <c r="AE907" s="12">
        <f>$AP907*AC907/(Calculations!$D$27^(A907-1+Calculations!$B$6/30))</f>
        <v>2.2571568448293176E-4</v>
      </c>
      <c r="AF907" s="12">
        <f>IF(AE907=0,0,SUM(AE$903:AE907)*AC907/AE907)</f>
        <v>39855.913493960055</v>
      </c>
      <c r="AH907" s="164">
        <f>VLOOKUP(E907,Rates2,5)*VLOOKUP(E907,Mort_Imp_Retirees,C907-'Mort Imp Cume'!$C$4+2)</f>
        <v>0.10184625677259096</v>
      </c>
      <c r="AI907" s="16">
        <f t="shared" si="1189"/>
        <v>0.89815374322740904</v>
      </c>
      <c r="AJ907" s="164">
        <f>VLOOKUP(F907,Rates2,6)*VLOOKUP(F907,Mort_Imp_Survivors,C907-'Mort Imp Cume'!$C$4+2)</f>
        <v>5.6015639244836879E-2</v>
      </c>
      <c r="AK907" s="16">
        <f t="shared" si="1190"/>
        <v>0.94398436075516312</v>
      </c>
      <c r="AL907" s="164">
        <f>VLOOKUP(F907,Rates2,7)*VLOOKUP(F907,Mort_Imp_Survivors,C907-'Mort Imp Cume'!$C$4+2)</f>
        <v>0.11757239396115482</v>
      </c>
      <c r="AM907" s="16">
        <f t="shared" si="1191"/>
        <v>0.88242760603884518</v>
      </c>
      <c r="AN907" s="108">
        <f>PRODUCT(AI$4:AI906)</f>
        <v>1.881223811784784E-10</v>
      </c>
      <c r="AO907" s="16">
        <f>PRODUCT(AK$4:AK906)</f>
        <v>4.8585158922353043E-5</v>
      </c>
      <c r="AP907" s="16">
        <f>PRODUCT(AM$4:AM906)</f>
        <v>4.9731153812826463E-7</v>
      </c>
      <c r="AQ907" s="16">
        <f t="shared" si="1192"/>
        <v>9.1399557864078504E-15</v>
      </c>
      <c r="AR907" s="16">
        <f t="shared" si="1193"/>
        <v>1.88113241222692E-10</v>
      </c>
      <c r="AS907" s="16">
        <f t="shared" si="1194"/>
        <v>8.7872698990523417E-16</v>
      </c>
      <c r="AT907" s="16">
        <f t="shared" si="1195"/>
        <v>6.0438624472677826E-7</v>
      </c>
      <c r="AU907" s="16">
        <f t="shared" si="1196"/>
        <v>0.99999939542563299</v>
      </c>
      <c r="AV907" s="16">
        <f t="shared" si="1197"/>
        <v>1.9159560338174543E-11</v>
      </c>
      <c r="AW907" s="30">
        <f>(SUMPRODUCT(AV$5:AV906,A$5:A906)+SUM(AV$5:AV906)*(Calculations!$B$6/30-0.5)+AV$4*Calculations!$B$6/30/2)/SUM(AV$4:AV906)</f>
        <v>510.22007221982739</v>
      </c>
      <c r="AX907" s="16"/>
      <c r="AY907" s="12"/>
      <c r="AZ907" s="12"/>
    </row>
    <row r="908" spans="1:52" x14ac:dyDescent="0.25">
      <c r="A908">
        <f t="shared" si="1185"/>
        <v>904</v>
      </c>
      <c r="B908" t="str">
        <f t="shared" si="1124"/>
        <v>May</v>
      </c>
      <c r="C908">
        <f t="shared" ref="C908:C971" si="1206">C907+IF(B907="December",1,0)</f>
        <v>2100</v>
      </c>
      <c r="D908">
        <f t="shared" si="1126"/>
        <v>210005</v>
      </c>
      <c r="E908">
        <f t="shared" ref="E908:F908" si="1207">E896+1</f>
        <v>117</v>
      </c>
      <c r="F908">
        <f t="shared" si="1207"/>
        <v>115</v>
      </c>
      <c r="G908" s="12">
        <f>G907*IF($B908="January",1+IF(C908&gt;Personal!$L$18+1,Calculations!$B$22,Calculations!$B$21),1)</f>
        <v>15833.381257138944</v>
      </c>
      <c r="H908" s="12">
        <f>IF(AND(Career!$F$15="Yes",$E908=62,$E907=61),G908,H907*IF($B908="January",(1+IF(C908&gt;Personal!$L$18+1,Calculations!$C$22,Calculations!$C$21)),1))</f>
        <v>15833.381257138944</v>
      </c>
      <c r="I908" s="12">
        <f>H908*(1-'Retiree Assumptions'!$F$8)</f>
        <v>12350.037380568378</v>
      </c>
      <c r="J908" s="12">
        <f>I908/(Calculations!$C$27^($A908-1+Calculations!$B$6/30))</f>
        <v>1220.4017210277739</v>
      </c>
      <c r="K908" s="23">
        <f t="shared" ref="K908:K971" si="1208">$AN908*J908</f>
        <v>2.0620251734321426E-7</v>
      </c>
      <c r="L908" s="12">
        <f>L907*IF($B908="January",(1+IF(C908&gt;Personal!$L$18+1,Calculations!$B$22,Calculations!$B$21)),1)</f>
        <v>8708.3596914264126</v>
      </c>
      <c r="M908" s="12">
        <f>IF(AND(Career!$F$15="Yes",$E908=62,$E907=61),L908,M907*IF($B908="January",(1+IF(C908&gt;Personal!$L$18+1,Calculations!$C$22,Calculations!$C$21)),1))</f>
        <v>8708.3596914264126</v>
      </c>
      <c r="N908" s="12">
        <f>M908*(1-'Retiree Assumptions'!$F$10)</f>
        <v>7663.3565284552433</v>
      </c>
      <c r="O908" s="12">
        <f>N908/(Calculations!$C$27^$AW908)/(Calculations!$D$27^($A908-1-$AW908+Calculations!$B$6/30))</f>
        <v>666.92928160908684</v>
      </c>
      <c r="P908" s="23">
        <f t="shared" ref="P908:P971" si="1209">$AT908*O908</f>
        <v>3.556914649582654E-4</v>
      </c>
      <c r="Q908" s="12">
        <f>IF(OR(A908&lt;=360,$E908&lt;70),Q907*IF($B908="January",(1+IF(C908&gt;Personal!$L$18+1,Calculations!$B$22,Calculations!$B$21)),1),0)</f>
        <v>0</v>
      </c>
      <c r="R908" s="12">
        <f>IF(OR(A908&lt;=360,$E908&lt;70),IF(AND(Career!$F$15="Yes",$E908=62,$E907=61),Q908,R907*IF($B908="January",(1+IF(C908&gt;Personal!$L$18+1,Calculations!$C$22,Calculations!$C$21)),1)),0)</f>
        <v>0</v>
      </c>
      <c r="S908" s="12">
        <f>R908*(1-'Retiree Assumptions'!$F$8)</f>
        <v>0</v>
      </c>
      <c r="T908" s="12">
        <f>S908/(Calculations!$C$27^($A908-1+Calculations!$B$6/30))</f>
        <v>0</v>
      </c>
      <c r="U908" s="23">
        <f t="shared" ref="U908:U971" si="1210">$AQ908*T908</f>
        <v>0</v>
      </c>
      <c r="W908">
        <f t="shared" si="1202"/>
        <v>15</v>
      </c>
      <c r="X908">
        <f t="shared" si="1199"/>
        <v>2100</v>
      </c>
      <c r="Y908">
        <f t="shared" si="1200"/>
        <v>117</v>
      </c>
      <c r="Z908">
        <f t="shared" si="1187"/>
        <v>115</v>
      </c>
      <c r="AA908" s="12">
        <f>S908*12*Subsidy!$I$15/Subsidy!$I$14</f>
        <v>0</v>
      </c>
      <c r="AB908" s="12">
        <f>SUM(S$5:S908)*Subsidy!$I$15/Subsidy!$I$14</f>
        <v>53212.488521578103</v>
      </c>
      <c r="AC908" s="12">
        <f>N908*Subsidy!$E$15/Subsidy!$E$14</f>
        <v>6130.6852227641948</v>
      </c>
      <c r="AD908" s="12">
        <f t="shared" si="1188"/>
        <v>73568.222673170341</v>
      </c>
      <c r="AE908" s="12">
        <f>$AP908*AC908/(Calculations!$D$27^(A908-1+Calculations!$B$6/30))</f>
        <v>1.9860437103376576E-4</v>
      </c>
      <c r="AF908" s="12">
        <f>IF(AE908=0,0,SUM(AE$903:AE908)*AC908/AE908)</f>
        <v>51427.295504580376</v>
      </c>
      <c r="AH908" s="164">
        <f>VLOOKUP(E908,Rates2,5)*VLOOKUP(E908,Mort_Imp_Retirees,C908-'Mort Imp Cume'!$C$4+2)</f>
        <v>0.10184625677259096</v>
      </c>
      <c r="AI908" s="16">
        <f t="shared" si="1189"/>
        <v>0.89815374322740904</v>
      </c>
      <c r="AJ908" s="164">
        <f>VLOOKUP(F908,Rates2,6)*VLOOKUP(F908,Mort_Imp_Survivors,C908-'Mort Imp Cume'!$C$4+2)</f>
        <v>5.6015639244836879E-2</v>
      </c>
      <c r="AK908" s="16">
        <f t="shared" si="1190"/>
        <v>0.94398436075516312</v>
      </c>
      <c r="AL908" s="164">
        <f>VLOOKUP(F908,Rates2,7)*VLOOKUP(F908,Mort_Imp_Survivors,C908-'Mort Imp Cume'!$C$4+2)</f>
        <v>0.11757239396115482</v>
      </c>
      <c r="AM908" s="16">
        <f t="shared" si="1191"/>
        <v>0.88242760603884518</v>
      </c>
      <c r="AN908" s="108">
        <f>PRODUCT(AI$4:AI907)</f>
        <v>1.6896282084030386E-10</v>
      </c>
      <c r="AO908" s="16">
        <f>PRODUCT(AK$4:AK907)</f>
        <v>4.5863630187505449E-5</v>
      </c>
      <c r="AP908" s="16">
        <f>PRODUCT(AM$4:AM907)</f>
        <v>4.3884143004602044E-7</v>
      </c>
      <c r="AQ908" s="16">
        <f t="shared" si="1192"/>
        <v>7.749248330457435E-15</v>
      </c>
      <c r="AR908" s="16">
        <f t="shared" si="1193"/>
        <v>1.6895507159197339E-10</v>
      </c>
      <c r="AS908" s="16">
        <f t="shared" si="1194"/>
        <v>7.4502260389240404E-16</v>
      </c>
      <c r="AT908" s="16">
        <f t="shared" si="1195"/>
        <v>5.333271079357856E-7</v>
      </c>
      <c r="AU908" s="16">
        <f t="shared" si="1196"/>
        <v>0.99999946650392924</v>
      </c>
      <c r="AV908" s="16">
        <f t="shared" si="1197"/>
        <v>1.7208230836322872E-11</v>
      </c>
      <c r="AW908" s="30">
        <f>(SUMPRODUCT(AV$5:AV907,A$5:A907)+SUM(AV$5:AV907)*(Calculations!$B$6/30-0.5)+AV$4*Calculations!$B$6/30/2)/SUM(AV$4:AV907)</f>
        <v>510.22007222736244</v>
      </c>
      <c r="AX908" s="16"/>
      <c r="AY908" s="12"/>
      <c r="AZ908" s="12"/>
    </row>
    <row r="909" spans="1:52" x14ac:dyDescent="0.25">
      <c r="A909">
        <f t="shared" si="1185"/>
        <v>905</v>
      </c>
      <c r="B909" t="str">
        <f t="shared" si="1124"/>
        <v>June</v>
      </c>
      <c r="C909">
        <f t="shared" si="1206"/>
        <v>2100</v>
      </c>
      <c r="D909">
        <f t="shared" si="1126"/>
        <v>210006</v>
      </c>
      <c r="E909">
        <f t="shared" ref="E909:F909" si="1211">E897+1</f>
        <v>117</v>
      </c>
      <c r="F909">
        <f t="shared" si="1211"/>
        <v>115</v>
      </c>
      <c r="G909" s="12">
        <f>G908*IF($B909="January",1+IF(C909&gt;Personal!$L$18+1,Calculations!$B$22,Calculations!$B$21),1)</f>
        <v>15833.381257138944</v>
      </c>
      <c r="H909" s="12">
        <f>IF(AND(Career!$F$15="Yes",$E909=62,$E908=61),G909,H908*IF($B909="January",(1+IF(C909&gt;Personal!$L$18+1,Calculations!$C$22,Calculations!$C$21)),1))</f>
        <v>15833.381257138944</v>
      </c>
      <c r="I909" s="12">
        <f>H909*(1-'Retiree Assumptions'!$F$8)</f>
        <v>12350.037380568378</v>
      </c>
      <c r="J909" s="12">
        <f>I909/(Calculations!$C$27^($A909-1+Calculations!$B$6/30))</f>
        <v>1217.2811663907537</v>
      </c>
      <c r="K909" s="23">
        <f t="shared" si="1208"/>
        <v>1.8472800432519657E-7</v>
      </c>
      <c r="L909" s="12">
        <f>L908*IF($B909="January",(1+IF(C909&gt;Personal!$L$18+1,Calculations!$B$22,Calculations!$B$21)),1)</f>
        <v>8708.3596914264126</v>
      </c>
      <c r="M909" s="12">
        <f>IF(AND(Career!$F$15="Yes",$E909=62,$E908=61),L909,M908*IF($B909="January",(1+IF(C909&gt;Personal!$L$18+1,Calculations!$C$22,Calculations!$C$21)),1))</f>
        <v>8708.3596914264126</v>
      </c>
      <c r="N909" s="12">
        <f>M909*(1-'Retiree Assumptions'!$F$10)</f>
        <v>7663.3565284552433</v>
      </c>
      <c r="O909" s="12">
        <f>N909/(Calculations!$C$27^$AW909)/(Calculations!$D$27^($A909-1-$AW909+Calculations!$B$6/30))</f>
        <v>665.00936858809723</v>
      </c>
      <c r="P909" s="23">
        <f t="shared" si="1209"/>
        <v>3.1296841402016825E-4</v>
      </c>
      <c r="Q909" s="12">
        <f>IF(OR(A909&lt;=360,$E909&lt;70),Q908*IF($B909="January",(1+IF(C909&gt;Personal!$L$18+1,Calculations!$B$22,Calculations!$B$21)),1),0)</f>
        <v>0</v>
      </c>
      <c r="R909" s="12">
        <f>IF(OR(A909&lt;=360,$E909&lt;70),IF(AND(Career!$F$15="Yes",$E909=62,$E908=61),Q909,R908*IF($B909="January",(1+IF(C909&gt;Personal!$L$18+1,Calculations!$C$22,Calculations!$C$21)),1)),0)</f>
        <v>0</v>
      </c>
      <c r="S909" s="12">
        <f>R909*(1-'Retiree Assumptions'!$F$8)</f>
        <v>0</v>
      </c>
      <c r="T909" s="12">
        <f>S909/(Calculations!$C$27^($A909-1+Calculations!$B$6/30))</f>
        <v>0</v>
      </c>
      <c r="U909" s="23">
        <f t="shared" si="1210"/>
        <v>0</v>
      </c>
      <c r="W909">
        <f t="shared" si="1202"/>
        <v>15</v>
      </c>
      <c r="X909">
        <f t="shared" si="1199"/>
        <v>2100</v>
      </c>
      <c r="Y909">
        <f t="shared" si="1200"/>
        <v>117</v>
      </c>
      <c r="Z909">
        <f t="shared" ref="Z909:Z972" si="1212">F909</f>
        <v>115</v>
      </c>
      <c r="AA909" s="12">
        <f>S909*12*Subsidy!$I$15/Subsidy!$I$14</f>
        <v>0</v>
      </c>
      <c r="AB909" s="12">
        <f>SUM(S$5:S909)*Subsidy!$I$15/Subsidy!$I$14</f>
        <v>53212.488521578103</v>
      </c>
      <c r="AC909" s="12">
        <f>N909*Subsidy!$E$15/Subsidy!$E$14</f>
        <v>6130.6852227641948</v>
      </c>
      <c r="AD909" s="12">
        <f t="shared" ref="AD909:AD972" si="1213">AC909*12</f>
        <v>73568.222673170341</v>
      </c>
      <c r="AE909" s="12">
        <f>$AP909*AC909/(Calculations!$D$27^(A909-1+Calculations!$B$6/30))</f>
        <v>1.7474946982118283E-4</v>
      </c>
      <c r="AF909" s="12">
        <f>IF(AE909=0,0,SUM(AE$903:AE909)*AC909/AE909)</f>
        <v>64578.277012920858</v>
      </c>
      <c r="AH909" s="164">
        <f>VLOOKUP(E909,Rates2,5)*VLOOKUP(E909,Mort_Imp_Retirees,C909-'Mort Imp Cume'!$C$4+2)</f>
        <v>0.10184625677259096</v>
      </c>
      <c r="AI909" s="16">
        <f t="shared" ref="AI909:AI972" si="1214">1-AH909</f>
        <v>0.89815374322740904</v>
      </c>
      <c r="AJ909" s="164">
        <f>VLOOKUP(F909,Rates2,6)*VLOOKUP(F909,Mort_Imp_Survivors,C909-'Mort Imp Cume'!$C$4+2)</f>
        <v>5.6015639244836879E-2</v>
      </c>
      <c r="AK909" s="16">
        <f t="shared" ref="AK909:AK972" si="1215">1-AJ909</f>
        <v>0.94398436075516312</v>
      </c>
      <c r="AL909" s="164">
        <f>VLOOKUP(F909,Rates2,7)*VLOOKUP(F909,Mort_Imp_Survivors,C909-'Mort Imp Cume'!$C$4+2)</f>
        <v>0.11757239396115482</v>
      </c>
      <c r="AM909" s="16">
        <f t="shared" ref="AM909:AM972" si="1216">1-AL909</f>
        <v>0.88242760603884518</v>
      </c>
      <c r="AN909" s="108">
        <f>PRODUCT(AI$4:AI908)</f>
        <v>1.5175459000398098E-10</v>
      </c>
      <c r="AO909" s="16">
        <f>PRODUCT(AK$4:AK908)</f>
        <v>4.3294549624463532E-5</v>
      </c>
      <c r="AP909" s="16">
        <f>PRODUCT(AM$4:AM908)</f>
        <v>3.8724579254617316E-7</v>
      </c>
      <c r="AQ909" s="16">
        <f t="shared" ref="AQ909:AQ972" si="1217">AN909*AO909</f>
        <v>6.5701466276674719E-15</v>
      </c>
      <c r="AR909" s="16">
        <f t="shared" ref="AR909:AR972" si="1218">AN909*(1-AO909)</f>
        <v>1.5174801985735331E-10</v>
      </c>
      <c r="AS909" s="16">
        <f t="shared" ref="AS909:AS972" si="1219">AQ909*AH909*AK909</f>
        <v>6.3166226448840278E-16</v>
      </c>
      <c r="AT909" s="16">
        <f t="shared" ref="AT909:AT972" si="1220">AT908*AM908+AS908</f>
        <v>4.7062256383641867E-7</v>
      </c>
      <c r="AU909" s="16">
        <f t="shared" ref="AU909:AU972" si="1221">1-AQ909-AR909-AT909</f>
        <v>0.99999952922568158</v>
      </c>
      <c r="AV909" s="16">
        <f t="shared" ref="AV909:AV972" si="1222">AN909*AH909</f>
        <v>1.5455636939964713E-11</v>
      </c>
      <c r="AW909" s="30">
        <f>(SUMPRODUCT(AV$5:AV908,A$5:A908)+SUM(AV$5:AV908)*(Calculations!$B$6/30-0.5)+AV$4*Calculations!$B$6/30/2)/SUM(AV$4:AV908)</f>
        <v>510.22007223414732</v>
      </c>
      <c r="AX909" s="16"/>
      <c r="AY909" s="12"/>
      <c r="AZ909" s="12"/>
    </row>
    <row r="910" spans="1:52" x14ac:dyDescent="0.25">
      <c r="A910">
        <f t="shared" si="1185"/>
        <v>906</v>
      </c>
      <c r="B910" t="str">
        <f t="shared" si="1124"/>
        <v>July</v>
      </c>
      <c r="C910">
        <f t="shared" si="1206"/>
        <v>2100</v>
      </c>
      <c r="D910">
        <f t="shared" si="1126"/>
        <v>210007</v>
      </c>
      <c r="E910">
        <f t="shared" ref="E910:F910" si="1223">E898+1</f>
        <v>117</v>
      </c>
      <c r="F910">
        <f t="shared" si="1223"/>
        <v>115</v>
      </c>
      <c r="G910" s="12">
        <f>G909*IF($B910="January",1+IF(C910&gt;Personal!$L$18+1,Calculations!$B$22,Calculations!$B$21),1)</f>
        <v>15833.381257138944</v>
      </c>
      <c r="H910" s="12">
        <f>IF(AND(Career!$F$15="Yes",$E910=62,$E909=61),G910,H909*IF($B910="January",(1+IF(C910&gt;Personal!$L$18+1,Calculations!$C$22,Calculations!$C$21)),1))</f>
        <v>15833.381257138944</v>
      </c>
      <c r="I910" s="12">
        <f>H910*(1-'Retiree Assumptions'!$F$8)</f>
        <v>12350.037380568378</v>
      </c>
      <c r="J910" s="12">
        <f>I910/(Calculations!$C$27^($A910-1+Calculations!$B$6/30))</f>
        <v>1214.1685909798161</v>
      </c>
      <c r="K910" s="23">
        <f t="shared" si="1208"/>
        <v>1.6548990779376073E-7</v>
      </c>
      <c r="L910" s="12">
        <f>L909*IF($B910="January",(1+IF(C910&gt;Personal!$L$18+1,Calculations!$B$22,Calculations!$B$21)),1)</f>
        <v>8708.3596914264126</v>
      </c>
      <c r="M910" s="12">
        <f>IF(AND(Career!$F$15="Yes",$E910=62,$E909=61),L910,M909*IF($B910="January",(1+IF(C910&gt;Personal!$L$18+1,Calculations!$C$22,Calculations!$C$21)),1))</f>
        <v>8708.3596914264126</v>
      </c>
      <c r="N910" s="12">
        <f>M910*(1-'Retiree Assumptions'!$F$10)</f>
        <v>7663.3565284552433</v>
      </c>
      <c r="O910" s="12">
        <f>N910/(Calculations!$C$27^$AW910)/(Calculations!$D$27^($A910-1-$AW910+Calculations!$B$6/30))</f>
        <v>663.09498248879663</v>
      </c>
      <c r="P910" s="23">
        <f t="shared" si="1209"/>
        <v>2.7537694270986696E-4</v>
      </c>
      <c r="Q910" s="12">
        <f>IF(OR(A910&lt;=360,$E910&lt;70),Q909*IF($B910="January",(1+IF(C910&gt;Personal!$L$18+1,Calculations!$B$22,Calculations!$B$21)),1),0)</f>
        <v>0</v>
      </c>
      <c r="R910" s="12">
        <f>IF(OR(A910&lt;=360,$E910&lt;70),IF(AND(Career!$F$15="Yes",$E910=62,$E909=61),Q910,R909*IF($B910="January",(1+IF(C910&gt;Personal!$L$18+1,Calculations!$C$22,Calculations!$C$21)),1)),0)</f>
        <v>0</v>
      </c>
      <c r="S910" s="12">
        <f>R910*(1-'Retiree Assumptions'!$F$8)</f>
        <v>0</v>
      </c>
      <c r="T910" s="12">
        <f>S910/(Calculations!$C$27^($A910-1+Calculations!$B$6/30))</f>
        <v>0</v>
      </c>
      <c r="U910" s="23">
        <f t="shared" si="1210"/>
        <v>0</v>
      </c>
      <c r="W910">
        <f t="shared" si="1202"/>
        <v>15</v>
      </c>
      <c r="X910">
        <f t="shared" ref="X910:X973" si="1224">C910</f>
        <v>2100</v>
      </c>
      <c r="Y910">
        <f t="shared" ref="Y910:Y973" si="1225">E910</f>
        <v>117</v>
      </c>
      <c r="Z910">
        <f t="shared" si="1212"/>
        <v>115</v>
      </c>
      <c r="AA910" s="12">
        <f>S910*12*Subsidy!$I$15/Subsidy!$I$14</f>
        <v>0</v>
      </c>
      <c r="AB910" s="12">
        <f>SUM(S$5:S910)*Subsidy!$I$15/Subsidy!$I$14</f>
        <v>53212.488521578103</v>
      </c>
      <c r="AC910" s="12">
        <f>N910*Subsidy!$E$15/Subsidy!$E$14</f>
        <v>6130.6852227641948</v>
      </c>
      <c r="AD910" s="12">
        <f t="shared" si="1213"/>
        <v>73568.222673170341</v>
      </c>
      <c r="AE910" s="12">
        <f>$AP910*AC910/(Calculations!$D$27^(A910-1+Calculations!$B$6/30))</f>
        <v>1.5375984447790761E-4</v>
      </c>
      <c r="AF910" s="12">
        <f>IF(AE910=0,0,SUM(AE$903:AE910)*AC910/AE910)</f>
        <v>79524.48780036009</v>
      </c>
      <c r="AH910" s="164">
        <f>VLOOKUP(E910,Rates2,5)*VLOOKUP(E910,Mort_Imp_Retirees,C910-'Mort Imp Cume'!$C$4+2)</f>
        <v>0.10184625677259096</v>
      </c>
      <c r="AI910" s="16">
        <f t="shared" si="1214"/>
        <v>0.89815374322740904</v>
      </c>
      <c r="AJ910" s="164">
        <f>VLOOKUP(F910,Rates2,6)*VLOOKUP(F910,Mort_Imp_Survivors,C910-'Mort Imp Cume'!$C$4+2)</f>
        <v>5.6015639244836879E-2</v>
      </c>
      <c r="AK910" s="16">
        <f t="shared" si="1215"/>
        <v>0.94398436075516312</v>
      </c>
      <c r="AL910" s="164">
        <f>VLOOKUP(F910,Rates2,7)*VLOOKUP(F910,Mort_Imp_Survivors,C910-'Mort Imp Cume'!$C$4+2)</f>
        <v>0.11757239396115482</v>
      </c>
      <c r="AM910" s="16">
        <f t="shared" si="1216"/>
        <v>0.88242760603884518</v>
      </c>
      <c r="AN910" s="108">
        <f>PRODUCT(AI$4:AI909)</f>
        <v>1.3629895306401628E-10</v>
      </c>
      <c r="AO910" s="16">
        <f>PRODUCT(AK$4:AK909)</f>
        <v>4.0869377751431892E-5</v>
      </c>
      <c r="AP910" s="16">
        <f>PRODUCT(AM$4:AM909)</f>
        <v>3.4171637766513485E-7</v>
      </c>
      <c r="AQ910" s="16">
        <f t="shared" si="1217"/>
        <v>5.5704533998979662E-15</v>
      </c>
      <c r="AR910" s="16">
        <f t="shared" si="1218"/>
        <v>1.3629338261061638E-10</v>
      </c>
      <c r="AS910" s="16">
        <f t="shared" si="1219"/>
        <v>5.3555048436656551E-16</v>
      </c>
      <c r="AT910" s="16">
        <f t="shared" si="1220"/>
        <v>4.1529034298569677E-7</v>
      </c>
      <c r="AU910" s="16">
        <f t="shared" si="1221"/>
        <v>0.99999958457335802</v>
      </c>
      <c r="AV910" s="16">
        <f t="shared" si="1222"/>
        <v>1.3881538171593126E-11</v>
      </c>
      <c r="AW910" s="30">
        <f>(SUMPRODUCT(AV$5:AV909,A$5:A909)+SUM(AV$5:AV909)*(Calculations!$B$6/30-0.5)+AV$4*Calculations!$B$6/30/2)/SUM(AV$4:AV909)</f>
        <v>510.22007224025657</v>
      </c>
      <c r="AX910" s="16"/>
      <c r="AY910" s="12"/>
      <c r="AZ910" s="12"/>
    </row>
    <row r="911" spans="1:52" x14ac:dyDescent="0.25">
      <c r="A911">
        <f t="shared" si="1185"/>
        <v>907</v>
      </c>
      <c r="B911" t="str">
        <f t="shared" si="1124"/>
        <v>August</v>
      </c>
      <c r="C911">
        <f t="shared" si="1206"/>
        <v>2100</v>
      </c>
      <c r="D911">
        <f t="shared" si="1126"/>
        <v>210008</v>
      </c>
      <c r="E911">
        <f t="shared" ref="E911:F911" si="1226">E899+1</f>
        <v>117</v>
      </c>
      <c r="F911">
        <f t="shared" si="1226"/>
        <v>115</v>
      </c>
      <c r="G911" s="12">
        <f>G910*IF($B911="January",1+IF(C911&gt;Personal!$L$18+1,Calculations!$B$22,Calculations!$B$21),1)</f>
        <v>15833.381257138944</v>
      </c>
      <c r="H911" s="12">
        <f>IF(AND(Career!$F$15="Yes",$E911=62,$E910=61),G911,H910*IF($B911="January",(1+IF(C911&gt;Personal!$L$18+1,Calculations!$C$22,Calculations!$C$21)),1))</f>
        <v>15833.381257138944</v>
      </c>
      <c r="I911" s="12">
        <f>H911*(1-'Retiree Assumptions'!$F$8)</f>
        <v>12350.037380568378</v>
      </c>
      <c r="J911" s="12">
        <f>I911/(Calculations!$C$27^($A911-1+Calculations!$B$6/30))</f>
        <v>1211.0639743921606</v>
      </c>
      <c r="K911" s="23">
        <f t="shared" si="1208"/>
        <v>1.4825532101443206E-7</v>
      </c>
      <c r="L911" s="12">
        <f>L910*IF($B911="January",(1+IF(C911&gt;Personal!$L$18+1,Calculations!$B$22,Calculations!$B$21)),1)</f>
        <v>8708.3596914264126</v>
      </c>
      <c r="M911" s="12">
        <f>IF(AND(Career!$F$15="Yes",$E911=62,$E910=61),L911,M910*IF($B911="January",(1+IF(C911&gt;Personal!$L$18+1,Calculations!$C$22,Calculations!$C$21)),1))</f>
        <v>8708.3596914264126</v>
      </c>
      <c r="N911" s="12">
        <f>M911*(1-'Retiree Assumptions'!$F$10)</f>
        <v>7663.3565284552433</v>
      </c>
      <c r="O911" s="12">
        <f>N911/(Calculations!$C$27^$AW911)/(Calculations!$D$27^($A911-1-$AW911+Calculations!$B$6/30))</f>
        <v>661.18610740065481</v>
      </c>
      <c r="P911" s="23">
        <f t="shared" si="1209"/>
        <v>2.423006833105246E-4</v>
      </c>
      <c r="Q911" s="12">
        <f>IF(OR(A911&lt;=360,$E911&lt;70),Q910*IF($B911="January",(1+IF(C911&gt;Personal!$L$18+1,Calculations!$B$22,Calculations!$B$21)),1),0)</f>
        <v>0</v>
      </c>
      <c r="R911" s="12">
        <f>IF(OR(A911&lt;=360,$E911&lt;70),IF(AND(Career!$F$15="Yes",$E911=62,$E910=61),Q911,R910*IF($B911="January",(1+IF(C911&gt;Personal!$L$18+1,Calculations!$C$22,Calculations!$C$21)),1)),0)</f>
        <v>0</v>
      </c>
      <c r="S911" s="12">
        <f>R911*(1-'Retiree Assumptions'!$F$8)</f>
        <v>0</v>
      </c>
      <c r="T911" s="12">
        <f>S911/(Calculations!$C$27^($A911-1+Calculations!$B$6/30))</f>
        <v>0</v>
      </c>
      <c r="U911" s="23">
        <f t="shared" si="1210"/>
        <v>0</v>
      </c>
      <c r="W911">
        <f t="shared" si="1202"/>
        <v>15</v>
      </c>
      <c r="X911">
        <f t="shared" si="1224"/>
        <v>2100</v>
      </c>
      <c r="Y911">
        <f t="shared" si="1225"/>
        <v>117</v>
      </c>
      <c r="Z911">
        <f t="shared" si="1212"/>
        <v>115</v>
      </c>
      <c r="AA911" s="12">
        <f>S911*12*Subsidy!$I$15/Subsidy!$I$14</f>
        <v>0</v>
      </c>
      <c r="AB911" s="12">
        <f>SUM(S$5:S911)*Subsidy!$I$15/Subsidy!$I$14</f>
        <v>53212.488521578103</v>
      </c>
      <c r="AC911" s="12">
        <f>N911*Subsidy!$E$15/Subsidy!$E$14</f>
        <v>6130.6852227641948</v>
      </c>
      <c r="AD911" s="12">
        <f t="shared" si="1213"/>
        <v>73568.222673170341</v>
      </c>
      <c r="AE911" s="12">
        <f>$AP911*AC911/(Calculations!$D$27^(A911-1+Calculations!$B$6/30))</f>
        <v>1.3529133906994251E-4</v>
      </c>
      <c r="AF911" s="12">
        <f>IF(AE911=0,0,SUM(AE$903:AE911)*AC911/AE911)</f>
        <v>96510.993085983748</v>
      </c>
      <c r="AH911" s="164">
        <f>VLOOKUP(E911,Rates2,5)*VLOOKUP(E911,Mort_Imp_Retirees,C911-'Mort Imp Cume'!$C$4+2)</f>
        <v>0.10184625677259096</v>
      </c>
      <c r="AI911" s="16">
        <f t="shared" si="1214"/>
        <v>0.89815374322740904</v>
      </c>
      <c r="AJ911" s="164">
        <f>VLOOKUP(F911,Rates2,6)*VLOOKUP(F911,Mort_Imp_Survivors,C911-'Mort Imp Cume'!$C$4+2)</f>
        <v>5.6015639244836879E-2</v>
      </c>
      <c r="AK911" s="16">
        <f t="shared" si="1215"/>
        <v>0.94398436075516312</v>
      </c>
      <c r="AL911" s="164">
        <f>VLOOKUP(F911,Rates2,7)*VLOOKUP(F911,Mort_Imp_Survivors,C911-'Mort Imp Cume'!$C$4+2)</f>
        <v>0.11757239396115482</v>
      </c>
      <c r="AM911" s="16">
        <f t="shared" si="1216"/>
        <v>0.88242760603884518</v>
      </c>
      <c r="AN911" s="108">
        <f>PRODUCT(AI$4:AI910)</f>
        <v>1.2241741489242316E-10</v>
      </c>
      <c r="AO911" s="16">
        <f>PRODUCT(AK$4:AK910)</f>
        <v>3.8580053431146721E-5</v>
      </c>
      <c r="AP911" s="16">
        <f>PRODUCT(AM$4:AM910)</f>
        <v>3.0153996508731085E-7</v>
      </c>
      <c r="AQ911" s="16">
        <f t="shared" si="1217"/>
        <v>4.7228704074525418E-15</v>
      </c>
      <c r="AR911" s="16">
        <f t="shared" si="1218"/>
        <v>1.2241269202201572E-10</v>
      </c>
      <c r="AS911" s="16">
        <f t="shared" si="1219"/>
        <v>4.5406277599558715E-16</v>
      </c>
      <c r="AT911" s="16">
        <f t="shared" si="1220"/>
        <v>3.6646366370746983E-7</v>
      </c>
      <c r="AU911" s="16">
        <f t="shared" si="1221"/>
        <v>0.99999963341391873</v>
      </c>
      <c r="AV911" s="16">
        <f t="shared" si="1222"/>
        <v>1.2467755470570529E-11</v>
      </c>
      <c r="AW911" s="30">
        <f>(SUMPRODUCT(AV$5:AV910,A$5:A910)+SUM(AV$5:AV910)*(Calculations!$B$6/30-0.5)+AV$4*Calculations!$B$6/30/2)/SUM(AV$4:AV910)</f>
        <v>510.22007224575759</v>
      </c>
      <c r="AX911" s="16"/>
      <c r="AY911" s="12"/>
      <c r="AZ911" s="12"/>
    </row>
    <row r="912" spans="1:52" x14ac:dyDescent="0.25">
      <c r="A912">
        <f t="shared" si="1185"/>
        <v>908</v>
      </c>
      <c r="B912" t="str">
        <f t="shared" ref="B912:B975" si="1227">B900</f>
        <v>September</v>
      </c>
      <c r="C912">
        <f t="shared" si="1206"/>
        <v>2100</v>
      </c>
      <c r="D912">
        <f t="shared" si="1126"/>
        <v>210009</v>
      </c>
      <c r="E912">
        <f t="shared" ref="E912:F912" si="1228">E900+1</f>
        <v>117</v>
      </c>
      <c r="F912">
        <f t="shared" si="1228"/>
        <v>115</v>
      </c>
      <c r="G912" s="12">
        <f>G911*IF($B912="January",1+IF(C912&gt;Personal!$L$18+1,Calculations!$B$22,Calculations!$B$21),1)</f>
        <v>15833.381257138944</v>
      </c>
      <c r="H912" s="12">
        <f>IF(AND(Career!$F$15="Yes",$E912=62,$E911=61),G912,H911*IF($B912="January",(1+IF(C912&gt;Personal!$L$18+1,Calculations!$C$22,Calculations!$C$21)),1))</f>
        <v>15833.381257138944</v>
      </c>
      <c r="I912" s="12">
        <f>H912*(1-'Retiree Assumptions'!$F$8)</f>
        <v>12350.037380568378</v>
      </c>
      <c r="J912" s="12">
        <f>I912/(Calculations!$C$27^($A912-1+Calculations!$B$6/30))</f>
        <v>1207.9672962771585</v>
      </c>
      <c r="K912" s="23">
        <f t="shared" si="1208"/>
        <v>1.3281559281840974E-7</v>
      </c>
      <c r="L912" s="12">
        <f>L911*IF($B912="January",(1+IF(C912&gt;Personal!$L$18+1,Calculations!$B$22,Calculations!$B$21)),1)</f>
        <v>8708.3596914264126</v>
      </c>
      <c r="M912" s="12">
        <f>IF(AND(Career!$F$15="Yes",$E912=62,$E911=61),L912,M911*IF($B912="January",(1+IF(C912&gt;Personal!$L$18+1,Calculations!$C$22,Calculations!$C$21)),1))</f>
        <v>8708.3596914264126</v>
      </c>
      <c r="N912" s="12">
        <f>M912*(1-'Retiree Assumptions'!$F$10)</f>
        <v>7663.3565284552433</v>
      </c>
      <c r="O912" s="12">
        <f>N912/(Calculations!$C$27^$AW912)/(Calculations!$D$27^($A912-1-$AW912+Calculations!$B$6/30))</f>
        <v>659.28272745894139</v>
      </c>
      <c r="P912" s="23">
        <f t="shared" si="1209"/>
        <v>2.1319730167543351E-4</v>
      </c>
      <c r="Q912" s="12">
        <f>IF(OR(A912&lt;=360,$E912&lt;70),Q911*IF($B912="January",(1+IF(C912&gt;Personal!$L$18+1,Calculations!$B$22,Calculations!$B$21)),1),0)</f>
        <v>0</v>
      </c>
      <c r="R912" s="12">
        <f>IF(OR(A912&lt;=360,$E912&lt;70),IF(AND(Career!$F$15="Yes",$E912=62,$E911=61),Q912,R911*IF($B912="January",(1+IF(C912&gt;Personal!$L$18+1,Calculations!$C$22,Calculations!$C$21)),1)),0)</f>
        <v>0</v>
      </c>
      <c r="S912" s="12">
        <f>R912*(1-'Retiree Assumptions'!$F$8)</f>
        <v>0</v>
      </c>
      <c r="T912" s="12">
        <f>S912/(Calculations!$C$27^($A912-1+Calculations!$B$6/30))</f>
        <v>0</v>
      </c>
      <c r="U912" s="23">
        <f t="shared" si="1210"/>
        <v>0</v>
      </c>
      <c r="W912">
        <f t="shared" si="1202"/>
        <v>15</v>
      </c>
      <c r="X912">
        <f t="shared" si="1224"/>
        <v>2100</v>
      </c>
      <c r="Y912">
        <f t="shared" si="1225"/>
        <v>117</v>
      </c>
      <c r="Z912">
        <f t="shared" si="1212"/>
        <v>115</v>
      </c>
      <c r="AA912" s="12">
        <f>S912*12*Subsidy!$I$15/Subsidy!$I$14</f>
        <v>0</v>
      </c>
      <c r="AB912" s="12">
        <f>SUM(S$5:S912)*Subsidy!$I$15/Subsidy!$I$14</f>
        <v>53212.488521578103</v>
      </c>
      <c r="AC912" s="12">
        <f>N912*Subsidy!$E$15/Subsidy!$E$14</f>
        <v>6130.6852227641948</v>
      </c>
      <c r="AD912" s="12">
        <f t="shared" si="1213"/>
        <v>73568.222673170341</v>
      </c>
      <c r="AE912" s="12">
        <f>$AP912*AC912/(Calculations!$D$27^(A912-1+Calculations!$B$6/30))</f>
        <v>1.1904113515130447E-4</v>
      </c>
      <c r="AF912" s="12">
        <f>IF(AE912=0,0,SUM(AE$903:AE912)*AC912/AE912)</f>
        <v>115816.31173310266</v>
      </c>
      <c r="AH912" s="164">
        <f>VLOOKUP(E912,Rates2,5)*VLOOKUP(E912,Mort_Imp_Retirees,C912-'Mort Imp Cume'!$C$4+2)</f>
        <v>0.10184625677259096</v>
      </c>
      <c r="AI912" s="16">
        <f t="shared" si="1214"/>
        <v>0.89815374322740904</v>
      </c>
      <c r="AJ912" s="164">
        <f>VLOOKUP(F912,Rates2,6)*VLOOKUP(F912,Mort_Imp_Survivors,C912-'Mort Imp Cume'!$C$4+2)</f>
        <v>5.6015639244836879E-2</v>
      </c>
      <c r="AK912" s="16">
        <f t="shared" si="1215"/>
        <v>0.94398436075516312</v>
      </c>
      <c r="AL912" s="164">
        <f>VLOOKUP(F912,Rates2,7)*VLOOKUP(F912,Mort_Imp_Survivors,C912-'Mort Imp Cume'!$C$4+2)</f>
        <v>0.11757239396115482</v>
      </c>
      <c r="AM912" s="16">
        <f t="shared" si="1216"/>
        <v>0.88242760603884518</v>
      </c>
      <c r="AN912" s="108">
        <f>PRODUCT(AI$4:AI911)</f>
        <v>1.0994965942185263E-10</v>
      </c>
      <c r="AO912" s="16">
        <f>PRODUCT(AK$4:AK911)</f>
        <v>3.6418967076101073E-5</v>
      </c>
      <c r="AP912" s="16">
        <f>PRODUCT(AM$4:AM911)</f>
        <v>2.6608718951703266E-7</v>
      </c>
      <c r="AQ912" s="16">
        <f t="shared" si="1217"/>
        <v>4.0042530265129774E-15</v>
      </c>
      <c r="AR912" s="16">
        <f t="shared" si="1218"/>
        <v>1.0994565516882613E-10</v>
      </c>
      <c r="AS912" s="16">
        <f t="shared" si="1219"/>
        <v>3.849739857647119E-16</v>
      </c>
      <c r="AT912" s="16">
        <f t="shared" si="1220"/>
        <v>3.2337765391966977E-7</v>
      </c>
      <c r="AU912" s="16">
        <f t="shared" si="1221"/>
        <v>0.99999967651239652</v>
      </c>
      <c r="AV912" s="16">
        <f t="shared" si="1222"/>
        <v>1.1197961245536928E-11</v>
      </c>
      <c r="AW912" s="30">
        <f>(SUMPRODUCT(AV$5:AV911,A$5:A911)+SUM(AV$5:AV911)*(Calculations!$B$6/30-0.5)+AV$4*Calculations!$B$6/30/2)/SUM(AV$4:AV911)</f>
        <v>510.2200722507107</v>
      </c>
      <c r="AX912" s="16"/>
      <c r="AY912" s="12"/>
      <c r="AZ912" s="12"/>
    </row>
    <row r="913" spans="1:52" x14ac:dyDescent="0.25">
      <c r="A913">
        <f t="shared" si="1185"/>
        <v>909</v>
      </c>
      <c r="B913" t="str">
        <f t="shared" si="1227"/>
        <v>October</v>
      </c>
      <c r="C913">
        <f t="shared" si="1206"/>
        <v>2100</v>
      </c>
      <c r="D913">
        <f t="shared" ref="D913:D976" si="1229">D901+100</f>
        <v>210010</v>
      </c>
      <c r="E913">
        <f t="shared" ref="E913:F913" si="1230">E901+1</f>
        <v>117</v>
      </c>
      <c r="F913">
        <f t="shared" si="1230"/>
        <v>115</v>
      </c>
      <c r="G913" s="12">
        <f>G912*IF($B913="January",1+IF(C913&gt;Personal!$L$18+1,Calculations!$B$22,Calculations!$B$21),1)</f>
        <v>15833.381257138944</v>
      </c>
      <c r="H913" s="12">
        <f>IF(AND(Career!$F$15="Yes",$E913=62,$E912=61),G913,H912*IF($B913="January",(1+IF(C913&gt;Personal!$L$18+1,Calculations!$C$22,Calculations!$C$21)),1))</f>
        <v>15833.381257138944</v>
      </c>
      <c r="I913" s="12">
        <f>H913*(1-'Retiree Assumptions'!$F$8)</f>
        <v>12350.037380568378</v>
      </c>
      <c r="J913" s="12">
        <f>I913/(Calculations!$C$27^($A913-1+Calculations!$B$6/30))</f>
        <v>1204.8785363362176</v>
      </c>
      <c r="K913" s="23">
        <f t="shared" si="1208"/>
        <v>1.189838015593952E-7</v>
      </c>
      <c r="L913" s="12">
        <f>L912*IF($B913="January",(1+IF(C913&gt;Personal!$L$18+1,Calculations!$B$22,Calculations!$B$21)),1)</f>
        <v>8708.3596914264126</v>
      </c>
      <c r="M913" s="12">
        <f>IF(AND(Career!$F$15="Yes",$E913=62,$E912=61),L913,M912*IF($B913="January",(1+IF(C913&gt;Personal!$L$18+1,Calculations!$C$22,Calculations!$C$21)),1))</f>
        <v>8708.3596914264126</v>
      </c>
      <c r="N913" s="12">
        <f>M913*(1-'Retiree Assumptions'!$F$10)</f>
        <v>7663.3565284552433</v>
      </c>
      <c r="O913" s="12">
        <f>N913/(Calculations!$C$27^$AW913)/(Calculations!$D$27^($A913-1-$AW913+Calculations!$B$6/30))</f>
        <v>657.38482684459586</v>
      </c>
      <c r="P913" s="23">
        <f t="shared" si="1209"/>
        <v>1.8758960485854709E-4</v>
      </c>
      <c r="Q913" s="12">
        <f>IF(OR(A913&lt;=360,$E913&lt;70),Q912*IF($B913="January",(1+IF(C913&gt;Personal!$L$18+1,Calculations!$B$22,Calculations!$B$21)),1),0)</f>
        <v>0</v>
      </c>
      <c r="R913" s="12">
        <f>IF(OR(A913&lt;=360,$E913&lt;70),IF(AND(Career!$F$15="Yes",$E913=62,$E912=61),Q913,R912*IF($B913="January",(1+IF(C913&gt;Personal!$L$18+1,Calculations!$C$22,Calculations!$C$21)),1)),0)</f>
        <v>0</v>
      </c>
      <c r="S913" s="12">
        <f>R913*(1-'Retiree Assumptions'!$F$8)</f>
        <v>0</v>
      </c>
      <c r="T913" s="12">
        <f>S913/(Calculations!$C$27^($A913-1+Calculations!$B$6/30))</f>
        <v>0</v>
      </c>
      <c r="U913" s="23">
        <f t="shared" si="1210"/>
        <v>0</v>
      </c>
      <c r="W913">
        <f t="shared" si="1202"/>
        <v>15</v>
      </c>
      <c r="X913">
        <f t="shared" si="1224"/>
        <v>2100</v>
      </c>
      <c r="Y913">
        <f t="shared" si="1225"/>
        <v>117</v>
      </c>
      <c r="Z913">
        <f t="shared" si="1212"/>
        <v>115</v>
      </c>
      <c r="AA913" s="12">
        <f>S913*12*Subsidy!$I$15/Subsidy!$I$14</f>
        <v>0</v>
      </c>
      <c r="AB913" s="12">
        <f>SUM(S$5:S913)*Subsidy!$I$15/Subsidy!$I$14</f>
        <v>53212.488521578103</v>
      </c>
      <c r="AC913" s="12">
        <f>N913*Subsidy!$E$15/Subsidy!$E$14</f>
        <v>6130.6852227641948</v>
      </c>
      <c r="AD913" s="12">
        <f t="shared" si="1213"/>
        <v>73568.222673170341</v>
      </c>
      <c r="AE913" s="12">
        <f>$AP913*AC913/(Calculations!$D$27^(A913-1+Calculations!$B$6/30))</f>
        <v>1.0474278660798207E-4</v>
      </c>
      <c r="AF913" s="12">
        <f>IF(AE913=0,0,SUM(AE$903:AE913)*AC913/AE913)</f>
        <v>137756.98297771843</v>
      </c>
      <c r="AH913" s="164">
        <f>VLOOKUP(E913,Rates2,5)*VLOOKUP(E913,Mort_Imp_Retirees,C913-'Mort Imp Cume'!$C$4+2)</f>
        <v>0.10184625677259096</v>
      </c>
      <c r="AI913" s="16">
        <f t="shared" si="1214"/>
        <v>0.89815374322740904</v>
      </c>
      <c r="AJ913" s="164">
        <f>VLOOKUP(F913,Rates2,6)*VLOOKUP(F913,Mort_Imp_Survivors,C913-'Mort Imp Cume'!$C$4+2)</f>
        <v>5.6015639244836879E-2</v>
      </c>
      <c r="AK913" s="16">
        <f t="shared" si="1215"/>
        <v>0.94398436075516312</v>
      </c>
      <c r="AL913" s="164">
        <f>VLOOKUP(F913,Rates2,7)*VLOOKUP(F913,Mort_Imp_Survivors,C913-'Mort Imp Cume'!$C$4+2)</f>
        <v>0.11757239396115482</v>
      </c>
      <c r="AM913" s="16">
        <f t="shared" si="1216"/>
        <v>0.88242760603884518</v>
      </c>
      <c r="AN913" s="108">
        <f>PRODUCT(AI$4:AI912)</f>
        <v>9.8751698176315712E-11</v>
      </c>
      <c r="AO913" s="16">
        <f>PRODUCT(AK$4:AK912)</f>
        <v>3.4378935354696605E-5</v>
      </c>
      <c r="AP913" s="16">
        <f>PRODUCT(AM$4:AM912)</f>
        <v>2.3480268164311963E-7</v>
      </c>
      <c r="AQ913" s="16">
        <f t="shared" si="1217"/>
        <v>3.3949782477700686E-15</v>
      </c>
      <c r="AR913" s="16">
        <f t="shared" si="1218"/>
        <v>9.8748303198067937E-11</v>
      </c>
      <c r="AS913" s="16">
        <f t="shared" si="1219"/>
        <v>3.2639753256719058E-16</v>
      </c>
      <c r="AT913" s="16">
        <f t="shared" si="1220"/>
        <v>2.8535736937976637E-7</v>
      </c>
      <c r="AU913" s="16">
        <f t="shared" si="1221"/>
        <v>0.99999971454387881</v>
      </c>
      <c r="AV913" s="16">
        <f t="shared" si="1222"/>
        <v>1.0057490809194453E-11</v>
      </c>
      <c r="AW913" s="30">
        <f>(SUMPRODUCT(AV$5:AV912,A$5:A912)+SUM(AV$5:AV912)*(Calculations!$B$6/30-0.5)+AV$4*Calculations!$B$6/30/2)/SUM(AV$4:AV912)</f>
        <v>510.22007225517069</v>
      </c>
      <c r="AX913" s="16"/>
      <c r="AY913" s="12"/>
      <c r="AZ913" s="12"/>
    </row>
    <row r="914" spans="1:52" x14ac:dyDescent="0.25">
      <c r="A914">
        <f t="shared" si="1185"/>
        <v>910</v>
      </c>
      <c r="B914" t="str">
        <f t="shared" si="1227"/>
        <v>November</v>
      </c>
      <c r="C914">
        <f t="shared" si="1206"/>
        <v>2100</v>
      </c>
      <c r="D914">
        <f t="shared" si="1229"/>
        <v>210011</v>
      </c>
      <c r="E914">
        <f t="shared" ref="E914:F914" si="1231">E902+1</f>
        <v>117</v>
      </c>
      <c r="F914">
        <f t="shared" si="1231"/>
        <v>115</v>
      </c>
      <c r="G914" s="12">
        <f>G913*IF($B914="January",1+IF(C914&gt;Personal!$L$18+1,Calculations!$B$22,Calculations!$B$21),1)</f>
        <v>15833.381257138944</v>
      </c>
      <c r="H914" s="12">
        <f>IF(AND(Career!$F$15="Yes",$E914=62,$E913=61),G914,H913*IF($B914="January",(1+IF(C914&gt;Personal!$L$18+1,Calculations!$C$22,Calculations!$C$21)),1))</f>
        <v>15833.381257138944</v>
      </c>
      <c r="I914" s="12">
        <f>H914*(1-'Retiree Assumptions'!$F$8)</f>
        <v>12350.037380568378</v>
      </c>
      <c r="J914" s="12">
        <f>I914/(Calculations!$C$27^($A914-1+Calculations!$B$6/30))</f>
        <v>1201.7976743226479</v>
      </c>
      <c r="K914" s="23">
        <f t="shared" si="1208"/>
        <v>1.0659249213969701E-7</v>
      </c>
      <c r="L914" s="12">
        <f>L913*IF($B914="January",(1+IF(C914&gt;Personal!$L$18+1,Calculations!$B$22,Calculations!$B$21)),1)</f>
        <v>8708.3596914264126</v>
      </c>
      <c r="M914" s="12">
        <f>IF(AND(Career!$F$15="Yes",$E914=62,$E913=61),L914,M913*IF($B914="January",(1+IF(C914&gt;Personal!$L$18+1,Calculations!$C$22,Calculations!$C$21)),1))</f>
        <v>8708.3596914264126</v>
      </c>
      <c r="N914" s="12">
        <f>M914*(1-'Retiree Assumptions'!$F$10)</f>
        <v>7663.3565284552433</v>
      </c>
      <c r="O914" s="12">
        <f>N914/(Calculations!$C$27^$AW914)/(Calculations!$D$27^($A914-1-$AW914+Calculations!$B$6/30))</f>
        <v>655.49238978409437</v>
      </c>
      <c r="P914" s="23">
        <f t="shared" si="1209"/>
        <v>1.6505771683120242E-4</v>
      </c>
      <c r="Q914" s="12">
        <f>IF(OR(A914&lt;=360,$E914&lt;70),Q913*IF($B914="January",(1+IF(C914&gt;Personal!$L$18+1,Calculations!$B$22,Calculations!$B$21)),1),0)</f>
        <v>0</v>
      </c>
      <c r="R914" s="12">
        <f>IF(OR(A914&lt;=360,$E914&lt;70),IF(AND(Career!$F$15="Yes",$E914=62,$E913=61),Q914,R913*IF($B914="January",(1+IF(C914&gt;Personal!$L$18+1,Calculations!$C$22,Calculations!$C$21)),1)),0)</f>
        <v>0</v>
      </c>
      <c r="S914" s="12">
        <f>R914*(1-'Retiree Assumptions'!$F$8)</f>
        <v>0</v>
      </c>
      <c r="T914" s="12">
        <f>S914/(Calculations!$C$27^($A914-1+Calculations!$B$6/30))</f>
        <v>0</v>
      </c>
      <c r="U914" s="23">
        <f t="shared" si="1210"/>
        <v>0</v>
      </c>
      <c r="W914">
        <f t="shared" si="1202"/>
        <v>15</v>
      </c>
      <c r="X914">
        <f t="shared" si="1224"/>
        <v>2100</v>
      </c>
      <c r="Y914">
        <f t="shared" si="1225"/>
        <v>117</v>
      </c>
      <c r="Z914">
        <f t="shared" si="1212"/>
        <v>115</v>
      </c>
      <c r="AA914" s="12">
        <f>S914*12*Subsidy!$I$15/Subsidy!$I$14</f>
        <v>0</v>
      </c>
      <c r="AB914" s="12">
        <f>SUM(S$5:S914)*Subsidy!$I$15/Subsidy!$I$14</f>
        <v>53212.488521578103</v>
      </c>
      <c r="AC914" s="12">
        <f>N914*Subsidy!$E$15/Subsidy!$E$14</f>
        <v>6130.6852227641948</v>
      </c>
      <c r="AD914" s="12">
        <f t="shared" si="1213"/>
        <v>73568.222673170341</v>
      </c>
      <c r="AE914" s="12">
        <f>$AP914*AC914/(Calculations!$D$27^(A914-1+Calculations!$B$6/30))</f>
        <v>9.2161850880040458E-5</v>
      </c>
      <c r="AF914" s="12">
        <f>IF(AE914=0,0,SUM(AE$903:AE914)*AC914/AE914)</f>
        <v>162692.75655720054</v>
      </c>
      <c r="AH914" s="164">
        <f>VLOOKUP(E914,Rates2,5)*VLOOKUP(E914,Mort_Imp_Retirees,C914-'Mort Imp Cume'!$C$4+2)</f>
        <v>0.10184625677259096</v>
      </c>
      <c r="AI914" s="16">
        <f t="shared" si="1214"/>
        <v>0.89815374322740904</v>
      </c>
      <c r="AJ914" s="164">
        <f>VLOOKUP(F914,Rates2,6)*VLOOKUP(F914,Mort_Imp_Survivors,C914-'Mort Imp Cume'!$C$4+2)</f>
        <v>5.6015639244836879E-2</v>
      </c>
      <c r="AK914" s="16">
        <f t="shared" si="1215"/>
        <v>0.94398436075516312</v>
      </c>
      <c r="AL914" s="164">
        <f>VLOOKUP(F914,Rates2,7)*VLOOKUP(F914,Mort_Imp_Survivors,C914-'Mort Imp Cume'!$C$4+2)</f>
        <v>0.11757239396115482</v>
      </c>
      <c r="AM914" s="16">
        <f t="shared" si="1216"/>
        <v>0.88242760603884518</v>
      </c>
      <c r="AN914" s="108">
        <f>PRODUCT(AI$4:AI913)</f>
        <v>8.8694207367121262E-11</v>
      </c>
      <c r="AO914" s="16">
        <f>PRODUCT(AK$4:AK913)</f>
        <v>3.245317731424635E-5</v>
      </c>
      <c r="AP914" s="16">
        <f>PRODUCT(AM$4:AM913)</f>
        <v>2.0719636825383916E-7</v>
      </c>
      <c r="AQ914" s="16">
        <f t="shared" si="1217"/>
        <v>2.8784088384317212E-15</v>
      </c>
      <c r="AR914" s="16">
        <f t="shared" si="1218"/>
        <v>8.869132895828283E-11</v>
      </c>
      <c r="AS914" s="16">
        <f t="shared" si="1219"/>
        <v>2.7673389165329838E-16</v>
      </c>
      <c r="AT914" s="16">
        <f t="shared" si="1220"/>
        <v>2.5180722065372722E-7</v>
      </c>
      <c r="AU914" s="16">
        <f t="shared" si="1221"/>
        <v>0.99999974810408521</v>
      </c>
      <c r="AV914" s="16">
        <f t="shared" si="1222"/>
        <v>9.0331730177532602E-12</v>
      </c>
      <c r="AW914" s="30">
        <f>(SUMPRODUCT(AV$5:AV913,A$5:A913)+SUM(AV$5:AV913)*(Calculations!$B$6/30-0.5)+AV$4*Calculations!$B$6/30/2)/SUM(AV$4:AV913)</f>
        <v>510.2200722591864</v>
      </c>
      <c r="AX914" s="16"/>
      <c r="AY914" s="12"/>
      <c r="AZ914" s="12"/>
    </row>
    <row r="915" spans="1:52" x14ac:dyDescent="0.25">
      <c r="A915">
        <f t="shared" si="1185"/>
        <v>911</v>
      </c>
      <c r="B915" t="str">
        <f t="shared" si="1227"/>
        <v>December</v>
      </c>
      <c r="C915">
        <f t="shared" si="1206"/>
        <v>2100</v>
      </c>
      <c r="D915">
        <f t="shared" si="1229"/>
        <v>210012</v>
      </c>
      <c r="E915">
        <f t="shared" ref="E915:F915" si="1232">E903+1</f>
        <v>117</v>
      </c>
      <c r="F915">
        <f t="shared" si="1232"/>
        <v>115</v>
      </c>
      <c r="G915" s="12">
        <f>G914*IF($B915="January",1+IF(C915&gt;Personal!$L$18+1,Calculations!$B$22,Calculations!$B$21),1)</f>
        <v>15833.381257138944</v>
      </c>
      <c r="H915" s="12">
        <f>IF(AND(Career!$F$15="Yes",$E915=62,$E914=61),G915,H914*IF($B915="January",(1+IF(C915&gt;Personal!$L$18+1,Calculations!$C$22,Calculations!$C$21)),1))</f>
        <v>15833.381257138944</v>
      </c>
      <c r="I915" s="12">
        <f>H915*(1-'Retiree Assumptions'!$F$8)</f>
        <v>12350.037380568378</v>
      </c>
      <c r="J915" s="12">
        <f>I915/(Calculations!$C$27^($A915-1+Calculations!$B$6/30))</f>
        <v>1198.7246900415305</v>
      </c>
      <c r="K915" s="23">
        <f t="shared" si="1208"/>
        <v>9.549164870883387E-8</v>
      </c>
      <c r="L915" s="12">
        <f>L914*IF($B915="January",(1+IF(C915&gt;Personal!$L$18+1,Calculations!$B$22,Calculations!$B$21)),1)</f>
        <v>8708.3596914264126</v>
      </c>
      <c r="M915" s="12">
        <f>IF(AND(Career!$F$15="Yes",$E915=62,$E914=61),L915,M914*IF($B915="January",(1+IF(C915&gt;Personal!$L$18+1,Calculations!$C$22,Calculations!$C$21)),1))</f>
        <v>8708.3596914264126</v>
      </c>
      <c r="N915" s="12">
        <f>M915*(1-'Retiree Assumptions'!$F$10)</f>
        <v>7663.3565284552433</v>
      </c>
      <c r="O915" s="12">
        <f>N915/(Calculations!$C$27^$AW915)/(Calculations!$D$27^($A915-1-$AW915+Calculations!$B$6/30))</f>
        <v>653.60540054932039</v>
      </c>
      <c r="P915" s="23">
        <f t="shared" si="1209"/>
        <v>1.4523219399435996E-4</v>
      </c>
      <c r="Q915" s="12">
        <f>IF(OR(A915&lt;=360,$E915&lt;70),Q914*IF($B915="January",(1+IF(C915&gt;Personal!$L$18+1,Calculations!$B$22,Calculations!$B$21)),1),0)</f>
        <v>0</v>
      </c>
      <c r="R915" s="12">
        <f>IF(OR(A915&lt;=360,$E915&lt;70),IF(AND(Career!$F$15="Yes",$E915=62,$E914=61),Q915,R914*IF($B915="January",(1+IF(C915&gt;Personal!$L$18+1,Calculations!$C$22,Calculations!$C$21)),1)),0)</f>
        <v>0</v>
      </c>
      <c r="S915" s="12">
        <f>R915*(1-'Retiree Assumptions'!$F$8)</f>
        <v>0</v>
      </c>
      <c r="T915" s="12">
        <f>S915/(Calculations!$C$27^($A915-1+Calculations!$B$6/30))</f>
        <v>0</v>
      </c>
      <c r="U915" s="23">
        <f t="shared" si="1210"/>
        <v>0</v>
      </c>
      <c r="W915">
        <f t="shared" si="1202"/>
        <v>15</v>
      </c>
      <c r="X915">
        <f t="shared" si="1224"/>
        <v>2100</v>
      </c>
      <c r="Y915">
        <f t="shared" si="1225"/>
        <v>117</v>
      </c>
      <c r="Z915">
        <f t="shared" si="1212"/>
        <v>115</v>
      </c>
      <c r="AA915" s="12">
        <f>S915*12*Subsidy!$I$15/Subsidy!$I$14</f>
        <v>0</v>
      </c>
      <c r="AB915" s="12">
        <f>SUM(S$5:S915)*Subsidy!$I$15/Subsidy!$I$14</f>
        <v>53212.488521578103</v>
      </c>
      <c r="AC915" s="12">
        <f>N915*Subsidy!$E$15/Subsidy!$E$14</f>
        <v>6130.6852227641948</v>
      </c>
      <c r="AD915" s="12">
        <f t="shared" si="1213"/>
        <v>73568.222673170341</v>
      </c>
      <c r="AE915" s="12">
        <f>$AP915*AC915/(Calculations!$D$27^(A915-1+Calculations!$B$6/30))</f>
        <v>8.1092044929302427E-5</v>
      </c>
      <c r="AF915" s="12">
        <f>IF(AE915=0,0,SUM(AE$903:AE915)*AC915/AE915)</f>
        <v>191032.49133900594</v>
      </c>
      <c r="AH915" s="164">
        <f>VLOOKUP(E915,Rates2,5)*VLOOKUP(E915,Mort_Imp_Retirees,C915-'Mort Imp Cume'!$C$4+2)</f>
        <v>0.10184625677259096</v>
      </c>
      <c r="AI915" s="16">
        <f t="shared" si="1214"/>
        <v>0.89815374322740904</v>
      </c>
      <c r="AJ915" s="164">
        <f>VLOOKUP(F915,Rates2,6)*VLOOKUP(F915,Mort_Imp_Survivors,C915-'Mort Imp Cume'!$C$4+2)</f>
        <v>5.6015639244836879E-2</v>
      </c>
      <c r="AK915" s="16">
        <f t="shared" si="1215"/>
        <v>0.94398436075516312</v>
      </c>
      <c r="AL915" s="164">
        <f>VLOOKUP(F915,Rates2,7)*VLOOKUP(F915,Mort_Imp_Survivors,C915-'Mort Imp Cume'!$C$4+2)</f>
        <v>0.11757239396115482</v>
      </c>
      <c r="AM915" s="16">
        <f t="shared" si="1216"/>
        <v>0.88242760603884518</v>
      </c>
      <c r="AN915" s="108">
        <f>PRODUCT(AI$4:AI914)</f>
        <v>7.9661034349368005E-11</v>
      </c>
      <c r="AO915" s="16">
        <f>PRODUCT(AK$4:AK914)</f>
        <v>3.0635291841462801E-5</v>
      </c>
      <c r="AP915" s="16">
        <f>PRODUCT(AM$4:AM914)</f>
        <v>1.8283579521817828E-7</v>
      </c>
      <c r="AQ915" s="16">
        <f t="shared" si="1217"/>
        <v>2.4404390356856815E-15</v>
      </c>
      <c r="AR915" s="16">
        <f t="shared" si="1218"/>
        <v>7.9658593910332318E-11</v>
      </c>
      <c r="AS915" s="16">
        <f t="shared" si="1219"/>
        <v>2.3462691702123937E-16</v>
      </c>
      <c r="AT915" s="16">
        <f t="shared" si="1220"/>
        <v>2.2220164318149766E-7</v>
      </c>
      <c r="AU915" s="16">
        <f t="shared" si="1221"/>
        <v>0.99999977771869575</v>
      </c>
      <c r="AV915" s="16">
        <f t="shared" si="1222"/>
        <v>8.1131781591159222E-12</v>
      </c>
      <c r="AW915" s="30">
        <f>(SUMPRODUCT(AV$5:AV914,A$5:A914)+SUM(AV$5:AV914)*(Calculations!$B$6/30-0.5)+AV$4*Calculations!$B$6/30/2)/SUM(AV$4:AV914)</f>
        <v>510.2200722628022</v>
      </c>
      <c r="AX915" s="16"/>
      <c r="AY915" s="12"/>
      <c r="AZ915" s="12"/>
    </row>
    <row r="916" spans="1:52" x14ac:dyDescent="0.25">
      <c r="A916">
        <f t="shared" si="1185"/>
        <v>912</v>
      </c>
      <c r="B916" t="str">
        <f t="shared" si="1227"/>
        <v>January</v>
      </c>
      <c r="C916">
        <f t="shared" si="1206"/>
        <v>2101</v>
      </c>
      <c r="D916">
        <f t="shared" si="1229"/>
        <v>210101</v>
      </c>
      <c r="E916">
        <f t="shared" ref="E916:F916" si="1233">E904+1</f>
        <v>118</v>
      </c>
      <c r="F916">
        <f t="shared" si="1233"/>
        <v>116</v>
      </c>
      <c r="G916" s="12">
        <f>G915*IF($B916="January",1+IF(C916&gt;Personal!$L$18+1,Calculations!$B$22,Calculations!$B$21),1)</f>
        <v>16229.215788567417</v>
      </c>
      <c r="H916" s="12">
        <f>IF(AND(Career!$F$15="Yes",$E916=62,$E915=61),G916,H915*IF($B916="January",(1+IF(C916&gt;Personal!$L$18+1,Calculations!$C$22,Calculations!$C$21)),1))</f>
        <v>16229.215788567417</v>
      </c>
      <c r="I916" s="12">
        <f>H916*(1-'Retiree Assumptions'!$F$8)</f>
        <v>12658.788315082586</v>
      </c>
      <c r="J916" s="12">
        <f>I916/(Calculations!$C$27^($A916-1+Calculations!$B$6/30))</f>
        <v>1225.5510524333238</v>
      </c>
      <c r="K916" s="23">
        <f t="shared" si="1208"/>
        <v>8.768555045331155E-8</v>
      </c>
      <c r="L916" s="12">
        <f>L915*IF($B916="January",(1+IF(C916&gt;Personal!$L$18+1,Calculations!$B$22,Calculations!$B$21)),1)</f>
        <v>8926.068683712072</v>
      </c>
      <c r="M916" s="12">
        <f>IF(AND(Career!$F$15="Yes",$E916=62,$E915=61),L916,M915*IF($B916="January",(1+IF(C916&gt;Personal!$L$18+1,Calculations!$C$22,Calculations!$C$21)),1))</f>
        <v>8926.068683712072</v>
      </c>
      <c r="N916" s="12">
        <f>M916*(1-'Retiree Assumptions'!$F$10)</f>
        <v>7854.940441666623</v>
      </c>
      <c r="O916" s="12">
        <f>N916/(Calculations!$C$27^$AW916)/(Calculations!$D$27^($A916-1-$AW916+Calculations!$B$6/30))</f>
        <v>668.01693954386872</v>
      </c>
      <c r="P916" s="23">
        <f t="shared" si="1209"/>
        <v>1.3098266679514015E-4</v>
      </c>
      <c r="Q916" s="12">
        <f>IF(OR(A916&lt;=360,$E916&lt;70),Q915*IF($B916="January",(1+IF(C916&gt;Personal!$L$18+1,Calculations!$B$22,Calculations!$B$21)),1),0)</f>
        <v>0</v>
      </c>
      <c r="R916" s="12">
        <f>IF(OR(A916&lt;=360,$E916&lt;70),IF(AND(Career!$F$15="Yes",$E916=62,$E915=61),Q916,R915*IF($B916="January",(1+IF(C916&gt;Personal!$L$18+1,Calculations!$C$22,Calculations!$C$21)),1)),0)</f>
        <v>0</v>
      </c>
      <c r="S916" s="12">
        <f>R916*(1-'Retiree Assumptions'!$F$8)</f>
        <v>0</v>
      </c>
      <c r="T916" s="12">
        <f>S916/(Calculations!$C$27^($A916-1+Calculations!$B$6/30))</f>
        <v>0</v>
      </c>
      <c r="U916" s="23">
        <f t="shared" si="1210"/>
        <v>0</v>
      </c>
      <c r="W916">
        <f t="shared" si="1202"/>
        <v>15</v>
      </c>
      <c r="X916">
        <f t="shared" si="1224"/>
        <v>2101</v>
      </c>
      <c r="Y916">
        <f t="shared" si="1225"/>
        <v>118</v>
      </c>
      <c r="Z916">
        <f t="shared" si="1212"/>
        <v>116</v>
      </c>
      <c r="AA916" s="12">
        <f>S916*12*Subsidy!$I$15/Subsidy!$I$14</f>
        <v>0</v>
      </c>
      <c r="AB916" s="12">
        <f>SUM(S$5:S916)*Subsidy!$I$15/Subsidy!$I$14</f>
        <v>53212.488521578103</v>
      </c>
      <c r="AC916" s="12">
        <f>N916*Subsidy!$E$15/Subsidy!$E$14</f>
        <v>6283.9523533332986</v>
      </c>
      <c r="AD916" s="12">
        <f t="shared" si="1213"/>
        <v>75407.428239999586</v>
      </c>
      <c r="AE916" s="12">
        <f>$AP916*AC916/(Calculations!$D$27^(A916-1+Calculations!$B$6/30))</f>
        <v>7.3135659497113628E-5</v>
      </c>
      <c r="AF916" s="12">
        <f>IF(AE916=0,0,SUM(AE$903:AE916)*AC916/AE916)</f>
        <v>223394.12629674849</v>
      </c>
      <c r="AH916" s="164">
        <f>VLOOKUP(E916,Rates2,5)*VLOOKUP(E916,Mort_Imp_Retirees,C916-'Mort Imp Cume'!$C$4+2)</f>
        <v>0.10184625677259096</v>
      </c>
      <c r="AI916" s="16">
        <f t="shared" si="1214"/>
        <v>0.89815374322740904</v>
      </c>
      <c r="AJ916" s="164">
        <f>VLOOKUP(F916,Rates2,6)*VLOOKUP(F916,Mort_Imp_Survivors,C916-'Mort Imp Cume'!$C$4+2)</f>
        <v>5.6070645640373895E-2</v>
      </c>
      <c r="AK916" s="16">
        <f t="shared" si="1215"/>
        <v>0.9439293543596261</v>
      </c>
      <c r="AL916" s="164">
        <f>VLOOKUP(F916,Rates2,7)*VLOOKUP(F916,Mort_Imp_Survivors,C916-'Mort Imp Cume'!$C$4+2)</f>
        <v>0.13207900687786811</v>
      </c>
      <c r="AM916" s="16">
        <f t="shared" si="1216"/>
        <v>0.86792099312213189</v>
      </c>
      <c r="AN916" s="108">
        <f>PRODUCT(AI$4:AI915)</f>
        <v>7.1547856190252088E-11</v>
      </c>
      <c r="AO916" s="16">
        <f>PRODUCT(AK$4:AK915)</f>
        <v>2.8919236385511126E-5</v>
      </c>
      <c r="AP916" s="16">
        <f>PRODUCT(AM$4:AM915)</f>
        <v>1.6133935307258558E-7</v>
      </c>
      <c r="AQ916" s="16">
        <f t="shared" si="1217"/>
        <v>2.0691093660424556E-15</v>
      </c>
      <c r="AR916" s="16">
        <f t="shared" si="1218"/>
        <v>7.1545787080886043E-11</v>
      </c>
      <c r="AS916" s="16">
        <f t="shared" si="1219"/>
        <v>1.9891521810306415E-16</v>
      </c>
      <c r="AT916" s="16">
        <f t="shared" si="1220"/>
        <v>1.9607686428517357E-7</v>
      </c>
      <c r="AU916" s="16">
        <f t="shared" si="1221"/>
        <v>0.99999980385158782</v>
      </c>
      <c r="AV916" s="16">
        <f t="shared" si="1222"/>
        <v>7.2868813330808261E-12</v>
      </c>
      <c r="AW916" s="30">
        <f>(SUMPRODUCT(AV$5:AV915,A$5:A915)+SUM(AV$5:AV915)*(Calculations!$B$6/30-0.5)+AV$4*Calculations!$B$6/30/2)/SUM(AV$4:AV915)</f>
        <v>510.22007226605785</v>
      </c>
      <c r="AX916" s="16"/>
      <c r="AY916" s="12"/>
      <c r="AZ916" s="12"/>
    </row>
    <row r="917" spans="1:52" x14ac:dyDescent="0.25">
      <c r="A917">
        <f t="shared" si="1185"/>
        <v>913</v>
      </c>
      <c r="B917" t="str">
        <f t="shared" si="1227"/>
        <v>February</v>
      </c>
      <c r="C917">
        <f t="shared" si="1206"/>
        <v>2101</v>
      </c>
      <c r="D917">
        <f t="shared" si="1229"/>
        <v>210102</v>
      </c>
      <c r="E917">
        <f t="shared" ref="E917:F917" si="1234">E905+1</f>
        <v>118</v>
      </c>
      <c r="F917">
        <f t="shared" si="1234"/>
        <v>116</v>
      </c>
      <c r="G917" s="12">
        <f>G916*IF($B917="January",1+IF(C917&gt;Personal!$L$18+1,Calculations!$B$22,Calculations!$B$21),1)</f>
        <v>16229.215788567417</v>
      </c>
      <c r="H917" s="12">
        <f>IF(AND(Career!$F$15="Yes",$E917=62,$E916=61),G917,H916*IF($B917="January",(1+IF(C917&gt;Personal!$L$18+1,Calculations!$C$22,Calculations!$C$21)),1))</f>
        <v>16229.215788567417</v>
      </c>
      <c r="I917" s="12">
        <f>H917*(1-'Retiree Assumptions'!$F$8)</f>
        <v>12658.788315082586</v>
      </c>
      <c r="J917" s="12">
        <f>I917/(Calculations!$C$27^($A917-1+Calculations!$B$6/30))</f>
        <v>1222.4173310089107</v>
      </c>
      <c r="K917" s="23">
        <f t="shared" si="1208"/>
        <v>7.8553729372934008E-8</v>
      </c>
      <c r="L917" s="12">
        <f>L916*IF($B917="January",(1+IF(C917&gt;Personal!$L$18+1,Calculations!$B$22,Calculations!$B$21)),1)</f>
        <v>8926.068683712072</v>
      </c>
      <c r="M917" s="12">
        <f>IF(AND(Career!$F$15="Yes",$E917=62,$E916=61),L917,M916*IF($B917="January",(1+IF(C917&gt;Personal!$L$18+1,Calculations!$C$22,Calculations!$C$21)),1))</f>
        <v>8926.068683712072</v>
      </c>
      <c r="N917" s="12">
        <f>M917*(1-'Retiree Assumptions'!$F$10)</f>
        <v>7854.940441666623</v>
      </c>
      <c r="O917" s="12">
        <f>N917/(Calculations!$C$27^$AW917)/(Calculations!$D$27^($A917-1-$AW917+Calculations!$B$6/30))</f>
        <v>666.09389544250644</v>
      </c>
      <c r="P917" s="23">
        <f t="shared" si="1209"/>
        <v>1.1335534422088843E-4</v>
      </c>
      <c r="Q917" s="12">
        <f>IF(OR(A917&lt;=360,$E917&lt;70),Q916*IF($B917="January",(1+IF(C917&gt;Personal!$L$18+1,Calculations!$B$22,Calculations!$B$21)),1),0)</f>
        <v>0</v>
      </c>
      <c r="R917" s="12">
        <f>IF(OR(A917&lt;=360,$E917&lt;70),IF(AND(Career!$F$15="Yes",$E917=62,$E916=61),Q917,R916*IF($B917="January",(1+IF(C917&gt;Personal!$L$18+1,Calculations!$C$22,Calculations!$C$21)),1)),0)</f>
        <v>0</v>
      </c>
      <c r="S917" s="12">
        <f>R917*(1-'Retiree Assumptions'!$F$8)</f>
        <v>0</v>
      </c>
      <c r="T917" s="12">
        <f>S917/(Calculations!$C$27^($A917-1+Calculations!$B$6/30))</f>
        <v>0</v>
      </c>
      <c r="U917" s="23">
        <f t="shared" si="1210"/>
        <v>0</v>
      </c>
      <c r="W917">
        <f t="shared" si="1202"/>
        <v>15</v>
      </c>
      <c r="X917">
        <f t="shared" si="1224"/>
        <v>2101</v>
      </c>
      <c r="Y917">
        <f t="shared" si="1225"/>
        <v>118</v>
      </c>
      <c r="Z917">
        <f t="shared" si="1212"/>
        <v>116</v>
      </c>
      <c r="AA917" s="12">
        <f>S917*12*Subsidy!$I$15/Subsidy!$I$14</f>
        <v>0</v>
      </c>
      <c r="AB917" s="12">
        <f>SUM(S$5:S917)*Subsidy!$I$15/Subsidy!$I$14</f>
        <v>53212.488521578103</v>
      </c>
      <c r="AC917" s="12">
        <f>N917*Subsidy!$E$15/Subsidy!$E$14</f>
        <v>6283.9523533332986</v>
      </c>
      <c r="AD917" s="12">
        <f t="shared" si="1213"/>
        <v>75407.428239999586</v>
      </c>
      <c r="AE917" s="12">
        <f>$AP917*AC917/(Calculations!$D$27^(A917-1+Calculations!$B$6/30))</f>
        <v>6.3293243680747501E-5</v>
      </c>
      <c r="AF917" s="12">
        <f>IF(AE917=0,0,SUM(AE$903:AE917)*AC917/AE917)</f>
        <v>264416.98211088229</v>
      </c>
      <c r="AH917" s="164">
        <f>VLOOKUP(E917,Rates2,5)*VLOOKUP(E917,Mort_Imp_Retirees,C917-'Mort Imp Cume'!$C$4+2)</f>
        <v>0.10184625677259096</v>
      </c>
      <c r="AI917" s="16">
        <f t="shared" si="1214"/>
        <v>0.89815374322740904</v>
      </c>
      <c r="AJ917" s="164">
        <f>VLOOKUP(F917,Rates2,6)*VLOOKUP(F917,Mort_Imp_Survivors,C917-'Mort Imp Cume'!$C$4+2)</f>
        <v>5.6070645640373895E-2</v>
      </c>
      <c r="AK917" s="16">
        <f t="shared" si="1215"/>
        <v>0.9439293543596261</v>
      </c>
      <c r="AL917" s="164">
        <f>VLOOKUP(F917,Rates2,7)*VLOOKUP(F917,Mort_Imp_Survivors,C917-'Mort Imp Cume'!$C$4+2)</f>
        <v>0.13207900687786811</v>
      </c>
      <c r="AM917" s="16">
        <f t="shared" si="1216"/>
        <v>0.86792099312213189</v>
      </c>
      <c r="AN917" s="108">
        <f>PRODUCT(AI$4:AI916)</f>
        <v>6.426097485717126E-11</v>
      </c>
      <c r="AO917" s="16">
        <f>PRODUCT(AK$4:AK916)</f>
        <v>2.7297716129948923E-5</v>
      </c>
      <c r="AP917" s="16">
        <f>PRODUCT(AM$4:AM916)</f>
        <v>1.4002981154844075E-7</v>
      </c>
      <c r="AQ917" s="16">
        <f t="shared" si="1217"/>
        <v>1.7541778498848461E-15</v>
      </c>
      <c r="AR917" s="16">
        <f t="shared" si="1218"/>
        <v>6.4259220679321375E-11</v>
      </c>
      <c r="AS917" s="16">
        <f t="shared" si="1219"/>
        <v>1.6863906535245399E-16</v>
      </c>
      <c r="AT917" s="16">
        <f t="shared" si="1220"/>
        <v>1.7017922697757653E-7</v>
      </c>
      <c r="AU917" s="16">
        <f t="shared" si="1221"/>
        <v>0.99999982975651203</v>
      </c>
      <c r="AV917" s="16">
        <f t="shared" si="1222"/>
        <v>6.5447397457604757E-12</v>
      </c>
      <c r="AW917" s="30">
        <f>(SUMPRODUCT(AV$5:AV916,A$5:A916)+SUM(AV$5:AV916)*(Calculations!$B$6/30-0.5)+AV$4*Calculations!$B$6/30/2)/SUM(AV$4:AV916)</f>
        <v>510.22007226898921</v>
      </c>
      <c r="AX917" s="16"/>
      <c r="AY917" s="12"/>
      <c r="AZ917" s="12"/>
    </row>
    <row r="918" spans="1:52" x14ac:dyDescent="0.25">
      <c r="A918">
        <f t="shared" si="1185"/>
        <v>914</v>
      </c>
      <c r="B918" t="str">
        <f t="shared" si="1227"/>
        <v>March</v>
      </c>
      <c r="C918">
        <f t="shared" si="1206"/>
        <v>2101</v>
      </c>
      <c r="D918">
        <f t="shared" si="1229"/>
        <v>210103</v>
      </c>
      <c r="E918">
        <f t="shared" ref="E918:F918" si="1235">E906+1</f>
        <v>118</v>
      </c>
      <c r="F918">
        <f t="shared" si="1235"/>
        <v>116</v>
      </c>
      <c r="G918" s="12">
        <f>G917*IF($B918="January",1+IF(C918&gt;Personal!$L$18+1,Calculations!$B$22,Calculations!$B$21),1)</f>
        <v>16229.215788567417</v>
      </c>
      <c r="H918" s="12">
        <f>IF(AND(Career!$F$15="Yes",$E918=62,$E917=61),G918,H917*IF($B918="January",(1+IF(C918&gt;Personal!$L$18+1,Calculations!$C$22,Calculations!$C$21)),1))</f>
        <v>16229.215788567417</v>
      </c>
      <c r="I918" s="12">
        <f>H918*(1-'Retiree Assumptions'!$F$8)</f>
        <v>12658.788315082586</v>
      </c>
      <c r="J918" s="12">
        <f>I918/(Calculations!$C$27^($A918-1+Calculations!$B$6/30))</f>
        <v>1219.2916224779192</v>
      </c>
      <c r="K918" s="23">
        <f t="shared" si="1208"/>
        <v>7.0372921952309106E-8</v>
      </c>
      <c r="L918" s="12">
        <f>L917*IF($B918="January",(1+IF(C918&gt;Personal!$L$18+1,Calculations!$B$22,Calculations!$B$21)),1)</f>
        <v>8926.068683712072</v>
      </c>
      <c r="M918" s="12">
        <f>IF(AND(Career!$F$15="Yes",$E918=62,$E917=61),L918,M917*IF($B918="January",(1+IF(C918&gt;Personal!$L$18+1,Calculations!$C$22,Calculations!$C$21)),1))</f>
        <v>8926.068683712072</v>
      </c>
      <c r="N918" s="12">
        <f>M918*(1-'Retiree Assumptions'!$F$10)</f>
        <v>7854.940441666623</v>
      </c>
      <c r="O918" s="12">
        <f>N918/(Calculations!$C$27^$AW918)/(Calculations!$D$27^($A918-1-$AW918+Calculations!$B$6/30))</f>
        <v>664.17638727646988</v>
      </c>
      <c r="P918" s="23">
        <f t="shared" si="1209"/>
        <v>9.8100263015589667E-5</v>
      </c>
      <c r="Q918" s="12">
        <f>IF(OR(A918&lt;=360,$E918&lt;70),Q917*IF($B918="January",(1+IF(C918&gt;Personal!$L$18+1,Calculations!$B$22,Calculations!$B$21)),1),0)</f>
        <v>0</v>
      </c>
      <c r="R918" s="12">
        <f>IF(OR(A918&lt;=360,$E918&lt;70),IF(AND(Career!$F$15="Yes",$E918=62,$E917=61),Q918,R917*IF($B918="January",(1+IF(C918&gt;Personal!$L$18+1,Calculations!$C$22,Calculations!$C$21)),1)),0)</f>
        <v>0</v>
      </c>
      <c r="S918" s="12">
        <f>R918*(1-'Retiree Assumptions'!$F$8)</f>
        <v>0</v>
      </c>
      <c r="T918" s="12">
        <f>S918/(Calculations!$C$27^($A918-1+Calculations!$B$6/30))</f>
        <v>0</v>
      </c>
      <c r="U918" s="23">
        <f t="shared" si="1210"/>
        <v>0</v>
      </c>
      <c r="W918">
        <f t="shared" si="1202"/>
        <v>15</v>
      </c>
      <c r="X918">
        <f t="shared" si="1224"/>
        <v>2101</v>
      </c>
      <c r="Y918">
        <f t="shared" si="1225"/>
        <v>118</v>
      </c>
      <c r="Z918">
        <f t="shared" si="1212"/>
        <v>116</v>
      </c>
      <c r="AA918" s="12">
        <f>S918*12*Subsidy!$I$15/Subsidy!$I$14</f>
        <v>0</v>
      </c>
      <c r="AB918" s="12">
        <f>SUM(S$5:S918)*Subsidy!$I$15/Subsidy!$I$14</f>
        <v>53212.488521578103</v>
      </c>
      <c r="AC918" s="12">
        <f>N918*Subsidy!$E$15/Subsidy!$E$14</f>
        <v>6283.9523533332986</v>
      </c>
      <c r="AD918" s="12">
        <f t="shared" si="1213"/>
        <v>75407.428239999586</v>
      </c>
      <c r="AE918" s="12">
        <f>$AP918*AC918/(Calculations!$D$27^(A918-1+Calculations!$B$6/30))</f>
        <v>5.4775395794285377E-5</v>
      </c>
      <c r="AF918" s="12">
        <f>IF(AE918=0,0,SUM(AE$903:AE918)*AC918/AE918)</f>
        <v>311819.0970910358</v>
      </c>
      <c r="AH918" s="164">
        <f>VLOOKUP(E918,Rates2,5)*VLOOKUP(E918,Mort_Imp_Retirees,C918-'Mort Imp Cume'!$C$4+2)</f>
        <v>0.10184625677259096</v>
      </c>
      <c r="AI918" s="16">
        <f t="shared" si="1214"/>
        <v>0.89815374322740904</v>
      </c>
      <c r="AJ918" s="164">
        <f>VLOOKUP(F918,Rates2,6)*VLOOKUP(F918,Mort_Imp_Survivors,C918-'Mort Imp Cume'!$C$4+2)</f>
        <v>5.6070645640373895E-2</v>
      </c>
      <c r="AK918" s="16">
        <f t="shared" si="1215"/>
        <v>0.9439293543596261</v>
      </c>
      <c r="AL918" s="164">
        <f>VLOOKUP(F918,Rates2,7)*VLOOKUP(F918,Mort_Imp_Survivors,C918-'Mort Imp Cume'!$C$4+2)</f>
        <v>0.13207900687786811</v>
      </c>
      <c r="AM918" s="16">
        <f t="shared" si="1216"/>
        <v>0.86792099312213189</v>
      </c>
      <c r="AN918" s="108">
        <f>PRODUCT(AI$4:AI917)</f>
        <v>5.7716235111410785E-11</v>
      </c>
      <c r="AO918" s="16">
        <f>PRODUCT(AK$4:AK917)</f>
        <v>2.5767115562035038E-5</v>
      </c>
      <c r="AP918" s="16">
        <f>PRODUCT(AM$4:AM917)</f>
        <v>1.2153481310582768E-7</v>
      </c>
      <c r="AQ918" s="16">
        <f t="shared" si="1217"/>
        <v>1.4871808999213059E-15</v>
      </c>
      <c r="AR918" s="16">
        <f t="shared" si="1218"/>
        <v>5.7714747930510865E-11</v>
      </c>
      <c r="AS918" s="16">
        <f t="shared" si="1219"/>
        <v>1.4297113430614467E-16</v>
      </c>
      <c r="AT918" s="16">
        <f t="shared" si="1220"/>
        <v>1.4770212385577399E-7</v>
      </c>
      <c r="AU918" s="16">
        <f t="shared" si="1221"/>
        <v>0.99999985224015997</v>
      </c>
      <c r="AV918" s="16">
        <f t="shared" si="1222"/>
        <v>5.8781825011039728E-12</v>
      </c>
      <c r="AW918" s="30">
        <f>(SUMPRODUCT(AV$5:AV917,A$5:A917)+SUM(AV$5:AV917)*(Calculations!$B$6/30-0.5)+AV$4*Calculations!$B$6/30/2)/SUM(AV$4:AV917)</f>
        <v>510.22007227162857</v>
      </c>
      <c r="AX918" s="16"/>
      <c r="AY918" s="12"/>
      <c r="AZ918" s="12"/>
    </row>
    <row r="919" spans="1:52" x14ac:dyDescent="0.25">
      <c r="A919">
        <f t="shared" si="1185"/>
        <v>915</v>
      </c>
      <c r="B919" t="str">
        <f t="shared" si="1227"/>
        <v>April</v>
      </c>
      <c r="C919">
        <f t="shared" si="1206"/>
        <v>2101</v>
      </c>
      <c r="D919">
        <f t="shared" si="1229"/>
        <v>210104</v>
      </c>
      <c r="E919">
        <f t="shared" ref="E919:F919" si="1236">E907+1</f>
        <v>118</v>
      </c>
      <c r="F919">
        <f t="shared" si="1236"/>
        <v>116</v>
      </c>
      <c r="G919" s="12">
        <f>G918*IF($B919="January",1+IF(C919&gt;Personal!$L$18+1,Calculations!$B$22,Calculations!$B$21),1)</f>
        <v>16229.215788567417</v>
      </c>
      <c r="H919" s="12">
        <f>IF(AND(Career!$F$15="Yes",$E919=62,$E918=61),G919,H918*IF($B919="January",(1+IF(C919&gt;Personal!$L$18+1,Calculations!$C$22,Calculations!$C$21)),1))</f>
        <v>16229.215788567417</v>
      </c>
      <c r="I919" s="12">
        <f>H919*(1-'Retiree Assumptions'!$F$8)</f>
        <v>12658.788315082586</v>
      </c>
      <c r="J919" s="12">
        <f>I919/(Calculations!$C$27^($A919-1+Calculations!$B$6/30))</f>
        <v>1216.1739063514631</v>
      </c>
      <c r="K919" s="23">
        <f t="shared" si="1208"/>
        <v>6.3044086940729495E-8</v>
      </c>
      <c r="L919" s="12">
        <f>L918*IF($B919="January",(1+IF(C919&gt;Personal!$L$18+1,Calculations!$B$22,Calculations!$B$21)),1)</f>
        <v>8926.068683712072</v>
      </c>
      <c r="M919" s="12">
        <f>IF(AND(Career!$F$15="Yes",$E919=62,$E918=61),L919,M918*IF($B919="January",(1+IF(C919&gt;Personal!$L$18+1,Calculations!$C$22,Calculations!$C$21)),1))</f>
        <v>8926.068683712072</v>
      </c>
      <c r="N919" s="12">
        <f>M919*(1-'Retiree Assumptions'!$F$10)</f>
        <v>7854.940441666623</v>
      </c>
      <c r="O919" s="12">
        <f>N919/(Calculations!$C$27^$AW919)/(Calculations!$D$27^($A919-1-$AW919+Calculations!$B$6/30))</f>
        <v>662.26439910927206</v>
      </c>
      <c r="P919" s="23">
        <f t="shared" si="1209"/>
        <v>8.489817281767693E-5</v>
      </c>
      <c r="Q919" s="12">
        <f>IF(OR(A919&lt;=360,$E919&lt;70),Q918*IF($B919="January",(1+IF(C919&gt;Personal!$L$18+1,Calculations!$B$22,Calculations!$B$21)),1),0)</f>
        <v>0</v>
      </c>
      <c r="R919" s="12">
        <f>IF(OR(A919&lt;=360,$E919&lt;70),IF(AND(Career!$F$15="Yes",$E919=62,$E918=61),Q919,R918*IF($B919="January",(1+IF(C919&gt;Personal!$L$18+1,Calculations!$C$22,Calculations!$C$21)),1)),0)</f>
        <v>0</v>
      </c>
      <c r="S919" s="12">
        <f>R919*(1-'Retiree Assumptions'!$F$8)</f>
        <v>0</v>
      </c>
      <c r="T919" s="12">
        <f>S919/(Calculations!$C$27^($A919-1+Calculations!$B$6/30))</f>
        <v>0</v>
      </c>
      <c r="U919" s="23">
        <f t="shared" si="1210"/>
        <v>0</v>
      </c>
      <c r="W919">
        <f t="shared" si="1202"/>
        <v>15</v>
      </c>
      <c r="X919">
        <f t="shared" si="1224"/>
        <v>2101</v>
      </c>
      <c r="Y919">
        <f t="shared" si="1225"/>
        <v>118</v>
      </c>
      <c r="Z919">
        <f t="shared" si="1212"/>
        <v>116</v>
      </c>
      <c r="AA919" s="12">
        <f>S919*12*Subsidy!$I$15/Subsidy!$I$14</f>
        <v>0</v>
      </c>
      <c r="AB919" s="12">
        <f>SUM(S$5:S919)*Subsidy!$I$15/Subsidy!$I$14</f>
        <v>53212.488521578103</v>
      </c>
      <c r="AC919" s="12">
        <f>N919*Subsidy!$E$15/Subsidy!$E$14</f>
        <v>6283.9523533332986</v>
      </c>
      <c r="AD919" s="12">
        <f t="shared" si="1213"/>
        <v>75407.428239999586</v>
      </c>
      <c r="AE919" s="12">
        <f>$AP919*AC919/(Calculations!$D$27^(A919-1+Calculations!$B$6/30))</f>
        <v>4.7403858768155674E-5</v>
      </c>
      <c r="AF919" s="12">
        <f>IF(AE919=0,0,SUM(AE$903:AE919)*AC919/AE919)</f>
        <v>366592.47792956699</v>
      </c>
      <c r="AH919" s="164">
        <f>VLOOKUP(E919,Rates2,5)*VLOOKUP(E919,Mort_Imp_Retirees,C919-'Mort Imp Cume'!$C$4+2)</f>
        <v>0.10184625677259096</v>
      </c>
      <c r="AI919" s="16">
        <f t="shared" si="1214"/>
        <v>0.89815374322740904</v>
      </c>
      <c r="AJ919" s="164">
        <f>VLOOKUP(F919,Rates2,6)*VLOOKUP(F919,Mort_Imp_Survivors,C919-'Mort Imp Cume'!$C$4+2)</f>
        <v>5.6070645640373895E-2</v>
      </c>
      <c r="AK919" s="16">
        <f t="shared" si="1215"/>
        <v>0.9439293543596261</v>
      </c>
      <c r="AL919" s="164">
        <f>VLOOKUP(F919,Rates2,7)*VLOOKUP(F919,Mort_Imp_Survivors,C919-'Mort Imp Cume'!$C$4+2)</f>
        <v>0.13207900687786811</v>
      </c>
      <c r="AM919" s="16">
        <f t="shared" si="1216"/>
        <v>0.86792099312213189</v>
      </c>
      <c r="AN919" s="108">
        <f>PRODUCT(AI$4:AI918)</f>
        <v>5.1838052610306812E-11</v>
      </c>
      <c r="AO919" s="16">
        <f>PRODUCT(AK$4:AK918)</f>
        <v>2.4322336756181607E-5</v>
      </c>
      <c r="AP919" s="16">
        <f>PRODUCT(AM$4:AM918)</f>
        <v>1.0548261568972265E-7</v>
      </c>
      <c r="AQ919" s="16">
        <f t="shared" si="1217"/>
        <v>1.2608225723725414E-15</v>
      </c>
      <c r="AR919" s="16">
        <f t="shared" si="1218"/>
        <v>5.1836791787734438E-11</v>
      </c>
      <c r="AS919" s="16">
        <f t="shared" si="1219"/>
        <v>1.2121002451042234E-16</v>
      </c>
      <c r="AT919" s="16">
        <f t="shared" si="1220"/>
        <v>1.2819377416612263E-7</v>
      </c>
      <c r="AU919" s="16">
        <f t="shared" si="1221"/>
        <v>0.99999987175438787</v>
      </c>
      <c r="AV919" s="16">
        <f t="shared" si="1222"/>
        <v>5.2795116167403868E-12</v>
      </c>
      <c r="AW919" s="30">
        <f>(SUMPRODUCT(AV$5:AV918,A$5:A918)+SUM(AV$5:AV918)*(Calculations!$B$6/30-0.5)+AV$4*Calculations!$B$6/30/2)/SUM(AV$4:AV918)</f>
        <v>510.22007227400496</v>
      </c>
      <c r="AX919" s="16"/>
      <c r="AY919" s="12"/>
      <c r="AZ919" s="12"/>
    </row>
    <row r="920" spans="1:52" x14ac:dyDescent="0.25">
      <c r="A920">
        <f t="shared" si="1185"/>
        <v>916</v>
      </c>
      <c r="B920" t="str">
        <f t="shared" si="1227"/>
        <v>May</v>
      </c>
      <c r="C920">
        <f t="shared" si="1206"/>
        <v>2101</v>
      </c>
      <c r="D920">
        <f t="shared" si="1229"/>
        <v>210105</v>
      </c>
      <c r="E920">
        <f t="shared" ref="E920:F920" si="1237">E908+1</f>
        <v>118</v>
      </c>
      <c r="F920">
        <f t="shared" si="1237"/>
        <v>116</v>
      </c>
      <c r="G920" s="12">
        <f>G919*IF($B920="January",1+IF(C920&gt;Personal!$L$18+1,Calculations!$B$22,Calculations!$B$21),1)</f>
        <v>16229.215788567417</v>
      </c>
      <c r="H920" s="12">
        <f>IF(AND(Career!$F$15="Yes",$E920=62,$E919=61),G920,H919*IF($B920="January",(1+IF(C920&gt;Personal!$L$18+1,Calculations!$C$22,Calculations!$C$21)),1))</f>
        <v>16229.215788567417</v>
      </c>
      <c r="I920" s="12">
        <f>H920*(1-'Retiree Assumptions'!$F$8)</f>
        <v>12658.788315082586</v>
      </c>
      <c r="J920" s="12">
        <f>I920/(Calculations!$C$27^($A920-1+Calculations!$B$6/30))</f>
        <v>1213.0641621930467</v>
      </c>
      <c r="K920" s="23">
        <f t="shared" si="1208"/>
        <v>5.6478497523291278E-8</v>
      </c>
      <c r="L920" s="12">
        <f>L919*IF($B920="January",(1+IF(C920&gt;Personal!$L$18+1,Calculations!$B$22,Calculations!$B$21)),1)</f>
        <v>8926.068683712072</v>
      </c>
      <c r="M920" s="12">
        <f>IF(AND(Career!$F$15="Yes",$E920=62,$E919=61),L920,M919*IF($B920="January",(1+IF(C920&gt;Personal!$L$18+1,Calculations!$C$22,Calculations!$C$21)),1))</f>
        <v>8926.068683712072</v>
      </c>
      <c r="N920" s="12">
        <f>M920*(1-'Retiree Assumptions'!$F$10)</f>
        <v>7854.940441666623</v>
      </c>
      <c r="O920" s="12">
        <f>N920/(Calculations!$C$27^$AW920)/(Calculations!$D$27^($A920-1-$AW920+Calculations!$B$6/30))</f>
        <v>660.35791505030215</v>
      </c>
      <c r="P920" s="23">
        <f t="shared" si="1209"/>
        <v>7.3472787187611865E-5</v>
      </c>
      <c r="Q920" s="12">
        <f>IF(OR(A920&lt;=360,$E920&lt;70),Q919*IF($B920="January",(1+IF(C920&gt;Personal!$L$18+1,Calculations!$B$22,Calculations!$B$21)),1),0)</f>
        <v>0</v>
      </c>
      <c r="R920" s="12">
        <f>IF(OR(A920&lt;=360,$E920&lt;70),IF(AND(Career!$F$15="Yes",$E920=62,$E919=61),Q920,R919*IF($B920="January",(1+IF(C920&gt;Personal!$L$18+1,Calculations!$C$22,Calculations!$C$21)),1)),0)</f>
        <v>0</v>
      </c>
      <c r="S920" s="12">
        <f>R920*(1-'Retiree Assumptions'!$F$8)</f>
        <v>0</v>
      </c>
      <c r="T920" s="12">
        <f>S920/(Calculations!$C$27^($A920-1+Calculations!$B$6/30))</f>
        <v>0</v>
      </c>
      <c r="U920" s="23">
        <f t="shared" si="1210"/>
        <v>0</v>
      </c>
      <c r="W920">
        <f t="shared" si="1202"/>
        <v>15</v>
      </c>
      <c r="X920">
        <f t="shared" si="1224"/>
        <v>2101</v>
      </c>
      <c r="Y920">
        <f t="shared" si="1225"/>
        <v>118</v>
      </c>
      <c r="Z920">
        <f t="shared" si="1212"/>
        <v>116</v>
      </c>
      <c r="AA920" s="12">
        <f>S920*12*Subsidy!$I$15/Subsidy!$I$14</f>
        <v>0</v>
      </c>
      <c r="AB920" s="12">
        <f>SUM(S$5:S920)*Subsidy!$I$15/Subsidy!$I$14</f>
        <v>53212.488521578103</v>
      </c>
      <c r="AC920" s="12">
        <f>N920*Subsidy!$E$15/Subsidy!$E$14</f>
        <v>6283.9523533332986</v>
      </c>
      <c r="AD920" s="12">
        <f t="shared" si="1213"/>
        <v>75407.428239999586</v>
      </c>
      <c r="AE920" s="12">
        <f>$AP920*AC920/(Calculations!$D$27^(A920-1+Calculations!$B$6/30))</f>
        <v>4.1024364927467821E-5</v>
      </c>
      <c r="AF920" s="12">
        <f>IF(AE920=0,0,SUM(AE$903:AE920)*AC920/AE920)</f>
        <v>429883.39331886708</v>
      </c>
      <c r="AH920" s="164">
        <f>VLOOKUP(E920,Rates2,5)*VLOOKUP(E920,Mort_Imp_Retirees,C920-'Mort Imp Cume'!$C$4+2)</f>
        <v>0.10184625677259096</v>
      </c>
      <c r="AI920" s="16">
        <f t="shared" si="1214"/>
        <v>0.89815374322740904</v>
      </c>
      <c r="AJ920" s="164">
        <f>VLOOKUP(F920,Rates2,6)*VLOOKUP(F920,Mort_Imp_Survivors,C920-'Mort Imp Cume'!$C$4+2)</f>
        <v>5.6070645640373895E-2</v>
      </c>
      <c r="AK920" s="16">
        <f t="shared" si="1215"/>
        <v>0.9439293543596261</v>
      </c>
      <c r="AL920" s="164">
        <f>VLOOKUP(F920,Rates2,7)*VLOOKUP(F920,Mort_Imp_Survivors,C920-'Mort Imp Cume'!$C$4+2)</f>
        <v>0.13207900687786811</v>
      </c>
      <c r="AM920" s="16">
        <f t="shared" si="1216"/>
        <v>0.86792099312213189</v>
      </c>
      <c r="AN920" s="108">
        <f>PRODUCT(AI$4:AI919)</f>
        <v>4.6558540993566425E-11</v>
      </c>
      <c r="AO920" s="16">
        <f>PRODUCT(AK$4:AK919)</f>
        <v>2.2958567630779907E-5</v>
      </c>
      <c r="AP920" s="16">
        <f>PRODUCT(AM$4:AM919)</f>
        <v>9.1550576566544254E-8</v>
      </c>
      <c r="AQ920" s="16">
        <f t="shared" si="1217"/>
        <v>1.0689174121912334E-15</v>
      </c>
      <c r="AR920" s="16">
        <f t="shared" si="1218"/>
        <v>4.6557472076154234E-11</v>
      </c>
      <c r="AS920" s="16">
        <f t="shared" si="1219"/>
        <v>1.0276109309140278E-16</v>
      </c>
      <c r="AT920" s="16">
        <f t="shared" si="1220"/>
        <v>1.1126206790754548E-7</v>
      </c>
      <c r="AU920" s="16">
        <f t="shared" si="1221"/>
        <v>0.99999988869137357</v>
      </c>
      <c r="AV920" s="16">
        <f t="shared" si="1222"/>
        <v>4.7418131209879682E-12</v>
      </c>
      <c r="AW920" s="30">
        <f>(SUMPRODUCT(AV$5:AV919,A$5:A919)+SUM(AV$5:AV919)*(Calculations!$B$6/30-0.5)+AV$4*Calculations!$B$6/30/2)/SUM(AV$4:AV919)</f>
        <v>510.22007227614466</v>
      </c>
      <c r="AX920" s="16"/>
      <c r="AY920" s="12"/>
      <c r="AZ920" s="12"/>
    </row>
    <row r="921" spans="1:52" x14ac:dyDescent="0.25">
      <c r="A921">
        <f t="shared" si="1185"/>
        <v>917</v>
      </c>
      <c r="B921" t="str">
        <f t="shared" si="1227"/>
        <v>June</v>
      </c>
      <c r="C921">
        <f t="shared" si="1206"/>
        <v>2101</v>
      </c>
      <c r="D921">
        <f t="shared" si="1229"/>
        <v>210106</v>
      </c>
      <c r="E921">
        <f t="shared" ref="E921:F921" si="1238">E909+1</f>
        <v>118</v>
      </c>
      <c r="F921">
        <f t="shared" si="1238"/>
        <v>116</v>
      </c>
      <c r="G921" s="12">
        <f>G920*IF($B921="January",1+IF(C921&gt;Personal!$L$18+1,Calculations!$B$22,Calculations!$B$21),1)</f>
        <v>16229.215788567417</v>
      </c>
      <c r="H921" s="12">
        <f>IF(AND(Career!$F$15="Yes",$E921=62,$E920=61),G921,H920*IF($B921="January",(1+IF(C921&gt;Personal!$L$18+1,Calculations!$C$22,Calculations!$C$21)),1))</f>
        <v>16229.215788567417</v>
      </c>
      <c r="I921" s="12">
        <f>H921*(1-'Retiree Assumptions'!$F$8)</f>
        <v>12658.788315082586</v>
      </c>
      <c r="J921" s="12">
        <f>I921/(Calculations!$C$27^($A921-1+Calculations!$B$6/30))</f>
        <v>1209.962369618429</v>
      </c>
      <c r="K921" s="23">
        <f t="shared" si="1208"/>
        <v>5.0596667146394037E-8</v>
      </c>
      <c r="L921" s="12">
        <f>L920*IF($B921="January",(1+IF(C921&gt;Personal!$L$18+1,Calculations!$B$22,Calculations!$B$21)),1)</f>
        <v>8926.068683712072</v>
      </c>
      <c r="M921" s="12">
        <f>IF(AND(Career!$F$15="Yes",$E921=62,$E920=61),L921,M920*IF($B921="January",(1+IF(C921&gt;Personal!$L$18+1,Calculations!$C$22,Calculations!$C$21)),1))</f>
        <v>8926.068683712072</v>
      </c>
      <c r="N921" s="12">
        <f>M921*(1-'Retiree Assumptions'!$F$10)</f>
        <v>7854.940441666623</v>
      </c>
      <c r="O921" s="12">
        <f>N921/(Calculations!$C$27^$AW921)/(Calculations!$D$27^($A921-1-$AW921+Calculations!$B$6/30))</f>
        <v>658.45691925469373</v>
      </c>
      <c r="P921" s="23">
        <f t="shared" si="1209"/>
        <v>6.3585001629803804E-5</v>
      </c>
      <c r="Q921" s="12">
        <f>IF(OR(A921&lt;=360,$E921&lt;70),Q920*IF($B921="January",(1+IF(C921&gt;Personal!$L$18+1,Calculations!$B$22,Calculations!$B$21)),1),0)</f>
        <v>0</v>
      </c>
      <c r="R921" s="12">
        <f>IF(OR(A921&lt;=360,$E921&lt;70),IF(AND(Career!$F$15="Yes",$E921=62,$E920=61),Q921,R920*IF($B921="January",(1+IF(C921&gt;Personal!$L$18+1,Calculations!$C$22,Calculations!$C$21)),1)),0)</f>
        <v>0</v>
      </c>
      <c r="S921" s="12">
        <f>R921*(1-'Retiree Assumptions'!$F$8)</f>
        <v>0</v>
      </c>
      <c r="T921" s="12">
        <f>S921/(Calculations!$C$27^($A921-1+Calculations!$B$6/30))</f>
        <v>0</v>
      </c>
      <c r="U921" s="23">
        <f t="shared" si="1210"/>
        <v>0</v>
      </c>
      <c r="W921">
        <f t="shared" si="1202"/>
        <v>15</v>
      </c>
      <c r="X921">
        <f t="shared" si="1224"/>
        <v>2101</v>
      </c>
      <c r="Y921">
        <f t="shared" si="1225"/>
        <v>118</v>
      </c>
      <c r="Z921">
        <f t="shared" si="1212"/>
        <v>116</v>
      </c>
      <c r="AA921" s="12">
        <f>S921*12*Subsidy!$I$15/Subsidy!$I$14</f>
        <v>0</v>
      </c>
      <c r="AB921" s="12">
        <f>SUM(S$5:S921)*Subsidy!$I$15/Subsidy!$I$14</f>
        <v>53212.488521578103</v>
      </c>
      <c r="AC921" s="12">
        <f>N921*Subsidy!$E$15/Subsidy!$E$14</f>
        <v>6283.9523533332986</v>
      </c>
      <c r="AD921" s="12">
        <f t="shared" si="1213"/>
        <v>75407.428239999586</v>
      </c>
      <c r="AE921" s="12">
        <f>$AP921*AC921/(Calculations!$D$27^(A921-1+Calculations!$B$6/30))</f>
        <v>3.5503407558724605E-5</v>
      </c>
      <c r="AF921" s="12">
        <f>IF(AE921=0,0,SUM(AE$903:AE921)*AC921/AE921)</f>
        <v>503016.36246357334</v>
      </c>
      <c r="AH921" s="164">
        <f>VLOOKUP(E921,Rates2,5)*VLOOKUP(E921,Mort_Imp_Retirees,C921-'Mort Imp Cume'!$C$4+2)</f>
        <v>0.10184625677259096</v>
      </c>
      <c r="AI921" s="16">
        <f t="shared" si="1214"/>
        <v>0.89815374322740904</v>
      </c>
      <c r="AJ921" s="164">
        <f>VLOOKUP(F921,Rates2,6)*VLOOKUP(F921,Mort_Imp_Survivors,C921-'Mort Imp Cume'!$C$4+2)</f>
        <v>5.6070645640373895E-2</v>
      </c>
      <c r="AK921" s="16">
        <f t="shared" si="1215"/>
        <v>0.9439293543596261</v>
      </c>
      <c r="AL921" s="164">
        <f>VLOOKUP(F921,Rates2,7)*VLOOKUP(F921,Mort_Imp_Survivors,C921-'Mort Imp Cume'!$C$4+2)</f>
        <v>0.13207900687786811</v>
      </c>
      <c r="AM921" s="16">
        <f t="shared" si="1216"/>
        <v>0.86792099312213189</v>
      </c>
      <c r="AN921" s="108">
        <f>PRODUCT(AI$4:AI920)</f>
        <v>4.1816727872578457E-11</v>
      </c>
      <c r="AO921" s="16">
        <f>PRODUCT(AK$4:AK920)</f>
        <v>2.1671265920743887E-5</v>
      </c>
      <c r="AP921" s="16">
        <f>PRODUCT(AM$4:AM920)</f>
        <v>7.9458667334538859E-8</v>
      </c>
      <c r="AQ921" s="16">
        <f t="shared" si="1217"/>
        <v>9.0622142966203059E-16</v>
      </c>
      <c r="AR921" s="16">
        <f t="shared" si="1218"/>
        <v>4.1815821651148793E-11</v>
      </c>
      <c r="AS921" s="16">
        <f t="shared" si="1219"/>
        <v>8.712020557698964E-17</v>
      </c>
      <c r="AT921" s="16">
        <f t="shared" si="1220"/>
        <v>9.6566684577900046E-8</v>
      </c>
      <c r="AU921" s="16">
        <f t="shared" si="1221"/>
        <v>0.9999999033914988</v>
      </c>
      <c r="AV921" s="16">
        <f t="shared" si="1222"/>
        <v>4.258877204300187E-12</v>
      </c>
      <c r="AW921" s="30">
        <f>(SUMPRODUCT(AV$5:AV920,A$5:A920)+SUM(AV$5:AV920)*(Calculations!$B$6/30-0.5)+AV$4*Calculations!$B$6/30/2)/SUM(AV$4:AV920)</f>
        <v>510.22007227807126</v>
      </c>
      <c r="AX921" s="16"/>
      <c r="AY921" s="12"/>
      <c r="AZ921" s="12"/>
    </row>
    <row r="922" spans="1:52" x14ac:dyDescent="0.25">
      <c r="A922">
        <f t="shared" si="1185"/>
        <v>918</v>
      </c>
      <c r="B922" t="str">
        <f t="shared" si="1227"/>
        <v>July</v>
      </c>
      <c r="C922">
        <f t="shared" si="1206"/>
        <v>2101</v>
      </c>
      <c r="D922">
        <f t="shared" si="1229"/>
        <v>210107</v>
      </c>
      <c r="E922">
        <f t="shared" ref="E922:F922" si="1239">E910+1</f>
        <v>118</v>
      </c>
      <c r="F922">
        <f t="shared" si="1239"/>
        <v>116</v>
      </c>
      <c r="G922" s="12">
        <f>G921*IF($B922="January",1+IF(C922&gt;Personal!$L$18+1,Calculations!$B$22,Calculations!$B$21),1)</f>
        <v>16229.215788567417</v>
      </c>
      <c r="H922" s="12">
        <f>IF(AND(Career!$F$15="Yes",$E922=62,$E921=61),G922,H921*IF($B922="January",(1+IF(C922&gt;Personal!$L$18+1,Calculations!$C$22,Calculations!$C$21)),1))</f>
        <v>16229.215788567417</v>
      </c>
      <c r="I922" s="12">
        <f>H922*(1-'Retiree Assumptions'!$F$8)</f>
        <v>12658.788315082586</v>
      </c>
      <c r="J922" s="12">
        <f>I922/(Calculations!$C$27^($A922-1+Calculations!$B$6/30))</f>
        <v>1206.8685082954933</v>
      </c>
      <c r="K922" s="23">
        <f t="shared" si="1208"/>
        <v>4.5327387210809891E-8</v>
      </c>
      <c r="L922" s="12">
        <f>L921*IF($B922="January",(1+IF(C922&gt;Personal!$L$18+1,Calculations!$B$22,Calculations!$B$21)),1)</f>
        <v>8926.068683712072</v>
      </c>
      <c r="M922" s="12">
        <f>IF(AND(Career!$F$15="Yes",$E922=62,$E921=61),L922,M921*IF($B922="January",(1+IF(C922&gt;Personal!$L$18+1,Calculations!$C$22,Calculations!$C$21)),1))</f>
        <v>8926.068683712072</v>
      </c>
      <c r="N922" s="12">
        <f>M922*(1-'Retiree Assumptions'!$F$10)</f>
        <v>7854.940441666623</v>
      </c>
      <c r="O922" s="12">
        <f>N922/(Calculations!$C$27^$AW922)/(Calculations!$D$27^($A922-1-$AW922+Calculations!$B$6/30))</f>
        <v>656.56139592319232</v>
      </c>
      <c r="P922" s="23">
        <f t="shared" si="1209"/>
        <v>5.5027889738798696E-5</v>
      </c>
      <c r="Q922" s="12">
        <f>IF(OR(A922&lt;=360,$E922&lt;70),Q921*IF($B922="January",(1+IF(C922&gt;Personal!$L$18+1,Calculations!$B$22,Calculations!$B$21)),1),0)</f>
        <v>0</v>
      </c>
      <c r="R922" s="12">
        <f>IF(OR(A922&lt;=360,$E922&lt;70),IF(AND(Career!$F$15="Yes",$E922=62,$E921=61),Q922,R921*IF($B922="January",(1+IF(C922&gt;Personal!$L$18+1,Calculations!$C$22,Calculations!$C$21)),1)),0)</f>
        <v>0</v>
      </c>
      <c r="S922" s="12">
        <f>R922*(1-'Retiree Assumptions'!$F$8)</f>
        <v>0</v>
      </c>
      <c r="T922" s="12">
        <f>S922/(Calculations!$C$27^($A922-1+Calculations!$B$6/30))</f>
        <v>0</v>
      </c>
      <c r="U922" s="23">
        <f t="shared" si="1210"/>
        <v>0</v>
      </c>
      <c r="W922">
        <f t="shared" si="1202"/>
        <v>15</v>
      </c>
      <c r="X922">
        <f t="shared" si="1224"/>
        <v>2101</v>
      </c>
      <c r="Y922">
        <f t="shared" si="1225"/>
        <v>118</v>
      </c>
      <c r="Z922">
        <f t="shared" si="1212"/>
        <v>116</v>
      </c>
      <c r="AA922" s="12">
        <f>S922*12*Subsidy!$I$15/Subsidy!$I$14</f>
        <v>0</v>
      </c>
      <c r="AB922" s="12">
        <f>SUM(S$5:S922)*Subsidy!$I$15/Subsidy!$I$14</f>
        <v>53212.488521578103</v>
      </c>
      <c r="AC922" s="12">
        <f>N922*Subsidy!$E$15/Subsidy!$E$14</f>
        <v>6283.9523533332986</v>
      </c>
      <c r="AD922" s="12">
        <f t="shared" si="1213"/>
        <v>75407.428239999586</v>
      </c>
      <c r="AE922" s="12">
        <f>$AP922*AC922/(Calculations!$D$27^(A922-1+Calculations!$B$6/30))</f>
        <v>3.0725446951085939E-5</v>
      </c>
      <c r="AF922" s="12">
        <f>IF(AE922=0,0,SUM(AE$903:AE922)*AC922/AE922)</f>
        <v>587521.87392635678</v>
      </c>
      <c r="AH922" s="164">
        <f>VLOOKUP(E922,Rates2,5)*VLOOKUP(E922,Mort_Imp_Retirees,C922-'Mort Imp Cume'!$C$4+2)</f>
        <v>0.10184625677259096</v>
      </c>
      <c r="AI922" s="16">
        <f t="shared" si="1214"/>
        <v>0.89815374322740904</v>
      </c>
      <c r="AJ922" s="164">
        <f>VLOOKUP(F922,Rates2,6)*VLOOKUP(F922,Mort_Imp_Survivors,C922-'Mort Imp Cume'!$C$4+2)</f>
        <v>5.6070645640373895E-2</v>
      </c>
      <c r="AK922" s="16">
        <f t="shared" si="1215"/>
        <v>0.9439293543596261</v>
      </c>
      <c r="AL922" s="164">
        <f>VLOOKUP(F922,Rates2,7)*VLOOKUP(F922,Mort_Imp_Survivors,C922-'Mort Imp Cume'!$C$4+2)</f>
        <v>0.13207900687786811</v>
      </c>
      <c r="AM922" s="16">
        <f t="shared" si="1216"/>
        <v>0.86792099312213189</v>
      </c>
      <c r="AN922" s="108">
        <f>PRODUCT(AI$4:AI921)</f>
        <v>3.7557850668278271E-11</v>
      </c>
      <c r="AO922" s="16">
        <f>PRODUCT(AK$4:AK921)</f>
        <v>2.0456144048723547E-5</v>
      </c>
      <c r="AP922" s="16">
        <f>PRODUCT(AM$4:AM921)</f>
        <v>6.8963845465154061E-8</v>
      </c>
      <c r="AQ922" s="16">
        <f t="shared" si="1217"/>
        <v>7.6828880343074821E-16</v>
      </c>
      <c r="AR922" s="16">
        <f t="shared" si="1218"/>
        <v>3.7557082379474838E-11</v>
      </c>
      <c r="AS922" s="16">
        <f t="shared" si="1219"/>
        <v>7.3859959946377095E-17</v>
      </c>
      <c r="AT922" s="16">
        <f t="shared" si="1220"/>
        <v>8.3812252868482876E-8</v>
      </c>
      <c r="AU922" s="16">
        <f t="shared" si="1221"/>
        <v>0.99999991615018924</v>
      </c>
      <c r="AV922" s="16">
        <f t="shared" si="1222"/>
        <v>3.8251265029880953E-12</v>
      </c>
      <c r="AW922" s="30">
        <f>(SUMPRODUCT(AV$5:AV921,A$5:A921)+SUM(AV$5:AV921)*(Calculations!$B$6/30-0.5)+AV$4*Calculations!$B$6/30/2)/SUM(AV$4:AV921)</f>
        <v>510.22007227980572</v>
      </c>
      <c r="AX922" s="16"/>
      <c r="AY922" s="12"/>
      <c r="AZ922" s="12"/>
    </row>
    <row r="923" spans="1:52" x14ac:dyDescent="0.25">
      <c r="A923">
        <f t="shared" si="1185"/>
        <v>919</v>
      </c>
      <c r="B923" t="str">
        <f t="shared" si="1227"/>
        <v>August</v>
      </c>
      <c r="C923">
        <f t="shared" si="1206"/>
        <v>2101</v>
      </c>
      <c r="D923">
        <f t="shared" si="1229"/>
        <v>210108</v>
      </c>
      <c r="E923">
        <f t="shared" ref="E923:F923" si="1240">E911+1</f>
        <v>118</v>
      </c>
      <c r="F923">
        <f t="shared" si="1240"/>
        <v>116</v>
      </c>
      <c r="G923" s="12">
        <f>G922*IF($B923="January",1+IF(C923&gt;Personal!$L$18+1,Calculations!$B$22,Calculations!$B$21),1)</f>
        <v>16229.215788567417</v>
      </c>
      <c r="H923" s="12">
        <f>IF(AND(Career!$F$15="Yes",$E923=62,$E922=61),G923,H922*IF($B923="January",(1+IF(C923&gt;Personal!$L$18+1,Calculations!$C$22,Calculations!$C$21)),1))</f>
        <v>16229.215788567417</v>
      </c>
      <c r="I923" s="12">
        <f>H923*(1-'Retiree Assumptions'!$F$8)</f>
        <v>12658.788315082586</v>
      </c>
      <c r="J923" s="12">
        <f>I923/(Calculations!$C$27^($A923-1+Calculations!$B$6/30))</f>
        <v>1203.7825579441098</v>
      </c>
      <c r="K923" s="23">
        <f t="shared" si="1208"/>
        <v>4.0606864982116091E-8</v>
      </c>
      <c r="L923" s="12">
        <f>L922*IF($B923="January",(1+IF(C923&gt;Personal!$L$18+1,Calculations!$B$22,Calculations!$B$21)),1)</f>
        <v>8926.068683712072</v>
      </c>
      <c r="M923" s="12">
        <f>IF(AND(Career!$F$15="Yes",$E923=62,$E922=61),L923,M922*IF($B923="January",(1+IF(C923&gt;Personal!$L$18+1,Calculations!$C$22,Calculations!$C$21)),1))</f>
        <v>8926.068683712072</v>
      </c>
      <c r="N923" s="12">
        <f>M923*(1-'Retiree Assumptions'!$F$10)</f>
        <v>7854.940441666623</v>
      </c>
      <c r="O923" s="12">
        <f>N923/(Calculations!$C$27^$AW923)/(Calculations!$D$27^($A923-1-$AW923+Calculations!$B$6/30))</f>
        <v>654.67132930202581</v>
      </c>
      <c r="P923" s="23">
        <f t="shared" si="1209"/>
        <v>4.7622372751704034E-5</v>
      </c>
      <c r="Q923" s="12">
        <f>IF(OR(A923&lt;=360,$E923&lt;70),Q922*IF($B923="January",(1+IF(C923&gt;Personal!$L$18+1,Calculations!$B$22,Calculations!$B$21)),1),0)</f>
        <v>0</v>
      </c>
      <c r="R923" s="12">
        <f>IF(OR(A923&lt;=360,$E923&lt;70),IF(AND(Career!$F$15="Yes",$E923=62,$E922=61),Q923,R922*IF($B923="January",(1+IF(C923&gt;Personal!$L$18+1,Calculations!$C$22,Calculations!$C$21)),1)),0)</f>
        <v>0</v>
      </c>
      <c r="S923" s="12">
        <f>R923*(1-'Retiree Assumptions'!$F$8)</f>
        <v>0</v>
      </c>
      <c r="T923" s="12">
        <f>S923/(Calculations!$C$27^($A923-1+Calculations!$B$6/30))</f>
        <v>0</v>
      </c>
      <c r="U923" s="23">
        <f t="shared" si="1210"/>
        <v>0</v>
      </c>
      <c r="W923">
        <f t="shared" si="1202"/>
        <v>15</v>
      </c>
      <c r="X923">
        <f t="shared" si="1224"/>
        <v>2101</v>
      </c>
      <c r="Y923">
        <f t="shared" si="1225"/>
        <v>118</v>
      </c>
      <c r="Z923">
        <f t="shared" si="1212"/>
        <v>116</v>
      </c>
      <c r="AA923" s="12">
        <f>S923*12*Subsidy!$I$15/Subsidy!$I$14</f>
        <v>0</v>
      </c>
      <c r="AB923" s="12">
        <f>SUM(S$5:S923)*Subsidy!$I$15/Subsidy!$I$14</f>
        <v>53212.488521578103</v>
      </c>
      <c r="AC923" s="12">
        <f>N923*Subsidy!$E$15/Subsidy!$E$14</f>
        <v>6283.9523533332986</v>
      </c>
      <c r="AD923" s="12">
        <f t="shared" si="1213"/>
        <v>75407.428239999586</v>
      </c>
      <c r="AE923" s="12">
        <f>$AP923*AC923/(Calculations!$D$27^(A923-1+Calculations!$B$6/30))</f>
        <v>2.6590492441675647E-5</v>
      </c>
      <c r="AF923" s="12">
        <f>IF(AE923=0,0,SUM(AE$903:AE923)*AC923/AE923)</f>
        <v>685168.41489280574</v>
      </c>
      <c r="AH923" s="164">
        <f>VLOOKUP(E923,Rates2,5)*VLOOKUP(E923,Mort_Imp_Retirees,C923-'Mort Imp Cume'!$C$4+2)</f>
        <v>0.10184625677259096</v>
      </c>
      <c r="AI923" s="16">
        <f t="shared" si="1214"/>
        <v>0.89815374322740904</v>
      </c>
      <c r="AJ923" s="164">
        <f>VLOOKUP(F923,Rates2,6)*VLOOKUP(F923,Mort_Imp_Survivors,C923-'Mort Imp Cume'!$C$4+2)</f>
        <v>5.6070645640373895E-2</v>
      </c>
      <c r="AK923" s="16">
        <f t="shared" si="1215"/>
        <v>0.9439293543596261</v>
      </c>
      <c r="AL923" s="164">
        <f>VLOOKUP(F923,Rates2,7)*VLOOKUP(F923,Mort_Imp_Survivors,C923-'Mort Imp Cume'!$C$4+2)</f>
        <v>0.13207900687786811</v>
      </c>
      <c r="AM923" s="16">
        <f t="shared" si="1216"/>
        <v>0.86792099312213189</v>
      </c>
      <c r="AN923" s="108">
        <f>PRODUCT(AI$4:AI922)</f>
        <v>3.3732724165290175E-11</v>
      </c>
      <c r="AO923" s="16">
        <f>PRODUCT(AK$4:AK922)</f>
        <v>1.9309154844599126E-5</v>
      </c>
      <c r="AP923" s="16">
        <f>PRODUCT(AM$4:AM922)</f>
        <v>5.9855169245637748E-8</v>
      </c>
      <c r="AQ923" s="16">
        <f t="shared" si="1217"/>
        <v>6.5135039423773875E-16</v>
      </c>
      <c r="AR923" s="16">
        <f t="shared" si="1218"/>
        <v>3.3732072814895937E-11</v>
      </c>
      <c r="AS923" s="16">
        <f t="shared" si="1219"/>
        <v>6.261800746624147E-17</v>
      </c>
      <c r="AT923" s="16">
        <f t="shared" si="1220"/>
        <v>7.2742413819276862E-8</v>
      </c>
      <c r="AU923" s="16">
        <f t="shared" si="1221"/>
        <v>0.99999992722385334</v>
      </c>
      <c r="AV923" s="16">
        <f t="shared" si="1222"/>
        <v>3.4355516869771273E-12</v>
      </c>
      <c r="AW923" s="30">
        <f>(SUMPRODUCT(AV$5:AV922,A$5:A922)+SUM(AV$5:AV922)*(Calculations!$B$6/30-0.5)+AV$4*Calculations!$B$6/30/2)/SUM(AV$4:AV922)</f>
        <v>510.22007228136744</v>
      </c>
      <c r="AX923" s="16"/>
      <c r="AY923" s="12"/>
      <c r="AZ923" s="12"/>
    </row>
    <row r="924" spans="1:52" x14ac:dyDescent="0.25">
      <c r="A924">
        <f t="shared" si="1185"/>
        <v>920</v>
      </c>
      <c r="B924" t="str">
        <f t="shared" si="1227"/>
        <v>September</v>
      </c>
      <c r="C924">
        <f t="shared" si="1206"/>
        <v>2101</v>
      </c>
      <c r="D924">
        <f t="shared" si="1229"/>
        <v>210109</v>
      </c>
      <c r="E924">
        <f t="shared" ref="E924:F924" si="1241">E912+1</f>
        <v>118</v>
      </c>
      <c r="F924">
        <f t="shared" si="1241"/>
        <v>116</v>
      </c>
      <c r="G924" s="12">
        <f>G923*IF($B924="January",1+IF(C924&gt;Personal!$L$18+1,Calculations!$B$22,Calculations!$B$21),1)</f>
        <v>16229.215788567417</v>
      </c>
      <c r="H924" s="12">
        <f>IF(AND(Career!$F$15="Yes",$E924=62,$E923=61),G924,H923*IF($B924="January",(1+IF(C924&gt;Personal!$L$18+1,Calculations!$C$22,Calculations!$C$21)),1))</f>
        <v>16229.215788567417</v>
      </c>
      <c r="I924" s="12">
        <f>H924*(1-'Retiree Assumptions'!$F$8)</f>
        <v>12658.788315082586</v>
      </c>
      <c r="J924" s="12">
        <f>I924/(Calculations!$C$27^($A924-1+Calculations!$B$6/30))</f>
        <v>1200.7044983360058</v>
      </c>
      <c r="K924" s="23">
        <f t="shared" si="1208"/>
        <v>3.6377951281572311E-8</v>
      </c>
      <c r="L924" s="12">
        <f>L923*IF($B924="January",(1+IF(C924&gt;Personal!$L$18+1,Calculations!$B$22,Calculations!$B$21)),1)</f>
        <v>8926.068683712072</v>
      </c>
      <c r="M924" s="12">
        <f>IF(AND(Career!$F$15="Yes",$E924=62,$E923=61),L924,M923*IF($B924="January",(1+IF(C924&gt;Personal!$L$18+1,Calculations!$C$22,Calculations!$C$21)),1))</f>
        <v>8926.068683712072</v>
      </c>
      <c r="N924" s="12">
        <f>M924*(1-'Retiree Assumptions'!$F$10)</f>
        <v>7854.940441666623</v>
      </c>
      <c r="O924" s="12">
        <f>N924/(Calculations!$C$27^$AW924)/(Calculations!$D$27^($A924-1-$AW924+Calculations!$B$6/30))</f>
        <v>652.78670368277164</v>
      </c>
      <c r="P924" s="23">
        <f t="shared" si="1209"/>
        <v>4.121347188150845E-5</v>
      </c>
      <c r="Q924" s="12">
        <f>IF(OR(A924&lt;=360,$E924&lt;70),Q923*IF($B924="January",(1+IF(C924&gt;Personal!$L$18+1,Calculations!$B$22,Calculations!$B$21)),1),0)</f>
        <v>0</v>
      </c>
      <c r="R924" s="12">
        <f>IF(OR(A924&lt;=360,$E924&lt;70),IF(AND(Career!$F$15="Yes",$E924=62,$E923=61),Q924,R923*IF($B924="January",(1+IF(C924&gt;Personal!$L$18+1,Calculations!$C$22,Calculations!$C$21)),1)),0)</f>
        <v>0</v>
      </c>
      <c r="S924" s="12">
        <f>R924*(1-'Retiree Assumptions'!$F$8)</f>
        <v>0</v>
      </c>
      <c r="T924" s="12">
        <f>S924/(Calculations!$C$27^($A924-1+Calculations!$B$6/30))</f>
        <v>0</v>
      </c>
      <c r="U924" s="23">
        <f t="shared" si="1210"/>
        <v>0</v>
      </c>
      <c r="W924">
        <f t="shared" si="1202"/>
        <v>15</v>
      </c>
      <c r="X924">
        <f t="shared" si="1224"/>
        <v>2101</v>
      </c>
      <c r="Y924">
        <f t="shared" si="1225"/>
        <v>118</v>
      </c>
      <c r="Z924">
        <f t="shared" si="1212"/>
        <v>116</v>
      </c>
      <c r="AA924" s="12">
        <f>S924*12*Subsidy!$I$15/Subsidy!$I$14</f>
        <v>0</v>
      </c>
      <c r="AB924" s="12">
        <f>SUM(S$5:S924)*Subsidy!$I$15/Subsidy!$I$14</f>
        <v>53212.488521578103</v>
      </c>
      <c r="AC924" s="12">
        <f>N924*Subsidy!$E$15/Subsidy!$E$14</f>
        <v>6283.9523533332986</v>
      </c>
      <c r="AD924" s="12">
        <f t="shared" si="1213"/>
        <v>75407.428239999586</v>
      </c>
      <c r="AE924" s="12">
        <f>$AP924*AC924/(Calculations!$D$27^(A924-1+Calculations!$B$6/30))</f>
        <v>2.3012009863238779E-5</v>
      </c>
      <c r="AF924" s="12">
        <f>IF(AE924=0,0,SUM(AE$903:AE924)*AC924/AE924)</f>
        <v>797999.4811471249</v>
      </c>
      <c r="AH924" s="164">
        <f>VLOOKUP(E924,Rates2,5)*VLOOKUP(E924,Mort_Imp_Retirees,C924-'Mort Imp Cume'!$C$4+2)</f>
        <v>0.10184625677259096</v>
      </c>
      <c r="AI924" s="16">
        <f t="shared" si="1214"/>
        <v>0.89815374322740904</v>
      </c>
      <c r="AJ924" s="164">
        <f>VLOOKUP(F924,Rates2,6)*VLOOKUP(F924,Mort_Imp_Survivors,C924-'Mort Imp Cume'!$C$4+2)</f>
        <v>5.6070645640373895E-2</v>
      </c>
      <c r="AK924" s="16">
        <f t="shared" si="1215"/>
        <v>0.9439293543596261</v>
      </c>
      <c r="AL924" s="164">
        <f>VLOOKUP(F924,Rates2,7)*VLOOKUP(F924,Mort_Imp_Survivors,C924-'Mort Imp Cume'!$C$4+2)</f>
        <v>0.13207900687786811</v>
      </c>
      <c r="AM924" s="16">
        <f t="shared" si="1216"/>
        <v>0.86792099312213189</v>
      </c>
      <c r="AN924" s="108">
        <f>PRODUCT(AI$4:AI923)</f>
        <v>3.0297172478313051E-11</v>
      </c>
      <c r="AO924" s="16">
        <f>PRODUCT(AK$4:AK923)</f>
        <v>1.82264780656925E-5</v>
      </c>
      <c r="AP924" s="16">
        <f>PRODUCT(AM$4:AM923)</f>
        <v>5.1949557935167202E-8</v>
      </c>
      <c r="AQ924" s="16">
        <f t="shared" si="1217"/>
        <v>5.5221074962847532E-16</v>
      </c>
      <c r="AR924" s="16">
        <f t="shared" si="1218"/>
        <v>3.0296620267563423E-11</v>
      </c>
      <c r="AS924" s="16">
        <f t="shared" si="1219"/>
        <v>5.3087151169442287E-17</v>
      </c>
      <c r="AT924" s="16">
        <f t="shared" si="1220"/>
        <v>6.3134668106745874E-8</v>
      </c>
      <c r="AU924" s="16">
        <f t="shared" si="1221"/>
        <v>0.99999993683503463</v>
      </c>
      <c r="AV924" s="16">
        <f t="shared" si="1222"/>
        <v>3.0856536077097469E-12</v>
      </c>
      <c r="AW924" s="30">
        <f>(SUMPRODUCT(AV$5:AV923,A$5:A923)+SUM(AV$5:AV923)*(Calculations!$B$6/30-0.5)+AV$4*Calculations!$B$6/30/2)/SUM(AV$4:AV923)</f>
        <v>510.22007228277346</v>
      </c>
      <c r="AX924" s="16"/>
      <c r="AY924" s="12"/>
      <c r="AZ924" s="12"/>
    </row>
    <row r="925" spans="1:52" x14ac:dyDescent="0.25">
      <c r="A925">
        <f t="shared" si="1185"/>
        <v>921</v>
      </c>
      <c r="B925" t="str">
        <f t="shared" si="1227"/>
        <v>October</v>
      </c>
      <c r="C925">
        <f t="shared" si="1206"/>
        <v>2101</v>
      </c>
      <c r="D925">
        <f t="shared" si="1229"/>
        <v>210110</v>
      </c>
      <c r="E925">
        <f t="shared" ref="E925:F925" si="1242">E913+1</f>
        <v>118</v>
      </c>
      <c r="F925">
        <f t="shared" si="1242"/>
        <v>116</v>
      </c>
      <c r="G925" s="12">
        <f>G924*IF($B925="January",1+IF(C925&gt;Personal!$L$18+1,Calculations!$B$22,Calculations!$B$21),1)</f>
        <v>16229.215788567417</v>
      </c>
      <c r="H925" s="12">
        <f>IF(AND(Career!$F$15="Yes",$E925=62,$E924=61),G925,H924*IF($B925="January",(1+IF(C925&gt;Personal!$L$18+1,Calculations!$C$22,Calculations!$C$21)),1))</f>
        <v>16229.215788567417</v>
      </c>
      <c r="I925" s="12">
        <f>H925*(1-'Retiree Assumptions'!$F$8)</f>
        <v>12658.788315082586</v>
      </c>
      <c r="J925" s="12">
        <f>I925/(Calculations!$C$27^($A925-1+Calculations!$B$6/30))</f>
        <v>1197.6343092946322</v>
      </c>
      <c r="K925" s="23">
        <f t="shared" si="1208"/>
        <v>3.258944860745284E-8</v>
      </c>
      <c r="L925" s="12">
        <f>L924*IF($B925="January",(1+IF(C925&gt;Personal!$L$18+1,Calculations!$B$22,Calculations!$B$21)),1)</f>
        <v>8926.068683712072</v>
      </c>
      <c r="M925" s="12">
        <f>IF(AND(Career!$F$15="Yes",$E925=62,$E924=61),L925,M924*IF($B925="January",(1+IF(C925&gt;Personal!$L$18+1,Calculations!$C$22,Calculations!$C$21)),1))</f>
        <v>8926.068683712072</v>
      </c>
      <c r="N925" s="12">
        <f>M925*(1-'Retiree Assumptions'!$F$10)</f>
        <v>7854.940441666623</v>
      </c>
      <c r="O925" s="12">
        <f>N925/(Calculations!$C$27^$AW925)/(Calculations!$D$27^($A925-1-$AW925+Calculations!$B$6/30))</f>
        <v>650.90750340222814</v>
      </c>
      <c r="P925" s="23">
        <f t="shared" si="1209"/>
        <v>3.5667065002089089E-5</v>
      </c>
      <c r="Q925" s="12">
        <f>IF(OR(A925&lt;=360,$E925&lt;70),Q924*IF($B925="January",(1+IF(C925&gt;Personal!$L$18+1,Calculations!$B$22,Calculations!$B$21)),1),0)</f>
        <v>0</v>
      </c>
      <c r="R925" s="12">
        <f>IF(OR(A925&lt;=360,$E925&lt;70),IF(AND(Career!$F$15="Yes",$E925=62,$E924=61),Q925,R924*IF($B925="January",(1+IF(C925&gt;Personal!$L$18+1,Calculations!$C$22,Calculations!$C$21)),1)),0)</f>
        <v>0</v>
      </c>
      <c r="S925" s="12">
        <f>R925*(1-'Retiree Assumptions'!$F$8)</f>
        <v>0</v>
      </c>
      <c r="T925" s="12">
        <f>S925/(Calculations!$C$27^($A925-1+Calculations!$B$6/30))</f>
        <v>0</v>
      </c>
      <c r="U925" s="23">
        <f t="shared" si="1210"/>
        <v>0</v>
      </c>
      <c r="W925">
        <f t="shared" si="1202"/>
        <v>15</v>
      </c>
      <c r="X925">
        <f t="shared" si="1224"/>
        <v>2101</v>
      </c>
      <c r="Y925">
        <f t="shared" si="1225"/>
        <v>118</v>
      </c>
      <c r="Z925">
        <f t="shared" si="1212"/>
        <v>116</v>
      </c>
      <c r="AA925" s="12">
        <f>S925*12*Subsidy!$I$15/Subsidy!$I$14</f>
        <v>0</v>
      </c>
      <c r="AB925" s="12">
        <f>SUM(S$5:S925)*Subsidy!$I$15/Subsidy!$I$14</f>
        <v>53212.488521578103</v>
      </c>
      <c r="AC925" s="12">
        <f>N925*Subsidy!$E$15/Subsidy!$E$14</f>
        <v>6283.9523533332986</v>
      </c>
      <c r="AD925" s="12">
        <f t="shared" si="1213"/>
        <v>75407.428239999586</v>
      </c>
      <c r="AE925" s="12">
        <f>$AP925*AC925/(Calculations!$D$27^(A925-1+Calculations!$B$6/30))</f>
        <v>1.991511060230776E-5</v>
      </c>
      <c r="AF925" s="12">
        <f>IF(AE925=0,0,SUM(AE$903:AE925)*AC925/AE925)</f>
        <v>928376.34228407755</v>
      </c>
      <c r="AH925" s="164">
        <f>VLOOKUP(E925,Rates2,5)*VLOOKUP(E925,Mort_Imp_Retirees,C925-'Mort Imp Cume'!$C$4+2)</f>
        <v>0.10184625677259096</v>
      </c>
      <c r="AI925" s="16">
        <f t="shared" si="1214"/>
        <v>0.89815374322740904</v>
      </c>
      <c r="AJ925" s="164">
        <f>VLOOKUP(F925,Rates2,6)*VLOOKUP(F925,Mort_Imp_Survivors,C925-'Mort Imp Cume'!$C$4+2)</f>
        <v>5.6070645640373895E-2</v>
      </c>
      <c r="AK925" s="16">
        <f t="shared" si="1215"/>
        <v>0.9439293543596261</v>
      </c>
      <c r="AL925" s="164">
        <f>VLOOKUP(F925,Rates2,7)*VLOOKUP(F925,Mort_Imp_Survivors,C925-'Mort Imp Cume'!$C$4+2)</f>
        <v>0.13207900687786811</v>
      </c>
      <c r="AM925" s="16">
        <f t="shared" si="1216"/>
        <v>0.86792099312213189</v>
      </c>
      <c r="AN925" s="108">
        <f>PRODUCT(AI$4:AI924)</f>
        <v>2.7211518870603303E-11</v>
      </c>
      <c r="AO925" s="16">
        <f>PRODUCT(AK$4:AK924)</f>
        <v>1.7204507672799009E-5</v>
      </c>
      <c r="AP925" s="16">
        <f>PRODUCT(AM$4:AM924)</f>
        <v>4.5088111915346047E-8</v>
      </c>
      <c r="AQ925" s="16">
        <f t="shared" si="1217"/>
        <v>4.6816078519780959E-16</v>
      </c>
      <c r="AR925" s="16">
        <f t="shared" si="1218"/>
        <v>2.7211050709818105E-11</v>
      </c>
      <c r="AS925" s="16">
        <f t="shared" si="1219"/>
        <v>4.5006951407813242E-17</v>
      </c>
      <c r="AT925" s="16">
        <f t="shared" si="1220"/>
        <v>5.4795903896730212E-8</v>
      </c>
      <c r="AU925" s="16">
        <f t="shared" si="1221"/>
        <v>0.99999994517688462</v>
      </c>
      <c r="AV925" s="16">
        <f t="shared" si="1222"/>
        <v>2.7713913380676684E-12</v>
      </c>
      <c r="AW925" s="30">
        <f>(SUMPRODUCT(AV$5:AV924,A$5:A924)+SUM(AV$5:AV924)*(Calculations!$B$6/30-0.5)+AV$4*Calculations!$B$6/30/2)/SUM(AV$4:AV924)</f>
        <v>510.22007228403947</v>
      </c>
      <c r="AX925" s="16"/>
      <c r="AY925" s="12"/>
      <c r="AZ925" s="12"/>
    </row>
    <row r="926" spans="1:52" x14ac:dyDescent="0.25">
      <c r="A926">
        <f t="shared" si="1185"/>
        <v>922</v>
      </c>
      <c r="B926" t="str">
        <f t="shared" si="1227"/>
        <v>November</v>
      </c>
      <c r="C926">
        <f t="shared" si="1206"/>
        <v>2101</v>
      </c>
      <c r="D926">
        <f t="shared" si="1229"/>
        <v>210111</v>
      </c>
      <c r="E926">
        <f t="shared" ref="E926:F926" si="1243">E914+1</f>
        <v>118</v>
      </c>
      <c r="F926">
        <f t="shared" si="1243"/>
        <v>116</v>
      </c>
      <c r="G926" s="12">
        <f>G925*IF($B926="January",1+IF(C926&gt;Personal!$L$18+1,Calculations!$B$22,Calculations!$B$21),1)</f>
        <v>16229.215788567417</v>
      </c>
      <c r="H926" s="12">
        <f>IF(AND(Career!$F$15="Yes",$E926=62,$E925=61),G926,H925*IF($B926="January",(1+IF(C926&gt;Personal!$L$18+1,Calculations!$C$22,Calculations!$C$21)),1))</f>
        <v>16229.215788567417</v>
      </c>
      <c r="I926" s="12">
        <f>H926*(1-'Retiree Assumptions'!$F$8)</f>
        <v>12658.788315082586</v>
      </c>
      <c r="J926" s="12">
        <f>I926/(Calculations!$C$27^($A926-1+Calculations!$B$6/30))</f>
        <v>1194.571970695031</v>
      </c>
      <c r="K926" s="23">
        <f t="shared" si="1208"/>
        <v>2.9195491310578979E-8</v>
      </c>
      <c r="L926" s="12">
        <f>L925*IF($B926="January",(1+IF(C926&gt;Personal!$L$18+1,Calculations!$B$22,Calculations!$B$21)),1)</f>
        <v>8926.068683712072</v>
      </c>
      <c r="M926" s="12">
        <f>IF(AND(Career!$F$15="Yes",$E926=62,$E925=61),L926,M925*IF($B926="January",(1+IF(C926&gt;Personal!$L$18+1,Calculations!$C$22,Calculations!$C$21)),1))</f>
        <v>8926.068683712072</v>
      </c>
      <c r="N926" s="12">
        <f>M926*(1-'Retiree Assumptions'!$F$10)</f>
        <v>7854.940441666623</v>
      </c>
      <c r="O926" s="12">
        <f>N926/(Calculations!$C$27^$AW926)/(Calculations!$D$27^($A926-1-$AW926+Calculations!$B$6/30))</f>
        <v>649.03371284228263</v>
      </c>
      <c r="P926" s="23">
        <f t="shared" si="1209"/>
        <v>3.0867079810507176E-5</v>
      </c>
      <c r="Q926" s="12">
        <f>IF(OR(A926&lt;=360,$E926&lt;70),Q925*IF($B926="January",(1+IF(C926&gt;Personal!$L$18+1,Calculations!$B$22,Calculations!$B$21)),1),0)</f>
        <v>0</v>
      </c>
      <c r="R926" s="12">
        <f>IF(OR(A926&lt;=360,$E926&lt;70),IF(AND(Career!$F$15="Yes",$E926=62,$E925=61),Q926,R925*IF($B926="January",(1+IF(C926&gt;Personal!$L$18+1,Calculations!$C$22,Calculations!$C$21)),1)),0)</f>
        <v>0</v>
      </c>
      <c r="S926" s="12">
        <f>R926*(1-'Retiree Assumptions'!$F$8)</f>
        <v>0</v>
      </c>
      <c r="T926" s="12">
        <f>S926/(Calculations!$C$27^($A926-1+Calculations!$B$6/30))</f>
        <v>0</v>
      </c>
      <c r="U926" s="23">
        <f t="shared" si="1210"/>
        <v>0</v>
      </c>
      <c r="W926">
        <f t="shared" si="1202"/>
        <v>15</v>
      </c>
      <c r="X926">
        <f t="shared" si="1224"/>
        <v>2101</v>
      </c>
      <c r="Y926">
        <f t="shared" si="1225"/>
        <v>118</v>
      </c>
      <c r="Z926">
        <f t="shared" si="1212"/>
        <v>116</v>
      </c>
      <c r="AA926" s="12">
        <f>S926*12*Subsidy!$I$15/Subsidy!$I$14</f>
        <v>0</v>
      </c>
      <c r="AB926" s="12">
        <f>SUM(S$5:S926)*Subsidy!$I$15/Subsidy!$I$14</f>
        <v>53212.488521578103</v>
      </c>
      <c r="AC926" s="12">
        <f>N926*Subsidy!$E$15/Subsidy!$E$14</f>
        <v>6283.9523533332986</v>
      </c>
      <c r="AD926" s="12">
        <f t="shared" si="1213"/>
        <v>75407.428239999586</v>
      </c>
      <c r="AE926" s="12">
        <f>$AP926*AC926/(Calculations!$D$27^(A926-1+Calculations!$B$6/30))</f>
        <v>1.7234984369432667E-5</v>
      </c>
      <c r="AF926" s="12">
        <f>IF(AE926=0,0,SUM(AE$903:AE926)*AC926/AE926)</f>
        <v>1079027.4571251879</v>
      </c>
      <c r="AH926" s="164">
        <f>VLOOKUP(E926,Rates2,5)*VLOOKUP(E926,Mort_Imp_Retirees,C926-'Mort Imp Cume'!$C$4+2)</f>
        <v>0.10184625677259096</v>
      </c>
      <c r="AI926" s="16">
        <f t="shared" si="1214"/>
        <v>0.89815374322740904</v>
      </c>
      <c r="AJ926" s="164">
        <f>VLOOKUP(F926,Rates2,6)*VLOOKUP(F926,Mort_Imp_Survivors,C926-'Mort Imp Cume'!$C$4+2)</f>
        <v>5.6070645640373895E-2</v>
      </c>
      <c r="AK926" s="16">
        <f t="shared" si="1215"/>
        <v>0.9439293543596261</v>
      </c>
      <c r="AL926" s="164">
        <f>VLOOKUP(F926,Rates2,7)*VLOOKUP(F926,Mort_Imp_Survivors,C926-'Mort Imp Cume'!$C$4+2)</f>
        <v>0.13207900687786811</v>
      </c>
      <c r="AM926" s="16">
        <f t="shared" si="1216"/>
        <v>0.86792099312213189</v>
      </c>
      <c r="AN926" s="108">
        <f>PRODUCT(AI$4:AI925)</f>
        <v>2.4440127532535635E-11</v>
      </c>
      <c r="AO926" s="16">
        <f>PRODUCT(AK$4:AK925)</f>
        <v>1.6239839819660403E-5</v>
      </c>
      <c r="AP926" s="16">
        <f>PRODUCT(AM$4:AM925)</f>
        <v>3.9132918871568968E-8</v>
      </c>
      <c r="AQ926" s="16">
        <f t="shared" si="1217"/>
        <v>3.9690375630045078E-16</v>
      </c>
      <c r="AR926" s="16">
        <f t="shared" si="1218"/>
        <v>2.4439730628779334E-11</v>
      </c>
      <c r="AS926" s="16">
        <f t="shared" si="1219"/>
        <v>3.8156609092846586E-17</v>
      </c>
      <c r="AT926" s="16">
        <f t="shared" si="1220"/>
        <v>4.7558515374081934E-8</v>
      </c>
      <c r="AU926" s="16">
        <f t="shared" si="1221"/>
        <v>0.99999995241704442</v>
      </c>
      <c r="AV926" s="16">
        <f t="shared" si="1222"/>
        <v>2.4891355042334941E-12</v>
      </c>
      <c r="AW926" s="30">
        <f>(SUMPRODUCT(AV$5:AV925,A$5:A925)+SUM(AV$5:AV925)*(Calculations!$B$6/30-0.5)+AV$4*Calculations!$B$6/30/2)/SUM(AV$4:AV925)</f>
        <v>510.2200722851793</v>
      </c>
      <c r="AX926" s="16"/>
      <c r="AY926" s="12"/>
      <c r="AZ926" s="12"/>
    </row>
    <row r="927" spans="1:52" x14ac:dyDescent="0.25">
      <c r="A927">
        <f t="shared" si="1185"/>
        <v>923</v>
      </c>
      <c r="B927" t="str">
        <f t="shared" si="1227"/>
        <v>December</v>
      </c>
      <c r="C927">
        <f t="shared" si="1206"/>
        <v>2101</v>
      </c>
      <c r="D927">
        <f t="shared" si="1229"/>
        <v>210112</v>
      </c>
      <c r="E927">
        <f t="shared" ref="E927:F927" si="1244">E915+1</f>
        <v>118</v>
      </c>
      <c r="F927">
        <f t="shared" si="1244"/>
        <v>116</v>
      </c>
      <c r="G927" s="12">
        <f>G926*IF($B927="January",1+IF(C927&gt;Personal!$L$18+1,Calculations!$B$22,Calculations!$B$21),1)</f>
        <v>16229.215788567417</v>
      </c>
      <c r="H927" s="12">
        <f>IF(AND(Career!$F$15="Yes",$E927=62,$E926=61),G927,H926*IF($B927="January",(1+IF(C927&gt;Personal!$L$18+1,Calculations!$C$22,Calculations!$C$21)),1))</f>
        <v>16229.215788567417</v>
      </c>
      <c r="I927" s="12">
        <f>H927*(1-'Retiree Assumptions'!$F$8)</f>
        <v>12658.788315082586</v>
      </c>
      <c r="J927" s="12">
        <f>I927/(Calculations!$C$27^($A927-1+Calculations!$B$6/30))</f>
        <v>1191.5174624637027</v>
      </c>
      <c r="K927" s="23">
        <f t="shared" si="1208"/>
        <v>2.6154990320123531E-8</v>
      </c>
      <c r="L927" s="12">
        <f>L926*IF($B927="January",(1+IF(C927&gt;Personal!$L$18+1,Calculations!$B$22,Calculations!$B$21)),1)</f>
        <v>8926.068683712072</v>
      </c>
      <c r="M927" s="12">
        <f>IF(AND(Career!$F$15="Yes",$E927=62,$E926=61),L927,M926*IF($B927="January",(1+IF(C927&gt;Personal!$L$18+1,Calculations!$C$22,Calculations!$C$21)),1))</f>
        <v>8926.068683712072</v>
      </c>
      <c r="N927" s="12">
        <f>M927*(1-'Retiree Assumptions'!$F$10)</f>
        <v>7854.940441666623</v>
      </c>
      <c r="O927" s="12">
        <f>N927/(Calculations!$C$27^$AW927)/(Calculations!$D$27^($A927-1-$AW927+Calculations!$B$6/30))</f>
        <v>647.16531642978327</v>
      </c>
      <c r="P927" s="23">
        <f t="shared" si="1209"/>
        <v>2.671306472656131E-5</v>
      </c>
      <c r="Q927" s="12">
        <f>IF(OR(A927&lt;=360,$E927&lt;70),Q926*IF($B927="January",(1+IF(C927&gt;Personal!$L$18+1,Calculations!$B$22,Calculations!$B$21)),1),0)</f>
        <v>0</v>
      </c>
      <c r="R927" s="12">
        <f>IF(OR(A927&lt;=360,$E927&lt;70),IF(AND(Career!$F$15="Yes",$E927=62,$E926=61),Q927,R926*IF($B927="January",(1+IF(C927&gt;Personal!$L$18+1,Calculations!$C$22,Calculations!$C$21)),1)),0)</f>
        <v>0</v>
      </c>
      <c r="S927" s="12">
        <f>R927*(1-'Retiree Assumptions'!$F$8)</f>
        <v>0</v>
      </c>
      <c r="T927" s="12">
        <f>S927/(Calculations!$C$27^($A927-1+Calculations!$B$6/30))</f>
        <v>0</v>
      </c>
      <c r="U927" s="23">
        <f t="shared" si="1210"/>
        <v>0</v>
      </c>
      <c r="W927">
        <f t="shared" si="1202"/>
        <v>15</v>
      </c>
      <c r="X927">
        <f t="shared" si="1224"/>
        <v>2101</v>
      </c>
      <c r="Y927">
        <f t="shared" si="1225"/>
        <v>118</v>
      </c>
      <c r="Z927">
        <f t="shared" si="1212"/>
        <v>116</v>
      </c>
      <c r="AA927" s="12">
        <f>S927*12*Subsidy!$I$15/Subsidy!$I$14</f>
        <v>0</v>
      </c>
      <c r="AB927" s="12">
        <f>SUM(S$5:S927)*Subsidy!$I$15/Subsidy!$I$14</f>
        <v>53212.488521578103</v>
      </c>
      <c r="AC927" s="12">
        <f>N927*Subsidy!$E$15/Subsidy!$E$14</f>
        <v>6283.9523533332986</v>
      </c>
      <c r="AD927" s="12">
        <f t="shared" si="1213"/>
        <v>75407.428239999586</v>
      </c>
      <c r="AE927" s="12">
        <f>$AP927*AC927/(Calculations!$D$27^(A927-1+Calculations!$B$6/30))</f>
        <v>1.4915542883310277E-5</v>
      </c>
      <c r="AF927" s="12">
        <f>IF(AE927=0,0,SUM(AE$903:AE927)*AC927/AE927)</f>
        <v>1253105.5734791991</v>
      </c>
      <c r="AH927" s="164">
        <f>VLOOKUP(E927,Rates2,5)*VLOOKUP(E927,Mort_Imp_Retirees,C927-'Mort Imp Cume'!$C$4+2)</f>
        <v>0.10184625677259096</v>
      </c>
      <c r="AI927" s="16">
        <f t="shared" si="1214"/>
        <v>0.89815374322740904</v>
      </c>
      <c r="AJ927" s="164">
        <f>VLOOKUP(F927,Rates2,6)*VLOOKUP(F927,Mort_Imp_Survivors,C927-'Mort Imp Cume'!$C$4+2)</f>
        <v>5.6070645640373895E-2</v>
      </c>
      <c r="AK927" s="16">
        <f t="shared" si="1215"/>
        <v>0.9439293543596261</v>
      </c>
      <c r="AL927" s="164">
        <f>VLOOKUP(F927,Rates2,7)*VLOOKUP(F927,Mort_Imp_Survivors,C927-'Mort Imp Cume'!$C$4+2)</f>
        <v>0.13207900687786811</v>
      </c>
      <c r="AM927" s="16">
        <f t="shared" si="1216"/>
        <v>0.86792099312213189</v>
      </c>
      <c r="AN927" s="108">
        <f>PRODUCT(AI$4:AI926)</f>
        <v>2.195099202830214E-11</v>
      </c>
      <c r="AO927" s="16">
        <f>PRODUCT(AK$4:AK926)</f>
        <v>1.532926151587579E-5</v>
      </c>
      <c r="AP927" s="16">
        <f>PRODUCT(AM$4:AM926)</f>
        <v>3.3964281810779956E-8</v>
      </c>
      <c r="AQ927" s="16">
        <f t="shared" si="1217"/>
        <v>3.3649249733474825E-16</v>
      </c>
      <c r="AR927" s="16">
        <f t="shared" si="1218"/>
        <v>2.1950655535804803E-11</v>
      </c>
      <c r="AS927" s="16">
        <f t="shared" si="1219"/>
        <v>3.2348932152102005E-17</v>
      </c>
      <c r="AT927" s="16">
        <f t="shared" si="1220"/>
        <v>4.1277033933043982E-8</v>
      </c>
      <c r="AU927" s="16">
        <f t="shared" si="1221"/>
        <v>0.9999999587010151</v>
      </c>
      <c r="AV927" s="16">
        <f t="shared" si="1222"/>
        <v>2.235626370527557E-12</v>
      </c>
      <c r="AW927" s="30">
        <f>(SUMPRODUCT(AV$5:AV926,A$5:A926)+SUM(AV$5:AV926)*(Calculations!$B$6/30-0.5)+AV$4*Calculations!$B$6/30/2)/SUM(AV$4:AV926)</f>
        <v>510.22007228620555</v>
      </c>
      <c r="AX927" s="16"/>
      <c r="AY927" s="12"/>
      <c r="AZ927" s="12"/>
    </row>
    <row r="928" spans="1:52" x14ac:dyDescent="0.25">
      <c r="A928">
        <f t="shared" si="1185"/>
        <v>924</v>
      </c>
      <c r="B928" t="str">
        <f t="shared" si="1227"/>
        <v>January</v>
      </c>
      <c r="C928">
        <f t="shared" si="1206"/>
        <v>2102</v>
      </c>
      <c r="D928">
        <f t="shared" si="1229"/>
        <v>210201</v>
      </c>
      <c r="E928">
        <f t="shared" ref="E928:F928" si="1245">E916+1</f>
        <v>119</v>
      </c>
      <c r="F928">
        <f t="shared" si="1245"/>
        <v>117</v>
      </c>
      <c r="G928" s="12">
        <f>G927*IF($B928="January",1+IF(C928&gt;Personal!$L$18+1,Calculations!$B$22,Calculations!$B$21),1)</f>
        <v>16634.946183281601</v>
      </c>
      <c r="H928" s="12">
        <f>IF(AND(Career!$F$15="Yes",$E928=62,$E927=61),G928,H927*IF($B928="January",(1+IF(C928&gt;Personal!$L$18+1,Calculations!$C$22,Calculations!$C$21)),1))</f>
        <v>16634.946183281601</v>
      </c>
      <c r="I928" s="12">
        <f>H928*(1-'Retiree Assumptions'!$F$8)</f>
        <v>12975.25802295965</v>
      </c>
      <c r="J928" s="12">
        <f>I928/(Calculations!$C$27^($A928-1+Calculations!$B$6/30))</f>
        <v>1218.1825336929387</v>
      </c>
      <c r="K928" s="23">
        <f t="shared" si="1208"/>
        <v>2.4016914089670592E-8</v>
      </c>
      <c r="L928" s="12">
        <f>L927*IF($B928="January",(1+IF(C928&gt;Personal!$L$18+1,Calculations!$B$22,Calculations!$B$21)),1)</f>
        <v>9149.2204008048739</v>
      </c>
      <c r="M928" s="12">
        <f>IF(AND(Career!$F$15="Yes",$E928=62,$E927=61),L928,M927*IF($B928="January",(1+IF(C928&gt;Personal!$L$18+1,Calculations!$C$22,Calculations!$C$21)),1))</f>
        <v>9149.2204008048739</v>
      </c>
      <c r="N928" s="12">
        <f>M928*(1-'Retiree Assumptions'!$F$10)</f>
        <v>8051.3139527082894</v>
      </c>
      <c r="O928" s="12">
        <f>N928/(Calculations!$C$27^$AW928)/(Calculations!$D$27^($A928-1-$AW928+Calculations!$B$6/30))</f>
        <v>661.43485610231915</v>
      </c>
      <c r="P928" s="23">
        <f t="shared" si="1209"/>
        <v>2.3696038862021163E-5</v>
      </c>
      <c r="Q928" s="12">
        <f>IF(OR(A928&lt;=360,$E928&lt;70),Q927*IF($B928="January",(1+IF(C928&gt;Personal!$L$18+1,Calculations!$B$22,Calculations!$B$21)),1),0)</f>
        <v>0</v>
      </c>
      <c r="R928" s="12">
        <f>IF(OR(A928&lt;=360,$E928&lt;70),IF(AND(Career!$F$15="Yes",$E928=62,$E927=61),Q928,R927*IF($B928="January",(1+IF(C928&gt;Personal!$L$18+1,Calculations!$C$22,Calculations!$C$21)),1)),0)</f>
        <v>0</v>
      </c>
      <c r="S928" s="12">
        <f>R928*(1-'Retiree Assumptions'!$F$8)</f>
        <v>0</v>
      </c>
      <c r="T928" s="12">
        <f>S928/(Calculations!$C$27^($A928-1+Calculations!$B$6/30))</f>
        <v>0</v>
      </c>
      <c r="U928" s="23">
        <f t="shared" si="1210"/>
        <v>0</v>
      </c>
      <c r="W928">
        <f t="shared" si="1202"/>
        <v>15</v>
      </c>
      <c r="X928">
        <f t="shared" si="1224"/>
        <v>2102</v>
      </c>
      <c r="Y928">
        <f t="shared" si="1225"/>
        <v>119</v>
      </c>
      <c r="Z928">
        <f t="shared" si="1212"/>
        <v>117</v>
      </c>
      <c r="AA928" s="12">
        <f>S928*12*Subsidy!$I$15/Subsidy!$I$14</f>
        <v>0</v>
      </c>
      <c r="AB928" s="12">
        <f>SUM(S$5:S928)*Subsidy!$I$15/Subsidy!$I$14</f>
        <v>53212.488521578103</v>
      </c>
      <c r="AC928" s="12">
        <f>N928*Subsidy!$E$15/Subsidy!$E$14</f>
        <v>6441.051162166631</v>
      </c>
      <c r="AD928" s="12">
        <f t="shared" si="1213"/>
        <v>77292.613945999576</v>
      </c>
      <c r="AE928" s="12">
        <f>$AP928*AC928/(Calculations!$D$27^(A928-1+Calculations!$B$6/30))</f>
        <v>1.3230952236655311E-5</v>
      </c>
      <c r="AF928" s="12">
        <f>IF(AE928=0,0,SUM(AE$903:AE928)*AC928/AE928)</f>
        <v>1454410.8060095867</v>
      </c>
      <c r="AH928" s="164">
        <f>VLOOKUP(E928,Rates2,5)*VLOOKUP(E928,Mort_Imp_Retirees,C928-'Mort Imp Cume'!$C$4+2)</f>
        <v>0.10184625677259096</v>
      </c>
      <c r="AI928" s="16">
        <f t="shared" si="1214"/>
        <v>0.89815374322740904</v>
      </c>
      <c r="AJ928" s="164">
        <f>VLOOKUP(F928,Rates2,6)*VLOOKUP(F928,Mort_Imp_Survivors,C928-'Mort Imp Cume'!$C$4+2)</f>
        <v>5.6086368231755501E-2</v>
      </c>
      <c r="AK928" s="16">
        <f t="shared" si="1215"/>
        <v>0.9439136317682445</v>
      </c>
      <c r="AL928" s="164">
        <f>VLOOKUP(F928,Rates2,7)*VLOOKUP(F928,Mort_Imp_Survivors,C928-'Mort Imp Cume'!$C$4+2)</f>
        <v>0.15090752633811277</v>
      </c>
      <c r="AM928" s="16">
        <f t="shared" si="1216"/>
        <v>0.84909247366188723</v>
      </c>
      <c r="AN928" s="108">
        <f>PRODUCT(AI$4:AI927)</f>
        <v>1.9715365657774583E-11</v>
      </c>
      <c r="AO928" s="16">
        <f>PRODUCT(AK$4:AK927)</f>
        <v>1.4469739925490497E-5</v>
      </c>
      <c r="AP928" s="16">
        <f>PRODUCT(AM$4:AM927)</f>
        <v>2.9478313199892101E-8</v>
      </c>
      <c r="AQ928" s="16">
        <f t="shared" si="1217"/>
        <v>2.8527621360394508E-16</v>
      </c>
      <c r="AR928" s="16">
        <f t="shared" si="1218"/>
        <v>1.9715080381560979E-11</v>
      </c>
      <c r="AS928" s="16">
        <f t="shared" si="1219"/>
        <v>2.7424763519949594E-17</v>
      </c>
      <c r="AT928" s="16">
        <f t="shared" si="1220"/>
        <v>3.5825204316652399E-8</v>
      </c>
      <c r="AU928" s="16">
        <f t="shared" si="1221"/>
        <v>0.99999996415508019</v>
      </c>
      <c r="AV928" s="16">
        <f t="shared" si="1222"/>
        <v>2.0079361931472318E-12</v>
      </c>
      <c r="AW928" s="30">
        <f>(SUMPRODUCT(AV$5:AV927,A$5:A927)+SUM(AV$5:AV927)*(Calculations!$B$6/30-0.5)+AV$4*Calculations!$B$6/30/2)/SUM(AV$4:AV927)</f>
        <v>510.22007228712948</v>
      </c>
      <c r="AX928" s="16"/>
      <c r="AY928" s="12"/>
      <c r="AZ928" s="12"/>
    </row>
    <row r="929" spans="1:52" x14ac:dyDescent="0.25">
      <c r="A929">
        <f t="shared" si="1185"/>
        <v>925</v>
      </c>
      <c r="B929" t="str">
        <f t="shared" si="1227"/>
        <v>February</v>
      </c>
      <c r="C929">
        <f t="shared" si="1206"/>
        <v>2102</v>
      </c>
      <c r="D929">
        <f t="shared" si="1229"/>
        <v>210202</v>
      </c>
      <c r="E929">
        <f t="shared" ref="E929:F929" si="1246">E917+1</f>
        <v>119</v>
      </c>
      <c r="F929">
        <f t="shared" si="1246"/>
        <v>117</v>
      </c>
      <c r="G929" s="12">
        <f>G928*IF($B929="January",1+IF(C929&gt;Personal!$L$18+1,Calculations!$B$22,Calculations!$B$21),1)</f>
        <v>16634.946183281601</v>
      </c>
      <c r="H929" s="12">
        <f>IF(AND(Career!$F$15="Yes",$E929=62,$E928=61),G929,H928*IF($B929="January",(1+IF(C929&gt;Personal!$L$18+1,Calculations!$C$22,Calculations!$C$21)),1))</f>
        <v>16634.946183281601</v>
      </c>
      <c r="I929" s="12">
        <f>H929*(1-'Retiree Assumptions'!$F$8)</f>
        <v>12975.25802295965</v>
      </c>
      <c r="J929" s="12">
        <f>I929/(Calculations!$C$27^($A929-1+Calculations!$B$6/30))</f>
        <v>1215.0676534950881</v>
      </c>
      <c r="K929" s="23">
        <f t="shared" si="1208"/>
        <v>2.1515724769014539E-8</v>
      </c>
      <c r="L929" s="12">
        <f>L928*IF($B929="January",(1+IF(C929&gt;Personal!$L$18+1,Calculations!$B$22,Calculations!$B$21)),1)</f>
        <v>9149.2204008048739</v>
      </c>
      <c r="M929" s="12">
        <f>IF(AND(Career!$F$15="Yes",$E929=62,$E928=61),L929,M928*IF($B929="January",(1+IF(C929&gt;Personal!$L$18+1,Calculations!$C$22,Calculations!$C$21)),1))</f>
        <v>9149.2204008048739</v>
      </c>
      <c r="N929" s="12">
        <f>M929*(1-'Retiree Assumptions'!$F$10)</f>
        <v>8051.3139527082894</v>
      </c>
      <c r="O929" s="12">
        <f>N929/(Calculations!$C$27^$AW929)/(Calculations!$D$27^($A929-1-$AW929+Calculations!$B$6/30))</f>
        <v>659.53076007800246</v>
      </c>
      <c r="P929" s="23">
        <f t="shared" si="1209"/>
        <v>2.0062207743258579E-5</v>
      </c>
      <c r="Q929" s="12">
        <f>IF(OR(A929&lt;=360,$E929&lt;70),Q928*IF($B929="January",(1+IF(C929&gt;Personal!$L$18+1,Calculations!$B$22,Calculations!$B$21)),1),0)</f>
        <v>0</v>
      </c>
      <c r="R929" s="12">
        <f>IF(OR(A929&lt;=360,$E929&lt;70),IF(AND(Career!$F$15="Yes",$E929=62,$E928=61),Q929,R928*IF($B929="January",(1+IF(C929&gt;Personal!$L$18+1,Calculations!$C$22,Calculations!$C$21)),1)),0)</f>
        <v>0</v>
      </c>
      <c r="S929" s="12">
        <f>R929*(1-'Retiree Assumptions'!$F$8)</f>
        <v>0</v>
      </c>
      <c r="T929" s="12">
        <f>S929/(Calculations!$C$27^($A929-1+Calculations!$B$6/30))</f>
        <v>0</v>
      </c>
      <c r="U929" s="23">
        <f t="shared" si="1210"/>
        <v>0</v>
      </c>
      <c r="W929">
        <f t="shared" si="1202"/>
        <v>15</v>
      </c>
      <c r="X929">
        <f t="shared" si="1224"/>
        <v>2102</v>
      </c>
      <c r="Y929">
        <f t="shared" si="1225"/>
        <v>119</v>
      </c>
      <c r="Z929">
        <f t="shared" si="1212"/>
        <v>117</v>
      </c>
      <c r="AA929" s="12">
        <f>S929*12*Subsidy!$I$15/Subsidy!$I$14</f>
        <v>0</v>
      </c>
      <c r="AB929" s="12">
        <f>SUM(S$5:S929)*Subsidy!$I$15/Subsidy!$I$14</f>
        <v>53212.488521578103</v>
      </c>
      <c r="AC929" s="12">
        <f>N929*Subsidy!$E$15/Subsidy!$E$14</f>
        <v>6441.051162166631</v>
      </c>
      <c r="AD929" s="12">
        <f t="shared" si="1213"/>
        <v>77292.613945999576</v>
      </c>
      <c r="AE929" s="12">
        <f>$AP929*AC929/(Calculations!$D$27^(A929-1+Calculations!$B$6/30))</f>
        <v>1.1201961379248171E-5</v>
      </c>
      <c r="AF929" s="12">
        <f>IF(AE929=0,0,SUM(AE$903:AE929)*AC929/AE929)</f>
        <v>1724286.636885809</v>
      </c>
      <c r="AH929" s="164">
        <f>VLOOKUP(E929,Rates2,5)*VLOOKUP(E929,Mort_Imp_Retirees,C929-'Mort Imp Cume'!$C$4+2)</f>
        <v>0.10184625677259096</v>
      </c>
      <c r="AI929" s="16">
        <f t="shared" si="1214"/>
        <v>0.89815374322740904</v>
      </c>
      <c r="AJ929" s="164">
        <f>VLOOKUP(F929,Rates2,6)*VLOOKUP(F929,Mort_Imp_Survivors,C929-'Mort Imp Cume'!$C$4+2)</f>
        <v>5.6086368231755501E-2</v>
      </c>
      <c r="AK929" s="16">
        <f t="shared" si="1215"/>
        <v>0.9439136317682445</v>
      </c>
      <c r="AL929" s="164">
        <f>VLOOKUP(F929,Rates2,7)*VLOOKUP(F929,Mort_Imp_Survivors,C929-'Mort Imp Cume'!$C$4+2)</f>
        <v>0.15090752633811277</v>
      </c>
      <c r="AM929" s="16">
        <f t="shared" si="1216"/>
        <v>0.84909247366188723</v>
      </c>
      <c r="AN929" s="108">
        <f>PRODUCT(AI$4:AI928)</f>
        <v>1.7707429464627352E-11</v>
      </c>
      <c r="AO929" s="16">
        <f>PRODUCT(AK$4:AK928)</f>
        <v>1.3658184763811703E-5</v>
      </c>
      <c r="AP929" s="16">
        <f>PRODUCT(AM$4:AM928)</f>
        <v>2.5029813874276246E-8</v>
      </c>
      <c r="AQ929" s="16">
        <f t="shared" si="1217"/>
        <v>2.4185134332004372E-16</v>
      </c>
      <c r="AR929" s="16">
        <f t="shared" si="1218"/>
        <v>1.7707187613284031E-11</v>
      </c>
      <c r="AS929" s="16">
        <f t="shared" si="1219"/>
        <v>2.3250153995463071E-17</v>
      </c>
      <c r="AT929" s="16">
        <f t="shared" si="1220"/>
        <v>3.0418911380093671E-8</v>
      </c>
      <c r="AU929" s="16">
        <f t="shared" si="1221"/>
        <v>0.99999996956338122</v>
      </c>
      <c r="AV929" s="16">
        <f t="shared" si="1222"/>
        <v>1.8034354080369801E-12</v>
      </c>
      <c r="AW929" s="30">
        <f>(SUMPRODUCT(AV$5:AV928,A$5:A928)+SUM(AV$5:AV928)*(Calculations!$B$6/30-0.5)+AV$4*Calculations!$B$6/30/2)/SUM(AV$4:AV928)</f>
        <v>510.22007228796133</v>
      </c>
      <c r="AX929" s="16"/>
      <c r="AY929" s="12"/>
      <c r="AZ929" s="12"/>
    </row>
    <row r="930" spans="1:52" x14ac:dyDescent="0.25">
      <c r="A930">
        <f t="shared" si="1185"/>
        <v>926</v>
      </c>
      <c r="B930" t="str">
        <f t="shared" si="1227"/>
        <v>March</v>
      </c>
      <c r="C930">
        <f t="shared" si="1206"/>
        <v>2102</v>
      </c>
      <c r="D930">
        <f t="shared" si="1229"/>
        <v>210203</v>
      </c>
      <c r="E930">
        <f t="shared" ref="E930:F930" si="1247">E918+1</f>
        <v>119</v>
      </c>
      <c r="F930">
        <f t="shared" si="1247"/>
        <v>117</v>
      </c>
      <c r="G930" s="12">
        <f>G929*IF($B930="January",1+IF(C930&gt;Personal!$L$18+1,Calculations!$B$22,Calculations!$B$21),1)</f>
        <v>16634.946183281601</v>
      </c>
      <c r="H930" s="12">
        <f>IF(AND(Career!$F$15="Yes",$E930=62,$E929=61),G930,H929*IF($B930="January",(1+IF(C930&gt;Personal!$L$18+1,Calculations!$C$22,Calculations!$C$21)),1))</f>
        <v>16634.946183281601</v>
      </c>
      <c r="I930" s="12">
        <f>H930*(1-'Retiree Assumptions'!$F$8)</f>
        <v>12975.25802295965</v>
      </c>
      <c r="J930" s="12">
        <f>I930/(Calculations!$C$27^($A930-1+Calculations!$B$6/30))</f>
        <v>1211.9607380138368</v>
      </c>
      <c r="K930" s="23">
        <f t="shared" si="1208"/>
        <v>1.9275016374192942E-8</v>
      </c>
      <c r="L930" s="12">
        <f>L929*IF($B930="January",(1+IF(C930&gt;Personal!$L$18+1,Calculations!$B$22,Calculations!$B$21)),1)</f>
        <v>9149.2204008048739</v>
      </c>
      <c r="M930" s="12">
        <f>IF(AND(Career!$F$15="Yes",$E930=62,$E929=61),L930,M929*IF($B930="January",(1+IF(C930&gt;Personal!$L$18+1,Calculations!$C$22,Calculations!$C$21)),1))</f>
        <v>9149.2204008048739</v>
      </c>
      <c r="N930" s="12">
        <f>M930*(1-'Retiree Assumptions'!$F$10)</f>
        <v>8051.3139527082894</v>
      </c>
      <c r="O930" s="12">
        <f>N930/(Calculations!$C$27^$AW930)/(Calculations!$D$27^($A930-1-$AW930+Calculations!$B$6/30))</f>
        <v>657.6321454425555</v>
      </c>
      <c r="P930" s="23">
        <f t="shared" si="1209"/>
        <v>1.6985631306428484E-5</v>
      </c>
      <c r="Q930" s="12">
        <f>IF(OR(A930&lt;=360,$E930&lt;70),Q929*IF($B930="January",(1+IF(C930&gt;Personal!$L$18+1,Calculations!$B$22,Calculations!$B$21)),1),0)</f>
        <v>0</v>
      </c>
      <c r="R930" s="12">
        <f>IF(OR(A930&lt;=360,$E930&lt;70),IF(AND(Career!$F$15="Yes",$E930=62,$E929=61),Q930,R929*IF($B930="January",(1+IF(C930&gt;Personal!$L$18+1,Calculations!$C$22,Calculations!$C$21)),1)),0)</f>
        <v>0</v>
      </c>
      <c r="S930" s="12">
        <f>R930*(1-'Retiree Assumptions'!$F$8)</f>
        <v>0</v>
      </c>
      <c r="T930" s="12">
        <f>S930/(Calculations!$C$27^($A930-1+Calculations!$B$6/30))</f>
        <v>0</v>
      </c>
      <c r="U930" s="23">
        <f t="shared" si="1210"/>
        <v>0</v>
      </c>
      <c r="W930">
        <f t="shared" si="1202"/>
        <v>15</v>
      </c>
      <c r="X930">
        <f t="shared" si="1224"/>
        <v>2102</v>
      </c>
      <c r="Y930">
        <f t="shared" si="1225"/>
        <v>119</v>
      </c>
      <c r="Z930">
        <f t="shared" si="1212"/>
        <v>117</v>
      </c>
      <c r="AA930" s="12">
        <f>S930*12*Subsidy!$I$15/Subsidy!$I$14</f>
        <v>0</v>
      </c>
      <c r="AB930" s="12">
        <f>SUM(S$5:S930)*Subsidy!$I$15/Subsidy!$I$14</f>
        <v>53212.488521578103</v>
      </c>
      <c r="AC930" s="12">
        <f>N930*Subsidy!$E$15/Subsidy!$E$14</f>
        <v>6441.051162166631</v>
      </c>
      <c r="AD930" s="12">
        <f t="shared" si="1213"/>
        <v>77292.613945999576</v>
      </c>
      <c r="AE930" s="12">
        <f>$AP930*AC930/(Calculations!$D$27^(A930-1+Calculations!$B$6/30))</f>
        <v>9.484120001168488E-6</v>
      </c>
      <c r="AF930" s="12">
        <f>IF(AE930=0,0,SUM(AE$903:AE930)*AC930/AE930)</f>
        <v>2043044.5853613119</v>
      </c>
      <c r="AH930" s="164">
        <f>VLOOKUP(E930,Rates2,5)*VLOOKUP(E930,Mort_Imp_Retirees,C930-'Mort Imp Cume'!$C$4+2)</f>
        <v>0.10184625677259096</v>
      </c>
      <c r="AI930" s="16">
        <f t="shared" si="1214"/>
        <v>0.89815374322740904</v>
      </c>
      <c r="AJ930" s="164">
        <f>VLOOKUP(F930,Rates2,6)*VLOOKUP(F930,Mort_Imp_Survivors,C930-'Mort Imp Cume'!$C$4+2)</f>
        <v>5.6086368231755501E-2</v>
      </c>
      <c r="AK930" s="16">
        <f t="shared" si="1215"/>
        <v>0.9439136317682445</v>
      </c>
      <c r="AL930" s="164">
        <f>VLOOKUP(F930,Rates2,7)*VLOOKUP(F930,Mort_Imp_Survivors,C930-'Mort Imp Cume'!$C$4+2)</f>
        <v>0.15090752633811277</v>
      </c>
      <c r="AM930" s="16">
        <f t="shared" si="1216"/>
        <v>0.84909247366188723</v>
      </c>
      <c r="AN930" s="108">
        <f>PRODUCT(AI$4:AI929)</f>
        <v>1.5903994056590372E-11</v>
      </c>
      <c r="AO930" s="16">
        <f>PRODUCT(AK$4:AK929)</f>
        <v>1.2892146783771208E-5</v>
      </c>
      <c r="AP930" s="16">
        <f>PRODUCT(AM$4:AM929)</f>
        <v>2.1252626577805843E-8</v>
      </c>
      <c r="AQ930" s="16">
        <f t="shared" si="1217"/>
        <v>2.0503662582578797E-16</v>
      </c>
      <c r="AR930" s="16">
        <f t="shared" si="1218"/>
        <v>1.5903789019964545E-11</v>
      </c>
      <c r="AS930" s="16">
        <f t="shared" si="1219"/>
        <v>1.9711005362708807E-17</v>
      </c>
      <c r="AT930" s="16">
        <f t="shared" si="1220"/>
        <v>2.5828468733075621E-8</v>
      </c>
      <c r="AU930" s="16">
        <f t="shared" si="1221"/>
        <v>0.99999997415562725</v>
      </c>
      <c r="AV930" s="16">
        <f t="shared" si="1222"/>
        <v>1.6197622623972637E-12</v>
      </c>
      <c r="AW930" s="30">
        <f>(SUMPRODUCT(AV$5:AV929,A$5:A929)+SUM(AV$5:AV929)*(Calculations!$B$6/30-0.5)+AV$4*Calculations!$B$6/30/2)/SUM(AV$4:AV929)</f>
        <v>510.22007228871018</v>
      </c>
      <c r="AX930" s="16"/>
      <c r="AY930" s="12"/>
      <c r="AZ930" s="12"/>
    </row>
    <row r="931" spans="1:52" x14ac:dyDescent="0.25">
      <c r="A931">
        <f t="shared" si="1185"/>
        <v>927</v>
      </c>
      <c r="B931" t="str">
        <f t="shared" si="1227"/>
        <v>April</v>
      </c>
      <c r="C931">
        <f t="shared" si="1206"/>
        <v>2102</v>
      </c>
      <c r="D931">
        <f t="shared" si="1229"/>
        <v>210204</v>
      </c>
      <c r="E931">
        <f t="shared" ref="E931:F931" si="1248">E919+1</f>
        <v>119</v>
      </c>
      <c r="F931">
        <f t="shared" si="1248"/>
        <v>117</v>
      </c>
      <c r="G931" s="12">
        <f>G930*IF($B931="January",1+IF(C931&gt;Personal!$L$18+1,Calculations!$B$22,Calculations!$B$21),1)</f>
        <v>16634.946183281601</v>
      </c>
      <c r="H931" s="12">
        <f>IF(AND(Career!$F$15="Yes",$E931=62,$E930=61),G931,H930*IF($B931="January",(1+IF(C931&gt;Personal!$L$18+1,Calculations!$C$22,Calculations!$C$21)),1))</f>
        <v>16634.946183281601</v>
      </c>
      <c r="I931" s="12">
        <f>H931*(1-'Retiree Assumptions'!$F$8)</f>
        <v>12975.25802295965</v>
      </c>
      <c r="J931" s="12">
        <f>I931/(Calculations!$C$27^($A931-1+Calculations!$B$6/30))</f>
        <v>1208.8617668834863</v>
      </c>
      <c r="K931" s="23">
        <f t="shared" si="1208"/>
        <v>1.7267661685301556E-8</v>
      </c>
      <c r="L931" s="12">
        <f>L930*IF($B931="January",(1+IF(C931&gt;Personal!$L$18+1,Calculations!$B$22,Calculations!$B$21)),1)</f>
        <v>9149.2204008048739</v>
      </c>
      <c r="M931" s="12">
        <f>IF(AND(Career!$F$15="Yes",$E931=62,$E930=61),L931,M930*IF($B931="January",(1+IF(C931&gt;Personal!$L$18+1,Calculations!$C$22,Calculations!$C$21)),1))</f>
        <v>9149.2204008048739</v>
      </c>
      <c r="N931" s="12">
        <f>M931*(1-'Retiree Assumptions'!$F$10)</f>
        <v>8051.3139527082894</v>
      </c>
      <c r="O931" s="12">
        <f>N931/(Calculations!$C$27^$AW931)/(Calculations!$D$27^($A931-1-$AW931+Calculations!$B$6/30))</f>
        <v>655.73899641651099</v>
      </c>
      <c r="P931" s="23">
        <f t="shared" si="1209"/>
        <v>1.4380853521689918E-5</v>
      </c>
      <c r="Q931" s="12">
        <f>IF(OR(A931&lt;=360,$E931&lt;70),Q930*IF($B931="January",(1+IF(C931&gt;Personal!$L$18+1,Calculations!$B$22,Calculations!$B$21)),1),0)</f>
        <v>0</v>
      </c>
      <c r="R931" s="12">
        <f>IF(OR(A931&lt;=360,$E931&lt;70),IF(AND(Career!$F$15="Yes",$E931=62,$E930=61),Q931,R930*IF($B931="January",(1+IF(C931&gt;Personal!$L$18+1,Calculations!$C$22,Calculations!$C$21)),1)),0)</f>
        <v>0</v>
      </c>
      <c r="S931" s="12">
        <f>R931*(1-'Retiree Assumptions'!$F$8)</f>
        <v>0</v>
      </c>
      <c r="T931" s="12">
        <f>S931/(Calculations!$C$27^($A931-1+Calculations!$B$6/30))</f>
        <v>0</v>
      </c>
      <c r="U931" s="23">
        <f t="shared" si="1210"/>
        <v>0</v>
      </c>
      <c r="W931">
        <f t="shared" si="1202"/>
        <v>15</v>
      </c>
      <c r="X931">
        <f t="shared" si="1224"/>
        <v>2102</v>
      </c>
      <c r="Y931">
        <f t="shared" si="1225"/>
        <v>119</v>
      </c>
      <c r="Z931">
        <f t="shared" si="1212"/>
        <v>117</v>
      </c>
      <c r="AA931" s="12">
        <f>S931*12*Subsidy!$I$15/Subsidy!$I$14</f>
        <v>0</v>
      </c>
      <c r="AB931" s="12">
        <f>SUM(S$5:S931)*Subsidy!$I$15/Subsidy!$I$14</f>
        <v>53212.488521578103</v>
      </c>
      <c r="AC931" s="12">
        <f>N931*Subsidy!$E$15/Subsidy!$E$14</f>
        <v>6441.051162166631</v>
      </c>
      <c r="AD931" s="12">
        <f t="shared" si="1213"/>
        <v>77292.613945999576</v>
      </c>
      <c r="AE931" s="12">
        <f>$AP931*AC931/(Calculations!$D$27^(A931-1+Calculations!$B$6/30))</f>
        <v>8.0297127575529253E-6</v>
      </c>
      <c r="AF931" s="12">
        <f>IF(AE931=0,0,SUM(AE$903:AE931)*AC931/AE931)</f>
        <v>2419538.5803456674</v>
      </c>
      <c r="AH931" s="164">
        <f>VLOOKUP(E931,Rates2,5)*VLOOKUP(E931,Mort_Imp_Retirees,C931-'Mort Imp Cume'!$C$4+2)</f>
        <v>0.10184625677259096</v>
      </c>
      <c r="AI931" s="16">
        <f t="shared" si="1214"/>
        <v>0.89815374322740904</v>
      </c>
      <c r="AJ931" s="164">
        <f>VLOOKUP(F931,Rates2,6)*VLOOKUP(F931,Mort_Imp_Survivors,C931-'Mort Imp Cume'!$C$4+2)</f>
        <v>5.6086368231755501E-2</v>
      </c>
      <c r="AK931" s="16">
        <f t="shared" si="1215"/>
        <v>0.9439136317682445</v>
      </c>
      <c r="AL931" s="164">
        <f>VLOOKUP(F931,Rates2,7)*VLOOKUP(F931,Mort_Imp_Survivors,C931-'Mort Imp Cume'!$C$4+2)</f>
        <v>0.15090752633811277</v>
      </c>
      <c r="AM931" s="16">
        <f t="shared" si="1216"/>
        <v>0.84909247366188723</v>
      </c>
      <c r="AN931" s="108">
        <f>PRODUCT(AI$4:AI930)</f>
        <v>1.428423179419311E-11</v>
      </c>
      <c r="AO931" s="16">
        <f>PRODUCT(AK$4:AK930)</f>
        <v>1.2169073091958774E-5</v>
      </c>
      <c r="AP931" s="16">
        <f>PRODUCT(AM$4:AM930)</f>
        <v>1.8045445272761533E-8</v>
      </c>
      <c r="AQ931" s="16">
        <f t="shared" si="1217"/>
        <v>1.7382586076601735E-16</v>
      </c>
      <c r="AR931" s="16">
        <f t="shared" si="1218"/>
        <v>1.4284057968332343E-11</v>
      </c>
      <c r="AS931" s="16">
        <f t="shared" si="1219"/>
        <v>1.671058748619687E-17</v>
      </c>
      <c r="AT931" s="16">
        <f t="shared" si="1220"/>
        <v>2.1930758427176895E-8</v>
      </c>
      <c r="AU931" s="16">
        <f t="shared" si="1221"/>
        <v>0.99999997805495733</v>
      </c>
      <c r="AV931" s="16">
        <f t="shared" si="1222"/>
        <v>1.4547955391105991E-12</v>
      </c>
      <c r="AW931" s="30">
        <f>(SUMPRODUCT(AV$5:AV930,A$5:A930)+SUM(AV$5:AV930)*(Calculations!$B$6/30-0.5)+AV$4*Calculations!$B$6/30/2)/SUM(AV$4:AV930)</f>
        <v>510.22007228938452</v>
      </c>
      <c r="AX931" s="16"/>
      <c r="AY931" s="12"/>
      <c r="AZ931" s="12"/>
    </row>
    <row r="932" spans="1:52" x14ac:dyDescent="0.25">
      <c r="A932">
        <f t="shared" si="1185"/>
        <v>928</v>
      </c>
      <c r="B932" t="str">
        <f t="shared" si="1227"/>
        <v>May</v>
      </c>
      <c r="C932">
        <f t="shared" si="1206"/>
        <v>2102</v>
      </c>
      <c r="D932">
        <f t="shared" si="1229"/>
        <v>210205</v>
      </c>
      <c r="E932">
        <f t="shared" ref="E932:F932" si="1249">E920+1</f>
        <v>119</v>
      </c>
      <c r="F932">
        <f t="shared" si="1249"/>
        <v>117</v>
      </c>
      <c r="G932" s="12">
        <f>G931*IF($B932="January",1+IF(C932&gt;Personal!$L$18+1,Calculations!$B$22,Calculations!$B$21),1)</f>
        <v>16634.946183281601</v>
      </c>
      <c r="H932" s="12">
        <f>IF(AND(Career!$F$15="Yes",$E932=62,$E931=61),G932,H931*IF($B932="January",(1+IF(C932&gt;Personal!$L$18+1,Calculations!$C$22,Calculations!$C$21)),1))</f>
        <v>16634.946183281601</v>
      </c>
      <c r="I932" s="12">
        <f>H932*(1-'Retiree Assumptions'!$F$8)</f>
        <v>12975.25802295965</v>
      </c>
      <c r="J932" s="12">
        <f>I932/(Calculations!$C$27^($A932-1+Calculations!$B$6/30))</f>
        <v>1205.7707197904138</v>
      </c>
      <c r="K932" s="23">
        <f t="shared" si="1208"/>
        <v>1.5469358587796068E-8</v>
      </c>
      <c r="L932" s="12">
        <f>L931*IF($B932="January",(1+IF(C932&gt;Personal!$L$18+1,Calculations!$B$22,Calculations!$B$21)),1)</f>
        <v>9149.2204008048739</v>
      </c>
      <c r="M932" s="12">
        <f>IF(AND(Career!$F$15="Yes",$E932=62,$E931=61),L932,M931*IF($B932="January",(1+IF(C932&gt;Personal!$L$18+1,Calculations!$C$22,Calculations!$C$21)),1))</f>
        <v>9149.2204008048739</v>
      </c>
      <c r="N932" s="12">
        <f>M932*(1-'Retiree Assumptions'!$F$10)</f>
        <v>8051.3139527082894</v>
      </c>
      <c r="O932" s="12">
        <f>N932/(Calculations!$C$27^$AW932)/(Calculations!$D$27^($A932-1-$AW932+Calculations!$B$6/30))</f>
        <v>653.85129726582659</v>
      </c>
      <c r="P932" s="23">
        <f t="shared" si="1209"/>
        <v>1.2175523198465945E-5</v>
      </c>
      <c r="Q932" s="12">
        <f>IF(OR(A932&lt;=360,$E932&lt;70),Q931*IF($B932="January",(1+IF(C932&gt;Personal!$L$18+1,Calculations!$B$22,Calculations!$B$21)),1),0)</f>
        <v>0</v>
      </c>
      <c r="R932" s="12">
        <f>IF(OR(A932&lt;=360,$E932&lt;70),IF(AND(Career!$F$15="Yes",$E932=62,$E931=61),Q932,R931*IF($B932="January",(1+IF(C932&gt;Personal!$L$18+1,Calculations!$C$22,Calculations!$C$21)),1)),0)</f>
        <v>0</v>
      </c>
      <c r="S932" s="12">
        <f>R932*(1-'Retiree Assumptions'!$F$8)</f>
        <v>0</v>
      </c>
      <c r="T932" s="12">
        <f>S932/(Calculations!$C$27^($A932-1+Calculations!$B$6/30))</f>
        <v>0</v>
      </c>
      <c r="U932" s="23">
        <f t="shared" si="1210"/>
        <v>0</v>
      </c>
      <c r="W932">
        <f t="shared" si="1202"/>
        <v>15</v>
      </c>
      <c r="X932">
        <f t="shared" si="1224"/>
        <v>2102</v>
      </c>
      <c r="Y932">
        <f t="shared" si="1225"/>
        <v>119</v>
      </c>
      <c r="Z932">
        <f t="shared" si="1212"/>
        <v>117</v>
      </c>
      <c r="AA932" s="12">
        <f>S932*12*Subsidy!$I$15/Subsidy!$I$14</f>
        <v>0</v>
      </c>
      <c r="AB932" s="12">
        <f>SUM(S$5:S932)*Subsidy!$I$15/Subsidy!$I$14</f>
        <v>53212.488521578103</v>
      </c>
      <c r="AC932" s="12">
        <f>N932*Subsidy!$E$15/Subsidy!$E$14</f>
        <v>6441.051162166631</v>
      </c>
      <c r="AD932" s="12">
        <f t="shared" si="1213"/>
        <v>77292.613945999576</v>
      </c>
      <c r="AE932" s="12">
        <f>$AP932*AC932/(Calculations!$D$27^(A932-1+Calculations!$B$6/30))</f>
        <v>6.79834153942215E-6</v>
      </c>
      <c r="AF932" s="12">
        <f>IF(AE932=0,0,SUM(AE$903:AE932)*AC932/AE932)</f>
        <v>2864226.2467621616</v>
      </c>
      <c r="AH932" s="164">
        <f>VLOOKUP(E932,Rates2,5)*VLOOKUP(E932,Mort_Imp_Retirees,C932-'Mort Imp Cume'!$C$4+2)</f>
        <v>0.10184625677259096</v>
      </c>
      <c r="AI932" s="16">
        <f t="shared" si="1214"/>
        <v>0.89815374322740904</v>
      </c>
      <c r="AJ932" s="164">
        <f>VLOOKUP(F932,Rates2,6)*VLOOKUP(F932,Mort_Imp_Survivors,C932-'Mort Imp Cume'!$C$4+2)</f>
        <v>5.6086368231755501E-2</v>
      </c>
      <c r="AK932" s="16">
        <f t="shared" si="1215"/>
        <v>0.9439136317682445</v>
      </c>
      <c r="AL932" s="164">
        <f>VLOOKUP(F932,Rates2,7)*VLOOKUP(F932,Mort_Imp_Survivors,C932-'Mort Imp Cume'!$C$4+2)</f>
        <v>0.15090752633811277</v>
      </c>
      <c r="AM932" s="16">
        <f t="shared" si="1216"/>
        <v>0.84909247366188723</v>
      </c>
      <c r="AN932" s="108">
        <f>PRODUCT(AI$4:AI931)</f>
        <v>1.282943625508251E-11</v>
      </c>
      <c r="AO932" s="16">
        <f>PRODUCT(AK$4:AK931)</f>
        <v>1.1486553977484026E-5</v>
      </c>
      <c r="AP932" s="16">
        <f>PRODUCT(AM$4:AM931)</f>
        <v>1.5322251764979301E-8</v>
      </c>
      <c r="AQ932" s="16">
        <f t="shared" si="1217"/>
        <v>1.4736601204469578E-16</v>
      </c>
      <c r="AR932" s="16">
        <f t="shared" si="1218"/>
        <v>1.2829288889070465E-11</v>
      </c>
      <c r="AS932" s="16">
        <f t="shared" si="1219"/>
        <v>1.4166894534062673E-17</v>
      </c>
      <c r="AT932" s="16">
        <f t="shared" si="1220"/>
        <v>1.8621241938923498E-8</v>
      </c>
      <c r="AU932" s="16">
        <f t="shared" si="1221"/>
        <v>0.9999999813659286</v>
      </c>
      <c r="AV932" s="16">
        <f t="shared" si="1222"/>
        <v>1.3066300590827211E-12</v>
      </c>
      <c r="AW932" s="30">
        <f>(SUMPRODUCT(AV$5:AV931,A$5:A931)+SUM(AV$5:AV931)*(Calculations!$B$6/30-0.5)+AV$4*Calculations!$B$6/30/2)/SUM(AV$4:AV931)</f>
        <v>510.22007228999155</v>
      </c>
      <c r="AX932" s="16"/>
      <c r="AY932" s="12"/>
      <c r="AZ932" s="12"/>
    </row>
    <row r="933" spans="1:52" x14ac:dyDescent="0.25">
      <c r="A933">
        <f t="shared" si="1185"/>
        <v>929</v>
      </c>
      <c r="B933" t="str">
        <f t="shared" si="1227"/>
        <v>June</v>
      </c>
      <c r="C933">
        <f t="shared" si="1206"/>
        <v>2102</v>
      </c>
      <c r="D933">
        <f t="shared" si="1229"/>
        <v>210206</v>
      </c>
      <c r="E933">
        <f t="shared" ref="E933:F933" si="1250">E921+1</f>
        <v>119</v>
      </c>
      <c r="F933">
        <f t="shared" si="1250"/>
        <v>117</v>
      </c>
      <c r="G933" s="12">
        <f>G932*IF($B933="January",1+IF(C933&gt;Personal!$L$18+1,Calculations!$B$22,Calculations!$B$21),1)</f>
        <v>16634.946183281601</v>
      </c>
      <c r="H933" s="12">
        <f>IF(AND(Career!$F$15="Yes",$E933=62,$E932=61),G933,H932*IF($B933="January",(1+IF(C933&gt;Personal!$L$18+1,Calculations!$C$22,Calculations!$C$21)),1))</f>
        <v>16634.946183281601</v>
      </c>
      <c r="I933" s="12">
        <f>H933*(1-'Retiree Assumptions'!$F$8)</f>
        <v>12975.25802295965</v>
      </c>
      <c r="J933" s="12">
        <f>I933/(Calculations!$C$27^($A933-1+Calculations!$B$6/30))</f>
        <v>1202.6875764729361</v>
      </c>
      <c r="K933" s="23">
        <f t="shared" si="1208"/>
        <v>1.3858335858034319E-8</v>
      </c>
      <c r="L933" s="12">
        <f>L932*IF($B933="January",(1+IF(C933&gt;Personal!$L$18+1,Calculations!$B$22,Calculations!$B$21)),1)</f>
        <v>9149.2204008048739</v>
      </c>
      <c r="M933" s="12">
        <f>IF(AND(Career!$F$15="Yes",$E933=62,$E932=61),L933,M932*IF($B933="January",(1+IF(C933&gt;Personal!$L$18+1,Calculations!$C$22,Calculations!$C$21)),1))</f>
        <v>9149.2204008048739</v>
      </c>
      <c r="N933" s="12">
        <f>M933*(1-'Retiree Assumptions'!$F$10)</f>
        <v>8051.3139527082894</v>
      </c>
      <c r="O933" s="12">
        <f>N933/(Calculations!$C$27^$AW933)/(Calculations!$D$27^($A933-1-$AW933+Calculations!$B$6/30))</f>
        <v>651.96903230175405</v>
      </c>
      <c r="P933" s="23">
        <f t="shared" si="1209"/>
        <v>1.0308384334252886E-5</v>
      </c>
      <c r="Q933" s="12">
        <f>IF(OR(A933&lt;=360,$E933&lt;70),Q932*IF($B933="January",(1+IF(C933&gt;Personal!$L$18+1,Calculations!$B$22,Calculations!$B$21)),1),0)</f>
        <v>0</v>
      </c>
      <c r="R933" s="12">
        <f>IF(OR(A933&lt;=360,$E933&lt;70),IF(AND(Career!$F$15="Yes",$E933=62,$E932=61),Q933,R932*IF($B933="January",(1+IF(C933&gt;Personal!$L$18+1,Calculations!$C$22,Calculations!$C$21)),1)),0)</f>
        <v>0</v>
      </c>
      <c r="S933" s="12">
        <f>R933*(1-'Retiree Assumptions'!$F$8)</f>
        <v>0</v>
      </c>
      <c r="T933" s="12">
        <f>S933/(Calculations!$C$27^($A933-1+Calculations!$B$6/30))</f>
        <v>0</v>
      </c>
      <c r="U933" s="23">
        <f t="shared" si="1210"/>
        <v>0</v>
      </c>
      <c r="W933">
        <f t="shared" si="1202"/>
        <v>15</v>
      </c>
      <c r="X933">
        <f t="shared" si="1224"/>
        <v>2102</v>
      </c>
      <c r="Y933">
        <f t="shared" si="1225"/>
        <v>119</v>
      </c>
      <c r="Z933">
        <f t="shared" si="1212"/>
        <v>117</v>
      </c>
      <c r="AA933" s="12">
        <f>S933*12*Subsidy!$I$15/Subsidy!$I$14</f>
        <v>0</v>
      </c>
      <c r="AB933" s="12">
        <f>SUM(S$5:S933)*Subsidy!$I$15/Subsidy!$I$14</f>
        <v>53212.488521578103</v>
      </c>
      <c r="AC933" s="12">
        <f>N933*Subsidy!$E$15/Subsidy!$E$14</f>
        <v>6441.051162166631</v>
      </c>
      <c r="AD933" s="12">
        <f t="shared" si="1213"/>
        <v>77292.613945999576</v>
      </c>
      <c r="AE933" s="12">
        <f>$AP933*AC933/(Calculations!$D$27^(A933-1+Calculations!$B$6/30))</f>
        <v>5.7558033621015374E-6</v>
      </c>
      <c r="AF933" s="12">
        <f>IF(AE933=0,0,SUM(AE$903:AE933)*AC933/AE933)</f>
        <v>3389459.3800852145</v>
      </c>
      <c r="AH933" s="164">
        <f>VLOOKUP(E933,Rates2,5)*VLOOKUP(E933,Mort_Imp_Retirees,C933-'Mort Imp Cume'!$C$4+2)</f>
        <v>0.10184625677259096</v>
      </c>
      <c r="AI933" s="16">
        <f t="shared" si="1214"/>
        <v>0.89815374322740904</v>
      </c>
      <c r="AJ933" s="164">
        <f>VLOOKUP(F933,Rates2,6)*VLOOKUP(F933,Mort_Imp_Survivors,C933-'Mort Imp Cume'!$C$4+2)</f>
        <v>5.6086368231755501E-2</v>
      </c>
      <c r="AK933" s="16">
        <f t="shared" si="1215"/>
        <v>0.9439136317682445</v>
      </c>
      <c r="AL933" s="164">
        <f>VLOOKUP(F933,Rates2,7)*VLOOKUP(F933,Mort_Imp_Survivors,C933-'Mort Imp Cume'!$C$4+2)</f>
        <v>0.15090752633811277</v>
      </c>
      <c r="AM933" s="16">
        <f t="shared" si="1216"/>
        <v>0.84909247366188723</v>
      </c>
      <c r="AN933" s="108">
        <f>PRODUCT(AI$4:AI932)</f>
        <v>1.1522806195999789E-11</v>
      </c>
      <c r="AO933" s="16">
        <f>PRODUCT(AK$4:AK932)</f>
        <v>1.0842314881388922E-5</v>
      </c>
      <c r="AP933" s="16">
        <f>PRODUCT(AM$4:AM932)</f>
        <v>1.3010008653196493E-8</v>
      </c>
      <c r="AQ933" s="16">
        <f t="shared" si="1217"/>
        <v>1.2493389309424897E-16</v>
      </c>
      <c r="AR933" s="16">
        <f t="shared" si="1218"/>
        <v>1.1522681262106696E-11</v>
      </c>
      <c r="AS933" s="16">
        <f t="shared" si="1219"/>
        <v>1.2010403638114816E-17</v>
      </c>
      <c r="AT933" s="16">
        <f t="shared" si="1220"/>
        <v>1.5811156394743924E-8</v>
      </c>
      <c r="AU933" s="16">
        <f t="shared" si="1221"/>
        <v>0.99999998417732083</v>
      </c>
      <c r="AV933" s="16">
        <f t="shared" si="1222"/>
        <v>1.1735546785785966E-12</v>
      </c>
      <c r="AW933" s="30">
        <f>(SUMPRODUCT(AV$5:AV932,A$5:A932)+SUM(AV$5:AV932)*(Calculations!$B$6/30-0.5)+AV$4*Calculations!$B$6/30/2)/SUM(AV$4:AV932)</f>
        <v>510.22007229053804</v>
      </c>
      <c r="AX933" s="16"/>
      <c r="AY933" s="12"/>
      <c r="AZ933" s="12"/>
    </row>
    <row r="934" spans="1:52" x14ac:dyDescent="0.25">
      <c r="A934">
        <f t="shared" si="1185"/>
        <v>930</v>
      </c>
      <c r="B934" t="str">
        <f t="shared" si="1227"/>
        <v>July</v>
      </c>
      <c r="C934">
        <f t="shared" si="1206"/>
        <v>2102</v>
      </c>
      <c r="D934">
        <f t="shared" si="1229"/>
        <v>210207</v>
      </c>
      <c r="E934">
        <f t="shared" ref="E934:F934" si="1251">E922+1</f>
        <v>119</v>
      </c>
      <c r="F934">
        <f t="shared" si="1251"/>
        <v>117</v>
      </c>
      <c r="G934" s="12">
        <f>G933*IF($B934="January",1+IF(C934&gt;Personal!$L$18+1,Calculations!$B$22,Calculations!$B$21),1)</f>
        <v>16634.946183281601</v>
      </c>
      <c r="H934" s="12">
        <f>IF(AND(Career!$F$15="Yes",$E934=62,$E933=61),G934,H933*IF($B934="January",(1+IF(C934&gt;Personal!$L$18+1,Calculations!$C$22,Calculations!$C$21)),1))</f>
        <v>16634.946183281601</v>
      </c>
      <c r="I934" s="12">
        <f>H934*(1-'Retiree Assumptions'!$F$8)</f>
        <v>12975.25802295965</v>
      </c>
      <c r="J934" s="12">
        <f>I934/(Calculations!$C$27^($A934-1+Calculations!$B$6/30))</f>
        <v>1199.6123167211815</v>
      </c>
      <c r="K934" s="23">
        <f t="shared" si="1208"/>
        <v>1.241508958914384E-8</v>
      </c>
      <c r="L934" s="12">
        <f>L933*IF($B934="January",(1+IF(C934&gt;Personal!$L$18+1,Calculations!$B$22,Calculations!$B$21)),1)</f>
        <v>9149.2204008048739</v>
      </c>
      <c r="M934" s="12">
        <f>IF(AND(Career!$F$15="Yes",$E934=62,$E933=61),L934,M933*IF($B934="January",(1+IF(C934&gt;Personal!$L$18+1,Calculations!$C$22,Calculations!$C$21)),1))</f>
        <v>9149.2204008048739</v>
      </c>
      <c r="N934" s="12">
        <f>M934*(1-'Retiree Assumptions'!$F$10)</f>
        <v>8051.3139527082894</v>
      </c>
      <c r="O934" s="12">
        <f>N934/(Calculations!$C$27^$AW934)/(Calculations!$D$27^($A934-1-$AW934+Calculations!$B$6/30))</f>
        <v>650.09218588070837</v>
      </c>
      <c r="P934" s="23">
        <f t="shared" si="1209"/>
        <v>8.7275746471338339E-6</v>
      </c>
      <c r="Q934" s="12">
        <f>IF(OR(A934&lt;=360,$E934&lt;70),Q933*IF($B934="January",(1+IF(C934&gt;Personal!$L$18+1,Calculations!$B$22,Calculations!$B$21)),1),0)</f>
        <v>0</v>
      </c>
      <c r="R934" s="12">
        <f>IF(OR(A934&lt;=360,$E934&lt;70),IF(AND(Career!$F$15="Yes",$E934=62,$E933=61),Q934,R933*IF($B934="January",(1+IF(C934&gt;Personal!$L$18+1,Calculations!$C$22,Calculations!$C$21)),1)),0)</f>
        <v>0</v>
      </c>
      <c r="S934" s="12">
        <f>R934*(1-'Retiree Assumptions'!$F$8)</f>
        <v>0</v>
      </c>
      <c r="T934" s="12">
        <f>S934/(Calculations!$C$27^($A934-1+Calculations!$B$6/30))</f>
        <v>0</v>
      </c>
      <c r="U934" s="23">
        <f t="shared" si="1210"/>
        <v>0</v>
      </c>
      <c r="W934">
        <f t="shared" si="1202"/>
        <v>15</v>
      </c>
      <c r="X934">
        <f t="shared" si="1224"/>
        <v>2102</v>
      </c>
      <c r="Y934">
        <f t="shared" si="1225"/>
        <v>119</v>
      </c>
      <c r="Z934">
        <f t="shared" si="1212"/>
        <v>117</v>
      </c>
      <c r="AA934" s="12">
        <f>S934*12*Subsidy!$I$15/Subsidy!$I$14</f>
        <v>0</v>
      </c>
      <c r="AB934" s="12">
        <f>SUM(S$5:S934)*Subsidy!$I$15/Subsidy!$I$14</f>
        <v>53212.488521578103</v>
      </c>
      <c r="AC934" s="12">
        <f>N934*Subsidy!$E$15/Subsidy!$E$14</f>
        <v>6441.051162166631</v>
      </c>
      <c r="AD934" s="12">
        <f t="shared" si="1213"/>
        <v>77292.613945999576</v>
      </c>
      <c r="AE934" s="12">
        <f>$AP934*AC934/(Calculations!$D$27^(A934-1+Calculations!$B$6/30))</f>
        <v>4.873140331516103E-6</v>
      </c>
      <c r="AF934" s="12">
        <f>IF(AE934=0,0,SUM(AE$903:AE934)*AC934/AE934)</f>
        <v>4009827.0340015986</v>
      </c>
      <c r="AH934" s="164">
        <f>VLOOKUP(E934,Rates2,5)*VLOOKUP(E934,Mort_Imp_Retirees,C934-'Mort Imp Cume'!$C$4+2)</f>
        <v>0.10184625677259096</v>
      </c>
      <c r="AI934" s="16">
        <f t="shared" si="1214"/>
        <v>0.89815374322740904</v>
      </c>
      <c r="AJ934" s="164">
        <f>VLOOKUP(F934,Rates2,6)*VLOOKUP(F934,Mort_Imp_Survivors,C934-'Mort Imp Cume'!$C$4+2)</f>
        <v>5.6086368231755501E-2</v>
      </c>
      <c r="AK934" s="16">
        <f t="shared" si="1215"/>
        <v>0.9439136317682445</v>
      </c>
      <c r="AL934" s="164">
        <f>VLOOKUP(F934,Rates2,7)*VLOOKUP(F934,Mort_Imp_Survivors,C934-'Mort Imp Cume'!$C$4+2)</f>
        <v>0.15090752633811277</v>
      </c>
      <c r="AM934" s="16">
        <f t="shared" si="1216"/>
        <v>0.84909247366188723</v>
      </c>
      <c r="AN934" s="108">
        <f>PRODUCT(AI$4:AI933)</f>
        <v>1.0349251517421192E-11</v>
      </c>
      <c r="AO934" s="16">
        <f>PRODUCT(AK$4:AK933)</f>
        <v>1.0234208816466701E-5</v>
      </c>
      <c r="AP934" s="16">
        <f>PRODUCT(AM$4:AM933)</f>
        <v>1.1046700429705168E-8</v>
      </c>
      <c r="AQ934" s="16">
        <f t="shared" si="1217"/>
        <v>1.0591640112342335E-16</v>
      </c>
      <c r="AR934" s="16">
        <f t="shared" si="1218"/>
        <v>1.0349145601020068E-11</v>
      </c>
      <c r="AS934" s="16">
        <f t="shared" si="1219"/>
        <v>1.0182174731632932E-17</v>
      </c>
      <c r="AT934" s="16">
        <f t="shared" si="1220"/>
        <v>1.342513390667849E-8</v>
      </c>
      <c r="AU934" s="16">
        <f t="shared" si="1221"/>
        <v>0.99999998656451683</v>
      </c>
      <c r="AV934" s="16">
        <f t="shared" si="1222"/>
        <v>1.0540325274474054E-12</v>
      </c>
      <c r="AW934" s="30">
        <f>(SUMPRODUCT(AV$5:AV933,A$5:A933)+SUM(AV$5:AV933)*(Calculations!$B$6/30-0.5)+AV$4*Calculations!$B$6/30/2)/SUM(AV$4:AV933)</f>
        <v>510.22007229103014</v>
      </c>
      <c r="AX934" s="16"/>
      <c r="AY934" s="12"/>
      <c r="AZ934" s="12"/>
    </row>
    <row r="935" spans="1:52" x14ac:dyDescent="0.25">
      <c r="A935">
        <f t="shared" si="1185"/>
        <v>931</v>
      </c>
      <c r="B935" t="str">
        <f t="shared" si="1227"/>
        <v>August</v>
      </c>
      <c r="C935">
        <f t="shared" si="1206"/>
        <v>2102</v>
      </c>
      <c r="D935">
        <f t="shared" si="1229"/>
        <v>210208</v>
      </c>
      <c r="E935">
        <f t="shared" ref="E935:F935" si="1252">E923+1</f>
        <v>119</v>
      </c>
      <c r="F935">
        <f t="shared" si="1252"/>
        <v>117</v>
      </c>
      <c r="G935" s="12">
        <f>G934*IF($B935="January",1+IF(C935&gt;Personal!$L$18+1,Calculations!$B$22,Calculations!$B$21),1)</f>
        <v>16634.946183281601</v>
      </c>
      <c r="H935" s="12">
        <f>IF(AND(Career!$F$15="Yes",$E935=62,$E934=61),G935,H934*IF($B935="January",(1+IF(C935&gt;Personal!$L$18+1,Calculations!$C$22,Calculations!$C$21)),1))</f>
        <v>16634.946183281601</v>
      </c>
      <c r="I935" s="12">
        <f>H935*(1-'Retiree Assumptions'!$F$8)</f>
        <v>12975.25802295965</v>
      </c>
      <c r="J935" s="12">
        <f>I935/(Calculations!$C$27^($A935-1+Calculations!$B$6/30))</f>
        <v>1196.5449203769533</v>
      </c>
      <c r="K935" s="23">
        <f t="shared" si="1208"/>
        <v>1.1122147066244529E-8</v>
      </c>
      <c r="L935" s="12">
        <f>L934*IF($B935="January",(1+IF(C935&gt;Personal!$L$18+1,Calculations!$B$22,Calculations!$B$21)),1)</f>
        <v>9149.2204008048739</v>
      </c>
      <c r="M935" s="12">
        <f>IF(AND(Career!$F$15="Yes",$E935=62,$E934=61),L935,M934*IF($B935="January",(1+IF(C935&gt;Personal!$L$18+1,Calculations!$C$22,Calculations!$C$21)),1))</f>
        <v>9149.2204008048739</v>
      </c>
      <c r="N935" s="12">
        <f>M935*(1-'Retiree Assumptions'!$F$10)</f>
        <v>8051.3139527082894</v>
      </c>
      <c r="O935" s="12">
        <f>N935/(Calculations!$C$27^$AW935)/(Calculations!$D$27^($A935-1-$AW935+Calculations!$B$6/30))</f>
        <v>648.22074240413883</v>
      </c>
      <c r="P935" s="23">
        <f t="shared" si="1209"/>
        <v>7.3891850314588868E-6</v>
      </c>
      <c r="Q935" s="12">
        <f>IF(OR(A935&lt;=360,$E935&lt;70),Q934*IF($B935="January",(1+IF(C935&gt;Personal!$L$18+1,Calculations!$B$22,Calculations!$B$21)),1),0)</f>
        <v>0</v>
      </c>
      <c r="R935" s="12">
        <f>IF(OR(A935&lt;=360,$E935&lt;70),IF(AND(Career!$F$15="Yes",$E935=62,$E934=61),Q935,R934*IF($B935="January",(1+IF(C935&gt;Personal!$L$18+1,Calculations!$C$22,Calculations!$C$21)),1)),0)</f>
        <v>0</v>
      </c>
      <c r="S935" s="12">
        <f>R935*(1-'Retiree Assumptions'!$F$8)</f>
        <v>0</v>
      </c>
      <c r="T935" s="12">
        <f>S935/(Calculations!$C$27^($A935-1+Calculations!$B$6/30))</f>
        <v>0</v>
      </c>
      <c r="U935" s="23">
        <f t="shared" si="1210"/>
        <v>0</v>
      </c>
      <c r="W935">
        <f t="shared" si="1202"/>
        <v>15</v>
      </c>
      <c r="X935">
        <f t="shared" si="1224"/>
        <v>2102</v>
      </c>
      <c r="Y935">
        <f t="shared" si="1225"/>
        <v>119</v>
      </c>
      <c r="Z935">
        <f t="shared" si="1212"/>
        <v>117</v>
      </c>
      <c r="AA935" s="12">
        <f>S935*12*Subsidy!$I$15/Subsidy!$I$14</f>
        <v>0</v>
      </c>
      <c r="AB935" s="12">
        <f>SUM(S$5:S935)*Subsidy!$I$15/Subsidy!$I$14</f>
        <v>53212.488521578103</v>
      </c>
      <c r="AC935" s="12">
        <f>N935*Subsidy!$E$15/Subsidy!$E$14</f>
        <v>6441.051162166631</v>
      </c>
      <c r="AD935" s="12">
        <f t="shared" si="1213"/>
        <v>77292.613945999576</v>
      </c>
      <c r="AE935" s="12">
        <f>$AP935*AC935/(Calculations!$D$27^(A935-1+Calculations!$B$6/30))</f>
        <v>4.1258352999012606E-6</v>
      </c>
      <c r="AF935" s="12">
        <f>IF(AE935=0,0,SUM(AE$903:AE935)*AC935/AE935)</f>
        <v>4742560.750914705</v>
      </c>
      <c r="AH935" s="164">
        <f>VLOOKUP(E935,Rates2,5)*VLOOKUP(E935,Mort_Imp_Retirees,C935-'Mort Imp Cume'!$C$4+2)</f>
        <v>0.10184625677259096</v>
      </c>
      <c r="AI935" s="16">
        <f t="shared" si="1214"/>
        <v>0.89815374322740904</v>
      </c>
      <c r="AJ935" s="164">
        <f>VLOOKUP(F935,Rates2,6)*VLOOKUP(F935,Mort_Imp_Survivors,C935-'Mort Imp Cume'!$C$4+2)</f>
        <v>5.6086368231755501E-2</v>
      </c>
      <c r="AK935" s="16">
        <f t="shared" si="1215"/>
        <v>0.9439136317682445</v>
      </c>
      <c r="AL935" s="164">
        <f>VLOOKUP(F935,Rates2,7)*VLOOKUP(F935,Mort_Imp_Survivors,C935-'Mort Imp Cume'!$C$4+2)</f>
        <v>0.15090752633811277</v>
      </c>
      <c r="AM935" s="16">
        <f t="shared" si="1216"/>
        <v>0.84909247366188723</v>
      </c>
      <c r="AN935" s="108">
        <f>PRODUCT(AI$4:AI934)</f>
        <v>9.2952189899737865E-12</v>
      </c>
      <c r="AO935" s="16">
        <f>PRODUCT(AK$4:AK934)</f>
        <v>9.660209212225671E-6</v>
      </c>
      <c r="AP935" s="16">
        <f>PRODUCT(AM$4:AM934)</f>
        <v>9.3796701936601927E-9</v>
      </c>
      <c r="AQ935" s="16">
        <f t="shared" si="1217"/>
        <v>8.9793760116599769E-17</v>
      </c>
      <c r="AR935" s="16">
        <f t="shared" si="1218"/>
        <v>9.2951291962136701E-12</v>
      </c>
      <c r="AS935" s="16">
        <f t="shared" si="1219"/>
        <v>8.6322396306888414E-18</v>
      </c>
      <c r="AT935" s="16">
        <f t="shared" si="1220"/>
        <v>1.1399180168245889E-8</v>
      </c>
      <c r="AU935" s="16">
        <f t="shared" si="1221"/>
        <v>0.99999998859152461</v>
      </c>
      <c r="AV935" s="16">
        <f t="shared" si="1222"/>
        <v>9.4668326001033381E-13</v>
      </c>
      <c r="AW935" s="30">
        <f>(SUMPRODUCT(AV$5:AV934,A$5:A934)+SUM(AV$5:AV934)*(Calculations!$B$6/30-0.5)+AV$4*Calculations!$B$6/30/2)/SUM(AV$4:AV934)</f>
        <v>510.22007229147317</v>
      </c>
      <c r="AX935" s="16"/>
      <c r="AY935" s="12"/>
      <c r="AZ935" s="12"/>
    </row>
    <row r="936" spans="1:52" x14ac:dyDescent="0.25">
      <c r="A936">
        <f t="shared" si="1185"/>
        <v>932</v>
      </c>
      <c r="B936" t="str">
        <f t="shared" si="1227"/>
        <v>September</v>
      </c>
      <c r="C936">
        <f t="shared" si="1206"/>
        <v>2102</v>
      </c>
      <c r="D936">
        <f t="shared" si="1229"/>
        <v>210209</v>
      </c>
      <c r="E936">
        <f t="shared" ref="E936:F936" si="1253">E924+1</f>
        <v>119</v>
      </c>
      <c r="F936">
        <f t="shared" si="1253"/>
        <v>117</v>
      </c>
      <c r="G936" s="12">
        <f>G935*IF($B936="January",1+IF(C936&gt;Personal!$L$18+1,Calculations!$B$22,Calculations!$B$21),1)</f>
        <v>16634.946183281601</v>
      </c>
      <c r="H936" s="12">
        <f>IF(AND(Career!$F$15="Yes",$E936=62,$E935=61),G936,H935*IF($B936="January",(1+IF(C936&gt;Personal!$L$18+1,Calculations!$C$22,Calculations!$C$21)),1))</f>
        <v>16634.946183281601</v>
      </c>
      <c r="I936" s="12">
        <f>H936*(1-'Retiree Assumptions'!$F$8)</f>
        <v>12975.25802295965</v>
      </c>
      <c r="J936" s="12">
        <f>I936/(Calculations!$C$27^($A936-1+Calculations!$B$6/30))</f>
        <v>1193.4853673335992</v>
      </c>
      <c r="K936" s="23">
        <f t="shared" si="1208"/>
        <v>9.9638552323731105E-9</v>
      </c>
      <c r="L936" s="12">
        <f>L935*IF($B936="January",(1+IF(C936&gt;Personal!$L$18+1,Calculations!$B$22,Calculations!$B$21)),1)</f>
        <v>9149.2204008048739</v>
      </c>
      <c r="M936" s="12">
        <f>IF(AND(Career!$F$15="Yes",$E936=62,$E935=61),L936,M935*IF($B936="January",(1+IF(C936&gt;Personal!$L$18+1,Calculations!$C$22,Calculations!$C$21)),1))</f>
        <v>9149.2204008048739</v>
      </c>
      <c r="N936" s="12">
        <f>M936*(1-'Retiree Assumptions'!$F$10)</f>
        <v>8051.3139527082894</v>
      </c>
      <c r="O936" s="12">
        <f>N936/(Calculations!$C$27^$AW936)/(Calculations!$D$27^($A936-1-$AW936+Calculations!$B$6/30))</f>
        <v>646.35468631839763</v>
      </c>
      <c r="P936" s="23">
        <f t="shared" si="1209"/>
        <v>6.256039923644847E-6</v>
      </c>
      <c r="Q936" s="12">
        <f>IF(OR(A936&lt;=360,$E936&lt;70),Q935*IF($B936="January",(1+IF(C936&gt;Personal!$L$18+1,Calculations!$B$22,Calculations!$B$21)),1),0)</f>
        <v>0</v>
      </c>
      <c r="R936" s="12">
        <f>IF(OR(A936&lt;=360,$E936&lt;70),IF(AND(Career!$F$15="Yes",$E936=62,$E935=61),Q936,R935*IF($B936="January",(1+IF(C936&gt;Personal!$L$18+1,Calculations!$C$22,Calculations!$C$21)),1)),0)</f>
        <v>0</v>
      </c>
      <c r="S936" s="12">
        <f>R936*(1-'Retiree Assumptions'!$F$8)</f>
        <v>0</v>
      </c>
      <c r="T936" s="12">
        <f>S936/(Calculations!$C$27^($A936-1+Calculations!$B$6/30))</f>
        <v>0</v>
      </c>
      <c r="U936" s="23">
        <f t="shared" si="1210"/>
        <v>0</v>
      </c>
      <c r="W936">
        <f t="shared" si="1202"/>
        <v>15</v>
      </c>
      <c r="X936">
        <f t="shared" si="1224"/>
        <v>2102</v>
      </c>
      <c r="Y936">
        <f t="shared" si="1225"/>
        <v>119</v>
      </c>
      <c r="Z936">
        <f t="shared" si="1212"/>
        <v>117</v>
      </c>
      <c r="AA936" s="12">
        <f>S936*12*Subsidy!$I$15/Subsidy!$I$14</f>
        <v>0</v>
      </c>
      <c r="AB936" s="12">
        <f>SUM(S$5:S936)*Subsidy!$I$15/Subsidy!$I$14</f>
        <v>53212.488521578103</v>
      </c>
      <c r="AC936" s="12">
        <f>N936*Subsidy!$E$15/Subsidy!$E$14</f>
        <v>6441.051162166631</v>
      </c>
      <c r="AD936" s="12">
        <f t="shared" si="1213"/>
        <v>77292.613945999576</v>
      </c>
      <c r="AE936" s="12">
        <f>$AP936*AC936/(Calculations!$D$27^(A936-1+Calculations!$B$6/30))</f>
        <v>3.4931308691895153E-6</v>
      </c>
      <c r="AF936" s="12">
        <f>IF(AE936=0,0,SUM(AE$903:AE936)*AC936/AE936)</f>
        <v>5608013.1911118235</v>
      </c>
      <c r="AH936" s="164">
        <f>VLOOKUP(E936,Rates2,5)*VLOOKUP(E936,Mort_Imp_Retirees,C936-'Mort Imp Cume'!$C$4+2)</f>
        <v>0.10184625677259096</v>
      </c>
      <c r="AI936" s="16">
        <f t="shared" si="1214"/>
        <v>0.89815374322740904</v>
      </c>
      <c r="AJ936" s="164">
        <f>VLOOKUP(F936,Rates2,6)*VLOOKUP(F936,Mort_Imp_Survivors,C936-'Mort Imp Cume'!$C$4+2)</f>
        <v>5.6086368231755501E-2</v>
      </c>
      <c r="AK936" s="16">
        <f t="shared" si="1215"/>
        <v>0.9439136317682445</v>
      </c>
      <c r="AL936" s="164">
        <f>VLOOKUP(F936,Rates2,7)*VLOOKUP(F936,Mort_Imp_Survivors,C936-'Mort Imp Cume'!$C$4+2)</f>
        <v>0.15090752633811277</v>
      </c>
      <c r="AM936" s="16">
        <f t="shared" si="1216"/>
        <v>0.84909247366188723</v>
      </c>
      <c r="AN936" s="108">
        <f>PRODUCT(AI$4:AI935)</f>
        <v>8.3485357299634531E-12</v>
      </c>
      <c r="AO936" s="16">
        <f>PRODUCT(AK$4:AK935)</f>
        <v>9.1184031611529857E-6</v>
      </c>
      <c r="AP936" s="16">
        <f>PRODUCT(AM$4:AM935)</f>
        <v>7.9642073668676058E-9</v>
      </c>
      <c r="AQ936" s="16">
        <f t="shared" si="1217"/>
        <v>7.6125314591097398E-17</v>
      </c>
      <c r="AR936" s="16">
        <f t="shared" si="1218"/>
        <v>8.3484596046488616E-12</v>
      </c>
      <c r="AS936" s="16">
        <f t="shared" si="1219"/>
        <v>7.3182363302151714E-18</v>
      </c>
      <c r="AT936" s="16">
        <f t="shared" si="1220"/>
        <v>9.6789580954056702E-9</v>
      </c>
      <c r="AU936" s="16">
        <f t="shared" si="1221"/>
        <v>0.99999999031269338</v>
      </c>
      <c r="AV936" s="16">
        <f t="shared" si="1222"/>
        <v>8.5026711362900795E-13</v>
      </c>
      <c r="AW936" s="30">
        <f>(SUMPRODUCT(AV$5:AV935,A$5:A935)+SUM(AV$5:AV935)*(Calculations!$B$6/30-0.5)+AV$4*Calculations!$B$6/30/2)/SUM(AV$4:AV935)</f>
        <v>510.22007229187199</v>
      </c>
      <c r="AX936" s="16"/>
      <c r="AY936" s="12"/>
      <c r="AZ936" s="12"/>
    </row>
    <row r="937" spans="1:52" x14ac:dyDescent="0.25">
      <c r="A937">
        <f t="shared" si="1185"/>
        <v>933</v>
      </c>
      <c r="B937" t="str">
        <f t="shared" si="1227"/>
        <v>October</v>
      </c>
      <c r="C937">
        <f t="shared" si="1206"/>
        <v>2102</v>
      </c>
      <c r="D937">
        <f t="shared" si="1229"/>
        <v>210210</v>
      </c>
      <c r="E937">
        <f t="shared" ref="E937:F937" si="1254">E925+1</f>
        <v>119</v>
      </c>
      <c r="F937">
        <f t="shared" si="1254"/>
        <v>117</v>
      </c>
      <c r="G937" s="12">
        <f>G936*IF($B937="January",1+IF(C937&gt;Personal!$L$18+1,Calculations!$B$22,Calculations!$B$21),1)</f>
        <v>16634.946183281601</v>
      </c>
      <c r="H937" s="12">
        <f>IF(AND(Career!$F$15="Yes",$E937=62,$E936=61),G937,H936*IF($B937="January",(1+IF(C937&gt;Personal!$L$18+1,Calculations!$C$22,Calculations!$C$21)),1))</f>
        <v>16634.946183281601</v>
      </c>
      <c r="I937" s="12">
        <f>H937*(1-'Retiree Assumptions'!$F$8)</f>
        <v>12975.25802295965</v>
      </c>
      <c r="J937" s="12">
        <f>I937/(Calculations!$C$27^($A937-1+Calculations!$B$6/30))</f>
        <v>1190.4336375358801</v>
      </c>
      <c r="K937" s="23">
        <f t="shared" si="1208"/>
        <v>8.9261911841641447E-9</v>
      </c>
      <c r="L937" s="12">
        <f>L936*IF($B937="January",(1+IF(C937&gt;Personal!$L$18+1,Calculations!$B$22,Calculations!$B$21)),1)</f>
        <v>9149.2204008048739</v>
      </c>
      <c r="M937" s="12">
        <f>IF(AND(Career!$F$15="Yes",$E937=62,$E936=61),L937,M936*IF($B937="January",(1+IF(C937&gt;Personal!$L$18+1,Calculations!$C$22,Calculations!$C$21)),1))</f>
        <v>9149.2204008048739</v>
      </c>
      <c r="N937" s="12">
        <f>M937*(1-'Retiree Assumptions'!$F$10)</f>
        <v>8051.3139527082894</v>
      </c>
      <c r="O937" s="12">
        <f>N937/(Calculations!$C$27^$AW937)/(Calculations!$D$27^($A937-1-$AW937+Calculations!$B$6/30))</f>
        <v>644.49400211461284</v>
      </c>
      <c r="P937" s="23">
        <f t="shared" si="1209"/>
        <v>5.2966647011215156E-6</v>
      </c>
      <c r="Q937" s="12">
        <f>IF(OR(A937&lt;=360,$E937&lt;70),Q936*IF($B937="January",(1+IF(C937&gt;Personal!$L$18+1,Calculations!$B$22,Calculations!$B$21)),1),0)</f>
        <v>0</v>
      </c>
      <c r="R937" s="12">
        <f>IF(OR(A937&lt;=360,$E937&lt;70),IF(AND(Career!$F$15="Yes",$E937=62,$E936=61),Q937,R936*IF($B937="January",(1+IF(C937&gt;Personal!$L$18+1,Calculations!$C$22,Calculations!$C$21)),1)),0)</f>
        <v>0</v>
      </c>
      <c r="S937" s="12">
        <f>R937*(1-'Retiree Assumptions'!$F$8)</f>
        <v>0</v>
      </c>
      <c r="T937" s="12">
        <f>S937/(Calculations!$C$27^($A937-1+Calculations!$B$6/30))</f>
        <v>0</v>
      </c>
      <c r="U937" s="23">
        <f t="shared" si="1210"/>
        <v>0</v>
      </c>
      <c r="W937">
        <f t="shared" si="1202"/>
        <v>15</v>
      </c>
      <c r="X937">
        <f t="shared" si="1224"/>
        <v>2102</v>
      </c>
      <c r="Y937">
        <f t="shared" si="1225"/>
        <v>119</v>
      </c>
      <c r="Z937">
        <f t="shared" si="1212"/>
        <v>117</v>
      </c>
      <c r="AA937" s="12">
        <f>S937*12*Subsidy!$I$15/Subsidy!$I$14</f>
        <v>0</v>
      </c>
      <c r="AB937" s="12">
        <f>SUM(S$5:S937)*Subsidy!$I$15/Subsidy!$I$14</f>
        <v>53212.488521578103</v>
      </c>
      <c r="AC937" s="12">
        <f>N937*Subsidy!$E$15/Subsidy!$E$14</f>
        <v>6441.051162166631</v>
      </c>
      <c r="AD937" s="12">
        <f t="shared" si="1213"/>
        <v>77292.613945999576</v>
      </c>
      <c r="AE937" s="12">
        <f>$AP937*AC937/(Calculations!$D$27^(A937-1+Calculations!$B$6/30))</f>
        <v>2.9574528264801828E-6</v>
      </c>
      <c r="AF937" s="12">
        <f>IF(AE937=0,0,SUM(AE$903:AE937)*AC937/AE937)</f>
        <v>6630223.455160547</v>
      </c>
      <c r="AH937" s="164">
        <f>VLOOKUP(E937,Rates2,5)*VLOOKUP(E937,Mort_Imp_Retirees,C937-'Mort Imp Cume'!$C$4+2)</f>
        <v>0.10184625677259096</v>
      </c>
      <c r="AI937" s="16">
        <f t="shared" si="1214"/>
        <v>0.89815374322740904</v>
      </c>
      <c r="AJ937" s="164">
        <f>VLOOKUP(F937,Rates2,6)*VLOOKUP(F937,Mort_Imp_Survivors,C937-'Mort Imp Cume'!$C$4+2)</f>
        <v>5.6086368231755501E-2</v>
      </c>
      <c r="AK937" s="16">
        <f t="shared" si="1215"/>
        <v>0.9439136317682445</v>
      </c>
      <c r="AL937" s="164">
        <f>VLOOKUP(F937,Rates2,7)*VLOOKUP(F937,Mort_Imp_Survivors,C937-'Mort Imp Cume'!$C$4+2)</f>
        <v>0.15090752633811277</v>
      </c>
      <c r="AM937" s="16">
        <f t="shared" si="1216"/>
        <v>0.84909247366188723</v>
      </c>
      <c r="AN937" s="108">
        <f>PRODUCT(AI$4:AI936)</f>
        <v>7.4982686163344459E-12</v>
      </c>
      <c r="AO937" s="16">
        <f>PRODUCT(AK$4:AK936)</f>
        <v>8.6069850437709558E-6</v>
      </c>
      <c r="AP937" s="16">
        <f>PRODUCT(AM$4:AM936)</f>
        <v>6.762348533889841E-9</v>
      </c>
      <c r="AQ937" s="16">
        <f t="shared" si="1217"/>
        <v>6.4537485834967711E-17</v>
      </c>
      <c r="AR937" s="16">
        <f t="shared" si="1218"/>
        <v>7.4982040788486109E-12</v>
      </c>
      <c r="AS937" s="16">
        <f t="shared" si="1219"/>
        <v>6.2042511881250298E-18</v>
      </c>
      <c r="AT937" s="16">
        <f t="shared" si="1220"/>
        <v>8.2183304790159853E-9</v>
      </c>
      <c r="AU937" s="16">
        <f t="shared" si="1221"/>
        <v>0.9999999917741712</v>
      </c>
      <c r="AV937" s="16">
        <f t="shared" si="1222"/>
        <v>7.6367059084905826E-13</v>
      </c>
      <c r="AW937" s="30">
        <f>(SUMPRODUCT(AV$5:AV936,A$5:A936)+SUM(AV$5:AV936)*(Calculations!$B$6/30-0.5)+AV$4*Calculations!$B$6/30/2)/SUM(AV$4:AV936)</f>
        <v>510.22007229223095</v>
      </c>
      <c r="AX937" s="16"/>
      <c r="AY937" s="12"/>
      <c r="AZ937" s="12"/>
    </row>
    <row r="938" spans="1:52" x14ac:dyDescent="0.25">
      <c r="A938">
        <f t="shared" si="1185"/>
        <v>934</v>
      </c>
      <c r="B938" t="str">
        <f t="shared" si="1227"/>
        <v>November</v>
      </c>
      <c r="C938">
        <f t="shared" si="1206"/>
        <v>2102</v>
      </c>
      <c r="D938">
        <f t="shared" si="1229"/>
        <v>210211</v>
      </c>
      <c r="E938">
        <f t="shared" ref="E938:F938" si="1255">E926+1</f>
        <v>119</v>
      </c>
      <c r="F938">
        <f t="shared" si="1255"/>
        <v>117</v>
      </c>
      <c r="G938" s="12">
        <f>G937*IF($B938="January",1+IF(C938&gt;Personal!$L$18+1,Calculations!$B$22,Calculations!$B$21),1)</f>
        <v>16634.946183281601</v>
      </c>
      <c r="H938" s="12">
        <f>IF(AND(Career!$F$15="Yes",$E938=62,$E937=61),G938,H937*IF($B938="January",(1+IF(C938&gt;Personal!$L$18+1,Calculations!$C$22,Calculations!$C$21)),1))</f>
        <v>16634.946183281601</v>
      </c>
      <c r="I938" s="12">
        <f>H938*(1-'Retiree Assumptions'!$F$8)</f>
        <v>12975.25802295965</v>
      </c>
      <c r="J938" s="12">
        <f>I938/(Calculations!$C$27^($A938-1+Calculations!$B$6/30))</f>
        <v>1187.3897109798372</v>
      </c>
      <c r="K938" s="23">
        <f t="shared" si="1208"/>
        <v>7.9965924030464759E-9</v>
      </c>
      <c r="L938" s="12">
        <f>L937*IF($B938="January",(1+IF(C938&gt;Personal!$L$18+1,Calculations!$B$22,Calculations!$B$21)),1)</f>
        <v>9149.2204008048739</v>
      </c>
      <c r="M938" s="12">
        <f>IF(AND(Career!$F$15="Yes",$E938=62,$E937=61),L938,M937*IF($B938="January",(1+IF(C938&gt;Personal!$L$18+1,Calculations!$C$22,Calculations!$C$21)),1))</f>
        <v>9149.2204008048739</v>
      </c>
      <c r="N938" s="12">
        <f>M938*(1-'Retiree Assumptions'!$F$10)</f>
        <v>8051.3139527082894</v>
      </c>
      <c r="O938" s="12">
        <f>N938/(Calculations!$C$27^$AW938)/(Calculations!$D$27^($A938-1-$AW938+Calculations!$B$6/30))</f>
        <v>642.63867432855773</v>
      </c>
      <c r="P938" s="23">
        <f t="shared" si="1209"/>
        <v>4.4844114325476887E-6</v>
      </c>
      <c r="Q938" s="12">
        <f>IF(OR(A938&lt;=360,$E938&lt;70),Q937*IF($B938="January",(1+IF(C938&gt;Personal!$L$18+1,Calculations!$B$22,Calculations!$B$21)),1),0)</f>
        <v>0</v>
      </c>
      <c r="R938" s="12">
        <f>IF(OR(A938&lt;=360,$E938&lt;70),IF(AND(Career!$F$15="Yes",$E938=62,$E937=61),Q938,R937*IF($B938="January",(1+IF(C938&gt;Personal!$L$18+1,Calculations!$C$22,Calculations!$C$21)),1)),0)</f>
        <v>0</v>
      </c>
      <c r="S938" s="12">
        <f>R938*(1-'Retiree Assumptions'!$F$8)</f>
        <v>0</v>
      </c>
      <c r="T938" s="12">
        <f>S938/(Calculations!$C$27^($A938-1+Calculations!$B$6/30))</f>
        <v>0</v>
      </c>
      <c r="U938" s="23">
        <f t="shared" si="1210"/>
        <v>0</v>
      </c>
      <c r="W938">
        <f t="shared" si="1202"/>
        <v>15</v>
      </c>
      <c r="X938">
        <f t="shared" si="1224"/>
        <v>2102</v>
      </c>
      <c r="Y938">
        <f t="shared" si="1225"/>
        <v>119</v>
      </c>
      <c r="Z938">
        <f t="shared" si="1212"/>
        <v>117</v>
      </c>
      <c r="AA938" s="12">
        <f>S938*12*Subsidy!$I$15/Subsidy!$I$14</f>
        <v>0</v>
      </c>
      <c r="AB938" s="12">
        <f>SUM(S$5:S938)*Subsidy!$I$15/Subsidy!$I$14</f>
        <v>53212.488521578103</v>
      </c>
      <c r="AC938" s="12">
        <f>N938*Subsidy!$E$15/Subsidy!$E$14</f>
        <v>6441.051162166631</v>
      </c>
      <c r="AD938" s="12">
        <f t="shared" si="1213"/>
        <v>77292.613945999576</v>
      </c>
      <c r="AE938" s="12">
        <f>$AP938*AC938/(Calculations!$D$27^(A938-1+Calculations!$B$6/30))</f>
        <v>2.5039219967401374E-6</v>
      </c>
      <c r="AF938" s="12">
        <f>IF(AE938=0,0,SUM(AE$903:AE938)*AC938/AE938)</f>
        <v>7837584.8021209501</v>
      </c>
      <c r="AH938" s="164">
        <f>VLOOKUP(E938,Rates2,5)*VLOOKUP(E938,Mort_Imp_Retirees,C938-'Mort Imp Cume'!$C$4+2)</f>
        <v>0.10184625677259096</v>
      </c>
      <c r="AI938" s="16">
        <f t="shared" si="1214"/>
        <v>0.89815374322740904</v>
      </c>
      <c r="AJ938" s="164">
        <f>VLOOKUP(F938,Rates2,6)*VLOOKUP(F938,Mort_Imp_Survivors,C938-'Mort Imp Cume'!$C$4+2)</f>
        <v>5.6086368231755501E-2</v>
      </c>
      <c r="AK938" s="16">
        <f t="shared" si="1215"/>
        <v>0.9439136317682445</v>
      </c>
      <c r="AL938" s="164">
        <f>VLOOKUP(F938,Rates2,7)*VLOOKUP(F938,Mort_Imp_Survivors,C938-'Mort Imp Cume'!$C$4+2)</f>
        <v>0.15090752633811277</v>
      </c>
      <c r="AM938" s="16">
        <f t="shared" si="1216"/>
        <v>0.84909247366188723</v>
      </c>
      <c r="AN938" s="108">
        <f>PRODUCT(AI$4:AI937)</f>
        <v>6.7345980254853875E-12</v>
      </c>
      <c r="AO938" s="16">
        <f>PRODUCT(AK$4:AK937)</f>
        <v>8.1242505112408056E-6</v>
      </c>
      <c r="AP938" s="16">
        <f>PRODUCT(AM$4:AM937)</f>
        <v>5.7418592444043614E-9</v>
      </c>
      <c r="AQ938" s="16">
        <f t="shared" si="1217"/>
        <v>5.4713561451550977E-17</v>
      </c>
      <c r="AR938" s="16">
        <f t="shared" si="1218"/>
        <v>6.7345433119239357E-12</v>
      </c>
      <c r="AS938" s="16">
        <f t="shared" si="1219"/>
        <v>5.2598373526725227E-18</v>
      </c>
      <c r="AT938" s="16">
        <f t="shared" si="1220"/>
        <v>6.9781225620028166E-9</v>
      </c>
      <c r="AU938" s="16">
        <f t="shared" si="1221"/>
        <v>0.99999999301514297</v>
      </c>
      <c r="AV938" s="16">
        <f t="shared" si="1222"/>
        <v>6.8589359976376883E-13</v>
      </c>
      <c r="AW938" s="30">
        <f>(SUMPRODUCT(AV$5:AV937,A$5:A937)+SUM(AV$5:AV937)*(Calculations!$B$6/30-0.5)+AV$4*Calculations!$B$6/30/2)/SUM(AV$4:AV937)</f>
        <v>510.22007229255422</v>
      </c>
      <c r="AX938" s="16"/>
      <c r="AY938" s="12"/>
      <c r="AZ938" s="12"/>
    </row>
    <row r="939" spans="1:52" x14ac:dyDescent="0.25">
      <c r="A939">
        <f t="shared" si="1185"/>
        <v>935</v>
      </c>
      <c r="B939" t="str">
        <f t="shared" si="1227"/>
        <v>December</v>
      </c>
      <c r="C939">
        <f t="shared" si="1206"/>
        <v>2102</v>
      </c>
      <c r="D939">
        <f t="shared" si="1229"/>
        <v>210212</v>
      </c>
      <c r="E939">
        <f t="shared" ref="E939:F939" si="1256">E927+1</f>
        <v>119</v>
      </c>
      <c r="F939">
        <f t="shared" si="1256"/>
        <v>117</v>
      </c>
      <c r="G939" s="12">
        <f>G938*IF($B939="January",1+IF(C939&gt;Personal!$L$18+1,Calculations!$B$22,Calculations!$B$21),1)</f>
        <v>16634.946183281601</v>
      </c>
      <c r="H939" s="12">
        <f>IF(AND(Career!$F$15="Yes",$E939=62,$E938=61),G939,H938*IF($B939="January",(1+IF(C939&gt;Personal!$L$18+1,Calculations!$C$22,Calculations!$C$21)),1))</f>
        <v>16634.946183281601</v>
      </c>
      <c r="I939" s="12">
        <f>H939*(1-'Retiree Assumptions'!$F$8)</f>
        <v>12975.25802295965</v>
      </c>
      <c r="J939" s="12">
        <f>I939/(Calculations!$C$27^($A939-1+Calculations!$B$6/30))</f>
        <v>1184.3535677126617</v>
      </c>
      <c r="K939" s="23">
        <f t="shared" si="1208"/>
        <v>7.1638046666427658E-9</v>
      </c>
      <c r="L939" s="12">
        <f>L938*IF($B939="January",(1+IF(C939&gt;Personal!$L$18+1,Calculations!$B$22,Calculations!$B$21)),1)</f>
        <v>9149.2204008048739</v>
      </c>
      <c r="M939" s="12">
        <f>IF(AND(Career!$F$15="Yes",$E939=62,$E938=61),L939,M938*IF($B939="January",(1+IF(C939&gt;Personal!$L$18+1,Calculations!$C$22,Calculations!$C$21)),1))</f>
        <v>9149.2204008048739</v>
      </c>
      <c r="N939" s="12">
        <f>M939*(1-'Retiree Assumptions'!$F$10)</f>
        <v>8051.3139527082894</v>
      </c>
      <c r="O939" s="12">
        <f>N939/(Calculations!$C$27^$AW939)/(Calculations!$D$27^($A939-1-$AW939+Calculations!$B$6/30))</f>
        <v>640.7886875405228</v>
      </c>
      <c r="P939" s="23">
        <f t="shared" si="1209"/>
        <v>3.7967186958386238E-6</v>
      </c>
      <c r="Q939" s="12">
        <f>IF(OR(A939&lt;=360,$E939&lt;70),Q938*IF($B939="January",(1+IF(C939&gt;Personal!$L$18+1,Calculations!$B$22,Calculations!$B$21)),1),0)</f>
        <v>0</v>
      </c>
      <c r="R939" s="12">
        <f>IF(OR(A939&lt;=360,$E939&lt;70),IF(AND(Career!$F$15="Yes",$E939=62,$E938=61),Q939,R938*IF($B939="January",(1+IF(C939&gt;Personal!$L$18+1,Calculations!$C$22,Calculations!$C$21)),1)),0)</f>
        <v>0</v>
      </c>
      <c r="S939" s="12">
        <f>R939*(1-'Retiree Assumptions'!$F$8)</f>
        <v>0</v>
      </c>
      <c r="T939" s="12">
        <f>S939/(Calculations!$C$27^($A939-1+Calculations!$B$6/30))</f>
        <v>0</v>
      </c>
      <c r="U939" s="23">
        <f t="shared" si="1210"/>
        <v>0</v>
      </c>
      <c r="W939">
        <f t="shared" si="1202"/>
        <v>15</v>
      </c>
      <c r="X939">
        <f t="shared" si="1224"/>
        <v>2102</v>
      </c>
      <c r="Y939">
        <f t="shared" si="1225"/>
        <v>119</v>
      </c>
      <c r="Z939">
        <f t="shared" si="1212"/>
        <v>117</v>
      </c>
      <c r="AA939" s="12">
        <f>S939*12*Subsidy!$I$15/Subsidy!$I$14</f>
        <v>0</v>
      </c>
      <c r="AB939" s="12">
        <f>SUM(S$5:S939)*Subsidy!$I$15/Subsidy!$I$14</f>
        <v>53212.488521578103</v>
      </c>
      <c r="AC939" s="12">
        <f>N939*Subsidy!$E$15/Subsidy!$E$14</f>
        <v>6441.051162166631</v>
      </c>
      <c r="AD939" s="12">
        <f t="shared" si="1213"/>
        <v>77292.613945999576</v>
      </c>
      <c r="AE939" s="12">
        <f>$AP939*AC939/(Calculations!$D$27^(A939-1+Calculations!$B$6/30))</f>
        <v>2.1199409537906045E-6</v>
      </c>
      <c r="AF939" s="12">
        <f>IF(AE939=0,0,SUM(AE$903:AE939)*AC939/AE939)</f>
        <v>9263633.3103411254</v>
      </c>
      <c r="AH939" s="164">
        <f>VLOOKUP(E939,Rates2,5)*VLOOKUP(E939,Mort_Imp_Retirees,C939-'Mort Imp Cume'!$C$4+2)</f>
        <v>0.10184625677259096</v>
      </c>
      <c r="AI939" s="16">
        <f t="shared" si="1214"/>
        <v>0.89815374322740904</v>
      </c>
      <c r="AJ939" s="164">
        <f>VLOOKUP(F939,Rates2,6)*VLOOKUP(F939,Mort_Imp_Survivors,C939-'Mort Imp Cume'!$C$4+2)</f>
        <v>5.6086368231755501E-2</v>
      </c>
      <c r="AK939" s="16">
        <f t="shared" si="1215"/>
        <v>0.9439136317682445</v>
      </c>
      <c r="AL939" s="164">
        <f>VLOOKUP(F939,Rates2,7)*VLOOKUP(F939,Mort_Imp_Survivors,C939-'Mort Imp Cume'!$C$4+2)</f>
        <v>0.15090752633811277</v>
      </c>
      <c r="AM939" s="16">
        <f t="shared" si="1216"/>
        <v>0.84909247366188723</v>
      </c>
      <c r="AN939" s="108">
        <f>PRODUCT(AI$4:AI938)</f>
        <v>6.0487044257216185E-12</v>
      </c>
      <c r="AO939" s="16">
        <f>PRODUCT(AK$4:AK938)</f>
        <v>7.6685908054603253E-6</v>
      </c>
      <c r="AP939" s="16">
        <f>PRODUCT(AM$4:AM938)</f>
        <v>4.8753694692496742E-9</v>
      </c>
      <c r="AQ939" s="16">
        <f t="shared" si="1217"/>
        <v>4.6385039144035979E-17</v>
      </c>
      <c r="AR939" s="16">
        <f t="shared" si="1218"/>
        <v>6.0486580406824747E-12</v>
      </c>
      <c r="AS939" s="16">
        <f t="shared" si="1219"/>
        <v>4.4591826052307077E-18</v>
      </c>
      <c r="AT939" s="16">
        <f t="shared" si="1220"/>
        <v>5.9250713529466346E-9</v>
      </c>
      <c r="AU939" s="16">
        <f t="shared" si="1221"/>
        <v>0.99999999406888007</v>
      </c>
      <c r="AV939" s="16">
        <f t="shared" si="1222"/>
        <v>6.1603790408355134E-13</v>
      </c>
      <c r="AW939" s="30">
        <f>(SUMPRODUCT(AV$5:AV938,A$5:A938)+SUM(AV$5:AV938)*(Calculations!$B$6/30-0.5)+AV$4*Calculations!$B$6/30/2)/SUM(AV$4:AV938)</f>
        <v>510.22007229284526</v>
      </c>
      <c r="AX939" s="16"/>
      <c r="AY939" s="12"/>
      <c r="AZ939" s="12"/>
    </row>
    <row r="940" spans="1:52" x14ac:dyDescent="0.25">
      <c r="A940">
        <f t="shared" si="1185"/>
        <v>936</v>
      </c>
      <c r="B940" t="str">
        <f t="shared" si="1227"/>
        <v>January</v>
      </c>
      <c r="C940">
        <f t="shared" si="1206"/>
        <v>2103</v>
      </c>
      <c r="D940">
        <f t="shared" si="1229"/>
        <v>210301</v>
      </c>
      <c r="E940">
        <f t="shared" ref="E940:F940" si="1257">E928+1</f>
        <v>120</v>
      </c>
      <c r="F940">
        <f t="shared" si="1257"/>
        <v>118</v>
      </c>
      <c r="G940" s="12">
        <f>G939*IF($B940="January",1+IF(C940&gt;Personal!$L$18+1,Calculations!$B$22,Calculations!$B$21),1)</f>
        <v>17050.819837863641</v>
      </c>
      <c r="H940" s="12">
        <f>IF(AND(Career!$F$15="Yes",$E940=62,$E939=61),G940,H939*IF($B940="January",(1+IF(C940&gt;Personal!$L$18+1,Calculations!$C$22,Calculations!$C$21)),1))</f>
        <v>17050.819837863641</v>
      </c>
      <c r="I940" s="12">
        <f>H940*(1-'Retiree Assumptions'!$F$8)</f>
        <v>13299.63947353364</v>
      </c>
      <c r="J940" s="12">
        <f>I940/(Calculations!$C$27^($A940-1+Calculations!$B$6/30))</f>
        <v>1210.8583175283786</v>
      </c>
      <c r="K940" s="23">
        <f t="shared" si="1208"/>
        <v>6.5781894440834189E-9</v>
      </c>
      <c r="L940" s="12">
        <f>L939*IF($B940="January",(1+IF(C940&gt;Personal!$L$18+1,Calculations!$B$22,Calculations!$B$21)),1)</f>
        <v>9377.9509108249949</v>
      </c>
      <c r="M940" s="12">
        <f>IF(AND(Career!$F$15="Yes",$E940=62,$E939=61),L940,M939*IF($B940="January",(1+IF(C940&gt;Personal!$L$18+1,Calculations!$C$22,Calculations!$C$21)),1))</f>
        <v>9377.9509108249949</v>
      </c>
      <c r="N940" s="12">
        <f>M940*(1-'Retiree Assumptions'!$F$10)</f>
        <v>8252.596801525995</v>
      </c>
      <c r="O940" s="12">
        <f>N940/(Calculations!$C$27^$AW940)/(Calculations!$D$27^($A940-1-$AW940+Calculations!$B$6/30))</f>
        <v>654.91762703456789</v>
      </c>
      <c r="P940" s="23">
        <f t="shared" si="1209"/>
        <v>3.2948470270710955E-6</v>
      </c>
      <c r="Q940" s="12">
        <f>IF(OR(A940&lt;=360,$E940&lt;70),Q939*IF($B940="January",(1+IF(C940&gt;Personal!$L$18+1,Calculations!$B$22,Calculations!$B$21)),1),0)</f>
        <v>0</v>
      </c>
      <c r="R940" s="12">
        <f>IF(OR(A940&lt;=360,$E940&lt;70),IF(AND(Career!$F$15="Yes",$E940=62,$E939=61),Q940,R939*IF($B940="January",(1+IF(C940&gt;Personal!$L$18+1,Calculations!$C$22,Calculations!$C$21)),1)),0)</f>
        <v>0</v>
      </c>
      <c r="S940" s="12">
        <f>R940*(1-'Retiree Assumptions'!$F$8)</f>
        <v>0</v>
      </c>
      <c r="T940" s="12">
        <f>S940/(Calculations!$C$27^($A940-1+Calculations!$B$6/30))</f>
        <v>0</v>
      </c>
      <c r="U940" s="23">
        <f t="shared" si="1210"/>
        <v>0</v>
      </c>
      <c r="W940">
        <f t="shared" si="1202"/>
        <v>15</v>
      </c>
      <c r="X940">
        <f t="shared" si="1224"/>
        <v>2103</v>
      </c>
      <c r="Y940">
        <f t="shared" si="1225"/>
        <v>120</v>
      </c>
      <c r="Z940">
        <f t="shared" si="1212"/>
        <v>118</v>
      </c>
      <c r="AA940" s="12">
        <f>S940*12*Subsidy!$I$15/Subsidy!$I$14</f>
        <v>0</v>
      </c>
      <c r="AB940" s="12">
        <f>SUM(S$5:S940)*Subsidy!$I$15/Subsidy!$I$14</f>
        <v>53212.488521578103</v>
      </c>
      <c r="AC940" s="12">
        <f>N940*Subsidy!$E$15/Subsidy!$E$14</f>
        <v>6602.0774412207957</v>
      </c>
      <c r="AD940" s="12">
        <f t="shared" si="1213"/>
        <v>79224.929294649541</v>
      </c>
      <c r="AE940" s="12">
        <f>$AP940*AC940/(Calculations!$D$27^(A940-1+Calculations!$B$6/30))</f>
        <v>1.8397152126722797E-6</v>
      </c>
      <c r="AF940" s="12">
        <f>IF(AE940=0,0,SUM(AE$903:AE940)*AC940/AE940)</f>
        <v>10948140.413224945</v>
      </c>
      <c r="AH940" s="164">
        <f>VLOOKUP(E940,Rates2,5)*VLOOKUP(E940,Mort_Imp_Retirees,C940-'Mort Imp Cume'!$C$4+2)</f>
        <v>1</v>
      </c>
      <c r="AI940" s="16">
        <f t="shared" si="1214"/>
        <v>0</v>
      </c>
      <c r="AJ940" s="164">
        <f>VLOOKUP(F940,Rates2,6)*VLOOKUP(F940,Mort_Imp_Survivors,C940-'Mort Imp Cume'!$C$4+2)</f>
        <v>5.6125687318306472E-2</v>
      </c>
      <c r="AK940" s="16">
        <f t="shared" si="1215"/>
        <v>0.94387431268169353</v>
      </c>
      <c r="AL940" s="164">
        <f>VLOOKUP(F940,Rates2,7)*VLOOKUP(F940,Mort_Imp_Survivors,C940-'Mort Imp Cume'!$C$4+2)</f>
        <v>0.17742749924897383</v>
      </c>
      <c r="AM940" s="16">
        <f t="shared" si="1216"/>
        <v>0.82257250075102617</v>
      </c>
      <c r="AN940" s="108">
        <f>PRODUCT(AI$4:AI939)</f>
        <v>5.4326665216380671E-12</v>
      </c>
      <c r="AO940" s="16">
        <f>PRODUCT(AK$4:AK939)</f>
        <v>7.2384873977266231E-6</v>
      </c>
      <c r="AP940" s="16">
        <f>PRODUCT(AM$4:AM939)</f>
        <v>4.139639522660848E-9</v>
      </c>
      <c r="AQ940" s="16">
        <f t="shared" si="1217"/>
        <v>3.9324288152928476E-17</v>
      </c>
      <c r="AR940" s="16">
        <f t="shared" si="1218"/>
        <v>5.4326271973499141E-12</v>
      </c>
      <c r="AS940" s="16">
        <f t="shared" si="1219"/>
        <v>3.7117185452042229E-17</v>
      </c>
      <c r="AT940" s="16">
        <f t="shared" si="1220"/>
        <v>5.0309334961558253E-9</v>
      </c>
      <c r="AU940" s="16">
        <f t="shared" si="1221"/>
        <v>0.9999999949636339</v>
      </c>
      <c r="AV940" s="16">
        <f t="shared" si="1222"/>
        <v>5.4326665216380671E-12</v>
      </c>
      <c r="AW940" s="30">
        <f>(SUMPRODUCT(AV$5:AV939,A$5:A939)+SUM(AV$5:AV939)*(Calculations!$B$6/30-0.5)+AV$4*Calculations!$B$6/30/2)/SUM(AV$4:AV939)</f>
        <v>510.22007229310725</v>
      </c>
      <c r="AX940" s="16"/>
      <c r="AY940" s="12"/>
      <c r="AZ940" s="12"/>
    </row>
    <row r="941" spans="1:52" x14ac:dyDescent="0.25">
      <c r="A941">
        <f t="shared" si="1185"/>
        <v>937</v>
      </c>
      <c r="B941" t="str">
        <f t="shared" si="1227"/>
        <v>February</v>
      </c>
      <c r="C941">
        <f t="shared" si="1206"/>
        <v>2103</v>
      </c>
      <c r="D941">
        <f t="shared" si="1229"/>
        <v>210302</v>
      </c>
      <c r="E941">
        <f t="shared" ref="E941:F941" si="1258">E929+1</f>
        <v>120</v>
      </c>
      <c r="F941">
        <f t="shared" si="1258"/>
        <v>118</v>
      </c>
      <c r="G941" s="12">
        <f>G940*IF($B941="January",1+IF(C941&gt;Personal!$L$18+1,Calculations!$B$22,Calculations!$B$21),1)</f>
        <v>17050.819837863641</v>
      </c>
      <c r="H941" s="12">
        <f>IF(AND(Career!$F$15="Yes",$E941=62,$E940=61),G941,H940*IF($B941="January",(1+IF(C941&gt;Personal!$L$18+1,Calculations!$C$22,Calculations!$C$21)),1))</f>
        <v>17050.819837863641</v>
      </c>
      <c r="I941" s="12">
        <f>H941*(1-'Retiree Assumptions'!$F$8)</f>
        <v>13299.63947353364</v>
      </c>
      <c r="J941" s="12">
        <f>I941/(Calculations!$C$27^($A941-1+Calculations!$B$6/30))</f>
        <v>1207.7621652758603</v>
      </c>
      <c r="K941" s="23">
        <f t="shared" si="1208"/>
        <v>0</v>
      </c>
      <c r="L941" s="12">
        <f>L940*IF($B941="January",(1+IF(C941&gt;Personal!$L$18+1,Calculations!$B$22,Calculations!$B$21)),1)</f>
        <v>9377.9509108249949</v>
      </c>
      <c r="M941" s="12">
        <f>IF(AND(Career!$F$15="Yes",$E941=62,$E940=61),L941,M940*IF($B941="January",(1+IF(C941&gt;Personal!$L$18+1,Calculations!$C$22,Calculations!$C$21)),1))</f>
        <v>9377.9509108249949</v>
      </c>
      <c r="N941" s="12">
        <f>M941*(1-'Retiree Assumptions'!$F$10)</f>
        <v>8252.596801525995</v>
      </c>
      <c r="O941" s="12">
        <f>N941/(Calculations!$C$27^$AW941)/(Calculations!$D$27^($A941-1-$AW941+Calculations!$B$6/30))</f>
        <v>653.03229238947063</v>
      </c>
      <c r="P941" s="23">
        <f t="shared" si="1209"/>
        <v>2.7024484882981648E-6</v>
      </c>
      <c r="Q941" s="12">
        <f>IF(OR(A941&lt;=360,$E941&lt;70),Q940*IF($B941="January",(1+IF(C941&gt;Personal!$L$18+1,Calculations!$B$22,Calculations!$B$21)),1),0)</f>
        <v>0</v>
      </c>
      <c r="R941" s="12">
        <f>IF(OR(A941&lt;=360,$E941&lt;70),IF(AND(Career!$F$15="Yes",$E941=62,$E940=61),Q941,R940*IF($B941="January",(1+IF(C941&gt;Personal!$L$18+1,Calculations!$C$22,Calculations!$C$21)),1)),0)</f>
        <v>0</v>
      </c>
      <c r="S941" s="12">
        <f>R941*(1-'Retiree Assumptions'!$F$8)</f>
        <v>0</v>
      </c>
      <c r="T941" s="12">
        <f>S941/(Calculations!$C$27^($A941-1+Calculations!$B$6/30))</f>
        <v>0</v>
      </c>
      <c r="U941" s="23">
        <f t="shared" si="1210"/>
        <v>0</v>
      </c>
      <c r="W941">
        <f t="shared" si="1202"/>
        <v>15</v>
      </c>
      <c r="X941">
        <f t="shared" si="1224"/>
        <v>2103</v>
      </c>
      <c r="Y941">
        <f t="shared" si="1225"/>
        <v>120</v>
      </c>
      <c r="Z941">
        <f t="shared" si="1212"/>
        <v>118</v>
      </c>
      <c r="AA941" s="12">
        <f>S941*12*Subsidy!$I$15/Subsidy!$I$14</f>
        <v>0</v>
      </c>
      <c r="AB941" s="12">
        <f>SUM(S$5:S941)*Subsidy!$I$15/Subsidy!$I$14</f>
        <v>53212.488521578103</v>
      </c>
      <c r="AC941" s="12">
        <f>N941*Subsidy!$E$15/Subsidy!$E$14</f>
        <v>6602.0774412207957</v>
      </c>
      <c r="AD941" s="12">
        <f t="shared" si="1213"/>
        <v>79224.929294649541</v>
      </c>
      <c r="AE941" s="12">
        <f>$AP941*AC941/(Calculations!$D$27^(A941-1+Calculations!$B$6/30))</f>
        <v>1.5089427551387208E-6</v>
      </c>
      <c r="AF941" s="12">
        <f>IF(AE941=0,0,SUM(AE$903:AE941)*AC941/AE941)</f>
        <v>13354663.427078338</v>
      </c>
      <c r="AH941" s="164">
        <f>VLOOKUP(E941,Rates2,5)*VLOOKUP(E941,Mort_Imp_Retirees,C941-'Mort Imp Cume'!$C$4+2)</f>
        <v>1</v>
      </c>
      <c r="AI941" s="16">
        <f t="shared" si="1214"/>
        <v>0</v>
      </c>
      <c r="AJ941" s="164">
        <f>VLOOKUP(F941,Rates2,6)*VLOOKUP(F941,Mort_Imp_Survivors,C941-'Mort Imp Cume'!$C$4+2)</f>
        <v>5.6125687318306472E-2</v>
      </c>
      <c r="AK941" s="16">
        <f t="shared" si="1215"/>
        <v>0.94387431268169353</v>
      </c>
      <c r="AL941" s="164">
        <f>VLOOKUP(F941,Rates2,7)*VLOOKUP(F941,Mort_Imp_Survivors,C941-'Mort Imp Cume'!$C$4+2)</f>
        <v>0.17742749924897383</v>
      </c>
      <c r="AM941" s="16">
        <f t="shared" si="1216"/>
        <v>0.82257250075102617</v>
      </c>
      <c r="AN941" s="108">
        <f>PRODUCT(AI$4:AI940)</f>
        <v>0</v>
      </c>
      <c r="AO941" s="16">
        <f>PRODUCT(AK$4:AK940)</f>
        <v>6.8322223173843166E-6</v>
      </c>
      <c r="AP941" s="16">
        <f>PRODUCT(AM$4:AM940)</f>
        <v>3.405153634362918E-9</v>
      </c>
      <c r="AQ941" s="16">
        <f t="shared" si="1217"/>
        <v>0</v>
      </c>
      <c r="AR941" s="16">
        <f t="shared" si="1218"/>
        <v>0</v>
      </c>
      <c r="AS941" s="16">
        <f t="shared" si="1219"/>
        <v>0</v>
      </c>
      <c r="AT941" s="16">
        <f t="shared" si="1220"/>
        <v>4.1383075841621862E-9</v>
      </c>
      <c r="AU941" s="16">
        <f t="shared" si="1221"/>
        <v>0.99999999586169241</v>
      </c>
      <c r="AV941" s="16">
        <f t="shared" si="1222"/>
        <v>0</v>
      </c>
      <c r="AW941" s="30">
        <f>(SUMPRODUCT(AV$5:AV940,A$5:A940)+SUM(AV$5:AV940)*(Calculations!$B$6/30-0.5)+AV$4*Calculations!$B$6/30/2)/SUM(AV$4:AV940)</f>
        <v>510.22007229542299</v>
      </c>
      <c r="AX941" s="16"/>
      <c r="AY941" s="12"/>
      <c r="AZ941" s="12"/>
    </row>
    <row r="942" spans="1:52" x14ac:dyDescent="0.25">
      <c r="A942">
        <f t="shared" si="1185"/>
        <v>938</v>
      </c>
      <c r="B942" t="str">
        <f t="shared" si="1227"/>
        <v>March</v>
      </c>
      <c r="C942">
        <f t="shared" si="1206"/>
        <v>2103</v>
      </c>
      <c r="D942">
        <f t="shared" si="1229"/>
        <v>210303</v>
      </c>
      <c r="E942">
        <f t="shared" ref="E942:F942" si="1259">E930+1</f>
        <v>120</v>
      </c>
      <c r="F942">
        <f t="shared" si="1259"/>
        <v>118</v>
      </c>
      <c r="G942" s="12">
        <f>G941*IF($B942="January",1+IF(C942&gt;Personal!$L$18+1,Calculations!$B$22,Calculations!$B$21),1)</f>
        <v>17050.819837863641</v>
      </c>
      <c r="H942" s="12">
        <f>IF(AND(Career!$F$15="Yes",$E942=62,$E941=61),G942,H941*IF($B942="January",(1+IF(C942&gt;Personal!$L$18+1,Calculations!$C$22,Calculations!$C$21)),1))</f>
        <v>17050.819837863641</v>
      </c>
      <c r="I942" s="12">
        <f>H942*(1-'Retiree Assumptions'!$F$8)</f>
        <v>13299.63947353364</v>
      </c>
      <c r="J942" s="12">
        <f>I942/(Calculations!$C$27^($A942-1+Calculations!$B$6/30))</f>
        <v>1204.6739298527782</v>
      </c>
      <c r="K942" s="23">
        <f t="shared" si="1208"/>
        <v>0</v>
      </c>
      <c r="L942" s="12">
        <f>L941*IF($B942="January",(1+IF(C942&gt;Personal!$L$18+1,Calculations!$B$22,Calculations!$B$21)),1)</f>
        <v>9377.9509108249949</v>
      </c>
      <c r="M942" s="12">
        <f>IF(AND(Career!$F$15="Yes",$E942=62,$E941=61),L942,M941*IF($B942="January",(1+IF(C942&gt;Personal!$L$18+1,Calculations!$C$22,Calculations!$C$21)),1))</f>
        <v>9377.9509108249949</v>
      </c>
      <c r="N942" s="12">
        <f>M942*(1-'Retiree Assumptions'!$F$10)</f>
        <v>8252.596801525995</v>
      </c>
      <c r="O942" s="12">
        <f>N942/(Calculations!$C$27^$AW942)/(Calculations!$D$27^($A942-1-$AW942+Calculations!$B$6/30))</f>
        <v>651.15238512372412</v>
      </c>
      <c r="P942" s="23">
        <f t="shared" si="1209"/>
        <v>2.2165604977684739E-6</v>
      </c>
      <c r="Q942" s="12">
        <f>IF(OR(A942&lt;=360,$E942&lt;70),Q941*IF($B942="January",(1+IF(C942&gt;Personal!$L$18+1,Calculations!$B$22,Calculations!$B$21)),1),0)</f>
        <v>0</v>
      </c>
      <c r="R942" s="12">
        <f>IF(OR(A942&lt;=360,$E942&lt;70),IF(AND(Career!$F$15="Yes",$E942=62,$E941=61),Q942,R941*IF($B942="January",(1+IF(C942&gt;Personal!$L$18+1,Calculations!$C$22,Calculations!$C$21)),1)),0)</f>
        <v>0</v>
      </c>
      <c r="S942" s="12">
        <f>R942*(1-'Retiree Assumptions'!$F$8)</f>
        <v>0</v>
      </c>
      <c r="T942" s="12">
        <f>S942/(Calculations!$C$27^($A942-1+Calculations!$B$6/30))</f>
        <v>0</v>
      </c>
      <c r="U942" s="23">
        <f t="shared" si="1210"/>
        <v>0</v>
      </c>
      <c r="W942">
        <f t="shared" si="1202"/>
        <v>15</v>
      </c>
      <c r="X942">
        <f t="shared" si="1224"/>
        <v>2103</v>
      </c>
      <c r="Y942">
        <f t="shared" si="1225"/>
        <v>120</v>
      </c>
      <c r="Z942">
        <f t="shared" si="1212"/>
        <v>118</v>
      </c>
      <c r="AA942" s="12">
        <f>S942*12*Subsidy!$I$15/Subsidy!$I$14</f>
        <v>0</v>
      </c>
      <c r="AB942" s="12">
        <f>SUM(S$5:S942)*Subsidy!$I$15/Subsidy!$I$14</f>
        <v>53212.488521578103</v>
      </c>
      <c r="AC942" s="12">
        <f>N942*Subsidy!$E$15/Subsidy!$E$14</f>
        <v>6602.0774412207957</v>
      </c>
      <c r="AD942" s="12">
        <f t="shared" si="1213"/>
        <v>79224.929294649541</v>
      </c>
      <c r="AE942" s="12">
        <f>$AP942*AC942/(Calculations!$D$27^(A942-1+Calculations!$B$6/30))</f>
        <v>1.2376416863881385E-6</v>
      </c>
      <c r="AF942" s="12">
        <f>IF(AE942=0,0,SUM(AE$903:AE942)*AC942/AE942)</f>
        <v>16288715.751564983</v>
      </c>
      <c r="AH942" s="164">
        <f>VLOOKUP(E942,Rates2,5)*VLOOKUP(E942,Mort_Imp_Retirees,C942-'Mort Imp Cume'!$C$4+2)</f>
        <v>1</v>
      </c>
      <c r="AI942" s="16">
        <f t="shared" si="1214"/>
        <v>0</v>
      </c>
      <c r="AJ942" s="164">
        <f>VLOOKUP(F942,Rates2,6)*VLOOKUP(F942,Mort_Imp_Survivors,C942-'Mort Imp Cume'!$C$4+2)</f>
        <v>5.6125687318306472E-2</v>
      </c>
      <c r="AK942" s="16">
        <f t="shared" si="1215"/>
        <v>0.94387431268169353</v>
      </c>
      <c r="AL942" s="164">
        <f>VLOOKUP(F942,Rates2,7)*VLOOKUP(F942,Mort_Imp_Survivors,C942-'Mort Imp Cume'!$C$4+2)</f>
        <v>0.17742749924897383</v>
      </c>
      <c r="AM942" s="16">
        <f t="shared" si="1216"/>
        <v>0.82257250075102617</v>
      </c>
      <c r="AN942" s="108">
        <f>PRODUCT(AI$4:AI941)</f>
        <v>0</v>
      </c>
      <c r="AO942" s="16">
        <f>PRODUCT(AK$4:AK941)</f>
        <v>6.4487591439096496E-6</v>
      </c>
      <c r="AP942" s="16">
        <f>PRODUCT(AM$4:AM941)</f>
        <v>2.8009857404593511E-9</v>
      </c>
      <c r="AQ942" s="16">
        <f t="shared" si="1217"/>
        <v>0</v>
      </c>
      <c r="AR942" s="16">
        <f t="shared" si="1218"/>
        <v>0</v>
      </c>
      <c r="AS942" s="16">
        <f t="shared" si="1219"/>
        <v>0</v>
      </c>
      <c r="AT942" s="16">
        <f t="shared" si="1220"/>
        <v>3.4040580183812272E-9</v>
      </c>
      <c r="AU942" s="16">
        <f t="shared" si="1221"/>
        <v>0.99999999659594196</v>
      </c>
      <c r="AV942" s="16">
        <f t="shared" si="1222"/>
        <v>0</v>
      </c>
      <c r="AW942" s="30">
        <f>(SUMPRODUCT(AV$5:AV941,A$5:A941)+SUM(AV$5:AV941)*(Calculations!$B$6/30-0.5)+AV$4*Calculations!$B$6/30/2)/SUM(AV$4:AV941)</f>
        <v>510.22007229542299</v>
      </c>
      <c r="AX942" s="16"/>
      <c r="AY942" s="12"/>
      <c r="AZ942" s="12"/>
    </row>
    <row r="943" spans="1:52" x14ac:dyDescent="0.25">
      <c r="A943">
        <f t="shared" si="1185"/>
        <v>939</v>
      </c>
      <c r="B943" t="str">
        <f t="shared" si="1227"/>
        <v>April</v>
      </c>
      <c r="C943">
        <f t="shared" si="1206"/>
        <v>2103</v>
      </c>
      <c r="D943">
        <f t="shared" si="1229"/>
        <v>210304</v>
      </c>
      <c r="E943">
        <f t="shared" ref="E943:F943" si="1260">E931+1</f>
        <v>120</v>
      </c>
      <c r="F943">
        <f t="shared" si="1260"/>
        <v>118</v>
      </c>
      <c r="G943" s="12">
        <f>G942*IF($B943="January",1+IF(C943&gt;Personal!$L$18+1,Calculations!$B$22,Calculations!$B$21),1)</f>
        <v>17050.819837863641</v>
      </c>
      <c r="H943" s="12">
        <f>IF(AND(Career!$F$15="Yes",$E943=62,$E942=61),G943,H942*IF($B943="January",(1+IF(C943&gt;Personal!$L$18+1,Calculations!$C$22,Calculations!$C$21)),1))</f>
        <v>17050.819837863641</v>
      </c>
      <c r="I943" s="12">
        <f>H943*(1-'Retiree Assumptions'!$F$8)</f>
        <v>13299.63947353364</v>
      </c>
      <c r="J943" s="12">
        <f>I943/(Calculations!$C$27^($A943-1+Calculations!$B$6/30))</f>
        <v>1201.5935910158801</v>
      </c>
      <c r="K943" s="23">
        <f t="shared" si="1208"/>
        <v>0</v>
      </c>
      <c r="L943" s="12">
        <f>L942*IF($B943="January",(1+IF(C943&gt;Personal!$L$18+1,Calculations!$B$22,Calculations!$B$21)),1)</f>
        <v>9377.9509108249949</v>
      </c>
      <c r="M943" s="12">
        <f>IF(AND(Career!$F$15="Yes",$E943=62,$E942=61),L943,M942*IF($B943="January",(1+IF(C943&gt;Personal!$L$18+1,Calculations!$C$22,Calculations!$C$21)),1))</f>
        <v>9377.9509108249949</v>
      </c>
      <c r="N943" s="12">
        <f>M943*(1-'Retiree Assumptions'!$F$10)</f>
        <v>8252.596801525995</v>
      </c>
      <c r="O943" s="12">
        <f>N943/(Calculations!$C$27^$AW943)/(Calculations!$D$27^($A943-1-$AW943+Calculations!$B$6/30))</f>
        <v>649.27788961382657</v>
      </c>
      <c r="P943" s="23">
        <f t="shared" si="1209"/>
        <v>1.8180329658611251E-6</v>
      </c>
      <c r="Q943" s="12">
        <f>IF(OR(A943&lt;=360,$E943&lt;70),Q942*IF($B943="January",(1+IF(C943&gt;Personal!$L$18+1,Calculations!$B$22,Calculations!$B$21)),1),0)</f>
        <v>0</v>
      </c>
      <c r="R943" s="12">
        <f>IF(OR(A943&lt;=360,$E943&lt;70),IF(AND(Career!$F$15="Yes",$E943=62,$E942=61),Q943,R942*IF($B943="January",(1+IF(C943&gt;Personal!$L$18+1,Calculations!$C$22,Calculations!$C$21)),1)),0)</f>
        <v>0</v>
      </c>
      <c r="S943" s="12">
        <f>R943*(1-'Retiree Assumptions'!$F$8)</f>
        <v>0</v>
      </c>
      <c r="T943" s="12">
        <f>S943/(Calculations!$C$27^($A943-1+Calculations!$B$6/30))</f>
        <v>0</v>
      </c>
      <c r="U943" s="23">
        <f t="shared" si="1210"/>
        <v>0</v>
      </c>
      <c r="W943">
        <f t="shared" si="1202"/>
        <v>15</v>
      </c>
      <c r="X943">
        <f t="shared" si="1224"/>
        <v>2103</v>
      </c>
      <c r="Y943">
        <f t="shared" si="1225"/>
        <v>120</v>
      </c>
      <c r="Z943">
        <f t="shared" si="1212"/>
        <v>118</v>
      </c>
      <c r="AA943" s="12">
        <f>S943*12*Subsidy!$I$15/Subsidy!$I$14</f>
        <v>0</v>
      </c>
      <c r="AB943" s="12">
        <f>SUM(S$5:S943)*Subsidy!$I$15/Subsidy!$I$14</f>
        <v>53212.488521578103</v>
      </c>
      <c r="AC943" s="12">
        <f>N943*Subsidy!$E$15/Subsidy!$E$14</f>
        <v>6602.0774412207957</v>
      </c>
      <c r="AD943" s="12">
        <f t="shared" si="1213"/>
        <v>79224.929294649541</v>
      </c>
      <c r="AE943" s="12">
        <f>$AP943*AC943/(Calculations!$D$27^(A943-1+Calculations!$B$6/30))</f>
        <v>1.015119320245424E-6</v>
      </c>
      <c r="AF943" s="12">
        <f>IF(AE943=0,0,SUM(AE$903:AE943)*AC943/AE943)</f>
        <v>19865936.07867958</v>
      </c>
      <c r="AH943" s="164">
        <f>VLOOKUP(E943,Rates2,5)*VLOOKUP(E943,Mort_Imp_Retirees,C943-'Mort Imp Cume'!$C$4+2)</f>
        <v>1</v>
      </c>
      <c r="AI943" s="16">
        <f t="shared" si="1214"/>
        <v>0</v>
      </c>
      <c r="AJ943" s="164">
        <f>VLOOKUP(F943,Rates2,6)*VLOOKUP(F943,Mort_Imp_Survivors,C943-'Mort Imp Cume'!$C$4+2)</f>
        <v>5.6125687318306472E-2</v>
      </c>
      <c r="AK943" s="16">
        <f t="shared" si="1215"/>
        <v>0.94387431268169353</v>
      </c>
      <c r="AL943" s="164">
        <f>VLOOKUP(F943,Rates2,7)*VLOOKUP(F943,Mort_Imp_Survivors,C943-'Mort Imp Cume'!$C$4+2)</f>
        <v>0.17742749924897383</v>
      </c>
      <c r="AM943" s="16">
        <f t="shared" si="1216"/>
        <v>0.82257250075102617</v>
      </c>
      <c r="AN943" s="108">
        <f>PRODUCT(AI$4:AI942)</f>
        <v>0</v>
      </c>
      <c r="AO943" s="16">
        <f>PRODUCT(AK$4:AK942)</f>
        <v>6.0868181046075068E-6</v>
      </c>
      <c r="AP943" s="16">
        <f>PRODUCT(AM$4:AM942)</f>
        <v>2.3040138450976134E-9</v>
      </c>
      <c r="AQ943" s="16">
        <f t="shared" si="1217"/>
        <v>0</v>
      </c>
      <c r="AR943" s="16">
        <f t="shared" si="1218"/>
        <v>0</v>
      </c>
      <c r="AS943" s="16">
        <f t="shared" si="1219"/>
        <v>0</v>
      </c>
      <c r="AT943" s="16">
        <f t="shared" si="1220"/>
        <v>2.8000845168814286E-9</v>
      </c>
      <c r="AU943" s="16">
        <f t="shared" si="1221"/>
        <v>0.9999999971999155</v>
      </c>
      <c r="AV943" s="16">
        <f t="shared" si="1222"/>
        <v>0</v>
      </c>
      <c r="AW943" s="30">
        <f>(SUMPRODUCT(AV$5:AV942,A$5:A942)+SUM(AV$5:AV942)*(Calculations!$B$6/30-0.5)+AV$4*Calculations!$B$6/30/2)/SUM(AV$4:AV942)</f>
        <v>510.22007229542299</v>
      </c>
      <c r="AX943" s="16"/>
      <c r="AY943" s="12"/>
      <c r="AZ943" s="12"/>
    </row>
    <row r="944" spans="1:52" x14ac:dyDescent="0.25">
      <c r="A944">
        <f t="shared" si="1185"/>
        <v>940</v>
      </c>
      <c r="B944" t="str">
        <f t="shared" si="1227"/>
        <v>May</v>
      </c>
      <c r="C944">
        <f t="shared" si="1206"/>
        <v>2103</v>
      </c>
      <c r="D944">
        <f t="shared" si="1229"/>
        <v>210305</v>
      </c>
      <c r="E944">
        <f t="shared" ref="E944:F944" si="1261">E932+1</f>
        <v>120</v>
      </c>
      <c r="F944">
        <f t="shared" si="1261"/>
        <v>118</v>
      </c>
      <c r="G944" s="12">
        <f>G943*IF($B944="January",1+IF(C944&gt;Personal!$L$18+1,Calculations!$B$22,Calculations!$B$21),1)</f>
        <v>17050.819837863641</v>
      </c>
      <c r="H944" s="12">
        <f>IF(AND(Career!$F$15="Yes",$E944=62,$E943=61),G944,H943*IF($B944="January",(1+IF(C944&gt;Personal!$L$18+1,Calculations!$C$22,Calculations!$C$21)),1))</f>
        <v>17050.819837863641</v>
      </c>
      <c r="I944" s="12">
        <f>H944*(1-'Retiree Assumptions'!$F$8)</f>
        <v>13299.63947353364</v>
      </c>
      <c r="J944" s="12">
        <f>I944/(Calculations!$C$27^($A944-1+Calculations!$B$6/30))</f>
        <v>1198.5211285736766</v>
      </c>
      <c r="K944" s="23">
        <f t="shared" si="1208"/>
        <v>0</v>
      </c>
      <c r="L944" s="12">
        <f>L943*IF($B944="January",(1+IF(C944&gt;Personal!$L$18+1,Calculations!$B$22,Calculations!$B$21)),1)</f>
        <v>9377.9509108249949</v>
      </c>
      <c r="M944" s="12">
        <f>IF(AND(Career!$F$15="Yes",$E944=62,$E943=61),L944,M943*IF($B944="January",(1+IF(C944&gt;Personal!$L$18+1,Calculations!$C$22,Calculations!$C$21)),1))</f>
        <v>9377.9509108249949</v>
      </c>
      <c r="N944" s="12">
        <f>M944*(1-'Retiree Assumptions'!$F$10)</f>
        <v>8252.596801525995</v>
      </c>
      <c r="O944" s="12">
        <f>N944/(Calculations!$C$27^$AW944)/(Calculations!$D$27^($A944-1-$AW944+Calculations!$B$6/30))</f>
        <v>647.40879028076381</v>
      </c>
      <c r="P944" s="23">
        <f t="shared" si="1209"/>
        <v>1.4911588780389067E-6</v>
      </c>
      <c r="Q944" s="12">
        <f>IF(OR(A944&lt;=360,$E944&lt;70),Q943*IF($B944="January",(1+IF(C944&gt;Personal!$L$18+1,Calculations!$B$22,Calculations!$B$21)),1),0)</f>
        <v>0</v>
      </c>
      <c r="R944" s="12">
        <f>IF(OR(A944&lt;=360,$E944&lt;70),IF(AND(Career!$F$15="Yes",$E944=62,$E943=61),Q944,R943*IF($B944="January",(1+IF(C944&gt;Personal!$L$18+1,Calculations!$C$22,Calculations!$C$21)),1)),0)</f>
        <v>0</v>
      </c>
      <c r="S944" s="12">
        <f>R944*(1-'Retiree Assumptions'!$F$8)</f>
        <v>0</v>
      </c>
      <c r="T944" s="12">
        <f>S944/(Calculations!$C$27^($A944-1+Calculations!$B$6/30))</f>
        <v>0</v>
      </c>
      <c r="U944" s="23">
        <f t="shared" si="1210"/>
        <v>0</v>
      </c>
      <c r="W944">
        <f t="shared" si="1202"/>
        <v>15</v>
      </c>
      <c r="X944">
        <f t="shared" si="1224"/>
        <v>2103</v>
      </c>
      <c r="Y944">
        <f t="shared" si="1225"/>
        <v>120</v>
      </c>
      <c r="Z944">
        <f t="shared" si="1212"/>
        <v>118</v>
      </c>
      <c r="AA944" s="12">
        <f>S944*12*Subsidy!$I$15/Subsidy!$I$14</f>
        <v>0</v>
      </c>
      <c r="AB944" s="12">
        <f>SUM(S$5:S944)*Subsidy!$I$15/Subsidy!$I$14</f>
        <v>53212.488521578103</v>
      </c>
      <c r="AC944" s="12">
        <f>N944*Subsidy!$E$15/Subsidy!$E$14</f>
        <v>6602.0774412207957</v>
      </c>
      <c r="AD944" s="12">
        <f t="shared" si="1213"/>
        <v>79224.929294649541</v>
      </c>
      <c r="AE944" s="12">
        <f>$AP944*AC944/(Calculations!$D$27^(A944-1+Calculations!$B$6/30))</f>
        <v>8.3260546704982715E-7</v>
      </c>
      <c r="AF944" s="12">
        <f>IF(AE944=0,0,SUM(AE$903:AE944)*AC944/AE944)</f>
        <v>24227312.037085783</v>
      </c>
      <c r="AH944" s="164">
        <f>VLOOKUP(E944,Rates2,5)*VLOOKUP(E944,Mort_Imp_Retirees,C944-'Mort Imp Cume'!$C$4+2)</f>
        <v>1</v>
      </c>
      <c r="AI944" s="16">
        <f t="shared" si="1214"/>
        <v>0</v>
      </c>
      <c r="AJ944" s="164">
        <f>VLOOKUP(F944,Rates2,6)*VLOOKUP(F944,Mort_Imp_Survivors,C944-'Mort Imp Cume'!$C$4+2)</f>
        <v>5.6125687318306472E-2</v>
      </c>
      <c r="AK944" s="16">
        <f t="shared" si="1215"/>
        <v>0.94387431268169353</v>
      </c>
      <c r="AL944" s="164">
        <f>VLOOKUP(F944,Rates2,7)*VLOOKUP(F944,Mort_Imp_Survivors,C944-'Mort Imp Cume'!$C$4+2)</f>
        <v>0.17742749924897383</v>
      </c>
      <c r="AM944" s="16">
        <f t="shared" si="1216"/>
        <v>0.82257250075102617</v>
      </c>
      <c r="AN944" s="108">
        <f>PRODUCT(AI$4:AI943)</f>
        <v>0</v>
      </c>
      <c r="AO944" s="16">
        <f>PRODUCT(AK$4:AK943)</f>
        <v>5.7451912549048992E-6</v>
      </c>
      <c r="AP944" s="16">
        <f>PRODUCT(AM$4:AM943)</f>
        <v>1.8952184303269314E-9</v>
      </c>
      <c r="AQ944" s="16">
        <f t="shared" si="1217"/>
        <v>0</v>
      </c>
      <c r="AR944" s="16">
        <f t="shared" si="1218"/>
        <v>0</v>
      </c>
      <c r="AS944" s="16">
        <f t="shared" si="1219"/>
        <v>0</v>
      </c>
      <c r="AT944" s="16">
        <f t="shared" si="1220"/>
        <v>2.3032725233653857E-9</v>
      </c>
      <c r="AU944" s="16">
        <f t="shared" si="1221"/>
        <v>0.99999999769672743</v>
      </c>
      <c r="AV944" s="16">
        <f t="shared" si="1222"/>
        <v>0</v>
      </c>
      <c r="AW944" s="30">
        <f>(SUMPRODUCT(AV$5:AV943,A$5:A943)+SUM(AV$5:AV943)*(Calculations!$B$6/30-0.5)+AV$4*Calculations!$B$6/30/2)/SUM(AV$4:AV943)</f>
        <v>510.22007229542299</v>
      </c>
      <c r="AX944" s="16"/>
      <c r="AY944" s="12"/>
      <c r="AZ944" s="12"/>
    </row>
    <row r="945" spans="1:52" x14ac:dyDescent="0.25">
      <c r="A945">
        <f t="shared" si="1185"/>
        <v>941</v>
      </c>
      <c r="B945" t="str">
        <f t="shared" si="1227"/>
        <v>June</v>
      </c>
      <c r="C945">
        <f t="shared" si="1206"/>
        <v>2103</v>
      </c>
      <c r="D945">
        <f t="shared" si="1229"/>
        <v>210306</v>
      </c>
      <c r="E945">
        <f t="shared" ref="E945:F945" si="1262">E933+1</f>
        <v>120</v>
      </c>
      <c r="F945">
        <f t="shared" si="1262"/>
        <v>118</v>
      </c>
      <c r="G945" s="12">
        <f>G944*IF($B945="January",1+IF(C945&gt;Personal!$L$18+1,Calculations!$B$22,Calculations!$B$21),1)</f>
        <v>17050.819837863641</v>
      </c>
      <c r="H945" s="12">
        <f>IF(AND(Career!$F$15="Yes",$E945=62,$E944=61),G945,H944*IF($B945="January",(1+IF(C945&gt;Personal!$L$18+1,Calculations!$C$22,Calculations!$C$21)),1))</f>
        <v>17050.819837863641</v>
      </c>
      <c r="I945" s="12">
        <f>H945*(1-'Retiree Assumptions'!$F$8)</f>
        <v>13299.63947353364</v>
      </c>
      <c r="J945" s="12">
        <f>I945/(Calculations!$C$27^($A945-1+Calculations!$B$6/30))</f>
        <v>1195.4565223863081</v>
      </c>
      <c r="K945" s="23">
        <f t="shared" si="1208"/>
        <v>0</v>
      </c>
      <c r="L945" s="12">
        <f>L944*IF($B945="January",(1+IF(C945&gt;Personal!$L$18+1,Calculations!$B$22,Calculations!$B$21)),1)</f>
        <v>9377.9509108249949</v>
      </c>
      <c r="M945" s="12">
        <f>IF(AND(Career!$F$15="Yes",$E945=62,$E944=61),L945,M944*IF($B945="January",(1+IF(C945&gt;Personal!$L$18+1,Calculations!$C$22,Calculations!$C$21)),1))</f>
        <v>9377.9509108249949</v>
      </c>
      <c r="N945" s="12">
        <f>M945*(1-'Retiree Assumptions'!$F$10)</f>
        <v>8252.596801525995</v>
      </c>
      <c r="O945" s="12">
        <f>N945/(Calculations!$C$27^$AW945)/(Calculations!$D$27^($A945-1-$AW945+Calculations!$B$6/30))</f>
        <v>645.54507159037018</v>
      </c>
      <c r="P945" s="23">
        <f t="shared" si="1209"/>
        <v>1.2230552697932229E-6</v>
      </c>
      <c r="Q945" s="12">
        <f>IF(OR(A945&lt;=360,$E945&lt;70),Q944*IF($B945="January",(1+IF(C945&gt;Personal!$L$18+1,Calculations!$B$22,Calculations!$B$21)),1),0)</f>
        <v>0</v>
      </c>
      <c r="R945" s="12">
        <f>IF(OR(A945&lt;=360,$E945&lt;70),IF(AND(Career!$F$15="Yes",$E945=62,$E944=61),Q945,R944*IF($B945="January",(1+IF(C945&gt;Personal!$L$18+1,Calculations!$C$22,Calculations!$C$21)),1)),0)</f>
        <v>0</v>
      </c>
      <c r="S945" s="12">
        <f>R945*(1-'Retiree Assumptions'!$F$8)</f>
        <v>0</v>
      </c>
      <c r="T945" s="12">
        <f>S945/(Calculations!$C$27^($A945-1+Calculations!$B$6/30))</f>
        <v>0</v>
      </c>
      <c r="U945" s="23">
        <f t="shared" si="1210"/>
        <v>0</v>
      </c>
      <c r="W945">
        <f t="shared" si="1202"/>
        <v>15</v>
      </c>
      <c r="X945">
        <f t="shared" si="1224"/>
        <v>2103</v>
      </c>
      <c r="Y945">
        <f t="shared" si="1225"/>
        <v>120</v>
      </c>
      <c r="Z945">
        <f t="shared" si="1212"/>
        <v>118</v>
      </c>
      <c r="AA945" s="12">
        <f>S945*12*Subsidy!$I$15/Subsidy!$I$14</f>
        <v>0</v>
      </c>
      <c r="AB945" s="12">
        <f>SUM(S$5:S945)*Subsidy!$I$15/Subsidy!$I$14</f>
        <v>53212.488521578103</v>
      </c>
      <c r="AC945" s="12">
        <f>N945*Subsidy!$E$15/Subsidy!$E$14</f>
        <v>6602.0774412207957</v>
      </c>
      <c r="AD945" s="12">
        <f t="shared" si="1213"/>
        <v>79224.929294649541</v>
      </c>
      <c r="AE945" s="12">
        <f>$AP945*AC945/(Calculations!$D$27^(A945-1+Calculations!$B$6/30))</f>
        <v>6.829067774945499E-7</v>
      </c>
      <c r="AF945" s="12">
        <f>IF(AE945=0,0,SUM(AE$903:AE945)*AC945/AE945)</f>
        <v>29544736.884077683</v>
      </c>
      <c r="AH945" s="164">
        <f>VLOOKUP(E945,Rates2,5)*VLOOKUP(E945,Mort_Imp_Retirees,C945-'Mort Imp Cume'!$C$4+2)</f>
        <v>1</v>
      </c>
      <c r="AI945" s="16">
        <f t="shared" si="1214"/>
        <v>0</v>
      </c>
      <c r="AJ945" s="164">
        <f>VLOOKUP(F945,Rates2,6)*VLOOKUP(F945,Mort_Imp_Survivors,C945-'Mort Imp Cume'!$C$4+2)</f>
        <v>5.6125687318306472E-2</v>
      </c>
      <c r="AK945" s="16">
        <f t="shared" si="1215"/>
        <v>0.94387431268169353</v>
      </c>
      <c r="AL945" s="164">
        <f>VLOOKUP(F945,Rates2,7)*VLOOKUP(F945,Mort_Imp_Survivors,C945-'Mort Imp Cume'!$C$4+2)</f>
        <v>0.17742749924897383</v>
      </c>
      <c r="AM945" s="16">
        <f t="shared" si="1216"/>
        <v>0.82257250075102617</v>
      </c>
      <c r="AN945" s="108">
        <f>PRODUCT(AI$4:AI944)</f>
        <v>0</v>
      </c>
      <c r="AO945" s="16">
        <f>PRODUCT(AK$4:AK944)</f>
        <v>5.4227384469482378E-6</v>
      </c>
      <c r="AP945" s="16">
        <f>PRODUCT(AM$4:AM944)</f>
        <v>1.5589545637034583E-9</v>
      </c>
      <c r="AQ945" s="16">
        <f t="shared" si="1217"/>
        <v>0</v>
      </c>
      <c r="AR945" s="16">
        <f t="shared" si="1218"/>
        <v>0</v>
      </c>
      <c r="AS945" s="16">
        <f t="shared" si="1219"/>
        <v>0</v>
      </c>
      <c r="AT945" s="16">
        <f t="shared" si="1220"/>
        <v>1.8946086394557917E-9</v>
      </c>
      <c r="AU945" s="16">
        <f t="shared" si="1221"/>
        <v>0.99999999810539131</v>
      </c>
      <c r="AV945" s="16">
        <f t="shared" si="1222"/>
        <v>0</v>
      </c>
      <c r="AW945" s="30">
        <f>(SUMPRODUCT(AV$5:AV944,A$5:A944)+SUM(AV$5:AV944)*(Calculations!$B$6/30-0.5)+AV$4*Calculations!$B$6/30/2)/SUM(AV$4:AV944)</f>
        <v>510.22007229542299</v>
      </c>
      <c r="AX945" s="16"/>
      <c r="AY945" s="12"/>
      <c r="AZ945" s="12"/>
    </row>
    <row r="946" spans="1:52" x14ac:dyDescent="0.25">
      <c r="A946">
        <f t="shared" si="1185"/>
        <v>942</v>
      </c>
      <c r="B946" t="str">
        <f t="shared" si="1227"/>
        <v>July</v>
      </c>
      <c r="C946">
        <f t="shared" si="1206"/>
        <v>2103</v>
      </c>
      <c r="D946">
        <f t="shared" si="1229"/>
        <v>210307</v>
      </c>
      <c r="E946">
        <f t="shared" ref="E946:F946" si="1263">E934+1</f>
        <v>120</v>
      </c>
      <c r="F946">
        <f t="shared" si="1263"/>
        <v>118</v>
      </c>
      <c r="G946" s="12">
        <f>G945*IF($B946="January",1+IF(C946&gt;Personal!$L$18+1,Calculations!$B$22,Calculations!$B$21),1)</f>
        <v>17050.819837863641</v>
      </c>
      <c r="H946" s="12">
        <f>IF(AND(Career!$F$15="Yes",$E946=62,$E945=61),G946,H945*IF($B946="January",(1+IF(C946&gt;Personal!$L$18+1,Calculations!$C$22,Calculations!$C$21)),1))</f>
        <v>17050.819837863641</v>
      </c>
      <c r="I946" s="12">
        <f>H946*(1-'Retiree Assumptions'!$F$8)</f>
        <v>13299.63947353364</v>
      </c>
      <c r="J946" s="12">
        <f>I946/(Calculations!$C$27^($A946-1+Calculations!$B$6/30))</f>
        <v>1192.3997523654116</v>
      </c>
      <c r="K946" s="23">
        <f t="shared" si="1208"/>
        <v>0</v>
      </c>
      <c r="L946" s="12">
        <f>L945*IF($B946="January",(1+IF(C946&gt;Personal!$L$18+1,Calculations!$B$22,Calculations!$B$21)),1)</f>
        <v>9377.9509108249949</v>
      </c>
      <c r="M946" s="12">
        <f>IF(AND(Career!$F$15="Yes",$E946=62,$E945=61),L946,M945*IF($B946="January",(1+IF(C946&gt;Personal!$L$18+1,Calculations!$C$22,Calculations!$C$21)),1))</f>
        <v>9377.9509108249949</v>
      </c>
      <c r="N946" s="12">
        <f>M946*(1-'Retiree Assumptions'!$F$10)</f>
        <v>8252.596801525995</v>
      </c>
      <c r="O946" s="12">
        <f>N946/(Calculations!$C$27^$AW946)/(Calculations!$D$27^($A946-1-$AW946+Calculations!$B$6/30))</f>
        <v>643.68671805319809</v>
      </c>
      <c r="P946" s="23">
        <f t="shared" si="1209"/>
        <v>1.0031554752477177E-6</v>
      </c>
      <c r="Q946" s="12">
        <f>IF(OR(A946&lt;=360,$E946&lt;70),Q945*IF($B946="January",(1+IF(C946&gt;Personal!$L$18+1,Calculations!$B$22,Calculations!$B$21)),1),0)</f>
        <v>0</v>
      </c>
      <c r="R946" s="12">
        <f>IF(OR(A946&lt;=360,$E946&lt;70),IF(AND(Career!$F$15="Yes",$E946=62,$E945=61),Q946,R945*IF($B946="January",(1+IF(C946&gt;Personal!$L$18+1,Calculations!$C$22,Calculations!$C$21)),1)),0)</f>
        <v>0</v>
      </c>
      <c r="S946" s="12">
        <f>R946*(1-'Retiree Assumptions'!$F$8)</f>
        <v>0</v>
      </c>
      <c r="T946" s="12">
        <f>S946/(Calculations!$C$27^($A946-1+Calculations!$B$6/30))</f>
        <v>0</v>
      </c>
      <c r="U946" s="23">
        <f t="shared" si="1210"/>
        <v>0</v>
      </c>
      <c r="W946">
        <f t="shared" si="1202"/>
        <v>15</v>
      </c>
      <c r="X946">
        <f t="shared" si="1224"/>
        <v>2103</v>
      </c>
      <c r="Y946">
        <f t="shared" si="1225"/>
        <v>120</v>
      </c>
      <c r="Z946">
        <f t="shared" si="1212"/>
        <v>118</v>
      </c>
      <c r="AA946" s="12">
        <f>S946*12*Subsidy!$I$15/Subsidy!$I$14</f>
        <v>0</v>
      </c>
      <c r="AB946" s="12">
        <f>SUM(S$5:S946)*Subsidy!$I$15/Subsidy!$I$14</f>
        <v>53212.488521578103</v>
      </c>
      <c r="AC946" s="12">
        <f>N946*Subsidy!$E$15/Subsidy!$E$14</f>
        <v>6602.0774412207957</v>
      </c>
      <c r="AD946" s="12">
        <f t="shared" si="1213"/>
        <v>79224.929294649541</v>
      </c>
      <c r="AE946" s="12">
        <f>$AP946*AC946/(Calculations!$D$27^(A946-1+Calculations!$B$6/30))</f>
        <v>5.6012323387744634E-7</v>
      </c>
      <c r="AF946" s="12">
        <f>IF(AE946=0,0,SUM(AE$903:AE946)*AC946/AE946)</f>
        <v>36027784.26936648</v>
      </c>
      <c r="AH946" s="164">
        <f>VLOOKUP(E946,Rates2,5)*VLOOKUP(E946,Mort_Imp_Retirees,C946-'Mort Imp Cume'!$C$4+2)</f>
        <v>1</v>
      </c>
      <c r="AI946" s="16">
        <f t="shared" si="1214"/>
        <v>0</v>
      </c>
      <c r="AJ946" s="164">
        <f>VLOOKUP(F946,Rates2,6)*VLOOKUP(F946,Mort_Imp_Survivors,C946-'Mort Imp Cume'!$C$4+2)</f>
        <v>5.6125687318306472E-2</v>
      </c>
      <c r="AK946" s="16">
        <f t="shared" si="1215"/>
        <v>0.94387431268169353</v>
      </c>
      <c r="AL946" s="164">
        <f>VLOOKUP(F946,Rates2,7)*VLOOKUP(F946,Mort_Imp_Survivors,C946-'Mort Imp Cume'!$C$4+2)</f>
        <v>0.17742749924897383</v>
      </c>
      <c r="AM946" s="16">
        <f t="shared" si="1216"/>
        <v>0.82257250075102617</v>
      </c>
      <c r="AN946" s="108">
        <f>PRODUCT(AI$4:AI945)</f>
        <v>0</v>
      </c>
      <c r="AO946" s="16">
        <f>PRODUCT(AK$4:AK945)</f>
        <v>5.1183835244658621E-6</v>
      </c>
      <c r="AP946" s="16">
        <f>PRODUCT(AM$4:AM945)</f>
        <v>1.2823531540227787E-9</v>
      </c>
      <c r="AQ946" s="16">
        <f t="shared" si="1217"/>
        <v>0</v>
      </c>
      <c r="AR946" s="16">
        <f t="shared" si="1218"/>
        <v>0</v>
      </c>
      <c r="AS946" s="16">
        <f t="shared" si="1219"/>
        <v>0</v>
      </c>
      <c r="AT946" s="16">
        <f t="shared" si="1220"/>
        <v>1.5584529665016498E-9</v>
      </c>
      <c r="AU946" s="16">
        <f t="shared" si="1221"/>
        <v>0.99999999844154708</v>
      </c>
      <c r="AV946" s="16">
        <f t="shared" si="1222"/>
        <v>0</v>
      </c>
      <c r="AW946" s="30">
        <f>(SUMPRODUCT(AV$5:AV945,A$5:A945)+SUM(AV$5:AV945)*(Calculations!$B$6/30-0.5)+AV$4*Calculations!$B$6/30/2)/SUM(AV$4:AV945)</f>
        <v>510.22007229542299</v>
      </c>
      <c r="AX946" s="16"/>
      <c r="AY946" s="12"/>
      <c r="AZ946" s="12"/>
    </row>
    <row r="947" spans="1:52" x14ac:dyDescent="0.25">
      <c r="A947">
        <f t="shared" si="1185"/>
        <v>943</v>
      </c>
      <c r="B947" t="str">
        <f t="shared" si="1227"/>
        <v>August</v>
      </c>
      <c r="C947">
        <f t="shared" si="1206"/>
        <v>2103</v>
      </c>
      <c r="D947">
        <f t="shared" si="1229"/>
        <v>210308</v>
      </c>
      <c r="E947">
        <f t="shared" ref="E947:F947" si="1264">E935+1</f>
        <v>120</v>
      </c>
      <c r="F947">
        <f t="shared" si="1264"/>
        <v>118</v>
      </c>
      <c r="G947" s="12">
        <f>G946*IF($B947="January",1+IF(C947&gt;Personal!$L$18+1,Calculations!$B$22,Calculations!$B$21),1)</f>
        <v>17050.819837863641</v>
      </c>
      <c r="H947" s="12">
        <f>IF(AND(Career!$F$15="Yes",$E947=62,$E946=61),G947,H946*IF($B947="January",(1+IF(C947&gt;Personal!$L$18+1,Calculations!$C$22,Calculations!$C$21)),1))</f>
        <v>17050.819837863641</v>
      </c>
      <c r="I947" s="12">
        <f>H947*(1-'Retiree Assumptions'!$F$8)</f>
        <v>13299.63947353364</v>
      </c>
      <c r="J947" s="12">
        <f>I947/(Calculations!$C$27^($A947-1+Calculations!$B$6/30))</f>
        <v>1189.3507984739902</v>
      </c>
      <c r="K947" s="23">
        <f t="shared" si="1208"/>
        <v>0</v>
      </c>
      <c r="L947" s="12">
        <f>L946*IF($B947="January",(1+IF(C947&gt;Personal!$L$18+1,Calculations!$B$22,Calculations!$B$21)),1)</f>
        <v>9377.9509108249949</v>
      </c>
      <c r="M947" s="12">
        <f>IF(AND(Career!$F$15="Yes",$E947=62,$E946=61),L947,M946*IF($B947="January",(1+IF(C947&gt;Personal!$L$18+1,Calculations!$C$22,Calculations!$C$21)),1))</f>
        <v>9377.9509108249949</v>
      </c>
      <c r="N947" s="12">
        <f>M947*(1-'Retiree Assumptions'!$F$10)</f>
        <v>8252.596801525995</v>
      </c>
      <c r="O947" s="12">
        <f>N947/(Calculations!$C$27^$AW947)/(Calculations!$D$27^($A947-1-$AW947+Calculations!$B$6/30))</f>
        <v>641.83371422439041</v>
      </c>
      <c r="P947" s="23">
        <f t="shared" si="1209"/>
        <v>8.2279266716181099E-7</v>
      </c>
      <c r="Q947" s="12">
        <f>IF(OR(A947&lt;=360,$E947&lt;70),Q946*IF($B947="January",(1+IF(C947&gt;Personal!$L$18+1,Calculations!$B$22,Calculations!$B$21)),1),0)</f>
        <v>0</v>
      </c>
      <c r="R947" s="12">
        <f>IF(OR(A947&lt;=360,$E947&lt;70),IF(AND(Career!$F$15="Yes",$E947=62,$E946=61),Q947,R946*IF($B947="January",(1+IF(C947&gt;Personal!$L$18+1,Calculations!$C$22,Calculations!$C$21)),1)),0)</f>
        <v>0</v>
      </c>
      <c r="S947" s="12">
        <f>R947*(1-'Retiree Assumptions'!$F$8)</f>
        <v>0</v>
      </c>
      <c r="T947" s="12">
        <f>S947/(Calculations!$C$27^($A947-1+Calculations!$B$6/30))</f>
        <v>0</v>
      </c>
      <c r="U947" s="23">
        <f t="shared" si="1210"/>
        <v>0</v>
      </c>
      <c r="W947">
        <f t="shared" si="1202"/>
        <v>15</v>
      </c>
      <c r="X947">
        <f t="shared" si="1224"/>
        <v>2103</v>
      </c>
      <c r="Y947">
        <f t="shared" si="1225"/>
        <v>120</v>
      </c>
      <c r="Z947">
        <f t="shared" si="1212"/>
        <v>118</v>
      </c>
      <c r="AA947" s="12">
        <f>S947*12*Subsidy!$I$15/Subsidy!$I$14</f>
        <v>0</v>
      </c>
      <c r="AB947" s="12">
        <f>SUM(S$5:S947)*Subsidy!$I$15/Subsidy!$I$14</f>
        <v>53212.488521578103</v>
      </c>
      <c r="AC947" s="12">
        <f>N947*Subsidy!$E$15/Subsidy!$E$14</f>
        <v>6602.0774412207957</v>
      </c>
      <c r="AD947" s="12">
        <f t="shared" si="1213"/>
        <v>79224.929294649541</v>
      </c>
      <c r="AE947" s="12">
        <f>$AP947*AC947/(Calculations!$D$27^(A947-1+Calculations!$B$6/30))</f>
        <v>4.5941561493996495E-7</v>
      </c>
      <c r="AF947" s="12">
        <f>IF(AE947=0,0,SUM(AE$903:AE947)*AC947/AE947)</f>
        <v>43931968.081889302</v>
      </c>
      <c r="AH947" s="164">
        <f>VLOOKUP(E947,Rates2,5)*VLOOKUP(E947,Mort_Imp_Retirees,C947-'Mort Imp Cume'!$C$4+2)</f>
        <v>1</v>
      </c>
      <c r="AI947" s="16">
        <f t="shared" si="1214"/>
        <v>0</v>
      </c>
      <c r="AJ947" s="164">
        <f>VLOOKUP(F947,Rates2,6)*VLOOKUP(F947,Mort_Imp_Survivors,C947-'Mort Imp Cume'!$C$4+2)</f>
        <v>5.6125687318306472E-2</v>
      </c>
      <c r="AK947" s="16">
        <f t="shared" si="1215"/>
        <v>0.94387431268169353</v>
      </c>
      <c r="AL947" s="164">
        <f>VLOOKUP(F947,Rates2,7)*VLOOKUP(F947,Mort_Imp_Survivors,C947-'Mort Imp Cume'!$C$4+2)</f>
        <v>0.17742749924897383</v>
      </c>
      <c r="AM947" s="16">
        <f t="shared" si="1216"/>
        <v>0.82257250075102617</v>
      </c>
      <c r="AN947" s="108">
        <f>PRODUCT(AI$4:AI946)</f>
        <v>0</v>
      </c>
      <c r="AO947" s="16">
        <f>PRODUCT(AK$4:AK946)</f>
        <v>4.8311107311965195E-6</v>
      </c>
      <c r="AP947" s="16">
        <f>PRODUCT(AM$4:AM946)</f>
        <v>1.0548284407504828E-9</v>
      </c>
      <c r="AQ947" s="16">
        <f t="shared" si="1217"/>
        <v>0</v>
      </c>
      <c r="AR947" s="16">
        <f t="shared" si="1218"/>
        <v>0</v>
      </c>
      <c r="AS947" s="16">
        <f t="shared" si="1219"/>
        <v>0</v>
      </c>
      <c r="AT947" s="16">
        <f t="shared" si="1220"/>
        <v>1.2819405539581173E-9</v>
      </c>
      <c r="AU947" s="16">
        <f t="shared" si="1221"/>
        <v>0.99999999871805945</v>
      </c>
      <c r="AV947" s="16">
        <f t="shared" si="1222"/>
        <v>0</v>
      </c>
      <c r="AW947" s="30">
        <f>(SUMPRODUCT(AV$5:AV946,A$5:A946)+SUM(AV$5:AV946)*(Calculations!$B$6/30-0.5)+AV$4*Calculations!$B$6/30/2)/SUM(AV$4:AV946)</f>
        <v>510.22007229542299</v>
      </c>
      <c r="AX947" s="16"/>
      <c r="AY947" s="12"/>
      <c r="AZ947" s="12"/>
    </row>
    <row r="948" spans="1:52" x14ac:dyDescent="0.25">
      <c r="A948">
        <f t="shared" si="1185"/>
        <v>944</v>
      </c>
      <c r="B948" t="str">
        <f t="shared" si="1227"/>
        <v>September</v>
      </c>
      <c r="C948">
        <f t="shared" si="1206"/>
        <v>2103</v>
      </c>
      <c r="D948">
        <f t="shared" si="1229"/>
        <v>210309</v>
      </c>
      <c r="E948">
        <f t="shared" ref="E948:F948" si="1265">E936+1</f>
        <v>120</v>
      </c>
      <c r="F948">
        <f t="shared" si="1265"/>
        <v>118</v>
      </c>
      <c r="G948" s="12">
        <f>G947*IF($B948="January",1+IF(C948&gt;Personal!$L$18+1,Calculations!$B$22,Calculations!$B$21),1)</f>
        <v>17050.819837863641</v>
      </c>
      <c r="H948" s="12">
        <f>IF(AND(Career!$F$15="Yes",$E948=62,$E947=61),G948,H947*IF($B948="January",(1+IF(C948&gt;Personal!$L$18+1,Calculations!$C$22,Calculations!$C$21)),1))</f>
        <v>17050.819837863641</v>
      </c>
      <c r="I948" s="12">
        <f>H948*(1-'Retiree Assumptions'!$F$8)</f>
        <v>13299.63947353364</v>
      </c>
      <c r="J948" s="12">
        <f>I948/(Calculations!$C$27^($A948-1+Calculations!$B$6/30))</f>
        <v>1186.309640726281</v>
      </c>
      <c r="K948" s="23">
        <f t="shared" si="1208"/>
        <v>0</v>
      </c>
      <c r="L948" s="12">
        <f>L947*IF($B948="January",(1+IF(C948&gt;Personal!$L$18+1,Calculations!$B$22,Calculations!$B$21)),1)</f>
        <v>9377.9509108249949</v>
      </c>
      <c r="M948" s="12">
        <f>IF(AND(Career!$F$15="Yes",$E948=62,$E947=61),L948,M947*IF($B948="January",(1+IF(C948&gt;Personal!$L$18+1,Calculations!$C$22,Calculations!$C$21)),1))</f>
        <v>9377.9509108249949</v>
      </c>
      <c r="N948" s="12">
        <f>M948*(1-'Retiree Assumptions'!$F$10)</f>
        <v>8252.596801525995</v>
      </c>
      <c r="O948" s="12">
        <f>N948/(Calculations!$C$27^$AW948)/(Calculations!$D$27^($A948-1-$AW948+Calculations!$B$6/30))</f>
        <v>639.98604470355178</v>
      </c>
      <c r="P948" s="23">
        <f t="shared" si="1209"/>
        <v>6.7485827455417378E-7</v>
      </c>
      <c r="Q948" s="12">
        <f>IF(OR(A948&lt;=360,$E948&lt;70),Q947*IF($B948="January",(1+IF(C948&gt;Personal!$L$18+1,Calculations!$B$22,Calculations!$B$21)),1),0)</f>
        <v>0</v>
      </c>
      <c r="R948" s="12">
        <f>IF(OR(A948&lt;=360,$E948&lt;70),IF(AND(Career!$F$15="Yes",$E948=62,$E947=61),Q948,R947*IF($B948="January",(1+IF(C948&gt;Personal!$L$18+1,Calculations!$C$22,Calculations!$C$21)),1)),0)</f>
        <v>0</v>
      </c>
      <c r="S948" s="12">
        <f>R948*(1-'Retiree Assumptions'!$F$8)</f>
        <v>0</v>
      </c>
      <c r="T948" s="12">
        <f>S948/(Calculations!$C$27^($A948-1+Calculations!$B$6/30))</f>
        <v>0</v>
      </c>
      <c r="U948" s="23">
        <f t="shared" si="1210"/>
        <v>0</v>
      </c>
      <c r="W948">
        <f t="shared" si="1202"/>
        <v>15</v>
      </c>
      <c r="X948">
        <f t="shared" si="1224"/>
        <v>2103</v>
      </c>
      <c r="Y948">
        <f t="shared" si="1225"/>
        <v>120</v>
      </c>
      <c r="Z948">
        <f t="shared" si="1212"/>
        <v>118</v>
      </c>
      <c r="AA948" s="12">
        <f>S948*12*Subsidy!$I$15/Subsidy!$I$14</f>
        <v>0</v>
      </c>
      <c r="AB948" s="12">
        <f>SUM(S$5:S948)*Subsidy!$I$15/Subsidy!$I$14</f>
        <v>53212.488521578103</v>
      </c>
      <c r="AC948" s="12">
        <f>N948*Subsidy!$E$15/Subsidy!$E$14</f>
        <v>6602.0774412207957</v>
      </c>
      <c r="AD948" s="12">
        <f t="shared" si="1213"/>
        <v>79224.929294649541</v>
      </c>
      <c r="AE948" s="12">
        <f>$AP948*AC948/(Calculations!$D$27^(A948-1+Calculations!$B$6/30))</f>
        <v>3.7681476947418719E-7</v>
      </c>
      <c r="AF948" s="12">
        <f>IF(AE948=0,0,SUM(AE$903:AE948)*AC948/AE948)</f>
        <v>53568812.921851009</v>
      </c>
      <c r="AH948" s="164">
        <f>VLOOKUP(E948,Rates2,5)*VLOOKUP(E948,Mort_Imp_Retirees,C948-'Mort Imp Cume'!$C$4+2)</f>
        <v>1</v>
      </c>
      <c r="AI948" s="16">
        <f t="shared" si="1214"/>
        <v>0</v>
      </c>
      <c r="AJ948" s="164">
        <f>VLOOKUP(F948,Rates2,6)*VLOOKUP(F948,Mort_Imp_Survivors,C948-'Mort Imp Cume'!$C$4+2)</f>
        <v>5.6125687318306472E-2</v>
      </c>
      <c r="AK948" s="16">
        <f t="shared" si="1215"/>
        <v>0.94387431268169353</v>
      </c>
      <c r="AL948" s="164">
        <f>VLOOKUP(F948,Rates2,7)*VLOOKUP(F948,Mort_Imp_Survivors,C948-'Mort Imp Cume'!$C$4+2)</f>
        <v>0.17742749924897383</v>
      </c>
      <c r="AM948" s="16">
        <f t="shared" si="1216"/>
        <v>0.82257250075102617</v>
      </c>
      <c r="AN948" s="108">
        <f>PRODUCT(AI$4:AI947)</f>
        <v>0</v>
      </c>
      <c r="AO948" s="16">
        <f>PRODUCT(AK$4:AK947)</f>
        <v>4.5599613208972686E-6</v>
      </c>
      <c r="AP948" s="16">
        <f>PRODUCT(AM$4:AM947)</f>
        <v>8.676728683714303E-10</v>
      </c>
      <c r="AQ948" s="16">
        <f t="shared" si="1217"/>
        <v>0</v>
      </c>
      <c r="AR948" s="16">
        <f t="shared" si="1218"/>
        <v>0</v>
      </c>
      <c r="AS948" s="16">
        <f t="shared" si="1219"/>
        <v>0</v>
      </c>
      <c r="AT948" s="16">
        <f t="shared" si="1220"/>
        <v>1.0544890472834843E-9</v>
      </c>
      <c r="AU948" s="16">
        <f t="shared" si="1221"/>
        <v>0.99999999894551095</v>
      </c>
      <c r="AV948" s="16">
        <f t="shared" si="1222"/>
        <v>0</v>
      </c>
      <c r="AW948" s="30">
        <f>(SUMPRODUCT(AV$5:AV947,A$5:A947)+SUM(AV$5:AV947)*(Calculations!$B$6/30-0.5)+AV$4*Calculations!$B$6/30/2)/SUM(AV$4:AV947)</f>
        <v>510.22007229542299</v>
      </c>
      <c r="AX948" s="16"/>
      <c r="AY948" s="12"/>
      <c r="AZ948" s="12"/>
    </row>
    <row r="949" spans="1:52" x14ac:dyDescent="0.25">
      <c r="A949">
        <f t="shared" si="1185"/>
        <v>945</v>
      </c>
      <c r="B949" t="str">
        <f t="shared" si="1227"/>
        <v>October</v>
      </c>
      <c r="C949">
        <f t="shared" si="1206"/>
        <v>2103</v>
      </c>
      <c r="D949">
        <f t="shared" si="1229"/>
        <v>210310</v>
      </c>
      <c r="E949">
        <f t="shared" ref="E949:F949" si="1266">E937+1</f>
        <v>120</v>
      </c>
      <c r="F949">
        <f t="shared" si="1266"/>
        <v>118</v>
      </c>
      <c r="G949" s="12">
        <f>G948*IF($B949="January",1+IF(C949&gt;Personal!$L$18+1,Calculations!$B$22,Calculations!$B$21),1)</f>
        <v>17050.819837863641</v>
      </c>
      <c r="H949" s="12">
        <f>IF(AND(Career!$F$15="Yes",$E949=62,$E948=61),G949,H948*IF($B949="January",(1+IF(C949&gt;Personal!$L$18+1,Calculations!$C$22,Calculations!$C$21)),1))</f>
        <v>17050.819837863641</v>
      </c>
      <c r="I949" s="12">
        <f>H949*(1-'Retiree Assumptions'!$F$8)</f>
        <v>13299.63947353364</v>
      </c>
      <c r="J949" s="12">
        <f>I949/(Calculations!$C$27^($A949-1+Calculations!$B$6/30))</f>
        <v>1183.2762591876249</v>
      </c>
      <c r="K949" s="23">
        <f t="shared" si="1208"/>
        <v>0</v>
      </c>
      <c r="L949" s="12">
        <f>L948*IF($B949="January",(1+IF(C949&gt;Personal!$L$18+1,Calculations!$B$22,Calculations!$B$21)),1)</f>
        <v>9377.9509108249949</v>
      </c>
      <c r="M949" s="12">
        <f>IF(AND(Career!$F$15="Yes",$E949=62,$E948=61),L949,M948*IF($B949="January",(1+IF(C949&gt;Personal!$L$18+1,Calculations!$C$22,Calculations!$C$21)),1))</f>
        <v>9377.9509108249949</v>
      </c>
      <c r="N949" s="12">
        <f>M949*(1-'Retiree Assumptions'!$F$10)</f>
        <v>8252.596801525995</v>
      </c>
      <c r="O949" s="12">
        <f>N949/(Calculations!$C$27^$AW949)/(Calculations!$D$27^($A949-1-$AW949+Calculations!$B$6/30))</f>
        <v>638.14369413461998</v>
      </c>
      <c r="P949" s="23">
        <f t="shared" si="1209"/>
        <v>5.5352181528942884E-7</v>
      </c>
      <c r="Q949" s="12">
        <f>IF(OR(A949&lt;=360,$E949&lt;70),Q948*IF($B949="January",(1+IF(C949&gt;Personal!$L$18+1,Calculations!$B$22,Calculations!$B$21)),1),0)</f>
        <v>0</v>
      </c>
      <c r="R949" s="12">
        <f>IF(OR(A949&lt;=360,$E949&lt;70),IF(AND(Career!$F$15="Yes",$E949=62,$E948=61),Q949,R948*IF($B949="January",(1+IF(C949&gt;Personal!$L$18+1,Calculations!$C$22,Calculations!$C$21)),1)),0)</f>
        <v>0</v>
      </c>
      <c r="S949" s="12">
        <f>R949*(1-'Retiree Assumptions'!$F$8)</f>
        <v>0</v>
      </c>
      <c r="T949" s="12">
        <f>S949/(Calculations!$C$27^($A949-1+Calculations!$B$6/30))</f>
        <v>0</v>
      </c>
      <c r="U949" s="23">
        <f t="shared" si="1210"/>
        <v>0</v>
      </c>
      <c r="W949">
        <f t="shared" si="1202"/>
        <v>15</v>
      </c>
      <c r="X949">
        <f t="shared" si="1224"/>
        <v>2103</v>
      </c>
      <c r="Y949">
        <f t="shared" si="1225"/>
        <v>120</v>
      </c>
      <c r="Z949">
        <f t="shared" si="1212"/>
        <v>118</v>
      </c>
      <c r="AA949" s="12">
        <f>S949*12*Subsidy!$I$15/Subsidy!$I$14</f>
        <v>0</v>
      </c>
      <c r="AB949" s="12">
        <f>SUM(S$5:S949)*Subsidy!$I$15/Subsidy!$I$14</f>
        <v>53212.488521578103</v>
      </c>
      <c r="AC949" s="12">
        <f>N949*Subsidy!$E$15/Subsidy!$E$14</f>
        <v>6602.0774412207957</v>
      </c>
      <c r="AD949" s="12">
        <f t="shared" si="1213"/>
        <v>79224.929294649541</v>
      </c>
      <c r="AE949" s="12">
        <f>$AP949*AC949/(Calculations!$D$27^(A949-1+Calculations!$B$6/30))</f>
        <v>3.0906518167093548E-7</v>
      </c>
      <c r="AF949" s="12">
        <f>IF(AE949=0,0,SUM(AE$903:AE949)*AC949/AE949)</f>
        <v>65318132.101696283</v>
      </c>
      <c r="AH949" s="164">
        <f>VLOOKUP(E949,Rates2,5)*VLOOKUP(E949,Mort_Imp_Retirees,C949-'Mort Imp Cume'!$C$4+2)</f>
        <v>1</v>
      </c>
      <c r="AI949" s="16">
        <f t="shared" si="1214"/>
        <v>0</v>
      </c>
      <c r="AJ949" s="164">
        <f>VLOOKUP(F949,Rates2,6)*VLOOKUP(F949,Mort_Imp_Survivors,C949-'Mort Imp Cume'!$C$4+2)</f>
        <v>5.6125687318306472E-2</v>
      </c>
      <c r="AK949" s="16">
        <f t="shared" si="1215"/>
        <v>0.94387431268169353</v>
      </c>
      <c r="AL949" s="164">
        <f>VLOOKUP(F949,Rates2,7)*VLOOKUP(F949,Mort_Imp_Survivors,C949-'Mort Imp Cume'!$C$4+2)</f>
        <v>0.17742749924897383</v>
      </c>
      <c r="AM949" s="16">
        <f t="shared" si="1216"/>
        <v>0.82257250075102617</v>
      </c>
      <c r="AN949" s="108">
        <f>PRODUCT(AI$4:AI948)</f>
        <v>0</v>
      </c>
      <c r="AO949" s="16">
        <f>PRODUCT(AK$4:AK948)</f>
        <v>4.3040303576170166E-6</v>
      </c>
      <c r="AP949" s="16">
        <f>PRODUCT(AM$4:AM948)</f>
        <v>7.1372384117010337E-10</v>
      </c>
      <c r="AQ949" s="16">
        <f t="shared" si="1217"/>
        <v>0</v>
      </c>
      <c r="AR949" s="16">
        <f t="shared" si="1218"/>
        <v>0</v>
      </c>
      <c r="AS949" s="16">
        <f t="shared" si="1219"/>
        <v>0</v>
      </c>
      <c r="AT949" s="16">
        <f t="shared" si="1220"/>
        <v>8.6739369263854282E-10</v>
      </c>
      <c r="AU949" s="16">
        <f t="shared" si="1221"/>
        <v>0.99999999913260629</v>
      </c>
      <c r="AV949" s="16">
        <f t="shared" si="1222"/>
        <v>0</v>
      </c>
      <c r="AW949" s="30">
        <f>(SUMPRODUCT(AV$5:AV948,A$5:A948)+SUM(AV$5:AV948)*(Calculations!$B$6/30-0.5)+AV$4*Calculations!$B$6/30/2)/SUM(AV$4:AV948)</f>
        <v>510.22007229542299</v>
      </c>
      <c r="AX949" s="16"/>
      <c r="AY949" s="12"/>
      <c r="AZ949" s="12"/>
    </row>
    <row r="950" spans="1:52" x14ac:dyDescent="0.25">
      <c r="A950">
        <f t="shared" si="1185"/>
        <v>946</v>
      </c>
      <c r="B950" t="str">
        <f t="shared" si="1227"/>
        <v>November</v>
      </c>
      <c r="C950">
        <f t="shared" si="1206"/>
        <v>2103</v>
      </c>
      <c r="D950">
        <f t="shared" si="1229"/>
        <v>210311</v>
      </c>
      <c r="E950">
        <f t="shared" ref="E950:F950" si="1267">E938+1</f>
        <v>120</v>
      </c>
      <c r="F950">
        <f t="shared" si="1267"/>
        <v>118</v>
      </c>
      <c r="G950" s="12">
        <f>G949*IF($B950="January",1+IF(C950&gt;Personal!$L$18+1,Calculations!$B$22,Calculations!$B$21),1)</f>
        <v>17050.819837863641</v>
      </c>
      <c r="H950" s="12">
        <f>IF(AND(Career!$F$15="Yes",$E950=62,$E949=61),G950,H949*IF($B950="January",(1+IF(C950&gt;Personal!$L$18+1,Calculations!$C$22,Calculations!$C$21)),1))</f>
        <v>17050.819837863641</v>
      </c>
      <c r="I950" s="12">
        <f>H950*(1-'Retiree Assumptions'!$F$8)</f>
        <v>13299.63947353364</v>
      </c>
      <c r="J950" s="12">
        <f>I950/(Calculations!$C$27^($A950-1+Calculations!$B$6/30))</f>
        <v>1180.2506339743356</v>
      </c>
      <c r="K950" s="23">
        <f t="shared" si="1208"/>
        <v>0</v>
      </c>
      <c r="L950" s="12">
        <f>L949*IF($B950="January",(1+IF(C950&gt;Personal!$L$18+1,Calculations!$B$22,Calculations!$B$21)),1)</f>
        <v>9377.9509108249949</v>
      </c>
      <c r="M950" s="12">
        <f>IF(AND(Career!$F$15="Yes",$E950=62,$E949=61),L950,M949*IF($B950="January",(1+IF(C950&gt;Personal!$L$18+1,Calculations!$C$22,Calculations!$C$21)),1))</f>
        <v>9377.9509108249949</v>
      </c>
      <c r="N950" s="12">
        <f>M950*(1-'Retiree Assumptions'!$F$10)</f>
        <v>8252.596801525995</v>
      </c>
      <c r="O950" s="12">
        <f>N950/(Calculations!$C$27^$AW950)/(Calculations!$D$27^($A950-1-$AW950+Calculations!$B$6/30))</f>
        <v>636.3066472057393</v>
      </c>
      <c r="P950" s="23">
        <f t="shared" si="1209"/>
        <v>4.540011014960292E-7</v>
      </c>
      <c r="Q950" s="12">
        <f>IF(OR(A950&lt;=360,$E950&lt;70),Q949*IF($B950="January",(1+IF(C950&gt;Personal!$L$18+1,Calculations!$B$22,Calculations!$B$21)),1),0)</f>
        <v>0</v>
      </c>
      <c r="R950" s="12">
        <f>IF(OR(A950&lt;=360,$E950&lt;70),IF(AND(Career!$F$15="Yes",$E950=62,$E949=61),Q950,R949*IF($B950="January",(1+IF(C950&gt;Personal!$L$18+1,Calculations!$C$22,Calculations!$C$21)),1)),0)</f>
        <v>0</v>
      </c>
      <c r="S950" s="12">
        <f>R950*(1-'Retiree Assumptions'!$F$8)</f>
        <v>0</v>
      </c>
      <c r="T950" s="12">
        <f>S950/(Calculations!$C$27^($A950-1+Calculations!$B$6/30))</f>
        <v>0</v>
      </c>
      <c r="U950" s="23">
        <f t="shared" si="1210"/>
        <v>0</v>
      </c>
      <c r="W950">
        <f t="shared" si="1202"/>
        <v>15</v>
      </c>
      <c r="X950">
        <f t="shared" si="1224"/>
        <v>2103</v>
      </c>
      <c r="Y950">
        <f t="shared" si="1225"/>
        <v>120</v>
      </c>
      <c r="Z950">
        <f t="shared" si="1212"/>
        <v>118</v>
      </c>
      <c r="AA950" s="12">
        <f>S950*12*Subsidy!$I$15/Subsidy!$I$14</f>
        <v>0</v>
      </c>
      <c r="AB950" s="12">
        <f>SUM(S$5:S950)*Subsidy!$I$15/Subsidy!$I$14</f>
        <v>53212.488521578103</v>
      </c>
      <c r="AC950" s="12">
        <f>N950*Subsidy!$E$15/Subsidy!$E$14</f>
        <v>6602.0774412207957</v>
      </c>
      <c r="AD950" s="12">
        <f t="shared" si="1213"/>
        <v>79224.929294649541</v>
      </c>
      <c r="AE950" s="12">
        <f>$AP950*AC950/(Calculations!$D$27^(A950-1+Calculations!$B$6/30))</f>
        <v>2.5349666270932037E-7</v>
      </c>
      <c r="AF950" s="12">
        <f>IF(AE950=0,0,SUM(AE$903:AE950)*AC950/AE950)</f>
        <v>79642997.084209427</v>
      </c>
      <c r="AH950" s="164">
        <f>VLOOKUP(E950,Rates2,5)*VLOOKUP(E950,Mort_Imp_Retirees,C950-'Mort Imp Cume'!$C$4+2)</f>
        <v>1</v>
      </c>
      <c r="AI950" s="16">
        <f t="shared" si="1214"/>
        <v>0</v>
      </c>
      <c r="AJ950" s="164">
        <f>VLOOKUP(F950,Rates2,6)*VLOOKUP(F950,Mort_Imp_Survivors,C950-'Mort Imp Cume'!$C$4+2)</f>
        <v>5.6125687318306472E-2</v>
      </c>
      <c r="AK950" s="16">
        <f t="shared" si="1215"/>
        <v>0.94387431268169353</v>
      </c>
      <c r="AL950" s="164">
        <f>VLOOKUP(F950,Rates2,7)*VLOOKUP(F950,Mort_Imp_Survivors,C950-'Mort Imp Cume'!$C$4+2)</f>
        <v>0.17742749924897383</v>
      </c>
      <c r="AM950" s="16">
        <f t="shared" si="1216"/>
        <v>0.82257250075102617</v>
      </c>
      <c r="AN950" s="108">
        <f>PRODUCT(AI$4:AI949)</f>
        <v>0</v>
      </c>
      <c r="AO950" s="16">
        <f>PRODUCT(AK$4:AK949)</f>
        <v>4.0624636955569053E-6</v>
      </c>
      <c r="AP950" s="16">
        <f>PRODUCT(AM$4:AM949)</f>
        <v>5.8708960487692016E-10</v>
      </c>
      <c r="AQ950" s="16">
        <f t="shared" si="1217"/>
        <v>0</v>
      </c>
      <c r="AR950" s="16">
        <f t="shared" si="1218"/>
        <v>0</v>
      </c>
      <c r="AS950" s="16">
        <f t="shared" si="1219"/>
        <v>0</v>
      </c>
      <c r="AT950" s="16">
        <f t="shared" si="1220"/>
        <v>7.1349419888935315E-10</v>
      </c>
      <c r="AU950" s="16">
        <f t="shared" si="1221"/>
        <v>0.99999999928650585</v>
      </c>
      <c r="AV950" s="16">
        <f t="shared" si="1222"/>
        <v>0</v>
      </c>
      <c r="AW950" s="30">
        <f>(SUMPRODUCT(AV$5:AV949,A$5:A949)+SUM(AV$5:AV949)*(Calculations!$B$6/30-0.5)+AV$4*Calculations!$B$6/30/2)/SUM(AV$4:AV949)</f>
        <v>510.22007229542299</v>
      </c>
      <c r="AX950" s="16"/>
      <c r="AY950" s="12"/>
      <c r="AZ950" s="12"/>
    </row>
    <row r="951" spans="1:52" x14ac:dyDescent="0.25">
      <c r="A951">
        <f t="shared" si="1185"/>
        <v>947</v>
      </c>
      <c r="B951" t="str">
        <f t="shared" si="1227"/>
        <v>December</v>
      </c>
      <c r="C951">
        <f t="shared" si="1206"/>
        <v>2103</v>
      </c>
      <c r="D951">
        <f t="shared" si="1229"/>
        <v>210312</v>
      </c>
      <c r="E951">
        <f t="shared" ref="E951:F951" si="1268">E939+1</f>
        <v>120</v>
      </c>
      <c r="F951">
        <f t="shared" si="1268"/>
        <v>118</v>
      </c>
      <c r="G951" s="12">
        <f>G950*IF($B951="January",1+IF(C951&gt;Personal!$L$18+1,Calculations!$B$22,Calculations!$B$21),1)</f>
        <v>17050.819837863641</v>
      </c>
      <c r="H951" s="12">
        <f>IF(AND(Career!$F$15="Yes",$E951=62,$E950=61),G951,H950*IF($B951="January",(1+IF(C951&gt;Personal!$L$18+1,Calculations!$C$22,Calculations!$C$21)),1))</f>
        <v>17050.819837863641</v>
      </c>
      <c r="I951" s="12">
        <f>H951*(1-'Retiree Assumptions'!$F$8)</f>
        <v>13299.63947353364</v>
      </c>
      <c r="J951" s="12">
        <f>I951/(Calculations!$C$27^($A951-1+Calculations!$B$6/30))</f>
        <v>1177.2327452535687</v>
      </c>
      <c r="K951" s="23">
        <f t="shared" si="1208"/>
        <v>0</v>
      </c>
      <c r="L951" s="12">
        <f>L950*IF($B951="January",(1+IF(C951&gt;Personal!$L$18+1,Calculations!$B$22,Calculations!$B$21)),1)</f>
        <v>9377.9509108249949</v>
      </c>
      <c r="M951" s="12">
        <f>IF(AND(Career!$F$15="Yes",$E951=62,$E950=61),L951,M950*IF($B951="January",(1+IF(C951&gt;Personal!$L$18+1,Calculations!$C$22,Calculations!$C$21)),1))</f>
        <v>9377.9509108249949</v>
      </c>
      <c r="N951" s="12">
        <f>M951*(1-'Retiree Assumptions'!$F$10)</f>
        <v>8252.596801525995</v>
      </c>
      <c r="O951" s="12">
        <f>N951/(Calculations!$C$27^$AW951)/(Calculations!$D$27^($A951-1-$AW951+Calculations!$B$6/30))</f>
        <v>634.47488864913271</v>
      </c>
      <c r="P951" s="23">
        <f t="shared" si="1209"/>
        <v>3.7237376100855596E-7</v>
      </c>
      <c r="Q951" s="12">
        <f>IF(OR(A951&lt;=360,$E951&lt;70),Q950*IF($B951="January",(1+IF(C951&gt;Personal!$L$18+1,Calculations!$B$22,Calculations!$B$21)),1),0)</f>
        <v>0</v>
      </c>
      <c r="R951" s="12">
        <f>IF(OR(A951&lt;=360,$E951&lt;70),IF(AND(Career!$F$15="Yes",$E951=62,$E950=61),Q951,R950*IF($B951="January",(1+IF(C951&gt;Personal!$L$18+1,Calculations!$C$22,Calculations!$C$21)),1)),0)</f>
        <v>0</v>
      </c>
      <c r="S951" s="12">
        <f>R951*(1-'Retiree Assumptions'!$F$8)</f>
        <v>0</v>
      </c>
      <c r="T951" s="12">
        <f>S951/(Calculations!$C$27^($A951-1+Calculations!$B$6/30))</f>
        <v>0</v>
      </c>
      <c r="U951" s="23">
        <f t="shared" si="1210"/>
        <v>0</v>
      </c>
      <c r="W951">
        <f t="shared" si="1202"/>
        <v>15</v>
      </c>
      <c r="X951">
        <f t="shared" si="1224"/>
        <v>2103</v>
      </c>
      <c r="Y951">
        <f t="shared" si="1225"/>
        <v>120</v>
      </c>
      <c r="Z951">
        <f t="shared" si="1212"/>
        <v>118</v>
      </c>
      <c r="AA951" s="12">
        <f>S951*12*Subsidy!$I$15/Subsidy!$I$14</f>
        <v>0</v>
      </c>
      <c r="AB951" s="12">
        <f>SUM(S$5:S951)*Subsidy!$I$15/Subsidy!$I$14</f>
        <v>53212.488521578103</v>
      </c>
      <c r="AC951" s="12">
        <f>N951*Subsidy!$E$15/Subsidy!$E$14</f>
        <v>6602.0774412207957</v>
      </c>
      <c r="AD951" s="12">
        <f t="shared" si="1213"/>
        <v>79224.929294649541</v>
      </c>
      <c r="AE951" s="12">
        <f>$AP951*AC951/(Calculations!$D$27^(A951-1+Calculations!$B$6/30))</f>
        <v>2.0791911161698497E-7</v>
      </c>
      <c r="AF951" s="12">
        <f>IF(AE951=0,0,SUM(AE$903:AE951)*AC951/AE951)</f>
        <v>97107988.342531249</v>
      </c>
      <c r="AH951" s="164">
        <f>VLOOKUP(E951,Rates2,5)*VLOOKUP(E951,Mort_Imp_Retirees,C951-'Mort Imp Cume'!$C$4+2)</f>
        <v>1</v>
      </c>
      <c r="AI951" s="16">
        <f t="shared" si="1214"/>
        <v>0</v>
      </c>
      <c r="AJ951" s="164">
        <f>VLOOKUP(F951,Rates2,6)*VLOOKUP(F951,Mort_Imp_Survivors,C951-'Mort Imp Cume'!$C$4+2)</f>
        <v>5.6125687318306472E-2</v>
      </c>
      <c r="AK951" s="16">
        <f t="shared" si="1215"/>
        <v>0.94387431268169353</v>
      </c>
      <c r="AL951" s="164">
        <f>VLOOKUP(F951,Rates2,7)*VLOOKUP(F951,Mort_Imp_Survivors,C951-'Mort Imp Cume'!$C$4+2)</f>
        <v>0.17742749924897383</v>
      </c>
      <c r="AM951" s="16">
        <f t="shared" si="1216"/>
        <v>0.82257250075102617</v>
      </c>
      <c r="AN951" s="108">
        <f>PRODUCT(AI$4:AI950)</f>
        <v>0</v>
      </c>
      <c r="AO951" s="16">
        <f>PRODUCT(AK$4:AK950)</f>
        <v>3.8344551284381068E-6</v>
      </c>
      <c r="AP951" s="16">
        <f>PRODUCT(AM$4:AM950)</f>
        <v>4.8292376444854003E-10</v>
      </c>
      <c r="AQ951" s="16">
        <f t="shared" si="1217"/>
        <v>0</v>
      </c>
      <c r="AR951" s="16">
        <f t="shared" si="1218"/>
        <v>0</v>
      </c>
      <c r="AS951" s="16">
        <f t="shared" si="1219"/>
        <v>0</v>
      </c>
      <c r="AT951" s="16">
        <f t="shared" si="1220"/>
        <v>5.8690070745176525E-10</v>
      </c>
      <c r="AU951" s="16">
        <f t="shared" si="1221"/>
        <v>0.99999999941309925</v>
      </c>
      <c r="AV951" s="16">
        <f t="shared" si="1222"/>
        <v>0</v>
      </c>
      <c r="AW951" s="30">
        <f>(SUMPRODUCT(AV$5:AV950,A$5:A950)+SUM(AV$5:AV950)*(Calculations!$B$6/30-0.5)+AV$4*Calculations!$B$6/30/2)/SUM(AV$4:AV950)</f>
        <v>510.22007229542299</v>
      </c>
      <c r="AX951" s="16"/>
      <c r="AY951" s="12"/>
      <c r="AZ951" s="12"/>
    </row>
    <row r="952" spans="1:52" x14ac:dyDescent="0.25">
      <c r="A952">
        <f t="shared" si="1185"/>
        <v>948</v>
      </c>
      <c r="B952" t="str">
        <f t="shared" si="1227"/>
        <v>January</v>
      </c>
      <c r="C952">
        <f t="shared" si="1206"/>
        <v>2104</v>
      </c>
      <c r="D952">
        <f t="shared" si="1229"/>
        <v>210401</v>
      </c>
      <c r="E952">
        <f t="shared" ref="E952:F952" si="1269">E940+1</f>
        <v>121</v>
      </c>
      <c r="F952">
        <f t="shared" si="1269"/>
        <v>119</v>
      </c>
      <c r="G952" s="12">
        <f>G951*IF($B952="January",1+IF(C952&gt;Personal!$L$18+1,Calculations!$B$22,Calculations!$B$21),1)</f>
        <v>17477.090333810229</v>
      </c>
      <c r="H952" s="12">
        <f>IF(AND(Career!$F$15="Yes",$E952=62,$E951=61),G952,H951*IF($B952="January",(1+IF(C952&gt;Personal!$L$18+1,Calculations!$C$22,Calculations!$C$21)),1))</f>
        <v>17477.090333810229</v>
      </c>
      <c r="I952" s="12">
        <f>H952*(1-'Retiree Assumptions'!$F$8)</f>
        <v>13632.130460371978</v>
      </c>
      <c r="J952" s="12">
        <f>I952/(Calculations!$C$27^($A952-1+Calculations!$B$6/30))</f>
        <v>1203.5781375742722</v>
      </c>
      <c r="K952" s="23">
        <f t="shared" si="1208"/>
        <v>0</v>
      </c>
      <c r="L952" s="12">
        <f>L951*IF($B952="January",(1+IF(C952&gt;Personal!$L$18+1,Calculations!$B$22,Calculations!$B$21)),1)</f>
        <v>9612.3996835956186</v>
      </c>
      <c r="M952" s="12">
        <f>IF(AND(Career!$F$15="Yes",$E952=62,$E951=61),L952,M951*IF($B952="January",(1+IF(C952&gt;Personal!$L$18+1,Calculations!$C$22,Calculations!$C$21)),1))</f>
        <v>9612.3996835956186</v>
      </c>
      <c r="N952" s="12">
        <f>M952*(1-'Retiree Assumptions'!$F$10)</f>
        <v>8458.9117215641436</v>
      </c>
      <c r="O952" s="12">
        <f>N952/(Calculations!$C$27^$AW952)/(Calculations!$D$27^($A952-1-$AW952+Calculations!$B$6/30))</f>
        <v>648.46461332199908</v>
      </c>
      <c r="P952" s="23">
        <f t="shared" si="1209"/>
        <v>3.1305821256050769E-7</v>
      </c>
      <c r="Q952" s="12">
        <f>IF(OR(A952&lt;=360,$E952&lt;70),Q951*IF($B952="January",(1+IF(C952&gt;Personal!$L$18+1,Calculations!$B$22,Calculations!$B$21)),1),0)</f>
        <v>0</v>
      </c>
      <c r="R952" s="12">
        <f>IF(OR(A952&lt;=360,$E952&lt;70),IF(AND(Career!$F$15="Yes",$E952=62,$E951=61),Q952,R951*IF($B952="January",(1+IF(C952&gt;Personal!$L$18+1,Calculations!$C$22,Calculations!$C$21)),1)),0)</f>
        <v>0</v>
      </c>
      <c r="S952" s="12">
        <f>R952*(1-'Retiree Assumptions'!$F$8)</f>
        <v>0</v>
      </c>
      <c r="T952" s="12">
        <f>S952/(Calculations!$C$27^($A952-1+Calculations!$B$6/30))</f>
        <v>0</v>
      </c>
      <c r="U952" s="23">
        <f t="shared" si="1210"/>
        <v>0</v>
      </c>
      <c r="W952">
        <f t="shared" si="1202"/>
        <v>15</v>
      </c>
      <c r="X952">
        <f t="shared" si="1224"/>
        <v>2104</v>
      </c>
      <c r="Y952">
        <f t="shared" si="1225"/>
        <v>121</v>
      </c>
      <c r="Z952">
        <f t="shared" si="1212"/>
        <v>119</v>
      </c>
      <c r="AA952" s="12">
        <f>S952*12*Subsidy!$I$15/Subsidy!$I$14</f>
        <v>0</v>
      </c>
      <c r="AB952" s="12">
        <f>SUM(S$5:S952)*Subsidy!$I$15/Subsidy!$I$14</f>
        <v>53212.488521578103</v>
      </c>
      <c r="AC952" s="12">
        <f>N952*Subsidy!$E$15/Subsidy!$E$14</f>
        <v>6767.1293772513154</v>
      </c>
      <c r="AD952" s="12">
        <f t="shared" si="1213"/>
        <v>81205.552527015781</v>
      </c>
      <c r="AE952" s="12">
        <f>$AP952*AC952/(Calculations!$D$27^(A952-1+Calculations!$B$6/30))</f>
        <v>1.7479960259199473E-7</v>
      </c>
      <c r="AF952" s="12">
        <f>IF(AE952=0,0,SUM(AE$903:AE952)*AC952/AE952)</f>
        <v>118401612.00825629</v>
      </c>
      <c r="AH952" s="164">
        <f>VLOOKUP(E952,Rates2,5)*VLOOKUP(E952,Mort_Imp_Retirees,C952-'Mort Imp Cume'!$C$4+2)</f>
        <v>1</v>
      </c>
      <c r="AI952" s="16">
        <f t="shared" si="1214"/>
        <v>0</v>
      </c>
      <c r="AJ952" s="164">
        <f>VLOOKUP(F952,Rates2,6)*VLOOKUP(F952,Mort_Imp_Survivors,C952-'Mort Imp Cume'!$C$4+2)</f>
        <v>5.6125687318306472E-2</v>
      </c>
      <c r="AK952" s="16">
        <f t="shared" si="1215"/>
        <v>0.94387431268169353</v>
      </c>
      <c r="AL952" s="164">
        <f>VLOOKUP(F952,Rates2,7)*VLOOKUP(F952,Mort_Imp_Survivors,C952-'Mort Imp Cume'!$C$4+2)</f>
        <v>0.22198183806070493</v>
      </c>
      <c r="AM952" s="16">
        <f t="shared" si="1216"/>
        <v>0.77801816193929507</v>
      </c>
      <c r="AN952" s="108">
        <f>PRODUCT(AI$4:AI951)</f>
        <v>0</v>
      </c>
      <c r="AO952" s="16">
        <f>PRODUCT(AK$4:AK951)</f>
        <v>3.6192436988633128E-6</v>
      </c>
      <c r="AP952" s="16">
        <f>PRODUCT(AM$4:AM951)</f>
        <v>3.9723980859453509E-10</v>
      </c>
      <c r="AQ952" s="16">
        <f t="shared" si="1217"/>
        <v>0</v>
      </c>
      <c r="AR952" s="16">
        <f t="shared" si="1218"/>
        <v>0</v>
      </c>
      <c r="AS952" s="16">
        <f t="shared" si="1219"/>
        <v>0</v>
      </c>
      <c r="AT952" s="16">
        <f t="shared" si="1220"/>
        <v>4.8276838262114501E-10</v>
      </c>
      <c r="AU952" s="16">
        <f t="shared" si="1221"/>
        <v>0.99999999951723162</v>
      </c>
      <c r="AV952" s="16">
        <f t="shared" si="1222"/>
        <v>0</v>
      </c>
      <c r="AW952" s="30">
        <f>(SUMPRODUCT(AV$5:AV951,A$5:A951)+SUM(AV$5:AV951)*(Calculations!$B$6/30-0.5)+AV$4*Calculations!$B$6/30/2)/SUM(AV$4:AV951)</f>
        <v>510.22007229542299</v>
      </c>
      <c r="AX952" s="16"/>
      <c r="AY952" s="12"/>
      <c r="AZ952" s="12"/>
    </row>
    <row r="953" spans="1:52" x14ac:dyDescent="0.25">
      <c r="A953">
        <f t="shared" si="1185"/>
        <v>949</v>
      </c>
      <c r="B953" t="str">
        <f t="shared" si="1227"/>
        <v>February</v>
      </c>
      <c r="C953">
        <f t="shared" si="1206"/>
        <v>2104</v>
      </c>
      <c r="D953">
        <f t="shared" si="1229"/>
        <v>210402</v>
      </c>
      <c r="E953">
        <f t="shared" ref="E953:F953" si="1270">E941+1</f>
        <v>121</v>
      </c>
      <c r="F953">
        <f t="shared" si="1270"/>
        <v>119</v>
      </c>
      <c r="G953" s="12">
        <f>G952*IF($B953="January",1+IF(C953&gt;Personal!$L$18+1,Calculations!$B$22,Calculations!$B$21),1)</f>
        <v>17477.090333810229</v>
      </c>
      <c r="H953" s="12">
        <f>IF(AND(Career!$F$15="Yes",$E953=62,$E952=61),G953,H952*IF($B953="January",(1+IF(C953&gt;Personal!$L$18+1,Calculations!$C$22,Calculations!$C$21)),1))</f>
        <v>17477.090333810229</v>
      </c>
      <c r="I953" s="12">
        <f>H953*(1-'Retiree Assumptions'!$F$8)</f>
        <v>13632.130460371978</v>
      </c>
      <c r="J953" s="12">
        <f>I953/(Calculations!$C$27^($A953-1+Calculations!$B$6/30))</f>
        <v>1200.5006006669491</v>
      </c>
      <c r="K953" s="23">
        <f t="shared" si="1208"/>
        <v>0</v>
      </c>
      <c r="L953" s="12">
        <f>L952*IF($B953="January",(1+IF(C953&gt;Personal!$L$18+1,Calculations!$B$22,Calculations!$B$21)),1)</f>
        <v>9612.3996835956186</v>
      </c>
      <c r="M953" s="12">
        <f>IF(AND(Career!$F$15="Yes",$E953=62,$E952=61),L953,M952*IF($B953="January",(1+IF(C953&gt;Personal!$L$18+1,Calculations!$C$22,Calculations!$C$21)),1))</f>
        <v>9612.3996835956186</v>
      </c>
      <c r="N953" s="12">
        <f>M953*(1-'Retiree Assumptions'!$F$10)</f>
        <v>8458.9117215641436</v>
      </c>
      <c r="O953" s="12">
        <f>N953/(Calculations!$C$27^$AW953)/(Calculations!$D$27^($A953-1-$AW953+Calculations!$B$6/30))</f>
        <v>646.5978551962977</v>
      </c>
      <c r="P953" s="23">
        <f t="shared" si="1209"/>
        <v>2.4286381596732551E-7</v>
      </c>
      <c r="Q953" s="12">
        <f>IF(OR(A953&lt;=360,$E953&lt;70),Q952*IF($B953="January",(1+IF(C953&gt;Personal!$L$18+1,Calculations!$B$22,Calculations!$B$21)),1),0)</f>
        <v>0</v>
      </c>
      <c r="R953" s="12">
        <f>IF(OR(A953&lt;=360,$E953&lt;70),IF(AND(Career!$F$15="Yes",$E953=62,$E952=61),Q953,R952*IF($B953="January",(1+IF(C953&gt;Personal!$L$18+1,Calculations!$C$22,Calculations!$C$21)),1)),0)</f>
        <v>0</v>
      </c>
      <c r="S953" s="12">
        <f>R953*(1-'Retiree Assumptions'!$F$8)</f>
        <v>0</v>
      </c>
      <c r="T953" s="12">
        <f>S953/(Calculations!$C$27^($A953-1+Calculations!$B$6/30))</f>
        <v>0</v>
      </c>
      <c r="U953" s="23">
        <f t="shared" si="1210"/>
        <v>0</v>
      </c>
      <c r="W953">
        <f t="shared" si="1202"/>
        <v>15</v>
      </c>
      <c r="X953">
        <f t="shared" si="1224"/>
        <v>2104</v>
      </c>
      <c r="Y953">
        <f t="shared" si="1225"/>
        <v>121</v>
      </c>
      <c r="Z953">
        <f t="shared" si="1212"/>
        <v>119</v>
      </c>
      <c r="AA953" s="12">
        <f>S953*12*Subsidy!$I$15/Subsidy!$I$14</f>
        <v>0</v>
      </c>
      <c r="AB953" s="12">
        <f>SUM(S$5:S953)*Subsidy!$I$15/Subsidy!$I$14</f>
        <v>53212.488521578103</v>
      </c>
      <c r="AC953" s="12">
        <f>N953*Subsidy!$E$15/Subsidy!$E$14</f>
        <v>6767.1293772513154</v>
      </c>
      <c r="AD953" s="12">
        <f t="shared" si="1213"/>
        <v>81205.552527015781</v>
      </c>
      <c r="AE953" s="12">
        <f>$AP953*AC953/(Calculations!$D$27^(A953-1+Calculations!$B$6/30))</f>
        <v>1.3560576535540864E-7</v>
      </c>
      <c r="AF953" s="12">
        <f>IF(AE953=0,0,SUM(AE$903:AE953)*AC953/AE953)</f>
        <v>152629737.62809628</v>
      </c>
      <c r="AH953" s="164">
        <f>VLOOKUP(E953,Rates2,5)*VLOOKUP(E953,Mort_Imp_Retirees,C953-'Mort Imp Cume'!$C$4+2)</f>
        <v>1</v>
      </c>
      <c r="AI953" s="16">
        <f t="shared" si="1214"/>
        <v>0</v>
      </c>
      <c r="AJ953" s="164">
        <f>VLOOKUP(F953,Rates2,6)*VLOOKUP(F953,Mort_Imp_Survivors,C953-'Mort Imp Cume'!$C$4+2)</f>
        <v>5.6125687318306472E-2</v>
      </c>
      <c r="AK953" s="16">
        <f t="shared" si="1215"/>
        <v>0.94387431268169353</v>
      </c>
      <c r="AL953" s="164">
        <f>VLOOKUP(F953,Rates2,7)*VLOOKUP(F953,Mort_Imp_Survivors,C953-'Mort Imp Cume'!$C$4+2)</f>
        <v>0.22198183806070493</v>
      </c>
      <c r="AM953" s="16">
        <f t="shared" si="1216"/>
        <v>0.77801816193929507</v>
      </c>
      <c r="AN953" s="108">
        <f>PRODUCT(AI$4:AI952)</f>
        <v>0</v>
      </c>
      <c r="AO953" s="16">
        <f>PRODUCT(AK$4:AK952)</f>
        <v>3.4161111586921596E-6</v>
      </c>
      <c r="AP953" s="16">
        <f>PRODUCT(AM$4:AM952)</f>
        <v>3.0905978573183759E-10</v>
      </c>
      <c r="AQ953" s="16">
        <f t="shared" si="1217"/>
        <v>0</v>
      </c>
      <c r="AR953" s="16">
        <f t="shared" si="1218"/>
        <v>0</v>
      </c>
      <c r="AS953" s="16">
        <f t="shared" si="1219"/>
        <v>0</v>
      </c>
      <c r="AT953" s="16">
        <f t="shared" si="1220"/>
        <v>3.7560256968930956E-10</v>
      </c>
      <c r="AU953" s="16">
        <f t="shared" si="1221"/>
        <v>0.99999999962439745</v>
      </c>
      <c r="AV953" s="16">
        <f t="shared" si="1222"/>
        <v>0</v>
      </c>
      <c r="AW953" s="30">
        <f>(SUMPRODUCT(AV$5:AV952,A$5:A952)+SUM(AV$5:AV952)*(Calculations!$B$6/30-0.5)+AV$4*Calculations!$B$6/30/2)/SUM(AV$4:AV952)</f>
        <v>510.22007229542299</v>
      </c>
      <c r="AX953" s="16"/>
      <c r="AY953" s="12"/>
      <c r="AZ953" s="12"/>
    </row>
    <row r="954" spans="1:52" x14ac:dyDescent="0.25">
      <c r="A954">
        <f t="shared" si="1185"/>
        <v>950</v>
      </c>
      <c r="B954" t="str">
        <f t="shared" si="1227"/>
        <v>March</v>
      </c>
      <c r="C954">
        <f t="shared" si="1206"/>
        <v>2104</v>
      </c>
      <c r="D954">
        <f t="shared" si="1229"/>
        <v>210403</v>
      </c>
      <c r="E954">
        <f t="shared" ref="E954:F954" si="1271">E942+1</f>
        <v>121</v>
      </c>
      <c r="F954">
        <f t="shared" si="1271"/>
        <v>119</v>
      </c>
      <c r="G954" s="12">
        <f>G953*IF($B954="January",1+IF(C954&gt;Personal!$L$18+1,Calculations!$B$22,Calculations!$B$21),1)</f>
        <v>17477.090333810229</v>
      </c>
      <c r="H954" s="12">
        <f>IF(AND(Career!$F$15="Yes",$E954=62,$E953=61),G954,H953*IF($B954="January",(1+IF(C954&gt;Personal!$L$18+1,Calculations!$C$22,Calculations!$C$21)),1))</f>
        <v>17477.090333810229</v>
      </c>
      <c r="I954" s="12">
        <f>H954*(1-'Retiree Assumptions'!$F$8)</f>
        <v>13632.130460371978</v>
      </c>
      <c r="J954" s="12">
        <f>I954/(Calculations!$C$27^($A954-1+Calculations!$B$6/30))</f>
        <v>1197.4309329898163</v>
      </c>
      <c r="K954" s="23">
        <f t="shared" si="1208"/>
        <v>0</v>
      </c>
      <c r="L954" s="12">
        <f>L953*IF($B954="January",(1+IF(C954&gt;Personal!$L$18+1,Calculations!$B$22,Calculations!$B$21)),1)</f>
        <v>9612.3996835956186</v>
      </c>
      <c r="M954" s="12">
        <f>IF(AND(Career!$F$15="Yes",$E954=62,$E953=61),L954,M953*IF($B954="January",(1+IF(C954&gt;Personal!$L$18+1,Calculations!$C$22,Calculations!$C$21)),1))</f>
        <v>9612.3996835956186</v>
      </c>
      <c r="N954" s="12">
        <f>M954*(1-'Retiree Assumptions'!$F$10)</f>
        <v>8458.9117215641436</v>
      </c>
      <c r="O954" s="12">
        <f>N954/(Calculations!$C$27^$AW954)/(Calculations!$D$27^($A954-1-$AW954+Calculations!$B$6/30))</f>
        <v>644.73647097354831</v>
      </c>
      <c r="P954" s="23">
        <f t="shared" si="1209"/>
        <v>1.8840851554025521E-7</v>
      </c>
      <c r="Q954" s="12">
        <f>IF(OR(A954&lt;=360,$E954&lt;70),Q953*IF($B954="January",(1+IF(C954&gt;Personal!$L$18+1,Calculations!$B$22,Calculations!$B$21)),1),0)</f>
        <v>0</v>
      </c>
      <c r="R954" s="12">
        <f>IF(OR(A954&lt;=360,$E954&lt;70),IF(AND(Career!$F$15="Yes",$E954=62,$E953=61),Q954,R953*IF($B954="January",(1+IF(C954&gt;Personal!$L$18+1,Calculations!$C$22,Calculations!$C$21)),1)),0)</f>
        <v>0</v>
      </c>
      <c r="S954" s="12">
        <f>R954*(1-'Retiree Assumptions'!$F$8)</f>
        <v>0</v>
      </c>
      <c r="T954" s="12">
        <f>S954/(Calculations!$C$27^($A954-1+Calculations!$B$6/30))</f>
        <v>0</v>
      </c>
      <c r="U954" s="23">
        <f t="shared" si="1210"/>
        <v>0</v>
      </c>
      <c r="W954">
        <f t="shared" si="1202"/>
        <v>15</v>
      </c>
      <c r="X954">
        <f t="shared" si="1224"/>
        <v>2104</v>
      </c>
      <c r="Y954">
        <f t="shared" si="1225"/>
        <v>121</v>
      </c>
      <c r="Z954">
        <f t="shared" si="1212"/>
        <v>119</v>
      </c>
      <c r="AA954" s="12">
        <f>S954*12*Subsidy!$I$15/Subsidy!$I$14</f>
        <v>0</v>
      </c>
      <c r="AB954" s="12">
        <f>SUM(S$5:S954)*Subsidy!$I$15/Subsidy!$I$14</f>
        <v>53212.488521578103</v>
      </c>
      <c r="AC954" s="12">
        <f>N954*Subsidy!$E$15/Subsidy!$E$14</f>
        <v>6767.1293772513154</v>
      </c>
      <c r="AD954" s="12">
        <f t="shared" si="1213"/>
        <v>81205.552527015781</v>
      </c>
      <c r="AE954" s="12">
        <f>$AP954*AC954/(Calculations!$D$27^(A954-1+Calculations!$B$6/30))</f>
        <v>1.0520003092082714E-7</v>
      </c>
      <c r="AF954" s="12">
        <f>IF(AE954=0,0,SUM(AE$903:AE954)*AC954/AE954)</f>
        <v>196750743.399023</v>
      </c>
      <c r="AH954" s="164">
        <f>VLOOKUP(E954,Rates2,5)*VLOOKUP(E954,Mort_Imp_Retirees,C954-'Mort Imp Cume'!$C$4+2)</f>
        <v>1</v>
      </c>
      <c r="AI954" s="16">
        <f t="shared" si="1214"/>
        <v>0</v>
      </c>
      <c r="AJ954" s="164">
        <f>VLOOKUP(F954,Rates2,6)*VLOOKUP(F954,Mort_Imp_Survivors,C954-'Mort Imp Cume'!$C$4+2)</f>
        <v>5.6125687318306472E-2</v>
      </c>
      <c r="AK954" s="16">
        <f t="shared" si="1215"/>
        <v>0.94387431268169353</v>
      </c>
      <c r="AL954" s="164">
        <f>VLOOKUP(F954,Rates2,7)*VLOOKUP(F954,Mort_Imp_Survivors,C954-'Mort Imp Cume'!$C$4+2)</f>
        <v>0.22198183806070493</v>
      </c>
      <c r="AM954" s="16">
        <f t="shared" si="1216"/>
        <v>0.77801816193929507</v>
      </c>
      <c r="AN954" s="108">
        <f>PRODUCT(AI$4:AI953)</f>
        <v>0</v>
      </c>
      <c r="AO954" s="16">
        <f>PRODUCT(AK$4:AK953)</f>
        <v>3.2243795719548256E-6</v>
      </c>
      <c r="AP954" s="16">
        <f>PRODUCT(AM$4:AM953)</f>
        <v>2.4045412642443666E-10</v>
      </c>
      <c r="AQ954" s="16">
        <f t="shared" si="1217"/>
        <v>0</v>
      </c>
      <c r="AR954" s="16">
        <f t="shared" si="1218"/>
        <v>0</v>
      </c>
      <c r="AS954" s="16">
        <f t="shared" si="1219"/>
        <v>0</v>
      </c>
      <c r="AT954" s="16">
        <f t="shared" si="1220"/>
        <v>2.9222562088935261E-10</v>
      </c>
      <c r="AU954" s="16">
        <f t="shared" si="1221"/>
        <v>0.99999999970777442</v>
      </c>
      <c r="AV954" s="16">
        <f t="shared" si="1222"/>
        <v>0</v>
      </c>
      <c r="AW954" s="30">
        <f>(SUMPRODUCT(AV$5:AV953,A$5:A953)+SUM(AV$5:AV953)*(Calculations!$B$6/30-0.5)+AV$4*Calculations!$B$6/30/2)/SUM(AV$4:AV953)</f>
        <v>510.22007229542299</v>
      </c>
      <c r="AX954" s="16"/>
      <c r="AY954" s="12"/>
      <c r="AZ954" s="12"/>
    </row>
    <row r="955" spans="1:52" x14ac:dyDescent="0.25">
      <c r="A955">
        <f t="shared" si="1185"/>
        <v>951</v>
      </c>
      <c r="B955" t="str">
        <f t="shared" si="1227"/>
        <v>April</v>
      </c>
      <c r="C955">
        <f t="shared" si="1206"/>
        <v>2104</v>
      </c>
      <c r="D955">
        <f t="shared" si="1229"/>
        <v>210404</v>
      </c>
      <c r="E955">
        <f t="shared" ref="E955:F955" si="1272">E943+1</f>
        <v>121</v>
      </c>
      <c r="F955">
        <f t="shared" si="1272"/>
        <v>119</v>
      </c>
      <c r="G955" s="12">
        <f>G954*IF($B955="January",1+IF(C955&gt;Personal!$L$18+1,Calculations!$B$22,Calculations!$B$21),1)</f>
        <v>17477.090333810229</v>
      </c>
      <c r="H955" s="12">
        <f>IF(AND(Career!$F$15="Yes",$E955=62,$E954=61),G955,H954*IF($B955="January",(1+IF(C955&gt;Personal!$L$18+1,Calculations!$C$22,Calculations!$C$21)),1))</f>
        <v>17477.090333810229</v>
      </c>
      <c r="I955" s="12">
        <f>H955*(1-'Retiree Assumptions'!$F$8)</f>
        <v>13632.130460371978</v>
      </c>
      <c r="J955" s="12">
        <f>I955/(Calculations!$C$27^($A955-1+Calculations!$B$6/30))</f>
        <v>1194.3691144213328</v>
      </c>
      <c r="K955" s="23">
        <f t="shared" si="1208"/>
        <v>0</v>
      </c>
      <c r="L955" s="12">
        <f>L954*IF($B955="January",(1+IF(C955&gt;Personal!$L$18+1,Calculations!$B$22,Calculations!$B$21)),1)</f>
        <v>9612.3996835956186</v>
      </c>
      <c r="M955" s="12">
        <f>IF(AND(Career!$F$15="Yes",$E955=62,$E954=61),L955,M954*IF($B955="January",(1+IF(C955&gt;Personal!$L$18+1,Calculations!$C$22,Calculations!$C$21)),1))</f>
        <v>9612.3996835956186</v>
      </c>
      <c r="N955" s="12">
        <f>M955*(1-'Retiree Assumptions'!$F$10)</f>
        <v>8458.9117215641436</v>
      </c>
      <c r="O955" s="12">
        <f>N955/(Calculations!$C$27^$AW955)/(Calculations!$D$27^($A955-1-$AW955+Calculations!$B$6/30))</f>
        <v>642.88044518370566</v>
      </c>
      <c r="P955" s="23">
        <f t="shared" si="1209"/>
        <v>1.4616326679499431E-7</v>
      </c>
      <c r="Q955" s="12">
        <f>IF(OR(A955&lt;=360,$E955&lt;70),Q954*IF($B955="January",(1+IF(C955&gt;Personal!$L$18+1,Calculations!$B$22,Calculations!$B$21)),1),0)</f>
        <v>0</v>
      </c>
      <c r="R955" s="12">
        <f>IF(OR(A955&lt;=360,$E955&lt;70),IF(AND(Career!$F$15="Yes",$E955=62,$E954=61),Q955,R954*IF($B955="January",(1+IF(C955&gt;Personal!$L$18+1,Calculations!$C$22,Calculations!$C$21)),1)),0)</f>
        <v>0</v>
      </c>
      <c r="S955" s="12">
        <f>R955*(1-'Retiree Assumptions'!$F$8)</f>
        <v>0</v>
      </c>
      <c r="T955" s="12">
        <f>S955/(Calculations!$C$27^($A955-1+Calculations!$B$6/30))</f>
        <v>0</v>
      </c>
      <c r="U955" s="23">
        <f t="shared" si="1210"/>
        <v>0</v>
      </c>
      <c r="W955">
        <f t="shared" si="1202"/>
        <v>15</v>
      </c>
      <c r="X955">
        <f t="shared" si="1224"/>
        <v>2104</v>
      </c>
      <c r="Y955">
        <f t="shared" si="1225"/>
        <v>121</v>
      </c>
      <c r="Z955">
        <f t="shared" si="1212"/>
        <v>119</v>
      </c>
      <c r="AA955" s="12">
        <f>S955*12*Subsidy!$I$15/Subsidy!$I$14</f>
        <v>0</v>
      </c>
      <c r="AB955" s="12">
        <f>SUM(S$5:S955)*Subsidy!$I$15/Subsidy!$I$14</f>
        <v>53212.488521578103</v>
      </c>
      <c r="AC955" s="12">
        <f>N955*Subsidy!$E$15/Subsidy!$E$14</f>
        <v>6767.1293772513154</v>
      </c>
      <c r="AD955" s="12">
        <f t="shared" si="1213"/>
        <v>81205.552527015781</v>
      </c>
      <c r="AE955" s="12">
        <f>$AP955*AC955/(Calculations!$D$27^(A955-1+Calculations!$B$6/30))</f>
        <v>8.1611917286388252E-8</v>
      </c>
      <c r="AF955" s="12">
        <f>IF(AE955=0,0,SUM(AE$903:AE955)*AC955/AE955)</f>
        <v>253623946.79493964</v>
      </c>
      <c r="AH955" s="164">
        <f>VLOOKUP(E955,Rates2,5)*VLOOKUP(E955,Mort_Imp_Retirees,C955-'Mort Imp Cume'!$C$4+2)</f>
        <v>1</v>
      </c>
      <c r="AI955" s="16">
        <f t="shared" si="1214"/>
        <v>0</v>
      </c>
      <c r="AJ955" s="164">
        <f>VLOOKUP(F955,Rates2,6)*VLOOKUP(F955,Mort_Imp_Survivors,C955-'Mort Imp Cume'!$C$4+2)</f>
        <v>5.6125687318306472E-2</v>
      </c>
      <c r="AK955" s="16">
        <f t="shared" si="1215"/>
        <v>0.94387431268169353</v>
      </c>
      <c r="AL955" s="164">
        <f>VLOOKUP(F955,Rates2,7)*VLOOKUP(F955,Mort_Imp_Survivors,C955-'Mort Imp Cume'!$C$4+2)</f>
        <v>0.22198183806070493</v>
      </c>
      <c r="AM955" s="16">
        <f t="shared" si="1216"/>
        <v>0.77801816193929507</v>
      </c>
      <c r="AN955" s="108">
        <f>PRODUCT(AI$4:AI954)</f>
        <v>0</v>
      </c>
      <c r="AO955" s="16">
        <f>PRODUCT(AK$4:AK954)</f>
        <v>3.0434090523037542E-6</v>
      </c>
      <c r="AP955" s="16">
        <f>PRODUCT(AM$4:AM954)</f>
        <v>1.870776774714591E-10</v>
      </c>
      <c r="AQ955" s="16">
        <f t="shared" si="1217"/>
        <v>0</v>
      </c>
      <c r="AR955" s="16">
        <f t="shared" si="1218"/>
        <v>0</v>
      </c>
      <c r="AS955" s="16">
        <f t="shared" si="1219"/>
        <v>0</v>
      </c>
      <c r="AT955" s="16">
        <f t="shared" si="1220"/>
        <v>2.2735684043590339E-10</v>
      </c>
      <c r="AU955" s="16">
        <f t="shared" si="1221"/>
        <v>0.9999999997726432</v>
      </c>
      <c r="AV955" s="16">
        <f t="shared" si="1222"/>
        <v>0</v>
      </c>
      <c r="AW955" s="30">
        <f>(SUMPRODUCT(AV$5:AV954,A$5:A954)+SUM(AV$5:AV954)*(Calculations!$B$6/30-0.5)+AV$4*Calculations!$B$6/30/2)/SUM(AV$4:AV954)</f>
        <v>510.22007229542299</v>
      </c>
      <c r="AX955" s="16"/>
      <c r="AY955" s="12"/>
      <c r="AZ955" s="12"/>
    </row>
    <row r="956" spans="1:52" x14ac:dyDescent="0.25">
      <c r="A956">
        <f t="shared" si="1185"/>
        <v>952</v>
      </c>
      <c r="B956" t="str">
        <f t="shared" si="1227"/>
        <v>May</v>
      </c>
      <c r="C956">
        <f t="shared" si="1206"/>
        <v>2104</v>
      </c>
      <c r="D956">
        <f t="shared" si="1229"/>
        <v>210405</v>
      </c>
      <c r="E956">
        <f t="shared" ref="E956:F956" si="1273">E944+1</f>
        <v>121</v>
      </c>
      <c r="F956">
        <f t="shared" si="1273"/>
        <v>119</v>
      </c>
      <c r="G956" s="12">
        <f>G955*IF($B956="January",1+IF(C956&gt;Personal!$L$18+1,Calculations!$B$22,Calculations!$B$21),1)</f>
        <v>17477.090333810229</v>
      </c>
      <c r="H956" s="12">
        <f>IF(AND(Career!$F$15="Yes",$E956=62,$E955=61),G956,H955*IF($B956="January",(1+IF(C956&gt;Personal!$L$18+1,Calculations!$C$22,Calculations!$C$21)),1))</f>
        <v>17477.090333810229</v>
      </c>
      <c r="I956" s="12">
        <f>H956*(1-'Retiree Assumptions'!$F$8)</f>
        <v>13632.130460371978</v>
      </c>
      <c r="J956" s="12">
        <f>I956/(Calculations!$C$27^($A956-1+Calculations!$B$6/30))</f>
        <v>1191.315124891408</v>
      </c>
      <c r="K956" s="23">
        <f t="shared" si="1208"/>
        <v>0</v>
      </c>
      <c r="L956" s="12">
        <f>L955*IF($B956="January",(1+IF(C956&gt;Personal!$L$18+1,Calculations!$B$22,Calculations!$B$21)),1)</f>
        <v>9612.3996835956186</v>
      </c>
      <c r="M956" s="12">
        <f>IF(AND(Career!$F$15="Yes",$E956=62,$E955=61),L956,M955*IF($B956="January",(1+IF(C956&gt;Personal!$L$18+1,Calculations!$C$22,Calculations!$C$21)),1))</f>
        <v>9612.3996835956186</v>
      </c>
      <c r="N956" s="12">
        <f>M956*(1-'Retiree Assumptions'!$F$10)</f>
        <v>8458.9117215641436</v>
      </c>
      <c r="O956" s="12">
        <f>N956/(Calculations!$C$27^$AW956)/(Calculations!$D$27^($A956-1-$AW956+Calculations!$B$6/30))</f>
        <v>641.02976240125872</v>
      </c>
      <c r="P956" s="23">
        <f t="shared" si="1209"/>
        <v>1.1339031305949724E-7</v>
      </c>
      <c r="Q956" s="12">
        <f>IF(OR(A956&lt;=360,$E956&lt;70),Q955*IF($B956="January",(1+IF(C956&gt;Personal!$L$18+1,Calculations!$B$22,Calculations!$B$21)),1),0)</f>
        <v>0</v>
      </c>
      <c r="R956" s="12">
        <f>IF(OR(A956&lt;=360,$E956&lt;70),IF(AND(Career!$F$15="Yes",$E956=62,$E955=61),Q956,R955*IF($B956="January",(1+IF(C956&gt;Personal!$L$18+1,Calculations!$C$22,Calculations!$C$21)),1)),0)</f>
        <v>0</v>
      </c>
      <c r="S956" s="12">
        <f>R956*(1-'Retiree Assumptions'!$F$8)</f>
        <v>0</v>
      </c>
      <c r="T956" s="12">
        <f>S956/(Calculations!$C$27^($A956-1+Calculations!$B$6/30))</f>
        <v>0</v>
      </c>
      <c r="U956" s="23">
        <f t="shared" si="1210"/>
        <v>0</v>
      </c>
      <c r="W956">
        <f t="shared" si="1202"/>
        <v>15</v>
      </c>
      <c r="X956">
        <f t="shared" si="1224"/>
        <v>2104</v>
      </c>
      <c r="Y956">
        <f t="shared" si="1225"/>
        <v>121</v>
      </c>
      <c r="Z956">
        <f t="shared" si="1212"/>
        <v>119</v>
      </c>
      <c r="AA956" s="12">
        <f>S956*12*Subsidy!$I$15/Subsidy!$I$14</f>
        <v>0</v>
      </c>
      <c r="AB956" s="12">
        <f>SUM(S$5:S956)*Subsidy!$I$15/Subsidy!$I$14</f>
        <v>53212.488521578103</v>
      </c>
      <c r="AC956" s="12">
        <f>N956*Subsidy!$E$15/Subsidy!$E$14</f>
        <v>6767.1293772513154</v>
      </c>
      <c r="AD956" s="12">
        <f t="shared" si="1213"/>
        <v>81205.552527015781</v>
      </c>
      <c r="AE956" s="12">
        <f>$AP956*AC956/(Calculations!$D$27^(A956-1+Calculations!$B$6/30))</f>
        <v>6.3312766972216334E-8</v>
      </c>
      <c r="AF956" s="12">
        <f>IF(AE956=0,0,SUM(AE$903:AE956)*AC956/AE956)</f>
        <v>326935087.55421692</v>
      </c>
      <c r="AH956" s="164">
        <f>VLOOKUP(E956,Rates2,5)*VLOOKUP(E956,Mort_Imp_Retirees,C956-'Mort Imp Cume'!$C$4+2)</f>
        <v>1</v>
      </c>
      <c r="AI956" s="16">
        <f t="shared" si="1214"/>
        <v>0</v>
      </c>
      <c r="AJ956" s="164">
        <f>VLOOKUP(F956,Rates2,6)*VLOOKUP(F956,Mort_Imp_Survivors,C956-'Mort Imp Cume'!$C$4+2)</f>
        <v>5.6125687318306472E-2</v>
      </c>
      <c r="AK956" s="16">
        <f t="shared" si="1215"/>
        <v>0.94387431268169353</v>
      </c>
      <c r="AL956" s="164">
        <f>VLOOKUP(F956,Rates2,7)*VLOOKUP(F956,Mort_Imp_Survivors,C956-'Mort Imp Cume'!$C$4+2)</f>
        <v>0.22198183806070493</v>
      </c>
      <c r="AM956" s="16">
        <f t="shared" si="1216"/>
        <v>0.77801816193929507</v>
      </c>
      <c r="AN956" s="108">
        <f>PRODUCT(AI$4:AI955)</f>
        <v>0</v>
      </c>
      <c r="AO956" s="16">
        <f>PRODUCT(AK$4:AK955)</f>
        <v>2.8725956274524504E-6</v>
      </c>
      <c r="AP956" s="16">
        <f>PRODUCT(AM$4:AM955)</f>
        <v>1.4554983076621688E-10</v>
      </c>
      <c r="AQ956" s="16">
        <f t="shared" si="1217"/>
        <v>0</v>
      </c>
      <c r="AR956" s="16">
        <f t="shared" si="1218"/>
        <v>0</v>
      </c>
      <c r="AS956" s="16">
        <f t="shared" si="1219"/>
        <v>0</v>
      </c>
      <c r="AT956" s="16">
        <f t="shared" si="1220"/>
        <v>1.7688775110026716E-10</v>
      </c>
      <c r="AU956" s="16">
        <f t="shared" si="1221"/>
        <v>0.99999999982311227</v>
      </c>
      <c r="AV956" s="16">
        <f t="shared" si="1222"/>
        <v>0</v>
      </c>
      <c r="AW956" s="30">
        <f>(SUMPRODUCT(AV$5:AV955,A$5:A955)+SUM(AV$5:AV955)*(Calculations!$B$6/30-0.5)+AV$4*Calculations!$B$6/30/2)/SUM(AV$4:AV955)</f>
        <v>510.22007229542299</v>
      </c>
      <c r="AX956" s="16"/>
      <c r="AY956" s="12"/>
      <c r="AZ956" s="12"/>
    </row>
    <row r="957" spans="1:52" x14ac:dyDescent="0.25">
      <c r="A957">
        <f t="shared" si="1185"/>
        <v>953</v>
      </c>
      <c r="B957" t="str">
        <f t="shared" si="1227"/>
        <v>June</v>
      </c>
      <c r="C957">
        <f t="shared" si="1206"/>
        <v>2104</v>
      </c>
      <c r="D957">
        <f t="shared" si="1229"/>
        <v>210406</v>
      </c>
      <c r="E957">
        <f t="shared" ref="E957:F957" si="1274">E945+1</f>
        <v>121</v>
      </c>
      <c r="F957">
        <f t="shared" si="1274"/>
        <v>119</v>
      </c>
      <c r="G957" s="12">
        <f>G956*IF($B957="January",1+IF(C957&gt;Personal!$L$18+1,Calculations!$B$22,Calculations!$B$21),1)</f>
        <v>17477.090333810229</v>
      </c>
      <c r="H957" s="12">
        <f>IF(AND(Career!$F$15="Yes",$E957=62,$E956=61),G957,H956*IF($B957="January",(1+IF(C957&gt;Personal!$L$18+1,Calculations!$C$22,Calculations!$C$21)),1))</f>
        <v>17477.090333810229</v>
      </c>
      <c r="I957" s="12">
        <f>H957*(1-'Retiree Assumptions'!$F$8)</f>
        <v>13632.130460371978</v>
      </c>
      <c r="J957" s="12">
        <f>I957/(Calculations!$C$27^($A957-1+Calculations!$B$6/30))</f>
        <v>1188.2689443812717</v>
      </c>
      <c r="K957" s="23">
        <f t="shared" si="1208"/>
        <v>0</v>
      </c>
      <c r="L957" s="12">
        <f>L956*IF($B957="January",(1+IF(C957&gt;Personal!$L$18+1,Calculations!$B$22,Calculations!$B$21)),1)</f>
        <v>9612.3996835956186</v>
      </c>
      <c r="M957" s="12">
        <f>IF(AND(Career!$F$15="Yes",$E957=62,$E956=61),L957,M956*IF($B957="January",(1+IF(C957&gt;Personal!$L$18+1,Calculations!$C$22,Calculations!$C$21)),1))</f>
        <v>9612.3996835956186</v>
      </c>
      <c r="N957" s="12">
        <f>M957*(1-'Retiree Assumptions'!$F$10)</f>
        <v>8458.9117215641436</v>
      </c>
      <c r="O957" s="12">
        <f>N957/(Calculations!$C$27^$AW957)/(Calculations!$D$27^($A957-1-$AW957+Calculations!$B$6/30))</f>
        <v>639.18440724510174</v>
      </c>
      <c r="P957" s="23">
        <f t="shared" si="1209"/>
        <v>8.7965761696912995E-8</v>
      </c>
      <c r="Q957" s="12">
        <f>IF(OR(A957&lt;=360,$E957&lt;70),Q956*IF($B957="January",(1+IF(C957&gt;Personal!$L$18+1,Calculations!$B$22,Calculations!$B$21)),1),0)</f>
        <v>0</v>
      </c>
      <c r="R957" s="12">
        <f>IF(OR(A957&lt;=360,$E957&lt;70),IF(AND(Career!$F$15="Yes",$E957=62,$E956=61),Q957,R956*IF($B957="January",(1+IF(C957&gt;Personal!$L$18+1,Calculations!$C$22,Calculations!$C$21)),1)),0)</f>
        <v>0</v>
      </c>
      <c r="S957" s="12">
        <f>R957*(1-'Retiree Assumptions'!$F$8)</f>
        <v>0</v>
      </c>
      <c r="T957" s="12">
        <f>S957/(Calculations!$C$27^($A957-1+Calculations!$B$6/30))</f>
        <v>0</v>
      </c>
      <c r="U957" s="23">
        <f t="shared" si="1210"/>
        <v>0</v>
      </c>
      <c r="W957">
        <f t="shared" si="1202"/>
        <v>15</v>
      </c>
      <c r="X957">
        <f t="shared" si="1224"/>
        <v>2104</v>
      </c>
      <c r="Y957">
        <f t="shared" si="1225"/>
        <v>121</v>
      </c>
      <c r="Z957">
        <f t="shared" si="1212"/>
        <v>119</v>
      </c>
      <c r="AA957" s="12">
        <f>S957*12*Subsidy!$I$15/Subsidy!$I$14</f>
        <v>0</v>
      </c>
      <c r="AB957" s="12">
        <f>SUM(S$5:S957)*Subsidy!$I$15/Subsidy!$I$14</f>
        <v>53212.488521578103</v>
      </c>
      <c r="AC957" s="12">
        <f>N957*Subsidy!$E$15/Subsidy!$E$14</f>
        <v>6767.1293772513154</v>
      </c>
      <c r="AD957" s="12">
        <f t="shared" si="1213"/>
        <v>81205.552527015781</v>
      </c>
      <c r="AE957" s="12">
        <f>$AP957*AC957/(Calculations!$D$27^(A957-1+Calculations!$B$6/30))</f>
        <v>4.911668044278051E-8</v>
      </c>
      <c r="AF957" s="12">
        <f>IF(AE957=0,0,SUM(AE$903:AE957)*AC957/AE957)</f>
        <v>421435186.69602937</v>
      </c>
      <c r="AH957" s="164">
        <f>VLOOKUP(E957,Rates2,5)*VLOOKUP(E957,Mort_Imp_Retirees,C957-'Mort Imp Cume'!$C$4+2)</f>
        <v>1</v>
      </c>
      <c r="AI957" s="16">
        <f t="shared" si="1214"/>
        <v>0</v>
      </c>
      <c r="AJ957" s="164">
        <f>VLOOKUP(F957,Rates2,6)*VLOOKUP(F957,Mort_Imp_Survivors,C957-'Mort Imp Cume'!$C$4+2)</f>
        <v>5.6125687318306472E-2</v>
      </c>
      <c r="AK957" s="16">
        <f t="shared" si="1215"/>
        <v>0.94387431268169353</v>
      </c>
      <c r="AL957" s="164">
        <f>VLOOKUP(F957,Rates2,7)*VLOOKUP(F957,Mort_Imp_Survivors,C957-'Mort Imp Cume'!$C$4+2)</f>
        <v>0.22198183806070493</v>
      </c>
      <c r="AM957" s="16">
        <f t="shared" si="1216"/>
        <v>0.77801816193929507</v>
      </c>
      <c r="AN957" s="108">
        <f>PRODUCT(AI$4:AI956)</f>
        <v>0</v>
      </c>
      <c r="AO957" s="16">
        <f>PRODUCT(AK$4:AK956)</f>
        <v>2.7113692234741198E-6</v>
      </c>
      <c r="AP957" s="16">
        <f>PRODUCT(AM$4:AM956)</f>
        <v>1.1324041180330752E-10</v>
      </c>
      <c r="AQ957" s="16">
        <f t="shared" si="1217"/>
        <v>0</v>
      </c>
      <c r="AR957" s="16">
        <f t="shared" si="1218"/>
        <v>0</v>
      </c>
      <c r="AS957" s="16">
        <f t="shared" si="1219"/>
        <v>0</v>
      </c>
      <c r="AT957" s="16">
        <f t="shared" si="1220"/>
        <v>1.3762188298060537E-10</v>
      </c>
      <c r="AU957" s="16">
        <f t="shared" si="1221"/>
        <v>0.99999999986237809</v>
      </c>
      <c r="AV957" s="16">
        <f t="shared" si="1222"/>
        <v>0</v>
      </c>
      <c r="AW957" s="30">
        <f>(SUMPRODUCT(AV$5:AV956,A$5:A956)+SUM(AV$5:AV956)*(Calculations!$B$6/30-0.5)+AV$4*Calculations!$B$6/30/2)/SUM(AV$4:AV956)</f>
        <v>510.22007229542299</v>
      </c>
      <c r="AX957" s="16"/>
      <c r="AY957" s="12"/>
      <c r="AZ957" s="12"/>
    </row>
    <row r="958" spans="1:52" x14ac:dyDescent="0.25">
      <c r="A958">
        <f t="shared" si="1185"/>
        <v>954</v>
      </c>
      <c r="B958" t="str">
        <f t="shared" si="1227"/>
        <v>July</v>
      </c>
      <c r="C958">
        <f t="shared" si="1206"/>
        <v>2104</v>
      </c>
      <c r="D958">
        <f t="shared" si="1229"/>
        <v>210407</v>
      </c>
      <c r="E958">
        <f t="shared" ref="E958:F958" si="1275">E946+1</f>
        <v>121</v>
      </c>
      <c r="F958">
        <f t="shared" si="1275"/>
        <v>119</v>
      </c>
      <c r="G958" s="12">
        <f>G957*IF($B958="January",1+IF(C958&gt;Personal!$L$18+1,Calculations!$B$22,Calculations!$B$21),1)</f>
        <v>17477.090333810229</v>
      </c>
      <c r="H958" s="12">
        <f>IF(AND(Career!$F$15="Yes",$E958=62,$E957=61),G958,H957*IF($B958="January",(1+IF(C958&gt;Personal!$L$18+1,Calculations!$C$22,Calculations!$C$21)),1))</f>
        <v>17477.090333810229</v>
      </c>
      <c r="I958" s="12">
        <f>H958*(1-'Retiree Assumptions'!$F$8)</f>
        <v>13632.130460371978</v>
      </c>
      <c r="J958" s="12">
        <f>I958/(Calculations!$C$27^($A958-1+Calculations!$B$6/30))</f>
        <v>1185.2305529233404</v>
      </c>
      <c r="K958" s="23">
        <f t="shared" si="1208"/>
        <v>0</v>
      </c>
      <c r="L958" s="12">
        <f>L957*IF($B958="January",(1+IF(C958&gt;Personal!$L$18+1,Calculations!$B$22,Calculations!$B$21)),1)</f>
        <v>9612.3996835956186</v>
      </c>
      <c r="M958" s="12">
        <f>IF(AND(Career!$F$15="Yes",$E958=62,$E957=61),L958,M957*IF($B958="January",(1+IF(C958&gt;Personal!$L$18+1,Calculations!$C$22,Calculations!$C$21)),1))</f>
        <v>9612.3996835956186</v>
      </c>
      <c r="N958" s="12">
        <f>M958*(1-'Retiree Assumptions'!$F$10)</f>
        <v>8458.9117215641436</v>
      </c>
      <c r="O958" s="12">
        <f>N958/(Calculations!$C$27^$AW958)/(Calculations!$D$27^($A958-1-$AW958+Calculations!$B$6/30))</f>
        <v>637.34436437840793</v>
      </c>
      <c r="P958" s="23">
        <f t="shared" si="1209"/>
        <v>6.824194256221764E-8</v>
      </c>
      <c r="Q958" s="12">
        <f>IF(OR(A958&lt;=360,$E958&lt;70),Q957*IF($B958="January",(1+IF(C958&gt;Personal!$L$18+1,Calculations!$B$22,Calculations!$B$21)),1),0)</f>
        <v>0</v>
      </c>
      <c r="R958" s="12">
        <f>IF(OR(A958&lt;=360,$E958&lt;70),IF(AND(Career!$F$15="Yes",$E958=62,$E957=61),Q958,R957*IF($B958="January",(1+IF(C958&gt;Personal!$L$18+1,Calculations!$C$22,Calculations!$C$21)),1)),0)</f>
        <v>0</v>
      </c>
      <c r="S958" s="12">
        <f>R958*(1-'Retiree Assumptions'!$F$8)</f>
        <v>0</v>
      </c>
      <c r="T958" s="12">
        <f>S958/(Calculations!$C$27^($A958-1+Calculations!$B$6/30))</f>
        <v>0</v>
      </c>
      <c r="U958" s="23">
        <f t="shared" si="1210"/>
        <v>0</v>
      </c>
      <c r="W958">
        <f t="shared" si="1202"/>
        <v>15</v>
      </c>
      <c r="X958">
        <f t="shared" si="1224"/>
        <v>2104</v>
      </c>
      <c r="Y958">
        <f t="shared" si="1225"/>
        <v>121</v>
      </c>
      <c r="Z958">
        <f t="shared" si="1212"/>
        <v>119</v>
      </c>
      <c r="AA958" s="12">
        <f>S958*12*Subsidy!$I$15/Subsidy!$I$14</f>
        <v>0</v>
      </c>
      <c r="AB958" s="12">
        <f>SUM(S$5:S958)*Subsidy!$I$15/Subsidy!$I$14</f>
        <v>53212.488521578103</v>
      </c>
      <c r="AC958" s="12">
        <f>N958*Subsidy!$E$15/Subsidy!$E$14</f>
        <v>6767.1293772513154</v>
      </c>
      <c r="AD958" s="12">
        <f t="shared" si="1213"/>
        <v>81205.552527015781</v>
      </c>
      <c r="AE958" s="12">
        <f>$AP958*AC958/(Calculations!$D$27^(A958-1+Calculations!$B$6/30))</f>
        <v>3.8103662390507685E-8</v>
      </c>
      <c r="AF958" s="12">
        <f>IF(AE958=0,0,SUM(AE$903:AE958)*AC958/AE958)</f>
        <v>543248442.43482077</v>
      </c>
      <c r="AH958" s="164">
        <f>VLOOKUP(E958,Rates2,5)*VLOOKUP(E958,Mort_Imp_Retirees,C958-'Mort Imp Cume'!$C$4+2)</f>
        <v>1</v>
      </c>
      <c r="AI958" s="16">
        <f t="shared" si="1214"/>
        <v>0</v>
      </c>
      <c r="AJ958" s="164">
        <f>VLOOKUP(F958,Rates2,6)*VLOOKUP(F958,Mort_Imp_Survivors,C958-'Mort Imp Cume'!$C$4+2)</f>
        <v>5.6125687318306472E-2</v>
      </c>
      <c r="AK958" s="16">
        <f t="shared" si="1215"/>
        <v>0.94387431268169353</v>
      </c>
      <c r="AL958" s="164">
        <f>VLOOKUP(F958,Rates2,7)*VLOOKUP(F958,Mort_Imp_Survivors,C958-'Mort Imp Cume'!$C$4+2)</f>
        <v>0.22198183806070493</v>
      </c>
      <c r="AM958" s="16">
        <f t="shared" si="1216"/>
        <v>0.77801816193929507</v>
      </c>
      <c r="AN958" s="108">
        <f>PRODUCT(AI$4:AI957)</f>
        <v>0</v>
      </c>
      <c r="AO958" s="16">
        <f>PRODUCT(AK$4:AK957)</f>
        <v>2.5591917622329319E-6</v>
      </c>
      <c r="AP958" s="16">
        <f>PRODUCT(AM$4:AM957)</f>
        <v>8.8103097048458175E-11</v>
      </c>
      <c r="AQ958" s="16">
        <f t="shared" si="1217"/>
        <v>0</v>
      </c>
      <c r="AR958" s="16">
        <f t="shared" si="1218"/>
        <v>0</v>
      </c>
      <c r="AS958" s="16">
        <f t="shared" si="1219"/>
        <v>0</v>
      </c>
      <c r="AT958" s="16">
        <f t="shared" si="1220"/>
        <v>1.0707232443919535E-10</v>
      </c>
      <c r="AU958" s="16">
        <f t="shared" si="1221"/>
        <v>0.99999999989292765</v>
      </c>
      <c r="AV958" s="16">
        <f t="shared" si="1222"/>
        <v>0</v>
      </c>
      <c r="AW958" s="30">
        <f>(SUMPRODUCT(AV$5:AV957,A$5:A957)+SUM(AV$5:AV957)*(Calculations!$B$6/30-0.5)+AV$4*Calculations!$B$6/30/2)/SUM(AV$4:AV957)</f>
        <v>510.22007229542299</v>
      </c>
      <c r="AX958" s="16"/>
      <c r="AY958" s="12"/>
      <c r="AZ958" s="12"/>
    </row>
    <row r="959" spans="1:52" x14ac:dyDescent="0.25">
      <c r="A959">
        <f t="shared" si="1185"/>
        <v>955</v>
      </c>
      <c r="B959" t="str">
        <f t="shared" si="1227"/>
        <v>August</v>
      </c>
      <c r="C959">
        <f t="shared" si="1206"/>
        <v>2104</v>
      </c>
      <c r="D959">
        <f t="shared" si="1229"/>
        <v>210408</v>
      </c>
      <c r="E959">
        <f t="shared" ref="E959:F959" si="1276">E947+1</f>
        <v>121</v>
      </c>
      <c r="F959">
        <f t="shared" si="1276"/>
        <v>119</v>
      </c>
      <c r="G959" s="12">
        <f>G958*IF($B959="January",1+IF(C959&gt;Personal!$L$18+1,Calculations!$B$22,Calculations!$B$21),1)</f>
        <v>17477.090333810229</v>
      </c>
      <c r="H959" s="12">
        <f>IF(AND(Career!$F$15="Yes",$E959=62,$E958=61),G959,H958*IF($B959="January",(1+IF(C959&gt;Personal!$L$18+1,Calculations!$C$22,Calculations!$C$21)),1))</f>
        <v>17477.090333810229</v>
      </c>
      <c r="I959" s="12">
        <f>H959*(1-'Retiree Assumptions'!$F$8)</f>
        <v>13632.130460371978</v>
      </c>
      <c r="J959" s="12">
        <f>I959/(Calculations!$C$27^($A959-1+Calculations!$B$6/30))</f>
        <v>1182.1999306010871</v>
      </c>
      <c r="K959" s="23">
        <f t="shared" si="1208"/>
        <v>0</v>
      </c>
      <c r="L959" s="12">
        <f>L958*IF($B959="January",(1+IF(C959&gt;Personal!$L$18+1,Calculations!$B$22,Calculations!$B$21)),1)</f>
        <v>9612.3996835956186</v>
      </c>
      <c r="M959" s="12">
        <f>IF(AND(Career!$F$15="Yes",$E959=62,$E958=61),L959,M958*IF($B959="January",(1+IF(C959&gt;Personal!$L$18+1,Calculations!$C$22,Calculations!$C$21)),1))</f>
        <v>9612.3996835956186</v>
      </c>
      <c r="N959" s="12">
        <f>M959*(1-'Retiree Assumptions'!$F$10)</f>
        <v>8458.9117215641436</v>
      </c>
      <c r="O959" s="12">
        <f>N959/(Calculations!$C$27^$AW959)/(Calculations!$D$27^($A959-1-$AW959+Calculations!$B$6/30))</f>
        <v>635.50961850850092</v>
      </c>
      <c r="P959" s="23">
        <f t="shared" si="1209"/>
        <v>5.2940628658575453E-8</v>
      </c>
      <c r="Q959" s="12">
        <f>IF(OR(A959&lt;=360,$E959&lt;70),Q958*IF($B959="January",(1+IF(C959&gt;Personal!$L$18+1,Calculations!$B$22,Calculations!$B$21)),1),0)</f>
        <v>0</v>
      </c>
      <c r="R959" s="12">
        <f>IF(OR(A959&lt;=360,$E959&lt;70),IF(AND(Career!$F$15="Yes",$E959=62,$E958=61),Q959,R958*IF($B959="January",(1+IF(C959&gt;Personal!$L$18+1,Calculations!$C$22,Calculations!$C$21)),1)),0)</f>
        <v>0</v>
      </c>
      <c r="S959" s="12">
        <f>R959*(1-'Retiree Assumptions'!$F$8)</f>
        <v>0</v>
      </c>
      <c r="T959" s="12">
        <f>S959/(Calculations!$C$27^($A959-1+Calculations!$B$6/30))</f>
        <v>0</v>
      </c>
      <c r="U959" s="23">
        <f t="shared" si="1210"/>
        <v>0</v>
      </c>
      <c r="W959">
        <f t="shared" si="1202"/>
        <v>15</v>
      </c>
      <c r="X959">
        <f t="shared" si="1224"/>
        <v>2104</v>
      </c>
      <c r="Y959">
        <f t="shared" si="1225"/>
        <v>121</v>
      </c>
      <c r="Z959">
        <f t="shared" si="1212"/>
        <v>119</v>
      </c>
      <c r="AA959" s="12">
        <f>S959*12*Subsidy!$I$15/Subsidy!$I$14</f>
        <v>0</v>
      </c>
      <c r="AB959" s="12">
        <f>SUM(S$5:S959)*Subsidy!$I$15/Subsidy!$I$14</f>
        <v>53212.488521578103</v>
      </c>
      <c r="AC959" s="12">
        <f>N959*Subsidy!$E$15/Subsidy!$E$14</f>
        <v>6767.1293772513154</v>
      </c>
      <c r="AD959" s="12">
        <f t="shared" si="1213"/>
        <v>81205.552527015781</v>
      </c>
      <c r="AE959" s="12">
        <f>$AP959*AC959/(Calculations!$D$27^(A959-1+Calculations!$B$6/30))</f>
        <v>2.9560000278544854E-8</v>
      </c>
      <c r="AF959" s="12">
        <f>IF(AE959=0,0,SUM(AE$903:AE959)*AC959/AE959)</f>
        <v>700269116.57630181</v>
      </c>
      <c r="AH959" s="164">
        <f>VLOOKUP(E959,Rates2,5)*VLOOKUP(E959,Mort_Imp_Retirees,C959-'Mort Imp Cume'!$C$4+2)</f>
        <v>1</v>
      </c>
      <c r="AI959" s="16">
        <f t="shared" si="1214"/>
        <v>0</v>
      </c>
      <c r="AJ959" s="164">
        <f>VLOOKUP(F959,Rates2,6)*VLOOKUP(F959,Mort_Imp_Survivors,C959-'Mort Imp Cume'!$C$4+2)</f>
        <v>5.6125687318306472E-2</v>
      </c>
      <c r="AK959" s="16">
        <f t="shared" si="1215"/>
        <v>0.94387431268169353</v>
      </c>
      <c r="AL959" s="164">
        <f>VLOOKUP(F959,Rates2,7)*VLOOKUP(F959,Mort_Imp_Survivors,C959-'Mort Imp Cume'!$C$4+2)</f>
        <v>0.22198183806070493</v>
      </c>
      <c r="AM959" s="16">
        <f t="shared" si="1216"/>
        <v>0.77801816193929507</v>
      </c>
      <c r="AN959" s="108">
        <f>PRODUCT(AI$4:AI958)</f>
        <v>0</v>
      </c>
      <c r="AO959" s="16">
        <f>PRODUCT(AK$4:AK958)</f>
        <v>2.4155553655982606E-6</v>
      </c>
      <c r="AP959" s="16">
        <f>PRODUCT(AM$4:AM958)</f>
        <v>6.8545809626800765E-11</v>
      </c>
      <c r="AQ959" s="16">
        <f t="shared" si="1217"/>
        <v>0</v>
      </c>
      <c r="AR959" s="16">
        <f t="shared" si="1218"/>
        <v>0</v>
      </c>
      <c r="AS959" s="16">
        <f t="shared" si="1219"/>
        <v>0</v>
      </c>
      <c r="AT959" s="16">
        <f t="shared" si="1220"/>
        <v>8.3304213054750627E-11</v>
      </c>
      <c r="AU959" s="16">
        <f t="shared" si="1221"/>
        <v>0.99999999991669575</v>
      </c>
      <c r="AV959" s="16">
        <f t="shared" si="1222"/>
        <v>0</v>
      </c>
      <c r="AW959" s="30">
        <f>(SUMPRODUCT(AV$5:AV958,A$5:A958)+SUM(AV$5:AV958)*(Calculations!$B$6/30-0.5)+AV$4*Calculations!$B$6/30/2)/SUM(AV$4:AV958)</f>
        <v>510.22007229542299</v>
      </c>
      <c r="AX959" s="16"/>
      <c r="AY959" s="12"/>
      <c r="AZ959" s="12"/>
    </row>
    <row r="960" spans="1:52" x14ac:dyDescent="0.25">
      <c r="A960">
        <f t="shared" si="1185"/>
        <v>956</v>
      </c>
      <c r="B960" t="str">
        <f t="shared" si="1227"/>
        <v>September</v>
      </c>
      <c r="C960">
        <f t="shared" si="1206"/>
        <v>2104</v>
      </c>
      <c r="D960">
        <f t="shared" si="1229"/>
        <v>210409</v>
      </c>
      <c r="E960">
        <f t="shared" ref="E960:F960" si="1277">E948+1</f>
        <v>121</v>
      </c>
      <c r="F960">
        <f t="shared" si="1277"/>
        <v>119</v>
      </c>
      <c r="G960" s="12">
        <f>G959*IF($B960="January",1+IF(C960&gt;Personal!$L$18+1,Calculations!$B$22,Calculations!$B$21),1)</f>
        <v>17477.090333810229</v>
      </c>
      <c r="H960" s="12">
        <f>IF(AND(Career!$F$15="Yes",$E960=62,$E959=61),G960,H959*IF($B960="January",(1+IF(C960&gt;Personal!$L$18+1,Calculations!$C$22,Calculations!$C$21)),1))</f>
        <v>17477.090333810229</v>
      </c>
      <c r="I960" s="12">
        <f>H960*(1-'Retiree Assumptions'!$F$8)</f>
        <v>13632.130460371978</v>
      </c>
      <c r="J960" s="12">
        <f>I960/(Calculations!$C$27^($A960-1+Calculations!$B$6/30))</f>
        <v>1179.1770575489131</v>
      </c>
      <c r="K960" s="23">
        <f t="shared" si="1208"/>
        <v>0</v>
      </c>
      <c r="L960" s="12">
        <f>L959*IF($B960="January",(1+IF(C960&gt;Personal!$L$18+1,Calculations!$B$22,Calculations!$B$21)),1)</f>
        <v>9612.3996835956186</v>
      </c>
      <c r="M960" s="12">
        <f>IF(AND(Career!$F$15="Yes",$E960=62,$E959=61),L960,M959*IF($B960="January",(1+IF(C960&gt;Personal!$L$18+1,Calculations!$C$22,Calculations!$C$21)),1))</f>
        <v>9612.3996835956186</v>
      </c>
      <c r="N960" s="12">
        <f>M960*(1-'Retiree Assumptions'!$F$10)</f>
        <v>8458.9117215641436</v>
      </c>
      <c r="O960" s="12">
        <f>N960/(Calculations!$C$27^$AW960)/(Calculations!$D$27^($A960-1-$AW960+Calculations!$B$6/30))</f>
        <v>633.68015438672762</v>
      </c>
      <c r="P960" s="23">
        <f t="shared" si="1209"/>
        <v>4.1070199023275013E-8</v>
      </c>
      <c r="Q960" s="12">
        <f>IF(OR(A960&lt;=360,$E960&lt;70),Q959*IF($B960="January",(1+IF(C960&gt;Personal!$L$18+1,Calculations!$B$22,Calculations!$B$21)),1),0)</f>
        <v>0</v>
      </c>
      <c r="R960" s="12">
        <f>IF(OR(A960&lt;=360,$E960&lt;70),IF(AND(Career!$F$15="Yes",$E960=62,$E959=61),Q960,R959*IF($B960="January",(1+IF(C960&gt;Personal!$L$18+1,Calculations!$C$22,Calculations!$C$21)),1)),0)</f>
        <v>0</v>
      </c>
      <c r="S960" s="12">
        <f>R960*(1-'Retiree Assumptions'!$F$8)</f>
        <v>0</v>
      </c>
      <c r="T960" s="12">
        <f>S960/(Calculations!$C$27^($A960-1+Calculations!$B$6/30))</f>
        <v>0</v>
      </c>
      <c r="U960" s="23">
        <f t="shared" si="1210"/>
        <v>0</v>
      </c>
      <c r="W960">
        <f t="shared" si="1202"/>
        <v>15</v>
      </c>
      <c r="X960">
        <f t="shared" si="1224"/>
        <v>2104</v>
      </c>
      <c r="Y960">
        <f t="shared" si="1225"/>
        <v>121</v>
      </c>
      <c r="Z960">
        <f t="shared" si="1212"/>
        <v>119</v>
      </c>
      <c r="AA960" s="12">
        <f>S960*12*Subsidy!$I$15/Subsidy!$I$14</f>
        <v>0</v>
      </c>
      <c r="AB960" s="12">
        <f>SUM(S$5:S960)*Subsidy!$I$15/Subsidy!$I$14</f>
        <v>53212.488521578103</v>
      </c>
      <c r="AC960" s="12">
        <f>N960*Subsidy!$E$15/Subsidy!$E$14</f>
        <v>6767.1293772513154</v>
      </c>
      <c r="AD960" s="12">
        <f t="shared" si="1213"/>
        <v>81205.552527015781</v>
      </c>
      <c r="AE960" s="12">
        <f>$AP960*AC960/(Calculations!$D$27^(A960-1+Calculations!$B$6/30))</f>
        <v>2.293201129887319E-8</v>
      </c>
      <c r="AF960" s="12">
        <f>IF(AE960=0,0,SUM(AE$903:AE960)*AC960/AE960)</f>
        <v>902673132.11887002</v>
      </c>
      <c r="AH960" s="164">
        <f>VLOOKUP(E960,Rates2,5)*VLOOKUP(E960,Mort_Imp_Retirees,C960-'Mort Imp Cume'!$C$4+2)</f>
        <v>1</v>
      </c>
      <c r="AI960" s="16">
        <f t="shared" si="1214"/>
        <v>0</v>
      </c>
      <c r="AJ960" s="164">
        <f>VLOOKUP(F960,Rates2,6)*VLOOKUP(F960,Mort_Imp_Survivors,C960-'Mort Imp Cume'!$C$4+2)</f>
        <v>5.6125687318306472E-2</v>
      </c>
      <c r="AK960" s="16">
        <f t="shared" si="1215"/>
        <v>0.94387431268169353</v>
      </c>
      <c r="AL960" s="164">
        <f>VLOOKUP(F960,Rates2,7)*VLOOKUP(F960,Mort_Imp_Survivors,C960-'Mort Imp Cume'!$C$4+2)</f>
        <v>0.22198183806070493</v>
      </c>
      <c r="AM960" s="16">
        <f t="shared" si="1216"/>
        <v>0.77801816193929507</v>
      </c>
      <c r="AN960" s="108">
        <f>PRODUCT(AI$4:AI959)</f>
        <v>0</v>
      </c>
      <c r="AO960" s="16">
        <f>PRODUCT(AK$4:AK959)</f>
        <v>2.2799806604486352E-6</v>
      </c>
      <c r="AP960" s="16">
        <f>PRODUCT(AM$4:AM959)</f>
        <v>5.3329884814484368E-11</v>
      </c>
      <c r="AQ960" s="16">
        <f t="shared" si="1217"/>
        <v>0</v>
      </c>
      <c r="AR960" s="16">
        <f t="shared" si="1218"/>
        <v>0</v>
      </c>
      <c r="AS960" s="16">
        <f t="shared" si="1219"/>
        <v>0</v>
      </c>
      <c r="AT960" s="16">
        <f t="shared" si="1220"/>
        <v>6.4812190722656511E-11</v>
      </c>
      <c r="AU960" s="16">
        <f t="shared" si="1221"/>
        <v>0.99999999993518784</v>
      </c>
      <c r="AV960" s="16">
        <f t="shared" si="1222"/>
        <v>0</v>
      </c>
      <c r="AW960" s="30">
        <f>(SUMPRODUCT(AV$5:AV959,A$5:A959)+SUM(AV$5:AV959)*(Calculations!$B$6/30-0.5)+AV$4*Calculations!$B$6/30/2)/SUM(AV$4:AV959)</f>
        <v>510.22007229542299</v>
      </c>
      <c r="AX960" s="16"/>
      <c r="AY960" s="12"/>
      <c r="AZ960" s="12"/>
    </row>
    <row r="961" spans="1:52" x14ac:dyDescent="0.25">
      <c r="A961">
        <f t="shared" si="1185"/>
        <v>957</v>
      </c>
      <c r="B961" t="str">
        <f t="shared" si="1227"/>
        <v>October</v>
      </c>
      <c r="C961">
        <f t="shared" si="1206"/>
        <v>2104</v>
      </c>
      <c r="D961">
        <f t="shared" si="1229"/>
        <v>210410</v>
      </c>
      <c r="E961">
        <f t="shared" ref="E961:F961" si="1278">E949+1</f>
        <v>121</v>
      </c>
      <c r="F961">
        <f t="shared" si="1278"/>
        <v>119</v>
      </c>
      <c r="G961" s="12">
        <f>G960*IF($B961="January",1+IF(C961&gt;Personal!$L$18+1,Calculations!$B$22,Calculations!$B$21),1)</f>
        <v>17477.090333810229</v>
      </c>
      <c r="H961" s="12">
        <f>IF(AND(Career!$F$15="Yes",$E961=62,$E960=61),G961,H960*IF($B961="January",(1+IF(C961&gt;Personal!$L$18+1,Calculations!$C$22,Calculations!$C$21)),1))</f>
        <v>17477.090333810229</v>
      </c>
      <c r="I961" s="12">
        <f>H961*(1-'Retiree Assumptions'!$F$8)</f>
        <v>13632.130460371978</v>
      </c>
      <c r="J961" s="12">
        <f>I961/(Calculations!$C$27^($A961-1+Calculations!$B$6/30))</f>
        <v>1176.1619139520137</v>
      </c>
      <c r="K961" s="23">
        <f t="shared" si="1208"/>
        <v>0</v>
      </c>
      <c r="L961" s="12">
        <f>L960*IF($B961="January",(1+IF(C961&gt;Personal!$L$18+1,Calculations!$B$22,Calculations!$B$21)),1)</f>
        <v>9612.3996835956186</v>
      </c>
      <c r="M961" s="12">
        <f>IF(AND(Career!$F$15="Yes",$E961=62,$E960=61),L961,M960*IF($B961="January",(1+IF(C961&gt;Personal!$L$18+1,Calculations!$C$22,Calculations!$C$21)),1))</f>
        <v>9612.3996835956186</v>
      </c>
      <c r="N961" s="12">
        <f>M961*(1-'Retiree Assumptions'!$F$10)</f>
        <v>8458.9117215641436</v>
      </c>
      <c r="O961" s="12">
        <f>N961/(Calculations!$C$27^$AW961)/(Calculations!$D$27^($A961-1-$AW961+Calculations!$B$6/30))</f>
        <v>631.85595680833205</v>
      </c>
      <c r="P961" s="23">
        <f t="shared" si="1209"/>
        <v>3.1861375479495637E-8</v>
      </c>
      <c r="Q961" s="12">
        <f>IF(OR(A961&lt;=360,$E961&lt;70),Q960*IF($B961="January",(1+IF(C961&gt;Personal!$L$18+1,Calculations!$B$22,Calculations!$B$21)),1),0)</f>
        <v>0</v>
      </c>
      <c r="R961" s="12">
        <f>IF(OR(A961&lt;=360,$E961&lt;70),IF(AND(Career!$F$15="Yes",$E961=62,$E960=61),Q961,R960*IF($B961="January",(1+IF(C961&gt;Personal!$L$18+1,Calculations!$C$22,Calculations!$C$21)),1)),0)</f>
        <v>0</v>
      </c>
      <c r="S961" s="12">
        <f>R961*(1-'Retiree Assumptions'!$F$8)</f>
        <v>0</v>
      </c>
      <c r="T961" s="12">
        <f>S961/(Calculations!$C$27^($A961-1+Calculations!$B$6/30))</f>
        <v>0</v>
      </c>
      <c r="U961" s="23">
        <f t="shared" si="1210"/>
        <v>0</v>
      </c>
      <c r="W961">
        <f t="shared" si="1202"/>
        <v>15</v>
      </c>
      <c r="X961">
        <f t="shared" si="1224"/>
        <v>2104</v>
      </c>
      <c r="Y961">
        <f t="shared" si="1225"/>
        <v>121</v>
      </c>
      <c r="Z961">
        <f t="shared" si="1212"/>
        <v>119</v>
      </c>
      <c r="AA961" s="12">
        <f>S961*12*Subsidy!$I$15/Subsidy!$I$14</f>
        <v>0</v>
      </c>
      <c r="AB961" s="12">
        <f>SUM(S$5:S961)*Subsidy!$I$15/Subsidy!$I$14</f>
        <v>53212.488521578103</v>
      </c>
      <c r="AC961" s="12">
        <f>N961*Subsidy!$E$15/Subsidy!$E$14</f>
        <v>6767.1293772513154</v>
      </c>
      <c r="AD961" s="12">
        <f t="shared" si="1213"/>
        <v>81205.552527015781</v>
      </c>
      <c r="AE961" s="12">
        <f>$AP961*AC961/(Calculations!$D$27^(A961-1+Calculations!$B$6/30))</f>
        <v>1.7790160259008462E-8</v>
      </c>
      <c r="AF961" s="12">
        <f>IF(AE961=0,0,SUM(AE$903:AE961)*AC961/AE961)</f>
        <v>1163577536.7888129</v>
      </c>
      <c r="AH961" s="164">
        <f>VLOOKUP(E961,Rates2,5)*VLOOKUP(E961,Mort_Imp_Retirees,C961-'Mort Imp Cume'!$C$4+2)</f>
        <v>1</v>
      </c>
      <c r="AI961" s="16">
        <f t="shared" si="1214"/>
        <v>0</v>
      </c>
      <c r="AJ961" s="164">
        <f>VLOOKUP(F961,Rates2,6)*VLOOKUP(F961,Mort_Imp_Survivors,C961-'Mort Imp Cume'!$C$4+2)</f>
        <v>5.6125687318306472E-2</v>
      </c>
      <c r="AK961" s="16">
        <f t="shared" si="1215"/>
        <v>0.94387431268169353</v>
      </c>
      <c r="AL961" s="164">
        <f>VLOOKUP(F961,Rates2,7)*VLOOKUP(F961,Mort_Imp_Survivors,C961-'Mort Imp Cume'!$C$4+2)</f>
        <v>0.22198183806070493</v>
      </c>
      <c r="AM961" s="16">
        <f t="shared" si="1216"/>
        <v>0.77801816193929507</v>
      </c>
      <c r="AN961" s="108">
        <f>PRODUCT(AI$4:AI960)</f>
        <v>0</v>
      </c>
      <c r="AO961" s="16">
        <f>PRODUCT(AK$4:AK960)</f>
        <v>2.1520151788085091E-6</v>
      </c>
      <c r="AP961" s="16">
        <f>PRODUCT(AM$4:AM960)</f>
        <v>4.149161895979945E-11</v>
      </c>
      <c r="AQ961" s="16">
        <f t="shared" si="1217"/>
        <v>0</v>
      </c>
      <c r="AR961" s="16">
        <f t="shared" si="1218"/>
        <v>0</v>
      </c>
      <c r="AS961" s="16">
        <f t="shared" si="1219"/>
        <v>0</v>
      </c>
      <c r="AT961" s="16">
        <f t="shared" si="1220"/>
        <v>5.0425061497300253E-11</v>
      </c>
      <c r="AU961" s="16">
        <f t="shared" si="1221"/>
        <v>0.99999999994957489</v>
      </c>
      <c r="AV961" s="16">
        <f t="shared" si="1222"/>
        <v>0</v>
      </c>
      <c r="AW961" s="30">
        <f>(SUMPRODUCT(AV$5:AV960,A$5:A960)+SUM(AV$5:AV960)*(Calculations!$B$6/30-0.5)+AV$4*Calculations!$B$6/30/2)/SUM(AV$4:AV960)</f>
        <v>510.22007229542299</v>
      </c>
      <c r="AX961" s="16"/>
      <c r="AY961" s="12"/>
      <c r="AZ961" s="12"/>
    </row>
    <row r="962" spans="1:52" x14ac:dyDescent="0.25">
      <c r="A962">
        <f t="shared" si="1185"/>
        <v>958</v>
      </c>
      <c r="B962" t="str">
        <f t="shared" si="1227"/>
        <v>November</v>
      </c>
      <c r="C962">
        <f t="shared" si="1206"/>
        <v>2104</v>
      </c>
      <c r="D962">
        <f t="shared" si="1229"/>
        <v>210411</v>
      </c>
      <c r="E962">
        <f t="shared" ref="E962:F962" si="1279">E950+1</f>
        <v>121</v>
      </c>
      <c r="F962">
        <f t="shared" si="1279"/>
        <v>119</v>
      </c>
      <c r="G962" s="12">
        <f>G961*IF($B962="January",1+IF(C962&gt;Personal!$L$18+1,Calculations!$B$22,Calculations!$B$21),1)</f>
        <v>17477.090333810229</v>
      </c>
      <c r="H962" s="12">
        <f>IF(AND(Career!$F$15="Yes",$E962=62,$E961=61),G962,H961*IF($B962="January",(1+IF(C962&gt;Personal!$L$18+1,Calculations!$C$22,Calculations!$C$21)),1))</f>
        <v>17477.090333810229</v>
      </c>
      <c r="I962" s="12">
        <f>H962*(1-'Retiree Assumptions'!$F$8)</f>
        <v>13632.130460371978</v>
      </c>
      <c r="J962" s="12">
        <f>I962/(Calculations!$C$27^($A962-1+Calculations!$B$6/30))</f>
        <v>1173.1544800462523</v>
      </c>
      <c r="K962" s="23">
        <f t="shared" si="1208"/>
        <v>0</v>
      </c>
      <c r="L962" s="12">
        <f>L961*IF($B962="January",(1+IF(C962&gt;Personal!$L$18+1,Calculations!$B$22,Calculations!$B$21)),1)</f>
        <v>9612.3996835956186</v>
      </c>
      <c r="M962" s="12">
        <f>IF(AND(Career!$F$15="Yes",$E962=62,$E961=61),L962,M961*IF($B962="January",(1+IF(C962&gt;Personal!$L$18+1,Calculations!$C$22,Calculations!$C$21)),1))</f>
        <v>9612.3996835956186</v>
      </c>
      <c r="N962" s="12">
        <f>M962*(1-'Retiree Assumptions'!$F$10)</f>
        <v>8458.9117215641436</v>
      </c>
      <c r="O962" s="12">
        <f>N962/(Calculations!$C$27^$AW962)/(Calculations!$D$27^($A962-1-$AW962+Calculations!$B$6/30))</f>
        <v>630.0370106123288</v>
      </c>
      <c r="P962" s="23">
        <f t="shared" si="1209"/>
        <v>2.4717368592981711E-8</v>
      </c>
      <c r="Q962" s="12">
        <f>IF(OR(A962&lt;=360,$E962&lt;70),Q961*IF($B962="January",(1+IF(C962&gt;Personal!$L$18+1,Calculations!$B$22,Calculations!$B$21)),1),0)</f>
        <v>0</v>
      </c>
      <c r="R962" s="12">
        <f>IF(OR(A962&lt;=360,$E962&lt;70),IF(AND(Career!$F$15="Yes",$E962=62,$E961=61),Q962,R961*IF($B962="January",(1+IF(C962&gt;Personal!$L$18+1,Calculations!$C$22,Calculations!$C$21)),1)),0)</f>
        <v>0</v>
      </c>
      <c r="S962" s="12">
        <f>R962*(1-'Retiree Assumptions'!$F$8)</f>
        <v>0</v>
      </c>
      <c r="T962" s="12">
        <f>S962/(Calculations!$C$27^($A962-1+Calculations!$B$6/30))</f>
        <v>0</v>
      </c>
      <c r="U962" s="23">
        <f t="shared" si="1210"/>
        <v>0</v>
      </c>
      <c r="W962">
        <f t="shared" si="1202"/>
        <v>15</v>
      </c>
      <c r="X962">
        <f t="shared" si="1224"/>
        <v>2104</v>
      </c>
      <c r="Y962">
        <f t="shared" si="1225"/>
        <v>121</v>
      </c>
      <c r="Z962">
        <f t="shared" si="1212"/>
        <v>119</v>
      </c>
      <c r="AA962" s="12">
        <f>S962*12*Subsidy!$I$15/Subsidy!$I$14</f>
        <v>0</v>
      </c>
      <c r="AB962" s="12">
        <f>SUM(S$5:S962)*Subsidy!$I$15/Subsidy!$I$14</f>
        <v>53212.488521578103</v>
      </c>
      <c r="AC962" s="12">
        <f>N962*Subsidy!$E$15/Subsidy!$E$14</f>
        <v>6767.1293772513154</v>
      </c>
      <c r="AD962" s="12">
        <f t="shared" si="1213"/>
        <v>81205.552527015781</v>
      </c>
      <c r="AE962" s="12">
        <f>$AP962*AC962/(Calculations!$D$27^(A962-1+Calculations!$B$6/30))</f>
        <v>1.380122301164029E-8</v>
      </c>
      <c r="AF962" s="12">
        <f>IF(AE962=0,0,SUM(AE$903:AE962)*AC962/AE962)</f>
        <v>1499890569.8761492</v>
      </c>
      <c r="AH962" s="164">
        <f>VLOOKUP(E962,Rates2,5)*VLOOKUP(E962,Mort_Imp_Retirees,C962-'Mort Imp Cume'!$C$4+2)</f>
        <v>1</v>
      </c>
      <c r="AI962" s="16">
        <f t="shared" si="1214"/>
        <v>0</v>
      </c>
      <c r="AJ962" s="164">
        <f>VLOOKUP(F962,Rates2,6)*VLOOKUP(F962,Mort_Imp_Survivors,C962-'Mort Imp Cume'!$C$4+2)</f>
        <v>5.6125687318306472E-2</v>
      </c>
      <c r="AK962" s="16">
        <f t="shared" si="1215"/>
        <v>0.94387431268169353</v>
      </c>
      <c r="AL962" s="164">
        <f>VLOOKUP(F962,Rates2,7)*VLOOKUP(F962,Mort_Imp_Survivors,C962-'Mort Imp Cume'!$C$4+2)</f>
        <v>0.22198183806070493</v>
      </c>
      <c r="AM962" s="16">
        <f t="shared" si="1216"/>
        <v>0.77801816193929507</v>
      </c>
      <c r="AN962" s="108">
        <f>PRODUCT(AI$4:AI961)</f>
        <v>0</v>
      </c>
      <c r="AO962" s="16">
        <f>PRODUCT(AK$4:AK961)</f>
        <v>2.0312318477784535E-6</v>
      </c>
      <c r="AP962" s="16">
        <f>PRODUCT(AM$4:AM961)</f>
        <v>3.2281233118988773E-11</v>
      </c>
      <c r="AQ962" s="16">
        <f t="shared" si="1217"/>
        <v>0</v>
      </c>
      <c r="AR962" s="16">
        <f t="shared" si="1218"/>
        <v>0</v>
      </c>
      <c r="AS962" s="16">
        <f t="shared" si="1219"/>
        <v>0</v>
      </c>
      <c r="AT962" s="16">
        <f t="shared" si="1220"/>
        <v>3.9231613661805459E-11</v>
      </c>
      <c r="AU962" s="16">
        <f t="shared" si="1221"/>
        <v>0.99999999996076838</v>
      </c>
      <c r="AV962" s="16">
        <f t="shared" si="1222"/>
        <v>0</v>
      </c>
      <c r="AW962" s="30">
        <f>(SUMPRODUCT(AV$5:AV961,A$5:A961)+SUM(AV$5:AV961)*(Calculations!$B$6/30-0.5)+AV$4*Calculations!$B$6/30/2)/SUM(AV$4:AV961)</f>
        <v>510.22007229542299</v>
      </c>
      <c r="AX962" s="16"/>
      <c r="AY962" s="12"/>
      <c r="AZ962" s="12"/>
    </row>
    <row r="963" spans="1:52" x14ac:dyDescent="0.25">
      <c r="A963">
        <f t="shared" si="1185"/>
        <v>959</v>
      </c>
      <c r="B963" t="str">
        <f t="shared" si="1227"/>
        <v>December</v>
      </c>
      <c r="C963">
        <f t="shared" si="1206"/>
        <v>2104</v>
      </c>
      <c r="D963">
        <f t="shared" si="1229"/>
        <v>210412</v>
      </c>
      <c r="E963">
        <f t="shared" ref="E963:F963" si="1280">E951+1</f>
        <v>121</v>
      </c>
      <c r="F963">
        <f t="shared" si="1280"/>
        <v>119</v>
      </c>
      <c r="G963" s="12">
        <f>G962*IF($B963="January",1+IF(C963&gt;Personal!$L$18+1,Calculations!$B$22,Calculations!$B$21),1)</f>
        <v>17477.090333810229</v>
      </c>
      <c r="H963" s="12">
        <f>IF(AND(Career!$F$15="Yes",$E963=62,$E962=61),G963,H962*IF($B963="January",(1+IF(C963&gt;Personal!$L$18+1,Calculations!$C$22,Calculations!$C$21)),1))</f>
        <v>17477.090333810229</v>
      </c>
      <c r="I963" s="12">
        <f>H963*(1-'Retiree Assumptions'!$F$8)</f>
        <v>13632.130460371978</v>
      </c>
      <c r="J963" s="12">
        <f>I963/(Calculations!$C$27^($A963-1+Calculations!$B$6/30))</f>
        <v>1170.1547361180264</v>
      </c>
      <c r="K963" s="23">
        <f t="shared" si="1208"/>
        <v>0</v>
      </c>
      <c r="L963" s="12">
        <f>L962*IF($B963="January",(1+IF(C963&gt;Personal!$L$18+1,Calculations!$B$22,Calculations!$B$21)),1)</f>
        <v>9612.3996835956186</v>
      </c>
      <c r="M963" s="12">
        <f>IF(AND(Career!$F$15="Yes",$E963=62,$E962=61),L963,M962*IF($B963="January",(1+IF(C963&gt;Personal!$L$18+1,Calculations!$C$22,Calculations!$C$21)),1))</f>
        <v>9612.3996835956186</v>
      </c>
      <c r="N963" s="12">
        <f>M963*(1-'Retiree Assumptions'!$F$10)</f>
        <v>8458.9117215641436</v>
      </c>
      <c r="O963" s="12">
        <f>N963/(Calculations!$C$27^$AW963)/(Calculations!$D$27^($A963-1-$AW963+Calculations!$B$6/30))</f>
        <v>628.2233006813766</v>
      </c>
      <c r="P963" s="23">
        <f t="shared" si="1209"/>
        <v>1.9175201979415292E-8</v>
      </c>
      <c r="Q963" s="12">
        <f>IF(OR(A963&lt;=360,$E963&lt;70),Q962*IF($B963="January",(1+IF(C963&gt;Personal!$L$18+1,Calculations!$B$22,Calculations!$B$21)),1),0)</f>
        <v>0</v>
      </c>
      <c r="R963" s="12">
        <f>IF(OR(A963&lt;=360,$E963&lt;70),IF(AND(Career!$F$15="Yes",$E963=62,$E962=61),Q963,R962*IF($B963="January",(1+IF(C963&gt;Personal!$L$18+1,Calculations!$C$22,Calculations!$C$21)),1)),0)</f>
        <v>0</v>
      </c>
      <c r="S963" s="12">
        <f>R963*(1-'Retiree Assumptions'!$F$8)</f>
        <v>0</v>
      </c>
      <c r="T963" s="12">
        <f>S963/(Calculations!$C$27^($A963-1+Calculations!$B$6/30))</f>
        <v>0</v>
      </c>
      <c r="U963" s="23">
        <f t="shared" si="1210"/>
        <v>0</v>
      </c>
      <c r="W963">
        <f t="shared" si="1202"/>
        <v>15</v>
      </c>
      <c r="X963">
        <f t="shared" si="1224"/>
        <v>2104</v>
      </c>
      <c r="Y963">
        <f t="shared" si="1225"/>
        <v>121</v>
      </c>
      <c r="Z963">
        <f t="shared" si="1212"/>
        <v>119</v>
      </c>
      <c r="AA963" s="12">
        <f>S963*12*Subsidy!$I$15/Subsidy!$I$14</f>
        <v>0</v>
      </c>
      <c r="AB963" s="12">
        <f>SUM(S$5:S963)*Subsidy!$I$15/Subsidy!$I$14</f>
        <v>53212.488521578103</v>
      </c>
      <c r="AC963" s="12">
        <f>N963*Subsidy!$E$15/Subsidy!$E$14</f>
        <v>6767.1293772513154</v>
      </c>
      <c r="AD963" s="12">
        <f t="shared" si="1213"/>
        <v>81205.552527015781</v>
      </c>
      <c r="AE963" s="12">
        <f>$AP963*AC963/(Calculations!$D$27^(A963-1+Calculations!$B$6/30))</f>
        <v>1.0706691443129571E-8</v>
      </c>
      <c r="AF963" s="12">
        <f>IF(AE963=0,0,SUM(AE$903:AE963)*AC963/AE963)</f>
        <v>1933407422.0254583</v>
      </c>
      <c r="AH963" s="164">
        <f>VLOOKUP(E963,Rates2,5)*VLOOKUP(E963,Mort_Imp_Retirees,C963-'Mort Imp Cume'!$C$4+2)</f>
        <v>1</v>
      </c>
      <c r="AI963" s="16">
        <f t="shared" si="1214"/>
        <v>0</v>
      </c>
      <c r="AJ963" s="164">
        <f>VLOOKUP(F963,Rates2,6)*VLOOKUP(F963,Mort_Imp_Survivors,C963-'Mort Imp Cume'!$C$4+2)</f>
        <v>5.6125687318306472E-2</v>
      </c>
      <c r="AK963" s="16">
        <f t="shared" si="1215"/>
        <v>0.94387431268169353</v>
      </c>
      <c r="AL963" s="164">
        <f>VLOOKUP(F963,Rates2,7)*VLOOKUP(F963,Mort_Imp_Survivors,C963-'Mort Imp Cume'!$C$4+2)</f>
        <v>0.22198183806070493</v>
      </c>
      <c r="AM963" s="16">
        <f t="shared" si="1216"/>
        <v>0.77801816193929507</v>
      </c>
      <c r="AN963" s="108">
        <f>PRODUCT(AI$4:AI962)</f>
        <v>0</v>
      </c>
      <c r="AO963" s="16">
        <f>PRODUCT(AK$4:AK962)</f>
        <v>1.9172275642190542E-6</v>
      </c>
      <c r="AP963" s="16">
        <f>PRODUCT(AM$4:AM962)</f>
        <v>2.5115385656369543E-11</v>
      </c>
      <c r="AQ963" s="16">
        <f t="shared" si="1217"/>
        <v>0</v>
      </c>
      <c r="AR963" s="16">
        <f t="shared" si="1218"/>
        <v>0</v>
      </c>
      <c r="AS963" s="16">
        <f t="shared" si="1219"/>
        <v>0</v>
      </c>
      <c r="AT963" s="16">
        <f t="shared" si="1220"/>
        <v>3.0522907951070419E-11</v>
      </c>
      <c r="AU963" s="16">
        <f t="shared" si="1221"/>
        <v>0.99999999996947708</v>
      </c>
      <c r="AV963" s="16">
        <f t="shared" si="1222"/>
        <v>0</v>
      </c>
      <c r="AW963" s="30">
        <f>(SUMPRODUCT(AV$5:AV962,A$5:A962)+SUM(AV$5:AV962)*(Calculations!$B$6/30-0.5)+AV$4*Calculations!$B$6/30/2)/SUM(AV$4:AV962)</f>
        <v>510.22007229542299</v>
      </c>
      <c r="AX963" s="16"/>
      <c r="AY963" s="12"/>
      <c r="AZ963" s="12"/>
    </row>
    <row r="964" spans="1:52" x14ac:dyDescent="0.25">
      <c r="A964">
        <f t="shared" si="1185"/>
        <v>960</v>
      </c>
      <c r="B964" t="str">
        <f t="shared" si="1227"/>
        <v>January</v>
      </c>
      <c r="C964">
        <f t="shared" si="1206"/>
        <v>2105</v>
      </c>
      <c r="D964">
        <f t="shared" si="1229"/>
        <v>210501</v>
      </c>
      <c r="E964">
        <f t="shared" ref="E964:F964" si="1281">E952+1</f>
        <v>122</v>
      </c>
      <c r="F964">
        <f t="shared" si="1281"/>
        <v>120</v>
      </c>
      <c r="G964" s="12">
        <f>G963*IF($B964="January",1+IF(C964&gt;Personal!$L$18+1,Calculations!$B$22,Calculations!$B$21),1)</f>
        <v>17914.017592155484</v>
      </c>
      <c r="H964" s="12">
        <f>IF(AND(Career!$F$15="Yes",$E964=62,$E963=61),G964,H963*IF($B964="January",(1+IF(C964&gt;Personal!$L$18+1,Calculations!$C$22,Calculations!$C$21)),1))</f>
        <v>17914.017592155484</v>
      </c>
      <c r="I964" s="12">
        <f>H964*(1-'Retiree Assumptions'!$F$8)</f>
        <v>13972.933721881278</v>
      </c>
      <c r="J964" s="12">
        <f>I964/(Calculations!$C$27^($A964-1+Calculations!$B$6/30))</f>
        <v>1196.3417290667483</v>
      </c>
      <c r="K964" s="23">
        <f t="shared" si="1208"/>
        <v>0</v>
      </c>
      <c r="L964" s="12">
        <f>L963*IF($B964="January",(1+IF(C964&gt;Personal!$L$18+1,Calculations!$B$22,Calculations!$B$21)),1)</f>
        <v>9852.709675685508</v>
      </c>
      <c r="M964" s="12">
        <f>IF(AND(Career!$F$15="Yes",$E964=62,$E963=61),L964,M963*IF($B964="January",(1+IF(C964&gt;Personal!$L$18+1,Calculations!$C$22,Calculations!$C$21)),1))</f>
        <v>9852.709675685508</v>
      </c>
      <c r="N964" s="12">
        <f>M964*(1-'Retiree Assumptions'!$F$10)</f>
        <v>8670.3845146032472</v>
      </c>
      <c r="O964" s="12">
        <f>N964/(Calculations!$C$27^$AW964)/(Calculations!$D$27^($A964-1-$AW964+Calculations!$B$6/30))</f>
        <v>642.07518224019452</v>
      </c>
      <c r="P964" s="23">
        <f t="shared" si="1209"/>
        <v>1.5247601248790237E-8</v>
      </c>
      <c r="Q964" s="12">
        <f>IF(OR(A964&lt;=360,$E964&lt;70),Q963*IF($B964="January",(1+IF(C964&gt;Personal!$L$18+1,Calculations!$B$22,Calculations!$B$21)),1),0)</f>
        <v>0</v>
      </c>
      <c r="R964" s="12">
        <f>IF(OR(A964&lt;=360,$E964&lt;70),IF(AND(Career!$F$15="Yes",$E964=62,$E963=61),Q964,R963*IF($B964="January",(1+IF(C964&gt;Personal!$L$18+1,Calculations!$C$22,Calculations!$C$21)),1)),0)</f>
        <v>0</v>
      </c>
      <c r="S964" s="12">
        <f>R964*(1-'Retiree Assumptions'!$F$8)</f>
        <v>0</v>
      </c>
      <c r="T964" s="12">
        <f>S964/(Calculations!$C$27^($A964-1+Calculations!$B$6/30))</f>
        <v>0</v>
      </c>
      <c r="U964" s="23">
        <f t="shared" si="1210"/>
        <v>0</v>
      </c>
      <c r="W964">
        <f t="shared" si="1202"/>
        <v>15</v>
      </c>
      <c r="X964">
        <f t="shared" si="1224"/>
        <v>2105</v>
      </c>
      <c r="Y964">
        <f t="shared" si="1225"/>
        <v>122</v>
      </c>
      <c r="Z964">
        <f t="shared" si="1212"/>
        <v>120</v>
      </c>
      <c r="AA964" s="12">
        <f>S964*12*Subsidy!$I$15/Subsidy!$I$14</f>
        <v>0</v>
      </c>
      <c r="AB964" s="12">
        <f>SUM(S$5:S964)*Subsidy!$I$15/Subsidy!$I$14</f>
        <v>53212.488521578103</v>
      </c>
      <c r="AC964" s="12">
        <f>N964*Subsidy!$E$15/Subsidy!$E$14</f>
        <v>6936.3076116825987</v>
      </c>
      <c r="AD964" s="12">
        <f t="shared" si="1213"/>
        <v>83235.691340191188</v>
      </c>
      <c r="AE964" s="12">
        <f>$AP964*AC964/(Calculations!$D$27^(A964-1+Calculations!$B$6/30))</f>
        <v>8.5136710421056111E-9</v>
      </c>
      <c r="AF964" s="12">
        <f>IF(AE964=0,0,SUM(AE$903:AE964)*AC964/AE964)</f>
        <v>2492222869.256393</v>
      </c>
      <c r="AH964" s="164">
        <f>VLOOKUP(E964,Rates2,5)*VLOOKUP(E964,Mort_Imp_Retirees,C964-'Mort Imp Cume'!$C$4+2)</f>
        <v>1</v>
      </c>
      <c r="AI964" s="16">
        <f t="shared" si="1214"/>
        <v>0</v>
      </c>
      <c r="AJ964" s="164">
        <f>VLOOKUP(F964,Rates2,6)*VLOOKUP(F964,Mort_Imp_Survivors,C964-'Mort Imp Cume'!$C$4+2)</f>
        <v>1</v>
      </c>
      <c r="AK964" s="16">
        <f t="shared" si="1215"/>
        <v>0</v>
      </c>
      <c r="AL964" s="164">
        <f>VLOOKUP(F964,Rates2,7)*VLOOKUP(F964,Mort_Imp_Survivors,C964-'Mort Imp Cume'!$C$4+2)</f>
        <v>1</v>
      </c>
      <c r="AM964" s="16">
        <f t="shared" si="1216"/>
        <v>0</v>
      </c>
      <c r="AN964" s="108">
        <f>PRODUCT(AI$4:AI963)</f>
        <v>0</v>
      </c>
      <c r="AO964" s="16">
        <f>PRODUCT(AK$4:AK963)</f>
        <v>1.8096218494316573E-6</v>
      </c>
      <c r="AP964" s="16">
        <f>PRODUCT(AM$4:AM963)</f>
        <v>1.9540226184765168E-11</v>
      </c>
      <c r="AQ964" s="16">
        <f t="shared" si="1217"/>
        <v>0</v>
      </c>
      <c r="AR964" s="16">
        <f t="shared" si="1218"/>
        <v>0</v>
      </c>
      <c r="AS964" s="16">
        <f t="shared" si="1219"/>
        <v>0</v>
      </c>
      <c r="AT964" s="16">
        <f t="shared" si="1220"/>
        <v>2.3747376741134102E-11</v>
      </c>
      <c r="AU964" s="16">
        <f t="shared" si="1221"/>
        <v>0.99999999997625266</v>
      </c>
      <c r="AV964" s="16">
        <f t="shared" si="1222"/>
        <v>0</v>
      </c>
      <c r="AW964" s="30">
        <f>(SUMPRODUCT(AV$5:AV963,A$5:A963)+SUM(AV$5:AV963)*(Calculations!$B$6/30-0.5)+AV$4*Calculations!$B$6/30/2)/SUM(AV$4:AV963)</f>
        <v>510.22007229542299</v>
      </c>
      <c r="AX964" s="16"/>
      <c r="AY964" s="12"/>
      <c r="AZ964" s="12"/>
    </row>
    <row r="965" spans="1:52" x14ac:dyDescent="0.25">
      <c r="A965">
        <f t="shared" si="1185"/>
        <v>961</v>
      </c>
      <c r="B965" t="str">
        <f t="shared" si="1227"/>
        <v>February</v>
      </c>
      <c r="C965">
        <f t="shared" si="1206"/>
        <v>2105</v>
      </c>
      <c r="D965">
        <f t="shared" si="1229"/>
        <v>210502</v>
      </c>
      <c r="E965">
        <f t="shared" ref="E965:F965" si="1282">E953+1</f>
        <v>122</v>
      </c>
      <c r="F965">
        <f t="shared" si="1282"/>
        <v>120</v>
      </c>
      <c r="G965" s="12">
        <f>G964*IF($B965="January",1+IF(C965&gt;Personal!$L$18+1,Calculations!$B$22,Calculations!$B$21),1)</f>
        <v>17914.017592155484</v>
      </c>
      <c r="H965" s="12">
        <f>IF(AND(Career!$F$15="Yes",$E965=62,$E964=61),G965,H964*IF($B965="January",(1+IF(C965&gt;Personal!$L$18+1,Calculations!$C$22,Calculations!$C$21)),1))</f>
        <v>17914.017592155484</v>
      </c>
      <c r="I965" s="12">
        <f>H965*(1-'Retiree Assumptions'!$F$8)</f>
        <v>13972.933721881278</v>
      </c>
      <c r="J965" s="12">
        <f>I965/(Calculations!$C$27^($A965-1+Calculations!$B$6/30))</f>
        <v>1193.2826955814826</v>
      </c>
      <c r="K965" s="23">
        <f t="shared" si="1208"/>
        <v>0</v>
      </c>
      <c r="L965" s="12">
        <f>L964*IF($B965="January",(1+IF(C965&gt;Personal!$L$18+1,Calculations!$B$22,Calculations!$B$21)),1)</f>
        <v>9852.709675685508</v>
      </c>
      <c r="M965" s="12">
        <f>IF(AND(Career!$F$15="Yes",$E965=62,$E964=61),L965,M964*IF($B965="January",(1+IF(C965&gt;Personal!$L$18+1,Calculations!$C$22,Calculations!$C$21)),1))</f>
        <v>9852.709675685508</v>
      </c>
      <c r="N965" s="12">
        <f>M965*(1-'Retiree Assumptions'!$F$10)</f>
        <v>8670.3845146032472</v>
      </c>
      <c r="O965" s="12">
        <f>N965/(Calculations!$C$27^$AW965)/(Calculations!$D$27^($A965-1-$AW965+Calculations!$B$6/30))</f>
        <v>640.22681759679813</v>
      </c>
      <c r="P965" s="23">
        <f t="shared" si="1209"/>
        <v>0</v>
      </c>
      <c r="Q965" s="12">
        <f>IF(OR(A965&lt;=360,$E965&lt;70),Q964*IF($B965="January",(1+IF(C965&gt;Personal!$L$18+1,Calculations!$B$22,Calculations!$B$21)),1),0)</f>
        <v>0</v>
      </c>
      <c r="R965" s="12">
        <f>IF(OR(A965&lt;=360,$E965&lt;70),IF(AND(Career!$F$15="Yes",$E965=62,$E964=61),Q965,R964*IF($B965="January",(1+IF(C965&gt;Personal!$L$18+1,Calculations!$C$22,Calculations!$C$21)),1)),0)</f>
        <v>0</v>
      </c>
      <c r="S965" s="12">
        <f>R965*(1-'Retiree Assumptions'!$F$8)</f>
        <v>0</v>
      </c>
      <c r="T965" s="12">
        <f>S965/(Calculations!$C$27^($A965-1+Calculations!$B$6/30))</f>
        <v>0</v>
      </c>
      <c r="U965" s="23">
        <f t="shared" si="1210"/>
        <v>0</v>
      </c>
      <c r="W965">
        <f t="shared" si="1202"/>
        <v>15</v>
      </c>
      <c r="X965">
        <f t="shared" si="1224"/>
        <v>2105</v>
      </c>
      <c r="Y965">
        <f t="shared" si="1225"/>
        <v>122</v>
      </c>
      <c r="Z965">
        <f t="shared" si="1212"/>
        <v>120</v>
      </c>
      <c r="AA965" s="12">
        <f>S965*12*Subsidy!$I$15/Subsidy!$I$14</f>
        <v>0</v>
      </c>
      <c r="AB965" s="12">
        <f>SUM(S$5:S965)*Subsidy!$I$15/Subsidy!$I$14</f>
        <v>53212.488521578103</v>
      </c>
      <c r="AC965" s="12">
        <f>N965*Subsidy!$E$15/Subsidy!$E$14</f>
        <v>6936.3076116825987</v>
      </c>
      <c r="AD965" s="12">
        <f t="shared" si="1213"/>
        <v>83235.691340191188</v>
      </c>
      <c r="AE965" s="12">
        <f>$AP965*AC965/(Calculations!$D$27^(A965-1+Calculations!$B$6/30))</f>
        <v>0</v>
      </c>
      <c r="AF965" s="12">
        <f>IF(AE965=0,0,SUM(AE$903:AE965)*AC965/AE965)</f>
        <v>0</v>
      </c>
      <c r="AH965" s="164">
        <f>VLOOKUP(E965,Rates2,5)*VLOOKUP(E965,Mort_Imp_Retirees,C965-'Mort Imp Cume'!$C$4+2)</f>
        <v>1</v>
      </c>
      <c r="AI965" s="16">
        <f t="shared" si="1214"/>
        <v>0</v>
      </c>
      <c r="AJ965" s="164">
        <f>VLOOKUP(F965,Rates2,6)*VLOOKUP(F965,Mort_Imp_Survivors,C965-'Mort Imp Cume'!$C$4+2)</f>
        <v>1</v>
      </c>
      <c r="AK965" s="16">
        <f t="shared" si="1215"/>
        <v>0</v>
      </c>
      <c r="AL965" s="164">
        <f>VLOOKUP(F965,Rates2,7)*VLOOKUP(F965,Mort_Imp_Survivors,C965-'Mort Imp Cume'!$C$4+2)</f>
        <v>1</v>
      </c>
      <c r="AM965" s="16">
        <f t="shared" si="1216"/>
        <v>0</v>
      </c>
      <c r="AN965" s="108">
        <f>PRODUCT(AI$4:AI964)</f>
        <v>0</v>
      </c>
      <c r="AO965" s="16">
        <f>PRODUCT(AK$4:AK964)</f>
        <v>0</v>
      </c>
      <c r="AP965" s="16">
        <f>PRODUCT(AM$4:AM964)</f>
        <v>0</v>
      </c>
      <c r="AQ965" s="16">
        <f t="shared" si="1217"/>
        <v>0</v>
      </c>
      <c r="AR965" s="16">
        <f t="shared" si="1218"/>
        <v>0</v>
      </c>
      <c r="AS965" s="16">
        <f t="shared" si="1219"/>
        <v>0</v>
      </c>
      <c r="AT965" s="16">
        <f t="shared" si="1220"/>
        <v>0</v>
      </c>
      <c r="AU965" s="16">
        <f t="shared" si="1221"/>
        <v>1</v>
      </c>
      <c r="AV965" s="16">
        <f t="shared" si="1222"/>
        <v>0</v>
      </c>
      <c r="AW965" s="30">
        <f>(SUMPRODUCT(AV$5:AV964,A$5:A964)+SUM(AV$5:AV964)*(Calculations!$B$6/30-0.5)+AV$4*Calculations!$B$6/30/2)/SUM(AV$4:AV964)</f>
        <v>510.22007229542299</v>
      </c>
      <c r="AX965" s="16"/>
      <c r="AY965" s="12"/>
      <c r="AZ965" s="12"/>
    </row>
    <row r="966" spans="1:52" x14ac:dyDescent="0.25">
      <c r="A966">
        <f t="shared" ref="A966:A1029" si="1283">A965+1</f>
        <v>962</v>
      </c>
      <c r="B966" t="str">
        <f t="shared" si="1227"/>
        <v>March</v>
      </c>
      <c r="C966">
        <f t="shared" si="1206"/>
        <v>2105</v>
      </c>
      <c r="D966">
        <f t="shared" si="1229"/>
        <v>210503</v>
      </c>
      <c r="E966">
        <f t="shared" ref="E966:F966" si="1284">E954+1</f>
        <v>122</v>
      </c>
      <c r="F966">
        <f t="shared" si="1284"/>
        <v>120</v>
      </c>
      <c r="G966" s="12">
        <f>G965*IF($B966="January",1+IF(C966&gt;Personal!$L$18+1,Calculations!$B$22,Calculations!$B$21),1)</f>
        <v>17914.017592155484</v>
      </c>
      <c r="H966" s="12">
        <f>IF(AND(Career!$F$15="Yes",$E966=62,$E965=61),G966,H965*IF($B966="January",(1+IF(C966&gt;Personal!$L$18+1,Calculations!$C$22,Calculations!$C$21)),1))</f>
        <v>17914.017592155484</v>
      </c>
      <c r="I966" s="12">
        <f>H966*(1-'Retiree Assumptions'!$F$8)</f>
        <v>13972.933721881278</v>
      </c>
      <c r="J966" s="12">
        <f>I966/(Calculations!$C$27^($A966-1+Calculations!$B$6/30))</f>
        <v>1190.2314840133472</v>
      </c>
      <c r="K966" s="23">
        <f t="shared" si="1208"/>
        <v>0</v>
      </c>
      <c r="L966" s="12">
        <f>L965*IF($B966="January",(1+IF(C966&gt;Personal!$L$18+1,Calculations!$B$22,Calculations!$B$21)),1)</f>
        <v>9852.709675685508</v>
      </c>
      <c r="M966" s="12">
        <f>IF(AND(Career!$F$15="Yes",$E966=62,$E965=61),L966,M965*IF($B966="January",(1+IF(C966&gt;Personal!$L$18+1,Calculations!$C$22,Calculations!$C$21)),1))</f>
        <v>9852.709675685508</v>
      </c>
      <c r="N966" s="12">
        <f>M966*(1-'Retiree Assumptions'!$F$10)</f>
        <v>8670.3845146032472</v>
      </c>
      <c r="O966" s="12">
        <f>N966/(Calculations!$C$27^$AW966)/(Calculations!$D$27^($A966-1-$AW966+Calculations!$B$6/30))</f>
        <v>638.38377390638266</v>
      </c>
      <c r="P966" s="23">
        <f t="shared" si="1209"/>
        <v>0</v>
      </c>
      <c r="Q966" s="12">
        <f>IF(OR(A966&lt;=360,$E966&lt;70),Q965*IF($B966="January",(1+IF(C966&gt;Personal!$L$18+1,Calculations!$B$22,Calculations!$B$21)),1),0)</f>
        <v>0</v>
      </c>
      <c r="R966" s="12">
        <f>IF(OR(A966&lt;=360,$E966&lt;70),IF(AND(Career!$F$15="Yes",$E966=62,$E965=61),Q966,R965*IF($B966="January",(1+IF(C966&gt;Personal!$L$18+1,Calculations!$C$22,Calculations!$C$21)),1)),0)</f>
        <v>0</v>
      </c>
      <c r="S966" s="12">
        <f>R966*(1-'Retiree Assumptions'!$F$8)</f>
        <v>0</v>
      </c>
      <c r="T966" s="12">
        <f>S966/(Calculations!$C$27^($A966-1+Calculations!$B$6/30))</f>
        <v>0</v>
      </c>
      <c r="U966" s="23">
        <f t="shared" si="1210"/>
        <v>0</v>
      </c>
      <c r="W966">
        <f t="shared" si="1202"/>
        <v>15</v>
      </c>
      <c r="X966">
        <f t="shared" si="1224"/>
        <v>2105</v>
      </c>
      <c r="Y966">
        <f t="shared" si="1225"/>
        <v>122</v>
      </c>
      <c r="Z966">
        <f t="shared" si="1212"/>
        <v>120</v>
      </c>
      <c r="AA966" s="12">
        <f>S966*12*Subsidy!$I$15/Subsidy!$I$14</f>
        <v>0</v>
      </c>
      <c r="AB966" s="12">
        <f>SUM(S$5:S966)*Subsidy!$I$15/Subsidy!$I$14</f>
        <v>53212.488521578103</v>
      </c>
      <c r="AC966" s="12">
        <f>N966*Subsidy!$E$15/Subsidy!$E$14</f>
        <v>6936.3076116825987</v>
      </c>
      <c r="AD966" s="12">
        <f t="shared" si="1213"/>
        <v>83235.691340191188</v>
      </c>
      <c r="AE966" s="12">
        <f>$AP966*AC966/(Calculations!$D$27^(A966-1+Calculations!$B$6/30))</f>
        <v>0</v>
      </c>
      <c r="AF966" s="12">
        <f>IF(AE966=0,0,SUM(AE$903:AE966)*AC966/AE966)</f>
        <v>0</v>
      </c>
      <c r="AH966" s="164">
        <f>VLOOKUP(E966,Rates2,5)*VLOOKUP(E966,Mort_Imp_Retirees,C966-'Mort Imp Cume'!$C$4+2)</f>
        <v>1</v>
      </c>
      <c r="AI966" s="16">
        <f t="shared" si="1214"/>
        <v>0</v>
      </c>
      <c r="AJ966" s="164">
        <f>VLOOKUP(F966,Rates2,6)*VLOOKUP(F966,Mort_Imp_Survivors,C966-'Mort Imp Cume'!$C$4+2)</f>
        <v>1</v>
      </c>
      <c r="AK966" s="16">
        <f t="shared" si="1215"/>
        <v>0</v>
      </c>
      <c r="AL966" s="164">
        <f>VLOOKUP(F966,Rates2,7)*VLOOKUP(F966,Mort_Imp_Survivors,C966-'Mort Imp Cume'!$C$4+2)</f>
        <v>1</v>
      </c>
      <c r="AM966" s="16">
        <f t="shared" si="1216"/>
        <v>0</v>
      </c>
      <c r="AN966" s="108">
        <f>PRODUCT(AI$4:AI965)</f>
        <v>0</v>
      </c>
      <c r="AO966" s="16">
        <f>PRODUCT(AK$4:AK965)</f>
        <v>0</v>
      </c>
      <c r="AP966" s="16">
        <f>PRODUCT(AM$4:AM965)</f>
        <v>0</v>
      </c>
      <c r="AQ966" s="16">
        <f t="shared" si="1217"/>
        <v>0</v>
      </c>
      <c r="AR966" s="16">
        <f t="shared" si="1218"/>
        <v>0</v>
      </c>
      <c r="AS966" s="16">
        <f t="shared" si="1219"/>
        <v>0</v>
      </c>
      <c r="AT966" s="16">
        <f t="shared" si="1220"/>
        <v>0</v>
      </c>
      <c r="AU966" s="16">
        <f t="shared" si="1221"/>
        <v>1</v>
      </c>
      <c r="AV966" s="16">
        <f t="shared" si="1222"/>
        <v>0</v>
      </c>
      <c r="AW966" s="30">
        <f>(SUMPRODUCT(AV$5:AV965,A$5:A965)+SUM(AV$5:AV965)*(Calculations!$B$6/30-0.5)+AV$4*Calculations!$B$6/30/2)/SUM(AV$4:AV965)</f>
        <v>510.22007229542299</v>
      </c>
      <c r="AX966" s="16"/>
      <c r="AY966" s="12"/>
      <c r="AZ966" s="12"/>
    </row>
    <row r="967" spans="1:52" x14ac:dyDescent="0.25">
      <c r="A967">
        <f t="shared" si="1283"/>
        <v>963</v>
      </c>
      <c r="B967" t="str">
        <f t="shared" si="1227"/>
        <v>April</v>
      </c>
      <c r="C967">
        <f t="shared" si="1206"/>
        <v>2105</v>
      </c>
      <c r="D967">
        <f t="shared" si="1229"/>
        <v>210504</v>
      </c>
      <c r="E967">
        <f t="shared" ref="E967:F967" si="1285">E955+1</f>
        <v>122</v>
      </c>
      <c r="F967">
        <f t="shared" si="1285"/>
        <v>120</v>
      </c>
      <c r="G967" s="12">
        <f>G966*IF($B967="January",1+IF(C967&gt;Personal!$L$18+1,Calculations!$B$22,Calculations!$B$21),1)</f>
        <v>17914.017592155484</v>
      </c>
      <c r="H967" s="12">
        <f>IF(AND(Career!$F$15="Yes",$E967=62,$E966=61),G967,H966*IF($B967="January",(1+IF(C967&gt;Personal!$L$18+1,Calculations!$C$22,Calculations!$C$21)),1))</f>
        <v>17914.017592155484</v>
      </c>
      <c r="I967" s="12">
        <f>H967*(1-'Retiree Assumptions'!$F$8)</f>
        <v>13972.933721881278</v>
      </c>
      <c r="J967" s="12">
        <f>I967/(Calculations!$C$27^($A967-1+Calculations!$B$6/30))</f>
        <v>1187.1880743617803</v>
      </c>
      <c r="K967" s="23">
        <f t="shared" si="1208"/>
        <v>0</v>
      </c>
      <c r="L967" s="12">
        <f>L966*IF($B967="January",(1+IF(C967&gt;Personal!$L$18+1,Calculations!$B$22,Calculations!$B$21)),1)</f>
        <v>9852.709675685508</v>
      </c>
      <c r="M967" s="12">
        <f>IF(AND(Career!$F$15="Yes",$E967=62,$E966=61),L967,M966*IF($B967="January",(1+IF(C967&gt;Personal!$L$18+1,Calculations!$C$22,Calculations!$C$21)),1))</f>
        <v>9852.709675685508</v>
      </c>
      <c r="N967" s="12">
        <f>M967*(1-'Retiree Assumptions'!$F$10)</f>
        <v>8670.3845146032472</v>
      </c>
      <c r="O967" s="12">
        <f>N967/(Calculations!$C$27^$AW967)/(Calculations!$D$27^($A967-1-$AW967+Calculations!$B$6/30))</f>
        <v>636.54603585133179</v>
      </c>
      <c r="P967" s="23">
        <f t="shared" si="1209"/>
        <v>0</v>
      </c>
      <c r="Q967" s="12">
        <f>IF(OR(A967&lt;=360,$E967&lt;70),Q966*IF($B967="January",(1+IF(C967&gt;Personal!$L$18+1,Calculations!$B$22,Calculations!$B$21)),1),0)</f>
        <v>0</v>
      </c>
      <c r="R967" s="12">
        <f>IF(OR(A967&lt;=360,$E967&lt;70),IF(AND(Career!$F$15="Yes",$E967=62,$E966=61),Q967,R966*IF($B967="January",(1+IF(C967&gt;Personal!$L$18+1,Calculations!$C$22,Calculations!$C$21)),1)),0)</f>
        <v>0</v>
      </c>
      <c r="S967" s="12">
        <f>R967*(1-'Retiree Assumptions'!$F$8)</f>
        <v>0</v>
      </c>
      <c r="T967" s="12">
        <f>S967/(Calculations!$C$27^($A967-1+Calculations!$B$6/30))</f>
        <v>0</v>
      </c>
      <c r="U967" s="23">
        <f t="shared" si="1210"/>
        <v>0</v>
      </c>
      <c r="W967">
        <f t="shared" si="1202"/>
        <v>15</v>
      </c>
      <c r="X967">
        <f t="shared" si="1224"/>
        <v>2105</v>
      </c>
      <c r="Y967">
        <f t="shared" si="1225"/>
        <v>122</v>
      </c>
      <c r="Z967">
        <f t="shared" si="1212"/>
        <v>120</v>
      </c>
      <c r="AA967" s="12">
        <f>S967*12*Subsidy!$I$15/Subsidy!$I$14</f>
        <v>0</v>
      </c>
      <c r="AB967" s="12">
        <f>SUM(S$5:S967)*Subsidy!$I$15/Subsidy!$I$14</f>
        <v>53212.488521578103</v>
      </c>
      <c r="AC967" s="12">
        <f>N967*Subsidy!$E$15/Subsidy!$E$14</f>
        <v>6936.3076116825987</v>
      </c>
      <c r="AD967" s="12">
        <f t="shared" si="1213"/>
        <v>83235.691340191188</v>
      </c>
      <c r="AE967" s="12">
        <f>$AP967*AC967/(Calculations!$D$27^(A967-1+Calculations!$B$6/30))</f>
        <v>0</v>
      </c>
      <c r="AF967" s="12">
        <f>IF(AE967=0,0,SUM(AE$903:AE967)*AC967/AE967)</f>
        <v>0</v>
      </c>
      <c r="AH967" s="164">
        <f>VLOOKUP(E967,Rates2,5)*VLOOKUP(E967,Mort_Imp_Retirees,C967-'Mort Imp Cume'!$C$4+2)</f>
        <v>1</v>
      </c>
      <c r="AI967" s="16">
        <f t="shared" si="1214"/>
        <v>0</v>
      </c>
      <c r="AJ967" s="164">
        <f>VLOOKUP(F967,Rates2,6)*VLOOKUP(F967,Mort_Imp_Survivors,C967-'Mort Imp Cume'!$C$4+2)</f>
        <v>1</v>
      </c>
      <c r="AK967" s="16">
        <f t="shared" si="1215"/>
        <v>0</v>
      </c>
      <c r="AL967" s="164">
        <f>VLOOKUP(F967,Rates2,7)*VLOOKUP(F967,Mort_Imp_Survivors,C967-'Mort Imp Cume'!$C$4+2)</f>
        <v>1</v>
      </c>
      <c r="AM967" s="16">
        <f t="shared" si="1216"/>
        <v>0</v>
      </c>
      <c r="AN967" s="108">
        <f>PRODUCT(AI$4:AI966)</f>
        <v>0</v>
      </c>
      <c r="AO967" s="16">
        <f>PRODUCT(AK$4:AK966)</f>
        <v>0</v>
      </c>
      <c r="AP967" s="16">
        <f>PRODUCT(AM$4:AM966)</f>
        <v>0</v>
      </c>
      <c r="AQ967" s="16">
        <f t="shared" si="1217"/>
        <v>0</v>
      </c>
      <c r="AR967" s="16">
        <f t="shared" si="1218"/>
        <v>0</v>
      </c>
      <c r="AS967" s="16">
        <f t="shared" si="1219"/>
        <v>0</v>
      </c>
      <c r="AT967" s="16">
        <f t="shared" si="1220"/>
        <v>0</v>
      </c>
      <c r="AU967" s="16">
        <f t="shared" si="1221"/>
        <v>1</v>
      </c>
      <c r="AV967" s="16">
        <f t="shared" si="1222"/>
        <v>0</v>
      </c>
      <c r="AW967" s="30">
        <f>(SUMPRODUCT(AV$5:AV966,A$5:A966)+SUM(AV$5:AV966)*(Calculations!$B$6/30-0.5)+AV$4*Calculations!$B$6/30/2)/SUM(AV$4:AV966)</f>
        <v>510.22007229542299</v>
      </c>
      <c r="AX967" s="16"/>
      <c r="AY967" s="12"/>
      <c r="AZ967" s="12"/>
    </row>
    <row r="968" spans="1:52" x14ac:dyDescent="0.25">
      <c r="A968">
        <f t="shared" si="1283"/>
        <v>964</v>
      </c>
      <c r="B968" t="str">
        <f t="shared" si="1227"/>
        <v>May</v>
      </c>
      <c r="C968">
        <f t="shared" si="1206"/>
        <v>2105</v>
      </c>
      <c r="D968">
        <f t="shared" si="1229"/>
        <v>210505</v>
      </c>
      <c r="E968">
        <f t="shared" ref="E968:F968" si="1286">E956+1</f>
        <v>122</v>
      </c>
      <c r="F968">
        <f t="shared" si="1286"/>
        <v>120</v>
      </c>
      <c r="G968" s="12">
        <f>G967*IF($B968="January",1+IF(C968&gt;Personal!$L$18+1,Calculations!$B$22,Calculations!$B$21),1)</f>
        <v>17914.017592155484</v>
      </c>
      <c r="H968" s="12">
        <f>IF(AND(Career!$F$15="Yes",$E968=62,$E967=61),G968,H967*IF($B968="January",(1+IF(C968&gt;Personal!$L$18+1,Calculations!$C$22,Calculations!$C$21)),1))</f>
        <v>17914.017592155484</v>
      </c>
      <c r="I968" s="12">
        <f>H968*(1-'Retiree Assumptions'!$F$8)</f>
        <v>13972.933721881278</v>
      </c>
      <c r="J968" s="12">
        <f>I968/(Calculations!$C$27^($A968-1+Calculations!$B$6/30))</f>
        <v>1184.1524466773615</v>
      </c>
      <c r="K968" s="23">
        <f t="shared" si="1208"/>
        <v>0</v>
      </c>
      <c r="L968" s="12">
        <f>L967*IF($B968="January",(1+IF(C968&gt;Personal!$L$18+1,Calculations!$B$22,Calculations!$B$21)),1)</f>
        <v>9852.709675685508</v>
      </c>
      <c r="M968" s="12">
        <f>IF(AND(Career!$F$15="Yes",$E968=62,$E967=61),L968,M967*IF($B968="January",(1+IF(C968&gt;Personal!$L$18+1,Calculations!$C$22,Calculations!$C$21)),1))</f>
        <v>9852.709675685508</v>
      </c>
      <c r="N968" s="12">
        <f>M968*(1-'Retiree Assumptions'!$F$10)</f>
        <v>8670.3845146032472</v>
      </c>
      <c r="O968" s="12">
        <f>N968/(Calculations!$C$27^$AW968)/(Calculations!$D$27^($A968-1-$AW968+Calculations!$B$6/30))</f>
        <v>634.71358815812437</v>
      </c>
      <c r="P968" s="23">
        <f t="shared" si="1209"/>
        <v>0</v>
      </c>
      <c r="Q968" s="12">
        <f>IF(OR(A968&lt;=360,$E968&lt;70),Q967*IF($B968="January",(1+IF(C968&gt;Personal!$L$18+1,Calculations!$B$22,Calculations!$B$21)),1),0)</f>
        <v>0</v>
      </c>
      <c r="R968" s="12">
        <f>IF(OR(A968&lt;=360,$E968&lt;70),IF(AND(Career!$F$15="Yes",$E968=62,$E967=61),Q968,R967*IF($B968="January",(1+IF(C968&gt;Personal!$L$18+1,Calculations!$C$22,Calculations!$C$21)),1)),0)</f>
        <v>0</v>
      </c>
      <c r="S968" s="12">
        <f>R968*(1-'Retiree Assumptions'!$F$8)</f>
        <v>0</v>
      </c>
      <c r="T968" s="12">
        <f>S968/(Calculations!$C$27^($A968-1+Calculations!$B$6/30))</f>
        <v>0</v>
      </c>
      <c r="U968" s="23">
        <f t="shared" si="1210"/>
        <v>0</v>
      </c>
      <c r="W968">
        <f t="shared" ref="W968:W1031" si="1287">IF(AND(F968&lt;101,OR(MOD(A968,60)=1,A968=13,AND(F967=100,F966=99))),W967+1,W967)</f>
        <v>15</v>
      </c>
      <c r="X968">
        <f t="shared" si="1224"/>
        <v>2105</v>
      </c>
      <c r="Y968">
        <f t="shared" si="1225"/>
        <v>122</v>
      </c>
      <c r="Z968">
        <f t="shared" si="1212"/>
        <v>120</v>
      </c>
      <c r="AA968" s="12">
        <f>S968*12*Subsidy!$I$15/Subsidy!$I$14</f>
        <v>0</v>
      </c>
      <c r="AB968" s="12">
        <f>SUM(S$5:S968)*Subsidy!$I$15/Subsidy!$I$14</f>
        <v>53212.488521578103</v>
      </c>
      <c r="AC968" s="12">
        <f>N968*Subsidy!$E$15/Subsidy!$E$14</f>
        <v>6936.3076116825987</v>
      </c>
      <c r="AD968" s="12">
        <f t="shared" si="1213"/>
        <v>83235.691340191188</v>
      </c>
      <c r="AE968" s="12">
        <f>$AP968*AC968/(Calculations!$D$27^(A968-1+Calculations!$B$6/30))</f>
        <v>0</v>
      </c>
      <c r="AF968" s="12">
        <f>IF(AE968=0,0,SUM(AE$903:AE968)*AC968/AE968)</f>
        <v>0</v>
      </c>
      <c r="AH968" s="164">
        <f>VLOOKUP(E968,Rates2,5)*VLOOKUP(E968,Mort_Imp_Retirees,C968-'Mort Imp Cume'!$C$4+2)</f>
        <v>1</v>
      </c>
      <c r="AI968" s="16">
        <f t="shared" si="1214"/>
        <v>0</v>
      </c>
      <c r="AJ968" s="164">
        <f>VLOOKUP(F968,Rates2,6)*VLOOKUP(F968,Mort_Imp_Survivors,C968-'Mort Imp Cume'!$C$4+2)</f>
        <v>1</v>
      </c>
      <c r="AK968" s="16">
        <f t="shared" si="1215"/>
        <v>0</v>
      </c>
      <c r="AL968" s="164">
        <f>VLOOKUP(F968,Rates2,7)*VLOOKUP(F968,Mort_Imp_Survivors,C968-'Mort Imp Cume'!$C$4+2)</f>
        <v>1</v>
      </c>
      <c r="AM968" s="16">
        <f t="shared" si="1216"/>
        <v>0</v>
      </c>
      <c r="AN968" s="108">
        <f>PRODUCT(AI$4:AI967)</f>
        <v>0</v>
      </c>
      <c r="AO968" s="16">
        <f>PRODUCT(AK$4:AK967)</f>
        <v>0</v>
      </c>
      <c r="AP968" s="16">
        <f>PRODUCT(AM$4:AM967)</f>
        <v>0</v>
      </c>
      <c r="AQ968" s="16">
        <f t="shared" si="1217"/>
        <v>0</v>
      </c>
      <c r="AR968" s="16">
        <f t="shared" si="1218"/>
        <v>0</v>
      </c>
      <c r="AS968" s="16">
        <f t="shared" si="1219"/>
        <v>0</v>
      </c>
      <c r="AT968" s="16">
        <f t="shared" si="1220"/>
        <v>0</v>
      </c>
      <c r="AU968" s="16">
        <f t="shared" si="1221"/>
        <v>1</v>
      </c>
      <c r="AV968" s="16">
        <f t="shared" si="1222"/>
        <v>0</v>
      </c>
      <c r="AW968" s="30">
        <f>(SUMPRODUCT(AV$5:AV967,A$5:A967)+SUM(AV$5:AV967)*(Calculations!$B$6/30-0.5)+AV$4*Calculations!$B$6/30/2)/SUM(AV$4:AV967)</f>
        <v>510.22007229542299</v>
      </c>
      <c r="AX968" s="16"/>
      <c r="AY968" s="12"/>
      <c r="AZ968" s="12"/>
    </row>
    <row r="969" spans="1:52" x14ac:dyDescent="0.25">
      <c r="A969">
        <f t="shared" si="1283"/>
        <v>965</v>
      </c>
      <c r="B969" t="str">
        <f t="shared" si="1227"/>
        <v>June</v>
      </c>
      <c r="C969">
        <f t="shared" si="1206"/>
        <v>2105</v>
      </c>
      <c r="D969">
        <f t="shared" si="1229"/>
        <v>210506</v>
      </c>
      <c r="E969">
        <f t="shared" ref="E969:F969" si="1288">E957+1</f>
        <v>122</v>
      </c>
      <c r="F969">
        <f t="shared" si="1288"/>
        <v>120</v>
      </c>
      <c r="G969" s="12">
        <f>G968*IF($B969="January",1+IF(C969&gt;Personal!$L$18+1,Calculations!$B$22,Calculations!$B$21),1)</f>
        <v>17914.017592155484</v>
      </c>
      <c r="H969" s="12">
        <f>IF(AND(Career!$F$15="Yes",$E969=62,$E968=61),G969,H968*IF($B969="January",(1+IF(C969&gt;Personal!$L$18+1,Calculations!$C$22,Calculations!$C$21)),1))</f>
        <v>17914.017592155484</v>
      </c>
      <c r="I969" s="12">
        <f>H969*(1-'Retiree Assumptions'!$F$8)</f>
        <v>13972.933721881278</v>
      </c>
      <c r="J969" s="12">
        <f>I969/(Calculations!$C$27^($A969-1+Calculations!$B$6/30))</f>
        <v>1181.1245810616806</v>
      </c>
      <c r="K969" s="23">
        <f t="shared" si="1208"/>
        <v>0</v>
      </c>
      <c r="L969" s="12">
        <f>L968*IF($B969="January",(1+IF(C969&gt;Personal!$L$18+1,Calculations!$B$22,Calculations!$B$21)),1)</f>
        <v>9852.709675685508</v>
      </c>
      <c r="M969" s="12">
        <f>IF(AND(Career!$F$15="Yes",$E969=62,$E968=61),L969,M968*IF($B969="January",(1+IF(C969&gt;Personal!$L$18+1,Calculations!$C$22,Calculations!$C$21)),1))</f>
        <v>9852.709675685508</v>
      </c>
      <c r="N969" s="12">
        <f>M969*(1-'Retiree Assumptions'!$F$10)</f>
        <v>8670.3845146032472</v>
      </c>
      <c r="O969" s="12">
        <f>N969/(Calculations!$C$27^$AW969)/(Calculations!$D$27^($A969-1-$AW969+Calculations!$B$6/30))</f>
        <v>632.88641559720782</v>
      </c>
      <c r="P969" s="23">
        <f t="shared" si="1209"/>
        <v>0</v>
      </c>
      <c r="Q969" s="12">
        <f>IF(OR(A969&lt;=360,$E969&lt;70),Q968*IF($B969="January",(1+IF(C969&gt;Personal!$L$18+1,Calculations!$B$22,Calculations!$B$21)),1),0)</f>
        <v>0</v>
      </c>
      <c r="R969" s="12">
        <f>IF(OR(A969&lt;=360,$E969&lt;70),IF(AND(Career!$F$15="Yes",$E969=62,$E968=61),Q969,R968*IF($B969="January",(1+IF(C969&gt;Personal!$L$18+1,Calculations!$C$22,Calculations!$C$21)),1)),0)</f>
        <v>0</v>
      </c>
      <c r="S969" s="12">
        <f>R969*(1-'Retiree Assumptions'!$F$8)</f>
        <v>0</v>
      </c>
      <c r="T969" s="12">
        <f>S969/(Calculations!$C$27^($A969-1+Calculations!$B$6/30))</f>
        <v>0</v>
      </c>
      <c r="U969" s="23">
        <f t="shared" si="1210"/>
        <v>0</v>
      </c>
      <c r="W969">
        <f t="shared" si="1287"/>
        <v>15</v>
      </c>
      <c r="X969">
        <f t="shared" si="1224"/>
        <v>2105</v>
      </c>
      <c r="Y969">
        <f t="shared" si="1225"/>
        <v>122</v>
      </c>
      <c r="Z969">
        <f t="shared" si="1212"/>
        <v>120</v>
      </c>
      <c r="AA969" s="12">
        <f>S969*12*Subsidy!$I$15/Subsidy!$I$14</f>
        <v>0</v>
      </c>
      <c r="AB969" s="12">
        <f>SUM(S$5:S969)*Subsidy!$I$15/Subsidy!$I$14</f>
        <v>53212.488521578103</v>
      </c>
      <c r="AC969" s="12">
        <f>N969*Subsidy!$E$15/Subsidy!$E$14</f>
        <v>6936.3076116825987</v>
      </c>
      <c r="AD969" s="12">
        <f t="shared" si="1213"/>
        <v>83235.691340191188</v>
      </c>
      <c r="AE969" s="12">
        <f>$AP969*AC969/(Calculations!$D$27^(A969-1+Calculations!$B$6/30))</f>
        <v>0</v>
      </c>
      <c r="AF969" s="12">
        <f>IF(AE969=0,0,SUM(AE$903:AE969)*AC969/AE969)</f>
        <v>0</v>
      </c>
      <c r="AH969" s="164">
        <f>VLOOKUP(E969,Rates2,5)*VLOOKUP(E969,Mort_Imp_Retirees,C969-'Mort Imp Cume'!$C$4+2)</f>
        <v>1</v>
      </c>
      <c r="AI969" s="16">
        <f t="shared" si="1214"/>
        <v>0</v>
      </c>
      <c r="AJ969" s="164">
        <f>VLOOKUP(F969,Rates2,6)*VLOOKUP(F969,Mort_Imp_Survivors,C969-'Mort Imp Cume'!$C$4+2)</f>
        <v>1</v>
      </c>
      <c r="AK969" s="16">
        <f t="shared" si="1215"/>
        <v>0</v>
      </c>
      <c r="AL969" s="164">
        <f>VLOOKUP(F969,Rates2,7)*VLOOKUP(F969,Mort_Imp_Survivors,C969-'Mort Imp Cume'!$C$4+2)</f>
        <v>1</v>
      </c>
      <c r="AM969" s="16">
        <f t="shared" si="1216"/>
        <v>0</v>
      </c>
      <c r="AN969" s="108">
        <f>PRODUCT(AI$4:AI968)</f>
        <v>0</v>
      </c>
      <c r="AO969" s="16">
        <f>PRODUCT(AK$4:AK968)</f>
        <v>0</v>
      </c>
      <c r="AP969" s="16">
        <f>PRODUCT(AM$4:AM968)</f>
        <v>0</v>
      </c>
      <c r="AQ969" s="16">
        <f t="shared" si="1217"/>
        <v>0</v>
      </c>
      <c r="AR969" s="16">
        <f t="shared" si="1218"/>
        <v>0</v>
      </c>
      <c r="AS969" s="16">
        <f t="shared" si="1219"/>
        <v>0</v>
      </c>
      <c r="AT969" s="16">
        <f t="shared" si="1220"/>
        <v>0</v>
      </c>
      <c r="AU969" s="16">
        <f t="shared" si="1221"/>
        <v>1</v>
      </c>
      <c r="AV969" s="16">
        <f t="shared" si="1222"/>
        <v>0</v>
      </c>
      <c r="AW969" s="30">
        <f>(SUMPRODUCT(AV$5:AV968,A$5:A968)+SUM(AV$5:AV968)*(Calculations!$B$6/30-0.5)+AV$4*Calculations!$B$6/30/2)/SUM(AV$4:AV968)</f>
        <v>510.22007229542299</v>
      </c>
      <c r="AX969" s="16"/>
      <c r="AY969" s="12"/>
      <c r="AZ969" s="12"/>
    </row>
    <row r="970" spans="1:52" x14ac:dyDescent="0.25">
      <c r="A970">
        <f t="shared" si="1283"/>
        <v>966</v>
      </c>
      <c r="B970" t="str">
        <f t="shared" si="1227"/>
        <v>July</v>
      </c>
      <c r="C970">
        <f t="shared" si="1206"/>
        <v>2105</v>
      </c>
      <c r="D970">
        <f t="shared" si="1229"/>
        <v>210507</v>
      </c>
      <c r="E970">
        <f t="shared" ref="E970:F970" si="1289">E958+1</f>
        <v>122</v>
      </c>
      <c r="F970">
        <f t="shared" si="1289"/>
        <v>120</v>
      </c>
      <c r="G970" s="12">
        <f>G969*IF($B970="January",1+IF(C970&gt;Personal!$L$18+1,Calculations!$B$22,Calculations!$B$21),1)</f>
        <v>17914.017592155484</v>
      </c>
      <c r="H970" s="12">
        <f>IF(AND(Career!$F$15="Yes",$E970=62,$E969=61),G970,H969*IF($B970="January",(1+IF(C970&gt;Personal!$L$18+1,Calculations!$C$22,Calculations!$C$21)),1))</f>
        <v>17914.017592155484</v>
      </c>
      <c r="I970" s="12">
        <f>H970*(1-'Retiree Assumptions'!$F$8)</f>
        <v>13972.933721881278</v>
      </c>
      <c r="J970" s="12">
        <f>I970/(Calculations!$C$27^($A970-1+Calculations!$B$6/30))</f>
        <v>1178.1044576672084</v>
      </c>
      <c r="K970" s="23">
        <f t="shared" si="1208"/>
        <v>0</v>
      </c>
      <c r="L970" s="12">
        <f>L969*IF($B970="January",(1+IF(C970&gt;Personal!$L$18+1,Calculations!$B$22,Calculations!$B$21)),1)</f>
        <v>9852.709675685508</v>
      </c>
      <c r="M970" s="12">
        <f>IF(AND(Career!$F$15="Yes",$E970=62,$E969=61),L970,M969*IF($B970="January",(1+IF(C970&gt;Personal!$L$18+1,Calculations!$C$22,Calculations!$C$21)),1))</f>
        <v>9852.709675685508</v>
      </c>
      <c r="N970" s="12">
        <f>M970*(1-'Retiree Assumptions'!$F$10)</f>
        <v>8670.3845146032472</v>
      </c>
      <c r="O970" s="12">
        <f>N970/(Calculations!$C$27^$AW970)/(Calculations!$D$27^($A970-1-$AW970+Calculations!$B$6/30))</f>
        <v>631.06450298287143</v>
      </c>
      <c r="P970" s="23">
        <f t="shared" si="1209"/>
        <v>0</v>
      </c>
      <c r="Q970" s="12">
        <f>IF(OR(A970&lt;=360,$E970&lt;70),Q969*IF($B970="January",(1+IF(C970&gt;Personal!$L$18+1,Calculations!$B$22,Calculations!$B$21)),1),0)</f>
        <v>0</v>
      </c>
      <c r="R970" s="12">
        <f>IF(OR(A970&lt;=360,$E970&lt;70),IF(AND(Career!$F$15="Yes",$E970=62,$E969=61),Q970,R969*IF($B970="January",(1+IF(C970&gt;Personal!$L$18+1,Calculations!$C$22,Calculations!$C$21)),1)),0)</f>
        <v>0</v>
      </c>
      <c r="S970" s="12">
        <f>R970*(1-'Retiree Assumptions'!$F$8)</f>
        <v>0</v>
      </c>
      <c r="T970" s="12">
        <f>S970/(Calculations!$C$27^($A970-1+Calculations!$B$6/30))</f>
        <v>0</v>
      </c>
      <c r="U970" s="23">
        <f t="shared" si="1210"/>
        <v>0</v>
      </c>
      <c r="W970">
        <f t="shared" si="1287"/>
        <v>15</v>
      </c>
      <c r="X970">
        <f t="shared" si="1224"/>
        <v>2105</v>
      </c>
      <c r="Y970">
        <f t="shared" si="1225"/>
        <v>122</v>
      </c>
      <c r="Z970">
        <f t="shared" si="1212"/>
        <v>120</v>
      </c>
      <c r="AA970" s="12">
        <f>S970*12*Subsidy!$I$15/Subsidy!$I$14</f>
        <v>0</v>
      </c>
      <c r="AB970" s="12">
        <f>SUM(S$5:S970)*Subsidy!$I$15/Subsidy!$I$14</f>
        <v>53212.488521578103</v>
      </c>
      <c r="AC970" s="12">
        <f>N970*Subsidy!$E$15/Subsidy!$E$14</f>
        <v>6936.3076116825987</v>
      </c>
      <c r="AD970" s="12">
        <f t="shared" si="1213"/>
        <v>83235.691340191188</v>
      </c>
      <c r="AE970" s="12">
        <f>$AP970*AC970/(Calculations!$D$27^(A970-1+Calculations!$B$6/30))</f>
        <v>0</v>
      </c>
      <c r="AF970" s="12">
        <f>IF(AE970=0,0,SUM(AE$903:AE970)*AC970/AE970)</f>
        <v>0</v>
      </c>
      <c r="AH970" s="164">
        <f>VLOOKUP(E970,Rates2,5)*VLOOKUP(E970,Mort_Imp_Retirees,C970-'Mort Imp Cume'!$C$4+2)</f>
        <v>1</v>
      </c>
      <c r="AI970" s="16">
        <f t="shared" si="1214"/>
        <v>0</v>
      </c>
      <c r="AJ970" s="164">
        <f>VLOOKUP(F970,Rates2,6)*VLOOKUP(F970,Mort_Imp_Survivors,C970-'Mort Imp Cume'!$C$4+2)</f>
        <v>1</v>
      </c>
      <c r="AK970" s="16">
        <f t="shared" si="1215"/>
        <v>0</v>
      </c>
      <c r="AL970" s="164">
        <f>VLOOKUP(F970,Rates2,7)*VLOOKUP(F970,Mort_Imp_Survivors,C970-'Mort Imp Cume'!$C$4+2)</f>
        <v>1</v>
      </c>
      <c r="AM970" s="16">
        <f t="shared" si="1216"/>
        <v>0</v>
      </c>
      <c r="AN970" s="108">
        <f>PRODUCT(AI$4:AI969)</f>
        <v>0</v>
      </c>
      <c r="AO970" s="16">
        <f>PRODUCT(AK$4:AK969)</f>
        <v>0</v>
      </c>
      <c r="AP970" s="16">
        <f>PRODUCT(AM$4:AM969)</f>
        <v>0</v>
      </c>
      <c r="AQ970" s="16">
        <f t="shared" si="1217"/>
        <v>0</v>
      </c>
      <c r="AR970" s="16">
        <f t="shared" si="1218"/>
        <v>0</v>
      </c>
      <c r="AS970" s="16">
        <f t="shared" si="1219"/>
        <v>0</v>
      </c>
      <c r="AT970" s="16">
        <f t="shared" si="1220"/>
        <v>0</v>
      </c>
      <c r="AU970" s="16">
        <f t="shared" si="1221"/>
        <v>1</v>
      </c>
      <c r="AV970" s="16">
        <f t="shared" si="1222"/>
        <v>0</v>
      </c>
      <c r="AW970" s="30">
        <f>(SUMPRODUCT(AV$5:AV969,A$5:A969)+SUM(AV$5:AV969)*(Calculations!$B$6/30-0.5)+AV$4*Calculations!$B$6/30/2)/SUM(AV$4:AV969)</f>
        <v>510.22007229542299</v>
      </c>
      <c r="AX970" s="16"/>
      <c r="AY970" s="12"/>
      <c r="AZ970" s="12"/>
    </row>
    <row r="971" spans="1:52" x14ac:dyDescent="0.25">
      <c r="A971">
        <f t="shared" si="1283"/>
        <v>967</v>
      </c>
      <c r="B971" t="str">
        <f t="shared" si="1227"/>
        <v>August</v>
      </c>
      <c r="C971">
        <f t="shared" si="1206"/>
        <v>2105</v>
      </c>
      <c r="D971">
        <f t="shared" si="1229"/>
        <v>210508</v>
      </c>
      <c r="E971">
        <f t="shared" ref="E971:F971" si="1290">E959+1</f>
        <v>122</v>
      </c>
      <c r="F971">
        <f t="shared" si="1290"/>
        <v>120</v>
      </c>
      <c r="G971" s="12">
        <f>G970*IF($B971="January",1+IF(C971&gt;Personal!$L$18+1,Calculations!$B$22,Calculations!$B$21),1)</f>
        <v>17914.017592155484</v>
      </c>
      <c r="H971" s="12">
        <f>IF(AND(Career!$F$15="Yes",$E971=62,$E970=61),G971,H970*IF($B971="January",(1+IF(C971&gt;Personal!$L$18+1,Calculations!$C$22,Calculations!$C$21)),1))</f>
        <v>17914.017592155484</v>
      </c>
      <c r="I971" s="12">
        <f>H971*(1-'Retiree Assumptions'!$F$8)</f>
        <v>13972.933721881278</v>
      </c>
      <c r="J971" s="12">
        <f>I971/(Calculations!$C$27^($A971-1+Calculations!$B$6/30))</f>
        <v>1175.0920566971647</v>
      </c>
      <c r="K971" s="23">
        <f t="shared" si="1208"/>
        <v>0</v>
      </c>
      <c r="L971" s="12">
        <f>L970*IF($B971="January",(1+IF(C971&gt;Personal!$L$18+1,Calculations!$B$22,Calculations!$B$21)),1)</f>
        <v>9852.709675685508</v>
      </c>
      <c r="M971" s="12">
        <f>IF(AND(Career!$F$15="Yes",$E971=62,$E970=61),L971,M970*IF($B971="January",(1+IF(C971&gt;Personal!$L$18+1,Calculations!$C$22,Calculations!$C$21)),1))</f>
        <v>9852.709675685508</v>
      </c>
      <c r="N971" s="12">
        <f>M971*(1-'Retiree Assumptions'!$F$10)</f>
        <v>8670.3845146032472</v>
      </c>
      <c r="O971" s="12">
        <f>N971/(Calculations!$C$27^$AW971)/(Calculations!$D$27^($A971-1-$AW971+Calculations!$B$6/30))</f>
        <v>629.24783517311982</v>
      </c>
      <c r="P971" s="23">
        <f t="shared" si="1209"/>
        <v>0</v>
      </c>
      <c r="Q971" s="12">
        <f>IF(OR(A971&lt;=360,$E971&lt;70),Q970*IF($B971="January",(1+IF(C971&gt;Personal!$L$18+1,Calculations!$B$22,Calculations!$B$21)),1),0)</f>
        <v>0</v>
      </c>
      <c r="R971" s="12">
        <f>IF(OR(A971&lt;=360,$E971&lt;70),IF(AND(Career!$F$15="Yes",$E971=62,$E970=61),Q971,R970*IF($B971="January",(1+IF(C971&gt;Personal!$L$18+1,Calculations!$C$22,Calculations!$C$21)),1)),0)</f>
        <v>0</v>
      </c>
      <c r="S971" s="12">
        <f>R971*(1-'Retiree Assumptions'!$F$8)</f>
        <v>0</v>
      </c>
      <c r="T971" s="12">
        <f>S971/(Calculations!$C$27^($A971-1+Calculations!$B$6/30))</f>
        <v>0</v>
      </c>
      <c r="U971" s="23">
        <f t="shared" si="1210"/>
        <v>0</v>
      </c>
      <c r="W971">
        <f t="shared" si="1287"/>
        <v>15</v>
      </c>
      <c r="X971">
        <f t="shared" si="1224"/>
        <v>2105</v>
      </c>
      <c r="Y971">
        <f t="shared" si="1225"/>
        <v>122</v>
      </c>
      <c r="Z971">
        <f t="shared" si="1212"/>
        <v>120</v>
      </c>
      <c r="AA971" s="12">
        <f>S971*12*Subsidy!$I$15/Subsidy!$I$14</f>
        <v>0</v>
      </c>
      <c r="AB971" s="12">
        <f>SUM(S$5:S971)*Subsidy!$I$15/Subsidy!$I$14</f>
        <v>53212.488521578103</v>
      </c>
      <c r="AC971" s="12">
        <f>N971*Subsidy!$E$15/Subsidy!$E$14</f>
        <v>6936.3076116825987</v>
      </c>
      <c r="AD971" s="12">
        <f t="shared" si="1213"/>
        <v>83235.691340191188</v>
      </c>
      <c r="AE971" s="12">
        <f>$AP971*AC971/(Calculations!$D$27^(A971-1+Calculations!$B$6/30))</f>
        <v>0</v>
      </c>
      <c r="AF971" s="12">
        <f>IF(AE971=0,0,SUM(AE$903:AE971)*AC971/AE971)</f>
        <v>0</v>
      </c>
      <c r="AH971" s="164">
        <f>VLOOKUP(E971,Rates2,5)*VLOOKUP(E971,Mort_Imp_Retirees,C971-'Mort Imp Cume'!$C$4+2)</f>
        <v>1</v>
      </c>
      <c r="AI971" s="16">
        <f t="shared" si="1214"/>
        <v>0</v>
      </c>
      <c r="AJ971" s="164">
        <f>VLOOKUP(F971,Rates2,6)*VLOOKUP(F971,Mort_Imp_Survivors,C971-'Mort Imp Cume'!$C$4+2)</f>
        <v>1</v>
      </c>
      <c r="AK971" s="16">
        <f t="shared" si="1215"/>
        <v>0</v>
      </c>
      <c r="AL971" s="164">
        <f>VLOOKUP(F971,Rates2,7)*VLOOKUP(F971,Mort_Imp_Survivors,C971-'Mort Imp Cume'!$C$4+2)</f>
        <v>1</v>
      </c>
      <c r="AM971" s="16">
        <f t="shared" si="1216"/>
        <v>0</v>
      </c>
      <c r="AN971" s="108">
        <f>PRODUCT(AI$4:AI970)</f>
        <v>0</v>
      </c>
      <c r="AO971" s="16">
        <f>PRODUCT(AK$4:AK970)</f>
        <v>0</v>
      </c>
      <c r="AP971" s="16">
        <f>PRODUCT(AM$4:AM970)</f>
        <v>0</v>
      </c>
      <c r="AQ971" s="16">
        <f t="shared" si="1217"/>
        <v>0</v>
      </c>
      <c r="AR971" s="16">
        <f t="shared" si="1218"/>
        <v>0</v>
      </c>
      <c r="AS971" s="16">
        <f t="shared" si="1219"/>
        <v>0</v>
      </c>
      <c r="AT971" s="16">
        <f t="shared" si="1220"/>
        <v>0</v>
      </c>
      <c r="AU971" s="16">
        <f t="shared" si="1221"/>
        <v>1</v>
      </c>
      <c r="AV971" s="16">
        <f t="shared" si="1222"/>
        <v>0</v>
      </c>
      <c r="AW971" s="30">
        <f>(SUMPRODUCT(AV$5:AV970,A$5:A970)+SUM(AV$5:AV970)*(Calculations!$B$6/30-0.5)+AV$4*Calculations!$B$6/30/2)/SUM(AV$4:AV970)</f>
        <v>510.22007229542299</v>
      </c>
      <c r="AX971" s="16"/>
      <c r="AY971" s="12"/>
      <c r="AZ971" s="12"/>
    </row>
    <row r="972" spans="1:52" x14ac:dyDescent="0.25">
      <c r="A972">
        <f t="shared" si="1283"/>
        <v>968</v>
      </c>
      <c r="B972" t="str">
        <f t="shared" si="1227"/>
        <v>September</v>
      </c>
      <c r="C972">
        <f t="shared" ref="C972:C1035" si="1291">C971+IF(B971="December",1,0)</f>
        <v>2105</v>
      </c>
      <c r="D972">
        <f t="shared" si="1229"/>
        <v>210509</v>
      </c>
      <c r="E972">
        <f t="shared" ref="E972:F972" si="1292">E960+1</f>
        <v>122</v>
      </c>
      <c r="F972">
        <f t="shared" si="1292"/>
        <v>120</v>
      </c>
      <c r="G972" s="12">
        <f>G971*IF($B972="January",1+IF(C972&gt;Personal!$L$18+1,Calculations!$B$22,Calculations!$B$21),1)</f>
        <v>17914.017592155484</v>
      </c>
      <c r="H972" s="12">
        <f>IF(AND(Career!$F$15="Yes",$E972=62,$E971=61),G972,H971*IF($B972="January",(1+IF(C972&gt;Personal!$L$18+1,Calculations!$C$22,Calculations!$C$21)),1))</f>
        <v>17914.017592155484</v>
      </c>
      <c r="I972" s="12">
        <f>H972*(1-'Retiree Assumptions'!$F$8)</f>
        <v>13972.933721881278</v>
      </c>
      <c r="J972" s="12">
        <f>I972/(Calculations!$C$27^($A972-1+Calculations!$B$6/30))</f>
        <v>1172.0873584053895</v>
      </c>
      <c r="K972" s="23">
        <f t="shared" ref="K972:K1035" si="1293">$AN972*J972</f>
        <v>0</v>
      </c>
      <c r="L972" s="12">
        <f>L971*IF($B972="January",(1+IF(C972&gt;Personal!$L$18+1,Calculations!$B$22,Calculations!$B$21)),1)</f>
        <v>9852.709675685508</v>
      </c>
      <c r="M972" s="12">
        <f>IF(AND(Career!$F$15="Yes",$E972=62,$E971=61),L972,M971*IF($B972="January",(1+IF(C972&gt;Personal!$L$18+1,Calculations!$C$22,Calculations!$C$21)),1))</f>
        <v>9852.709675685508</v>
      </c>
      <c r="N972" s="12">
        <f>M972*(1-'Retiree Assumptions'!$F$10)</f>
        <v>8670.3845146032472</v>
      </c>
      <c r="O972" s="12">
        <f>N972/(Calculations!$C$27^$AW972)/(Calculations!$D$27^($A972-1-$AW972+Calculations!$B$6/30))</f>
        <v>627.43639706954787</v>
      </c>
      <c r="P972" s="23">
        <f t="shared" ref="P972:P1035" si="1294">$AT972*O972</f>
        <v>0</v>
      </c>
      <c r="Q972" s="12">
        <f>IF(OR(A972&lt;=360,$E972&lt;70),Q971*IF($B972="January",(1+IF(C972&gt;Personal!$L$18+1,Calculations!$B$22,Calculations!$B$21)),1),0)</f>
        <v>0</v>
      </c>
      <c r="R972" s="12">
        <f>IF(OR(A972&lt;=360,$E972&lt;70),IF(AND(Career!$F$15="Yes",$E972=62,$E971=61),Q972,R971*IF($B972="January",(1+IF(C972&gt;Personal!$L$18+1,Calculations!$C$22,Calculations!$C$21)),1)),0)</f>
        <v>0</v>
      </c>
      <c r="S972" s="12">
        <f>R972*(1-'Retiree Assumptions'!$F$8)</f>
        <v>0</v>
      </c>
      <c r="T972" s="12">
        <f>S972/(Calculations!$C$27^($A972-1+Calculations!$B$6/30))</f>
        <v>0</v>
      </c>
      <c r="U972" s="23">
        <f t="shared" ref="U972:U1035" si="1295">$AQ972*T972</f>
        <v>0</v>
      </c>
      <c r="W972">
        <f t="shared" si="1287"/>
        <v>15</v>
      </c>
      <c r="X972">
        <f t="shared" si="1224"/>
        <v>2105</v>
      </c>
      <c r="Y972">
        <f t="shared" si="1225"/>
        <v>122</v>
      </c>
      <c r="Z972">
        <f t="shared" si="1212"/>
        <v>120</v>
      </c>
      <c r="AA972" s="12">
        <f>S972*12*Subsidy!$I$15/Subsidy!$I$14</f>
        <v>0</v>
      </c>
      <c r="AB972" s="12">
        <f>SUM(S$5:S972)*Subsidy!$I$15/Subsidy!$I$14</f>
        <v>53212.488521578103</v>
      </c>
      <c r="AC972" s="12">
        <f>N972*Subsidy!$E$15/Subsidy!$E$14</f>
        <v>6936.3076116825987</v>
      </c>
      <c r="AD972" s="12">
        <f t="shared" si="1213"/>
        <v>83235.691340191188</v>
      </c>
      <c r="AE972" s="12">
        <f>$AP972*AC972/(Calculations!$D$27^(A972-1+Calculations!$B$6/30))</f>
        <v>0</v>
      </c>
      <c r="AF972" s="12">
        <f>IF(AE972=0,0,SUM(AE$903:AE972)*AC972/AE972)</f>
        <v>0</v>
      </c>
      <c r="AH972" s="164">
        <f>VLOOKUP(E972,Rates2,5)*VLOOKUP(E972,Mort_Imp_Retirees,C972-'Mort Imp Cume'!$C$4+2)</f>
        <v>1</v>
      </c>
      <c r="AI972" s="16">
        <f t="shared" si="1214"/>
        <v>0</v>
      </c>
      <c r="AJ972" s="164">
        <f>VLOOKUP(F972,Rates2,6)*VLOOKUP(F972,Mort_Imp_Survivors,C972-'Mort Imp Cume'!$C$4+2)</f>
        <v>1</v>
      </c>
      <c r="AK972" s="16">
        <f t="shared" si="1215"/>
        <v>0</v>
      </c>
      <c r="AL972" s="164">
        <f>VLOOKUP(F972,Rates2,7)*VLOOKUP(F972,Mort_Imp_Survivors,C972-'Mort Imp Cume'!$C$4+2)</f>
        <v>1</v>
      </c>
      <c r="AM972" s="16">
        <f t="shared" si="1216"/>
        <v>0</v>
      </c>
      <c r="AN972" s="108">
        <f>PRODUCT(AI$4:AI971)</f>
        <v>0</v>
      </c>
      <c r="AO972" s="16">
        <f>PRODUCT(AK$4:AK971)</f>
        <v>0</v>
      </c>
      <c r="AP972" s="16">
        <f>PRODUCT(AM$4:AM971)</f>
        <v>0</v>
      </c>
      <c r="AQ972" s="16">
        <f t="shared" si="1217"/>
        <v>0</v>
      </c>
      <c r="AR972" s="16">
        <f t="shared" si="1218"/>
        <v>0</v>
      </c>
      <c r="AS972" s="16">
        <f t="shared" si="1219"/>
        <v>0</v>
      </c>
      <c r="AT972" s="16">
        <f t="shared" si="1220"/>
        <v>0</v>
      </c>
      <c r="AU972" s="16">
        <f t="shared" si="1221"/>
        <v>1</v>
      </c>
      <c r="AV972" s="16">
        <f t="shared" si="1222"/>
        <v>0</v>
      </c>
      <c r="AW972" s="30">
        <f>(SUMPRODUCT(AV$5:AV971,A$5:A971)+SUM(AV$5:AV971)*(Calculations!$B$6/30-0.5)+AV$4*Calculations!$B$6/30/2)/SUM(AV$4:AV971)</f>
        <v>510.22007229542299</v>
      </c>
      <c r="AX972" s="16"/>
      <c r="AY972" s="12"/>
      <c r="AZ972" s="12"/>
    </row>
    <row r="973" spans="1:52" x14ac:dyDescent="0.25">
      <c r="A973">
        <f t="shared" si="1283"/>
        <v>969</v>
      </c>
      <c r="B973" t="str">
        <f t="shared" si="1227"/>
        <v>October</v>
      </c>
      <c r="C973">
        <f t="shared" si="1291"/>
        <v>2105</v>
      </c>
      <c r="D973">
        <f t="shared" si="1229"/>
        <v>210510</v>
      </c>
      <c r="E973">
        <f t="shared" ref="E973:F973" si="1296">E961+1</f>
        <v>122</v>
      </c>
      <c r="F973">
        <f t="shared" si="1296"/>
        <v>120</v>
      </c>
      <c r="G973" s="12">
        <f>G972*IF($B973="January",1+IF(C973&gt;Personal!$L$18+1,Calculations!$B$22,Calculations!$B$21),1)</f>
        <v>17914.017592155484</v>
      </c>
      <c r="H973" s="12">
        <f>IF(AND(Career!$F$15="Yes",$E973=62,$E972=61),G973,H972*IF($B973="January",(1+IF(C973&gt;Personal!$L$18+1,Calculations!$C$22,Calculations!$C$21)),1))</f>
        <v>17914.017592155484</v>
      </c>
      <c r="I973" s="12">
        <f>H973*(1-'Retiree Assumptions'!$F$8)</f>
        <v>13972.933721881278</v>
      </c>
      <c r="J973" s="12">
        <f>I973/(Calculations!$C$27^($A973-1+Calculations!$B$6/30))</f>
        <v>1169.0903430962139</v>
      </c>
      <c r="K973" s="23">
        <f t="shared" si="1293"/>
        <v>0</v>
      </c>
      <c r="L973" s="12">
        <f>L972*IF($B973="January",(1+IF(C973&gt;Personal!$L$18+1,Calculations!$B$22,Calculations!$B$21)),1)</f>
        <v>9852.709675685508</v>
      </c>
      <c r="M973" s="12">
        <f>IF(AND(Career!$F$15="Yes",$E973=62,$E972=61),L973,M972*IF($B973="January",(1+IF(C973&gt;Personal!$L$18+1,Calculations!$C$22,Calculations!$C$21)),1))</f>
        <v>9852.709675685508</v>
      </c>
      <c r="N973" s="12">
        <f>M973*(1-'Retiree Assumptions'!$F$10)</f>
        <v>8670.3845146032472</v>
      </c>
      <c r="O973" s="12">
        <f>N973/(Calculations!$C$27^$AW973)/(Calculations!$D$27^($A973-1-$AW973+Calculations!$B$6/30))</f>
        <v>625.63017361721472</v>
      </c>
      <c r="P973" s="23">
        <f t="shared" si="1294"/>
        <v>0</v>
      </c>
      <c r="Q973" s="12">
        <f>IF(OR(A973&lt;=360,$E973&lt;70),Q972*IF($B973="January",(1+IF(C973&gt;Personal!$L$18+1,Calculations!$B$22,Calculations!$B$21)),1),0)</f>
        <v>0</v>
      </c>
      <c r="R973" s="12">
        <f>IF(OR(A973&lt;=360,$E973&lt;70),IF(AND(Career!$F$15="Yes",$E973=62,$E972=61),Q973,R972*IF($B973="January",(1+IF(C973&gt;Personal!$L$18+1,Calculations!$C$22,Calculations!$C$21)),1)),0)</f>
        <v>0</v>
      </c>
      <c r="S973" s="12">
        <f>R973*(1-'Retiree Assumptions'!$F$8)</f>
        <v>0</v>
      </c>
      <c r="T973" s="12">
        <f>S973/(Calculations!$C$27^($A973-1+Calculations!$B$6/30))</f>
        <v>0</v>
      </c>
      <c r="U973" s="23">
        <f t="shared" si="1295"/>
        <v>0</v>
      </c>
      <c r="W973">
        <f t="shared" si="1287"/>
        <v>15</v>
      </c>
      <c r="X973">
        <f t="shared" si="1224"/>
        <v>2105</v>
      </c>
      <c r="Y973">
        <f t="shared" si="1225"/>
        <v>122</v>
      </c>
      <c r="Z973">
        <f t="shared" ref="Z973:Z1036" si="1297">F973</f>
        <v>120</v>
      </c>
      <c r="AA973" s="12">
        <f>S973*12*Subsidy!$I$15/Subsidy!$I$14</f>
        <v>0</v>
      </c>
      <c r="AB973" s="12">
        <f>SUM(S$5:S973)*Subsidy!$I$15/Subsidy!$I$14</f>
        <v>53212.488521578103</v>
      </c>
      <c r="AC973" s="12">
        <f>N973*Subsidy!$E$15/Subsidy!$E$14</f>
        <v>6936.3076116825987</v>
      </c>
      <c r="AD973" s="12">
        <f t="shared" ref="AD973:AD1036" si="1298">AC973*12</f>
        <v>83235.691340191188</v>
      </c>
      <c r="AE973" s="12">
        <f>$AP973*AC973/(Calculations!$D$27^(A973-1+Calculations!$B$6/30))</f>
        <v>0</v>
      </c>
      <c r="AF973" s="12">
        <f>IF(AE973=0,0,SUM(AE$903:AE973)*AC973/AE973)</f>
        <v>0</v>
      </c>
      <c r="AH973" s="164">
        <f>VLOOKUP(E973,Rates2,5)*VLOOKUP(E973,Mort_Imp_Retirees,C973-'Mort Imp Cume'!$C$4+2)</f>
        <v>1</v>
      </c>
      <c r="AI973" s="16">
        <f t="shared" ref="AI973:AI1036" si="1299">1-AH973</f>
        <v>0</v>
      </c>
      <c r="AJ973" s="164">
        <f>VLOOKUP(F973,Rates2,6)*VLOOKUP(F973,Mort_Imp_Survivors,C973-'Mort Imp Cume'!$C$4+2)</f>
        <v>1</v>
      </c>
      <c r="AK973" s="16">
        <f t="shared" ref="AK973:AK1036" si="1300">1-AJ973</f>
        <v>0</v>
      </c>
      <c r="AL973" s="164">
        <f>VLOOKUP(F973,Rates2,7)*VLOOKUP(F973,Mort_Imp_Survivors,C973-'Mort Imp Cume'!$C$4+2)</f>
        <v>1</v>
      </c>
      <c r="AM973" s="16">
        <f t="shared" ref="AM973:AM1036" si="1301">1-AL973</f>
        <v>0</v>
      </c>
      <c r="AN973" s="108">
        <f>PRODUCT(AI$4:AI972)</f>
        <v>0</v>
      </c>
      <c r="AO973" s="16">
        <f>PRODUCT(AK$4:AK972)</f>
        <v>0</v>
      </c>
      <c r="AP973" s="16">
        <f>PRODUCT(AM$4:AM972)</f>
        <v>0</v>
      </c>
      <c r="AQ973" s="16">
        <f t="shared" ref="AQ973:AQ1036" si="1302">AN973*AO973</f>
        <v>0</v>
      </c>
      <c r="AR973" s="16">
        <f t="shared" ref="AR973:AR1036" si="1303">AN973*(1-AO973)</f>
        <v>0</v>
      </c>
      <c r="AS973" s="16">
        <f t="shared" ref="AS973:AS1036" si="1304">AQ973*AH973*AK973</f>
        <v>0</v>
      </c>
      <c r="AT973" s="16">
        <f t="shared" ref="AT973:AT1036" si="1305">AT972*AM972+AS972</f>
        <v>0</v>
      </c>
      <c r="AU973" s="16">
        <f t="shared" ref="AU973:AU1036" si="1306">1-AQ973-AR973-AT973</f>
        <v>1</v>
      </c>
      <c r="AV973" s="16">
        <f t="shared" ref="AV973:AV1036" si="1307">AN973*AH973</f>
        <v>0</v>
      </c>
      <c r="AW973" s="30">
        <f>(SUMPRODUCT(AV$5:AV972,A$5:A972)+SUM(AV$5:AV972)*(Calculations!$B$6/30-0.5)+AV$4*Calculations!$B$6/30/2)/SUM(AV$4:AV972)</f>
        <v>510.22007229542299</v>
      </c>
      <c r="AX973" s="16"/>
      <c r="AY973" s="12"/>
      <c r="AZ973" s="12"/>
    </row>
    <row r="974" spans="1:52" x14ac:dyDescent="0.25">
      <c r="A974">
        <f t="shared" si="1283"/>
        <v>970</v>
      </c>
      <c r="B974" t="str">
        <f t="shared" si="1227"/>
        <v>November</v>
      </c>
      <c r="C974">
        <f t="shared" si="1291"/>
        <v>2105</v>
      </c>
      <c r="D974">
        <f t="shared" si="1229"/>
        <v>210511</v>
      </c>
      <c r="E974">
        <f t="shared" ref="E974:F974" si="1308">E962+1</f>
        <v>122</v>
      </c>
      <c r="F974">
        <f t="shared" si="1308"/>
        <v>120</v>
      </c>
      <c r="G974" s="12">
        <f>G973*IF($B974="January",1+IF(C974&gt;Personal!$L$18+1,Calculations!$B$22,Calculations!$B$21),1)</f>
        <v>17914.017592155484</v>
      </c>
      <c r="H974" s="12">
        <f>IF(AND(Career!$F$15="Yes",$E974=62,$E973=61),G974,H973*IF($B974="January",(1+IF(C974&gt;Personal!$L$18+1,Calculations!$C$22,Calculations!$C$21)),1))</f>
        <v>17914.017592155484</v>
      </c>
      <c r="I974" s="12">
        <f>H974*(1-'Retiree Assumptions'!$F$8)</f>
        <v>13972.933721881278</v>
      </c>
      <c r="J974" s="12">
        <f>I974/(Calculations!$C$27^($A974-1+Calculations!$B$6/30))</f>
        <v>1166.1009911243311</v>
      </c>
      <c r="K974" s="23">
        <f t="shared" si="1293"/>
        <v>0</v>
      </c>
      <c r="L974" s="12">
        <f>L973*IF($B974="January",(1+IF(C974&gt;Personal!$L$18+1,Calculations!$B$22,Calculations!$B$21)),1)</f>
        <v>9852.709675685508</v>
      </c>
      <c r="M974" s="12">
        <f>IF(AND(Career!$F$15="Yes",$E974=62,$E973=61),L974,M973*IF($B974="January",(1+IF(C974&gt;Personal!$L$18+1,Calculations!$C$22,Calculations!$C$21)),1))</f>
        <v>9852.709675685508</v>
      </c>
      <c r="N974" s="12">
        <f>M974*(1-'Retiree Assumptions'!$F$10)</f>
        <v>8670.3845146032472</v>
      </c>
      <c r="O974" s="12">
        <f>N974/(Calculations!$C$27^$AW974)/(Calculations!$D$27^($A974-1-$AW974+Calculations!$B$6/30))</f>
        <v>623.82914980451824</v>
      </c>
      <c r="P974" s="23">
        <f t="shared" si="1294"/>
        <v>0</v>
      </c>
      <c r="Q974" s="12">
        <f>IF(OR(A974&lt;=360,$E974&lt;70),Q973*IF($B974="January",(1+IF(C974&gt;Personal!$L$18+1,Calculations!$B$22,Calculations!$B$21)),1),0)</f>
        <v>0</v>
      </c>
      <c r="R974" s="12">
        <f>IF(OR(A974&lt;=360,$E974&lt;70),IF(AND(Career!$F$15="Yes",$E974=62,$E973=61),Q974,R973*IF($B974="January",(1+IF(C974&gt;Personal!$L$18+1,Calculations!$C$22,Calculations!$C$21)),1)),0)</f>
        <v>0</v>
      </c>
      <c r="S974" s="12">
        <f>R974*(1-'Retiree Assumptions'!$F$8)</f>
        <v>0</v>
      </c>
      <c r="T974" s="12">
        <f>S974/(Calculations!$C$27^($A974-1+Calculations!$B$6/30))</f>
        <v>0</v>
      </c>
      <c r="U974" s="23">
        <f t="shared" si="1295"/>
        <v>0</v>
      </c>
      <c r="W974">
        <f t="shared" si="1287"/>
        <v>15</v>
      </c>
      <c r="X974">
        <f t="shared" ref="X974:X1037" si="1309">C974</f>
        <v>2105</v>
      </c>
      <c r="Y974">
        <f t="shared" ref="Y974:Y1037" si="1310">E974</f>
        <v>122</v>
      </c>
      <c r="Z974">
        <f t="shared" si="1297"/>
        <v>120</v>
      </c>
      <c r="AA974" s="12">
        <f>S974*12*Subsidy!$I$15/Subsidy!$I$14</f>
        <v>0</v>
      </c>
      <c r="AB974" s="12">
        <f>SUM(S$5:S974)*Subsidy!$I$15/Subsidy!$I$14</f>
        <v>53212.488521578103</v>
      </c>
      <c r="AC974" s="12">
        <f>N974*Subsidy!$E$15/Subsidy!$E$14</f>
        <v>6936.3076116825987</v>
      </c>
      <c r="AD974" s="12">
        <f t="shared" si="1298"/>
        <v>83235.691340191188</v>
      </c>
      <c r="AE974" s="12">
        <f>$AP974*AC974/(Calculations!$D$27^(A974-1+Calculations!$B$6/30))</f>
        <v>0</v>
      </c>
      <c r="AF974" s="12">
        <f>IF(AE974=0,0,SUM(AE$903:AE974)*AC974/AE974)</f>
        <v>0</v>
      </c>
      <c r="AH974" s="164">
        <f>VLOOKUP(E974,Rates2,5)*VLOOKUP(E974,Mort_Imp_Retirees,C974-'Mort Imp Cume'!$C$4+2)</f>
        <v>1</v>
      </c>
      <c r="AI974" s="16">
        <f t="shared" si="1299"/>
        <v>0</v>
      </c>
      <c r="AJ974" s="164">
        <f>VLOOKUP(F974,Rates2,6)*VLOOKUP(F974,Mort_Imp_Survivors,C974-'Mort Imp Cume'!$C$4+2)</f>
        <v>1</v>
      </c>
      <c r="AK974" s="16">
        <f t="shared" si="1300"/>
        <v>0</v>
      </c>
      <c r="AL974" s="164">
        <f>VLOOKUP(F974,Rates2,7)*VLOOKUP(F974,Mort_Imp_Survivors,C974-'Mort Imp Cume'!$C$4+2)</f>
        <v>1</v>
      </c>
      <c r="AM974" s="16">
        <f t="shared" si="1301"/>
        <v>0</v>
      </c>
      <c r="AN974" s="108">
        <f>PRODUCT(AI$4:AI973)</f>
        <v>0</v>
      </c>
      <c r="AO974" s="16">
        <f>PRODUCT(AK$4:AK973)</f>
        <v>0</v>
      </c>
      <c r="AP974" s="16">
        <f>PRODUCT(AM$4:AM973)</f>
        <v>0</v>
      </c>
      <c r="AQ974" s="16">
        <f t="shared" si="1302"/>
        <v>0</v>
      </c>
      <c r="AR974" s="16">
        <f t="shared" si="1303"/>
        <v>0</v>
      </c>
      <c r="AS974" s="16">
        <f t="shared" si="1304"/>
        <v>0</v>
      </c>
      <c r="AT974" s="16">
        <f t="shared" si="1305"/>
        <v>0</v>
      </c>
      <c r="AU974" s="16">
        <f t="shared" si="1306"/>
        <v>1</v>
      </c>
      <c r="AV974" s="16">
        <f t="shared" si="1307"/>
        <v>0</v>
      </c>
      <c r="AW974" s="30">
        <f>(SUMPRODUCT(AV$5:AV973,A$5:A973)+SUM(AV$5:AV973)*(Calculations!$B$6/30-0.5)+AV$4*Calculations!$B$6/30/2)/SUM(AV$4:AV973)</f>
        <v>510.22007229542299</v>
      </c>
      <c r="AX974" s="16"/>
      <c r="AY974" s="12"/>
      <c r="AZ974" s="12"/>
    </row>
    <row r="975" spans="1:52" x14ac:dyDescent="0.25">
      <c r="A975">
        <f t="shared" si="1283"/>
        <v>971</v>
      </c>
      <c r="B975" t="str">
        <f t="shared" si="1227"/>
        <v>December</v>
      </c>
      <c r="C975">
        <f t="shared" si="1291"/>
        <v>2105</v>
      </c>
      <c r="D975">
        <f t="shared" si="1229"/>
        <v>210512</v>
      </c>
      <c r="E975">
        <f t="shared" ref="E975:F975" si="1311">E963+1</f>
        <v>122</v>
      </c>
      <c r="F975">
        <f t="shared" si="1311"/>
        <v>120</v>
      </c>
      <c r="G975" s="12">
        <f>G974*IF($B975="January",1+IF(C975&gt;Personal!$L$18+1,Calculations!$B$22,Calculations!$B$21),1)</f>
        <v>17914.017592155484</v>
      </c>
      <c r="H975" s="12">
        <f>IF(AND(Career!$F$15="Yes",$E975=62,$E974=61),G975,H974*IF($B975="January",(1+IF(C975&gt;Personal!$L$18+1,Calculations!$C$22,Calculations!$C$21)),1))</f>
        <v>17914.017592155484</v>
      </c>
      <c r="I975" s="12">
        <f>H975*(1-'Retiree Assumptions'!$F$8)</f>
        <v>13972.933721881278</v>
      </c>
      <c r="J975" s="12">
        <f>I975/(Calculations!$C$27^($A975-1+Calculations!$B$6/30))</f>
        <v>1163.1192828946655</v>
      </c>
      <c r="K975" s="23">
        <f t="shared" si="1293"/>
        <v>0</v>
      </c>
      <c r="L975" s="12">
        <f>L974*IF($B975="January",(1+IF(C975&gt;Personal!$L$18+1,Calculations!$B$22,Calculations!$B$21)),1)</f>
        <v>9852.709675685508</v>
      </c>
      <c r="M975" s="12">
        <f>IF(AND(Career!$F$15="Yes",$E975=62,$E974=61),L975,M974*IF($B975="January",(1+IF(C975&gt;Personal!$L$18+1,Calculations!$C$22,Calculations!$C$21)),1))</f>
        <v>9852.709675685508</v>
      </c>
      <c r="N975" s="12">
        <f>M975*(1-'Retiree Assumptions'!$F$10)</f>
        <v>8670.3845146032472</v>
      </c>
      <c r="O975" s="12">
        <f>N975/(Calculations!$C$27^$AW975)/(Calculations!$D$27^($A975-1-$AW975+Calculations!$B$6/30))</f>
        <v>622.03331066307112</v>
      </c>
      <c r="P975" s="23">
        <f t="shared" si="1294"/>
        <v>0</v>
      </c>
      <c r="Q975" s="12">
        <f>IF(OR(A975&lt;=360,$E975&lt;70),Q974*IF($B975="January",(1+IF(C975&gt;Personal!$L$18+1,Calculations!$B$22,Calculations!$B$21)),1),0)</f>
        <v>0</v>
      </c>
      <c r="R975" s="12">
        <f>IF(OR(A975&lt;=360,$E975&lt;70),IF(AND(Career!$F$15="Yes",$E975=62,$E974=61),Q975,R974*IF($B975="January",(1+IF(C975&gt;Personal!$L$18+1,Calculations!$C$22,Calculations!$C$21)),1)),0)</f>
        <v>0</v>
      </c>
      <c r="S975" s="12">
        <f>R975*(1-'Retiree Assumptions'!$F$8)</f>
        <v>0</v>
      </c>
      <c r="T975" s="12">
        <f>S975/(Calculations!$C$27^($A975-1+Calculations!$B$6/30))</f>
        <v>0</v>
      </c>
      <c r="U975" s="23">
        <f t="shared" si="1295"/>
        <v>0</v>
      </c>
      <c r="W975">
        <f t="shared" si="1287"/>
        <v>15</v>
      </c>
      <c r="X975">
        <f t="shared" si="1309"/>
        <v>2105</v>
      </c>
      <c r="Y975">
        <f t="shared" si="1310"/>
        <v>122</v>
      </c>
      <c r="Z975">
        <f t="shared" si="1297"/>
        <v>120</v>
      </c>
      <c r="AA975" s="12">
        <f>S975*12*Subsidy!$I$15/Subsidy!$I$14</f>
        <v>0</v>
      </c>
      <c r="AB975" s="12">
        <f>SUM(S$5:S975)*Subsidy!$I$15/Subsidy!$I$14</f>
        <v>53212.488521578103</v>
      </c>
      <c r="AC975" s="12">
        <f>N975*Subsidy!$E$15/Subsidy!$E$14</f>
        <v>6936.3076116825987</v>
      </c>
      <c r="AD975" s="12">
        <f t="shared" si="1298"/>
        <v>83235.691340191188</v>
      </c>
      <c r="AE975" s="12">
        <f>$AP975*AC975/(Calculations!$D$27^(A975-1+Calculations!$B$6/30))</f>
        <v>0</v>
      </c>
      <c r="AF975" s="12">
        <f>IF(AE975=0,0,SUM(AE$903:AE975)*AC975/AE975)</f>
        <v>0</v>
      </c>
      <c r="AH975" s="164">
        <f>VLOOKUP(E975,Rates2,5)*VLOOKUP(E975,Mort_Imp_Retirees,C975-'Mort Imp Cume'!$C$4+2)</f>
        <v>1</v>
      </c>
      <c r="AI975" s="16">
        <f t="shared" si="1299"/>
        <v>0</v>
      </c>
      <c r="AJ975" s="164">
        <f>VLOOKUP(F975,Rates2,6)*VLOOKUP(F975,Mort_Imp_Survivors,C975-'Mort Imp Cume'!$C$4+2)</f>
        <v>1</v>
      </c>
      <c r="AK975" s="16">
        <f t="shared" si="1300"/>
        <v>0</v>
      </c>
      <c r="AL975" s="164">
        <f>VLOOKUP(F975,Rates2,7)*VLOOKUP(F975,Mort_Imp_Survivors,C975-'Mort Imp Cume'!$C$4+2)</f>
        <v>1</v>
      </c>
      <c r="AM975" s="16">
        <f t="shared" si="1301"/>
        <v>0</v>
      </c>
      <c r="AN975" s="108">
        <f>PRODUCT(AI$4:AI974)</f>
        <v>0</v>
      </c>
      <c r="AO975" s="16">
        <f>PRODUCT(AK$4:AK974)</f>
        <v>0</v>
      </c>
      <c r="AP975" s="16">
        <f>PRODUCT(AM$4:AM974)</f>
        <v>0</v>
      </c>
      <c r="AQ975" s="16">
        <f t="shared" si="1302"/>
        <v>0</v>
      </c>
      <c r="AR975" s="16">
        <f t="shared" si="1303"/>
        <v>0</v>
      </c>
      <c r="AS975" s="16">
        <f t="shared" si="1304"/>
        <v>0</v>
      </c>
      <c r="AT975" s="16">
        <f t="shared" si="1305"/>
        <v>0</v>
      </c>
      <c r="AU975" s="16">
        <f t="shared" si="1306"/>
        <v>1</v>
      </c>
      <c r="AV975" s="16">
        <f t="shared" si="1307"/>
        <v>0</v>
      </c>
      <c r="AW975" s="30">
        <f>(SUMPRODUCT(AV$5:AV974,A$5:A974)+SUM(AV$5:AV974)*(Calculations!$B$6/30-0.5)+AV$4*Calculations!$B$6/30/2)/SUM(AV$4:AV974)</f>
        <v>510.22007229542299</v>
      </c>
      <c r="AX975" s="16"/>
      <c r="AY975" s="12"/>
      <c r="AZ975" s="12"/>
    </row>
    <row r="976" spans="1:52" x14ac:dyDescent="0.25">
      <c r="A976">
        <f t="shared" si="1283"/>
        <v>972</v>
      </c>
      <c r="B976" t="str">
        <f t="shared" ref="B976:B1039" si="1312">B964</f>
        <v>January</v>
      </c>
      <c r="C976">
        <f t="shared" si="1291"/>
        <v>2106</v>
      </c>
      <c r="D976">
        <f t="shared" si="1229"/>
        <v>210601</v>
      </c>
      <c r="E976">
        <f t="shared" ref="E976:F976" si="1313">E964+1</f>
        <v>123</v>
      </c>
      <c r="F976">
        <f t="shared" si="1313"/>
        <v>121</v>
      </c>
      <c r="G976" s="12">
        <f>G975*IF($B976="January",1+IF(C976&gt;Personal!$L$18+1,Calculations!$B$22,Calculations!$B$21),1)</f>
        <v>18361.86803195937</v>
      </c>
      <c r="H976" s="12">
        <f>IF(AND(Career!$F$15="Yes",$E976=62,$E975=61),G976,H975*IF($B976="January",(1+IF(C976&gt;Personal!$L$18+1,Calculations!$C$22,Calculations!$C$21)),1))</f>
        <v>18361.86803195937</v>
      </c>
      <c r="I976" s="12">
        <f>H976*(1-'Retiree Assumptions'!$F$8)</f>
        <v>14322.257064928308</v>
      </c>
      <c r="J976" s="12">
        <f>I976/(Calculations!$C$27^($A976-1+Calculations!$B$6/30))</f>
        <v>1189.1488288338035</v>
      </c>
      <c r="K976" s="23">
        <f t="shared" si="1293"/>
        <v>0</v>
      </c>
      <c r="L976" s="12">
        <f>L975*IF($B976="January",(1+IF(C976&gt;Personal!$L$18+1,Calculations!$B$22,Calculations!$B$21)),1)</f>
        <v>10099.027417577645</v>
      </c>
      <c r="M976" s="12">
        <f>IF(AND(Career!$F$15="Yes",$E976=62,$E975=61),L976,M975*IF($B976="January",(1+IF(C976&gt;Personal!$L$18+1,Calculations!$C$22,Calculations!$C$21)),1))</f>
        <v>10099.027417577645</v>
      </c>
      <c r="N976" s="12">
        <f>M976*(1-'Retiree Assumptions'!$F$10)</f>
        <v>8887.1441274683275</v>
      </c>
      <c r="O976" s="12">
        <f>N976/(Calculations!$C$27^$AW976)/(Calculations!$D$27^($A976-1-$AW976+Calculations!$B$6/30))</f>
        <v>635.74870729926533</v>
      </c>
      <c r="P976" s="23">
        <f t="shared" si="1294"/>
        <v>0</v>
      </c>
      <c r="Q976" s="12">
        <f>IF(OR(A976&lt;=360,$E976&lt;70),Q975*IF($B976="January",(1+IF(C976&gt;Personal!$L$18+1,Calculations!$B$22,Calculations!$B$21)),1),0)</f>
        <v>0</v>
      </c>
      <c r="R976" s="12">
        <f>IF(OR(A976&lt;=360,$E976&lt;70),IF(AND(Career!$F$15="Yes",$E976=62,$E975=61),Q976,R975*IF($B976="January",(1+IF(C976&gt;Personal!$L$18+1,Calculations!$C$22,Calculations!$C$21)),1)),0)</f>
        <v>0</v>
      </c>
      <c r="S976" s="12">
        <f>R976*(1-'Retiree Assumptions'!$F$8)</f>
        <v>0</v>
      </c>
      <c r="T976" s="12">
        <f>S976/(Calculations!$C$27^($A976-1+Calculations!$B$6/30))</f>
        <v>0</v>
      </c>
      <c r="U976" s="23">
        <f t="shared" si="1295"/>
        <v>0</v>
      </c>
      <c r="W976">
        <f t="shared" si="1287"/>
        <v>15</v>
      </c>
      <c r="X976">
        <f t="shared" si="1309"/>
        <v>2106</v>
      </c>
      <c r="Y976">
        <f t="shared" si="1310"/>
        <v>123</v>
      </c>
      <c r="Z976">
        <f t="shared" si="1297"/>
        <v>121</v>
      </c>
      <c r="AA976" s="12">
        <f>S976*12*Subsidy!$I$15/Subsidy!$I$14</f>
        <v>0</v>
      </c>
      <c r="AB976" s="12">
        <f>SUM(S$5:S976)*Subsidy!$I$15/Subsidy!$I$14</f>
        <v>53212.488521578103</v>
      </c>
      <c r="AC976" s="12">
        <f>N976*Subsidy!$E$15/Subsidy!$E$14</f>
        <v>7109.715301974662</v>
      </c>
      <c r="AD976" s="12">
        <f t="shared" si="1298"/>
        <v>85316.583623695944</v>
      </c>
      <c r="AE976" s="12">
        <f>$AP976*AC976/(Calculations!$D$27^(A976-1+Calculations!$B$6/30))</f>
        <v>0</v>
      </c>
      <c r="AF976" s="12">
        <f>IF(AE976=0,0,SUM(AE$903:AE976)*AC976/AE976)</f>
        <v>0</v>
      </c>
      <c r="AH976" s="164">
        <f>VLOOKUP(E976,Rates2,5)*VLOOKUP(E976,Mort_Imp_Retirees,C976-'Mort Imp Cume'!$C$4+2)</f>
        <v>1</v>
      </c>
      <c r="AI976" s="16">
        <f t="shared" si="1299"/>
        <v>0</v>
      </c>
      <c r="AJ976" s="164">
        <f>VLOOKUP(F976,Rates2,6)*VLOOKUP(F976,Mort_Imp_Survivors,C976-'Mort Imp Cume'!$C$4+2)</f>
        <v>1</v>
      </c>
      <c r="AK976" s="16">
        <f t="shared" si="1300"/>
        <v>0</v>
      </c>
      <c r="AL976" s="164">
        <f>VLOOKUP(F976,Rates2,7)*VLOOKUP(F976,Mort_Imp_Survivors,C976-'Mort Imp Cume'!$C$4+2)</f>
        <v>1</v>
      </c>
      <c r="AM976" s="16">
        <f t="shared" si="1301"/>
        <v>0</v>
      </c>
      <c r="AN976" s="108">
        <f>PRODUCT(AI$4:AI975)</f>
        <v>0</v>
      </c>
      <c r="AO976" s="16">
        <f>PRODUCT(AK$4:AK975)</f>
        <v>0</v>
      </c>
      <c r="AP976" s="16">
        <f>PRODUCT(AM$4:AM975)</f>
        <v>0</v>
      </c>
      <c r="AQ976" s="16">
        <f t="shared" si="1302"/>
        <v>0</v>
      </c>
      <c r="AR976" s="16">
        <f t="shared" si="1303"/>
        <v>0</v>
      </c>
      <c r="AS976" s="16">
        <f t="shared" si="1304"/>
        <v>0</v>
      </c>
      <c r="AT976" s="16">
        <f t="shared" si="1305"/>
        <v>0</v>
      </c>
      <c r="AU976" s="16">
        <f t="shared" si="1306"/>
        <v>1</v>
      </c>
      <c r="AV976" s="16">
        <f t="shared" si="1307"/>
        <v>0</v>
      </c>
      <c r="AW976" s="30">
        <f>(SUMPRODUCT(AV$5:AV975,A$5:A975)+SUM(AV$5:AV975)*(Calculations!$B$6/30-0.5)+AV$4*Calculations!$B$6/30/2)/SUM(AV$4:AV975)</f>
        <v>510.22007229542299</v>
      </c>
      <c r="AX976" s="16"/>
      <c r="AY976" s="12"/>
      <c r="AZ976" s="12"/>
    </row>
    <row r="977" spans="1:52" x14ac:dyDescent="0.25">
      <c r="A977">
        <f t="shared" si="1283"/>
        <v>973</v>
      </c>
      <c r="B977" t="str">
        <f t="shared" si="1312"/>
        <v>February</v>
      </c>
      <c r="C977">
        <f t="shared" si="1291"/>
        <v>2106</v>
      </c>
      <c r="D977">
        <f t="shared" ref="D977:D1040" si="1314">D965+100</f>
        <v>210602</v>
      </c>
      <c r="E977">
        <f t="shared" ref="E977:F977" si="1315">E965+1</f>
        <v>123</v>
      </c>
      <c r="F977">
        <f t="shared" si="1315"/>
        <v>121</v>
      </c>
      <c r="G977" s="12">
        <f>G976*IF($B977="January",1+IF(C977&gt;Personal!$L$18+1,Calculations!$B$22,Calculations!$B$21),1)</f>
        <v>18361.86803195937</v>
      </c>
      <c r="H977" s="12">
        <f>IF(AND(Career!$F$15="Yes",$E977=62,$E976=61),G977,H976*IF($B977="January",(1+IF(C977&gt;Personal!$L$18+1,Calculations!$C$22,Calculations!$C$21)),1))</f>
        <v>18361.86803195937</v>
      </c>
      <c r="I977" s="12">
        <f>H977*(1-'Retiree Assumptions'!$F$8)</f>
        <v>14322.257064928308</v>
      </c>
      <c r="J977" s="12">
        <f>I977/(Calculations!$C$27^($A977-1+Calculations!$B$6/30))</f>
        <v>1186.1081875203847</v>
      </c>
      <c r="K977" s="23">
        <f t="shared" si="1293"/>
        <v>0</v>
      </c>
      <c r="L977" s="12">
        <f>L976*IF($B977="January",(1+IF(C977&gt;Personal!$L$18+1,Calculations!$B$22,Calculations!$B$21)),1)</f>
        <v>10099.027417577645</v>
      </c>
      <c r="M977" s="12">
        <f>IF(AND(Career!$F$15="Yes",$E977=62,$E976=61),L977,M976*IF($B977="January",(1+IF(C977&gt;Personal!$L$18+1,Calculations!$C$22,Calculations!$C$21)),1))</f>
        <v>10099.027417577645</v>
      </c>
      <c r="N977" s="12">
        <f>M977*(1-'Retiree Assumptions'!$F$10)</f>
        <v>8887.1441274683275</v>
      </c>
      <c r="O977" s="12">
        <f>N977/(Calculations!$C$27^$AW977)/(Calculations!$D$27^($A977-1-$AW977+Calculations!$B$6/30))</f>
        <v>633.91855490409398</v>
      </c>
      <c r="P977" s="23">
        <f t="shared" si="1294"/>
        <v>0</v>
      </c>
      <c r="Q977" s="12">
        <f>IF(OR(A977&lt;=360,$E977&lt;70),Q976*IF($B977="January",(1+IF(C977&gt;Personal!$L$18+1,Calculations!$B$22,Calculations!$B$21)),1),0)</f>
        <v>0</v>
      </c>
      <c r="R977" s="12">
        <f>IF(OR(A977&lt;=360,$E977&lt;70),IF(AND(Career!$F$15="Yes",$E977=62,$E976=61),Q977,R976*IF($B977="January",(1+IF(C977&gt;Personal!$L$18+1,Calculations!$C$22,Calculations!$C$21)),1)),0)</f>
        <v>0</v>
      </c>
      <c r="S977" s="12">
        <f>R977*(1-'Retiree Assumptions'!$F$8)</f>
        <v>0</v>
      </c>
      <c r="T977" s="12">
        <f>S977/(Calculations!$C$27^($A977-1+Calculations!$B$6/30))</f>
        <v>0</v>
      </c>
      <c r="U977" s="23">
        <f t="shared" si="1295"/>
        <v>0</v>
      </c>
      <c r="W977">
        <f t="shared" si="1287"/>
        <v>15</v>
      </c>
      <c r="X977">
        <f t="shared" si="1309"/>
        <v>2106</v>
      </c>
      <c r="Y977">
        <f t="shared" si="1310"/>
        <v>123</v>
      </c>
      <c r="Z977">
        <f t="shared" si="1297"/>
        <v>121</v>
      </c>
      <c r="AA977" s="12">
        <f>S977*12*Subsidy!$I$15/Subsidy!$I$14</f>
        <v>0</v>
      </c>
      <c r="AB977" s="12">
        <f>SUM(S$5:S977)*Subsidy!$I$15/Subsidy!$I$14</f>
        <v>53212.488521578103</v>
      </c>
      <c r="AC977" s="12">
        <f>N977*Subsidy!$E$15/Subsidy!$E$14</f>
        <v>7109.715301974662</v>
      </c>
      <c r="AD977" s="12">
        <f t="shared" si="1298"/>
        <v>85316.583623695944</v>
      </c>
      <c r="AE977" s="12">
        <f>$AP977*AC977/(Calculations!$D$27^(A977-1+Calculations!$B$6/30))</f>
        <v>0</v>
      </c>
      <c r="AF977" s="12">
        <f>IF(AE977=0,0,SUM(AE$903:AE977)*AC977/AE977)</f>
        <v>0</v>
      </c>
      <c r="AH977" s="164">
        <f>VLOOKUP(E977,Rates2,5)*VLOOKUP(E977,Mort_Imp_Retirees,C977-'Mort Imp Cume'!$C$4+2)</f>
        <v>1</v>
      </c>
      <c r="AI977" s="16">
        <f t="shared" si="1299"/>
        <v>0</v>
      </c>
      <c r="AJ977" s="164">
        <f>VLOOKUP(F977,Rates2,6)*VLOOKUP(F977,Mort_Imp_Survivors,C977-'Mort Imp Cume'!$C$4+2)</f>
        <v>1</v>
      </c>
      <c r="AK977" s="16">
        <f t="shared" si="1300"/>
        <v>0</v>
      </c>
      <c r="AL977" s="164">
        <f>VLOOKUP(F977,Rates2,7)*VLOOKUP(F977,Mort_Imp_Survivors,C977-'Mort Imp Cume'!$C$4+2)</f>
        <v>1</v>
      </c>
      <c r="AM977" s="16">
        <f t="shared" si="1301"/>
        <v>0</v>
      </c>
      <c r="AN977" s="108">
        <f>PRODUCT(AI$4:AI976)</f>
        <v>0</v>
      </c>
      <c r="AO977" s="16">
        <f>PRODUCT(AK$4:AK976)</f>
        <v>0</v>
      </c>
      <c r="AP977" s="16">
        <f>PRODUCT(AM$4:AM976)</f>
        <v>0</v>
      </c>
      <c r="AQ977" s="16">
        <f t="shared" si="1302"/>
        <v>0</v>
      </c>
      <c r="AR977" s="16">
        <f t="shared" si="1303"/>
        <v>0</v>
      </c>
      <c r="AS977" s="16">
        <f t="shared" si="1304"/>
        <v>0</v>
      </c>
      <c r="AT977" s="16">
        <f t="shared" si="1305"/>
        <v>0</v>
      </c>
      <c r="AU977" s="16">
        <f t="shared" si="1306"/>
        <v>1</v>
      </c>
      <c r="AV977" s="16">
        <f t="shared" si="1307"/>
        <v>0</v>
      </c>
      <c r="AW977" s="30">
        <f>(SUMPRODUCT(AV$5:AV976,A$5:A976)+SUM(AV$5:AV976)*(Calculations!$B$6/30-0.5)+AV$4*Calculations!$B$6/30/2)/SUM(AV$4:AV976)</f>
        <v>510.22007229542299</v>
      </c>
      <c r="AX977" s="16"/>
      <c r="AY977" s="12"/>
      <c r="AZ977" s="12"/>
    </row>
    <row r="978" spans="1:52" x14ac:dyDescent="0.25">
      <c r="A978">
        <f t="shared" si="1283"/>
        <v>974</v>
      </c>
      <c r="B978" t="str">
        <f t="shared" si="1312"/>
        <v>March</v>
      </c>
      <c r="C978">
        <f t="shared" si="1291"/>
        <v>2106</v>
      </c>
      <c r="D978">
        <f t="shared" si="1314"/>
        <v>210603</v>
      </c>
      <c r="E978">
        <f t="shared" ref="E978:F978" si="1316">E966+1</f>
        <v>123</v>
      </c>
      <c r="F978">
        <f t="shared" si="1316"/>
        <v>121</v>
      </c>
      <c r="G978" s="12">
        <f>G977*IF($B978="January",1+IF(C978&gt;Personal!$L$18+1,Calculations!$B$22,Calculations!$B$21),1)</f>
        <v>18361.86803195937</v>
      </c>
      <c r="H978" s="12">
        <f>IF(AND(Career!$F$15="Yes",$E978=62,$E977=61),G978,H977*IF($B978="January",(1+IF(C978&gt;Personal!$L$18+1,Calculations!$C$22,Calculations!$C$21)),1))</f>
        <v>18361.86803195937</v>
      </c>
      <c r="I978" s="12">
        <f>H978*(1-'Retiree Assumptions'!$F$8)</f>
        <v>14322.257064928308</v>
      </c>
      <c r="J978" s="12">
        <f>I978/(Calculations!$C$27^($A978-1+Calculations!$B$6/30))</f>
        <v>1183.0753210955024</v>
      </c>
      <c r="K978" s="23">
        <f t="shared" si="1293"/>
        <v>0</v>
      </c>
      <c r="L978" s="12">
        <f>L977*IF($B978="January",(1+IF(C978&gt;Personal!$L$18+1,Calculations!$B$22,Calculations!$B$21)),1)</f>
        <v>10099.027417577645</v>
      </c>
      <c r="M978" s="12">
        <f>IF(AND(Career!$F$15="Yes",$E978=62,$E977=61),L978,M977*IF($B978="January",(1+IF(C978&gt;Personal!$L$18+1,Calculations!$C$22,Calculations!$C$21)),1))</f>
        <v>10099.027417577645</v>
      </c>
      <c r="N978" s="12">
        <f>M978*(1-'Retiree Assumptions'!$F$10)</f>
        <v>8887.1441274683275</v>
      </c>
      <c r="O978" s="12">
        <f>N978/(Calculations!$C$27^$AW978)/(Calculations!$D$27^($A978-1-$AW978+Calculations!$B$6/30))</f>
        <v>632.09367103365764</v>
      </c>
      <c r="P978" s="23">
        <f t="shared" si="1294"/>
        <v>0</v>
      </c>
      <c r="Q978" s="12">
        <f>IF(OR(A978&lt;=360,$E978&lt;70),Q977*IF($B978="January",(1+IF(C978&gt;Personal!$L$18+1,Calculations!$B$22,Calculations!$B$21)),1),0)</f>
        <v>0</v>
      </c>
      <c r="R978" s="12">
        <f>IF(OR(A978&lt;=360,$E978&lt;70),IF(AND(Career!$F$15="Yes",$E978=62,$E977=61),Q978,R977*IF($B978="January",(1+IF(C978&gt;Personal!$L$18+1,Calculations!$C$22,Calculations!$C$21)),1)),0)</f>
        <v>0</v>
      </c>
      <c r="S978" s="12">
        <f>R978*(1-'Retiree Assumptions'!$F$8)</f>
        <v>0</v>
      </c>
      <c r="T978" s="12">
        <f>S978/(Calculations!$C$27^($A978-1+Calculations!$B$6/30))</f>
        <v>0</v>
      </c>
      <c r="U978" s="23">
        <f t="shared" si="1295"/>
        <v>0</v>
      </c>
      <c r="W978">
        <f t="shared" si="1287"/>
        <v>15</v>
      </c>
      <c r="X978">
        <f t="shared" si="1309"/>
        <v>2106</v>
      </c>
      <c r="Y978">
        <f t="shared" si="1310"/>
        <v>123</v>
      </c>
      <c r="Z978">
        <f t="shared" si="1297"/>
        <v>121</v>
      </c>
      <c r="AA978" s="12">
        <f>S978*12*Subsidy!$I$15/Subsidy!$I$14</f>
        <v>0</v>
      </c>
      <c r="AB978" s="12">
        <f>SUM(S$5:S978)*Subsidy!$I$15/Subsidy!$I$14</f>
        <v>53212.488521578103</v>
      </c>
      <c r="AC978" s="12">
        <f>N978*Subsidy!$E$15/Subsidy!$E$14</f>
        <v>7109.715301974662</v>
      </c>
      <c r="AD978" s="12">
        <f t="shared" si="1298"/>
        <v>85316.583623695944</v>
      </c>
      <c r="AE978" s="12">
        <f>$AP978*AC978/(Calculations!$D$27^(A978-1+Calculations!$B$6/30))</f>
        <v>0</v>
      </c>
      <c r="AF978" s="12">
        <f>IF(AE978=0,0,SUM(AE$903:AE978)*AC978/AE978)</f>
        <v>0</v>
      </c>
      <c r="AH978" s="164">
        <f>VLOOKUP(E978,Rates2,5)*VLOOKUP(E978,Mort_Imp_Retirees,C978-'Mort Imp Cume'!$C$4+2)</f>
        <v>1</v>
      </c>
      <c r="AI978" s="16">
        <f t="shared" si="1299"/>
        <v>0</v>
      </c>
      <c r="AJ978" s="164">
        <f>VLOOKUP(F978,Rates2,6)*VLOOKUP(F978,Mort_Imp_Survivors,C978-'Mort Imp Cume'!$C$4+2)</f>
        <v>1</v>
      </c>
      <c r="AK978" s="16">
        <f t="shared" si="1300"/>
        <v>0</v>
      </c>
      <c r="AL978" s="164">
        <f>VLOOKUP(F978,Rates2,7)*VLOOKUP(F978,Mort_Imp_Survivors,C978-'Mort Imp Cume'!$C$4+2)</f>
        <v>1</v>
      </c>
      <c r="AM978" s="16">
        <f t="shared" si="1301"/>
        <v>0</v>
      </c>
      <c r="AN978" s="108">
        <f>PRODUCT(AI$4:AI977)</f>
        <v>0</v>
      </c>
      <c r="AO978" s="16">
        <f>PRODUCT(AK$4:AK977)</f>
        <v>0</v>
      </c>
      <c r="AP978" s="16">
        <f>PRODUCT(AM$4:AM977)</f>
        <v>0</v>
      </c>
      <c r="AQ978" s="16">
        <f t="shared" si="1302"/>
        <v>0</v>
      </c>
      <c r="AR978" s="16">
        <f t="shared" si="1303"/>
        <v>0</v>
      </c>
      <c r="AS978" s="16">
        <f t="shared" si="1304"/>
        <v>0</v>
      </c>
      <c r="AT978" s="16">
        <f t="shared" si="1305"/>
        <v>0</v>
      </c>
      <c r="AU978" s="16">
        <f t="shared" si="1306"/>
        <v>1</v>
      </c>
      <c r="AV978" s="16">
        <f t="shared" si="1307"/>
        <v>0</v>
      </c>
      <c r="AW978" s="30">
        <f>(SUMPRODUCT(AV$5:AV977,A$5:A977)+SUM(AV$5:AV977)*(Calculations!$B$6/30-0.5)+AV$4*Calculations!$B$6/30/2)/SUM(AV$4:AV977)</f>
        <v>510.22007229542299</v>
      </c>
      <c r="AX978" s="16"/>
      <c r="AY978" s="12"/>
      <c r="AZ978" s="12"/>
    </row>
    <row r="979" spans="1:52" x14ac:dyDescent="0.25">
      <c r="A979">
        <f t="shared" si="1283"/>
        <v>975</v>
      </c>
      <c r="B979" t="str">
        <f t="shared" si="1312"/>
        <v>April</v>
      </c>
      <c r="C979">
        <f t="shared" si="1291"/>
        <v>2106</v>
      </c>
      <c r="D979">
        <f t="shared" si="1314"/>
        <v>210604</v>
      </c>
      <c r="E979">
        <f t="shared" ref="E979:F979" si="1317">E967+1</f>
        <v>123</v>
      </c>
      <c r="F979">
        <f t="shared" si="1317"/>
        <v>121</v>
      </c>
      <c r="G979" s="12">
        <f>G978*IF($B979="January",1+IF(C979&gt;Personal!$L$18+1,Calculations!$B$22,Calculations!$B$21),1)</f>
        <v>18361.86803195937</v>
      </c>
      <c r="H979" s="12">
        <f>IF(AND(Career!$F$15="Yes",$E979=62,$E978=61),G979,H978*IF($B979="January",(1+IF(C979&gt;Personal!$L$18+1,Calculations!$C$22,Calculations!$C$21)),1))</f>
        <v>18361.86803195937</v>
      </c>
      <c r="I979" s="12">
        <f>H979*(1-'Retiree Assumptions'!$F$8)</f>
        <v>14322.257064928308</v>
      </c>
      <c r="J979" s="12">
        <f>I979/(Calculations!$C$27^($A979-1+Calculations!$B$6/30))</f>
        <v>1180.0502096788459</v>
      </c>
      <c r="K979" s="23">
        <f t="shared" si="1293"/>
        <v>0</v>
      </c>
      <c r="L979" s="12">
        <f>L978*IF($B979="January",(1+IF(C979&gt;Personal!$L$18+1,Calculations!$B$22,Calculations!$B$21)),1)</f>
        <v>10099.027417577645</v>
      </c>
      <c r="M979" s="12">
        <f>IF(AND(Career!$F$15="Yes",$E979=62,$E978=61),L979,M978*IF($B979="January",(1+IF(C979&gt;Personal!$L$18+1,Calculations!$C$22,Calculations!$C$21)),1))</f>
        <v>10099.027417577645</v>
      </c>
      <c r="N979" s="12">
        <f>M979*(1-'Retiree Assumptions'!$F$10)</f>
        <v>8887.1441274683275</v>
      </c>
      <c r="O979" s="12">
        <f>N979/(Calculations!$C$27^$AW979)/(Calculations!$D$27^($A979-1-$AW979+Calculations!$B$6/30))</f>
        <v>630.27404052126656</v>
      </c>
      <c r="P979" s="23">
        <f t="shared" si="1294"/>
        <v>0</v>
      </c>
      <c r="Q979" s="12">
        <f>IF(OR(A979&lt;=360,$E979&lt;70),Q978*IF($B979="January",(1+IF(C979&gt;Personal!$L$18+1,Calculations!$B$22,Calculations!$B$21)),1),0)</f>
        <v>0</v>
      </c>
      <c r="R979" s="12">
        <f>IF(OR(A979&lt;=360,$E979&lt;70),IF(AND(Career!$F$15="Yes",$E979=62,$E978=61),Q979,R978*IF($B979="January",(1+IF(C979&gt;Personal!$L$18+1,Calculations!$C$22,Calculations!$C$21)),1)),0)</f>
        <v>0</v>
      </c>
      <c r="S979" s="12">
        <f>R979*(1-'Retiree Assumptions'!$F$8)</f>
        <v>0</v>
      </c>
      <c r="T979" s="12">
        <f>S979/(Calculations!$C$27^($A979-1+Calculations!$B$6/30))</f>
        <v>0</v>
      </c>
      <c r="U979" s="23">
        <f t="shared" si="1295"/>
        <v>0</v>
      </c>
      <c r="W979">
        <f t="shared" si="1287"/>
        <v>15</v>
      </c>
      <c r="X979">
        <f t="shared" si="1309"/>
        <v>2106</v>
      </c>
      <c r="Y979">
        <f t="shared" si="1310"/>
        <v>123</v>
      </c>
      <c r="Z979">
        <f t="shared" si="1297"/>
        <v>121</v>
      </c>
      <c r="AA979" s="12">
        <f>S979*12*Subsidy!$I$15/Subsidy!$I$14</f>
        <v>0</v>
      </c>
      <c r="AB979" s="12">
        <f>SUM(S$5:S979)*Subsidy!$I$15/Subsidy!$I$14</f>
        <v>53212.488521578103</v>
      </c>
      <c r="AC979" s="12">
        <f>N979*Subsidy!$E$15/Subsidy!$E$14</f>
        <v>7109.715301974662</v>
      </c>
      <c r="AD979" s="12">
        <f t="shared" si="1298"/>
        <v>85316.583623695944</v>
      </c>
      <c r="AE979" s="12">
        <f>$AP979*AC979/(Calculations!$D$27^(A979-1+Calculations!$B$6/30))</f>
        <v>0</v>
      </c>
      <c r="AF979" s="12">
        <f>IF(AE979=0,0,SUM(AE$903:AE979)*AC979/AE979)</f>
        <v>0</v>
      </c>
      <c r="AH979" s="164">
        <f>VLOOKUP(E979,Rates2,5)*VLOOKUP(E979,Mort_Imp_Retirees,C979-'Mort Imp Cume'!$C$4+2)</f>
        <v>1</v>
      </c>
      <c r="AI979" s="16">
        <f t="shared" si="1299"/>
        <v>0</v>
      </c>
      <c r="AJ979" s="164">
        <f>VLOOKUP(F979,Rates2,6)*VLOOKUP(F979,Mort_Imp_Survivors,C979-'Mort Imp Cume'!$C$4+2)</f>
        <v>1</v>
      </c>
      <c r="AK979" s="16">
        <f t="shared" si="1300"/>
        <v>0</v>
      </c>
      <c r="AL979" s="164">
        <f>VLOOKUP(F979,Rates2,7)*VLOOKUP(F979,Mort_Imp_Survivors,C979-'Mort Imp Cume'!$C$4+2)</f>
        <v>1</v>
      </c>
      <c r="AM979" s="16">
        <f t="shared" si="1301"/>
        <v>0</v>
      </c>
      <c r="AN979" s="108">
        <f>PRODUCT(AI$4:AI978)</f>
        <v>0</v>
      </c>
      <c r="AO979" s="16">
        <f>PRODUCT(AK$4:AK978)</f>
        <v>0</v>
      </c>
      <c r="AP979" s="16">
        <f>PRODUCT(AM$4:AM978)</f>
        <v>0</v>
      </c>
      <c r="AQ979" s="16">
        <f t="shared" si="1302"/>
        <v>0</v>
      </c>
      <c r="AR979" s="16">
        <f t="shared" si="1303"/>
        <v>0</v>
      </c>
      <c r="AS979" s="16">
        <f t="shared" si="1304"/>
        <v>0</v>
      </c>
      <c r="AT979" s="16">
        <f t="shared" si="1305"/>
        <v>0</v>
      </c>
      <c r="AU979" s="16">
        <f t="shared" si="1306"/>
        <v>1</v>
      </c>
      <c r="AV979" s="16">
        <f t="shared" si="1307"/>
        <v>0</v>
      </c>
      <c r="AW979" s="30">
        <f>(SUMPRODUCT(AV$5:AV978,A$5:A978)+SUM(AV$5:AV978)*(Calculations!$B$6/30-0.5)+AV$4*Calculations!$B$6/30/2)/SUM(AV$4:AV978)</f>
        <v>510.22007229542299</v>
      </c>
      <c r="AX979" s="16"/>
      <c r="AY979" s="12"/>
      <c r="AZ979" s="12"/>
    </row>
    <row r="980" spans="1:52" x14ac:dyDescent="0.25">
      <c r="A980">
        <f t="shared" si="1283"/>
        <v>976</v>
      </c>
      <c r="B980" t="str">
        <f t="shared" si="1312"/>
        <v>May</v>
      </c>
      <c r="C980">
        <f t="shared" si="1291"/>
        <v>2106</v>
      </c>
      <c r="D980">
        <f t="shared" si="1314"/>
        <v>210605</v>
      </c>
      <c r="E980">
        <f t="shared" ref="E980:F980" si="1318">E968+1</f>
        <v>123</v>
      </c>
      <c r="F980">
        <f t="shared" si="1318"/>
        <v>121</v>
      </c>
      <c r="G980" s="12">
        <f>G979*IF($B980="January",1+IF(C980&gt;Personal!$L$18+1,Calculations!$B$22,Calculations!$B$21),1)</f>
        <v>18361.86803195937</v>
      </c>
      <c r="H980" s="12">
        <f>IF(AND(Career!$F$15="Yes",$E980=62,$E979=61),G980,H979*IF($B980="January",(1+IF(C980&gt;Personal!$L$18+1,Calculations!$C$22,Calculations!$C$21)),1))</f>
        <v>18361.86803195937</v>
      </c>
      <c r="I980" s="12">
        <f>H980*(1-'Retiree Assumptions'!$F$8)</f>
        <v>14322.257064928308</v>
      </c>
      <c r="J980" s="12">
        <f>I980/(Calculations!$C$27^($A980-1+Calculations!$B$6/30))</f>
        <v>1177.0328334409394</v>
      </c>
      <c r="K980" s="23">
        <f t="shared" si="1293"/>
        <v>0</v>
      </c>
      <c r="L980" s="12">
        <f>L979*IF($B980="January",(1+IF(C980&gt;Personal!$L$18+1,Calculations!$B$22,Calculations!$B$21)),1)</f>
        <v>10099.027417577645</v>
      </c>
      <c r="M980" s="12">
        <f>IF(AND(Career!$F$15="Yes",$E980=62,$E979=61),L980,M979*IF($B980="January",(1+IF(C980&gt;Personal!$L$18+1,Calculations!$C$22,Calculations!$C$21)),1))</f>
        <v>10099.027417577645</v>
      </c>
      <c r="N980" s="12">
        <f>M980*(1-'Retiree Assumptions'!$F$10)</f>
        <v>8887.1441274683275</v>
      </c>
      <c r="O980" s="12">
        <f>N980/(Calculations!$C$27^$AW980)/(Calculations!$D$27^($A980-1-$AW980+Calculations!$B$6/30))</f>
        <v>628.4596482438925</v>
      </c>
      <c r="P980" s="23">
        <f t="shared" si="1294"/>
        <v>0</v>
      </c>
      <c r="Q980" s="12">
        <f>IF(OR(A980&lt;=360,$E980&lt;70),Q979*IF($B980="January",(1+IF(C980&gt;Personal!$L$18+1,Calculations!$B$22,Calculations!$B$21)),1),0)</f>
        <v>0</v>
      </c>
      <c r="R980" s="12">
        <f>IF(OR(A980&lt;=360,$E980&lt;70),IF(AND(Career!$F$15="Yes",$E980=62,$E979=61),Q980,R979*IF($B980="January",(1+IF(C980&gt;Personal!$L$18+1,Calculations!$C$22,Calculations!$C$21)),1)),0)</f>
        <v>0</v>
      </c>
      <c r="S980" s="12">
        <f>R980*(1-'Retiree Assumptions'!$F$8)</f>
        <v>0</v>
      </c>
      <c r="T980" s="12">
        <f>S980/(Calculations!$C$27^($A980-1+Calculations!$B$6/30))</f>
        <v>0</v>
      </c>
      <c r="U980" s="23">
        <f t="shared" si="1295"/>
        <v>0</v>
      </c>
      <c r="W980">
        <f t="shared" si="1287"/>
        <v>15</v>
      </c>
      <c r="X980">
        <f t="shared" si="1309"/>
        <v>2106</v>
      </c>
      <c r="Y980">
        <f t="shared" si="1310"/>
        <v>123</v>
      </c>
      <c r="Z980">
        <f t="shared" si="1297"/>
        <v>121</v>
      </c>
      <c r="AA980" s="12">
        <f>S980*12*Subsidy!$I$15/Subsidy!$I$14</f>
        <v>0</v>
      </c>
      <c r="AB980" s="12">
        <f>SUM(S$5:S980)*Subsidy!$I$15/Subsidy!$I$14</f>
        <v>53212.488521578103</v>
      </c>
      <c r="AC980" s="12">
        <f>N980*Subsidy!$E$15/Subsidy!$E$14</f>
        <v>7109.715301974662</v>
      </c>
      <c r="AD980" s="12">
        <f t="shared" si="1298"/>
        <v>85316.583623695944</v>
      </c>
      <c r="AE980" s="12">
        <f>$AP980*AC980/(Calculations!$D$27^(A980-1+Calculations!$B$6/30))</f>
        <v>0</v>
      </c>
      <c r="AF980" s="12">
        <f>IF(AE980=0,0,SUM(AE$903:AE980)*AC980/AE980)</f>
        <v>0</v>
      </c>
      <c r="AH980" s="164">
        <f>VLOOKUP(E980,Rates2,5)*VLOOKUP(E980,Mort_Imp_Retirees,C980-'Mort Imp Cume'!$C$4+2)</f>
        <v>1</v>
      </c>
      <c r="AI980" s="16">
        <f t="shared" si="1299"/>
        <v>0</v>
      </c>
      <c r="AJ980" s="164">
        <f>VLOOKUP(F980,Rates2,6)*VLOOKUP(F980,Mort_Imp_Survivors,C980-'Mort Imp Cume'!$C$4+2)</f>
        <v>1</v>
      </c>
      <c r="AK980" s="16">
        <f t="shared" si="1300"/>
        <v>0</v>
      </c>
      <c r="AL980" s="164">
        <f>VLOOKUP(F980,Rates2,7)*VLOOKUP(F980,Mort_Imp_Survivors,C980-'Mort Imp Cume'!$C$4+2)</f>
        <v>1</v>
      </c>
      <c r="AM980" s="16">
        <f t="shared" si="1301"/>
        <v>0</v>
      </c>
      <c r="AN980" s="108">
        <f>PRODUCT(AI$4:AI979)</f>
        <v>0</v>
      </c>
      <c r="AO980" s="16">
        <f>PRODUCT(AK$4:AK979)</f>
        <v>0</v>
      </c>
      <c r="AP980" s="16">
        <f>PRODUCT(AM$4:AM979)</f>
        <v>0</v>
      </c>
      <c r="AQ980" s="16">
        <f t="shared" si="1302"/>
        <v>0</v>
      </c>
      <c r="AR980" s="16">
        <f t="shared" si="1303"/>
        <v>0</v>
      </c>
      <c r="AS980" s="16">
        <f t="shared" si="1304"/>
        <v>0</v>
      </c>
      <c r="AT980" s="16">
        <f t="shared" si="1305"/>
        <v>0</v>
      </c>
      <c r="AU980" s="16">
        <f t="shared" si="1306"/>
        <v>1</v>
      </c>
      <c r="AV980" s="16">
        <f t="shared" si="1307"/>
        <v>0</v>
      </c>
      <c r="AW980" s="30">
        <f>(SUMPRODUCT(AV$5:AV979,A$5:A979)+SUM(AV$5:AV979)*(Calculations!$B$6/30-0.5)+AV$4*Calculations!$B$6/30/2)/SUM(AV$4:AV979)</f>
        <v>510.22007229542299</v>
      </c>
      <c r="AX980" s="16"/>
      <c r="AY980" s="12"/>
      <c r="AZ980" s="12"/>
    </row>
    <row r="981" spans="1:52" x14ac:dyDescent="0.25">
      <c r="A981">
        <f t="shared" si="1283"/>
        <v>977</v>
      </c>
      <c r="B981" t="str">
        <f t="shared" si="1312"/>
        <v>June</v>
      </c>
      <c r="C981">
        <f t="shared" si="1291"/>
        <v>2106</v>
      </c>
      <c r="D981">
        <f t="shared" si="1314"/>
        <v>210606</v>
      </c>
      <c r="E981">
        <f t="shared" ref="E981:F981" si="1319">E969+1</f>
        <v>123</v>
      </c>
      <c r="F981">
        <f t="shared" si="1319"/>
        <v>121</v>
      </c>
      <c r="G981" s="12">
        <f>G980*IF($B981="January",1+IF(C981&gt;Personal!$L$18+1,Calculations!$B$22,Calculations!$B$21),1)</f>
        <v>18361.86803195937</v>
      </c>
      <c r="H981" s="12">
        <f>IF(AND(Career!$F$15="Yes",$E981=62,$E980=61),G981,H980*IF($B981="January",(1+IF(C981&gt;Personal!$L$18+1,Calculations!$C$22,Calculations!$C$21)),1))</f>
        <v>18361.86803195937</v>
      </c>
      <c r="I981" s="12">
        <f>H981*(1-'Retiree Assumptions'!$F$8)</f>
        <v>14322.257064928308</v>
      </c>
      <c r="J981" s="12">
        <f>I981/(Calculations!$C$27^($A981-1+Calculations!$B$6/30))</f>
        <v>1174.0231726030104</v>
      </c>
      <c r="K981" s="23">
        <f t="shared" si="1293"/>
        <v>0</v>
      </c>
      <c r="L981" s="12">
        <f>L980*IF($B981="January",(1+IF(C981&gt;Personal!$L$18+1,Calculations!$B$22,Calculations!$B$21)),1)</f>
        <v>10099.027417577645</v>
      </c>
      <c r="M981" s="12">
        <f>IF(AND(Career!$F$15="Yes",$E981=62,$E980=61),L981,M980*IF($B981="January",(1+IF(C981&gt;Personal!$L$18+1,Calculations!$C$22,Calculations!$C$21)),1))</f>
        <v>10099.027417577645</v>
      </c>
      <c r="N981" s="12">
        <f>M981*(1-'Retiree Assumptions'!$F$10)</f>
        <v>8887.1441274683275</v>
      </c>
      <c r="O981" s="12">
        <f>N981/(Calculations!$C$27^$AW981)/(Calculations!$D$27^($A981-1-$AW981+Calculations!$B$6/30))</f>
        <v>626.65047912204216</v>
      </c>
      <c r="P981" s="23">
        <f t="shared" si="1294"/>
        <v>0</v>
      </c>
      <c r="Q981" s="12">
        <f>IF(OR(A981&lt;=360,$E981&lt;70),Q980*IF($B981="January",(1+IF(C981&gt;Personal!$L$18+1,Calculations!$B$22,Calculations!$B$21)),1),0)</f>
        <v>0</v>
      </c>
      <c r="R981" s="12">
        <f>IF(OR(A981&lt;=360,$E981&lt;70),IF(AND(Career!$F$15="Yes",$E981=62,$E980=61),Q981,R980*IF($B981="January",(1+IF(C981&gt;Personal!$L$18+1,Calculations!$C$22,Calculations!$C$21)),1)),0)</f>
        <v>0</v>
      </c>
      <c r="S981" s="12">
        <f>R981*(1-'Retiree Assumptions'!$F$8)</f>
        <v>0</v>
      </c>
      <c r="T981" s="12">
        <f>S981/(Calculations!$C$27^($A981-1+Calculations!$B$6/30))</f>
        <v>0</v>
      </c>
      <c r="U981" s="23">
        <f t="shared" si="1295"/>
        <v>0</v>
      </c>
      <c r="W981">
        <f t="shared" si="1287"/>
        <v>15</v>
      </c>
      <c r="X981">
        <f t="shared" si="1309"/>
        <v>2106</v>
      </c>
      <c r="Y981">
        <f t="shared" si="1310"/>
        <v>123</v>
      </c>
      <c r="Z981">
        <f t="shared" si="1297"/>
        <v>121</v>
      </c>
      <c r="AA981" s="12">
        <f>S981*12*Subsidy!$I$15/Subsidy!$I$14</f>
        <v>0</v>
      </c>
      <c r="AB981" s="12">
        <f>SUM(S$5:S981)*Subsidy!$I$15/Subsidy!$I$14</f>
        <v>53212.488521578103</v>
      </c>
      <c r="AC981" s="12">
        <f>N981*Subsidy!$E$15/Subsidy!$E$14</f>
        <v>7109.715301974662</v>
      </c>
      <c r="AD981" s="12">
        <f t="shared" si="1298"/>
        <v>85316.583623695944</v>
      </c>
      <c r="AE981" s="12">
        <f>$AP981*AC981/(Calculations!$D$27^(A981-1+Calculations!$B$6/30))</f>
        <v>0</v>
      </c>
      <c r="AF981" s="12">
        <f>IF(AE981=0,0,SUM(AE$903:AE981)*AC981/AE981)</f>
        <v>0</v>
      </c>
      <c r="AH981" s="164">
        <f>VLOOKUP(E981,Rates2,5)*VLOOKUP(E981,Mort_Imp_Retirees,C981-'Mort Imp Cume'!$C$4+2)</f>
        <v>1</v>
      </c>
      <c r="AI981" s="16">
        <f t="shared" si="1299"/>
        <v>0</v>
      </c>
      <c r="AJ981" s="164">
        <f>VLOOKUP(F981,Rates2,6)*VLOOKUP(F981,Mort_Imp_Survivors,C981-'Mort Imp Cume'!$C$4+2)</f>
        <v>1</v>
      </c>
      <c r="AK981" s="16">
        <f t="shared" si="1300"/>
        <v>0</v>
      </c>
      <c r="AL981" s="164">
        <f>VLOOKUP(F981,Rates2,7)*VLOOKUP(F981,Mort_Imp_Survivors,C981-'Mort Imp Cume'!$C$4+2)</f>
        <v>1</v>
      </c>
      <c r="AM981" s="16">
        <f t="shared" si="1301"/>
        <v>0</v>
      </c>
      <c r="AN981" s="108">
        <f>PRODUCT(AI$4:AI980)</f>
        <v>0</v>
      </c>
      <c r="AO981" s="16">
        <f>PRODUCT(AK$4:AK980)</f>
        <v>0</v>
      </c>
      <c r="AP981" s="16">
        <f>PRODUCT(AM$4:AM980)</f>
        <v>0</v>
      </c>
      <c r="AQ981" s="16">
        <f t="shared" si="1302"/>
        <v>0</v>
      </c>
      <c r="AR981" s="16">
        <f t="shared" si="1303"/>
        <v>0</v>
      </c>
      <c r="AS981" s="16">
        <f t="shared" si="1304"/>
        <v>0</v>
      </c>
      <c r="AT981" s="16">
        <f t="shared" si="1305"/>
        <v>0</v>
      </c>
      <c r="AU981" s="16">
        <f t="shared" si="1306"/>
        <v>1</v>
      </c>
      <c r="AV981" s="16">
        <f t="shared" si="1307"/>
        <v>0</v>
      </c>
      <c r="AW981" s="30">
        <f>(SUMPRODUCT(AV$5:AV980,A$5:A980)+SUM(AV$5:AV980)*(Calculations!$B$6/30-0.5)+AV$4*Calculations!$B$6/30/2)/SUM(AV$4:AV980)</f>
        <v>510.22007229542299</v>
      </c>
      <c r="AX981" s="16"/>
      <c r="AY981" s="12"/>
      <c r="AZ981" s="12"/>
    </row>
    <row r="982" spans="1:52" x14ac:dyDescent="0.25">
      <c r="A982">
        <f t="shared" si="1283"/>
        <v>978</v>
      </c>
      <c r="B982" t="str">
        <f t="shared" si="1312"/>
        <v>July</v>
      </c>
      <c r="C982">
        <f t="shared" si="1291"/>
        <v>2106</v>
      </c>
      <c r="D982">
        <f t="shared" si="1314"/>
        <v>210607</v>
      </c>
      <c r="E982">
        <f t="shared" ref="E982:F982" si="1320">E970+1</f>
        <v>123</v>
      </c>
      <c r="F982">
        <f t="shared" si="1320"/>
        <v>121</v>
      </c>
      <c r="G982" s="12">
        <f>G981*IF($B982="January",1+IF(C982&gt;Personal!$L$18+1,Calculations!$B$22,Calculations!$B$21),1)</f>
        <v>18361.86803195937</v>
      </c>
      <c r="H982" s="12">
        <f>IF(AND(Career!$F$15="Yes",$E982=62,$E981=61),G982,H981*IF($B982="January",(1+IF(C982&gt;Personal!$L$18+1,Calculations!$C$22,Calculations!$C$21)),1))</f>
        <v>18361.86803195937</v>
      </c>
      <c r="I982" s="12">
        <f>H982*(1-'Retiree Assumptions'!$F$8)</f>
        <v>14322.257064928308</v>
      </c>
      <c r="J982" s="12">
        <f>I982/(Calculations!$C$27^($A982-1+Calculations!$B$6/30))</f>
        <v>1171.0212074368603</v>
      </c>
      <c r="K982" s="23">
        <f t="shared" si="1293"/>
        <v>0</v>
      </c>
      <c r="L982" s="12">
        <f>L981*IF($B982="January",(1+IF(C982&gt;Personal!$L$18+1,Calculations!$B$22,Calculations!$B$21)),1)</f>
        <v>10099.027417577645</v>
      </c>
      <c r="M982" s="12">
        <f>IF(AND(Career!$F$15="Yes",$E982=62,$E981=61),L982,M981*IF($B982="January",(1+IF(C982&gt;Personal!$L$18+1,Calculations!$C$22,Calculations!$C$21)),1))</f>
        <v>10099.027417577645</v>
      </c>
      <c r="N982" s="12">
        <f>M982*(1-'Retiree Assumptions'!$F$10)</f>
        <v>8887.1441274683275</v>
      </c>
      <c r="O982" s="12">
        <f>N982/(Calculations!$C$27^$AW982)/(Calculations!$D$27^($A982-1-$AW982+Calculations!$B$6/30))</f>
        <v>624.84651811963215</v>
      </c>
      <c r="P982" s="23">
        <f t="shared" si="1294"/>
        <v>0</v>
      </c>
      <c r="Q982" s="12">
        <f>IF(OR(A982&lt;=360,$E982&lt;70),Q981*IF($B982="January",(1+IF(C982&gt;Personal!$L$18+1,Calculations!$B$22,Calculations!$B$21)),1),0)</f>
        <v>0</v>
      </c>
      <c r="R982" s="12">
        <f>IF(OR(A982&lt;=360,$E982&lt;70),IF(AND(Career!$F$15="Yes",$E982=62,$E981=61),Q982,R981*IF($B982="January",(1+IF(C982&gt;Personal!$L$18+1,Calculations!$C$22,Calculations!$C$21)),1)),0)</f>
        <v>0</v>
      </c>
      <c r="S982" s="12">
        <f>R982*(1-'Retiree Assumptions'!$F$8)</f>
        <v>0</v>
      </c>
      <c r="T982" s="12">
        <f>S982/(Calculations!$C$27^($A982-1+Calculations!$B$6/30))</f>
        <v>0</v>
      </c>
      <c r="U982" s="23">
        <f t="shared" si="1295"/>
        <v>0</v>
      </c>
      <c r="W982">
        <f t="shared" si="1287"/>
        <v>15</v>
      </c>
      <c r="X982">
        <f t="shared" si="1309"/>
        <v>2106</v>
      </c>
      <c r="Y982">
        <f t="shared" si="1310"/>
        <v>123</v>
      </c>
      <c r="Z982">
        <f t="shared" si="1297"/>
        <v>121</v>
      </c>
      <c r="AA982" s="12">
        <f>S982*12*Subsidy!$I$15/Subsidy!$I$14</f>
        <v>0</v>
      </c>
      <c r="AB982" s="12">
        <f>SUM(S$5:S982)*Subsidy!$I$15/Subsidy!$I$14</f>
        <v>53212.488521578103</v>
      </c>
      <c r="AC982" s="12">
        <f>N982*Subsidy!$E$15/Subsidy!$E$14</f>
        <v>7109.715301974662</v>
      </c>
      <c r="AD982" s="12">
        <f t="shared" si="1298"/>
        <v>85316.583623695944</v>
      </c>
      <c r="AE982" s="12">
        <f>$AP982*AC982/(Calculations!$D$27^(A982-1+Calculations!$B$6/30))</f>
        <v>0</v>
      </c>
      <c r="AF982" s="12">
        <f>IF(AE982=0,0,SUM(AE$903:AE982)*AC982/AE982)</f>
        <v>0</v>
      </c>
      <c r="AH982" s="164">
        <f>VLOOKUP(E982,Rates2,5)*VLOOKUP(E982,Mort_Imp_Retirees,C982-'Mort Imp Cume'!$C$4+2)</f>
        <v>1</v>
      </c>
      <c r="AI982" s="16">
        <f t="shared" si="1299"/>
        <v>0</v>
      </c>
      <c r="AJ982" s="164">
        <f>VLOOKUP(F982,Rates2,6)*VLOOKUP(F982,Mort_Imp_Survivors,C982-'Mort Imp Cume'!$C$4+2)</f>
        <v>1</v>
      </c>
      <c r="AK982" s="16">
        <f t="shared" si="1300"/>
        <v>0</v>
      </c>
      <c r="AL982" s="164">
        <f>VLOOKUP(F982,Rates2,7)*VLOOKUP(F982,Mort_Imp_Survivors,C982-'Mort Imp Cume'!$C$4+2)</f>
        <v>1</v>
      </c>
      <c r="AM982" s="16">
        <f t="shared" si="1301"/>
        <v>0</v>
      </c>
      <c r="AN982" s="108">
        <f>PRODUCT(AI$4:AI981)</f>
        <v>0</v>
      </c>
      <c r="AO982" s="16">
        <f>PRODUCT(AK$4:AK981)</f>
        <v>0</v>
      </c>
      <c r="AP982" s="16">
        <f>PRODUCT(AM$4:AM981)</f>
        <v>0</v>
      </c>
      <c r="AQ982" s="16">
        <f t="shared" si="1302"/>
        <v>0</v>
      </c>
      <c r="AR982" s="16">
        <f t="shared" si="1303"/>
        <v>0</v>
      </c>
      <c r="AS982" s="16">
        <f t="shared" si="1304"/>
        <v>0</v>
      </c>
      <c r="AT982" s="16">
        <f t="shared" si="1305"/>
        <v>0</v>
      </c>
      <c r="AU982" s="16">
        <f t="shared" si="1306"/>
        <v>1</v>
      </c>
      <c r="AV982" s="16">
        <f t="shared" si="1307"/>
        <v>0</v>
      </c>
      <c r="AW982" s="30">
        <f>(SUMPRODUCT(AV$5:AV981,A$5:A981)+SUM(AV$5:AV981)*(Calculations!$B$6/30-0.5)+AV$4*Calculations!$B$6/30/2)/SUM(AV$4:AV981)</f>
        <v>510.22007229542299</v>
      </c>
      <c r="AX982" s="16"/>
      <c r="AY982" s="12"/>
      <c r="AZ982" s="12"/>
    </row>
    <row r="983" spans="1:52" x14ac:dyDescent="0.25">
      <c r="A983">
        <f t="shared" si="1283"/>
        <v>979</v>
      </c>
      <c r="B983" t="str">
        <f t="shared" si="1312"/>
        <v>August</v>
      </c>
      <c r="C983">
        <f t="shared" si="1291"/>
        <v>2106</v>
      </c>
      <c r="D983">
        <f t="shared" si="1314"/>
        <v>210608</v>
      </c>
      <c r="E983">
        <f t="shared" ref="E983:F983" si="1321">E971+1</f>
        <v>123</v>
      </c>
      <c r="F983">
        <f t="shared" si="1321"/>
        <v>121</v>
      </c>
      <c r="G983" s="12">
        <f>G982*IF($B983="January",1+IF(C983&gt;Personal!$L$18+1,Calculations!$B$22,Calculations!$B$21),1)</f>
        <v>18361.86803195937</v>
      </c>
      <c r="H983" s="12">
        <f>IF(AND(Career!$F$15="Yes",$E983=62,$E982=61),G983,H982*IF($B983="January",(1+IF(C983&gt;Personal!$L$18+1,Calculations!$C$22,Calculations!$C$21)),1))</f>
        <v>18361.86803195937</v>
      </c>
      <c r="I983" s="12">
        <f>H983*(1-'Retiree Assumptions'!$F$8)</f>
        <v>14322.257064928308</v>
      </c>
      <c r="J983" s="12">
        <f>I983/(Calculations!$C$27^($A983-1+Calculations!$B$6/30))</f>
        <v>1168.0269182647355</v>
      </c>
      <c r="K983" s="23">
        <f t="shared" si="1293"/>
        <v>0</v>
      </c>
      <c r="L983" s="12">
        <f>L982*IF($B983="January",(1+IF(C983&gt;Personal!$L$18+1,Calculations!$B$22,Calculations!$B$21)),1)</f>
        <v>10099.027417577645</v>
      </c>
      <c r="M983" s="12">
        <f>IF(AND(Career!$F$15="Yes",$E983=62,$E982=61),L983,M982*IF($B983="January",(1+IF(C983&gt;Personal!$L$18+1,Calculations!$C$22,Calculations!$C$21)),1))</f>
        <v>10099.027417577645</v>
      </c>
      <c r="N983" s="12">
        <f>M983*(1-'Retiree Assumptions'!$F$10)</f>
        <v>8887.1441274683275</v>
      </c>
      <c r="O983" s="12">
        <f>N983/(Calculations!$C$27^$AW983)/(Calculations!$D$27^($A983-1-$AW983+Calculations!$B$6/30))</f>
        <v>623.04775024386379</v>
      </c>
      <c r="P983" s="23">
        <f t="shared" si="1294"/>
        <v>0</v>
      </c>
      <c r="Q983" s="12">
        <f>IF(OR(A983&lt;=360,$E983&lt;70),Q982*IF($B983="January",(1+IF(C983&gt;Personal!$L$18+1,Calculations!$B$22,Calculations!$B$21)),1),0)</f>
        <v>0</v>
      </c>
      <c r="R983" s="12">
        <f>IF(OR(A983&lt;=360,$E983&lt;70),IF(AND(Career!$F$15="Yes",$E983=62,$E982=61),Q983,R982*IF($B983="January",(1+IF(C983&gt;Personal!$L$18+1,Calculations!$C$22,Calculations!$C$21)),1)),0)</f>
        <v>0</v>
      </c>
      <c r="S983" s="12">
        <f>R983*(1-'Retiree Assumptions'!$F$8)</f>
        <v>0</v>
      </c>
      <c r="T983" s="12">
        <f>S983/(Calculations!$C$27^($A983-1+Calculations!$B$6/30))</f>
        <v>0</v>
      </c>
      <c r="U983" s="23">
        <f t="shared" si="1295"/>
        <v>0</v>
      </c>
      <c r="W983">
        <f t="shared" si="1287"/>
        <v>15</v>
      </c>
      <c r="X983">
        <f t="shared" si="1309"/>
        <v>2106</v>
      </c>
      <c r="Y983">
        <f t="shared" si="1310"/>
        <v>123</v>
      </c>
      <c r="Z983">
        <f t="shared" si="1297"/>
        <v>121</v>
      </c>
      <c r="AA983" s="12">
        <f>S983*12*Subsidy!$I$15/Subsidy!$I$14</f>
        <v>0</v>
      </c>
      <c r="AB983" s="12">
        <f>SUM(S$5:S983)*Subsidy!$I$15/Subsidy!$I$14</f>
        <v>53212.488521578103</v>
      </c>
      <c r="AC983" s="12">
        <f>N983*Subsidy!$E$15/Subsidy!$E$14</f>
        <v>7109.715301974662</v>
      </c>
      <c r="AD983" s="12">
        <f t="shared" si="1298"/>
        <v>85316.583623695944</v>
      </c>
      <c r="AE983" s="12">
        <f>$AP983*AC983/(Calculations!$D$27^(A983-1+Calculations!$B$6/30))</f>
        <v>0</v>
      </c>
      <c r="AF983" s="12">
        <f>IF(AE983=0,0,SUM(AE$903:AE983)*AC983/AE983)</f>
        <v>0</v>
      </c>
      <c r="AH983" s="164">
        <f>VLOOKUP(E983,Rates2,5)*VLOOKUP(E983,Mort_Imp_Retirees,C983-'Mort Imp Cume'!$C$4+2)</f>
        <v>1</v>
      </c>
      <c r="AI983" s="16">
        <f t="shared" si="1299"/>
        <v>0</v>
      </c>
      <c r="AJ983" s="164">
        <f>VLOOKUP(F983,Rates2,6)*VLOOKUP(F983,Mort_Imp_Survivors,C983-'Mort Imp Cume'!$C$4+2)</f>
        <v>1</v>
      </c>
      <c r="AK983" s="16">
        <f t="shared" si="1300"/>
        <v>0</v>
      </c>
      <c r="AL983" s="164">
        <f>VLOOKUP(F983,Rates2,7)*VLOOKUP(F983,Mort_Imp_Survivors,C983-'Mort Imp Cume'!$C$4+2)</f>
        <v>1</v>
      </c>
      <c r="AM983" s="16">
        <f t="shared" si="1301"/>
        <v>0</v>
      </c>
      <c r="AN983" s="108">
        <f>PRODUCT(AI$4:AI982)</f>
        <v>0</v>
      </c>
      <c r="AO983" s="16">
        <f>PRODUCT(AK$4:AK982)</f>
        <v>0</v>
      </c>
      <c r="AP983" s="16">
        <f>PRODUCT(AM$4:AM982)</f>
        <v>0</v>
      </c>
      <c r="AQ983" s="16">
        <f t="shared" si="1302"/>
        <v>0</v>
      </c>
      <c r="AR983" s="16">
        <f t="shared" si="1303"/>
        <v>0</v>
      </c>
      <c r="AS983" s="16">
        <f t="shared" si="1304"/>
        <v>0</v>
      </c>
      <c r="AT983" s="16">
        <f t="shared" si="1305"/>
        <v>0</v>
      </c>
      <c r="AU983" s="16">
        <f t="shared" si="1306"/>
        <v>1</v>
      </c>
      <c r="AV983" s="16">
        <f t="shared" si="1307"/>
        <v>0</v>
      </c>
      <c r="AW983" s="30">
        <f>(SUMPRODUCT(AV$5:AV982,A$5:A982)+SUM(AV$5:AV982)*(Calculations!$B$6/30-0.5)+AV$4*Calculations!$B$6/30/2)/SUM(AV$4:AV982)</f>
        <v>510.22007229542299</v>
      </c>
      <c r="AX983" s="16"/>
      <c r="AY983" s="12"/>
      <c r="AZ983" s="12"/>
    </row>
    <row r="984" spans="1:52" x14ac:dyDescent="0.25">
      <c r="A984">
        <f t="shared" si="1283"/>
        <v>980</v>
      </c>
      <c r="B984" t="str">
        <f t="shared" si="1312"/>
        <v>September</v>
      </c>
      <c r="C984">
        <f t="shared" si="1291"/>
        <v>2106</v>
      </c>
      <c r="D984">
        <f t="shared" si="1314"/>
        <v>210609</v>
      </c>
      <c r="E984">
        <f t="shared" ref="E984:F984" si="1322">E972+1</f>
        <v>123</v>
      </c>
      <c r="F984">
        <f t="shared" si="1322"/>
        <v>121</v>
      </c>
      <c r="G984" s="12">
        <f>G983*IF($B984="January",1+IF(C984&gt;Personal!$L$18+1,Calculations!$B$22,Calculations!$B$21),1)</f>
        <v>18361.86803195937</v>
      </c>
      <c r="H984" s="12">
        <f>IF(AND(Career!$F$15="Yes",$E984=62,$E983=61),G984,H983*IF($B984="January",(1+IF(C984&gt;Personal!$L$18+1,Calculations!$C$22,Calculations!$C$21)),1))</f>
        <v>18361.86803195937</v>
      </c>
      <c r="I984" s="12">
        <f>H984*(1-'Retiree Assumptions'!$F$8)</f>
        <v>14322.257064928308</v>
      </c>
      <c r="J984" s="12">
        <f>I984/(Calculations!$C$27^($A984-1+Calculations!$B$6/30))</f>
        <v>1165.0402854591989</v>
      </c>
      <c r="K984" s="23">
        <f t="shared" si="1293"/>
        <v>0</v>
      </c>
      <c r="L984" s="12">
        <f>L983*IF($B984="January",(1+IF(C984&gt;Personal!$L$18+1,Calculations!$B$22,Calculations!$B$21)),1)</f>
        <v>10099.027417577645</v>
      </c>
      <c r="M984" s="12">
        <f>IF(AND(Career!$F$15="Yes",$E984=62,$E983=61),L984,M983*IF($B984="January",(1+IF(C984&gt;Personal!$L$18+1,Calculations!$C$22,Calculations!$C$21)),1))</f>
        <v>10099.027417577645</v>
      </c>
      <c r="N984" s="12">
        <f>M984*(1-'Retiree Assumptions'!$F$10)</f>
        <v>8887.1441274683275</v>
      </c>
      <c r="O984" s="12">
        <f>N984/(Calculations!$C$27^$AW984)/(Calculations!$D$27^($A984-1-$AW984+Calculations!$B$6/30))</f>
        <v>621.25416054509924</v>
      </c>
      <c r="P984" s="23">
        <f t="shared" si="1294"/>
        <v>0</v>
      </c>
      <c r="Q984" s="12">
        <f>IF(OR(A984&lt;=360,$E984&lt;70),Q983*IF($B984="January",(1+IF(C984&gt;Personal!$L$18+1,Calculations!$B$22,Calculations!$B$21)),1),0)</f>
        <v>0</v>
      </c>
      <c r="R984" s="12">
        <f>IF(OR(A984&lt;=360,$E984&lt;70),IF(AND(Career!$F$15="Yes",$E984=62,$E983=61),Q984,R983*IF($B984="January",(1+IF(C984&gt;Personal!$L$18+1,Calculations!$C$22,Calculations!$C$21)),1)),0)</f>
        <v>0</v>
      </c>
      <c r="S984" s="12">
        <f>R984*(1-'Retiree Assumptions'!$F$8)</f>
        <v>0</v>
      </c>
      <c r="T984" s="12">
        <f>S984/(Calculations!$C$27^($A984-1+Calculations!$B$6/30))</f>
        <v>0</v>
      </c>
      <c r="U984" s="23">
        <f t="shared" si="1295"/>
        <v>0</v>
      </c>
      <c r="W984">
        <f t="shared" si="1287"/>
        <v>15</v>
      </c>
      <c r="X984">
        <f t="shared" si="1309"/>
        <v>2106</v>
      </c>
      <c r="Y984">
        <f t="shared" si="1310"/>
        <v>123</v>
      </c>
      <c r="Z984">
        <f t="shared" si="1297"/>
        <v>121</v>
      </c>
      <c r="AA984" s="12">
        <f>S984*12*Subsidy!$I$15/Subsidy!$I$14</f>
        <v>0</v>
      </c>
      <c r="AB984" s="12">
        <f>SUM(S$5:S984)*Subsidy!$I$15/Subsidy!$I$14</f>
        <v>53212.488521578103</v>
      </c>
      <c r="AC984" s="12">
        <f>N984*Subsidy!$E$15/Subsidy!$E$14</f>
        <v>7109.715301974662</v>
      </c>
      <c r="AD984" s="12">
        <f t="shared" si="1298"/>
        <v>85316.583623695944</v>
      </c>
      <c r="AE984" s="12">
        <f>$AP984*AC984/(Calculations!$D$27^(A984-1+Calculations!$B$6/30))</f>
        <v>0</v>
      </c>
      <c r="AF984" s="12">
        <f>IF(AE984=0,0,SUM(AE$903:AE984)*AC984/AE984)</f>
        <v>0</v>
      </c>
      <c r="AH984" s="164">
        <f>VLOOKUP(E984,Rates2,5)*VLOOKUP(E984,Mort_Imp_Retirees,C984-'Mort Imp Cume'!$C$4+2)</f>
        <v>1</v>
      </c>
      <c r="AI984" s="16">
        <f t="shared" si="1299"/>
        <v>0</v>
      </c>
      <c r="AJ984" s="164">
        <f>VLOOKUP(F984,Rates2,6)*VLOOKUP(F984,Mort_Imp_Survivors,C984-'Mort Imp Cume'!$C$4+2)</f>
        <v>1</v>
      </c>
      <c r="AK984" s="16">
        <f t="shared" si="1300"/>
        <v>0</v>
      </c>
      <c r="AL984" s="164">
        <f>VLOOKUP(F984,Rates2,7)*VLOOKUP(F984,Mort_Imp_Survivors,C984-'Mort Imp Cume'!$C$4+2)</f>
        <v>1</v>
      </c>
      <c r="AM984" s="16">
        <f t="shared" si="1301"/>
        <v>0</v>
      </c>
      <c r="AN984" s="108">
        <f>PRODUCT(AI$4:AI983)</f>
        <v>0</v>
      </c>
      <c r="AO984" s="16">
        <f>PRODUCT(AK$4:AK983)</f>
        <v>0</v>
      </c>
      <c r="AP984" s="16">
        <f>PRODUCT(AM$4:AM983)</f>
        <v>0</v>
      </c>
      <c r="AQ984" s="16">
        <f t="shared" si="1302"/>
        <v>0</v>
      </c>
      <c r="AR984" s="16">
        <f t="shared" si="1303"/>
        <v>0</v>
      </c>
      <c r="AS984" s="16">
        <f t="shared" si="1304"/>
        <v>0</v>
      </c>
      <c r="AT984" s="16">
        <f t="shared" si="1305"/>
        <v>0</v>
      </c>
      <c r="AU984" s="16">
        <f t="shared" si="1306"/>
        <v>1</v>
      </c>
      <c r="AV984" s="16">
        <f t="shared" si="1307"/>
        <v>0</v>
      </c>
      <c r="AW984" s="30">
        <f>(SUMPRODUCT(AV$5:AV983,A$5:A983)+SUM(AV$5:AV983)*(Calculations!$B$6/30-0.5)+AV$4*Calculations!$B$6/30/2)/SUM(AV$4:AV983)</f>
        <v>510.22007229542299</v>
      </c>
      <c r="AX984" s="16"/>
      <c r="AY984" s="12"/>
      <c r="AZ984" s="12"/>
    </row>
    <row r="985" spans="1:52" x14ac:dyDescent="0.25">
      <c r="A985">
        <f t="shared" si="1283"/>
        <v>981</v>
      </c>
      <c r="B985" t="str">
        <f t="shared" si="1312"/>
        <v>October</v>
      </c>
      <c r="C985">
        <f t="shared" si="1291"/>
        <v>2106</v>
      </c>
      <c r="D985">
        <f t="shared" si="1314"/>
        <v>210610</v>
      </c>
      <c r="E985">
        <f t="shared" ref="E985:F985" si="1323">E973+1</f>
        <v>123</v>
      </c>
      <c r="F985">
        <f t="shared" si="1323"/>
        <v>121</v>
      </c>
      <c r="G985" s="12">
        <f>G984*IF($B985="January",1+IF(C985&gt;Personal!$L$18+1,Calculations!$B$22,Calculations!$B$21),1)</f>
        <v>18361.86803195937</v>
      </c>
      <c r="H985" s="12">
        <f>IF(AND(Career!$F$15="Yes",$E985=62,$E984=61),G985,H984*IF($B985="January",(1+IF(C985&gt;Personal!$L$18+1,Calculations!$C$22,Calculations!$C$21)),1))</f>
        <v>18361.86803195937</v>
      </c>
      <c r="I985" s="12">
        <f>H985*(1-'Retiree Assumptions'!$F$8)</f>
        <v>14322.257064928308</v>
      </c>
      <c r="J985" s="12">
        <f>I985/(Calculations!$C$27^($A985-1+Calculations!$B$6/30))</f>
        <v>1162.0612894429992</v>
      </c>
      <c r="K985" s="23">
        <f t="shared" si="1293"/>
        <v>0</v>
      </c>
      <c r="L985" s="12">
        <f>L984*IF($B985="January",(1+IF(C985&gt;Personal!$L$18+1,Calculations!$B$22,Calculations!$B$21)),1)</f>
        <v>10099.027417577645</v>
      </c>
      <c r="M985" s="12">
        <f>IF(AND(Career!$F$15="Yes",$E985=62,$E984=61),L985,M984*IF($B985="January",(1+IF(C985&gt;Personal!$L$18+1,Calculations!$C$22,Calculations!$C$21)),1))</f>
        <v>10099.027417577645</v>
      </c>
      <c r="N985" s="12">
        <f>M985*(1-'Retiree Assumptions'!$F$10)</f>
        <v>8887.1441274683275</v>
      </c>
      <c r="O985" s="12">
        <f>N985/(Calculations!$C$27^$AW985)/(Calculations!$D$27^($A985-1-$AW985+Calculations!$B$6/30))</f>
        <v>619.46573411673603</v>
      </c>
      <c r="P985" s="23">
        <f t="shared" si="1294"/>
        <v>0</v>
      </c>
      <c r="Q985" s="12">
        <f>IF(OR(A985&lt;=360,$E985&lt;70),Q984*IF($B985="January",(1+IF(C985&gt;Personal!$L$18+1,Calculations!$B$22,Calculations!$B$21)),1),0)</f>
        <v>0</v>
      </c>
      <c r="R985" s="12">
        <f>IF(OR(A985&lt;=360,$E985&lt;70),IF(AND(Career!$F$15="Yes",$E985=62,$E984=61),Q985,R984*IF($B985="January",(1+IF(C985&gt;Personal!$L$18+1,Calculations!$C$22,Calculations!$C$21)),1)),0)</f>
        <v>0</v>
      </c>
      <c r="S985" s="12">
        <f>R985*(1-'Retiree Assumptions'!$F$8)</f>
        <v>0</v>
      </c>
      <c r="T985" s="12">
        <f>S985/(Calculations!$C$27^($A985-1+Calculations!$B$6/30))</f>
        <v>0</v>
      </c>
      <c r="U985" s="23">
        <f t="shared" si="1295"/>
        <v>0</v>
      </c>
      <c r="W985">
        <f t="shared" si="1287"/>
        <v>15</v>
      </c>
      <c r="X985">
        <f t="shared" si="1309"/>
        <v>2106</v>
      </c>
      <c r="Y985">
        <f t="shared" si="1310"/>
        <v>123</v>
      </c>
      <c r="Z985">
        <f t="shared" si="1297"/>
        <v>121</v>
      </c>
      <c r="AA985" s="12">
        <f>S985*12*Subsidy!$I$15/Subsidy!$I$14</f>
        <v>0</v>
      </c>
      <c r="AB985" s="12">
        <f>SUM(S$5:S985)*Subsidy!$I$15/Subsidy!$I$14</f>
        <v>53212.488521578103</v>
      </c>
      <c r="AC985" s="12">
        <f>N985*Subsidy!$E$15/Subsidy!$E$14</f>
        <v>7109.715301974662</v>
      </c>
      <c r="AD985" s="12">
        <f t="shared" si="1298"/>
        <v>85316.583623695944</v>
      </c>
      <c r="AE985" s="12">
        <f>$AP985*AC985/(Calculations!$D$27^(A985-1+Calculations!$B$6/30))</f>
        <v>0</v>
      </c>
      <c r="AF985" s="12">
        <f>IF(AE985=0,0,SUM(AE$903:AE985)*AC985/AE985)</f>
        <v>0</v>
      </c>
      <c r="AH985" s="164">
        <f>VLOOKUP(E985,Rates2,5)*VLOOKUP(E985,Mort_Imp_Retirees,C985-'Mort Imp Cume'!$C$4+2)</f>
        <v>1</v>
      </c>
      <c r="AI985" s="16">
        <f t="shared" si="1299"/>
        <v>0</v>
      </c>
      <c r="AJ985" s="164">
        <f>VLOOKUP(F985,Rates2,6)*VLOOKUP(F985,Mort_Imp_Survivors,C985-'Mort Imp Cume'!$C$4+2)</f>
        <v>1</v>
      </c>
      <c r="AK985" s="16">
        <f t="shared" si="1300"/>
        <v>0</v>
      </c>
      <c r="AL985" s="164">
        <f>VLOOKUP(F985,Rates2,7)*VLOOKUP(F985,Mort_Imp_Survivors,C985-'Mort Imp Cume'!$C$4+2)</f>
        <v>1</v>
      </c>
      <c r="AM985" s="16">
        <f t="shared" si="1301"/>
        <v>0</v>
      </c>
      <c r="AN985" s="108">
        <f>PRODUCT(AI$4:AI984)</f>
        <v>0</v>
      </c>
      <c r="AO985" s="16">
        <f>PRODUCT(AK$4:AK984)</f>
        <v>0</v>
      </c>
      <c r="AP985" s="16">
        <f>PRODUCT(AM$4:AM984)</f>
        <v>0</v>
      </c>
      <c r="AQ985" s="16">
        <f t="shared" si="1302"/>
        <v>0</v>
      </c>
      <c r="AR985" s="16">
        <f t="shared" si="1303"/>
        <v>0</v>
      </c>
      <c r="AS985" s="16">
        <f t="shared" si="1304"/>
        <v>0</v>
      </c>
      <c r="AT985" s="16">
        <f t="shared" si="1305"/>
        <v>0</v>
      </c>
      <c r="AU985" s="16">
        <f t="shared" si="1306"/>
        <v>1</v>
      </c>
      <c r="AV985" s="16">
        <f t="shared" si="1307"/>
        <v>0</v>
      </c>
      <c r="AW985" s="30">
        <f>(SUMPRODUCT(AV$5:AV984,A$5:A984)+SUM(AV$5:AV984)*(Calculations!$B$6/30-0.5)+AV$4*Calculations!$B$6/30/2)/SUM(AV$4:AV984)</f>
        <v>510.22007229542299</v>
      </c>
      <c r="AX985" s="16"/>
      <c r="AY985" s="12"/>
      <c r="AZ985" s="12"/>
    </row>
    <row r="986" spans="1:52" x14ac:dyDescent="0.25">
      <c r="A986">
        <f t="shared" si="1283"/>
        <v>982</v>
      </c>
      <c r="B986" t="str">
        <f t="shared" si="1312"/>
        <v>November</v>
      </c>
      <c r="C986">
        <f t="shared" si="1291"/>
        <v>2106</v>
      </c>
      <c r="D986">
        <f t="shared" si="1314"/>
        <v>210611</v>
      </c>
      <c r="E986">
        <f t="shared" ref="E986:F986" si="1324">E974+1</f>
        <v>123</v>
      </c>
      <c r="F986">
        <f t="shared" si="1324"/>
        <v>121</v>
      </c>
      <c r="G986" s="12">
        <f>G985*IF($B986="January",1+IF(C986&gt;Personal!$L$18+1,Calculations!$B$22,Calculations!$B$21),1)</f>
        <v>18361.86803195937</v>
      </c>
      <c r="H986" s="12">
        <f>IF(AND(Career!$F$15="Yes",$E986=62,$E985=61),G986,H985*IF($B986="January",(1+IF(C986&gt;Personal!$L$18+1,Calculations!$C$22,Calculations!$C$21)),1))</f>
        <v>18361.86803195937</v>
      </c>
      <c r="I986" s="12">
        <f>H986*(1-'Retiree Assumptions'!$F$8)</f>
        <v>14322.257064928308</v>
      </c>
      <c r="J986" s="12">
        <f>I986/(Calculations!$C$27^($A986-1+Calculations!$B$6/30))</f>
        <v>1159.0899106889453</v>
      </c>
      <c r="K986" s="23">
        <f t="shared" si="1293"/>
        <v>0</v>
      </c>
      <c r="L986" s="12">
        <f>L985*IF($B986="January",(1+IF(C986&gt;Personal!$L$18+1,Calculations!$B$22,Calculations!$B$21)),1)</f>
        <v>10099.027417577645</v>
      </c>
      <c r="M986" s="12">
        <f>IF(AND(Career!$F$15="Yes",$E986=62,$E985=61),L986,M985*IF($B986="January",(1+IF(C986&gt;Personal!$L$18+1,Calculations!$C$22,Calculations!$C$21)),1))</f>
        <v>10099.027417577645</v>
      </c>
      <c r="N986" s="12">
        <f>M986*(1-'Retiree Assumptions'!$F$10)</f>
        <v>8887.1441274683275</v>
      </c>
      <c r="O986" s="12">
        <f>N986/(Calculations!$C$27^$AW986)/(Calculations!$D$27^($A986-1-$AW986+Calculations!$B$6/30))</f>
        <v>617.68245609508426</v>
      </c>
      <c r="P986" s="23">
        <f t="shared" si="1294"/>
        <v>0</v>
      </c>
      <c r="Q986" s="12">
        <f>IF(OR(A986&lt;=360,$E986&lt;70),Q985*IF($B986="January",(1+IF(C986&gt;Personal!$L$18+1,Calculations!$B$22,Calculations!$B$21)),1),0)</f>
        <v>0</v>
      </c>
      <c r="R986" s="12">
        <f>IF(OR(A986&lt;=360,$E986&lt;70),IF(AND(Career!$F$15="Yes",$E986=62,$E985=61),Q986,R985*IF($B986="January",(1+IF(C986&gt;Personal!$L$18+1,Calculations!$C$22,Calculations!$C$21)),1)),0)</f>
        <v>0</v>
      </c>
      <c r="S986" s="12">
        <f>R986*(1-'Retiree Assumptions'!$F$8)</f>
        <v>0</v>
      </c>
      <c r="T986" s="12">
        <f>S986/(Calculations!$C$27^($A986-1+Calculations!$B$6/30))</f>
        <v>0</v>
      </c>
      <c r="U986" s="23">
        <f t="shared" si="1295"/>
        <v>0</v>
      </c>
      <c r="W986">
        <f t="shared" si="1287"/>
        <v>15</v>
      </c>
      <c r="X986">
        <f t="shared" si="1309"/>
        <v>2106</v>
      </c>
      <c r="Y986">
        <f t="shared" si="1310"/>
        <v>123</v>
      </c>
      <c r="Z986">
        <f t="shared" si="1297"/>
        <v>121</v>
      </c>
      <c r="AA986" s="12">
        <f>S986*12*Subsidy!$I$15/Subsidy!$I$14</f>
        <v>0</v>
      </c>
      <c r="AB986" s="12">
        <f>SUM(S$5:S986)*Subsidy!$I$15/Subsidy!$I$14</f>
        <v>53212.488521578103</v>
      </c>
      <c r="AC986" s="12">
        <f>N986*Subsidy!$E$15/Subsidy!$E$14</f>
        <v>7109.715301974662</v>
      </c>
      <c r="AD986" s="12">
        <f t="shared" si="1298"/>
        <v>85316.583623695944</v>
      </c>
      <c r="AE986" s="12">
        <f>$AP986*AC986/(Calculations!$D$27^(A986-1+Calculations!$B$6/30))</f>
        <v>0</v>
      </c>
      <c r="AF986" s="12">
        <f>IF(AE986=0,0,SUM(AE$903:AE986)*AC986/AE986)</f>
        <v>0</v>
      </c>
      <c r="AH986" s="164">
        <f>VLOOKUP(E986,Rates2,5)*VLOOKUP(E986,Mort_Imp_Retirees,C986-'Mort Imp Cume'!$C$4+2)</f>
        <v>1</v>
      </c>
      <c r="AI986" s="16">
        <f t="shared" si="1299"/>
        <v>0</v>
      </c>
      <c r="AJ986" s="164">
        <f>VLOOKUP(F986,Rates2,6)*VLOOKUP(F986,Mort_Imp_Survivors,C986-'Mort Imp Cume'!$C$4+2)</f>
        <v>1</v>
      </c>
      <c r="AK986" s="16">
        <f t="shared" si="1300"/>
        <v>0</v>
      </c>
      <c r="AL986" s="164">
        <f>VLOOKUP(F986,Rates2,7)*VLOOKUP(F986,Mort_Imp_Survivors,C986-'Mort Imp Cume'!$C$4+2)</f>
        <v>1</v>
      </c>
      <c r="AM986" s="16">
        <f t="shared" si="1301"/>
        <v>0</v>
      </c>
      <c r="AN986" s="108">
        <f>PRODUCT(AI$4:AI985)</f>
        <v>0</v>
      </c>
      <c r="AO986" s="16">
        <f>PRODUCT(AK$4:AK985)</f>
        <v>0</v>
      </c>
      <c r="AP986" s="16">
        <f>PRODUCT(AM$4:AM985)</f>
        <v>0</v>
      </c>
      <c r="AQ986" s="16">
        <f t="shared" si="1302"/>
        <v>0</v>
      </c>
      <c r="AR986" s="16">
        <f t="shared" si="1303"/>
        <v>0</v>
      </c>
      <c r="AS986" s="16">
        <f t="shared" si="1304"/>
        <v>0</v>
      </c>
      <c r="AT986" s="16">
        <f t="shared" si="1305"/>
        <v>0</v>
      </c>
      <c r="AU986" s="16">
        <f t="shared" si="1306"/>
        <v>1</v>
      </c>
      <c r="AV986" s="16">
        <f t="shared" si="1307"/>
        <v>0</v>
      </c>
      <c r="AW986" s="30">
        <f>(SUMPRODUCT(AV$5:AV985,A$5:A985)+SUM(AV$5:AV985)*(Calculations!$B$6/30-0.5)+AV$4*Calculations!$B$6/30/2)/SUM(AV$4:AV985)</f>
        <v>510.22007229542299</v>
      </c>
      <c r="AX986" s="16"/>
      <c r="AY986" s="12"/>
      <c r="AZ986" s="12"/>
    </row>
    <row r="987" spans="1:52" x14ac:dyDescent="0.25">
      <c r="A987">
        <f t="shared" si="1283"/>
        <v>983</v>
      </c>
      <c r="B987" t="str">
        <f t="shared" si="1312"/>
        <v>December</v>
      </c>
      <c r="C987">
        <f t="shared" si="1291"/>
        <v>2106</v>
      </c>
      <c r="D987">
        <f t="shared" si="1314"/>
        <v>210612</v>
      </c>
      <c r="E987">
        <f t="shared" ref="E987:F987" si="1325">E975+1</f>
        <v>123</v>
      </c>
      <c r="F987">
        <f t="shared" si="1325"/>
        <v>121</v>
      </c>
      <c r="G987" s="12">
        <f>G986*IF($B987="January",1+IF(C987&gt;Personal!$L$18+1,Calculations!$B$22,Calculations!$B$21),1)</f>
        <v>18361.86803195937</v>
      </c>
      <c r="H987" s="12">
        <f>IF(AND(Career!$F$15="Yes",$E987=62,$E986=61),G987,H986*IF($B987="January",(1+IF(C987&gt;Personal!$L$18+1,Calculations!$C$22,Calculations!$C$21)),1))</f>
        <v>18361.86803195937</v>
      </c>
      <c r="I987" s="12">
        <f>H987*(1-'Retiree Assumptions'!$F$8)</f>
        <v>14322.257064928308</v>
      </c>
      <c r="J987" s="12">
        <f>I987/(Calculations!$C$27^($A987-1+Calculations!$B$6/30))</f>
        <v>1156.1261297197764</v>
      </c>
      <c r="K987" s="23">
        <f t="shared" si="1293"/>
        <v>0</v>
      </c>
      <c r="L987" s="12">
        <f>L986*IF($B987="January",(1+IF(C987&gt;Personal!$L$18+1,Calculations!$B$22,Calculations!$B$21)),1)</f>
        <v>10099.027417577645</v>
      </c>
      <c r="M987" s="12">
        <f>IF(AND(Career!$F$15="Yes",$E987=62,$E986=61),L987,M986*IF($B987="January",(1+IF(C987&gt;Personal!$L$18+1,Calculations!$C$22,Calculations!$C$21)),1))</f>
        <v>10099.027417577645</v>
      </c>
      <c r="N987" s="12">
        <f>M987*(1-'Retiree Assumptions'!$F$10)</f>
        <v>8887.1441274683275</v>
      </c>
      <c r="O987" s="12">
        <f>N987/(Calculations!$C$27^$AW987)/(Calculations!$D$27^($A987-1-$AW987+Calculations!$B$6/30))</f>
        <v>615.90431165924258</v>
      </c>
      <c r="P987" s="23">
        <f t="shared" si="1294"/>
        <v>0</v>
      </c>
      <c r="Q987" s="12">
        <f>IF(OR(A987&lt;=360,$E987&lt;70),Q986*IF($B987="January",(1+IF(C987&gt;Personal!$L$18+1,Calculations!$B$22,Calculations!$B$21)),1),0)</f>
        <v>0</v>
      </c>
      <c r="R987" s="12">
        <f>IF(OR(A987&lt;=360,$E987&lt;70),IF(AND(Career!$F$15="Yes",$E987=62,$E986=61),Q987,R986*IF($B987="January",(1+IF(C987&gt;Personal!$L$18+1,Calculations!$C$22,Calculations!$C$21)),1)),0)</f>
        <v>0</v>
      </c>
      <c r="S987" s="12">
        <f>R987*(1-'Retiree Assumptions'!$F$8)</f>
        <v>0</v>
      </c>
      <c r="T987" s="12">
        <f>S987/(Calculations!$C$27^($A987-1+Calculations!$B$6/30))</f>
        <v>0</v>
      </c>
      <c r="U987" s="23">
        <f t="shared" si="1295"/>
        <v>0</v>
      </c>
      <c r="W987">
        <f t="shared" si="1287"/>
        <v>15</v>
      </c>
      <c r="X987">
        <f t="shared" si="1309"/>
        <v>2106</v>
      </c>
      <c r="Y987">
        <f t="shared" si="1310"/>
        <v>123</v>
      </c>
      <c r="Z987">
        <f t="shared" si="1297"/>
        <v>121</v>
      </c>
      <c r="AA987" s="12">
        <f>S987*12*Subsidy!$I$15/Subsidy!$I$14</f>
        <v>0</v>
      </c>
      <c r="AB987" s="12">
        <f>SUM(S$5:S987)*Subsidy!$I$15/Subsidy!$I$14</f>
        <v>53212.488521578103</v>
      </c>
      <c r="AC987" s="12">
        <f>N987*Subsidy!$E$15/Subsidy!$E$14</f>
        <v>7109.715301974662</v>
      </c>
      <c r="AD987" s="12">
        <f t="shared" si="1298"/>
        <v>85316.583623695944</v>
      </c>
      <c r="AE987" s="12">
        <f>$AP987*AC987/(Calculations!$D$27^(A987-1+Calculations!$B$6/30))</f>
        <v>0</v>
      </c>
      <c r="AF987" s="12">
        <f>IF(AE987=0,0,SUM(AE$903:AE987)*AC987/AE987)</f>
        <v>0</v>
      </c>
      <c r="AH987" s="164">
        <f>VLOOKUP(E987,Rates2,5)*VLOOKUP(E987,Mort_Imp_Retirees,C987-'Mort Imp Cume'!$C$4+2)</f>
        <v>1</v>
      </c>
      <c r="AI987" s="16">
        <f t="shared" si="1299"/>
        <v>0</v>
      </c>
      <c r="AJ987" s="164">
        <f>VLOOKUP(F987,Rates2,6)*VLOOKUP(F987,Mort_Imp_Survivors,C987-'Mort Imp Cume'!$C$4+2)</f>
        <v>1</v>
      </c>
      <c r="AK987" s="16">
        <f t="shared" si="1300"/>
        <v>0</v>
      </c>
      <c r="AL987" s="164">
        <f>VLOOKUP(F987,Rates2,7)*VLOOKUP(F987,Mort_Imp_Survivors,C987-'Mort Imp Cume'!$C$4+2)</f>
        <v>1</v>
      </c>
      <c r="AM987" s="16">
        <f t="shared" si="1301"/>
        <v>0</v>
      </c>
      <c r="AN987" s="108">
        <f>PRODUCT(AI$4:AI986)</f>
        <v>0</v>
      </c>
      <c r="AO987" s="16">
        <f>PRODUCT(AK$4:AK986)</f>
        <v>0</v>
      </c>
      <c r="AP987" s="16">
        <f>PRODUCT(AM$4:AM986)</f>
        <v>0</v>
      </c>
      <c r="AQ987" s="16">
        <f t="shared" si="1302"/>
        <v>0</v>
      </c>
      <c r="AR987" s="16">
        <f t="shared" si="1303"/>
        <v>0</v>
      </c>
      <c r="AS987" s="16">
        <f t="shared" si="1304"/>
        <v>0</v>
      </c>
      <c r="AT987" s="16">
        <f t="shared" si="1305"/>
        <v>0</v>
      </c>
      <c r="AU987" s="16">
        <f t="shared" si="1306"/>
        <v>1</v>
      </c>
      <c r="AV987" s="16">
        <f t="shared" si="1307"/>
        <v>0</v>
      </c>
      <c r="AW987" s="30">
        <f>(SUMPRODUCT(AV$5:AV986,A$5:A986)+SUM(AV$5:AV986)*(Calculations!$B$6/30-0.5)+AV$4*Calculations!$B$6/30/2)/SUM(AV$4:AV986)</f>
        <v>510.22007229542299</v>
      </c>
      <c r="AX987" s="16"/>
      <c r="AY987" s="12"/>
      <c r="AZ987" s="12"/>
    </row>
    <row r="988" spans="1:52" x14ac:dyDescent="0.25">
      <c r="A988">
        <f t="shared" si="1283"/>
        <v>984</v>
      </c>
      <c r="B988" t="str">
        <f t="shared" si="1312"/>
        <v>January</v>
      </c>
      <c r="C988">
        <f t="shared" si="1291"/>
        <v>2107</v>
      </c>
      <c r="D988">
        <f t="shared" si="1314"/>
        <v>210701</v>
      </c>
      <c r="E988">
        <f t="shared" ref="E988:F988" si="1326">E976+1</f>
        <v>124</v>
      </c>
      <c r="F988">
        <f t="shared" si="1326"/>
        <v>122</v>
      </c>
      <c r="G988" s="12">
        <f>G987*IF($B988="January",1+IF(C988&gt;Personal!$L$18+1,Calculations!$B$22,Calculations!$B$21),1)</f>
        <v>18820.914732758352</v>
      </c>
      <c r="H988" s="12">
        <f>IF(AND(Career!$F$15="Yes",$E988=62,$E987=61),G988,H987*IF($B988="January",(1+IF(C988&gt;Personal!$L$18+1,Calculations!$C$22,Calculations!$C$21)),1))</f>
        <v>18820.914732758352</v>
      </c>
      <c r="I988" s="12">
        <f>H988*(1-'Retiree Assumptions'!$F$8)</f>
        <v>14680.313491551515</v>
      </c>
      <c r="J988" s="12">
        <f>I988/(Calculations!$C$27^($A988-1+Calculations!$B$6/30))</f>
        <v>1181.999175285735</v>
      </c>
      <c r="K988" s="23">
        <f t="shared" si="1293"/>
        <v>0</v>
      </c>
      <c r="L988" s="12">
        <f>L987*IF($B988="January",(1+IF(C988&gt;Personal!$L$18+1,Calculations!$B$22,Calculations!$B$21)),1)</f>
        <v>10351.503103017085</v>
      </c>
      <c r="M988" s="12">
        <f>IF(AND(Career!$F$15="Yes",$E988=62,$E987=61),L988,M987*IF($B988="January",(1+IF(C988&gt;Personal!$L$18+1,Calculations!$C$22,Calculations!$C$21)),1))</f>
        <v>10351.503103017085</v>
      </c>
      <c r="N988" s="12">
        <f>M988*(1-'Retiree Assumptions'!$F$10)</f>
        <v>9109.3227306550343</v>
      </c>
      <c r="O988" s="12">
        <f>N988/(Calculations!$C$27^$AW988)/(Calculations!$D$27^($A988-1-$AW988+Calculations!$B$6/30))</f>
        <v>629.48456818174941</v>
      </c>
      <c r="P988" s="23">
        <f t="shared" si="1294"/>
        <v>0</v>
      </c>
      <c r="Q988" s="12">
        <f>IF(OR(A988&lt;=360,$E988&lt;70),Q987*IF($B988="January",(1+IF(C988&gt;Personal!$L$18+1,Calculations!$B$22,Calculations!$B$21)),1),0)</f>
        <v>0</v>
      </c>
      <c r="R988" s="12">
        <f>IF(OR(A988&lt;=360,$E988&lt;70),IF(AND(Career!$F$15="Yes",$E988=62,$E987=61),Q988,R987*IF($B988="January",(1+IF(C988&gt;Personal!$L$18+1,Calculations!$C$22,Calculations!$C$21)),1)),0)</f>
        <v>0</v>
      </c>
      <c r="S988" s="12">
        <f>R988*(1-'Retiree Assumptions'!$F$8)</f>
        <v>0</v>
      </c>
      <c r="T988" s="12">
        <f>S988/(Calculations!$C$27^($A988-1+Calculations!$B$6/30))</f>
        <v>0</v>
      </c>
      <c r="U988" s="23">
        <f t="shared" si="1295"/>
        <v>0</v>
      </c>
      <c r="W988">
        <f t="shared" si="1287"/>
        <v>15</v>
      </c>
      <c r="X988">
        <f t="shared" si="1309"/>
        <v>2107</v>
      </c>
      <c r="Y988">
        <f t="shared" si="1310"/>
        <v>124</v>
      </c>
      <c r="Z988">
        <f t="shared" si="1297"/>
        <v>122</v>
      </c>
      <c r="AA988" s="12">
        <f>S988*12*Subsidy!$I$15/Subsidy!$I$14</f>
        <v>0</v>
      </c>
      <c r="AB988" s="12">
        <f>SUM(S$5:S988)*Subsidy!$I$15/Subsidy!$I$14</f>
        <v>53212.488521578103</v>
      </c>
      <c r="AC988" s="12">
        <f>N988*Subsidy!$E$15/Subsidy!$E$14</f>
        <v>7287.4581845240282</v>
      </c>
      <c r="AD988" s="12">
        <f t="shared" si="1298"/>
        <v>87449.498214288338</v>
      </c>
      <c r="AE988" s="12">
        <f>$AP988*AC988/(Calculations!$D$27^(A988-1+Calculations!$B$6/30))</f>
        <v>0</v>
      </c>
      <c r="AF988" s="12">
        <f>IF(AE988=0,0,SUM(AE$903:AE988)*AC988/AE988)</f>
        <v>0</v>
      </c>
      <c r="AH988" s="164">
        <f>VLOOKUP(E988,Rates2,5)*VLOOKUP(E988,Mort_Imp_Retirees,C988-'Mort Imp Cume'!$C$4+2)</f>
        <v>1</v>
      </c>
      <c r="AI988" s="16">
        <f t="shared" si="1299"/>
        <v>0</v>
      </c>
      <c r="AJ988" s="164">
        <f>VLOOKUP(F988,Rates2,6)*VLOOKUP(F988,Mort_Imp_Survivors,C988-'Mort Imp Cume'!$C$4+2)</f>
        <v>1</v>
      </c>
      <c r="AK988" s="16">
        <f t="shared" si="1300"/>
        <v>0</v>
      </c>
      <c r="AL988" s="164">
        <f>VLOOKUP(F988,Rates2,7)*VLOOKUP(F988,Mort_Imp_Survivors,C988-'Mort Imp Cume'!$C$4+2)</f>
        <v>1</v>
      </c>
      <c r="AM988" s="16">
        <f t="shared" si="1301"/>
        <v>0</v>
      </c>
      <c r="AN988" s="108">
        <f>PRODUCT(AI$4:AI987)</f>
        <v>0</v>
      </c>
      <c r="AO988" s="16">
        <f>PRODUCT(AK$4:AK987)</f>
        <v>0</v>
      </c>
      <c r="AP988" s="16">
        <f>PRODUCT(AM$4:AM987)</f>
        <v>0</v>
      </c>
      <c r="AQ988" s="16">
        <f t="shared" si="1302"/>
        <v>0</v>
      </c>
      <c r="AR988" s="16">
        <f t="shared" si="1303"/>
        <v>0</v>
      </c>
      <c r="AS988" s="16">
        <f t="shared" si="1304"/>
        <v>0</v>
      </c>
      <c r="AT988" s="16">
        <f t="shared" si="1305"/>
        <v>0</v>
      </c>
      <c r="AU988" s="16">
        <f t="shared" si="1306"/>
        <v>1</v>
      </c>
      <c r="AV988" s="16">
        <f t="shared" si="1307"/>
        <v>0</v>
      </c>
      <c r="AW988" s="30">
        <f>(SUMPRODUCT(AV$5:AV987,A$5:A987)+SUM(AV$5:AV987)*(Calculations!$B$6/30-0.5)+AV$4*Calculations!$B$6/30/2)/SUM(AV$4:AV987)</f>
        <v>510.22007229542299</v>
      </c>
      <c r="AX988" s="16"/>
      <c r="AY988" s="12"/>
      <c r="AZ988" s="12"/>
    </row>
    <row r="989" spans="1:52" x14ac:dyDescent="0.25">
      <c r="A989">
        <f t="shared" si="1283"/>
        <v>985</v>
      </c>
      <c r="B989" t="str">
        <f t="shared" si="1312"/>
        <v>February</v>
      </c>
      <c r="C989">
        <f t="shared" si="1291"/>
        <v>2107</v>
      </c>
      <c r="D989">
        <f t="shared" si="1314"/>
        <v>210702</v>
      </c>
      <c r="E989">
        <f t="shared" ref="E989:F989" si="1327">E977+1</f>
        <v>124</v>
      </c>
      <c r="F989">
        <f t="shared" si="1327"/>
        <v>122</v>
      </c>
      <c r="G989" s="12">
        <f>G988*IF($B989="January",1+IF(C989&gt;Personal!$L$18+1,Calculations!$B$22,Calculations!$B$21),1)</f>
        <v>18820.914732758352</v>
      </c>
      <c r="H989" s="12">
        <f>IF(AND(Career!$F$15="Yes",$E989=62,$E988=61),G989,H988*IF($B989="January",(1+IF(C989&gt;Personal!$L$18+1,Calculations!$C$22,Calculations!$C$21)),1))</f>
        <v>18820.914732758352</v>
      </c>
      <c r="I989" s="12">
        <f>H989*(1-'Retiree Assumptions'!$F$8)</f>
        <v>14680.313491551515</v>
      </c>
      <c r="J989" s="12">
        <f>I989/(Calculations!$C$27^($A989-1+Calculations!$B$6/30))</f>
        <v>1178.976815562836</v>
      </c>
      <c r="K989" s="23">
        <f t="shared" si="1293"/>
        <v>0</v>
      </c>
      <c r="L989" s="12">
        <f>L988*IF($B989="January",(1+IF(C989&gt;Personal!$L$18+1,Calculations!$B$22,Calculations!$B$21)),1)</f>
        <v>10351.503103017085</v>
      </c>
      <c r="M989" s="12">
        <f>IF(AND(Career!$F$15="Yes",$E989=62,$E988=61),L989,M988*IF($B989="January",(1+IF(C989&gt;Personal!$L$18+1,Calculations!$C$22,Calculations!$C$21)),1))</f>
        <v>10351.503103017085</v>
      </c>
      <c r="N989" s="12">
        <f>M989*(1-'Retiree Assumptions'!$F$10)</f>
        <v>9109.3227306550343</v>
      </c>
      <c r="O989" s="12">
        <f>N989/(Calculations!$C$27^$AW989)/(Calculations!$D$27^($A989-1-$AW989+Calculations!$B$6/30))</f>
        <v>627.67244858645324</v>
      </c>
      <c r="P989" s="23">
        <f t="shared" si="1294"/>
        <v>0</v>
      </c>
      <c r="Q989" s="12">
        <f>IF(OR(A989&lt;=360,$E989&lt;70),Q988*IF($B989="January",(1+IF(C989&gt;Personal!$L$18+1,Calculations!$B$22,Calculations!$B$21)),1),0)</f>
        <v>0</v>
      </c>
      <c r="R989" s="12">
        <f>IF(OR(A989&lt;=360,$E989&lt;70),IF(AND(Career!$F$15="Yes",$E989=62,$E988=61),Q989,R988*IF($B989="January",(1+IF(C989&gt;Personal!$L$18+1,Calculations!$C$22,Calculations!$C$21)),1)),0)</f>
        <v>0</v>
      </c>
      <c r="S989" s="12">
        <f>R989*(1-'Retiree Assumptions'!$F$8)</f>
        <v>0</v>
      </c>
      <c r="T989" s="12">
        <f>S989/(Calculations!$C$27^($A989-1+Calculations!$B$6/30))</f>
        <v>0</v>
      </c>
      <c r="U989" s="23">
        <f t="shared" si="1295"/>
        <v>0</v>
      </c>
      <c r="W989">
        <f t="shared" si="1287"/>
        <v>15</v>
      </c>
      <c r="X989">
        <f t="shared" si="1309"/>
        <v>2107</v>
      </c>
      <c r="Y989">
        <f t="shared" si="1310"/>
        <v>124</v>
      </c>
      <c r="Z989">
        <f t="shared" si="1297"/>
        <v>122</v>
      </c>
      <c r="AA989" s="12">
        <f>S989*12*Subsidy!$I$15/Subsidy!$I$14</f>
        <v>0</v>
      </c>
      <c r="AB989" s="12">
        <f>SUM(S$5:S989)*Subsidy!$I$15/Subsidy!$I$14</f>
        <v>53212.488521578103</v>
      </c>
      <c r="AC989" s="12">
        <f>N989*Subsidy!$E$15/Subsidy!$E$14</f>
        <v>7287.4581845240282</v>
      </c>
      <c r="AD989" s="12">
        <f t="shared" si="1298"/>
        <v>87449.498214288338</v>
      </c>
      <c r="AE989" s="12">
        <f>$AP989*AC989/(Calculations!$D$27^(A989-1+Calculations!$B$6/30))</f>
        <v>0</v>
      </c>
      <c r="AF989" s="12">
        <f>IF(AE989=0,0,SUM(AE$903:AE989)*AC989/AE989)</f>
        <v>0</v>
      </c>
      <c r="AH989" s="164">
        <f>VLOOKUP(E989,Rates2,5)*VLOOKUP(E989,Mort_Imp_Retirees,C989-'Mort Imp Cume'!$C$4+2)</f>
        <v>1</v>
      </c>
      <c r="AI989" s="16">
        <f t="shared" si="1299"/>
        <v>0</v>
      </c>
      <c r="AJ989" s="164">
        <f>VLOOKUP(F989,Rates2,6)*VLOOKUP(F989,Mort_Imp_Survivors,C989-'Mort Imp Cume'!$C$4+2)</f>
        <v>1</v>
      </c>
      <c r="AK989" s="16">
        <f t="shared" si="1300"/>
        <v>0</v>
      </c>
      <c r="AL989" s="164">
        <f>VLOOKUP(F989,Rates2,7)*VLOOKUP(F989,Mort_Imp_Survivors,C989-'Mort Imp Cume'!$C$4+2)</f>
        <v>1</v>
      </c>
      <c r="AM989" s="16">
        <f t="shared" si="1301"/>
        <v>0</v>
      </c>
      <c r="AN989" s="108">
        <f>PRODUCT(AI$4:AI988)</f>
        <v>0</v>
      </c>
      <c r="AO989" s="16">
        <f>PRODUCT(AK$4:AK988)</f>
        <v>0</v>
      </c>
      <c r="AP989" s="16">
        <f>PRODUCT(AM$4:AM988)</f>
        <v>0</v>
      </c>
      <c r="AQ989" s="16">
        <f t="shared" si="1302"/>
        <v>0</v>
      </c>
      <c r="AR989" s="16">
        <f t="shared" si="1303"/>
        <v>0</v>
      </c>
      <c r="AS989" s="16">
        <f t="shared" si="1304"/>
        <v>0</v>
      </c>
      <c r="AT989" s="16">
        <f t="shared" si="1305"/>
        <v>0</v>
      </c>
      <c r="AU989" s="16">
        <f t="shared" si="1306"/>
        <v>1</v>
      </c>
      <c r="AV989" s="16">
        <f t="shared" si="1307"/>
        <v>0</v>
      </c>
      <c r="AW989" s="30">
        <f>(SUMPRODUCT(AV$5:AV988,A$5:A988)+SUM(AV$5:AV988)*(Calculations!$B$6/30-0.5)+AV$4*Calculations!$B$6/30/2)/SUM(AV$4:AV988)</f>
        <v>510.22007229542299</v>
      </c>
      <c r="AX989" s="16"/>
      <c r="AY989" s="12"/>
      <c r="AZ989" s="12"/>
    </row>
    <row r="990" spans="1:52" x14ac:dyDescent="0.25">
      <c r="A990">
        <f t="shared" si="1283"/>
        <v>986</v>
      </c>
      <c r="B990" t="str">
        <f t="shared" si="1312"/>
        <v>March</v>
      </c>
      <c r="C990">
        <f t="shared" si="1291"/>
        <v>2107</v>
      </c>
      <c r="D990">
        <f t="shared" si="1314"/>
        <v>210703</v>
      </c>
      <c r="E990">
        <f t="shared" ref="E990:F990" si="1328">E978+1</f>
        <v>124</v>
      </c>
      <c r="F990">
        <f t="shared" si="1328"/>
        <v>122</v>
      </c>
      <c r="G990" s="12">
        <f>G989*IF($B990="January",1+IF(C990&gt;Personal!$L$18+1,Calculations!$B$22,Calculations!$B$21),1)</f>
        <v>18820.914732758352</v>
      </c>
      <c r="H990" s="12">
        <f>IF(AND(Career!$F$15="Yes",$E990=62,$E989=61),G990,H989*IF($B990="January",(1+IF(C990&gt;Personal!$L$18+1,Calculations!$C$22,Calculations!$C$21)),1))</f>
        <v>18820.914732758352</v>
      </c>
      <c r="I990" s="12">
        <f>H990*(1-'Retiree Assumptions'!$F$8)</f>
        <v>14680.313491551515</v>
      </c>
      <c r="J990" s="12">
        <f>I990/(Calculations!$C$27^($A990-1+Calculations!$B$6/30))</f>
        <v>1175.9621839826336</v>
      </c>
      <c r="K990" s="23">
        <f t="shared" si="1293"/>
        <v>0</v>
      </c>
      <c r="L990" s="12">
        <f>L989*IF($B990="January",(1+IF(C990&gt;Personal!$L$18+1,Calculations!$B$22,Calculations!$B$21)),1)</f>
        <v>10351.503103017085</v>
      </c>
      <c r="M990" s="12">
        <f>IF(AND(Career!$F$15="Yes",$E990=62,$E989=61),L990,M989*IF($B990="January",(1+IF(C990&gt;Personal!$L$18+1,Calculations!$C$22,Calculations!$C$21)),1))</f>
        <v>10351.503103017085</v>
      </c>
      <c r="N990" s="12">
        <f>M990*(1-'Retiree Assumptions'!$F$10)</f>
        <v>9109.3227306550343</v>
      </c>
      <c r="O990" s="12">
        <f>N990/(Calculations!$C$27^$AW990)/(Calculations!$D$27^($A990-1-$AW990+Calculations!$B$6/30))</f>
        <v>625.86554560423008</v>
      </c>
      <c r="P990" s="23">
        <f t="shared" si="1294"/>
        <v>0</v>
      </c>
      <c r="Q990" s="12">
        <f>IF(OR(A990&lt;=360,$E990&lt;70),Q989*IF($B990="January",(1+IF(C990&gt;Personal!$L$18+1,Calculations!$B$22,Calculations!$B$21)),1),0)</f>
        <v>0</v>
      </c>
      <c r="R990" s="12">
        <f>IF(OR(A990&lt;=360,$E990&lt;70),IF(AND(Career!$F$15="Yes",$E990=62,$E989=61),Q990,R989*IF($B990="January",(1+IF(C990&gt;Personal!$L$18+1,Calculations!$C$22,Calculations!$C$21)),1)),0)</f>
        <v>0</v>
      </c>
      <c r="S990" s="12">
        <f>R990*(1-'Retiree Assumptions'!$F$8)</f>
        <v>0</v>
      </c>
      <c r="T990" s="12">
        <f>S990/(Calculations!$C$27^($A990-1+Calculations!$B$6/30))</f>
        <v>0</v>
      </c>
      <c r="U990" s="23">
        <f t="shared" si="1295"/>
        <v>0</v>
      </c>
      <c r="W990">
        <f t="shared" si="1287"/>
        <v>15</v>
      </c>
      <c r="X990">
        <f t="shared" si="1309"/>
        <v>2107</v>
      </c>
      <c r="Y990">
        <f t="shared" si="1310"/>
        <v>124</v>
      </c>
      <c r="Z990">
        <f t="shared" si="1297"/>
        <v>122</v>
      </c>
      <c r="AA990" s="12">
        <f>S990*12*Subsidy!$I$15/Subsidy!$I$14</f>
        <v>0</v>
      </c>
      <c r="AB990" s="12">
        <f>SUM(S$5:S990)*Subsidy!$I$15/Subsidy!$I$14</f>
        <v>53212.488521578103</v>
      </c>
      <c r="AC990" s="12">
        <f>N990*Subsidy!$E$15/Subsidy!$E$14</f>
        <v>7287.4581845240282</v>
      </c>
      <c r="AD990" s="12">
        <f t="shared" si="1298"/>
        <v>87449.498214288338</v>
      </c>
      <c r="AE990" s="12">
        <f>$AP990*AC990/(Calculations!$D$27^(A990-1+Calculations!$B$6/30))</f>
        <v>0</v>
      </c>
      <c r="AF990" s="12">
        <f>IF(AE990=0,0,SUM(AE$903:AE990)*AC990/AE990)</f>
        <v>0</v>
      </c>
      <c r="AH990" s="164">
        <f>VLOOKUP(E990,Rates2,5)*VLOOKUP(E990,Mort_Imp_Retirees,C990-'Mort Imp Cume'!$C$4+2)</f>
        <v>1</v>
      </c>
      <c r="AI990" s="16">
        <f t="shared" si="1299"/>
        <v>0</v>
      </c>
      <c r="AJ990" s="164">
        <f>VLOOKUP(F990,Rates2,6)*VLOOKUP(F990,Mort_Imp_Survivors,C990-'Mort Imp Cume'!$C$4+2)</f>
        <v>1</v>
      </c>
      <c r="AK990" s="16">
        <f t="shared" si="1300"/>
        <v>0</v>
      </c>
      <c r="AL990" s="164">
        <f>VLOOKUP(F990,Rates2,7)*VLOOKUP(F990,Mort_Imp_Survivors,C990-'Mort Imp Cume'!$C$4+2)</f>
        <v>1</v>
      </c>
      <c r="AM990" s="16">
        <f t="shared" si="1301"/>
        <v>0</v>
      </c>
      <c r="AN990" s="108">
        <f>PRODUCT(AI$4:AI989)</f>
        <v>0</v>
      </c>
      <c r="AO990" s="16">
        <f>PRODUCT(AK$4:AK989)</f>
        <v>0</v>
      </c>
      <c r="AP990" s="16">
        <f>PRODUCT(AM$4:AM989)</f>
        <v>0</v>
      </c>
      <c r="AQ990" s="16">
        <f t="shared" si="1302"/>
        <v>0</v>
      </c>
      <c r="AR990" s="16">
        <f t="shared" si="1303"/>
        <v>0</v>
      </c>
      <c r="AS990" s="16">
        <f t="shared" si="1304"/>
        <v>0</v>
      </c>
      <c r="AT990" s="16">
        <f t="shared" si="1305"/>
        <v>0</v>
      </c>
      <c r="AU990" s="16">
        <f t="shared" si="1306"/>
        <v>1</v>
      </c>
      <c r="AV990" s="16">
        <f t="shared" si="1307"/>
        <v>0</v>
      </c>
      <c r="AW990" s="30">
        <f>(SUMPRODUCT(AV$5:AV989,A$5:A989)+SUM(AV$5:AV989)*(Calculations!$B$6/30-0.5)+AV$4*Calculations!$B$6/30/2)/SUM(AV$4:AV989)</f>
        <v>510.22007229542299</v>
      </c>
      <c r="AX990" s="16"/>
      <c r="AY990" s="12"/>
      <c r="AZ990" s="12"/>
    </row>
    <row r="991" spans="1:52" x14ac:dyDescent="0.25">
      <c r="A991">
        <f t="shared" si="1283"/>
        <v>987</v>
      </c>
      <c r="B991" t="str">
        <f t="shared" si="1312"/>
        <v>April</v>
      </c>
      <c r="C991">
        <f t="shared" si="1291"/>
        <v>2107</v>
      </c>
      <c r="D991">
        <f t="shared" si="1314"/>
        <v>210704</v>
      </c>
      <c r="E991">
        <f t="shared" ref="E991:F991" si="1329">E979+1</f>
        <v>124</v>
      </c>
      <c r="F991">
        <f t="shared" si="1329"/>
        <v>122</v>
      </c>
      <c r="G991" s="12">
        <f>G990*IF($B991="January",1+IF(C991&gt;Personal!$L$18+1,Calculations!$B$22,Calculations!$B$21),1)</f>
        <v>18820.914732758352</v>
      </c>
      <c r="H991" s="12">
        <f>IF(AND(Career!$F$15="Yes",$E991=62,$E990=61),G991,H990*IF($B991="January",(1+IF(C991&gt;Personal!$L$18+1,Calculations!$C$22,Calculations!$C$21)),1))</f>
        <v>18820.914732758352</v>
      </c>
      <c r="I991" s="12">
        <f>H991*(1-'Retiree Assumptions'!$F$8)</f>
        <v>14680.313491551515</v>
      </c>
      <c r="J991" s="12">
        <f>I991/(Calculations!$C$27^($A991-1+Calculations!$B$6/30))</f>
        <v>1172.9552607843468</v>
      </c>
      <c r="K991" s="23">
        <f t="shared" si="1293"/>
        <v>0</v>
      </c>
      <c r="L991" s="12">
        <f>L990*IF($B991="January",(1+IF(C991&gt;Personal!$L$18+1,Calculations!$B$22,Calculations!$B$21)),1)</f>
        <v>10351.503103017085</v>
      </c>
      <c r="M991" s="12">
        <f>IF(AND(Career!$F$15="Yes",$E991=62,$E990=61),L991,M990*IF($B991="January",(1+IF(C991&gt;Personal!$L$18+1,Calculations!$C$22,Calculations!$C$21)),1))</f>
        <v>10351.503103017085</v>
      </c>
      <c r="N991" s="12">
        <f>M991*(1-'Retiree Assumptions'!$F$10)</f>
        <v>9109.3227306550343</v>
      </c>
      <c r="O991" s="12">
        <f>N991/(Calculations!$C$27^$AW991)/(Calculations!$D$27^($A991-1-$AW991+Calculations!$B$6/30))</f>
        <v>624.06384421783048</v>
      </c>
      <c r="P991" s="23">
        <f t="shared" si="1294"/>
        <v>0</v>
      </c>
      <c r="Q991" s="12">
        <f>IF(OR(A991&lt;=360,$E991&lt;70),Q990*IF($B991="January",(1+IF(C991&gt;Personal!$L$18+1,Calculations!$B$22,Calculations!$B$21)),1),0)</f>
        <v>0</v>
      </c>
      <c r="R991" s="12">
        <f>IF(OR(A991&lt;=360,$E991&lt;70),IF(AND(Career!$F$15="Yes",$E991=62,$E990=61),Q991,R990*IF($B991="January",(1+IF(C991&gt;Personal!$L$18+1,Calculations!$C$22,Calculations!$C$21)),1)),0)</f>
        <v>0</v>
      </c>
      <c r="S991" s="12">
        <f>R991*(1-'Retiree Assumptions'!$F$8)</f>
        <v>0</v>
      </c>
      <c r="T991" s="12">
        <f>S991/(Calculations!$C$27^($A991-1+Calculations!$B$6/30))</f>
        <v>0</v>
      </c>
      <c r="U991" s="23">
        <f t="shared" si="1295"/>
        <v>0</v>
      </c>
      <c r="W991">
        <f t="shared" si="1287"/>
        <v>15</v>
      </c>
      <c r="X991">
        <f t="shared" si="1309"/>
        <v>2107</v>
      </c>
      <c r="Y991">
        <f t="shared" si="1310"/>
        <v>124</v>
      </c>
      <c r="Z991">
        <f t="shared" si="1297"/>
        <v>122</v>
      </c>
      <c r="AA991" s="12">
        <f>S991*12*Subsidy!$I$15/Subsidy!$I$14</f>
        <v>0</v>
      </c>
      <c r="AB991" s="12">
        <f>SUM(S$5:S991)*Subsidy!$I$15/Subsidy!$I$14</f>
        <v>53212.488521578103</v>
      </c>
      <c r="AC991" s="12">
        <f>N991*Subsidy!$E$15/Subsidy!$E$14</f>
        <v>7287.4581845240282</v>
      </c>
      <c r="AD991" s="12">
        <f t="shared" si="1298"/>
        <v>87449.498214288338</v>
      </c>
      <c r="AE991" s="12">
        <f>$AP991*AC991/(Calculations!$D$27^(A991-1+Calculations!$B$6/30))</f>
        <v>0</v>
      </c>
      <c r="AF991" s="12">
        <f>IF(AE991=0,0,SUM(AE$903:AE991)*AC991/AE991)</f>
        <v>0</v>
      </c>
      <c r="AH991" s="164">
        <f>VLOOKUP(E991,Rates2,5)*VLOOKUP(E991,Mort_Imp_Retirees,C991-'Mort Imp Cume'!$C$4+2)</f>
        <v>1</v>
      </c>
      <c r="AI991" s="16">
        <f t="shared" si="1299"/>
        <v>0</v>
      </c>
      <c r="AJ991" s="164">
        <f>VLOOKUP(F991,Rates2,6)*VLOOKUP(F991,Mort_Imp_Survivors,C991-'Mort Imp Cume'!$C$4+2)</f>
        <v>1</v>
      </c>
      <c r="AK991" s="16">
        <f t="shared" si="1300"/>
        <v>0</v>
      </c>
      <c r="AL991" s="164">
        <f>VLOOKUP(F991,Rates2,7)*VLOOKUP(F991,Mort_Imp_Survivors,C991-'Mort Imp Cume'!$C$4+2)</f>
        <v>1</v>
      </c>
      <c r="AM991" s="16">
        <f t="shared" si="1301"/>
        <v>0</v>
      </c>
      <c r="AN991" s="108">
        <f>PRODUCT(AI$4:AI990)</f>
        <v>0</v>
      </c>
      <c r="AO991" s="16">
        <f>PRODUCT(AK$4:AK990)</f>
        <v>0</v>
      </c>
      <c r="AP991" s="16">
        <f>PRODUCT(AM$4:AM990)</f>
        <v>0</v>
      </c>
      <c r="AQ991" s="16">
        <f t="shared" si="1302"/>
        <v>0</v>
      </c>
      <c r="AR991" s="16">
        <f t="shared" si="1303"/>
        <v>0</v>
      </c>
      <c r="AS991" s="16">
        <f t="shared" si="1304"/>
        <v>0</v>
      </c>
      <c r="AT991" s="16">
        <f t="shared" si="1305"/>
        <v>0</v>
      </c>
      <c r="AU991" s="16">
        <f t="shared" si="1306"/>
        <v>1</v>
      </c>
      <c r="AV991" s="16">
        <f t="shared" si="1307"/>
        <v>0</v>
      </c>
      <c r="AW991" s="30">
        <f>(SUMPRODUCT(AV$5:AV990,A$5:A990)+SUM(AV$5:AV990)*(Calculations!$B$6/30-0.5)+AV$4*Calculations!$B$6/30/2)/SUM(AV$4:AV990)</f>
        <v>510.22007229542299</v>
      </c>
      <c r="AX991" s="16"/>
      <c r="AY991" s="12"/>
      <c r="AZ991" s="12"/>
    </row>
    <row r="992" spans="1:52" x14ac:dyDescent="0.25">
      <c r="A992">
        <f t="shared" si="1283"/>
        <v>988</v>
      </c>
      <c r="B992" t="str">
        <f t="shared" si="1312"/>
        <v>May</v>
      </c>
      <c r="C992">
        <f t="shared" si="1291"/>
        <v>2107</v>
      </c>
      <c r="D992">
        <f t="shared" si="1314"/>
        <v>210705</v>
      </c>
      <c r="E992">
        <f t="shared" ref="E992:F992" si="1330">E980+1</f>
        <v>124</v>
      </c>
      <c r="F992">
        <f t="shared" si="1330"/>
        <v>122</v>
      </c>
      <c r="G992" s="12">
        <f>G991*IF($B992="January",1+IF(C992&gt;Personal!$L$18+1,Calculations!$B$22,Calculations!$B$21),1)</f>
        <v>18820.914732758352</v>
      </c>
      <c r="H992" s="12">
        <f>IF(AND(Career!$F$15="Yes",$E992=62,$E991=61),G992,H991*IF($B992="January",(1+IF(C992&gt;Personal!$L$18+1,Calculations!$C$22,Calculations!$C$21)),1))</f>
        <v>18820.914732758352</v>
      </c>
      <c r="I992" s="12">
        <f>H992*(1-'Retiree Assumptions'!$F$8)</f>
        <v>14680.313491551515</v>
      </c>
      <c r="J992" s="12">
        <f>I992/(Calculations!$C$27^($A992-1+Calculations!$B$6/30))</f>
        <v>1169.9560262577234</v>
      </c>
      <c r="K992" s="23">
        <f t="shared" si="1293"/>
        <v>0</v>
      </c>
      <c r="L992" s="12">
        <f>L991*IF($B992="January",(1+IF(C992&gt;Personal!$L$18+1,Calculations!$B$22,Calculations!$B$21)),1)</f>
        <v>10351.503103017085</v>
      </c>
      <c r="M992" s="12">
        <f>IF(AND(Career!$F$15="Yes",$E992=62,$E991=61),L992,M991*IF($B992="January",(1+IF(C992&gt;Personal!$L$18+1,Calculations!$C$22,Calculations!$C$21)),1))</f>
        <v>10351.503103017085</v>
      </c>
      <c r="N992" s="12">
        <f>M992*(1-'Retiree Assumptions'!$F$10)</f>
        <v>9109.3227306550343</v>
      </c>
      <c r="O992" s="12">
        <f>N992/(Calculations!$C$27^$AW992)/(Calculations!$D$27^($A992-1-$AW992+Calculations!$B$6/30))</f>
        <v>622.26732945323602</v>
      </c>
      <c r="P992" s="23">
        <f t="shared" si="1294"/>
        <v>0</v>
      </c>
      <c r="Q992" s="12">
        <f>IF(OR(A992&lt;=360,$E992&lt;70),Q991*IF($B992="January",(1+IF(C992&gt;Personal!$L$18+1,Calculations!$B$22,Calculations!$B$21)),1),0)</f>
        <v>0</v>
      </c>
      <c r="R992" s="12">
        <f>IF(OR(A992&lt;=360,$E992&lt;70),IF(AND(Career!$F$15="Yes",$E992=62,$E991=61),Q992,R991*IF($B992="January",(1+IF(C992&gt;Personal!$L$18+1,Calculations!$C$22,Calculations!$C$21)),1)),0)</f>
        <v>0</v>
      </c>
      <c r="S992" s="12">
        <f>R992*(1-'Retiree Assumptions'!$F$8)</f>
        <v>0</v>
      </c>
      <c r="T992" s="12">
        <f>S992/(Calculations!$C$27^($A992-1+Calculations!$B$6/30))</f>
        <v>0</v>
      </c>
      <c r="U992" s="23">
        <f t="shared" si="1295"/>
        <v>0</v>
      </c>
      <c r="W992">
        <f t="shared" si="1287"/>
        <v>15</v>
      </c>
      <c r="X992">
        <f t="shared" si="1309"/>
        <v>2107</v>
      </c>
      <c r="Y992">
        <f t="shared" si="1310"/>
        <v>124</v>
      </c>
      <c r="Z992">
        <f t="shared" si="1297"/>
        <v>122</v>
      </c>
      <c r="AA992" s="12">
        <f>S992*12*Subsidy!$I$15/Subsidy!$I$14</f>
        <v>0</v>
      </c>
      <c r="AB992" s="12">
        <f>SUM(S$5:S992)*Subsidy!$I$15/Subsidy!$I$14</f>
        <v>53212.488521578103</v>
      </c>
      <c r="AC992" s="12">
        <f>N992*Subsidy!$E$15/Subsidy!$E$14</f>
        <v>7287.4581845240282</v>
      </c>
      <c r="AD992" s="12">
        <f t="shared" si="1298"/>
        <v>87449.498214288338</v>
      </c>
      <c r="AE992" s="12">
        <f>$AP992*AC992/(Calculations!$D$27^(A992-1+Calculations!$B$6/30))</f>
        <v>0</v>
      </c>
      <c r="AF992" s="12">
        <f>IF(AE992=0,0,SUM(AE$903:AE992)*AC992/AE992)</f>
        <v>0</v>
      </c>
      <c r="AH992" s="164">
        <f>VLOOKUP(E992,Rates2,5)*VLOOKUP(E992,Mort_Imp_Retirees,C992-'Mort Imp Cume'!$C$4+2)</f>
        <v>1</v>
      </c>
      <c r="AI992" s="16">
        <f t="shared" si="1299"/>
        <v>0</v>
      </c>
      <c r="AJ992" s="164">
        <f>VLOOKUP(F992,Rates2,6)*VLOOKUP(F992,Mort_Imp_Survivors,C992-'Mort Imp Cume'!$C$4+2)</f>
        <v>1</v>
      </c>
      <c r="AK992" s="16">
        <f t="shared" si="1300"/>
        <v>0</v>
      </c>
      <c r="AL992" s="164">
        <f>VLOOKUP(F992,Rates2,7)*VLOOKUP(F992,Mort_Imp_Survivors,C992-'Mort Imp Cume'!$C$4+2)</f>
        <v>1</v>
      </c>
      <c r="AM992" s="16">
        <f t="shared" si="1301"/>
        <v>0</v>
      </c>
      <c r="AN992" s="108">
        <f>PRODUCT(AI$4:AI991)</f>
        <v>0</v>
      </c>
      <c r="AO992" s="16">
        <f>PRODUCT(AK$4:AK991)</f>
        <v>0</v>
      </c>
      <c r="AP992" s="16">
        <f>PRODUCT(AM$4:AM991)</f>
        <v>0</v>
      </c>
      <c r="AQ992" s="16">
        <f t="shared" si="1302"/>
        <v>0</v>
      </c>
      <c r="AR992" s="16">
        <f t="shared" si="1303"/>
        <v>0</v>
      </c>
      <c r="AS992" s="16">
        <f t="shared" si="1304"/>
        <v>0</v>
      </c>
      <c r="AT992" s="16">
        <f t="shared" si="1305"/>
        <v>0</v>
      </c>
      <c r="AU992" s="16">
        <f t="shared" si="1306"/>
        <v>1</v>
      </c>
      <c r="AV992" s="16">
        <f t="shared" si="1307"/>
        <v>0</v>
      </c>
      <c r="AW992" s="30">
        <f>(SUMPRODUCT(AV$5:AV991,A$5:A991)+SUM(AV$5:AV991)*(Calculations!$B$6/30-0.5)+AV$4*Calculations!$B$6/30/2)/SUM(AV$4:AV991)</f>
        <v>510.22007229542299</v>
      </c>
      <c r="AX992" s="16"/>
      <c r="AY992" s="12"/>
      <c r="AZ992" s="12"/>
    </row>
    <row r="993" spans="1:52" x14ac:dyDescent="0.25">
      <c r="A993">
        <f t="shared" si="1283"/>
        <v>989</v>
      </c>
      <c r="B993" t="str">
        <f t="shared" si="1312"/>
        <v>June</v>
      </c>
      <c r="C993">
        <f t="shared" si="1291"/>
        <v>2107</v>
      </c>
      <c r="D993">
        <f t="shared" si="1314"/>
        <v>210706</v>
      </c>
      <c r="E993">
        <f t="shared" ref="E993:F993" si="1331">E981+1</f>
        <v>124</v>
      </c>
      <c r="F993">
        <f t="shared" si="1331"/>
        <v>122</v>
      </c>
      <c r="G993" s="12">
        <f>G992*IF($B993="January",1+IF(C993&gt;Personal!$L$18+1,Calculations!$B$22,Calculations!$B$21),1)</f>
        <v>18820.914732758352</v>
      </c>
      <c r="H993" s="12">
        <f>IF(AND(Career!$F$15="Yes",$E993=62,$E992=61),G993,H992*IF($B993="January",(1+IF(C993&gt;Personal!$L$18+1,Calculations!$C$22,Calculations!$C$21)),1))</f>
        <v>18820.914732758352</v>
      </c>
      <c r="I993" s="12">
        <f>H993*(1-'Retiree Assumptions'!$F$8)</f>
        <v>14680.313491551515</v>
      </c>
      <c r="J993" s="12">
        <f>I993/(Calculations!$C$27^($A993-1+Calculations!$B$6/30))</f>
        <v>1166.9644607429082</v>
      </c>
      <c r="K993" s="23">
        <f t="shared" si="1293"/>
        <v>0</v>
      </c>
      <c r="L993" s="12">
        <f>L992*IF($B993="January",(1+IF(C993&gt;Personal!$L$18+1,Calculations!$B$22,Calculations!$B$21)),1)</f>
        <v>10351.503103017085</v>
      </c>
      <c r="M993" s="12">
        <f>IF(AND(Career!$F$15="Yes",$E993=62,$E992=61),L993,M992*IF($B993="January",(1+IF(C993&gt;Personal!$L$18+1,Calculations!$C$22,Calculations!$C$21)),1))</f>
        <v>10351.503103017085</v>
      </c>
      <c r="N993" s="12">
        <f>M993*(1-'Retiree Assumptions'!$F$10)</f>
        <v>9109.3227306550343</v>
      </c>
      <c r="O993" s="12">
        <f>N993/(Calculations!$C$27^$AW993)/(Calculations!$D$27^($A993-1-$AW993+Calculations!$B$6/30))</f>
        <v>620.47598637953365</v>
      </c>
      <c r="P993" s="23">
        <f t="shared" si="1294"/>
        <v>0</v>
      </c>
      <c r="Q993" s="12">
        <f>IF(OR(A993&lt;=360,$E993&lt;70),Q992*IF($B993="January",(1+IF(C993&gt;Personal!$L$18+1,Calculations!$B$22,Calculations!$B$21)),1),0)</f>
        <v>0</v>
      </c>
      <c r="R993" s="12">
        <f>IF(OR(A993&lt;=360,$E993&lt;70),IF(AND(Career!$F$15="Yes",$E993=62,$E992=61),Q993,R992*IF($B993="January",(1+IF(C993&gt;Personal!$L$18+1,Calculations!$C$22,Calculations!$C$21)),1)),0)</f>
        <v>0</v>
      </c>
      <c r="S993" s="12">
        <f>R993*(1-'Retiree Assumptions'!$F$8)</f>
        <v>0</v>
      </c>
      <c r="T993" s="12">
        <f>S993/(Calculations!$C$27^($A993-1+Calculations!$B$6/30))</f>
        <v>0</v>
      </c>
      <c r="U993" s="23">
        <f t="shared" si="1295"/>
        <v>0</v>
      </c>
      <c r="W993">
        <f t="shared" si="1287"/>
        <v>15</v>
      </c>
      <c r="X993">
        <f t="shared" si="1309"/>
        <v>2107</v>
      </c>
      <c r="Y993">
        <f t="shared" si="1310"/>
        <v>124</v>
      </c>
      <c r="Z993">
        <f t="shared" si="1297"/>
        <v>122</v>
      </c>
      <c r="AA993" s="12">
        <f>S993*12*Subsidy!$I$15/Subsidy!$I$14</f>
        <v>0</v>
      </c>
      <c r="AB993" s="12">
        <f>SUM(S$5:S993)*Subsidy!$I$15/Subsidy!$I$14</f>
        <v>53212.488521578103</v>
      </c>
      <c r="AC993" s="12">
        <f>N993*Subsidy!$E$15/Subsidy!$E$14</f>
        <v>7287.4581845240282</v>
      </c>
      <c r="AD993" s="12">
        <f t="shared" si="1298"/>
        <v>87449.498214288338</v>
      </c>
      <c r="AE993" s="12">
        <f>$AP993*AC993/(Calculations!$D$27^(A993-1+Calculations!$B$6/30))</f>
        <v>0</v>
      </c>
      <c r="AF993" s="12">
        <f>IF(AE993=0,0,SUM(AE$903:AE993)*AC993/AE993)</f>
        <v>0</v>
      </c>
      <c r="AH993" s="164">
        <f>VLOOKUP(E993,Rates2,5)*VLOOKUP(E993,Mort_Imp_Retirees,C993-'Mort Imp Cume'!$C$4+2)</f>
        <v>1</v>
      </c>
      <c r="AI993" s="16">
        <f t="shared" si="1299"/>
        <v>0</v>
      </c>
      <c r="AJ993" s="164">
        <f>VLOOKUP(F993,Rates2,6)*VLOOKUP(F993,Mort_Imp_Survivors,C993-'Mort Imp Cume'!$C$4+2)</f>
        <v>1</v>
      </c>
      <c r="AK993" s="16">
        <f t="shared" si="1300"/>
        <v>0</v>
      </c>
      <c r="AL993" s="164">
        <f>VLOOKUP(F993,Rates2,7)*VLOOKUP(F993,Mort_Imp_Survivors,C993-'Mort Imp Cume'!$C$4+2)</f>
        <v>1</v>
      </c>
      <c r="AM993" s="16">
        <f t="shared" si="1301"/>
        <v>0</v>
      </c>
      <c r="AN993" s="108">
        <f>PRODUCT(AI$4:AI992)</f>
        <v>0</v>
      </c>
      <c r="AO993" s="16">
        <f>PRODUCT(AK$4:AK992)</f>
        <v>0</v>
      </c>
      <c r="AP993" s="16">
        <f>PRODUCT(AM$4:AM992)</f>
        <v>0</v>
      </c>
      <c r="AQ993" s="16">
        <f t="shared" si="1302"/>
        <v>0</v>
      </c>
      <c r="AR993" s="16">
        <f t="shared" si="1303"/>
        <v>0</v>
      </c>
      <c r="AS993" s="16">
        <f t="shared" si="1304"/>
        <v>0</v>
      </c>
      <c r="AT993" s="16">
        <f t="shared" si="1305"/>
        <v>0</v>
      </c>
      <c r="AU993" s="16">
        <f t="shared" si="1306"/>
        <v>1</v>
      </c>
      <c r="AV993" s="16">
        <f t="shared" si="1307"/>
        <v>0</v>
      </c>
      <c r="AW993" s="30">
        <f>(SUMPRODUCT(AV$5:AV992,A$5:A992)+SUM(AV$5:AV992)*(Calculations!$B$6/30-0.5)+AV$4*Calculations!$B$6/30/2)/SUM(AV$4:AV992)</f>
        <v>510.22007229542299</v>
      </c>
      <c r="AX993" s="16"/>
      <c r="AY993" s="12"/>
      <c r="AZ993" s="12"/>
    </row>
    <row r="994" spans="1:52" x14ac:dyDescent="0.25">
      <c r="A994">
        <f t="shared" si="1283"/>
        <v>990</v>
      </c>
      <c r="B994" t="str">
        <f t="shared" si="1312"/>
        <v>July</v>
      </c>
      <c r="C994">
        <f t="shared" si="1291"/>
        <v>2107</v>
      </c>
      <c r="D994">
        <f t="shared" si="1314"/>
        <v>210707</v>
      </c>
      <c r="E994">
        <f t="shared" ref="E994:F994" si="1332">E982+1</f>
        <v>124</v>
      </c>
      <c r="F994">
        <f t="shared" si="1332"/>
        <v>122</v>
      </c>
      <c r="G994" s="12">
        <f>G993*IF($B994="January",1+IF(C994&gt;Personal!$L$18+1,Calculations!$B$22,Calculations!$B$21),1)</f>
        <v>18820.914732758352</v>
      </c>
      <c r="H994" s="12">
        <f>IF(AND(Career!$F$15="Yes",$E994=62,$E993=61),G994,H993*IF($B994="January",(1+IF(C994&gt;Personal!$L$18+1,Calculations!$C$22,Calculations!$C$21)),1))</f>
        <v>18820.914732758352</v>
      </c>
      <c r="I994" s="12">
        <f>H994*(1-'Retiree Assumptions'!$F$8)</f>
        <v>14680.313491551515</v>
      </c>
      <c r="J994" s="12">
        <f>I994/(Calculations!$C$27^($A994-1+Calculations!$B$6/30))</f>
        <v>1163.9805446303169</v>
      </c>
      <c r="K994" s="23">
        <f t="shared" si="1293"/>
        <v>0</v>
      </c>
      <c r="L994" s="12">
        <f>L993*IF($B994="January",(1+IF(C994&gt;Personal!$L$18+1,Calculations!$B$22,Calculations!$B$21)),1)</f>
        <v>10351.503103017085</v>
      </c>
      <c r="M994" s="12">
        <f>IF(AND(Career!$F$15="Yes",$E994=62,$E993=61),L994,M993*IF($B994="January",(1+IF(C994&gt;Personal!$L$18+1,Calculations!$C$22,Calculations!$C$21)),1))</f>
        <v>10351.503103017085</v>
      </c>
      <c r="N994" s="12">
        <f>M994*(1-'Retiree Assumptions'!$F$10)</f>
        <v>9109.3227306550343</v>
      </c>
      <c r="O994" s="12">
        <f>N994/(Calculations!$C$27^$AW994)/(Calculations!$D$27^($A994-1-$AW994+Calculations!$B$6/30))</f>
        <v>618.68980010879352</v>
      </c>
      <c r="P994" s="23">
        <f t="shared" si="1294"/>
        <v>0</v>
      </c>
      <c r="Q994" s="12">
        <f>IF(OR(A994&lt;=360,$E994&lt;70),Q993*IF($B994="January",(1+IF(C994&gt;Personal!$L$18+1,Calculations!$B$22,Calculations!$B$21)),1),0)</f>
        <v>0</v>
      </c>
      <c r="R994" s="12">
        <f>IF(OR(A994&lt;=360,$E994&lt;70),IF(AND(Career!$F$15="Yes",$E994=62,$E993=61),Q994,R993*IF($B994="January",(1+IF(C994&gt;Personal!$L$18+1,Calculations!$C$22,Calculations!$C$21)),1)),0)</f>
        <v>0</v>
      </c>
      <c r="S994" s="12">
        <f>R994*(1-'Retiree Assumptions'!$F$8)</f>
        <v>0</v>
      </c>
      <c r="T994" s="12">
        <f>S994/(Calculations!$C$27^($A994-1+Calculations!$B$6/30))</f>
        <v>0</v>
      </c>
      <c r="U994" s="23">
        <f t="shared" si="1295"/>
        <v>0</v>
      </c>
      <c r="W994">
        <f t="shared" si="1287"/>
        <v>15</v>
      </c>
      <c r="X994">
        <f t="shared" si="1309"/>
        <v>2107</v>
      </c>
      <c r="Y994">
        <f t="shared" si="1310"/>
        <v>124</v>
      </c>
      <c r="Z994">
        <f t="shared" si="1297"/>
        <v>122</v>
      </c>
      <c r="AA994" s="12">
        <f>S994*12*Subsidy!$I$15/Subsidy!$I$14</f>
        <v>0</v>
      </c>
      <c r="AB994" s="12">
        <f>SUM(S$5:S994)*Subsidy!$I$15/Subsidy!$I$14</f>
        <v>53212.488521578103</v>
      </c>
      <c r="AC994" s="12">
        <f>N994*Subsidy!$E$15/Subsidy!$E$14</f>
        <v>7287.4581845240282</v>
      </c>
      <c r="AD994" s="12">
        <f t="shared" si="1298"/>
        <v>87449.498214288338</v>
      </c>
      <c r="AE994" s="12">
        <f>$AP994*AC994/(Calculations!$D$27^(A994-1+Calculations!$B$6/30))</f>
        <v>0</v>
      </c>
      <c r="AF994" s="12">
        <f>IF(AE994=0,0,SUM(AE$903:AE994)*AC994/AE994)</f>
        <v>0</v>
      </c>
      <c r="AH994" s="164">
        <f>VLOOKUP(E994,Rates2,5)*VLOOKUP(E994,Mort_Imp_Retirees,C994-'Mort Imp Cume'!$C$4+2)</f>
        <v>1</v>
      </c>
      <c r="AI994" s="16">
        <f t="shared" si="1299"/>
        <v>0</v>
      </c>
      <c r="AJ994" s="164">
        <f>VLOOKUP(F994,Rates2,6)*VLOOKUP(F994,Mort_Imp_Survivors,C994-'Mort Imp Cume'!$C$4+2)</f>
        <v>1</v>
      </c>
      <c r="AK994" s="16">
        <f t="shared" si="1300"/>
        <v>0</v>
      </c>
      <c r="AL994" s="164">
        <f>VLOOKUP(F994,Rates2,7)*VLOOKUP(F994,Mort_Imp_Survivors,C994-'Mort Imp Cume'!$C$4+2)</f>
        <v>1</v>
      </c>
      <c r="AM994" s="16">
        <f t="shared" si="1301"/>
        <v>0</v>
      </c>
      <c r="AN994" s="108">
        <f>PRODUCT(AI$4:AI993)</f>
        <v>0</v>
      </c>
      <c r="AO994" s="16">
        <f>PRODUCT(AK$4:AK993)</f>
        <v>0</v>
      </c>
      <c r="AP994" s="16">
        <f>PRODUCT(AM$4:AM993)</f>
        <v>0</v>
      </c>
      <c r="AQ994" s="16">
        <f t="shared" si="1302"/>
        <v>0</v>
      </c>
      <c r="AR994" s="16">
        <f t="shared" si="1303"/>
        <v>0</v>
      </c>
      <c r="AS994" s="16">
        <f t="shared" si="1304"/>
        <v>0</v>
      </c>
      <c r="AT994" s="16">
        <f t="shared" si="1305"/>
        <v>0</v>
      </c>
      <c r="AU994" s="16">
        <f t="shared" si="1306"/>
        <v>1</v>
      </c>
      <c r="AV994" s="16">
        <f t="shared" si="1307"/>
        <v>0</v>
      </c>
      <c r="AW994" s="30">
        <f>(SUMPRODUCT(AV$5:AV993,A$5:A993)+SUM(AV$5:AV993)*(Calculations!$B$6/30-0.5)+AV$4*Calculations!$B$6/30/2)/SUM(AV$4:AV993)</f>
        <v>510.22007229542299</v>
      </c>
      <c r="AX994" s="16"/>
      <c r="AY994" s="12"/>
      <c r="AZ994" s="12"/>
    </row>
    <row r="995" spans="1:52" x14ac:dyDescent="0.25">
      <c r="A995">
        <f t="shared" si="1283"/>
        <v>991</v>
      </c>
      <c r="B995" t="str">
        <f t="shared" si="1312"/>
        <v>August</v>
      </c>
      <c r="C995">
        <f t="shared" si="1291"/>
        <v>2107</v>
      </c>
      <c r="D995">
        <f t="shared" si="1314"/>
        <v>210708</v>
      </c>
      <c r="E995">
        <f t="shared" ref="E995:F995" si="1333">E983+1</f>
        <v>124</v>
      </c>
      <c r="F995">
        <f t="shared" si="1333"/>
        <v>122</v>
      </c>
      <c r="G995" s="12">
        <f>G994*IF($B995="January",1+IF(C995&gt;Personal!$L$18+1,Calculations!$B$22,Calculations!$B$21),1)</f>
        <v>18820.914732758352</v>
      </c>
      <c r="H995" s="12">
        <f>IF(AND(Career!$F$15="Yes",$E995=62,$E994=61),G995,H994*IF($B995="January",(1+IF(C995&gt;Personal!$L$18+1,Calculations!$C$22,Calculations!$C$21)),1))</f>
        <v>18820.914732758352</v>
      </c>
      <c r="I995" s="12">
        <f>H995*(1-'Retiree Assumptions'!$F$8)</f>
        <v>14680.313491551515</v>
      </c>
      <c r="J995" s="12">
        <f>I995/(Calculations!$C$27^($A995-1+Calculations!$B$6/30))</f>
        <v>1161.0042583605075</v>
      </c>
      <c r="K995" s="23">
        <f t="shared" si="1293"/>
        <v>0</v>
      </c>
      <c r="L995" s="12">
        <f>L994*IF($B995="January",(1+IF(C995&gt;Personal!$L$18+1,Calculations!$B$22,Calculations!$B$21)),1)</f>
        <v>10351.503103017085</v>
      </c>
      <c r="M995" s="12">
        <f>IF(AND(Career!$F$15="Yes",$E995=62,$E994=61),L995,M994*IF($B995="January",(1+IF(C995&gt;Personal!$L$18+1,Calculations!$C$22,Calculations!$C$21)),1))</f>
        <v>10351.503103017085</v>
      </c>
      <c r="N995" s="12">
        <f>M995*(1-'Retiree Assumptions'!$F$10)</f>
        <v>9109.3227306550343</v>
      </c>
      <c r="O995" s="12">
        <f>N995/(Calculations!$C$27^$AW995)/(Calculations!$D$27^($A995-1-$AW995+Calculations!$B$6/30))</f>
        <v>616.90875579594342</v>
      </c>
      <c r="P995" s="23">
        <f t="shared" si="1294"/>
        <v>0</v>
      </c>
      <c r="Q995" s="12">
        <f>IF(OR(A995&lt;=360,$E995&lt;70),Q994*IF($B995="January",(1+IF(C995&gt;Personal!$L$18+1,Calculations!$B$22,Calculations!$B$21)),1),0)</f>
        <v>0</v>
      </c>
      <c r="R995" s="12">
        <f>IF(OR(A995&lt;=360,$E995&lt;70),IF(AND(Career!$F$15="Yes",$E995=62,$E994=61),Q995,R994*IF($B995="January",(1+IF(C995&gt;Personal!$L$18+1,Calculations!$C$22,Calculations!$C$21)),1)),0)</f>
        <v>0</v>
      </c>
      <c r="S995" s="12">
        <f>R995*(1-'Retiree Assumptions'!$F$8)</f>
        <v>0</v>
      </c>
      <c r="T995" s="12">
        <f>S995/(Calculations!$C$27^($A995-1+Calculations!$B$6/30))</f>
        <v>0</v>
      </c>
      <c r="U995" s="23">
        <f t="shared" si="1295"/>
        <v>0</v>
      </c>
      <c r="W995">
        <f t="shared" si="1287"/>
        <v>15</v>
      </c>
      <c r="X995">
        <f t="shared" si="1309"/>
        <v>2107</v>
      </c>
      <c r="Y995">
        <f t="shared" si="1310"/>
        <v>124</v>
      </c>
      <c r="Z995">
        <f t="shared" si="1297"/>
        <v>122</v>
      </c>
      <c r="AA995" s="12">
        <f>S995*12*Subsidy!$I$15/Subsidy!$I$14</f>
        <v>0</v>
      </c>
      <c r="AB995" s="12">
        <f>SUM(S$5:S995)*Subsidy!$I$15/Subsidy!$I$14</f>
        <v>53212.488521578103</v>
      </c>
      <c r="AC995" s="12">
        <f>N995*Subsidy!$E$15/Subsidy!$E$14</f>
        <v>7287.4581845240282</v>
      </c>
      <c r="AD995" s="12">
        <f t="shared" si="1298"/>
        <v>87449.498214288338</v>
      </c>
      <c r="AE995" s="12">
        <f>$AP995*AC995/(Calculations!$D$27^(A995-1+Calculations!$B$6/30))</f>
        <v>0</v>
      </c>
      <c r="AF995" s="12">
        <f>IF(AE995=0,0,SUM(AE$903:AE995)*AC995/AE995)</f>
        <v>0</v>
      </c>
      <c r="AH995" s="164">
        <f>VLOOKUP(E995,Rates2,5)*VLOOKUP(E995,Mort_Imp_Retirees,C995-'Mort Imp Cume'!$C$4+2)</f>
        <v>1</v>
      </c>
      <c r="AI995" s="16">
        <f t="shared" si="1299"/>
        <v>0</v>
      </c>
      <c r="AJ995" s="164">
        <f>VLOOKUP(F995,Rates2,6)*VLOOKUP(F995,Mort_Imp_Survivors,C995-'Mort Imp Cume'!$C$4+2)</f>
        <v>1</v>
      </c>
      <c r="AK995" s="16">
        <f t="shared" si="1300"/>
        <v>0</v>
      </c>
      <c r="AL995" s="164">
        <f>VLOOKUP(F995,Rates2,7)*VLOOKUP(F995,Mort_Imp_Survivors,C995-'Mort Imp Cume'!$C$4+2)</f>
        <v>1</v>
      </c>
      <c r="AM995" s="16">
        <f t="shared" si="1301"/>
        <v>0</v>
      </c>
      <c r="AN995" s="108">
        <f>PRODUCT(AI$4:AI994)</f>
        <v>0</v>
      </c>
      <c r="AO995" s="16">
        <f>PRODUCT(AK$4:AK994)</f>
        <v>0</v>
      </c>
      <c r="AP995" s="16">
        <f>PRODUCT(AM$4:AM994)</f>
        <v>0</v>
      </c>
      <c r="AQ995" s="16">
        <f t="shared" si="1302"/>
        <v>0</v>
      </c>
      <c r="AR995" s="16">
        <f t="shared" si="1303"/>
        <v>0</v>
      </c>
      <c r="AS995" s="16">
        <f t="shared" si="1304"/>
        <v>0</v>
      </c>
      <c r="AT995" s="16">
        <f t="shared" si="1305"/>
        <v>0</v>
      </c>
      <c r="AU995" s="16">
        <f t="shared" si="1306"/>
        <v>1</v>
      </c>
      <c r="AV995" s="16">
        <f t="shared" si="1307"/>
        <v>0</v>
      </c>
      <c r="AW995" s="30">
        <f>(SUMPRODUCT(AV$5:AV994,A$5:A994)+SUM(AV$5:AV994)*(Calculations!$B$6/30-0.5)+AV$4*Calculations!$B$6/30/2)/SUM(AV$4:AV994)</f>
        <v>510.22007229542299</v>
      </c>
      <c r="AX995" s="16"/>
      <c r="AY995" s="12"/>
      <c r="AZ995" s="12"/>
    </row>
    <row r="996" spans="1:52" x14ac:dyDescent="0.25">
      <c r="A996">
        <f t="shared" si="1283"/>
        <v>992</v>
      </c>
      <c r="B996" t="str">
        <f t="shared" si="1312"/>
        <v>September</v>
      </c>
      <c r="C996">
        <f t="shared" si="1291"/>
        <v>2107</v>
      </c>
      <c r="D996">
        <f t="shared" si="1314"/>
        <v>210709</v>
      </c>
      <c r="E996">
        <f t="shared" ref="E996:F996" si="1334">E984+1</f>
        <v>124</v>
      </c>
      <c r="F996">
        <f t="shared" si="1334"/>
        <v>122</v>
      </c>
      <c r="G996" s="12">
        <f>G995*IF($B996="January",1+IF(C996&gt;Personal!$L$18+1,Calculations!$B$22,Calculations!$B$21),1)</f>
        <v>18820.914732758352</v>
      </c>
      <c r="H996" s="12">
        <f>IF(AND(Career!$F$15="Yes",$E996=62,$E995=61),G996,H995*IF($B996="January",(1+IF(C996&gt;Personal!$L$18+1,Calculations!$C$22,Calculations!$C$21)),1))</f>
        <v>18820.914732758352</v>
      </c>
      <c r="I996" s="12">
        <f>H996*(1-'Retiree Assumptions'!$F$8)</f>
        <v>14680.313491551515</v>
      </c>
      <c r="J996" s="12">
        <f>I996/(Calculations!$C$27^($A996-1+Calculations!$B$6/30))</f>
        <v>1158.0355824240501</v>
      </c>
      <c r="K996" s="23">
        <f t="shared" si="1293"/>
        <v>0</v>
      </c>
      <c r="L996" s="12">
        <f>L995*IF($B996="January",(1+IF(C996&gt;Personal!$L$18+1,Calculations!$B$22,Calculations!$B$21)),1)</f>
        <v>10351.503103017085</v>
      </c>
      <c r="M996" s="12">
        <f>IF(AND(Career!$F$15="Yes",$E996=62,$E995=61),L996,M995*IF($B996="January",(1+IF(C996&gt;Personal!$L$18+1,Calculations!$C$22,Calculations!$C$21)),1))</f>
        <v>10351.503103017085</v>
      </c>
      <c r="N996" s="12">
        <f>M996*(1-'Retiree Assumptions'!$F$10)</f>
        <v>9109.3227306550343</v>
      </c>
      <c r="O996" s="12">
        <f>N996/(Calculations!$C$27^$AW996)/(Calculations!$D$27^($A996-1-$AW996+Calculations!$B$6/30))</f>
        <v>615.13283863864638</v>
      </c>
      <c r="P996" s="23">
        <f t="shared" si="1294"/>
        <v>0</v>
      </c>
      <c r="Q996" s="12">
        <f>IF(OR(A996&lt;=360,$E996&lt;70),Q995*IF($B996="January",(1+IF(C996&gt;Personal!$L$18+1,Calculations!$B$22,Calculations!$B$21)),1),0)</f>
        <v>0</v>
      </c>
      <c r="R996" s="12">
        <f>IF(OR(A996&lt;=360,$E996&lt;70),IF(AND(Career!$F$15="Yes",$E996=62,$E995=61),Q996,R995*IF($B996="January",(1+IF(C996&gt;Personal!$L$18+1,Calculations!$C$22,Calculations!$C$21)),1)),0)</f>
        <v>0</v>
      </c>
      <c r="S996" s="12">
        <f>R996*(1-'Retiree Assumptions'!$F$8)</f>
        <v>0</v>
      </c>
      <c r="T996" s="12">
        <f>S996/(Calculations!$C$27^($A996-1+Calculations!$B$6/30))</f>
        <v>0</v>
      </c>
      <c r="U996" s="23">
        <f t="shared" si="1295"/>
        <v>0</v>
      </c>
      <c r="W996">
        <f t="shared" si="1287"/>
        <v>15</v>
      </c>
      <c r="X996">
        <f t="shared" si="1309"/>
        <v>2107</v>
      </c>
      <c r="Y996">
        <f t="shared" si="1310"/>
        <v>124</v>
      </c>
      <c r="Z996">
        <f t="shared" si="1297"/>
        <v>122</v>
      </c>
      <c r="AA996" s="12">
        <f>S996*12*Subsidy!$I$15/Subsidy!$I$14</f>
        <v>0</v>
      </c>
      <c r="AB996" s="12">
        <f>SUM(S$5:S996)*Subsidy!$I$15/Subsidy!$I$14</f>
        <v>53212.488521578103</v>
      </c>
      <c r="AC996" s="12">
        <f>N996*Subsidy!$E$15/Subsidy!$E$14</f>
        <v>7287.4581845240282</v>
      </c>
      <c r="AD996" s="12">
        <f t="shared" si="1298"/>
        <v>87449.498214288338</v>
      </c>
      <c r="AE996" s="12">
        <f>$AP996*AC996/(Calculations!$D$27^(A996-1+Calculations!$B$6/30))</f>
        <v>0</v>
      </c>
      <c r="AF996" s="12">
        <f>IF(AE996=0,0,SUM(AE$903:AE996)*AC996/AE996)</f>
        <v>0</v>
      </c>
      <c r="AH996" s="164">
        <f>VLOOKUP(E996,Rates2,5)*VLOOKUP(E996,Mort_Imp_Retirees,C996-'Mort Imp Cume'!$C$4+2)</f>
        <v>1</v>
      </c>
      <c r="AI996" s="16">
        <f t="shared" si="1299"/>
        <v>0</v>
      </c>
      <c r="AJ996" s="164">
        <f>VLOOKUP(F996,Rates2,6)*VLOOKUP(F996,Mort_Imp_Survivors,C996-'Mort Imp Cume'!$C$4+2)</f>
        <v>1</v>
      </c>
      <c r="AK996" s="16">
        <f t="shared" si="1300"/>
        <v>0</v>
      </c>
      <c r="AL996" s="164">
        <f>VLOOKUP(F996,Rates2,7)*VLOOKUP(F996,Mort_Imp_Survivors,C996-'Mort Imp Cume'!$C$4+2)</f>
        <v>1</v>
      </c>
      <c r="AM996" s="16">
        <f t="shared" si="1301"/>
        <v>0</v>
      </c>
      <c r="AN996" s="108">
        <f>PRODUCT(AI$4:AI995)</f>
        <v>0</v>
      </c>
      <c r="AO996" s="16">
        <f>PRODUCT(AK$4:AK995)</f>
        <v>0</v>
      </c>
      <c r="AP996" s="16">
        <f>PRODUCT(AM$4:AM995)</f>
        <v>0</v>
      </c>
      <c r="AQ996" s="16">
        <f t="shared" si="1302"/>
        <v>0</v>
      </c>
      <c r="AR996" s="16">
        <f t="shared" si="1303"/>
        <v>0</v>
      </c>
      <c r="AS996" s="16">
        <f t="shared" si="1304"/>
        <v>0</v>
      </c>
      <c r="AT996" s="16">
        <f t="shared" si="1305"/>
        <v>0</v>
      </c>
      <c r="AU996" s="16">
        <f t="shared" si="1306"/>
        <v>1</v>
      </c>
      <c r="AV996" s="16">
        <f t="shared" si="1307"/>
        <v>0</v>
      </c>
      <c r="AW996" s="30">
        <f>(SUMPRODUCT(AV$5:AV995,A$5:A995)+SUM(AV$5:AV995)*(Calculations!$B$6/30-0.5)+AV$4*Calculations!$B$6/30/2)/SUM(AV$4:AV995)</f>
        <v>510.22007229542299</v>
      </c>
      <c r="AX996" s="16"/>
      <c r="AY996" s="12"/>
      <c r="AZ996" s="12"/>
    </row>
    <row r="997" spans="1:52" x14ac:dyDescent="0.25">
      <c r="A997">
        <f t="shared" si="1283"/>
        <v>993</v>
      </c>
      <c r="B997" t="str">
        <f t="shared" si="1312"/>
        <v>October</v>
      </c>
      <c r="C997">
        <f t="shared" si="1291"/>
        <v>2107</v>
      </c>
      <c r="D997">
        <f t="shared" si="1314"/>
        <v>210710</v>
      </c>
      <c r="E997">
        <f t="shared" ref="E997:F997" si="1335">E985+1</f>
        <v>124</v>
      </c>
      <c r="F997">
        <f t="shared" si="1335"/>
        <v>122</v>
      </c>
      <c r="G997" s="12">
        <f>G996*IF($B997="January",1+IF(C997&gt;Personal!$L$18+1,Calculations!$B$22,Calculations!$B$21),1)</f>
        <v>18820.914732758352</v>
      </c>
      <c r="H997" s="12">
        <f>IF(AND(Career!$F$15="Yes",$E997=62,$E996=61),G997,H996*IF($B997="January",(1+IF(C997&gt;Personal!$L$18+1,Calculations!$C$22,Calculations!$C$21)),1))</f>
        <v>18820.914732758352</v>
      </c>
      <c r="I997" s="12">
        <f>H997*(1-'Retiree Assumptions'!$F$8)</f>
        <v>14680.313491551515</v>
      </c>
      <c r="J997" s="12">
        <f>I997/(Calculations!$C$27^($A997-1+Calculations!$B$6/30))</f>
        <v>1155.0744973614005</v>
      </c>
      <c r="K997" s="23">
        <f t="shared" si="1293"/>
        <v>0</v>
      </c>
      <c r="L997" s="12">
        <f>L996*IF($B997="January",(1+IF(C997&gt;Personal!$L$18+1,Calculations!$B$22,Calculations!$B$21)),1)</f>
        <v>10351.503103017085</v>
      </c>
      <c r="M997" s="12">
        <f>IF(AND(Career!$F$15="Yes",$E997=62,$E996=61),L997,M996*IF($B997="January",(1+IF(C997&gt;Personal!$L$18+1,Calculations!$C$22,Calculations!$C$21)),1))</f>
        <v>10351.503103017085</v>
      </c>
      <c r="N997" s="12">
        <f>M997*(1-'Retiree Assumptions'!$F$10)</f>
        <v>9109.3227306550343</v>
      </c>
      <c r="O997" s="12">
        <f>N997/(Calculations!$C$27^$AW997)/(Calculations!$D$27^($A997-1-$AW997+Calculations!$B$6/30))</f>
        <v>613.36203387717785</v>
      </c>
      <c r="P997" s="23">
        <f t="shared" si="1294"/>
        <v>0</v>
      </c>
      <c r="Q997" s="12">
        <f>IF(OR(A997&lt;=360,$E997&lt;70),Q996*IF($B997="January",(1+IF(C997&gt;Personal!$L$18+1,Calculations!$B$22,Calculations!$B$21)),1),0)</f>
        <v>0</v>
      </c>
      <c r="R997" s="12">
        <f>IF(OR(A997&lt;=360,$E997&lt;70),IF(AND(Career!$F$15="Yes",$E997=62,$E996=61),Q997,R996*IF($B997="January",(1+IF(C997&gt;Personal!$L$18+1,Calculations!$C$22,Calculations!$C$21)),1)),0)</f>
        <v>0</v>
      </c>
      <c r="S997" s="12">
        <f>R997*(1-'Retiree Assumptions'!$F$8)</f>
        <v>0</v>
      </c>
      <c r="T997" s="12">
        <f>S997/(Calculations!$C$27^($A997-1+Calculations!$B$6/30))</f>
        <v>0</v>
      </c>
      <c r="U997" s="23">
        <f t="shared" si="1295"/>
        <v>0</v>
      </c>
      <c r="W997">
        <f t="shared" si="1287"/>
        <v>15</v>
      </c>
      <c r="X997">
        <f t="shared" si="1309"/>
        <v>2107</v>
      </c>
      <c r="Y997">
        <f t="shared" si="1310"/>
        <v>124</v>
      </c>
      <c r="Z997">
        <f t="shared" si="1297"/>
        <v>122</v>
      </c>
      <c r="AA997" s="12">
        <f>S997*12*Subsidy!$I$15/Subsidy!$I$14</f>
        <v>0</v>
      </c>
      <c r="AB997" s="12">
        <f>SUM(S$5:S997)*Subsidy!$I$15/Subsidy!$I$14</f>
        <v>53212.488521578103</v>
      </c>
      <c r="AC997" s="12">
        <f>N997*Subsidy!$E$15/Subsidy!$E$14</f>
        <v>7287.4581845240282</v>
      </c>
      <c r="AD997" s="12">
        <f t="shared" si="1298"/>
        <v>87449.498214288338</v>
      </c>
      <c r="AE997" s="12">
        <f>$AP997*AC997/(Calculations!$D$27^(A997-1+Calculations!$B$6/30))</f>
        <v>0</v>
      </c>
      <c r="AF997" s="12">
        <f>IF(AE997=0,0,SUM(AE$903:AE997)*AC997/AE997)</f>
        <v>0</v>
      </c>
      <c r="AH997" s="164">
        <f>VLOOKUP(E997,Rates2,5)*VLOOKUP(E997,Mort_Imp_Retirees,C997-'Mort Imp Cume'!$C$4+2)</f>
        <v>1</v>
      </c>
      <c r="AI997" s="16">
        <f t="shared" si="1299"/>
        <v>0</v>
      </c>
      <c r="AJ997" s="164">
        <f>VLOOKUP(F997,Rates2,6)*VLOOKUP(F997,Mort_Imp_Survivors,C997-'Mort Imp Cume'!$C$4+2)</f>
        <v>1</v>
      </c>
      <c r="AK997" s="16">
        <f t="shared" si="1300"/>
        <v>0</v>
      </c>
      <c r="AL997" s="164">
        <f>VLOOKUP(F997,Rates2,7)*VLOOKUP(F997,Mort_Imp_Survivors,C997-'Mort Imp Cume'!$C$4+2)</f>
        <v>1</v>
      </c>
      <c r="AM997" s="16">
        <f t="shared" si="1301"/>
        <v>0</v>
      </c>
      <c r="AN997" s="108">
        <f>PRODUCT(AI$4:AI996)</f>
        <v>0</v>
      </c>
      <c r="AO997" s="16">
        <f>PRODUCT(AK$4:AK996)</f>
        <v>0</v>
      </c>
      <c r="AP997" s="16">
        <f>PRODUCT(AM$4:AM996)</f>
        <v>0</v>
      </c>
      <c r="AQ997" s="16">
        <f t="shared" si="1302"/>
        <v>0</v>
      </c>
      <c r="AR997" s="16">
        <f t="shared" si="1303"/>
        <v>0</v>
      </c>
      <c r="AS997" s="16">
        <f t="shared" si="1304"/>
        <v>0</v>
      </c>
      <c r="AT997" s="16">
        <f t="shared" si="1305"/>
        <v>0</v>
      </c>
      <c r="AU997" s="16">
        <f t="shared" si="1306"/>
        <v>1</v>
      </c>
      <c r="AV997" s="16">
        <f t="shared" si="1307"/>
        <v>0</v>
      </c>
      <c r="AW997" s="30">
        <f>(SUMPRODUCT(AV$5:AV996,A$5:A996)+SUM(AV$5:AV996)*(Calculations!$B$6/30-0.5)+AV$4*Calculations!$B$6/30/2)/SUM(AV$4:AV996)</f>
        <v>510.22007229542299</v>
      </c>
      <c r="AX997" s="16"/>
      <c r="AY997" s="12"/>
      <c r="AZ997" s="12"/>
    </row>
    <row r="998" spans="1:52" x14ac:dyDescent="0.25">
      <c r="A998">
        <f t="shared" si="1283"/>
        <v>994</v>
      </c>
      <c r="B998" t="str">
        <f t="shared" si="1312"/>
        <v>November</v>
      </c>
      <c r="C998">
        <f t="shared" si="1291"/>
        <v>2107</v>
      </c>
      <c r="D998">
        <f t="shared" si="1314"/>
        <v>210711</v>
      </c>
      <c r="E998">
        <f t="shared" ref="E998:F998" si="1336">E986+1</f>
        <v>124</v>
      </c>
      <c r="F998">
        <f t="shared" si="1336"/>
        <v>122</v>
      </c>
      <c r="G998" s="12">
        <f>G997*IF($B998="January",1+IF(C998&gt;Personal!$L$18+1,Calculations!$B$22,Calculations!$B$21),1)</f>
        <v>18820.914732758352</v>
      </c>
      <c r="H998" s="12">
        <f>IF(AND(Career!$F$15="Yes",$E998=62,$E997=61),G998,H997*IF($B998="January",(1+IF(C998&gt;Personal!$L$18+1,Calculations!$C$22,Calculations!$C$21)),1))</f>
        <v>18820.914732758352</v>
      </c>
      <c r="I998" s="12">
        <f>H998*(1-'Retiree Assumptions'!$F$8)</f>
        <v>14680.313491551515</v>
      </c>
      <c r="J998" s="12">
        <f>I998/(Calculations!$C$27^($A998-1+Calculations!$B$6/30))</f>
        <v>1152.1209837627723</v>
      </c>
      <c r="K998" s="23">
        <f t="shared" si="1293"/>
        <v>0</v>
      </c>
      <c r="L998" s="12">
        <f>L997*IF($B998="January",(1+IF(C998&gt;Personal!$L$18+1,Calculations!$B$22,Calculations!$B$21)),1)</f>
        <v>10351.503103017085</v>
      </c>
      <c r="M998" s="12">
        <f>IF(AND(Career!$F$15="Yes",$E998=62,$E997=61),L998,M997*IF($B998="January",(1+IF(C998&gt;Personal!$L$18+1,Calculations!$C$22,Calculations!$C$21)),1))</f>
        <v>10351.503103017085</v>
      </c>
      <c r="N998" s="12">
        <f>M998*(1-'Retiree Assumptions'!$F$10)</f>
        <v>9109.3227306550343</v>
      </c>
      <c r="O998" s="12">
        <f>N998/(Calculations!$C$27^$AW998)/(Calculations!$D$27^($A998-1-$AW998+Calculations!$B$6/30))</f>
        <v>611.59632679430194</v>
      </c>
      <c r="P998" s="23">
        <f t="shared" si="1294"/>
        <v>0</v>
      </c>
      <c r="Q998" s="12">
        <f>IF(OR(A998&lt;=360,$E998&lt;70),Q997*IF($B998="January",(1+IF(C998&gt;Personal!$L$18+1,Calculations!$B$22,Calculations!$B$21)),1),0)</f>
        <v>0</v>
      </c>
      <c r="R998" s="12">
        <f>IF(OR(A998&lt;=360,$E998&lt;70),IF(AND(Career!$F$15="Yes",$E998=62,$E997=61),Q998,R997*IF($B998="January",(1+IF(C998&gt;Personal!$L$18+1,Calculations!$C$22,Calculations!$C$21)),1)),0)</f>
        <v>0</v>
      </c>
      <c r="S998" s="12">
        <f>R998*(1-'Retiree Assumptions'!$F$8)</f>
        <v>0</v>
      </c>
      <c r="T998" s="12">
        <f>S998/(Calculations!$C$27^($A998-1+Calculations!$B$6/30))</f>
        <v>0</v>
      </c>
      <c r="U998" s="23">
        <f t="shared" si="1295"/>
        <v>0</v>
      </c>
      <c r="W998">
        <f t="shared" si="1287"/>
        <v>15</v>
      </c>
      <c r="X998">
        <f t="shared" si="1309"/>
        <v>2107</v>
      </c>
      <c r="Y998">
        <f t="shared" si="1310"/>
        <v>124</v>
      </c>
      <c r="Z998">
        <f t="shared" si="1297"/>
        <v>122</v>
      </c>
      <c r="AA998" s="12">
        <f>S998*12*Subsidy!$I$15/Subsidy!$I$14</f>
        <v>0</v>
      </c>
      <c r="AB998" s="12">
        <f>SUM(S$5:S998)*Subsidy!$I$15/Subsidy!$I$14</f>
        <v>53212.488521578103</v>
      </c>
      <c r="AC998" s="12">
        <f>N998*Subsidy!$E$15/Subsidy!$E$14</f>
        <v>7287.4581845240282</v>
      </c>
      <c r="AD998" s="12">
        <f t="shared" si="1298"/>
        <v>87449.498214288338</v>
      </c>
      <c r="AE998" s="12">
        <f>$AP998*AC998/(Calculations!$D$27^(A998-1+Calculations!$B$6/30))</f>
        <v>0</v>
      </c>
      <c r="AF998" s="12">
        <f>IF(AE998=0,0,SUM(AE$903:AE998)*AC998/AE998)</f>
        <v>0</v>
      </c>
      <c r="AH998" s="164">
        <f>VLOOKUP(E998,Rates2,5)*VLOOKUP(E998,Mort_Imp_Retirees,C998-'Mort Imp Cume'!$C$4+2)</f>
        <v>1</v>
      </c>
      <c r="AI998" s="16">
        <f t="shared" si="1299"/>
        <v>0</v>
      </c>
      <c r="AJ998" s="164">
        <f>VLOOKUP(F998,Rates2,6)*VLOOKUP(F998,Mort_Imp_Survivors,C998-'Mort Imp Cume'!$C$4+2)</f>
        <v>1</v>
      </c>
      <c r="AK998" s="16">
        <f t="shared" si="1300"/>
        <v>0</v>
      </c>
      <c r="AL998" s="164">
        <f>VLOOKUP(F998,Rates2,7)*VLOOKUP(F998,Mort_Imp_Survivors,C998-'Mort Imp Cume'!$C$4+2)</f>
        <v>1</v>
      </c>
      <c r="AM998" s="16">
        <f t="shared" si="1301"/>
        <v>0</v>
      </c>
      <c r="AN998" s="108">
        <f>PRODUCT(AI$4:AI997)</f>
        <v>0</v>
      </c>
      <c r="AO998" s="16">
        <f>PRODUCT(AK$4:AK997)</f>
        <v>0</v>
      </c>
      <c r="AP998" s="16">
        <f>PRODUCT(AM$4:AM997)</f>
        <v>0</v>
      </c>
      <c r="AQ998" s="16">
        <f t="shared" si="1302"/>
        <v>0</v>
      </c>
      <c r="AR998" s="16">
        <f t="shared" si="1303"/>
        <v>0</v>
      </c>
      <c r="AS998" s="16">
        <f t="shared" si="1304"/>
        <v>0</v>
      </c>
      <c r="AT998" s="16">
        <f t="shared" si="1305"/>
        <v>0</v>
      </c>
      <c r="AU998" s="16">
        <f t="shared" si="1306"/>
        <v>1</v>
      </c>
      <c r="AV998" s="16">
        <f t="shared" si="1307"/>
        <v>0</v>
      </c>
      <c r="AW998" s="30">
        <f>(SUMPRODUCT(AV$5:AV997,A$5:A997)+SUM(AV$5:AV997)*(Calculations!$B$6/30-0.5)+AV$4*Calculations!$B$6/30/2)/SUM(AV$4:AV997)</f>
        <v>510.22007229542299</v>
      </c>
      <c r="AX998" s="16"/>
      <c r="AY998" s="12"/>
      <c r="AZ998" s="12"/>
    </row>
    <row r="999" spans="1:52" x14ac:dyDescent="0.25">
      <c r="A999">
        <f t="shared" si="1283"/>
        <v>995</v>
      </c>
      <c r="B999" t="str">
        <f t="shared" si="1312"/>
        <v>December</v>
      </c>
      <c r="C999">
        <f t="shared" si="1291"/>
        <v>2107</v>
      </c>
      <c r="D999">
        <f t="shared" si="1314"/>
        <v>210712</v>
      </c>
      <c r="E999">
        <f t="shared" ref="E999:F999" si="1337">E987+1</f>
        <v>124</v>
      </c>
      <c r="F999">
        <f t="shared" si="1337"/>
        <v>122</v>
      </c>
      <c r="G999" s="12">
        <f>G998*IF($B999="January",1+IF(C999&gt;Personal!$L$18+1,Calculations!$B$22,Calculations!$B$21),1)</f>
        <v>18820.914732758352</v>
      </c>
      <c r="H999" s="12">
        <f>IF(AND(Career!$F$15="Yes",$E999=62,$E998=61),G999,H998*IF($B999="January",(1+IF(C999&gt;Personal!$L$18+1,Calculations!$C$22,Calculations!$C$21)),1))</f>
        <v>18820.914732758352</v>
      </c>
      <c r="I999" s="12">
        <f>H999*(1-'Retiree Assumptions'!$F$8)</f>
        <v>14680.313491551515</v>
      </c>
      <c r="J999" s="12">
        <f>I999/(Calculations!$C$27^($A999-1+Calculations!$B$6/30))</f>
        <v>1149.1750222680107</v>
      </c>
      <c r="K999" s="23">
        <f t="shared" si="1293"/>
        <v>0</v>
      </c>
      <c r="L999" s="12">
        <f>L998*IF($B999="January",(1+IF(C999&gt;Personal!$L$18+1,Calculations!$B$22,Calculations!$B$21)),1)</f>
        <v>10351.503103017085</v>
      </c>
      <c r="M999" s="12">
        <f>IF(AND(Career!$F$15="Yes",$E999=62,$E998=61),L999,M998*IF($B999="January",(1+IF(C999&gt;Personal!$L$18+1,Calculations!$C$22,Calculations!$C$21)),1))</f>
        <v>10351.503103017085</v>
      </c>
      <c r="N999" s="12">
        <f>M999*(1-'Retiree Assumptions'!$F$10)</f>
        <v>9109.3227306550343</v>
      </c>
      <c r="O999" s="12">
        <f>N999/(Calculations!$C$27^$AW999)/(Calculations!$D$27^($A999-1-$AW999+Calculations!$B$6/30))</f>
        <v>609.83570271515043</v>
      </c>
      <c r="P999" s="23">
        <f t="shared" si="1294"/>
        <v>0</v>
      </c>
      <c r="Q999" s="12">
        <f>IF(OR(A999&lt;=360,$E999&lt;70),Q998*IF($B999="January",(1+IF(C999&gt;Personal!$L$18+1,Calculations!$B$22,Calculations!$B$21)),1),0)</f>
        <v>0</v>
      </c>
      <c r="R999" s="12">
        <f>IF(OR(A999&lt;=360,$E999&lt;70),IF(AND(Career!$F$15="Yes",$E999=62,$E998=61),Q999,R998*IF($B999="January",(1+IF(C999&gt;Personal!$L$18+1,Calculations!$C$22,Calculations!$C$21)),1)),0)</f>
        <v>0</v>
      </c>
      <c r="S999" s="12">
        <f>R999*(1-'Retiree Assumptions'!$F$8)</f>
        <v>0</v>
      </c>
      <c r="T999" s="12">
        <f>S999/(Calculations!$C$27^($A999-1+Calculations!$B$6/30))</f>
        <v>0</v>
      </c>
      <c r="U999" s="23">
        <f t="shared" si="1295"/>
        <v>0</v>
      </c>
      <c r="W999">
        <f t="shared" si="1287"/>
        <v>15</v>
      </c>
      <c r="X999">
        <f t="shared" si="1309"/>
        <v>2107</v>
      </c>
      <c r="Y999">
        <f t="shared" si="1310"/>
        <v>124</v>
      </c>
      <c r="Z999">
        <f t="shared" si="1297"/>
        <v>122</v>
      </c>
      <c r="AA999" s="12">
        <f>S999*12*Subsidy!$I$15/Subsidy!$I$14</f>
        <v>0</v>
      </c>
      <c r="AB999" s="12">
        <f>SUM(S$5:S999)*Subsidy!$I$15/Subsidy!$I$14</f>
        <v>53212.488521578103</v>
      </c>
      <c r="AC999" s="12">
        <f>N999*Subsidy!$E$15/Subsidy!$E$14</f>
        <v>7287.4581845240282</v>
      </c>
      <c r="AD999" s="12">
        <f t="shared" si="1298"/>
        <v>87449.498214288338</v>
      </c>
      <c r="AE999" s="12">
        <f>$AP999*AC999/(Calculations!$D$27^(A999-1+Calculations!$B$6/30))</f>
        <v>0</v>
      </c>
      <c r="AF999" s="12">
        <f>IF(AE999=0,0,SUM(AE$903:AE999)*AC999/AE999)</f>
        <v>0</v>
      </c>
      <c r="AH999" s="164">
        <f>VLOOKUP(E999,Rates2,5)*VLOOKUP(E999,Mort_Imp_Retirees,C999-'Mort Imp Cume'!$C$4+2)</f>
        <v>1</v>
      </c>
      <c r="AI999" s="16">
        <f t="shared" si="1299"/>
        <v>0</v>
      </c>
      <c r="AJ999" s="164">
        <f>VLOOKUP(F999,Rates2,6)*VLOOKUP(F999,Mort_Imp_Survivors,C999-'Mort Imp Cume'!$C$4+2)</f>
        <v>1</v>
      </c>
      <c r="AK999" s="16">
        <f t="shared" si="1300"/>
        <v>0</v>
      </c>
      <c r="AL999" s="164">
        <f>VLOOKUP(F999,Rates2,7)*VLOOKUP(F999,Mort_Imp_Survivors,C999-'Mort Imp Cume'!$C$4+2)</f>
        <v>1</v>
      </c>
      <c r="AM999" s="16">
        <f t="shared" si="1301"/>
        <v>0</v>
      </c>
      <c r="AN999" s="108">
        <f>PRODUCT(AI$4:AI998)</f>
        <v>0</v>
      </c>
      <c r="AO999" s="16">
        <f>PRODUCT(AK$4:AK998)</f>
        <v>0</v>
      </c>
      <c r="AP999" s="16">
        <f>PRODUCT(AM$4:AM998)</f>
        <v>0</v>
      </c>
      <c r="AQ999" s="16">
        <f t="shared" si="1302"/>
        <v>0</v>
      </c>
      <c r="AR999" s="16">
        <f t="shared" si="1303"/>
        <v>0</v>
      </c>
      <c r="AS999" s="16">
        <f t="shared" si="1304"/>
        <v>0</v>
      </c>
      <c r="AT999" s="16">
        <f t="shared" si="1305"/>
        <v>0</v>
      </c>
      <c r="AU999" s="16">
        <f t="shared" si="1306"/>
        <v>1</v>
      </c>
      <c r="AV999" s="16">
        <f t="shared" si="1307"/>
        <v>0</v>
      </c>
      <c r="AW999" s="30">
        <f>(SUMPRODUCT(AV$5:AV998,A$5:A998)+SUM(AV$5:AV998)*(Calculations!$B$6/30-0.5)+AV$4*Calculations!$B$6/30/2)/SUM(AV$4:AV998)</f>
        <v>510.22007229542299</v>
      </c>
      <c r="AX999" s="16"/>
      <c r="AY999" s="12"/>
      <c r="AZ999" s="12"/>
    </row>
    <row r="1000" spans="1:52" x14ac:dyDescent="0.25">
      <c r="A1000">
        <f t="shared" si="1283"/>
        <v>996</v>
      </c>
      <c r="B1000" t="str">
        <f t="shared" si="1312"/>
        <v>January</v>
      </c>
      <c r="C1000">
        <f t="shared" si="1291"/>
        <v>2108</v>
      </c>
      <c r="D1000">
        <f t="shared" si="1314"/>
        <v>210801</v>
      </c>
      <c r="E1000">
        <f t="shared" ref="E1000:F1000" si="1338">E988+1</f>
        <v>125</v>
      </c>
      <c r="F1000">
        <f t="shared" si="1338"/>
        <v>123</v>
      </c>
      <c r="G1000" s="12">
        <f>G999*IF($B1000="January",1+IF(C1000&gt;Personal!$L$18+1,Calculations!$B$22,Calculations!$B$21),1)</f>
        <v>19291.437601077308</v>
      </c>
      <c r="H1000" s="12">
        <f>IF(AND(Career!$F$15="Yes",$E1000=62,$E999=61),G1000,H999*IF($B1000="January",(1+IF(C1000&gt;Personal!$L$18+1,Calculations!$C$22,Calculations!$C$21)),1))</f>
        <v>19291.437601077308</v>
      </c>
      <c r="I1000" s="12">
        <f>H1000*(1-'Retiree Assumptions'!$F$8)</f>
        <v>15047.3213288403</v>
      </c>
      <c r="J1000" s="12">
        <f>I1000/(Calculations!$C$27^($A1000-1+Calculations!$B$6/30))</f>
        <v>1174.8925084056248</v>
      </c>
      <c r="K1000" s="23">
        <f t="shared" si="1293"/>
        <v>0</v>
      </c>
      <c r="L1000" s="12">
        <f>L999*IF($B1000="January",(1+IF(C1000&gt;Personal!$L$18+1,Calculations!$B$22,Calculations!$B$21)),1)</f>
        <v>10610.29068059251</v>
      </c>
      <c r="M1000" s="12">
        <f>IF(AND(Career!$F$15="Yes",$E1000=62,$E999=61),L1000,M999*IF($B1000="January",(1+IF(C1000&gt;Personal!$L$18+1,Calculations!$C$22,Calculations!$C$21)),1))</f>
        <v>10610.29068059251</v>
      </c>
      <c r="N1000" s="12">
        <f>M1000*(1-'Retiree Assumptions'!$F$10)</f>
        <v>9337.0557989214085</v>
      </c>
      <c r="O1000" s="12">
        <f>N1000/(Calculations!$C$27^$AW1000)/(Calculations!$D$27^($A1000-1-$AW1000+Calculations!$B$6/30))</f>
        <v>623.28215068227701</v>
      </c>
      <c r="P1000" s="23">
        <f t="shared" si="1294"/>
        <v>0</v>
      </c>
      <c r="Q1000" s="12">
        <f>IF(OR(A1000&lt;=360,$E1000&lt;70),Q999*IF($B1000="January",(1+IF(C1000&gt;Personal!$L$18+1,Calculations!$B$22,Calculations!$B$21)),1),0)</f>
        <v>0</v>
      </c>
      <c r="R1000" s="12">
        <f>IF(OR(A1000&lt;=360,$E1000&lt;70),IF(AND(Career!$F$15="Yes",$E1000=62,$E999=61),Q1000,R999*IF($B1000="January",(1+IF(C1000&gt;Personal!$L$18+1,Calculations!$C$22,Calculations!$C$21)),1)),0)</f>
        <v>0</v>
      </c>
      <c r="S1000" s="12">
        <f>R1000*(1-'Retiree Assumptions'!$F$8)</f>
        <v>0</v>
      </c>
      <c r="T1000" s="12">
        <f>S1000/(Calculations!$C$27^($A1000-1+Calculations!$B$6/30))</f>
        <v>0</v>
      </c>
      <c r="U1000" s="23">
        <f t="shared" si="1295"/>
        <v>0</v>
      </c>
      <c r="W1000">
        <f t="shared" si="1287"/>
        <v>15</v>
      </c>
      <c r="X1000">
        <f t="shared" si="1309"/>
        <v>2108</v>
      </c>
      <c r="Y1000">
        <f t="shared" si="1310"/>
        <v>125</v>
      </c>
      <c r="Z1000">
        <f t="shared" si="1297"/>
        <v>123</v>
      </c>
      <c r="AA1000" s="12">
        <f>S1000*12*Subsidy!$I$15/Subsidy!$I$14</f>
        <v>0</v>
      </c>
      <c r="AB1000" s="12">
        <f>SUM(S$5:S1000)*Subsidy!$I$15/Subsidy!$I$14</f>
        <v>53212.488521578103</v>
      </c>
      <c r="AC1000" s="12">
        <f>N1000*Subsidy!$E$15/Subsidy!$E$14</f>
        <v>7469.6446391371264</v>
      </c>
      <c r="AD1000" s="12">
        <f t="shared" si="1298"/>
        <v>89635.73566964551</v>
      </c>
      <c r="AE1000" s="12">
        <f>$AP1000*AC1000/(Calculations!$D$27^(A1000-1+Calculations!$B$6/30))</f>
        <v>0</v>
      </c>
      <c r="AF1000" s="12">
        <f>IF(AE1000=0,0,SUM(AE$903:AE1000)*AC1000/AE1000)</f>
        <v>0</v>
      </c>
      <c r="AH1000" s="164">
        <f>VLOOKUP(E1000,Rates2,5)*VLOOKUP(E1000,Mort_Imp_Retirees,C1000-'Mort Imp Cume'!$C$4+2)</f>
        <v>1</v>
      </c>
      <c r="AI1000" s="16">
        <f t="shared" si="1299"/>
        <v>0</v>
      </c>
      <c r="AJ1000" s="164">
        <f>VLOOKUP(F1000,Rates2,6)*VLOOKUP(F1000,Mort_Imp_Survivors,C1000-'Mort Imp Cume'!$C$4+2)</f>
        <v>1</v>
      </c>
      <c r="AK1000" s="16">
        <f t="shared" si="1300"/>
        <v>0</v>
      </c>
      <c r="AL1000" s="164">
        <f>VLOOKUP(F1000,Rates2,7)*VLOOKUP(F1000,Mort_Imp_Survivors,C1000-'Mort Imp Cume'!$C$4+2)</f>
        <v>1</v>
      </c>
      <c r="AM1000" s="16">
        <f t="shared" si="1301"/>
        <v>0</v>
      </c>
      <c r="AN1000" s="108">
        <f>PRODUCT(AI$4:AI999)</f>
        <v>0</v>
      </c>
      <c r="AO1000" s="16">
        <f>PRODUCT(AK$4:AK999)</f>
        <v>0</v>
      </c>
      <c r="AP1000" s="16">
        <f>PRODUCT(AM$4:AM999)</f>
        <v>0</v>
      </c>
      <c r="AQ1000" s="16">
        <f t="shared" si="1302"/>
        <v>0</v>
      </c>
      <c r="AR1000" s="16">
        <f t="shared" si="1303"/>
        <v>0</v>
      </c>
      <c r="AS1000" s="16">
        <f t="shared" si="1304"/>
        <v>0</v>
      </c>
      <c r="AT1000" s="16">
        <f t="shared" si="1305"/>
        <v>0</v>
      </c>
      <c r="AU1000" s="16">
        <f t="shared" si="1306"/>
        <v>1</v>
      </c>
      <c r="AV1000" s="16">
        <f t="shared" si="1307"/>
        <v>0</v>
      </c>
      <c r="AW1000" s="30">
        <f>(SUMPRODUCT(AV$5:AV999,A$5:A999)+SUM(AV$5:AV999)*(Calculations!$B$6/30-0.5)+AV$4*Calculations!$B$6/30/2)/SUM(AV$4:AV999)</f>
        <v>510.22007229542299</v>
      </c>
      <c r="AX1000" s="16"/>
      <c r="AY1000" s="12"/>
      <c r="AZ1000" s="12"/>
    </row>
    <row r="1001" spans="1:52" x14ac:dyDescent="0.25">
      <c r="A1001">
        <f t="shared" si="1283"/>
        <v>997</v>
      </c>
      <c r="B1001" t="str">
        <f t="shared" si="1312"/>
        <v>February</v>
      </c>
      <c r="C1001">
        <f t="shared" si="1291"/>
        <v>2108</v>
      </c>
      <c r="D1001">
        <f t="shared" si="1314"/>
        <v>210802</v>
      </c>
      <c r="E1001">
        <f t="shared" ref="E1001:F1001" si="1339">E989+1</f>
        <v>125</v>
      </c>
      <c r="F1001">
        <f t="shared" si="1339"/>
        <v>123</v>
      </c>
      <c r="G1001" s="12">
        <f>G1000*IF($B1001="January",1+IF(C1001&gt;Personal!$L$18+1,Calculations!$B$22,Calculations!$B$21),1)</f>
        <v>19291.437601077308</v>
      </c>
      <c r="H1001" s="12">
        <f>IF(AND(Career!$F$15="Yes",$E1001=62,$E1000=61),G1001,H1000*IF($B1001="January",(1+IF(C1001&gt;Personal!$L$18+1,Calculations!$C$22,Calculations!$C$21)),1))</f>
        <v>19291.437601077308</v>
      </c>
      <c r="I1001" s="12">
        <f>H1001*(1-'Retiree Assumptions'!$F$8)</f>
        <v>15047.3213288403</v>
      </c>
      <c r="J1001" s="12">
        <f>I1001/(Calculations!$C$27^($A1001-1+Calculations!$B$6/30))</f>
        <v>1171.8883203567766</v>
      </c>
      <c r="K1001" s="23">
        <f t="shared" si="1293"/>
        <v>0</v>
      </c>
      <c r="L1001" s="12">
        <f>L1000*IF($B1001="January",(1+IF(C1001&gt;Personal!$L$18+1,Calculations!$B$22,Calculations!$B$21)),1)</f>
        <v>10610.29068059251</v>
      </c>
      <c r="M1001" s="12">
        <f>IF(AND(Career!$F$15="Yes",$E1001=62,$E1000=61),L1001,M1000*IF($B1001="January",(1+IF(C1001&gt;Personal!$L$18+1,Calculations!$C$22,Calculations!$C$21)),1))</f>
        <v>10610.29068059251</v>
      </c>
      <c r="N1001" s="12">
        <f>M1001*(1-'Retiree Assumptions'!$F$10)</f>
        <v>9337.0557989214085</v>
      </c>
      <c r="O1001" s="12">
        <f>N1001/(Calculations!$C$27^$AW1001)/(Calculations!$D$27^($A1001-1-$AW1001+Calculations!$B$6/30))</f>
        <v>621.48788620664084</v>
      </c>
      <c r="P1001" s="23">
        <f t="shared" si="1294"/>
        <v>0</v>
      </c>
      <c r="Q1001" s="12">
        <f>IF(OR(A1001&lt;=360,$E1001&lt;70),Q1000*IF($B1001="January",(1+IF(C1001&gt;Personal!$L$18+1,Calculations!$B$22,Calculations!$B$21)),1),0)</f>
        <v>0</v>
      </c>
      <c r="R1001" s="12">
        <f>IF(OR(A1001&lt;=360,$E1001&lt;70),IF(AND(Career!$F$15="Yes",$E1001=62,$E1000=61),Q1001,R1000*IF($B1001="January",(1+IF(C1001&gt;Personal!$L$18+1,Calculations!$C$22,Calculations!$C$21)),1)),0)</f>
        <v>0</v>
      </c>
      <c r="S1001" s="12">
        <f>R1001*(1-'Retiree Assumptions'!$F$8)</f>
        <v>0</v>
      </c>
      <c r="T1001" s="12">
        <f>S1001/(Calculations!$C$27^($A1001-1+Calculations!$B$6/30))</f>
        <v>0</v>
      </c>
      <c r="U1001" s="23">
        <f t="shared" si="1295"/>
        <v>0</v>
      </c>
      <c r="W1001">
        <f t="shared" si="1287"/>
        <v>15</v>
      </c>
      <c r="X1001">
        <f t="shared" si="1309"/>
        <v>2108</v>
      </c>
      <c r="Y1001">
        <f t="shared" si="1310"/>
        <v>125</v>
      </c>
      <c r="Z1001">
        <f t="shared" si="1297"/>
        <v>123</v>
      </c>
      <c r="AA1001" s="12">
        <f>S1001*12*Subsidy!$I$15/Subsidy!$I$14</f>
        <v>0</v>
      </c>
      <c r="AB1001" s="12">
        <f>SUM(S$5:S1001)*Subsidy!$I$15/Subsidy!$I$14</f>
        <v>53212.488521578103</v>
      </c>
      <c r="AC1001" s="12">
        <f>N1001*Subsidy!$E$15/Subsidy!$E$14</f>
        <v>7469.6446391371264</v>
      </c>
      <c r="AD1001" s="12">
        <f t="shared" si="1298"/>
        <v>89635.73566964551</v>
      </c>
      <c r="AE1001" s="12">
        <f>$AP1001*AC1001/(Calculations!$D$27^(A1001-1+Calculations!$B$6/30))</f>
        <v>0</v>
      </c>
      <c r="AF1001" s="12">
        <f>IF(AE1001=0,0,SUM(AE$903:AE1001)*AC1001/AE1001)</f>
        <v>0</v>
      </c>
      <c r="AH1001" s="164">
        <f>VLOOKUP(E1001,Rates2,5)*VLOOKUP(E1001,Mort_Imp_Retirees,C1001-'Mort Imp Cume'!$C$4+2)</f>
        <v>1</v>
      </c>
      <c r="AI1001" s="16">
        <f t="shared" si="1299"/>
        <v>0</v>
      </c>
      <c r="AJ1001" s="164">
        <f>VLOOKUP(F1001,Rates2,6)*VLOOKUP(F1001,Mort_Imp_Survivors,C1001-'Mort Imp Cume'!$C$4+2)</f>
        <v>1</v>
      </c>
      <c r="AK1001" s="16">
        <f t="shared" si="1300"/>
        <v>0</v>
      </c>
      <c r="AL1001" s="164">
        <f>VLOOKUP(F1001,Rates2,7)*VLOOKUP(F1001,Mort_Imp_Survivors,C1001-'Mort Imp Cume'!$C$4+2)</f>
        <v>1</v>
      </c>
      <c r="AM1001" s="16">
        <f t="shared" si="1301"/>
        <v>0</v>
      </c>
      <c r="AN1001" s="108">
        <f>PRODUCT(AI$4:AI1000)</f>
        <v>0</v>
      </c>
      <c r="AO1001" s="16">
        <f>PRODUCT(AK$4:AK1000)</f>
        <v>0</v>
      </c>
      <c r="AP1001" s="16">
        <f>PRODUCT(AM$4:AM1000)</f>
        <v>0</v>
      </c>
      <c r="AQ1001" s="16">
        <f t="shared" si="1302"/>
        <v>0</v>
      </c>
      <c r="AR1001" s="16">
        <f t="shared" si="1303"/>
        <v>0</v>
      </c>
      <c r="AS1001" s="16">
        <f t="shared" si="1304"/>
        <v>0</v>
      </c>
      <c r="AT1001" s="16">
        <f t="shared" si="1305"/>
        <v>0</v>
      </c>
      <c r="AU1001" s="16">
        <f t="shared" si="1306"/>
        <v>1</v>
      </c>
      <c r="AV1001" s="16">
        <f t="shared" si="1307"/>
        <v>0</v>
      </c>
      <c r="AW1001" s="30">
        <f>(SUMPRODUCT(AV$5:AV1000,A$5:A1000)+SUM(AV$5:AV1000)*(Calculations!$B$6/30-0.5)+AV$4*Calculations!$B$6/30/2)/SUM(AV$4:AV1000)</f>
        <v>510.22007229542299</v>
      </c>
      <c r="AX1001" s="16"/>
      <c r="AY1001" s="12"/>
      <c r="AZ1001" s="12"/>
    </row>
    <row r="1002" spans="1:52" x14ac:dyDescent="0.25">
      <c r="A1002">
        <f t="shared" si="1283"/>
        <v>998</v>
      </c>
      <c r="B1002" t="str">
        <f t="shared" si="1312"/>
        <v>March</v>
      </c>
      <c r="C1002">
        <f t="shared" si="1291"/>
        <v>2108</v>
      </c>
      <c r="D1002">
        <f t="shared" si="1314"/>
        <v>210803</v>
      </c>
      <c r="E1002">
        <f t="shared" ref="E1002:F1002" si="1340">E990+1</f>
        <v>125</v>
      </c>
      <c r="F1002">
        <f t="shared" si="1340"/>
        <v>123</v>
      </c>
      <c r="G1002" s="12">
        <f>G1001*IF($B1002="January",1+IF(C1002&gt;Personal!$L$18+1,Calculations!$B$22,Calculations!$B$21),1)</f>
        <v>19291.437601077308</v>
      </c>
      <c r="H1002" s="12">
        <f>IF(AND(Career!$F$15="Yes",$E1002=62,$E1001=61),G1002,H1001*IF($B1002="January",(1+IF(C1002&gt;Personal!$L$18+1,Calculations!$C$22,Calculations!$C$21)),1))</f>
        <v>19291.437601077308</v>
      </c>
      <c r="I1002" s="12">
        <f>H1002*(1-'Retiree Assumptions'!$F$8)</f>
        <v>15047.3213288403</v>
      </c>
      <c r="J1002" s="12">
        <f>I1002/(Calculations!$C$27^($A1002-1+Calculations!$B$6/30))</f>
        <v>1168.8918139858424</v>
      </c>
      <c r="K1002" s="23">
        <f t="shared" si="1293"/>
        <v>0</v>
      </c>
      <c r="L1002" s="12">
        <f>L1001*IF($B1002="January",(1+IF(C1002&gt;Personal!$L$18+1,Calculations!$B$22,Calculations!$B$21)),1)</f>
        <v>10610.29068059251</v>
      </c>
      <c r="M1002" s="12">
        <f>IF(AND(Career!$F$15="Yes",$E1002=62,$E1001=61),L1002,M1001*IF($B1002="January",(1+IF(C1002&gt;Personal!$L$18+1,Calculations!$C$22,Calculations!$C$21)),1))</f>
        <v>10610.29068059251</v>
      </c>
      <c r="N1002" s="12">
        <f>M1002*(1-'Retiree Assumptions'!$F$10)</f>
        <v>9337.0557989214085</v>
      </c>
      <c r="O1002" s="12">
        <f>N1002/(Calculations!$C$27^$AW1002)/(Calculations!$D$27^($A1002-1-$AW1002+Calculations!$B$6/30))</f>
        <v>619.69878694391014</v>
      </c>
      <c r="P1002" s="23">
        <f t="shared" si="1294"/>
        <v>0</v>
      </c>
      <c r="Q1002" s="12">
        <f>IF(OR(A1002&lt;=360,$E1002&lt;70),Q1001*IF($B1002="January",(1+IF(C1002&gt;Personal!$L$18+1,Calculations!$B$22,Calculations!$B$21)),1),0)</f>
        <v>0</v>
      </c>
      <c r="R1002" s="12">
        <f>IF(OR(A1002&lt;=360,$E1002&lt;70),IF(AND(Career!$F$15="Yes",$E1002=62,$E1001=61),Q1002,R1001*IF($B1002="January",(1+IF(C1002&gt;Personal!$L$18+1,Calculations!$C$22,Calculations!$C$21)),1)),0)</f>
        <v>0</v>
      </c>
      <c r="S1002" s="12">
        <f>R1002*(1-'Retiree Assumptions'!$F$8)</f>
        <v>0</v>
      </c>
      <c r="T1002" s="12">
        <f>S1002/(Calculations!$C$27^($A1002-1+Calculations!$B$6/30))</f>
        <v>0</v>
      </c>
      <c r="U1002" s="23">
        <f t="shared" si="1295"/>
        <v>0</v>
      </c>
      <c r="W1002">
        <f t="shared" si="1287"/>
        <v>15</v>
      </c>
      <c r="X1002">
        <f t="shared" si="1309"/>
        <v>2108</v>
      </c>
      <c r="Y1002">
        <f t="shared" si="1310"/>
        <v>125</v>
      </c>
      <c r="Z1002">
        <f t="shared" si="1297"/>
        <v>123</v>
      </c>
      <c r="AA1002" s="12">
        <f>S1002*12*Subsidy!$I$15/Subsidy!$I$14</f>
        <v>0</v>
      </c>
      <c r="AB1002" s="12">
        <f>SUM(S$5:S1002)*Subsidy!$I$15/Subsidy!$I$14</f>
        <v>53212.488521578103</v>
      </c>
      <c r="AC1002" s="12">
        <f>N1002*Subsidy!$E$15/Subsidy!$E$14</f>
        <v>7469.6446391371264</v>
      </c>
      <c r="AD1002" s="12">
        <f t="shared" si="1298"/>
        <v>89635.73566964551</v>
      </c>
      <c r="AE1002" s="12">
        <f>$AP1002*AC1002/(Calculations!$D$27^(A1002-1+Calculations!$B$6/30))</f>
        <v>0</v>
      </c>
      <c r="AF1002" s="12">
        <f>IF(AE1002=0,0,SUM(AE$903:AE1002)*AC1002/AE1002)</f>
        <v>0</v>
      </c>
      <c r="AH1002" s="164">
        <f>VLOOKUP(E1002,Rates2,5)*VLOOKUP(E1002,Mort_Imp_Retirees,C1002-'Mort Imp Cume'!$C$4+2)</f>
        <v>1</v>
      </c>
      <c r="AI1002" s="16">
        <f t="shared" si="1299"/>
        <v>0</v>
      </c>
      <c r="AJ1002" s="164">
        <f>VLOOKUP(F1002,Rates2,6)*VLOOKUP(F1002,Mort_Imp_Survivors,C1002-'Mort Imp Cume'!$C$4+2)</f>
        <v>1</v>
      </c>
      <c r="AK1002" s="16">
        <f t="shared" si="1300"/>
        <v>0</v>
      </c>
      <c r="AL1002" s="164">
        <f>VLOOKUP(F1002,Rates2,7)*VLOOKUP(F1002,Mort_Imp_Survivors,C1002-'Mort Imp Cume'!$C$4+2)</f>
        <v>1</v>
      </c>
      <c r="AM1002" s="16">
        <f t="shared" si="1301"/>
        <v>0</v>
      </c>
      <c r="AN1002" s="108">
        <f>PRODUCT(AI$4:AI1001)</f>
        <v>0</v>
      </c>
      <c r="AO1002" s="16">
        <f>PRODUCT(AK$4:AK1001)</f>
        <v>0</v>
      </c>
      <c r="AP1002" s="16">
        <f>PRODUCT(AM$4:AM1001)</f>
        <v>0</v>
      </c>
      <c r="AQ1002" s="16">
        <f t="shared" si="1302"/>
        <v>0</v>
      </c>
      <c r="AR1002" s="16">
        <f t="shared" si="1303"/>
        <v>0</v>
      </c>
      <c r="AS1002" s="16">
        <f t="shared" si="1304"/>
        <v>0</v>
      </c>
      <c r="AT1002" s="16">
        <f t="shared" si="1305"/>
        <v>0</v>
      </c>
      <c r="AU1002" s="16">
        <f t="shared" si="1306"/>
        <v>1</v>
      </c>
      <c r="AV1002" s="16">
        <f t="shared" si="1307"/>
        <v>0</v>
      </c>
      <c r="AW1002" s="30">
        <f>(SUMPRODUCT(AV$5:AV1001,A$5:A1001)+SUM(AV$5:AV1001)*(Calculations!$B$6/30-0.5)+AV$4*Calculations!$B$6/30/2)/SUM(AV$4:AV1001)</f>
        <v>510.22007229542299</v>
      </c>
      <c r="AX1002" s="16"/>
      <c r="AY1002" s="12"/>
      <c r="AZ1002" s="12"/>
    </row>
    <row r="1003" spans="1:52" x14ac:dyDescent="0.25">
      <c r="A1003">
        <f t="shared" si="1283"/>
        <v>999</v>
      </c>
      <c r="B1003" t="str">
        <f t="shared" si="1312"/>
        <v>April</v>
      </c>
      <c r="C1003">
        <f t="shared" si="1291"/>
        <v>2108</v>
      </c>
      <c r="D1003">
        <f t="shared" si="1314"/>
        <v>210804</v>
      </c>
      <c r="E1003">
        <f t="shared" ref="E1003:F1003" si="1341">E991+1</f>
        <v>125</v>
      </c>
      <c r="F1003">
        <f t="shared" si="1341"/>
        <v>123</v>
      </c>
      <c r="G1003" s="12">
        <f>G1002*IF($B1003="January",1+IF(C1003&gt;Personal!$L$18+1,Calculations!$B$22,Calculations!$B$21),1)</f>
        <v>19291.437601077308</v>
      </c>
      <c r="H1003" s="12">
        <f>IF(AND(Career!$F$15="Yes",$E1003=62,$E1002=61),G1003,H1002*IF($B1003="January",(1+IF(C1003&gt;Personal!$L$18+1,Calculations!$C$22,Calculations!$C$21)),1))</f>
        <v>19291.437601077308</v>
      </c>
      <c r="I1003" s="12">
        <f>H1003*(1-'Retiree Assumptions'!$F$8)</f>
        <v>15047.3213288403</v>
      </c>
      <c r="J1003" s="12">
        <f>I1003/(Calculations!$C$27^($A1003-1+Calculations!$B$6/30))</f>
        <v>1165.9029696508505</v>
      </c>
      <c r="K1003" s="23">
        <f t="shared" si="1293"/>
        <v>0</v>
      </c>
      <c r="L1003" s="12">
        <f>L1002*IF($B1003="January",(1+IF(C1003&gt;Personal!$L$18+1,Calculations!$B$22,Calculations!$B$21)),1)</f>
        <v>10610.29068059251</v>
      </c>
      <c r="M1003" s="12">
        <f>IF(AND(Career!$F$15="Yes",$E1003=62,$E1002=61),L1003,M1002*IF($B1003="January",(1+IF(C1003&gt;Personal!$L$18+1,Calculations!$C$22,Calculations!$C$21)),1))</f>
        <v>10610.29068059251</v>
      </c>
      <c r="N1003" s="12">
        <f>M1003*(1-'Retiree Assumptions'!$F$10)</f>
        <v>9337.0557989214085</v>
      </c>
      <c r="O1003" s="12">
        <f>N1003/(Calculations!$C$27^$AW1003)/(Calculations!$D$27^($A1003-1-$AW1003+Calculations!$B$6/30))</f>
        <v>617.91483802480343</v>
      </c>
      <c r="P1003" s="23">
        <f t="shared" si="1294"/>
        <v>0</v>
      </c>
      <c r="Q1003" s="12">
        <f>IF(OR(A1003&lt;=360,$E1003&lt;70),Q1002*IF($B1003="January",(1+IF(C1003&gt;Personal!$L$18+1,Calculations!$B$22,Calculations!$B$21)),1),0)</f>
        <v>0</v>
      </c>
      <c r="R1003" s="12">
        <f>IF(OR(A1003&lt;=360,$E1003&lt;70),IF(AND(Career!$F$15="Yes",$E1003=62,$E1002=61),Q1003,R1002*IF($B1003="January",(1+IF(C1003&gt;Personal!$L$18+1,Calculations!$C$22,Calculations!$C$21)),1)),0)</f>
        <v>0</v>
      </c>
      <c r="S1003" s="12">
        <f>R1003*(1-'Retiree Assumptions'!$F$8)</f>
        <v>0</v>
      </c>
      <c r="T1003" s="12">
        <f>S1003/(Calculations!$C$27^($A1003-1+Calculations!$B$6/30))</f>
        <v>0</v>
      </c>
      <c r="U1003" s="23">
        <f t="shared" si="1295"/>
        <v>0</v>
      </c>
      <c r="W1003">
        <f t="shared" si="1287"/>
        <v>15</v>
      </c>
      <c r="X1003">
        <f t="shared" si="1309"/>
        <v>2108</v>
      </c>
      <c r="Y1003">
        <f t="shared" si="1310"/>
        <v>125</v>
      </c>
      <c r="Z1003">
        <f t="shared" si="1297"/>
        <v>123</v>
      </c>
      <c r="AA1003" s="12">
        <f>S1003*12*Subsidy!$I$15/Subsidy!$I$14</f>
        <v>0</v>
      </c>
      <c r="AB1003" s="12">
        <f>SUM(S$5:S1003)*Subsidy!$I$15/Subsidy!$I$14</f>
        <v>53212.488521578103</v>
      </c>
      <c r="AC1003" s="12">
        <f>N1003*Subsidy!$E$15/Subsidy!$E$14</f>
        <v>7469.6446391371264</v>
      </c>
      <c r="AD1003" s="12">
        <f t="shared" si="1298"/>
        <v>89635.73566964551</v>
      </c>
      <c r="AE1003" s="12">
        <f>$AP1003*AC1003/(Calculations!$D$27^(A1003-1+Calculations!$B$6/30))</f>
        <v>0</v>
      </c>
      <c r="AF1003" s="12">
        <f>IF(AE1003=0,0,SUM(AE$903:AE1003)*AC1003/AE1003)</f>
        <v>0</v>
      </c>
      <c r="AH1003" s="164">
        <f>VLOOKUP(E1003,Rates2,5)*VLOOKUP(E1003,Mort_Imp_Retirees,C1003-'Mort Imp Cume'!$C$4+2)</f>
        <v>1</v>
      </c>
      <c r="AI1003" s="16">
        <f t="shared" si="1299"/>
        <v>0</v>
      </c>
      <c r="AJ1003" s="164">
        <f>VLOOKUP(F1003,Rates2,6)*VLOOKUP(F1003,Mort_Imp_Survivors,C1003-'Mort Imp Cume'!$C$4+2)</f>
        <v>1</v>
      </c>
      <c r="AK1003" s="16">
        <f t="shared" si="1300"/>
        <v>0</v>
      </c>
      <c r="AL1003" s="164">
        <f>VLOOKUP(F1003,Rates2,7)*VLOOKUP(F1003,Mort_Imp_Survivors,C1003-'Mort Imp Cume'!$C$4+2)</f>
        <v>1</v>
      </c>
      <c r="AM1003" s="16">
        <f t="shared" si="1301"/>
        <v>0</v>
      </c>
      <c r="AN1003" s="108">
        <f>PRODUCT(AI$4:AI1002)</f>
        <v>0</v>
      </c>
      <c r="AO1003" s="16">
        <f>PRODUCT(AK$4:AK1002)</f>
        <v>0</v>
      </c>
      <c r="AP1003" s="16">
        <f>PRODUCT(AM$4:AM1002)</f>
        <v>0</v>
      </c>
      <c r="AQ1003" s="16">
        <f t="shared" si="1302"/>
        <v>0</v>
      </c>
      <c r="AR1003" s="16">
        <f t="shared" si="1303"/>
        <v>0</v>
      </c>
      <c r="AS1003" s="16">
        <f t="shared" si="1304"/>
        <v>0</v>
      </c>
      <c r="AT1003" s="16">
        <f t="shared" si="1305"/>
        <v>0</v>
      </c>
      <c r="AU1003" s="16">
        <f t="shared" si="1306"/>
        <v>1</v>
      </c>
      <c r="AV1003" s="16">
        <f t="shared" si="1307"/>
        <v>0</v>
      </c>
      <c r="AW1003" s="30">
        <f>(SUMPRODUCT(AV$5:AV1002,A$5:A1002)+SUM(AV$5:AV1002)*(Calculations!$B$6/30-0.5)+AV$4*Calculations!$B$6/30/2)/SUM(AV$4:AV1002)</f>
        <v>510.22007229542299</v>
      </c>
      <c r="AX1003" s="16"/>
      <c r="AY1003" s="12"/>
      <c r="AZ1003" s="12"/>
    </row>
    <row r="1004" spans="1:52" x14ac:dyDescent="0.25">
      <c r="A1004">
        <f t="shared" si="1283"/>
        <v>1000</v>
      </c>
      <c r="B1004" t="str">
        <f t="shared" si="1312"/>
        <v>May</v>
      </c>
      <c r="C1004">
        <f t="shared" si="1291"/>
        <v>2108</v>
      </c>
      <c r="D1004">
        <f t="shared" si="1314"/>
        <v>210805</v>
      </c>
      <c r="E1004">
        <f t="shared" ref="E1004:F1004" si="1342">E992+1</f>
        <v>125</v>
      </c>
      <c r="F1004">
        <f t="shared" si="1342"/>
        <v>123</v>
      </c>
      <c r="G1004" s="12">
        <f>G1003*IF($B1004="January",1+IF(C1004&gt;Personal!$L$18+1,Calculations!$B$22,Calculations!$B$21),1)</f>
        <v>19291.437601077308</v>
      </c>
      <c r="H1004" s="12">
        <f>IF(AND(Career!$F$15="Yes",$E1004=62,$E1003=61),G1004,H1003*IF($B1004="January",(1+IF(C1004&gt;Personal!$L$18+1,Calculations!$C$22,Calculations!$C$21)),1))</f>
        <v>19291.437601077308</v>
      </c>
      <c r="I1004" s="12">
        <f>H1004*(1-'Retiree Assumptions'!$F$8)</f>
        <v>15047.3213288403</v>
      </c>
      <c r="J1004" s="12">
        <f>I1004/(Calculations!$C$27^($A1004-1+Calculations!$B$6/30))</f>
        <v>1162.9217677600545</v>
      </c>
      <c r="K1004" s="23">
        <f t="shared" si="1293"/>
        <v>0</v>
      </c>
      <c r="L1004" s="12">
        <f>L1003*IF($B1004="January",(1+IF(C1004&gt;Personal!$L$18+1,Calculations!$B$22,Calculations!$B$21)),1)</f>
        <v>10610.29068059251</v>
      </c>
      <c r="M1004" s="12">
        <f>IF(AND(Career!$F$15="Yes",$E1004=62,$E1003=61),L1004,M1003*IF($B1004="January",(1+IF(C1004&gt;Personal!$L$18+1,Calculations!$C$22,Calculations!$C$21)),1))</f>
        <v>10610.29068059251</v>
      </c>
      <c r="N1004" s="12">
        <f>M1004*(1-'Retiree Assumptions'!$F$10)</f>
        <v>9337.0557989214085</v>
      </c>
      <c r="O1004" s="12">
        <f>N1004/(Calculations!$C$27^$AW1004)/(Calculations!$D$27^($A1004-1-$AW1004+Calculations!$B$6/30))</f>
        <v>616.1360246228428</v>
      </c>
      <c r="P1004" s="23">
        <f t="shared" si="1294"/>
        <v>0</v>
      </c>
      <c r="Q1004" s="12">
        <f>IF(OR(A1004&lt;=360,$E1004&lt;70),Q1003*IF($B1004="January",(1+IF(C1004&gt;Personal!$L$18+1,Calculations!$B$22,Calculations!$B$21)),1),0)</f>
        <v>0</v>
      </c>
      <c r="R1004" s="12">
        <f>IF(OR(A1004&lt;=360,$E1004&lt;70),IF(AND(Career!$F$15="Yes",$E1004=62,$E1003=61),Q1004,R1003*IF($B1004="January",(1+IF(C1004&gt;Personal!$L$18+1,Calculations!$C$22,Calculations!$C$21)),1)),0)</f>
        <v>0</v>
      </c>
      <c r="S1004" s="12">
        <f>R1004*(1-'Retiree Assumptions'!$F$8)</f>
        <v>0</v>
      </c>
      <c r="T1004" s="12">
        <f>S1004/(Calculations!$C$27^($A1004-1+Calculations!$B$6/30))</f>
        <v>0</v>
      </c>
      <c r="U1004" s="23">
        <f t="shared" si="1295"/>
        <v>0</v>
      </c>
      <c r="W1004">
        <f t="shared" si="1287"/>
        <v>15</v>
      </c>
      <c r="X1004">
        <f t="shared" si="1309"/>
        <v>2108</v>
      </c>
      <c r="Y1004">
        <f t="shared" si="1310"/>
        <v>125</v>
      </c>
      <c r="Z1004">
        <f t="shared" si="1297"/>
        <v>123</v>
      </c>
      <c r="AA1004" s="12">
        <f>S1004*12*Subsidy!$I$15/Subsidy!$I$14</f>
        <v>0</v>
      </c>
      <c r="AB1004" s="12">
        <f>SUM(S$5:S1004)*Subsidy!$I$15/Subsidy!$I$14</f>
        <v>53212.488521578103</v>
      </c>
      <c r="AC1004" s="12">
        <f>N1004*Subsidy!$E$15/Subsidy!$E$14</f>
        <v>7469.6446391371264</v>
      </c>
      <c r="AD1004" s="12">
        <f t="shared" si="1298"/>
        <v>89635.73566964551</v>
      </c>
      <c r="AE1004" s="12">
        <f>$AP1004*AC1004/(Calculations!$D$27^(A1004-1+Calculations!$B$6/30))</f>
        <v>0</v>
      </c>
      <c r="AF1004" s="12">
        <f>IF(AE1004=0,0,SUM(AE$903:AE1004)*AC1004/AE1004)</f>
        <v>0</v>
      </c>
      <c r="AH1004" s="164">
        <f>VLOOKUP(E1004,Rates2,5)*VLOOKUP(E1004,Mort_Imp_Retirees,C1004-'Mort Imp Cume'!$C$4+2)</f>
        <v>1</v>
      </c>
      <c r="AI1004" s="16">
        <f t="shared" si="1299"/>
        <v>0</v>
      </c>
      <c r="AJ1004" s="164">
        <f>VLOOKUP(F1004,Rates2,6)*VLOOKUP(F1004,Mort_Imp_Survivors,C1004-'Mort Imp Cume'!$C$4+2)</f>
        <v>1</v>
      </c>
      <c r="AK1004" s="16">
        <f t="shared" si="1300"/>
        <v>0</v>
      </c>
      <c r="AL1004" s="164">
        <f>VLOOKUP(F1004,Rates2,7)*VLOOKUP(F1004,Mort_Imp_Survivors,C1004-'Mort Imp Cume'!$C$4+2)</f>
        <v>1</v>
      </c>
      <c r="AM1004" s="16">
        <f t="shared" si="1301"/>
        <v>0</v>
      </c>
      <c r="AN1004" s="108">
        <f>PRODUCT(AI$4:AI1003)</f>
        <v>0</v>
      </c>
      <c r="AO1004" s="16">
        <f>PRODUCT(AK$4:AK1003)</f>
        <v>0</v>
      </c>
      <c r="AP1004" s="16">
        <f>PRODUCT(AM$4:AM1003)</f>
        <v>0</v>
      </c>
      <c r="AQ1004" s="16">
        <f t="shared" si="1302"/>
        <v>0</v>
      </c>
      <c r="AR1004" s="16">
        <f t="shared" si="1303"/>
        <v>0</v>
      </c>
      <c r="AS1004" s="16">
        <f t="shared" si="1304"/>
        <v>0</v>
      </c>
      <c r="AT1004" s="16">
        <f t="shared" si="1305"/>
        <v>0</v>
      </c>
      <c r="AU1004" s="16">
        <f t="shared" si="1306"/>
        <v>1</v>
      </c>
      <c r="AV1004" s="16">
        <f t="shared" si="1307"/>
        <v>0</v>
      </c>
      <c r="AW1004" s="30">
        <f>(SUMPRODUCT(AV$5:AV1003,A$5:A1003)+SUM(AV$5:AV1003)*(Calculations!$B$6/30-0.5)+AV$4*Calculations!$B$6/30/2)/SUM(AV$4:AV1003)</f>
        <v>510.22007229542299</v>
      </c>
      <c r="AX1004" s="16"/>
      <c r="AY1004" s="12"/>
      <c r="AZ1004" s="12"/>
    </row>
    <row r="1005" spans="1:52" x14ac:dyDescent="0.25">
      <c r="A1005">
        <f t="shared" si="1283"/>
        <v>1001</v>
      </c>
      <c r="B1005" t="str">
        <f t="shared" si="1312"/>
        <v>June</v>
      </c>
      <c r="C1005">
        <f t="shared" si="1291"/>
        <v>2108</v>
      </c>
      <c r="D1005">
        <f t="shared" si="1314"/>
        <v>210806</v>
      </c>
      <c r="E1005">
        <f t="shared" ref="E1005:F1005" si="1343">E993+1</f>
        <v>125</v>
      </c>
      <c r="F1005">
        <f t="shared" si="1343"/>
        <v>123</v>
      </c>
      <c r="G1005" s="12">
        <f>G1004*IF($B1005="January",1+IF(C1005&gt;Personal!$L$18+1,Calculations!$B$22,Calculations!$B$21),1)</f>
        <v>19291.437601077308</v>
      </c>
      <c r="H1005" s="12">
        <f>IF(AND(Career!$F$15="Yes",$E1005=62,$E1004=61),G1005,H1004*IF($B1005="January",(1+IF(C1005&gt;Personal!$L$18+1,Calculations!$C$22,Calculations!$C$21)),1))</f>
        <v>19291.437601077308</v>
      </c>
      <c r="I1005" s="12">
        <f>H1005*(1-'Retiree Assumptions'!$F$8)</f>
        <v>15047.3213288403</v>
      </c>
      <c r="J1005" s="12">
        <f>I1005/(Calculations!$C$27^($A1005-1+Calculations!$B$6/30))</f>
        <v>1159.9481887718021</v>
      </c>
      <c r="K1005" s="23">
        <f t="shared" si="1293"/>
        <v>0</v>
      </c>
      <c r="L1005" s="12">
        <f>L1004*IF($B1005="January",(1+IF(C1005&gt;Personal!$L$18+1,Calculations!$B$22,Calculations!$B$21)),1)</f>
        <v>10610.29068059251</v>
      </c>
      <c r="M1005" s="12">
        <f>IF(AND(Career!$F$15="Yes",$E1005=62,$E1004=61),L1005,M1004*IF($B1005="January",(1+IF(C1005&gt;Personal!$L$18+1,Calculations!$C$22,Calculations!$C$21)),1))</f>
        <v>10610.29068059251</v>
      </c>
      <c r="N1005" s="12">
        <f>M1005*(1-'Retiree Assumptions'!$F$10)</f>
        <v>9337.0557989214085</v>
      </c>
      <c r="O1005" s="12">
        <f>N1005/(Calculations!$C$27^$AW1005)/(Calculations!$D$27^($A1005-1-$AW1005+Calculations!$B$6/30))</f>
        <v>614.36233195423313</v>
      </c>
      <c r="P1005" s="23">
        <f t="shared" si="1294"/>
        <v>0</v>
      </c>
      <c r="Q1005" s="12">
        <f>IF(OR(A1005&lt;=360,$E1005&lt;70),Q1004*IF($B1005="January",(1+IF(C1005&gt;Personal!$L$18+1,Calculations!$B$22,Calculations!$B$21)),1),0)</f>
        <v>0</v>
      </c>
      <c r="R1005" s="12">
        <f>IF(OR(A1005&lt;=360,$E1005&lt;70),IF(AND(Career!$F$15="Yes",$E1005=62,$E1004=61),Q1005,R1004*IF($B1005="January",(1+IF(C1005&gt;Personal!$L$18+1,Calculations!$C$22,Calculations!$C$21)),1)),0)</f>
        <v>0</v>
      </c>
      <c r="S1005" s="12">
        <f>R1005*(1-'Retiree Assumptions'!$F$8)</f>
        <v>0</v>
      </c>
      <c r="T1005" s="12">
        <f>S1005/(Calculations!$C$27^($A1005-1+Calculations!$B$6/30))</f>
        <v>0</v>
      </c>
      <c r="U1005" s="23">
        <f t="shared" si="1295"/>
        <v>0</v>
      </c>
      <c r="W1005">
        <f t="shared" si="1287"/>
        <v>15</v>
      </c>
      <c r="X1005">
        <f t="shared" si="1309"/>
        <v>2108</v>
      </c>
      <c r="Y1005">
        <f t="shared" si="1310"/>
        <v>125</v>
      </c>
      <c r="Z1005">
        <f t="shared" si="1297"/>
        <v>123</v>
      </c>
      <c r="AA1005" s="12">
        <f>S1005*12*Subsidy!$I$15/Subsidy!$I$14</f>
        <v>0</v>
      </c>
      <c r="AB1005" s="12">
        <f>SUM(S$5:S1005)*Subsidy!$I$15/Subsidy!$I$14</f>
        <v>53212.488521578103</v>
      </c>
      <c r="AC1005" s="12">
        <f>N1005*Subsidy!$E$15/Subsidy!$E$14</f>
        <v>7469.6446391371264</v>
      </c>
      <c r="AD1005" s="12">
        <f t="shared" si="1298"/>
        <v>89635.73566964551</v>
      </c>
      <c r="AE1005" s="12">
        <f>$AP1005*AC1005/(Calculations!$D$27^(A1005-1+Calculations!$B$6/30))</f>
        <v>0</v>
      </c>
      <c r="AF1005" s="12">
        <f>IF(AE1005=0,0,SUM(AE$903:AE1005)*AC1005/AE1005)</f>
        <v>0</v>
      </c>
      <c r="AH1005" s="164">
        <f>VLOOKUP(E1005,Rates2,5)*VLOOKUP(E1005,Mort_Imp_Retirees,C1005-'Mort Imp Cume'!$C$4+2)</f>
        <v>1</v>
      </c>
      <c r="AI1005" s="16">
        <f t="shared" si="1299"/>
        <v>0</v>
      </c>
      <c r="AJ1005" s="164">
        <f>VLOOKUP(F1005,Rates2,6)*VLOOKUP(F1005,Mort_Imp_Survivors,C1005-'Mort Imp Cume'!$C$4+2)</f>
        <v>1</v>
      </c>
      <c r="AK1005" s="16">
        <f t="shared" si="1300"/>
        <v>0</v>
      </c>
      <c r="AL1005" s="164">
        <f>VLOOKUP(F1005,Rates2,7)*VLOOKUP(F1005,Mort_Imp_Survivors,C1005-'Mort Imp Cume'!$C$4+2)</f>
        <v>1</v>
      </c>
      <c r="AM1005" s="16">
        <f t="shared" si="1301"/>
        <v>0</v>
      </c>
      <c r="AN1005" s="108">
        <f>PRODUCT(AI$4:AI1004)</f>
        <v>0</v>
      </c>
      <c r="AO1005" s="16">
        <f>PRODUCT(AK$4:AK1004)</f>
        <v>0</v>
      </c>
      <c r="AP1005" s="16">
        <f>PRODUCT(AM$4:AM1004)</f>
        <v>0</v>
      </c>
      <c r="AQ1005" s="16">
        <f t="shared" si="1302"/>
        <v>0</v>
      </c>
      <c r="AR1005" s="16">
        <f t="shared" si="1303"/>
        <v>0</v>
      </c>
      <c r="AS1005" s="16">
        <f t="shared" si="1304"/>
        <v>0</v>
      </c>
      <c r="AT1005" s="16">
        <f t="shared" si="1305"/>
        <v>0</v>
      </c>
      <c r="AU1005" s="16">
        <f t="shared" si="1306"/>
        <v>1</v>
      </c>
      <c r="AV1005" s="16">
        <f t="shared" si="1307"/>
        <v>0</v>
      </c>
      <c r="AW1005" s="30">
        <f>(SUMPRODUCT(AV$5:AV1004,A$5:A1004)+SUM(AV$5:AV1004)*(Calculations!$B$6/30-0.5)+AV$4*Calculations!$B$6/30/2)/SUM(AV$4:AV1004)</f>
        <v>510.22007229542299</v>
      </c>
      <c r="AX1005" s="16"/>
      <c r="AY1005" s="12"/>
      <c r="AZ1005" s="12"/>
    </row>
    <row r="1006" spans="1:52" x14ac:dyDescent="0.25">
      <c r="A1006">
        <f t="shared" si="1283"/>
        <v>1002</v>
      </c>
      <c r="B1006" t="str">
        <f t="shared" si="1312"/>
        <v>July</v>
      </c>
      <c r="C1006">
        <f t="shared" si="1291"/>
        <v>2108</v>
      </c>
      <c r="D1006">
        <f t="shared" si="1314"/>
        <v>210807</v>
      </c>
      <c r="E1006">
        <f t="shared" ref="E1006:F1006" si="1344">E994+1</f>
        <v>125</v>
      </c>
      <c r="F1006">
        <f t="shared" si="1344"/>
        <v>123</v>
      </c>
      <c r="G1006" s="12">
        <f>G1005*IF($B1006="January",1+IF(C1006&gt;Personal!$L$18+1,Calculations!$B$22,Calculations!$B$21),1)</f>
        <v>19291.437601077308</v>
      </c>
      <c r="H1006" s="12">
        <f>IF(AND(Career!$F$15="Yes",$E1006=62,$E1005=61),G1006,H1005*IF($B1006="January",(1+IF(C1006&gt;Personal!$L$18+1,Calculations!$C$22,Calculations!$C$21)),1))</f>
        <v>19291.437601077308</v>
      </c>
      <c r="I1006" s="12">
        <f>H1006*(1-'Retiree Assumptions'!$F$8)</f>
        <v>15047.3213288403</v>
      </c>
      <c r="J1006" s="12">
        <f>I1006/(Calculations!$C$27^($A1006-1+Calculations!$B$6/30))</f>
        <v>1156.9822131944111</v>
      </c>
      <c r="K1006" s="23">
        <f t="shared" si="1293"/>
        <v>0</v>
      </c>
      <c r="L1006" s="12">
        <f>L1005*IF($B1006="January",(1+IF(C1006&gt;Personal!$L$18+1,Calculations!$B$22,Calculations!$B$21)),1)</f>
        <v>10610.29068059251</v>
      </c>
      <c r="M1006" s="12">
        <f>IF(AND(Career!$F$15="Yes",$E1006=62,$E1005=61),L1006,M1005*IF($B1006="January",(1+IF(C1006&gt;Personal!$L$18+1,Calculations!$C$22,Calculations!$C$21)),1))</f>
        <v>10610.29068059251</v>
      </c>
      <c r="N1006" s="12">
        <f>M1006*(1-'Retiree Assumptions'!$F$10)</f>
        <v>9337.0557989214085</v>
      </c>
      <c r="O1006" s="12">
        <f>N1006/(Calculations!$C$27^$AW1006)/(Calculations!$D$27^($A1006-1-$AW1006+Calculations!$B$6/30))</f>
        <v>612.59374527773696</v>
      </c>
      <c r="P1006" s="23">
        <f t="shared" si="1294"/>
        <v>0</v>
      </c>
      <c r="Q1006" s="12">
        <f>IF(OR(A1006&lt;=360,$E1006&lt;70),Q1005*IF($B1006="January",(1+IF(C1006&gt;Personal!$L$18+1,Calculations!$B$22,Calculations!$B$21)),1),0)</f>
        <v>0</v>
      </c>
      <c r="R1006" s="12">
        <f>IF(OR(A1006&lt;=360,$E1006&lt;70),IF(AND(Career!$F$15="Yes",$E1006=62,$E1005=61),Q1006,R1005*IF($B1006="January",(1+IF(C1006&gt;Personal!$L$18+1,Calculations!$C$22,Calculations!$C$21)),1)),0)</f>
        <v>0</v>
      </c>
      <c r="S1006" s="12">
        <f>R1006*(1-'Retiree Assumptions'!$F$8)</f>
        <v>0</v>
      </c>
      <c r="T1006" s="12">
        <f>S1006/(Calculations!$C$27^($A1006-1+Calculations!$B$6/30))</f>
        <v>0</v>
      </c>
      <c r="U1006" s="23">
        <f t="shared" si="1295"/>
        <v>0</v>
      </c>
      <c r="W1006">
        <f t="shared" si="1287"/>
        <v>15</v>
      </c>
      <c r="X1006">
        <f t="shared" si="1309"/>
        <v>2108</v>
      </c>
      <c r="Y1006">
        <f t="shared" si="1310"/>
        <v>125</v>
      </c>
      <c r="Z1006">
        <f t="shared" si="1297"/>
        <v>123</v>
      </c>
      <c r="AA1006" s="12">
        <f>S1006*12*Subsidy!$I$15/Subsidy!$I$14</f>
        <v>0</v>
      </c>
      <c r="AB1006" s="12">
        <f>SUM(S$5:S1006)*Subsidy!$I$15/Subsidy!$I$14</f>
        <v>53212.488521578103</v>
      </c>
      <c r="AC1006" s="12">
        <f>N1006*Subsidy!$E$15/Subsidy!$E$14</f>
        <v>7469.6446391371264</v>
      </c>
      <c r="AD1006" s="12">
        <f t="shared" si="1298"/>
        <v>89635.73566964551</v>
      </c>
      <c r="AE1006" s="12">
        <f>$AP1006*AC1006/(Calculations!$D$27^(A1006-1+Calculations!$B$6/30))</f>
        <v>0</v>
      </c>
      <c r="AF1006" s="12">
        <f>IF(AE1006=0,0,SUM(AE$903:AE1006)*AC1006/AE1006)</f>
        <v>0</v>
      </c>
      <c r="AH1006" s="164">
        <f>VLOOKUP(E1006,Rates2,5)*VLOOKUP(E1006,Mort_Imp_Retirees,C1006-'Mort Imp Cume'!$C$4+2)</f>
        <v>1</v>
      </c>
      <c r="AI1006" s="16">
        <f t="shared" si="1299"/>
        <v>0</v>
      </c>
      <c r="AJ1006" s="164">
        <f>VLOOKUP(F1006,Rates2,6)*VLOOKUP(F1006,Mort_Imp_Survivors,C1006-'Mort Imp Cume'!$C$4+2)</f>
        <v>1</v>
      </c>
      <c r="AK1006" s="16">
        <f t="shared" si="1300"/>
        <v>0</v>
      </c>
      <c r="AL1006" s="164">
        <f>VLOOKUP(F1006,Rates2,7)*VLOOKUP(F1006,Mort_Imp_Survivors,C1006-'Mort Imp Cume'!$C$4+2)</f>
        <v>1</v>
      </c>
      <c r="AM1006" s="16">
        <f t="shared" si="1301"/>
        <v>0</v>
      </c>
      <c r="AN1006" s="108">
        <f>PRODUCT(AI$4:AI1005)</f>
        <v>0</v>
      </c>
      <c r="AO1006" s="16">
        <f>PRODUCT(AK$4:AK1005)</f>
        <v>0</v>
      </c>
      <c r="AP1006" s="16">
        <f>PRODUCT(AM$4:AM1005)</f>
        <v>0</v>
      </c>
      <c r="AQ1006" s="16">
        <f t="shared" si="1302"/>
        <v>0</v>
      </c>
      <c r="AR1006" s="16">
        <f t="shared" si="1303"/>
        <v>0</v>
      </c>
      <c r="AS1006" s="16">
        <f t="shared" si="1304"/>
        <v>0</v>
      </c>
      <c r="AT1006" s="16">
        <f t="shared" si="1305"/>
        <v>0</v>
      </c>
      <c r="AU1006" s="16">
        <f t="shared" si="1306"/>
        <v>1</v>
      </c>
      <c r="AV1006" s="16">
        <f t="shared" si="1307"/>
        <v>0</v>
      </c>
      <c r="AW1006" s="30">
        <f>(SUMPRODUCT(AV$5:AV1005,A$5:A1005)+SUM(AV$5:AV1005)*(Calculations!$B$6/30-0.5)+AV$4*Calculations!$B$6/30/2)/SUM(AV$4:AV1005)</f>
        <v>510.22007229542299</v>
      </c>
      <c r="AX1006" s="16"/>
      <c r="AY1006" s="12"/>
      <c r="AZ1006" s="12"/>
    </row>
    <row r="1007" spans="1:52" x14ac:dyDescent="0.25">
      <c r="A1007">
        <f t="shared" si="1283"/>
        <v>1003</v>
      </c>
      <c r="B1007" t="str">
        <f t="shared" si="1312"/>
        <v>August</v>
      </c>
      <c r="C1007">
        <f t="shared" si="1291"/>
        <v>2108</v>
      </c>
      <c r="D1007">
        <f t="shared" si="1314"/>
        <v>210808</v>
      </c>
      <c r="E1007">
        <f t="shared" ref="E1007:F1007" si="1345">E995+1</f>
        <v>125</v>
      </c>
      <c r="F1007">
        <f t="shared" si="1345"/>
        <v>123</v>
      </c>
      <c r="G1007" s="12">
        <f>G1006*IF($B1007="January",1+IF(C1007&gt;Personal!$L$18+1,Calculations!$B$22,Calculations!$B$21),1)</f>
        <v>19291.437601077308</v>
      </c>
      <c r="H1007" s="12">
        <f>IF(AND(Career!$F$15="Yes",$E1007=62,$E1006=61),G1007,H1006*IF($B1007="January",(1+IF(C1007&gt;Personal!$L$18+1,Calculations!$C$22,Calculations!$C$21)),1))</f>
        <v>19291.437601077308</v>
      </c>
      <c r="I1007" s="12">
        <f>H1007*(1-'Retiree Assumptions'!$F$8)</f>
        <v>15047.3213288403</v>
      </c>
      <c r="J1007" s="12">
        <f>I1007/(Calculations!$C$27^($A1007-1+Calculations!$B$6/30))</f>
        <v>1154.0238215860372</v>
      </c>
      <c r="K1007" s="23">
        <f t="shared" si="1293"/>
        <v>0</v>
      </c>
      <c r="L1007" s="12">
        <f>L1006*IF($B1007="January",(1+IF(C1007&gt;Personal!$L$18+1,Calculations!$B$22,Calculations!$B$21)),1)</f>
        <v>10610.29068059251</v>
      </c>
      <c r="M1007" s="12">
        <f>IF(AND(Career!$F$15="Yes",$E1007=62,$E1006=61),L1007,M1006*IF($B1007="January",(1+IF(C1007&gt;Personal!$L$18+1,Calculations!$C$22,Calculations!$C$21)),1))</f>
        <v>10610.29068059251</v>
      </c>
      <c r="N1007" s="12">
        <f>M1007*(1-'Retiree Assumptions'!$F$10)</f>
        <v>9337.0557989214085</v>
      </c>
      <c r="O1007" s="12">
        <f>N1007/(Calculations!$C$27^$AW1007)/(Calculations!$D$27^($A1007-1-$AW1007+Calculations!$B$6/30))</f>
        <v>610.83024989455373</v>
      </c>
      <c r="P1007" s="23">
        <f t="shared" si="1294"/>
        <v>0</v>
      </c>
      <c r="Q1007" s="12">
        <f>IF(OR(A1007&lt;=360,$E1007&lt;70),Q1006*IF($B1007="January",(1+IF(C1007&gt;Personal!$L$18+1,Calculations!$B$22,Calculations!$B$21)),1),0)</f>
        <v>0</v>
      </c>
      <c r="R1007" s="12">
        <f>IF(OR(A1007&lt;=360,$E1007&lt;70),IF(AND(Career!$F$15="Yes",$E1007=62,$E1006=61),Q1007,R1006*IF($B1007="January",(1+IF(C1007&gt;Personal!$L$18+1,Calculations!$C$22,Calculations!$C$21)),1)),0)</f>
        <v>0</v>
      </c>
      <c r="S1007" s="12">
        <f>R1007*(1-'Retiree Assumptions'!$F$8)</f>
        <v>0</v>
      </c>
      <c r="T1007" s="12">
        <f>S1007/(Calculations!$C$27^($A1007-1+Calculations!$B$6/30))</f>
        <v>0</v>
      </c>
      <c r="U1007" s="23">
        <f t="shared" si="1295"/>
        <v>0</v>
      </c>
      <c r="W1007">
        <f t="shared" si="1287"/>
        <v>15</v>
      </c>
      <c r="X1007">
        <f t="shared" si="1309"/>
        <v>2108</v>
      </c>
      <c r="Y1007">
        <f t="shared" si="1310"/>
        <v>125</v>
      </c>
      <c r="Z1007">
        <f t="shared" si="1297"/>
        <v>123</v>
      </c>
      <c r="AA1007" s="12">
        <f>S1007*12*Subsidy!$I$15/Subsidy!$I$14</f>
        <v>0</v>
      </c>
      <c r="AB1007" s="12">
        <f>SUM(S$5:S1007)*Subsidy!$I$15/Subsidy!$I$14</f>
        <v>53212.488521578103</v>
      </c>
      <c r="AC1007" s="12">
        <f>N1007*Subsidy!$E$15/Subsidy!$E$14</f>
        <v>7469.6446391371264</v>
      </c>
      <c r="AD1007" s="12">
        <f t="shared" si="1298"/>
        <v>89635.73566964551</v>
      </c>
      <c r="AE1007" s="12">
        <f>$AP1007*AC1007/(Calculations!$D$27^(A1007-1+Calculations!$B$6/30))</f>
        <v>0</v>
      </c>
      <c r="AF1007" s="12">
        <f>IF(AE1007=0,0,SUM(AE$903:AE1007)*AC1007/AE1007)</f>
        <v>0</v>
      </c>
      <c r="AH1007" s="164">
        <f>VLOOKUP(E1007,Rates2,5)*VLOOKUP(E1007,Mort_Imp_Retirees,C1007-'Mort Imp Cume'!$C$4+2)</f>
        <v>1</v>
      </c>
      <c r="AI1007" s="16">
        <f t="shared" si="1299"/>
        <v>0</v>
      </c>
      <c r="AJ1007" s="164">
        <f>VLOOKUP(F1007,Rates2,6)*VLOOKUP(F1007,Mort_Imp_Survivors,C1007-'Mort Imp Cume'!$C$4+2)</f>
        <v>1</v>
      </c>
      <c r="AK1007" s="16">
        <f t="shared" si="1300"/>
        <v>0</v>
      </c>
      <c r="AL1007" s="164">
        <f>VLOOKUP(F1007,Rates2,7)*VLOOKUP(F1007,Mort_Imp_Survivors,C1007-'Mort Imp Cume'!$C$4+2)</f>
        <v>1</v>
      </c>
      <c r="AM1007" s="16">
        <f t="shared" si="1301"/>
        <v>0</v>
      </c>
      <c r="AN1007" s="108">
        <f>PRODUCT(AI$4:AI1006)</f>
        <v>0</v>
      </c>
      <c r="AO1007" s="16">
        <f>PRODUCT(AK$4:AK1006)</f>
        <v>0</v>
      </c>
      <c r="AP1007" s="16">
        <f>PRODUCT(AM$4:AM1006)</f>
        <v>0</v>
      </c>
      <c r="AQ1007" s="16">
        <f t="shared" si="1302"/>
        <v>0</v>
      </c>
      <c r="AR1007" s="16">
        <f t="shared" si="1303"/>
        <v>0</v>
      </c>
      <c r="AS1007" s="16">
        <f t="shared" si="1304"/>
        <v>0</v>
      </c>
      <c r="AT1007" s="16">
        <f t="shared" si="1305"/>
        <v>0</v>
      </c>
      <c r="AU1007" s="16">
        <f t="shared" si="1306"/>
        <v>1</v>
      </c>
      <c r="AV1007" s="16">
        <f t="shared" si="1307"/>
        <v>0</v>
      </c>
      <c r="AW1007" s="30">
        <f>(SUMPRODUCT(AV$5:AV1006,A$5:A1006)+SUM(AV$5:AV1006)*(Calculations!$B$6/30-0.5)+AV$4*Calculations!$B$6/30/2)/SUM(AV$4:AV1006)</f>
        <v>510.22007229542299</v>
      </c>
      <c r="AX1007" s="16"/>
      <c r="AY1007" s="12"/>
      <c r="AZ1007" s="12"/>
    </row>
    <row r="1008" spans="1:52" x14ac:dyDescent="0.25">
      <c r="A1008">
        <f t="shared" si="1283"/>
        <v>1004</v>
      </c>
      <c r="B1008" t="str">
        <f t="shared" si="1312"/>
        <v>September</v>
      </c>
      <c r="C1008">
        <f t="shared" si="1291"/>
        <v>2108</v>
      </c>
      <c r="D1008">
        <f t="shared" si="1314"/>
        <v>210809</v>
      </c>
      <c r="E1008">
        <f t="shared" ref="E1008:F1008" si="1346">E996+1</f>
        <v>125</v>
      </c>
      <c r="F1008">
        <f t="shared" si="1346"/>
        <v>123</v>
      </c>
      <c r="G1008" s="12">
        <f>G1007*IF($B1008="January",1+IF(C1008&gt;Personal!$L$18+1,Calculations!$B$22,Calculations!$B$21),1)</f>
        <v>19291.437601077308</v>
      </c>
      <c r="H1008" s="12">
        <f>IF(AND(Career!$F$15="Yes",$E1008=62,$E1007=61),G1008,H1007*IF($B1008="January",(1+IF(C1008&gt;Personal!$L$18+1,Calculations!$C$22,Calculations!$C$21)),1))</f>
        <v>19291.437601077308</v>
      </c>
      <c r="I1008" s="12">
        <f>H1008*(1-'Retiree Assumptions'!$F$8)</f>
        <v>15047.3213288403</v>
      </c>
      <c r="J1008" s="12">
        <f>I1008/(Calculations!$C$27^($A1008-1+Calculations!$B$6/30))</f>
        <v>1151.0729945545506</v>
      </c>
      <c r="K1008" s="23">
        <f t="shared" si="1293"/>
        <v>0</v>
      </c>
      <c r="L1008" s="12">
        <f>L1007*IF($B1008="January",(1+IF(C1008&gt;Personal!$L$18+1,Calculations!$B$22,Calculations!$B$21)),1)</f>
        <v>10610.29068059251</v>
      </c>
      <c r="M1008" s="12">
        <f>IF(AND(Career!$F$15="Yes",$E1008=62,$E1007=61),L1008,M1007*IF($B1008="January",(1+IF(C1008&gt;Personal!$L$18+1,Calculations!$C$22,Calculations!$C$21)),1))</f>
        <v>10610.29068059251</v>
      </c>
      <c r="N1008" s="12">
        <f>M1008*(1-'Retiree Assumptions'!$F$10)</f>
        <v>9337.0557989214085</v>
      </c>
      <c r="O1008" s="12">
        <f>N1008/(Calculations!$C$27^$AW1008)/(Calculations!$D$27^($A1008-1-$AW1008+Calculations!$B$6/30))</f>
        <v>609.07183114819611</v>
      </c>
      <c r="P1008" s="23">
        <f t="shared" si="1294"/>
        <v>0</v>
      </c>
      <c r="Q1008" s="12">
        <f>IF(OR(A1008&lt;=360,$E1008&lt;70),Q1007*IF($B1008="January",(1+IF(C1008&gt;Personal!$L$18+1,Calculations!$B$22,Calculations!$B$21)),1),0)</f>
        <v>0</v>
      </c>
      <c r="R1008" s="12">
        <f>IF(OR(A1008&lt;=360,$E1008&lt;70),IF(AND(Career!$F$15="Yes",$E1008=62,$E1007=61),Q1008,R1007*IF($B1008="January",(1+IF(C1008&gt;Personal!$L$18+1,Calculations!$C$22,Calculations!$C$21)),1)),0)</f>
        <v>0</v>
      </c>
      <c r="S1008" s="12">
        <f>R1008*(1-'Retiree Assumptions'!$F$8)</f>
        <v>0</v>
      </c>
      <c r="T1008" s="12">
        <f>S1008/(Calculations!$C$27^($A1008-1+Calculations!$B$6/30))</f>
        <v>0</v>
      </c>
      <c r="U1008" s="23">
        <f t="shared" si="1295"/>
        <v>0</v>
      </c>
      <c r="W1008">
        <f t="shared" si="1287"/>
        <v>15</v>
      </c>
      <c r="X1008">
        <f t="shared" si="1309"/>
        <v>2108</v>
      </c>
      <c r="Y1008">
        <f t="shared" si="1310"/>
        <v>125</v>
      </c>
      <c r="Z1008">
        <f t="shared" si="1297"/>
        <v>123</v>
      </c>
      <c r="AA1008" s="12">
        <f>S1008*12*Subsidy!$I$15/Subsidy!$I$14</f>
        <v>0</v>
      </c>
      <c r="AB1008" s="12">
        <f>SUM(S$5:S1008)*Subsidy!$I$15/Subsidy!$I$14</f>
        <v>53212.488521578103</v>
      </c>
      <c r="AC1008" s="12">
        <f>N1008*Subsidy!$E$15/Subsidy!$E$14</f>
        <v>7469.6446391371264</v>
      </c>
      <c r="AD1008" s="12">
        <f t="shared" si="1298"/>
        <v>89635.73566964551</v>
      </c>
      <c r="AE1008" s="12">
        <f>$AP1008*AC1008/(Calculations!$D$27^(A1008-1+Calculations!$B$6/30))</f>
        <v>0</v>
      </c>
      <c r="AF1008" s="12">
        <f>IF(AE1008=0,0,SUM(AE$903:AE1008)*AC1008/AE1008)</f>
        <v>0</v>
      </c>
      <c r="AH1008" s="164">
        <f>VLOOKUP(E1008,Rates2,5)*VLOOKUP(E1008,Mort_Imp_Retirees,C1008-'Mort Imp Cume'!$C$4+2)</f>
        <v>1</v>
      </c>
      <c r="AI1008" s="16">
        <f t="shared" si="1299"/>
        <v>0</v>
      </c>
      <c r="AJ1008" s="164">
        <f>VLOOKUP(F1008,Rates2,6)*VLOOKUP(F1008,Mort_Imp_Survivors,C1008-'Mort Imp Cume'!$C$4+2)</f>
        <v>1</v>
      </c>
      <c r="AK1008" s="16">
        <f t="shared" si="1300"/>
        <v>0</v>
      </c>
      <c r="AL1008" s="164">
        <f>VLOOKUP(F1008,Rates2,7)*VLOOKUP(F1008,Mort_Imp_Survivors,C1008-'Mort Imp Cume'!$C$4+2)</f>
        <v>1</v>
      </c>
      <c r="AM1008" s="16">
        <f t="shared" si="1301"/>
        <v>0</v>
      </c>
      <c r="AN1008" s="108">
        <f>PRODUCT(AI$4:AI1007)</f>
        <v>0</v>
      </c>
      <c r="AO1008" s="16">
        <f>PRODUCT(AK$4:AK1007)</f>
        <v>0</v>
      </c>
      <c r="AP1008" s="16">
        <f>PRODUCT(AM$4:AM1007)</f>
        <v>0</v>
      </c>
      <c r="AQ1008" s="16">
        <f t="shared" si="1302"/>
        <v>0</v>
      </c>
      <c r="AR1008" s="16">
        <f t="shared" si="1303"/>
        <v>0</v>
      </c>
      <c r="AS1008" s="16">
        <f t="shared" si="1304"/>
        <v>0</v>
      </c>
      <c r="AT1008" s="16">
        <f t="shared" si="1305"/>
        <v>0</v>
      </c>
      <c r="AU1008" s="16">
        <f t="shared" si="1306"/>
        <v>1</v>
      </c>
      <c r="AV1008" s="16">
        <f t="shared" si="1307"/>
        <v>0</v>
      </c>
      <c r="AW1008" s="30">
        <f>(SUMPRODUCT(AV$5:AV1007,A$5:A1007)+SUM(AV$5:AV1007)*(Calculations!$B$6/30-0.5)+AV$4*Calculations!$B$6/30/2)/SUM(AV$4:AV1007)</f>
        <v>510.22007229542299</v>
      </c>
      <c r="AX1008" s="16"/>
      <c r="AY1008" s="12"/>
      <c r="AZ1008" s="12"/>
    </row>
    <row r="1009" spans="1:52" x14ac:dyDescent="0.25">
      <c r="A1009">
        <f t="shared" si="1283"/>
        <v>1005</v>
      </c>
      <c r="B1009" t="str">
        <f t="shared" si="1312"/>
        <v>October</v>
      </c>
      <c r="C1009">
        <f t="shared" si="1291"/>
        <v>2108</v>
      </c>
      <c r="D1009">
        <f t="shared" si="1314"/>
        <v>210810</v>
      </c>
      <c r="E1009">
        <f t="shared" ref="E1009:F1009" si="1347">E997+1</f>
        <v>125</v>
      </c>
      <c r="F1009">
        <f t="shared" si="1347"/>
        <v>123</v>
      </c>
      <c r="G1009" s="12">
        <f>G1008*IF($B1009="January",1+IF(C1009&gt;Personal!$L$18+1,Calculations!$B$22,Calculations!$B$21),1)</f>
        <v>19291.437601077308</v>
      </c>
      <c r="H1009" s="12">
        <f>IF(AND(Career!$F$15="Yes",$E1009=62,$E1008=61),G1009,H1008*IF($B1009="January",(1+IF(C1009&gt;Personal!$L$18+1,Calculations!$C$22,Calculations!$C$21)),1))</f>
        <v>19291.437601077308</v>
      </c>
      <c r="I1009" s="12">
        <f>H1009*(1-'Retiree Assumptions'!$F$8)</f>
        <v>15047.3213288403</v>
      </c>
      <c r="J1009" s="12">
        <f>I1009/(Calculations!$C$27^($A1009-1+Calculations!$B$6/30))</f>
        <v>1148.1297127574053</v>
      </c>
      <c r="K1009" s="23">
        <f t="shared" si="1293"/>
        <v>0</v>
      </c>
      <c r="L1009" s="12">
        <f>L1008*IF($B1009="January",(1+IF(C1009&gt;Personal!$L$18+1,Calculations!$B$22,Calculations!$B$21)),1)</f>
        <v>10610.29068059251</v>
      </c>
      <c r="M1009" s="12">
        <f>IF(AND(Career!$F$15="Yes",$E1009=62,$E1008=61),L1009,M1008*IF($B1009="January",(1+IF(C1009&gt;Personal!$L$18+1,Calculations!$C$22,Calculations!$C$21)),1))</f>
        <v>10610.29068059251</v>
      </c>
      <c r="N1009" s="12">
        <f>M1009*(1-'Retiree Assumptions'!$F$10)</f>
        <v>9337.0557989214085</v>
      </c>
      <c r="O1009" s="12">
        <f>N1009/(Calculations!$C$27^$AW1009)/(Calculations!$D$27^($A1009-1-$AW1009+Calculations!$B$6/30))</f>
        <v>607.31847442436947</v>
      </c>
      <c r="P1009" s="23">
        <f t="shared" si="1294"/>
        <v>0</v>
      </c>
      <c r="Q1009" s="12">
        <f>IF(OR(A1009&lt;=360,$E1009&lt;70),Q1008*IF($B1009="January",(1+IF(C1009&gt;Personal!$L$18+1,Calculations!$B$22,Calculations!$B$21)),1),0)</f>
        <v>0</v>
      </c>
      <c r="R1009" s="12">
        <f>IF(OR(A1009&lt;=360,$E1009&lt;70),IF(AND(Career!$F$15="Yes",$E1009=62,$E1008=61),Q1009,R1008*IF($B1009="January",(1+IF(C1009&gt;Personal!$L$18+1,Calculations!$C$22,Calculations!$C$21)),1)),0)</f>
        <v>0</v>
      </c>
      <c r="S1009" s="12">
        <f>R1009*(1-'Retiree Assumptions'!$F$8)</f>
        <v>0</v>
      </c>
      <c r="T1009" s="12">
        <f>S1009/(Calculations!$C$27^($A1009-1+Calculations!$B$6/30))</f>
        <v>0</v>
      </c>
      <c r="U1009" s="23">
        <f t="shared" si="1295"/>
        <v>0</v>
      </c>
      <c r="W1009">
        <f t="shared" si="1287"/>
        <v>15</v>
      </c>
      <c r="X1009">
        <f t="shared" si="1309"/>
        <v>2108</v>
      </c>
      <c r="Y1009">
        <f t="shared" si="1310"/>
        <v>125</v>
      </c>
      <c r="Z1009">
        <f t="shared" si="1297"/>
        <v>123</v>
      </c>
      <c r="AA1009" s="12">
        <f>S1009*12*Subsidy!$I$15/Subsidy!$I$14</f>
        <v>0</v>
      </c>
      <c r="AB1009" s="12">
        <f>SUM(S$5:S1009)*Subsidy!$I$15/Subsidy!$I$14</f>
        <v>53212.488521578103</v>
      </c>
      <c r="AC1009" s="12">
        <f>N1009*Subsidy!$E$15/Subsidy!$E$14</f>
        <v>7469.6446391371264</v>
      </c>
      <c r="AD1009" s="12">
        <f t="shared" si="1298"/>
        <v>89635.73566964551</v>
      </c>
      <c r="AE1009" s="12">
        <f>$AP1009*AC1009/(Calculations!$D$27^(A1009-1+Calculations!$B$6/30))</f>
        <v>0</v>
      </c>
      <c r="AF1009" s="12">
        <f>IF(AE1009=0,0,SUM(AE$903:AE1009)*AC1009/AE1009)</f>
        <v>0</v>
      </c>
      <c r="AH1009" s="164">
        <f>VLOOKUP(E1009,Rates2,5)*VLOOKUP(E1009,Mort_Imp_Retirees,C1009-'Mort Imp Cume'!$C$4+2)</f>
        <v>1</v>
      </c>
      <c r="AI1009" s="16">
        <f t="shared" si="1299"/>
        <v>0</v>
      </c>
      <c r="AJ1009" s="164">
        <f>VLOOKUP(F1009,Rates2,6)*VLOOKUP(F1009,Mort_Imp_Survivors,C1009-'Mort Imp Cume'!$C$4+2)</f>
        <v>1</v>
      </c>
      <c r="AK1009" s="16">
        <f t="shared" si="1300"/>
        <v>0</v>
      </c>
      <c r="AL1009" s="164">
        <f>VLOOKUP(F1009,Rates2,7)*VLOOKUP(F1009,Mort_Imp_Survivors,C1009-'Mort Imp Cume'!$C$4+2)</f>
        <v>1</v>
      </c>
      <c r="AM1009" s="16">
        <f t="shared" si="1301"/>
        <v>0</v>
      </c>
      <c r="AN1009" s="108">
        <f>PRODUCT(AI$4:AI1008)</f>
        <v>0</v>
      </c>
      <c r="AO1009" s="16">
        <f>PRODUCT(AK$4:AK1008)</f>
        <v>0</v>
      </c>
      <c r="AP1009" s="16">
        <f>PRODUCT(AM$4:AM1008)</f>
        <v>0</v>
      </c>
      <c r="AQ1009" s="16">
        <f t="shared" si="1302"/>
        <v>0</v>
      </c>
      <c r="AR1009" s="16">
        <f t="shared" si="1303"/>
        <v>0</v>
      </c>
      <c r="AS1009" s="16">
        <f t="shared" si="1304"/>
        <v>0</v>
      </c>
      <c r="AT1009" s="16">
        <f t="shared" si="1305"/>
        <v>0</v>
      </c>
      <c r="AU1009" s="16">
        <f t="shared" si="1306"/>
        <v>1</v>
      </c>
      <c r="AV1009" s="16">
        <f t="shared" si="1307"/>
        <v>0</v>
      </c>
      <c r="AW1009" s="30">
        <f>(SUMPRODUCT(AV$5:AV1008,A$5:A1008)+SUM(AV$5:AV1008)*(Calculations!$B$6/30-0.5)+AV$4*Calculations!$B$6/30/2)/SUM(AV$4:AV1008)</f>
        <v>510.22007229542299</v>
      </c>
      <c r="AX1009" s="16"/>
      <c r="AY1009" s="12"/>
      <c r="AZ1009" s="12"/>
    </row>
    <row r="1010" spans="1:52" x14ac:dyDescent="0.25">
      <c r="A1010">
        <f t="shared" si="1283"/>
        <v>1006</v>
      </c>
      <c r="B1010" t="str">
        <f t="shared" si="1312"/>
        <v>November</v>
      </c>
      <c r="C1010">
        <f t="shared" si="1291"/>
        <v>2108</v>
      </c>
      <c r="D1010">
        <f t="shared" si="1314"/>
        <v>210811</v>
      </c>
      <c r="E1010">
        <f t="shared" ref="E1010:F1010" si="1348">E998+1</f>
        <v>125</v>
      </c>
      <c r="F1010">
        <f t="shared" si="1348"/>
        <v>123</v>
      </c>
      <c r="G1010" s="12">
        <f>G1009*IF($B1010="January",1+IF(C1010&gt;Personal!$L$18+1,Calculations!$B$22,Calculations!$B$21),1)</f>
        <v>19291.437601077308</v>
      </c>
      <c r="H1010" s="12">
        <f>IF(AND(Career!$F$15="Yes",$E1010=62,$E1009=61),G1010,H1009*IF($B1010="January",(1+IF(C1010&gt;Personal!$L$18+1,Calculations!$C$22,Calculations!$C$21)),1))</f>
        <v>19291.437601077308</v>
      </c>
      <c r="I1010" s="12">
        <f>H1010*(1-'Retiree Assumptions'!$F$8)</f>
        <v>15047.3213288403</v>
      </c>
      <c r="J1010" s="12">
        <f>I1010/(Calculations!$C$27^($A1010-1+Calculations!$B$6/30))</f>
        <v>1145.1939569015158</v>
      </c>
      <c r="K1010" s="23">
        <f t="shared" si="1293"/>
        <v>0</v>
      </c>
      <c r="L1010" s="12">
        <f>L1009*IF($B1010="January",(1+IF(C1010&gt;Personal!$L$18+1,Calculations!$B$22,Calculations!$B$21)),1)</f>
        <v>10610.29068059251</v>
      </c>
      <c r="M1010" s="12">
        <f>IF(AND(Career!$F$15="Yes",$E1010=62,$E1009=61),L1010,M1009*IF($B1010="January",(1+IF(C1010&gt;Personal!$L$18+1,Calculations!$C$22,Calculations!$C$21)),1))</f>
        <v>10610.29068059251</v>
      </c>
      <c r="N1010" s="12">
        <f>M1010*(1-'Retiree Assumptions'!$F$10)</f>
        <v>9337.0557989214085</v>
      </c>
      <c r="O1010" s="12">
        <f>N1010/(Calculations!$C$27^$AW1010)/(Calculations!$D$27^($A1010-1-$AW1010+Calculations!$B$6/30))</f>
        <v>605.57016515084956</v>
      </c>
      <c r="P1010" s="23">
        <f t="shared" si="1294"/>
        <v>0</v>
      </c>
      <c r="Q1010" s="12">
        <f>IF(OR(A1010&lt;=360,$E1010&lt;70),Q1009*IF($B1010="January",(1+IF(C1010&gt;Personal!$L$18+1,Calculations!$B$22,Calculations!$B$21)),1),0)</f>
        <v>0</v>
      </c>
      <c r="R1010" s="12">
        <f>IF(OR(A1010&lt;=360,$E1010&lt;70),IF(AND(Career!$F$15="Yes",$E1010=62,$E1009=61),Q1010,R1009*IF($B1010="January",(1+IF(C1010&gt;Personal!$L$18+1,Calculations!$C$22,Calculations!$C$21)),1)),0)</f>
        <v>0</v>
      </c>
      <c r="S1010" s="12">
        <f>R1010*(1-'Retiree Assumptions'!$F$8)</f>
        <v>0</v>
      </c>
      <c r="T1010" s="12">
        <f>S1010/(Calculations!$C$27^($A1010-1+Calculations!$B$6/30))</f>
        <v>0</v>
      </c>
      <c r="U1010" s="23">
        <f t="shared" si="1295"/>
        <v>0</v>
      </c>
      <c r="W1010">
        <f t="shared" si="1287"/>
        <v>15</v>
      </c>
      <c r="X1010">
        <f t="shared" si="1309"/>
        <v>2108</v>
      </c>
      <c r="Y1010">
        <f t="shared" si="1310"/>
        <v>125</v>
      </c>
      <c r="Z1010">
        <f t="shared" si="1297"/>
        <v>123</v>
      </c>
      <c r="AA1010" s="12">
        <f>S1010*12*Subsidy!$I$15/Subsidy!$I$14</f>
        <v>0</v>
      </c>
      <c r="AB1010" s="12">
        <f>SUM(S$5:S1010)*Subsidy!$I$15/Subsidy!$I$14</f>
        <v>53212.488521578103</v>
      </c>
      <c r="AC1010" s="12">
        <f>N1010*Subsidy!$E$15/Subsidy!$E$14</f>
        <v>7469.6446391371264</v>
      </c>
      <c r="AD1010" s="12">
        <f t="shared" si="1298"/>
        <v>89635.73566964551</v>
      </c>
      <c r="AE1010" s="12">
        <f>$AP1010*AC1010/(Calculations!$D$27^(A1010-1+Calculations!$B$6/30))</f>
        <v>0</v>
      </c>
      <c r="AF1010" s="12">
        <f>IF(AE1010=0,0,SUM(AE$903:AE1010)*AC1010/AE1010)</f>
        <v>0</v>
      </c>
      <c r="AH1010" s="164">
        <f>VLOOKUP(E1010,Rates2,5)*VLOOKUP(E1010,Mort_Imp_Retirees,C1010-'Mort Imp Cume'!$C$4+2)</f>
        <v>1</v>
      </c>
      <c r="AI1010" s="16">
        <f t="shared" si="1299"/>
        <v>0</v>
      </c>
      <c r="AJ1010" s="164">
        <f>VLOOKUP(F1010,Rates2,6)*VLOOKUP(F1010,Mort_Imp_Survivors,C1010-'Mort Imp Cume'!$C$4+2)</f>
        <v>1</v>
      </c>
      <c r="AK1010" s="16">
        <f t="shared" si="1300"/>
        <v>0</v>
      </c>
      <c r="AL1010" s="164">
        <f>VLOOKUP(F1010,Rates2,7)*VLOOKUP(F1010,Mort_Imp_Survivors,C1010-'Mort Imp Cume'!$C$4+2)</f>
        <v>1</v>
      </c>
      <c r="AM1010" s="16">
        <f t="shared" si="1301"/>
        <v>0</v>
      </c>
      <c r="AN1010" s="108">
        <f>PRODUCT(AI$4:AI1009)</f>
        <v>0</v>
      </c>
      <c r="AO1010" s="16">
        <f>PRODUCT(AK$4:AK1009)</f>
        <v>0</v>
      </c>
      <c r="AP1010" s="16">
        <f>PRODUCT(AM$4:AM1009)</f>
        <v>0</v>
      </c>
      <c r="AQ1010" s="16">
        <f t="shared" si="1302"/>
        <v>0</v>
      </c>
      <c r="AR1010" s="16">
        <f t="shared" si="1303"/>
        <v>0</v>
      </c>
      <c r="AS1010" s="16">
        <f t="shared" si="1304"/>
        <v>0</v>
      </c>
      <c r="AT1010" s="16">
        <f t="shared" si="1305"/>
        <v>0</v>
      </c>
      <c r="AU1010" s="16">
        <f t="shared" si="1306"/>
        <v>1</v>
      </c>
      <c r="AV1010" s="16">
        <f t="shared" si="1307"/>
        <v>0</v>
      </c>
      <c r="AW1010" s="30">
        <f>(SUMPRODUCT(AV$5:AV1009,A$5:A1009)+SUM(AV$5:AV1009)*(Calculations!$B$6/30-0.5)+AV$4*Calculations!$B$6/30/2)/SUM(AV$4:AV1009)</f>
        <v>510.22007229542299</v>
      </c>
      <c r="AX1010" s="16"/>
      <c r="AY1010" s="12"/>
      <c r="AZ1010" s="12"/>
    </row>
    <row r="1011" spans="1:52" x14ac:dyDescent="0.25">
      <c r="A1011">
        <f t="shared" si="1283"/>
        <v>1007</v>
      </c>
      <c r="B1011" t="str">
        <f t="shared" si="1312"/>
        <v>December</v>
      </c>
      <c r="C1011">
        <f t="shared" si="1291"/>
        <v>2108</v>
      </c>
      <c r="D1011">
        <f t="shared" si="1314"/>
        <v>210812</v>
      </c>
      <c r="E1011">
        <f t="shared" ref="E1011:F1011" si="1349">E999+1</f>
        <v>125</v>
      </c>
      <c r="F1011">
        <f t="shared" si="1349"/>
        <v>123</v>
      </c>
      <c r="G1011" s="12">
        <f>G1010*IF($B1011="January",1+IF(C1011&gt;Personal!$L$18+1,Calculations!$B$22,Calculations!$B$21),1)</f>
        <v>19291.437601077308</v>
      </c>
      <c r="H1011" s="12">
        <f>IF(AND(Career!$F$15="Yes",$E1011=62,$E1010=61),G1011,H1010*IF($B1011="January",(1+IF(C1011&gt;Personal!$L$18+1,Calculations!$C$22,Calculations!$C$21)),1))</f>
        <v>19291.437601077308</v>
      </c>
      <c r="I1011" s="12">
        <f>H1011*(1-'Retiree Assumptions'!$F$8)</f>
        <v>15047.3213288403</v>
      </c>
      <c r="J1011" s="12">
        <f>I1011/(Calculations!$C$27^($A1011-1+Calculations!$B$6/30))</f>
        <v>1142.2657077431265</v>
      </c>
      <c r="K1011" s="23">
        <f t="shared" si="1293"/>
        <v>0</v>
      </c>
      <c r="L1011" s="12">
        <f>L1010*IF($B1011="January",(1+IF(C1011&gt;Personal!$L$18+1,Calculations!$B$22,Calculations!$B$21)),1)</f>
        <v>10610.29068059251</v>
      </c>
      <c r="M1011" s="12">
        <f>IF(AND(Career!$F$15="Yes",$E1011=62,$E1010=61),L1011,M1010*IF($B1011="January",(1+IF(C1011&gt;Personal!$L$18+1,Calculations!$C$22,Calculations!$C$21)),1))</f>
        <v>10610.29068059251</v>
      </c>
      <c r="N1011" s="12">
        <f>M1011*(1-'Retiree Assumptions'!$F$10)</f>
        <v>9337.0557989214085</v>
      </c>
      <c r="O1011" s="12">
        <f>N1011/(Calculations!$C$27^$AW1011)/(Calculations!$D$27^($A1011-1-$AW1011+Calculations!$B$6/30))</f>
        <v>603.82688879736202</v>
      </c>
      <c r="P1011" s="23">
        <f t="shared" si="1294"/>
        <v>0</v>
      </c>
      <c r="Q1011" s="12">
        <f>IF(OR(A1011&lt;=360,$E1011&lt;70),Q1010*IF($B1011="January",(1+IF(C1011&gt;Personal!$L$18+1,Calculations!$B$22,Calculations!$B$21)),1),0)</f>
        <v>0</v>
      </c>
      <c r="R1011" s="12">
        <f>IF(OR(A1011&lt;=360,$E1011&lt;70),IF(AND(Career!$F$15="Yes",$E1011=62,$E1010=61),Q1011,R1010*IF($B1011="January",(1+IF(C1011&gt;Personal!$L$18+1,Calculations!$C$22,Calculations!$C$21)),1)),0)</f>
        <v>0</v>
      </c>
      <c r="S1011" s="12">
        <f>R1011*(1-'Retiree Assumptions'!$F$8)</f>
        <v>0</v>
      </c>
      <c r="T1011" s="12">
        <f>S1011/(Calculations!$C$27^($A1011-1+Calculations!$B$6/30))</f>
        <v>0</v>
      </c>
      <c r="U1011" s="23">
        <f t="shared" si="1295"/>
        <v>0</v>
      </c>
      <c r="W1011">
        <f t="shared" si="1287"/>
        <v>15</v>
      </c>
      <c r="X1011">
        <f t="shared" si="1309"/>
        <v>2108</v>
      </c>
      <c r="Y1011">
        <f t="shared" si="1310"/>
        <v>125</v>
      </c>
      <c r="Z1011">
        <f t="shared" si="1297"/>
        <v>123</v>
      </c>
      <c r="AA1011" s="12">
        <f>S1011*12*Subsidy!$I$15/Subsidy!$I$14</f>
        <v>0</v>
      </c>
      <c r="AB1011" s="12">
        <f>SUM(S$5:S1011)*Subsidy!$I$15/Subsidy!$I$14</f>
        <v>53212.488521578103</v>
      </c>
      <c r="AC1011" s="12">
        <f>N1011*Subsidy!$E$15/Subsidy!$E$14</f>
        <v>7469.6446391371264</v>
      </c>
      <c r="AD1011" s="12">
        <f t="shared" si="1298"/>
        <v>89635.73566964551</v>
      </c>
      <c r="AE1011" s="12">
        <f>$AP1011*AC1011/(Calculations!$D$27^(A1011-1+Calculations!$B$6/30))</f>
        <v>0</v>
      </c>
      <c r="AF1011" s="12">
        <f>IF(AE1011=0,0,SUM(AE$903:AE1011)*AC1011/AE1011)</f>
        <v>0</v>
      </c>
      <c r="AH1011" s="164">
        <f>VLOOKUP(E1011,Rates2,5)*VLOOKUP(E1011,Mort_Imp_Retirees,C1011-'Mort Imp Cume'!$C$4+2)</f>
        <v>1</v>
      </c>
      <c r="AI1011" s="16">
        <f t="shared" si="1299"/>
        <v>0</v>
      </c>
      <c r="AJ1011" s="164">
        <f>VLOOKUP(F1011,Rates2,6)*VLOOKUP(F1011,Mort_Imp_Survivors,C1011-'Mort Imp Cume'!$C$4+2)</f>
        <v>1</v>
      </c>
      <c r="AK1011" s="16">
        <f t="shared" si="1300"/>
        <v>0</v>
      </c>
      <c r="AL1011" s="164">
        <f>VLOOKUP(F1011,Rates2,7)*VLOOKUP(F1011,Mort_Imp_Survivors,C1011-'Mort Imp Cume'!$C$4+2)</f>
        <v>1</v>
      </c>
      <c r="AM1011" s="16">
        <f t="shared" si="1301"/>
        <v>0</v>
      </c>
      <c r="AN1011" s="108">
        <f>PRODUCT(AI$4:AI1010)</f>
        <v>0</v>
      </c>
      <c r="AO1011" s="16">
        <f>PRODUCT(AK$4:AK1010)</f>
        <v>0</v>
      </c>
      <c r="AP1011" s="16">
        <f>PRODUCT(AM$4:AM1010)</f>
        <v>0</v>
      </c>
      <c r="AQ1011" s="16">
        <f t="shared" si="1302"/>
        <v>0</v>
      </c>
      <c r="AR1011" s="16">
        <f t="shared" si="1303"/>
        <v>0</v>
      </c>
      <c r="AS1011" s="16">
        <f t="shared" si="1304"/>
        <v>0</v>
      </c>
      <c r="AT1011" s="16">
        <f t="shared" si="1305"/>
        <v>0</v>
      </c>
      <c r="AU1011" s="16">
        <f t="shared" si="1306"/>
        <v>1</v>
      </c>
      <c r="AV1011" s="16">
        <f t="shared" si="1307"/>
        <v>0</v>
      </c>
      <c r="AW1011" s="30">
        <f>(SUMPRODUCT(AV$5:AV1010,A$5:A1010)+SUM(AV$5:AV1010)*(Calculations!$B$6/30-0.5)+AV$4*Calculations!$B$6/30/2)/SUM(AV$4:AV1010)</f>
        <v>510.22007229542299</v>
      </c>
      <c r="AX1011" s="16"/>
      <c r="AY1011" s="12"/>
      <c r="AZ1011" s="12"/>
    </row>
    <row r="1012" spans="1:52" x14ac:dyDescent="0.25">
      <c r="A1012">
        <f t="shared" si="1283"/>
        <v>1008</v>
      </c>
      <c r="B1012" t="str">
        <f t="shared" si="1312"/>
        <v>January</v>
      </c>
      <c r="C1012">
        <f t="shared" si="1291"/>
        <v>2109</v>
      </c>
      <c r="D1012">
        <f t="shared" si="1314"/>
        <v>210901</v>
      </c>
      <c r="E1012">
        <f t="shared" ref="E1012:F1012" si="1350">E1000+1</f>
        <v>126</v>
      </c>
      <c r="F1012">
        <f t="shared" si="1350"/>
        <v>124</v>
      </c>
      <c r="G1012" s="12">
        <f>G1011*IF($B1012="January",1+IF(C1012&gt;Personal!$L$18+1,Calculations!$B$22,Calculations!$B$21),1)</f>
        <v>19773.723541104238</v>
      </c>
      <c r="H1012" s="12">
        <f>IF(AND(Career!$F$15="Yes",$E1012=62,$E1011=61),G1012,H1011*IF($B1012="January",(1+IF(C1012&gt;Personal!$L$18+1,Calculations!$C$22,Calculations!$C$21)),1))</f>
        <v>19773.723541104238</v>
      </c>
      <c r="I1012" s="12">
        <f>H1012*(1-'Retiree Assumptions'!$F$8)</f>
        <v>15423.504362061307</v>
      </c>
      <c r="J1012" s="12">
        <f>I1012/(Calculations!$C$27^($A1012-1+Calculations!$B$6/30))</f>
        <v>1167.8285697398826</v>
      </c>
      <c r="K1012" s="23">
        <f t="shared" si="1293"/>
        <v>0</v>
      </c>
      <c r="L1012" s="12">
        <f>L1011*IF($B1012="January",(1+IF(C1012&gt;Personal!$L$18+1,Calculations!$B$22,Calculations!$B$21)),1)</f>
        <v>10875.547947607321</v>
      </c>
      <c r="M1012" s="12">
        <f>IF(AND(Career!$F$15="Yes",$E1012=62,$E1011=61),L1012,M1011*IF($B1012="January",(1+IF(C1012&gt;Personal!$L$18+1,Calculations!$C$22,Calculations!$C$21)),1))</f>
        <v>10875.547947607321</v>
      </c>
      <c r="N1012" s="12">
        <f>M1012*(1-'Retiree Assumptions'!$F$10)</f>
        <v>9570.4821938944424</v>
      </c>
      <c r="O1012" s="12">
        <f>N1012/(Calculations!$C$27^$AW1012)/(Calculations!$D$27^($A1012-1-$AW1012+Calculations!$B$6/30))</f>
        <v>617.14084664734742</v>
      </c>
      <c r="P1012" s="23">
        <f t="shared" si="1294"/>
        <v>0</v>
      </c>
      <c r="Q1012" s="12">
        <f>IF(OR(A1012&lt;=360,$E1012&lt;70),Q1011*IF($B1012="January",(1+IF(C1012&gt;Personal!$L$18+1,Calculations!$B$22,Calculations!$B$21)),1),0)</f>
        <v>0</v>
      </c>
      <c r="R1012" s="12">
        <f>IF(OR(A1012&lt;=360,$E1012&lt;70),IF(AND(Career!$F$15="Yes",$E1012=62,$E1011=61),Q1012,R1011*IF($B1012="January",(1+IF(C1012&gt;Personal!$L$18+1,Calculations!$C$22,Calculations!$C$21)),1)),0)</f>
        <v>0</v>
      </c>
      <c r="S1012" s="12">
        <f>R1012*(1-'Retiree Assumptions'!$F$8)</f>
        <v>0</v>
      </c>
      <c r="T1012" s="12">
        <f>S1012/(Calculations!$C$27^($A1012-1+Calculations!$B$6/30))</f>
        <v>0</v>
      </c>
      <c r="U1012" s="23">
        <f t="shared" si="1295"/>
        <v>0</v>
      </c>
      <c r="W1012">
        <f t="shared" si="1287"/>
        <v>15</v>
      </c>
      <c r="X1012">
        <f t="shared" si="1309"/>
        <v>2109</v>
      </c>
      <c r="Y1012">
        <f t="shared" si="1310"/>
        <v>126</v>
      </c>
      <c r="Z1012">
        <f t="shared" si="1297"/>
        <v>124</v>
      </c>
      <c r="AA1012" s="12">
        <f>S1012*12*Subsidy!$I$15/Subsidy!$I$14</f>
        <v>0</v>
      </c>
      <c r="AB1012" s="12">
        <f>SUM(S$5:S1012)*Subsidy!$I$15/Subsidy!$I$14</f>
        <v>53212.488521578103</v>
      </c>
      <c r="AC1012" s="12">
        <f>N1012*Subsidy!$E$15/Subsidy!$E$14</f>
        <v>7656.3857551155534</v>
      </c>
      <c r="AD1012" s="12">
        <f t="shared" si="1298"/>
        <v>91876.629061386644</v>
      </c>
      <c r="AE1012" s="12">
        <f>$AP1012*AC1012/(Calculations!$D$27^(A1012-1+Calculations!$B$6/30))</f>
        <v>0</v>
      </c>
      <c r="AF1012" s="12">
        <f>IF(AE1012=0,0,SUM(AE$903:AE1012)*AC1012/AE1012)</f>
        <v>0</v>
      </c>
      <c r="AH1012" s="164">
        <f>VLOOKUP(E1012,Rates2,5)*VLOOKUP(E1012,Mort_Imp_Retirees,C1012-'Mort Imp Cume'!$C$4+2)</f>
        <v>1</v>
      </c>
      <c r="AI1012" s="16">
        <f t="shared" si="1299"/>
        <v>0</v>
      </c>
      <c r="AJ1012" s="164">
        <f>VLOOKUP(F1012,Rates2,6)*VLOOKUP(F1012,Mort_Imp_Survivors,C1012-'Mort Imp Cume'!$C$4+2)</f>
        <v>1</v>
      </c>
      <c r="AK1012" s="16">
        <f t="shared" si="1300"/>
        <v>0</v>
      </c>
      <c r="AL1012" s="164">
        <f>VLOOKUP(F1012,Rates2,7)*VLOOKUP(F1012,Mort_Imp_Survivors,C1012-'Mort Imp Cume'!$C$4+2)</f>
        <v>1</v>
      </c>
      <c r="AM1012" s="16">
        <f t="shared" si="1301"/>
        <v>0</v>
      </c>
      <c r="AN1012" s="108">
        <f>PRODUCT(AI$4:AI1011)</f>
        <v>0</v>
      </c>
      <c r="AO1012" s="16">
        <f>PRODUCT(AK$4:AK1011)</f>
        <v>0</v>
      </c>
      <c r="AP1012" s="16">
        <f>PRODUCT(AM$4:AM1011)</f>
        <v>0</v>
      </c>
      <c r="AQ1012" s="16">
        <f t="shared" si="1302"/>
        <v>0</v>
      </c>
      <c r="AR1012" s="16">
        <f t="shared" si="1303"/>
        <v>0</v>
      </c>
      <c r="AS1012" s="16">
        <f t="shared" si="1304"/>
        <v>0</v>
      </c>
      <c r="AT1012" s="16">
        <f t="shared" si="1305"/>
        <v>0</v>
      </c>
      <c r="AU1012" s="16">
        <f t="shared" si="1306"/>
        <v>1</v>
      </c>
      <c r="AV1012" s="16">
        <f t="shared" si="1307"/>
        <v>0</v>
      </c>
      <c r="AW1012" s="30">
        <f>(SUMPRODUCT(AV$5:AV1011,A$5:A1011)+SUM(AV$5:AV1011)*(Calculations!$B$6/30-0.5)+AV$4*Calculations!$B$6/30/2)/SUM(AV$4:AV1011)</f>
        <v>510.22007229542299</v>
      </c>
      <c r="AX1012" s="16"/>
      <c r="AY1012" s="12"/>
      <c r="AZ1012" s="12"/>
    </row>
    <row r="1013" spans="1:52" x14ac:dyDescent="0.25">
      <c r="A1013">
        <f t="shared" si="1283"/>
        <v>1009</v>
      </c>
      <c r="B1013" t="str">
        <f t="shared" si="1312"/>
        <v>February</v>
      </c>
      <c r="C1013">
        <f t="shared" si="1291"/>
        <v>2109</v>
      </c>
      <c r="D1013">
        <f t="shared" si="1314"/>
        <v>210902</v>
      </c>
      <c r="E1013">
        <f t="shared" ref="E1013:F1013" si="1351">E1001+1</f>
        <v>126</v>
      </c>
      <c r="F1013">
        <f t="shared" si="1351"/>
        <v>124</v>
      </c>
      <c r="G1013" s="12">
        <f>G1012*IF($B1013="January",1+IF(C1013&gt;Personal!$L$18+1,Calculations!$B$22,Calculations!$B$21),1)</f>
        <v>19773.723541104238</v>
      </c>
      <c r="H1013" s="12">
        <f>IF(AND(Career!$F$15="Yes",$E1013=62,$E1012=61),G1013,H1012*IF($B1013="January",(1+IF(C1013&gt;Personal!$L$18+1,Calculations!$C$22,Calculations!$C$21)),1))</f>
        <v>19773.723541104238</v>
      </c>
      <c r="I1013" s="12">
        <f>H1013*(1-'Retiree Assumptions'!$F$8)</f>
        <v>15423.504362061307</v>
      </c>
      <c r="J1013" s="12">
        <f>I1013/(Calculations!$C$27^($A1013-1+Calculations!$B$6/30))</f>
        <v>1164.8424441094817</v>
      </c>
      <c r="K1013" s="23">
        <f t="shared" si="1293"/>
        <v>0</v>
      </c>
      <c r="L1013" s="12">
        <f>L1012*IF($B1013="January",(1+IF(C1013&gt;Personal!$L$18+1,Calculations!$B$22,Calculations!$B$21)),1)</f>
        <v>10875.547947607321</v>
      </c>
      <c r="M1013" s="12">
        <f>IF(AND(Career!$F$15="Yes",$E1013=62,$E1012=61),L1013,M1012*IF($B1013="January",(1+IF(C1013&gt;Personal!$L$18+1,Calculations!$C$22,Calculations!$C$21)),1))</f>
        <v>10875.547947607321</v>
      </c>
      <c r="N1013" s="12">
        <f>M1013*(1-'Retiree Assumptions'!$F$10)</f>
        <v>9570.4821938944424</v>
      </c>
      <c r="O1013" s="12">
        <f>N1013/(Calculations!$C$27^$AW1013)/(Calculations!$D$27^($A1013-1-$AW1013+Calculations!$B$6/30))</f>
        <v>615.36426136186913</v>
      </c>
      <c r="P1013" s="23">
        <f t="shared" si="1294"/>
        <v>0</v>
      </c>
      <c r="Q1013" s="12">
        <f>IF(OR(A1013&lt;=360,$E1013&lt;70),Q1012*IF($B1013="January",(1+IF(C1013&gt;Personal!$L$18+1,Calculations!$B$22,Calculations!$B$21)),1),0)</f>
        <v>0</v>
      </c>
      <c r="R1013" s="12">
        <f>IF(OR(A1013&lt;=360,$E1013&lt;70),IF(AND(Career!$F$15="Yes",$E1013=62,$E1012=61),Q1013,R1012*IF($B1013="January",(1+IF(C1013&gt;Personal!$L$18+1,Calculations!$C$22,Calculations!$C$21)),1)),0)</f>
        <v>0</v>
      </c>
      <c r="S1013" s="12">
        <f>R1013*(1-'Retiree Assumptions'!$F$8)</f>
        <v>0</v>
      </c>
      <c r="T1013" s="12">
        <f>S1013/(Calculations!$C$27^($A1013-1+Calculations!$B$6/30))</f>
        <v>0</v>
      </c>
      <c r="U1013" s="23">
        <f t="shared" si="1295"/>
        <v>0</v>
      </c>
      <c r="W1013">
        <f t="shared" si="1287"/>
        <v>15</v>
      </c>
      <c r="X1013">
        <f t="shared" si="1309"/>
        <v>2109</v>
      </c>
      <c r="Y1013">
        <f t="shared" si="1310"/>
        <v>126</v>
      </c>
      <c r="Z1013">
        <f t="shared" si="1297"/>
        <v>124</v>
      </c>
      <c r="AA1013" s="12">
        <f>S1013*12*Subsidy!$I$15/Subsidy!$I$14</f>
        <v>0</v>
      </c>
      <c r="AB1013" s="12">
        <f>SUM(S$5:S1013)*Subsidy!$I$15/Subsidy!$I$14</f>
        <v>53212.488521578103</v>
      </c>
      <c r="AC1013" s="12">
        <f>N1013*Subsidy!$E$15/Subsidy!$E$14</f>
        <v>7656.3857551155534</v>
      </c>
      <c r="AD1013" s="12">
        <f t="shared" si="1298"/>
        <v>91876.629061386644</v>
      </c>
      <c r="AE1013" s="12">
        <f>$AP1013*AC1013/(Calculations!$D$27^(A1013-1+Calculations!$B$6/30))</f>
        <v>0</v>
      </c>
      <c r="AF1013" s="12">
        <f>IF(AE1013=0,0,SUM(AE$903:AE1013)*AC1013/AE1013)</f>
        <v>0</v>
      </c>
      <c r="AH1013" s="164">
        <f>VLOOKUP(E1013,Rates2,5)*VLOOKUP(E1013,Mort_Imp_Retirees,C1013-'Mort Imp Cume'!$C$4+2)</f>
        <v>1</v>
      </c>
      <c r="AI1013" s="16">
        <f t="shared" si="1299"/>
        <v>0</v>
      </c>
      <c r="AJ1013" s="164">
        <f>VLOOKUP(F1013,Rates2,6)*VLOOKUP(F1013,Mort_Imp_Survivors,C1013-'Mort Imp Cume'!$C$4+2)</f>
        <v>1</v>
      </c>
      <c r="AK1013" s="16">
        <f t="shared" si="1300"/>
        <v>0</v>
      </c>
      <c r="AL1013" s="164">
        <f>VLOOKUP(F1013,Rates2,7)*VLOOKUP(F1013,Mort_Imp_Survivors,C1013-'Mort Imp Cume'!$C$4+2)</f>
        <v>1</v>
      </c>
      <c r="AM1013" s="16">
        <f t="shared" si="1301"/>
        <v>0</v>
      </c>
      <c r="AN1013" s="108">
        <f>PRODUCT(AI$4:AI1012)</f>
        <v>0</v>
      </c>
      <c r="AO1013" s="16">
        <f>PRODUCT(AK$4:AK1012)</f>
        <v>0</v>
      </c>
      <c r="AP1013" s="16">
        <f>PRODUCT(AM$4:AM1012)</f>
        <v>0</v>
      </c>
      <c r="AQ1013" s="16">
        <f t="shared" si="1302"/>
        <v>0</v>
      </c>
      <c r="AR1013" s="16">
        <f t="shared" si="1303"/>
        <v>0</v>
      </c>
      <c r="AS1013" s="16">
        <f t="shared" si="1304"/>
        <v>0</v>
      </c>
      <c r="AT1013" s="16">
        <f t="shared" si="1305"/>
        <v>0</v>
      </c>
      <c r="AU1013" s="16">
        <f t="shared" si="1306"/>
        <v>1</v>
      </c>
      <c r="AV1013" s="16">
        <f t="shared" si="1307"/>
        <v>0</v>
      </c>
      <c r="AW1013" s="30">
        <f>(SUMPRODUCT(AV$5:AV1012,A$5:A1012)+SUM(AV$5:AV1012)*(Calculations!$B$6/30-0.5)+AV$4*Calculations!$B$6/30/2)/SUM(AV$4:AV1012)</f>
        <v>510.22007229542299</v>
      </c>
      <c r="AX1013" s="16"/>
      <c r="AY1013" s="12"/>
      <c r="AZ1013" s="12"/>
    </row>
    <row r="1014" spans="1:52" x14ac:dyDescent="0.25">
      <c r="A1014">
        <f t="shared" si="1283"/>
        <v>1010</v>
      </c>
      <c r="B1014" t="str">
        <f t="shared" si="1312"/>
        <v>March</v>
      </c>
      <c r="C1014">
        <f t="shared" si="1291"/>
        <v>2109</v>
      </c>
      <c r="D1014">
        <f t="shared" si="1314"/>
        <v>210903</v>
      </c>
      <c r="E1014">
        <f t="shared" ref="E1014:F1014" si="1352">E1002+1</f>
        <v>126</v>
      </c>
      <c r="F1014">
        <f t="shared" si="1352"/>
        <v>124</v>
      </c>
      <c r="G1014" s="12">
        <f>G1013*IF($B1014="January",1+IF(C1014&gt;Personal!$L$18+1,Calculations!$B$22,Calculations!$B$21),1)</f>
        <v>19773.723541104238</v>
      </c>
      <c r="H1014" s="12">
        <f>IF(AND(Career!$F$15="Yes",$E1014=62,$E1013=61),G1014,H1013*IF($B1014="January",(1+IF(C1014&gt;Personal!$L$18+1,Calculations!$C$22,Calculations!$C$21)),1))</f>
        <v>19773.723541104238</v>
      </c>
      <c r="I1014" s="12">
        <f>H1014*(1-'Retiree Assumptions'!$F$8)</f>
        <v>15423.504362061307</v>
      </c>
      <c r="J1014" s="12">
        <f>I1014/(Calculations!$C$27^($A1014-1+Calculations!$B$6/30))</f>
        <v>1161.8639539715768</v>
      </c>
      <c r="K1014" s="23">
        <f t="shared" si="1293"/>
        <v>0</v>
      </c>
      <c r="L1014" s="12">
        <f>L1013*IF($B1014="January",(1+IF(C1014&gt;Personal!$L$18+1,Calculations!$B$22,Calculations!$B$21)),1)</f>
        <v>10875.547947607321</v>
      </c>
      <c r="M1014" s="12">
        <f>IF(AND(Career!$F$15="Yes",$E1014=62,$E1013=61),L1014,M1013*IF($B1014="January",(1+IF(C1014&gt;Personal!$L$18+1,Calculations!$C$22,Calculations!$C$21)),1))</f>
        <v>10875.547947607321</v>
      </c>
      <c r="N1014" s="12">
        <f>M1014*(1-'Retiree Assumptions'!$F$10)</f>
        <v>9570.4821938944424</v>
      </c>
      <c r="O1014" s="12">
        <f>N1014/(Calculations!$C$27^$AW1014)/(Calculations!$D$27^($A1014-1-$AW1014+Calculations!$B$6/30))</f>
        <v>613.59279039558351</v>
      </c>
      <c r="P1014" s="23">
        <f t="shared" si="1294"/>
        <v>0</v>
      </c>
      <c r="Q1014" s="12">
        <f>IF(OR(A1014&lt;=360,$E1014&lt;70),Q1013*IF($B1014="January",(1+IF(C1014&gt;Personal!$L$18+1,Calculations!$B$22,Calculations!$B$21)),1),0)</f>
        <v>0</v>
      </c>
      <c r="R1014" s="12">
        <f>IF(OR(A1014&lt;=360,$E1014&lt;70),IF(AND(Career!$F$15="Yes",$E1014=62,$E1013=61),Q1014,R1013*IF($B1014="January",(1+IF(C1014&gt;Personal!$L$18+1,Calculations!$C$22,Calculations!$C$21)),1)),0)</f>
        <v>0</v>
      </c>
      <c r="S1014" s="12">
        <f>R1014*(1-'Retiree Assumptions'!$F$8)</f>
        <v>0</v>
      </c>
      <c r="T1014" s="12">
        <f>S1014/(Calculations!$C$27^($A1014-1+Calculations!$B$6/30))</f>
        <v>0</v>
      </c>
      <c r="U1014" s="23">
        <f t="shared" si="1295"/>
        <v>0</v>
      </c>
      <c r="W1014">
        <f t="shared" si="1287"/>
        <v>15</v>
      </c>
      <c r="X1014">
        <f t="shared" si="1309"/>
        <v>2109</v>
      </c>
      <c r="Y1014">
        <f t="shared" si="1310"/>
        <v>126</v>
      </c>
      <c r="Z1014">
        <f t="shared" si="1297"/>
        <v>124</v>
      </c>
      <c r="AA1014" s="12">
        <f>S1014*12*Subsidy!$I$15/Subsidy!$I$14</f>
        <v>0</v>
      </c>
      <c r="AB1014" s="12">
        <f>SUM(S$5:S1014)*Subsidy!$I$15/Subsidy!$I$14</f>
        <v>53212.488521578103</v>
      </c>
      <c r="AC1014" s="12">
        <f>N1014*Subsidy!$E$15/Subsidy!$E$14</f>
        <v>7656.3857551155534</v>
      </c>
      <c r="AD1014" s="12">
        <f t="shared" si="1298"/>
        <v>91876.629061386644</v>
      </c>
      <c r="AE1014" s="12">
        <f>$AP1014*AC1014/(Calculations!$D$27^(A1014-1+Calculations!$B$6/30))</f>
        <v>0</v>
      </c>
      <c r="AF1014" s="12">
        <f>IF(AE1014=0,0,SUM(AE$903:AE1014)*AC1014/AE1014)</f>
        <v>0</v>
      </c>
      <c r="AH1014" s="164">
        <f>VLOOKUP(E1014,Rates2,5)*VLOOKUP(E1014,Mort_Imp_Retirees,C1014-'Mort Imp Cume'!$C$4+2)</f>
        <v>1</v>
      </c>
      <c r="AI1014" s="16">
        <f t="shared" si="1299"/>
        <v>0</v>
      </c>
      <c r="AJ1014" s="164">
        <f>VLOOKUP(F1014,Rates2,6)*VLOOKUP(F1014,Mort_Imp_Survivors,C1014-'Mort Imp Cume'!$C$4+2)</f>
        <v>1</v>
      </c>
      <c r="AK1014" s="16">
        <f t="shared" si="1300"/>
        <v>0</v>
      </c>
      <c r="AL1014" s="164">
        <f>VLOOKUP(F1014,Rates2,7)*VLOOKUP(F1014,Mort_Imp_Survivors,C1014-'Mort Imp Cume'!$C$4+2)</f>
        <v>1</v>
      </c>
      <c r="AM1014" s="16">
        <f t="shared" si="1301"/>
        <v>0</v>
      </c>
      <c r="AN1014" s="108">
        <f>PRODUCT(AI$4:AI1013)</f>
        <v>0</v>
      </c>
      <c r="AO1014" s="16">
        <f>PRODUCT(AK$4:AK1013)</f>
        <v>0</v>
      </c>
      <c r="AP1014" s="16">
        <f>PRODUCT(AM$4:AM1013)</f>
        <v>0</v>
      </c>
      <c r="AQ1014" s="16">
        <f t="shared" si="1302"/>
        <v>0</v>
      </c>
      <c r="AR1014" s="16">
        <f t="shared" si="1303"/>
        <v>0</v>
      </c>
      <c r="AS1014" s="16">
        <f t="shared" si="1304"/>
        <v>0</v>
      </c>
      <c r="AT1014" s="16">
        <f t="shared" si="1305"/>
        <v>0</v>
      </c>
      <c r="AU1014" s="16">
        <f t="shared" si="1306"/>
        <v>1</v>
      </c>
      <c r="AV1014" s="16">
        <f t="shared" si="1307"/>
        <v>0</v>
      </c>
      <c r="AW1014" s="30">
        <f>(SUMPRODUCT(AV$5:AV1013,A$5:A1013)+SUM(AV$5:AV1013)*(Calculations!$B$6/30-0.5)+AV$4*Calculations!$B$6/30/2)/SUM(AV$4:AV1013)</f>
        <v>510.22007229542299</v>
      </c>
      <c r="AX1014" s="16"/>
      <c r="AY1014" s="12"/>
      <c r="AZ1014" s="12"/>
    </row>
    <row r="1015" spans="1:52" x14ac:dyDescent="0.25">
      <c r="A1015">
        <f t="shared" si="1283"/>
        <v>1011</v>
      </c>
      <c r="B1015" t="str">
        <f t="shared" si="1312"/>
        <v>April</v>
      </c>
      <c r="C1015">
        <f t="shared" si="1291"/>
        <v>2109</v>
      </c>
      <c r="D1015">
        <f t="shared" si="1314"/>
        <v>210904</v>
      </c>
      <c r="E1015">
        <f t="shared" ref="E1015:F1015" si="1353">E1003+1</f>
        <v>126</v>
      </c>
      <c r="F1015">
        <f t="shared" si="1353"/>
        <v>124</v>
      </c>
      <c r="G1015" s="12">
        <f>G1014*IF($B1015="January",1+IF(C1015&gt;Personal!$L$18+1,Calculations!$B$22,Calculations!$B$21),1)</f>
        <v>19773.723541104238</v>
      </c>
      <c r="H1015" s="12">
        <f>IF(AND(Career!$F$15="Yes",$E1015=62,$E1014=61),G1015,H1014*IF($B1015="January",(1+IF(C1015&gt;Personal!$L$18+1,Calculations!$C$22,Calculations!$C$21)),1))</f>
        <v>19773.723541104238</v>
      </c>
      <c r="I1015" s="12">
        <f>H1015*(1-'Retiree Assumptions'!$F$8)</f>
        <v>15423.504362061307</v>
      </c>
      <c r="J1015" s="12">
        <f>I1015/(Calculations!$C$27^($A1015-1+Calculations!$B$6/30))</f>
        <v>1158.8930798022923</v>
      </c>
      <c r="K1015" s="23">
        <f t="shared" si="1293"/>
        <v>0</v>
      </c>
      <c r="L1015" s="12">
        <f>L1014*IF($B1015="January",(1+IF(C1015&gt;Personal!$L$18+1,Calculations!$B$22,Calculations!$B$21)),1)</f>
        <v>10875.547947607321</v>
      </c>
      <c r="M1015" s="12">
        <f>IF(AND(Career!$F$15="Yes",$E1015=62,$E1014=61),L1015,M1014*IF($B1015="January",(1+IF(C1015&gt;Personal!$L$18+1,Calculations!$C$22,Calculations!$C$21)),1))</f>
        <v>10875.547947607321</v>
      </c>
      <c r="N1015" s="12">
        <f>M1015*(1-'Retiree Assumptions'!$F$10)</f>
        <v>9570.4821938944424</v>
      </c>
      <c r="O1015" s="12">
        <f>N1015/(Calculations!$C$27^$AW1015)/(Calculations!$D$27^($A1015-1-$AW1015+Calculations!$B$6/30))</f>
        <v>611.82641902571811</v>
      </c>
      <c r="P1015" s="23">
        <f t="shared" si="1294"/>
        <v>0</v>
      </c>
      <c r="Q1015" s="12">
        <f>IF(OR(A1015&lt;=360,$E1015&lt;70),Q1014*IF($B1015="January",(1+IF(C1015&gt;Personal!$L$18+1,Calculations!$B$22,Calculations!$B$21)),1),0)</f>
        <v>0</v>
      </c>
      <c r="R1015" s="12">
        <f>IF(OR(A1015&lt;=360,$E1015&lt;70),IF(AND(Career!$F$15="Yes",$E1015=62,$E1014=61),Q1015,R1014*IF($B1015="January",(1+IF(C1015&gt;Personal!$L$18+1,Calculations!$C$22,Calculations!$C$21)),1)),0)</f>
        <v>0</v>
      </c>
      <c r="S1015" s="12">
        <f>R1015*(1-'Retiree Assumptions'!$F$8)</f>
        <v>0</v>
      </c>
      <c r="T1015" s="12">
        <f>S1015/(Calculations!$C$27^($A1015-1+Calculations!$B$6/30))</f>
        <v>0</v>
      </c>
      <c r="U1015" s="23">
        <f t="shared" si="1295"/>
        <v>0</v>
      </c>
      <c r="W1015">
        <f t="shared" si="1287"/>
        <v>15</v>
      </c>
      <c r="X1015">
        <f t="shared" si="1309"/>
        <v>2109</v>
      </c>
      <c r="Y1015">
        <f t="shared" si="1310"/>
        <v>126</v>
      </c>
      <c r="Z1015">
        <f t="shared" si="1297"/>
        <v>124</v>
      </c>
      <c r="AA1015" s="12">
        <f>S1015*12*Subsidy!$I$15/Subsidy!$I$14</f>
        <v>0</v>
      </c>
      <c r="AB1015" s="12">
        <f>SUM(S$5:S1015)*Subsidy!$I$15/Subsidy!$I$14</f>
        <v>53212.488521578103</v>
      </c>
      <c r="AC1015" s="12">
        <f>N1015*Subsidy!$E$15/Subsidy!$E$14</f>
        <v>7656.3857551155534</v>
      </c>
      <c r="AD1015" s="12">
        <f t="shared" si="1298"/>
        <v>91876.629061386644</v>
      </c>
      <c r="AE1015" s="12">
        <f>$AP1015*AC1015/(Calculations!$D$27^(A1015-1+Calculations!$B$6/30))</f>
        <v>0</v>
      </c>
      <c r="AF1015" s="12">
        <f>IF(AE1015=0,0,SUM(AE$903:AE1015)*AC1015/AE1015)</f>
        <v>0</v>
      </c>
      <c r="AH1015" s="164">
        <f>VLOOKUP(E1015,Rates2,5)*VLOOKUP(E1015,Mort_Imp_Retirees,C1015-'Mort Imp Cume'!$C$4+2)</f>
        <v>1</v>
      </c>
      <c r="AI1015" s="16">
        <f t="shared" si="1299"/>
        <v>0</v>
      </c>
      <c r="AJ1015" s="164">
        <f>VLOOKUP(F1015,Rates2,6)*VLOOKUP(F1015,Mort_Imp_Survivors,C1015-'Mort Imp Cume'!$C$4+2)</f>
        <v>1</v>
      </c>
      <c r="AK1015" s="16">
        <f t="shared" si="1300"/>
        <v>0</v>
      </c>
      <c r="AL1015" s="164">
        <f>VLOOKUP(F1015,Rates2,7)*VLOOKUP(F1015,Mort_Imp_Survivors,C1015-'Mort Imp Cume'!$C$4+2)</f>
        <v>1</v>
      </c>
      <c r="AM1015" s="16">
        <f t="shared" si="1301"/>
        <v>0</v>
      </c>
      <c r="AN1015" s="108">
        <f>PRODUCT(AI$4:AI1014)</f>
        <v>0</v>
      </c>
      <c r="AO1015" s="16">
        <f>PRODUCT(AK$4:AK1014)</f>
        <v>0</v>
      </c>
      <c r="AP1015" s="16">
        <f>PRODUCT(AM$4:AM1014)</f>
        <v>0</v>
      </c>
      <c r="AQ1015" s="16">
        <f t="shared" si="1302"/>
        <v>0</v>
      </c>
      <c r="AR1015" s="16">
        <f t="shared" si="1303"/>
        <v>0</v>
      </c>
      <c r="AS1015" s="16">
        <f t="shared" si="1304"/>
        <v>0</v>
      </c>
      <c r="AT1015" s="16">
        <f t="shared" si="1305"/>
        <v>0</v>
      </c>
      <c r="AU1015" s="16">
        <f t="shared" si="1306"/>
        <v>1</v>
      </c>
      <c r="AV1015" s="16">
        <f t="shared" si="1307"/>
        <v>0</v>
      </c>
      <c r="AW1015" s="30">
        <f>(SUMPRODUCT(AV$5:AV1014,A$5:A1014)+SUM(AV$5:AV1014)*(Calculations!$B$6/30-0.5)+AV$4*Calculations!$B$6/30/2)/SUM(AV$4:AV1014)</f>
        <v>510.22007229542299</v>
      </c>
      <c r="AX1015" s="16"/>
      <c r="AY1015" s="12"/>
      <c r="AZ1015" s="12"/>
    </row>
    <row r="1016" spans="1:52" x14ac:dyDescent="0.25">
      <c r="A1016">
        <f t="shared" si="1283"/>
        <v>1012</v>
      </c>
      <c r="B1016" t="str">
        <f t="shared" si="1312"/>
        <v>May</v>
      </c>
      <c r="C1016">
        <f t="shared" si="1291"/>
        <v>2109</v>
      </c>
      <c r="D1016">
        <f t="shared" si="1314"/>
        <v>210905</v>
      </c>
      <c r="E1016">
        <f t="shared" ref="E1016:F1016" si="1354">E1004+1</f>
        <v>126</v>
      </c>
      <c r="F1016">
        <f t="shared" si="1354"/>
        <v>124</v>
      </c>
      <c r="G1016" s="12">
        <f>G1015*IF($B1016="January",1+IF(C1016&gt;Personal!$L$18+1,Calculations!$B$22,Calculations!$B$21),1)</f>
        <v>19773.723541104238</v>
      </c>
      <c r="H1016" s="12">
        <f>IF(AND(Career!$F$15="Yes",$E1016=62,$E1015=61),G1016,H1015*IF($B1016="January",(1+IF(C1016&gt;Personal!$L$18+1,Calculations!$C$22,Calculations!$C$21)),1))</f>
        <v>19773.723541104238</v>
      </c>
      <c r="I1016" s="12">
        <f>H1016*(1-'Retiree Assumptions'!$F$8)</f>
        <v>15423.504362061307</v>
      </c>
      <c r="J1016" s="12">
        <f>I1016/(Calculations!$C$27^($A1016-1+Calculations!$B$6/30))</f>
        <v>1155.9298021276738</v>
      </c>
      <c r="K1016" s="23">
        <f t="shared" si="1293"/>
        <v>0</v>
      </c>
      <c r="L1016" s="12">
        <f>L1015*IF($B1016="January",(1+IF(C1016&gt;Personal!$L$18+1,Calculations!$B$22,Calculations!$B$21)),1)</f>
        <v>10875.547947607321</v>
      </c>
      <c r="M1016" s="12">
        <f>IF(AND(Career!$F$15="Yes",$E1016=62,$E1015=61),L1016,M1015*IF($B1016="January",(1+IF(C1016&gt;Personal!$L$18+1,Calculations!$C$22,Calculations!$C$21)),1))</f>
        <v>10875.547947607321</v>
      </c>
      <c r="N1016" s="12">
        <f>M1016*(1-'Retiree Assumptions'!$F$10)</f>
        <v>9570.4821938944424</v>
      </c>
      <c r="O1016" s="12">
        <f>N1016/(Calculations!$C$27^$AW1016)/(Calculations!$D$27^($A1016-1-$AW1016+Calculations!$B$6/30))</f>
        <v>610.06513257188362</v>
      </c>
      <c r="P1016" s="23">
        <f t="shared" si="1294"/>
        <v>0</v>
      </c>
      <c r="Q1016" s="12">
        <f>IF(OR(A1016&lt;=360,$E1016&lt;70),Q1015*IF($B1016="January",(1+IF(C1016&gt;Personal!$L$18+1,Calculations!$B$22,Calculations!$B$21)),1),0)</f>
        <v>0</v>
      </c>
      <c r="R1016" s="12">
        <f>IF(OR(A1016&lt;=360,$E1016&lt;70),IF(AND(Career!$F$15="Yes",$E1016=62,$E1015=61),Q1016,R1015*IF($B1016="January",(1+IF(C1016&gt;Personal!$L$18+1,Calculations!$C$22,Calculations!$C$21)),1)),0)</f>
        <v>0</v>
      </c>
      <c r="S1016" s="12">
        <f>R1016*(1-'Retiree Assumptions'!$F$8)</f>
        <v>0</v>
      </c>
      <c r="T1016" s="12">
        <f>S1016/(Calculations!$C$27^($A1016-1+Calculations!$B$6/30))</f>
        <v>0</v>
      </c>
      <c r="U1016" s="23">
        <f t="shared" si="1295"/>
        <v>0</v>
      </c>
      <c r="W1016">
        <f t="shared" si="1287"/>
        <v>15</v>
      </c>
      <c r="X1016">
        <f t="shared" si="1309"/>
        <v>2109</v>
      </c>
      <c r="Y1016">
        <f t="shared" si="1310"/>
        <v>126</v>
      </c>
      <c r="Z1016">
        <f t="shared" si="1297"/>
        <v>124</v>
      </c>
      <c r="AA1016" s="12">
        <f>S1016*12*Subsidy!$I$15/Subsidy!$I$14</f>
        <v>0</v>
      </c>
      <c r="AB1016" s="12">
        <f>SUM(S$5:S1016)*Subsidy!$I$15/Subsidy!$I$14</f>
        <v>53212.488521578103</v>
      </c>
      <c r="AC1016" s="12">
        <f>N1016*Subsidy!$E$15/Subsidy!$E$14</f>
        <v>7656.3857551155534</v>
      </c>
      <c r="AD1016" s="12">
        <f t="shared" si="1298"/>
        <v>91876.629061386644</v>
      </c>
      <c r="AE1016" s="12">
        <f>$AP1016*AC1016/(Calculations!$D$27^(A1016-1+Calculations!$B$6/30))</f>
        <v>0</v>
      </c>
      <c r="AF1016" s="12">
        <f>IF(AE1016=0,0,SUM(AE$903:AE1016)*AC1016/AE1016)</f>
        <v>0</v>
      </c>
      <c r="AH1016" s="164">
        <f>VLOOKUP(E1016,Rates2,5)*VLOOKUP(E1016,Mort_Imp_Retirees,C1016-'Mort Imp Cume'!$C$4+2)</f>
        <v>1</v>
      </c>
      <c r="AI1016" s="16">
        <f t="shared" si="1299"/>
        <v>0</v>
      </c>
      <c r="AJ1016" s="164">
        <f>VLOOKUP(F1016,Rates2,6)*VLOOKUP(F1016,Mort_Imp_Survivors,C1016-'Mort Imp Cume'!$C$4+2)</f>
        <v>1</v>
      </c>
      <c r="AK1016" s="16">
        <f t="shared" si="1300"/>
        <v>0</v>
      </c>
      <c r="AL1016" s="164">
        <f>VLOOKUP(F1016,Rates2,7)*VLOOKUP(F1016,Mort_Imp_Survivors,C1016-'Mort Imp Cume'!$C$4+2)</f>
        <v>1</v>
      </c>
      <c r="AM1016" s="16">
        <f t="shared" si="1301"/>
        <v>0</v>
      </c>
      <c r="AN1016" s="108">
        <f>PRODUCT(AI$4:AI1015)</f>
        <v>0</v>
      </c>
      <c r="AO1016" s="16">
        <f>PRODUCT(AK$4:AK1015)</f>
        <v>0</v>
      </c>
      <c r="AP1016" s="16">
        <f>PRODUCT(AM$4:AM1015)</f>
        <v>0</v>
      </c>
      <c r="AQ1016" s="16">
        <f t="shared" si="1302"/>
        <v>0</v>
      </c>
      <c r="AR1016" s="16">
        <f t="shared" si="1303"/>
        <v>0</v>
      </c>
      <c r="AS1016" s="16">
        <f t="shared" si="1304"/>
        <v>0</v>
      </c>
      <c r="AT1016" s="16">
        <f t="shared" si="1305"/>
        <v>0</v>
      </c>
      <c r="AU1016" s="16">
        <f t="shared" si="1306"/>
        <v>1</v>
      </c>
      <c r="AV1016" s="16">
        <f t="shared" si="1307"/>
        <v>0</v>
      </c>
      <c r="AW1016" s="30">
        <f>(SUMPRODUCT(AV$5:AV1015,A$5:A1015)+SUM(AV$5:AV1015)*(Calculations!$B$6/30-0.5)+AV$4*Calculations!$B$6/30/2)/SUM(AV$4:AV1015)</f>
        <v>510.22007229542299</v>
      </c>
      <c r="AX1016" s="16"/>
      <c r="AY1016" s="12"/>
      <c r="AZ1016" s="12"/>
    </row>
    <row r="1017" spans="1:52" x14ac:dyDescent="0.25">
      <c r="A1017">
        <f t="shared" si="1283"/>
        <v>1013</v>
      </c>
      <c r="B1017" t="str">
        <f t="shared" si="1312"/>
        <v>June</v>
      </c>
      <c r="C1017">
        <f t="shared" si="1291"/>
        <v>2109</v>
      </c>
      <c r="D1017">
        <f t="shared" si="1314"/>
        <v>210906</v>
      </c>
      <c r="E1017">
        <f t="shared" ref="E1017:F1017" si="1355">E1005+1</f>
        <v>126</v>
      </c>
      <c r="F1017">
        <f t="shared" si="1355"/>
        <v>124</v>
      </c>
      <c r="G1017" s="12">
        <f>G1016*IF($B1017="January",1+IF(C1017&gt;Personal!$L$18+1,Calculations!$B$22,Calculations!$B$21),1)</f>
        <v>19773.723541104238</v>
      </c>
      <c r="H1017" s="12">
        <f>IF(AND(Career!$F$15="Yes",$E1017=62,$E1016=61),G1017,H1016*IF($B1017="January",(1+IF(C1017&gt;Personal!$L$18+1,Calculations!$C$22,Calculations!$C$21)),1))</f>
        <v>19773.723541104238</v>
      </c>
      <c r="I1017" s="12">
        <f>H1017*(1-'Retiree Assumptions'!$F$8)</f>
        <v>15423.504362061307</v>
      </c>
      <c r="J1017" s="12">
        <f>I1017/(Calculations!$C$27^($A1017-1+Calculations!$B$6/30))</f>
        <v>1152.9741015235634</v>
      </c>
      <c r="K1017" s="23">
        <f t="shared" si="1293"/>
        <v>0</v>
      </c>
      <c r="L1017" s="12">
        <f>L1016*IF($B1017="January",(1+IF(C1017&gt;Personal!$L$18+1,Calculations!$B$22,Calculations!$B$21)),1)</f>
        <v>10875.547947607321</v>
      </c>
      <c r="M1017" s="12">
        <f>IF(AND(Career!$F$15="Yes",$E1017=62,$E1016=61),L1017,M1016*IF($B1017="January",(1+IF(C1017&gt;Personal!$L$18+1,Calculations!$C$22,Calculations!$C$21)),1))</f>
        <v>10875.547947607321</v>
      </c>
      <c r="N1017" s="12">
        <f>M1017*(1-'Retiree Assumptions'!$F$10)</f>
        <v>9570.4821938944424</v>
      </c>
      <c r="O1017" s="12">
        <f>N1017/(Calculations!$C$27^$AW1017)/(Calculations!$D$27^($A1017-1-$AW1017+Calculations!$B$6/30))</f>
        <v>608.30891639595143</v>
      </c>
      <c r="P1017" s="23">
        <f t="shared" si="1294"/>
        <v>0</v>
      </c>
      <c r="Q1017" s="12">
        <f>IF(OR(A1017&lt;=360,$E1017&lt;70),Q1016*IF($B1017="January",(1+IF(C1017&gt;Personal!$L$18+1,Calculations!$B$22,Calculations!$B$21)),1),0)</f>
        <v>0</v>
      </c>
      <c r="R1017" s="12">
        <f>IF(OR(A1017&lt;=360,$E1017&lt;70),IF(AND(Career!$F$15="Yes",$E1017=62,$E1016=61),Q1017,R1016*IF($B1017="January",(1+IF(C1017&gt;Personal!$L$18+1,Calculations!$C$22,Calculations!$C$21)),1)),0)</f>
        <v>0</v>
      </c>
      <c r="S1017" s="12">
        <f>R1017*(1-'Retiree Assumptions'!$F$8)</f>
        <v>0</v>
      </c>
      <c r="T1017" s="12">
        <f>S1017/(Calculations!$C$27^($A1017-1+Calculations!$B$6/30))</f>
        <v>0</v>
      </c>
      <c r="U1017" s="23">
        <f t="shared" si="1295"/>
        <v>0</v>
      </c>
      <c r="W1017">
        <f t="shared" si="1287"/>
        <v>15</v>
      </c>
      <c r="X1017">
        <f t="shared" si="1309"/>
        <v>2109</v>
      </c>
      <c r="Y1017">
        <f t="shared" si="1310"/>
        <v>126</v>
      </c>
      <c r="Z1017">
        <f t="shared" si="1297"/>
        <v>124</v>
      </c>
      <c r="AA1017" s="12">
        <f>S1017*12*Subsidy!$I$15/Subsidy!$I$14</f>
        <v>0</v>
      </c>
      <c r="AB1017" s="12">
        <f>SUM(S$5:S1017)*Subsidy!$I$15/Subsidy!$I$14</f>
        <v>53212.488521578103</v>
      </c>
      <c r="AC1017" s="12">
        <f>N1017*Subsidy!$E$15/Subsidy!$E$14</f>
        <v>7656.3857551155534</v>
      </c>
      <c r="AD1017" s="12">
        <f t="shared" si="1298"/>
        <v>91876.629061386644</v>
      </c>
      <c r="AE1017" s="12">
        <f>$AP1017*AC1017/(Calculations!$D$27^(A1017-1+Calculations!$B$6/30))</f>
        <v>0</v>
      </c>
      <c r="AF1017" s="12">
        <f>IF(AE1017=0,0,SUM(AE$903:AE1017)*AC1017/AE1017)</f>
        <v>0</v>
      </c>
      <c r="AH1017" s="164">
        <f>VLOOKUP(E1017,Rates2,5)*VLOOKUP(E1017,Mort_Imp_Retirees,C1017-'Mort Imp Cume'!$C$4+2)</f>
        <v>1</v>
      </c>
      <c r="AI1017" s="16">
        <f t="shared" si="1299"/>
        <v>0</v>
      </c>
      <c r="AJ1017" s="164">
        <f>VLOOKUP(F1017,Rates2,6)*VLOOKUP(F1017,Mort_Imp_Survivors,C1017-'Mort Imp Cume'!$C$4+2)</f>
        <v>1</v>
      </c>
      <c r="AK1017" s="16">
        <f t="shared" si="1300"/>
        <v>0</v>
      </c>
      <c r="AL1017" s="164">
        <f>VLOOKUP(F1017,Rates2,7)*VLOOKUP(F1017,Mort_Imp_Survivors,C1017-'Mort Imp Cume'!$C$4+2)</f>
        <v>1</v>
      </c>
      <c r="AM1017" s="16">
        <f t="shared" si="1301"/>
        <v>0</v>
      </c>
      <c r="AN1017" s="108">
        <f>PRODUCT(AI$4:AI1016)</f>
        <v>0</v>
      </c>
      <c r="AO1017" s="16">
        <f>PRODUCT(AK$4:AK1016)</f>
        <v>0</v>
      </c>
      <c r="AP1017" s="16">
        <f>PRODUCT(AM$4:AM1016)</f>
        <v>0</v>
      </c>
      <c r="AQ1017" s="16">
        <f t="shared" si="1302"/>
        <v>0</v>
      </c>
      <c r="AR1017" s="16">
        <f t="shared" si="1303"/>
        <v>0</v>
      </c>
      <c r="AS1017" s="16">
        <f t="shared" si="1304"/>
        <v>0</v>
      </c>
      <c r="AT1017" s="16">
        <f t="shared" si="1305"/>
        <v>0</v>
      </c>
      <c r="AU1017" s="16">
        <f t="shared" si="1306"/>
        <v>1</v>
      </c>
      <c r="AV1017" s="16">
        <f t="shared" si="1307"/>
        <v>0</v>
      </c>
      <c r="AW1017" s="30">
        <f>(SUMPRODUCT(AV$5:AV1016,A$5:A1016)+SUM(AV$5:AV1016)*(Calculations!$B$6/30-0.5)+AV$4*Calculations!$B$6/30/2)/SUM(AV$4:AV1016)</f>
        <v>510.22007229542299</v>
      </c>
      <c r="AX1017" s="16"/>
      <c r="AY1017" s="12"/>
      <c r="AZ1017" s="12"/>
    </row>
    <row r="1018" spans="1:52" x14ac:dyDescent="0.25">
      <c r="A1018">
        <f t="shared" si="1283"/>
        <v>1014</v>
      </c>
      <c r="B1018" t="str">
        <f t="shared" si="1312"/>
        <v>July</v>
      </c>
      <c r="C1018">
        <f t="shared" si="1291"/>
        <v>2109</v>
      </c>
      <c r="D1018">
        <f t="shared" si="1314"/>
        <v>210907</v>
      </c>
      <c r="E1018">
        <f t="shared" ref="E1018:F1018" si="1356">E1006+1</f>
        <v>126</v>
      </c>
      <c r="F1018">
        <f t="shared" si="1356"/>
        <v>124</v>
      </c>
      <c r="G1018" s="12">
        <f>G1017*IF($B1018="January",1+IF(C1018&gt;Personal!$L$18+1,Calculations!$B$22,Calculations!$B$21),1)</f>
        <v>19773.723541104238</v>
      </c>
      <c r="H1018" s="12">
        <f>IF(AND(Career!$F$15="Yes",$E1018=62,$E1017=61),G1018,H1017*IF($B1018="January",(1+IF(C1018&gt;Personal!$L$18+1,Calculations!$C$22,Calculations!$C$21)),1))</f>
        <v>19773.723541104238</v>
      </c>
      <c r="I1018" s="12">
        <f>H1018*(1-'Retiree Assumptions'!$F$8)</f>
        <v>15423.504362061307</v>
      </c>
      <c r="J1018" s="12">
        <f>I1018/(Calculations!$C$27^($A1018-1+Calculations!$B$6/30))</f>
        <v>1150.02595861547</v>
      </c>
      <c r="K1018" s="23">
        <f t="shared" si="1293"/>
        <v>0</v>
      </c>
      <c r="L1018" s="12">
        <f>L1017*IF($B1018="January",(1+IF(C1018&gt;Personal!$L$18+1,Calculations!$B$22,Calculations!$B$21)),1)</f>
        <v>10875.547947607321</v>
      </c>
      <c r="M1018" s="12">
        <f>IF(AND(Career!$F$15="Yes",$E1018=62,$E1017=61),L1018,M1017*IF($B1018="January",(1+IF(C1018&gt;Personal!$L$18+1,Calculations!$C$22,Calculations!$C$21)),1))</f>
        <v>10875.547947607321</v>
      </c>
      <c r="N1018" s="12">
        <f>M1018*(1-'Retiree Assumptions'!$F$10)</f>
        <v>9570.4821938944424</v>
      </c>
      <c r="O1018" s="12">
        <f>N1018/(Calculations!$C$27^$AW1018)/(Calculations!$D$27^($A1018-1-$AW1018+Calculations!$B$6/30))</f>
        <v>606.55775590193241</v>
      </c>
      <c r="P1018" s="23">
        <f t="shared" si="1294"/>
        <v>0</v>
      </c>
      <c r="Q1018" s="12">
        <f>IF(OR(A1018&lt;=360,$E1018&lt;70),Q1017*IF($B1018="January",(1+IF(C1018&gt;Personal!$L$18+1,Calculations!$B$22,Calculations!$B$21)),1),0)</f>
        <v>0</v>
      </c>
      <c r="R1018" s="12">
        <f>IF(OR(A1018&lt;=360,$E1018&lt;70),IF(AND(Career!$F$15="Yes",$E1018=62,$E1017=61),Q1018,R1017*IF($B1018="January",(1+IF(C1018&gt;Personal!$L$18+1,Calculations!$C$22,Calculations!$C$21)),1)),0)</f>
        <v>0</v>
      </c>
      <c r="S1018" s="12">
        <f>R1018*(1-'Retiree Assumptions'!$F$8)</f>
        <v>0</v>
      </c>
      <c r="T1018" s="12">
        <f>S1018/(Calculations!$C$27^($A1018-1+Calculations!$B$6/30))</f>
        <v>0</v>
      </c>
      <c r="U1018" s="23">
        <f t="shared" si="1295"/>
        <v>0</v>
      </c>
      <c r="W1018">
        <f t="shared" si="1287"/>
        <v>15</v>
      </c>
      <c r="X1018">
        <f t="shared" si="1309"/>
        <v>2109</v>
      </c>
      <c r="Y1018">
        <f t="shared" si="1310"/>
        <v>126</v>
      </c>
      <c r="Z1018">
        <f t="shared" si="1297"/>
        <v>124</v>
      </c>
      <c r="AA1018" s="12">
        <f>S1018*12*Subsidy!$I$15/Subsidy!$I$14</f>
        <v>0</v>
      </c>
      <c r="AB1018" s="12">
        <f>SUM(S$5:S1018)*Subsidy!$I$15/Subsidy!$I$14</f>
        <v>53212.488521578103</v>
      </c>
      <c r="AC1018" s="12">
        <f>N1018*Subsidy!$E$15/Subsidy!$E$14</f>
        <v>7656.3857551155534</v>
      </c>
      <c r="AD1018" s="12">
        <f t="shared" si="1298"/>
        <v>91876.629061386644</v>
      </c>
      <c r="AE1018" s="12">
        <f>$AP1018*AC1018/(Calculations!$D$27^(A1018-1+Calculations!$B$6/30))</f>
        <v>0</v>
      </c>
      <c r="AF1018" s="12">
        <f>IF(AE1018=0,0,SUM(AE$903:AE1018)*AC1018/AE1018)</f>
        <v>0</v>
      </c>
      <c r="AH1018" s="164">
        <f>VLOOKUP(E1018,Rates2,5)*VLOOKUP(E1018,Mort_Imp_Retirees,C1018-'Mort Imp Cume'!$C$4+2)</f>
        <v>1</v>
      </c>
      <c r="AI1018" s="16">
        <f t="shared" si="1299"/>
        <v>0</v>
      </c>
      <c r="AJ1018" s="164">
        <f>VLOOKUP(F1018,Rates2,6)*VLOOKUP(F1018,Mort_Imp_Survivors,C1018-'Mort Imp Cume'!$C$4+2)</f>
        <v>1</v>
      </c>
      <c r="AK1018" s="16">
        <f t="shared" si="1300"/>
        <v>0</v>
      </c>
      <c r="AL1018" s="164">
        <f>VLOOKUP(F1018,Rates2,7)*VLOOKUP(F1018,Mort_Imp_Survivors,C1018-'Mort Imp Cume'!$C$4+2)</f>
        <v>1</v>
      </c>
      <c r="AM1018" s="16">
        <f t="shared" si="1301"/>
        <v>0</v>
      </c>
      <c r="AN1018" s="108">
        <f>PRODUCT(AI$4:AI1017)</f>
        <v>0</v>
      </c>
      <c r="AO1018" s="16">
        <f>PRODUCT(AK$4:AK1017)</f>
        <v>0</v>
      </c>
      <c r="AP1018" s="16">
        <f>PRODUCT(AM$4:AM1017)</f>
        <v>0</v>
      </c>
      <c r="AQ1018" s="16">
        <f t="shared" si="1302"/>
        <v>0</v>
      </c>
      <c r="AR1018" s="16">
        <f t="shared" si="1303"/>
        <v>0</v>
      </c>
      <c r="AS1018" s="16">
        <f t="shared" si="1304"/>
        <v>0</v>
      </c>
      <c r="AT1018" s="16">
        <f t="shared" si="1305"/>
        <v>0</v>
      </c>
      <c r="AU1018" s="16">
        <f t="shared" si="1306"/>
        <v>1</v>
      </c>
      <c r="AV1018" s="16">
        <f t="shared" si="1307"/>
        <v>0</v>
      </c>
      <c r="AW1018" s="30">
        <f>(SUMPRODUCT(AV$5:AV1017,A$5:A1017)+SUM(AV$5:AV1017)*(Calculations!$B$6/30-0.5)+AV$4*Calculations!$B$6/30/2)/SUM(AV$4:AV1017)</f>
        <v>510.22007229542299</v>
      </c>
      <c r="AX1018" s="16"/>
      <c r="AY1018" s="12"/>
      <c r="AZ1018" s="12"/>
    </row>
    <row r="1019" spans="1:52" x14ac:dyDescent="0.25">
      <c r="A1019">
        <f t="shared" si="1283"/>
        <v>1015</v>
      </c>
      <c r="B1019" t="str">
        <f t="shared" si="1312"/>
        <v>August</v>
      </c>
      <c r="C1019">
        <f t="shared" si="1291"/>
        <v>2109</v>
      </c>
      <c r="D1019">
        <f t="shared" si="1314"/>
        <v>210908</v>
      </c>
      <c r="E1019">
        <f t="shared" ref="E1019:F1019" si="1357">E1007+1</f>
        <v>126</v>
      </c>
      <c r="F1019">
        <f t="shared" si="1357"/>
        <v>124</v>
      </c>
      <c r="G1019" s="12">
        <f>G1018*IF($B1019="January",1+IF(C1019&gt;Personal!$L$18+1,Calculations!$B$22,Calculations!$B$21),1)</f>
        <v>19773.723541104238</v>
      </c>
      <c r="H1019" s="12">
        <f>IF(AND(Career!$F$15="Yes",$E1019=62,$E1018=61),G1019,H1018*IF($B1019="January",(1+IF(C1019&gt;Personal!$L$18+1,Calculations!$C$22,Calculations!$C$21)),1))</f>
        <v>19773.723541104238</v>
      </c>
      <c r="I1019" s="12">
        <f>H1019*(1-'Retiree Assumptions'!$F$8)</f>
        <v>15423.504362061307</v>
      </c>
      <c r="J1019" s="12">
        <f>I1019/(Calculations!$C$27^($A1019-1+Calculations!$B$6/30))</f>
        <v>1147.0853540784426</v>
      </c>
      <c r="K1019" s="23">
        <f t="shared" si="1293"/>
        <v>0</v>
      </c>
      <c r="L1019" s="12">
        <f>L1018*IF($B1019="January",(1+IF(C1019&gt;Personal!$L$18+1,Calculations!$B$22,Calculations!$B$21)),1)</f>
        <v>10875.547947607321</v>
      </c>
      <c r="M1019" s="12">
        <f>IF(AND(Career!$F$15="Yes",$E1019=62,$E1018=61),L1019,M1018*IF($B1019="January",(1+IF(C1019&gt;Personal!$L$18+1,Calculations!$C$22,Calculations!$C$21)),1))</f>
        <v>10875.547947607321</v>
      </c>
      <c r="N1019" s="12">
        <f>M1019*(1-'Retiree Assumptions'!$F$10)</f>
        <v>9570.4821938944424</v>
      </c>
      <c r="O1019" s="12">
        <f>N1019/(Calculations!$C$27^$AW1019)/(Calculations!$D$27^($A1019-1-$AW1019+Calculations!$B$6/30))</f>
        <v>604.81163653585543</v>
      </c>
      <c r="P1019" s="23">
        <f t="shared" si="1294"/>
        <v>0</v>
      </c>
      <c r="Q1019" s="12">
        <f>IF(OR(A1019&lt;=360,$E1019&lt;70),Q1018*IF($B1019="January",(1+IF(C1019&gt;Personal!$L$18+1,Calculations!$B$22,Calculations!$B$21)),1),0)</f>
        <v>0</v>
      </c>
      <c r="R1019" s="12">
        <f>IF(OR(A1019&lt;=360,$E1019&lt;70),IF(AND(Career!$F$15="Yes",$E1019=62,$E1018=61),Q1019,R1018*IF($B1019="January",(1+IF(C1019&gt;Personal!$L$18+1,Calculations!$C$22,Calculations!$C$21)),1)),0)</f>
        <v>0</v>
      </c>
      <c r="S1019" s="12">
        <f>R1019*(1-'Retiree Assumptions'!$F$8)</f>
        <v>0</v>
      </c>
      <c r="T1019" s="12">
        <f>S1019/(Calculations!$C$27^($A1019-1+Calculations!$B$6/30))</f>
        <v>0</v>
      </c>
      <c r="U1019" s="23">
        <f t="shared" si="1295"/>
        <v>0</v>
      </c>
      <c r="W1019">
        <f t="shared" si="1287"/>
        <v>15</v>
      </c>
      <c r="X1019">
        <f t="shared" si="1309"/>
        <v>2109</v>
      </c>
      <c r="Y1019">
        <f t="shared" si="1310"/>
        <v>126</v>
      </c>
      <c r="Z1019">
        <f t="shared" si="1297"/>
        <v>124</v>
      </c>
      <c r="AA1019" s="12">
        <f>S1019*12*Subsidy!$I$15/Subsidy!$I$14</f>
        <v>0</v>
      </c>
      <c r="AB1019" s="12">
        <f>SUM(S$5:S1019)*Subsidy!$I$15/Subsidy!$I$14</f>
        <v>53212.488521578103</v>
      </c>
      <c r="AC1019" s="12">
        <f>N1019*Subsidy!$E$15/Subsidy!$E$14</f>
        <v>7656.3857551155534</v>
      </c>
      <c r="AD1019" s="12">
        <f t="shared" si="1298"/>
        <v>91876.629061386644</v>
      </c>
      <c r="AE1019" s="12">
        <f>$AP1019*AC1019/(Calculations!$D$27^(A1019-1+Calculations!$B$6/30))</f>
        <v>0</v>
      </c>
      <c r="AF1019" s="12">
        <f>IF(AE1019=0,0,SUM(AE$903:AE1019)*AC1019/AE1019)</f>
        <v>0</v>
      </c>
      <c r="AH1019" s="164">
        <f>VLOOKUP(E1019,Rates2,5)*VLOOKUP(E1019,Mort_Imp_Retirees,C1019-'Mort Imp Cume'!$C$4+2)</f>
        <v>1</v>
      </c>
      <c r="AI1019" s="16">
        <f t="shared" si="1299"/>
        <v>0</v>
      </c>
      <c r="AJ1019" s="164">
        <f>VLOOKUP(F1019,Rates2,6)*VLOOKUP(F1019,Mort_Imp_Survivors,C1019-'Mort Imp Cume'!$C$4+2)</f>
        <v>1</v>
      </c>
      <c r="AK1019" s="16">
        <f t="shared" si="1300"/>
        <v>0</v>
      </c>
      <c r="AL1019" s="164">
        <f>VLOOKUP(F1019,Rates2,7)*VLOOKUP(F1019,Mort_Imp_Survivors,C1019-'Mort Imp Cume'!$C$4+2)</f>
        <v>1</v>
      </c>
      <c r="AM1019" s="16">
        <f t="shared" si="1301"/>
        <v>0</v>
      </c>
      <c r="AN1019" s="108">
        <f>PRODUCT(AI$4:AI1018)</f>
        <v>0</v>
      </c>
      <c r="AO1019" s="16">
        <f>PRODUCT(AK$4:AK1018)</f>
        <v>0</v>
      </c>
      <c r="AP1019" s="16">
        <f>PRODUCT(AM$4:AM1018)</f>
        <v>0</v>
      </c>
      <c r="AQ1019" s="16">
        <f t="shared" si="1302"/>
        <v>0</v>
      </c>
      <c r="AR1019" s="16">
        <f t="shared" si="1303"/>
        <v>0</v>
      </c>
      <c r="AS1019" s="16">
        <f t="shared" si="1304"/>
        <v>0</v>
      </c>
      <c r="AT1019" s="16">
        <f t="shared" si="1305"/>
        <v>0</v>
      </c>
      <c r="AU1019" s="16">
        <f t="shared" si="1306"/>
        <v>1</v>
      </c>
      <c r="AV1019" s="16">
        <f t="shared" si="1307"/>
        <v>0</v>
      </c>
      <c r="AW1019" s="30">
        <f>(SUMPRODUCT(AV$5:AV1018,A$5:A1018)+SUM(AV$5:AV1018)*(Calculations!$B$6/30-0.5)+AV$4*Calculations!$B$6/30/2)/SUM(AV$4:AV1018)</f>
        <v>510.22007229542299</v>
      </c>
      <c r="AX1019" s="16"/>
      <c r="AY1019" s="12"/>
      <c r="AZ1019" s="12"/>
    </row>
    <row r="1020" spans="1:52" x14ac:dyDescent="0.25">
      <c r="A1020">
        <f t="shared" si="1283"/>
        <v>1016</v>
      </c>
      <c r="B1020" t="str">
        <f t="shared" si="1312"/>
        <v>September</v>
      </c>
      <c r="C1020">
        <f t="shared" si="1291"/>
        <v>2109</v>
      </c>
      <c r="D1020">
        <f t="shared" si="1314"/>
        <v>210909</v>
      </c>
      <c r="E1020">
        <f t="shared" ref="E1020:F1020" si="1358">E1008+1</f>
        <v>126</v>
      </c>
      <c r="F1020">
        <f t="shared" si="1358"/>
        <v>124</v>
      </c>
      <c r="G1020" s="12">
        <f>G1019*IF($B1020="January",1+IF(C1020&gt;Personal!$L$18+1,Calculations!$B$22,Calculations!$B$21),1)</f>
        <v>19773.723541104238</v>
      </c>
      <c r="H1020" s="12">
        <f>IF(AND(Career!$F$15="Yes",$E1020=62,$E1019=61),G1020,H1019*IF($B1020="January",(1+IF(C1020&gt;Personal!$L$18+1,Calculations!$C$22,Calculations!$C$21)),1))</f>
        <v>19773.723541104238</v>
      </c>
      <c r="I1020" s="12">
        <f>H1020*(1-'Retiree Assumptions'!$F$8)</f>
        <v>15423.504362061307</v>
      </c>
      <c r="J1020" s="12">
        <f>I1020/(Calculations!$C$27^($A1020-1+Calculations!$B$6/30))</f>
        <v>1144.1522686369435</v>
      </c>
      <c r="K1020" s="23">
        <f t="shared" si="1293"/>
        <v>0</v>
      </c>
      <c r="L1020" s="12">
        <f>L1019*IF($B1020="January",(1+IF(C1020&gt;Personal!$L$18+1,Calculations!$B$22,Calculations!$B$21)),1)</f>
        <v>10875.547947607321</v>
      </c>
      <c r="M1020" s="12">
        <f>IF(AND(Career!$F$15="Yes",$E1020=62,$E1019=61),L1020,M1019*IF($B1020="January",(1+IF(C1020&gt;Personal!$L$18+1,Calculations!$C$22,Calculations!$C$21)),1))</f>
        <v>10875.547947607321</v>
      </c>
      <c r="N1020" s="12">
        <f>M1020*(1-'Retiree Assumptions'!$F$10)</f>
        <v>9570.4821938944424</v>
      </c>
      <c r="O1020" s="12">
        <f>N1020/(Calculations!$C$27^$AW1020)/(Calculations!$D$27^($A1020-1-$AW1020+Calculations!$B$6/30))</f>
        <v>603.07054378564624</v>
      </c>
      <c r="P1020" s="23">
        <f t="shared" si="1294"/>
        <v>0</v>
      </c>
      <c r="Q1020" s="12">
        <f>IF(OR(A1020&lt;=360,$E1020&lt;70),Q1019*IF($B1020="January",(1+IF(C1020&gt;Personal!$L$18+1,Calculations!$B$22,Calculations!$B$21)),1),0)</f>
        <v>0</v>
      </c>
      <c r="R1020" s="12">
        <f>IF(OR(A1020&lt;=360,$E1020&lt;70),IF(AND(Career!$F$15="Yes",$E1020=62,$E1019=61),Q1020,R1019*IF($B1020="January",(1+IF(C1020&gt;Personal!$L$18+1,Calculations!$C$22,Calculations!$C$21)),1)),0)</f>
        <v>0</v>
      </c>
      <c r="S1020" s="12">
        <f>R1020*(1-'Retiree Assumptions'!$F$8)</f>
        <v>0</v>
      </c>
      <c r="T1020" s="12">
        <f>S1020/(Calculations!$C$27^($A1020-1+Calculations!$B$6/30))</f>
        <v>0</v>
      </c>
      <c r="U1020" s="23">
        <f t="shared" si="1295"/>
        <v>0</v>
      </c>
      <c r="W1020">
        <f t="shared" si="1287"/>
        <v>15</v>
      </c>
      <c r="X1020">
        <f t="shared" si="1309"/>
        <v>2109</v>
      </c>
      <c r="Y1020">
        <f t="shared" si="1310"/>
        <v>126</v>
      </c>
      <c r="Z1020">
        <f t="shared" si="1297"/>
        <v>124</v>
      </c>
      <c r="AA1020" s="12">
        <f>S1020*12*Subsidy!$I$15/Subsidy!$I$14</f>
        <v>0</v>
      </c>
      <c r="AB1020" s="12">
        <f>SUM(S$5:S1020)*Subsidy!$I$15/Subsidy!$I$14</f>
        <v>53212.488521578103</v>
      </c>
      <c r="AC1020" s="12">
        <f>N1020*Subsidy!$E$15/Subsidy!$E$14</f>
        <v>7656.3857551155534</v>
      </c>
      <c r="AD1020" s="12">
        <f t="shared" si="1298"/>
        <v>91876.629061386644</v>
      </c>
      <c r="AE1020" s="12">
        <f>$AP1020*AC1020/(Calculations!$D$27^(A1020-1+Calculations!$B$6/30))</f>
        <v>0</v>
      </c>
      <c r="AF1020" s="12">
        <f>IF(AE1020=0,0,SUM(AE$903:AE1020)*AC1020/AE1020)</f>
        <v>0</v>
      </c>
      <c r="AH1020" s="164">
        <f>VLOOKUP(E1020,Rates2,5)*VLOOKUP(E1020,Mort_Imp_Retirees,C1020-'Mort Imp Cume'!$C$4+2)</f>
        <v>1</v>
      </c>
      <c r="AI1020" s="16">
        <f t="shared" si="1299"/>
        <v>0</v>
      </c>
      <c r="AJ1020" s="164">
        <f>VLOOKUP(F1020,Rates2,6)*VLOOKUP(F1020,Mort_Imp_Survivors,C1020-'Mort Imp Cume'!$C$4+2)</f>
        <v>1</v>
      </c>
      <c r="AK1020" s="16">
        <f t="shared" si="1300"/>
        <v>0</v>
      </c>
      <c r="AL1020" s="164">
        <f>VLOOKUP(F1020,Rates2,7)*VLOOKUP(F1020,Mort_Imp_Survivors,C1020-'Mort Imp Cume'!$C$4+2)</f>
        <v>1</v>
      </c>
      <c r="AM1020" s="16">
        <f t="shared" si="1301"/>
        <v>0</v>
      </c>
      <c r="AN1020" s="108">
        <f>PRODUCT(AI$4:AI1019)</f>
        <v>0</v>
      </c>
      <c r="AO1020" s="16">
        <f>PRODUCT(AK$4:AK1019)</f>
        <v>0</v>
      </c>
      <c r="AP1020" s="16">
        <f>PRODUCT(AM$4:AM1019)</f>
        <v>0</v>
      </c>
      <c r="AQ1020" s="16">
        <f t="shared" si="1302"/>
        <v>0</v>
      </c>
      <c r="AR1020" s="16">
        <f t="shared" si="1303"/>
        <v>0</v>
      </c>
      <c r="AS1020" s="16">
        <f t="shared" si="1304"/>
        <v>0</v>
      </c>
      <c r="AT1020" s="16">
        <f t="shared" si="1305"/>
        <v>0</v>
      </c>
      <c r="AU1020" s="16">
        <f t="shared" si="1306"/>
        <v>1</v>
      </c>
      <c r="AV1020" s="16">
        <f t="shared" si="1307"/>
        <v>0</v>
      </c>
      <c r="AW1020" s="30">
        <f>(SUMPRODUCT(AV$5:AV1019,A$5:A1019)+SUM(AV$5:AV1019)*(Calculations!$B$6/30-0.5)+AV$4*Calculations!$B$6/30/2)/SUM(AV$4:AV1019)</f>
        <v>510.22007229542299</v>
      </c>
      <c r="AX1020" s="16"/>
      <c r="AY1020" s="12"/>
      <c r="AZ1020" s="12"/>
    </row>
    <row r="1021" spans="1:52" x14ac:dyDescent="0.25">
      <c r="A1021">
        <f t="shared" si="1283"/>
        <v>1017</v>
      </c>
      <c r="B1021" t="str">
        <f t="shared" si="1312"/>
        <v>October</v>
      </c>
      <c r="C1021">
        <f t="shared" si="1291"/>
        <v>2109</v>
      </c>
      <c r="D1021">
        <f t="shared" si="1314"/>
        <v>210910</v>
      </c>
      <c r="E1021">
        <f t="shared" ref="E1021:F1021" si="1359">E1009+1</f>
        <v>126</v>
      </c>
      <c r="F1021">
        <f t="shared" si="1359"/>
        <v>124</v>
      </c>
      <c r="G1021" s="12">
        <f>G1020*IF($B1021="January",1+IF(C1021&gt;Personal!$L$18+1,Calculations!$B$22,Calculations!$B$21),1)</f>
        <v>19773.723541104238</v>
      </c>
      <c r="H1021" s="12">
        <f>IF(AND(Career!$F$15="Yes",$E1021=62,$E1020=61),G1021,H1020*IF($B1021="January",(1+IF(C1021&gt;Personal!$L$18+1,Calculations!$C$22,Calculations!$C$21)),1))</f>
        <v>19773.723541104238</v>
      </c>
      <c r="I1021" s="12">
        <f>H1021*(1-'Retiree Assumptions'!$F$8)</f>
        <v>15423.504362061307</v>
      </c>
      <c r="J1021" s="12">
        <f>I1021/(Calculations!$C$27^($A1021-1+Calculations!$B$6/30))</f>
        <v>1141.2266830647227</v>
      </c>
      <c r="K1021" s="23">
        <f t="shared" si="1293"/>
        <v>0</v>
      </c>
      <c r="L1021" s="12">
        <f>L1020*IF($B1021="January",(1+IF(C1021&gt;Personal!$L$18+1,Calculations!$B$22,Calculations!$B$21)),1)</f>
        <v>10875.547947607321</v>
      </c>
      <c r="M1021" s="12">
        <f>IF(AND(Career!$F$15="Yes",$E1021=62,$E1020=61),L1021,M1020*IF($B1021="January",(1+IF(C1021&gt;Personal!$L$18+1,Calculations!$C$22,Calculations!$C$21)),1))</f>
        <v>10875.547947607321</v>
      </c>
      <c r="N1021" s="12">
        <f>M1021*(1-'Retiree Assumptions'!$F$10)</f>
        <v>9570.4821938944424</v>
      </c>
      <c r="O1021" s="12">
        <f>N1021/(Calculations!$C$27^$AW1021)/(Calculations!$D$27^($A1021-1-$AW1021+Calculations!$B$6/30))</f>
        <v>601.33446318100732</v>
      </c>
      <c r="P1021" s="23">
        <f t="shared" si="1294"/>
        <v>0</v>
      </c>
      <c r="Q1021" s="12">
        <f>IF(OR(A1021&lt;=360,$E1021&lt;70),Q1020*IF($B1021="January",(1+IF(C1021&gt;Personal!$L$18+1,Calculations!$B$22,Calculations!$B$21)),1),0)</f>
        <v>0</v>
      </c>
      <c r="R1021" s="12">
        <f>IF(OR(A1021&lt;=360,$E1021&lt;70),IF(AND(Career!$F$15="Yes",$E1021=62,$E1020=61),Q1021,R1020*IF($B1021="January",(1+IF(C1021&gt;Personal!$L$18+1,Calculations!$C$22,Calculations!$C$21)),1)),0)</f>
        <v>0</v>
      </c>
      <c r="S1021" s="12">
        <f>R1021*(1-'Retiree Assumptions'!$F$8)</f>
        <v>0</v>
      </c>
      <c r="T1021" s="12">
        <f>S1021/(Calculations!$C$27^($A1021-1+Calculations!$B$6/30))</f>
        <v>0</v>
      </c>
      <c r="U1021" s="23">
        <f t="shared" si="1295"/>
        <v>0</v>
      </c>
      <c r="W1021">
        <f t="shared" si="1287"/>
        <v>15</v>
      </c>
      <c r="X1021">
        <f t="shared" si="1309"/>
        <v>2109</v>
      </c>
      <c r="Y1021">
        <f t="shared" si="1310"/>
        <v>126</v>
      </c>
      <c r="Z1021">
        <f t="shared" si="1297"/>
        <v>124</v>
      </c>
      <c r="AA1021" s="12">
        <f>S1021*12*Subsidy!$I$15/Subsidy!$I$14</f>
        <v>0</v>
      </c>
      <c r="AB1021" s="12">
        <f>SUM(S$5:S1021)*Subsidy!$I$15/Subsidy!$I$14</f>
        <v>53212.488521578103</v>
      </c>
      <c r="AC1021" s="12">
        <f>N1021*Subsidy!$E$15/Subsidy!$E$14</f>
        <v>7656.3857551155534</v>
      </c>
      <c r="AD1021" s="12">
        <f t="shared" si="1298"/>
        <v>91876.629061386644</v>
      </c>
      <c r="AE1021" s="12">
        <f>$AP1021*AC1021/(Calculations!$D$27^(A1021-1+Calculations!$B$6/30))</f>
        <v>0</v>
      </c>
      <c r="AF1021" s="12">
        <f>IF(AE1021=0,0,SUM(AE$903:AE1021)*AC1021/AE1021)</f>
        <v>0</v>
      </c>
      <c r="AH1021" s="164">
        <f>VLOOKUP(E1021,Rates2,5)*VLOOKUP(E1021,Mort_Imp_Retirees,C1021-'Mort Imp Cume'!$C$4+2)</f>
        <v>1</v>
      </c>
      <c r="AI1021" s="16">
        <f t="shared" si="1299"/>
        <v>0</v>
      </c>
      <c r="AJ1021" s="164">
        <f>VLOOKUP(F1021,Rates2,6)*VLOOKUP(F1021,Mort_Imp_Survivors,C1021-'Mort Imp Cume'!$C$4+2)</f>
        <v>1</v>
      </c>
      <c r="AK1021" s="16">
        <f t="shared" si="1300"/>
        <v>0</v>
      </c>
      <c r="AL1021" s="164">
        <f>VLOOKUP(F1021,Rates2,7)*VLOOKUP(F1021,Mort_Imp_Survivors,C1021-'Mort Imp Cume'!$C$4+2)</f>
        <v>1</v>
      </c>
      <c r="AM1021" s="16">
        <f t="shared" si="1301"/>
        <v>0</v>
      </c>
      <c r="AN1021" s="108">
        <f>PRODUCT(AI$4:AI1020)</f>
        <v>0</v>
      </c>
      <c r="AO1021" s="16">
        <f>PRODUCT(AK$4:AK1020)</f>
        <v>0</v>
      </c>
      <c r="AP1021" s="16">
        <f>PRODUCT(AM$4:AM1020)</f>
        <v>0</v>
      </c>
      <c r="AQ1021" s="16">
        <f t="shared" si="1302"/>
        <v>0</v>
      </c>
      <c r="AR1021" s="16">
        <f t="shared" si="1303"/>
        <v>0</v>
      </c>
      <c r="AS1021" s="16">
        <f t="shared" si="1304"/>
        <v>0</v>
      </c>
      <c r="AT1021" s="16">
        <f t="shared" si="1305"/>
        <v>0</v>
      </c>
      <c r="AU1021" s="16">
        <f t="shared" si="1306"/>
        <v>1</v>
      </c>
      <c r="AV1021" s="16">
        <f t="shared" si="1307"/>
        <v>0</v>
      </c>
      <c r="AW1021" s="30">
        <f>(SUMPRODUCT(AV$5:AV1020,A$5:A1020)+SUM(AV$5:AV1020)*(Calculations!$B$6/30-0.5)+AV$4*Calculations!$B$6/30/2)/SUM(AV$4:AV1020)</f>
        <v>510.22007229542299</v>
      </c>
      <c r="AX1021" s="16"/>
      <c r="AY1021" s="12"/>
      <c r="AZ1021" s="12"/>
    </row>
    <row r="1022" spans="1:52" x14ac:dyDescent="0.25">
      <c r="A1022">
        <f t="shared" si="1283"/>
        <v>1018</v>
      </c>
      <c r="B1022" t="str">
        <f t="shared" si="1312"/>
        <v>November</v>
      </c>
      <c r="C1022">
        <f t="shared" si="1291"/>
        <v>2109</v>
      </c>
      <c r="D1022">
        <f t="shared" si="1314"/>
        <v>210911</v>
      </c>
      <c r="E1022">
        <f t="shared" ref="E1022:F1022" si="1360">E1010+1</f>
        <v>126</v>
      </c>
      <c r="F1022">
        <f t="shared" si="1360"/>
        <v>124</v>
      </c>
      <c r="G1022" s="12">
        <f>G1021*IF($B1022="January",1+IF(C1022&gt;Personal!$L$18+1,Calculations!$B$22,Calculations!$B$21),1)</f>
        <v>19773.723541104238</v>
      </c>
      <c r="H1022" s="12">
        <f>IF(AND(Career!$F$15="Yes",$E1022=62,$E1021=61),G1022,H1021*IF($B1022="January",(1+IF(C1022&gt;Personal!$L$18+1,Calculations!$C$22,Calculations!$C$21)),1))</f>
        <v>19773.723541104238</v>
      </c>
      <c r="I1022" s="12">
        <f>H1022*(1-'Retiree Assumptions'!$F$8)</f>
        <v>15423.504362061307</v>
      </c>
      <c r="J1022" s="12">
        <f>I1022/(Calculations!$C$27^($A1022-1+Calculations!$B$6/30))</f>
        <v>1138.3085781846928</v>
      </c>
      <c r="K1022" s="23">
        <f t="shared" si="1293"/>
        <v>0</v>
      </c>
      <c r="L1022" s="12">
        <f>L1021*IF($B1022="January",(1+IF(C1022&gt;Personal!$L$18+1,Calculations!$B$22,Calculations!$B$21)),1)</f>
        <v>10875.547947607321</v>
      </c>
      <c r="M1022" s="12">
        <f>IF(AND(Career!$F$15="Yes",$E1022=62,$E1021=61),L1022,M1021*IF($B1022="January",(1+IF(C1022&gt;Personal!$L$18+1,Calculations!$C$22,Calculations!$C$21)),1))</f>
        <v>10875.547947607321</v>
      </c>
      <c r="N1022" s="12">
        <f>M1022*(1-'Retiree Assumptions'!$F$10)</f>
        <v>9570.4821938944424</v>
      </c>
      <c r="O1022" s="12">
        <f>N1022/(Calculations!$C$27^$AW1022)/(Calculations!$D$27^($A1022-1-$AW1022+Calculations!$B$6/30))</f>
        <v>599.60338029329694</v>
      </c>
      <c r="P1022" s="23">
        <f t="shared" si="1294"/>
        <v>0</v>
      </c>
      <c r="Q1022" s="12">
        <f>IF(OR(A1022&lt;=360,$E1022&lt;70),Q1021*IF($B1022="January",(1+IF(C1022&gt;Personal!$L$18+1,Calculations!$B$22,Calculations!$B$21)),1),0)</f>
        <v>0</v>
      </c>
      <c r="R1022" s="12">
        <f>IF(OR(A1022&lt;=360,$E1022&lt;70),IF(AND(Career!$F$15="Yes",$E1022=62,$E1021=61),Q1022,R1021*IF($B1022="January",(1+IF(C1022&gt;Personal!$L$18+1,Calculations!$C$22,Calculations!$C$21)),1)),0)</f>
        <v>0</v>
      </c>
      <c r="S1022" s="12">
        <f>R1022*(1-'Retiree Assumptions'!$F$8)</f>
        <v>0</v>
      </c>
      <c r="T1022" s="12">
        <f>S1022/(Calculations!$C$27^($A1022-1+Calculations!$B$6/30))</f>
        <v>0</v>
      </c>
      <c r="U1022" s="23">
        <f t="shared" si="1295"/>
        <v>0</v>
      </c>
      <c r="W1022">
        <f t="shared" si="1287"/>
        <v>15</v>
      </c>
      <c r="X1022">
        <f t="shared" si="1309"/>
        <v>2109</v>
      </c>
      <c r="Y1022">
        <f t="shared" si="1310"/>
        <v>126</v>
      </c>
      <c r="Z1022">
        <f t="shared" si="1297"/>
        <v>124</v>
      </c>
      <c r="AA1022" s="12">
        <f>S1022*12*Subsidy!$I$15/Subsidy!$I$14</f>
        <v>0</v>
      </c>
      <c r="AB1022" s="12">
        <f>SUM(S$5:S1022)*Subsidy!$I$15/Subsidy!$I$14</f>
        <v>53212.488521578103</v>
      </c>
      <c r="AC1022" s="12">
        <f>N1022*Subsidy!$E$15/Subsidy!$E$14</f>
        <v>7656.3857551155534</v>
      </c>
      <c r="AD1022" s="12">
        <f t="shared" si="1298"/>
        <v>91876.629061386644</v>
      </c>
      <c r="AE1022" s="12">
        <f>$AP1022*AC1022/(Calculations!$D$27^(A1022-1+Calculations!$B$6/30))</f>
        <v>0</v>
      </c>
      <c r="AF1022" s="12">
        <f>IF(AE1022=0,0,SUM(AE$903:AE1022)*AC1022/AE1022)</f>
        <v>0</v>
      </c>
      <c r="AH1022" s="164">
        <f>VLOOKUP(E1022,Rates2,5)*VLOOKUP(E1022,Mort_Imp_Retirees,C1022-'Mort Imp Cume'!$C$4+2)</f>
        <v>1</v>
      </c>
      <c r="AI1022" s="16">
        <f t="shared" si="1299"/>
        <v>0</v>
      </c>
      <c r="AJ1022" s="164">
        <f>VLOOKUP(F1022,Rates2,6)*VLOOKUP(F1022,Mort_Imp_Survivors,C1022-'Mort Imp Cume'!$C$4+2)</f>
        <v>1</v>
      </c>
      <c r="AK1022" s="16">
        <f t="shared" si="1300"/>
        <v>0</v>
      </c>
      <c r="AL1022" s="164">
        <f>VLOOKUP(F1022,Rates2,7)*VLOOKUP(F1022,Mort_Imp_Survivors,C1022-'Mort Imp Cume'!$C$4+2)</f>
        <v>1</v>
      </c>
      <c r="AM1022" s="16">
        <f t="shared" si="1301"/>
        <v>0</v>
      </c>
      <c r="AN1022" s="108">
        <f>PRODUCT(AI$4:AI1021)</f>
        <v>0</v>
      </c>
      <c r="AO1022" s="16">
        <f>PRODUCT(AK$4:AK1021)</f>
        <v>0</v>
      </c>
      <c r="AP1022" s="16">
        <f>PRODUCT(AM$4:AM1021)</f>
        <v>0</v>
      </c>
      <c r="AQ1022" s="16">
        <f t="shared" si="1302"/>
        <v>0</v>
      </c>
      <c r="AR1022" s="16">
        <f t="shared" si="1303"/>
        <v>0</v>
      </c>
      <c r="AS1022" s="16">
        <f t="shared" si="1304"/>
        <v>0</v>
      </c>
      <c r="AT1022" s="16">
        <f t="shared" si="1305"/>
        <v>0</v>
      </c>
      <c r="AU1022" s="16">
        <f t="shared" si="1306"/>
        <v>1</v>
      </c>
      <c r="AV1022" s="16">
        <f t="shared" si="1307"/>
        <v>0</v>
      </c>
      <c r="AW1022" s="30">
        <f>(SUMPRODUCT(AV$5:AV1021,A$5:A1021)+SUM(AV$5:AV1021)*(Calculations!$B$6/30-0.5)+AV$4*Calculations!$B$6/30/2)/SUM(AV$4:AV1021)</f>
        <v>510.22007229542299</v>
      </c>
      <c r="AX1022" s="16"/>
      <c r="AY1022" s="12"/>
      <c r="AZ1022" s="12"/>
    </row>
    <row r="1023" spans="1:52" x14ac:dyDescent="0.25">
      <c r="A1023">
        <f t="shared" si="1283"/>
        <v>1019</v>
      </c>
      <c r="B1023" t="str">
        <f t="shared" si="1312"/>
        <v>December</v>
      </c>
      <c r="C1023">
        <f t="shared" si="1291"/>
        <v>2109</v>
      </c>
      <c r="D1023">
        <f t="shared" si="1314"/>
        <v>210912</v>
      </c>
      <c r="E1023">
        <f t="shared" ref="E1023:F1023" si="1361">E1011+1</f>
        <v>126</v>
      </c>
      <c r="F1023">
        <f t="shared" si="1361"/>
        <v>124</v>
      </c>
      <c r="G1023" s="12">
        <f>G1022*IF($B1023="January",1+IF(C1023&gt;Personal!$L$18+1,Calculations!$B$22,Calculations!$B$21),1)</f>
        <v>19773.723541104238</v>
      </c>
      <c r="H1023" s="12">
        <f>IF(AND(Career!$F$15="Yes",$E1023=62,$E1022=61),G1023,H1022*IF($B1023="January",(1+IF(C1023&gt;Personal!$L$18+1,Calculations!$C$22,Calculations!$C$21)),1))</f>
        <v>19773.723541104238</v>
      </c>
      <c r="I1023" s="12">
        <f>H1023*(1-'Retiree Assumptions'!$F$8)</f>
        <v>15423.504362061307</v>
      </c>
      <c r="J1023" s="12">
        <f>I1023/(Calculations!$C$27^($A1023-1+Calculations!$B$6/30))</f>
        <v>1135.3979348687994</v>
      </c>
      <c r="K1023" s="23">
        <f t="shared" si="1293"/>
        <v>0</v>
      </c>
      <c r="L1023" s="12">
        <f>L1022*IF($B1023="January",(1+IF(C1023&gt;Personal!$L$18+1,Calculations!$B$22,Calculations!$B$21)),1)</f>
        <v>10875.547947607321</v>
      </c>
      <c r="M1023" s="12">
        <f>IF(AND(Career!$F$15="Yes",$E1023=62,$E1022=61),L1023,M1022*IF($B1023="January",(1+IF(C1023&gt;Personal!$L$18+1,Calculations!$C$22,Calculations!$C$21)),1))</f>
        <v>10875.547947607321</v>
      </c>
      <c r="N1023" s="12">
        <f>M1023*(1-'Retiree Assumptions'!$F$10)</f>
        <v>9570.4821938944424</v>
      </c>
      <c r="O1023" s="12">
        <f>N1023/(Calculations!$C$27^$AW1023)/(Calculations!$D$27^($A1023-1-$AW1023+Calculations!$B$6/30))</f>
        <v>597.87728073540973</v>
      </c>
      <c r="P1023" s="23">
        <f t="shared" si="1294"/>
        <v>0</v>
      </c>
      <c r="Q1023" s="12">
        <f>IF(OR(A1023&lt;=360,$E1023&lt;70),Q1022*IF($B1023="January",(1+IF(C1023&gt;Personal!$L$18+1,Calculations!$B$22,Calculations!$B$21)),1),0)</f>
        <v>0</v>
      </c>
      <c r="R1023" s="12">
        <f>IF(OR(A1023&lt;=360,$E1023&lt;70),IF(AND(Career!$F$15="Yes",$E1023=62,$E1022=61),Q1023,R1022*IF($B1023="January",(1+IF(C1023&gt;Personal!$L$18+1,Calculations!$C$22,Calculations!$C$21)),1)),0)</f>
        <v>0</v>
      </c>
      <c r="S1023" s="12">
        <f>R1023*(1-'Retiree Assumptions'!$F$8)</f>
        <v>0</v>
      </c>
      <c r="T1023" s="12">
        <f>S1023/(Calculations!$C$27^($A1023-1+Calculations!$B$6/30))</f>
        <v>0</v>
      </c>
      <c r="U1023" s="23">
        <f t="shared" si="1295"/>
        <v>0</v>
      </c>
      <c r="W1023">
        <f t="shared" si="1287"/>
        <v>15</v>
      </c>
      <c r="X1023">
        <f t="shared" si="1309"/>
        <v>2109</v>
      </c>
      <c r="Y1023">
        <f t="shared" si="1310"/>
        <v>126</v>
      </c>
      <c r="Z1023">
        <f t="shared" si="1297"/>
        <v>124</v>
      </c>
      <c r="AA1023" s="12">
        <f>S1023*12*Subsidy!$I$15/Subsidy!$I$14</f>
        <v>0</v>
      </c>
      <c r="AB1023" s="12">
        <f>SUM(S$5:S1023)*Subsidy!$I$15/Subsidy!$I$14</f>
        <v>53212.488521578103</v>
      </c>
      <c r="AC1023" s="12">
        <f>N1023*Subsidy!$E$15/Subsidy!$E$14</f>
        <v>7656.3857551155534</v>
      </c>
      <c r="AD1023" s="12">
        <f t="shared" si="1298"/>
        <v>91876.629061386644</v>
      </c>
      <c r="AE1023" s="12">
        <f>$AP1023*AC1023/(Calculations!$D$27^(A1023-1+Calculations!$B$6/30))</f>
        <v>0</v>
      </c>
      <c r="AF1023" s="12">
        <f>IF(AE1023=0,0,SUM(AE$903:AE1023)*AC1023/AE1023)</f>
        <v>0</v>
      </c>
      <c r="AH1023" s="164">
        <f>VLOOKUP(E1023,Rates2,5)*VLOOKUP(E1023,Mort_Imp_Retirees,C1023-'Mort Imp Cume'!$C$4+2)</f>
        <v>1</v>
      </c>
      <c r="AI1023" s="16">
        <f t="shared" si="1299"/>
        <v>0</v>
      </c>
      <c r="AJ1023" s="164">
        <f>VLOOKUP(F1023,Rates2,6)*VLOOKUP(F1023,Mort_Imp_Survivors,C1023-'Mort Imp Cume'!$C$4+2)</f>
        <v>1</v>
      </c>
      <c r="AK1023" s="16">
        <f t="shared" si="1300"/>
        <v>0</v>
      </c>
      <c r="AL1023" s="164">
        <f>VLOOKUP(F1023,Rates2,7)*VLOOKUP(F1023,Mort_Imp_Survivors,C1023-'Mort Imp Cume'!$C$4+2)</f>
        <v>1</v>
      </c>
      <c r="AM1023" s="16">
        <f t="shared" si="1301"/>
        <v>0</v>
      </c>
      <c r="AN1023" s="108">
        <f>PRODUCT(AI$4:AI1022)</f>
        <v>0</v>
      </c>
      <c r="AO1023" s="16">
        <f>PRODUCT(AK$4:AK1022)</f>
        <v>0</v>
      </c>
      <c r="AP1023" s="16">
        <f>PRODUCT(AM$4:AM1022)</f>
        <v>0</v>
      </c>
      <c r="AQ1023" s="16">
        <f t="shared" si="1302"/>
        <v>0</v>
      </c>
      <c r="AR1023" s="16">
        <f t="shared" si="1303"/>
        <v>0</v>
      </c>
      <c r="AS1023" s="16">
        <f t="shared" si="1304"/>
        <v>0</v>
      </c>
      <c r="AT1023" s="16">
        <f t="shared" si="1305"/>
        <v>0</v>
      </c>
      <c r="AU1023" s="16">
        <f t="shared" si="1306"/>
        <v>1</v>
      </c>
      <c r="AV1023" s="16">
        <f t="shared" si="1307"/>
        <v>0</v>
      </c>
      <c r="AW1023" s="30">
        <f>(SUMPRODUCT(AV$5:AV1022,A$5:A1022)+SUM(AV$5:AV1022)*(Calculations!$B$6/30-0.5)+AV$4*Calculations!$B$6/30/2)/SUM(AV$4:AV1022)</f>
        <v>510.22007229542299</v>
      </c>
      <c r="AX1023" s="16"/>
      <c r="AY1023" s="12"/>
      <c r="AZ1023" s="12"/>
    </row>
    <row r="1024" spans="1:52" x14ac:dyDescent="0.25">
      <c r="A1024">
        <f t="shared" si="1283"/>
        <v>1020</v>
      </c>
      <c r="B1024" t="str">
        <f t="shared" si="1312"/>
        <v>January</v>
      </c>
      <c r="C1024">
        <f t="shared" si="1291"/>
        <v>2110</v>
      </c>
      <c r="D1024">
        <f t="shared" si="1314"/>
        <v>211001</v>
      </c>
      <c r="E1024">
        <f t="shared" ref="E1024:F1024" si="1362">E1012+1</f>
        <v>127</v>
      </c>
      <c r="F1024">
        <f t="shared" si="1362"/>
        <v>125</v>
      </c>
      <c r="G1024" s="12">
        <f>G1023*IF($B1024="January",1+IF(C1024&gt;Personal!$L$18+1,Calculations!$B$22,Calculations!$B$21),1)</f>
        <v>20268.066629631841</v>
      </c>
      <c r="H1024" s="12">
        <f>IF(AND(Career!$F$15="Yes",$E1024=62,$E1023=61),G1024,H1023*IF($B1024="January",(1+IF(C1024&gt;Personal!$L$18+1,Calculations!$C$22,Calculations!$C$21)),1))</f>
        <v>20268.066629631841</v>
      </c>
      <c r="I1024" s="12">
        <f>H1024*(1-'Retiree Assumptions'!$F$8)</f>
        <v>15809.091971112837</v>
      </c>
      <c r="J1024" s="12">
        <f>I1024/(Calculations!$C$27^($A1024-1+Calculations!$B$6/30))</f>
        <v>1160.8071023888488</v>
      </c>
      <c r="K1024" s="23">
        <f t="shared" si="1293"/>
        <v>0</v>
      </c>
      <c r="L1024" s="12">
        <f>L1023*IF($B1024="January",(1+IF(C1024&gt;Personal!$L$18+1,Calculations!$B$22,Calculations!$B$21)),1)</f>
        <v>11147.436646297503</v>
      </c>
      <c r="M1024" s="12">
        <f>IF(AND(Career!$F$15="Yes",$E1024=62,$E1023=61),L1024,M1023*IF($B1024="January",(1+IF(C1024&gt;Personal!$L$18+1,Calculations!$C$22,Calculations!$C$21)),1))</f>
        <v>11147.436646297503</v>
      </c>
      <c r="N1024" s="12">
        <f>M1024*(1-'Retiree Assumptions'!$F$10)</f>
        <v>9809.7442487418029</v>
      </c>
      <c r="O1024" s="12">
        <f>N1024/(Calculations!$C$27^$AW1024)/(Calculations!$D$27^($A1024-1-$AW1024+Calculations!$B$6/30))</f>
        <v>611.06005391569863</v>
      </c>
      <c r="P1024" s="23">
        <f t="shared" si="1294"/>
        <v>0</v>
      </c>
      <c r="Q1024" s="12">
        <f>IF(OR(A1024&lt;=360,$E1024&lt;70),Q1023*IF($B1024="January",(1+IF(C1024&gt;Personal!$L$18+1,Calculations!$B$22,Calculations!$B$21)),1),0)</f>
        <v>0</v>
      </c>
      <c r="R1024" s="12">
        <f>IF(OR(A1024&lt;=360,$E1024&lt;70),IF(AND(Career!$F$15="Yes",$E1024=62,$E1023=61),Q1024,R1023*IF($B1024="January",(1+IF(C1024&gt;Personal!$L$18+1,Calculations!$C$22,Calculations!$C$21)),1)),0)</f>
        <v>0</v>
      </c>
      <c r="S1024" s="12">
        <f>R1024*(1-'Retiree Assumptions'!$F$8)</f>
        <v>0</v>
      </c>
      <c r="T1024" s="12">
        <f>S1024/(Calculations!$C$27^($A1024-1+Calculations!$B$6/30))</f>
        <v>0</v>
      </c>
      <c r="U1024" s="23">
        <f t="shared" si="1295"/>
        <v>0</v>
      </c>
      <c r="W1024">
        <f t="shared" si="1287"/>
        <v>15</v>
      </c>
      <c r="X1024">
        <f t="shared" si="1309"/>
        <v>2110</v>
      </c>
      <c r="Y1024">
        <f t="shared" si="1310"/>
        <v>127</v>
      </c>
      <c r="Z1024">
        <f t="shared" si="1297"/>
        <v>125</v>
      </c>
      <c r="AA1024" s="12">
        <f>S1024*12*Subsidy!$I$15/Subsidy!$I$14</f>
        <v>0</v>
      </c>
      <c r="AB1024" s="12">
        <f>SUM(S$5:S1024)*Subsidy!$I$15/Subsidy!$I$14</f>
        <v>53212.488521578103</v>
      </c>
      <c r="AC1024" s="12">
        <f>N1024*Subsidy!$E$15/Subsidy!$E$14</f>
        <v>7847.7953989934431</v>
      </c>
      <c r="AD1024" s="12">
        <f t="shared" si="1298"/>
        <v>94173.544787921317</v>
      </c>
      <c r="AE1024" s="12">
        <f>$AP1024*AC1024/(Calculations!$D$27^(A1024-1+Calculations!$B$6/30))</f>
        <v>0</v>
      </c>
      <c r="AF1024" s="12">
        <f>IF(AE1024=0,0,SUM(AE$903:AE1024)*AC1024/AE1024)</f>
        <v>0</v>
      </c>
      <c r="AH1024" s="164">
        <f>VLOOKUP(E1024,Rates2,5)*VLOOKUP(E1024,Mort_Imp_Retirees,C1024-'Mort Imp Cume'!$C$4+2)</f>
        <v>1</v>
      </c>
      <c r="AI1024" s="16">
        <f t="shared" si="1299"/>
        <v>0</v>
      </c>
      <c r="AJ1024" s="164">
        <f>VLOOKUP(F1024,Rates2,6)*VLOOKUP(F1024,Mort_Imp_Survivors,C1024-'Mort Imp Cume'!$C$4+2)</f>
        <v>1</v>
      </c>
      <c r="AK1024" s="16">
        <f t="shared" si="1300"/>
        <v>0</v>
      </c>
      <c r="AL1024" s="164">
        <f>VLOOKUP(F1024,Rates2,7)*VLOOKUP(F1024,Mort_Imp_Survivors,C1024-'Mort Imp Cume'!$C$4+2)</f>
        <v>1</v>
      </c>
      <c r="AM1024" s="16">
        <f t="shared" si="1301"/>
        <v>0</v>
      </c>
      <c r="AN1024" s="108">
        <f>PRODUCT(AI$4:AI1023)</f>
        <v>0</v>
      </c>
      <c r="AO1024" s="16">
        <f>PRODUCT(AK$4:AK1023)</f>
        <v>0</v>
      </c>
      <c r="AP1024" s="16">
        <f>PRODUCT(AM$4:AM1023)</f>
        <v>0</v>
      </c>
      <c r="AQ1024" s="16">
        <f t="shared" si="1302"/>
        <v>0</v>
      </c>
      <c r="AR1024" s="16">
        <f t="shared" si="1303"/>
        <v>0</v>
      </c>
      <c r="AS1024" s="16">
        <f t="shared" si="1304"/>
        <v>0</v>
      </c>
      <c r="AT1024" s="16">
        <f t="shared" si="1305"/>
        <v>0</v>
      </c>
      <c r="AU1024" s="16">
        <f t="shared" si="1306"/>
        <v>1</v>
      </c>
      <c r="AV1024" s="16">
        <f t="shared" si="1307"/>
        <v>0</v>
      </c>
      <c r="AW1024" s="30">
        <f>(SUMPRODUCT(AV$5:AV1023,A$5:A1023)+SUM(AV$5:AV1023)*(Calculations!$B$6/30-0.5)+AV$4*Calculations!$B$6/30/2)/SUM(AV$4:AV1023)</f>
        <v>510.22007229542299</v>
      </c>
      <c r="AX1024" s="16"/>
      <c r="AY1024" s="12"/>
      <c r="AZ1024" s="12"/>
    </row>
    <row r="1025" spans="1:52" x14ac:dyDescent="0.25">
      <c r="A1025">
        <f t="shared" si="1283"/>
        <v>1021</v>
      </c>
      <c r="B1025" t="str">
        <f t="shared" si="1312"/>
        <v>February</v>
      </c>
      <c r="C1025">
        <f t="shared" si="1291"/>
        <v>2110</v>
      </c>
      <c r="D1025">
        <f t="shared" si="1314"/>
        <v>211002</v>
      </c>
      <c r="E1025">
        <f t="shared" ref="E1025:F1025" si="1363">E1013+1</f>
        <v>127</v>
      </c>
      <c r="F1025">
        <f t="shared" si="1363"/>
        <v>125</v>
      </c>
      <c r="G1025" s="12">
        <f>G1024*IF($B1025="January",1+IF(C1025&gt;Personal!$L$18+1,Calculations!$B$22,Calculations!$B$21),1)</f>
        <v>20268.066629631841</v>
      </c>
      <c r="H1025" s="12">
        <f>IF(AND(Career!$F$15="Yes",$E1025=62,$E1024=61),G1025,H1024*IF($B1025="January",(1+IF(C1025&gt;Personal!$L$18+1,Calculations!$C$22,Calculations!$C$21)),1))</f>
        <v>20268.066629631841</v>
      </c>
      <c r="I1025" s="12">
        <f>H1025*(1-'Retiree Assumptions'!$F$8)</f>
        <v>15809.091971112837</v>
      </c>
      <c r="J1025" s="12">
        <f>I1025/(Calculations!$C$27^($A1025-1+Calculations!$B$6/30))</f>
        <v>1157.8389305781805</v>
      </c>
      <c r="K1025" s="23">
        <f t="shared" si="1293"/>
        <v>0</v>
      </c>
      <c r="L1025" s="12">
        <f>L1024*IF($B1025="January",(1+IF(C1025&gt;Personal!$L$18+1,Calculations!$B$22,Calculations!$B$21)),1)</f>
        <v>11147.436646297503</v>
      </c>
      <c r="M1025" s="12">
        <f>IF(AND(Career!$F$15="Yes",$E1025=62,$E1024=61),L1025,M1024*IF($B1025="January",(1+IF(C1025&gt;Personal!$L$18+1,Calculations!$C$22,Calculations!$C$21)),1))</f>
        <v>11147.436646297503</v>
      </c>
      <c r="N1025" s="12">
        <f>M1025*(1-'Retiree Assumptions'!$F$10)</f>
        <v>9809.7442487418029</v>
      </c>
      <c r="O1025" s="12">
        <f>N1025/(Calculations!$C$27^$AW1025)/(Calculations!$D$27^($A1025-1-$AW1025+Calculations!$B$6/30))</f>
        <v>609.30097362433924</v>
      </c>
      <c r="P1025" s="23">
        <f t="shared" si="1294"/>
        <v>0</v>
      </c>
      <c r="Q1025" s="12">
        <f>IF(OR(A1025&lt;=360,$E1025&lt;70),Q1024*IF($B1025="January",(1+IF(C1025&gt;Personal!$L$18+1,Calculations!$B$22,Calculations!$B$21)),1),0)</f>
        <v>0</v>
      </c>
      <c r="R1025" s="12">
        <f>IF(OR(A1025&lt;=360,$E1025&lt;70),IF(AND(Career!$F$15="Yes",$E1025=62,$E1024=61),Q1025,R1024*IF($B1025="January",(1+IF(C1025&gt;Personal!$L$18+1,Calculations!$C$22,Calculations!$C$21)),1)),0)</f>
        <v>0</v>
      </c>
      <c r="S1025" s="12">
        <f>R1025*(1-'Retiree Assumptions'!$F$8)</f>
        <v>0</v>
      </c>
      <c r="T1025" s="12">
        <f>S1025/(Calculations!$C$27^($A1025-1+Calculations!$B$6/30))</f>
        <v>0</v>
      </c>
      <c r="U1025" s="23">
        <f t="shared" si="1295"/>
        <v>0</v>
      </c>
      <c r="W1025">
        <f t="shared" si="1287"/>
        <v>15</v>
      </c>
      <c r="X1025">
        <f t="shared" si="1309"/>
        <v>2110</v>
      </c>
      <c r="Y1025">
        <f t="shared" si="1310"/>
        <v>127</v>
      </c>
      <c r="Z1025">
        <f t="shared" si="1297"/>
        <v>125</v>
      </c>
      <c r="AA1025" s="12">
        <f>S1025*12*Subsidy!$I$15/Subsidy!$I$14</f>
        <v>0</v>
      </c>
      <c r="AB1025" s="12">
        <f>SUM(S$5:S1025)*Subsidy!$I$15/Subsidy!$I$14</f>
        <v>53212.488521578103</v>
      </c>
      <c r="AC1025" s="12">
        <f>N1025*Subsidy!$E$15/Subsidy!$E$14</f>
        <v>7847.7953989934431</v>
      </c>
      <c r="AD1025" s="12">
        <f t="shared" si="1298"/>
        <v>94173.544787921317</v>
      </c>
      <c r="AE1025" s="12">
        <f>$AP1025*AC1025/(Calculations!$D$27^(A1025-1+Calculations!$B$6/30))</f>
        <v>0</v>
      </c>
      <c r="AF1025" s="12">
        <f>IF(AE1025=0,0,SUM(AE$903:AE1025)*AC1025/AE1025)</f>
        <v>0</v>
      </c>
      <c r="AH1025" s="164">
        <f>VLOOKUP(E1025,Rates2,5)*VLOOKUP(E1025,Mort_Imp_Retirees,C1025-'Mort Imp Cume'!$C$4+2)</f>
        <v>1</v>
      </c>
      <c r="AI1025" s="16">
        <f t="shared" si="1299"/>
        <v>0</v>
      </c>
      <c r="AJ1025" s="164">
        <f>VLOOKUP(F1025,Rates2,6)*VLOOKUP(F1025,Mort_Imp_Survivors,C1025-'Mort Imp Cume'!$C$4+2)</f>
        <v>1</v>
      </c>
      <c r="AK1025" s="16">
        <f t="shared" si="1300"/>
        <v>0</v>
      </c>
      <c r="AL1025" s="164">
        <f>VLOOKUP(F1025,Rates2,7)*VLOOKUP(F1025,Mort_Imp_Survivors,C1025-'Mort Imp Cume'!$C$4+2)</f>
        <v>1</v>
      </c>
      <c r="AM1025" s="16">
        <f t="shared" si="1301"/>
        <v>0</v>
      </c>
      <c r="AN1025" s="108">
        <f>PRODUCT(AI$4:AI1024)</f>
        <v>0</v>
      </c>
      <c r="AO1025" s="16">
        <f>PRODUCT(AK$4:AK1024)</f>
        <v>0</v>
      </c>
      <c r="AP1025" s="16">
        <f>PRODUCT(AM$4:AM1024)</f>
        <v>0</v>
      </c>
      <c r="AQ1025" s="16">
        <f t="shared" si="1302"/>
        <v>0</v>
      </c>
      <c r="AR1025" s="16">
        <f t="shared" si="1303"/>
        <v>0</v>
      </c>
      <c r="AS1025" s="16">
        <f t="shared" si="1304"/>
        <v>0</v>
      </c>
      <c r="AT1025" s="16">
        <f t="shared" si="1305"/>
        <v>0</v>
      </c>
      <c r="AU1025" s="16">
        <f t="shared" si="1306"/>
        <v>1</v>
      </c>
      <c r="AV1025" s="16">
        <f t="shared" si="1307"/>
        <v>0</v>
      </c>
      <c r="AW1025" s="30">
        <f>(SUMPRODUCT(AV$5:AV1024,A$5:A1024)+SUM(AV$5:AV1024)*(Calculations!$B$6/30-0.5)+AV$4*Calculations!$B$6/30/2)/SUM(AV$4:AV1024)</f>
        <v>510.22007229542299</v>
      </c>
      <c r="AX1025" s="16"/>
      <c r="AY1025" s="12"/>
      <c r="AZ1025" s="12"/>
    </row>
    <row r="1026" spans="1:52" x14ac:dyDescent="0.25">
      <c r="A1026">
        <f t="shared" si="1283"/>
        <v>1022</v>
      </c>
      <c r="B1026" t="str">
        <f t="shared" si="1312"/>
        <v>March</v>
      </c>
      <c r="C1026">
        <f t="shared" si="1291"/>
        <v>2110</v>
      </c>
      <c r="D1026">
        <f t="shared" si="1314"/>
        <v>211003</v>
      </c>
      <c r="E1026">
        <f t="shared" ref="E1026:F1026" si="1364">E1014+1</f>
        <v>127</v>
      </c>
      <c r="F1026">
        <f t="shared" si="1364"/>
        <v>125</v>
      </c>
      <c r="G1026" s="12">
        <f>G1025*IF($B1026="January",1+IF(C1026&gt;Personal!$L$18+1,Calculations!$B$22,Calculations!$B$21),1)</f>
        <v>20268.066629631841</v>
      </c>
      <c r="H1026" s="12">
        <f>IF(AND(Career!$F$15="Yes",$E1026=62,$E1025=61),G1026,H1025*IF($B1026="January",(1+IF(C1026&gt;Personal!$L$18+1,Calculations!$C$22,Calculations!$C$21)),1))</f>
        <v>20268.066629631841</v>
      </c>
      <c r="I1026" s="12">
        <f>H1026*(1-'Retiree Assumptions'!$F$8)</f>
        <v>15809.091971112837</v>
      </c>
      <c r="J1026" s="12">
        <f>I1026/(Calculations!$C$27^($A1026-1+Calculations!$B$6/30))</f>
        <v>1154.8783483522768</v>
      </c>
      <c r="K1026" s="23">
        <f t="shared" si="1293"/>
        <v>0</v>
      </c>
      <c r="L1026" s="12">
        <f>L1025*IF($B1026="January",(1+IF(C1026&gt;Personal!$L$18+1,Calculations!$B$22,Calculations!$B$21)),1)</f>
        <v>11147.436646297503</v>
      </c>
      <c r="M1026" s="12">
        <f>IF(AND(Career!$F$15="Yes",$E1026=62,$E1025=61),L1026,M1025*IF($B1026="January",(1+IF(C1026&gt;Personal!$L$18+1,Calculations!$C$22,Calculations!$C$21)),1))</f>
        <v>11147.436646297503</v>
      </c>
      <c r="N1026" s="12">
        <f>M1026*(1-'Retiree Assumptions'!$F$10)</f>
        <v>9809.7442487418029</v>
      </c>
      <c r="O1026" s="12">
        <f>N1026/(Calculations!$C$27^$AW1026)/(Calculations!$D$27^($A1026-1-$AW1026+Calculations!$B$6/30))</f>
        <v>607.54695725992383</v>
      </c>
      <c r="P1026" s="23">
        <f t="shared" si="1294"/>
        <v>0</v>
      </c>
      <c r="Q1026" s="12">
        <f>IF(OR(A1026&lt;=360,$E1026&lt;70),Q1025*IF($B1026="January",(1+IF(C1026&gt;Personal!$L$18+1,Calculations!$B$22,Calculations!$B$21)),1),0)</f>
        <v>0</v>
      </c>
      <c r="R1026" s="12">
        <f>IF(OR(A1026&lt;=360,$E1026&lt;70),IF(AND(Career!$F$15="Yes",$E1026=62,$E1025=61),Q1026,R1025*IF($B1026="January",(1+IF(C1026&gt;Personal!$L$18+1,Calculations!$C$22,Calculations!$C$21)),1)),0)</f>
        <v>0</v>
      </c>
      <c r="S1026" s="12">
        <f>R1026*(1-'Retiree Assumptions'!$F$8)</f>
        <v>0</v>
      </c>
      <c r="T1026" s="12">
        <f>S1026/(Calculations!$C$27^($A1026-1+Calculations!$B$6/30))</f>
        <v>0</v>
      </c>
      <c r="U1026" s="23">
        <f t="shared" si="1295"/>
        <v>0</v>
      </c>
      <c r="W1026">
        <f t="shared" si="1287"/>
        <v>15</v>
      </c>
      <c r="X1026">
        <f t="shared" si="1309"/>
        <v>2110</v>
      </c>
      <c r="Y1026">
        <f t="shared" si="1310"/>
        <v>127</v>
      </c>
      <c r="Z1026">
        <f t="shared" si="1297"/>
        <v>125</v>
      </c>
      <c r="AA1026" s="12">
        <f>S1026*12*Subsidy!$I$15/Subsidy!$I$14</f>
        <v>0</v>
      </c>
      <c r="AB1026" s="12">
        <f>SUM(S$5:S1026)*Subsidy!$I$15/Subsidy!$I$14</f>
        <v>53212.488521578103</v>
      </c>
      <c r="AC1026" s="12">
        <f>N1026*Subsidy!$E$15/Subsidy!$E$14</f>
        <v>7847.7953989934431</v>
      </c>
      <c r="AD1026" s="12">
        <f t="shared" si="1298"/>
        <v>94173.544787921317</v>
      </c>
      <c r="AE1026" s="12">
        <f>$AP1026*AC1026/(Calculations!$D$27^(A1026-1+Calculations!$B$6/30))</f>
        <v>0</v>
      </c>
      <c r="AF1026" s="12">
        <f>IF(AE1026=0,0,SUM(AE$903:AE1026)*AC1026/AE1026)</f>
        <v>0</v>
      </c>
      <c r="AH1026" s="164">
        <f>VLOOKUP(E1026,Rates2,5)*VLOOKUP(E1026,Mort_Imp_Retirees,C1026-'Mort Imp Cume'!$C$4+2)</f>
        <v>1</v>
      </c>
      <c r="AI1026" s="16">
        <f t="shared" si="1299"/>
        <v>0</v>
      </c>
      <c r="AJ1026" s="164">
        <f>VLOOKUP(F1026,Rates2,6)*VLOOKUP(F1026,Mort_Imp_Survivors,C1026-'Mort Imp Cume'!$C$4+2)</f>
        <v>1</v>
      </c>
      <c r="AK1026" s="16">
        <f t="shared" si="1300"/>
        <v>0</v>
      </c>
      <c r="AL1026" s="164">
        <f>VLOOKUP(F1026,Rates2,7)*VLOOKUP(F1026,Mort_Imp_Survivors,C1026-'Mort Imp Cume'!$C$4+2)</f>
        <v>1</v>
      </c>
      <c r="AM1026" s="16">
        <f t="shared" si="1301"/>
        <v>0</v>
      </c>
      <c r="AN1026" s="108">
        <f>PRODUCT(AI$4:AI1025)</f>
        <v>0</v>
      </c>
      <c r="AO1026" s="16">
        <f>PRODUCT(AK$4:AK1025)</f>
        <v>0</v>
      </c>
      <c r="AP1026" s="16">
        <f>PRODUCT(AM$4:AM1025)</f>
        <v>0</v>
      </c>
      <c r="AQ1026" s="16">
        <f t="shared" si="1302"/>
        <v>0</v>
      </c>
      <c r="AR1026" s="16">
        <f t="shared" si="1303"/>
        <v>0</v>
      </c>
      <c r="AS1026" s="16">
        <f t="shared" si="1304"/>
        <v>0</v>
      </c>
      <c r="AT1026" s="16">
        <f t="shared" si="1305"/>
        <v>0</v>
      </c>
      <c r="AU1026" s="16">
        <f t="shared" si="1306"/>
        <v>1</v>
      </c>
      <c r="AV1026" s="16">
        <f t="shared" si="1307"/>
        <v>0</v>
      </c>
      <c r="AW1026" s="30">
        <f>(SUMPRODUCT(AV$5:AV1025,A$5:A1025)+SUM(AV$5:AV1025)*(Calculations!$B$6/30-0.5)+AV$4*Calculations!$B$6/30/2)/SUM(AV$4:AV1025)</f>
        <v>510.22007229542299</v>
      </c>
      <c r="AX1026" s="16"/>
      <c r="AY1026" s="12"/>
      <c r="AZ1026" s="12"/>
    </row>
    <row r="1027" spans="1:52" x14ac:dyDescent="0.25">
      <c r="A1027">
        <f t="shared" si="1283"/>
        <v>1023</v>
      </c>
      <c r="B1027" t="str">
        <f t="shared" si="1312"/>
        <v>April</v>
      </c>
      <c r="C1027">
        <f t="shared" si="1291"/>
        <v>2110</v>
      </c>
      <c r="D1027">
        <f t="shared" si="1314"/>
        <v>211004</v>
      </c>
      <c r="E1027">
        <f t="shared" ref="E1027:F1027" si="1365">E1015+1</f>
        <v>127</v>
      </c>
      <c r="F1027">
        <f t="shared" si="1365"/>
        <v>125</v>
      </c>
      <c r="G1027" s="12">
        <f>G1026*IF($B1027="January",1+IF(C1027&gt;Personal!$L$18+1,Calculations!$B$22,Calculations!$B$21),1)</f>
        <v>20268.066629631841</v>
      </c>
      <c r="H1027" s="12">
        <f>IF(AND(Career!$F$15="Yes",$E1027=62,$E1026=61),G1027,H1026*IF($B1027="January",(1+IF(C1027&gt;Personal!$L$18+1,Calculations!$C$22,Calculations!$C$21)),1))</f>
        <v>20268.066629631841</v>
      </c>
      <c r="I1027" s="12">
        <f>H1027*(1-'Retiree Assumptions'!$F$8)</f>
        <v>15809.091971112837</v>
      </c>
      <c r="J1027" s="12">
        <f>I1027/(Calculations!$C$27^($A1027-1+Calculations!$B$6/30))</f>
        <v>1151.9253363046457</v>
      </c>
      <c r="K1027" s="23">
        <f t="shared" si="1293"/>
        <v>0</v>
      </c>
      <c r="L1027" s="12">
        <f>L1026*IF($B1027="January",(1+IF(C1027&gt;Personal!$L$18+1,Calculations!$B$22,Calculations!$B$21)),1)</f>
        <v>11147.436646297503</v>
      </c>
      <c r="M1027" s="12">
        <f>IF(AND(Career!$F$15="Yes",$E1027=62,$E1026=61),L1027,M1026*IF($B1027="January",(1+IF(C1027&gt;Personal!$L$18+1,Calculations!$C$22,Calculations!$C$21)),1))</f>
        <v>11147.436646297503</v>
      </c>
      <c r="N1027" s="12">
        <f>M1027*(1-'Retiree Assumptions'!$F$10)</f>
        <v>9809.7442487418029</v>
      </c>
      <c r="O1027" s="12">
        <f>N1027/(Calculations!$C$27^$AW1027)/(Calculations!$D$27^($A1027-1-$AW1027+Calculations!$B$6/30))</f>
        <v>605.79799024474619</v>
      </c>
      <c r="P1027" s="23">
        <f t="shared" si="1294"/>
        <v>0</v>
      </c>
      <c r="Q1027" s="12">
        <f>IF(OR(A1027&lt;=360,$E1027&lt;70),Q1026*IF($B1027="January",(1+IF(C1027&gt;Personal!$L$18+1,Calculations!$B$22,Calculations!$B$21)),1),0)</f>
        <v>0</v>
      </c>
      <c r="R1027" s="12">
        <f>IF(OR(A1027&lt;=360,$E1027&lt;70),IF(AND(Career!$F$15="Yes",$E1027=62,$E1026=61),Q1027,R1026*IF($B1027="January",(1+IF(C1027&gt;Personal!$L$18+1,Calculations!$C$22,Calculations!$C$21)),1)),0)</f>
        <v>0</v>
      </c>
      <c r="S1027" s="12">
        <f>R1027*(1-'Retiree Assumptions'!$F$8)</f>
        <v>0</v>
      </c>
      <c r="T1027" s="12">
        <f>S1027/(Calculations!$C$27^($A1027-1+Calculations!$B$6/30))</f>
        <v>0</v>
      </c>
      <c r="U1027" s="23">
        <f t="shared" si="1295"/>
        <v>0</v>
      </c>
      <c r="W1027">
        <f t="shared" si="1287"/>
        <v>15</v>
      </c>
      <c r="X1027">
        <f t="shared" si="1309"/>
        <v>2110</v>
      </c>
      <c r="Y1027">
        <f t="shared" si="1310"/>
        <v>127</v>
      </c>
      <c r="Z1027">
        <f t="shared" si="1297"/>
        <v>125</v>
      </c>
      <c r="AA1027" s="12">
        <f>S1027*12*Subsidy!$I$15/Subsidy!$I$14</f>
        <v>0</v>
      </c>
      <c r="AB1027" s="12">
        <f>SUM(S$5:S1027)*Subsidy!$I$15/Subsidy!$I$14</f>
        <v>53212.488521578103</v>
      </c>
      <c r="AC1027" s="12">
        <f>N1027*Subsidy!$E$15/Subsidy!$E$14</f>
        <v>7847.7953989934431</v>
      </c>
      <c r="AD1027" s="12">
        <f t="shared" si="1298"/>
        <v>94173.544787921317</v>
      </c>
      <c r="AE1027" s="12">
        <f>$AP1027*AC1027/(Calculations!$D$27^(A1027-1+Calculations!$B$6/30))</f>
        <v>0</v>
      </c>
      <c r="AF1027" s="12">
        <f>IF(AE1027=0,0,SUM(AE$903:AE1027)*AC1027/AE1027)</f>
        <v>0</v>
      </c>
      <c r="AH1027" s="164">
        <f>VLOOKUP(E1027,Rates2,5)*VLOOKUP(E1027,Mort_Imp_Retirees,C1027-'Mort Imp Cume'!$C$4+2)</f>
        <v>1</v>
      </c>
      <c r="AI1027" s="16">
        <f t="shared" si="1299"/>
        <v>0</v>
      </c>
      <c r="AJ1027" s="164">
        <f>VLOOKUP(F1027,Rates2,6)*VLOOKUP(F1027,Mort_Imp_Survivors,C1027-'Mort Imp Cume'!$C$4+2)</f>
        <v>1</v>
      </c>
      <c r="AK1027" s="16">
        <f t="shared" si="1300"/>
        <v>0</v>
      </c>
      <c r="AL1027" s="164">
        <f>VLOOKUP(F1027,Rates2,7)*VLOOKUP(F1027,Mort_Imp_Survivors,C1027-'Mort Imp Cume'!$C$4+2)</f>
        <v>1</v>
      </c>
      <c r="AM1027" s="16">
        <f t="shared" si="1301"/>
        <v>0</v>
      </c>
      <c r="AN1027" s="108">
        <f>PRODUCT(AI$4:AI1026)</f>
        <v>0</v>
      </c>
      <c r="AO1027" s="16">
        <f>PRODUCT(AK$4:AK1026)</f>
        <v>0</v>
      </c>
      <c r="AP1027" s="16">
        <f>PRODUCT(AM$4:AM1026)</f>
        <v>0</v>
      </c>
      <c r="AQ1027" s="16">
        <f t="shared" si="1302"/>
        <v>0</v>
      </c>
      <c r="AR1027" s="16">
        <f t="shared" si="1303"/>
        <v>0</v>
      </c>
      <c r="AS1027" s="16">
        <f t="shared" si="1304"/>
        <v>0</v>
      </c>
      <c r="AT1027" s="16">
        <f t="shared" si="1305"/>
        <v>0</v>
      </c>
      <c r="AU1027" s="16">
        <f t="shared" si="1306"/>
        <v>1</v>
      </c>
      <c r="AV1027" s="16">
        <f t="shared" si="1307"/>
        <v>0</v>
      </c>
      <c r="AW1027" s="30">
        <f>(SUMPRODUCT(AV$5:AV1026,A$5:A1026)+SUM(AV$5:AV1026)*(Calculations!$B$6/30-0.5)+AV$4*Calculations!$B$6/30/2)/SUM(AV$4:AV1026)</f>
        <v>510.22007229542299</v>
      </c>
      <c r="AX1027" s="16"/>
      <c r="AY1027" s="12"/>
      <c r="AZ1027" s="12"/>
    </row>
    <row r="1028" spans="1:52" x14ac:dyDescent="0.25">
      <c r="A1028">
        <f t="shared" si="1283"/>
        <v>1024</v>
      </c>
      <c r="B1028" t="str">
        <f t="shared" si="1312"/>
        <v>May</v>
      </c>
      <c r="C1028">
        <f t="shared" si="1291"/>
        <v>2110</v>
      </c>
      <c r="D1028">
        <f t="shared" si="1314"/>
        <v>211005</v>
      </c>
      <c r="E1028">
        <f t="shared" ref="E1028:F1028" si="1366">E1016+1</f>
        <v>127</v>
      </c>
      <c r="F1028">
        <f t="shared" si="1366"/>
        <v>125</v>
      </c>
      <c r="G1028" s="12">
        <f>G1027*IF($B1028="January",1+IF(C1028&gt;Personal!$L$18+1,Calculations!$B$22,Calculations!$B$21),1)</f>
        <v>20268.066629631841</v>
      </c>
      <c r="H1028" s="12">
        <f>IF(AND(Career!$F$15="Yes",$E1028=62,$E1027=61),G1028,H1027*IF($B1028="January",(1+IF(C1028&gt;Personal!$L$18+1,Calculations!$C$22,Calculations!$C$21)),1))</f>
        <v>20268.066629631841</v>
      </c>
      <c r="I1028" s="12">
        <f>H1028*(1-'Retiree Assumptions'!$F$8)</f>
        <v>15809.091971112837</v>
      </c>
      <c r="J1028" s="12">
        <f>I1028/(Calculations!$C$27^($A1028-1+Calculations!$B$6/30))</f>
        <v>1148.9798750784205</v>
      </c>
      <c r="K1028" s="23">
        <f t="shared" si="1293"/>
        <v>0</v>
      </c>
      <c r="L1028" s="12">
        <f>L1027*IF($B1028="January",(1+IF(C1028&gt;Personal!$L$18+1,Calculations!$B$22,Calculations!$B$21)),1)</f>
        <v>11147.436646297503</v>
      </c>
      <c r="M1028" s="12">
        <f>IF(AND(Career!$F$15="Yes",$E1028=62,$E1027=61),L1028,M1027*IF($B1028="January",(1+IF(C1028&gt;Personal!$L$18+1,Calculations!$C$22,Calculations!$C$21)),1))</f>
        <v>11147.436646297503</v>
      </c>
      <c r="N1028" s="12">
        <f>M1028*(1-'Retiree Assumptions'!$F$10)</f>
        <v>9809.7442487418029</v>
      </c>
      <c r="O1028" s="12">
        <f>N1028/(Calculations!$C$27^$AW1028)/(Calculations!$D$27^($A1028-1-$AW1028+Calculations!$B$6/30))</f>
        <v>604.05405804306497</v>
      </c>
      <c r="P1028" s="23">
        <f t="shared" si="1294"/>
        <v>0</v>
      </c>
      <c r="Q1028" s="12">
        <f>IF(OR(A1028&lt;=360,$E1028&lt;70),Q1027*IF($B1028="January",(1+IF(C1028&gt;Personal!$L$18+1,Calculations!$B$22,Calculations!$B$21)),1),0)</f>
        <v>0</v>
      </c>
      <c r="R1028" s="12">
        <f>IF(OR(A1028&lt;=360,$E1028&lt;70),IF(AND(Career!$F$15="Yes",$E1028=62,$E1027=61),Q1028,R1027*IF($B1028="January",(1+IF(C1028&gt;Personal!$L$18+1,Calculations!$C$22,Calculations!$C$21)),1)),0)</f>
        <v>0</v>
      </c>
      <c r="S1028" s="12">
        <f>R1028*(1-'Retiree Assumptions'!$F$8)</f>
        <v>0</v>
      </c>
      <c r="T1028" s="12">
        <f>S1028/(Calculations!$C$27^($A1028-1+Calculations!$B$6/30))</f>
        <v>0</v>
      </c>
      <c r="U1028" s="23">
        <f t="shared" si="1295"/>
        <v>0</v>
      </c>
      <c r="W1028">
        <f t="shared" si="1287"/>
        <v>15</v>
      </c>
      <c r="X1028">
        <f t="shared" si="1309"/>
        <v>2110</v>
      </c>
      <c r="Y1028">
        <f t="shared" si="1310"/>
        <v>127</v>
      </c>
      <c r="Z1028">
        <f t="shared" si="1297"/>
        <v>125</v>
      </c>
      <c r="AA1028" s="12">
        <f>S1028*12*Subsidy!$I$15/Subsidy!$I$14</f>
        <v>0</v>
      </c>
      <c r="AB1028" s="12">
        <f>SUM(S$5:S1028)*Subsidy!$I$15/Subsidy!$I$14</f>
        <v>53212.488521578103</v>
      </c>
      <c r="AC1028" s="12">
        <f>N1028*Subsidy!$E$15/Subsidy!$E$14</f>
        <v>7847.7953989934431</v>
      </c>
      <c r="AD1028" s="12">
        <f t="shared" si="1298"/>
        <v>94173.544787921317</v>
      </c>
      <c r="AE1028" s="12">
        <f>$AP1028*AC1028/(Calculations!$D$27^(A1028-1+Calculations!$B$6/30))</f>
        <v>0</v>
      </c>
      <c r="AF1028" s="12">
        <f>IF(AE1028=0,0,SUM(AE$903:AE1028)*AC1028/AE1028)</f>
        <v>0</v>
      </c>
      <c r="AH1028" s="164">
        <f>VLOOKUP(E1028,Rates2,5)*VLOOKUP(E1028,Mort_Imp_Retirees,C1028-'Mort Imp Cume'!$C$4+2)</f>
        <v>1</v>
      </c>
      <c r="AI1028" s="16">
        <f t="shared" si="1299"/>
        <v>0</v>
      </c>
      <c r="AJ1028" s="164">
        <f>VLOOKUP(F1028,Rates2,6)*VLOOKUP(F1028,Mort_Imp_Survivors,C1028-'Mort Imp Cume'!$C$4+2)</f>
        <v>1</v>
      </c>
      <c r="AK1028" s="16">
        <f t="shared" si="1300"/>
        <v>0</v>
      </c>
      <c r="AL1028" s="164">
        <f>VLOOKUP(F1028,Rates2,7)*VLOOKUP(F1028,Mort_Imp_Survivors,C1028-'Mort Imp Cume'!$C$4+2)</f>
        <v>1</v>
      </c>
      <c r="AM1028" s="16">
        <f t="shared" si="1301"/>
        <v>0</v>
      </c>
      <c r="AN1028" s="108">
        <f>PRODUCT(AI$4:AI1027)</f>
        <v>0</v>
      </c>
      <c r="AO1028" s="16">
        <f>PRODUCT(AK$4:AK1027)</f>
        <v>0</v>
      </c>
      <c r="AP1028" s="16">
        <f>PRODUCT(AM$4:AM1027)</f>
        <v>0</v>
      </c>
      <c r="AQ1028" s="16">
        <f t="shared" si="1302"/>
        <v>0</v>
      </c>
      <c r="AR1028" s="16">
        <f t="shared" si="1303"/>
        <v>0</v>
      </c>
      <c r="AS1028" s="16">
        <f t="shared" si="1304"/>
        <v>0</v>
      </c>
      <c r="AT1028" s="16">
        <f t="shared" si="1305"/>
        <v>0</v>
      </c>
      <c r="AU1028" s="16">
        <f t="shared" si="1306"/>
        <v>1</v>
      </c>
      <c r="AV1028" s="16">
        <f t="shared" si="1307"/>
        <v>0</v>
      </c>
      <c r="AW1028" s="30">
        <f>(SUMPRODUCT(AV$5:AV1027,A$5:A1027)+SUM(AV$5:AV1027)*(Calculations!$B$6/30-0.5)+AV$4*Calculations!$B$6/30/2)/SUM(AV$4:AV1027)</f>
        <v>510.22007229542299</v>
      </c>
      <c r="AX1028" s="16"/>
      <c r="AY1028" s="12"/>
      <c r="AZ1028" s="12"/>
    </row>
    <row r="1029" spans="1:52" x14ac:dyDescent="0.25">
      <c r="A1029">
        <f t="shared" si="1283"/>
        <v>1025</v>
      </c>
      <c r="B1029" t="str">
        <f t="shared" si="1312"/>
        <v>June</v>
      </c>
      <c r="C1029">
        <f t="shared" si="1291"/>
        <v>2110</v>
      </c>
      <c r="D1029">
        <f t="shared" si="1314"/>
        <v>211006</v>
      </c>
      <c r="E1029">
        <f t="shared" ref="E1029:F1029" si="1367">E1017+1</f>
        <v>127</v>
      </c>
      <c r="F1029">
        <f t="shared" si="1367"/>
        <v>125</v>
      </c>
      <c r="G1029" s="12">
        <f>G1028*IF($B1029="January",1+IF(C1029&gt;Personal!$L$18+1,Calculations!$B$22,Calculations!$B$21),1)</f>
        <v>20268.066629631841</v>
      </c>
      <c r="H1029" s="12">
        <f>IF(AND(Career!$F$15="Yes",$E1029=62,$E1028=61),G1029,H1028*IF($B1029="January",(1+IF(C1029&gt;Personal!$L$18+1,Calculations!$C$22,Calculations!$C$21)),1))</f>
        <v>20268.066629631841</v>
      </c>
      <c r="I1029" s="12">
        <f>H1029*(1-'Retiree Assumptions'!$F$8)</f>
        <v>15809.091971112837</v>
      </c>
      <c r="J1029" s="12">
        <f>I1029/(Calculations!$C$27^($A1029-1+Calculations!$B$6/30))</f>
        <v>1146.0419453662278</v>
      </c>
      <c r="K1029" s="23">
        <f t="shared" si="1293"/>
        <v>0</v>
      </c>
      <c r="L1029" s="12">
        <f>L1028*IF($B1029="January",(1+IF(C1029&gt;Personal!$L$18+1,Calculations!$B$22,Calculations!$B$21)),1)</f>
        <v>11147.436646297503</v>
      </c>
      <c r="M1029" s="12">
        <f>IF(AND(Career!$F$15="Yes",$E1029=62,$E1028=61),L1029,M1028*IF($B1029="January",(1+IF(C1029&gt;Personal!$L$18+1,Calculations!$C$22,Calculations!$C$21)),1))</f>
        <v>11147.436646297503</v>
      </c>
      <c r="N1029" s="12">
        <f>M1029*(1-'Retiree Assumptions'!$F$10)</f>
        <v>9809.7442487418029</v>
      </c>
      <c r="O1029" s="12">
        <f>N1029/(Calculations!$C$27^$AW1029)/(Calculations!$D$27^($A1029-1-$AW1029+Calculations!$B$6/30))</f>
        <v>602.31514616098377</v>
      </c>
      <c r="P1029" s="23">
        <f t="shared" si="1294"/>
        <v>0</v>
      </c>
      <c r="Q1029" s="12">
        <f>IF(OR(A1029&lt;=360,$E1029&lt;70),Q1028*IF($B1029="January",(1+IF(C1029&gt;Personal!$L$18+1,Calculations!$B$22,Calculations!$B$21)),1),0)</f>
        <v>0</v>
      </c>
      <c r="R1029" s="12">
        <f>IF(OR(A1029&lt;=360,$E1029&lt;70),IF(AND(Career!$F$15="Yes",$E1029=62,$E1028=61),Q1029,R1028*IF($B1029="January",(1+IF(C1029&gt;Personal!$L$18+1,Calculations!$C$22,Calculations!$C$21)),1)),0)</f>
        <v>0</v>
      </c>
      <c r="S1029" s="12">
        <f>R1029*(1-'Retiree Assumptions'!$F$8)</f>
        <v>0</v>
      </c>
      <c r="T1029" s="12">
        <f>S1029/(Calculations!$C$27^($A1029-1+Calculations!$B$6/30))</f>
        <v>0</v>
      </c>
      <c r="U1029" s="23">
        <f t="shared" si="1295"/>
        <v>0</v>
      </c>
      <c r="W1029">
        <f t="shared" si="1287"/>
        <v>15</v>
      </c>
      <c r="X1029">
        <f t="shared" si="1309"/>
        <v>2110</v>
      </c>
      <c r="Y1029">
        <f t="shared" si="1310"/>
        <v>127</v>
      </c>
      <c r="Z1029">
        <f t="shared" si="1297"/>
        <v>125</v>
      </c>
      <c r="AA1029" s="12">
        <f>S1029*12*Subsidy!$I$15/Subsidy!$I$14</f>
        <v>0</v>
      </c>
      <c r="AB1029" s="12">
        <f>SUM(S$5:S1029)*Subsidy!$I$15/Subsidy!$I$14</f>
        <v>53212.488521578103</v>
      </c>
      <c r="AC1029" s="12">
        <f>N1029*Subsidy!$E$15/Subsidy!$E$14</f>
        <v>7847.7953989934431</v>
      </c>
      <c r="AD1029" s="12">
        <f t="shared" si="1298"/>
        <v>94173.544787921317</v>
      </c>
      <c r="AE1029" s="12">
        <f>$AP1029*AC1029/(Calculations!$D$27^(A1029-1+Calculations!$B$6/30))</f>
        <v>0</v>
      </c>
      <c r="AF1029" s="12">
        <f>IF(AE1029=0,0,SUM(AE$903:AE1029)*AC1029/AE1029)</f>
        <v>0</v>
      </c>
      <c r="AH1029" s="164">
        <f>VLOOKUP(E1029,Rates2,5)*VLOOKUP(E1029,Mort_Imp_Retirees,C1029-'Mort Imp Cume'!$C$4+2)</f>
        <v>1</v>
      </c>
      <c r="AI1029" s="16">
        <f t="shared" si="1299"/>
        <v>0</v>
      </c>
      <c r="AJ1029" s="164">
        <f>VLOOKUP(F1029,Rates2,6)*VLOOKUP(F1029,Mort_Imp_Survivors,C1029-'Mort Imp Cume'!$C$4+2)</f>
        <v>1</v>
      </c>
      <c r="AK1029" s="16">
        <f t="shared" si="1300"/>
        <v>0</v>
      </c>
      <c r="AL1029" s="164">
        <f>VLOOKUP(F1029,Rates2,7)*VLOOKUP(F1029,Mort_Imp_Survivors,C1029-'Mort Imp Cume'!$C$4+2)</f>
        <v>1</v>
      </c>
      <c r="AM1029" s="16">
        <f t="shared" si="1301"/>
        <v>0</v>
      </c>
      <c r="AN1029" s="108">
        <f>PRODUCT(AI$4:AI1028)</f>
        <v>0</v>
      </c>
      <c r="AO1029" s="16">
        <f>PRODUCT(AK$4:AK1028)</f>
        <v>0</v>
      </c>
      <c r="AP1029" s="16">
        <f>PRODUCT(AM$4:AM1028)</f>
        <v>0</v>
      </c>
      <c r="AQ1029" s="16">
        <f t="shared" si="1302"/>
        <v>0</v>
      </c>
      <c r="AR1029" s="16">
        <f t="shared" si="1303"/>
        <v>0</v>
      </c>
      <c r="AS1029" s="16">
        <f t="shared" si="1304"/>
        <v>0</v>
      </c>
      <c r="AT1029" s="16">
        <f t="shared" si="1305"/>
        <v>0</v>
      </c>
      <c r="AU1029" s="16">
        <f t="shared" si="1306"/>
        <v>1</v>
      </c>
      <c r="AV1029" s="16">
        <f t="shared" si="1307"/>
        <v>0</v>
      </c>
      <c r="AW1029" s="30">
        <f>(SUMPRODUCT(AV$5:AV1028,A$5:A1028)+SUM(AV$5:AV1028)*(Calculations!$B$6/30-0.5)+AV$4*Calculations!$B$6/30/2)/SUM(AV$4:AV1028)</f>
        <v>510.22007229542299</v>
      </c>
      <c r="AX1029" s="16"/>
      <c r="AY1029" s="12"/>
      <c r="AZ1029" s="12"/>
    </row>
    <row r="1030" spans="1:52" x14ac:dyDescent="0.25">
      <c r="A1030">
        <f t="shared" ref="A1030:A1093" si="1368">A1029+1</f>
        <v>1026</v>
      </c>
      <c r="B1030" t="str">
        <f t="shared" si="1312"/>
        <v>July</v>
      </c>
      <c r="C1030">
        <f t="shared" si="1291"/>
        <v>2110</v>
      </c>
      <c r="D1030">
        <f t="shared" si="1314"/>
        <v>211007</v>
      </c>
      <c r="E1030">
        <f t="shared" ref="E1030:F1030" si="1369">E1018+1</f>
        <v>127</v>
      </c>
      <c r="F1030">
        <f t="shared" si="1369"/>
        <v>125</v>
      </c>
      <c r="G1030" s="12">
        <f>G1029*IF($B1030="January",1+IF(C1030&gt;Personal!$L$18+1,Calculations!$B$22,Calculations!$B$21),1)</f>
        <v>20268.066629631841</v>
      </c>
      <c r="H1030" s="12">
        <f>IF(AND(Career!$F$15="Yes",$E1030=62,$E1029=61),G1030,H1029*IF($B1030="January",(1+IF(C1030&gt;Personal!$L$18+1,Calculations!$C$22,Calculations!$C$21)),1))</f>
        <v>20268.066629631841</v>
      </c>
      <c r="I1030" s="12">
        <f>H1030*(1-'Retiree Assumptions'!$F$8)</f>
        <v>15809.091971112837</v>
      </c>
      <c r="J1030" s="12">
        <f>I1030/(Calculations!$C$27^($A1030-1+Calculations!$B$6/30))</f>
        <v>1143.1115279100643</v>
      </c>
      <c r="K1030" s="23">
        <f t="shared" si="1293"/>
        <v>0</v>
      </c>
      <c r="L1030" s="12">
        <f>L1029*IF($B1030="January",(1+IF(C1030&gt;Personal!$L$18+1,Calculations!$B$22,Calculations!$B$21)),1)</f>
        <v>11147.436646297503</v>
      </c>
      <c r="M1030" s="12">
        <f>IF(AND(Career!$F$15="Yes",$E1030=62,$E1029=61),L1030,M1029*IF($B1030="January",(1+IF(C1030&gt;Personal!$L$18+1,Calculations!$C$22,Calculations!$C$21)),1))</f>
        <v>11147.436646297503</v>
      </c>
      <c r="N1030" s="12">
        <f>M1030*(1-'Retiree Assumptions'!$F$10)</f>
        <v>9809.7442487418029</v>
      </c>
      <c r="O1030" s="12">
        <f>N1030/(Calculations!$C$27^$AW1030)/(Calculations!$D$27^($A1030-1-$AW1030+Calculations!$B$6/30))</f>
        <v>600.58124014633006</v>
      </c>
      <c r="P1030" s="23">
        <f t="shared" si="1294"/>
        <v>0</v>
      </c>
      <c r="Q1030" s="12">
        <f>IF(OR(A1030&lt;=360,$E1030&lt;70),Q1029*IF($B1030="January",(1+IF(C1030&gt;Personal!$L$18+1,Calculations!$B$22,Calculations!$B$21)),1),0)</f>
        <v>0</v>
      </c>
      <c r="R1030" s="12">
        <f>IF(OR(A1030&lt;=360,$E1030&lt;70),IF(AND(Career!$F$15="Yes",$E1030=62,$E1029=61),Q1030,R1029*IF($B1030="January",(1+IF(C1030&gt;Personal!$L$18+1,Calculations!$C$22,Calculations!$C$21)),1)),0)</f>
        <v>0</v>
      </c>
      <c r="S1030" s="12">
        <f>R1030*(1-'Retiree Assumptions'!$F$8)</f>
        <v>0</v>
      </c>
      <c r="T1030" s="12">
        <f>S1030/(Calculations!$C$27^($A1030-1+Calculations!$B$6/30))</f>
        <v>0</v>
      </c>
      <c r="U1030" s="23">
        <f t="shared" si="1295"/>
        <v>0</v>
      </c>
      <c r="W1030">
        <f t="shared" si="1287"/>
        <v>15</v>
      </c>
      <c r="X1030">
        <f t="shared" si="1309"/>
        <v>2110</v>
      </c>
      <c r="Y1030">
        <f t="shared" si="1310"/>
        <v>127</v>
      </c>
      <c r="Z1030">
        <f t="shared" si="1297"/>
        <v>125</v>
      </c>
      <c r="AA1030" s="12">
        <f>S1030*12*Subsidy!$I$15/Subsidy!$I$14</f>
        <v>0</v>
      </c>
      <c r="AB1030" s="12">
        <f>SUM(S$5:S1030)*Subsidy!$I$15/Subsidy!$I$14</f>
        <v>53212.488521578103</v>
      </c>
      <c r="AC1030" s="12">
        <f>N1030*Subsidy!$E$15/Subsidy!$E$14</f>
        <v>7847.7953989934431</v>
      </c>
      <c r="AD1030" s="12">
        <f t="shared" si="1298"/>
        <v>94173.544787921317</v>
      </c>
      <c r="AE1030" s="12">
        <f>$AP1030*AC1030/(Calculations!$D$27^(A1030-1+Calculations!$B$6/30))</f>
        <v>0</v>
      </c>
      <c r="AF1030" s="12">
        <f>IF(AE1030=0,0,SUM(AE$903:AE1030)*AC1030/AE1030)</f>
        <v>0</v>
      </c>
      <c r="AH1030" s="164">
        <f>VLOOKUP(E1030,Rates2,5)*VLOOKUP(E1030,Mort_Imp_Retirees,C1030-'Mort Imp Cume'!$C$4+2)</f>
        <v>1</v>
      </c>
      <c r="AI1030" s="16">
        <f t="shared" si="1299"/>
        <v>0</v>
      </c>
      <c r="AJ1030" s="164">
        <f>VLOOKUP(F1030,Rates2,6)*VLOOKUP(F1030,Mort_Imp_Survivors,C1030-'Mort Imp Cume'!$C$4+2)</f>
        <v>1</v>
      </c>
      <c r="AK1030" s="16">
        <f t="shared" si="1300"/>
        <v>0</v>
      </c>
      <c r="AL1030" s="164">
        <f>VLOOKUP(F1030,Rates2,7)*VLOOKUP(F1030,Mort_Imp_Survivors,C1030-'Mort Imp Cume'!$C$4+2)</f>
        <v>1</v>
      </c>
      <c r="AM1030" s="16">
        <f t="shared" si="1301"/>
        <v>0</v>
      </c>
      <c r="AN1030" s="108">
        <f>PRODUCT(AI$4:AI1029)</f>
        <v>0</v>
      </c>
      <c r="AO1030" s="16">
        <f>PRODUCT(AK$4:AK1029)</f>
        <v>0</v>
      </c>
      <c r="AP1030" s="16">
        <f>PRODUCT(AM$4:AM1029)</f>
        <v>0</v>
      </c>
      <c r="AQ1030" s="16">
        <f t="shared" si="1302"/>
        <v>0</v>
      </c>
      <c r="AR1030" s="16">
        <f t="shared" si="1303"/>
        <v>0</v>
      </c>
      <c r="AS1030" s="16">
        <f t="shared" si="1304"/>
        <v>0</v>
      </c>
      <c r="AT1030" s="16">
        <f t="shared" si="1305"/>
        <v>0</v>
      </c>
      <c r="AU1030" s="16">
        <f t="shared" si="1306"/>
        <v>1</v>
      </c>
      <c r="AV1030" s="16">
        <f t="shared" si="1307"/>
        <v>0</v>
      </c>
      <c r="AW1030" s="30">
        <f>(SUMPRODUCT(AV$5:AV1029,A$5:A1029)+SUM(AV$5:AV1029)*(Calculations!$B$6/30-0.5)+AV$4*Calculations!$B$6/30/2)/SUM(AV$4:AV1029)</f>
        <v>510.22007229542299</v>
      </c>
      <c r="AX1030" s="16"/>
      <c r="AY1030" s="12"/>
      <c r="AZ1030" s="12"/>
    </row>
    <row r="1031" spans="1:52" x14ac:dyDescent="0.25">
      <c r="A1031">
        <f t="shared" si="1368"/>
        <v>1027</v>
      </c>
      <c r="B1031" t="str">
        <f t="shared" si="1312"/>
        <v>August</v>
      </c>
      <c r="C1031">
        <f t="shared" si="1291"/>
        <v>2110</v>
      </c>
      <c r="D1031">
        <f t="shared" si="1314"/>
        <v>211008</v>
      </c>
      <c r="E1031">
        <f t="shared" ref="E1031:F1031" si="1370">E1019+1</f>
        <v>127</v>
      </c>
      <c r="F1031">
        <f t="shared" si="1370"/>
        <v>125</v>
      </c>
      <c r="G1031" s="12">
        <f>G1030*IF($B1031="January",1+IF(C1031&gt;Personal!$L$18+1,Calculations!$B$22,Calculations!$B$21),1)</f>
        <v>20268.066629631841</v>
      </c>
      <c r="H1031" s="12">
        <f>IF(AND(Career!$F$15="Yes",$E1031=62,$E1030=61),G1031,H1030*IF($B1031="January",(1+IF(C1031&gt;Personal!$L$18+1,Calculations!$C$22,Calculations!$C$21)),1))</f>
        <v>20268.066629631841</v>
      </c>
      <c r="I1031" s="12">
        <f>H1031*(1-'Retiree Assumptions'!$F$8)</f>
        <v>15809.091971112837</v>
      </c>
      <c r="J1031" s="12">
        <f>I1031/(Calculations!$C$27^($A1031-1+Calculations!$B$6/30))</f>
        <v>1140.1886035011685</v>
      </c>
      <c r="K1031" s="23">
        <f t="shared" si="1293"/>
        <v>0</v>
      </c>
      <c r="L1031" s="12">
        <f>L1030*IF($B1031="January",(1+IF(C1031&gt;Personal!$L$18+1,Calculations!$B$22,Calculations!$B$21)),1)</f>
        <v>11147.436646297503</v>
      </c>
      <c r="M1031" s="12">
        <f>IF(AND(Career!$F$15="Yes",$E1031=62,$E1030=61),L1031,M1030*IF($B1031="January",(1+IF(C1031&gt;Personal!$L$18+1,Calculations!$C$22,Calculations!$C$21)),1))</f>
        <v>11147.436646297503</v>
      </c>
      <c r="N1031" s="12">
        <f>M1031*(1-'Retiree Assumptions'!$F$10)</f>
        <v>9809.7442487418029</v>
      </c>
      <c r="O1031" s="12">
        <f>N1031/(Calculations!$C$27^$AW1031)/(Calculations!$D$27^($A1031-1-$AW1031+Calculations!$B$6/30))</f>
        <v>598.85232558853568</v>
      </c>
      <c r="P1031" s="23">
        <f t="shared" si="1294"/>
        <v>0</v>
      </c>
      <c r="Q1031" s="12">
        <f>IF(OR(A1031&lt;=360,$E1031&lt;70),Q1030*IF($B1031="January",(1+IF(C1031&gt;Personal!$L$18+1,Calculations!$B$22,Calculations!$B$21)),1),0)</f>
        <v>0</v>
      </c>
      <c r="R1031" s="12">
        <f>IF(OR(A1031&lt;=360,$E1031&lt;70),IF(AND(Career!$F$15="Yes",$E1031=62,$E1030=61),Q1031,R1030*IF($B1031="January",(1+IF(C1031&gt;Personal!$L$18+1,Calculations!$C$22,Calculations!$C$21)),1)),0)</f>
        <v>0</v>
      </c>
      <c r="S1031" s="12">
        <f>R1031*(1-'Retiree Assumptions'!$F$8)</f>
        <v>0</v>
      </c>
      <c r="T1031" s="12">
        <f>S1031/(Calculations!$C$27^($A1031-1+Calculations!$B$6/30))</f>
        <v>0</v>
      </c>
      <c r="U1031" s="23">
        <f t="shared" si="1295"/>
        <v>0</v>
      </c>
      <c r="W1031">
        <f t="shared" si="1287"/>
        <v>15</v>
      </c>
      <c r="X1031">
        <f t="shared" si="1309"/>
        <v>2110</v>
      </c>
      <c r="Y1031">
        <f t="shared" si="1310"/>
        <v>127</v>
      </c>
      <c r="Z1031">
        <f t="shared" si="1297"/>
        <v>125</v>
      </c>
      <c r="AA1031" s="12">
        <f>S1031*12*Subsidy!$I$15/Subsidy!$I$14</f>
        <v>0</v>
      </c>
      <c r="AB1031" s="12">
        <f>SUM(S$5:S1031)*Subsidy!$I$15/Subsidy!$I$14</f>
        <v>53212.488521578103</v>
      </c>
      <c r="AC1031" s="12">
        <f>N1031*Subsidy!$E$15/Subsidy!$E$14</f>
        <v>7847.7953989934431</v>
      </c>
      <c r="AD1031" s="12">
        <f t="shared" si="1298"/>
        <v>94173.544787921317</v>
      </c>
      <c r="AE1031" s="12">
        <f>$AP1031*AC1031/(Calculations!$D$27^(A1031-1+Calculations!$B$6/30))</f>
        <v>0</v>
      </c>
      <c r="AF1031" s="12">
        <f>IF(AE1031=0,0,SUM(AE$903:AE1031)*AC1031/AE1031)</f>
        <v>0</v>
      </c>
      <c r="AH1031" s="164">
        <f>VLOOKUP(E1031,Rates2,5)*VLOOKUP(E1031,Mort_Imp_Retirees,C1031-'Mort Imp Cume'!$C$4+2)</f>
        <v>1</v>
      </c>
      <c r="AI1031" s="16">
        <f t="shared" si="1299"/>
        <v>0</v>
      </c>
      <c r="AJ1031" s="164">
        <f>VLOOKUP(F1031,Rates2,6)*VLOOKUP(F1031,Mort_Imp_Survivors,C1031-'Mort Imp Cume'!$C$4+2)</f>
        <v>1</v>
      </c>
      <c r="AK1031" s="16">
        <f t="shared" si="1300"/>
        <v>0</v>
      </c>
      <c r="AL1031" s="164">
        <f>VLOOKUP(F1031,Rates2,7)*VLOOKUP(F1031,Mort_Imp_Survivors,C1031-'Mort Imp Cume'!$C$4+2)</f>
        <v>1</v>
      </c>
      <c r="AM1031" s="16">
        <f t="shared" si="1301"/>
        <v>0</v>
      </c>
      <c r="AN1031" s="108">
        <f>PRODUCT(AI$4:AI1030)</f>
        <v>0</v>
      </c>
      <c r="AO1031" s="16">
        <f>PRODUCT(AK$4:AK1030)</f>
        <v>0</v>
      </c>
      <c r="AP1031" s="16">
        <f>PRODUCT(AM$4:AM1030)</f>
        <v>0</v>
      </c>
      <c r="AQ1031" s="16">
        <f t="shared" si="1302"/>
        <v>0</v>
      </c>
      <c r="AR1031" s="16">
        <f t="shared" si="1303"/>
        <v>0</v>
      </c>
      <c r="AS1031" s="16">
        <f t="shared" si="1304"/>
        <v>0</v>
      </c>
      <c r="AT1031" s="16">
        <f t="shared" si="1305"/>
        <v>0</v>
      </c>
      <c r="AU1031" s="16">
        <f t="shared" si="1306"/>
        <v>1</v>
      </c>
      <c r="AV1031" s="16">
        <f t="shared" si="1307"/>
        <v>0</v>
      </c>
      <c r="AW1031" s="30">
        <f>(SUMPRODUCT(AV$5:AV1030,A$5:A1030)+SUM(AV$5:AV1030)*(Calculations!$B$6/30-0.5)+AV$4*Calculations!$B$6/30/2)/SUM(AV$4:AV1030)</f>
        <v>510.22007229542299</v>
      </c>
      <c r="AX1031" s="16"/>
      <c r="AY1031" s="12"/>
      <c r="AZ1031" s="12"/>
    </row>
    <row r="1032" spans="1:52" x14ac:dyDescent="0.25">
      <c r="A1032">
        <f t="shared" si="1368"/>
        <v>1028</v>
      </c>
      <c r="B1032" t="str">
        <f t="shared" si="1312"/>
        <v>September</v>
      </c>
      <c r="C1032">
        <f t="shared" si="1291"/>
        <v>2110</v>
      </c>
      <c r="D1032">
        <f t="shared" si="1314"/>
        <v>211009</v>
      </c>
      <c r="E1032">
        <f t="shared" ref="E1032:F1032" si="1371">E1020+1</f>
        <v>127</v>
      </c>
      <c r="F1032">
        <f t="shared" si="1371"/>
        <v>125</v>
      </c>
      <c r="G1032" s="12">
        <f>G1031*IF($B1032="January",1+IF(C1032&gt;Personal!$L$18+1,Calculations!$B$22,Calculations!$B$21),1)</f>
        <v>20268.066629631841</v>
      </c>
      <c r="H1032" s="12">
        <f>IF(AND(Career!$F$15="Yes",$E1032=62,$E1031=61),G1032,H1031*IF($B1032="January",(1+IF(C1032&gt;Personal!$L$18+1,Calculations!$C$22,Calculations!$C$21)),1))</f>
        <v>20268.066629631841</v>
      </c>
      <c r="I1032" s="12">
        <f>H1032*(1-'Retiree Assumptions'!$F$8)</f>
        <v>15809.091971112837</v>
      </c>
      <c r="J1032" s="12">
        <f>I1032/(Calculations!$C$27^($A1032-1+Calculations!$B$6/30))</f>
        <v>1137.2731529798955</v>
      </c>
      <c r="K1032" s="23">
        <f t="shared" si="1293"/>
        <v>0</v>
      </c>
      <c r="L1032" s="12">
        <f>L1031*IF($B1032="January",(1+IF(C1032&gt;Personal!$L$18+1,Calculations!$B$22,Calculations!$B$21)),1)</f>
        <v>11147.436646297503</v>
      </c>
      <c r="M1032" s="12">
        <f>IF(AND(Career!$F$15="Yes",$E1032=62,$E1031=61),L1032,M1031*IF($B1032="January",(1+IF(C1032&gt;Personal!$L$18+1,Calculations!$C$22,Calculations!$C$21)),1))</f>
        <v>11147.436646297503</v>
      </c>
      <c r="N1032" s="12">
        <f>M1032*(1-'Retiree Assumptions'!$F$10)</f>
        <v>9809.7442487418029</v>
      </c>
      <c r="O1032" s="12">
        <f>N1032/(Calculations!$C$27^$AW1032)/(Calculations!$D$27^($A1032-1-$AW1032+Calculations!$B$6/30))</f>
        <v>597.12838811851589</v>
      </c>
      <c r="P1032" s="23">
        <f t="shared" si="1294"/>
        <v>0</v>
      </c>
      <c r="Q1032" s="12">
        <f>IF(OR(A1032&lt;=360,$E1032&lt;70),Q1031*IF($B1032="January",(1+IF(C1032&gt;Personal!$L$18+1,Calculations!$B$22,Calculations!$B$21)),1),0)</f>
        <v>0</v>
      </c>
      <c r="R1032" s="12">
        <f>IF(OR(A1032&lt;=360,$E1032&lt;70),IF(AND(Career!$F$15="Yes",$E1032=62,$E1031=61),Q1032,R1031*IF($B1032="January",(1+IF(C1032&gt;Personal!$L$18+1,Calculations!$C$22,Calculations!$C$21)),1)),0)</f>
        <v>0</v>
      </c>
      <c r="S1032" s="12">
        <f>R1032*(1-'Retiree Assumptions'!$F$8)</f>
        <v>0</v>
      </c>
      <c r="T1032" s="12">
        <f>S1032/(Calculations!$C$27^($A1032-1+Calculations!$B$6/30))</f>
        <v>0</v>
      </c>
      <c r="U1032" s="23">
        <f t="shared" si="1295"/>
        <v>0</v>
      </c>
      <c r="W1032">
        <f t="shared" ref="W1032:W1095" si="1372">IF(AND(F1032&lt;101,OR(MOD(A1032,60)=1,A1032=13,AND(F1031=100,F1030=99))),W1031+1,W1031)</f>
        <v>15</v>
      </c>
      <c r="X1032">
        <f t="shared" si="1309"/>
        <v>2110</v>
      </c>
      <c r="Y1032">
        <f t="shared" si="1310"/>
        <v>127</v>
      </c>
      <c r="Z1032">
        <f t="shared" si="1297"/>
        <v>125</v>
      </c>
      <c r="AA1032" s="12">
        <f>S1032*12*Subsidy!$I$15/Subsidy!$I$14</f>
        <v>0</v>
      </c>
      <c r="AB1032" s="12">
        <f>SUM(S$5:S1032)*Subsidy!$I$15/Subsidy!$I$14</f>
        <v>53212.488521578103</v>
      </c>
      <c r="AC1032" s="12">
        <f>N1032*Subsidy!$E$15/Subsidy!$E$14</f>
        <v>7847.7953989934431</v>
      </c>
      <c r="AD1032" s="12">
        <f t="shared" si="1298"/>
        <v>94173.544787921317</v>
      </c>
      <c r="AE1032" s="12">
        <f>$AP1032*AC1032/(Calculations!$D$27^(A1032-1+Calculations!$B$6/30))</f>
        <v>0</v>
      </c>
      <c r="AF1032" s="12">
        <f>IF(AE1032=0,0,SUM(AE$903:AE1032)*AC1032/AE1032)</f>
        <v>0</v>
      </c>
      <c r="AH1032" s="164">
        <f>VLOOKUP(E1032,Rates2,5)*VLOOKUP(E1032,Mort_Imp_Retirees,C1032-'Mort Imp Cume'!$C$4+2)</f>
        <v>1</v>
      </c>
      <c r="AI1032" s="16">
        <f t="shared" si="1299"/>
        <v>0</v>
      </c>
      <c r="AJ1032" s="164">
        <f>VLOOKUP(F1032,Rates2,6)*VLOOKUP(F1032,Mort_Imp_Survivors,C1032-'Mort Imp Cume'!$C$4+2)</f>
        <v>1</v>
      </c>
      <c r="AK1032" s="16">
        <f t="shared" si="1300"/>
        <v>0</v>
      </c>
      <c r="AL1032" s="164">
        <f>VLOOKUP(F1032,Rates2,7)*VLOOKUP(F1032,Mort_Imp_Survivors,C1032-'Mort Imp Cume'!$C$4+2)</f>
        <v>1</v>
      </c>
      <c r="AM1032" s="16">
        <f t="shared" si="1301"/>
        <v>0</v>
      </c>
      <c r="AN1032" s="108">
        <f>PRODUCT(AI$4:AI1031)</f>
        <v>0</v>
      </c>
      <c r="AO1032" s="16">
        <f>PRODUCT(AK$4:AK1031)</f>
        <v>0</v>
      </c>
      <c r="AP1032" s="16">
        <f>PRODUCT(AM$4:AM1031)</f>
        <v>0</v>
      </c>
      <c r="AQ1032" s="16">
        <f t="shared" si="1302"/>
        <v>0</v>
      </c>
      <c r="AR1032" s="16">
        <f t="shared" si="1303"/>
        <v>0</v>
      </c>
      <c r="AS1032" s="16">
        <f t="shared" si="1304"/>
        <v>0</v>
      </c>
      <c r="AT1032" s="16">
        <f t="shared" si="1305"/>
        <v>0</v>
      </c>
      <c r="AU1032" s="16">
        <f t="shared" si="1306"/>
        <v>1</v>
      </c>
      <c r="AV1032" s="16">
        <f t="shared" si="1307"/>
        <v>0</v>
      </c>
      <c r="AW1032" s="30">
        <f>(SUMPRODUCT(AV$5:AV1031,A$5:A1031)+SUM(AV$5:AV1031)*(Calculations!$B$6/30-0.5)+AV$4*Calculations!$B$6/30/2)/SUM(AV$4:AV1031)</f>
        <v>510.22007229542299</v>
      </c>
      <c r="AX1032" s="16"/>
      <c r="AY1032" s="12"/>
      <c r="AZ1032" s="12"/>
    </row>
    <row r="1033" spans="1:52" x14ac:dyDescent="0.25">
      <c r="A1033">
        <f t="shared" si="1368"/>
        <v>1029</v>
      </c>
      <c r="B1033" t="str">
        <f t="shared" si="1312"/>
        <v>October</v>
      </c>
      <c r="C1033">
        <f t="shared" si="1291"/>
        <v>2110</v>
      </c>
      <c r="D1033">
        <f t="shared" si="1314"/>
        <v>211010</v>
      </c>
      <c r="E1033">
        <f t="shared" ref="E1033:F1033" si="1373">E1021+1</f>
        <v>127</v>
      </c>
      <c r="F1033">
        <f t="shared" si="1373"/>
        <v>125</v>
      </c>
      <c r="G1033" s="12">
        <f>G1032*IF($B1033="January",1+IF(C1033&gt;Personal!$L$18+1,Calculations!$B$22,Calculations!$B$21),1)</f>
        <v>20268.066629631841</v>
      </c>
      <c r="H1033" s="12">
        <f>IF(AND(Career!$F$15="Yes",$E1033=62,$E1032=61),G1033,H1032*IF($B1033="January",(1+IF(C1033&gt;Personal!$L$18+1,Calculations!$C$22,Calculations!$C$21)),1))</f>
        <v>20268.066629631841</v>
      </c>
      <c r="I1033" s="12">
        <f>H1033*(1-'Retiree Assumptions'!$F$8)</f>
        <v>15809.091971112837</v>
      </c>
      <c r="J1033" s="12">
        <f>I1033/(Calculations!$C$27^($A1033-1+Calculations!$B$6/30))</f>
        <v>1134.3651572355918</v>
      </c>
      <c r="K1033" s="23">
        <f t="shared" si="1293"/>
        <v>0</v>
      </c>
      <c r="L1033" s="12">
        <f>L1032*IF($B1033="January",(1+IF(C1033&gt;Personal!$L$18+1,Calculations!$B$22,Calculations!$B$21)),1)</f>
        <v>11147.436646297503</v>
      </c>
      <c r="M1033" s="12">
        <f>IF(AND(Career!$F$15="Yes",$E1033=62,$E1032=61),L1033,M1032*IF($B1033="January",(1+IF(C1033&gt;Personal!$L$18+1,Calculations!$C$22,Calculations!$C$21)),1))</f>
        <v>11147.436646297503</v>
      </c>
      <c r="N1033" s="12">
        <f>M1033*(1-'Retiree Assumptions'!$F$10)</f>
        <v>9809.7442487418029</v>
      </c>
      <c r="O1033" s="12">
        <f>N1033/(Calculations!$C$27^$AW1033)/(Calculations!$D$27^($A1033-1-$AW1033+Calculations!$B$6/30))</f>
        <v>595.40941340855181</v>
      </c>
      <c r="P1033" s="23">
        <f t="shared" si="1294"/>
        <v>0</v>
      </c>
      <c r="Q1033" s="12">
        <f>IF(OR(A1033&lt;=360,$E1033&lt;70),Q1032*IF($B1033="January",(1+IF(C1033&gt;Personal!$L$18+1,Calculations!$B$22,Calculations!$B$21)),1),0)</f>
        <v>0</v>
      </c>
      <c r="R1033" s="12">
        <f>IF(OR(A1033&lt;=360,$E1033&lt;70),IF(AND(Career!$F$15="Yes",$E1033=62,$E1032=61),Q1033,R1032*IF($B1033="January",(1+IF(C1033&gt;Personal!$L$18+1,Calculations!$C$22,Calculations!$C$21)),1)),0)</f>
        <v>0</v>
      </c>
      <c r="S1033" s="12">
        <f>R1033*(1-'Retiree Assumptions'!$F$8)</f>
        <v>0</v>
      </c>
      <c r="T1033" s="12">
        <f>S1033/(Calculations!$C$27^($A1033-1+Calculations!$B$6/30))</f>
        <v>0</v>
      </c>
      <c r="U1033" s="23">
        <f t="shared" si="1295"/>
        <v>0</v>
      </c>
      <c r="W1033">
        <f t="shared" si="1372"/>
        <v>15</v>
      </c>
      <c r="X1033">
        <f t="shared" si="1309"/>
        <v>2110</v>
      </c>
      <c r="Y1033">
        <f t="shared" si="1310"/>
        <v>127</v>
      </c>
      <c r="Z1033">
        <f t="shared" si="1297"/>
        <v>125</v>
      </c>
      <c r="AA1033" s="12">
        <f>S1033*12*Subsidy!$I$15/Subsidy!$I$14</f>
        <v>0</v>
      </c>
      <c r="AB1033" s="12">
        <f>SUM(S$5:S1033)*Subsidy!$I$15/Subsidy!$I$14</f>
        <v>53212.488521578103</v>
      </c>
      <c r="AC1033" s="12">
        <f>N1033*Subsidy!$E$15/Subsidy!$E$14</f>
        <v>7847.7953989934431</v>
      </c>
      <c r="AD1033" s="12">
        <f t="shared" si="1298"/>
        <v>94173.544787921317</v>
      </c>
      <c r="AE1033" s="12">
        <f>$AP1033*AC1033/(Calculations!$D$27^(A1033-1+Calculations!$B$6/30))</f>
        <v>0</v>
      </c>
      <c r="AF1033" s="12">
        <f>IF(AE1033=0,0,SUM(AE$903:AE1033)*AC1033/AE1033)</f>
        <v>0</v>
      </c>
      <c r="AH1033" s="164">
        <f>VLOOKUP(E1033,Rates2,5)*VLOOKUP(E1033,Mort_Imp_Retirees,C1033-'Mort Imp Cume'!$C$4+2)</f>
        <v>1</v>
      </c>
      <c r="AI1033" s="16">
        <f t="shared" si="1299"/>
        <v>0</v>
      </c>
      <c r="AJ1033" s="164">
        <f>VLOOKUP(F1033,Rates2,6)*VLOOKUP(F1033,Mort_Imp_Survivors,C1033-'Mort Imp Cume'!$C$4+2)</f>
        <v>1</v>
      </c>
      <c r="AK1033" s="16">
        <f t="shared" si="1300"/>
        <v>0</v>
      </c>
      <c r="AL1033" s="164">
        <f>VLOOKUP(F1033,Rates2,7)*VLOOKUP(F1033,Mort_Imp_Survivors,C1033-'Mort Imp Cume'!$C$4+2)</f>
        <v>1</v>
      </c>
      <c r="AM1033" s="16">
        <f t="shared" si="1301"/>
        <v>0</v>
      </c>
      <c r="AN1033" s="108">
        <f>PRODUCT(AI$4:AI1032)</f>
        <v>0</v>
      </c>
      <c r="AO1033" s="16">
        <f>PRODUCT(AK$4:AK1032)</f>
        <v>0</v>
      </c>
      <c r="AP1033" s="16">
        <f>PRODUCT(AM$4:AM1032)</f>
        <v>0</v>
      </c>
      <c r="AQ1033" s="16">
        <f t="shared" si="1302"/>
        <v>0</v>
      </c>
      <c r="AR1033" s="16">
        <f t="shared" si="1303"/>
        <v>0</v>
      </c>
      <c r="AS1033" s="16">
        <f t="shared" si="1304"/>
        <v>0</v>
      </c>
      <c r="AT1033" s="16">
        <f t="shared" si="1305"/>
        <v>0</v>
      </c>
      <c r="AU1033" s="16">
        <f t="shared" si="1306"/>
        <v>1</v>
      </c>
      <c r="AV1033" s="16">
        <f t="shared" si="1307"/>
        <v>0</v>
      </c>
      <c r="AW1033" s="30">
        <f>(SUMPRODUCT(AV$5:AV1032,A$5:A1032)+SUM(AV$5:AV1032)*(Calculations!$B$6/30-0.5)+AV$4*Calculations!$B$6/30/2)/SUM(AV$4:AV1032)</f>
        <v>510.22007229542299</v>
      </c>
      <c r="AX1033" s="16"/>
      <c r="AY1033" s="12"/>
      <c r="AZ1033" s="12"/>
    </row>
    <row r="1034" spans="1:52" x14ac:dyDescent="0.25">
      <c r="A1034">
        <f t="shared" si="1368"/>
        <v>1030</v>
      </c>
      <c r="B1034" t="str">
        <f t="shared" si="1312"/>
        <v>November</v>
      </c>
      <c r="C1034">
        <f t="shared" si="1291"/>
        <v>2110</v>
      </c>
      <c r="D1034">
        <f t="shared" si="1314"/>
        <v>211011</v>
      </c>
      <c r="E1034">
        <f t="shared" ref="E1034:F1034" si="1374">E1022+1</f>
        <v>127</v>
      </c>
      <c r="F1034">
        <f t="shared" si="1374"/>
        <v>125</v>
      </c>
      <c r="G1034" s="12">
        <f>G1033*IF($B1034="January",1+IF(C1034&gt;Personal!$L$18+1,Calculations!$B$22,Calculations!$B$21),1)</f>
        <v>20268.066629631841</v>
      </c>
      <c r="H1034" s="12">
        <f>IF(AND(Career!$F$15="Yes",$E1034=62,$E1033=61),G1034,H1033*IF($B1034="January",(1+IF(C1034&gt;Personal!$L$18+1,Calculations!$C$22,Calculations!$C$21)),1))</f>
        <v>20268.066629631841</v>
      </c>
      <c r="I1034" s="12">
        <f>H1034*(1-'Retiree Assumptions'!$F$8)</f>
        <v>15809.091971112837</v>
      </c>
      <c r="J1034" s="12">
        <f>I1034/(Calculations!$C$27^($A1034-1+Calculations!$B$6/30))</f>
        <v>1131.4645972064695</v>
      </c>
      <c r="K1034" s="23">
        <f t="shared" si="1293"/>
        <v>0</v>
      </c>
      <c r="L1034" s="12">
        <f>L1033*IF($B1034="January",(1+IF(C1034&gt;Personal!$L$18+1,Calculations!$B$22,Calculations!$B$21)),1)</f>
        <v>11147.436646297503</v>
      </c>
      <c r="M1034" s="12">
        <f>IF(AND(Career!$F$15="Yes",$E1034=62,$E1033=61),L1034,M1033*IF($B1034="January",(1+IF(C1034&gt;Personal!$L$18+1,Calculations!$C$22,Calculations!$C$21)),1))</f>
        <v>11147.436646297503</v>
      </c>
      <c r="N1034" s="12">
        <f>M1034*(1-'Retiree Assumptions'!$F$10)</f>
        <v>9809.7442487418029</v>
      </c>
      <c r="O1034" s="12">
        <f>N1034/(Calculations!$C$27^$AW1034)/(Calculations!$D$27^($A1034-1-$AW1034+Calculations!$B$6/30))</f>
        <v>593.69538717216926</v>
      </c>
      <c r="P1034" s="23">
        <f t="shared" si="1294"/>
        <v>0</v>
      </c>
      <c r="Q1034" s="12">
        <f>IF(OR(A1034&lt;=360,$E1034&lt;70),Q1033*IF($B1034="January",(1+IF(C1034&gt;Personal!$L$18+1,Calculations!$B$22,Calculations!$B$21)),1),0)</f>
        <v>0</v>
      </c>
      <c r="R1034" s="12">
        <f>IF(OR(A1034&lt;=360,$E1034&lt;70),IF(AND(Career!$F$15="Yes",$E1034=62,$E1033=61),Q1034,R1033*IF($B1034="January",(1+IF(C1034&gt;Personal!$L$18+1,Calculations!$C$22,Calculations!$C$21)),1)),0)</f>
        <v>0</v>
      </c>
      <c r="S1034" s="12">
        <f>R1034*(1-'Retiree Assumptions'!$F$8)</f>
        <v>0</v>
      </c>
      <c r="T1034" s="12">
        <f>S1034/(Calculations!$C$27^($A1034-1+Calculations!$B$6/30))</f>
        <v>0</v>
      </c>
      <c r="U1034" s="23">
        <f t="shared" si="1295"/>
        <v>0</v>
      </c>
      <c r="W1034">
        <f t="shared" si="1372"/>
        <v>15</v>
      </c>
      <c r="X1034">
        <f t="shared" si="1309"/>
        <v>2110</v>
      </c>
      <c r="Y1034">
        <f t="shared" si="1310"/>
        <v>127</v>
      </c>
      <c r="Z1034">
        <f t="shared" si="1297"/>
        <v>125</v>
      </c>
      <c r="AA1034" s="12">
        <f>S1034*12*Subsidy!$I$15/Subsidy!$I$14</f>
        <v>0</v>
      </c>
      <c r="AB1034" s="12">
        <f>SUM(S$5:S1034)*Subsidy!$I$15/Subsidy!$I$14</f>
        <v>53212.488521578103</v>
      </c>
      <c r="AC1034" s="12">
        <f>N1034*Subsidy!$E$15/Subsidy!$E$14</f>
        <v>7847.7953989934431</v>
      </c>
      <c r="AD1034" s="12">
        <f t="shared" si="1298"/>
        <v>94173.544787921317</v>
      </c>
      <c r="AE1034" s="12">
        <f>$AP1034*AC1034/(Calculations!$D$27^(A1034-1+Calculations!$B$6/30))</f>
        <v>0</v>
      </c>
      <c r="AF1034" s="12">
        <f>IF(AE1034=0,0,SUM(AE$903:AE1034)*AC1034/AE1034)</f>
        <v>0</v>
      </c>
      <c r="AH1034" s="164">
        <f>VLOOKUP(E1034,Rates2,5)*VLOOKUP(E1034,Mort_Imp_Retirees,C1034-'Mort Imp Cume'!$C$4+2)</f>
        <v>1</v>
      </c>
      <c r="AI1034" s="16">
        <f t="shared" si="1299"/>
        <v>0</v>
      </c>
      <c r="AJ1034" s="164">
        <f>VLOOKUP(F1034,Rates2,6)*VLOOKUP(F1034,Mort_Imp_Survivors,C1034-'Mort Imp Cume'!$C$4+2)</f>
        <v>1</v>
      </c>
      <c r="AK1034" s="16">
        <f t="shared" si="1300"/>
        <v>0</v>
      </c>
      <c r="AL1034" s="164">
        <f>VLOOKUP(F1034,Rates2,7)*VLOOKUP(F1034,Mort_Imp_Survivors,C1034-'Mort Imp Cume'!$C$4+2)</f>
        <v>1</v>
      </c>
      <c r="AM1034" s="16">
        <f t="shared" si="1301"/>
        <v>0</v>
      </c>
      <c r="AN1034" s="108">
        <f>PRODUCT(AI$4:AI1033)</f>
        <v>0</v>
      </c>
      <c r="AO1034" s="16">
        <f>PRODUCT(AK$4:AK1033)</f>
        <v>0</v>
      </c>
      <c r="AP1034" s="16">
        <f>PRODUCT(AM$4:AM1033)</f>
        <v>0</v>
      </c>
      <c r="AQ1034" s="16">
        <f t="shared" si="1302"/>
        <v>0</v>
      </c>
      <c r="AR1034" s="16">
        <f t="shared" si="1303"/>
        <v>0</v>
      </c>
      <c r="AS1034" s="16">
        <f t="shared" si="1304"/>
        <v>0</v>
      </c>
      <c r="AT1034" s="16">
        <f t="shared" si="1305"/>
        <v>0</v>
      </c>
      <c r="AU1034" s="16">
        <f t="shared" si="1306"/>
        <v>1</v>
      </c>
      <c r="AV1034" s="16">
        <f t="shared" si="1307"/>
        <v>0</v>
      </c>
      <c r="AW1034" s="30">
        <f>(SUMPRODUCT(AV$5:AV1033,A$5:A1033)+SUM(AV$5:AV1033)*(Calculations!$B$6/30-0.5)+AV$4*Calculations!$B$6/30/2)/SUM(AV$4:AV1033)</f>
        <v>510.22007229542299</v>
      </c>
      <c r="AX1034" s="16"/>
      <c r="AY1034" s="12"/>
      <c r="AZ1034" s="12"/>
    </row>
    <row r="1035" spans="1:52" x14ac:dyDescent="0.25">
      <c r="A1035">
        <f t="shared" si="1368"/>
        <v>1031</v>
      </c>
      <c r="B1035" t="str">
        <f t="shared" si="1312"/>
        <v>December</v>
      </c>
      <c r="C1035">
        <f t="shared" si="1291"/>
        <v>2110</v>
      </c>
      <c r="D1035">
        <f t="shared" si="1314"/>
        <v>211012</v>
      </c>
      <c r="E1035">
        <f t="shared" ref="E1035:F1035" si="1375">E1023+1</f>
        <v>127</v>
      </c>
      <c r="F1035">
        <f t="shared" si="1375"/>
        <v>125</v>
      </c>
      <c r="G1035" s="12">
        <f>G1034*IF($B1035="January",1+IF(C1035&gt;Personal!$L$18+1,Calculations!$B$22,Calculations!$B$21),1)</f>
        <v>20268.066629631841</v>
      </c>
      <c r="H1035" s="12">
        <f>IF(AND(Career!$F$15="Yes",$E1035=62,$E1034=61),G1035,H1034*IF($B1035="January",(1+IF(C1035&gt;Personal!$L$18+1,Calculations!$C$22,Calculations!$C$21)),1))</f>
        <v>20268.066629631841</v>
      </c>
      <c r="I1035" s="12">
        <f>H1035*(1-'Retiree Assumptions'!$F$8)</f>
        <v>15809.091971112837</v>
      </c>
      <c r="J1035" s="12">
        <f>I1035/(Calculations!$C$27^($A1035-1+Calculations!$B$6/30))</f>
        <v>1128.5714538794814</v>
      </c>
      <c r="K1035" s="23">
        <f t="shared" si="1293"/>
        <v>0</v>
      </c>
      <c r="L1035" s="12">
        <f>L1034*IF($B1035="January",(1+IF(C1035&gt;Personal!$L$18+1,Calculations!$B$22,Calculations!$B$21)),1)</f>
        <v>11147.436646297503</v>
      </c>
      <c r="M1035" s="12">
        <f>IF(AND(Career!$F$15="Yes",$E1035=62,$E1034=61),L1035,M1034*IF($B1035="January",(1+IF(C1035&gt;Personal!$L$18+1,Calculations!$C$22,Calculations!$C$21)),1))</f>
        <v>11147.436646297503</v>
      </c>
      <c r="N1035" s="12">
        <f>M1035*(1-'Retiree Assumptions'!$F$10)</f>
        <v>9809.7442487418029</v>
      </c>
      <c r="O1035" s="12">
        <f>N1035/(Calculations!$C$27^$AW1035)/(Calculations!$D$27^($A1035-1-$AW1035+Calculations!$B$6/30))</f>
        <v>591.98629516402161</v>
      </c>
      <c r="P1035" s="23">
        <f t="shared" si="1294"/>
        <v>0</v>
      </c>
      <c r="Q1035" s="12">
        <f>IF(OR(A1035&lt;=360,$E1035&lt;70),Q1034*IF($B1035="January",(1+IF(C1035&gt;Personal!$L$18+1,Calculations!$B$22,Calculations!$B$21)),1),0)</f>
        <v>0</v>
      </c>
      <c r="R1035" s="12">
        <f>IF(OR(A1035&lt;=360,$E1035&lt;70),IF(AND(Career!$F$15="Yes",$E1035=62,$E1034=61),Q1035,R1034*IF($B1035="January",(1+IF(C1035&gt;Personal!$L$18+1,Calculations!$C$22,Calculations!$C$21)),1)),0)</f>
        <v>0</v>
      </c>
      <c r="S1035" s="12">
        <f>R1035*(1-'Retiree Assumptions'!$F$8)</f>
        <v>0</v>
      </c>
      <c r="T1035" s="12">
        <f>S1035/(Calculations!$C$27^($A1035-1+Calculations!$B$6/30))</f>
        <v>0</v>
      </c>
      <c r="U1035" s="23">
        <f t="shared" si="1295"/>
        <v>0</v>
      </c>
      <c r="W1035">
        <f t="shared" si="1372"/>
        <v>15</v>
      </c>
      <c r="X1035">
        <f t="shared" si="1309"/>
        <v>2110</v>
      </c>
      <c r="Y1035">
        <f t="shared" si="1310"/>
        <v>127</v>
      </c>
      <c r="Z1035">
        <f t="shared" si="1297"/>
        <v>125</v>
      </c>
      <c r="AA1035" s="12">
        <f>S1035*12*Subsidy!$I$15/Subsidy!$I$14</f>
        <v>0</v>
      </c>
      <c r="AB1035" s="12">
        <f>SUM(S$5:S1035)*Subsidy!$I$15/Subsidy!$I$14</f>
        <v>53212.488521578103</v>
      </c>
      <c r="AC1035" s="12">
        <f>N1035*Subsidy!$E$15/Subsidy!$E$14</f>
        <v>7847.7953989934431</v>
      </c>
      <c r="AD1035" s="12">
        <f t="shared" si="1298"/>
        <v>94173.544787921317</v>
      </c>
      <c r="AE1035" s="12">
        <f>$AP1035*AC1035/(Calculations!$D$27^(A1035-1+Calculations!$B$6/30))</f>
        <v>0</v>
      </c>
      <c r="AF1035" s="12">
        <f>IF(AE1035=0,0,SUM(AE$903:AE1035)*AC1035/AE1035)</f>
        <v>0</v>
      </c>
      <c r="AH1035" s="164">
        <f>VLOOKUP(E1035,Rates2,5)*VLOOKUP(E1035,Mort_Imp_Retirees,C1035-'Mort Imp Cume'!$C$4+2)</f>
        <v>1</v>
      </c>
      <c r="AI1035" s="16">
        <f t="shared" si="1299"/>
        <v>0</v>
      </c>
      <c r="AJ1035" s="164">
        <f>VLOOKUP(F1035,Rates2,6)*VLOOKUP(F1035,Mort_Imp_Survivors,C1035-'Mort Imp Cume'!$C$4+2)</f>
        <v>1</v>
      </c>
      <c r="AK1035" s="16">
        <f t="shared" si="1300"/>
        <v>0</v>
      </c>
      <c r="AL1035" s="164">
        <f>VLOOKUP(F1035,Rates2,7)*VLOOKUP(F1035,Mort_Imp_Survivors,C1035-'Mort Imp Cume'!$C$4+2)</f>
        <v>1</v>
      </c>
      <c r="AM1035" s="16">
        <f t="shared" si="1301"/>
        <v>0</v>
      </c>
      <c r="AN1035" s="108">
        <f>PRODUCT(AI$4:AI1034)</f>
        <v>0</v>
      </c>
      <c r="AO1035" s="16">
        <f>PRODUCT(AK$4:AK1034)</f>
        <v>0</v>
      </c>
      <c r="AP1035" s="16">
        <f>PRODUCT(AM$4:AM1034)</f>
        <v>0</v>
      </c>
      <c r="AQ1035" s="16">
        <f t="shared" si="1302"/>
        <v>0</v>
      </c>
      <c r="AR1035" s="16">
        <f t="shared" si="1303"/>
        <v>0</v>
      </c>
      <c r="AS1035" s="16">
        <f t="shared" si="1304"/>
        <v>0</v>
      </c>
      <c r="AT1035" s="16">
        <f t="shared" si="1305"/>
        <v>0</v>
      </c>
      <c r="AU1035" s="16">
        <f t="shared" si="1306"/>
        <v>1</v>
      </c>
      <c r="AV1035" s="16">
        <f t="shared" si="1307"/>
        <v>0</v>
      </c>
      <c r="AW1035" s="30">
        <f>(SUMPRODUCT(AV$5:AV1034,A$5:A1034)+SUM(AV$5:AV1034)*(Calculations!$B$6/30-0.5)+AV$4*Calculations!$B$6/30/2)/SUM(AV$4:AV1034)</f>
        <v>510.22007229542299</v>
      </c>
      <c r="AX1035" s="16"/>
      <c r="AY1035" s="12"/>
      <c r="AZ1035" s="12"/>
    </row>
    <row r="1036" spans="1:52" x14ac:dyDescent="0.25">
      <c r="A1036">
        <f t="shared" si="1368"/>
        <v>1032</v>
      </c>
      <c r="B1036" t="str">
        <f t="shared" si="1312"/>
        <v>January</v>
      </c>
      <c r="C1036">
        <f t="shared" ref="C1036:C1099" si="1376">C1035+IF(B1035="December",1,0)</f>
        <v>2111</v>
      </c>
      <c r="D1036">
        <f t="shared" si="1314"/>
        <v>211101</v>
      </c>
      <c r="E1036">
        <f t="shared" ref="E1036:F1036" si="1377">E1024+1</f>
        <v>128</v>
      </c>
      <c r="F1036">
        <f t="shared" si="1377"/>
        <v>126</v>
      </c>
      <c r="G1036" s="12">
        <f>G1035*IF($B1036="January",1+IF(C1036&gt;Personal!$L$18+1,Calculations!$B$22,Calculations!$B$21),1)</f>
        <v>20774.768295372636</v>
      </c>
      <c r="H1036" s="12">
        <f>IF(AND(Career!$F$15="Yes",$E1036=62,$E1035=61),G1036,H1035*IF($B1036="January",(1+IF(C1036&gt;Personal!$L$18+1,Calculations!$C$22,Calculations!$C$21)),1))</f>
        <v>20774.768295372636</v>
      </c>
      <c r="I1036" s="12">
        <f>H1036*(1-'Retiree Assumptions'!$F$8)</f>
        <v>16204.319270390657</v>
      </c>
      <c r="J1036" s="12">
        <f>I1036/(Calculations!$C$27^($A1036-1+Calculations!$B$6/30))</f>
        <v>1153.8278509974512</v>
      </c>
      <c r="K1036" s="23">
        <f t="shared" ref="K1036:K1099" si="1378">$AN1036*J1036</f>
        <v>0</v>
      </c>
      <c r="L1036" s="12">
        <f>L1035*IF($B1036="January",(1+IF(C1036&gt;Personal!$L$18+1,Calculations!$B$22,Calculations!$B$21)),1)</f>
        <v>11426.122562454939</v>
      </c>
      <c r="M1036" s="12">
        <f>IF(AND(Career!$F$15="Yes",$E1036=62,$E1035=61),L1036,M1035*IF($B1036="January",(1+IF(C1036&gt;Personal!$L$18+1,Calculations!$C$22,Calculations!$C$21)),1))</f>
        <v>11426.122562454939</v>
      </c>
      <c r="N1036" s="12">
        <f>M1036*(1-'Retiree Assumptions'!$F$10)</f>
        <v>10054.987854960345</v>
      </c>
      <c r="O1036" s="12">
        <f>N1036/(Calculations!$C$27^$AW1036)/(Calculations!$D$27^($A1036-1-$AW1036+Calculations!$B$6/30))</f>
        <v>605.0391762592651</v>
      </c>
      <c r="P1036" s="23">
        <f t="shared" ref="P1036:P1099" si="1379">$AT1036*O1036</f>
        <v>0</v>
      </c>
      <c r="Q1036" s="12">
        <f>IF(OR(A1036&lt;=360,$E1036&lt;70),Q1035*IF($B1036="January",(1+IF(C1036&gt;Personal!$L$18+1,Calculations!$B$22,Calculations!$B$21)),1),0)</f>
        <v>0</v>
      </c>
      <c r="R1036" s="12">
        <f>IF(OR(A1036&lt;=360,$E1036&lt;70),IF(AND(Career!$F$15="Yes",$E1036=62,$E1035=61),Q1036,R1035*IF($B1036="January",(1+IF(C1036&gt;Personal!$L$18+1,Calculations!$C$22,Calculations!$C$21)),1)),0)</f>
        <v>0</v>
      </c>
      <c r="S1036" s="12">
        <f>R1036*(1-'Retiree Assumptions'!$F$8)</f>
        <v>0</v>
      </c>
      <c r="T1036" s="12">
        <f>S1036/(Calculations!$C$27^($A1036-1+Calculations!$B$6/30))</f>
        <v>0</v>
      </c>
      <c r="U1036" s="23">
        <f t="shared" ref="U1036:U1099" si="1380">$AQ1036*T1036</f>
        <v>0</v>
      </c>
      <c r="W1036">
        <f t="shared" si="1372"/>
        <v>15</v>
      </c>
      <c r="X1036">
        <f t="shared" si="1309"/>
        <v>2111</v>
      </c>
      <c r="Y1036">
        <f t="shared" si="1310"/>
        <v>128</v>
      </c>
      <c r="Z1036">
        <f t="shared" si="1297"/>
        <v>126</v>
      </c>
      <c r="AA1036" s="12">
        <f>S1036*12*Subsidy!$I$15/Subsidy!$I$14</f>
        <v>0</v>
      </c>
      <c r="AB1036" s="12">
        <f>SUM(S$5:S1036)*Subsidy!$I$15/Subsidy!$I$14</f>
        <v>53212.488521578103</v>
      </c>
      <c r="AC1036" s="12">
        <f>N1036*Subsidy!$E$15/Subsidy!$E$14</f>
        <v>8043.9902839682754</v>
      </c>
      <c r="AD1036" s="12">
        <f t="shared" si="1298"/>
        <v>96527.883407619302</v>
      </c>
      <c r="AE1036" s="12">
        <f>$AP1036*AC1036/(Calculations!$D$27^(A1036-1+Calculations!$B$6/30))</f>
        <v>0</v>
      </c>
      <c r="AF1036" s="12">
        <f>IF(AE1036=0,0,SUM(AE$903:AE1036)*AC1036/AE1036)</f>
        <v>0</v>
      </c>
      <c r="AH1036" s="164">
        <f>VLOOKUP(E1036,Rates2,5)*VLOOKUP(E1036,Mort_Imp_Retirees,C1036-'Mort Imp Cume'!$C$4+2)</f>
        <v>1</v>
      </c>
      <c r="AI1036" s="16">
        <f t="shared" si="1299"/>
        <v>0</v>
      </c>
      <c r="AJ1036" s="164">
        <f>VLOOKUP(F1036,Rates2,6)*VLOOKUP(F1036,Mort_Imp_Survivors,C1036-'Mort Imp Cume'!$C$4+2)</f>
        <v>1</v>
      </c>
      <c r="AK1036" s="16">
        <f t="shared" si="1300"/>
        <v>0</v>
      </c>
      <c r="AL1036" s="164">
        <f>VLOOKUP(F1036,Rates2,7)*VLOOKUP(F1036,Mort_Imp_Survivors,C1036-'Mort Imp Cume'!$C$4+2)</f>
        <v>1</v>
      </c>
      <c r="AM1036" s="16">
        <f t="shared" si="1301"/>
        <v>0</v>
      </c>
      <c r="AN1036" s="108">
        <f>PRODUCT(AI$4:AI1035)</f>
        <v>0</v>
      </c>
      <c r="AO1036" s="16">
        <f>PRODUCT(AK$4:AK1035)</f>
        <v>0</v>
      </c>
      <c r="AP1036" s="16">
        <f>PRODUCT(AM$4:AM1035)</f>
        <v>0</v>
      </c>
      <c r="AQ1036" s="16">
        <f t="shared" si="1302"/>
        <v>0</v>
      </c>
      <c r="AR1036" s="16">
        <f t="shared" si="1303"/>
        <v>0</v>
      </c>
      <c r="AS1036" s="16">
        <f t="shared" si="1304"/>
        <v>0</v>
      </c>
      <c r="AT1036" s="16">
        <f t="shared" si="1305"/>
        <v>0</v>
      </c>
      <c r="AU1036" s="16">
        <f t="shared" si="1306"/>
        <v>1</v>
      </c>
      <c r="AV1036" s="16">
        <f t="shared" si="1307"/>
        <v>0</v>
      </c>
      <c r="AW1036" s="30">
        <f>(SUMPRODUCT(AV$5:AV1035,A$5:A1035)+SUM(AV$5:AV1035)*(Calculations!$B$6/30-0.5)+AV$4*Calculations!$B$6/30/2)/SUM(AV$4:AV1035)</f>
        <v>510.22007229542299</v>
      </c>
      <c r="AX1036" s="16"/>
      <c r="AY1036" s="12"/>
      <c r="AZ1036" s="12"/>
    </row>
    <row r="1037" spans="1:52" x14ac:dyDescent="0.25">
      <c r="A1037">
        <f t="shared" si="1368"/>
        <v>1033</v>
      </c>
      <c r="B1037" t="str">
        <f t="shared" si="1312"/>
        <v>February</v>
      </c>
      <c r="C1037">
        <f t="shared" si="1376"/>
        <v>2111</v>
      </c>
      <c r="D1037">
        <f t="shared" si="1314"/>
        <v>211102</v>
      </c>
      <c r="E1037">
        <f t="shared" ref="E1037:F1037" si="1381">E1025+1</f>
        <v>128</v>
      </c>
      <c r="F1037">
        <f t="shared" si="1381"/>
        <v>126</v>
      </c>
      <c r="G1037" s="12">
        <f>G1036*IF($B1037="January",1+IF(C1037&gt;Personal!$L$18+1,Calculations!$B$22,Calculations!$B$21),1)</f>
        <v>20774.768295372636</v>
      </c>
      <c r="H1037" s="12">
        <f>IF(AND(Career!$F$15="Yes",$E1037=62,$E1036=61),G1037,H1036*IF($B1037="January",(1+IF(C1037&gt;Personal!$L$18+1,Calculations!$C$22,Calculations!$C$21)),1))</f>
        <v>20774.768295372636</v>
      </c>
      <c r="I1037" s="12">
        <f>H1037*(1-'Retiree Assumptions'!$F$8)</f>
        <v>16204.319270390657</v>
      </c>
      <c r="J1037" s="12">
        <f>I1037/(Calculations!$C$27^($A1037-1+Calculations!$B$6/30))</f>
        <v>1150.8775250607418</v>
      </c>
      <c r="K1037" s="23">
        <f t="shared" si="1378"/>
        <v>0</v>
      </c>
      <c r="L1037" s="12">
        <f>L1036*IF($B1037="January",(1+IF(C1037&gt;Personal!$L$18+1,Calculations!$B$22,Calculations!$B$21)),1)</f>
        <v>11426.122562454939</v>
      </c>
      <c r="M1037" s="12">
        <f>IF(AND(Career!$F$15="Yes",$E1037=62,$E1036=61),L1037,M1036*IF($B1037="January",(1+IF(C1037&gt;Personal!$L$18+1,Calculations!$C$22,Calculations!$C$21)),1))</f>
        <v>11426.122562454939</v>
      </c>
      <c r="N1037" s="12">
        <f>M1037*(1-'Retiree Assumptions'!$F$10)</f>
        <v>10054.987854960345</v>
      </c>
      <c r="O1037" s="12">
        <f>N1037/(Calculations!$C$27^$AW1037)/(Calculations!$D$27^($A1037-1-$AW1037+Calculations!$B$6/30))</f>
        <v>603.29742848236845</v>
      </c>
      <c r="P1037" s="23">
        <f t="shared" si="1379"/>
        <v>0</v>
      </c>
      <c r="Q1037" s="12">
        <f>IF(OR(A1037&lt;=360,$E1037&lt;70),Q1036*IF($B1037="January",(1+IF(C1037&gt;Personal!$L$18+1,Calculations!$B$22,Calculations!$B$21)),1),0)</f>
        <v>0</v>
      </c>
      <c r="R1037" s="12">
        <f>IF(OR(A1037&lt;=360,$E1037&lt;70),IF(AND(Career!$F$15="Yes",$E1037=62,$E1036=61),Q1037,R1036*IF($B1037="January",(1+IF(C1037&gt;Personal!$L$18+1,Calculations!$C$22,Calculations!$C$21)),1)),0)</f>
        <v>0</v>
      </c>
      <c r="S1037" s="12">
        <f>R1037*(1-'Retiree Assumptions'!$F$8)</f>
        <v>0</v>
      </c>
      <c r="T1037" s="12">
        <f>S1037/(Calculations!$C$27^($A1037-1+Calculations!$B$6/30))</f>
        <v>0</v>
      </c>
      <c r="U1037" s="23">
        <f t="shared" si="1380"/>
        <v>0</v>
      </c>
      <c r="W1037">
        <f t="shared" si="1372"/>
        <v>15</v>
      </c>
      <c r="X1037">
        <f t="shared" si="1309"/>
        <v>2111</v>
      </c>
      <c r="Y1037">
        <f t="shared" si="1310"/>
        <v>128</v>
      </c>
      <c r="Z1037">
        <f t="shared" ref="Z1037:Z1100" si="1382">F1037</f>
        <v>126</v>
      </c>
      <c r="AA1037" s="12">
        <f>S1037*12*Subsidy!$I$15/Subsidy!$I$14</f>
        <v>0</v>
      </c>
      <c r="AB1037" s="12">
        <f>SUM(S$5:S1037)*Subsidy!$I$15/Subsidy!$I$14</f>
        <v>53212.488521578103</v>
      </c>
      <c r="AC1037" s="12">
        <f>N1037*Subsidy!$E$15/Subsidy!$E$14</f>
        <v>8043.9902839682754</v>
      </c>
      <c r="AD1037" s="12">
        <f t="shared" ref="AD1037:AD1100" si="1383">AC1037*12</f>
        <v>96527.883407619302</v>
      </c>
      <c r="AE1037" s="12">
        <f>$AP1037*AC1037/(Calculations!$D$27^(A1037-1+Calculations!$B$6/30))</f>
        <v>0</v>
      </c>
      <c r="AF1037" s="12">
        <f>IF(AE1037=0,0,SUM(AE$903:AE1037)*AC1037/AE1037)</f>
        <v>0</v>
      </c>
      <c r="AH1037" s="164">
        <f>VLOOKUP(E1037,Rates2,5)*VLOOKUP(E1037,Mort_Imp_Retirees,C1037-'Mort Imp Cume'!$C$4+2)</f>
        <v>1</v>
      </c>
      <c r="AI1037" s="16">
        <f t="shared" ref="AI1037:AI1100" si="1384">1-AH1037</f>
        <v>0</v>
      </c>
      <c r="AJ1037" s="164">
        <f>VLOOKUP(F1037,Rates2,6)*VLOOKUP(F1037,Mort_Imp_Survivors,C1037-'Mort Imp Cume'!$C$4+2)</f>
        <v>1</v>
      </c>
      <c r="AK1037" s="16">
        <f t="shared" ref="AK1037:AK1100" si="1385">1-AJ1037</f>
        <v>0</v>
      </c>
      <c r="AL1037" s="164">
        <f>VLOOKUP(F1037,Rates2,7)*VLOOKUP(F1037,Mort_Imp_Survivors,C1037-'Mort Imp Cume'!$C$4+2)</f>
        <v>1</v>
      </c>
      <c r="AM1037" s="16">
        <f t="shared" ref="AM1037:AM1100" si="1386">1-AL1037</f>
        <v>0</v>
      </c>
      <c r="AN1037" s="108">
        <f>PRODUCT(AI$4:AI1036)</f>
        <v>0</v>
      </c>
      <c r="AO1037" s="16">
        <f>PRODUCT(AK$4:AK1036)</f>
        <v>0</v>
      </c>
      <c r="AP1037" s="16">
        <f>PRODUCT(AM$4:AM1036)</f>
        <v>0</v>
      </c>
      <c r="AQ1037" s="16">
        <f t="shared" ref="AQ1037:AQ1100" si="1387">AN1037*AO1037</f>
        <v>0</v>
      </c>
      <c r="AR1037" s="16">
        <f t="shared" ref="AR1037:AR1100" si="1388">AN1037*(1-AO1037)</f>
        <v>0</v>
      </c>
      <c r="AS1037" s="16">
        <f t="shared" ref="AS1037:AS1100" si="1389">AQ1037*AH1037*AK1037</f>
        <v>0</v>
      </c>
      <c r="AT1037" s="16">
        <f t="shared" ref="AT1037:AT1100" si="1390">AT1036*AM1036+AS1036</f>
        <v>0</v>
      </c>
      <c r="AU1037" s="16">
        <f t="shared" ref="AU1037:AU1100" si="1391">1-AQ1037-AR1037-AT1037</f>
        <v>1</v>
      </c>
      <c r="AV1037" s="16">
        <f t="shared" ref="AV1037:AV1100" si="1392">AN1037*AH1037</f>
        <v>0</v>
      </c>
      <c r="AW1037" s="30">
        <f>(SUMPRODUCT(AV$5:AV1036,A$5:A1036)+SUM(AV$5:AV1036)*(Calculations!$B$6/30-0.5)+AV$4*Calculations!$B$6/30/2)/SUM(AV$4:AV1036)</f>
        <v>510.22007229542299</v>
      </c>
      <c r="AX1037" s="16"/>
      <c r="AY1037" s="12"/>
      <c r="AZ1037" s="12"/>
    </row>
    <row r="1038" spans="1:52" x14ac:dyDescent="0.25">
      <c r="A1038">
        <f t="shared" si="1368"/>
        <v>1034</v>
      </c>
      <c r="B1038" t="str">
        <f t="shared" si="1312"/>
        <v>March</v>
      </c>
      <c r="C1038">
        <f t="shared" si="1376"/>
        <v>2111</v>
      </c>
      <c r="D1038">
        <f t="shared" si="1314"/>
        <v>211103</v>
      </c>
      <c r="E1038">
        <f t="shared" ref="E1038:F1038" si="1393">E1026+1</f>
        <v>128</v>
      </c>
      <c r="F1038">
        <f t="shared" si="1393"/>
        <v>126</v>
      </c>
      <c r="G1038" s="12">
        <f>G1037*IF($B1038="January",1+IF(C1038&gt;Personal!$L$18+1,Calculations!$B$22,Calculations!$B$21),1)</f>
        <v>20774.768295372636</v>
      </c>
      <c r="H1038" s="12">
        <f>IF(AND(Career!$F$15="Yes",$E1038=62,$E1037=61),G1038,H1037*IF($B1038="January",(1+IF(C1038&gt;Personal!$L$18+1,Calculations!$C$22,Calculations!$C$21)),1))</f>
        <v>20774.768295372636</v>
      </c>
      <c r="I1038" s="12">
        <f>H1038*(1-'Retiree Assumptions'!$F$8)</f>
        <v>16204.319270390657</v>
      </c>
      <c r="J1038" s="12">
        <f>I1038/(Calculations!$C$27^($A1038-1+Calculations!$B$6/30))</f>
        <v>1147.9347430770804</v>
      </c>
      <c r="K1038" s="23">
        <f t="shared" si="1378"/>
        <v>0</v>
      </c>
      <c r="L1038" s="12">
        <f>L1037*IF($B1038="January",(1+IF(C1038&gt;Personal!$L$18+1,Calculations!$B$22,Calculations!$B$21)),1)</f>
        <v>11426.122562454939</v>
      </c>
      <c r="M1038" s="12">
        <f>IF(AND(Career!$F$15="Yes",$E1038=62,$E1037=61),L1038,M1037*IF($B1038="January",(1+IF(C1038&gt;Personal!$L$18+1,Calculations!$C$22,Calculations!$C$21)),1))</f>
        <v>11426.122562454939</v>
      </c>
      <c r="N1038" s="12">
        <f>M1038*(1-'Retiree Assumptions'!$F$10)</f>
        <v>10054.987854960345</v>
      </c>
      <c r="O1038" s="12">
        <f>N1038/(Calculations!$C$27^$AW1038)/(Calculations!$D$27^($A1038-1-$AW1038+Calculations!$B$6/30))</f>
        <v>601.56069473669049</v>
      </c>
      <c r="P1038" s="23">
        <f t="shared" si="1379"/>
        <v>0</v>
      </c>
      <c r="Q1038" s="12">
        <f>IF(OR(A1038&lt;=360,$E1038&lt;70),Q1037*IF($B1038="January",(1+IF(C1038&gt;Personal!$L$18+1,Calculations!$B$22,Calculations!$B$21)),1),0)</f>
        <v>0</v>
      </c>
      <c r="R1038" s="12">
        <f>IF(OR(A1038&lt;=360,$E1038&lt;70),IF(AND(Career!$F$15="Yes",$E1038=62,$E1037=61),Q1038,R1037*IF($B1038="January",(1+IF(C1038&gt;Personal!$L$18+1,Calculations!$C$22,Calculations!$C$21)),1)),0)</f>
        <v>0</v>
      </c>
      <c r="S1038" s="12">
        <f>R1038*(1-'Retiree Assumptions'!$F$8)</f>
        <v>0</v>
      </c>
      <c r="T1038" s="12">
        <f>S1038/(Calculations!$C$27^($A1038-1+Calculations!$B$6/30))</f>
        <v>0</v>
      </c>
      <c r="U1038" s="23">
        <f t="shared" si="1380"/>
        <v>0</v>
      </c>
      <c r="W1038">
        <f t="shared" si="1372"/>
        <v>15</v>
      </c>
      <c r="X1038">
        <f t="shared" ref="X1038:X1101" si="1394">C1038</f>
        <v>2111</v>
      </c>
      <c r="Y1038">
        <f t="shared" ref="Y1038:Y1101" si="1395">E1038</f>
        <v>128</v>
      </c>
      <c r="Z1038">
        <f t="shared" si="1382"/>
        <v>126</v>
      </c>
      <c r="AA1038" s="12">
        <f>S1038*12*Subsidy!$I$15/Subsidy!$I$14</f>
        <v>0</v>
      </c>
      <c r="AB1038" s="12">
        <f>SUM(S$5:S1038)*Subsidy!$I$15/Subsidy!$I$14</f>
        <v>53212.488521578103</v>
      </c>
      <c r="AC1038" s="12">
        <f>N1038*Subsidy!$E$15/Subsidy!$E$14</f>
        <v>8043.9902839682754</v>
      </c>
      <c r="AD1038" s="12">
        <f t="shared" si="1383"/>
        <v>96527.883407619302</v>
      </c>
      <c r="AE1038" s="12">
        <f>$AP1038*AC1038/(Calculations!$D$27^(A1038-1+Calculations!$B$6/30))</f>
        <v>0</v>
      </c>
      <c r="AF1038" s="12">
        <f>IF(AE1038=0,0,SUM(AE$903:AE1038)*AC1038/AE1038)</f>
        <v>0</v>
      </c>
      <c r="AH1038" s="164">
        <f>VLOOKUP(E1038,Rates2,5)*VLOOKUP(E1038,Mort_Imp_Retirees,C1038-'Mort Imp Cume'!$C$4+2)</f>
        <v>1</v>
      </c>
      <c r="AI1038" s="16">
        <f t="shared" si="1384"/>
        <v>0</v>
      </c>
      <c r="AJ1038" s="164">
        <f>VLOOKUP(F1038,Rates2,6)*VLOOKUP(F1038,Mort_Imp_Survivors,C1038-'Mort Imp Cume'!$C$4+2)</f>
        <v>1</v>
      </c>
      <c r="AK1038" s="16">
        <f t="shared" si="1385"/>
        <v>0</v>
      </c>
      <c r="AL1038" s="164">
        <f>VLOOKUP(F1038,Rates2,7)*VLOOKUP(F1038,Mort_Imp_Survivors,C1038-'Mort Imp Cume'!$C$4+2)</f>
        <v>1</v>
      </c>
      <c r="AM1038" s="16">
        <f t="shared" si="1386"/>
        <v>0</v>
      </c>
      <c r="AN1038" s="108">
        <f>PRODUCT(AI$4:AI1037)</f>
        <v>0</v>
      </c>
      <c r="AO1038" s="16">
        <f>PRODUCT(AK$4:AK1037)</f>
        <v>0</v>
      </c>
      <c r="AP1038" s="16">
        <f>PRODUCT(AM$4:AM1037)</f>
        <v>0</v>
      </c>
      <c r="AQ1038" s="16">
        <f t="shared" si="1387"/>
        <v>0</v>
      </c>
      <c r="AR1038" s="16">
        <f t="shared" si="1388"/>
        <v>0</v>
      </c>
      <c r="AS1038" s="16">
        <f t="shared" si="1389"/>
        <v>0</v>
      </c>
      <c r="AT1038" s="16">
        <f t="shared" si="1390"/>
        <v>0</v>
      </c>
      <c r="AU1038" s="16">
        <f t="shared" si="1391"/>
        <v>1</v>
      </c>
      <c r="AV1038" s="16">
        <f t="shared" si="1392"/>
        <v>0</v>
      </c>
      <c r="AW1038" s="30">
        <f>(SUMPRODUCT(AV$5:AV1037,A$5:A1037)+SUM(AV$5:AV1037)*(Calculations!$B$6/30-0.5)+AV$4*Calculations!$B$6/30/2)/SUM(AV$4:AV1037)</f>
        <v>510.22007229542299</v>
      </c>
      <c r="AX1038" s="16"/>
      <c r="AY1038" s="12"/>
      <c r="AZ1038" s="12"/>
    </row>
    <row r="1039" spans="1:52" x14ac:dyDescent="0.25">
      <c r="A1039">
        <f t="shared" si="1368"/>
        <v>1035</v>
      </c>
      <c r="B1039" t="str">
        <f t="shared" si="1312"/>
        <v>April</v>
      </c>
      <c r="C1039">
        <f t="shared" si="1376"/>
        <v>2111</v>
      </c>
      <c r="D1039">
        <f t="shared" si="1314"/>
        <v>211104</v>
      </c>
      <c r="E1039">
        <f t="shared" ref="E1039:F1039" si="1396">E1027+1</f>
        <v>128</v>
      </c>
      <c r="F1039">
        <f t="shared" si="1396"/>
        <v>126</v>
      </c>
      <c r="G1039" s="12">
        <f>G1038*IF($B1039="January",1+IF(C1039&gt;Personal!$L$18+1,Calculations!$B$22,Calculations!$B$21),1)</f>
        <v>20774.768295372636</v>
      </c>
      <c r="H1039" s="12">
        <f>IF(AND(Career!$F$15="Yes",$E1039=62,$E1038=61),G1039,H1038*IF($B1039="January",(1+IF(C1039&gt;Personal!$L$18+1,Calculations!$C$22,Calculations!$C$21)),1))</f>
        <v>20774.768295372636</v>
      </c>
      <c r="I1039" s="12">
        <f>H1039*(1-'Retiree Assumptions'!$F$8)</f>
        <v>16204.319270390657</v>
      </c>
      <c r="J1039" s="12">
        <f>I1039/(Calculations!$C$27^($A1039-1+Calculations!$B$6/30))</f>
        <v>1144.9994857566558</v>
      </c>
      <c r="K1039" s="23">
        <f t="shared" si="1378"/>
        <v>0</v>
      </c>
      <c r="L1039" s="12">
        <f>L1038*IF($B1039="January",(1+IF(C1039&gt;Personal!$L$18+1,Calculations!$B$22,Calculations!$B$21)),1)</f>
        <v>11426.122562454939</v>
      </c>
      <c r="M1039" s="12">
        <f>IF(AND(Career!$F$15="Yes",$E1039=62,$E1038=61),L1039,M1038*IF($B1039="January",(1+IF(C1039&gt;Personal!$L$18+1,Calculations!$C$22,Calculations!$C$21)),1))</f>
        <v>11426.122562454939</v>
      </c>
      <c r="N1039" s="12">
        <f>M1039*(1-'Retiree Assumptions'!$F$10)</f>
        <v>10054.987854960345</v>
      </c>
      <c r="O1039" s="12">
        <f>N1039/(Calculations!$C$27^$AW1039)/(Calculations!$D$27^($A1039-1-$AW1039+Calculations!$B$6/30))</f>
        <v>599.82896058816164</v>
      </c>
      <c r="P1039" s="23">
        <f t="shared" si="1379"/>
        <v>0</v>
      </c>
      <c r="Q1039" s="12">
        <f>IF(OR(A1039&lt;=360,$E1039&lt;70),Q1038*IF($B1039="January",(1+IF(C1039&gt;Personal!$L$18+1,Calculations!$B$22,Calculations!$B$21)),1),0)</f>
        <v>0</v>
      </c>
      <c r="R1039" s="12">
        <f>IF(OR(A1039&lt;=360,$E1039&lt;70),IF(AND(Career!$F$15="Yes",$E1039=62,$E1038=61),Q1039,R1038*IF($B1039="January",(1+IF(C1039&gt;Personal!$L$18+1,Calculations!$C$22,Calculations!$C$21)),1)),0)</f>
        <v>0</v>
      </c>
      <c r="S1039" s="12">
        <f>R1039*(1-'Retiree Assumptions'!$F$8)</f>
        <v>0</v>
      </c>
      <c r="T1039" s="12">
        <f>S1039/(Calculations!$C$27^($A1039-1+Calculations!$B$6/30))</f>
        <v>0</v>
      </c>
      <c r="U1039" s="23">
        <f t="shared" si="1380"/>
        <v>0</v>
      </c>
      <c r="W1039">
        <f t="shared" si="1372"/>
        <v>15</v>
      </c>
      <c r="X1039">
        <f t="shared" si="1394"/>
        <v>2111</v>
      </c>
      <c r="Y1039">
        <f t="shared" si="1395"/>
        <v>128</v>
      </c>
      <c r="Z1039">
        <f t="shared" si="1382"/>
        <v>126</v>
      </c>
      <c r="AA1039" s="12">
        <f>S1039*12*Subsidy!$I$15/Subsidy!$I$14</f>
        <v>0</v>
      </c>
      <c r="AB1039" s="12">
        <f>SUM(S$5:S1039)*Subsidy!$I$15/Subsidy!$I$14</f>
        <v>53212.488521578103</v>
      </c>
      <c r="AC1039" s="12">
        <f>N1039*Subsidy!$E$15/Subsidy!$E$14</f>
        <v>8043.9902839682754</v>
      </c>
      <c r="AD1039" s="12">
        <f t="shared" si="1383"/>
        <v>96527.883407619302</v>
      </c>
      <c r="AE1039" s="12">
        <f>$AP1039*AC1039/(Calculations!$D$27^(A1039-1+Calculations!$B$6/30))</f>
        <v>0</v>
      </c>
      <c r="AF1039" s="12">
        <f>IF(AE1039=0,0,SUM(AE$903:AE1039)*AC1039/AE1039)</f>
        <v>0</v>
      </c>
      <c r="AH1039" s="164">
        <f>VLOOKUP(E1039,Rates2,5)*VLOOKUP(E1039,Mort_Imp_Retirees,C1039-'Mort Imp Cume'!$C$4+2)</f>
        <v>1</v>
      </c>
      <c r="AI1039" s="16">
        <f t="shared" si="1384"/>
        <v>0</v>
      </c>
      <c r="AJ1039" s="164">
        <f>VLOOKUP(F1039,Rates2,6)*VLOOKUP(F1039,Mort_Imp_Survivors,C1039-'Mort Imp Cume'!$C$4+2)</f>
        <v>1</v>
      </c>
      <c r="AK1039" s="16">
        <f t="shared" si="1385"/>
        <v>0</v>
      </c>
      <c r="AL1039" s="164">
        <f>VLOOKUP(F1039,Rates2,7)*VLOOKUP(F1039,Mort_Imp_Survivors,C1039-'Mort Imp Cume'!$C$4+2)</f>
        <v>1</v>
      </c>
      <c r="AM1039" s="16">
        <f t="shared" si="1386"/>
        <v>0</v>
      </c>
      <c r="AN1039" s="108">
        <f>PRODUCT(AI$4:AI1038)</f>
        <v>0</v>
      </c>
      <c r="AO1039" s="16">
        <f>PRODUCT(AK$4:AK1038)</f>
        <v>0</v>
      </c>
      <c r="AP1039" s="16">
        <f>PRODUCT(AM$4:AM1038)</f>
        <v>0</v>
      </c>
      <c r="AQ1039" s="16">
        <f t="shared" si="1387"/>
        <v>0</v>
      </c>
      <c r="AR1039" s="16">
        <f t="shared" si="1388"/>
        <v>0</v>
      </c>
      <c r="AS1039" s="16">
        <f t="shared" si="1389"/>
        <v>0</v>
      </c>
      <c r="AT1039" s="16">
        <f t="shared" si="1390"/>
        <v>0</v>
      </c>
      <c r="AU1039" s="16">
        <f t="shared" si="1391"/>
        <v>1</v>
      </c>
      <c r="AV1039" s="16">
        <f t="shared" si="1392"/>
        <v>0</v>
      </c>
      <c r="AW1039" s="30">
        <f>(SUMPRODUCT(AV$5:AV1038,A$5:A1038)+SUM(AV$5:AV1038)*(Calculations!$B$6/30-0.5)+AV$4*Calculations!$B$6/30/2)/SUM(AV$4:AV1038)</f>
        <v>510.22007229542299</v>
      </c>
      <c r="AX1039" s="16"/>
      <c r="AY1039" s="12"/>
      <c r="AZ1039" s="12"/>
    </row>
    <row r="1040" spans="1:52" x14ac:dyDescent="0.25">
      <c r="A1040">
        <f t="shared" si="1368"/>
        <v>1036</v>
      </c>
      <c r="B1040" t="str">
        <f t="shared" ref="B1040:B1103" si="1397">B1028</f>
        <v>May</v>
      </c>
      <c r="C1040">
        <f t="shared" si="1376"/>
        <v>2111</v>
      </c>
      <c r="D1040">
        <f t="shared" si="1314"/>
        <v>211105</v>
      </c>
      <c r="E1040">
        <f t="shared" ref="E1040:F1040" si="1398">E1028+1</f>
        <v>128</v>
      </c>
      <c r="F1040">
        <f t="shared" si="1398"/>
        <v>126</v>
      </c>
      <c r="G1040" s="12">
        <f>G1039*IF($B1040="January",1+IF(C1040&gt;Personal!$L$18+1,Calculations!$B$22,Calculations!$B$21),1)</f>
        <v>20774.768295372636</v>
      </c>
      <c r="H1040" s="12">
        <f>IF(AND(Career!$F$15="Yes",$E1040=62,$E1039=61),G1040,H1039*IF($B1040="January",(1+IF(C1040&gt;Personal!$L$18+1,Calculations!$C$22,Calculations!$C$21)),1))</f>
        <v>20774.768295372636</v>
      </c>
      <c r="I1040" s="12">
        <f>H1040*(1-'Retiree Assumptions'!$F$8)</f>
        <v>16204.319270390657</v>
      </c>
      <c r="J1040" s="12">
        <f>I1040/(Calculations!$C$27^($A1040-1+Calculations!$B$6/30))</f>
        <v>1142.071733858982</v>
      </c>
      <c r="K1040" s="23">
        <f t="shared" si="1378"/>
        <v>0</v>
      </c>
      <c r="L1040" s="12">
        <f>L1039*IF($B1040="January",(1+IF(C1040&gt;Personal!$L$18+1,Calculations!$B$22,Calculations!$B$21)),1)</f>
        <v>11426.122562454939</v>
      </c>
      <c r="M1040" s="12">
        <f>IF(AND(Career!$F$15="Yes",$E1040=62,$E1039=61),L1040,M1039*IF($B1040="January",(1+IF(C1040&gt;Personal!$L$18+1,Calculations!$C$22,Calculations!$C$21)),1))</f>
        <v>11426.122562454939</v>
      </c>
      <c r="N1040" s="12">
        <f>M1040*(1-'Retiree Assumptions'!$F$10)</f>
        <v>10054.987854960345</v>
      </c>
      <c r="O1040" s="12">
        <f>N1040/(Calculations!$C$27^$AW1040)/(Calculations!$D$27^($A1040-1-$AW1040+Calculations!$B$6/30))</f>
        <v>598.10221164426355</v>
      </c>
      <c r="P1040" s="23">
        <f t="shared" si="1379"/>
        <v>0</v>
      </c>
      <c r="Q1040" s="12">
        <f>IF(OR(A1040&lt;=360,$E1040&lt;70),Q1039*IF($B1040="January",(1+IF(C1040&gt;Personal!$L$18+1,Calculations!$B$22,Calculations!$B$21)),1),0)</f>
        <v>0</v>
      </c>
      <c r="R1040" s="12">
        <f>IF(OR(A1040&lt;=360,$E1040&lt;70),IF(AND(Career!$F$15="Yes",$E1040=62,$E1039=61),Q1040,R1039*IF($B1040="January",(1+IF(C1040&gt;Personal!$L$18+1,Calculations!$C$22,Calculations!$C$21)),1)),0)</f>
        <v>0</v>
      </c>
      <c r="S1040" s="12">
        <f>R1040*(1-'Retiree Assumptions'!$F$8)</f>
        <v>0</v>
      </c>
      <c r="T1040" s="12">
        <f>S1040/(Calculations!$C$27^($A1040-1+Calculations!$B$6/30))</f>
        <v>0</v>
      </c>
      <c r="U1040" s="23">
        <f t="shared" si="1380"/>
        <v>0</v>
      </c>
      <c r="W1040">
        <f t="shared" si="1372"/>
        <v>15</v>
      </c>
      <c r="X1040">
        <f t="shared" si="1394"/>
        <v>2111</v>
      </c>
      <c r="Y1040">
        <f t="shared" si="1395"/>
        <v>128</v>
      </c>
      <c r="Z1040">
        <f t="shared" si="1382"/>
        <v>126</v>
      </c>
      <c r="AA1040" s="12">
        <f>S1040*12*Subsidy!$I$15/Subsidy!$I$14</f>
        <v>0</v>
      </c>
      <c r="AB1040" s="12">
        <f>SUM(S$5:S1040)*Subsidy!$I$15/Subsidy!$I$14</f>
        <v>53212.488521578103</v>
      </c>
      <c r="AC1040" s="12">
        <f>N1040*Subsidy!$E$15/Subsidy!$E$14</f>
        <v>8043.9902839682754</v>
      </c>
      <c r="AD1040" s="12">
        <f t="shared" si="1383"/>
        <v>96527.883407619302</v>
      </c>
      <c r="AE1040" s="12">
        <f>$AP1040*AC1040/(Calculations!$D$27^(A1040-1+Calculations!$B$6/30))</f>
        <v>0</v>
      </c>
      <c r="AF1040" s="12">
        <f>IF(AE1040=0,0,SUM(AE$903:AE1040)*AC1040/AE1040)</f>
        <v>0</v>
      </c>
      <c r="AH1040" s="164">
        <f>VLOOKUP(E1040,Rates2,5)*VLOOKUP(E1040,Mort_Imp_Retirees,C1040-'Mort Imp Cume'!$C$4+2)</f>
        <v>1</v>
      </c>
      <c r="AI1040" s="16">
        <f t="shared" si="1384"/>
        <v>0</v>
      </c>
      <c r="AJ1040" s="164">
        <f>VLOOKUP(F1040,Rates2,6)*VLOOKUP(F1040,Mort_Imp_Survivors,C1040-'Mort Imp Cume'!$C$4+2)</f>
        <v>1</v>
      </c>
      <c r="AK1040" s="16">
        <f t="shared" si="1385"/>
        <v>0</v>
      </c>
      <c r="AL1040" s="164">
        <f>VLOOKUP(F1040,Rates2,7)*VLOOKUP(F1040,Mort_Imp_Survivors,C1040-'Mort Imp Cume'!$C$4+2)</f>
        <v>1</v>
      </c>
      <c r="AM1040" s="16">
        <f t="shared" si="1386"/>
        <v>0</v>
      </c>
      <c r="AN1040" s="108">
        <f>PRODUCT(AI$4:AI1039)</f>
        <v>0</v>
      </c>
      <c r="AO1040" s="16">
        <f>PRODUCT(AK$4:AK1039)</f>
        <v>0</v>
      </c>
      <c r="AP1040" s="16">
        <f>PRODUCT(AM$4:AM1039)</f>
        <v>0</v>
      </c>
      <c r="AQ1040" s="16">
        <f t="shared" si="1387"/>
        <v>0</v>
      </c>
      <c r="AR1040" s="16">
        <f t="shared" si="1388"/>
        <v>0</v>
      </c>
      <c r="AS1040" s="16">
        <f t="shared" si="1389"/>
        <v>0</v>
      </c>
      <c r="AT1040" s="16">
        <f t="shared" si="1390"/>
        <v>0</v>
      </c>
      <c r="AU1040" s="16">
        <f t="shared" si="1391"/>
        <v>1</v>
      </c>
      <c r="AV1040" s="16">
        <f t="shared" si="1392"/>
        <v>0</v>
      </c>
      <c r="AW1040" s="30">
        <f>(SUMPRODUCT(AV$5:AV1039,A$5:A1039)+SUM(AV$5:AV1039)*(Calculations!$B$6/30-0.5)+AV$4*Calculations!$B$6/30/2)/SUM(AV$4:AV1039)</f>
        <v>510.22007229542299</v>
      </c>
      <c r="AX1040" s="16"/>
      <c r="AY1040" s="12"/>
      <c r="AZ1040" s="12"/>
    </row>
    <row r="1041" spans="1:52" x14ac:dyDescent="0.25">
      <c r="A1041">
        <f t="shared" si="1368"/>
        <v>1037</v>
      </c>
      <c r="B1041" t="str">
        <f t="shared" si="1397"/>
        <v>June</v>
      </c>
      <c r="C1041">
        <f t="shared" si="1376"/>
        <v>2111</v>
      </c>
      <c r="D1041">
        <f t="shared" ref="D1041:D1104" si="1399">D1029+100</f>
        <v>211106</v>
      </c>
      <c r="E1041">
        <f t="shared" ref="E1041:F1041" si="1400">E1029+1</f>
        <v>128</v>
      </c>
      <c r="F1041">
        <f t="shared" si="1400"/>
        <v>126</v>
      </c>
      <c r="G1041" s="12">
        <f>G1040*IF($B1041="January",1+IF(C1041&gt;Personal!$L$18+1,Calculations!$B$22,Calculations!$B$21),1)</f>
        <v>20774.768295372636</v>
      </c>
      <c r="H1041" s="12">
        <f>IF(AND(Career!$F$15="Yes",$E1041=62,$E1040=61),G1041,H1040*IF($B1041="January",(1+IF(C1041&gt;Personal!$L$18+1,Calculations!$C$22,Calculations!$C$21)),1))</f>
        <v>20774.768295372636</v>
      </c>
      <c r="I1041" s="12">
        <f>H1041*(1-'Retiree Assumptions'!$F$8)</f>
        <v>16204.319270390657</v>
      </c>
      <c r="J1041" s="12">
        <f>I1041/(Calculations!$C$27^($A1041-1+Calculations!$B$6/30))</f>
        <v>1139.1514681927704</v>
      </c>
      <c r="K1041" s="23">
        <f t="shared" si="1378"/>
        <v>0</v>
      </c>
      <c r="L1041" s="12">
        <f>L1040*IF($B1041="January",(1+IF(C1041&gt;Personal!$L$18+1,Calculations!$B$22,Calculations!$B$21)),1)</f>
        <v>11426.122562454939</v>
      </c>
      <c r="M1041" s="12">
        <f>IF(AND(Career!$F$15="Yes",$E1041=62,$E1040=61),L1041,M1040*IF($B1041="January",(1+IF(C1041&gt;Personal!$L$18+1,Calculations!$C$22,Calculations!$C$21)),1))</f>
        <v>11426.122562454939</v>
      </c>
      <c r="N1041" s="12">
        <f>M1041*(1-'Retiree Assumptions'!$F$10)</f>
        <v>10054.987854960345</v>
      </c>
      <c r="O1041" s="12">
        <f>N1041/(Calculations!$C$27^$AW1041)/(Calculations!$D$27^($A1041-1-$AW1041+Calculations!$B$6/30))</f>
        <v>596.38043355391085</v>
      </c>
      <c r="P1041" s="23">
        <f t="shared" si="1379"/>
        <v>0</v>
      </c>
      <c r="Q1041" s="12">
        <f>IF(OR(A1041&lt;=360,$E1041&lt;70),Q1040*IF($B1041="January",(1+IF(C1041&gt;Personal!$L$18+1,Calculations!$B$22,Calculations!$B$21)),1),0)</f>
        <v>0</v>
      </c>
      <c r="R1041" s="12">
        <f>IF(OR(A1041&lt;=360,$E1041&lt;70),IF(AND(Career!$F$15="Yes",$E1041=62,$E1040=61),Q1041,R1040*IF($B1041="January",(1+IF(C1041&gt;Personal!$L$18+1,Calculations!$C$22,Calculations!$C$21)),1)),0)</f>
        <v>0</v>
      </c>
      <c r="S1041" s="12">
        <f>R1041*(1-'Retiree Assumptions'!$F$8)</f>
        <v>0</v>
      </c>
      <c r="T1041" s="12">
        <f>S1041/(Calculations!$C$27^($A1041-1+Calculations!$B$6/30))</f>
        <v>0</v>
      </c>
      <c r="U1041" s="23">
        <f t="shared" si="1380"/>
        <v>0</v>
      </c>
      <c r="W1041">
        <f t="shared" si="1372"/>
        <v>15</v>
      </c>
      <c r="X1041">
        <f t="shared" si="1394"/>
        <v>2111</v>
      </c>
      <c r="Y1041">
        <f t="shared" si="1395"/>
        <v>128</v>
      </c>
      <c r="Z1041">
        <f t="shared" si="1382"/>
        <v>126</v>
      </c>
      <c r="AA1041" s="12">
        <f>S1041*12*Subsidy!$I$15/Subsidy!$I$14</f>
        <v>0</v>
      </c>
      <c r="AB1041" s="12">
        <f>SUM(S$5:S1041)*Subsidy!$I$15/Subsidy!$I$14</f>
        <v>53212.488521578103</v>
      </c>
      <c r="AC1041" s="12">
        <f>N1041*Subsidy!$E$15/Subsidy!$E$14</f>
        <v>8043.9902839682754</v>
      </c>
      <c r="AD1041" s="12">
        <f t="shared" si="1383"/>
        <v>96527.883407619302</v>
      </c>
      <c r="AE1041" s="12">
        <f>$AP1041*AC1041/(Calculations!$D$27^(A1041-1+Calculations!$B$6/30))</f>
        <v>0</v>
      </c>
      <c r="AF1041" s="12">
        <f>IF(AE1041=0,0,SUM(AE$903:AE1041)*AC1041/AE1041)</f>
        <v>0</v>
      </c>
      <c r="AH1041" s="164">
        <f>VLOOKUP(E1041,Rates2,5)*VLOOKUP(E1041,Mort_Imp_Retirees,C1041-'Mort Imp Cume'!$C$4+2)</f>
        <v>1</v>
      </c>
      <c r="AI1041" s="16">
        <f t="shared" si="1384"/>
        <v>0</v>
      </c>
      <c r="AJ1041" s="164">
        <f>VLOOKUP(F1041,Rates2,6)*VLOOKUP(F1041,Mort_Imp_Survivors,C1041-'Mort Imp Cume'!$C$4+2)</f>
        <v>1</v>
      </c>
      <c r="AK1041" s="16">
        <f t="shared" si="1385"/>
        <v>0</v>
      </c>
      <c r="AL1041" s="164">
        <f>VLOOKUP(F1041,Rates2,7)*VLOOKUP(F1041,Mort_Imp_Survivors,C1041-'Mort Imp Cume'!$C$4+2)</f>
        <v>1</v>
      </c>
      <c r="AM1041" s="16">
        <f t="shared" si="1386"/>
        <v>0</v>
      </c>
      <c r="AN1041" s="108">
        <f>PRODUCT(AI$4:AI1040)</f>
        <v>0</v>
      </c>
      <c r="AO1041" s="16">
        <f>PRODUCT(AK$4:AK1040)</f>
        <v>0</v>
      </c>
      <c r="AP1041" s="16">
        <f>PRODUCT(AM$4:AM1040)</f>
        <v>0</v>
      </c>
      <c r="AQ1041" s="16">
        <f t="shared" si="1387"/>
        <v>0</v>
      </c>
      <c r="AR1041" s="16">
        <f t="shared" si="1388"/>
        <v>0</v>
      </c>
      <c r="AS1041" s="16">
        <f t="shared" si="1389"/>
        <v>0</v>
      </c>
      <c r="AT1041" s="16">
        <f t="shared" si="1390"/>
        <v>0</v>
      </c>
      <c r="AU1041" s="16">
        <f t="shared" si="1391"/>
        <v>1</v>
      </c>
      <c r="AV1041" s="16">
        <f t="shared" si="1392"/>
        <v>0</v>
      </c>
      <c r="AW1041" s="30">
        <f>(SUMPRODUCT(AV$5:AV1040,A$5:A1040)+SUM(AV$5:AV1040)*(Calculations!$B$6/30-0.5)+AV$4*Calculations!$B$6/30/2)/SUM(AV$4:AV1040)</f>
        <v>510.22007229542299</v>
      </c>
      <c r="AX1041" s="16"/>
      <c r="AY1041" s="12"/>
      <c r="AZ1041" s="12"/>
    </row>
    <row r="1042" spans="1:52" x14ac:dyDescent="0.25">
      <c r="A1042">
        <f t="shared" si="1368"/>
        <v>1038</v>
      </c>
      <c r="B1042" t="str">
        <f t="shared" si="1397"/>
        <v>July</v>
      </c>
      <c r="C1042">
        <f t="shared" si="1376"/>
        <v>2111</v>
      </c>
      <c r="D1042">
        <f t="shared" si="1399"/>
        <v>211107</v>
      </c>
      <c r="E1042">
        <f t="shared" ref="E1042:F1042" si="1401">E1030+1</f>
        <v>128</v>
      </c>
      <c r="F1042">
        <f t="shared" si="1401"/>
        <v>126</v>
      </c>
      <c r="G1042" s="12">
        <f>G1041*IF($B1042="January",1+IF(C1042&gt;Personal!$L$18+1,Calculations!$B$22,Calculations!$B$21),1)</f>
        <v>20774.768295372636</v>
      </c>
      <c r="H1042" s="12">
        <f>IF(AND(Career!$F$15="Yes",$E1042=62,$E1041=61),G1042,H1041*IF($B1042="January",(1+IF(C1042&gt;Personal!$L$18+1,Calculations!$C$22,Calculations!$C$21)),1))</f>
        <v>20774.768295372636</v>
      </c>
      <c r="I1042" s="12">
        <f>H1042*(1-'Retiree Assumptions'!$F$8)</f>
        <v>16204.319270390657</v>
      </c>
      <c r="J1042" s="12">
        <f>I1042/(Calculations!$C$27^($A1042-1+Calculations!$B$6/30))</f>
        <v>1136.2386696158042</v>
      </c>
      <c r="K1042" s="23">
        <f t="shared" si="1378"/>
        <v>0</v>
      </c>
      <c r="L1042" s="12">
        <f>L1041*IF($B1042="January",(1+IF(C1042&gt;Personal!$L$18+1,Calculations!$B$22,Calculations!$B$21)),1)</f>
        <v>11426.122562454939</v>
      </c>
      <c r="M1042" s="12">
        <f>IF(AND(Career!$F$15="Yes",$E1042=62,$E1041=61),L1042,M1041*IF($B1042="January",(1+IF(C1042&gt;Personal!$L$18+1,Calculations!$C$22,Calculations!$C$21)),1))</f>
        <v>11426.122562454939</v>
      </c>
      <c r="N1042" s="12">
        <f>M1042*(1-'Retiree Assumptions'!$F$10)</f>
        <v>10054.987854960345</v>
      </c>
      <c r="O1042" s="12">
        <f>N1042/(Calculations!$C$27^$AW1042)/(Calculations!$D$27^($A1042-1-$AW1042+Calculations!$B$6/30))</f>
        <v>594.66361200733036</v>
      </c>
      <c r="P1042" s="23">
        <f t="shared" si="1379"/>
        <v>0</v>
      </c>
      <c r="Q1042" s="12">
        <f>IF(OR(A1042&lt;=360,$E1042&lt;70),Q1041*IF($B1042="January",(1+IF(C1042&gt;Personal!$L$18+1,Calculations!$B$22,Calculations!$B$21)),1),0)</f>
        <v>0</v>
      </c>
      <c r="R1042" s="12">
        <f>IF(OR(A1042&lt;=360,$E1042&lt;70),IF(AND(Career!$F$15="Yes",$E1042=62,$E1041=61),Q1042,R1041*IF($B1042="January",(1+IF(C1042&gt;Personal!$L$18+1,Calculations!$C$22,Calculations!$C$21)),1)),0)</f>
        <v>0</v>
      </c>
      <c r="S1042" s="12">
        <f>R1042*(1-'Retiree Assumptions'!$F$8)</f>
        <v>0</v>
      </c>
      <c r="T1042" s="12">
        <f>S1042/(Calculations!$C$27^($A1042-1+Calculations!$B$6/30))</f>
        <v>0</v>
      </c>
      <c r="U1042" s="23">
        <f t="shared" si="1380"/>
        <v>0</v>
      </c>
      <c r="W1042">
        <f t="shared" si="1372"/>
        <v>15</v>
      </c>
      <c r="X1042">
        <f t="shared" si="1394"/>
        <v>2111</v>
      </c>
      <c r="Y1042">
        <f t="shared" si="1395"/>
        <v>128</v>
      </c>
      <c r="Z1042">
        <f t="shared" si="1382"/>
        <v>126</v>
      </c>
      <c r="AA1042" s="12">
        <f>S1042*12*Subsidy!$I$15/Subsidy!$I$14</f>
        <v>0</v>
      </c>
      <c r="AB1042" s="12">
        <f>SUM(S$5:S1042)*Subsidy!$I$15/Subsidy!$I$14</f>
        <v>53212.488521578103</v>
      </c>
      <c r="AC1042" s="12">
        <f>N1042*Subsidy!$E$15/Subsidy!$E$14</f>
        <v>8043.9902839682754</v>
      </c>
      <c r="AD1042" s="12">
        <f t="shared" si="1383"/>
        <v>96527.883407619302</v>
      </c>
      <c r="AE1042" s="12">
        <f>$AP1042*AC1042/(Calculations!$D$27^(A1042-1+Calculations!$B$6/30))</f>
        <v>0</v>
      </c>
      <c r="AF1042" s="12">
        <f>IF(AE1042=0,0,SUM(AE$903:AE1042)*AC1042/AE1042)</f>
        <v>0</v>
      </c>
      <c r="AH1042" s="164">
        <f>VLOOKUP(E1042,Rates2,5)*VLOOKUP(E1042,Mort_Imp_Retirees,C1042-'Mort Imp Cume'!$C$4+2)</f>
        <v>1</v>
      </c>
      <c r="AI1042" s="16">
        <f t="shared" si="1384"/>
        <v>0</v>
      </c>
      <c r="AJ1042" s="164">
        <f>VLOOKUP(F1042,Rates2,6)*VLOOKUP(F1042,Mort_Imp_Survivors,C1042-'Mort Imp Cume'!$C$4+2)</f>
        <v>1</v>
      </c>
      <c r="AK1042" s="16">
        <f t="shared" si="1385"/>
        <v>0</v>
      </c>
      <c r="AL1042" s="164">
        <f>VLOOKUP(F1042,Rates2,7)*VLOOKUP(F1042,Mort_Imp_Survivors,C1042-'Mort Imp Cume'!$C$4+2)</f>
        <v>1</v>
      </c>
      <c r="AM1042" s="16">
        <f t="shared" si="1386"/>
        <v>0</v>
      </c>
      <c r="AN1042" s="108">
        <f>PRODUCT(AI$4:AI1041)</f>
        <v>0</v>
      </c>
      <c r="AO1042" s="16">
        <f>PRODUCT(AK$4:AK1041)</f>
        <v>0</v>
      </c>
      <c r="AP1042" s="16">
        <f>PRODUCT(AM$4:AM1041)</f>
        <v>0</v>
      </c>
      <c r="AQ1042" s="16">
        <f t="shared" si="1387"/>
        <v>0</v>
      </c>
      <c r="AR1042" s="16">
        <f t="shared" si="1388"/>
        <v>0</v>
      </c>
      <c r="AS1042" s="16">
        <f t="shared" si="1389"/>
        <v>0</v>
      </c>
      <c r="AT1042" s="16">
        <f t="shared" si="1390"/>
        <v>0</v>
      </c>
      <c r="AU1042" s="16">
        <f t="shared" si="1391"/>
        <v>1</v>
      </c>
      <c r="AV1042" s="16">
        <f t="shared" si="1392"/>
        <v>0</v>
      </c>
      <c r="AW1042" s="30">
        <f>(SUMPRODUCT(AV$5:AV1041,A$5:A1041)+SUM(AV$5:AV1041)*(Calculations!$B$6/30-0.5)+AV$4*Calculations!$B$6/30/2)/SUM(AV$4:AV1041)</f>
        <v>510.22007229542299</v>
      </c>
      <c r="AX1042" s="16"/>
      <c r="AY1042" s="12"/>
      <c r="AZ1042" s="12"/>
    </row>
    <row r="1043" spans="1:52" x14ac:dyDescent="0.25">
      <c r="A1043">
        <f t="shared" si="1368"/>
        <v>1039</v>
      </c>
      <c r="B1043" t="str">
        <f t="shared" si="1397"/>
        <v>August</v>
      </c>
      <c r="C1043">
        <f t="shared" si="1376"/>
        <v>2111</v>
      </c>
      <c r="D1043">
        <f t="shared" si="1399"/>
        <v>211108</v>
      </c>
      <c r="E1043">
        <f t="shared" ref="E1043:F1043" si="1402">E1031+1</f>
        <v>128</v>
      </c>
      <c r="F1043">
        <f t="shared" si="1402"/>
        <v>126</v>
      </c>
      <c r="G1043" s="12">
        <f>G1042*IF($B1043="January",1+IF(C1043&gt;Personal!$L$18+1,Calculations!$B$22,Calculations!$B$21),1)</f>
        <v>20774.768295372636</v>
      </c>
      <c r="H1043" s="12">
        <f>IF(AND(Career!$F$15="Yes",$E1043=62,$E1042=61),G1043,H1042*IF($B1043="January",(1+IF(C1043&gt;Personal!$L$18+1,Calculations!$C$22,Calculations!$C$21)),1))</f>
        <v>20774.768295372636</v>
      </c>
      <c r="I1043" s="12">
        <f>H1043*(1-'Retiree Assumptions'!$F$8)</f>
        <v>16204.319270390657</v>
      </c>
      <c r="J1043" s="12">
        <f>I1043/(Calculations!$C$27^($A1043-1+Calculations!$B$6/30))</f>
        <v>1133.3333190348128</v>
      </c>
      <c r="K1043" s="23">
        <f t="shared" si="1378"/>
        <v>0</v>
      </c>
      <c r="L1043" s="12">
        <f>L1042*IF($B1043="January",(1+IF(C1043&gt;Personal!$L$18+1,Calculations!$B$22,Calculations!$B$21)),1)</f>
        <v>11426.122562454939</v>
      </c>
      <c r="M1043" s="12">
        <f>IF(AND(Career!$F$15="Yes",$E1043=62,$E1042=61),L1043,M1042*IF($B1043="January",(1+IF(C1043&gt;Personal!$L$18+1,Calculations!$C$22,Calculations!$C$21)),1))</f>
        <v>11426.122562454939</v>
      </c>
      <c r="N1043" s="12">
        <f>M1043*(1-'Retiree Assumptions'!$F$10)</f>
        <v>10054.987854960345</v>
      </c>
      <c r="O1043" s="12">
        <f>N1043/(Calculations!$C$27^$AW1043)/(Calculations!$D$27^($A1043-1-$AW1043+Calculations!$B$6/30))</f>
        <v>592.95173273594366</v>
      </c>
      <c r="P1043" s="23">
        <f t="shared" si="1379"/>
        <v>0</v>
      </c>
      <c r="Q1043" s="12">
        <f>IF(OR(A1043&lt;=360,$E1043&lt;70),Q1042*IF($B1043="January",(1+IF(C1043&gt;Personal!$L$18+1,Calculations!$B$22,Calculations!$B$21)),1),0)</f>
        <v>0</v>
      </c>
      <c r="R1043" s="12">
        <f>IF(OR(A1043&lt;=360,$E1043&lt;70),IF(AND(Career!$F$15="Yes",$E1043=62,$E1042=61),Q1043,R1042*IF($B1043="January",(1+IF(C1043&gt;Personal!$L$18+1,Calculations!$C$22,Calculations!$C$21)),1)),0)</f>
        <v>0</v>
      </c>
      <c r="S1043" s="12">
        <f>R1043*(1-'Retiree Assumptions'!$F$8)</f>
        <v>0</v>
      </c>
      <c r="T1043" s="12">
        <f>S1043/(Calculations!$C$27^($A1043-1+Calculations!$B$6/30))</f>
        <v>0</v>
      </c>
      <c r="U1043" s="23">
        <f t="shared" si="1380"/>
        <v>0</v>
      </c>
      <c r="W1043">
        <f t="shared" si="1372"/>
        <v>15</v>
      </c>
      <c r="X1043">
        <f t="shared" si="1394"/>
        <v>2111</v>
      </c>
      <c r="Y1043">
        <f t="shared" si="1395"/>
        <v>128</v>
      </c>
      <c r="Z1043">
        <f t="shared" si="1382"/>
        <v>126</v>
      </c>
      <c r="AA1043" s="12">
        <f>S1043*12*Subsidy!$I$15/Subsidy!$I$14</f>
        <v>0</v>
      </c>
      <c r="AB1043" s="12">
        <f>SUM(S$5:S1043)*Subsidy!$I$15/Subsidy!$I$14</f>
        <v>53212.488521578103</v>
      </c>
      <c r="AC1043" s="12">
        <f>N1043*Subsidy!$E$15/Subsidy!$E$14</f>
        <v>8043.9902839682754</v>
      </c>
      <c r="AD1043" s="12">
        <f t="shared" si="1383"/>
        <v>96527.883407619302</v>
      </c>
      <c r="AE1043" s="12">
        <f>$AP1043*AC1043/(Calculations!$D$27^(A1043-1+Calculations!$B$6/30))</f>
        <v>0</v>
      </c>
      <c r="AF1043" s="12">
        <f>IF(AE1043=0,0,SUM(AE$903:AE1043)*AC1043/AE1043)</f>
        <v>0</v>
      </c>
      <c r="AH1043" s="164">
        <f>VLOOKUP(E1043,Rates2,5)*VLOOKUP(E1043,Mort_Imp_Retirees,C1043-'Mort Imp Cume'!$C$4+2)</f>
        <v>1</v>
      </c>
      <c r="AI1043" s="16">
        <f t="shared" si="1384"/>
        <v>0</v>
      </c>
      <c r="AJ1043" s="164">
        <f>VLOOKUP(F1043,Rates2,6)*VLOOKUP(F1043,Mort_Imp_Survivors,C1043-'Mort Imp Cume'!$C$4+2)</f>
        <v>1</v>
      </c>
      <c r="AK1043" s="16">
        <f t="shared" si="1385"/>
        <v>0</v>
      </c>
      <c r="AL1043" s="164">
        <f>VLOOKUP(F1043,Rates2,7)*VLOOKUP(F1043,Mort_Imp_Survivors,C1043-'Mort Imp Cume'!$C$4+2)</f>
        <v>1</v>
      </c>
      <c r="AM1043" s="16">
        <f t="shared" si="1386"/>
        <v>0</v>
      </c>
      <c r="AN1043" s="108">
        <f>PRODUCT(AI$4:AI1042)</f>
        <v>0</v>
      </c>
      <c r="AO1043" s="16">
        <f>PRODUCT(AK$4:AK1042)</f>
        <v>0</v>
      </c>
      <c r="AP1043" s="16">
        <f>PRODUCT(AM$4:AM1042)</f>
        <v>0</v>
      </c>
      <c r="AQ1043" s="16">
        <f t="shared" si="1387"/>
        <v>0</v>
      </c>
      <c r="AR1043" s="16">
        <f t="shared" si="1388"/>
        <v>0</v>
      </c>
      <c r="AS1043" s="16">
        <f t="shared" si="1389"/>
        <v>0</v>
      </c>
      <c r="AT1043" s="16">
        <f t="shared" si="1390"/>
        <v>0</v>
      </c>
      <c r="AU1043" s="16">
        <f t="shared" si="1391"/>
        <v>1</v>
      </c>
      <c r="AV1043" s="16">
        <f t="shared" si="1392"/>
        <v>0</v>
      </c>
      <c r="AW1043" s="30">
        <f>(SUMPRODUCT(AV$5:AV1042,A$5:A1042)+SUM(AV$5:AV1042)*(Calculations!$B$6/30-0.5)+AV$4*Calculations!$B$6/30/2)/SUM(AV$4:AV1042)</f>
        <v>510.22007229542299</v>
      </c>
      <c r="AX1043" s="16"/>
      <c r="AY1043" s="12"/>
      <c r="AZ1043" s="12"/>
    </row>
    <row r="1044" spans="1:52" x14ac:dyDescent="0.25">
      <c r="A1044">
        <f t="shared" si="1368"/>
        <v>1040</v>
      </c>
      <c r="B1044" t="str">
        <f t="shared" si="1397"/>
        <v>September</v>
      </c>
      <c r="C1044">
        <f t="shared" si="1376"/>
        <v>2111</v>
      </c>
      <c r="D1044">
        <f t="shared" si="1399"/>
        <v>211109</v>
      </c>
      <c r="E1044">
        <f t="shared" ref="E1044:F1044" si="1403">E1032+1</f>
        <v>128</v>
      </c>
      <c r="F1044">
        <f t="shared" si="1403"/>
        <v>126</v>
      </c>
      <c r="G1044" s="12">
        <f>G1043*IF($B1044="January",1+IF(C1044&gt;Personal!$L$18+1,Calculations!$B$22,Calculations!$B$21),1)</f>
        <v>20774.768295372636</v>
      </c>
      <c r="H1044" s="12">
        <f>IF(AND(Career!$F$15="Yes",$E1044=62,$E1043=61),G1044,H1043*IF($B1044="January",(1+IF(C1044&gt;Personal!$L$18+1,Calculations!$C$22,Calculations!$C$21)),1))</f>
        <v>20774.768295372636</v>
      </c>
      <c r="I1044" s="12">
        <f>H1044*(1-'Retiree Assumptions'!$F$8)</f>
        <v>16204.319270390657</v>
      </c>
      <c r="J1044" s="12">
        <f>I1044/(Calculations!$C$27^($A1044-1+Calculations!$B$6/30))</f>
        <v>1130.4353974053477</v>
      </c>
      <c r="K1044" s="23">
        <f t="shared" si="1378"/>
        <v>0</v>
      </c>
      <c r="L1044" s="12">
        <f>L1043*IF($B1044="January",(1+IF(C1044&gt;Personal!$L$18+1,Calculations!$B$22,Calculations!$B$21)),1)</f>
        <v>11426.122562454939</v>
      </c>
      <c r="M1044" s="12">
        <f>IF(AND(Career!$F$15="Yes",$E1044=62,$E1043=61),L1044,M1043*IF($B1044="January",(1+IF(C1044&gt;Personal!$L$18+1,Calculations!$C$22,Calculations!$C$21)),1))</f>
        <v>11426.122562454939</v>
      </c>
      <c r="N1044" s="12">
        <f>M1044*(1-'Retiree Assumptions'!$F$10)</f>
        <v>10054.987854960345</v>
      </c>
      <c r="O1044" s="12">
        <f>N1044/(Calculations!$C$27^$AW1044)/(Calculations!$D$27^($A1044-1-$AW1044+Calculations!$B$6/30))</f>
        <v>591.24478151224776</v>
      </c>
      <c r="P1044" s="23">
        <f t="shared" si="1379"/>
        <v>0</v>
      </c>
      <c r="Q1044" s="12">
        <f>IF(OR(A1044&lt;=360,$E1044&lt;70),Q1043*IF($B1044="January",(1+IF(C1044&gt;Personal!$L$18+1,Calculations!$B$22,Calculations!$B$21)),1),0)</f>
        <v>0</v>
      </c>
      <c r="R1044" s="12">
        <f>IF(OR(A1044&lt;=360,$E1044&lt;70),IF(AND(Career!$F$15="Yes",$E1044=62,$E1043=61),Q1044,R1043*IF($B1044="January",(1+IF(C1044&gt;Personal!$L$18+1,Calculations!$C$22,Calculations!$C$21)),1)),0)</f>
        <v>0</v>
      </c>
      <c r="S1044" s="12">
        <f>R1044*(1-'Retiree Assumptions'!$F$8)</f>
        <v>0</v>
      </c>
      <c r="T1044" s="12">
        <f>S1044/(Calculations!$C$27^($A1044-1+Calculations!$B$6/30))</f>
        <v>0</v>
      </c>
      <c r="U1044" s="23">
        <f t="shared" si="1380"/>
        <v>0</v>
      </c>
      <c r="W1044">
        <f t="shared" si="1372"/>
        <v>15</v>
      </c>
      <c r="X1044">
        <f t="shared" si="1394"/>
        <v>2111</v>
      </c>
      <c r="Y1044">
        <f t="shared" si="1395"/>
        <v>128</v>
      </c>
      <c r="Z1044">
        <f t="shared" si="1382"/>
        <v>126</v>
      </c>
      <c r="AA1044" s="12">
        <f>S1044*12*Subsidy!$I$15/Subsidy!$I$14</f>
        <v>0</v>
      </c>
      <c r="AB1044" s="12">
        <f>SUM(S$5:S1044)*Subsidy!$I$15/Subsidy!$I$14</f>
        <v>53212.488521578103</v>
      </c>
      <c r="AC1044" s="12">
        <f>N1044*Subsidy!$E$15/Subsidy!$E$14</f>
        <v>8043.9902839682754</v>
      </c>
      <c r="AD1044" s="12">
        <f t="shared" si="1383"/>
        <v>96527.883407619302</v>
      </c>
      <c r="AE1044" s="12">
        <f>$AP1044*AC1044/(Calculations!$D$27^(A1044-1+Calculations!$B$6/30))</f>
        <v>0</v>
      </c>
      <c r="AF1044" s="12">
        <f>IF(AE1044=0,0,SUM(AE$903:AE1044)*AC1044/AE1044)</f>
        <v>0</v>
      </c>
      <c r="AH1044" s="164">
        <f>VLOOKUP(E1044,Rates2,5)*VLOOKUP(E1044,Mort_Imp_Retirees,C1044-'Mort Imp Cume'!$C$4+2)</f>
        <v>1</v>
      </c>
      <c r="AI1044" s="16">
        <f t="shared" si="1384"/>
        <v>0</v>
      </c>
      <c r="AJ1044" s="164">
        <f>VLOOKUP(F1044,Rates2,6)*VLOOKUP(F1044,Mort_Imp_Survivors,C1044-'Mort Imp Cume'!$C$4+2)</f>
        <v>1</v>
      </c>
      <c r="AK1044" s="16">
        <f t="shared" si="1385"/>
        <v>0</v>
      </c>
      <c r="AL1044" s="164">
        <f>VLOOKUP(F1044,Rates2,7)*VLOOKUP(F1044,Mort_Imp_Survivors,C1044-'Mort Imp Cume'!$C$4+2)</f>
        <v>1</v>
      </c>
      <c r="AM1044" s="16">
        <f t="shared" si="1386"/>
        <v>0</v>
      </c>
      <c r="AN1044" s="108">
        <f>PRODUCT(AI$4:AI1043)</f>
        <v>0</v>
      </c>
      <c r="AO1044" s="16">
        <f>PRODUCT(AK$4:AK1043)</f>
        <v>0</v>
      </c>
      <c r="AP1044" s="16">
        <f>PRODUCT(AM$4:AM1043)</f>
        <v>0</v>
      </c>
      <c r="AQ1044" s="16">
        <f t="shared" si="1387"/>
        <v>0</v>
      </c>
      <c r="AR1044" s="16">
        <f t="shared" si="1388"/>
        <v>0</v>
      </c>
      <c r="AS1044" s="16">
        <f t="shared" si="1389"/>
        <v>0</v>
      </c>
      <c r="AT1044" s="16">
        <f t="shared" si="1390"/>
        <v>0</v>
      </c>
      <c r="AU1044" s="16">
        <f t="shared" si="1391"/>
        <v>1</v>
      </c>
      <c r="AV1044" s="16">
        <f t="shared" si="1392"/>
        <v>0</v>
      </c>
      <c r="AW1044" s="30">
        <f>(SUMPRODUCT(AV$5:AV1043,A$5:A1043)+SUM(AV$5:AV1043)*(Calculations!$B$6/30-0.5)+AV$4*Calculations!$B$6/30/2)/SUM(AV$4:AV1043)</f>
        <v>510.22007229542299</v>
      </c>
      <c r="AX1044" s="16"/>
      <c r="AY1044" s="12"/>
      <c r="AZ1044" s="12"/>
    </row>
    <row r="1045" spans="1:52" x14ac:dyDescent="0.25">
      <c r="A1045">
        <f t="shared" si="1368"/>
        <v>1041</v>
      </c>
      <c r="B1045" t="str">
        <f t="shared" si="1397"/>
        <v>October</v>
      </c>
      <c r="C1045">
        <f t="shared" si="1376"/>
        <v>2111</v>
      </c>
      <c r="D1045">
        <f t="shared" si="1399"/>
        <v>211110</v>
      </c>
      <c r="E1045">
        <f t="shared" ref="E1045:F1045" si="1404">E1033+1</f>
        <v>128</v>
      </c>
      <c r="F1045">
        <f t="shared" si="1404"/>
        <v>126</v>
      </c>
      <c r="G1045" s="12">
        <f>G1044*IF($B1045="January",1+IF(C1045&gt;Personal!$L$18+1,Calculations!$B$22,Calculations!$B$21),1)</f>
        <v>20774.768295372636</v>
      </c>
      <c r="H1045" s="12">
        <f>IF(AND(Career!$F$15="Yes",$E1045=62,$E1044=61),G1045,H1044*IF($B1045="January",(1+IF(C1045&gt;Personal!$L$18+1,Calculations!$C$22,Calculations!$C$21)),1))</f>
        <v>20774.768295372636</v>
      </c>
      <c r="I1045" s="12">
        <f>H1045*(1-'Retiree Assumptions'!$F$8)</f>
        <v>16204.319270390657</v>
      </c>
      <c r="J1045" s="12">
        <f>I1045/(Calculations!$C$27^($A1045-1+Calculations!$B$6/30))</f>
        <v>1127.5448857316555</v>
      </c>
      <c r="K1045" s="23">
        <f t="shared" si="1378"/>
        <v>0</v>
      </c>
      <c r="L1045" s="12">
        <f>L1044*IF($B1045="January",(1+IF(C1045&gt;Personal!$L$18+1,Calculations!$B$22,Calculations!$B$21)),1)</f>
        <v>11426.122562454939</v>
      </c>
      <c r="M1045" s="12">
        <f>IF(AND(Career!$F$15="Yes",$E1045=62,$E1044=61),L1045,M1044*IF($B1045="January",(1+IF(C1045&gt;Personal!$L$18+1,Calculations!$C$22,Calculations!$C$21)),1))</f>
        <v>11426.122562454939</v>
      </c>
      <c r="N1045" s="12">
        <f>M1045*(1-'Retiree Assumptions'!$F$10)</f>
        <v>10054.987854960345</v>
      </c>
      <c r="O1045" s="12">
        <f>N1045/(Calculations!$C$27^$AW1045)/(Calculations!$D$27^($A1045-1-$AW1045+Calculations!$B$6/30))</f>
        <v>589.5427441496962</v>
      </c>
      <c r="P1045" s="23">
        <f t="shared" si="1379"/>
        <v>0</v>
      </c>
      <c r="Q1045" s="12">
        <f>IF(OR(A1045&lt;=360,$E1045&lt;70),Q1044*IF($B1045="January",(1+IF(C1045&gt;Personal!$L$18+1,Calculations!$B$22,Calculations!$B$21)),1),0)</f>
        <v>0</v>
      </c>
      <c r="R1045" s="12">
        <f>IF(OR(A1045&lt;=360,$E1045&lt;70),IF(AND(Career!$F$15="Yes",$E1045=62,$E1044=61),Q1045,R1044*IF($B1045="January",(1+IF(C1045&gt;Personal!$L$18+1,Calculations!$C$22,Calculations!$C$21)),1)),0)</f>
        <v>0</v>
      </c>
      <c r="S1045" s="12">
        <f>R1045*(1-'Retiree Assumptions'!$F$8)</f>
        <v>0</v>
      </c>
      <c r="T1045" s="12">
        <f>S1045/(Calculations!$C$27^($A1045-1+Calculations!$B$6/30))</f>
        <v>0</v>
      </c>
      <c r="U1045" s="23">
        <f t="shared" si="1380"/>
        <v>0</v>
      </c>
      <c r="W1045">
        <f t="shared" si="1372"/>
        <v>15</v>
      </c>
      <c r="X1045">
        <f t="shared" si="1394"/>
        <v>2111</v>
      </c>
      <c r="Y1045">
        <f t="shared" si="1395"/>
        <v>128</v>
      </c>
      <c r="Z1045">
        <f t="shared" si="1382"/>
        <v>126</v>
      </c>
      <c r="AA1045" s="12">
        <f>S1045*12*Subsidy!$I$15/Subsidy!$I$14</f>
        <v>0</v>
      </c>
      <c r="AB1045" s="12">
        <f>SUM(S$5:S1045)*Subsidy!$I$15/Subsidy!$I$14</f>
        <v>53212.488521578103</v>
      </c>
      <c r="AC1045" s="12">
        <f>N1045*Subsidy!$E$15/Subsidy!$E$14</f>
        <v>8043.9902839682754</v>
      </c>
      <c r="AD1045" s="12">
        <f t="shared" si="1383"/>
        <v>96527.883407619302</v>
      </c>
      <c r="AE1045" s="12">
        <f>$AP1045*AC1045/(Calculations!$D$27^(A1045-1+Calculations!$B$6/30))</f>
        <v>0</v>
      </c>
      <c r="AF1045" s="12">
        <f>IF(AE1045=0,0,SUM(AE$903:AE1045)*AC1045/AE1045)</f>
        <v>0</v>
      </c>
      <c r="AH1045" s="164">
        <f>VLOOKUP(E1045,Rates2,5)*VLOOKUP(E1045,Mort_Imp_Retirees,C1045-'Mort Imp Cume'!$C$4+2)</f>
        <v>1</v>
      </c>
      <c r="AI1045" s="16">
        <f t="shared" si="1384"/>
        <v>0</v>
      </c>
      <c r="AJ1045" s="164">
        <f>VLOOKUP(F1045,Rates2,6)*VLOOKUP(F1045,Mort_Imp_Survivors,C1045-'Mort Imp Cume'!$C$4+2)</f>
        <v>1</v>
      </c>
      <c r="AK1045" s="16">
        <f t="shared" si="1385"/>
        <v>0</v>
      </c>
      <c r="AL1045" s="164">
        <f>VLOOKUP(F1045,Rates2,7)*VLOOKUP(F1045,Mort_Imp_Survivors,C1045-'Mort Imp Cume'!$C$4+2)</f>
        <v>1</v>
      </c>
      <c r="AM1045" s="16">
        <f t="shared" si="1386"/>
        <v>0</v>
      </c>
      <c r="AN1045" s="108">
        <f>PRODUCT(AI$4:AI1044)</f>
        <v>0</v>
      </c>
      <c r="AO1045" s="16">
        <f>PRODUCT(AK$4:AK1044)</f>
        <v>0</v>
      </c>
      <c r="AP1045" s="16">
        <f>PRODUCT(AM$4:AM1044)</f>
        <v>0</v>
      </c>
      <c r="AQ1045" s="16">
        <f t="shared" si="1387"/>
        <v>0</v>
      </c>
      <c r="AR1045" s="16">
        <f t="shared" si="1388"/>
        <v>0</v>
      </c>
      <c r="AS1045" s="16">
        <f t="shared" si="1389"/>
        <v>0</v>
      </c>
      <c r="AT1045" s="16">
        <f t="shared" si="1390"/>
        <v>0</v>
      </c>
      <c r="AU1045" s="16">
        <f t="shared" si="1391"/>
        <v>1</v>
      </c>
      <c r="AV1045" s="16">
        <f t="shared" si="1392"/>
        <v>0</v>
      </c>
      <c r="AW1045" s="30">
        <f>(SUMPRODUCT(AV$5:AV1044,A$5:A1044)+SUM(AV$5:AV1044)*(Calculations!$B$6/30-0.5)+AV$4*Calculations!$B$6/30/2)/SUM(AV$4:AV1044)</f>
        <v>510.22007229542299</v>
      </c>
      <c r="AX1045" s="16"/>
      <c r="AY1045" s="12"/>
      <c r="AZ1045" s="12"/>
    </row>
    <row r="1046" spans="1:52" x14ac:dyDescent="0.25">
      <c r="A1046">
        <f t="shared" si="1368"/>
        <v>1042</v>
      </c>
      <c r="B1046" t="str">
        <f t="shared" si="1397"/>
        <v>November</v>
      </c>
      <c r="C1046">
        <f t="shared" si="1376"/>
        <v>2111</v>
      </c>
      <c r="D1046">
        <f t="shared" si="1399"/>
        <v>211111</v>
      </c>
      <c r="E1046">
        <f t="shared" ref="E1046:F1046" si="1405">E1034+1</f>
        <v>128</v>
      </c>
      <c r="F1046">
        <f t="shared" si="1405"/>
        <v>126</v>
      </c>
      <c r="G1046" s="12">
        <f>G1045*IF($B1046="January",1+IF(C1046&gt;Personal!$L$18+1,Calculations!$B$22,Calculations!$B$21),1)</f>
        <v>20774.768295372636</v>
      </c>
      <c r="H1046" s="12">
        <f>IF(AND(Career!$F$15="Yes",$E1046=62,$E1045=61),G1046,H1045*IF($B1046="January",(1+IF(C1046&gt;Personal!$L$18+1,Calculations!$C$22,Calculations!$C$21)),1))</f>
        <v>20774.768295372636</v>
      </c>
      <c r="I1046" s="12">
        <f>H1046*(1-'Retiree Assumptions'!$F$8)</f>
        <v>16204.319270390657</v>
      </c>
      <c r="J1046" s="12">
        <f>I1046/(Calculations!$C$27^($A1046-1+Calculations!$B$6/30))</f>
        <v>1124.6617650665564</v>
      </c>
      <c r="K1046" s="23">
        <f t="shared" si="1378"/>
        <v>0</v>
      </c>
      <c r="L1046" s="12">
        <f>L1045*IF($B1046="January",(1+IF(C1046&gt;Personal!$L$18+1,Calculations!$B$22,Calculations!$B$21)),1)</f>
        <v>11426.122562454939</v>
      </c>
      <c r="M1046" s="12">
        <f>IF(AND(Career!$F$15="Yes",$E1046=62,$E1045=61),L1046,M1045*IF($B1046="January",(1+IF(C1046&gt;Personal!$L$18+1,Calculations!$C$22,Calculations!$C$21)),1))</f>
        <v>11426.122562454939</v>
      </c>
      <c r="N1046" s="12">
        <f>M1046*(1-'Retiree Assumptions'!$F$10)</f>
        <v>10054.987854960345</v>
      </c>
      <c r="O1046" s="12">
        <f>N1046/(Calculations!$C$27^$AW1046)/(Calculations!$D$27^($A1046-1-$AW1046+Calculations!$B$6/30))</f>
        <v>587.84560650258243</v>
      </c>
      <c r="P1046" s="23">
        <f t="shared" si="1379"/>
        <v>0</v>
      </c>
      <c r="Q1046" s="12">
        <f>IF(OR(A1046&lt;=360,$E1046&lt;70),Q1045*IF($B1046="January",(1+IF(C1046&gt;Personal!$L$18+1,Calculations!$B$22,Calculations!$B$21)),1),0)</f>
        <v>0</v>
      </c>
      <c r="R1046" s="12">
        <f>IF(OR(A1046&lt;=360,$E1046&lt;70),IF(AND(Career!$F$15="Yes",$E1046=62,$E1045=61),Q1046,R1045*IF($B1046="January",(1+IF(C1046&gt;Personal!$L$18+1,Calculations!$C$22,Calculations!$C$21)),1)),0)</f>
        <v>0</v>
      </c>
      <c r="S1046" s="12">
        <f>R1046*(1-'Retiree Assumptions'!$F$8)</f>
        <v>0</v>
      </c>
      <c r="T1046" s="12">
        <f>S1046/(Calculations!$C$27^($A1046-1+Calculations!$B$6/30))</f>
        <v>0</v>
      </c>
      <c r="U1046" s="23">
        <f t="shared" si="1380"/>
        <v>0</v>
      </c>
      <c r="W1046">
        <f t="shared" si="1372"/>
        <v>15</v>
      </c>
      <c r="X1046">
        <f t="shared" si="1394"/>
        <v>2111</v>
      </c>
      <c r="Y1046">
        <f t="shared" si="1395"/>
        <v>128</v>
      </c>
      <c r="Z1046">
        <f t="shared" si="1382"/>
        <v>126</v>
      </c>
      <c r="AA1046" s="12">
        <f>S1046*12*Subsidy!$I$15/Subsidy!$I$14</f>
        <v>0</v>
      </c>
      <c r="AB1046" s="12">
        <f>SUM(S$5:S1046)*Subsidy!$I$15/Subsidy!$I$14</f>
        <v>53212.488521578103</v>
      </c>
      <c r="AC1046" s="12">
        <f>N1046*Subsidy!$E$15/Subsidy!$E$14</f>
        <v>8043.9902839682754</v>
      </c>
      <c r="AD1046" s="12">
        <f t="shared" si="1383"/>
        <v>96527.883407619302</v>
      </c>
      <c r="AE1046" s="12">
        <f>$AP1046*AC1046/(Calculations!$D$27^(A1046-1+Calculations!$B$6/30))</f>
        <v>0</v>
      </c>
      <c r="AF1046" s="12">
        <f>IF(AE1046=0,0,SUM(AE$903:AE1046)*AC1046/AE1046)</f>
        <v>0</v>
      </c>
      <c r="AH1046" s="164">
        <f>VLOOKUP(E1046,Rates2,5)*VLOOKUP(E1046,Mort_Imp_Retirees,C1046-'Mort Imp Cume'!$C$4+2)</f>
        <v>1</v>
      </c>
      <c r="AI1046" s="16">
        <f t="shared" si="1384"/>
        <v>0</v>
      </c>
      <c r="AJ1046" s="164">
        <f>VLOOKUP(F1046,Rates2,6)*VLOOKUP(F1046,Mort_Imp_Survivors,C1046-'Mort Imp Cume'!$C$4+2)</f>
        <v>1</v>
      </c>
      <c r="AK1046" s="16">
        <f t="shared" si="1385"/>
        <v>0</v>
      </c>
      <c r="AL1046" s="164">
        <f>VLOOKUP(F1046,Rates2,7)*VLOOKUP(F1046,Mort_Imp_Survivors,C1046-'Mort Imp Cume'!$C$4+2)</f>
        <v>1</v>
      </c>
      <c r="AM1046" s="16">
        <f t="shared" si="1386"/>
        <v>0</v>
      </c>
      <c r="AN1046" s="108">
        <f>PRODUCT(AI$4:AI1045)</f>
        <v>0</v>
      </c>
      <c r="AO1046" s="16">
        <f>PRODUCT(AK$4:AK1045)</f>
        <v>0</v>
      </c>
      <c r="AP1046" s="16">
        <f>PRODUCT(AM$4:AM1045)</f>
        <v>0</v>
      </c>
      <c r="AQ1046" s="16">
        <f t="shared" si="1387"/>
        <v>0</v>
      </c>
      <c r="AR1046" s="16">
        <f t="shared" si="1388"/>
        <v>0</v>
      </c>
      <c r="AS1046" s="16">
        <f t="shared" si="1389"/>
        <v>0</v>
      </c>
      <c r="AT1046" s="16">
        <f t="shared" si="1390"/>
        <v>0</v>
      </c>
      <c r="AU1046" s="16">
        <f t="shared" si="1391"/>
        <v>1</v>
      </c>
      <c r="AV1046" s="16">
        <f t="shared" si="1392"/>
        <v>0</v>
      </c>
      <c r="AW1046" s="30">
        <f>(SUMPRODUCT(AV$5:AV1045,A$5:A1045)+SUM(AV$5:AV1045)*(Calculations!$B$6/30-0.5)+AV$4*Calculations!$B$6/30/2)/SUM(AV$4:AV1045)</f>
        <v>510.22007229542299</v>
      </c>
      <c r="AX1046" s="16"/>
      <c r="AY1046" s="12"/>
      <c r="AZ1046" s="12"/>
    </row>
    <row r="1047" spans="1:52" x14ac:dyDescent="0.25">
      <c r="A1047">
        <f t="shared" si="1368"/>
        <v>1043</v>
      </c>
      <c r="B1047" t="str">
        <f t="shared" si="1397"/>
        <v>December</v>
      </c>
      <c r="C1047">
        <f t="shared" si="1376"/>
        <v>2111</v>
      </c>
      <c r="D1047">
        <f t="shared" si="1399"/>
        <v>211112</v>
      </c>
      <c r="E1047">
        <f t="shared" ref="E1047:F1047" si="1406">E1035+1</f>
        <v>128</v>
      </c>
      <c r="F1047">
        <f t="shared" si="1406"/>
        <v>126</v>
      </c>
      <c r="G1047" s="12">
        <f>G1046*IF($B1047="January",1+IF(C1047&gt;Personal!$L$18+1,Calculations!$B$22,Calculations!$B$21),1)</f>
        <v>20774.768295372636</v>
      </c>
      <c r="H1047" s="12">
        <f>IF(AND(Career!$F$15="Yes",$E1047=62,$E1046=61),G1047,H1046*IF($B1047="January",(1+IF(C1047&gt;Personal!$L$18+1,Calculations!$C$22,Calculations!$C$21)),1))</f>
        <v>20774.768295372636</v>
      </c>
      <c r="I1047" s="12">
        <f>H1047*(1-'Retiree Assumptions'!$F$8)</f>
        <v>16204.319270390657</v>
      </c>
      <c r="J1047" s="12">
        <f>I1047/(Calculations!$C$27^($A1047-1+Calculations!$B$6/30))</f>
        <v>1121.7860165113168</v>
      </c>
      <c r="K1047" s="23">
        <f t="shared" si="1378"/>
        <v>0</v>
      </c>
      <c r="L1047" s="12">
        <f>L1046*IF($B1047="January",(1+IF(C1047&gt;Personal!$L$18+1,Calculations!$B$22,Calculations!$B$21)),1)</f>
        <v>11426.122562454939</v>
      </c>
      <c r="M1047" s="12">
        <f>IF(AND(Career!$F$15="Yes",$E1047=62,$E1046=61),L1047,M1046*IF($B1047="January",(1+IF(C1047&gt;Personal!$L$18+1,Calculations!$C$22,Calculations!$C$21)),1))</f>
        <v>11426.122562454939</v>
      </c>
      <c r="N1047" s="12">
        <f>M1047*(1-'Retiree Assumptions'!$F$10)</f>
        <v>10054.987854960345</v>
      </c>
      <c r="O1047" s="12">
        <f>N1047/(Calculations!$C$27^$AW1047)/(Calculations!$D$27^($A1047-1-$AW1047+Calculations!$B$6/30))</f>
        <v>586.15335446592178</v>
      </c>
      <c r="P1047" s="23">
        <f t="shared" si="1379"/>
        <v>0</v>
      </c>
      <c r="Q1047" s="12">
        <f>IF(OR(A1047&lt;=360,$E1047&lt;70),Q1046*IF($B1047="January",(1+IF(C1047&gt;Personal!$L$18+1,Calculations!$B$22,Calculations!$B$21)),1),0)</f>
        <v>0</v>
      </c>
      <c r="R1047" s="12">
        <f>IF(OR(A1047&lt;=360,$E1047&lt;70),IF(AND(Career!$F$15="Yes",$E1047=62,$E1046=61),Q1047,R1046*IF($B1047="January",(1+IF(C1047&gt;Personal!$L$18+1,Calculations!$C$22,Calculations!$C$21)),1)),0)</f>
        <v>0</v>
      </c>
      <c r="S1047" s="12">
        <f>R1047*(1-'Retiree Assumptions'!$F$8)</f>
        <v>0</v>
      </c>
      <c r="T1047" s="12">
        <f>S1047/(Calculations!$C$27^($A1047-1+Calculations!$B$6/30))</f>
        <v>0</v>
      </c>
      <c r="U1047" s="23">
        <f t="shared" si="1380"/>
        <v>0</v>
      </c>
      <c r="W1047">
        <f t="shared" si="1372"/>
        <v>15</v>
      </c>
      <c r="X1047">
        <f t="shared" si="1394"/>
        <v>2111</v>
      </c>
      <c r="Y1047">
        <f t="shared" si="1395"/>
        <v>128</v>
      </c>
      <c r="Z1047">
        <f t="shared" si="1382"/>
        <v>126</v>
      </c>
      <c r="AA1047" s="12">
        <f>S1047*12*Subsidy!$I$15/Subsidy!$I$14</f>
        <v>0</v>
      </c>
      <c r="AB1047" s="12">
        <f>SUM(S$5:S1047)*Subsidy!$I$15/Subsidy!$I$14</f>
        <v>53212.488521578103</v>
      </c>
      <c r="AC1047" s="12">
        <f>N1047*Subsidy!$E$15/Subsidy!$E$14</f>
        <v>8043.9902839682754</v>
      </c>
      <c r="AD1047" s="12">
        <f t="shared" si="1383"/>
        <v>96527.883407619302</v>
      </c>
      <c r="AE1047" s="12">
        <f>$AP1047*AC1047/(Calculations!$D$27^(A1047-1+Calculations!$B$6/30))</f>
        <v>0</v>
      </c>
      <c r="AF1047" s="12">
        <f>IF(AE1047=0,0,SUM(AE$903:AE1047)*AC1047/AE1047)</f>
        <v>0</v>
      </c>
      <c r="AH1047" s="164">
        <f>VLOOKUP(E1047,Rates2,5)*VLOOKUP(E1047,Mort_Imp_Retirees,C1047-'Mort Imp Cume'!$C$4+2)</f>
        <v>1</v>
      </c>
      <c r="AI1047" s="16">
        <f t="shared" si="1384"/>
        <v>0</v>
      </c>
      <c r="AJ1047" s="164">
        <f>VLOOKUP(F1047,Rates2,6)*VLOOKUP(F1047,Mort_Imp_Survivors,C1047-'Mort Imp Cume'!$C$4+2)</f>
        <v>1</v>
      </c>
      <c r="AK1047" s="16">
        <f t="shared" si="1385"/>
        <v>0</v>
      </c>
      <c r="AL1047" s="164">
        <f>VLOOKUP(F1047,Rates2,7)*VLOOKUP(F1047,Mort_Imp_Survivors,C1047-'Mort Imp Cume'!$C$4+2)</f>
        <v>1</v>
      </c>
      <c r="AM1047" s="16">
        <f t="shared" si="1386"/>
        <v>0</v>
      </c>
      <c r="AN1047" s="108">
        <f>PRODUCT(AI$4:AI1046)</f>
        <v>0</v>
      </c>
      <c r="AO1047" s="16">
        <f>PRODUCT(AK$4:AK1046)</f>
        <v>0</v>
      </c>
      <c r="AP1047" s="16">
        <f>PRODUCT(AM$4:AM1046)</f>
        <v>0</v>
      </c>
      <c r="AQ1047" s="16">
        <f t="shared" si="1387"/>
        <v>0</v>
      </c>
      <c r="AR1047" s="16">
        <f t="shared" si="1388"/>
        <v>0</v>
      </c>
      <c r="AS1047" s="16">
        <f t="shared" si="1389"/>
        <v>0</v>
      </c>
      <c r="AT1047" s="16">
        <f t="shared" si="1390"/>
        <v>0</v>
      </c>
      <c r="AU1047" s="16">
        <f t="shared" si="1391"/>
        <v>1</v>
      </c>
      <c r="AV1047" s="16">
        <f t="shared" si="1392"/>
        <v>0</v>
      </c>
      <c r="AW1047" s="30">
        <f>(SUMPRODUCT(AV$5:AV1046,A$5:A1046)+SUM(AV$5:AV1046)*(Calculations!$B$6/30-0.5)+AV$4*Calculations!$B$6/30/2)/SUM(AV$4:AV1046)</f>
        <v>510.22007229542299</v>
      </c>
      <c r="AX1047" s="16"/>
      <c r="AY1047" s="12"/>
      <c r="AZ1047" s="12"/>
    </row>
    <row r="1048" spans="1:52" x14ac:dyDescent="0.25">
      <c r="A1048">
        <f t="shared" si="1368"/>
        <v>1044</v>
      </c>
      <c r="B1048" t="str">
        <f t="shared" si="1397"/>
        <v>January</v>
      </c>
      <c r="C1048">
        <f t="shared" si="1376"/>
        <v>2112</v>
      </c>
      <c r="D1048">
        <f t="shared" si="1399"/>
        <v>211201</v>
      </c>
      <c r="E1048">
        <f t="shared" ref="E1048:F1048" si="1407">E1036+1</f>
        <v>129</v>
      </c>
      <c r="F1048">
        <f t="shared" si="1407"/>
        <v>127</v>
      </c>
      <c r="G1048" s="12">
        <f>G1047*IF($B1048="January",1+IF(C1048&gt;Personal!$L$18+1,Calculations!$B$22,Calculations!$B$21),1)</f>
        <v>21294.137502756952</v>
      </c>
      <c r="H1048" s="12">
        <f>IF(AND(Career!$F$15="Yes",$E1048=62,$E1047=61),G1048,H1047*IF($B1048="January",(1+IF(C1048&gt;Personal!$L$18+1,Calculations!$C$22,Calculations!$C$21)),1))</f>
        <v>21294.137502756952</v>
      </c>
      <c r="I1048" s="12">
        <f>H1048*(1-'Retiree Assumptions'!$F$8)</f>
        <v>16609.427252150424</v>
      </c>
      <c r="J1048" s="12">
        <f>I1048/(Calculations!$C$27^($A1048-1+Calculations!$B$6/30))</f>
        <v>1146.8905617459166</v>
      </c>
      <c r="K1048" s="23">
        <f t="shared" si="1378"/>
        <v>0</v>
      </c>
      <c r="L1048" s="12">
        <f>L1047*IF($B1048="January",(1+IF(C1048&gt;Personal!$L$18+1,Calculations!$B$22,Calculations!$B$21)),1)</f>
        <v>11711.775626516312</v>
      </c>
      <c r="M1048" s="12">
        <f>IF(AND(Career!$F$15="Yes",$E1048=62,$E1047=61),L1048,M1047*IF($B1048="January",(1+IF(C1048&gt;Personal!$L$18+1,Calculations!$C$22,Calculations!$C$21)),1))</f>
        <v>11711.775626516312</v>
      </c>
      <c r="N1048" s="12">
        <f>M1048*(1-'Retiree Assumptions'!$F$10)</f>
        <v>10306.362551334354</v>
      </c>
      <c r="O1048" s="12">
        <f>N1048/(Calculations!$C$27^$AW1048)/(Calculations!$D$27^($A1048-1-$AW1048+Calculations!$B$6/30))</f>
        <v>599.0776233247168</v>
      </c>
      <c r="P1048" s="23">
        <f t="shared" si="1379"/>
        <v>0</v>
      </c>
      <c r="Q1048" s="12">
        <f>IF(OR(A1048&lt;=360,$E1048&lt;70),Q1047*IF($B1048="January",(1+IF(C1048&gt;Personal!$L$18+1,Calculations!$B$22,Calculations!$B$21)),1),0)</f>
        <v>0</v>
      </c>
      <c r="R1048" s="12">
        <f>IF(OR(A1048&lt;=360,$E1048&lt;70),IF(AND(Career!$F$15="Yes",$E1048=62,$E1047=61),Q1048,R1047*IF($B1048="January",(1+IF(C1048&gt;Personal!$L$18+1,Calculations!$C$22,Calculations!$C$21)),1)),0)</f>
        <v>0</v>
      </c>
      <c r="S1048" s="12">
        <f>R1048*(1-'Retiree Assumptions'!$F$8)</f>
        <v>0</v>
      </c>
      <c r="T1048" s="12">
        <f>S1048/(Calculations!$C$27^($A1048-1+Calculations!$B$6/30))</f>
        <v>0</v>
      </c>
      <c r="U1048" s="23">
        <f t="shared" si="1380"/>
        <v>0</v>
      </c>
      <c r="W1048">
        <f t="shared" si="1372"/>
        <v>15</v>
      </c>
      <c r="X1048">
        <f t="shared" si="1394"/>
        <v>2112</v>
      </c>
      <c r="Y1048">
        <f t="shared" si="1395"/>
        <v>129</v>
      </c>
      <c r="Z1048">
        <f t="shared" si="1382"/>
        <v>127</v>
      </c>
      <c r="AA1048" s="12">
        <f>S1048*12*Subsidy!$I$15/Subsidy!$I$14</f>
        <v>0</v>
      </c>
      <c r="AB1048" s="12">
        <f>SUM(S$5:S1048)*Subsidy!$I$15/Subsidy!$I$14</f>
        <v>53212.488521578103</v>
      </c>
      <c r="AC1048" s="12">
        <f>N1048*Subsidy!$E$15/Subsidy!$E$14</f>
        <v>8245.0900410674822</v>
      </c>
      <c r="AD1048" s="12">
        <f t="shared" si="1383"/>
        <v>98941.080492809793</v>
      </c>
      <c r="AE1048" s="12">
        <f>$AP1048*AC1048/(Calculations!$D$27^(A1048-1+Calculations!$B$6/30))</f>
        <v>0</v>
      </c>
      <c r="AF1048" s="12">
        <f>IF(AE1048=0,0,SUM(AE$903:AE1048)*AC1048/AE1048)</f>
        <v>0</v>
      </c>
      <c r="AH1048" s="164">
        <f>VLOOKUP(E1048,Rates2,5)*VLOOKUP(E1048,Mort_Imp_Retirees,C1048-'Mort Imp Cume'!$C$4+2)</f>
        <v>1</v>
      </c>
      <c r="AI1048" s="16">
        <f t="shared" si="1384"/>
        <v>0</v>
      </c>
      <c r="AJ1048" s="164">
        <f>VLOOKUP(F1048,Rates2,6)*VLOOKUP(F1048,Mort_Imp_Survivors,C1048-'Mort Imp Cume'!$C$4+2)</f>
        <v>1</v>
      </c>
      <c r="AK1048" s="16">
        <f t="shared" si="1385"/>
        <v>0</v>
      </c>
      <c r="AL1048" s="164">
        <f>VLOOKUP(F1048,Rates2,7)*VLOOKUP(F1048,Mort_Imp_Survivors,C1048-'Mort Imp Cume'!$C$4+2)</f>
        <v>1</v>
      </c>
      <c r="AM1048" s="16">
        <f t="shared" si="1386"/>
        <v>0</v>
      </c>
      <c r="AN1048" s="108">
        <f>PRODUCT(AI$4:AI1047)</f>
        <v>0</v>
      </c>
      <c r="AO1048" s="16">
        <f>PRODUCT(AK$4:AK1047)</f>
        <v>0</v>
      </c>
      <c r="AP1048" s="16">
        <f>PRODUCT(AM$4:AM1047)</f>
        <v>0</v>
      </c>
      <c r="AQ1048" s="16">
        <f t="shared" si="1387"/>
        <v>0</v>
      </c>
      <c r="AR1048" s="16">
        <f t="shared" si="1388"/>
        <v>0</v>
      </c>
      <c r="AS1048" s="16">
        <f t="shared" si="1389"/>
        <v>0</v>
      </c>
      <c r="AT1048" s="16">
        <f t="shared" si="1390"/>
        <v>0</v>
      </c>
      <c r="AU1048" s="16">
        <f t="shared" si="1391"/>
        <v>1</v>
      </c>
      <c r="AV1048" s="16">
        <f t="shared" si="1392"/>
        <v>0</v>
      </c>
      <c r="AW1048" s="30">
        <f>(SUMPRODUCT(AV$5:AV1047,A$5:A1047)+SUM(AV$5:AV1047)*(Calculations!$B$6/30-0.5)+AV$4*Calculations!$B$6/30/2)/SUM(AV$4:AV1047)</f>
        <v>510.22007229542299</v>
      </c>
      <c r="AX1048" s="16"/>
      <c r="AY1048" s="12"/>
      <c r="AZ1048" s="12"/>
    </row>
    <row r="1049" spans="1:52" x14ac:dyDescent="0.25">
      <c r="A1049">
        <f t="shared" si="1368"/>
        <v>1045</v>
      </c>
      <c r="B1049" t="str">
        <f t="shared" si="1397"/>
        <v>February</v>
      </c>
      <c r="C1049">
        <f t="shared" si="1376"/>
        <v>2112</v>
      </c>
      <c r="D1049">
        <f t="shared" si="1399"/>
        <v>211202</v>
      </c>
      <c r="E1049">
        <f t="shared" ref="E1049:F1049" si="1408">E1037+1</f>
        <v>129</v>
      </c>
      <c r="F1049">
        <f t="shared" si="1408"/>
        <v>127</v>
      </c>
      <c r="G1049" s="12">
        <f>G1048*IF($B1049="January",1+IF(C1049&gt;Personal!$L$18+1,Calculations!$B$22,Calculations!$B$21),1)</f>
        <v>21294.137502756952</v>
      </c>
      <c r="H1049" s="12">
        <f>IF(AND(Career!$F$15="Yes",$E1049=62,$E1048=61),G1049,H1048*IF($B1049="January",(1+IF(C1049&gt;Personal!$L$18+1,Calculations!$C$22,Calculations!$C$21)),1))</f>
        <v>21294.137502756952</v>
      </c>
      <c r="I1049" s="12">
        <f>H1049*(1-'Retiree Assumptions'!$F$8)</f>
        <v>16609.427252150424</v>
      </c>
      <c r="J1049" s="12">
        <f>I1049/(Calculations!$C$27^($A1049-1+Calculations!$B$6/30))</f>
        <v>1143.957974386406</v>
      </c>
      <c r="K1049" s="23">
        <f t="shared" si="1378"/>
        <v>0</v>
      </c>
      <c r="L1049" s="12">
        <f>L1048*IF($B1049="January",(1+IF(C1049&gt;Personal!$L$18+1,Calculations!$B$22,Calculations!$B$21)),1)</f>
        <v>11711.775626516312</v>
      </c>
      <c r="M1049" s="12">
        <f>IF(AND(Career!$F$15="Yes",$E1049=62,$E1048=61),L1049,M1048*IF($B1049="January",(1+IF(C1049&gt;Personal!$L$18+1,Calculations!$C$22,Calculations!$C$21)),1))</f>
        <v>11711.775626516312</v>
      </c>
      <c r="N1049" s="12">
        <f>M1049*(1-'Retiree Assumptions'!$F$10)</f>
        <v>10306.362551334354</v>
      </c>
      <c r="O1049" s="12">
        <f>N1049/(Calculations!$C$27^$AW1049)/(Calculations!$D$27^($A1049-1-$AW1049+Calculations!$B$6/30))</f>
        <v>597.35303728209794</v>
      </c>
      <c r="P1049" s="23">
        <f t="shared" si="1379"/>
        <v>0</v>
      </c>
      <c r="Q1049" s="12">
        <f>IF(OR(A1049&lt;=360,$E1049&lt;70),Q1048*IF($B1049="January",(1+IF(C1049&gt;Personal!$L$18+1,Calculations!$B$22,Calculations!$B$21)),1),0)</f>
        <v>0</v>
      </c>
      <c r="R1049" s="12">
        <f>IF(OR(A1049&lt;=360,$E1049&lt;70),IF(AND(Career!$F$15="Yes",$E1049=62,$E1048=61),Q1049,R1048*IF($B1049="January",(1+IF(C1049&gt;Personal!$L$18+1,Calculations!$C$22,Calculations!$C$21)),1)),0)</f>
        <v>0</v>
      </c>
      <c r="S1049" s="12">
        <f>R1049*(1-'Retiree Assumptions'!$F$8)</f>
        <v>0</v>
      </c>
      <c r="T1049" s="12">
        <f>S1049/(Calculations!$C$27^($A1049-1+Calculations!$B$6/30))</f>
        <v>0</v>
      </c>
      <c r="U1049" s="23">
        <f t="shared" si="1380"/>
        <v>0</v>
      </c>
      <c r="W1049">
        <f t="shared" si="1372"/>
        <v>15</v>
      </c>
      <c r="X1049">
        <f t="shared" si="1394"/>
        <v>2112</v>
      </c>
      <c r="Y1049">
        <f t="shared" si="1395"/>
        <v>129</v>
      </c>
      <c r="Z1049">
        <f t="shared" si="1382"/>
        <v>127</v>
      </c>
      <c r="AA1049" s="12">
        <f>S1049*12*Subsidy!$I$15/Subsidy!$I$14</f>
        <v>0</v>
      </c>
      <c r="AB1049" s="12">
        <f>SUM(S$5:S1049)*Subsidy!$I$15/Subsidy!$I$14</f>
        <v>53212.488521578103</v>
      </c>
      <c r="AC1049" s="12">
        <f>N1049*Subsidy!$E$15/Subsidy!$E$14</f>
        <v>8245.0900410674822</v>
      </c>
      <c r="AD1049" s="12">
        <f t="shared" si="1383"/>
        <v>98941.080492809793</v>
      </c>
      <c r="AE1049" s="12">
        <f>$AP1049*AC1049/(Calculations!$D$27^(A1049-1+Calculations!$B$6/30))</f>
        <v>0</v>
      </c>
      <c r="AF1049" s="12">
        <f>IF(AE1049=0,0,SUM(AE$903:AE1049)*AC1049/AE1049)</f>
        <v>0</v>
      </c>
      <c r="AH1049" s="164">
        <f>VLOOKUP(E1049,Rates2,5)*VLOOKUP(E1049,Mort_Imp_Retirees,C1049-'Mort Imp Cume'!$C$4+2)</f>
        <v>1</v>
      </c>
      <c r="AI1049" s="16">
        <f t="shared" si="1384"/>
        <v>0</v>
      </c>
      <c r="AJ1049" s="164">
        <f>VLOOKUP(F1049,Rates2,6)*VLOOKUP(F1049,Mort_Imp_Survivors,C1049-'Mort Imp Cume'!$C$4+2)</f>
        <v>1</v>
      </c>
      <c r="AK1049" s="16">
        <f t="shared" si="1385"/>
        <v>0</v>
      </c>
      <c r="AL1049" s="164">
        <f>VLOOKUP(F1049,Rates2,7)*VLOOKUP(F1049,Mort_Imp_Survivors,C1049-'Mort Imp Cume'!$C$4+2)</f>
        <v>1</v>
      </c>
      <c r="AM1049" s="16">
        <f t="shared" si="1386"/>
        <v>0</v>
      </c>
      <c r="AN1049" s="108">
        <f>PRODUCT(AI$4:AI1048)</f>
        <v>0</v>
      </c>
      <c r="AO1049" s="16">
        <f>PRODUCT(AK$4:AK1048)</f>
        <v>0</v>
      </c>
      <c r="AP1049" s="16">
        <f>PRODUCT(AM$4:AM1048)</f>
        <v>0</v>
      </c>
      <c r="AQ1049" s="16">
        <f t="shared" si="1387"/>
        <v>0</v>
      </c>
      <c r="AR1049" s="16">
        <f t="shared" si="1388"/>
        <v>0</v>
      </c>
      <c r="AS1049" s="16">
        <f t="shared" si="1389"/>
        <v>0</v>
      </c>
      <c r="AT1049" s="16">
        <f t="shared" si="1390"/>
        <v>0</v>
      </c>
      <c r="AU1049" s="16">
        <f t="shared" si="1391"/>
        <v>1</v>
      </c>
      <c r="AV1049" s="16">
        <f t="shared" si="1392"/>
        <v>0</v>
      </c>
      <c r="AW1049" s="30">
        <f>(SUMPRODUCT(AV$5:AV1048,A$5:A1048)+SUM(AV$5:AV1048)*(Calculations!$B$6/30-0.5)+AV$4*Calculations!$B$6/30/2)/SUM(AV$4:AV1048)</f>
        <v>510.22007229542299</v>
      </c>
      <c r="AX1049" s="16"/>
      <c r="AY1049" s="12"/>
      <c r="AZ1049" s="12"/>
    </row>
    <row r="1050" spans="1:52" x14ac:dyDescent="0.25">
      <c r="A1050">
        <f t="shared" si="1368"/>
        <v>1046</v>
      </c>
      <c r="B1050" t="str">
        <f t="shared" si="1397"/>
        <v>March</v>
      </c>
      <c r="C1050">
        <f t="shared" si="1376"/>
        <v>2112</v>
      </c>
      <c r="D1050">
        <f t="shared" si="1399"/>
        <v>211203</v>
      </c>
      <c r="E1050">
        <f t="shared" ref="E1050:F1050" si="1409">E1038+1</f>
        <v>129</v>
      </c>
      <c r="F1050">
        <f t="shared" si="1409"/>
        <v>127</v>
      </c>
      <c r="G1050" s="12">
        <f>G1049*IF($B1050="January",1+IF(C1050&gt;Personal!$L$18+1,Calculations!$B$22,Calculations!$B$21),1)</f>
        <v>21294.137502756952</v>
      </c>
      <c r="H1050" s="12">
        <f>IF(AND(Career!$F$15="Yes",$E1050=62,$E1049=61),G1050,H1049*IF($B1050="January",(1+IF(C1050&gt;Personal!$L$18+1,Calculations!$C$22,Calculations!$C$21)),1))</f>
        <v>21294.137502756952</v>
      </c>
      <c r="I1050" s="12">
        <f>H1050*(1-'Retiree Assumptions'!$F$8)</f>
        <v>16609.427252150424</v>
      </c>
      <c r="J1050" s="12">
        <f>I1050/(Calculations!$C$27^($A1050-1+Calculations!$B$6/30))</f>
        <v>1141.0328856225842</v>
      </c>
      <c r="K1050" s="23">
        <f t="shared" si="1378"/>
        <v>0</v>
      </c>
      <c r="L1050" s="12">
        <f>L1049*IF($B1050="January",(1+IF(C1050&gt;Personal!$L$18+1,Calculations!$B$22,Calculations!$B$21)),1)</f>
        <v>11711.775626516312</v>
      </c>
      <c r="M1050" s="12">
        <f>IF(AND(Career!$F$15="Yes",$E1050=62,$E1049=61),L1050,M1049*IF($B1050="January",(1+IF(C1050&gt;Personal!$L$18+1,Calculations!$C$22,Calculations!$C$21)),1))</f>
        <v>11711.775626516312</v>
      </c>
      <c r="N1050" s="12">
        <f>M1050*(1-'Retiree Assumptions'!$F$10)</f>
        <v>10306.362551334354</v>
      </c>
      <c r="O1050" s="12">
        <f>N1050/(Calculations!$C$27^$AW1050)/(Calculations!$D$27^($A1050-1-$AW1050+Calculations!$B$6/30))</f>
        <v>595.63341586660363</v>
      </c>
      <c r="P1050" s="23">
        <f t="shared" si="1379"/>
        <v>0</v>
      </c>
      <c r="Q1050" s="12">
        <f>IF(OR(A1050&lt;=360,$E1050&lt;70),Q1049*IF($B1050="January",(1+IF(C1050&gt;Personal!$L$18+1,Calculations!$B$22,Calculations!$B$21)),1),0)</f>
        <v>0</v>
      </c>
      <c r="R1050" s="12">
        <f>IF(OR(A1050&lt;=360,$E1050&lt;70),IF(AND(Career!$F$15="Yes",$E1050=62,$E1049=61),Q1050,R1049*IF($B1050="January",(1+IF(C1050&gt;Personal!$L$18+1,Calculations!$C$22,Calculations!$C$21)),1)),0)</f>
        <v>0</v>
      </c>
      <c r="S1050" s="12">
        <f>R1050*(1-'Retiree Assumptions'!$F$8)</f>
        <v>0</v>
      </c>
      <c r="T1050" s="12">
        <f>S1050/(Calculations!$C$27^($A1050-1+Calculations!$B$6/30))</f>
        <v>0</v>
      </c>
      <c r="U1050" s="23">
        <f t="shared" si="1380"/>
        <v>0</v>
      </c>
      <c r="W1050">
        <f t="shared" si="1372"/>
        <v>15</v>
      </c>
      <c r="X1050">
        <f t="shared" si="1394"/>
        <v>2112</v>
      </c>
      <c r="Y1050">
        <f t="shared" si="1395"/>
        <v>129</v>
      </c>
      <c r="Z1050">
        <f t="shared" si="1382"/>
        <v>127</v>
      </c>
      <c r="AA1050" s="12">
        <f>S1050*12*Subsidy!$I$15/Subsidy!$I$14</f>
        <v>0</v>
      </c>
      <c r="AB1050" s="12">
        <f>SUM(S$5:S1050)*Subsidy!$I$15/Subsidy!$I$14</f>
        <v>53212.488521578103</v>
      </c>
      <c r="AC1050" s="12">
        <f>N1050*Subsidy!$E$15/Subsidy!$E$14</f>
        <v>8245.0900410674822</v>
      </c>
      <c r="AD1050" s="12">
        <f t="shared" si="1383"/>
        <v>98941.080492809793</v>
      </c>
      <c r="AE1050" s="12">
        <f>$AP1050*AC1050/(Calculations!$D$27^(A1050-1+Calculations!$B$6/30))</f>
        <v>0</v>
      </c>
      <c r="AF1050" s="12">
        <f>IF(AE1050=0,0,SUM(AE$903:AE1050)*AC1050/AE1050)</f>
        <v>0</v>
      </c>
      <c r="AH1050" s="164">
        <f>VLOOKUP(E1050,Rates2,5)*VLOOKUP(E1050,Mort_Imp_Retirees,C1050-'Mort Imp Cume'!$C$4+2)</f>
        <v>1</v>
      </c>
      <c r="AI1050" s="16">
        <f t="shared" si="1384"/>
        <v>0</v>
      </c>
      <c r="AJ1050" s="164">
        <f>VLOOKUP(F1050,Rates2,6)*VLOOKUP(F1050,Mort_Imp_Survivors,C1050-'Mort Imp Cume'!$C$4+2)</f>
        <v>1</v>
      </c>
      <c r="AK1050" s="16">
        <f t="shared" si="1385"/>
        <v>0</v>
      </c>
      <c r="AL1050" s="164">
        <f>VLOOKUP(F1050,Rates2,7)*VLOOKUP(F1050,Mort_Imp_Survivors,C1050-'Mort Imp Cume'!$C$4+2)</f>
        <v>1</v>
      </c>
      <c r="AM1050" s="16">
        <f t="shared" si="1386"/>
        <v>0</v>
      </c>
      <c r="AN1050" s="108">
        <f>PRODUCT(AI$4:AI1049)</f>
        <v>0</v>
      </c>
      <c r="AO1050" s="16">
        <f>PRODUCT(AK$4:AK1049)</f>
        <v>0</v>
      </c>
      <c r="AP1050" s="16">
        <f>PRODUCT(AM$4:AM1049)</f>
        <v>0</v>
      </c>
      <c r="AQ1050" s="16">
        <f t="shared" si="1387"/>
        <v>0</v>
      </c>
      <c r="AR1050" s="16">
        <f t="shared" si="1388"/>
        <v>0</v>
      </c>
      <c r="AS1050" s="16">
        <f t="shared" si="1389"/>
        <v>0</v>
      </c>
      <c r="AT1050" s="16">
        <f t="shared" si="1390"/>
        <v>0</v>
      </c>
      <c r="AU1050" s="16">
        <f t="shared" si="1391"/>
        <v>1</v>
      </c>
      <c r="AV1050" s="16">
        <f t="shared" si="1392"/>
        <v>0</v>
      </c>
      <c r="AW1050" s="30">
        <f>(SUMPRODUCT(AV$5:AV1049,A$5:A1049)+SUM(AV$5:AV1049)*(Calculations!$B$6/30-0.5)+AV$4*Calculations!$B$6/30/2)/SUM(AV$4:AV1049)</f>
        <v>510.22007229542299</v>
      </c>
      <c r="AX1050" s="16"/>
      <c r="AY1050" s="12"/>
      <c r="AZ1050" s="12"/>
    </row>
    <row r="1051" spans="1:52" x14ac:dyDescent="0.25">
      <c r="A1051">
        <f t="shared" si="1368"/>
        <v>1047</v>
      </c>
      <c r="B1051" t="str">
        <f t="shared" si="1397"/>
        <v>April</v>
      </c>
      <c r="C1051">
        <f t="shared" si="1376"/>
        <v>2112</v>
      </c>
      <c r="D1051">
        <f t="shared" si="1399"/>
        <v>211204</v>
      </c>
      <c r="E1051">
        <f t="shared" ref="E1051:F1051" si="1410">E1039+1</f>
        <v>129</v>
      </c>
      <c r="F1051">
        <f t="shared" si="1410"/>
        <v>127</v>
      </c>
      <c r="G1051" s="12">
        <f>G1050*IF($B1051="January",1+IF(C1051&gt;Personal!$L$18+1,Calculations!$B$22,Calculations!$B$21),1)</f>
        <v>21294.137502756952</v>
      </c>
      <c r="H1051" s="12">
        <f>IF(AND(Career!$F$15="Yes",$E1051=62,$E1050=61),G1051,H1050*IF($B1051="January",(1+IF(C1051&gt;Personal!$L$18+1,Calculations!$C$22,Calculations!$C$21)),1))</f>
        <v>21294.137502756952</v>
      </c>
      <c r="I1051" s="12">
        <f>H1051*(1-'Retiree Assumptions'!$F$8)</f>
        <v>16609.427252150424</v>
      </c>
      <c r="J1051" s="12">
        <f>I1051/(Calculations!$C$27^($A1051-1+Calculations!$B$6/30))</f>
        <v>1138.1152762806184</v>
      </c>
      <c r="K1051" s="23">
        <f t="shared" si="1378"/>
        <v>0</v>
      </c>
      <c r="L1051" s="12">
        <f>L1050*IF($B1051="January",(1+IF(C1051&gt;Personal!$L$18+1,Calculations!$B$22,Calculations!$B$21)),1)</f>
        <v>11711.775626516312</v>
      </c>
      <c r="M1051" s="12">
        <f>IF(AND(Career!$F$15="Yes",$E1051=62,$E1050=61),L1051,M1050*IF($B1051="January",(1+IF(C1051&gt;Personal!$L$18+1,Calculations!$C$22,Calculations!$C$21)),1))</f>
        <v>11711.775626516312</v>
      </c>
      <c r="N1051" s="12">
        <f>M1051*(1-'Retiree Assumptions'!$F$10)</f>
        <v>10306.362551334354</v>
      </c>
      <c r="O1051" s="12">
        <f>N1051/(Calculations!$C$27^$AW1051)/(Calculations!$D$27^($A1051-1-$AW1051+Calculations!$B$6/30))</f>
        <v>593.9187447863851</v>
      </c>
      <c r="P1051" s="23">
        <f t="shared" si="1379"/>
        <v>0</v>
      </c>
      <c r="Q1051" s="12">
        <f>IF(OR(A1051&lt;=360,$E1051&lt;70),Q1050*IF($B1051="January",(1+IF(C1051&gt;Personal!$L$18+1,Calculations!$B$22,Calculations!$B$21)),1),0)</f>
        <v>0</v>
      </c>
      <c r="R1051" s="12">
        <f>IF(OR(A1051&lt;=360,$E1051&lt;70),IF(AND(Career!$F$15="Yes",$E1051=62,$E1050=61),Q1051,R1050*IF($B1051="January",(1+IF(C1051&gt;Personal!$L$18+1,Calculations!$C$22,Calculations!$C$21)),1)),0)</f>
        <v>0</v>
      </c>
      <c r="S1051" s="12">
        <f>R1051*(1-'Retiree Assumptions'!$F$8)</f>
        <v>0</v>
      </c>
      <c r="T1051" s="12">
        <f>S1051/(Calculations!$C$27^($A1051-1+Calculations!$B$6/30))</f>
        <v>0</v>
      </c>
      <c r="U1051" s="23">
        <f t="shared" si="1380"/>
        <v>0</v>
      </c>
      <c r="W1051">
        <f t="shared" si="1372"/>
        <v>15</v>
      </c>
      <c r="X1051">
        <f t="shared" si="1394"/>
        <v>2112</v>
      </c>
      <c r="Y1051">
        <f t="shared" si="1395"/>
        <v>129</v>
      </c>
      <c r="Z1051">
        <f t="shared" si="1382"/>
        <v>127</v>
      </c>
      <c r="AA1051" s="12">
        <f>S1051*12*Subsidy!$I$15/Subsidy!$I$14</f>
        <v>0</v>
      </c>
      <c r="AB1051" s="12">
        <f>SUM(S$5:S1051)*Subsidy!$I$15/Subsidy!$I$14</f>
        <v>53212.488521578103</v>
      </c>
      <c r="AC1051" s="12">
        <f>N1051*Subsidy!$E$15/Subsidy!$E$14</f>
        <v>8245.0900410674822</v>
      </c>
      <c r="AD1051" s="12">
        <f t="shared" si="1383"/>
        <v>98941.080492809793</v>
      </c>
      <c r="AE1051" s="12">
        <f>$AP1051*AC1051/(Calculations!$D$27^(A1051-1+Calculations!$B$6/30))</f>
        <v>0</v>
      </c>
      <c r="AF1051" s="12">
        <f>IF(AE1051=0,0,SUM(AE$903:AE1051)*AC1051/AE1051)</f>
        <v>0</v>
      </c>
      <c r="AH1051" s="164">
        <f>VLOOKUP(E1051,Rates2,5)*VLOOKUP(E1051,Mort_Imp_Retirees,C1051-'Mort Imp Cume'!$C$4+2)</f>
        <v>1</v>
      </c>
      <c r="AI1051" s="16">
        <f t="shared" si="1384"/>
        <v>0</v>
      </c>
      <c r="AJ1051" s="164">
        <f>VLOOKUP(F1051,Rates2,6)*VLOOKUP(F1051,Mort_Imp_Survivors,C1051-'Mort Imp Cume'!$C$4+2)</f>
        <v>1</v>
      </c>
      <c r="AK1051" s="16">
        <f t="shared" si="1385"/>
        <v>0</v>
      </c>
      <c r="AL1051" s="164">
        <f>VLOOKUP(F1051,Rates2,7)*VLOOKUP(F1051,Mort_Imp_Survivors,C1051-'Mort Imp Cume'!$C$4+2)</f>
        <v>1</v>
      </c>
      <c r="AM1051" s="16">
        <f t="shared" si="1386"/>
        <v>0</v>
      </c>
      <c r="AN1051" s="108">
        <f>PRODUCT(AI$4:AI1050)</f>
        <v>0</v>
      </c>
      <c r="AO1051" s="16">
        <f>PRODUCT(AK$4:AK1050)</f>
        <v>0</v>
      </c>
      <c r="AP1051" s="16">
        <f>PRODUCT(AM$4:AM1050)</f>
        <v>0</v>
      </c>
      <c r="AQ1051" s="16">
        <f t="shared" si="1387"/>
        <v>0</v>
      </c>
      <c r="AR1051" s="16">
        <f t="shared" si="1388"/>
        <v>0</v>
      </c>
      <c r="AS1051" s="16">
        <f t="shared" si="1389"/>
        <v>0</v>
      </c>
      <c r="AT1051" s="16">
        <f t="shared" si="1390"/>
        <v>0</v>
      </c>
      <c r="AU1051" s="16">
        <f t="shared" si="1391"/>
        <v>1</v>
      </c>
      <c r="AV1051" s="16">
        <f t="shared" si="1392"/>
        <v>0</v>
      </c>
      <c r="AW1051" s="30">
        <f>(SUMPRODUCT(AV$5:AV1050,A$5:A1050)+SUM(AV$5:AV1050)*(Calculations!$B$6/30-0.5)+AV$4*Calculations!$B$6/30/2)/SUM(AV$4:AV1050)</f>
        <v>510.22007229542299</v>
      </c>
      <c r="AX1051" s="16"/>
      <c r="AY1051" s="12"/>
      <c r="AZ1051" s="12"/>
    </row>
    <row r="1052" spans="1:52" x14ac:dyDescent="0.25">
      <c r="A1052">
        <f t="shared" si="1368"/>
        <v>1048</v>
      </c>
      <c r="B1052" t="str">
        <f t="shared" si="1397"/>
        <v>May</v>
      </c>
      <c r="C1052">
        <f t="shared" si="1376"/>
        <v>2112</v>
      </c>
      <c r="D1052">
        <f t="shared" si="1399"/>
        <v>211205</v>
      </c>
      <c r="E1052">
        <f t="shared" ref="E1052:F1052" si="1411">E1040+1</f>
        <v>129</v>
      </c>
      <c r="F1052">
        <f t="shared" si="1411"/>
        <v>127</v>
      </c>
      <c r="G1052" s="12">
        <f>G1051*IF($B1052="January",1+IF(C1052&gt;Personal!$L$18+1,Calculations!$B$22,Calculations!$B$21),1)</f>
        <v>21294.137502756952</v>
      </c>
      <c r="H1052" s="12">
        <f>IF(AND(Career!$F$15="Yes",$E1052=62,$E1051=61),G1052,H1051*IF($B1052="January",(1+IF(C1052&gt;Personal!$L$18+1,Calculations!$C$22,Calculations!$C$21)),1))</f>
        <v>21294.137502756952</v>
      </c>
      <c r="I1052" s="12">
        <f>H1052*(1-'Retiree Assumptions'!$F$8)</f>
        <v>16609.427252150424</v>
      </c>
      <c r="J1052" s="12">
        <f>I1052/(Calculations!$C$27^($A1052-1+Calculations!$B$6/30))</f>
        <v>1135.2051272357044</v>
      </c>
      <c r="K1052" s="23">
        <f t="shared" si="1378"/>
        <v>0</v>
      </c>
      <c r="L1052" s="12">
        <f>L1051*IF($B1052="January",(1+IF(C1052&gt;Personal!$L$18+1,Calculations!$B$22,Calculations!$B$21)),1)</f>
        <v>11711.775626516312</v>
      </c>
      <c r="M1052" s="12">
        <f>IF(AND(Career!$F$15="Yes",$E1052=62,$E1051=61),L1052,M1051*IF($B1052="January",(1+IF(C1052&gt;Personal!$L$18+1,Calculations!$C$22,Calculations!$C$21)),1))</f>
        <v>11711.775626516312</v>
      </c>
      <c r="N1052" s="12">
        <f>M1052*(1-'Retiree Assumptions'!$F$10)</f>
        <v>10306.362551334354</v>
      </c>
      <c r="O1052" s="12">
        <f>N1052/(Calculations!$C$27^$AW1052)/(Calculations!$D$27^($A1052-1-$AW1052+Calculations!$B$6/30))</f>
        <v>592.20900979073645</v>
      </c>
      <c r="P1052" s="23">
        <f t="shared" si="1379"/>
        <v>0</v>
      </c>
      <c r="Q1052" s="12">
        <f>IF(OR(A1052&lt;=360,$E1052&lt;70),Q1051*IF($B1052="January",(1+IF(C1052&gt;Personal!$L$18+1,Calculations!$B$22,Calculations!$B$21)),1),0)</f>
        <v>0</v>
      </c>
      <c r="R1052" s="12">
        <f>IF(OR(A1052&lt;=360,$E1052&lt;70),IF(AND(Career!$F$15="Yes",$E1052=62,$E1051=61),Q1052,R1051*IF($B1052="January",(1+IF(C1052&gt;Personal!$L$18+1,Calculations!$C$22,Calculations!$C$21)),1)),0)</f>
        <v>0</v>
      </c>
      <c r="S1052" s="12">
        <f>R1052*(1-'Retiree Assumptions'!$F$8)</f>
        <v>0</v>
      </c>
      <c r="T1052" s="12">
        <f>S1052/(Calculations!$C$27^($A1052-1+Calculations!$B$6/30))</f>
        <v>0</v>
      </c>
      <c r="U1052" s="23">
        <f t="shared" si="1380"/>
        <v>0</v>
      </c>
      <c r="W1052">
        <f t="shared" si="1372"/>
        <v>15</v>
      </c>
      <c r="X1052">
        <f t="shared" si="1394"/>
        <v>2112</v>
      </c>
      <c r="Y1052">
        <f t="shared" si="1395"/>
        <v>129</v>
      </c>
      <c r="Z1052">
        <f t="shared" si="1382"/>
        <v>127</v>
      </c>
      <c r="AA1052" s="12">
        <f>S1052*12*Subsidy!$I$15/Subsidy!$I$14</f>
        <v>0</v>
      </c>
      <c r="AB1052" s="12">
        <f>SUM(S$5:S1052)*Subsidy!$I$15/Subsidy!$I$14</f>
        <v>53212.488521578103</v>
      </c>
      <c r="AC1052" s="12">
        <f>N1052*Subsidy!$E$15/Subsidy!$E$14</f>
        <v>8245.0900410674822</v>
      </c>
      <c r="AD1052" s="12">
        <f t="shared" si="1383"/>
        <v>98941.080492809793</v>
      </c>
      <c r="AE1052" s="12">
        <f>$AP1052*AC1052/(Calculations!$D$27^(A1052-1+Calculations!$B$6/30))</f>
        <v>0</v>
      </c>
      <c r="AF1052" s="12">
        <f>IF(AE1052=0,0,SUM(AE$903:AE1052)*AC1052/AE1052)</f>
        <v>0</v>
      </c>
      <c r="AH1052" s="164">
        <f>VLOOKUP(E1052,Rates2,5)*VLOOKUP(E1052,Mort_Imp_Retirees,C1052-'Mort Imp Cume'!$C$4+2)</f>
        <v>1</v>
      </c>
      <c r="AI1052" s="16">
        <f t="shared" si="1384"/>
        <v>0</v>
      </c>
      <c r="AJ1052" s="164">
        <f>VLOOKUP(F1052,Rates2,6)*VLOOKUP(F1052,Mort_Imp_Survivors,C1052-'Mort Imp Cume'!$C$4+2)</f>
        <v>1</v>
      </c>
      <c r="AK1052" s="16">
        <f t="shared" si="1385"/>
        <v>0</v>
      </c>
      <c r="AL1052" s="164">
        <f>VLOOKUP(F1052,Rates2,7)*VLOOKUP(F1052,Mort_Imp_Survivors,C1052-'Mort Imp Cume'!$C$4+2)</f>
        <v>1</v>
      </c>
      <c r="AM1052" s="16">
        <f t="shared" si="1386"/>
        <v>0</v>
      </c>
      <c r="AN1052" s="108">
        <f>PRODUCT(AI$4:AI1051)</f>
        <v>0</v>
      </c>
      <c r="AO1052" s="16">
        <f>PRODUCT(AK$4:AK1051)</f>
        <v>0</v>
      </c>
      <c r="AP1052" s="16">
        <f>PRODUCT(AM$4:AM1051)</f>
        <v>0</v>
      </c>
      <c r="AQ1052" s="16">
        <f t="shared" si="1387"/>
        <v>0</v>
      </c>
      <c r="AR1052" s="16">
        <f t="shared" si="1388"/>
        <v>0</v>
      </c>
      <c r="AS1052" s="16">
        <f t="shared" si="1389"/>
        <v>0</v>
      </c>
      <c r="AT1052" s="16">
        <f t="shared" si="1390"/>
        <v>0</v>
      </c>
      <c r="AU1052" s="16">
        <f t="shared" si="1391"/>
        <v>1</v>
      </c>
      <c r="AV1052" s="16">
        <f t="shared" si="1392"/>
        <v>0</v>
      </c>
      <c r="AW1052" s="30">
        <f>(SUMPRODUCT(AV$5:AV1051,A$5:A1051)+SUM(AV$5:AV1051)*(Calculations!$B$6/30-0.5)+AV$4*Calculations!$B$6/30/2)/SUM(AV$4:AV1051)</f>
        <v>510.22007229542299</v>
      </c>
      <c r="AX1052" s="16"/>
      <c r="AY1052" s="12"/>
      <c r="AZ1052" s="12"/>
    </row>
    <row r="1053" spans="1:52" x14ac:dyDescent="0.25">
      <c r="A1053">
        <f t="shared" si="1368"/>
        <v>1049</v>
      </c>
      <c r="B1053" t="str">
        <f t="shared" si="1397"/>
        <v>June</v>
      </c>
      <c r="C1053">
        <f t="shared" si="1376"/>
        <v>2112</v>
      </c>
      <c r="D1053">
        <f t="shared" si="1399"/>
        <v>211206</v>
      </c>
      <c r="E1053">
        <f t="shared" ref="E1053:F1053" si="1412">E1041+1</f>
        <v>129</v>
      </c>
      <c r="F1053">
        <f t="shared" si="1412"/>
        <v>127</v>
      </c>
      <c r="G1053" s="12">
        <f>G1052*IF($B1053="January",1+IF(C1053&gt;Personal!$L$18+1,Calculations!$B$22,Calculations!$B$21),1)</f>
        <v>21294.137502756952</v>
      </c>
      <c r="H1053" s="12">
        <f>IF(AND(Career!$F$15="Yes",$E1053=62,$E1052=61),G1053,H1052*IF($B1053="January",(1+IF(C1053&gt;Personal!$L$18+1,Calculations!$C$22,Calculations!$C$21)),1))</f>
        <v>21294.137502756952</v>
      </c>
      <c r="I1053" s="12">
        <f>H1053*(1-'Retiree Assumptions'!$F$8)</f>
        <v>16609.427252150424</v>
      </c>
      <c r="J1053" s="12">
        <f>I1053/(Calculations!$C$27^($A1053-1+Calculations!$B$6/30))</f>
        <v>1132.3024194119389</v>
      </c>
      <c r="K1053" s="23">
        <f t="shared" si="1378"/>
        <v>0</v>
      </c>
      <c r="L1053" s="12">
        <f>L1052*IF($B1053="January",(1+IF(C1053&gt;Personal!$L$18+1,Calculations!$B$22,Calculations!$B$21)),1)</f>
        <v>11711.775626516312</v>
      </c>
      <c r="M1053" s="12">
        <f>IF(AND(Career!$F$15="Yes",$E1053=62,$E1052=61),L1053,M1052*IF($B1053="January",(1+IF(C1053&gt;Personal!$L$18+1,Calculations!$C$22,Calculations!$C$21)),1))</f>
        <v>11711.775626516312</v>
      </c>
      <c r="N1053" s="12">
        <f>M1053*(1-'Retiree Assumptions'!$F$10)</f>
        <v>10306.362551334354</v>
      </c>
      <c r="O1053" s="12">
        <f>N1053/(Calculations!$C$27^$AW1053)/(Calculations!$D$27^($A1053-1-$AW1053+Calculations!$B$6/30))</f>
        <v>590.50419666997561</v>
      </c>
      <c r="P1053" s="23">
        <f t="shared" si="1379"/>
        <v>0</v>
      </c>
      <c r="Q1053" s="12">
        <f>IF(OR(A1053&lt;=360,$E1053&lt;70),Q1052*IF($B1053="January",(1+IF(C1053&gt;Personal!$L$18+1,Calculations!$B$22,Calculations!$B$21)),1),0)</f>
        <v>0</v>
      </c>
      <c r="R1053" s="12">
        <f>IF(OR(A1053&lt;=360,$E1053&lt;70),IF(AND(Career!$F$15="Yes",$E1053=62,$E1052=61),Q1053,R1052*IF($B1053="January",(1+IF(C1053&gt;Personal!$L$18+1,Calculations!$C$22,Calculations!$C$21)),1)),0)</f>
        <v>0</v>
      </c>
      <c r="S1053" s="12">
        <f>R1053*(1-'Retiree Assumptions'!$F$8)</f>
        <v>0</v>
      </c>
      <c r="T1053" s="12">
        <f>S1053/(Calculations!$C$27^($A1053-1+Calculations!$B$6/30))</f>
        <v>0</v>
      </c>
      <c r="U1053" s="23">
        <f t="shared" si="1380"/>
        <v>0</v>
      </c>
      <c r="W1053">
        <f t="shared" si="1372"/>
        <v>15</v>
      </c>
      <c r="X1053">
        <f t="shared" si="1394"/>
        <v>2112</v>
      </c>
      <c r="Y1053">
        <f t="shared" si="1395"/>
        <v>129</v>
      </c>
      <c r="Z1053">
        <f t="shared" si="1382"/>
        <v>127</v>
      </c>
      <c r="AA1053" s="12">
        <f>S1053*12*Subsidy!$I$15/Subsidy!$I$14</f>
        <v>0</v>
      </c>
      <c r="AB1053" s="12">
        <f>SUM(S$5:S1053)*Subsidy!$I$15/Subsidy!$I$14</f>
        <v>53212.488521578103</v>
      </c>
      <c r="AC1053" s="12">
        <f>N1053*Subsidy!$E$15/Subsidy!$E$14</f>
        <v>8245.0900410674822</v>
      </c>
      <c r="AD1053" s="12">
        <f t="shared" si="1383"/>
        <v>98941.080492809793</v>
      </c>
      <c r="AE1053" s="12">
        <f>$AP1053*AC1053/(Calculations!$D$27^(A1053-1+Calculations!$B$6/30))</f>
        <v>0</v>
      </c>
      <c r="AF1053" s="12">
        <f>IF(AE1053=0,0,SUM(AE$903:AE1053)*AC1053/AE1053)</f>
        <v>0</v>
      </c>
      <c r="AH1053" s="164">
        <f>VLOOKUP(E1053,Rates2,5)*VLOOKUP(E1053,Mort_Imp_Retirees,C1053-'Mort Imp Cume'!$C$4+2)</f>
        <v>1</v>
      </c>
      <c r="AI1053" s="16">
        <f t="shared" si="1384"/>
        <v>0</v>
      </c>
      <c r="AJ1053" s="164">
        <f>VLOOKUP(F1053,Rates2,6)*VLOOKUP(F1053,Mort_Imp_Survivors,C1053-'Mort Imp Cume'!$C$4+2)</f>
        <v>1</v>
      </c>
      <c r="AK1053" s="16">
        <f t="shared" si="1385"/>
        <v>0</v>
      </c>
      <c r="AL1053" s="164">
        <f>VLOOKUP(F1053,Rates2,7)*VLOOKUP(F1053,Mort_Imp_Survivors,C1053-'Mort Imp Cume'!$C$4+2)</f>
        <v>1</v>
      </c>
      <c r="AM1053" s="16">
        <f t="shared" si="1386"/>
        <v>0</v>
      </c>
      <c r="AN1053" s="108">
        <f>PRODUCT(AI$4:AI1052)</f>
        <v>0</v>
      </c>
      <c r="AO1053" s="16">
        <f>PRODUCT(AK$4:AK1052)</f>
        <v>0</v>
      </c>
      <c r="AP1053" s="16">
        <f>PRODUCT(AM$4:AM1052)</f>
        <v>0</v>
      </c>
      <c r="AQ1053" s="16">
        <f t="shared" si="1387"/>
        <v>0</v>
      </c>
      <c r="AR1053" s="16">
        <f t="shared" si="1388"/>
        <v>0</v>
      </c>
      <c r="AS1053" s="16">
        <f t="shared" si="1389"/>
        <v>0</v>
      </c>
      <c r="AT1053" s="16">
        <f t="shared" si="1390"/>
        <v>0</v>
      </c>
      <c r="AU1053" s="16">
        <f t="shared" si="1391"/>
        <v>1</v>
      </c>
      <c r="AV1053" s="16">
        <f t="shared" si="1392"/>
        <v>0</v>
      </c>
      <c r="AW1053" s="30">
        <f>(SUMPRODUCT(AV$5:AV1052,A$5:A1052)+SUM(AV$5:AV1052)*(Calculations!$B$6/30-0.5)+AV$4*Calculations!$B$6/30/2)/SUM(AV$4:AV1052)</f>
        <v>510.22007229542299</v>
      </c>
      <c r="AX1053" s="16"/>
      <c r="AY1053" s="12"/>
      <c r="AZ1053" s="12"/>
    </row>
    <row r="1054" spans="1:52" x14ac:dyDescent="0.25">
      <c r="A1054">
        <f t="shared" si="1368"/>
        <v>1050</v>
      </c>
      <c r="B1054" t="str">
        <f t="shared" si="1397"/>
        <v>July</v>
      </c>
      <c r="C1054">
        <f t="shared" si="1376"/>
        <v>2112</v>
      </c>
      <c r="D1054">
        <f t="shared" si="1399"/>
        <v>211207</v>
      </c>
      <c r="E1054">
        <f t="shared" ref="E1054:F1054" si="1413">E1042+1</f>
        <v>129</v>
      </c>
      <c r="F1054">
        <f t="shared" si="1413"/>
        <v>127</v>
      </c>
      <c r="G1054" s="12">
        <f>G1053*IF($B1054="January",1+IF(C1054&gt;Personal!$L$18+1,Calculations!$B$22,Calculations!$B$21),1)</f>
        <v>21294.137502756952</v>
      </c>
      <c r="H1054" s="12">
        <f>IF(AND(Career!$F$15="Yes",$E1054=62,$E1053=61),G1054,H1053*IF($B1054="January",(1+IF(C1054&gt;Personal!$L$18+1,Calculations!$C$22,Calculations!$C$21)),1))</f>
        <v>21294.137502756952</v>
      </c>
      <c r="I1054" s="12">
        <f>H1054*(1-'Retiree Assumptions'!$F$8)</f>
        <v>16609.427252150424</v>
      </c>
      <c r="J1054" s="12">
        <f>I1054/(Calculations!$C$27^($A1054-1+Calculations!$B$6/30))</f>
        <v>1129.4071337821968</v>
      </c>
      <c r="K1054" s="23">
        <f t="shared" si="1378"/>
        <v>0</v>
      </c>
      <c r="L1054" s="12">
        <f>L1053*IF($B1054="January",(1+IF(C1054&gt;Personal!$L$18+1,Calculations!$B$22,Calculations!$B$21)),1)</f>
        <v>11711.775626516312</v>
      </c>
      <c r="M1054" s="12">
        <f>IF(AND(Career!$F$15="Yes",$E1054=62,$E1053=61),L1054,M1053*IF($B1054="January",(1+IF(C1054&gt;Personal!$L$18+1,Calculations!$C$22,Calculations!$C$21)),1))</f>
        <v>11711.775626516312</v>
      </c>
      <c r="N1054" s="12">
        <f>M1054*(1-'Retiree Assumptions'!$F$10)</f>
        <v>10306.362551334354</v>
      </c>
      <c r="O1054" s="12">
        <f>N1054/(Calculations!$C$27^$AW1054)/(Calculations!$D$27^($A1054-1-$AW1054+Calculations!$B$6/30))</f>
        <v>588.80429125532635</v>
      </c>
      <c r="P1054" s="23">
        <f t="shared" si="1379"/>
        <v>0</v>
      </c>
      <c r="Q1054" s="12">
        <f>IF(OR(A1054&lt;=360,$E1054&lt;70),Q1053*IF($B1054="January",(1+IF(C1054&gt;Personal!$L$18+1,Calculations!$B$22,Calculations!$B$21)),1),0)</f>
        <v>0</v>
      </c>
      <c r="R1054" s="12">
        <f>IF(OR(A1054&lt;=360,$E1054&lt;70),IF(AND(Career!$F$15="Yes",$E1054=62,$E1053=61),Q1054,R1053*IF($B1054="January",(1+IF(C1054&gt;Personal!$L$18+1,Calculations!$C$22,Calculations!$C$21)),1)),0)</f>
        <v>0</v>
      </c>
      <c r="S1054" s="12">
        <f>R1054*(1-'Retiree Assumptions'!$F$8)</f>
        <v>0</v>
      </c>
      <c r="T1054" s="12">
        <f>S1054/(Calculations!$C$27^($A1054-1+Calculations!$B$6/30))</f>
        <v>0</v>
      </c>
      <c r="U1054" s="23">
        <f t="shared" si="1380"/>
        <v>0</v>
      </c>
      <c r="W1054">
        <f t="shared" si="1372"/>
        <v>15</v>
      </c>
      <c r="X1054">
        <f t="shared" si="1394"/>
        <v>2112</v>
      </c>
      <c r="Y1054">
        <f t="shared" si="1395"/>
        <v>129</v>
      </c>
      <c r="Z1054">
        <f t="shared" si="1382"/>
        <v>127</v>
      </c>
      <c r="AA1054" s="12">
        <f>S1054*12*Subsidy!$I$15/Subsidy!$I$14</f>
        <v>0</v>
      </c>
      <c r="AB1054" s="12">
        <f>SUM(S$5:S1054)*Subsidy!$I$15/Subsidy!$I$14</f>
        <v>53212.488521578103</v>
      </c>
      <c r="AC1054" s="12">
        <f>N1054*Subsidy!$E$15/Subsidy!$E$14</f>
        <v>8245.0900410674822</v>
      </c>
      <c r="AD1054" s="12">
        <f t="shared" si="1383"/>
        <v>98941.080492809793</v>
      </c>
      <c r="AE1054" s="12">
        <f>$AP1054*AC1054/(Calculations!$D$27^(A1054-1+Calculations!$B$6/30))</f>
        <v>0</v>
      </c>
      <c r="AF1054" s="12">
        <f>IF(AE1054=0,0,SUM(AE$903:AE1054)*AC1054/AE1054)</f>
        <v>0</v>
      </c>
      <c r="AH1054" s="164">
        <f>VLOOKUP(E1054,Rates2,5)*VLOOKUP(E1054,Mort_Imp_Retirees,C1054-'Mort Imp Cume'!$C$4+2)</f>
        <v>1</v>
      </c>
      <c r="AI1054" s="16">
        <f t="shared" si="1384"/>
        <v>0</v>
      </c>
      <c r="AJ1054" s="164">
        <f>VLOOKUP(F1054,Rates2,6)*VLOOKUP(F1054,Mort_Imp_Survivors,C1054-'Mort Imp Cume'!$C$4+2)</f>
        <v>1</v>
      </c>
      <c r="AK1054" s="16">
        <f t="shared" si="1385"/>
        <v>0</v>
      </c>
      <c r="AL1054" s="164">
        <f>VLOOKUP(F1054,Rates2,7)*VLOOKUP(F1054,Mort_Imp_Survivors,C1054-'Mort Imp Cume'!$C$4+2)</f>
        <v>1</v>
      </c>
      <c r="AM1054" s="16">
        <f t="shared" si="1386"/>
        <v>0</v>
      </c>
      <c r="AN1054" s="108">
        <f>PRODUCT(AI$4:AI1053)</f>
        <v>0</v>
      </c>
      <c r="AO1054" s="16">
        <f>PRODUCT(AK$4:AK1053)</f>
        <v>0</v>
      </c>
      <c r="AP1054" s="16">
        <f>PRODUCT(AM$4:AM1053)</f>
        <v>0</v>
      </c>
      <c r="AQ1054" s="16">
        <f t="shared" si="1387"/>
        <v>0</v>
      </c>
      <c r="AR1054" s="16">
        <f t="shared" si="1388"/>
        <v>0</v>
      </c>
      <c r="AS1054" s="16">
        <f t="shared" si="1389"/>
        <v>0</v>
      </c>
      <c r="AT1054" s="16">
        <f t="shared" si="1390"/>
        <v>0</v>
      </c>
      <c r="AU1054" s="16">
        <f t="shared" si="1391"/>
        <v>1</v>
      </c>
      <c r="AV1054" s="16">
        <f t="shared" si="1392"/>
        <v>0</v>
      </c>
      <c r="AW1054" s="30">
        <f>(SUMPRODUCT(AV$5:AV1053,A$5:A1053)+SUM(AV$5:AV1053)*(Calculations!$B$6/30-0.5)+AV$4*Calculations!$B$6/30/2)/SUM(AV$4:AV1053)</f>
        <v>510.22007229542299</v>
      </c>
      <c r="AX1054" s="16"/>
      <c r="AY1054" s="12"/>
      <c r="AZ1054" s="12"/>
    </row>
    <row r="1055" spans="1:52" x14ac:dyDescent="0.25">
      <c r="A1055">
        <f t="shared" si="1368"/>
        <v>1051</v>
      </c>
      <c r="B1055" t="str">
        <f t="shared" si="1397"/>
        <v>August</v>
      </c>
      <c r="C1055">
        <f t="shared" si="1376"/>
        <v>2112</v>
      </c>
      <c r="D1055">
        <f t="shared" si="1399"/>
        <v>211208</v>
      </c>
      <c r="E1055">
        <f t="shared" ref="E1055:F1055" si="1414">E1043+1</f>
        <v>129</v>
      </c>
      <c r="F1055">
        <f t="shared" si="1414"/>
        <v>127</v>
      </c>
      <c r="G1055" s="12">
        <f>G1054*IF($B1055="January",1+IF(C1055&gt;Personal!$L$18+1,Calculations!$B$22,Calculations!$B$21),1)</f>
        <v>21294.137502756952</v>
      </c>
      <c r="H1055" s="12">
        <f>IF(AND(Career!$F$15="Yes",$E1055=62,$E1054=61),G1055,H1054*IF($B1055="January",(1+IF(C1055&gt;Personal!$L$18+1,Calculations!$C$22,Calculations!$C$21)),1))</f>
        <v>21294.137502756952</v>
      </c>
      <c r="I1055" s="12">
        <f>H1055*(1-'Retiree Assumptions'!$F$8)</f>
        <v>16609.427252150424</v>
      </c>
      <c r="J1055" s="12">
        <f>I1055/(Calculations!$C$27^($A1055-1+Calculations!$B$6/30))</f>
        <v>1126.5192513680031</v>
      </c>
      <c r="K1055" s="23">
        <f t="shared" si="1378"/>
        <v>0</v>
      </c>
      <c r="L1055" s="12">
        <f>L1054*IF($B1055="January",(1+IF(C1055&gt;Personal!$L$18+1,Calculations!$B$22,Calculations!$B$21)),1)</f>
        <v>11711.775626516312</v>
      </c>
      <c r="M1055" s="12">
        <f>IF(AND(Career!$F$15="Yes",$E1055=62,$E1054=61),L1055,M1054*IF($B1055="January",(1+IF(C1055&gt;Personal!$L$18+1,Calculations!$C$22,Calculations!$C$21)),1))</f>
        <v>11711.775626516312</v>
      </c>
      <c r="N1055" s="12">
        <f>M1055*(1-'Retiree Assumptions'!$F$10)</f>
        <v>10306.362551334354</v>
      </c>
      <c r="O1055" s="12">
        <f>N1055/(Calculations!$C$27^$AW1055)/(Calculations!$D$27^($A1055-1-$AW1055+Calculations!$B$6/30))</f>
        <v>587.10927941880084</v>
      </c>
      <c r="P1055" s="23">
        <f t="shared" si="1379"/>
        <v>0</v>
      </c>
      <c r="Q1055" s="12">
        <f>IF(OR(A1055&lt;=360,$E1055&lt;70),Q1054*IF($B1055="January",(1+IF(C1055&gt;Personal!$L$18+1,Calculations!$B$22,Calculations!$B$21)),1),0)</f>
        <v>0</v>
      </c>
      <c r="R1055" s="12">
        <f>IF(OR(A1055&lt;=360,$E1055&lt;70),IF(AND(Career!$F$15="Yes",$E1055=62,$E1054=61),Q1055,R1054*IF($B1055="January",(1+IF(C1055&gt;Personal!$L$18+1,Calculations!$C$22,Calculations!$C$21)),1)),0)</f>
        <v>0</v>
      </c>
      <c r="S1055" s="12">
        <f>R1055*(1-'Retiree Assumptions'!$F$8)</f>
        <v>0</v>
      </c>
      <c r="T1055" s="12">
        <f>S1055/(Calculations!$C$27^($A1055-1+Calculations!$B$6/30))</f>
        <v>0</v>
      </c>
      <c r="U1055" s="23">
        <f t="shared" si="1380"/>
        <v>0</v>
      </c>
      <c r="W1055">
        <f t="shared" si="1372"/>
        <v>15</v>
      </c>
      <c r="X1055">
        <f t="shared" si="1394"/>
        <v>2112</v>
      </c>
      <c r="Y1055">
        <f t="shared" si="1395"/>
        <v>129</v>
      </c>
      <c r="Z1055">
        <f t="shared" si="1382"/>
        <v>127</v>
      </c>
      <c r="AA1055" s="12">
        <f>S1055*12*Subsidy!$I$15/Subsidy!$I$14</f>
        <v>0</v>
      </c>
      <c r="AB1055" s="12">
        <f>SUM(S$5:S1055)*Subsidy!$I$15/Subsidy!$I$14</f>
        <v>53212.488521578103</v>
      </c>
      <c r="AC1055" s="12">
        <f>N1055*Subsidy!$E$15/Subsidy!$E$14</f>
        <v>8245.0900410674822</v>
      </c>
      <c r="AD1055" s="12">
        <f t="shared" si="1383"/>
        <v>98941.080492809793</v>
      </c>
      <c r="AE1055" s="12">
        <f>$AP1055*AC1055/(Calculations!$D$27^(A1055-1+Calculations!$B$6/30))</f>
        <v>0</v>
      </c>
      <c r="AF1055" s="12">
        <f>IF(AE1055=0,0,SUM(AE$903:AE1055)*AC1055/AE1055)</f>
        <v>0</v>
      </c>
      <c r="AH1055" s="164">
        <f>VLOOKUP(E1055,Rates2,5)*VLOOKUP(E1055,Mort_Imp_Retirees,C1055-'Mort Imp Cume'!$C$4+2)</f>
        <v>1</v>
      </c>
      <c r="AI1055" s="16">
        <f t="shared" si="1384"/>
        <v>0</v>
      </c>
      <c r="AJ1055" s="164">
        <f>VLOOKUP(F1055,Rates2,6)*VLOOKUP(F1055,Mort_Imp_Survivors,C1055-'Mort Imp Cume'!$C$4+2)</f>
        <v>1</v>
      </c>
      <c r="AK1055" s="16">
        <f t="shared" si="1385"/>
        <v>0</v>
      </c>
      <c r="AL1055" s="164">
        <f>VLOOKUP(F1055,Rates2,7)*VLOOKUP(F1055,Mort_Imp_Survivors,C1055-'Mort Imp Cume'!$C$4+2)</f>
        <v>1</v>
      </c>
      <c r="AM1055" s="16">
        <f t="shared" si="1386"/>
        <v>0</v>
      </c>
      <c r="AN1055" s="108">
        <f>PRODUCT(AI$4:AI1054)</f>
        <v>0</v>
      </c>
      <c r="AO1055" s="16">
        <f>PRODUCT(AK$4:AK1054)</f>
        <v>0</v>
      </c>
      <c r="AP1055" s="16">
        <f>PRODUCT(AM$4:AM1054)</f>
        <v>0</v>
      </c>
      <c r="AQ1055" s="16">
        <f t="shared" si="1387"/>
        <v>0</v>
      </c>
      <c r="AR1055" s="16">
        <f t="shared" si="1388"/>
        <v>0</v>
      </c>
      <c r="AS1055" s="16">
        <f t="shared" si="1389"/>
        <v>0</v>
      </c>
      <c r="AT1055" s="16">
        <f t="shared" si="1390"/>
        <v>0</v>
      </c>
      <c r="AU1055" s="16">
        <f t="shared" si="1391"/>
        <v>1</v>
      </c>
      <c r="AV1055" s="16">
        <f t="shared" si="1392"/>
        <v>0</v>
      </c>
      <c r="AW1055" s="30">
        <f>(SUMPRODUCT(AV$5:AV1054,A$5:A1054)+SUM(AV$5:AV1054)*(Calculations!$B$6/30-0.5)+AV$4*Calculations!$B$6/30/2)/SUM(AV$4:AV1054)</f>
        <v>510.22007229542299</v>
      </c>
      <c r="AX1055" s="16"/>
      <c r="AY1055" s="12"/>
      <c r="AZ1055" s="12"/>
    </row>
    <row r="1056" spans="1:52" x14ac:dyDescent="0.25">
      <c r="A1056">
        <f t="shared" si="1368"/>
        <v>1052</v>
      </c>
      <c r="B1056" t="str">
        <f t="shared" si="1397"/>
        <v>September</v>
      </c>
      <c r="C1056">
        <f t="shared" si="1376"/>
        <v>2112</v>
      </c>
      <c r="D1056">
        <f t="shared" si="1399"/>
        <v>211209</v>
      </c>
      <c r="E1056">
        <f t="shared" ref="E1056:F1056" si="1415">E1044+1</f>
        <v>129</v>
      </c>
      <c r="F1056">
        <f t="shared" si="1415"/>
        <v>127</v>
      </c>
      <c r="G1056" s="12">
        <f>G1055*IF($B1056="January",1+IF(C1056&gt;Personal!$L$18+1,Calculations!$B$22,Calculations!$B$21),1)</f>
        <v>21294.137502756952</v>
      </c>
      <c r="H1056" s="12">
        <f>IF(AND(Career!$F$15="Yes",$E1056=62,$E1055=61),G1056,H1055*IF($B1056="January",(1+IF(C1056&gt;Personal!$L$18+1,Calculations!$C$22,Calculations!$C$21)),1))</f>
        <v>21294.137502756952</v>
      </c>
      <c r="I1056" s="12">
        <f>H1056*(1-'Retiree Assumptions'!$F$8)</f>
        <v>16609.427252150424</v>
      </c>
      <c r="J1056" s="12">
        <f>I1056/(Calculations!$C$27^($A1056-1+Calculations!$B$6/30))</f>
        <v>1123.6387532394131</v>
      </c>
      <c r="K1056" s="23">
        <f t="shared" si="1378"/>
        <v>0</v>
      </c>
      <c r="L1056" s="12">
        <f>L1055*IF($B1056="January",(1+IF(C1056&gt;Personal!$L$18+1,Calculations!$B$22,Calculations!$B$21)),1)</f>
        <v>11711.775626516312</v>
      </c>
      <c r="M1056" s="12">
        <f>IF(AND(Career!$F$15="Yes",$E1056=62,$E1055=61),L1056,M1055*IF($B1056="January",(1+IF(C1056&gt;Personal!$L$18+1,Calculations!$C$22,Calculations!$C$21)),1))</f>
        <v>11711.775626516312</v>
      </c>
      <c r="N1056" s="12">
        <f>M1056*(1-'Retiree Assumptions'!$F$10)</f>
        <v>10306.362551334354</v>
      </c>
      <c r="O1056" s="12">
        <f>N1056/(Calculations!$C$27^$AW1056)/(Calculations!$D$27^($A1056-1-$AW1056+Calculations!$B$6/30))</f>
        <v>585.4191470730816</v>
      </c>
      <c r="P1056" s="23">
        <f t="shared" si="1379"/>
        <v>0</v>
      </c>
      <c r="Q1056" s="12">
        <f>IF(OR(A1056&lt;=360,$E1056&lt;70),Q1055*IF($B1056="January",(1+IF(C1056&gt;Personal!$L$18+1,Calculations!$B$22,Calculations!$B$21)),1),0)</f>
        <v>0</v>
      </c>
      <c r="R1056" s="12">
        <f>IF(OR(A1056&lt;=360,$E1056&lt;70),IF(AND(Career!$F$15="Yes",$E1056=62,$E1055=61),Q1056,R1055*IF($B1056="January",(1+IF(C1056&gt;Personal!$L$18+1,Calculations!$C$22,Calculations!$C$21)),1)),0)</f>
        <v>0</v>
      </c>
      <c r="S1056" s="12">
        <f>R1056*(1-'Retiree Assumptions'!$F$8)</f>
        <v>0</v>
      </c>
      <c r="T1056" s="12">
        <f>S1056/(Calculations!$C$27^($A1056-1+Calculations!$B$6/30))</f>
        <v>0</v>
      </c>
      <c r="U1056" s="23">
        <f t="shared" si="1380"/>
        <v>0</v>
      </c>
      <c r="W1056">
        <f t="shared" si="1372"/>
        <v>15</v>
      </c>
      <c r="X1056">
        <f t="shared" si="1394"/>
        <v>2112</v>
      </c>
      <c r="Y1056">
        <f t="shared" si="1395"/>
        <v>129</v>
      </c>
      <c r="Z1056">
        <f t="shared" si="1382"/>
        <v>127</v>
      </c>
      <c r="AA1056" s="12">
        <f>S1056*12*Subsidy!$I$15/Subsidy!$I$14</f>
        <v>0</v>
      </c>
      <c r="AB1056" s="12">
        <f>SUM(S$5:S1056)*Subsidy!$I$15/Subsidy!$I$14</f>
        <v>53212.488521578103</v>
      </c>
      <c r="AC1056" s="12">
        <f>N1056*Subsidy!$E$15/Subsidy!$E$14</f>
        <v>8245.0900410674822</v>
      </c>
      <c r="AD1056" s="12">
        <f t="shared" si="1383"/>
        <v>98941.080492809793</v>
      </c>
      <c r="AE1056" s="12">
        <f>$AP1056*AC1056/(Calculations!$D$27^(A1056-1+Calculations!$B$6/30))</f>
        <v>0</v>
      </c>
      <c r="AF1056" s="12">
        <f>IF(AE1056=0,0,SUM(AE$903:AE1056)*AC1056/AE1056)</f>
        <v>0</v>
      </c>
      <c r="AH1056" s="164">
        <f>VLOOKUP(E1056,Rates2,5)*VLOOKUP(E1056,Mort_Imp_Retirees,C1056-'Mort Imp Cume'!$C$4+2)</f>
        <v>1</v>
      </c>
      <c r="AI1056" s="16">
        <f t="shared" si="1384"/>
        <v>0</v>
      </c>
      <c r="AJ1056" s="164">
        <f>VLOOKUP(F1056,Rates2,6)*VLOOKUP(F1056,Mort_Imp_Survivors,C1056-'Mort Imp Cume'!$C$4+2)</f>
        <v>1</v>
      </c>
      <c r="AK1056" s="16">
        <f t="shared" si="1385"/>
        <v>0</v>
      </c>
      <c r="AL1056" s="164">
        <f>VLOOKUP(F1056,Rates2,7)*VLOOKUP(F1056,Mort_Imp_Survivors,C1056-'Mort Imp Cume'!$C$4+2)</f>
        <v>1</v>
      </c>
      <c r="AM1056" s="16">
        <f t="shared" si="1386"/>
        <v>0</v>
      </c>
      <c r="AN1056" s="108">
        <f>PRODUCT(AI$4:AI1055)</f>
        <v>0</v>
      </c>
      <c r="AO1056" s="16">
        <f>PRODUCT(AK$4:AK1055)</f>
        <v>0</v>
      </c>
      <c r="AP1056" s="16">
        <f>PRODUCT(AM$4:AM1055)</f>
        <v>0</v>
      </c>
      <c r="AQ1056" s="16">
        <f t="shared" si="1387"/>
        <v>0</v>
      </c>
      <c r="AR1056" s="16">
        <f t="shared" si="1388"/>
        <v>0</v>
      </c>
      <c r="AS1056" s="16">
        <f t="shared" si="1389"/>
        <v>0</v>
      </c>
      <c r="AT1056" s="16">
        <f t="shared" si="1390"/>
        <v>0</v>
      </c>
      <c r="AU1056" s="16">
        <f t="shared" si="1391"/>
        <v>1</v>
      </c>
      <c r="AV1056" s="16">
        <f t="shared" si="1392"/>
        <v>0</v>
      </c>
      <c r="AW1056" s="30">
        <f>(SUMPRODUCT(AV$5:AV1055,A$5:A1055)+SUM(AV$5:AV1055)*(Calculations!$B$6/30-0.5)+AV$4*Calculations!$B$6/30/2)/SUM(AV$4:AV1055)</f>
        <v>510.22007229542299</v>
      </c>
      <c r="AX1056" s="16"/>
      <c r="AY1056" s="12"/>
      <c r="AZ1056" s="12"/>
    </row>
    <row r="1057" spans="1:52" x14ac:dyDescent="0.25">
      <c r="A1057">
        <f t="shared" si="1368"/>
        <v>1053</v>
      </c>
      <c r="B1057" t="str">
        <f t="shared" si="1397"/>
        <v>October</v>
      </c>
      <c r="C1057">
        <f t="shared" si="1376"/>
        <v>2112</v>
      </c>
      <c r="D1057">
        <f t="shared" si="1399"/>
        <v>211210</v>
      </c>
      <c r="E1057">
        <f t="shared" ref="E1057:F1057" si="1416">E1045+1</f>
        <v>129</v>
      </c>
      <c r="F1057">
        <f t="shared" si="1416"/>
        <v>127</v>
      </c>
      <c r="G1057" s="12">
        <f>G1056*IF($B1057="January",1+IF(C1057&gt;Personal!$L$18+1,Calculations!$B$22,Calculations!$B$21),1)</f>
        <v>21294.137502756952</v>
      </c>
      <c r="H1057" s="12">
        <f>IF(AND(Career!$F$15="Yes",$E1057=62,$E1056=61),G1057,H1056*IF($B1057="January",(1+IF(C1057&gt;Personal!$L$18+1,Calculations!$C$22,Calculations!$C$21)),1))</f>
        <v>21294.137502756952</v>
      </c>
      <c r="I1057" s="12">
        <f>H1057*(1-'Retiree Assumptions'!$F$8)</f>
        <v>16609.427252150424</v>
      </c>
      <c r="J1057" s="12">
        <f>I1057/(Calculations!$C$27^($A1057-1+Calculations!$B$6/30))</f>
        <v>1120.7656205148839</v>
      </c>
      <c r="K1057" s="23">
        <f t="shared" si="1378"/>
        <v>0</v>
      </c>
      <c r="L1057" s="12">
        <f>L1056*IF($B1057="January",(1+IF(C1057&gt;Personal!$L$18+1,Calculations!$B$22,Calculations!$B$21)),1)</f>
        <v>11711.775626516312</v>
      </c>
      <c r="M1057" s="12">
        <f>IF(AND(Career!$F$15="Yes",$E1057=62,$E1056=61),L1057,M1056*IF($B1057="January",(1+IF(C1057&gt;Personal!$L$18+1,Calculations!$C$22,Calculations!$C$21)),1))</f>
        <v>11711.775626516312</v>
      </c>
      <c r="N1057" s="12">
        <f>M1057*(1-'Retiree Assumptions'!$F$10)</f>
        <v>10306.362551334354</v>
      </c>
      <c r="O1057" s="12">
        <f>N1057/(Calculations!$C$27^$AW1057)/(Calculations!$D$27^($A1057-1-$AW1057+Calculations!$B$6/30))</f>
        <v>583.7338801714053</v>
      </c>
      <c r="P1057" s="23">
        <f t="shared" si="1379"/>
        <v>0</v>
      </c>
      <c r="Q1057" s="12">
        <f>IF(OR(A1057&lt;=360,$E1057&lt;70),Q1056*IF($B1057="January",(1+IF(C1057&gt;Personal!$L$18+1,Calculations!$B$22,Calculations!$B$21)),1),0)</f>
        <v>0</v>
      </c>
      <c r="R1057" s="12">
        <f>IF(OR(A1057&lt;=360,$E1057&lt;70),IF(AND(Career!$F$15="Yes",$E1057=62,$E1056=61),Q1057,R1056*IF($B1057="January",(1+IF(C1057&gt;Personal!$L$18+1,Calculations!$C$22,Calculations!$C$21)),1)),0)</f>
        <v>0</v>
      </c>
      <c r="S1057" s="12">
        <f>R1057*(1-'Retiree Assumptions'!$F$8)</f>
        <v>0</v>
      </c>
      <c r="T1057" s="12">
        <f>S1057/(Calculations!$C$27^($A1057-1+Calculations!$B$6/30))</f>
        <v>0</v>
      </c>
      <c r="U1057" s="23">
        <f t="shared" si="1380"/>
        <v>0</v>
      </c>
      <c r="W1057">
        <f t="shared" si="1372"/>
        <v>15</v>
      </c>
      <c r="X1057">
        <f t="shared" si="1394"/>
        <v>2112</v>
      </c>
      <c r="Y1057">
        <f t="shared" si="1395"/>
        <v>129</v>
      </c>
      <c r="Z1057">
        <f t="shared" si="1382"/>
        <v>127</v>
      </c>
      <c r="AA1057" s="12">
        <f>S1057*12*Subsidy!$I$15/Subsidy!$I$14</f>
        <v>0</v>
      </c>
      <c r="AB1057" s="12">
        <f>SUM(S$5:S1057)*Subsidy!$I$15/Subsidy!$I$14</f>
        <v>53212.488521578103</v>
      </c>
      <c r="AC1057" s="12">
        <f>N1057*Subsidy!$E$15/Subsidy!$E$14</f>
        <v>8245.0900410674822</v>
      </c>
      <c r="AD1057" s="12">
        <f t="shared" si="1383"/>
        <v>98941.080492809793</v>
      </c>
      <c r="AE1057" s="12">
        <f>$AP1057*AC1057/(Calculations!$D$27^(A1057-1+Calculations!$B$6/30))</f>
        <v>0</v>
      </c>
      <c r="AF1057" s="12">
        <f>IF(AE1057=0,0,SUM(AE$903:AE1057)*AC1057/AE1057)</f>
        <v>0</v>
      </c>
      <c r="AH1057" s="164">
        <f>VLOOKUP(E1057,Rates2,5)*VLOOKUP(E1057,Mort_Imp_Retirees,C1057-'Mort Imp Cume'!$C$4+2)</f>
        <v>1</v>
      </c>
      <c r="AI1057" s="16">
        <f t="shared" si="1384"/>
        <v>0</v>
      </c>
      <c r="AJ1057" s="164">
        <f>VLOOKUP(F1057,Rates2,6)*VLOOKUP(F1057,Mort_Imp_Survivors,C1057-'Mort Imp Cume'!$C$4+2)</f>
        <v>1</v>
      </c>
      <c r="AK1057" s="16">
        <f t="shared" si="1385"/>
        <v>0</v>
      </c>
      <c r="AL1057" s="164">
        <f>VLOOKUP(F1057,Rates2,7)*VLOOKUP(F1057,Mort_Imp_Survivors,C1057-'Mort Imp Cume'!$C$4+2)</f>
        <v>1</v>
      </c>
      <c r="AM1057" s="16">
        <f t="shared" si="1386"/>
        <v>0</v>
      </c>
      <c r="AN1057" s="108">
        <f>PRODUCT(AI$4:AI1056)</f>
        <v>0</v>
      </c>
      <c r="AO1057" s="16">
        <f>PRODUCT(AK$4:AK1056)</f>
        <v>0</v>
      </c>
      <c r="AP1057" s="16">
        <f>PRODUCT(AM$4:AM1056)</f>
        <v>0</v>
      </c>
      <c r="AQ1057" s="16">
        <f t="shared" si="1387"/>
        <v>0</v>
      </c>
      <c r="AR1057" s="16">
        <f t="shared" si="1388"/>
        <v>0</v>
      </c>
      <c r="AS1057" s="16">
        <f t="shared" si="1389"/>
        <v>0</v>
      </c>
      <c r="AT1057" s="16">
        <f t="shared" si="1390"/>
        <v>0</v>
      </c>
      <c r="AU1057" s="16">
        <f t="shared" si="1391"/>
        <v>1</v>
      </c>
      <c r="AV1057" s="16">
        <f t="shared" si="1392"/>
        <v>0</v>
      </c>
      <c r="AW1057" s="30">
        <f>(SUMPRODUCT(AV$5:AV1056,A$5:A1056)+SUM(AV$5:AV1056)*(Calculations!$B$6/30-0.5)+AV$4*Calculations!$B$6/30/2)/SUM(AV$4:AV1056)</f>
        <v>510.22007229542299</v>
      </c>
      <c r="AX1057" s="16"/>
      <c r="AY1057" s="12"/>
      <c r="AZ1057" s="12"/>
    </row>
    <row r="1058" spans="1:52" x14ac:dyDescent="0.25">
      <c r="A1058">
        <f t="shared" si="1368"/>
        <v>1054</v>
      </c>
      <c r="B1058" t="str">
        <f t="shared" si="1397"/>
        <v>November</v>
      </c>
      <c r="C1058">
        <f t="shared" si="1376"/>
        <v>2112</v>
      </c>
      <c r="D1058">
        <f t="shared" si="1399"/>
        <v>211211</v>
      </c>
      <c r="E1058">
        <f t="shared" ref="E1058:F1058" si="1417">E1046+1</f>
        <v>129</v>
      </c>
      <c r="F1058">
        <f t="shared" si="1417"/>
        <v>127</v>
      </c>
      <c r="G1058" s="12">
        <f>G1057*IF($B1058="January",1+IF(C1058&gt;Personal!$L$18+1,Calculations!$B$22,Calculations!$B$21),1)</f>
        <v>21294.137502756952</v>
      </c>
      <c r="H1058" s="12">
        <f>IF(AND(Career!$F$15="Yes",$E1058=62,$E1057=61),G1058,H1057*IF($B1058="January",(1+IF(C1058&gt;Personal!$L$18+1,Calculations!$C$22,Calculations!$C$21)),1))</f>
        <v>21294.137502756952</v>
      </c>
      <c r="I1058" s="12">
        <f>H1058*(1-'Retiree Assumptions'!$F$8)</f>
        <v>16609.427252150424</v>
      </c>
      <c r="J1058" s="12">
        <f>I1058/(Calculations!$C$27^($A1058-1+Calculations!$B$6/30))</f>
        <v>1117.8998343611536</v>
      </c>
      <c r="K1058" s="23">
        <f t="shared" si="1378"/>
        <v>0</v>
      </c>
      <c r="L1058" s="12">
        <f>L1057*IF($B1058="January",(1+IF(C1058&gt;Personal!$L$18+1,Calculations!$B$22,Calculations!$B$21)),1)</f>
        <v>11711.775626516312</v>
      </c>
      <c r="M1058" s="12">
        <f>IF(AND(Career!$F$15="Yes",$E1058=62,$E1057=61),L1058,M1057*IF($B1058="January",(1+IF(C1058&gt;Personal!$L$18+1,Calculations!$C$22,Calculations!$C$21)),1))</f>
        <v>11711.775626516312</v>
      </c>
      <c r="N1058" s="12">
        <f>M1058*(1-'Retiree Assumptions'!$F$10)</f>
        <v>10306.362551334354</v>
      </c>
      <c r="O1058" s="12">
        <f>N1058/(Calculations!$C$27^$AW1058)/(Calculations!$D$27^($A1058-1-$AW1058+Calculations!$B$6/30))</f>
        <v>582.05346470744519</v>
      </c>
      <c r="P1058" s="23">
        <f t="shared" si="1379"/>
        <v>0</v>
      </c>
      <c r="Q1058" s="12">
        <f>IF(OR(A1058&lt;=360,$E1058&lt;70),Q1057*IF($B1058="January",(1+IF(C1058&gt;Personal!$L$18+1,Calculations!$B$22,Calculations!$B$21)),1),0)</f>
        <v>0</v>
      </c>
      <c r="R1058" s="12">
        <f>IF(OR(A1058&lt;=360,$E1058&lt;70),IF(AND(Career!$F$15="Yes",$E1058=62,$E1057=61),Q1058,R1057*IF($B1058="January",(1+IF(C1058&gt;Personal!$L$18+1,Calculations!$C$22,Calculations!$C$21)),1)),0)</f>
        <v>0</v>
      </c>
      <c r="S1058" s="12">
        <f>R1058*(1-'Retiree Assumptions'!$F$8)</f>
        <v>0</v>
      </c>
      <c r="T1058" s="12">
        <f>S1058/(Calculations!$C$27^($A1058-1+Calculations!$B$6/30))</f>
        <v>0</v>
      </c>
      <c r="U1058" s="23">
        <f t="shared" si="1380"/>
        <v>0</v>
      </c>
      <c r="W1058">
        <f t="shared" si="1372"/>
        <v>15</v>
      </c>
      <c r="X1058">
        <f t="shared" si="1394"/>
        <v>2112</v>
      </c>
      <c r="Y1058">
        <f t="shared" si="1395"/>
        <v>129</v>
      </c>
      <c r="Z1058">
        <f t="shared" si="1382"/>
        <v>127</v>
      </c>
      <c r="AA1058" s="12">
        <f>S1058*12*Subsidy!$I$15/Subsidy!$I$14</f>
        <v>0</v>
      </c>
      <c r="AB1058" s="12">
        <f>SUM(S$5:S1058)*Subsidy!$I$15/Subsidy!$I$14</f>
        <v>53212.488521578103</v>
      </c>
      <c r="AC1058" s="12">
        <f>N1058*Subsidy!$E$15/Subsidy!$E$14</f>
        <v>8245.0900410674822</v>
      </c>
      <c r="AD1058" s="12">
        <f t="shared" si="1383"/>
        <v>98941.080492809793</v>
      </c>
      <c r="AE1058" s="12">
        <f>$AP1058*AC1058/(Calculations!$D$27^(A1058-1+Calculations!$B$6/30))</f>
        <v>0</v>
      </c>
      <c r="AF1058" s="12">
        <f>IF(AE1058=0,0,SUM(AE$903:AE1058)*AC1058/AE1058)</f>
        <v>0</v>
      </c>
      <c r="AH1058" s="164">
        <f>VLOOKUP(E1058,Rates2,5)*VLOOKUP(E1058,Mort_Imp_Retirees,C1058-'Mort Imp Cume'!$C$4+2)</f>
        <v>1</v>
      </c>
      <c r="AI1058" s="16">
        <f t="shared" si="1384"/>
        <v>0</v>
      </c>
      <c r="AJ1058" s="164">
        <f>VLOOKUP(F1058,Rates2,6)*VLOOKUP(F1058,Mort_Imp_Survivors,C1058-'Mort Imp Cume'!$C$4+2)</f>
        <v>1</v>
      </c>
      <c r="AK1058" s="16">
        <f t="shared" si="1385"/>
        <v>0</v>
      </c>
      <c r="AL1058" s="164">
        <f>VLOOKUP(F1058,Rates2,7)*VLOOKUP(F1058,Mort_Imp_Survivors,C1058-'Mort Imp Cume'!$C$4+2)</f>
        <v>1</v>
      </c>
      <c r="AM1058" s="16">
        <f t="shared" si="1386"/>
        <v>0</v>
      </c>
      <c r="AN1058" s="108">
        <f>PRODUCT(AI$4:AI1057)</f>
        <v>0</v>
      </c>
      <c r="AO1058" s="16">
        <f>PRODUCT(AK$4:AK1057)</f>
        <v>0</v>
      </c>
      <c r="AP1058" s="16">
        <f>PRODUCT(AM$4:AM1057)</f>
        <v>0</v>
      </c>
      <c r="AQ1058" s="16">
        <f t="shared" si="1387"/>
        <v>0</v>
      </c>
      <c r="AR1058" s="16">
        <f t="shared" si="1388"/>
        <v>0</v>
      </c>
      <c r="AS1058" s="16">
        <f t="shared" si="1389"/>
        <v>0</v>
      </c>
      <c r="AT1058" s="16">
        <f t="shared" si="1390"/>
        <v>0</v>
      </c>
      <c r="AU1058" s="16">
        <f t="shared" si="1391"/>
        <v>1</v>
      </c>
      <c r="AV1058" s="16">
        <f t="shared" si="1392"/>
        <v>0</v>
      </c>
      <c r="AW1058" s="30">
        <f>(SUMPRODUCT(AV$5:AV1057,A$5:A1057)+SUM(AV$5:AV1057)*(Calculations!$B$6/30-0.5)+AV$4*Calculations!$B$6/30/2)/SUM(AV$4:AV1057)</f>
        <v>510.22007229542299</v>
      </c>
      <c r="AX1058" s="16"/>
      <c r="AY1058" s="12"/>
      <c r="AZ1058" s="12"/>
    </row>
    <row r="1059" spans="1:52" x14ac:dyDescent="0.25">
      <c r="A1059">
        <f t="shared" si="1368"/>
        <v>1055</v>
      </c>
      <c r="B1059" t="str">
        <f t="shared" si="1397"/>
        <v>December</v>
      </c>
      <c r="C1059">
        <f t="shared" si="1376"/>
        <v>2112</v>
      </c>
      <c r="D1059">
        <f t="shared" si="1399"/>
        <v>211212</v>
      </c>
      <c r="E1059">
        <f t="shared" ref="E1059:F1059" si="1418">E1047+1</f>
        <v>129</v>
      </c>
      <c r="F1059">
        <f t="shared" si="1418"/>
        <v>127</v>
      </c>
      <c r="G1059" s="12">
        <f>G1058*IF($B1059="January",1+IF(C1059&gt;Personal!$L$18+1,Calculations!$B$22,Calculations!$B$21),1)</f>
        <v>21294.137502756952</v>
      </c>
      <c r="H1059" s="12">
        <f>IF(AND(Career!$F$15="Yes",$E1059=62,$E1058=61),G1059,H1058*IF($B1059="January",(1+IF(C1059&gt;Personal!$L$18+1,Calculations!$C$22,Calculations!$C$21)),1))</f>
        <v>21294.137502756952</v>
      </c>
      <c r="I1059" s="12">
        <f>H1059*(1-'Retiree Assumptions'!$F$8)</f>
        <v>16609.427252150424</v>
      </c>
      <c r="J1059" s="12">
        <f>I1059/(Calculations!$C$27^($A1059-1+Calculations!$B$6/30))</f>
        <v>1115.0413759931159</v>
      </c>
      <c r="K1059" s="23">
        <f t="shared" si="1378"/>
        <v>0</v>
      </c>
      <c r="L1059" s="12">
        <f>L1058*IF($B1059="January",(1+IF(C1059&gt;Personal!$L$18+1,Calculations!$B$22,Calculations!$B$21)),1)</f>
        <v>11711.775626516312</v>
      </c>
      <c r="M1059" s="12">
        <f>IF(AND(Career!$F$15="Yes",$E1059=62,$E1058=61),L1059,M1058*IF($B1059="January",(1+IF(C1059&gt;Personal!$L$18+1,Calculations!$C$22,Calculations!$C$21)),1))</f>
        <v>11711.775626516312</v>
      </c>
      <c r="N1059" s="12">
        <f>M1059*(1-'Retiree Assumptions'!$F$10)</f>
        <v>10306.362551334354</v>
      </c>
      <c r="O1059" s="12">
        <f>N1059/(Calculations!$C$27^$AW1059)/(Calculations!$D$27^($A1059-1-$AW1059+Calculations!$B$6/30))</f>
        <v>580.37788671519513</v>
      </c>
      <c r="P1059" s="23">
        <f t="shared" si="1379"/>
        <v>0</v>
      </c>
      <c r="Q1059" s="12">
        <f>IF(OR(A1059&lt;=360,$E1059&lt;70),Q1058*IF($B1059="January",(1+IF(C1059&gt;Personal!$L$18+1,Calculations!$B$22,Calculations!$B$21)),1),0)</f>
        <v>0</v>
      </c>
      <c r="R1059" s="12">
        <f>IF(OR(A1059&lt;=360,$E1059&lt;70),IF(AND(Career!$F$15="Yes",$E1059=62,$E1058=61),Q1059,R1058*IF($B1059="January",(1+IF(C1059&gt;Personal!$L$18+1,Calculations!$C$22,Calculations!$C$21)),1)),0)</f>
        <v>0</v>
      </c>
      <c r="S1059" s="12">
        <f>R1059*(1-'Retiree Assumptions'!$F$8)</f>
        <v>0</v>
      </c>
      <c r="T1059" s="12">
        <f>S1059/(Calculations!$C$27^($A1059-1+Calculations!$B$6/30))</f>
        <v>0</v>
      </c>
      <c r="U1059" s="23">
        <f t="shared" si="1380"/>
        <v>0</v>
      </c>
      <c r="W1059">
        <f t="shared" si="1372"/>
        <v>15</v>
      </c>
      <c r="X1059">
        <f t="shared" si="1394"/>
        <v>2112</v>
      </c>
      <c r="Y1059">
        <f t="shared" si="1395"/>
        <v>129</v>
      </c>
      <c r="Z1059">
        <f t="shared" si="1382"/>
        <v>127</v>
      </c>
      <c r="AA1059" s="12">
        <f>S1059*12*Subsidy!$I$15/Subsidy!$I$14</f>
        <v>0</v>
      </c>
      <c r="AB1059" s="12">
        <f>SUM(S$5:S1059)*Subsidy!$I$15/Subsidy!$I$14</f>
        <v>53212.488521578103</v>
      </c>
      <c r="AC1059" s="12">
        <f>N1059*Subsidy!$E$15/Subsidy!$E$14</f>
        <v>8245.0900410674822</v>
      </c>
      <c r="AD1059" s="12">
        <f t="shared" si="1383"/>
        <v>98941.080492809793</v>
      </c>
      <c r="AE1059" s="12">
        <f>$AP1059*AC1059/(Calculations!$D$27^(A1059-1+Calculations!$B$6/30))</f>
        <v>0</v>
      </c>
      <c r="AF1059" s="12">
        <f>IF(AE1059=0,0,SUM(AE$903:AE1059)*AC1059/AE1059)</f>
        <v>0</v>
      </c>
      <c r="AH1059" s="164">
        <f>VLOOKUP(E1059,Rates2,5)*VLOOKUP(E1059,Mort_Imp_Retirees,C1059-'Mort Imp Cume'!$C$4+2)</f>
        <v>1</v>
      </c>
      <c r="AI1059" s="16">
        <f t="shared" si="1384"/>
        <v>0</v>
      </c>
      <c r="AJ1059" s="164">
        <f>VLOOKUP(F1059,Rates2,6)*VLOOKUP(F1059,Mort_Imp_Survivors,C1059-'Mort Imp Cume'!$C$4+2)</f>
        <v>1</v>
      </c>
      <c r="AK1059" s="16">
        <f t="shared" si="1385"/>
        <v>0</v>
      </c>
      <c r="AL1059" s="164">
        <f>VLOOKUP(F1059,Rates2,7)*VLOOKUP(F1059,Mort_Imp_Survivors,C1059-'Mort Imp Cume'!$C$4+2)</f>
        <v>1</v>
      </c>
      <c r="AM1059" s="16">
        <f t="shared" si="1386"/>
        <v>0</v>
      </c>
      <c r="AN1059" s="108">
        <f>PRODUCT(AI$4:AI1058)</f>
        <v>0</v>
      </c>
      <c r="AO1059" s="16">
        <f>PRODUCT(AK$4:AK1058)</f>
        <v>0</v>
      </c>
      <c r="AP1059" s="16">
        <f>PRODUCT(AM$4:AM1058)</f>
        <v>0</v>
      </c>
      <c r="AQ1059" s="16">
        <f t="shared" si="1387"/>
        <v>0</v>
      </c>
      <c r="AR1059" s="16">
        <f t="shared" si="1388"/>
        <v>0</v>
      </c>
      <c r="AS1059" s="16">
        <f t="shared" si="1389"/>
        <v>0</v>
      </c>
      <c r="AT1059" s="16">
        <f t="shared" si="1390"/>
        <v>0</v>
      </c>
      <c r="AU1059" s="16">
        <f t="shared" si="1391"/>
        <v>1</v>
      </c>
      <c r="AV1059" s="16">
        <f t="shared" si="1392"/>
        <v>0</v>
      </c>
      <c r="AW1059" s="30">
        <f>(SUMPRODUCT(AV$5:AV1058,A$5:A1058)+SUM(AV$5:AV1058)*(Calculations!$B$6/30-0.5)+AV$4*Calculations!$B$6/30/2)/SUM(AV$4:AV1058)</f>
        <v>510.22007229542299</v>
      </c>
      <c r="AX1059" s="16"/>
      <c r="AY1059" s="12"/>
      <c r="AZ1059" s="12"/>
    </row>
    <row r="1060" spans="1:52" x14ac:dyDescent="0.25">
      <c r="A1060">
        <f t="shared" si="1368"/>
        <v>1056</v>
      </c>
      <c r="B1060" t="str">
        <f t="shared" si="1397"/>
        <v>January</v>
      </c>
      <c r="C1060">
        <f t="shared" si="1376"/>
        <v>2113</v>
      </c>
      <c r="D1060">
        <f t="shared" si="1399"/>
        <v>211301</v>
      </c>
      <c r="E1060">
        <f t="shared" ref="E1060:F1060" si="1419">E1048+1</f>
        <v>130</v>
      </c>
      <c r="F1060">
        <f t="shared" si="1419"/>
        <v>128</v>
      </c>
      <c r="G1060" s="12">
        <f>G1059*IF($B1060="January",1+IF(C1060&gt;Personal!$L$18+1,Calculations!$B$22,Calculations!$B$21),1)</f>
        <v>21826.490940325875</v>
      </c>
      <c r="H1060" s="12">
        <f>IF(AND(Career!$F$15="Yes",$E1060=62,$E1059=61),G1060,H1059*IF($B1060="January",(1+IF(C1060&gt;Personal!$L$18+1,Calculations!$C$22,Calculations!$C$21)),1))</f>
        <v>21826.490940325875</v>
      </c>
      <c r="I1060" s="12">
        <f>H1060*(1-'Retiree Assumptions'!$F$8)</f>
        <v>17024.662933454183</v>
      </c>
      <c r="J1060" s="12">
        <f>I1060/(Calculations!$C$27^($A1060-1+Calculations!$B$6/30))</f>
        <v>1139.9949823405411</v>
      </c>
      <c r="K1060" s="23">
        <f t="shared" si="1378"/>
        <v>0</v>
      </c>
      <c r="L1060" s="12">
        <f>L1059*IF($B1060="January",(1+IF(C1060&gt;Personal!$L$18+1,Calculations!$B$22,Calculations!$B$21)),1)</f>
        <v>12004.570017179218</v>
      </c>
      <c r="M1060" s="12">
        <f>IF(AND(Career!$F$15="Yes",$E1060=62,$E1059=61),L1060,M1059*IF($B1060="January",(1+IF(C1060&gt;Personal!$L$18+1,Calculations!$C$22,Calculations!$C$21)),1))</f>
        <v>12004.570017179218</v>
      </c>
      <c r="N1060" s="12">
        <f>M1060*(1-'Retiree Assumptions'!$F$10)</f>
        <v>10564.021615117712</v>
      </c>
      <c r="O1060" s="12">
        <f>N1060/(Calculations!$C$27^$AW1060)/(Calculations!$D$27^($A1060-1-$AW1060+Calculations!$B$6/30))</f>
        <v>593.17481057557461</v>
      </c>
      <c r="P1060" s="23">
        <f t="shared" si="1379"/>
        <v>0</v>
      </c>
      <c r="Q1060" s="12">
        <f>IF(OR(A1060&lt;=360,$E1060&lt;70),Q1059*IF($B1060="January",(1+IF(C1060&gt;Personal!$L$18+1,Calculations!$B$22,Calculations!$B$21)),1),0)</f>
        <v>0</v>
      </c>
      <c r="R1060" s="12">
        <f>IF(OR(A1060&lt;=360,$E1060&lt;70),IF(AND(Career!$F$15="Yes",$E1060=62,$E1059=61),Q1060,R1059*IF($B1060="January",(1+IF(C1060&gt;Personal!$L$18+1,Calculations!$C$22,Calculations!$C$21)),1)),0)</f>
        <v>0</v>
      </c>
      <c r="S1060" s="12">
        <f>R1060*(1-'Retiree Assumptions'!$F$8)</f>
        <v>0</v>
      </c>
      <c r="T1060" s="12">
        <f>S1060/(Calculations!$C$27^($A1060-1+Calculations!$B$6/30))</f>
        <v>0</v>
      </c>
      <c r="U1060" s="23">
        <f t="shared" si="1380"/>
        <v>0</v>
      </c>
      <c r="W1060">
        <f t="shared" si="1372"/>
        <v>15</v>
      </c>
      <c r="X1060">
        <f t="shared" si="1394"/>
        <v>2113</v>
      </c>
      <c r="Y1060">
        <f t="shared" si="1395"/>
        <v>130</v>
      </c>
      <c r="Z1060">
        <f t="shared" si="1382"/>
        <v>128</v>
      </c>
      <c r="AA1060" s="12">
        <f>S1060*12*Subsidy!$I$15/Subsidy!$I$14</f>
        <v>0</v>
      </c>
      <c r="AB1060" s="12">
        <f>SUM(S$5:S1060)*Subsidy!$I$15/Subsidy!$I$14</f>
        <v>53212.488521578103</v>
      </c>
      <c r="AC1060" s="12">
        <f>N1060*Subsidy!$E$15/Subsidy!$E$14</f>
        <v>8451.2172920941703</v>
      </c>
      <c r="AD1060" s="12">
        <f t="shared" si="1383"/>
        <v>101414.60750513004</v>
      </c>
      <c r="AE1060" s="12">
        <f>$AP1060*AC1060/(Calculations!$D$27^(A1060-1+Calculations!$B$6/30))</f>
        <v>0</v>
      </c>
      <c r="AF1060" s="12">
        <f>IF(AE1060=0,0,SUM(AE$903:AE1060)*AC1060/AE1060)</f>
        <v>0</v>
      </c>
      <c r="AH1060" s="164">
        <f>VLOOKUP(E1060,Rates2,5)*VLOOKUP(E1060,Mort_Imp_Retirees,C1060-'Mort Imp Cume'!$C$4+2)</f>
        <v>1</v>
      </c>
      <c r="AI1060" s="16">
        <f t="shared" si="1384"/>
        <v>0</v>
      </c>
      <c r="AJ1060" s="164">
        <f>VLOOKUP(F1060,Rates2,6)*VLOOKUP(F1060,Mort_Imp_Survivors,C1060-'Mort Imp Cume'!$C$4+2)</f>
        <v>1</v>
      </c>
      <c r="AK1060" s="16">
        <f t="shared" si="1385"/>
        <v>0</v>
      </c>
      <c r="AL1060" s="164">
        <f>VLOOKUP(F1060,Rates2,7)*VLOOKUP(F1060,Mort_Imp_Survivors,C1060-'Mort Imp Cume'!$C$4+2)</f>
        <v>1</v>
      </c>
      <c r="AM1060" s="16">
        <f t="shared" si="1386"/>
        <v>0</v>
      </c>
      <c r="AN1060" s="108">
        <f>PRODUCT(AI$4:AI1059)</f>
        <v>0</v>
      </c>
      <c r="AO1060" s="16">
        <f>PRODUCT(AK$4:AK1059)</f>
        <v>0</v>
      </c>
      <c r="AP1060" s="16">
        <f>PRODUCT(AM$4:AM1059)</f>
        <v>0</v>
      </c>
      <c r="AQ1060" s="16">
        <f t="shared" si="1387"/>
        <v>0</v>
      </c>
      <c r="AR1060" s="16">
        <f t="shared" si="1388"/>
        <v>0</v>
      </c>
      <c r="AS1060" s="16">
        <f t="shared" si="1389"/>
        <v>0</v>
      </c>
      <c r="AT1060" s="16">
        <f t="shared" si="1390"/>
        <v>0</v>
      </c>
      <c r="AU1060" s="16">
        <f t="shared" si="1391"/>
        <v>1</v>
      </c>
      <c r="AV1060" s="16">
        <f t="shared" si="1392"/>
        <v>0</v>
      </c>
      <c r="AW1060" s="30">
        <f>(SUMPRODUCT(AV$5:AV1059,A$5:A1059)+SUM(AV$5:AV1059)*(Calculations!$B$6/30-0.5)+AV$4*Calculations!$B$6/30/2)/SUM(AV$4:AV1059)</f>
        <v>510.22007229542299</v>
      </c>
      <c r="AX1060" s="16"/>
      <c r="AY1060" s="12"/>
      <c r="AZ1060" s="12"/>
    </row>
    <row r="1061" spans="1:52" x14ac:dyDescent="0.25">
      <c r="A1061">
        <f t="shared" si="1368"/>
        <v>1057</v>
      </c>
      <c r="B1061" t="str">
        <f t="shared" si="1397"/>
        <v>February</v>
      </c>
      <c r="C1061">
        <f t="shared" si="1376"/>
        <v>2113</v>
      </c>
      <c r="D1061">
        <f t="shared" si="1399"/>
        <v>211302</v>
      </c>
      <c r="E1061">
        <f t="shared" ref="E1061:F1061" si="1420">E1049+1</f>
        <v>130</v>
      </c>
      <c r="F1061">
        <f t="shared" si="1420"/>
        <v>128</v>
      </c>
      <c r="G1061" s="12">
        <f>G1060*IF($B1061="January",1+IF(C1061&gt;Personal!$L$18+1,Calculations!$B$22,Calculations!$B$21),1)</f>
        <v>21826.490940325875</v>
      </c>
      <c r="H1061" s="12">
        <f>IF(AND(Career!$F$15="Yes",$E1061=62,$E1060=61),G1061,H1060*IF($B1061="January",(1+IF(C1061&gt;Personal!$L$18+1,Calculations!$C$22,Calculations!$C$21)),1))</f>
        <v>21826.490940325875</v>
      </c>
      <c r="I1061" s="12">
        <f>H1061*(1-'Retiree Assumptions'!$F$8)</f>
        <v>17024.662933454183</v>
      </c>
      <c r="J1061" s="12">
        <f>I1061/(Calculations!$C$27^($A1061-1+Calculations!$B$6/30))</f>
        <v>1137.0800269065826</v>
      </c>
      <c r="K1061" s="23">
        <f t="shared" si="1378"/>
        <v>0</v>
      </c>
      <c r="L1061" s="12">
        <f>L1060*IF($B1061="January",(1+IF(C1061&gt;Personal!$L$18+1,Calculations!$B$22,Calculations!$B$21)),1)</f>
        <v>12004.570017179218</v>
      </c>
      <c r="M1061" s="12">
        <f>IF(AND(Career!$F$15="Yes",$E1061=62,$E1060=61),L1061,M1060*IF($B1061="January",(1+IF(C1061&gt;Personal!$L$18+1,Calculations!$C$22,Calculations!$C$21)),1))</f>
        <v>12004.570017179218</v>
      </c>
      <c r="N1061" s="12">
        <f>M1061*(1-'Retiree Assumptions'!$F$10)</f>
        <v>10564.021615117712</v>
      </c>
      <c r="O1061" s="12">
        <f>N1061/(Calculations!$C$27^$AW1061)/(Calculations!$D$27^($A1061-1-$AW1061+Calculations!$B$6/30))</f>
        <v>591.46721716977447</v>
      </c>
      <c r="P1061" s="23">
        <f t="shared" si="1379"/>
        <v>0</v>
      </c>
      <c r="Q1061" s="12">
        <f>IF(OR(A1061&lt;=360,$E1061&lt;70),Q1060*IF($B1061="January",(1+IF(C1061&gt;Personal!$L$18+1,Calculations!$B$22,Calculations!$B$21)),1),0)</f>
        <v>0</v>
      </c>
      <c r="R1061" s="12">
        <f>IF(OR(A1061&lt;=360,$E1061&lt;70),IF(AND(Career!$F$15="Yes",$E1061=62,$E1060=61),Q1061,R1060*IF($B1061="January",(1+IF(C1061&gt;Personal!$L$18+1,Calculations!$C$22,Calculations!$C$21)),1)),0)</f>
        <v>0</v>
      </c>
      <c r="S1061" s="12">
        <f>R1061*(1-'Retiree Assumptions'!$F$8)</f>
        <v>0</v>
      </c>
      <c r="T1061" s="12">
        <f>S1061/(Calculations!$C$27^($A1061-1+Calculations!$B$6/30))</f>
        <v>0</v>
      </c>
      <c r="U1061" s="23">
        <f t="shared" si="1380"/>
        <v>0</v>
      </c>
      <c r="W1061">
        <f t="shared" si="1372"/>
        <v>15</v>
      </c>
      <c r="X1061">
        <f t="shared" si="1394"/>
        <v>2113</v>
      </c>
      <c r="Y1061">
        <f t="shared" si="1395"/>
        <v>130</v>
      </c>
      <c r="Z1061">
        <f t="shared" si="1382"/>
        <v>128</v>
      </c>
      <c r="AA1061" s="12">
        <f>S1061*12*Subsidy!$I$15/Subsidy!$I$14</f>
        <v>0</v>
      </c>
      <c r="AB1061" s="12">
        <f>SUM(S$5:S1061)*Subsidy!$I$15/Subsidy!$I$14</f>
        <v>53212.488521578103</v>
      </c>
      <c r="AC1061" s="12">
        <f>N1061*Subsidy!$E$15/Subsidy!$E$14</f>
        <v>8451.2172920941703</v>
      </c>
      <c r="AD1061" s="12">
        <f t="shared" si="1383"/>
        <v>101414.60750513004</v>
      </c>
      <c r="AE1061" s="12">
        <f>$AP1061*AC1061/(Calculations!$D$27^(A1061-1+Calculations!$B$6/30))</f>
        <v>0</v>
      </c>
      <c r="AF1061" s="12">
        <f>IF(AE1061=0,0,SUM(AE$903:AE1061)*AC1061/AE1061)</f>
        <v>0</v>
      </c>
      <c r="AH1061" s="164">
        <f>VLOOKUP(E1061,Rates2,5)*VLOOKUP(E1061,Mort_Imp_Retirees,C1061-'Mort Imp Cume'!$C$4+2)</f>
        <v>1</v>
      </c>
      <c r="AI1061" s="16">
        <f t="shared" si="1384"/>
        <v>0</v>
      </c>
      <c r="AJ1061" s="164">
        <f>VLOOKUP(F1061,Rates2,6)*VLOOKUP(F1061,Mort_Imp_Survivors,C1061-'Mort Imp Cume'!$C$4+2)</f>
        <v>1</v>
      </c>
      <c r="AK1061" s="16">
        <f t="shared" si="1385"/>
        <v>0</v>
      </c>
      <c r="AL1061" s="164">
        <f>VLOOKUP(F1061,Rates2,7)*VLOOKUP(F1061,Mort_Imp_Survivors,C1061-'Mort Imp Cume'!$C$4+2)</f>
        <v>1</v>
      </c>
      <c r="AM1061" s="16">
        <f t="shared" si="1386"/>
        <v>0</v>
      </c>
      <c r="AN1061" s="108">
        <f>PRODUCT(AI$4:AI1060)</f>
        <v>0</v>
      </c>
      <c r="AO1061" s="16">
        <f>PRODUCT(AK$4:AK1060)</f>
        <v>0</v>
      </c>
      <c r="AP1061" s="16">
        <f>PRODUCT(AM$4:AM1060)</f>
        <v>0</v>
      </c>
      <c r="AQ1061" s="16">
        <f t="shared" si="1387"/>
        <v>0</v>
      </c>
      <c r="AR1061" s="16">
        <f t="shared" si="1388"/>
        <v>0</v>
      </c>
      <c r="AS1061" s="16">
        <f t="shared" si="1389"/>
        <v>0</v>
      </c>
      <c r="AT1061" s="16">
        <f t="shared" si="1390"/>
        <v>0</v>
      </c>
      <c r="AU1061" s="16">
        <f t="shared" si="1391"/>
        <v>1</v>
      </c>
      <c r="AV1061" s="16">
        <f t="shared" si="1392"/>
        <v>0</v>
      </c>
      <c r="AW1061" s="30">
        <f>(SUMPRODUCT(AV$5:AV1060,A$5:A1060)+SUM(AV$5:AV1060)*(Calculations!$B$6/30-0.5)+AV$4*Calculations!$B$6/30/2)/SUM(AV$4:AV1060)</f>
        <v>510.22007229542299</v>
      </c>
      <c r="AX1061" s="16"/>
      <c r="AY1061" s="12"/>
      <c r="AZ1061" s="12"/>
    </row>
    <row r="1062" spans="1:52" x14ac:dyDescent="0.25">
      <c r="A1062">
        <f t="shared" si="1368"/>
        <v>1058</v>
      </c>
      <c r="B1062" t="str">
        <f t="shared" si="1397"/>
        <v>March</v>
      </c>
      <c r="C1062">
        <f t="shared" si="1376"/>
        <v>2113</v>
      </c>
      <c r="D1062">
        <f t="shared" si="1399"/>
        <v>211303</v>
      </c>
      <c r="E1062">
        <f t="shared" ref="E1062:F1062" si="1421">E1050+1</f>
        <v>130</v>
      </c>
      <c r="F1062">
        <f t="shared" si="1421"/>
        <v>128</v>
      </c>
      <c r="G1062" s="12">
        <f>G1061*IF($B1062="January",1+IF(C1062&gt;Personal!$L$18+1,Calculations!$B$22,Calculations!$B$21),1)</f>
        <v>21826.490940325875</v>
      </c>
      <c r="H1062" s="12">
        <f>IF(AND(Career!$F$15="Yes",$E1062=62,$E1061=61),G1062,H1061*IF($B1062="January",(1+IF(C1062&gt;Personal!$L$18+1,Calculations!$C$22,Calculations!$C$21)),1))</f>
        <v>21826.490940325875</v>
      </c>
      <c r="I1062" s="12">
        <f>H1062*(1-'Retiree Assumptions'!$F$8)</f>
        <v>17024.662933454183</v>
      </c>
      <c r="J1062" s="12">
        <f>I1062/(Calculations!$C$27^($A1062-1+Calculations!$B$6/30))</f>
        <v>1134.17252498366</v>
      </c>
      <c r="K1062" s="23">
        <f t="shared" si="1378"/>
        <v>0</v>
      </c>
      <c r="L1062" s="12">
        <f>L1061*IF($B1062="January",(1+IF(C1062&gt;Personal!$L$18+1,Calculations!$B$22,Calculations!$B$21)),1)</f>
        <v>12004.570017179218</v>
      </c>
      <c r="M1062" s="12">
        <f>IF(AND(Career!$F$15="Yes",$E1062=62,$E1061=61),L1062,M1061*IF($B1062="January",(1+IF(C1062&gt;Personal!$L$18+1,Calculations!$C$22,Calculations!$C$21)),1))</f>
        <v>12004.570017179218</v>
      </c>
      <c r="N1062" s="12">
        <f>M1062*(1-'Retiree Assumptions'!$F$10)</f>
        <v>10564.021615117712</v>
      </c>
      <c r="O1062" s="12">
        <f>N1062/(Calculations!$C$27^$AW1062)/(Calculations!$D$27^($A1062-1-$AW1062+Calculations!$B$6/30))</f>
        <v>589.76453947379127</v>
      </c>
      <c r="P1062" s="23">
        <f t="shared" si="1379"/>
        <v>0</v>
      </c>
      <c r="Q1062" s="12">
        <f>IF(OR(A1062&lt;=360,$E1062&lt;70),Q1061*IF($B1062="January",(1+IF(C1062&gt;Personal!$L$18+1,Calculations!$B$22,Calculations!$B$21)),1),0)</f>
        <v>0</v>
      </c>
      <c r="R1062" s="12">
        <f>IF(OR(A1062&lt;=360,$E1062&lt;70),IF(AND(Career!$F$15="Yes",$E1062=62,$E1061=61),Q1062,R1061*IF($B1062="January",(1+IF(C1062&gt;Personal!$L$18+1,Calculations!$C$22,Calculations!$C$21)),1)),0)</f>
        <v>0</v>
      </c>
      <c r="S1062" s="12">
        <f>R1062*(1-'Retiree Assumptions'!$F$8)</f>
        <v>0</v>
      </c>
      <c r="T1062" s="12">
        <f>S1062/(Calculations!$C$27^($A1062-1+Calculations!$B$6/30))</f>
        <v>0</v>
      </c>
      <c r="U1062" s="23">
        <f t="shared" si="1380"/>
        <v>0</v>
      </c>
      <c r="W1062">
        <f t="shared" si="1372"/>
        <v>15</v>
      </c>
      <c r="X1062">
        <f t="shared" si="1394"/>
        <v>2113</v>
      </c>
      <c r="Y1062">
        <f t="shared" si="1395"/>
        <v>130</v>
      </c>
      <c r="Z1062">
        <f t="shared" si="1382"/>
        <v>128</v>
      </c>
      <c r="AA1062" s="12">
        <f>S1062*12*Subsidy!$I$15/Subsidy!$I$14</f>
        <v>0</v>
      </c>
      <c r="AB1062" s="12">
        <f>SUM(S$5:S1062)*Subsidy!$I$15/Subsidy!$I$14</f>
        <v>53212.488521578103</v>
      </c>
      <c r="AC1062" s="12">
        <f>N1062*Subsidy!$E$15/Subsidy!$E$14</f>
        <v>8451.2172920941703</v>
      </c>
      <c r="AD1062" s="12">
        <f t="shared" si="1383"/>
        <v>101414.60750513004</v>
      </c>
      <c r="AE1062" s="12">
        <f>$AP1062*AC1062/(Calculations!$D$27^(A1062-1+Calculations!$B$6/30))</f>
        <v>0</v>
      </c>
      <c r="AF1062" s="12">
        <f>IF(AE1062=0,0,SUM(AE$903:AE1062)*AC1062/AE1062)</f>
        <v>0</v>
      </c>
      <c r="AH1062" s="164">
        <f>VLOOKUP(E1062,Rates2,5)*VLOOKUP(E1062,Mort_Imp_Retirees,C1062-'Mort Imp Cume'!$C$4+2)</f>
        <v>1</v>
      </c>
      <c r="AI1062" s="16">
        <f t="shared" si="1384"/>
        <v>0</v>
      </c>
      <c r="AJ1062" s="164">
        <f>VLOOKUP(F1062,Rates2,6)*VLOOKUP(F1062,Mort_Imp_Survivors,C1062-'Mort Imp Cume'!$C$4+2)</f>
        <v>1</v>
      </c>
      <c r="AK1062" s="16">
        <f t="shared" si="1385"/>
        <v>0</v>
      </c>
      <c r="AL1062" s="164">
        <f>VLOOKUP(F1062,Rates2,7)*VLOOKUP(F1062,Mort_Imp_Survivors,C1062-'Mort Imp Cume'!$C$4+2)</f>
        <v>1</v>
      </c>
      <c r="AM1062" s="16">
        <f t="shared" si="1386"/>
        <v>0</v>
      </c>
      <c r="AN1062" s="108">
        <f>PRODUCT(AI$4:AI1061)</f>
        <v>0</v>
      </c>
      <c r="AO1062" s="16">
        <f>PRODUCT(AK$4:AK1061)</f>
        <v>0</v>
      </c>
      <c r="AP1062" s="16">
        <f>PRODUCT(AM$4:AM1061)</f>
        <v>0</v>
      </c>
      <c r="AQ1062" s="16">
        <f t="shared" si="1387"/>
        <v>0</v>
      </c>
      <c r="AR1062" s="16">
        <f t="shared" si="1388"/>
        <v>0</v>
      </c>
      <c r="AS1062" s="16">
        <f t="shared" si="1389"/>
        <v>0</v>
      </c>
      <c r="AT1062" s="16">
        <f t="shared" si="1390"/>
        <v>0</v>
      </c>
      <c r="AU1062" s="16">
        <f t="shared" si="1391"/>
        <v>1</v>
      </c>
      <c r="AV1062" s="16">
        <f t="shared" si="1392"/>
        <v>0</v>
      </c>
      <c r="AW1062" s="30">
        <f>(SUMPRODUCT(AV$5:AV1061,A$5:A1061)+SUM(AV$5:AV1061)*(Calculations!$B$6/30-0.5)+AV$4*Calculations!$B$6/30/2)/SUM(AV$4:AV1061)</f>
        <v>510.22007229542299</v>
      </c>
      <c r="AX1062" s="16"/>
      <c r="AY1062" s="12"/>
      <c r="AZ1062" s="12"/>
    </row>
    <row r="1063" spans="1:52" x14ac:dyDescent="0.25">
      <c r="A1063">
        <f t="shared" si="1368"/>
        <v>1059</v>
      </c>
      <c r="B1063" t="str">
        <f t="shared" si="1397"/>
        <v>April</v>
      </c>
      <c r="C1063">
        <f t="shared" si="1376"/>
        <v>2113</v>
      </c>
      <c r="D1063">
        <f t="shared" si="1399"/>
        <v>211304</v>
      </c>
      <c r="E1063">
        <f t="shared" ref="E1063:F1063" si="1422">E1051+1</f>
        <v>130</v>
      </c>
      <c r="F1063">
        <f t="shared" si="1422"/>
        <v>128</v>
      </c>
      <c r="G1063" s="12">
        <f>G1062*IF($B1063="January",1+IF(C1063&gt;Personal!$L$18+1,Calculations!$B$22,Calculations!$B$21),1)</f>
        <v>21826.490940325875</v>
      </c>
      <c r="H1063" s="12">
        <f>IF(AND(Career!$F$15="Yes",$E1063=62,$E1062=61),G1063,H1062*IF($B1063="January",(1+IF(C1063&gt;Personal!$L$18+1,Calculations!$C$22,Calculations!$C$21)),1))</f>
        <v>21826.490940325875</v>
      </c>
      <c r="I1063" s="12">
        <f>H1063*(1-'Retiree Assumptions'!$F$8)</f>
        <v>17024.662933454183</v>
      </c>
      <c r="J1063" s="12">
        <f>I1063/(Calculations!$C$27^($A1063-1+Calculations!$B$6/30))</f>
        <v>1131.2724575132231</v>
      </c>
      <c r="K1063" s="23">
        <f t="shared" si="1378"/>
        <v>0</v>
      </c>
      <c r="L1063" s="12">
        <f>L1062*IF($B1063="January",(1+IF(C1063&gt;Personal!$L$18+1,Calculations!$B$22,Calculations!$B$21)),1)</f>
        <v>12004.570017179218</v>
      </c>
      <c r="M1063" s="12">
        <f>IF(AND(Career!$F$15="Yes",$E1063=62,$E1062=61),L1063,M1062*IF($B1063="January",(1+IF(C1063&gt;Personal!$L$18+1,Calculations!$C$22,Calculations!$C$21)),1))</f>
        <v>12004.570017179218</v>
      </c>
      <c r="N1063" s="12">
        <f>M1063*(1-'Retiree Assumptions'!$F$10)</f>
        <v>10564.021615117712</v>
      </c>
      <c r="O1063" s="12">
        <f>N1063/(Calculations!$C$27^$AW1063)/(Calculations!$D$27^($A1063-1-$AW1063+Calculations!$B$6/30))</f>
        <v>588.06676333659664</v>
      </c>
      <c r="P1063" s="23">
        <f t="shared" si="1379"/>
        <v>0</v>
      </c>
      <c r="Q1063" s="12">
        <f>IF(OR(A1063&lt;=360,$E1063&lt;70),Q1062*IF($B1063="January",(1+IF(C1063&gt;Personal!$L$18+1,Calculations!$B$22,Calculations!$B$21)),1),0)</f>
        <v>0</v>
      </c>
      <c r="R1063" s="12">
        <f>IF(OR(A1063&lt;=360,$E1063&lt;70),IF(AND(Career!$F$15="Yes",$E1063=62,$E1062=61),Q1063,R1062*IF($B1063="January",(1+IF(C1063&gt;Personal!$L$18+1,Calculations!$C$22,Calculations!$C$21)),1)),0)</f>
        <v>0</v>
      </c>
      <c r="S1063" s="12">
        <f>R1063*(1-'Retiree Assumptions'!$F$8)</f>
        <v>0</v>
      </c>
      <c r="T1063" s="12">
        <f>S1063/(Calculations!$C$27^($A1063-1+Calculations!$B$6/30))</f>
        <v>0</v>
      </c>
      <c r="U1063" s="23">
        <f t="shared" si="1380"/>
        <v>0</v>
      </c>
      <c r="W1063">
        <f t="shared" si="1372"/>
        <v>15</v>
      </c>
      <c r="X1063">
        <f t="shared" si="1394"/>
        <v>2113</v>
      </c>
      <c r="Y1063">
        <f t="shared" si="1395"/>
        <v>130</v>
      </c>
      <c r="Z1063">
        <f t="shared" si="1382"/>
        <v>128</v>
      </c>
      <c r="AA1063" s="12">
        <f>S1063*12*Subsidy!$I$15/Subsidy!$I$14</f>
        <v>0</v>
      </c>
      <c r="AB1063" s="12">
        <f>SUM(S$5:S1063)*Subsidy!$I$15/Subsidy!$I$14</f>
        <v>53212.488521578103</v>
      </c>
      <c r="AC1063" s="12">
        <f>N1063*Subsidy!$E$15/Subsidy!$E$14</f>
        <v>8451.2172920941703</v>
      </c>
      <c r="AD1063" s="12">
        <f t="shared" si="1383"/>
        <v>101414.60750513004</v>
      </c>
      <c r="AE1063" s="12">
        <f>$AP1063*AC1063/(Calculations!$D$27^(A1063-1+Calculations!$B$6/30))</f>
        <v>0</v>
      </c>
      <c r="AF1063" s="12">
        <f>IF(AE1063=0,0,SUM(AE$903:AE1063)*AC1063/AE1063)</f>
        <v>0</v>
      </c>
      <c r="AH1063" s="164">
        <f>VLOOKUP(E1063,Rates2,5)*VLOOKUP(E1063,Mort_Imp_Retirees,C1063-'Mort Imp Cume'!$C$4+2)</f>
        <v>1</v>
      </c>
      <c r="AI1063" s="16">
        <f t="shared" si="1384"/>
        <v>0</v>
      </c>
      <c r="AJ1063" s="164">
        <f>VLOOKUP(F1063,Rates2,6)*VLOOKUP(F1063,Mort_Imp_Survivors,C1063-'Mort Imp Cume'!$C$4+2)</f>
        <v>1</v>
      </c>
      <c r="AK1063" s="16">
        <f t="shared" si="1385"/>
        <v>0</v>
      </c>
      <c r="AL1063" s="164">
        <f>VLOOKUP(F1063,Rates2,7)*VLOOKUP(F1063,Mort_Imp_Survivors,C1063-'Mort Imp Cume'!$C$4+2)</f>
        <v>1</v>
      </c>
      <c r="AM1063" s="16">
        <f t="shared" si="1386"/>
        <v>0</v>
      </c>
      <c r="AN1063" s="108">
        <f>PRODUCT(AI$4:AI1062)</f>
        <v>0</v>
      </c>
      <c r="AO1063" s="16">
        <f>PRODUCT(AK$4:AK1062)</f>
        <v>0</v>
      </c>
      <c r="AP1063" s="16">
        <f>PRODUCT(AM$4:AM1062)</f>
        <v>0</v>
      </c>
      <c r="AQ1063" s="16">
        <f t="shared" si="1387"/>
        <v>0</v>
      </c>
      <c r="AR1063" s="16">
        <f t="shared" si="1388"/>
        <v>0</v>
      </c>
      <c r="AS1063" s="16">
        <f t="shared" si="1389"/>
        <v>0</v>
      </c>
      <c r="AT1063" s="16">
        <f t="shared" si="1390"/>
        <v>0</v>
      </c>
      <c r="AU1063" s="16">
        <f t="shared" si="1391"/>
        <v>1</v>
      </c>
      <c r="AV1063" s="16">
        <f t="shared" si="1392"/>
        <v>0</v>
      </c>
      <c r="AW1063" s="30">
        <f>(SUMPRODUCT(AV$5:AV1062,A$5:A1062)+SUM(AV$5:AV1062)*(Calculations!$B$6/30-0.5)+AV$4*Calculations!$B$6/30/2)/SUM(AV$4:AV1062)</f>
        <v>510.22007229542299</v>
      </c>
      <c r="AX1063" s="16"/>
      <c r="AY1063" s="12"/>
      <c r="AZ1063" s="12"/>
    </row>
    <row r="1064" spans="1:52" x14ac:dyDescent="0.25">
      <c r="A1064">
        <f t="shared" si="1368"/>
        <v>1060</v>
      </c>
      <c r="B1064" t="str">
        <f t="shared" si="1397"/>
        <v>May</v>
      </c>
      <c r="C1064">
        <f t="shared" si="1376"/>
        <v>2113</v>
      </c>
      <c r="D1064">
        <f t="shared" si="1399"/>
        <v>211305</v>
      </c>
      <c r="E1064">
        <f t="shared" ref="E1064:F1064" si="1423">E1052+1</f>
        <v>130</v>
      </c>
      <c r="F1064">
        <f t="shared" si="1423"/>
        <v>128</v>
      </c>
      <c r="G1064" s="12">
        <f>G1063*IF($B1064="January",1+IF(C1064&gt;Personal!$L$18+1,Calculations!$B$22,Calculations!$B$21),1)</f>
        <v>21826.490940325875</v>
      </c>
      <c r="H1064" s="12">
        <f>IF(AND(Career!$F$15="Yes",$E1064=62,$E1063=61),G1064,H1063*IF($B1064="January",(1+IF(C1064&gt;Personal!$L$18+1,Calculations!$C$22,Calculations!$C$21)),1))</f>
        <v>21826.490940325875</v>
      </c>
      <c r="I1064" s="12">
        <f>H1064*(1-'Retiree Assumptions'!$F$8)</f>
        <v>17024.662933454183</v>
      </c>
      <c r="J1064" s="12">
        <f>I1064/(Calculations!$C$27^($A1064-1+Calculations!$B$6/30))</f>
        <v>1128.3798054854524</v>
      </c>
      <c r="K1064" s="23">
        <f t="shared" si="1378"/>
        <v>0</v>
      </c>
      <c r="L1064" s="12">
        <f>L1063*IF($B1064="January",(1+IF(C1064&gt;Personal!$L$18+1,Calculations!$B$22,Calculations!$B$21)),1)</f>
        <v>12004.570017179218</v>
      </c>
      <c r="M1064" s="12">
        <f>IF(AND(Career!$F$15="Yes",$E1064=62,$E1063=61),L1064,M1063*IF($B1064="January",(1+IF(C1064&gt;Personal!$L$18+1,Calculations!$C$22,Calculations!$C$21)),1))</f>
        <v>12004.570017179218</v>
      </c>
      <c r="N1064" s="12">
        <f>M1064*(1-'Retiree Assumptions'!$F$10)</f>
        <v>10564.021615117712</v>
      </c>
      <c r="O1064" s="12">
        <f>N1064/(Calculations!$C$27^$AW1064)/(Calculations!$D$27^($A1064-1-$AW1064+Calculations!$B$6/30))</f>
        <v>586.37387464789879</v>
      </c>
      <c r="P1064" s="23">
        <f t="shared" si="1379"/>
        <v>0</v>
      </c>
      <c r="Q1064" s="12">
        <f>IF(OR(A1064&lt;=360,$E1064&lt;70),Q1063*IF($B1064="January",(1+IF(C1064&gt;Personal!$L$18+1,Calculations!$B$22,Calculations!$B$21)),1),0)</f>
        <v>0</v>
      </c>
      <c r="R1064" s="12">
        <f>IF(OR(A1064&lt;=360,$E1064&lt;70),IF(AND(Career!$F$15="Yes",$E1064=62,$E1063=61),Q1064,R1063*IF($B1064="January",(1+IF(C1064&gt;Personal!$L$18+1,Calculations!$C$22,Calculations!$C$21)),1)),0)</f>
        <v>0</v>
      </c>
      <c r="S1064" s="12">
        <f>R1064*(1-'Retiree Assumptions'!$F$8)</f>
        <v>0</v>
      </c>
      <c r="T1064" s="12">
        <f>S1064/(Calculations!$C$27^($A1064-1+Calculations!$B$6/30))</f>
        <v>0</v>
      </c>
      <c r="U1064" s="23">
        <f t="shared" si="1380"/>
        <v>0</v>
      </c>
      <c r="W1064">
        <f t="shared" si="1372"/>
        <v>15</v>
      </c>
      <c r="X1064">
        <f t="shared" si="1394"/>
        <v>2113</v>
      </c>
      <c r="Y1064">
        <f t="shared" si="1395"/>
        <v>130</v>
      </c>
      <c r="Z1064">
        <f t="shared" si="1382"/>
        <v>128</v>
      </c>
      <c r="AA1064" s="12">
        <f>S1064*12*Subsidy!$I$15/Subsidy!$I$14</f>
        <v>0</v>
      </c>
      <c r="AB1064" s="12">
        <f>SUM(S$5:S1064)*Subsidy!$I$15/Subsidy!$I$14</f>
        <v>53212.488521578103</v>
      </c>
      <c r="AC1064" s="12">
        <f>N1064*Subsidy!$E$15/Subsidy!$E$14</f>
        <v>8451.2172920941703</v>
      </c>
      <c r="AD1064" s="12">
        <f t="shared" si="1383"/>
        <v>101414.60750513004</v>
      </c>
      <c r="AE1064" s="12">
        <f>$AP1064*AC1064/(Calculations!$D$27^(A1064-1+Calculations!$B$6/30))</f>
        <v>0</v>
      </c>
      <c r="AF1064" s="12">
        <f>IF(AE1064=0,0,SUM(AE$903:AE1064)*AC1064/AE1064)</f>
        <v>0</v>
      </c>
      <c r="AH1064" s="164">
        <f>VLOOKUP(E1064,Rates2,5)*VLOOKUP(E1064,Mort_Imp_Retirees,C1064-'Mort Imp Cume'!$C$4+2)</f>
        <v>1</v>
      </c>
      <c r="AI1064" s="16">
        <f t="shared" si="1384"/>
        <v>0</v>
      </c>
      <c r="AJ1064" s="164">
        <f>VLOOKUP(F1064,Rates2,6)*VLOOKUP(F1064,Mort_Imp_Survivors,C1064-'Mort Imp Cume'!$C$4+2)</f>
        <v>1</v>
      </c>
      <c r="AK1064" s="16">
        <f t="shared" si="1385"/>
        <v>0</v>
      </c>
      <c r="AL1064" s="164">
        <f>VLOOKUP(F1064,Rates2,7)*VLOOKUP(F1064,Mort_Imp_Survivors,C1064-'Mort Imp Cume'!$C$4+2)</f>
        <v>1</v>
      </c>
      <c r="AM1064" s="16">
        <f t="shared" si="1386"/>
        <v>0</v>
      </c>
      <c r="AN1064" s="108">
        <f>PRODUCT(AI$4:AI1063)</f>
        <v>0</v>
      </c>
      <c r="AO1064" s="16">
        <f>PRODUCT(AK$4:AK1063)</f>
        <v>0</v>
      </c>
      <c r="AP1064" s="16">
        <f>PRODUCT(AM$4:AM1063)</f>
        <v>0</v>
      </c>
      <c r="AQ1064" s="16">
        <f t="shared" si="1387"/>
        <v>0</v>
      </c>
      <c r="AR1064" s="16">
        <f t="shared" si="1388"/>
        <v>0</v>
      </c>
      <c r="AS1064" s="16">
        <f t="shared" si="1389"/>
        <v>0</v>
      </c>
      <c r="AT1064" s="16">
        <f t="shared" si="1390"/>
        <v>0</v>
      </c>
      <c r="AU1064" s="16">
        <f t="shared" si="1391"/>
        <v>1</v>
      </c>
      <c r="AV1064" s="16">
        <f t="shared" si="1392"/>
        <v>0</v>
      </c>
      <c r="AW1064" s="30">
        <f>(SUMPRODUCT(AV$5:AV1063,A$5:A1063)+SUM(AV$5:AV1063)*(Calculations!$B$6/30-0.5)+AV$4*Calculations!$B$6/30/2)/SUM(AV$4:AV1063)</f>
        <v>510.22007229542299</v>
      </c>
      <c r="AX1064" s="16"/>
      <c r="AY1064" s="12"/>
      <c r="AZ1064" s="12"/>
    </row>
    <row r="1065" spans="1:52" x14ac:dyDescent="0.25">
      <c r="A1065">
        <f t="shared" si="1368"/>
        <v>1061</v>
      </c>
      <c r="B1065" t="str">
        <f t="shared" si="1397"/>
        <v>June</v>
      </c>
      <c r="C1065">
        <f t="shared" si="1376"/>
        <v>2113</v>
      </c>
      <c r="D1065">
        <f t="shared" si="1399"/>
        <v>211306</v>
      </c>
      <c r="E1065">
        <f t="shared" ref="E1065:F1065" si="1424">E1053+1</f>
        <v>130</v>
      </c>
      <c r="F1065">
        <f t="shared" si="1424"/>
        <v>128</v>
      </c>
      <c r="G1065" s="12">
        <f>G1064*IF($B1065="January",1+IF(C1065&gt;Personal!$L$18+1,Calculations!$B$22,Calculations!$B$21),1)</f>
        <v>21826.490940325875</v>
      </c>
      <c r="H1065" s="12">
        <f>IF(AND(Career!$F$15="Yes",$E1065=62,$E1064=61),G1065,H1064*IF($B1065="January",(1+IF(C1065&gt;Personal!$L$18+1,Calculations!$C$22,Calculations!$C$21)),1))</f>
        <v>21826.490940325875</v>
      </c>
      <c r="I1065" s="12">
        <f>H1065*(1-'Retiree Assumptions'!$F$8)</f>
        <v>17024.662933454183</v>
      </c>
      <c r="J1065" s="12">
        <f>I1065/(Calculations!$C$27^($A1065-1+Calculations!$B$6/30))</f>
        <v>1125.4945499391376</v>
      </c>
      <c r="K1065" s="23">
        <f t="shared" si="1378"/>
        <v>0</v>
      </c>
      <c r="L1065" s="12">
        <f>L1064*IF($B1065="January",(1+IF(C1065&gt;Personal!$L$18+1,Calculations!$B$22,Calculations!$B$21)),1)</f>
        <v>12004.570017179218</v>
      </c>
      <c r="M1065" s="12">
        <f>IF(AND(Career!$F$15="Yes",$E1065=62,$E1064=61),L1065,M1064*IF($B1065="January",(1+IF(C1065&gt;Personal!$L$18+1,Calculations!$C$22,Calculations!$C$21)),1))</f>
        <v>12004.570017179218</v>
      </c>
      <c r="N1065" s="12">
        <f>M1065*(1-'Retiree Assumptions'!$F$10)</f>
        <v>10564.021615117712</v>
      </c>
      <c r="O1065" s="12">
        <f>N1065/(Calculations!$C$27^$AW1065)/(Calculations!$D$27^($A1065-1-$AW1065+Calculations!$B$6/30))</f>
        <v>584.68585933802649</v>
      </c>
      <c r="P1065" s="23">
        <f t="shared" si="1379"/>
        <v>0</v>
      </c>
      <c r="Q1065" s="12">
        <f>IF(OR(A1065&lt;=360,$E1065&lt;70),Q1064*IF($B1065="January",(1+IF(C1065&gt;Personal!$L$18+1,Calculations!$B$22,Calculations!$B$21)),1),0)</f>
        <v>0</v>
      </c>
      <c r="R1065" s="12">
        <f>IF(OR(A1065&lt;=360,$E1065&lt;70),IF(AND(Career!$F$15="Yes",$E1065=62,$E1064=61),Q1065,R1064*IF($B1065="January",(1+IF(C1065&gt;Personal!$L$18+1,Calculations!$C$22,Calculations!$C$21)),1)),0)</f>
        <v>0</v>
      </c>
      <c r="S1065" s="12">
        <f>R1065*(1-'Retiree Assumptions'!$F$8)</f>
        <v>0</v>
      </c>
      <c r="T1065" s="12">
        <f>S1065/(Calculations!$C$27^($A1065-1+Calculations!$B$6/30))</f>
        <v>0</v>
      </c>
      <c r="U1065" s="23">
        <f t="shared" si="1380"/>
        <v>0</v>
      </c>
      <c r="W1065">
        <f t="shared" si="1372"/>
        <v>15</v>
      </c>
      <c r="X1065">
        <f t="shared" si="1394"/>
        <v>2113</v>
      </c>
      <c r="Y1065">
        <f t="shared" si="1395"/>
        <v>130</v>
      </c>
      <c r="Z1065">
        <f t="shared" si="1382"/>
        <v>128</v>
      </c>
      <c r="AA1065" s="12">
        <f>S1065*12*Subsidy!$I$15/Subsidy!$I$14</f>
        <v>0</v>
      </c>
      <c r="AB1065" s="12">
        <f>SUM(S$5:S1065)*Subsidy!$I$15/Subsidy!$I$14</f>
        <v>53212.488521578103</v>
      </c>
      <c r="AC1065" s="12">
        <f>N1065*Subsidy!$E$15/Subsidy!$E$14</f>
        <v>8451.2172920941703</v>
      </c>
      <c r="AD1065" s="12">
        <f t="shared" si="1383"/>
        <v>101414.60750513004</v>
      </c>
      <c r="AE1065" s="12">
        <f>$AP1065*AC1065/(Calculations!$D$27^(A1065-1+Calculations!$B$6/30))</f>
        <v>0</v>
      </c>
      <c r="AF1065" s="12">
        <f>IF(AE1065=0,0,SUM(AE$903:AE1065)*AC1065/AE1065)</f>
        <v>0</v>
      </c>
      <c r="AH1065" s="164">
        <f>VLOOKUP(E1065,Rates2,5)*VLOOKUP(E1065,Mort_Imp_Retirees,C1065-'Mort Imp Cume'!$C$4+2)</f>
        <v>1</v>
      </c>
      <c r="AI1065" s="16">
        <f t="shared" si="1384"/>
        <v>0</v>
      </c>
      <c r="AJ1065" s="164">
        <f>VLOOKUP(F1065,Rates2,6)*VLOOKUP(F1065,Mort_Imp_Survivors,C1065-'Mort Imp Cume'!$C$4+2)</f>
        <v>1</v>
      </c>
      <c r="AK1065" s="16">
        <f t="shared" si="1385"/>
        <v>0</v>
      </c>
      <c r="AL1065" s="164">
        <f>VLOOKUP(F1065,Rates2,7)*VLOOKUP(F1065,Mort_Imp_Survivors,C1065-'Mort Imp Cume'!$C$4+2)</f>
        <v>1</v>
      </c>
      <c r="AM1065" s="16">
        <f t="shared" si="1386"/>
        <v>0</v>
      </c>
      <c r="AN1065" s="108">
        <f>PRODUCT(AI$4:AI1064)</f>
        <v>0</v>
      </c>
      <c r="AO1065" s="16">
        <f>PRODUCT(AK$4:AK1064)</f>
        <v>0</v>
      </c>
      <c r="AP1065" s="16">
        <f>PRODUCT(AM$4:AM1064)</f>
        <v>0</v>
      </c>
      <c r="AQ1065" s="16">
        <f t="shared" si="1387"/>
        <v>0</v>
      </c>
      <c r="AR1065" s="16">
        <f t="shared" si="1388"/>
        <v>0</v>
      </c>
      <c r="AS1065" s="16">
        <f t="shared" si="1389"/>
        <v>0</v>
      </c>
      <c r="AT1065" s="16">
        <f t="shared" si="1390"/>
        <v>0</v>
      </c>
      <c r="AU1065" s="16">
        <f t="shared" si="1391"/>
        <v>1</v>
      </c>
      <c r="AV1065" s="16">
        <f t="shared" si="1392"/>
        <v>0</v>
      </c>
      <c r="AW1065" s="30">
        <f>(SUMPRODUCT(AV$5:AV1064,A$5:A1064)+SUM(AV$5:AV1064)*(Calculations!$B$6/30-0.5)+AV$4*Calculations!$B$6/30/2)/SUM(AV$4:AV1064)</f>
        <v>510.22007229542299</v>
      </c>
      <c r="AX1065" s="16"/>
      <c r="AY1065" s="12"/>
      <c r="AZ1065" s="12"/>
    </row>
    <row r="1066" spans="1:52" x14ac:dyDescent="0.25">
      <c r="A1066">
        <f t="shared" si="1368"/>
        <v>1062</v>
      </c>
      <c r="B1066" t="str">
        <f t="shared" si="1397"/>
        <v>July</v>
      </c>
      <c r="C1066">
        <f t="shared" si="1376"/>
        <v>2113</v>
      </c>
      <c r="D1066">
        <f t="shared" si="1399"/>
        <v>211307</v>
      </c>
      <c r="E1066">
        <f t="shared" ref="E1066:F1066" si="1425">E1054+1</f>
        <v>130</v>
      </c>
      <c r="F1066">
        <f t="shared" si="1425"/>
        <v>128</v>
      </c>
      <c r="G1066" s="12">
        <f>G1065*IF($B1066="January",1+IF(C1066&gt;Personal!$L$18+1,Calculations!$B$22,Calculations!$B$21),1)</f>
        <v>21826.490940325875</v>
      </c>
      <c r="H1066" s="12">
        <f>IF(AND(Career!$F$15="Yes",$E1066=62,$E1065=61),G1066,H1065*IF($B1066="January",(1+IF(C1066&gt;Personal!$L$18+1,Calculations!$C$22,Calculations!$C$21)),1))</f>
        <v>21826.490940325875</v>
      </c>
      <c r="I1066" s="12">
        <f>H1066*(1-'Retiree Assumptions'!$F$8)</f>
        <v>17024.662933454183</v>
      </c>
      <c r="J1066" s="12">
        <f>I1066/(Calculations!$C$27^($A1066-1+Calculations!$B$6/30))</f>
        <v>1122.6166719615521</v>
      </c>
      <c r="K1066" s="23">
        <f t="shared" si="1378"/>
        <v>0</v>
      </c>
      <c r="L1066" s="12">
        <f>L1065*IF($B1066="January",(1+IF(C1066&gt;Personal!$L$18+1,Calculations!$B$22,Calculations!$B$21)),1)</f>
        <v>12004.570017179218</v>
      </c>
      <c r="M1066" s="12">
        <f>IF(AND(Career!$F$15="Yes",$E1066=62,$E1065=61),L1066,M1065*IF($B1066="January",(1+IF(C1066&gt;Personal!$L$18+1,Calculations!$C$22,Calculations!$C$21)),1))</f>
        <v>12004.570017179218</v>
      </c>
      <c r="N1066" s="12">
        <f>M1066*(1-'Retiree Assumptions'!$F$10)</f>
        <v>10564.021615117712</v>
      </c>
      <c r="O1066" s="12">
        <f>N1066/(Calculations!$C$27^$AW1066)/(Calculations!$D$27^($A1066-1-$AW1066+Calculations!$B$6/30))</f>
        <v>583.00270337781069</v>
      </c>
      <c r="P1066" s="23">
        <f t="shared" si="1379"/>
        <v>0</v>
      </c>
      <c r="Q1066" s="12">
        <f>IF(OR(A1066&lt;=360,$E1066&lt;70),Q1065*IF($B1066="January",(1+IF(C1066&gt;Personal!$L$18+1,Calculations!$B$22,Calculations!$B$21)),1),0)</f>
        <v>0</v>
      </c>
      <c r="R1066" s="12">
        <f>IF(OR(A1066&lt;=360,$E1066&lt;70),IF(AND(Career!$F$15="Yes",$E1066=62,$E1065=61),Q1066,R1065*IF($B1066="January",(1+IF(C1066&gt;Personal!$L$18+1,Calculations!$C$22,Calculations!$C$21)),1)),0)</f>
        <v>0</v>
      </c>
      <c r="S1066" s="12">
        <f>R1066*(1-'Retiree Assumptions'!$F$8)</f>
        <v>0</v>
      </c>
      <c r="T1066" s="12">
        <f>S1066/(Calculations!$C$27^($A1066-1+Calculations!$B$6/30))</f>
        <v>0</v>
      </c>
      <c r="U1066" s="23">
        <f t="shared" si="1380"/>
        <v>0</v>
      </c>
      <c r="W1066">
        <f t="shared" si="1372"/>
        <v>15</v>
      </c>
      <c r="X1066">
        <f t="shared" si="1394"/>
        <v>2113</v>
      </c>
      <c r="Y1066">
        <f t="shared" si="1395"/>
        <v>130</v>
      </c>
      <c r="Z1066">
        <f t="shared" si="1382"/>
        <v>128</v>
      </c>
      <c r="AA1066" s="12">
        <f>S1066*12*Subsidy!$I$15/Subsidy!$I$14</f>
        <v>0</v>
      </c>
      <c r="AB1066" s="12">
        <f>SUM(S$5:S1066)*Subsidy!$I$15/Subsidy!$I$14</f>
        <v>53212.488521578103</v>
      </c>
      <c r="AC1066" s="12">
        <f>N1066*Subsidy!$E$15/Subsidy!$E$14</f>
        <v>8451.2172920941703</v>
      </c>
      <c r="AD1066" s="12">
        <f t="shared" si="1383"/>
        <v>101414.60750513004</v>
      </c>
      <c r="AE1066" s="12">
        <f>$AP1066*AC1066/(Calculations!$D$27^(A1066-1+Calculations!$B$6/30))</f>
        <v>0</v>
      </c>
      <c r="AF1066" s="12">
        <f>IF(AE1066=0,0,SUM(AE$903:AE1066)*AC1066/AE1066)</f>
        <v>0</v>
      </c>
      <c r="AH1066" s="164">
        <f>VLOOKUP(E1066,Rates2,5)*VLOOKUP(E1066,Mort_Imp_Retirees,C1066-'Mort Imp Cume'!$C$4+2)</f>
        <v>1</v>
      </c>
      <c r="AI1066" s="16">
        <f t="shared" si="1384"/>
        <v>0</v>
      </c>
      <c r="AJ1066" s="164">
        <f>VLOOKUP(F1066,Rates2,6)*VLOOKUP(F1066,Mort_Imp_Survivors,C1066-'Mort Imp Cume'!$C$4+2)</f>
        <v>1</v>
      </c>
      <c r="AK1066" s="16">
        <f t="shared" si="1385"/>
        <v>0</v>
      </c>
      <c r="AL1066" s="164">
        <f>VLOOKUP(F1066,Rates2,7)*VLOOKUP(F1066,Mort_Imp_Survivors,C1066-'Mort Imp Cume'!$C$4+2)</f>
        <v>1</v>
      </c>
      <c r="AM1066" s="16">
        <f t="shared" si="1386"/>
        <v>0</v>
      </c>
      <c r="AN1066" s="108">
        <f>PRODUCT(AI$4:AI1065)</f>
        <v>0</v>
      </c>
      <c r="AO1066" s="16">
        <f>PRODUCT(AK$4:AK1065)</f>
        <v>0</v>
      </c>
      <c r="AP1066" s="16">
        <f>PRODUCT(AM$4:AM1065)</f>
        <v>0</v>
      </c>
      <c r="AQ1066" s="16">
        <f t="shared" si="1387"/>
        <v>0</v>
      </c>
      <c r="AR1066" s="16">
        <f t="shared" si="1388"/>
        <v>0</v>
      </c>
      <c r="AS1066" s="16">
        <f t="shared" si="1389"/>
        <v>0</v>
      </c>
      <c r="AT1066" s="16">
        <f t="shared" si="1390"/>
        <v>0</v>
      </c>
      <c r="AU1066" s="16">
        <f t="shared" si="1391"/>
        <v>1</v>
      </c>
      <c r="AV1066" s="16">
        <f t="shared" si="1392"/>
        <v>0</v>
      </c>
      <c r="AW1066" s="30">
        <f>(SUMPRODUCT(AV$5:AV1065,A$5:A1065)+SUM(AV$5:AV1065)*(Calculations!$B$6/30-0.5)+AV$4*Calculations!$B$6/30/2)/SUM(AV$4:AV1065)</f>
        <v>510.22007229542299</v>
      </c>
      <c r="AX1066" s="16"/>
      <c r="AY1066" s="12"/>
      <c r="AZ1066" s="12"/>
    </row>
    <row r="1067" spans="1:52" x14ac:dyDescent="0.25">
      <c r="A1067">
        <f t="shared" si="1368"/>
        <v>1063</v>
      </c>
      <c r="B1067" t="str">
        <f t="shared" si="1397"/>
        <v>August</v>
      </c>
      <c r="C1067">
        <f t="shared" si="1376"/>
        <v>2113</v>
      </c>
      <c r="D1067">
        <f t="shared" si="1399"/>
        <v>211308</v>
      </c>
      <c r="E1067">
        <f t="shared" ref="E1067:F1067" si="1426">E1055+1</f>
        <v>130</v>
      </c>
      <c r="F1067">
        <f t="shared" si="1426"/>
        <v>128</v>
      </c>
      <c r="G1067" s="12">
        <f>G1066*IF($B1067="January",1+IF(C1067&gt;Personal!$L$18+1,Calculations!$B$22,Calculations!$B$21),1)</f>
        <v>21826.490940325875</v>
      </c>
      <c r="H1067" s="12">
        <f>IF(AND(Career!$F$15="Yes",$E1067=62,$E1066=61),G1067,H1066*IF($B1067="January",(1+IF(C1067&gt;Personal!$L$18+1,Calculations!$C$22,Calculations!$C$21)),1))</f>
        <v>21826.490940325875</v>
      </c>
      <c r="I1067" s="12">
        <f>H1067*(1-'Retiree Assumptions'!$F$8)</f>
        <v>17024.662933454183</v>
      </c>
      <c r="J1067" s="12">
        <f>I1067/(Calculations!$C$27^($A1067-1+Calculations!$B$6/30))</f>
        <v>1119.7461526883287</v>
      </c>
      <c r="K1067" s="23">
        <f t="shared" si="1378"/>
        <v>0</v>
      </c>
      <c r="L1067" s="12">
        <f>L1066*IF($B1067="January",(1+IF(C1067&gt;Personal!$L$18+1,Calculations!$B$22,Calculations!$B$21)),1)</f>
        <v>12004.570017179218</v>
      </c>
      <c r="M1067" s="12">
        <f>IF(AND(Career!$F$15="Yes",$E1067=62,$E1066=61),L1067,M1066*IF($B1067="January",(1+IF(C1067&gt;Personal!$L$18+1,Calculations!$C$22,Calculations!$C$21)),1))</f>
        <v>12004.570017179218</v>
      </c>
      <c r="N1067" s="12">
        <f>M1067*(1-'Retiree Assumptions'!$F$10)</f>
        <v>10564.021615117712</v>
      </c>
      <c r="O1067" s="12">
        <f>N1067/(Calculations!$C$27^$AW1067)/(Calculations!$D$27^($A1067-1-$AW1067+Calculations!$B$6/30))</f>
        <v>581.32439277846868</v>
      </c>
      <c r="P1067" s="23">
        <f t="shared" si="1379"/>
        <v>0</v>
      </c>
      <c r="Q1067" s="12">
        <f>IF(OR(A1067&lt;=360,$E1067&lt;70),Q1066*IF($B1067="January",(1+IF(C1067&gt;Personal!$L$18+1,Calculations!$B$22,Calculations!$B$21)),1),0)</f>
        <v>0</v>
      </c>
      <c r="R1067" s="12">
        <f>IF(OR(A1067&lt;=360,$E1067&lt;70),IF(AND(Career!$F$15="Yes",$E1067=62,$E1066=61),Q1067,R1066*IF($B1067="January",(1+IF(C1067&gt;Personal!$L$18+1,Calculations!$C$22,Calculations!$C$21)),1)),0)</f>
        <v>0</v>
      </c>
      <c r="S1067" s="12">
        <f>R1067*(1-'Retiree Assumptions'!$F$8)</f>
        <v>0</v>
      </c>
      <c r="T1067" s="12">
        <f>S1067/(Calculations!$C$27^($A1067-1+Calculations!$B$6/30))</f>
        <v>0</v>
      </c>
      <c r="U1067" s="23">
        <f t="shared" si="1380"/>
        <v>0</v>
      </c>
      <c r="W1067">
        <f t="shared" si="1372"/>
        <v>15</v>
      </c>
      <c r="X1067">
        <f t="shared" si="1394"/>
        <v>2113</v>
      </c>
      <c r="Y1067">
        <f t="shared" si="1395"/>
        <v>130</v>
      </c>
      <c r="Z1067">
        <f t="shared" si="1382"/>
        <v>128</v>
      </c>
      <c r="AA1067" s="12">
        <f>S1067*12*Subsidy!$I$15/Subsidy!$I$14</f>
        <v>0</v>
      </c>
      <c r="AB1067" s="12">
        <f>SUM(S$5:S1067)*Subsidy!$I$15/Subsidy!$I$14</f>
        <v>53212.488521578103</v>
      </c>
      <c r="AC1067" s="12">
        <f>N1067*Subsidy!$E$15/Subsidy!$E$14</f>
        <v>8451.2172920941703</v>
      </c>
      <c r="AD1067" s="12">
        <f t="shared" si="1383"/>
        <v>101414.60750513004</v>
      </c>
      <c r="AE1067" s="12">
        <f>$AP1067*AC1067/(Calculations!$D$27^(A1067-1+Calculations!$B$6/30))</f>
        <v>0</v>
      </c>
      <c r="AF1067" s="12">
        <f>IF(AE1067=0,0,SUM(AE$903:AE1067)*AC1067/AE1067)</f>
        <v>0</v>
      </c>
      <c r="AH1067" s="164">
        <f>VLOOKUP(E1067,Rates2,5)*VLOOKUP(E1067,Mort_Imp_Retirees,C1067-'Mort Imp Cume'!$C$4+2)</f>
        <v>1</v>
      </c>
      <c r="AI1067" s="16">
        <f t="shared" si="1384"/>
        <v>0</v>
      </c>
      <c r="AJ1067" s="164">
        <f>VLOOKUP(F1067,Rates2,6)*VLOOKUP(F1067,Mort_Imp_Survivors,C1067-'Mort Imp Cume'!$C$4+2)</f>
        <v>1</v>
      </c>
      <c r="AK1067" s="16">
        <f t="shared" si="1385"/>
        <v>0</v>
      </c>
      <c r="AL1067" s="164">
        <f>VLOOKUP(F1067,Rates2,7)*VLOOKUP(F1067,Mort_Imp_Survivors,C1067-'Mort Imp Cume'!$C$4+2)</f>
        <v>1</v>
      </c>
      <c r="AM1067" s="16">
        <f t="shared" si="1386"/>
        <v>0</v>
      </c>
      <c r="AN1067" s="108">
        <f>PRODUCT(AI$4:AI1066)</f>
        <v>0</v>
      </c>
      <c r="AO1067" s="16">
        <f>PRODUCT(AK$4:AK1066)</f>
        <v>0</v>
      </c>
      <c r="AP1067" s="16">
        <f>PRODUCT(AM$4:AM1066)</f>
        <v>0</v>
      </c>
      <c r="AQ1067" s="16">
        <f t="shared" si="1387"/>
        <v>0</v>
      </c>
      <c r="AR1067" s="16">
        <f t="shared" si="1388"/>
        <v>0</v>
      </c>
      <c r="AS1067" s="16">
        <f t="shared" si="1389"/>
        <v>0</v>
      </c>
      <c r="AT1067" s="16">
        <f t="shared" si="1390"/>
        <v>0</v>
      </c>
      <c r="AU1067" s="16">
        <f t="shared" si="1391"/>
        <v>1</v>
      </c>
      <c r="AV1067" s="16">
        <f t="shared" si="1392"/>
        <v>0</v>
      </c>
      <c r="AW1067" s="30">
        <f>(SUMPRODUCT(AV$5:AV1066,A$5:A1066)+SUM(AV$5:AV1066)*(Calculations!$B$6/30-0.5)+AV$4*Calculations!$B$6/30/2)/SUM(AV$4:AV1066)</f>
        <v>510.22007229542299</v>
      </c>
      <c r="AX1067" s="16"/>
      <c r="AY1067" s="12"/>
      <c r="AZ1067" s="12"/>
    </row>
    <row r="1068" spans="1:52" x14ac:dyDescent="0.25">
      <c r="A1068">
        <f t="shared" si="1368"/>
        <v>1064</v>
      </c>
      <c r="B1068" t="str">
        <f t="shared" si="1397"/>
        <v>September</v>
      </c>
      <c r="C1068">
        <f t="shared" si="1376"/>
        <v>2113</v>
      </c>
      <c r="D1068">
        <f t="shared" si="1399"/>
        <v>211309</v>
      </c>
      <c r="E1068">
        <f t="shared" ref="E1068:F1068" si="1427">E1056+1</f>
        <v>130</v>
      </c>
      <c r="F1068">
        <f t="shared" si="1427"/>
        <v>128</v>
      </c>
      <c r="G1068" s="12">
        <f>G1067*IF($B1068="January",1+IF(C1068&gt;Personal!$L$18+1,Calculations!$B$22,Calculations!$B$21),1)</f>
        <v>21826.490940325875</v>
      </c>
      <c r="H1068" s="12">
        <f>IF(AND(Career!$F$15="Yes",$E1068=62,$E1067=61),G1068,H1067*IF($B1068="January",(1+IF(C1068&gt;Personal!$L$18+1,Calculations!$C$22,Calculations!$C$21)),1))</f>
        <v>21826.490940325875</v>
      </c>
      <c r="I1068" s="12">
        <f>H1068*(1-'Retiree Assumptions'!$F$8)</f>
        <v>17024.662933454183</v>
      </c>
      <c r="J1068" s="12">
        <f>I1068/(Calculations!$C$27^($A1068-1+Calculations!$B$6/30))</f>
        <v>1116.882973303336</v>
      </c>
      <c r="K1068" s="23">
        <f t="shared" si="1378"/>
        <v>0</v>
      </c>
      <c r="L1068" s="12">
        <f>L1067*IF($B1068="January",(1+IF(C1068&gt;Personal!$L$18+1,Calculations!$B$22,Calculations!$B$21)),1)</f>
        <v>12004.570017179218</v>
      </c>
      <c r="M1068" s="12">
        <f>IF(AND(Career!$F$15="Yes",$E1068=62,$E1067=61),L1068,M1067*IF($B1068="January",(1+IF(C1068&gt;Personal!$L$18+1,Calculations!$C$22,Calculations!$C$21)),1))</f>
        <v>12004.570017179218</v>
      </c>
      <c r="N1068" s="12">
        <f>M1068*(1-'Retiree Assumptions'!$F$10)</f>
        <v>10564.021615117712</v>
      </c>
      <c r="O1068" s="12">
        <f>N1068/(Calculations!$C$27^$AW1068)/(Calculations!$D$27^($A1068-1-$AW1068+Calculations!$B$6/30))</f>
        <v>579.65091359148823</v>
      </c>
      <c r="P1068" s="23">
        <f t="shared" si="1379"/>
        <v>0</v>
      </c>
      <c r="Q1068" s="12">
        <f>IF(OR(A1068&lt;=360,$E1068&lt;70),Q1067*IF($B1068="January",(1+IF(C1068&gt;Personal!$L$18+1,Calculations!$B$22,Calculations!$B$21)),1),0)</f>
        <v>0</v>
      </c>
      <c r="R1068" s="12">
        <f>IF(OR(A1068&lt;=360,$E1068&lt;70),IF(AND(Career!$F$15="Yes",$E1068=62,$E1067=61),Q1068,R1067*IF($B1068="January",(1+IF(C1068&gt;Personal!$L$18+1,Calculations!$C$22,Calculations!$C$21)),1)),0)</f>
        <v>0</v>
      </c>
      <c r="S1068" s="12">
        <f>R1068*(1-'Retiree Assumptions'!$F$8)</f>
        <v>0</v>
      </c>
      <c r="T1068" s="12">
        <f>S1068/(Calculations!$C$27^($A1068-1+Calculations!$B$6/30))</f>
        <v>0</v>
      </c>
      <c r="U1068" s="23">
        <f t="shared" si="1380"/>
        <v>0</v>
      </c>
      <c r="W1068">
        <f t="shared" si="1372"/>
        <v>15</v>
      </c>
      <c r="X1068">
        <f t="shared" si="1394"/>
        <v>2113</v>
      </c>
      <c r="Y1068">
        <f t="shared" si="1395"/>
        <v>130</v>
      </c>
      <c r="Z1068">
        <f t="shared" si="1382"/>
        <v>128</v>
      </c>
      <c r="AA1068" s="12">
        <f>S1068*12*Subsidy!$I$15/Subsidy!$I$14</f>
        <v>0</v>
      </c>
      <c r="AB1068" s="12">
        <f>SUM(S$5:S1068)*Subsidy!$I$15/Subsidy!$I$14</f>
        <v>53212.488521578103</v>
      </c>
      <c r="AC1068" s="12">
        <f>N1068*Subsidy!$E$15/Subsidy!$E$14</f>
        <v>8451.2172920941703</v>
      </c>
      <c r="AD1068" s="12">
        <f t="shared" si="1383"/>
        <v>101414.60750513004</v>
      </c>
      <c r="AE1068" s="12">
        <f>$AP1068*AC1068/(Calculations!$D$27^(A1068-1+Calculations!$B$6/30))</f>
        <v>0</v>
      </c>
      <c r="AF1068" s="12">
        <f>IF(AE1068=0,0,SUM(AE$903:AE1068)*AC1068/AE1068)</f>
        <v>0</v>
      </c>
      <c r="AH1068" s="164">
        <f>VLOOKUP(E1068,Rates2,5)*VLOOKUP(E1068,Mort_Imp_Retirees,C1068-'Mort Imp Cume'!$C$4+2)</f>
        <v>1</v>
      </c>
      <c r="AI1068" s="16">
        <f t="shared" si="1384"/>
        <v>0</v>
      </c>
      <c r="AJ1068" s="164">
        <f>VLOOKUP(F1068,Rates2,6)*VLOOKUP(F1068,Mort_Imp_Survivors,C1068-'Mort Imp Cume'!$C$4+2)</f>
        <v>1</v>
      </c>
      <c r="AK1068" s="16">
        <f t="shared" si="1385"/>
        <v>0</v>
      </c>
      <c r="AL1068" s="164">
        <f>VLOOKUP(F1068,Rates2,7)*VLOOKUP(F1068,Mort_Imp_Survivors,C1068-'Mort Imp Cume'!$C$4+2)</f>
        <v>1</v>
      </c>
      <c r="AM1068" s="16">
        <f t="shared" si="1386"/>
        <v>0</v>
      </c>
      <c r="AN1068" s="108">
        <f>PRODUCT(AI$4:AI1067)</f>
        <v>0</v>
      </c>
      <c r="AO1068" s="16">
        <f>PRODUCT(AK$4:AK1067)</f>
        <v>0</v>
      </c>
      <c r="AP1068" s="16">
        <f>PRODUCT(AM$4:AM1067)</f>
        <v>0</v>
      </c>
      <c r="AQ1068" s="16">
        <f t="shared" si="1387"/>
        <v>0</v>
      </c>
      <c r="AR1068" s="16">
        <f t="shared" si="1388"/>
        <v>0</v>
      </c>
      <c r="AS1068" s="16">
        <f t="shared" si="1389"/>
        <v>0</v>
      </c>
      <c r="AT1068" s="16">
        <f t="shared" si="1390"/>
        <v>0</v>
      </c>
      <c r="AU1068" s="16">
        <f t="shared" si="1391"/>
        <v>1</v>
      </c>
      <c r="AV1068" s="16">
        <f t="shared" si="1392"/>
        <v>0</v>
      </c>
      <c r="AW1068" s="30">
        <f>(SUMPRODUCT(AV$5:AV1067,A$5:A1067)+SUM(AV$5:AV1067)*(Calculations!$B$6/30-0.5)+AV$4*Calculations!$B$6/30/2)/SUM(AV$4:AV1067)</f>
        <v>510.22007229542299</v>
      </c>
      <c r="AX1068" s="16"/>
      <c r="AY1068" s="12"/>
      <c r="AZ1068" s="12"/>
    </row>
    <row r="1069" spans="1:52" x14ac:dyDescent="0.25">
      <c r="A1069">
        <f t="shared" si="1368"/>
        <v>1065</v>
      </c>
      <c r="B1069" t="str">
        <f t="shared" si="1397"/>
        <v>October</v>
      </c>
      <c r="C1069">
        <f t="shared" si="1376"/>
        <v>2113</v>
      </c>
      <c r="D1069">
        <f t="shared" si="1399"/>
        <v>211310</v>
      </c>
      <c r="E1069">
        <f t="shared" ref="E1069:F1069" si="1428">E1057+1</f>
        <v>130</v>
      </c>
      <c r="F1069">
        <f t="shared" si="1428"/>
        <v>128</v>
      </c>
      <c r="G1069" s="12">
        <f>G1068*IF($B1069="January",1+IF(C1069&gt;Personal!$L$18+1,Calculations!$B$22,Calculations!$B$21),1)</f>
        <v>21826.490940325875</v>
      </c>
      <c r="H1069" s="12">
        <f>IF(AND(Career!$F$15="Yes",$E1069=62,$E1068=61),G1069,H1068*IF($B1069="January",(1+IF(C1069&gt;Personal!$L$18+1,Calculations!$C$22,Calculations!$C$21)),1))</f>
        <v>21826.490940325875</v>
      </c>
      <c r="I1069" s="12">
        <f>H1069*(1-'Retiree Assumptions'!$F$8)</f>
        <v>17024.662933454183</v>
      </c>
      <c r="J1069" s="12">
        <f>I1069/(Calculations!$C$27^($A1069-1+Calculations!$B$6/30))</f>
        <v>1114.0271150385547</v>
      </c>
      <c r="K1069" s="23">
        <f t="shared" si="1378"/>
        <v>0</v>
      </c>
      <c r="L1069" s="12">
        <f>L1068*IF($B1069="January",(1+IF(C1069&gt;Personal!$L$18+1,Calculations!$B$22,Calculations!$B$21)),1)</f>
        <v>12004.570017179218</v>
      </c>
      <c r="M1069" s="12">
        <f>IF(AND(Career!$F$15="Yes",$E1069=62,$E1068=61),L1069,M1068*IF($B1069="January",(1+IF(C1069&gt;Personal!$L$18+1,Calculations!$C$22,Calculations!$C$21)),1))</f>
        <v>12004.570017179218</v>
      </c>
      <c r="N1069" s="12">
        <f>M1069*(1-'Retiree Assumptions'!$F$10)</f>
        <v>10564.021615117712</v>
      </c>
      <c r="O1069" s="12">
        <f>N1069/(Calculations!$C$27^$AW1069)/(Calculations!$D$27^($A1069-1-$AW1069+Calculations!$B$6/30))</f>
        <v>577.98225190851088</v>
      </c>
      <c r="P1069" s="23">
        <f t="shared" si="1379"/>
        <v>0</v>
      </c>
      <c r="Q1069" s="12">
        <f>IF(OR(A1069&lt;=360,$E1069&lt;70),Q1068*IF($B1069="January",(1+IF(C1069&gt;Personal!$L$18+1,Calculations!$B$22,Calculations!$B$21)),1),0)</f>
        <v>0</v>
      </c>
      <c r="R1069" s="12">
        <f>IF(OR(A1069&lt;=360,$E1069&lt;70),IF(AND(Career!$F$15="Yes",$E1069=62,$E1068=61),Q1069,R1068*IF($B1069="January",(1+IF(C1069&gt;Personal!$L$18+1,Calculations!$C$22,Calculations!$C$21)),1)),0)</f>
        <v>0</v>
      </c>
      <c r="S1069" s="12">
        <f>R1069*(1-'Retiree Assumptions'!$F$8)</f>
        <v>0</v>
      </c>
      <c r="T1069" s="12">
        <f>S1069/(Calculations!$C$27^($A1069-1+Calculations!$B$6/30))</f>
        <v>0</v>
      </c>
      <c r="U1069" s="23">
        <f t="shared" si="1380"/>
        <v>0</v>
      </c>
      <c r="W1069">
        <f t="shared" si="1372"/>
        <v>15</v>
      </c>
      <c r="X1069">
        <f t="shared" si="1394"/>
        <v>2113</v>
      </c>
      <c r="Y1069">
        <f t="shared" si="1395"/>
        <v>130</v>
      </c>
      <c r="Z1069">
        <f t="shared" si="1382"/>
        <v>128</v>
      </c>
      <c r="AA1069" s="12">
        <f>S1069*12*Subsidy!$I$15/Subsidy!$I$14</f>
        <v>0</v>
      </c>
      <c r="AB1069" s="12">
        <f>SUM(S$5:S1069)*Subsidy!$I$15/Subsidy!$I$14</f>
        <v>53212.488521578103</v>
      </c>
      <c r="AC1069" s="12">
        <f>N1069*Subsidy!$E$15/Subsidy!$E$14</f>
        <v>8451.2172920941703</v>
      </c>
      <c r="AD1069" s="12">
        <f t="shared" si="1383"/>
        <v>101414.60750513004</v>
      </c>
      <c r="AE1069" s="12">
        <f>$AP1069*AC1069/(Calculations!$D$27^(A1069-1+Calculations!$B$6/30))</f>
        <v>0</v>
      </c>
      <c r="AF1069" s="12">
        <f>IF(AE1069=0,0,SUM(AE$903:AE1069)*AC1069/AE1069)</f>
        <v>0</v>
      </c>
      <c r="AH1069" s="164">
        <f>VLOOKUP(E1069,Rates2,5)*VLOOKUP(E1069,Mort_Imp_Retirees,C1069-'Mort Imp Cume'!$C$4+2)</f>
        <v>1</v>
      </c>
      <c r="AI1069" s="16">
        <f t="shared" si="1384"/>
        <v>0</v>
      </c>
      <c r="AJ1069" s="164">
        <f>VLOOKUP(F1069,Rates2,6)*VLOOKUP(F1069,Mort_Imp_Survivors,C1069-'Mort Imp Cume'!$C$4+2)</f>
        <v>1</v>
      </c>
      <c r="AK1069" s="16">
        <f t="shared" si="1385"/>
        <v>0</v>
      </c>
      <c r="AL1069" s="164">
        <f>VLOOKUP(F1069,Rates2,7)*VLOOKUP(F1069,Mort_Imp_Survivors,C1069-'Mort Imp Cume'!$C$4+2)</f>
        <v>1</v>
      </c>
      <c r="AM1069" s="16">
        <f t="shared" si="1386"/>
        <v>0</v>
      </c>
      <c r="AN1069" s="108">
        <f>PRODUCT(AI$4:AI1068)</f>
        <v>0</v>
      </c>
      <c r="AO1069" s="16">
        <f>PRODUCT(AK$4:AK1068)</f>
        <v>0</v>
      </c>
      <c r="AP1069" s="16">
        <f>PRODUCT(AM$4:AM1068)</f>
        <v>0</v>
      </c>
      <c r="AQ1069" s="16">
        <f t="shared" si="1387"/>
        <v>0</v>
      </c>
      <c r="AR1069" s="16">
        <f t="shared" si="1388"/>
        <v>0</v>
      </c>
      <c r="AS1069" s="16">
        <f t="shared" si="1389"/>
        <v>0</v>
      </c>
      <c r="AT1069" s="16">
        <f t="shared" si="1390"/>
        <v>0</v>
      </c>
      <c r="AU1069" s="16">
        <f t="shared" si="1391"/>
        <v>1</v>
      </c>
      <c r="AV1069" s="16">
        <f t="shared" si="1392"/>
        <v>0</v>
      </c>
      <c r="AW1069" s="30">
        <f>(SUMPRODUCT(AV$5:AV1068,A$5:A1068)+SUM(AV$5:AV1068)*(Calculations!$B$6/30-0.5)+AV$4*Calculations!$B$6/30/2)/SUM(AV$4:AV1068)</f>
        <v>510.22007229542299</v>
      </c>
      <c r="AX1069" s="16"/>
      <c r="AY1069" s="12"/>
      <c r="AZ1069" s="12"/>
    </row>
    <row r="1070" spans="1:52" x14ac:dyDescent="0.25">
      <c r="A1070">
        <f t="shared" si="1368"/>
        <v>1066</v>
      </c>
      <c r="B1070" t="str">
        <f t="shared" si="1397"/>
        <v>November</v>
      </c>
      <c r="C1070">
        <f t="shared" si="1376"/>
        <v>2113</v>
      </c>
      <c r="D1070">
        <f t="shared" si="1399"/>
        <v>211311</v>
      </c>
      <c r="E1070">
        <f t="shared" ref="E1070:F1070" si="1429">E1058+1</f>
        <v>130</v>
      </c>
      <c r="F1070">
        <f t="shared" si="1429"/>
        <v>128</v>
      </c>
      <c r="G1070" s="12">
        <f>G1069*IF($B1070="January",1+IF(C1070&gt;Personal!$L$18+1,Calculations!$B$22,Calculations!$B$21),1)</f>
        <v>21826.490940325875</v>
      </c>
      <c r="H1070" s="12">
        <f>IF(AND(Career!$F$15="Yes",$E1070=62,$E1069=61),G1070,H1069*IF($B1070="January",(1+IF(C1070&gt;Personal!$L$18+1,Calculations!$C$22,Calculations!$C$21)),1))</f>
        <v>21826.490940325875</v>
      </c>
      <c r="I1070" s="12">
        <f>H1070*(1-'Retiree Assumptions'!$F$8)</f>
        <v>17024.662933454183</v>
      </c>
      <c r="J1070" s="12">
        <f>I1070/(Calculations!$C$27^($A1070-1+Calculations!$B$6/30))</f>
        <v>1111.1785591739567</v>
      </c>
      <c r="K1070" s="23">
        <f t="shared" si="1378"/>
        <v>0</v>
      </c>
      <c r="L1070" s="12">
        <f>L1069*IF($B1070="January",(1+IF(C1070&gt;Personal!$L$18+1,Calculations!$B$22,Calculations!$B$21)),1)</f>
        <v>12004.570017179218</v>
      </c>
      <c r="M1070" s="12">
        <f>IF(AND(Career!$F$15="Yes",$E1070=62,$E1069=61),L1070,M1069*IF($B1070="January",(1+IF(C1070&gt;Personal!$L$18+1,Calculations!$C$22,Calculations!$C$21)),1))</f>
        <v>12004.570017179218</v>
      </c>
      <c r="N1070" s="12">
        <f>M1070*(1-'Retiree Assumptions'!$F$10)</f>
        <v>10564.021615117712</v>
      </c>
      <c r="O1070" s="12">
        <f>N1070/(Calculations!$C$27^$AW1070)/(Calculations!$D$27^($A1070-1-$AW1070+Calculations!$B$6/30))</f>
        <v>576.31839386121646</v>
      </c>
      <c r="P1070" s="23">
        <f t="shared" si="1379"/>
        <v>0</v>
      </c>
      <c r="Q1070" s="12">
        <f>IF(OR(A1070&lt;=360,$E1070&lt;70),Q1069*IF($B1070="January",(1+IF(C1070&gt;Personal!$L$18+1,Calculations!$B$22,Calculations!$B$21)),1),0)</f>
        <v>0</v>
      </c>
      <c r="R1070" s="12">
        <f>IF(OR(A1070&lt;=360,$E1070&lt;70),IF(AND(Career!$F$15="Yes",$E1070=62,$E1069=61),Q1070,R1069*IF($B1070="January",(1+IF(C1070&gt;Personal!$L$18+1,Calculations!$C$22,Calculations!$C$21)),1)),0)</f>
        <v>0</v>
      </c>
      <c r="S1070" s="12">
        <f>R1070*(1-'Retiree Assumptions'!$F$8)</f>
        <v>0</v>
      </c>
      <c r="T1070" s="12">
        <f>S1070/(Calculations!$C$27^($A1070-1+Calculations!$B$6/30))</f>
        <v>0</v>
      </c>
      <c r="U1070" s="23">
        <f t="shared" si="1380"/>
        <v>0</v>
      </c>
      <c r="W1070">
        <f t="shared" si="1372"/>
        <v>15</v>
      </c>
      <c r="X1070">
        <f t="shared" si="1394"/>
        <v>2113</v>
      </c>
      <c r="Y1070">
        <f t="shared" si="1395"/>
        <v>130</v>
      </c>
      <c r="Z1070">
        <f t="shared" si="1382"/>
        <v>128</v>
      </c>
      <c r="AA1070" s="12">
        <f>S1070*12*Subsidy!$I$15/Subsidy!$I$14</f>
        <v>0</v>
      </c>
      <c r="AB1070" s="12">
        <f>SUM(S$5:S1070)*Subsidy!$I$15/Subsidy!$I$14</f>
        <v>53212.488521578103</v>
      </c>
      <c r="AC1070" s="12">
        <f>N1070*Subsidy!$E$15/Subsidy!$E$14</f>
        <v>8451.2172920941703</v>
      </c>
      <c r="AD1070" s="12">
        <f t="shared" si="1383"/>
        <v>101414.60750513004</v>
      </c>
      <c r="AE1070" s="12">
        <f>$AP1070*AC1070/(Calculations!$D$27^(A1070-1+Calculations!$B$6/30))</f>
        <v>0</v>
      </c>
      <c r="AF1070" s="12">
        <f>IF(AE1070=0,0,SUM(AE$903:AE1070)*AC1070/AE1070)</f>
        <v>0</v>
      </c>
      <c r="AH1070" s="164">
        <f>VLOOKUP(E1070,Rates2,5)*VLOOKUP(E1070,Mort_Imp_Retirees,C1070-'Mort Imp Cume'!$C$4+2)</f>
        <v>1</v>
      </c>
      <c r="AI1070" s="16">
        <f t="shared" si="1384"/>
        <v>0</v>
      </c>
      <c r="AJ1070" s="164">
        <f>VLOOKUP(F1070,Rates2,6)*VLOOKUP(F1070,Mort_Imp_Survivors,C1070-'Mort Imp Cume'!$C$4+2)</f>
        <v>1</v>
      </c>
      <c r="AK1070" s="16">
        <f t="shared" si="1385"/>
        <v>0</v>
      </c>
      <c r="AL1070" s="164">
        <f>VLOOKUP(F1070,Rates2,7)*VLOOKUP(F1070,Mort_Imp_Survivors,C1070-'Mort Imp Cume'!$C$4+2)</f>
        <v>1</v>
      </c>
      <c r="AM1070" s="16">
        <f t="shared" si="1386"/>
        <v>0</v>
      </c>
      <c r="AN1070" s="108">
        <f>PRODUCT(AI$4:AI1069)</f>
        <v>0</v>
      </c>
      <c r="AO1070" s="16">
        <f>PRODUCT(AK$4:AK1069)</f>
        <v>0</v>
      </c>
      <c r="AP1070" s="16">
        <f>PRODUCT(AM$4:AM1069)</f>
        <v>0</v>
      </c>
      <c r="AQ1070" s="16">
        <f t="shared" si="1387"/>
        <v>0</v>
      </c>
      <c r="AR1070" s="16">
        <f t="shared" si="1388"/>
        <v>0</v>
      </c>
      <c r="AS1070" s="16">
        <f t="shared" si="1389"/>
        <v>0</v>
      </c>
      <c r="AT1070" s="16">
        <f t="shared" si="1390"/>
        <v>0</v>
      </c>
      <c r="AU1070" s="16">
        <f t="shared" si="1391"/>
        <v>1</v>
      </c>
      <c r="AV1070" s="16">
        <f t="shared" si="1392"/>
        <v>0</v>
      </c>
      <c r="AW1070" s="30">
        <f>(SUMPRODUCT(AV$5:AV1069,A$5:A1069)+SUM(AV$5:AV1069)*(Calculations!$B$6/30-0.5)+AV$4*Calculations!$B$6/30/2)/SUM(AV$4:AV1069)</f>
        <v>510.22007229542299</v>
      </c>
      <c r="AX1070" s="16"/>
      <c r="AY1070" s="12"/>
      <c r="AZ1070" s="12"/>
    </row>
    <row r="1071" spans="1:52" x14ac:dyDescent="0.25">
      <c r="A1071">
        <f t="shared" si="1368"/>
        <v>1067</v>
      </c>
      <c r="B1071" t="str">
        <f t="shared" si="1397"/>
        <v>December</v>
      </c>
      <c r="C1071">
        <f t="shared" si="1376"/>
        <v>2113</v>
      </c>
      <c r="D1071">
        <f t="shared" si="1399"/>
        <v>211312</v>
      </c>
      <c r="E1071">
        <f t="shared" ref="E1071:F1071" si="1430">E1059+1</f>
        <v>130</v>
      </c>
      <c r="F1071">
        <f t="shared" si="1430"/>
        <v>128</v>
      </c>
      <c r="G1071" s="12">
        <f>G1070*IF($B1071="January",1+IF(C1071&gt;Personal!$L$18+1,Calculations!$B$22,Calculations!$B$21),1)</f>
        <v>21826.490940325875</v>
      </c>
      <c r="H1071" s="12">
        <f>IF(AND(Career!$F$15="Yes",$E1071=62,$E1070=61),G1071,H1070*IF($B1071="January",(1+IF(C1071&gt;Personal!$L$18+1,Calculations!$C$22,Calculations!$C$21)),1))</f>
        <v>21826.490940325875</v>
      </c>
      <c r="I1071" s="12">
        <f>H1071*(1-'Retiree Assumptions'!$F$8)</f>
        <v>17024.662933454183</v>
      </c>
      <c r="J1071" s="12">
        <f>I1071/(Calculations!$C$27^($A1071-1+Calculations!$B$6/30))</f>
        <v>1108.3372870373792</v>
      </c>
      <c r="K1071" s="23">
        <f t="shared" si="1378"/>
        <v>0</v>
      </c>
      <c r="L1071" s="12">
        <f>L1070*IF($B1071="January",(1+IF(C1071&gt;Personal!$L$18+1,Calculations!$B$22,Calculations!$B$21)),1)</f>
        <v>12004.570017179218</v>
      </c>
      <c r="M1071" s="12">
        <f>IF(AND(Career!$F$15="Yes",$E1071=62,$E1070=61),L1071,M1070*IF($B1071="January",(1+IF(C1071&gt;Personal!$L$18+1,Calculations!$C$22,Calculations!$C$21)),1))</f>
        <v>12004.570017179218</v>
      </c>
      <c r="N1071" s="12">
        <f>M1071*(1-'Retiree Assumptions'!$F$10)</f>
        <v>10564.021615117712</v>
      </c>
      <c r="O1071" s="12">
        <f>N1071/(Calculations!$C$27^$AW1071)/(Calculations!$D$27^($A1071-1-$AW1071+Calculations!$B$6/30))</f>
        <v>574.6593256212085</v>
      </c>
      <c r="P1071" s="23">
        <f t="shared" si="1379"/>
        <v>0</v>
      </c>
      <c r="Q1071" s="12">
        <f>IF(OR(A1071&lt;=360,$E1071&lt;70),Q1070*IF($B1071="January",(1+IF(C1071&gt;Personal!$L$18+1,Calculations!$B$22,Calculations!$B$21)),1),0)</f>
        <v>0</v>
      </c>
      <c r="R1071" s="12">
        <f>IF(OR(A1071&lt;=360,$E1071&lt;70),IF(AND(Career!$F$15="Yes",$E1071=62,$E1070=61),Q1071,R1070*IF($B1071="January",(1+IF(C1071&gt;Personal!$L$18+1,Calculations!$C$22,Calculations!$C$21)),1)),0)</f>
        <v>0</v>
      </c>
      <c r="S1071" s="12">
        <f>R1071*(1-'Retiree Assumptions'!$F$8)</f>
        <v>0</v>
      </c>
      <c r="T1071" s="12">
        <f>S1071/(Calculations!$C$27^($A1071-1+Calculations!$B$6/30))</f>
        <v>0</v>
      </c>
      <c r="U1071" s="23">
        <f t="shared" si="1380"/>
        <v>0</v>
      </c>
      <c r="W1071">
        <f t="shared" si="1372"/>
        <v>15</v>
      </c>
      <c r="X1071">
        <f t="shared" si="1394"/>
        <v>2113</v>
      </c>
      <c r="Y1071">
        <f t="shared" si="1395"/>
        <v>130</v>
      </c>
      <c r="Z1071">
        <f t="shared" si="1382"/>
        <v>128</v>
      </c>
      <c r="AA1071" s="12">
        <f>S1071*12*Subsidy!$I$15/Subsidy!$I$14</f>
        <v>0</v>
      </c>
      <c r="AB1071" s="12">
        <f>SUM(S$5:S1071)*Subsidy!$I$15/Subsidy!$I$14</f>
        <v>53212.488521578103</v>
      </c>
      <c r="AC1071" s="12">
        <f>N1071*Subsidy!$E$15/Subsidy!$E$14</f>
        <v>8451.2172920941703</v>
      </c>
      <c r="AD1071" s="12">
        <f t="shared" si="1383"/>
        <v>101414.60750513004</v>
      </c>
      <c r="AE1071" s="12">
        <f>$AP1071*AC1071/(Calculations!$D$27^(A1071-1+Calculations!$B$6/30))</f>
        <v>0</v>
      </c>
      <c r="AF1071" s="12">
        <f>IF(AE1071=0,0,SUM(AE$903:AE1071)*AC1071/AE1071)</f>
        <v>0</v>
      </c>
      <c r="AH1071" s="164">
        <f>VLOOKUP(E1071,Rates2,5)*VLOOKUP(E1071,Mort_Imp_Retirees,C1071-'Mort Imp Cume'!$C$4+2)</f>
        <v>1</v>
      </c>
      <c r="AI1071" s="16">
        <f t="shared" si="1384"/>
        <v>0</v>
      </c>
      <c r="AJ1071" s="164">
        <f>VLOOKUP(F1071,Rates2,6)*VLOOKUP(F1071,Mort_Imp_Survivors,C1071-'Mort Imp Cume'!$C$4+2)</f>
        <v>1</v>
      </c>
      <c r="AK1071" s="16">
        <f t="shared" si="1385"/>
        <v>0</v>
      </c>
      <c r="AL1071" s="164">
        <f>VLOOKUP(F1071,Rates2,7)*VLOOKUP(F1071,Mort_Imp_Survivors,C1071-'Mort Imp Cume'!$C$4+2)</f>
        <v>1</v>
      </c>
      <c r="AM1071" s="16">
        <f t="shared" si="1386"/>
        <v>0</v>
      </c>
      <c r="AN1071" s="108">
        <f>PRODUCT(AI$4:AI1070)</f>
        <v>0</v>
      </c>
      <c r="AO1071" s="16">
        <f>PRODUCT(AK$4:AK1070)</f>
        <v>0</v>
      </c>
      <c r="AP1071" s="16">
        <f>PRODUCT(AM$4:AM1070)</f>
        <v>0</v>
      </c>
      <c r="AQ1071" s="16">
        <f t="shared" si="1387"/>
        <v>0</v>
      </c>
      <c r="AR1071" s="16">
        <f t="shared" si="1388"/>
        <v>0</v>
      </c>
      <c r="AS1071" s="16">
        <f t="shared" si="1389"/>
        <v>0</v>
      </c>
      <c r="AT1071" s="16">
        <f t="shared" si="1390"/>
        <v>0</v>
      </c>
      <c r="AU1071" s="16">
        <f t="shared" si="1391"/>
        <v>1</v>
      </c>
      <c r="AV1071" s="16">
        <f t="shared" si="1392"/>
        <v>0</v>
      </c>
      <c r="AW1071" s="30">
        <f>(SUMPRODUCT(AV$5:AV1070,A$5:A1070)+SUM(AV$5:AV1070)*(Calculations!$B$6/30-0.5)+AV$4*Calculations!$B$6/30/2)/SUM(AV$4:AV1070)</f>
        <v>510.22007229542299</v>
      </c>
      <c r="AX1071" s="16"/>
      <c r="AY1071" s="12"/>
      <c r="AZ1071" s="12"/>
    </row>
    <row r="1072" spans="1:52" x14ac:dyDescent="0.25">
      <c r="A1072">
        <f t="shared" si="1368"/>
        <v>1068</v>
      </c>
      <c r="B1072" t="str">
        <f t="shared" si="1397"/>
        <v>January</v>
      </c>
      <c r="C1072">
        <f t="shared" si="1376"/>
        <v>2114</v>
      </c>
      <c r="D1072">
        <f t="shared" si="1399"/>
        <v>211401</v>
      </c>
      <c r="E1072">
        <f t="shared" ref="E1072:F1072" si="1431">E1060+1</f>
        <v>131</v>
      </c>
      <c r="F1072">
        <f t="shared" si="1431"/>
        <v>129</v>
      </c>
      <c r="G1072" s="12">
        <f>G1071*IF($B1072="January",1+IF(C1072&gt;Personal!$L$18+1,Calculations!$B$22,Calculations!$B$21),1)</f>
        <v>22372.153213834019</v>
      </c>
      <c r="H1072" s="12">
        <f>IF(AND(Career!$F$15="Yes",$E1072=62,$E1071=61),G1072,H1071*IF($B1072="January",(1+IF(C1072&gt;Personal!$L$18+1,Calculations!$C$22,Calculations!$C$21)),1))</f>
        <v>22372.153213834019</v>
      </c>
      <c r="I1072" s="12">
        <f>H1072*(1-'Retiree Assumptions'!$F$8)</f>
        <v>17450.279506790535</v>
      </c>
      <c r="J1072" s="12">
        <f>I1072/(Calculations!$C$27^($A1072-1+Calculations!$B$6/30))</f>
        <v>1133.1408620045149</v>
      </c>
      <c r="K1072" s="23">
        <f t="shared" si="1378"/>
        <v>0</v>
      </c>
      <c r="L1072" s="12">
        <f>L1071*IF($B1072="January",(1+IF(C1072&gt;Personal!$L$18+1,Calculations!$B$22,Calculations!$B$21)),1)</f>
        <v>12304.684267608696</v>
      </c>
      <c r="M1072" s="12">
        <f>IF(AND(Career!$F$15="Yes",$E1072=62,$E1071=61),L1072,M1071*IF($B1072="January",(1+IF(C1072&gt;Personal!$L$18+1,Calculations!$C$22,Calculations!$C$21)),1))</f>
        <v>12304.684267608696</v>
      </c>
      <c r="N1072" s="12">
        <f>M1072*(1-'Retiree Assumptions'!$F$10)</f>
        <v>10828.122155495652</v>
      </c>
      <c r="O1072" s="12">
        <f>N1072/(Calculations!$C$27^$AW1072)/(Calculations!$D$27^($A1072-1-$AW1072+Calculations!$B$6/30))</f>
        <v>587.33015923489563</v>
      </c>
      <c r="P1072" s="23">
        <f t="shared" si="1379"/>
        <v>0</v>
      </c>
      <c r="Q1072" s="12">
        <f>IF(OR(A1072&lt;=360,$E1072&lt;70),Q1071*IF($B1072="January",(1+IF(C1072&gt;Personal!$L$18+1,Calculations!$B$22,Calculations!$B$21)),1),0)</f>
        <v>0</v>
      </c>
      <c r="R1072" s="12">
        <f>IF(OR(A1072&lt;=360,$E1072&lt;70),IF(AND(Career!$F$15="Yes",$E1072=62,$E1071=61),Q1072,R1071*IF($B1072="January",(1+IF(C1072&gt;Personal!$L$18+1,Calculations!$C$22,Calculations!$C$21)),1)),0)</f>
        <v>0</v>
      </c>
      <c r="S1072" s="12">
        <f>R1072*(1-'Retiree Assumptions'!$F$8)</f>
        <v>0</v>
      </c>
      <c r="T1072" s="12">
        <f>S1072/(Calculations!$C$27^($A1072-1+Calculations!$B$6/30))</f>
        <v>0</v>
      </c>
      <c r="U1072" s="23">
        <f t="shared" si="1380"/>
        <v>0</v>
      </c>
      <c r="W1072">
        <f t="shared" si="1372"/>
        <v>15</v>
      </c>
      <c r="X1072">
        <f t="shared" si="1394"/>
        <v>2114</v>
      </c>
      <c r="Y1072">
        <f t="shared" si="1395"/>
        <v>131</v>
      </c>
      <c r="Z1072">
        <f t="shared" si="1382"/>
        <v>129</v>
      </c>
      <c r="AA1072" s="12">
        <f>S1072*12*Subsidy!$I$15/Subsidy!$I$14</f>
        <v>0</v>
      </c>
      <c r="AB1072" s="12">
        <f>SUM(S$5:S1072)*Subsidy!$I$15/Subsidy!$I$14</f>
        <v>53212.488521578103</v>
      </c>
      <c r="AC1072" s="12">
        <f>N1072*Subsidy!$E$15/Subsidy!$E$14</f>
        <v>8662.4977243965204</v>
      </c>
      <c r="AD1072" s="12">
        <f t="shared" si="1383"/>
        <v>103949.97269275825</v>
      </c>
      <c r="AE1072" s="12">
        <f>$AP1072*AC1072/(Calculations!$D$27^(A1072-1+Calculations!$B$6/30))</f>
        <v>0</v>
      </c>
      <c r="AF1072" s="12">
        <f>IF(AE1072=0,0,SUM(AE$903:AE1072)*AC1072/AE1072)</f>
        <v>0</v>
      </c>
      <c r="AH1072" s="164">
        <f>VLOOKUP(E1072,Rates2,5)*VLOOKUP(E1072,Mort_Imp_Retirees,C1072-'Mort Imp Cume'!$C$4+2)</f>
        <v>1</v>
      </c>
      <c r="AI1072" s="16">
        <f t="shared" si="1384"/>
        <v>0</v>
      </c>
      <c r="AJ1072" s="164">
        <f>VLOOKUP(F1072,Rates2,6)*VLOOKUP(F1072,Mort_Imp_Survivors,C1072-'Mort Imp Cume'!$C$4+2)</f>
        <v>1</v>
      </c>
      <c r="AK1072" s="16">
        <f t="shared" si="1385"/>
        <v>0</v>
      </c>
      <c r="AL1072" s="164">
        <f>VLOOKUP(F1072,Rates2,7)*VLOOKUP(F1072,Mort_Imp_Survivors,C1072-'Mort Imp Cume'!$C$4+2)</f>
        <v>1</v>
      </c>
      <c r="AM1072" s="16">
        <f t="shared" si="1386"/>
        <v>0</v>
      </c>
      <c r="AN1072" s="108">
        <f>PRODUCT(AI$4:AI1071)</f>
        <v>0</v>
      </c>
      <c r="AO1072" s="16">
        <f>PRODUCT(AK$4:AK1071)</f>
        <v>0</v>
      </c>
      <c r="AP1072" s="16">
        <f>PRODUCT(AM$4:AM1071)</f>
        <v>0</v>
      </c>
      <c r="AQ1072" s="16">
        <f t="shared" si="1387"/>
        <v>0</v>
      </c>
      <c r="AR1072" s="16">
        <f t="shared" si="1388"/>
        <v>0</v>
      </c>
      <c r="AS1072" s="16">
        <f t="shared" si="1389"/>
        <v>0</v>
      </c>
      <c r="AT1072" s="16">
        <f t="shared" si="1390"/>
        <v>0</v>
      </c>
      <c r="AU1072" s="16">
        <f t="shared" si="1391"/>
        <v>1</v>
      </c>
      <c r="AV1072" s="16">
        <f t="shared" si="1392"/>
        <v>0</v>
      </c>
      <c r="AW1072" s="30">
        <f>(SUMPRODUCT(AV$5:AV1071,A$5:A1071)+SUM(AV$5:AV1071)*(Calculations!$B$6/30-0.5)+AV$4*Calculations!$B$6/30/2)/SUM(AV$4:AV1071)</f>
        <v>510.22007229542299</v>
      </c>
      <c r="AX1072" s="16"/>
      <c r="AY1072" s="12"/>
      <c r="AZ1072" s="12"/>
    </row>
    <row r="1073" spans="1:52" x14ac:dyDescent="0.25">
      <c r="A1073">
        <f t="shared" si="1368"/>
        <v>1069</v>
      </c>
      <c r="B1073" t="str">
        <f t="shared" si="1397"/>
        <v>February</v>
      </c>
      <c r="C1073">
        <f t="shared" si="1376"/>
        <v>2114</v>
      </c>
      <c r="D1073">
        <f t="shared" si="1399"/>
        <v>211402</v>
      </c>
      <c r="E1073">
        <f t="shared" ref="E1073:F1073" si="1432">E1061+1</f>
        <v>131</v>
      </c>
      <c r="F1073">
        <f t="shared" si="1432"/>
        <v>129</v>
      </c>
      <c r="G1073" s="12">
        <f>G1072*IF($B1073="January",1+IF(C1073&gt;Personal!$L$18+1,Calculations!$B$22,Calculations!$B$21),1)</f>
        <v>22372.153213834019</v>
      </c>
      <c r="H1073" s="12">
        <f>IF(AND(Career!$F$15="Yes",$E1073=62,$E1072=61),G1073,H1072*IF($B1073="January",(1+IF(C1073&gt;Personal!$L$18+1,Calculations!$C$22,Calculations!$C$21)),1))</f>
        <v>22372.153213834019</v>
      </c>
      <c r="I1073" s="12">
        <f>H1073*(1-'Retiree Assumptions'!$F$8)</f>
        <v>17450.279506790535</v>
      </c>
      <c r="J1073" s="12">
        <f>I1073/(Calculations!$C$27^($A1073-1+Calculations!$B$6/30))</f>
        <v>1130.2434324856945</v>
      </c>
      <c r="K1073" s="23">
        <f t="shared" si="1378"/>
        <v>0</v>
      </c>
      <c r="L1073" s="12">
        <f>L1072*IF($B1073="January",(1+IF(C1073&gt;Personal!$L$18+1,Calculations!$B$22,Calculations!$B$21)),1)</f>
        <v>12304.684267608696</v>
      </c>
      <c r="M1073" s="12">
        <f>IF(AND(Career!$F$15="Yes",$E1073=62,$E1072=61),L1073,M1072*IF($B1073="January",(1+IF(C1073&gt;Personal!$L$18+1,Calculations!$C$22,Calculations!$C$21)),1))</f>
        <v>12304.684267608696</v>
      </c>
      <c r="N1073" s="12">
        <f>M1073*(1-'Retiree Assumptions'!$F$10)</f>
        <v>10828.122155495652</v>
      </c>
      <c r="O1073" s="12">
        <f>N1073/(Calculations!$C$27^$AW1073)/(Calculations!$D$27^($A1073-1-$AW1073+Calculations!$B$6/30))</f>
        <v>585.63939103460086</v>
      </c>
      <c r="P1073" s="23">
        <f t="shared" si="1379"/>
        <v>0</v>
      </c>
      <c r="Q1073" s="12">
        <f>IF(OR(A1073&lt;=360,$E1073&lt;70),Q1072*IF($B1073="January",(1+IF(C1073&gt;Personal!$L$18+1,Calculations!$B$22,Calculations!$B$21)),1),0)</f>
        <v>0</v>
      </c>
      <c r="R1073" s="12">
        <f>IF(OR(A1073&lt;=360,$E1073&lt;70),IF(AND(Career!$F$15="Yes",$E1073=62,$E1072=61),Q1073,R1072*IF($B1073="January",(1+IF(C1073&gt;Personal!$L$18+1,Calculations!$C$22,Calculations!$C$21)),1)),0)</f>
        <v>0</v>
      </c>
      <c r="S1073" s="12">
        <f>R1073*(1-'Retiree Assumptions'!$F$8)</f>
        <v>0</v>
      </c>
      <c r="T1073" s="12">
        <f>S1073/(Calculations!$C$27^($A1073-1+Calculations!$B$6/30))</f>
        <v>0</v>
      </c>
      <c r="U1073" s="23">
        <f t="shared" si="1380"/>
        <v>0</v>
      </c>
      <c r="W1073">
        <f t="shared" si="1372"/>
        <v>15</v>
      </c>
      <c r="X1073">
        <f t="shared" si="1394"/>
        <v>2114</v>
      </c>
      <c r="Y1073">
        <f t="shared" si="1395"/>
        <v>131</v>
      </c>
      <c r="Z1073">
        <f t="shared" si="1382"/>
        <v>129</v>
      </c>
      <c r="AA1073" s="12">
        <f>S1073*12*Subsidy!$I$15/Subsidy!$I$14</f>
        <v>0</v>
      </c>
      <c r="AB1073" s="12">
        <f>SUM(S$5:S1073)*Subsidy!$I$15/Subsidy!$I$14</f>
        <v>53212.488521578103</v>
      </c>
      <c r="AC1073" s="12">
        <f>N1073*Subsidy!$E$15/Subsidy!$E$14</f>
        <v>8662.4977243965204</v>
      </c>
      <c r="AD1073" s="12">
        <f t="shared" si="1383"/>
        <v>103949.97269275825</v>
      </c>
      <c r="AE1073" s="12">
        <f>$AP1073*AC1073/(Calculations!$D$27^(A1073-1+Calculations!$B$6/30))</f>
        <v>0</v>
      </c>
      <c r="AF1073" s="12">
        <f>IF(AE1073=0,0,SUM(AE$903:AE1073)*AC1073/AE1073)</f>
        <v>0</v>
      </c>
      <c r="AH1073" s="164">
        <f>VLOOKUP(E1073,Rates2,5)*VLOOKUP(E1073,Mort_Imp_Retirees,C1073-'Mort Imp Cume'!$C$4+2)</f>
        <v>1</v>
      </c>
      <c r="AI1073" s="16">
        <f t="shared" si="1384"/>
        <v>0</v>
      </c>
      <c r="AJ1073" s="164">
        <f>VLOOKUP(F1073,Rates2,6)*VLOOKUP(F1073,Mort_Imp_Survivors,C1073-'Mort Imp Cume'!$C$4+2)</f>
        <v>1</v>
      </c>
      <c r="AK1073" s="16">
        <f t="shared" si="1385"/>
        <v>0</v>
      </c>
      <c r="AL1073" s="164">
        <f>VLOOKUP(F1073,Rates2,7)*VLOOKUP(F1073,Mort_Imp_Survivors,C1073-'Mort Imp Cume'!$C$4+2)</f>
        <v>1</v>
      </c>
      <c r="AM1073" s="16">
        <f t="shared" si="1386"/>
        <v>0</v>
      </c>
      <c r="AN1073" s="108">
        <f>PRODUCT(AI$4:AI1072)</f>
        <v>0</v>
      </c>
      <c r="AO1073" s="16">
        <f>PRODUCT(AK$4:AK1072)</f>
        <v>0</v>
      </c>
      <c r="AP1073" s="16">
        <f>PRODUCT(AM$4:AM1072)</f>
        <v>0</v>
      </c>
      <c r="AQ1073" s="16">
        <f t="shared" si="1387"/>
        <v>0</v>
      </c>
      <c r="AR1073" s="16">
        <f t="shared" si="1388"/>
        <v>0</v>
      </c>
      <c r="AS1073" s="16">
        <f t="shared" si="1389"/>
        <v>0</v>
      </c>
      <c r="AT1073" s="16">
        <f t="shared" si="1390"/>
        <v>0</v>
      </c>
      <c r="AU1073" s="16">
        <f t="shared" si="1391"/>
        <v>1</v>
      </c>
      <c r="AV1073" s="16">
        <f t="shared" si="1392"/>
        <v>0</v>
      </c>
      <c r="AW1073" s="30">
        <f>(SUMPRODUCT(AV$5:AV1072,A$5:A1072)+SUM(AV$5:AV1072)*(Calculations!$B$6/30-0.5)+AV$4*Calculations!$B$6/30/2)/SUM(AV$4:AV1072)</f>
        <v>510.22007229542299</v>
      </c>
      <c r="AX1073" s="16"/>
      <c r="AY1073" s="12"/>
      <c r="AZ1073" s="12"/>
    </row>
    <row r="1074" spans="1:52" x14ac:dyDescent="0.25">
      <c r="A1074">
        <f t="shared" si="1368"/>
        <v>1070</v>
      </c>
      <c r="B1074" t="str">
        <f t="shared" si="1397"/>
        <v>March</v>
      </c>
      <c r="C1074">
        <f t="shared" si="1376"/>
        <v>2114</v>
      </c>
      <c r="D1074">
        <f t="shared" si="1399"/>
        <v>211403</v>
      </c>
      <c r="E1074">
        <f t="shared" ref="E1074:F1074" si="1433">E1062+1</f>
        <v>131</v>
      </c>
      <c r="F1074">
        <f t="shared" si="1433"/>
        <v>129</v>
      </c>
      <c r="G1074" s="12">
        <f>G1073*IF($B1074="January",1+IF(C1074&gt;Personal!$L$18+1,Calculations!$B$22,Calculations!$B$21),1)</f>
        <v>22372.153213834019</v>
      </c>
      <c r="H1074" s="12">
        <f>IF(AND(Career!$F$15="Yes",$E1074=62,$E1073=61),G1074,H1073*IF($B1074="January",(1+IF(C1074&gt;Personal!$L$18+1,Calculations!$C$22,Calculations!$C$21)),1))</f>
        <v>22372.153213834019</v>
      </c>
      <c r="I1074" s="12">
        <f>H1074*(1-'Retiree Assumptions'!$F$8)</f>
        <v>17450.279506790535</v>
      </c>
      <c r="J1074" s="12">
        <f>I1074/(Calculations!$C$27^($A1074-1+Calculations!$B$6/30))</f>
        <v>1127.3534116643259</v>
      </c>
      <c r="K1074" s="23">
        <f t="shared" si="1378"/>
        <v>0</v>
      </c>
      <c r="L1074" s="12">
        <f>L1073*IF($B1074="January",(1+IF(C1074&gt;Personal!$L$18+1,Calculations!$B$22,Calculations!$B$21)),1)</f>
        <v>12304.684267608696</v>
      </c>
      <c r="M1074" s="12">
        <f>IF(AND(Career!$F$15="Yes",$E1074=62,$E1073=61),L1074,M1073*IF($B1074="January",(1+IF(C1074&gt;Personal!$L$18+1,Calculations!$C$22,Calculations!$C$21)),1))</f>
        <v>12304.684267608696</v>
      </c>
      <c r="N1074" s="12">
        <f>M1074*(1-'Retiree Assumptions'!$F$10)</f>
        <v>10828.122155495652</v>
      </c>
      <c r="O1074" s="12">
        <f>N1074/(Calculations!$C$27^$AW1074)/(Calculations!$D$27^($A1074-1-$AW1074+Calculations!$B$6/30))</f>
        <v>583.95349010880614</v>
      </c>
      <c r="P1074" s="23">
        <f t="shared" si="1379"/>
        <v>0</v>
      </c>
      <c r="Q1074" s="12">
        <f>IF(OR(A1074&lt;=360,$E1074&lt;70),Q1073*IF($B1074="January",(1+IF(C1074&gt;Personal!$L$18+1,Calculations!$B$22,Calculations!$B$21)),1),0)</f>
        <v>0</v>
      </c>
      <c r="R1074" s="12">
        <f>IF(OR(A1074&lt;=360,$E1074&lt;70),IF(AND(Career!$F$15="Yes",$E1074=62,$E1073=61),Q1074,R1073*IF($B1074="January",(1+IF(C1074&gt;Personal!$L$18+1,Calculations!$C$22,Calculations!$C$21)),1)),0)</f>
        <v>0</v>
      </c>
      <c r="S1074" s="12">
        <f>R1074*(1-'Retiree Assumptions'!$F$8)</f>
        <v>0</v>
      </c>
      <c r="T1074" s="12">
        <f>S1074/(Calculations!$C$27^($A1074-1+Calculations!$B$6/30))</f>
        <v>0</v>
      </c>
      <c r="U1074" s="23">
        <f t="shared" si="1380"/>
        <v>0</v>
      </c>
      <c r="W1074">
        <f t="shared" si="1372"/>
        <v>15</v>
      </c>
      <c r="X1074">
        <f t="shared" si="1394"/>
        <v>2114</v>
      </c>
      <c r="Y1074">
        <f t="shared" si="1395"/>
        <v>131</v>
      </c>
      <c r="Z1074">
        <f t="shared" si="1382"/>
        <v>129</v>
      </c>
      <c r="AA1074" s="12">
        <f>S1074*12*Subsidy!$I$15/Subsidy!$I$14</f>
        <v>0</v>
      </c>
      <c r="AB1074" s="12">
        <f>SUM(S$5:S1074)*Subsidy!$I$15/Subsidy!$I$14</f>
        <v>53212.488521578103</v>
      </c>
      <c r="AC1074" s="12">
        <f>N1074*Subsidy!$E$15/Subsidy!$E$14</f>
        <v>8662.4977243965204</v>
      </c>
      <c r="AD1074" s="12">
        <f t="shared" si="1383"/>
        <v>103949.97269275825</v>
      </c>
      <c r="AE1074" s="12">
        <f>$AP1074*AC1074/(Calculations!$D$27^(A1074-1+Calculations!$B$6/30))</f>
        <v>0</v>
      </c>
      <c r="AF1074" s="12">
        <f>IF(AE1074=0,0,SUM(AE$903:AE1074)*AC1074/AE1074)</f>
        <v>0</v>
      </c>
      <c r="AH1074" s="164">
        <f>VLOOKUP(E1074,Rates2,5)*VLOOKUP(E1074,Mort_Imp_Retirees,C1074-'Mort Imp Cume'!$C$4+2)</f>
        <v>1</v>
      </c>
      <c r="AI1074" s="16">
        <f t="shared" si="1384"/>
        <v>0</v>
      </c>
      <c r="AJ1074" s="164">
        <f>VLOOKUP(F1074,Rates2,6)*VLOOKUP(F1074,Mort_Imp_Survivors,C1074-'Mort Imp Cume'!$C$4+2)</f>
        <v>1</v>
      </c>
      <c r="AK1074" s="16">
        <f t="shared" si="1385"/>
        <v>0</v>
      </c>
      <c r="AL1074" s="164">
        <f>VLOOKUP(F1074,Rates2,7)*VLOOKUP(F1074,Mort_Imp_Survivors,C1074-'Mort Imp Cume'!$C$4+2)</f>
        <v>1</v>
      </c>
      <c r="AM1074" s="16">
        <f t="shared" si="1386"/>
        <v>0</v>
      </c>
      <c r="AN1074" s="108">
        <f>PRODUCT(AI$4:AI1073)</f>
        <v>0</v>
      </c>
      <c r="AO1074" s="16">
        <f>PRODUCT(AK$4:AK1073)</f>
        <v>0</v>
      </c>
      <c r="AP1074" s="16">
        <f>PRODUCT(AM$4:AM1073)</f>
        <v>0</v>
      </c>
      <c r="AQ1074" s="16">
        <f t="shared" si="1387"/>
        <v>0</v>
      </c>
      <c r="AR1074" s="16">
        <f t="shared" si="1388"/>
        <v>0</v>
      </c>
      <c r="AS1074" s="16">
        <f t="shared" si="1389"/>
        <v>0</v>
      </c>
      <c r="AT1074" s="16">
        <f t="shared" si="1390"/>
        <v>0</v>
      </c>
      <c r="AU1074" s="16">
        <f t="shared" si="1391"/>
        <v>1</v>
      </c>
      <c r="AV1074" s="16">
        <f t="shared" si="1392"/>
        <v>0</v>
      </c>
      <c r="AW1074" s="30">
        <f>(SUMPRODUCT(AV$5:AV1073,A$5:A1073)+SUM(AV$5:AV1073)*(Calculations!$B$6/30-0.5)+AV$4*Calculations!$B$6/30/2)/SUM(AV$4:AV1073)</f>
        <v>510.22007229542299</v>
      </c>
      <c r="AX1074" s="16"/>
      <c r="AY1074" s="12"/>
      <c r="AZ1074" s="12"/>
    </row>
    <row r="1075" spans="1:52" x14ac:dyDescent="0.25">
      <c r="A1075">
        <f t="shared" si="1368"/>
        <v>1071</v>
      </c>
      <c r="B1075" t="str">
        <f t="shared" si="1397"/>
        <v>April</v>
      </c>
      <c r="C1075">
        <f t="shared" si="1376"/>
        <v>2114</v>
      </c>
      <c r="D1075">
        <f t="shared" si="1399"/>
        <v>211404</v>
      </c>
      <c r="E1075">
        <f t="shared" ref="E1075:F1075" si="1434">E1063+1</f>
        <v>131</v>
      </c>
      <c r="F1075">
        <f t="shared" si="1434"/>
        <v>129</v>
      </c>
      <c r="G1075" s="12">
        <f>G1074*IF($B1075="January",1+IF(C1075&gt;Personal!$L$18+1,Calculations!$B$22,Calculations!$B$21),1)</f>
        <v>22372.153213834019</v>
      </c>
      <c r="H1075" s="12">
        <f>IF(AND(Career!$F$15="Yes",$E1075=62,$E1074=61),G1075,H1074*IF($B1075="January",(1+IF(C1075&gt;Personal!$L$18+1,Calculations!$C$22,Calculations!$C$21)),1))</f>
        <v>22372.153213834019</v>
      </c>
      <c r="I1075" s="12">
        <f>H1075*(1-'Retiree Assumptions'!$F$8)</f>
        <v>17450.279506790535</v>
      </c>
      <c r="J1075" s="12">
        <f>I1075/(Calculations!$C$27^($A1075-1+Calculations!$B$6/30))</f>
        <v>1124.4707805964458</v>
      </c>
      <c r="K1075" s="23">
        <f t="shared" si="1378"/>
        <v>0</v>
      </c>
      <c r="L1075" s="12">
        <f>L1074*IF($B1075="January",(1+IF(C1075&gt;Personal!$L$18+1,Calculations!$B$22,Calculations!$B$21)),1)</f>
        <v>12304.684267608696</v>
      </c>
      <c r="M1075" s="12">
        <f>IF(AND(Career!$F$15="Yes",$E1075=62,$E1074=61),L1075,M1074*IF($B1075="January",(1+IF(C1075&gt;Personal!$L$18+1,Calculations!$C$22,Calculations!$C$21)),1))</f>
        <v>12304.684267608696</v>
      </c>
      <c r="N1075" s="12">
        <f>M1075*(1-'Retiree Assumptions'!$F$10)</f>
        <v>10828.122155495652</v>
      </c>
      <c r="O1075" s="12">
        <f>N1075/(Calculations!$C$27^$AW1075)/(Calculations!$D$27^($A1075-1-$AW1075+Calculations!$B$6/30))</f>
        <v>582.2724424459152</v>
      </c>
      <c r="P1075" s="23">
        <f t="shared" si="1379"/>
        <v>0</v>
      </c>
      <c r="Q1075" s="12">
        <f>IF(OR(A1075&lt;=360,$E1075&lt;70),Q1074*IF($B1075="January",(1+IF(C1075&gt;Personal!$L$18+1,Calculations!$B$22,Calculations!$B$21)),1),0)</f>
        <v>0</v>
      </c>
      <c r="R1075" s="12">
        <f>IF(OR(A1075&lt;=360,$E1075&lt;70),IF(AND(Career!$F$15="Yes",$E1075=62,$E1074=61),Q1075,R1074*IF($B1075="January",(1+IF(C1075&gt;Personal!$L$18+1,Calculations!$C$22,Calculations!$C$21)),1)),0)</f>
        <v>0</v>
      </c>
      <c r="S1075" s="12">
        <f>R1075*(1-'Retiree Assumptions'!$F$8)</f>
        <v>0</v>
      </c>
      <c r="T1075" s="12">
        <f>S1075/(Calculations!$C$27^($A1075-1+Calculations!$B$6/30))</f>
        <v>0</v>
      </c>
      <c r="U1075" s="23">
        <f t="shared" si="1380"/>
        <v>0</v>
      </c>
      <c r="W1075">
        <f t="shared" si="1372"/>
        <v>15</v>
      </c>
      <c r="X1075">
        <f t="shared" si="1394"/>
        <v>2114</v>
      </c>
      <c r="Y1075">
        <f t="shared" si="1395"/>
        <v>131</v>
      </c>
      <c r="Z1075">
        <f t="shared" si="1382"/>
        <v>129</v>
      </c>
      <c r="AA1075" s="12">
        <f>S1075*12*Subsidy!$I$15/Subsidy!$I$14</f>
        <v>0</v>
      </c>
      <c r="AB1075" s="12">
        <f>SUM(S$5:S1075)*Subsidy!$I$15/Subsidy!$I$14</f>
        <v>53212.488521578103</v>
      </c>
      <c r="AC1075" s="12">
        <f>N1075*Subsidy!$E$15/Subsidy!$E$14</f>
        <v>8662.4977243965204</v>
      </c>
      <c r="AD1075" s="12">
        <f t="shared" si="1383"/>
        <v>103949.97269275825</v>
      </c>
      <c r="AE1075" s="12">
        <f>$AP1075*AC1075/(Calculations!$D$27^(A1075-1+Calculations!$B$6/30))</f>
        <v>0</v>
      </c>
      <c r="AF1075" s="12">
        <f>IF(AE1075=0,0,SUM(AE$903:AE1075)*AC1075/AE1075)</f>
        <v>0</v>
      </c>
      <c r="AH1075" s="164">
        <f>VLOOKUP(E1075,Rates2,5)*VLOOKUP(E1075,Mort_Imp_Retirees,C1075-'Mort Imp Cume'!$C$4+2)</f>
        <v>1</v>
      </c>
      <c r="AI1075" s="16">
        <f t="shared" si="1384"/>
        <v>0</v>
      </c>
      <c r="AJ1075" s="164">
        <f>VLOOKUP(F1075,Rates2,6)*VLOOKUP(F1075,Mort_Imp_Survivors,C1075-'Mort Imp Cume'!$C$4+2)</f>
        <v>1</v>
      </c>
      <c r="AK1075" s="16">
        <f t="shared" si="1385"/>
        <v>0</v>
      </c>
      <c r="AL1075" s="164">
        <f>VLOOKUP(F1075,Rates2,7)*VLOOKUP(F1075,Mort_Imp_Survivors,C1075-'Mort Imp Cume'!$C$4+2)</f>
        <v>1</v>
      </c>
      <c r="AM1075" s="16">
        <f t="shared" si="1386"/>
        <v>0</v>
      </c>
      <c r="AN1075" s="108">
        <f>PRODUCT(AI$4:AI1074)</f>
        <v>0</v>
      </c>
      <c r="AO1075" s="16">
        <f>PRODUCT(AK$4:AK1074)</f>
        <v>0</v>
      </c>
      <c r="AP1075" s="16">
        <f>PRODUCT(AM$4:AM1074)</f>
        <v>0</v>
      </c>
      <c r="AQ1075" s="16">
        <f t="shared" si="1387"/>
        <v>0</v>
      </c>
      <c r="AR1075" s="16">
        <f t="shared" si="1388"/>
        <v>0</v>
      </c>
      <c r="AS1075" s="16">
        <f t="shared" si="1389"/>
        <v>0</v>
      </c>
      <c r="AT1075" s="16">
        <f t="shared" si="1390"/>
        <v>0</v>
      </c>
      <c r="AU1075" s="16">
        <f t="shared" si="1391"/>
        <v>1</v>
      </c>
      <c r="AV1075" s="16">
        <f t="shared" si="1392"/>
        <v>0</v>
      </c>
      <c r="AW1075" s="30">
        <f>(SUMPRODUCT(AV$5:AV1074,A$5:A1074)+SUM(AV$5:AV1074)*(Calculations!$B$6/30-0.5)+AV$4*Calculations!$B$6/30/2)/SUM(AV$4:AV1074)</f>
        <v>510.22007229542299</v>
      </c>
      <c r="AX1075" s="16"/>
      <c r="AY1075" s="12"/>
      <c r="AZ1075" s="12"/>
    </row>
    <row r="1076" spans="1:52" x14ac:dyDescent="0.25">
      <c r="A1076">
        <f t="shared" si="1368"/>
        <v>1072</v>
      </c>
      <c r="B1076" t="str">
        <f t="shared" si="1397"/>
        <v>May</v>
      </c>
      <c r="C1076">
        <f t="shared" si="1376"/>
        <v>2114</v>
      </c>
      <c r="D1076">
        <f t="shared" si="1399"/>
        <v>211405</v>
      </c>
      <c r="E1076">
        <f t="shared" ref="E1076:F1076" si="1435">E1064+1</f>
        <v>131</v>
      </c>
      <c r="F1076">
        <f t="shared" si="1435"/>
        <v>129</v>
      </c>
      <c r="G1076" s="12">
        <f>G1075*IF($B1076="January",1+IF(C1076&gt;Personal!$L$18+1,Calculations!$B$22,Calculations!$B$21),1)</f>
        <v>22372.153213834019</v>
      </c>
      <c r="H1076" s="12">
        <f>IF(AND(Career!$F$15="Yes",$E1076=62,$E1075=61),G1076,H1075*IF($B1076="January",(1+IF(C1076&gt;Personal!$L$18+1,Calculations!$C$22,Calculations!$C$21)),1))</f>
        <v>22372.153213834019</v>
      </c>
      <c r="I1076" s="12">
        <f>H1076*(1-'Retiree Assumptions'!$F$8)</f>
        <v>17450.279506790535</v>
      </c>
      <c r="J1076" s="12">
        <f>I1076/(Calculations!$C$27^($A1076-1+Calculations!$B$6/30))</f>
        <v>1121.5955203865303</v>
      </c>
      <c r="K1076" s="23">
        <f t="shared" si="1378"/>
        <v>0</v>
      </c>
      <c r="L1076" s="12">
        <f>L1075*IF($B1076="January",(1+IF(C1076&gt;Personal!$L$18+1,Calculations!$B$22,Calculations!$B$21)),1)</f>
        <v>12304.684267608696</v>
      </c>
      <c r="M1076" s="12">
        <f>IF(AND(Career!$F$15="Yes",$E1076=62,$E1075=61),L1076,M1075*IF($B1076="January",(1+IF(C1076&gt;Personal!$L$18+1,Calculations!$C$22,Calculations!$C$21)),1))</f>
        <v>12304.684267608696</v>
      </c>
      <c r="N1076" s="12">
        <f>M1076*(1-'Retiree Assumptions'!$F$10)</f>
        <v>10828.122155495652</v>
      </c>
      <c r="O1076" s="12">
        <f>N1076/(Calculations!$C$27^$AW1076)/(Calculations!$D$27^($A1076-1-$AW1076+Calculations!$B$6/30))</f>
        <v>580.59623407466802</v>
      </c>
      <c r="P1076" s="23">
        <f t="shared" si="1379"/>
        <v>0</v>
      </c>
      <c r="Q1076" s="12">
        <f>IF(OR(A1076&lt;=360,$E1076&lt;70),Q1075*IF($B1076="January",(1+IF(C1076&gt;Personal!$L$18+1,Calculations!$B$22,Calculations!$B$21)),1),0)</f>
        <v>0</v>
      </c>
      <c r="R1076" s="12">
        <f>IF(OR(A1076&lt;=360,$E1076&lt;70),IF(AND(Career!$F$15="Yes",$E1076=62,$E1075=61),Q1076,R1075*IF($B1076="January",(1+IF(C1076&gt;Personal!$L$18+1,Calculations!$C$22,Calculations!$C$21)),1)),0)</f>
        <v>0</v>
      </c>
      <c r="S1076" s="12">
        <f>R1076*(1-'Retiree Assumptions'!$F$8)</f>
        <v>0</v>
      </c>
      <c r="T1076" s="12">
        <f>S1076/(Calculations!$C$27^($A1076-1+Calculations!$B$6/30))</f>
        <v>0</v>
      </c>
      <c r="U1076" s="23">
        <f t="shared" si="1380"/>
        <v>0</v>
      </c>
      <c r="W1076">
        <f t="shared" si="1372"/>
        <v>15</v>
      </c>
      <c r="X1076">
        <f t="shared" si="1394"/>
        <v>2114</v>
      </c>
      <c r="Y1076">
        <f t="shared" si="1395"/>
        <v>131</v>
      </c>
      <c r="Z1076">
        <f t="shared" si="1382"/>
        <v>129</v>
      </c>
      <c r="AA1076" s="12">
        <f>S1076*12*Subsidy!$I$15/Subsidy!$I$14</f>
        <v>0</v>
      </c>
      <c r="AB1076" s="12">
        <f>SUM(S$5:S1076)*Subsidy!$I$15/Subsidy!$I$14</f>
        <v>53212.488521578103</v>
      </c>
      <c r="AC1076" s="12">
        <f>N1076*Subsidy!$E$15/Subsidy!$E$14</f>
        <v>8662.4977243965204</v>
      </c>
      <c r="AD1076" s="12">
        <f t="shared" si="1383"/>
        <v>103949.97269275825</v>
      </c>
      <c r="AE1076" s="12">
        <f>$AP1076*AC1076/(Calculations!$D$27^(A1076-1+Calculations!$B$6/30))</f>
        <v>0</v>
      </c>
      <c r="AF1076" s="12">
        <f>IF(AE1076=0,0,SUM(AE$903:AE1076)*AC1076/AE1076)</f>
        <v>0</v>
      </c>
      <c r="AH1076" s="164">
        <f>VLOOKUP(E1076,Rates2,5)*VLOOKUP(E1076,Mort_Imp_Retirees,C1076-'Mort Imp Cume'!$C$4+2)</f>
        <v>1</v>
      </c>
      <c r="AI1076" s="16">
        <f t="shared" si="1384"/>
        <v>0</v>
      </c>
      <c r="AJ1076" s="164">
        <f>VLOOKUP(F1076,Rates2,6)*VLOOKUP(F1076,Mort_Imp_Survivors,C1076-'Mort Imp Cume'!$C$4+2)</f>
        <v>1</v>
      </c>
      <c r="AK1076" s="16">
        <f t="shared" si="1385"/>
        <v>0</v>
      </c>
      <c r="AL1076" s="164">
        <f>VLOOKUP(F1076,Rates2,7)*VLOOKUP(F1076,Mort_Imp_Survivors,C1076-'Mort Imp Cume'!$C$4+2)</f>
        <v>1</v>
      </c>
      <c r="AM1076" s="16">
        <f t="shared" si="1386"/>
        <v>0</v>
      </c>
      <c r="AN1076" s="108">
        <f>PRODUCT(AI$4:AI1075)</f>
        <v>0</v>
      </c>
      <c r="AO1076" s="16">
        <f>PRODUCT(AK$4:AK1075)</f>
        <v>0</v>
      </c>
      <c r="AP1076" s="16">
        <f>PRODUCT(AM$4:AM1075)</f>
        <v>0</v>
      </c>
      <c r="AQ1076" s="16">
        <f t="shared" si="1387"/>
        <v>0</v>
      </c>
      <c r="AR1076" s="16">
        <f t="shared" si="1388"/>
        <v>0</v>
      </c>
      <c r="AS1076" s="16">
        <f t="shared" si="1389"/>
        <v>0</v>
      </c>
      <c r="AT1076" s="16">
        <f t="shared" si="1390"/>
        <v>0</v>
      </c>
      <c r="AU1076" s="16">
        <f t="shared" si="1391"/>
        <v>1</v>
      </c>
      <c r="AV1076" s="16">
        <f t="shared" si="1392"/>
        <v>0</v>
      </c>
      <c r="AW1076" s="30">
        <f>(SUMPRODUCT(AV$5:AV1075,A$5:A1075)+SUM(AV$5:AV1075)*(Calculations!$B$6/30-0.5)+AV$4*Calculations!$B$6/30/2)/SUM(AV$4:AV1075)</f>
        <v>510.22007229542299</v>
      </c>
      <c r="AX1076" s="16"/>
      <c r="AY1076" s="12"/>
      <c r="AZ1076" s="12"/>
    </row>
    <row r="1077" spans="1:52" x14ac:dyDescent="0.25">
      <c r="A1077">
        <f t="shared" si="1368"/>
        <v>1073</v>
      </c>
      <c r="B1077" t="str">
        <f t="shared" si="1397"/>
        <v>June</v>
      </c>
      <c r="C1077">
        <f t="shared" si="1376"/>
        <v>2114</v>
      </c>
      <c r="D1077">
        <f t="shared" si="1399"/>
        <v>211406</v>
      </c>
      <c r="E1077">
        <f t="shared" ref="E1077:F1077" si="1436">E1065+1</f>
        <v>131</v>
      </c>
      <c r="F1077">
        <f t="shared" si="1436"/>
        <v>129</v>
      </c>
      <c r="G1077" s="12">
        <f>G1076*IF($B1077="January",1+IF(C1077&gt;Personal!$L$18+1,Calculations!$B$22,Calculations!$B$21),1)</f>
        <v>22372.153213834019</v>
      </c>
      <c r="H1077" s="12">
        <f>IF(AND(Career!$F$15="Yes",$E1077=62,$E1076=61),G1077,H1076*IF($B1077="January",(1+IF(C1077&gt;Personal!$L$18+1,Calculations!$C$22,Calculations!$C$21)),1))</f>
        <v>22372.153213834019</v>
      </c>
      <c r="I1077" s="12">
        <f>H1077*(1-'Retiree Assumptions'!$F$8)</f>
        <v>17450.279506790535</v>
      </c>
      <c r="J1077" s="12">
        <f>I1077/(Calculations!$C$27^($A1077-1+Calculations!$B$6/30))</f>
        <v>1118.7276121873715</v>
      </c>
      <c r="K1077" s="23">
        <f t="shared" si="1378"/>
        <v>0</v>
      </c>
      <c r="L1077" s="12">
        <f>L1076*IF($B1077="January",(1+IF(C1077&gt;Personal!$L$18+1,Calculations!$B$22,Calculations!$B$21)),1)</f>
        <v>12304.684267608696</v>
      </c>
      <c r="M1077" s="12">
        <f>IF(AND(Career!$F$15="Yes",$E1077=62,$E1076=61),L1077,M1076*IF($B1077="January",(1+IF(C1077&gt;Personal!$L$18+1,Calculations!$C$22,Calculations!$C$21)),1))</f>
        <v>12304.684267608696</v>
      </c>
      <c r="N1077" s="12">
        <f>M1077*(1-'Retiree Assumptions'!$F$10)</f>
        <v>10828.122155495652</v>
      </c>
      <c r="O1077" s="12">
        <f>N1077/(Calculations!$C$27^$AW1077)/(Calculations!$D$27^($A1077-1-$AW1077+Calculations!$B$6/30))</f>
        <v>578.92485106402364</v>
      </c>
      <c r="P1077" s="23">
        <f t="shared" si="1379"/>
        <v>0</v>
      </c>
      <c r="Q1077" s="12">
        <f>IF(OR(A1077&lt;=360,$E1077&lt;70),Q1076*IF($B1077="January",(1+IF(C1077&gt;Personal!$L$18+1,Calculations!$B$22,Calculations!$B$21)),1),0)</f>
        <v>0</v>
      </c>
      <c r="R1077" s="12">
        <f>IF(OR(A1077&lt;=360,$E1077&lt;70),IF(AND(Career!$F$15="Yes",$E1077=62,$E1076=61),Q1077,R1076*IF($B1077="January",(1+IF(C1077&gt;Personal!$L$18+1,Calculations!$C$22,Calculations!$C$21)),1)),0)</f>
        <v>0</v>
      </c>
      <c r="S1077" s="12">
        <f>R1077*(1-'Retiree Assumptions'!$F$8)</f>
        <v>0</v>
      </c>
      <c r="T1077" s="12">
        <f>S1077/(Calculations!$C$27^($A1077-1+Calculations!$B$6/30))</f>
        <v>0</v>
      </c>
      <c r="U1077" s="23">
        <f t="shared" si="1380"/>
        <v>0</v>
      </c>
      <c r="W1077">
        <f t="shared" si="1372"/>
        <v>15</v>
      </c>
      <c r="X1077">
        <f t="shared" si="1394"/>
        <v>2114</v>
      </c>
      <c r="Y1077">
        <f t="shared" si="1395"/>
        <v>131</v>
      </c>
      <c r="Z1077">
        <f t="shared" si="1382"/>
        <v>129</v>
      </c>
      <c r="AA1077" s="12">
        <f>S1077*12*Subsidy!$I$15/Subsidy!$I$14</f>
        <v>0</v>
      </c>
      <c r="AB1077" s="12">
        <f>SUM(S$5:S1077)*Subsidy!$I$15/Subsidy!$I$14</f>
        <v>53212.488521578103</v>
      </c>
      <c r="AC1077" s="12">
        <f>N1077*Subsidy!$E$15/Subsidy!$E$14</f>
        <v>8662.4977243965204</v>
      </c>
      <c r="AD1077" s="12">
        <f t="shared" si="1383"/>
        <v>103949.97269275825</v>
      </c>
      <c r="AE1077" s="12">
        <f>$AP1077*AC1077/(Calculations!$D$27^(A1077-1+Calculations!$B$6/30))</f>
        <v>0</v>
      </c>
      <c r="AF1077" s="12">
        <f>IF(AE1077=0,0,SUM(AE$903:AE1077)*AC1077/AE1077)</f>
        <v>0</v>
      </c>
      <c r="AH1077" s="164">
        <f>VLOOKUP(E1077,Rates2,5)*VLOOKUP(E1077,Mort_Imp_Retirees,C1077-'Mort Imp Cume'!$C$4+2)</f>
        <v>1</v>
      </c>
      <c r="AI1077" s="16">
        <f t="shared" si="1384"/>
        <v>0</v>
      </c>
      <c r="AJ1077" s="164">
        <f>VLOOKUP(F1077,Rates2,6)*VLOOKUP(F1077,Mort_Imp_Survivors,C1077-'Mort Imp Cume'!$C$4+2)</f>
        <v>1</v>
      </c>
      <c r="AK1077" s="16">
        <f t="shared" si="1385"/>
        <v>0</v>
      </c>
      <c r="AL1077" s="164">
        <f>VLOOKUP(F1077,Rates2,7)*VLOOKUP(F1077,Mort_Imp_Survivors,C1077-'Mort Imp Cume'!$C$4+2)</f>
        <v>1</v>
      </c>
      <c r="AM1077" s="16">
        <f t="shared" si="1386"/>
        <v>0</v>
      </c>
      <c r="AN1077" s="108">
        <f>PRODUCT(AI$4:AI1076)</f>
        <v>0</v>
      </c>
      <c r="AO1077" s="16">
        <f>PRODUCT(AK$4:AK1076)</f>
        <v>0</v>
      </c>
      <c r="AP1077" s="16">
        <f>PRODUCT(AM$4:AM1076)</f>
        <v>0</v>
      </c>
      <c r="AQ1077" s="16">
        <f t="shared" si="1387"/>
        <v>0</v>
      </c>
      <c r="AR1077" s="16">
        <f t="shared" si="1388"/>
        <v>0</v>
      </c>
      <c r="AS1077" s="16">
        <f t="shared" si="1389"/>
        <v>0</v>
      </c>
      <c r="AT1077" s="16">
        <f t="shared" si="1390"/>
        <v>0</v>
      </c>
      <c r="AU1077" s="16">
        <f t="shared" si="1391"/>
        <v>1</v>
      </c>
      <c r="AV1077" s="16">
        <f t="shared" si="1392"/>
        <v>0</v>
      </c>
      <c r="AW1077" s="30">
        <f>(SUMPRODUCT(AV$5:AV1076,A$5:A1076)+SUM(AV$5:AV1076)*(Calculations!$B$6/30-0.5)+AV$4*Calculations!$B$6/30/2)/SUM(AV$4:AV1076)</f>
        <v>510.22007229542299</v>
      </c>
      <c r="AX1077" s="16"/>
      <c r="AY1077" s="12"/>
      <c r="AZ1077" s="12"/>
    </row>
    <row r="1078" spans="1:52" x14ac:dyDescent="0.25">
      <c r="A1078">
        <f t="shared" si="1368"/>
        <v>1074</v>
      </c>
      <c r="B1078" t="str">
        <f t="shared" si="1397"/>
        <v>July</v>
      </c>
      <c r="C1078">
        <f t="shared" si="1376"/>
        <v>2114</v>
      </c>
      <c r="D1078">
        <f t="shared" si="1399"/>
        <v>211407</v>
      </c>
      <c r="E1078">
        <f t="shared" ref="E1078:F1078" si="1437">E1066+1</f>
        <v>131</v>
      </c>
      <c r="F1078">
        <f t="shared" si="1437"/>
        <v>129</v>
      </c>
      <c r="G1078" s="12">
        <f>G1077*IF($B1078="January",1+IF(C1078&gt;Personal!$L$18+1,Calculations!$B$22,Calculations!$B$21),1)</f>
        <v>22372.153213834019</v>
      </c>
      <c r="H1078" s="12">
        <f>IF(AND(Career!$F$15="Yes",$E1078=62,$E1077=61),G1078,H1077*IF($B1078="January",(1+IF(C1078&gt;Personal!$L$18+1,Calculations!$C$22,Calculations!$C$21)),1))</f>
        <v>22372.153213834019</v>
      </c>
      <c r="I1078" s="12">
        <f>H1078*(1-'Retiree Assumptions'!$F$8)</f>
        <v>17450.279506790535</v>
      </c>
      <c r="J1078" s="12">
        <f>I1078/(Calculations!$C$27^($A1078-1+Calculations!$B$6/30))</f>
        <v>1115.8670371999542</v>
      </c>
      <c r="K1078" s="23">
        <f t="shared" si="1378"/>
        <v>0</v>
      </c>
      <c r="L1078" s="12">
        <f>L1077*IF($B1078="January",(1+IF(C1078&gt;Personal!$L$18+1,Calculations!$B$22,Calculations!$B$21)),1)</f>
        <v>12304.684267608696</v>
      </c>
      <c r="M1078" s="12">
        <f>IF(AND(Career!$F$15="Yes",$E1078=62,$E1077=61),L1078,M1077*IF($B1078="January",(1+IF(C1078&gt;Personal!$L$18+1,Calculations!$C$22,Calculations!$C$21)),1))</f>
        <v>12304.684267608696</v>
      </c>
      <c r="N1078" s="12">
        <f>M1078*(1-'Retiree Assumptions'!$F$10)</f>
        <v>10828.122155495652</v>
      </c>
      <c r="O1078" s="12">
        <f>N1078/(Calculations!$C$27^$AW1078)/(Calculations!$D$27^($A1078-1-$AW1078+Calculations!$B$6/30))</f>
        <v>577.25827952304473</v>
      </c>
      <c r="P1078" s="23">
        <f t="shared" si="1379"/>
        <v>0</v>
      </c>
      <c r="Q1078" s="12">
        <f>IF(OR(A1078&lt;=360,$E1078&lt;70),Q1077*IF($B1078="January",(1+IF(C1078&gt;Personal!$L$18+1,Calculations!$B$22,Calculations!$B$21)),1),0)</f>
        <v>0</v>
      </c>
      <c r="R1078" s="12">
        <f>IF(OR(A1078&lt;=360,$E1078&lt;70),IF(AND(Career!$F$15="Yes",$E1078=62,$E1077=61),Q1078,R1077*IF($B1078="January",(1+IF(C1078&gt;Personal!$L$18+1,Calculations!$C$22,Calculations!$C$21)),1)),0)</f>
        <v>0</v>
      </c>
      <c r="S1078" s="12">
        <f>R1078*(1-'Retiree Assumptions'!$F$8)</f>
        <v>0</v>
      </c>
      <c r="T1078" s="12">
        <f>S1078/(Calculations!$C$27^($A1078-1+Calculations!$B$6/30))</f>
        <v>0</v>
      </c>
      <c r="U1078" s="23">
        <f t="shared" si="1380"/>
        <v>0</v>
      </c>
      <c r="W1078">
        <f t="shared" si="1372"/>
        <v>15</v>
      </c>
      <c r="X1078">
        <f t="shared" si="1394"/>
        <v>2114</v>
      </c>
      <c r="Y1078">
        <f t="shared" si="1395"/>
        <v>131</v>
      </c>
      <c r="Z1078">
        <f t="shared" si="1382"/>
        <v>129</v>
      </c>
      <c r="AA1078" s="12">
        <f>S1078*12*Subsidy!$I$15/Subsidy!$I$14</f>
        <v>0</v>
      </c>
      <c r="AB1078" s="12">
        <f>SUM(S$5:S1078)*Subsidy!$I$15/Subsidy!$I$14</f>
        <v>53212.488521578103</v>
      </c>
      <c r="AC1078" s="12">
        <f>N1078*Subsidy!$E$15/Subsidy!$E$14</f>
        <v>8662.4977243965204</v>
      </c>
      <c r="AD1078" s="12">
        <f t="shared" si="1383"/>
        <v>103949.97269275825</v>
      </c>
      <c r="AE1078" s="12">
        <f>$AP1078*AC1078/(Calculations!$D$27^(A1078-1+Calculations!$B$6/30))</f>
        <v>0</v>
      </c>
      <c r="AF1078" s="12">
        <f>IF(AE1078=0,0,SUM(AE$903:AE1078)*AC1078/AE1078)</f>
        <v>0</v>
      </c>
      <c r="AH1078" s="164">
        <f>VLOOKUP(E1078,Rates2,5)*VLOOKUP(E1078,Mort_Imp_Retirees,C1078-'Mort Imp Cume'!$C$4+2)</f>
        <v>1</v>
      </c>
      <c r="AI1078" s="16">
        <f t="shared" si="1384"/>
        <v>0</v>
      </c>
      <c r="AJ1078" s="164">
        <f>VLOOKUP(F1078,Rates2,6)*VLOOKUP(F1078,Mort_Imp_Survivors,C1078-'Mort Imp Cume'!$C$4+2)</f>
        <v>1</v>
      </c>
      <c r="AK1078" s="16">
        <f t="shared" si="1385"/>
        <v>0</v>
      </c>
      <c r="AL1078" s="164">
        <f>VLOOKUP(F1078,Rates2,7)*VLOOKUP(F1078,Mort_Imp_Survivors,C1078-'Mort Imp Cume'!$C$4+2)</f>
        <v>1</v>
      </c>
      <c r="AM1078" s="16">
        <f t="shared" si="1386"/>
        <v>0</v>
      </c>
      <c r="AN1078" s="108">
        <f>PRODUCT(AI$4:AI1077)</f>
        <v>0</v>
      </c>
      <c r="AO1078" s="16">
        <f>PRODUCT(AK$4:AK1077)</f>
        <v>0</v>
      </c>
      <c r="AP1078" s="16">
        <f>PRODUCT(AM$4:AM1077)</f>
        <v>0</v>
      </c>
      <c r="AQ1078" s="16">
        <f t="shared" si="1387"/>
        <v>0</v>
      </c>
      <c r="AR1078" s="16">
        <f t="shared" si="1388"/>
        <v>0</v>
      </c>
      <c r="AS1078" s="16">
        <f t="shared" si="1389"/>
        <v>0</v>
      </c>
      <c r="AT1078" s="16">
        <f t="shared" si="1390"/>
        <v>0</v>
      </c>
      <c r="AU1078" s="16">
        <f t="shared" si="1391"/>
        <v>1</v>
      </c>
      <c r="AV1078" s="16">
        <f t="shared" si="1392"/>
        <v>0</v>
      </c>
      <c r="AW1078" s="30">
        <f>(SUMPRODUCT(AV$5:AV1077,A$5:A1077)+SUM(AV$5:AV1077)*(Calculations!$B$6/30-0.5)+AV$4*Calculations!$B$6/30/2)/SUM(AV$4:AV1077)</f>
        <v>510.22007229542299</v>
      </c>
      <c r="AX1078" s="16"/>
      <c r="AY1078" s="12"/>
      <c r="AZ1078" s="12"/>
    </row>
    <row r="1079" spans="1:52" x14ac:dyDescent="0.25">
      <c r="A1079">
        <f t="shared" si="1368"/>
        <v>1075</v>
      </c>
      <c r="B1079" t="str">
        <f t="shared" si="1397"/>
        <v>August</v>
      </c>
      <c r="C1079">
        <f t="shared" si="1376"/>
        <v>2114</v>
      </c>
      <c r="D1079">
        <f t="shared" si="1399"/>
        <v>211408</v>
      </c>
      <c r="E1079">
        <f t="shared" ref="E1079:F1079" si="1438">E1067+1</f>
        <v>131</v>
      </c>
      <c r="F1079">
        <f t="shared" si="1438"/>
        <v>129</v>
      </c>
      <c r="G1079" s="12">
        <f>G1078*IF($B1079="January",1+IF(C1079&gt;Personal!$L$18+1,Calculations!$B$22,Calculations!$B$21),1)</f>
        <v>22372.153213834019</v>
      </c>
      <c r="H1079" s="12">
        <f>IF(AND(Career!$F$15="Yes",$E1079=62,$E1078=61),G1079,H1078*IF($B1079="January",(1+IF(C1079&gt;Personal!$L$18+1,Calculations!$C$22,Calculations!$C$21)),1))</f>
        <v>22372.153213834019</v>
      </c>
      <c r="I1079" s="12">
        <f>H1079*(1-'Retiree Assumptions'!$F$8)</f>
        <v>17450.279506790535</v>
      </c>
      <c r="J1079" s="12">
        <f>I1079/(Calculations!$C$27^($A1079-1+Calculations!$B$6/30))</f>
        <v>1113.0137766733305</v>
      </c>
      <c r="K1079" s="23">
        <f t="shared" si="1378"/>
        <v>0</v>
      </c>
      <c r="L1079" s="12">
        <f>L1078*IF($B1079="January",(1+IF(C1079&gt;Personal!$L$18+1,Calculations!$B$22,Calculations!$B$21)),1)</f>
        <v>12304.684267608696</v>
      </c>
      <c r="M1079" s="12">
        <f>IF(AND(Career!$F$15="Yes",$E1079=62,$E1078=61),L1079,M1078*IF($B1079="January",(1+IF(C1079&gt;Personal!$L$18+1,Calculations!$C$22,Calculations!$C$21)),1))</f>
        <v>12304.684267608696</v>
      </c>
      <c r="N1079" s="12">
        <f>M1079*(1-'Retiree Assumptions'!$F$10)</f>
        <v>10828.122155495652</v>
      </c>
      <c r="O1079" s="12">
        <f>N1079/(Calculations!$C$27^$AW1079)/(Calculations!$D$27^($A1079-1-$AW1079+Calculations!$B$6/30))</f>
        <v>575.59650560078285</v>
      </c>
      <c r="P1079" s="23">
        <f t="shared" si="1379"/>
        <v>0</v>
      </c>
      <c r="Q1079" s="12">
        <f>IF(OR(A1079&lt;=360,$E1079&lt;70),Q1078*IF($B1079="January",(1+IF(C1079&gt;Personal!$L$18+1,Calculations!$B$22,Calculations!$B$21)),1),0)</f>
        <v>0</v>
      </c>
      <c r="R1079" s="12">
        <f>IF(OR(A1079&lt;=360,$E1079&lt;70),IF(AND(Career!$F$15="Yes",$E1079=62,$E1078=61),Q1079,R1078*IF($B1079="January",(1+IF(C1079&gt;Personal!$L$18+1,Calculations!$C$22,Calculations!$C$21)),1)),0)</f>
        <v>0</v>
      </c>
      <c r="S1079" s="12">
        <f>R1079*(1-'Retiree Assumptions'!$F$8)</f>
        <v>0</v>
      </c>
      <c r="T1079" s="12">
        <f>S1079/(Calculations!$C$27^($A1079-1+Calculations!$B$6/30))</f>
        <v>0</v>
      </c>
      <c r="U1079" s="23">
        <f t="shared" si="1380"/>
        <v>0</v>
      </c>
      <c r="W1079">
        <f t="shared" si="1372"/>
        <v>15</v>
      </c>
      <c r="X1079">
        <f t="shared" si="1394"/>
        <v>2114</v>
      </c>
      <c r="Y1079">
        <f t="shared" si="1395"/>
        <v>131</v>
      </c>
      <c r="Z1079">
        <f t="shared" si="1382"/>
        <v>129</v>
      </c>
      <c r="AA1079" s="12">
        <f>S1079*12*Subsidy!$I$15/Subsidy!$I$14</f>
        <v>0</v>
      </c>
      <c r="AB1079" s="12">
        <f>SUM(S$5:S1079)*Subsidy!$I$15/Subsidy!$I$14</f>
        <v>53212.488521578103</v>
      </c>
      <c r="AC1079" s="12">
        <f>N1079*Subsidy!$E$15/Subsidy!$E$14</f>
        <v>8662.4977243965204</v>
      </c>
      <c r="AD1079" s="12">
        <f t="shared" si="1383"/>
        <v>103949.97269275825</v>
      </c>
      <c r="AE1079" s="12">
        <f>$AP1079*AC1079/(Calculations!$D$27^(A1079-1+Calculations!$B$6/30))</f>
        <v>0</v>
      </c>
      <c r="AF1079" s="12">
        <f>IF(AE1079=0,0,SUM(AE$903:AE1079)*AC1079/AE1079)</f>
        <v>0</v>
      </c>
      <c r="AH1079" s="164">
        <f>VLOOKUP(E1079,Rates2,5)*VLOOKUP(E1079,Mort_Imp_Retirees,C1079-'Mort Imp Cume'!$C$4+2)</f>
        <v>1</v>
      </c>
      <c r="AI1079" s="16">
        <f t="shared" si="1384"/>
        <v>0</v>
      </c>
      <c r="AJ1079" s="164">
        <f>VLOOKUP(F1079,Rates2,6)*VLOOKUP(F1079,Mort_Imp_Survivors,C1079-'Mort Imp Cume'!$C$4+2)</f>
        <v>1</v>
      </c>
      <c r="AK1079" s="16">
        <f t="shared" si="1385"/>
        <v>0</v>
      </c>
      <c r="AL1079" s="164">
        <f>VLOOKUP(F1079,Rates2,7)*VLOOKUP(F1079,Mort_Imp_Survivors,C1079-'Mort Imp Cume'!$C$4+2)</f>
        <v>1</v>
      </c>
      <c r="AM1079" s="16">
        <f t="shared" si="1386"/>
        <v>0</v>
      </c>
      <c r="AN1079" s="108">
        <f>PRODUCT(AI$4:AI1078)</f>
        <v>0</v>
      </c>
      <c r="AO1079" s="16">
        <f>PRODUCT(AK$4:AK1078)</f>
        <v>0</v>
      </c>
      <c r="AP1079" s="16">
        <f>PRODUCT(AM$4:AM1078)</f>
        <v>0</v>
      </c>
      <c r="AQ1079" s="16">
        <f t="shared" si="1387"/>
        <v>0</v>
      </c>
      <c r="AR1079" s="16">
        <f t="shared" si="1388"/>
        <v>0</v>
      </c>
      <c r="AS1079" s="16">
        <f t="shared" si="1389"/>
        <v>0</v>
      </c>
      <c r="AT1079" s="16">
        <f t="shared" si="1390"/>
        <v>0</v>
      </c>
      <c r="AU1079" s="16">
        <f t="shared" si="1391"/>
        <v>1</v>
      </c>
      <c r="AV1079" s="16">
        <f t="shared" si="1392"/>
        <v>0</v>
      </c>
      <c r="AW1079" s="30">
        <f>(SUMPRODUCT(AV$5:AV1078,A$5:A1078)+SUM(AV$5:AV1078)*(Calculations!$B$6/30-0.5)+AV$4*Calculations!$B$6/30/2)/SUM(AV$4:AV1078)</f>
        <v>510.22007229542299</v>
      </c>
      <c r="AX1079" s="16"/>
      <c r="AY1079" s="12"/>
      <c r="AZ1079" s="12"/>
    </row>
    <row r="1080" spans="1:52" x14ac:dyDescent="0.25">
      <c r="A1080">
        <f t="shared" si="1368"/>
        <v>1076</v>
      </c>
      <c r="B1080" t="str">
        <f t="shared" si="1397"/>
        <v>September</v>
      </c>
      <c r="C1080">
        <f t="shared" si="1376"/>
        <v>2114</v>
      </c>
      <c r="D1080">
        <f t="shared" si="1399"/>
        <v>211409</v>
      </c>
      <c r="E1080">
        <f t="shared" ref="E1080:F1080" si="1439">E1068+1</f>
        <v>131</v>
      </c>
      <c r="F1080">
        <f t="shared" si="1439"/>
        <v>129</v>
      </c>
      <c r="G1080" s="12">
        <f>G1079*IF($B1080="January",1+IF(C1080&gt;Personal!$L$18+1,Calculations!$B$22,Calculations!$B$21),1)</f>
        <v>22372.153213834019</v>
      </c>
      <c r="H1080" s="12">
        <f>IF(AND(Career!$F$15="Yes",$E1080=62,$E1079=61),G1080,H1079*IF($B1080="January",(1+IF(C1080&gt;Personal!$L$18+1,Calculations!$C$22,Calculations!$C$21)),1))</f>
        <v>22372.153213834019</v>
      </c>
      <c r="I1080" s="12">
        <f>H1080*(1-'Retiree Assumptions'!$F$8)</f>
        <v>17450.279506790535</v>
      </c>
      <c r="J1080" s="12">
        <f>I1080/(Calculations!$C$27^($A1080-1+Calculations!$B$6/30))</f>
        <v>1110.1678119045005</v>
      </c>
      <c r="K1080" s="23">
        <f t="shared" si="1378"/>
        <v>0</v>
      </c>
      <c r="L1080" s="12">
        <f>L1079*IF($B1080="January",(1+IF(C1080&gt;Personal!$L$18+1,Calculations!$B$22,Calculations!$B$21)),1)</f>
        <v>12304.684267608696</v>
      </c>
      <c r="M1080" s="12">
        <f>IF(AND(Career!$F$15="Yes",$E1080=62,$E1079=61),L1080,M1079*IF($B1080="January",(1+IF(C1080&gt;Personal!$L$18+1,Calculations!$C$22,Calculations!$C$21)),1))</f>
        <v>12304.684267608696</v>
      </c>
      <c r="N1080" s="12">
        <f>M1080*(1-'Retiree Assumptions'!$F$10)</f>
        <v>10828.122155495652</v>
      </c>
      <c r="O1080" s="12">
        <f>N1080/(Calculations!$C$27^$AW1080)/(Calculations!$D$27^($A1080-1-$AW1080+Calculations!$B$6/30))</f>
        <v>573.93951548616269</v>
      </c>
      <c r="P1080" s="23">
        <f t="shared" si="1379"/>
        <v>0</v>
      </c>
      <c r="Q1080" s="12">
        <f>IF(OR(A1080&lt;=360,$E1080&lt;70),Q1079*IF($B1080="January",(1+IF(C1080&gt;Personal!$L$18+1,Calculations!$B$22,Calculations!$B$21)),1),0)</f>
        <v>0</v>
      </c>
      <c r="R1080" s="12">
        <f>IF(OR(A1080&lt;=360,$E1080&lt;70),IF(AND(Career!$F$15="Yes",$E1080=62,$E1079=61),Q1080,R1079*IF($B1080="January",(1+IF(C1080&gt;Personal!$L$18+1,Calculations!$C$22,Calculations!$C$21)),1)),0)</f>
        <v>0</v>
      </c>
      <c r="S1080" s="12">
        <f>R1080*(1-'Retiree Assumptions'!$F$8)</f>
        <v>0</v>
      </c>
      <c r="T1080" s="12">
        <f>S1080/(Calculations!$C$27^($A1080-1+Calculations!$B$6/30))</f>
        <v>0</v>
      </c>
      <c r="U1080" s="23">
        <f t="shared" si="1380"/>
        <v>0</v>
      </c>
      <c r="W1080">
        <f t="shared" si="1372"/>
        <v>15</v>
      </c>
      <c r="X1080">
        <f t="shared" si="1394"/>
        <v>2114</v>
      </c>
      <c r="Y1080">
        <f t="shared" si="1395"/>
        <v>131</v>
      </c>
      <c r="Z1080">
        <f t="shared" si="1382"/>
        <v>129</v>
      </c>
      <c r="AA1080" s="12">
        <f>S1080*12*Subsidy!$I$15/Subsidy!$I$14</f>
        <v>0</v>
      </c>
      <c r="AB1080" s="12">
        <f>SUM(S$5:S1080)*Subsidy!$I$15/Subsidy!$I$14</f>
        <v>53212.488521578103</v>
      </c>
      <c r="AC1080" s="12">
        <f>N1080*Subsidy!$E$15/Subsidy!$E$14</f>
        <v>8662.4977243965204</v>
      </c>
      <c r="AD1080" s="12">
        <f t="shared" si="1383"/>
        <v>103949.97269275825</v>
      </c>
      <c r="AE1080" s="12">
        <f>$AP1080*AC1080/(Calculations!$D$27^(A1080-1+Calculations!$B$6/30))</f>
        <v>0</v>
      </c>
      <c r="AF1080" s="12">
        <f>IF(AE1080=0,0,SUM(AE$903:AE1080)*AC1080/AE1080)</f>
        <v>0</v>
      </c>
      <c r="AH1080" s="164">
        <f>VLOOKUP(E1080,Rates2,5)*VLOOKUP(E1080,Mort_Imp_Retirees,C1080-'Mort Imp Cume'!$C$4+2)</f>
        <v>1</v>
      </c>
      <c r="AI1080" s="16">
        <f t="shared" si="1384"/>
        <v>0</v>
      </c>
      <c r="AJ1080" s="164">
        <f>VLOOKUP(F1080,Rates2,6)*VLOOKUP(F1080,Mort_Imp_Survivors,C1080-'Mort Imp Cume'!$C$4+2)</f>
        <v>1</v>
      </c>
      <c r="AK1080" s="16">
        <f t="shared" si="1385"/>
        <v>0</v>
      </c>
      <c r="AL1080" s="164">
        <f>VLOOKUP(F1080,Rates2,7)*VLOOKUP(F1080,Mort_Imp_Survivors,C1080-'Mort Imp Cume'!$C$4+2)</f>
        <v>1</v>
      </c>
      <c r="AM1080" s="16">
        <f t="shared" si="1386"/>
        <v>0</v>
      </c>
      <c r="AN1080" s="108">
        <f>PRODUCT(AI$4:AI1079)</f>
        <v>0</v>
      </c>
      <c r="AO1080" s="16">
        <f>PRODUCT(AK$4:AK1079)</f>
        <v>0</v>
      </c>
      <c r="AP1080" s="16">
        <f>PRODUCT(AM$4:AM1079)</f>
        <v>0</v>
      </c>
      <c r="AQ1080" s="16">
        <f t="shared" si="1387"/>
        <v>0</v>
      </c>
      <c r="AR1080" s="16">
        <f t="shared" si="1388"/>
        <v>0</v>
      </c>
      <c r="AS1080" s="16">
        <f t="shared" si="1389"/>
        <v>0</v>
      </c>
      <c r="AT1080" s="16">
        <f t="shared" si="1390"/>
        <v>0</v>
      </c>
      <c r="AU1080" s="16">
        <f t="shared" si="1391"/>
        <v>1</v>
      </c>
      <c r="AV1080" s="16">
        <f t="shared" si="1392"/>
        <v>0</v>
      </c>
      <c r="AW1080" s="30">
        <f>(SUMPRODUCT(AV$5:AV1079,A$5:A1079)+SUM(AV$5:AV1079)*(Calculations!$B$6/30-0.5)+AV$4*Calculations!$B$6/30/2)/SUM(AV$4:AV1079)</f>
        <v>510.22007229542299</v>
      </c>
      <c r="AX1080" s="16"/>
      <c r="AY1080" s="12"/>
      <c r="AZ1080" s="12"/>
    </row>
    <row r="1081" spans="1:52" x14ac:dyDescent="0.25">
      <c r="A1081">
        <f t="shared" si="1368"/>
        <v>1077</v>
      </c>
      <c r="B1081" t="str">
        <f t="shared" si="1397"/>
        <v>October</v>
      </c>
      <c r="C1081">
        <f t="shared" si="1376"/>
        <v>2114</v>
      </c>
      <c r="D1081">
        <f t="shared" si="1399"/>
        <v>211410</v>
      </c>
      <c r="E1081">
        <f t="shared" ref="E1081:F1081" si="1440">E1069+1</f>
        <v>131</v>
      </c>
      <c r="F1081">
        <f t="shared" si="1440"/>
        <v>129</v>
      </c>
      <c r="G1081" s="12">
        <f>G1080*IF($B1081="January",1+IF(C1081&gt;Personal!$L$18+1,Calculations!$B$22,Calculations!$B$21),1)</f>
        <v>22372.153213834019</v>
      </c>
      <c r="H1081" s="12">
        <f>IF(AND(Career!$F$15="Yes",$E1081=62,$E1080=61),G1081,H1080*IF($B1081="January",(1+IF(C1081&gt;Personal!$L$18+1,Calculations!$C$22,Calculations!$C$21)),1))</f>
        <v>22372.153213834019</v>
      </c>
      <c r="I1081" s="12">
        <f>H1081*(1-'Retiree Assumptions'!$F$8)</f>
        <v>17450.279506790535</v>
      </c>
      <c r="J1081" s="12">
        <f>I1081/(Calculations!$C$27^($A1081-1+Calculations!$B$6/30))</f>
        <v>1107.3291242382852</v>
      </c>
      <c r="K1081" s="23">
        <f t="shared" si="1378"/>
        <v>0</v>
      </c>
      <c r="L1081" s="12">
        <f>L1080*IF($B1081="January",(1+IF(C1081&gt;Personal!$L$18+1,Calculations!$B$22,Calculations!$B$21)),1)</f>
        <v>12304.684267608696</v>
      </c>
      <c r="M1081" s="12">
        <f>IF(AND(Career!$F$15="Yes",$E1081=62,$E1080=61),L1081,M1080*IF($B1081="January",(1+IF(C1081&gt;Personal!$L$18+1,Calculations!$C$22,Calculations!$C$21)),1))</f>
        <v>12304.684267608696</v>
      </c>
      <c r="N1081" s="12">
        <f>M1081*(1-'Retiree Assumptions'!$F$10)</f>
        <v>10828.122155495652</v>
      </c>
      <c r="O1081" s="12">
        <f>N1081/(Calculations!$C$27^$AW1081)/(Calculations!$D$27^($A1081-1-$AW1081+Calculations!$B$6/30))</f>
        <v>572.28729540786674</v>
      </c>
      <c r="P1081" s="23">
        <f t="shared" si="1379"/>
        <v>0</v>
      </c>
      <c r="Q1081" s="12">
        <f>IF(OR(A1081&lt;=360,$E1081&lt;70),Q1080*IF($B1081="January",(1+IF(C1081&gt;Personal!$L$18+1,Calculations!$B$22,Calculations!$B$21)),1),0)</f>
        <v>0</v>
      </c>
      <c r="R1081" s="12">
        <f>IF(OR(A1081&lt;=360,$E1081&lt;70),IF(AND(Career!$F$15="Yes",$E1081=62,$E1080=61),Q1081,R1080*IF($B1081="January",(1+IF(C1081&gt;Personal!$L$18+1,Calculations!$C$22,Calculations!$C$21)),1)),0)</f>
        <v>0</v>
      </c>
      <c r="S1081" s="12">
        <f>R1081*(1-'Retiree Assumptions'!$F$8)</f>
        <v>0</v>
      </c>
      <c r="T1081" s="12">
        <f>S1081/(Calculations!$C$27^($A1081-1+Calculations!$B$6/30))</f>
        <v>0</v>
      </c>
      <c r="U1081" s="23">
        <f t="shared" si="1380"/>
        <v>0</v>
      </c>
      <c r="W1081">
        <f t="shared" si="1372"/>
        <v>15</v>
      </c>
      <c r="X1081">
        <f t="shared" si="1394"/>
        <v>2114</v>
      </c>
      <c r="Y1081">
        <f t="shared" si="1395"/>
        <v>131</v>
      </c>
      <c r="Z1081">
        <f t="shared" si="1382"/>
        <v>129</v>
      </c>
      <c r="AA1081" s="12">
        <f>S1081*12*Subsidy!$I$15/Subsidy!$I$14</f>
        <v>0</v>
      </c>
      <c r="AB1081" s="12">
        <f>SUM(S$5:S1081)*Subsidy!$I$15/Subsidy!$I$14</f>
        <v>53212.488521578103</v>
      </c>
      <c r="AC1081" s="12">
        <f>N1081*Subsidy!$E$15/Subsidy!$E$14</f>
        <v>8662.4977243965204</v>
      </c>
      <c r="AD1081" s="12">
        <f t="shared" si="1383"/>
        <v>103949.97269275825</v>
      </c>
      <c r="AE1081" s="12">
        <f>$AP1081*AC1081/(Calculations!$D$27^(A1081-1+Calculations!$B$6/30))</f>
        <v>0</v>
      </c>
      <c r="AF1081" s="12">
        <f>IF(AE1081=0,0,SUM(AE$903:AE1081)*AC1081/AE1081)</f>
        <v>0</v>
      </c>
      <c r="AH1081" s="164">
        <f>VLOOKUP(E1081,Rates2,5)*VLOOKUP(E1081,Mort_Imp_Retirees,C1081-'Mort Imp Cume'!$C$4+2)</f>
        <v>1</v>
      </c>
      <c r="AI1081" s="16">
        <f t="shared" si="1384"/>
        <v>0</v>
      </c>
      <c r="AJ1081" s="164">
        <f>VLOOKUP(F1081,Rates2,6)*VLOOKUP(F1081,Mort_Imp_Survivors,C1081-'Mort Imp Cume'!$C$4+2)</f>
        <v>1</v>
      </c>
      <c r="AK1081" s="16">
        <f t="shared" si="1385"/>
        <v>0</v>
      </c>
      <c r="AL1081" s="164">
        <f>VLOOKUP(F1081,Rates2,7)*VLOOKUP(F1081,Mort_Imp_Survivors,C1081-'Mort Imp Cume'!$C$4+2)</f>
        <v>1</v>
      </c>
      <c r="AM1081" s="16">
        <f t="shared" si="1386"/>
        <v>0</v>
      </c>
      <c r="AN1081" s="108">
        <f>PRODUCT(AI$4:AI1080)</f>
        <v>0</v>
      </c>
      <c r="AO1081" s="16">
        <f>PRODUCT(AK$4:AK1080)</f>
        <v>0</v>
      </c>
      <c r="AP1081" s="16">
        <f>PRODUCT(AM$4:AM1080)</f>
        <v>0</v>
      </c>
      <c r="AQ1081" s="16">
        <f t="shared" si="1387"/>
        <v>0</v>
      </c>
      <c r="AR1081" s="16">
        <f t="shared" si="1388"/>
        <v>0</v>
      </c>
      <c r="AS1081" s="16">
        <f t="shared" si="1389"/>
        <v>0</v>
      </c>
      <c r="AT1081" s="16">
        <f t="shared" si="1390"/>
        <v>0</v>
      </c>
      <c r="AU1081" s="16">
        <f t="shared" si="1391"/>
        <v>1</v>
      </c>
      <c r="AV1081" s="16">
        <f t="shared" si="1392"/>
        <v>0</v>
      </c>
      <c r="AW1081" s="30">
        <f>(SUMPRODUCT(AV$5:AV1080,A$5:A1080)+SUM(AV$5:AV1080)*(Calculations!$B$6/30-0.5)+AV$4*Calculations!$B$6/30/2)/SUM(AV$4:AV1080)</f>
        <v>510.22007229542299</v>
      </c>
      <c r="AX1081" s="16"/>
      <c r="AY1081" s="12"/>
      <c r="AZ1081" s="12"/>
    </row>
    <row r="1082" spans="1:52" x14ac:dyDescent="0.25">
      <c r="A1082">
        <f t="shared" si="1368"/>
        <v>1078</v>
      </c>
      <c r="B1082" t="str">
        <f t="shared" si="1397"/>
        <v>November</v>
      </c>
      <c r="C1082">
        <f t="shared" si="1376"/>
        <v>2114</v>
      </c>
      <c r="D1082">
        <f t="shared" si="1399"/>
        <v>211411</v>
      </c>
      <c r="E1082">
        <f t="shared" ref="E1082:F1082" si="1441">E1070+1</f>
        <v>131</v>
      </c>
      <c r="F1082">
        <f t="shared" si="1441"/>
        <v>129</v>
      </c>
      <c r="G1082" s="12">
        <f>G1081*IF($B1082="January",1+IF(C1082&gt;Personal!$L$18+1,Calculations!$B$22,Calculations!$B$21),1)</f>
        <v>22372.153213834019</v>
      </c>
      <c r="H1082" s="12">
        <f>IF(AND(Career!$F$15="Yes",$E1082=62,$E1081=61),G1082,H1081*IF($B1082="January",(1+IF(C1082&gt;Personal!$L$18+1,Calculations!$C$22,Calculations!$C$21)),1))</f>
        <v>22372.153213834019</v>
      </c>
      <c r="I1082" s="12">
        <f>H1082*(1-'Retiree Assumptions'!$F$8)</f>
        <v>17450.279506790535</v>
      </c>
      <c r="J1082" s="12">
        <f>I1082/(Calculations!$C$27^($A1082-1+Calculations!$B$6/30))</f>
        <v>1104.4976950672099</v>
      </c>
      <c r="K1082" s="23">
        <f t="shared" si="1378"/>
        <v>0</v>
      </c>
      <c r="L1082" s="12">
        <f>L1081*IF($B1082="January",(1+IF(C1082&gt;Personal!$L$18+1,Calculations!$B$22,Calculations!$B$21)),1)</f>
        <v>12304.684267608696</v>
      </c>
      <c r="M1082" s="12">
        <f>IF(AND(Career!$F$15="Yes",$E1082=62,$E1081=61),L1082,M1081*IF($B1082="January",(1+IF(C1082&gt;Personal!$L$18+1,Calculations!$C$22,Calculations!$C$21)),1))</f>
        <v>12304.684267608696</v>
      </c>
      <c r="N1082" s="12">
        <f>M1082*(1-'Retiree Assumptions'!$F$10)</f>
        <v>10828.122155495652</v>
      </c>
      <c r="O1082" s="12">
        <f>N1082/(Calculations!$C$27^$AW1082)/(Calculations!$D$27^($A1082-1-$AW1082+Calculations!$B$6/30))</f>
        <v>570.63983163422233</v>
      </c>
      <c r="P1082" s="23">
        <f t="shared" si="1379"/>
        <v>0</v>
      </c>
      <c r="Q1082" s="12">
        <f>IF(OR(A1082&lt;=360,$E1082&lt;70),Q1081*IF($B1082="January",(1+IF(C1082&gt;Personal!$L$18+1,Calculations!$B$22,Calculations!$B$21)),1),0)</f>
        <v>0</v>
      </c>
      <c r="R1082" s="12">
        <f>IF(OR(A1082&lt;=360,$E1082&lt;70),IF(AND(Career!$F$15="Yes",$E1082=62,$E1081=61),Q1082,R1081*IF($B1082="January",(1+IF(C1082&gt;Personal!$L$18+1,Calculations!$C$22,Calculations!$C$21)),1)),0)</f>
        <v>0</v>
      </c>
      <c r="S1082" s="12">
        <f>R1082*(1-'Retiree Assumptions'!$F$8)</f>
        <v>0</v>
      </c>
      <c r="T1082" s="12">
        <f>S1082/(Calculations!$C$27^($A1082-1+Calculations!$B$6/30))</f>
        <v>0</v>
      </c>
      <c r="U1082" s="23">
        <f t="shared" si="1380"/>
        <v>0</v>
      </c>
      <c r="W1082">
        <f t="shared" si="1372"/>
        <v>15</v>
      </c>
      <c r="X1082">
        <f t="shared" si="1394"/>
        <v>2114</v>
      </c>
      <c r="Y1082">
        <f t="shared" si="1395"/>
        <v>131</v>
      </c>
      <c r="Z1082">
        <f t="shared" si="1382"/>
        <v>129</v>
      </c>
      <c r="AA1082" s="12">
        <f>S1082*12*Subsidy!$I$15/Subsidy!$I$14</f>
        <v>0</v>
      </c>
      <c r="AB1082" s="12">
        <f>SUM(S$5:S1082)*Subsidy!$I$15/Subsidy!$I$14</f>
        <v>53212.488521578103</v>
      </c>
      <c r="AC1082" s="12">
        <f>N1082*Subsidy!$E$15/Subsidy!$E$14</f>
        <v>8662.4977243965204</v>
      </c>
      <c r="AD1082" s="12">
        <f t="shared" si="1383"/>
        <v>103949.97269275825</v>
      </c>
      <c r="AE1082" s="12">
        <f>$AP1082*AC1082/(Calculations!$D$27^(A1082-1+Calculations!$B$6/30))</f>
        <v>0</v>
      </c>
      <c r="AF1082" s="12">
        <f>IF(AE1082=0,0,SUM(AE$903:AE1082)*AC1082/AE1082)</f>
        <v>0</v>
      </c>
      <c r="AH1082" s="164">
        <f>VLOOKUP(E1082,Rates2,5)*VLOOKUP(E1082,Mort_Imp_Retirees,C1082-'Mort Imp Cume'!$C$4+2)</f>
        <v>1</v>
      </c>
      <c r="AI1082" s="16">
        <f t="shared" si="1384"/>
        <v>0</v>
      </c>
      <c r="AJ1082" s="164">
        <f>VLOOKUP(F1082,Rates2,6)*VLOOKUP(F1082,Mort_Imp_Survivors,C1082-'Mort Imp Cume'!$C$4+2)</f>
        <v>1</v>
      </c>
      <c r="AK1082" s="16">
        <f t="shared" si="1385"/>
        <v>0</v>
      </c>
      <c r="AL1082" s="164">
        <f>VLOOKUP(F1082,Rates2,7)*VLOOKUP(F1082,Mort_Imp_Survivors,C1082-'Mort Imp Cume'!$C$4+2)</f>
        <v>1</v>
      </c>
      <c r="AM1082" s="16">
        <f t="shared" si="1386"/>
        <v>0</v>
      </c>
      <c r="AN1082" s="108">
        <f>PRODUCT(AI$4:AI1081)</f>
        <v>0</v>
      </c>
      <c r="AO1082" s="16">
        <f>PRODUCT(AK$4:AK1081)</f>
        <v>0</v>
      </c>
      <c r="AP1082" s="16">
        <f>PRODUCT(AM$4:AM1081)</f>
        <v>0</v>
      </c>
      <c r="AQ1082" s="16">
        <f t="shared" si="1387"/>
        <v>0</v>
      </c>
      <c r="AR1082" s="16">
        <f t="shared" si="1388"/>
        <v>0</v>
      </c>
      <c r="AS1082" s="16">
        <f t="shared" si="1389"/>
        <v>0</v>
      </c>
      <c r="AT1082" s="16">
        <f t="shared" si="1390"/>
        <v>0</v>
      </c>
      <c r="AU1082" s="16">
        <f t="shared" si="1391"/>
        <v>1</v>
      </c>
      <c r="AV1082" s="16">
        <f t="shared" si="1392"/>
        <v>0</v>
      </c>
      <c r="AW1082" s="30">
        <f>(SUMPRODUCT(AV$5:AV1081,A$5:A1081)+SUM(AV$5:AV1081)*(Calculations!$B$6/30-0.5)+AV$4*Calculations!$B$6/30/2)/SUM(AV$4:AV1081)</f>
        <v>510.22007229542299</v>
      </c>
      <c r="AX1082" s="16"/>
      <c r="AY1082" s="12"/>
      <c r="AZ1082" s="12"/>
    </row>
    <row r="1083" spans="1:52" x14ac:dyDescent="0.25">
      <c r="A1083">
        <f t="shared" si="1368"/>
        <v>1079</v>
      </c>
      <c r="B1083" t="str">
        <f t="shared" si="1397"/>
        <v>December</v>
      </c>
      <c r="C1083">
        <f t="shared" si="1376"/>
        <v>2114</v>
      </c>
      <c r="D1083">
        <f t="shared" si="1399"/>
        <v>211412</v>
      </c>
      <c r="E1083">
        <f t="shared" ref="E1083:F1083" si="1442">E1071+1</f>
        <v>131</v>
      </c>
      <c r="F1083">
        <f t="shared" si="1442"/>
        <v>129</v>
      </c>
      <c r="G1083" s="12">
        <f>G1082*IF($B1083="January",1+IF(C1083&gt;Personal!$L$18+1,Calculations!$B$22,Calculations!$B$21),1)</f>
        <v>22372.153213834019</v>
      </c>
      <c r="H1083" s="12">
        <f>IF(AND(Career!$F$15="Yes",$E1083=62,$E1082=61),G1083,H1082*IF($B1083="January",(1+IF(C1083&gt;Personal!$L$18+1,Calculations!$C$22,Calculations!$C$21)),1))</f>
        <v>22372.153213834019</v>
      </c>
      <c r="I1083" s="12">
        <f>H1083*(1-'Retiree Assumptions'!$F$8)</f>
        <v>17450.279506790535</v>
      </c>
      <c r="J1083" s="12">
        <f>I1083/(Calculations!$C$27^($A1083-1+Calculations!$B$6/30))</f>
        <v>1101.6735058313761</v>
      </c>
      <c r="K1083" s="23">
        <f t="shared" si="1378"/>
        <v>0</v>
      </c>
      <c r="L1083" s="12">
        <f>L1082*IF($B1083="January",(1+IF(C1083&gt;Personal!$L$18+1,Calculations!$B$22,Calculations!$B$21)),1)</f>
        <v>12304.684267608696</v>
      </c>
      <c r="M1083" s="12">
        <f>IF(AND(Career!$F$15="Yes",$E1083=62,$E1082=61),L1083,M1082*IF($B1083="January",(1+IF(C1083&gt;Personal!$L$18+1,Calculations!$C$22,Calculations!$C$21)),1))</f>
        <v>12304.684267608696</v>
      </c>
      <c r="N1083" s="12">
        <f>M1083*(1-'Retiree Assumptions'!$F$10)</f>
        <v>10828.122155495652</v>
      </c>
      <c r="O1083" s="12">
        <f>N1083/(Calculations!$C$27^$AW1083)/(Calculations!$D$27^($A1083-1-$AW1083+Calculations!$B$6/30))</f>
        <v>568.99711047308608</v>
      </c>
      <c r="P1083" s="23">
        <f t="shared" si="1379"/>
        <v>0</v>
      </c>
      <c r="Q1083" s="12">
        <f>IF(OR(A1083&lt;=360,$E1083&lt;70),Q1082*IF($B1083="January",(1+IF(C1083&gt;Personal!$L$18+1,Calculations!$B$22,Calculations!$B$21)),1),0)</f>
        <v>0</v>
      </c>
      <c r="R1083" s="12">
        <f>IF(OR(A1083&lt;=360,$E1083&lt;70),IF(AND(Career!$F$15="Yes",$E1083=62,$E1082=61),Q1083,R1082*IF($B1083="January",(1+IF(C1083&gt;Personal!$L$18+1,Calculations!$C$22,Calculations!$C$21)),1)),0)</f>
        <v>0</v>
      </c>
      <c r="S1083" s="12">
        <f>R1083*(1-'Retiree Assumptions'!$F$8)</f>
        <v>0</v>
      </c>
      <c r="T1083" s="12">
        <f>S1083/(Calculations!$C$27^($A1083-1+Calculations!$B$6/30))</f>
        <v>0</v>
      </c>
      <c r="U1083" s="23">
        <f t="shared" si="1380"/>
        <v>0</v>
      </c>
      <c r="W1083">
        <f t="shared" si="1372"/>
        <v>15</v>
      </c>
      <c r="X1083">
        <f t="shared" si="1394"/>
        <v>2114</v>
      </c>
      <c r="Y1083">
        <f t="shared" si="1395"/>
        <v>131</v>
      </c>
      <c r="Z1083">
        <f t="shared" si="1382"/>
        <v>129</v>
      </c>
      <c r="AA1083" s="12">
        <f>S1083*12*Subsidy!$I$15/Subsidy!$I$14</f>
        <v>0</v>
      </c>
      <c r="AB1083" s="12">
        <f>SUM(S$5:S1083)*Subsidy!$I$15/Subsidy!$I$14</f>
        <v>53212.488521578103</v>
      </c>
      <c r="AC1083" s="12">
        <f>N1083*Subsidy!$E$15/Subsidy!$E$14</f>
        <v>8662.4977243965204</v>
      </c>
      <c r="AD1083" s="12">
        <f t="shared" si="1383"/>
        <v>103949.97269275825</v>
      </c>
      <c r="AE1083" s="12">
        <f>$AP1083*AC1083/(Calculations!$D$27^(A1083-1+Calculations!$B$6/30))</f>
        <v>0</v>
      </c>
      <c r="AF1083" s="12">
        <f>IF(AE1083=0,0,SUM(AE$903:AE1083)*AC1083/AE1083)</f>
        <v>0</v>
      </c>
      <c r="AH1083" s="164">
        <f>VLOOKUP(E1083,Rates2,5)*VLOOKUP(E1083,Mort_Imp_Retirees,C1083-'Mort Imp Cume'!$C$4+2)</f>
        <v>1</v>
      </c>
      <c r="AI1083" s="16">
        <f t="shared" si="1384"/>
        <v>0</v>
      </c>
      <c r="AJ1083" s="164">
        <f>VLOOKUP(F1083,Rates2,6)*VLOOKUP(F1083,Mort_Imp_Survivors,C1083-'Mort Imp Cume'!$C$4+2)</f>
        <v>1</v>
      </c>
      <c r="AK1083" s="16">
        <f t="shared" si="1385"/>
        <v>0</v>
      </c>
      <c r="AL1083" s="164">
        <f>VLOOKUP(F1083,Rates2,7)*VLOOKUP(F1083,Mort_Imp_Survivors,C1083-'Mort Imp Cume'!$C$4+2)</f>
        <v>1</v>
      </c>
      <c r="AM1083" s="16">
        <f t="shared" si="1386"/>
        <v>0</v>
      </c>
      <c r="AN1083" s="108">
        <f>PRODUCT(AI$4:AI1082)</f>
        <v>0</v>
      </c>
      <c r="AO1083" s="16">
        <f>PRODUCT(AK$4:AK1082)</f>
        <v>0</v>
      </c>
      <c r="AP1083" s="16">
        <f>PRODUCT(AM$4:AM1082)</f>
        <v>0</v>
      </c>
      <c r="AQ1083" s="16">
        <f t="shared" si="1387"/>
        <v>0</v>
      </c>
      <c r="AR1083" s="16">
        <f t="shared" si="1388"/>
        <v>0</v>
      </c>
      <c r="AS1083" s="16">
        <f t="shared" si="1389"/>
        <v>0</v>
      </c>
      <c r="AT1083" s="16">
        <f t="shared" si="1390"/>
        <v>0</v>
      </c>
      <c r="AU1083" s="16">
        <f t="shared" si="1391"/>
        <v>1</v>
      </c>
      <c r="AV1083" s="16">
        <f t="shared" si="1392"/>
        <v>0</v>
      </c>
      <c r="AW1083" s="30">
        <f>(SUMPRODUCT(AV$5:AV1082,A$5:A1082)+SUM(AV$5:AV1082)*(Calculations!$B$6/30-0.5)+AV$4*Calculations!$B$6/30/2)/SUM(AV$4:AV1082)</f>
        <v>510.22007229542299</v>
      </c>
      <c r="AX1083" s="16"/>
      <c r="AY1083" s="12"/>
      <c r="AZ1083" s="12"/>
    </row>
    <row r="1084" spans="1:52" x14ac:dyDescent="0.25">
      <c r="A1084">
        <f t="shared" si="1368"/>
        <v>1080</v>
      </c>
      <c r="B1084" t="str">
        <f t="shared" si="1397"/>
        <v>January</v>
      </c>
      <c r="C1084">
        <f t="shared" si="1376"/>
        <v>2115</v>
      </c>
      <c r="D1084">
        <f t="shared" si="1399"/>
        <v>211501</v>
      </c>
      <c r="E1084">
        <f t="shared" ref="E1084:F1084" si="1443">E1072+1</f>
        <v>132</v>
      </c>
      <c r="F1084">
        <f t="shared" si="1443"/>
        <v>130</v>
      </c>
      <c r="G1084" s="12">
        <f>G1083*IF($B1084="January",1+IF(C1084&gt;Personal!$L$18+1,Calculations!$B$22,Calculations!$B$21),1)</f>
        <v>22931.457044179868</v>
      </c>
      <c r="H1084" s="12">
        <f>IF(AND(Career!$F$15="Yes",$E1084=62,$E1083=61),G1084,H1083*IF($B1084="January",(1+IF(C1084&gt;Personal!$L$18+1,Calculations!$C$22,Calculations!$C$21)),1))</f>
        <v>22931.457044179868</v>
      </c>
      <c r="I1084" s="12">
        <f>H1084*(1-'Retiree Assumptions'!$F$8)</f>
        <v>17886.536494460299</v>
      </c>
      <c r="J1084" s="12">
        <f>I1084/(Calculations!$C$27^($A1084-1+Calculations!$B$6/30))</f>
        <v>1126.3279514688029</v>
      </c>
      <c r="K1084" s="23">
        <f t="shared" si="1378"/>
        <v>0</v>
      </c>
      <c r="L1084" s="12">
        <f>L1083*IF($B1084="January",(1+IF(C1084&gt;Personal!$L$18+1,Calculations!$B$22,Calculations!$B$21)),1)</f>
        <v>12612.301374298913</v>
      </c>
      <c r="M1084" s="12">
        <f>IF(AND(Career!$F$15="Yes",$E1084=62,$E1083=61),L1084,M1083*IF($B1084="January",(1+IF(C1084&gt;Personal!$L$18+1,Calculations!$C$22,Calculations!$C$21)),1))</f>
        <v>12612.301374298913</v>
      </c>
      <c r="N1084" s="12">
        <f>M1084*(1-'Retiree Assumptions'!$F$10)</f>
        <v>11098.825209383043</v>
      </c>
      <c r="O1084" s="12">
        <f>N1084/(Calculations!$C$27^$AW1084)/(Calculations!$D$27^($A1084-1-$AW1084+Calculations!$B$6/30))</f>
        <v>581.54309622852406</v>
      </c>
      <c r="P1084" s="23">
        <f t="shared" si="1379"/>
        <v>0</v>
      </c>
      <c r="Q1084" s="12">
        <f>IF(OR(A1084&lt;=360,$E1084&lt;70),Q1083*IF($B1084="January",(1+IF(C1084&gt;Personal!$L$18+1,Calculations!$B$22,Calculations!$B$21)),1),0)</f>
        <v>0</v>
      </c>
      <c r="R1084" s="12">
        <f>IF(OR(A1084&lt;=360,$E1084&lt;70),IF(AND(Career!$F$15="Yes",$E1084=62,$E1083=61),Q1084,R1083*IF($B1084="January",(1+IF(C1084&gt;Personal!$L$18+1,Calculations!$C$22,Calculations!$C$21)),1)),0)</f>
        <v>0</v>
      </c>
      <c r="S1084" s="12">
        <f>R1084*(1-'Retiree Assumptions'!$F$8)</f>
        <v>0</v>
      </c>
      <c r="T1084" s="12">
        <f>S1084/(Calculations!$C$27^($A1084-1+Calculations!$B$6/30))</f>
        <v>0</v>
      </c>
      <c r="U1084" s="23">
        <f t="shared" si="1380"/>
        <v>0</v>
      </c>
      <c r="W1084">
        <f t="shared" si="1372"/>
        <v>15</v>
      </c>
      <c r="X1084">
        <f t="shared" si="1394"/>
        <v>2115</v>
      </c>
      <c r="Y1084">
        <f t="shared" si="1395"/>
        <v>132</v>
      </c>
      <c r="Z1084">
        <f t="shared" si="1382"/>
        <v>130</v>
      </c>
      <c r="AA1084" s="12">
        <f>S1084*12*Subsidy!$I$15/Subsidy!$I$14</f>
        <v>0</v>
      </c>
      <c r="AB1084" s="12">
        <f>SUM(S$5:S1084)*Subsidy!$I$15/Subsidy!$I$14</f>
        <v>53212.488521578103</v>
      </c>
      <c r="AC1084" s="12">
        <f>N1084*Subsidy!$E$15/Subsidy!$E$14</f>
        <v>8879.0601675064336</v>
      </c>
      <c r="AD1084" s="12">
        <f t="shared" si="1383"/>
        <v>106548.72201007721</v>
      </c>
      <c r="AE1084" s="12">
        <f>$AP1084*AC1084/(Calculations!$D$27^(A1084-1+Calculations!$B$6/30))</f>
        <v>0</v>
      </c>
      <c r="AF1084" s="12">
        <f>IF(AE1084=0,0,SUM(AE$903:AE1084)*AC1084/AE1084)</f>
        <v>0</v>
      </c>
      <c r="AH1084" s="164">
        <f>VLOOKUP(E1084,Rates2,5)*VLOOKUP(E1084,Mort_Imp_Retirees,C1084-'Mort Imp Cume'!$C$4+2)</f>
        <v>1</v>
      </c>
      <c r="AI1084" s="16">
        <f t="shared" si="1384"/>
        <v>0</v>
      </c>
      <c r="AJ1084" s="164">
        <f>VLOOKUP(F1084,Rates2,6)*VLOOKUP(F1084,Mort_Imp_Survivors,C1084-'Mort Imp Cume'!$C$4+2)</f>
        <v>1</v>
      </c>
      <c r="AK1084" s="16">
        <f t="shared" si="1385"/>
        <v>0</v>
      </c>
      <c r="AL1084" s="164">
        <f>VLOOKUP(F1084,Rates2,7)*VLOOKUP(F1084,Mort_Imp_Survivors,C1084-'Mort Imp Cume'!$C$4+2)</f>
        <v>1</v>
      </c>
      <c r="AM1084" s="16">
        <f t="shared" si="1386"/>
        <v>0</v>
      </c>
      <c r="AN1084" s="108">
        <f>PRODUCT(AI$4:AI1083)</f>
        <v>0</v>
      </c>
      <c r="AO1084" s="16">
        <f>PRODUCT(AK$4:AK1083)</f>
        <v>0</v>
      </c>
      <c r="AP1084" s="16">
        <f>PRODUCT(AM$4:AM1083)</f>
        <v>0</v>
      </c>
      <c r="AQ1084" s="16">
        <f t="shared" si="1387"/>
        <v>0</v>
      </c>
      <c r="AR1084" s="16">
        <f t="shared" si="1388"/>
        <v>0</v>
      </c>
      <c r="AS1084" s="16">
        <f t="shared" si="1389"/>
        <v>0</v>
      </c>
      <c r="AT1084" s="16">
        <f t="shared" si="1390"/>
        <v>0</v>
      </c>
      <c r="AU1084" s="16">
        <f t="shared" si="1391"/>
        <v>1</v>
      </c>
      <c r="AV1084" s="16">
        <f t="shared" si="1392"/>
        <v>0</v>
      </c>
      <c r="AW1084" s="30">
        <f>(SUMPRODUCT(AV$5:AV1083,A$5:A1083)+SUM(AV$5:AV1083)*(Calculations!$B$6/30-0.5)+AV$4*Calculations!$B$6/30/2)/SUM(AV$4:AV1083)</f>
        <v>510.22007229542299</v>
      </c>
      <c r="AX1084" s="16"/>
      <c r="AY1084" s="12"/>
      <c r="AZ1084" s="12"/>
    </row>
    <row r="1085" spans="1:52" x14ac:dyDescent="0.25">
      <c r="A1085">
        <f t="shared" si="1368"/>
        <v>1081</v>
      </c>
      <c r="B1085" t="str">
        <f t="shared" si="1397"/>
        <v>February</v>
      </c>
      <c r="C1085">
        <f t="shared" si="1376"/>
        <v>2115</v>
      </c>
      <c r="D1085">
        <f t="shared" si="1399"/>
        <v>211502</v>
      </c>
      <c r="E1085">
        <f t="shared" ref="E1085:F1085" si="1444">E1073+1</f>
        <v>132</v>
      </c>
      <c r="F1085">
        <f t="shared" si="1444"/>
        <v>130</v>
      </c>
      <c r="G1085" s="12">
        <f>G1084*IF($B1085="January",1+IF(C1085&gt;Personal!$L$18+1,Calculations!$B$22,Calculations!$B$21),1)</f>
        <v>22931.457044179868</v>
      </c>
      <c r="H1085" s="12">
        <f>IF(AND(Career!$F$15="Yes",$E1085=62,$E1084=61),G1085,H1084*IF($B1085="January",(1+IF(C1085&gt;Personal!$L$18+1,Calculations!$C$22,Calculations!$C$21)),1))</f>
        <v>22931.457044179868</v>
      </c>
      <c r="I1085" s="12">
        <f>H1085*(1-'Retiree Assumptions'!$F$8)</f>
        <v>17886.536494460299</v>
      </c>
      <c r="J1085" s="12">
        <f>I1085/(Calculations!$C$27^($A1085-1+Calculations!$B$6/30))</f>
        <v>1123.4479424920855</v>
      </c>
      <c r="K1085" s="23">
        <f t="shared" si="1378"/>
        <v>0</v>
      </c>
      <c r="L1085" s="12">
        <f>L1084*IF($B1085="January",(1+IF(C1085&gt;Personal!$L$18+1,Calculations!$B$22,Calculations!$B$21)),1)</f>
        <v>12612.301374298913</v>
      </c>
      <c r="M1085" s="12">
        <f>IF(AND(Career!$F$15="Yes",$E1085=62,$E1084=61),L1085,M1084*IF($B1085="January",(1+IF(C1085&gt;Personal!$L$18+1,Calculations!$C$22,Calculations!$C$21)),1))</f>
        <v>12612.301374298913</v>
      </c>
      <c r="N1085" s="12">
        <f>M1085*(1-'Retiree Assumptions'!$F$10)</f>
        <v>11098.825209383043</v>
      </c>
      <c r="O1085" s="12">
        <f>N1085/(Calculations!$C$27^$AW1085)/(Calculations!$D$27^($A1085-1-$AW1085+Calculations!$B$6/30))</f>
        <v>579.86898745215035</v>
      </c>
      <c r="P1085" s="23">
        <f t="shared" si="1379"/>
        <v>0</v>
      </c>
      <c r="Q1085" s="12">
        <f>IF(OR(A1085&lt;=360,$E1085&lt;70),Q1084*IF($B1085="January",(1+IF(C1085&gt;Personal!$L$18+1,Calculations!$B$22,Calculations!$B$21)),1),0)</f>
        <v>0</v>
      </c>
      <c r="R1085" s="12">
        <f>IF(OR(A1085&lt;=360,$E1085&lt;70),IF(AND(Career!$F$15="Yes",$E1085=62,$E1084=61),Q1085,R1084*IF($B1085="January",(1+IF(C1085&gt;Personal!$L$18+1,Calculations!$C$22,Calculations!$C$21)),1)),0)</f>
        <v>0</v>
      </c>
      <c r="S1085" s="12">
        <f>R1085*(1-'Retiree Assumptions'!$F$8)</f>
        <v>0</v>
      </c>
      <c r="T1085" s="12">
        <f>S1085/(Calculations!$C$27^($A1085-1+Calculations!$B$6/30))</f>
        <v>0</v>
      </c>
      <c r="U1085" s="23">
        <f t="shared" si="1380"/>
        <v>0</v>
      </c>
      <c r="W1085">
        <f t="shared" si="1372"/>
        <v>15</v>
      </c>
      <c r="X1085">
        <f t="shared" si="1394"/>
        <v>2115</v>
      </c>
      <c r="Y1085">
        <f t="shared" si="1395"/>
        <v>132</v>
      </c>
      <c r="Z1085">
        <f t="shared" si="1382"/>
        <v>130</v>
      </c>
      <c r="AA1085" s="12">
        <f>S1085*12*Subsidy!$I$15/Subsidy!$I$14</f>
        <v>0</v>
      </c>
      <c r="AB1085" s="12">
        <f>SUM(S$5:S1085)*Subsidy!$I$15/Subsidy!$I$14</f>
        <v>53212.488521578103</v>
      </c>
      <c r="AC1085" s="12">
        <f>N1085*Subsidy!$E$15/Subsidy!$E$14</f>
        <v>8879.0601675064336</v>
      </c>
      <c r="AD1085" s="12">
        <f t="shared" si="1383"/>
        <v>106548.72201007721</v>
      </c>
      <c r="AE1085" s="12">
        <f>$AP1085*AC1085/(Calculations!$D$27^(A1085-1+Calculations!$B$6/30))</f>
        <v>0</v>
      </c>
      <c r="AF1085" s="12">
        <f>IF(AE1085=0,0,SUM(AE$903:AE1085)*AC1085/AE1085)</f>
        <v>0</v>
      </c>
      <c r="AH1085" s="164">
        <f>VLOOKUP(E1085,Rates2,5)*VLOOKUP(E1085,Mort_Imp_Retirees,C1085-'Mort Imp Cume'!$C$4+2)</f>
        <v>1</v>
      </c>
      <c r="AI1085" s="16">
        <f t="shared" si="1384"/>
        <v>0</v>
      </c>
      <c r="AJ1085" s="164">
        <f>VLOOKUP(F1085,Rates2,6)*VLOOKUP(F1085,Mort_Imp_Survivors,C1085-'Mort Imp Cume'!$C$4+2)</f>
        <v>1</v>
      </c>
      <c r="AK1085" s="16">
        <f t="shared" si="1385"/>
        <v>0</v>
      </c>
      <c r="AL1085" s="164">
        <f>VLOOKUP(F1085,Rates2,7)*VLOOKUP(F1085,Mort_Imp_Survivors,C1085-'Mort Imp Cume'!$C$4+2)</f>
        <v>1</v>
      </c>
      <c r="AM1085" s="16">
        <f t="shared" si="1386"/>
        <v>0</v>
      </c>
      <c r="AN1085" s="108">
        <f>PRODUCT(AI$4:AI1084)</f>
        <v>0</v>
      </c>
      <c r="AO1085" s="16">
        <f>PRODUCT(AK$4:AK1084)</f>
        <v>0</v>
      </c>
      <c r="AP1085" s="16">
        <f>PRODUCT(AM$4:AM1084)</f>
        <v>0</v>
      </c>
      <c r="AQ1085" s="16">
        <f t="shared" si="1387"/>
        <v>0</v>
      </c>
      <c r="AR1085" s="16">
        <f t="shared" si="1388"/>
        <v>0</v>
      </c>
      <c r="AS1085" s="16">
        <f t="shared" si="1389"/>
        <v>0</v>
      </c>
      <c r="AT1085" s="16">
        <f t="shared" si="1390"/>
        <v>0</v>
      </c>
      <c r="AU1085" s="16">
        <f t="shared" si="1391"/>
        <v>1</v>
      </c>
      <c r="AV1085" s="16">
        <f t="shared" si="1392"/>
        <v>0</v>
      </c>
      <c r="AW1085" s="30">
        <f>(SUMPRODUCT(AV$5:AV1084,A$5:A1084)+SUM(AV$5:AV1084)*(Calculations!$B$6/30-0.5)+AV$4*Calculations!$B$6/30/2)/SUM(AV$4:AV1084)</f>
        <v>510.22007229542299</v>
      </c>
      <c r="AX1085" s="16"/>
      <c r="AY1085" s="12"/>
      <c r="AZ1085" s="12"/>
    </row>
    <row r="1086" spans="1:52" x14ac:dyDescent="0.25">
      <c r="A1086">
        <f t="shared" si="1368"/>
        <v>1082</v>
      </c>
      <c r="B1086" t="str">
        <f t="shared" si="1397"/>
        <v>March</v>
      </c>
      <c r="C1086">
        <f t="shared" si="1376"/>
        <v>2115</v>
      </c>
      <c r="D1086">
        <f t="shared" si="1399"/>
        <v>211503</v>
      </c>
      <c r="E1086">
        <f t="shared" ref="E1086:F1086" si="1445">E1074+1</f>
        <v>132</v>
      </c>
      <c r="F1086">
        <f t="shared" si="1445"/>
        <v>130</v>
      </c>
      <c r="G1086" s="12">
        <f>G1085*IF($B1086="January",1+IF(C1086&gt;Personal!$L$18+1,Calculations!$B$22,Calculations!$B$21),1)</f>
        <v>22931.457044179868</v>
      </c>
      <c r="H1086" s="12">
        <f>IF(AND(Career!$F$15="Yes",$E1086=62,$E1085=61),G1086,H1085*IF($B1086="January",(1+IF(C1086&gt;Personal!$L$18+1,Calculations!$C$22,Calculations!$C$21)),1))</f>
        <v>22931.457044179868</v>
      </c>
      <c r="I1086" s="12">
        <f>H1086*(1-'Retiree Assumptions'!$F$8)</f>
        <v>17886.536494460299</v>
      </c>
      <c r="J1086" s="12">
        <f>I1086/(Calculations!$C$27^($A1086-1+Calculations!$B$6/30))</f>
        <v>1120.5752976686733</v>
      </c>
      <c r="K1086" s="23">
        <f t="shared" si="1378"/>
        <v>0</v>
      </c>
      <c r="L1086" s="12">
        <f>L1085*IF($B1086="January",(1+IF(C1086&gt;Personal!$L$18+1,Calculations!$B$22,Calculations!$B$21)),1)</f>
        <v>12612.301374298913</v>
      </c>
      <c r="M1086" s="12">
        <f>IF(AND(Career!$F$15="Yes",$E1086=62,$E1085=61),L1086,M1085*IF($B1086="January",(1+IF(C1086&gt;Personal!$L$18+1,Calculations!$C$22,Calculations!$C$21)),1))</f>
        <v>12612.301374298913</v>
      </c>
      <c r="N1086" s="12">
        <f>M1086*(1-'Retiree Assumptions'!$F$10)</f>
        <v>11098.825209383043</v>
      </c>
      <c r="O1086" s="12">
        <f>N1086/(Calculations!$C$27^$AW1086)/(Calculations!$D$27^($A1086-1-$AW1086+Calculations!$B$6/30))</f>
        <v>578.19969799220087</v>
      </c>
      <c r="P1086" s="23">
        <f t="shared" si="1379"/>
        <v>0</v>
      </c>
      <c r="Q1086" s="12">
        <f>IF(OR(A1086&lt;=360,$E1086&lt;70),Q1085*IF($B1086="January",(1+IF(C1086&gt;Personal!$L$18+1,Calculations!$B$22,Calculations!$B$21)),1),0)</f>
        <v>0</v>
      </c>
      <c r="R1086" s="12">
        <f>IF(OR(A1086&lt;=360,$E1086&lt;70),IF(AND(Career!$F$15="Yes",$E1086=62,$E1085=61),Q1086,R1085*IF($B1086="January",(1+IF(C1086&gt;Personal!$L$18+1,Calculations!$C$22,Calculations!$C$21)),1)),0)</f>
        <v>0</v>
      </c>
      <c r="S1086" s="12">
        <f>R1086*(1-'Retiree Assumptions'!$F$8)</f>
        <v>0</v>
      </c>
      <c r="T1086" s="12">
        <f>S1086/(Calculations!$C$27^($A1086-1+Calculations!$B$6/30))</f>
        <v>0</v>
      </c>
      <c r="U1086" s="23">
        <f t="shared" si="1380"/>
        <v>0</v>
      </c>
      <c r="W1086">
        <f t="shared" si="1372"/>
        <v>15</v>
      </c>
      <c r="X1086">
        <f t="shared" si="1394"/>
        <v>2115</v>
      </c>
      <c r="Y1086">
        <f t="shared" si="1395"/>
        <v>132</v>
      </c>
      <c r="Z1086">
        <f t="shared" si="1382"/>
        <v>130</v>
      </c>
      <c r="AA1086" s="12">
        <f>S1086*12*Subsidy!$I$15/Subsidy!$I$14</f>
        <v>0</v>
      </c>
      <c r="AB1086" s="12">
        <f>SUM(S$5:S1086)*Subsidy!$I$15/Subsidy!$I$14</f>
        <v>53212.488521578103</v>
      </c>
      <c r="AC1086" s="12">
        <f>N1086*Subsidy!$E$15/Subsidy!$E$14</f>
        <v>8879.0601675064336</v>
      </c>
      <c r="AD1086" s="12">
        <f t="shared" si="1383"/>
        <v>106548.72201007721</v>
      </c>
      <c r="AE1086" s="12">
        <f>$AP1086*AC1086/(Calculations!$D$27^(A1086-1+Calculations!$B$6/30))</f>
        <v>0</v>
      </c>
      <c r="AF1086" s="12">
        <f>IF(AE1086=0,0,SUM(AE$903:AE1086)*AC1086/AE1086)</f>
        <v>0</v>
      </c>
      <c r="AH1086" s="164">
        <f>VLOOKUP(E1086,Rates2,5)*VLOOKUP(E1086,Mort_Imp_Retirees,C1086-'Mort Imp Cume'!$C$4+2)</f>
        <v>1</v>
      </c>
      <c r="AI1086" s="16">
        <f t="shared" si="1384"/>
        <v>0</v>
      </c>
      <c r="AJ1086" s="164">
        <f>VLOOKUP(F1086,Rates2,6)*VLOOKUP(F1086,Mort_Imp_Survivors,C1086-'Mort Imp Cume'!$C$4+2)</f>
        <v>1</v>
      </c>
      <c r="AK1086" s="16">
        <f t="shared" si="1385"/>
        <v>0</v>
      </c>
      <c r="AL1086" s="164">
        <f>VLOOKUP(F1086,Rates2,7)*VLOOKUP(F1086,Mort_Imp_Survivors,C1086-'Mort Imp Cume'!$C$4+2)</f>
        <v>1</v>
      </c>
      <c r="AM1086" s="16">
        <f t="shared" si="1386"/>
        <v>0</v>
      </c>
      <c r="AN1086" s="108">
        <f>PRODUCT(AI$4:AI1085)</f>
        <v>0</v>
      </c>
      <c r="AO1086" s="16">
        <f>PRODUCT(AK$4:AK1085)</f>
        <v>0</v>
      </c>
      <c r="AP1086" s="16">
        <f>PRODUCT(AM$4:AM1085)</f>
        <v>0</v>
      </c>
      <c r="AQ1086" s="16">
        <f t="shared" si="1387"/>
        <v>0</v>
      </c>
      <c r="AR1086" s="16">
        <f t="shared" si="1388"/>
        <v>0</v>
      </c>
      <c r="AS1086" s="16">
        <f t="shared" si="1389"/>
        <v>0</v>
      </c>
      <c r="AT1086" s="16">
        <f t="shared" si="1390"/>
        <v>0</v>
      </c>
      <c r="AU1086" s="16">
        <f t="shared" si="1391"/>
        <v>1</v>
      </c>
      <c r="AV1086" s="16">
        <f t="shared" si="1392"/>
        <v>0</v>
      </c>
      <c r="AW1086" s="30">
        <f>(SUMPRODUCT(AV$5:AV1085,A$5:A1085)+SUM(AV$5:AV1085)*(Calculations!$B$6/30-0.5)+AV$4*Calculations!$B$6/30/2)/SUM(AV$4:AV1085)</f>
        <v>510.22007229542299</v>
      </c>
      <c r="AX1086" s="16"/>
      <c r="AY1086" s="12"/>
      <c r="AZ1086" s="12"/>
    </row>
    <row r="1087" spans="1:52" x14ac:dyDescent="0.25">
      <c r="A1087">
        <f t="shared" si="1368"/>
        <v>1083</v>
      </c>
      <c r="B1087" t="str">
        <f t="shared" si="1397"/>
        <v>April</v>
      </c>
      <c r="C1087">
        <f t="shared" si="1376"/>
        <v>2115</v>
      </c>
      <c r="D1087">
        <f t="shared" si="1399"/>
        <v>211504</v>
      </c>
      <c r="E1087">
        <f t="shared" ref="E1087:F1087" si="1446">E1075+1</f>
        <v>132</v>
      </c>
      <c r="F1087">
        <f t="shared" si="1446"/>
        <v>130</v>
      </c>
      <c r="G1087" s="12">
        <f>G1086*IF($B1087="January",1+IF(C1087&gt;Personal!$L$18+1,Calculations!$B$22,Calculations!$B$21),1)</f>
        <v>22931.457044179868</v>
      </c>
      <c r="H1087" s="12">
        <f>IF(AND(Career!$F$15="Yes",$E1087=62,$E1086=61),G1087,H1086*IF($B1087="January",(1+IF(C1087&gt;Personal!$L$18+1,Calculations!$C$22,Calculations!$C$21)),1))</f>
        <v>22931.457044179868</v>
      </c>
      <c r="I1087" s="12">
        <f>H1087*(1-'Retiree Assumptions'!$F$8)</f>
        <v>17886.536494460299</v>
      </c>
      <c r="J1087" s="12">
        <f>I1087/(Calculations!$C$27^($A1087-1+Calculations!$B$6/30))</f>
        <v>1117.709998168501</v>
      </c>
      <c r="K1087" s="23">
        <f t="shared" si="1378"/>
        <v>0</v>
      </c>
      <c r="L1087" s="12">
        <f>L1086*IF($B1087="January",(1+IF(C1087&gt;Personal!$L$18+1,Calculations!$B$22,Calculations!$B$21)),1)</f>
        <v>12612.301374298913</v>
      </c>
      <c r="M1087" s="12">
        <f>IF(AND(Career!$F$15="Yes",$E1087=62,$E1086=61),L1087,M1086*IF($B1087="January",(1+IF(C1087&gt;Personal!$L$18+1,Calculations!$C$22,Calculations!$C$21)),1))</f>
        <v>12612.301374298913</v>
      </c>
      <c r="N1087" s="12">
        <f>M1087*(1-'Retiree Assumptions'!$F$10)</f>
        <v>11098.825209383043</v>
      </c>
      <c r="O1087" s="12">
        <f>N1087/(Calculations!$C$27^$AW1087)/(Calculations!$D$27^($A1087-1-$AW1087+Calculations!$B$6/30))</f>
        <v>576.53521397513839</v>
      </c>
      <c r="P1087" s="23">
        <f t="shared" si="1379"/>
        <v>0</v>
      </c>
      <c r="Q1087" s="12">
        <f>IF(OR(A1087&lt;=360,$E1087&lt;70),Q1086*IF($B1087="January",(1+IF(C1087&gt;Personal!$L$18+1,Calculations!$B$22,Calculations!$B$21)),1),0)</f>
        <v>0</v>
      </c>
      <c r="R1087" s="12">
        <f>IF(OR(A1087&lt;=360,$E1087&lt;70),IF(AND(Career!$F$15="Yes",$E1087=62,$E1086=61),Q1087,R1086*IF($B1087="January",(1+IF(C1087&gt;Personal!$L$18+1,Calculations!$C$22,Calculations!$C$21)),1)),0)</f>
        <v>0</v>
      </c>
      <c r="S1087" s="12">
        <f>R1087*(1-'Retiree Assumptions'!$F$8)</f>
        <v>0</v>
      </c>
      <c r="T1087" s="12">
        <f>S1087/(Calculations!$C$27^($A1087-1+Calculations!$B$6/30))</f>
        <v>0</v>
      </c>
      <c r="U1087" s="23">
        <f t="shared" si="1380"/>
        <v>0</v>
      </c>
      <c r="W1087">
        <f t="shared" si="1372"/>
        <v>15</v>
      </c>
      <c r="X1087">
        <f t="shared" si="1394"/>
        <v>2115</v>
      </c>
      <c r="Y1087">
        <f t="shared" si="1395"/>
        <v>132</v>
      </c>
      <c r="Z1087">
        <f t="shared" si="1382"/>
        <v>130</v>
      </c>
      <c r="AA1087" s="12">
        <f>S1087*12*Subsidy!$I$15/Subsidy!$I$14</f>
        <v>0</v>
      </c>
      <c r="AB1087" s="12">
        <f>SUM(S$5:S1087)*Subsidy!$I$15/Subsidy!$I$14</f>
        <v>53212.488521578103</v>
      </c>
      <c r="AC1087" s="12">
        <f>N1087*Subsidy!$E$15/Subsidy!$E$14</f>
        <v>8879.0601675064336</v>
      </c>
      <c r="AD1087" s="12">
        <f t="shared" si="1383"/>
        <v>106548.72201007721</v>
      </c>
      <c r="AE1087" s="12">
        <f>$AP1087*AC1087/(Calculations!$D$27^(A1087-1+Calculations!$B$6/30))</f>
        <v>0</v>
      </c>
      <c r="AF1087" s="12">
        <f>IF(AE1087=0,0,SUM(AE$903:AE1087)*AC1087/AE1087)</f>
        <v>0</v>
      </c>
      <c r="AH1087" s="164">
        <f>VLOOKUP(E1087,Rates2,5)*VLOOKUP(E1087,Mort_Imp_Retirees,C1087-'Mort Imp Cume'!$C$4+2)</f>
        <v>1</v>
      </c>
      <c r="AI1087" s="16">
        <f t="shared" si="1384"/>
        <v>0</v>
      </c>
      <c r="AJ1087" s="164">
        <f>VLOOKUP(F1087,Rates2,6)*VLOOKUP(F1087,Mort_Imp_Survivors,C1087-'Mort Imp Cume'!$C$4+2)</f>
        <v>1</v>
      </c>
      <c r="AK1087" s="16">
        <f t="shared" si="1385"/>
        <v>0</v>
      </c>
      <c r="AL1087" s="164">
        <f>VLOOKUP(F1087,Rates2,7)*VLOOKUP(F1087,Mort_Imp_Survivors,C1087-'Mort Imp Cume'!$C$4+2)</f>
        <v>1</v>
      </c>
      <c r="AM1087" s="16">
        <f t="shared" si="1386"/>
        <v>0</v>
      </c>
      <c r="AN1087" s="108">
        <f>PRODUCT(AI$4:AI1086)</f>
        <v>0</v>
      </c>
      <c r="AO1087" s="16">
        <f>PRODUCT(AK$4:AK1086)</f>
        <v>0</v>
      </c>
      <c r="AP1087" s="16">
        <f>PRODUCT(AM$4:AM1086)</f>
        <v>0</v>
      </c>
      <c r="AQ1087" s="16">
        <f t="shared" si="1387"/>
        <v>0</v>
      </c>
      <c r="AR1087" s="16">
        <f t="shared" si="1388"/>
        <v>0</v>
      </c>
      <c r="AS1087" s="16">
        <f t="shared" si="1389"/>
        <v>0</v>
      </c>
      <c r="AT1087" s="16">
        <f t="shared" si="1390"/>
        <v>0</v>
      </c>
      <c r="AU1087" s="16">
        <f t="shared" si="1391"/>
        <v>1</v>
      </c>
      <c r="AV1087" s="16">
        <f t="shared" si="1392"/>
        <v>0</v>
      </c>
      <c r="AW1087" s="30">
        <f>(SUMPRODUCT(AV$5:AV1086,A$5:A1086)+SUM(AV$5:AV1086)*(Calculations!$B$6/30-0.5)+AV$4*Calculations!$B$6/30/2)/SUM(AV$4:AV1086)</f>
        <v>510.22007229542299</v>
      </c>
      <c r="AX1087" s="16"/>
      <c r="AY1087" s="12"/>
      <c r="AZ1087" s="12"/>
    </row>
    <row r="1088" spans="1:52" x14ac:dyDescent="0.25">
      <c r="A1088">
        <f t="shared" si="1368"/>
        <v>1084</v>
      </c>
      <c r="B1088" t="str">
        <f t="shared" si="1397"/>
        <v>May</v>
      </c>
      <c r="C1088">
        <f t="shared" si="1376"/>
        <v>2115</v>
      </c>
      <c r="D1088">
        <f t="shared" si="1399"/>
        <v>211505</v>
      </c>
      <c r="E1088">
        <f t="shared" ref="E1088:F1088" si="1447">E1076+1</f>
        <v>132</v>
      </c>
      <c r="F1088">
        <f t="shared" si="1447"/>
        <v>130</v>
      </c>
      <c r="G1088" s="12">
        <f>G1087*IF($B1088="January",1+IF(C1088&gt;Personal!$L$18+1,Calculations!$B$22,Calculations!$B$21),1)</f>
        <v>22931.457044179868</v>
      </c>
      <c r="H1088" s="12">
        <f>IF(AND(Career!$F$15="Yes",$E1088=62,$E1087=61),G1088,H1087*IF($B1088="January",(1+IF(C1088&gt;Personal!$L$18+1,Calculations!$C$22,Calculations!$C$21)),1))</f>
        <v>22931.457044179868</v>
      </c>
      <c r="I1088" s="12">
        <f>H1088*(1-'Retiree Assumptions'!$F$8)</f>
        <v>17886.536494460299</v>
      </c>
      <c r="J1088" s="12">
        <f>I1088/(Calculations!$C$27^($A1088-1+Calculations!$B$6/30))</f>
        <v>1114.8520252096539</v>
      </c>
      <c r="K1088" s="23">
        <f t="shared" si="1378"/>
        <v>0</v>
      </c>
      <c r="L1088" s="12">
        <f>L1087*IF($B1088="January",(1+IF(C1088&gt;Personal!$L$18+1,Calculations!$B$22,Calculations!$B$21)),1)</f>
        <v>12612.301374298913</v>
      </c>
      <c r="M1088" s="12">
        <f>IF(AND(Career!$F$15="Yes",$E1088=62,$E1087=61),L1088,M1087*IF($B1088="January",(1+IF(C1088&gt;Personal!$L$18+1,Calculations!$C$22,Calculations!$C$21)),1))</f>
        <v>12612.301374298913</v>
      </c>
      <c r="N1088" s="12">
        <f>M1088*(1-'Retiree Assumptions'!$F$10)</f>
        <v>11098.825209383043</v>
      </c>
      <c r="O1088" s="12">
        <f>N1088/(Calculations!$C$27^$AW1088)/(Calculations!$D$27^($A1088-1-$AW1088+Calculations!$B$6/30))</f>
        <v>574.87552156736365</v>
      </c>
      <c r="P1088" s="23">
        <f t="shared" si="1379"/>
        <v>0</v>
      </c>
      <c r="Q1088" s="12">
        <f>IF(OR(A1088&lt;=360,$E1088&lt;70),Q1087*IF($B1088="January",(1+IF(C1088&gt;Personal!$L$18+1,Calculations!$B$22,Calculations!$B$21)),1),0)</f>
        <v>0</v>
      </c>
      <c r="R1088" s="12">
        <f>IF(OR(A1088&lt;=360,$E1088&lt;70),IF(AND(Career!$F$15="Yes",$E1088=62,$E1087=61),Q1088,R1087*IF($B1088="January",(1+IF(C1088&gt;Personal!$L$18+1,Calculations!$C$22,Calculations!$C$21)),1)),0)</f>
        <v>0</v>
      </c>
      <c r="S1088" s="12">
        <f>R1088*(1-'Retiree Assumptions'!$F$8)</f>
        <v>0</v>
      </c>
      <c r="T1088" s="12">
        <f>S1088/(Calculations!$C$27^($A1088-1+Calculations!$B$6/30))</f>
        <v>0</v>
      </c>
      <c r="U1088" s="23">
        <f t="shared" si="1380"/>
        <v>0</v>
      </c>
      <c r="W1088">
        <f t="shared" si="1372"/>
        <v>15</v>
      </c>
      <c r="X1088">
        <f t="shared" si="1394"/>
        <v>2115</v>
      </c>
      <c r="Y1088">
        <f t="shared" si="1395"/>
        <v>132</v>
      </c>
      <c r="Z1088">
        <f t="shared" si="1382"/>
        <v>130</v>
      </c>
      <c r="AA1088" s="12">
        <f>S1088*12*Subsidy!$I$15/Subsidy!$I$14</f>
        <v>0</v>
      </c>
      <c r="AB1088" s="12">
        <f>SUM(S$5:S1088)*Subsidy!$I$15/Subsidy!$I$14</f>
        <v>53212.488521578103</v>
      </c>
      <c r="AC1088" s="12">
        <f>N1088*Subsidy!$E$15/Subsidy!$E$14</f>
        <v>8879.0601675064336</v>
      </c>
      <c r="AD1088" s="12">
        <f t="shared" si="1383"/>
        <v>106548.72201007721</v>
      </c>
      <c r="AE1088" s="12">
        <f>$AP1088*AC1088/(Calculations!$D$27^(A1088-1+Calculations!$B$6/30))</f>
        <v>0</v>
      </c>
      <c r="AF1088" s="12">
        <f>IF(AE1088=0,0,SUM(AE$903:AE1088)*AC1088/AE1088)</f>
        <v>0</v>
      </c>
      <c r="AH1088" s="164">
        <f>VLOOKUP(E1088,Rates2,5)*VLOOKUP(E1088,Mort_Imp_Retirees,C1088-'Mort Imp Cume'!$C$4+2)</f>
        <v>1</v>
      </c>
      <c r="AI1088" s="16">
        <f t="shared" si="1384"/>
        <v>0</v>
      </c>
      <c r="AJ1088" s="164">
        <f>VLOOKUP(F1088,Rates2,6)*VLOOKUP(F1088,Mort_Imp_Survivors,C1088-'Mort Imp Cume'!$C$4+2)</f>
        <v>1</v>
      </c>
      <c r="AK1088" s="16">
        <f t="shared" si="1385"/>
        <v>0</v>
      </c>
      <c r="AL1088" s="164">
        <f>VLOOKUP(F1088,Rates2,7)*VLOOKUP(F1088,Mort_Imp_Survivors,C1088-'Mort Imp Cume'!$C$4+2)</f>
        <v>1</v>
      </c>
      <c r="AM1088" s="16">
        <f t="shared" si="1386"/>
        <v>0</v>
      </c>
      <c r="AN1088" s="108">
        <f>PRODUCT(AI$4:AI1087)</f>
        <v>0</v>
      </c>
      <c r="AO1088" s="16">
        <f>PRODUCT(AK$4:AK1087)</f>
        <v>0</v>
      </c>
      <c r="AP1088" s="16">
        <f>PRODUCT(AM$4:AM1087)</f>
        <v>0</v>
      </c>
      <c r="AQ1088" s="16">
        <f t="shared" si="1387"/>
        <v>0</v>
      </c>
      <c r="AR1088" s="16">
        <f t="shared" si="1388"/>
        <v>0</v>
      </c>
      <c r="AS1088" s="16">
        <f t="shared" si="1389"/>
        <v>0</v>
      </c>
      <c r="AT1088" s="16">
        <f t="shared" si="1390"/>
        <v>0</v>
      </c>
      <c r="AU1088" s="16">
        <f t="shared" si="1391"/>
        <v>1</v>
      </c>
      <c r="AV1088" s="16">
        <f t="shared" si="1392"/>
        <v>0</v>
      </c>
      <c r="AW1088" s="30">
        <f>(SUMPRODUCT(AV$5:AV1087,A$5:A1087)+SUM(AV$5:AV1087)*(Calculations!$B$6/30-0.5)+AV$4*Calculations!$B$6/30/2)/SUM(AV$4:AV1087)</f>
        <v>510.22007229542299</v>
      </c>
      <c r="AX1088" s="16"/>
      <c r="AY1088" s="12"/>
      <c r="AZ1088" s="12"/>
    </row>
    <row r="1089" spans="1:52" x14ac:dyDescent="0.25">
      <c r="A1089">
        <f t="shared" si="1368"/>
        <v>1085</v>
      </c>
      <c r="B1089" t="str">
        <f t="shared" si="1397"/>
        <v>June</v>
      </c>
      <c r="C1089">
        <f t="shared" si="1376"/>
        <v>2115</v>
      </c>
      <c r="D1089">
        <f t="shared" si="1399"/>
        <v>211506</v>
      </c>
      <c r="E1089">
        <f t="shared" ref="E1089:F1089" si="1448">E1077+1</f>
        <v>132</v>
      </c>
      <c r="F1089">
        <f t="shared" si="1448"/>
        <v>130</v>
      </c>
      <c r="G1089" s="12">
        <f>G1088*IF($B1089="January",1+IF(C1089&gt;Personal!$L$18+1,Calculations!$B$22,Calculations!$B$21),1)</f>
        <v>22931.457044179868</v>
      </c>
      <c r="H1089" s="12">
        <f>IF(AND(Career!$F$15="Yes",$E1089=62,$E1088=61),G1089,H1088*IF($B1089="January",(1+IF(C1089&gt;Personal!$L$18+1,Calculations!$C$22,Calculations!$C$21)),1))</f>
        <v>22931.457044179868</v>
      </c>
      <c r="I1089" s="12">
        <f>H1089*(1-'Retiree Assumptions'!$F$8)</f>
        <v>17886.536494460299</v>
      </c>
      <c r="J1089" s="12">
        <f>I1089/(Calculations!$C$27^($A1089-1+Calculations!$B$6/30))</f>
        <v>1112.0013600582402</v>
      </c>
      <c r="K1089" s="23">
        <f t="shared" si="1378"/>
        <v>0</v>
      </c>
      <c r="L1089" s="12">
        <f>L1088*IF($B1089="January",(1+IF(C1089&gt;Personal!$L$18+1,Calculations!$B$22,Calculations!$B$21)),1)</f>
        <v>12612.301374298913</v>
      </c>
      <c r="M1089" s="12">
        <f>IF(AND(Career!$F$15="Yes",$E1089=62,$E1088=61),L1089,M1088*IF($B1089="January",(1+IF(C1089&gt;Personal!$L$18+1,Calculations!$C$22,Calculations!$C$21)),1))</f>
        <v>12612.301374298913</v>
      </c>
      <c r="N1089" s="12">
        <f>M1089*(1-'Retiree Assumptions'!$F$10)</f>
        <v>11098.825209383043</v>
      </c>
      <c r="O1089" s="12">
        <f>N1089/(Calculations!$C$27^$AW1089)/(Calculations!$D$27^($A1089-1-$AW1089+Calculations!$B$6/30))</f>
        <v>573.22060697510074</v>
      </c>
      <c r="P1089" s="23">
        <f t="shared" si="1379"/>
        <v>0</v>
      </c>
      <c r="Q1089" s="12">
        <f>IF(OR(A1089&lt;=360,$E1089&lt;70),Q1088*IF($B1089="January",(1+IF(C1089&gt;Personal!$L$18+1,Calculations!$B$22,Calculations!$B$21)),1),0)</f>
        <v>0</v>
      </c>
      <c r="R1089" s="12">
        <f>IF(OR(A1089&lt;=360,$E1089&lt;70),IF(AND(Career!$F$15="Yes",$E1089=62,$E1088=61),Q1089,R1088*IF($B1089="January",(1+IF(C1089&gt;Personal!$L$18+1,Calculations!$C$22,Calculations!$C$21)),1)),0)</f>
        <v>0</v>
      </c>
      <c r="S1089" s="12">
        <f>R1089*(1-'Retiree Assumptions'!$F$8)</f>
        <v>0</v>
      </c>
      <c r="T1089" s="12">
        <f>S1089/(Calculations!$C$27^($A1089-1+Calculations!$B$6/30))</f>
        <v>0</v>
      </c>
      <c r="U1089" s="23">
        <f t="shared" si="1380"/>
        <v>0</v>
      </c>
      <c r="W1089">
        <f t="shared" si="1372"/>
        <v>15</v>
      </c>
      <c r="X1089">
        <f t="shared" si="1394"/>
        <v>2115</v>
      </c>
      <c r="Y1089">
        <f t="shared" si="1395"/>
        <v>132</v>
      </c>
      <c r="Z1089">
        <f t="shared" si="1382"/>
        <v>130</v>
      </c>
      <c r="AA1089" s="12">
        <f>S1089*12*Subsidy!$I$15/Subsidy!$I$14</f>
        <v>0</v>
      </c>
      <c r="AB1089" s="12">
        <f>SUM(S$5:S1089)*Subsidy!$I$15/Subsidy!$I$14</f>
        <v>53212.488521578103</v>
      </c>
      <c r="AC1089" s="12">
        <f>N1089*Subsidy!$E$15/Subsidy!$E$14</f>
        <v>8879.0601675064336</v>
      </c>
      <c r="AD1089" s="12">
        <f t="shared" si="1383"/>
        <v>106548.72201007721</v>
      </c>
      <c r="AE1089" s="12">
        <f>$AP1089*AC1089/(Calculations!$D$27^(A1089-1+Calculations!$B$6/30))</f>
        <v>0</v>
      </c>
      <c r="AF1089" s="12">
        <f>IF(AE1089=0,0,SUM(AE$903:AE1089)*AC1089/AE1089)</f>
        <v>0</v>
      </c>
      <c r="AH1089" s="164">
        <f>VLOOKUP(E1089,Rates2,5)*VLOOKUP(E1089,Mort_Imp_Retirees,C1089-'Mort Imp Cume'!$C$4+2)</f>
        <v>1</v>
      </c>
      <c r="AI1089" s="16">
        <f t="shared" si="1384"/>
        <v>0</v>
      </c>
      <c r="AJ1089" s="164">
        <f>VLOOKUP(F1089,Rates2,6)*VLOOKUP(F1089,Mort_Imp_Survivors,C1089-'Mort Imp Cume'!$C$4+2)</f>
        <v>1</v>
      </c>
      <c r="AK1089" s="16">
        <f t="shared" si="1385"/>
        <v>0</v>
      </c>
      <c r="AL1089" s="164">
        <f>VLOOKUP(F1089,Rates2,7)*VLOOKUP(F1089,Mort_Imp_Survivors,C1089-'Mort Imp Cume'!$C$4+2)</f>
        <v>1</v>
      </c>
      <c r="AM1089" s="16">
        <f t="shared" si="1386"/>
        <v>0</v>
      </c>
      <c r="AN1089" s="108">
        <f>PRODUCT(AI$4:AI1088)</f>
        <v>0</v>
      </c>
      <c r="AO1089" s="16">
        <f>PRODUCT(AK$4:AK1088)</f>
        <v>0</v>
      </c>
      <c r="AP1089" s="16">
        <f>PRODUCT(AM$4:AM1088)</f>
        <v>0</v>
      </c>
      <c r="AQ1089" s="16">
        <f t="shared" si="1387"/>
        <v>0</v>
      </c>
      <c r="AR1089" s="16">
        <f t="shared" si="1388"/>
        <v>0</v>
      </c>
      <c r="AS1089" s="16">
        <f t="shared" si="1389"/>
        <v>0</v>
      </c>
      <c r="AT1089" s="16">
        <f t="shared" si="1390"/>
        <v>0</v>
      </c>
      <c r="AU1089" s="16">
        <f t="shared" si="1391"/>
        <v>1</v>
      </c>
      <c r="AV1089" s="16">
        <f t="shared" si="1392"/>
        <v>0</v>
      </c>
      <c r="AW1089" s="30">
        <f>(SUMPRODUCT(AV$5:AV1088,A$5:A1088)+SUM(AV$5:AV1088)*(Calculations!$B$6/30-0.5)+AV$4*Calculations!$B$6/30/2)/SUM(AV$4:AV1088)</f>
        <v>510.22007229542299</v>
      </c>
      <c r="AX1089" s="16"/>
      <c r="AY1089" s="12"/>
      <c r="AZ1089" s="12"/>
    </row>
    <row r="1090" spans="1:52" x14ac:dyDescent="0.25">
      <c r="A1090">
        <f t="shared" si="1368"/>
        <v>1086</v>
      </c>
      <c r="B1090" t="str">
        <f t="shared" si="1397"/>
        <v>July</v>
      </c>
      <c r="C1090">
        <f t="shared" si="1376"/>
        <v>2115</v>
      </c>
      <c r="D1090">
        <f t="shared" si="1399"/>
        <v>211507</v>
      </c>
      <c r="E1090">
        <f t="shared" ref="E1090:F1090" si="1449">E1078+1</f>
        <v>132</v>
      </c>
      <c r="F1090">
        <f t="shared" si="1449"/>
        <v>130</v>
      </c>
      <c r="G1090" s="12">
        <f>G1089*IF($B1090="January",1+IF(C1090&gt;Personal!$L$18+1,Calculations!$B$22,Calculations!$B$21),1)</f>
        <v>22931.457044179868</v>
      </c>
      <c r="H1090" s="12">
        <f>IF(AND(Career!$F$15="Yes",$E1090=62,$E1089=61),G1090,H1089*IF($B1090="January",(1+IF(C1090&gt;Personal!$L$18+1,Calculations!$C$22,Calculations!$C$21)),1))</f>
        <v>22931.457044179868</v>
      </c>
      <c r="I1090" s="12">
        <f>H1090*(1-'Retiree Assumptions'!$F$8)</f>
        <v>17886.536494460299</v>
      </c>
      <c r="J1090" s="12">
        <f>I1090/(Calculations!$C$27^($A1090-1+Calculations!$B$6/30))</f>
        <v>1109.1579840282723</v>
      </c>
      <c r="K1090" s="23">
        <f t="shared" si="1378"/>
        <v>0</v>
      </c>
      <c r="L1090" s="12">
        <f>L1089*IF($B1090="January",(1+IF(C1090&gt;Personal!$L$18+1,Calculations!$B$22,Calculations!$B$21)),1)</f>
        <v>12612.301374298913</v>
      </c>
      <c r="M1090" s="12">
        <f>IF(AND(Career!$F$15="Yes",$E1090=62,$E1089=61),L1090,M1089*IF($B1090="January",(1+IF(C1090&gt;Personal!$L$18+1,Calculations!$C$22,Calculations!$C$21)),1))</f>
        <v>12612.301374298913</v>
      </c>
      <c r="N1090" s="12">
        <f>M1090*(1-'Retiree Assumptions'!$F$10)</f>
        <v>11098.825209383043</v>
      </c>
      <c r="O1090" s="12">
        <f>N1090/(Calculations!$C$27^$AW1090)/(Calculations!$D$27^($A1090-1-$AW1090+Calculations!$B$6/30))</f>
        <v>571.57045644428229</v>
      </c>
      <c r="P1090" s="23">
        <f t="shared" si="1379"/>
        <v>0</v>
      </c>
      <c r="Q1090" s="12">
        <f>IF(OR(A1090&lt;=360,$E1090&lt;70),Q1089*IF($B1090="January",(1+IF(C1090&gt;Personal!$L$18+1,Calculations!$B$22,Calculations!$B$21)),1),0)</f>
        <v>0</v>
      </c>
      <c r="R1090" s="12">
        <f>IF(OR(A1090&lt;=360,$E1090&lt;70),IF(AND(Career!$F$15="Yes",$E1090=62,$E1089=61),Q1090,R1089*IF($B1090="January",(1+IF(C1090&gt;Personal!$L$18+1,Calculations!$C$22,Calculations!$C$21)),1)),0)</f>
        <v>0</v>
      </c>
      <c r="S1090" s="12">
        <f>R1090*(1-'Retiree Assumptions'!$F$8)</f>
        <v>0</v>
      </c>
      <c r="T1090" s="12">
        <f>S1090/(Calculations!$C$27^($A1090-1+Calculations!$B$6/30))</f>
        <v>0</v>
      </c>
      <c r="U1090" s="23">
        <f t="shared" si="1380"/>
        <v>0</v>
      </c>
      <c r="W1090">
        <f t="shared" si="1372"/>
        <v>15</v>
      </c>
      <c r="X1090">
        <f t="shared" si="1394"/>
        <v>2115</v>
      </c>
      <c r="Y1090">
        <f t="shared" si="1395"/>
        <v>132</v>
      </c>
      <c r="Z1090">
        <f t="shared" si="1382"/>
        <v>130</v>
      </c>
      <c r="AA1090" s="12">
        <f>S1090*12*Subsidy!$I$15/Subsidy!$I$14</f>
        <v>0</v>
      </c>
      <c r="AB1090" s="12">
        <f>SUM(S$5:S1090)*Subsidy!$I$15/Subsidy!$I$14</f>
        <v>53212.488521578103</v>
      </c>
      <c r="AC1090" s="12">
        <f>N1090*Subsidy!$E$15/Subsidy!$E$14</f>
        <v>8879.0601675064336</v>
      </c>
      <c r="AD1090" s="12">
        <f t="shared" si="1383"/>
        <v>106548.72201007721</v>
      </c>
      <c r="AE1090" s="12">
        <f>$AP1090*AC1090/(Calculations!$D$27^(A1090-1+Calculations!$B$6/30))</f>
        <v>0</v>
      </c>
      <c r="AF1090" s="12">
        <f>IF(AE1090=0,0,SUM(AE$903:AE1090)*AC1090/AE1090)</f>
        <v>0</v>
      </c>
      <c r="AH1090" s="164">
        <f>VLOOKUP(E1090,Rates2,5)*VLOOKUP(E1090,Mort_Imp_Retirees,C1090-'Mort Imp Cume'!$C$4+2)</f>
        <v>1</v>
      </c>
      <c r="AI1090" s="16">
        <f t="shared" si="1384"/>
        <v>0</v>
      </c>
      <c r="AJ1090" s="164">
        <f>VLOOKUP(F1090,Rates2,6)*VLOOKUP(F1090,Mort_Imp_Survivors,C1090-'Mort Imp Cume'!$C$4+2)</f>
        <v>1</v>
      </c>
      <c r="AK1090" s="16">
        <f t="shared" si="1385"/>
        <v>0</v>
      </c>
      <c r="AL1090" s="164">
        <f>VLOOKUP(F1090,Rates2,7)*VLOOKUP(F1090,Mort_Imp_Survivors,C1090-'Mort Imp Cume'!$C$4+2)</f>
        <v>1</v>
      </c>
      <c r="AM1090" s="16">
        <f t="shared" si="1386"/>
        <v>0</v>
      </c>
      <c r="AN1090" s="108">
        <f>PRODUCT(AI$4:AI1089)</f>
        <v>0</v>
      </c>
      <c r="AO1090" s="16">
        <f>PRODUCT(AK$4:AK1089)</f>
        <v>0</v>
      </c>
      <c r="AP1090" s="16">
        <f>PRODUCT(AM$4:AM1089)</f>
        <v>0</v>
      </c>
      <c r="AQ1090" s="16">
        <f t="shared" si="1387"/>
        <v>0</v>
      </c>
      <c r="AR1090" s="16">
        <f t="shared" si="1388"/>
        <v>0</v>
      </c>
      <c r="AS1090" s="16">
        <f t="shared" si="1389"/>
        <v>0</v>
      </c>
      <c r="AT1090" s="16">
        <f t="shared" si="1390"/>
        <v>0</v>
      </c>
      <c r="AU1090" s="16">
        <f t="shared" si="1391"/>
        <v>1</v>
      </c>
      <c r="AV1090" s="16">
        <f t="shared" si="1392"/>
        <v>0</v>
      </c>
      <c r="AW1090" s="30">
        <f>(SUMPRODUCT(AV$5:AV1089,A$5:A1089)+SUM(AV$5:AV1089)*(Calculations!$B$6/30-0.5)+AV$4*Calculations!$B$6/30/2)/SUM(AV$4:AV1089)</f>
        <v>510.22007229542299</v>
      </c>
      <c r="AX1090" s="16"/>
      <c r="AY1090" s="12"/>
      <c r="AZ1090" s="12"/>
    </row>
    <row r="1091" spans="1:52" x14ac:dyDescent="0.25">
      <c r="A1091">
        <f t="shared" si="1368"/>
        <v>1087</v>
      </c>
      <c r="B1091" t="str">
        <f t="shared" si="1397"/>
        <v>August</v>
      </c>
      <c r="C1091">
        <f t="shared" si="1376"/>
        <v>2115</v>
      </c>
      <c r="D1091">
        <f t="shared" si="1399"/>
        <v>211508</v>
      </c>
      <c r="E1091">
        <f t="shared" ref="E1091:F1091" si="1450">E1079+1</f>
        <v>132</v>
      </c>
      <c r="F1091">
        <f t="shared" si="1450"/>
        <v>130</v>
      </c>
      <c r="G1091" s="12">
        <f>G1090*IF($B1091="January",1+IF(C1091&gt;Personal!$L$18+1,Calculations!$B$22,Calculations!$B$21),1)</f>
        <v>22931.457044179868</v>
      </c>
      <c r="H1091" s="12">
        <f>IF(AND(Career!$F$15="Yes",$E1091=62,$E1090=61),G1091,H1090*IF($B1091="January",(1+IF(C1091&gt;Personal!$L$18+1,Calculations!$C$22,Calculations!$C$21)),1))</f>
        <v>22931.457044179868</v>
      </c>
      <c r="I1091" s="12">
        <f>H1091*(1-'Retiree Assumptions'!$F$8)</f>
        <v>17886.536494460299</v>
      </c>
      <c r="J1091" s="12">
        <f>I1091/(Calculations!$C$27^($A1091-1+Calculations!$B$6/30))</f>
        <v>1106.3218784815413</v>
      </c>
      <c r="K1091" s="23">
        <f t="shared" si="1378"/>
        <v>0</v>
      </c>
      <c r="L1091" s="12">
        <f>L1090*IF($B1091="January",(1+IF(C1091&gt;Personal!$L$18+1,Calculations!$B$22,Calculations!$B$21)),1)</f>
        <v>12612.301374298913</v>
      </c>
      <c r="M1091" s="12">
        <f>IF(AND(Career!$F$15="Yes",$E1091=62,$E1090=61),L1091,M1090*IF($B1091="January",(1+IF(C1091&gt;Personal!$L$18+1,Calculations!$C$22,Calculations!$C$21)),1))</f>
        <v>12612.301374298913</v>
      </c>
      <c r="N1091" s="12">
        <f>M1091*(1-'Retiree Assumptions'!$F$10)</f>
        <v>11098.825209383043</v>
      </c>
      <c r="O1091" s="12">
        <f>N1091/(Calculations!$C$27^$AW1091)/(Calculations!$D$27^($A1091-1-$AW1091+Calculations!$B$6/30))</f>
        <v>569.92505626043533</v>
      </c>
      <c r="P1091" s="23">
        <f t="shared" si="1379"/>
        <v>0</v>
      </c>
      <c r="Q1091" s="12">
        <f>IF(OR(A1091&lt;=360,$E1091&lt;70),Q1090*IF($B1091="January",(1+IF(C1091&gt;Personal!$L$18+1,Calculations!$B$22,Calculations!$B$21)),1),0)</f>
        <v>0</v>
      </c>
      <c r="R1091" s="12">
        <f>IF(OR(A1091&lt;=360,$E1091&lt;70),IF(AND(Career!$F$15="Yes",$E1091=62,$E1090=61),Q1091,R1090*IF($B1091="January",(1+IF(C1091&gt;Personal!$L$18+1,Calculations!$C$22,Calculations!$C$21)),1)),0)</f>
        <v>0</v>
      </c>
      <c r="S1091" s="12">
        <f>R1091*(1-'Retiree Assumptions'!$F$8)</f>
        <v>0</v>
      </c>
      <c r="T1091" s="12">
        <f>S1091/(Calculations!$C$27^($A1091-1+Calculations!$B$6/30))</f>
        <v>0</v>
      </c>
      <c r="U1091" s="23">
        <f t="shared" si="1380"/>
        <v>0</v>
      </c>
      <c r="W1091">
        <f t="shared" si="1372"/>
        <v>15</v>
      </c>
      <c r="X1091">
        <f t="shared" si="1394"/>
        <v>2115</v>
      </c>
      <c r="Y1091">
        <f t="shared" si="1395"/>
        <v>132</v>
      </c>
      <c r="Z1091">
        <f t="shared" si="1382"/>
        <v>130</v>
      </c>
      <c r="AA1091" s="12">
        <f>S1091*12*Subsidy!$I$15/Subsidy!$I$14</f>
        <v>0</v>
      </c>
      <c r="AB1091" s="12">
        <f>SUM(S$5:S1091)*Subsidy!$I$15/Subsidy!$I$14</f>
        <v>53212.488521578103</v>
      </c>
      <c r="AC1091" s="12">
        <f>N1091*Subsidy!$E$15/Subsidy!$E$14</f>
        <v>8879.0601675064336</v>
      </c>
      <c r="AD1091" s="12">
        <f t="shared" si="1383"/>
        <v>106548.72201007721</v>
      </c>
      <c r="AE1091" s="12">
        <f>$AP1091*AC1091/(Calculations!$D$27^(A1091-1+Calculations!$B$6/30))</f>
        <v>0</v>
      </c>
      <c r="AF1091" s="12">
        <f>IF(AE1091=0,0,SUM(AE$903:AE1091)*AC1091/AE1091)</f>
        <v>0</v>
      </c>
      <c r="AH1091" s="164">
        <f>VLOOKUP(E1091,Rates2,5)*VLOOKUP(E1091,Mort_Imp_Retirees,C1091-'Mort Imp Cume'!$C$4+2)</f>
        <v>1</v>
      </c>
      <c r="AI1091" s="16">
        <f t="shared" si="1384"/>
        <v>0</v>
      </c>
      <c r="AJ1091" s="164">
        <f>VLOOKUP(F1091,Rates2,6)*VLOOKUP(F1091,Mort_Imp_Survivors,C1091-'Mort Imp Cume'!$C$4+2)</f>
        <v>1</v>
      </c>
      <c r="AK1091" s="16">
        <f t="shared" si="1385"/>
        <v>0</v>
      </c>
      <c r="AL1091" s="164">
        <f>VLOOKUP(F1091,Rates2,7)*VLOOKUP(F1091,Mort_Imp_Survivors,C1091-'Mort Imp Cume'!$C$4+2)</f>
        <v>1</v>
      </c>
      <c r="AM1091" s="16">
        <f t="shared" si="1386"/>
        <v>0</v>
      </c>
      <c r="AN1091" s="108">
        <f>PRODUCT(AI$4:AI1090)</f>
        <v>0</v>
      </c>
      <c r="AO1091" s="16">
        <f>PRODUCT(AK$4:AK1090)</f>
        <v>0</v>
      </c>
      <c r="AP1091" s="16">
        <f>PRODUCT(AM$4:AM1090)</f>
        <v>0</v>
      </c>
      <c r="AQ1091" s="16">
        <f t="shared" si="1387"/>
        <v>0</v>
      </c>
      <c r="AR1091" s="16">
        <f t="shared" si="1388"/>
        <v>0</v>
      </c>
      <c r="AS1091" s="16">
        <f t="shared" si="1389"/>
        <v>0</v>
      </c>
      <c r="AT1091" s="16">
        <f t="shared" si="1390"/>
        <v>0</v>
      </c>
      <c r="AU1091" s="16">
        <f t="shared" si="1391"/>
        <v>1</v>
      </c>
      <c r="AV1091" s="16">
        <f t="shared" si="1392"/>
        <v>0</v>
      </c>
      <c r="AW1091" s="30">
        <f>(SUMPRODUCT(AV$5:AV1090,A$5:A1090)+SUM(AV$5:AV1090)*(Calculations!$B$6/30-0.5)+AV$4*Calculations!$B$6/30/2)/SUM(AV$4:AV1090)</f>
        <v>510.22007229542299</v>
      </c>
      <c r="AX1091" s="16"/>
      <c r="AY1091" s="12"/>
      <c r="AZ1091" s="12"/>
    </row>
    <row r="1092" spans="1:52" x14ac:dyDescent="0.25">
      <c r="A1092">
        <f t="shared" si="1368"/>
        <v>1088</v>
      </c>
      <c r="B1092" t="str">
        <f t="shared" si="1397"/>
        <v>September</v>
      </c>
      <c r="C1092">
        <f t="shared" si="1376"/>
        <v>2115</v>
      </c>
      <c r="D1092">
        <f t="shared" si="1399"/>
        <v>211509</v>
      </c>
      <c r="E1092">
        <f t="shared" ref="E1092:F1092" si="1451">E1080+1</f>
        <v>132</v>
      </c>
      <c r="F1092">
        <f t="shared" si="1451"/>
        <v>130</v>
      </c>
      <c r="G1092" s="12">
        <f>G1091*IF($B1092="January",1+IF(C1092&gt;Personal!$L$18+1,Calculations!$B$22,Calculations!$B$21),1)</f>
        <v>22931.457044179868</v>
      </c>
      <c r="H1092" s="12">
        <f>IF(AND(Career!$F$15="Yes",$E1092=62,$E1091=61),G1092,H1091*IF($B1092="January",(1+IF(C1092&gt;Personal!$L$18+1,Calculations!$C$22,Calculations!$C$21)),1))</f>
        <v>22931.457044179868</v>
      </c>
      <c r="I1092" s="12">
        <f>H1092*(1-'Retiree Assumptions'!$F$8)</f>
        <v>17886.536494460299</v>
      </c>
      <c r="J1092" s="12">
        <f>I1092/(Calculations!$C$27^($A1092-1+Calculations!$B$6/30))</f>
        <v>1103.4930248274966</v>
      </c>
      <c r="K1092" s="23">
        <f t="shared" si="1378"/>
        <v>0</v>
      </c>
      <c r="L1092" s="12">
        <f>L1091*IF($B1092="January",(1+IF(C1092&gt;Personal!$L$18+1,Calculations!$B$22,Calculations!$B$21)),1)</f>
        <v>12612.301374298913</v>
      </c>
      <c r="M1092" s="12">
        <f>IF(AND(Career!$F$15="Yes",$E1092=62,$E1091=61),L1092,M1091*IF($B1092="January",(1+IF(C1092&gt;Personal!$L$18+1,Calculations!$C$22,Calculations!$C$21)),1))</f>
        <v>12612.301374298913</v>
      </c>
      <c r="N1092" s="12">
        <f>M1092*(1-'Retiree Assumptions'!$F$10)</f>
        <v>11098.825209383043</v>
      </c>
      <c r="O1092" s="12">
        <f>N1092/(Calculations!$C$27^$AW1092)/(Calculations!$D$27^($A1092-1-$AW1092+Calculations!$B$6/30))</f>
        <v>568.28439274856714</v>
      </c>
      <c r="P1092" s="23">
        <f t="shared" si="1379"/>
        <v>0</v>
      </c>
      <c r="Q1092" s="12">
        <f>IF(OR(A1092&lt;=360,$E1092&lt;70),Q1091*IF($B1092="January",(1+IF(C1092&gt;Personal!$L$18+1,Calculations!$B$22,Calculations!$B$21)),1),0)</f>
        <v>0</v>
      </c>
      <c r="R1092" s="12">
        <f>IF(OR(A1092&lt;=360,$E1092&lt;70),IF(AND(Career!$F$15="Yes",$E1092=62,$E1091=61),Q1092,R1091*IF($B1092="January",(1+IF(C1092&gt;Personal!$L$18+1,Calculations!$C$22,Calculations!$C$21)),1)),0)</f>
        <v>0</v>
      </c>
      <c r="S1092" s="12">
        <f>R1092*(1-'Retiree Assumptions'!$F$8)</f>
        <v>0</v>
      </c>
      <c r="T1092" s="12">
        <f>S1092/(Calculations!$C$27^($A1092-1+Calculations!$B$6/30))</f>
        <v>0</v>
      </c>
      <c r="U1092" s="23">
        <f t="shared" si="1380"/>
        <v>0</v>
      </c>
      <c r="W1092">
        <f t="shared" si="1372"/>
        <v>15</v>
      </c>
      <c r="X1092">
        <f t="shared" si="1394"/>
        <v>2115</v>
      </c>
      <c r="Y1092">
        <f t="shared" si="1395"/>
        <v>132</v>
      </c>
      <c r="Z1092">
        <f t="shared" si="1382"/>
        <v>130</v>
      </c>
      <c r="AA1092" s="12">
        <f>S1092*12*Subsidy!$I$15/Subsidy!$I$14</f>
        <v>0</v>
      </c>
      <c r="AB1092" s="12">
        <f>SUM(S$5:S1092)*Subsidy!$I$15/Subsidy!$I$14</f>
        <v>53212.488521578103</v>
      </c>
      <c r="AC1092" s="12">
        <f>N1092*Subsidy!$E$15/Subsidy!$E$14</f>
        <v>8879.0601675064336</v>
      </c>
      <c r="AD1092" s="12">
        <f t="shared" si="1383"/>
        <v>106548.72201007721</v>
      </c>
      <c r="AE1092" s="12">
        <f>$AP1092*AC1092/(Calculations!$D$27^(A1092-1+Calculations!$B$6/30))</f>
        <v>0</v>
      </c>
      <c r="AF1092" s="12">
        <f>IF(AE1092=0,0,SUM(AE$903:AE1092)*AC1092/AE1092)</f>
        <v>0</v>
      </c>
      <c r="AH1092" s="164">
        <f>VLOOKUP(E1092,Rates2,5)*VLOOKUP(E1092,Mort_Imp_Retirees,C1092-'Mort Imp Cume'!$C$4+2)</f>
        <v>1</v>
      </c>
      <c r="AI1092" s="16">
        <f t="shared" si="1384"/>
        <v>0</v>
      </c>
      <c r="AJ1092" s="164">
        <f>VLOOKUP(F1092,Rates2,6)*VLOOKUP(F1092,Mort_Imp_Survivors,C1092-'Mort Imp Cume'!$C$4+2)</f>
        <v>1</v>
      </c>
      <c r="AK1092" s="16">
        <f t="shared" si="1385"/>
        <v>0</v>
      </c>
      <c r="AL1092" s="164">
        <f>VLOOKUP(F1092,Rates2,7)*VLOOKUP(F1092,Mort_Imp_Survivors,C1092-'Mort Imp Cume'!$C$4+2)</f>
        <v>1</v>
      </c>
      <c r="AM1092" s="16">
        <f t="shared" si="1386"/>
        <v>0</v>
      </c>
      <c r="AN1092" s="108">
        <f>PRODUCT(AI$4:AI1091)</f>
        <v>0</v>
      </c>
      <c r="AO1092" s="16">
        <f>PRODUCT(AK$4:AK1091)</f>
        <v>0</v>
      </c>
      <c r="AP1092" s="16">
        <f>PRODUCT(AM$4:AM1091)</f>
        <v>0</v>
      </c>
      <c r="AQ1092" s="16">
        <f t="shared" si="1387"/>
        <v>0</v>
      </c>
      <c r="AR1092" s="16">
        <f t="shared" si="1388"/>
        <v>0</v>
      </c>
      <c r="AS1092" s="16">
        <f t="shared" si="1389"/>
        <v>0</v>
      </c>
      <c r="AT1092" s="16">
        <f t="shared" si="1390"/>
        <v>0</v>
      </c>
      <c r="AU1092" s="16">
        <f t="shared" si="1391"/>
        <v>1</v>
      </c>
      <c r="AV1092" s="16">
        <f t="shared" si="1392"/>
        <v>0</v>
      </c>
      <c r="AW1092" s="30">
        <f>(SUMPRODUCT(AV$5:AV1091,A$5:A1091)+SUM(AV$5:AV1091)*(Calculations!$B$6/30-0.5)+AV$4*Calculations!$B$6/30/2)/SUM(AV$4:AV1091)</f>
        <v>510.22007229542299</v>
      </c>
      <c r="AX1092" s="16"/>
      <c r="AY1092" s="12"/>
      <c r="AZ1092" s="12"/>
    </row>
    <row r="1093" spans="1:52" x14ac:dyDescent="0.25">
      <c r="A1093">
        <f t="shared" si="1368"/>
        <v>1089</v>
      </c>
      <c r="B1093" t="str">
        <f t="shared" si="1397"/>
        <v>October</v>
      </c>
      <c r="C1093">
        <f t="shared" si="1376"/>
        <v>2115</v>
      </c>
      <c r="D1093">
        <f t="shared" si="1399"/>
        <v>211510</v>
      </c>
      <c r="E1093">
        <f t="shared" ref="E1093:F1093" si="1452">E1081+1</f>
        <v>132</v>
      </c>
      <c r="F1093">
        <f t="shared" si="1452"/>
        <v>130</v>
      </c>
      <c r="G1093" s="12">
        <f>G1092*IF($B1093="January",1+IF(C1093&gt;Personal!$L$18+1,Calculations!$B$22,Calculations!$B$21),1)</f>
        <v>22931.457044179868</v>
      </c>
      <c r="H1093" s="12">
        <f>IF(AND(Career!$F$15="Yes",$E1093=62,$E1092=61),G1093,H1092*IF($B1093="January",(1+IF(C1093&gt;Personal!$L$18+1,Calculations!$C$22,Calculations!$C$21)),1))</f>
        <v>22931.457044179868</v>
      </c>
      <c r="I1093" s="12">
        <f>H1093*(1-'Retiree Assumptions'!$F$8)</f>
        <v>17886.536494460299</v>
      </c>
      <c r="J1093" s="12">
        <f>I1093/(Calculations!$C$27^($A1093-1+Calculations!$B$6/30))</f>
        <v>1100.6714045231229</v>
      </c>
      <c r="K1093" s="23">
        <f t="shared" si="1378"/>
        <v>0</v>
      </c>
      <c r="L1093" s="12">
        <f>L1092*IF($B1093="January",(1+IF(C1093&gt;Personal!$L$18+1,Calculations!$B$22,Calculations!$B$21)),1)</f>
        <v>12612.301374298913</v>
      </c>
      <c r="M1093" s="12">
        <f>IF(AND(Career!$F$15="Yes",$E1093=62,$E1092=61),L1093,M1092*IF($B1093="January",(1+IF(C1093&gt;Personal!$L$18+1,Calculations!$C$22,Calculations!$C$21)),1))</f>
        <v>12612.301374298913</v>
      </c>
      <c r="N1093" s="12">
        <f>M1093*(1-'Retiree Assumptions'!$F$10)</f>
        <v>11098.825209383043</v>
      </c>
      <c r="O1093" s="12">
        <f>N1093/(Calculations!$C$27^$AW1093)/(Calculations!$D$27^($A1093-1-$AW1093+Calculations!$B$6/30))</f>
        <v>566.64845227305216</v>
      </c>
      <c r="P1093" s="23">
        <f t="shared" si="1379"/>
        <v>0</v>
      </c>
      <c r="Q1093" s="12">
        <f>IF(OR(A1093&lt;=360,$E1093&lt;70),Q1092*IF($B1093="January",(1+IF(C1093&gt;Personal!$L$18+1,Calculations!$B$22,Calculations!$B$21)),1),0)</f>
        <v>0</v>
      </c>
      <c r="R1093" s="12">
        <f>IF(OR(A1093&lt;=360,$E1093&lt;70),IF(AND(Career!$F$15="Yes",$E1093=62,$E1092=61),Q1093,R1092*IF($B1093="January",(1+IF(C1093&gt;Personal!$L$18+1,Calculations!$C$22,Calculations!$C$21)),1)),0)</f>
        <v>0</v>
      </c>
      <c r="S1093" s="12">
        <f>R1093*(1-'Retiree Assumptions'!$F$8)</f>
        <v>0</v>
      </c>
      <c r="T1093" s="12">
        <f>S1093/(Calculations!$C$27^($A1093-1+Calculations!$B$6/30))</f>
        <v>0</v>
      </c>
      <c r="U1093" s="23">
        <f t="shared" si="1380"/>
        <v>0</v>
      </c>
      <c r="W1093">
        <f t="shared" si="1372"/>
        <v>15</v>
      </c>
      <c r="X1093">
        <f t="shared" si="1394"/>
        <v>2115</v>
      </c>
      <c r="Y1093">
        <f t="shared" si="1395"/>
        <v>132</v>
      </c>
      <c r="Z1093">
        <f t="shared" si="1382"/>
        <v>130</v>
      </c>
      <c r="AA1093" s="12">
        <f>S1093*12*Subsidy!$I$15/Subsidy!$I$14</f>
        <v>0</v>
      </c>
      <c r="AB1093" s="12">
        <f>SUM(S$5:S1093)*Subsidy!$I$15/Subsidy!$I$14</f>
        <v>53212.488521578103</v>
      </c>
      <c r="AC1093" s="12">
        <f>N1093*Subsidy!$E$15/Subsidy!$E$14</f>
        <v>8879.0601675064336</v>
      </c>
      <c r="AD1093" s="12">
        <f t="shared" si="1383"/>
        <v>106548.72201007721</v>
      </c>
      <c r="AE1093" s="12">
        <f>$AP1093*AC1093/(Calculations!$D$27^(A1093-1+Calculations!$B$6/30))</f>
        <v>0</v>
      </c>
      <c r="AF1093" s="12">
        <f>IF(AE1093=0,0,SUM(AE$903:AE1093)*AC1093/AE1093)</f>
        <v>0</v>
      </c>
      <c r="AH1093" s="164">
        <f>VLOOKUP(E1093,Rates2,5)*VLOOKUP(E1093,Mort_Imp_Retirees,C1093-'Mort Imp Cume'!$C$4+2)</f>
        <v>1</v>
      </c>
      <c r="AI1093" s="16">
        <f t="shared" si="1384"/>
        <v>0</v>
      </c>
      <c r="AJ1093" s="164">
        <f>VLOOKUP(F1093,Rates2,6)*VLOOKUP(F1093,Mort_Imp_Survivors,C1093-'Mort Imp Cume'!$C$4+2)</f>
        <v>1</v>
      </c>
      <c r="AK1093" s="16">
        <f t="shared" si="1385"/>
        <v>0</v>
      </c>
      <c r="AL1093" s="164">
        <f>VLOOKUP(F1093,Rates2,7)*VLOOKUP(F1093,Mort_Imp_Survivors,C1093-'Mort Imp Cume'!$C$4+2)</f>
        <v>1</v>
      </c>
      <c r="AM1093" s="16">
        <f t="shared" si="1386"/>
        <v>0</v>
      </c>
      <c r="AN1093" s="108">
        <f>PRODUCT(AI$4:AI1092)</f>
        <v>0</v>
      </c>
      <c r="AO1093" s="16">
        <f>PRODUCT(AK$4:AK1092)</f>
        <v>0</v>
      </c>
      <c r="AP1093" s="16">
        <f>PRODUCT(AM$4:AM1092)</f>
        <v>0</v>
      </c>
      <c r="AQ1093" s="16">
        <f t="shared" si="1387"/>
        <v>0</v>
      </c>
      <c r="AR1093" s="16">
        <f t="shared" si="1388"/>
        <v>0</v>
      </c>
      <c r="AS1093" s="16">
        <f t="shared" si="1389"/>
        <v>0</v>
      </c>
      <c r="AT1093" s="16">
        <f t="shared" si="1390"/>
        <v>0</v>
      </c>
      <c r="AU1093" s="16">
        <f t="shared" si="1391"/>
        <v>1</v>
      </c>
      <c r="AV1093" s="16">
        <f t="shared" si="1392"/>
        <v>0</v>
      </c>
      <c r="AW1093" s="30">
        <f>(SUMPRODUCT(AV$5:AV1092,A$5:A1092)+SUM(AV$5:AV1092)*(Calculations!$B$6/30-0.5)+AV$4*Calculations!$B$6/30/2)/SUM(AV$4:AV1092)</f>
        <v>510.22007229542299</v>
      </c>
      <c r="AX1093" s="16"/>
      <c r="AY1093" s="12"/>
      <c r="AZ1093" s="12"/>
    </row>
    <row r="1094" spans="1:52" x14ac:dyDescent="0.25">
      <c r="A1094">
        <f t="shared" ref="A1094:A1157" si="1453">A1093+1</f>
        <v>1090</v>
      </c>
      <c r="B1094" t="str">
        <f t="shared" si="1397"/>
        <v>November</v>
      </c>
      <c r="C1094">
        <f t="shared" si="1376"/>
        <v>2115</v>
      </c>
      <c r="D1094">
        <f t="shared" si="1399"/>
        <v>211511</v>
      </c>
      <c r="E1094">
        <f t="shared" ref="E1094:F1094" si="1454">E1082+1</f>
        <v>132</v>
      </c>
      <c r="F1094">
        <f t="shared" si="1454"/>
        <v>130</v>
      </c>
      <c r="G1094" s="12">
        <f>G1093*IF($B1094="January",1+IF(C1094&gt;Personal!$L$18+1,Calculations!$B$22,Calculations!$B$21),1)</f>
        <v>22931.457044179868</v>
      </c>
      <c r="H1094" s="12">
        <f>IF(AND(Career!$F$15="Yes",$E1094=62,$E1093=61),G1094,H1093*IF($B1094="January",(1+IF(C1094&gt;Personal!$L$18+1,Calculations!$C$22,Calculations!$C$21)),1))</f>
        <v>22931.457044179868</v>
      </c>
      <c r="I1094" s="12">
        <f>H1094*(1-'Retiree Assumptions'!$F$8)</f>
        <v>17886.536494460299</v>
      </c>
      <c r="J1094" s="12">
        <f>I1094/(Calculations!$C$27^($A1094-1+Calculations!$B$6/30))</f>
        <v>1097.8569990728199</v>
      </c>
      <c r="K1094" s="23">
        <f t="shared" si="1378"/>
        <v>0</v>
      </c>
      <c r="L1094" s="12">
        <f>L1093*IF($B1094="January",(1+IF(C1094&gt;Personal!$L$18+1,Calculations!$B$22,Calculations!$B$21)),1)</f>
        <v>12612.301374298913</v>
      </c>
      <c r="M1094" s="12">
        <f>IF(AND(Career!$F$15="Yes",$E1094=62,$E1093=61),L1094,M1093*IF($B1094="January",(1+IF(C1094&gt;Personal!$L$18+1,Calculations!$C$22,Calculations!$C$21)),1))</f>
        <v>12612.301374298913</v>
      </c>
      <c r="N1094" s="12">
        <f>M1094*(1-'Retiree Assumptions'!$F$10)</f>
        <v>11098.825209383043</v>
      </c>
      <c r="O1094" s="12">
        <f>N1094/(Calculations!$C$27^$AW1094)/(Calculations!$D$27^($A1094-1-$AW1094+Calculations!$B$6/30))</f>
        <v>565.01722123751733</v>
      </c>
      <c r="P1094" s="23">
        <f t="shared" si="1379"/>
        <v>0</v>
      </c>
      <c r="Q1094" s="12">
        <f>IF(OR(A1094&lt;=360,$E1094&lt;70),Q1093*IF($B1094="January",(1+IF(C1094&gt;Personal!$L$18+1,Calculations!$B$22,Calculations!$B$21)),1),0)</f>
        <v>0</v>
      </c>
      <c r="R1094" s="12">
        <f>IF(OR(A1094&lt;=360,$E1094&lt;70),IF(AND(Career!$F$15="Yes",$E1094=62,$E1093=61),Q1094,R1093*IF($B1094="January",(1+IF(C1094&gt;Personal!$L$18+1,Calculations!$C$22,Calculations!$C$21)),1)),0)</f>
        <v>0</v>
      </c>
      <c r="S1094" s="12">
        <f>R1094*(1-'Retiree Assumptions'!$F$8)</f>
        <v>0</v>
      </c>
      <c r="T1094" s="12">
        <f>S1094/(Calculations!$C$27^($A1094-1+Calculations!$B$6/30))</f>
        <v>0</v>
      </c>
      <c r="U1094" s="23">
        <f t="shared" si="1380"/>
        <v>0</v>
      </c>
      <c r="W1094">
        <f t="shared" si="1372"/>
        <v>15</v>
      </c>
      <c r="X1094">
        <f t="shared" si="1394"/>
        <v>2115</v>
      </c>
      <c r="Y1094">
        <f t="shared" si="1395"/>
        <v>132</v>
      </c>
      <c r="Z1094">
        <f t="shared" si="1382"/>
        <v>130</v>
      </c>
      <c r="AA1094" s="12">
        <f>S1094*12*Subsidy!$I$15/Subsidy!$I$14</f>
        <v>0</v>
      </c>
      <c r="AB1094" s="12">
        <f>SUM(S$5:S1094)*Subsidy!$I$15/Subsidy!$I$14</f>
        <v>53212.488521578103</v>
      </c>
      <c r="AC1094" s="12">
        <f>N1094*Subsidy!$E$15/Subsidy!$E$14</f>
        <v>8879.0601675064336</v>
      </c>
      <c r="AD1094" s="12">
        <f t="shared" si="1383"/>
        <v>106548.72201007721</v>
      </c>
      <c r="AE1094" s="12">
        <f>$AP1094*AC1094/(Calculations!$D$27^(A1094-1+Calculations!$B$6/30))</f>
        <v>0</v>
      </c>
      <c r="AF1094" s="12">
        <f>IF(AE1094=0,0,SUM(AE$903:AE1094)*AC1094/AE1094)</f>
        <v>0</v>
      </c>
      <c r="AH1094" s="164">
        <f>VLOOKUP(E1094,Rates2,5)*VLOOKUP(E1094,Mort_Imp_Retirees,C1094-'Mort Imp Cume'!$C$4+2)</f>
        <v>1</v>
      </c>
      <c r="AI1094" s="16">
        <f t="shared" si="1384"/>
        <v>0</v>
      </c>
      <c r="AJ1094" s="164">
        <f>VLOOKUP(F1094,Rates2,6)*VLOOKUP(F1094,Mort_Imp_Survivors,C1094-'Mort Imp Cume'!$C$4+2)</f>
        <v>1</v>
      </c>
      <c r="AK1094" s="16">
        <f t="shared" si="1385"/>
        <v>0</v>
      </c>
      <c r="AL1094" s="164">
        <f>VLOOKUP(F1094,Rates2,7)*VLOOKUP(F1094,Mort_Imp_Survivors,C1094-'Mort Imp Cume'!$C$4+2)</f>
        <v>1</v>
      </c>
      <c r="AM1094" s="16">
        <f t="shared" si="1386"/>
        <v>0</v>
      </c>
      <c r="AN1094" s="108">
        <f>PRODUCT(AI$4:AI1093)</f>
        <v>0</v>
      </c>
      <c r="AO1094" s="16">
        <f>PRODUCT(AK$4:AK1093)</f>
        <v>0</v>
      </c>
      <c r="AP1094" s="16">
        <f>PRODUCT(AM$4:AM1093)</f>
        <v>0</v>
      </c>
      <c r="AQ1094" s="16">
        <f t="shared" si="1387"/>
        <v>0</v>
      </c>
      <c r="AR1094" s="16">
        <f t="shared" si="1388"/>
        <v>0</v>
      </c>
      <c r="AS1094" s="16">
        <f t="shared" si="1389"/>
        <v>0</v>
      </c>
      <c r="AT1094" s="16">
        <f t="shared" si="1390"/>
        <v>0</v>
      </c>
      <c r="AU1094" s="16">
        <f t="shared" si="1391"/>
        <v>1</v>
      </c>
      <c r="AV1094" s="16">
        <f t="shared" si="1392"/>
        <v>0</v>
      </c>
      <c r="AW1094" s="30">
        <f>(SUMPRODUCT(AV$5:AV1093,A$5:A1093)+SUM(AV$5:AV1093)*(Calculations!$B$6/30-0.5)+AV$4*Calculations!$B$6/30/2)/SUM(AV$4:AV1093)</f>
        <v>510.22007229542299</v>
      </c>
      <c r="AX1094" s="16"/>
      <c r="AY1094" s="12"/>
      <c r="AZ1094" s="12"/>
    </row>
    <row r="1095" spans="1:52" x14ac:dyDescent="0.25">
      <c r="A1095">
        <f t="shared" si="1453"/>
        <v>1091</v>
      </c>
      <c r="B1095" t="str">
        <f t="shared" si="1397"/>
        <v>December</v>
      </c>
      <c r="C1095">
        <f t="shared" si="1376"/>
        <v>2115</v>
      </c>
      <c r="D1095">
        <f t="shared" si="1399"/>
        <v>211512</v>
      </c>
      <c r="E1095">
        <f t="shared" ref="E1095:F1095" si="1455">E1083+1</f>
        <v>132</v>
      </c>
      <c r="F1095">
        <f t="shared" si="1455"/>
        <v>130</v>
      </c>
      <c r="G1095" s="12">
        <f>G1094*IF($B1095="January",1+IF(C1095&gt;Personal!$L$18+1,Calculations!$B$22,Calculations!$B$21),1)</f>
        <v>22931.457044179868</v>
      </c>
      <c r="H1095" s="12">
        <f>IF(AND(Career!$F$15="Yes",$E1095=62,$E1094=61),G1095,H1094*IF($B1095="January",(1+IF(C1095&gt;Personal!$L$18+1,Calculations!$C$22,Calculations!$C$21)),1))</f>
        <v>22931.457044179868</v>
      </c>
      <c r="I1095" s="12">
        <f>H1095*(1-'Retiree Assumptions'!$F$8)</f>
        <v>17886.536494460299</v>
      </c>
      <c r="J1095" s="12">
        <f>I1095/(Calculations!$C$27^($A1095-1+Calculations!$B$6/30))</f>
        <v>1095.0497900282799</v>
      </c>
      <c r="K1095" s="23">
        <f t="shared" si="1378"/>
        <v>0</v>
      </c>
      <c r="L1095" s="12">
        <f>L1094*IF($B1095="January",(1+IF(C1095&gt;Personal!$L$18+1,Calculations!$B$22,Calculations!$B$21)),1)</f>
        <v>12612.301374298913</v>
      </c>
      <c r="M1095" s="12">
        <f>IF(AND(Career!$F$15="Yes",$E1095=62,$E1094=61),L1095,M1094*IF($B1095="January",(1+IF(C1095&gt;Personal!$L$18+1,Calculations!$C$22,Calculations!$C$21)),1))</f>
        <v>12612.301374298913</v>
      </c>
      <c r="N1095" s="12">
        <f>M1095*(1-'Retiree Assumptions'!$F$10)</f>
        <v>11098.825209383043</v>
      </c>
      <c r="O1095" s="12">
        <f>N1095/(Calculations!$C$27^$AW1095)/(Calculations!$D$27^($A1095-1-$AW1095+Calculations!$B$6/30))</f>
        <v>563.39068608473076</v>
      </c>
      <c r="P1095" s="23">
        <f t="shared" si="1379"/>
        <v>0</v>
      </c>
      <c r="Q1095" s="12">
        <f>IF(OR(A1095&lt;=360,$E1095&lt;70),Q1094*IF($B1095="January",(1+IF(C1095&gt;Personal!$L$18+1,Calculations!$B$22,Calculations!$B$21)),1),0)</f>
        <v>0</v>
      </c>
      <c r="R1095" s="12">
        <f>IF(OR(A1095&lt;=360,$E1095&lt;70),IF(AND(Career!$F$15="Yes",$E1095=62,$E1094=61),Q1095,R1094*IF($B1095="January",(1+IF(C1095&gt;Personal!$L$18+1,Calculations!$C$22,Calculations!$C$21)),1)),0)</f>
        <v>0</v>
      </c>
      <c r="S1095" s="12">
        <f>R1095*(1-'Retiree Assumptions'!$F$8)</f>
        <v>0</v>
      </c>
      <c r="T1095" s="12">
        <f>S1095/(Calculations!$C$27^($A1095-1+Calculations!$B$6/30))</f>
        <v>0</v>
      </c>
      <c r="U1095" s="23">
        <f t="shared" si="1380"/>
        <v>0</v>
      </c>
      <c r="W1095">
        <f t="shared" si="1372"/>
        <v>15</v>
      </c>
      <c r="X1095">
        <f t="shared" si="1394"/>
        <v>2115</v>
      </c>
      <c r="Y1095">
        <f t="shared" si="1395"/>
        <v>132</v>
      </c>
      <c r="Z1095">
        <f t="shared" si="1382"/>
        <v>130</v>
      </c>
      <c r="AA1095" s="12">
        <f>S1095*12*Subsidy!$I$15/Subsidy!$I$14</f>
        <v>0</v>
      </c>
      <c r="AB1095" s="12">
        <f>SUM(S$5:S1095)*Subsidy!$I$15/Subsidy!$I$14</f>
        <v>53212.488521578103</v>
      </c>
      <c r="AC1095" s="12">
        <f>N1095*Subsidy!$E$15/Subsidy!$E$14</f>
        <v>8879.0601675064336</v>
      </c>
      <c r="AD1095" s="12">
        <f t="shared" si="1383"/>
        <v>106548.72201007721</v>
      </c>
      <c r="AE1095" s="12">
        <f>$AP1095*AC1095/(Calculations!$D$27^(A1095-1+Calculations!$B$6/30))</f>
        <v>0</v>
      </c>
      <c r="AF1095" s="12">
        <f>IF(AE1095=0,0,SUM(AE$903:AE1095)*AC1095/AE1095)</f>
        <v>0</v>
      </c>
      <c r="AH1095" s="164">
        <f>VLOOKUP(E1095,Rates2,5)*VLOOKUP(E1095,Mort_Imp_Retirees,C1095-'Mort Imp Cume'!$C$4+2)</f>
        <v>1</v>
      </c>
      <c r="AI1095" s="16">
        <f t="shared" si="1384"/>
        <v>0</v>
      </c>
      <c r="AJ1095" s="164">
        <f>VLOOKUP(F1095,Rates2,6)*VLOOKUP(F1095,Mort_Imp_Survivors,C1095-'Mort Imp Cume'!$C$4+2)</f>
        <v>1</v>
      </c>
      <c r="AK1095" s="16">
        <f t="shared" si="1385"/>
        <v>0</v>
      </c>
      <c r="AL1095" s="164">
        <f>VLOOKUP(F1095,Rates2,7)*VLOOKUP(F1095,Mort_Imp_Survivors,C1095-'Mort Imp Cume'!$C$4+2)</f>
        <v>1</v>
      </c>
      <c r="AM1095" s="16">
        <f t="shared" si="1386"/>
        <v>0</v>
      </c>
      <c r="AN1095" s="108">
        <f>PRODUCT(AI$4:AI1094)</f>
        <v>0</v>
      </c>
      <c r="AO1095" s="16">
        <f>PRODUCT(AK$4:AK1094)</f>
        <v>0</v>
      </c>
      <c r="AP1095" s="16">
        <f>PRODUCT(AM$4:AM1094)</f>
        <v>0</v>
      </c>
      <c r="AQ1095" s="16">
        <f t="shared" si="1387"/>
        <v>0</v>
      </c>
      <c r="AR1095" s="16">
        <f t="shared" si="1388"/>
        <v>0</v>
      </c>
      <c r="AS1095" s="16">
        <f t="shared" si="1389"/>
        <v>0</v>
      </c>
      <c r="AT1095" s="16">
        <f t="shared" si="1390"/>
        <v>0</v>
      </c>
      <c r="AU1095" s="16">
        <f t="shared" si="1391"/>
        <v>1</v>
      </c>
      <c r="AV1095" s="16">
        <f t="shared" si="1392"/>
        <v>0</v>
      </c>
      <c r="AW1095" s="30">
        <f>(SUMPRODUCT(AV$5:AV1094,A$5:A1094)+SUM(AV$5:AV1094)*(Calculations!$B$6/30-0.5)+AV$4*Calculations!$B$6/30/2)/SUM(AV$4:AV1094)</f>
        <v>510.22007229542299</v>
      </c>
      <c r="AX1095" s="16"/>
      <c r="AY1095" s="12"/>
      <c r="AZ1095" s="12"/>
    </row>
    <row r="1096" spans="1:52" x14ac:dyDescent="0.25">
      <c r="A1096">
        <f t="shared" si="1453"/>
        <v>1092</v>
      </c>
      <c r="B1096" t="str">
        <f t="shared" si="1397"/>
        <v>January</v>
      </c>
      <c r="C1096">
        <f t="shared" si="1376"/>
        <v>2116</v>
      </c>
      <c r="D1096">
        <f t="shared" si="1399"/>
        <v>211601</v>
      </c>
      <c r="E1096">
        <f t="shared" ref="E1096:F1096" si="1456">E1084+1</f>
        <v>133</v>
      </c>
      <c r="F1096">
        <f t="shared" si="1456"/>
        <v>131</v>
      </c>
      <c r="G1096" s="12">
        <f>G1095*IF($B1096="January",1+IF(C1096&gt;Personal!$L$18+1,Calculations!$B$22,Calculations!$B$21),1)</f>
        <v>23504.743470284364</v>
      </c>
      <c r="H1096" s="12">
        <f>IF(AND(Career!$F$15="Yes",$E1096=62,$E1095=61),G1096,H1095*IF($B1096="January",(1+IF(C1096&gt;Personal!$L$18+1,Calculations!$C$22,Calculations!$C$21)),1))</f>
        <v>23504.743470284364</v>
      </c>
      <c r="I1096" s="12">
        <f>H1096*(1-'Retiree Assumptions'!$F$8)</f>
        <v>18333.699906821803</v>
      </c>
      <c r="J1096" s="12">
        <f>I1096/(Calculations!$C$27^($A1096-1+Calculations!$B$6/30))</f>
        <v>1119.556002963076</v>
      </c>
      <c r="K1096" s="23">
        <f t="shared" si="1378"/>
        <v>0</v>
      </c>
      <c r="L1096" s="12">
        <f>L1095*IF($B1096="January",(1+IF(C1096&gt;Personal!$L$18+1,Calculations!$B$22,Calculations!$B$21)),1)</f>
        <v>12927.608908656384</v>
      </c>
      <c r="M1096" s="12">
        <f>IF(AND(Career!$F$15="Yes",$E1096=62,$E1095=61),L1096,M1095*IF($B1096="January",(1+IF(C1096&gt;Personal!$L$18+1,Calculations!$C$22,Calculations!$C$21)),1))</f>
        <v>12927.608908656384</v>
      </c>
      <c r="N1096" s="12">
        <f>M1096*(1-'Retiree Assumptions'!$F$10)</f>
        <v>11376.295839617618</v>
      </c>
      <c r="O1096" s="12">
        <f>N1096/(Calculations!$C$27^$AW1096)/(Calculations!$D$27^($A1096-1-$AW1096+Calculations!$B$6/30))</f>
        <v>575.81305412890003</v>
      </c>
      <c r="P1096" s="23">
        <f t="shared" si="1379"/>
        <v>0</v>
      </c>
      <c r="Q1096" s="12">
        <f>IF(OR(A1096&lt;=360,$E1096&lt;70),Q1095*IF($B1096="January",(1+IF(C1096&gt;Personal!$L$18+1,Calculations!$B$22,Calculations!$B$21)),1),0)</f>
        <v>0</v>
      </c>
      <c r="R1096" s="12">
        <f>IF(OR(A1096&lt;=360,$E1096&lt;70),IF(AND(Career!$F$15="Yes",$E1096=62,$E1095=61),Q1096,R1095*IF($B1096="January",(1+IF(C1096&gt;Personal!$L$18+1,Calculations!$C$22,Calculations!$C$21)),1)),0)</f>
        <v>0</v>
      </c>
      <c r="S1096" s="12">
        <f>R1096*(1-'Retiree Assumptions'!$F$8)</f>
        <v>0</v>
      </c>
      <c r="T1096" s="12">
        <f>S1096/(Calculations!$C$27^($A1096-1+Calculations!$B$6/30))</f>
        <v>0</v>
      </c>
      <c r="U1096" s="23">
        <f t="shared" si="1380"/>
        <v>0</v>
      </c>
      <c r="W1096">
        <f t="shared" ref="W1096:W1159" si="1457">IF(AND(F1096&lt;101,OR(MOD(A1096,60)=1,A1096=13,AND(F1095=100,F1094=99))),W1095+1,W1095)</f>
        <v>15</v>
      </c>
      <c r="X1096">
        <f t="shared" si="1394"/>
        <v>2116</v>
      </c>
      <c r="Y1096">
        <f t="shared" si="1395"/>
        <v>133</v>
      </c>
      <c r="Z1096">
        <f t="shared" si="1382"/>
        <v>131</v>
      </c>
      <c r="AA1096" s="12">
        <f>S1096*12*Subsidy!$I$15/Subsidy!$I$14</f>
        <v>0</v>
      </c>
      <c r="AB1096" s="12">
        <f>SUM(S$5:S1096)*Subsidy!$I$15/Subsidy!$I$14</f>
        <v>53212.488521578103</v>
      </c>
      <c r="AC1096" s="12">
        <f>N1096*Subsidy!$E$15/Subsidy!$E$14</f>
        <v>9101.0366716940935</v>
      </c>
      <c r="AD1096" s="12">
        <f t="shared" si="1383"/>
        <v>109212.44006032913</v>
      </c>
      <c r="AE1096" s="12">
        <f>$AP1096*AC1096/(Calculations!$D$27^(A1096-1+Calculations!$B$6/30))</f>
        <v>0</v>
      </c>
      <c r="AF1096" s="12">
        <f>IF(AE1096=0,0,SUM(AE$903:AE1096)*AC1096/AE1096)</f>
        <v>0</v>
      </c>
      <c r="AH1096" s="164">
        <f>VLOOKUP(E1096,Rates2,5)*VLOOKUP(E1096,Mort_Imp_Retirees,C1096-'Mort Imp Cume'!$C$4+2)</f>
        <v>1</v>
      </c>
      <c r="AI1096" s="16">
        <f t="shared" si="1384"/>
        <v>0</v>
      </c>
      <c r="AJ1096" s="164">
        <f>VLOOKUP(F1096,Rates2,6)*VLOOKUP(F1096,Mort_Imp_Survivors,C1096-'Mort Imp Cume'!$C$4+2)</f>
        <v>1</v>
      </c>
      <c r="AK1096" s="16">
        <f t="shared" si="1385"/>
        <v>0</v>
      </c>
      <c r="AL1096" s="164">
        <f>VLOOKUP(F1096,Rates2,7)*VLOOKUP(F1096,Mort_Imp_Survivors,C1096-'Mort Imp Cume'!$C$4+2)</f>
        <v>1</v>
      </c>
      <c r="AM1096" s="16">
        <f t="shared" si="1386"/>
        <v>0</v>
      </c>
      <c r="AN1096" s="108">
        <f>PRODUCT(AI$4:AI1095)</f>
        <v>0</v>
      </c>
      <c r="AO1096" s="16">
        <f>PRODUCT(AK$4:AK1095)</f>
        <v>0</v>
      </c>
      <c r="AP1096" s="16">
        <f>PRODUCT(AM$4:AM1095)</f>
        <v>0</v>
      </c>
      <c r="AQ1096" s="16">
        <f t="shared" si="1387"/>
        <v>0</v>
      </c>
      <c r="AR1096" s="16">
        <f t="shared" si="1388"/>
        <v>0</v>
      </c>
      <c r="AS1096" s="16">
        <f t="shared" si="1389"/>
        <v>0</v>
      </c>
      <c r="AT1096" s="16">
        <f t="shared" si="1390"/>
        <v>0</v>
      </c>
      <c r="AU1096" s="16">
        <f t="shared" si="1391"/>
        <v>1</v>
      </c>
      <c r="AV1096" s="16">
        <f t="shared" si="1392"/>
        <v>0</v>
      </c>
      <c r="AW1096" s="30">
        <f>(SUMPRODUCT(AV$5:AV1095,A$5:A1095)+SUM(AV$5:AV1095)*(Calculations!$B$6/30-0.5)+AV$4*Calculations!$B$6/30/2)/SUM(AV$4:AV1095)</f>
        <v>510.22007229542299</v>
      </c>
      <c r="AX1096" s="16"/>
      <c r="AY1096" s="12"/>
      <c r="AZ1096" s="12"/>
    </row>
    <row r="1097" spans="1:52" x14ac:dyDescent="0.25">
      <c r="A1097">
        <f t="shared" si="1453"/>
        <v>1093</v>
      </c>
      <c r="B1097" t="str">
        <f t="shared" si="1397"/>
        <v>February</v>
      </c>
      <c r="C1097">
        <f t="shared" si="1376"/>
        <v>2116</v>
      </c>
      <c r="D1097">
        <f t="shared" si="1399"/>
        <v>211602</v>
      </c>
      <c r="E1097">
        <f t="shared" ref="E1097:F1097" si="1458">E1085+1</f>
        <v>133</v>
      </c>
      <c r="F1097">
        <f t="shared" si="1458"/>
        <v>131</v>
      </c>
      <c r="G1097" s="12">
        <f>G1096*IF($B1097="January",1+IF(C1097&gt;Personal!$L$18+1,Calculations!$B$22,Calculations!$B$21),1)</f>
        <v>23504.743470284364</v>
      </c>
      <c r="H1097" s="12">
        <f>IF(AND(Career!$F$15="Yes",$E1097=62,$E1096=61),G1097,H1096*IF($B1097="January",(1+IF(C1097&gt;Personal!$L$18+1,Calculations!$C$22,Calculations!$C$21)),1))</f>
        <v>23504.743470284364</v>
      </c>
      <c r="I1097" s="12">
        <f>H1097*(1-'Retiree Assumptions'!$F$8)</f>
        <v>18333.699906821803</v>
      </c>
      <c r="J1097" s="12">
        <f>I1097/(Calculations!$C$27^($A1097-1+Calculations!$B$6/30))</f>
        <v>1116.6933097889728</v>
      </c>
      <c r="K1097" s="23">
        <f t="shared" si="1378"/>
        <v>0</v>
      </c>
      <c r="L1097" s="12">
        <f>L1096*IF($B1097="January",(1+IF(C1097&gt;Personal!$L$18+1,Calculations!$B$22,Calculations!$B$21)),1)</f>
        <v>12927.608908656384</v>
      </c>
      <c r="M1097" s="12">
        <f>IF(AND(Career!$F$15="Yes",$E1097=62,$E1096=61),L1097,M1096*IF($B1097="January",(1+IF(C1097&gt;Personal!$L$18+1,Calculations!$C$22,Calculations!$C$21)),1))</f>
        <v>12927.608908656384</v>
      </c>
      <c r="N1097" s="12">
        <f>M1097*(1-'Retiree Assumptions'!$F$10)</f>
        <v>11376.295839617618</v>
      </c>
      <c r="O1097" s="12">
        <f>N1097/(Calculations!$C$27^$AW1097)/(Calculations!$D$27^($A1097-1-$AW1097+Calculations!$B$6/30))</f>
        <v>574.15544062833658</v>
      </c>
      <c r="P1097" s="23">
        <f t="shared" si="1379"/>
        <v>0</v>
      </c>
      <c r="Q1097" s="12">
        <f>IF(OR(A1097&lt;=360,$E1097&lt;70),Q1096*IF($B1097="January",(1+IF(C1097&gt;Personal!$L$18+1,Calculations!$B$22,Calculations!$B$21)),1),0)</f>
        <v>0</v>
      </c>
      <c r="R1097" s="12">
        <f>IF(OR(A1097&lt;=360,$E1097&lt;70),IF(AND(Career!$F$15="Yes",$E1097=62,$E1096=61),Q1097,R1096*IF($B1097="January",(1+IF(C1097&gt;Personal!$L$18+1,Calculations!$C$22,Calculations!$C$21)),1)),0)</f>
        <v>0</v>
      </c>
      <c r="S1097" s="12">
        <f>R1097*(1-'Retiree Assumptions'!$F$8)</f>
        <v>0</v>
      </c>
      <c r="T1097" s="12">
        <f>S1097/(Calculations!$C$27^($A1097-1+Calculations!$B$6/30))</f>
        <v>0</v>
      </c>
      <c r="U1097" s="23">
        <f t="shared" si="1380"/>
        <v>0</v>
      </c>
      <c r="W1097">
        <f t="shared" si="1457"/>
        <v>15</v>
      </c>
      <c r="X1097">
        <f t="shared" si="1394"/>
        <v>2116</v>
      </c>
      <c r="Y1097">
        <f t="shared" si="1395"/>
        <v>133</v>
      </c>
      <c r="Z1097">
        <f t="shared" si="1382"/>
        <v>131</v>
      </c>
      <c r="AA1097" s="12">
        <f>S1097*12*Subsidy!$I$15/Subsidy!$I$14</f>
        <v>0</v>
      </c>
      <c r="AB1097" s="12">
        <f>SUM(S$5:S1097)*Subsidy!$I$15/Subsidy!$I$14</f>
        <v>53212.488521578103</v>
      </c>
      <c r="AC1097" s="12">
        <f>N1097*Subsidy!$E$15/Subsidy!$E$14</f>
        <v>9101.0366716940935</v>
      </c>
      <c r="AD1097" s="12">
        <f t="shared" si="1383"/>
        <v>109212.44006032913</v>
      </c>
      <c r="AE1097" s="12">
        <f>$AP1097*AC1097/(Calculations!$D$27^(A1097-1+Calculations!$B$6/30))</f>
        <v>0</v>
      </c>
      <c r="AF1097" s="12">
        <f>IF(AE1097=0,0,SUM(AE$903:AE1097)*AC1097/AE1097)</f>
        <v>0</v>
      </c>
      <c r="AH1097" s="164">
        <f>VLOOKUP(E1097,Rates2,5)*VLOOKUP(E1097,Mort_Imp_Retirees,C1097-'Mort Imp Cume'!$C$4+2)</f>
        <v>1</v>
      </c>
      <c r="AI1097" s="16">
        <f t="shared" si="1384"/>
        <v>0</v>
      </c>
      <c r="AJ1097" s="164">
        <f>VLOOKUP(F1097,Rates2,6)*VLOOKUP(F1097,Mort_Imp_Survivors,C1097-'Mort Imp Cume'!$C$4+2)</f>
        <v>1</v>
      </c>
      <c r="AK1097" s="16">
        <f t="shared" si="1385"/>
        <v>0</v>
      </c>
      <c r="AL1097" s="164">
        <f>VLOOKUP(F1097,Rates2,7)*VLOOKUP(F1097,Mort_Imp_Survivors,C1097-'Mort Imp Cume'!$C$4+2)</f>
        <v>1</v>
      </c>
      <c r="AM1097" s="16">
        <f t="shared" si="1386"/>
        <v>0</v>
      </c>
      <c r="AN1097" s="108">
        <f>PRODUCT(AI$4:AI1096)</f>
        <v>0</v>
      </c>
      <c r="AO1097" s="16">
        <f>PRODUCT(AK$4:AK1096)</f>
        <v>0</v>
      </c>
      <c r="AP1097" s="16">
        <f>PRODUCT(AM$4:AM1096)</f>
        <v>0</v>
      </c>
      <c r="AQ1097" s="16">
        <f t="shared" si="1387"/>
        <v>0</v>
      </c>
      <c r="AR1097" s="16">
        <f t="shared" si="1388"/>
        <v>0</v>
      </c>
      <c r="AS1097" s="16">
        <f t="shared" si="1389"/>
        <v>0</v>
      </c>
      <c r="AT1097" s="16">
        <f t="shared" si="1390"/>
        <v>0</v>
      </c>
      <c r="AU1097" s="16">
        <f t="shared" si="1391"/>
        <v>1</v>
      </c>
      <c r="AV1097" s="16">
        <f t="shared" si="1392"/>
        <v>0</v>
      </c>
      <c r="AW1097" s="30">
        <f>(SUMPRODUCT(AV$5:AV1096,A$5:A1096)+SUM(AV$5:AV1096)*(Calculations!$B$6/30-0.5)+AV$4*Calculations!$B$6/30/2)/SUM(AV$4:AV1096)</f>
        <v>510.22007229542299</v>
      </c>
      <c r="AX1097" s="16"/>
      <c r="AY1097" s="12"/>
      <c r="AZ1097" s="12"/>
    </row>
    <row r="1098" spans="1:52" x14ac:dyDescent="0.25">
      <c r="A1098">
        <f t="shared" si="1453"/>
        <v>1094</v>
      </c>
      <c r="B1098" t="str">
        <f t="shared" si="1397"/>
        <v>March</v>
      </c>
      <c r="C1098">
        <f t="shared" si="1376"/>
        <v>2116</v>
      </c>
      <c r="D1098">
        <f t="shared" si="1399"/>
        <v>211603</v>
      </c>
      <c r="E1098">
        <f t="shared" ref="E1098:F1098" si="1459">E1086+1</f>
        <v>133</v>
      </c>
      <c r="F1098">
        <f t="shared" si="1459"/>
        <v>131</v>
      </c>
      <c r="G1098" s="12">
        <f>G1097*IF($B1098="January",1+IF(C1098&gt;Personal!$L$18+1,Calculations!$B$22,Calculations!$B$21),1)</f>
        <v>23504.743470284364</v>
      </c>
      <c r="H1098" s="12">
        <f>IF(AND(Career!$F$15="Yes",$E1098=62,$E1097=61),G1098,H1097*IF($B1098="January",(1+IF(C1098&gt;Personal!$L$18+1,Calculations!$C$22,Calculations!$C$21)),1))</f>
        <v>23504.743470284364</v>
      </c>
      <c r="I1098" s="12">
        <f>H1098*(1-'Retiree Assumptions'!$F$8)</f>
        <v>18333.699906821803</v>
      </c>
      <c r="J1098" s="12">
        <f>I1098/(Calculations!$C$27^($A1098-1+Calculations!$B$6/30))</f>
        <v>1113.8379364918458</v>
      </c>
      <c r="K1098" s="23">
        <f t="shared" si="1378"/>
        <v>0</v>
      </c>
      <c r="L1098" s="12">
        <f>L1097*IF($B1098="January",(1+IF(C1098&gt;Personal!$L$18+1,Calculations!$B$22,Calculations!$B$21)),1)</f>
        <v>12927.608908656384</v>
      </c>
      <c r="M1098" s="12">
        <f>IF(AND(Career!$F$15="Yes",$E1098=62,$E1097=61),L1098,M1097*IF($B1098="January",(1+IF(C1098&gt;Personal!$L$18+1,Calculations!$C$22,Calculations!$C$21)),1))</f>
        <v>12927.608908656384</v>
      </c>
      <c r="N1098" s="12">
        <f>M1098*(1-'Retiree Assumptions'!$F$10)</f>
        <v>11376.295839617618</v>
      </c>
      <c r="O1098" s="12">
        <f>N1098/(Calculations!$C$27^$AW1098)/(Calculations!$D$27^($A1098-1-$AW1098+Calculations!$B$6/30))</f>
        <v>572.50259895866111</v>
      </c>
      <c r="P1098" s="23">
        <f t="shared" si="1379"/>
        <v>0</v>
      </c>
      <c r="Q1098" s="12">
        <f>IF(OR(A1098&lt;=360,$E1098&lt;70),Q1097*IF($B1098="January",(1+IF(C1098&gt;Personal!$L$18+1,Calculations!$B$22,Calculations!$B$21)),1),0)</f>
        <v>0</v>
      </c>
      <c r="R1098" s="12">
        <f>IF(OR(A1098&lt;=360,$E1098&lt;70),IF(AND(Career!$F$15="Yes",$E1098=62,$E1097=61),Q1098,R1097*IF($B1098="January",(1+IF(C1098&gt;Personal!$L$18+1,Calculations!$C$22,Calculations!$C$21)),1)),0)</f>
        <v>0</v>
      </c>
      <c r="S1098" s="12">
        <f>R1098*(1-'Retiree Assumptions'!$F$8)</f>
        <v>0</v>
      </c>
      <c r="T1098" s="12">
        <f>S1098/(Calculations!$C$27^($A1098-1+Calculations!$B$6/30))</f>
        <v>0</v>
      </c>
      <c r="U1098" s="23">
        <f t="shared" si="1380"/>
        <v>0</v>
      </c>
      <c r="W1098">
        <f t="shared" si="1457"/>
        <v>15</v>
      </c>
      <c r="X1098">
        <f t="shared" si="1394"/>
        <v>2116</v>
      </c>
      <c r="Y1098">
        <f t="shared" si="1395"/>
        <v>133</v>
      </c>
      <c r="Z1098">
        <f t="shared" si="1382"/>
        <v>131</v>
      </c>
      <c r="AA1098" s="12">
        <f>S1098*12*Subsidy!$I$15/Subsidy!$I$14</f>
        <v>0</v>
      </c>
      <c r="AB1098" s="12">
        <f>SUM(S$5:S1098)*Subsidy!$I$15/Subsidy!$I$14</f>
        <v>53212.488521578103</v>
      </c>
      <c r="AC1098" s="12">
        <f>N1098*Subsidy!$E$15/Subsidy!$E$14</f>
        <v>9101.0366716940935</v>
      </c>
      <c r="AD1098" s="12">
        <f t="shared" si="1383"/>
        <v>109212.44006032913</v>
      </c>
      <c r="AE1098" s="12">
        <f>$AP1098*AC1098/(Calculations!$D$27^(A1098-1+Calculations!$B$6/30))</f>
        <v>0</v>
      </c>
      <c r="AF1098" s="12">
        <f>IF(AE1098=0,0,SUM(AE$903:AE1098)*AC1098/AE1098)</f>
        <v>0</v>
      </c>
      <c r="AH1098" s="164">
        <f>VLOOKUP(E1098,Rates2,5)*VLOOKUP(E1098,Mort_Imp_Retirees,C1098-'Mort Imp Cume'!$C$4+2)</f>
        <v>1</v>
      </c>
      <c r="AI1098" s="16">
        <f t="shared" si="1384"/>
        <v>0</v>
      </c>
      <c r="AJ1098" s="164">
        <f>VLOOKUP(F1098,Rates2,6)*VLOOKUP(F1098,Mort_Imp_Survivors,C1098-'Mort Imp Cume'!$C$4+2)</f>
        <v>1</v>
      </c>
      <c r="AK1098" s="16">
        <f t="shared" si="1385"/>
        <v>0</v>
      </c>
      <c r="AL1098" s="164">
        <f>VLOOKUP(F1098,Rates2,7)*VLOOKUP(F1098,Mort_Imp_Survivors,C1098-'Mort Imp Cume'!$C$4+2)</f>
        <v>1</v>
      </c>
      <c r="AM1098" s="16">
        <f t="shared" si="1386"/>
        <v>0</v>
      </c>
      <c r="AN1098" s="108">
        <f>PRODUCT(AI$4:AI1097)</f>
        <v>0</v>
      </c>
      <c r="AO1098" s="16">
        <f>PRODUCT(AK$4:AK1097)</f>
        <v>0</v>
      </c>
      <c r="AP1098" s="16">
        <f>PRODUCT(AM$4:AM1097)</f>
        <v>0</v>
      </c>
      <c r="AQ1098" s="16">
        <f t="shared" si="1387"/>
        <v>0</v>
      </c>
      <c r="AR1098" s="16">
        <f t="shared" si="1388"/>
        <v>0</v>
      </c>
      <c r="AS1098" s="16">
        <f t="shared" si="1389"/>
        <v>0</v>
      </c>
      <c r="AT1098" s="16">
        <f t="shared" si="1390"/>
        <v>0</v>
      </c>
      <c r="AU1098" s="16">
        <f t="shared" si="1391"/>
        <v>1</v>
      </c>
      <c r="AV1098" s="16">
        <f t="shared" si="1392"/>
        <v>0</v>
      </c>
      <c r="AW1098" s="30">
        <f>(SUMPRODUCT(AV$5:AV1097,A$5:A1097)+SUM(AV$5:AV1097)*(Calculations!$B$6/30-0.5)+AV$4*Calculations!$B$6/30/2)/SUM(AV$4:AV1097)</f>
        <v>510.22007229542299</v>
      </c>
      <c r="AX1098" s="16"/>
      <c r="AY1098" s="12"/>
      <c r="AZ1098" s="12"/>
    </row>
    <row r="1099" spans="1:52" x14ac:dyDescent="0.25">
      <c r="A1099">
        <f t="shared" si="1453"/>
        <v>1095</v>
      </c>
      <c r="B1099" t="str">
        <f t="shared" si="1397"/>
        <v>April</v>
      </c>
      <c r="C1099">
        <f t="shared" si="1376"/>
        <v>2116</v>
      </c>
      <c r="D1099">
        <f t="shared" si="1399"/>
        <v>211604</v>
      </c>
      <c r="E1099">
        <f t="shared" ref="E1099:F1099" si="1460">E1087+1</f>
        <v>133</v>
      </c>
      <c r="F1099">
        <f t="shared" si="1460"/>
        <v>131</v>
      </c>
      <c r="G1099" s="12">
        <f>G1098*IF($B1099="January",1+IF(C1099&gt;Personal!$L$18+1,Calculations!$B$22,Calculations!$B$21),1)</f>
        <v>23504.743470284364</v>
      </c>
      <c r="H1099" s="12">
        <f>IF(AND(Career!$F$15="Yes",$E1099=62,$E1098=61),G1099,H1098*IF($B1099="January",(1+IF(C1099&gt;Personal!$L$18+1,Calculations!$C$22,Calculations!$C$21)),1))</f>
        <v>23504.743470284364</v>
      </c>
      <c r="I1099" s="12">
        <f>H1099*(1-'Retiree Assumptions'!$F$8)</f>
        <v>18333.699906821803</v>
      </c>
      <c r="J1099" s="12">
        <f>I1099/(Calculations!$C$27^($A1099-1+Calculations!$B$6/30))</f>
        <v>1110.9898643548438</v>
      </c>
      <c r="K1099" s="23">
        <f t="shared" si="1378"/>
        <v>0</v>
      </c>
      <c r="L1099" s="12">
        <f>L1098*IF($B1099="January",(1+IF(C1099&gt;Personal!$L$18+1,Calculations!$B$22,Calculations!$B$21)),1)</f>
        <v>12927.608908656384</v>
      </c>
      <c r="M1099" s="12">
        <f>IF(AND(Career!$F$15="Yes",$E1099=62,$E1098=61),L1099,M1098*IF($B1099="January",(1+IF(C1099&gt;Personal!$L$18+1,Calculations!$C$22,Calculations!$C$21)),1))</f>
        <v>12927.608908656384</v>
      </c>
      <c r="N1099" s="12">
        <f>M1099*(1-'Retiree Assumptions'!$F$10)</f>
        <v>11376.295839617618</v>
      </c>
      <c r="O1099" s="12">
        <f>N1099/(Calculations!$C$27^$AW1099)/(Calculations!$D$27^($A1099-1-$AW1099+Calculations!$B$6/30))</f>
        <v>570.85451538303414</v>
      </c>
      <c r="P1099" s="23">
        <f t="shared" si="1379"/>
        <v>0</v>
      </c>
      <c r="Q1099" s="12">
        <f>IF(OR(A1099&lt;=360,$E1099&lt;70),Q1098*IF($B1099="January",(1+IF(C1099&gt;Personal!$L$18+1,Calculations!$B$22,Calculations!$B$21)),1),0)</f>
        <v>0</v>
      </c>
      <c r="R1099" s="12">
        <f>IF(OR(A1099&lt;=360,$E1099&lt;70),IF(AND(Career!$F$15="Yes",$E1099=62,$E1098=61),Q1099,R1098*IF($B1099="January",(1+IF(C1099&gt;Personal!$L$18+1,Calculations!$C$22,Calculations!$C$21)),1)),0)</f>
        <v>0</v>
      </c>
      <c r="S1099" s="12">
        <f>R1099*(1-'Retiree Assumptions'!$F$8)</f>
        <v>0</v>
      </c>
      <c r="T1099" s="12">
        <f>S1099/(Calculations!$C$27^($A1099-1+Calculations!$B$6/30))</f>
        <v>0</v>
      </c>
      <c r="U1099" s="23">
        <f t="shared" si="1380"/>
        <v>0</v>
      </c>
      <c r="W1099">
        <f t="shared" si="1457"/>
        <v>15</v>
      </c>
      <c r="X1099">
        <f t="shared" si="1394"/>
        <v>2116</v>
      </c>
      <c r="Y1099">
        <f t="shared" si="1395"/>
        <v>133</v>
      </c>
      <c r="Z1099">
        <f t="shared" si="1382"/>
        <v>131</v>
      </c>
      <c r="AA1099" s="12">
        <f>S1099*12*Subsidy!$I$15/Subsidy!$I$14</f>
        <v>0</v>
      </c>
      <c r="AB1099" s="12">
        <f>SUM(S$5:S1099)*Subsidy!$I$15/Subsidy!$I$14</f>
        <v>53212.488521578103</v>
      </c>
      <c r="AC1099" s="12">
        <f>N1099*Subsidy!$E$15/Subsidy!$E$14</f>
        <v>9101.0366716940935</v>
      </c>
      <c r="AD1099" s="12">
        <f t="shared" si="1383"/>
        <v>109212.44006032913</v>
      </c>
      <c r="AE1099" s="12">
        <f>$AP1099*AC1099/(Calculations!$D$27^(A1099-1+Calculations!$B$6/30))</f>
        <v>0</v>
      </c>
      <c r="AF1099" s="12">
        <f>IF(AE1099=0,0,SUM(AE$903:AE1099)*AC1099/AE1099)</f>
        <v>0</v>
      </c>
      <c r="AH1099" s="164">
        <f>VLOOKUP(E1099,Rates2,5)*VLOOKUP(E1099,Mort_Imp_Retirees,C1099-'Mort Imp Cume'!$C$4+2)</f>
        <v>1</v>
      </c>
      <c r="AI1099" s="16">
        <f t="shared" si="1384"/>
        <v>0</v>
      </c>
      <c r="AJ1099" s="164">
        <f>VLOOKUP(F1099,Rates2,6)*VLOOKUP(F1099,Mort_Imp_Survivors,C1099-'Mort Imp Cume'!$C$4+2)</f>
        <v>1</v>
      </c>
      <c r="AK1099" s="16">
        <f t="shared" si="1385"/>
        <v>0</v>
      </c>
      <c r="AL1099" s="164">
        <f>VLOOKUP(F1099,Rates2,7)*VLOOKUP(F1099,Mort_Imp_Survivors,C1099-'Mort Imp Cume'!$C$4+2)</f>
        <v>1</v>
      </c>
      <c r="AM1099" s="16">
        <f t="shared" si="1386"/>
        <v>0</v>
      </c>
      <c r="AN1099" s="108">
        <f>PRODUCT(AI$4:AI1098)</f>
        <v>0</v>
      </c>
      <c r="AO1099" s="16">
        <f>PRODUCT(AK$4:AK1098)</f>
        <v>0</v>
      </c>
      <c r="AP1099" s="16">
        <f>PRODUCT(AM$4:AM1098)</f>
        <v>0</v>
      </c>
      <c r="AQ1099" s="16">
        <f t="shared" si="1387"/>
        <v>0</v>
      </c>
      <c r="AR1099" s="16">
        <f t="shared" si="1388"/>
        <v>0</v>
      </c>
      <c r="AS1099" s="16">
        <f t="shared" si="1389"/>
        <v>0</v>
      </c>
      <c r="AT1099" s="16">
        <f t="shared" si="1390"/>
        <v>0</v>
      </c>
      <c r="AU1099" s="16">
        <f t="shared" si="1391"/>
        <v>1</v>
      </c>
      <c r="AV1099" s="16">
        <f t="shared" si="1392"/>
        <v>0</v>
      </c>
      <c r="AW1099" s="30">
        <f>(SUMPRODUCT(AV$5:AV1098,A$5:A1098)+SUM(AV$5:AV1098)*(Calculations!$B$6/30-0.5)+AV$4*Calculations!$B$6/30/2)/SUM(AV$4:AV1098)</f>
        <v>510.22007229542299</v>
      </c>
      <c r="AX1099" s="16"/>
      <c r="AY1099" s="12"/>
      <c r="AZ1099" s="12"/>
    </row>
    <row r="1100" spans="1:52" x14ac:dyDescent="0.25">
      <c r="A1100">
        <f t="shared" si="1453"/>
        <v>1096</v>
      </c>
      <c r="B1100" t="str">
        <f t="shared" si="1397"/>
        <v>May</v>
      </c>
      <c r="C1100">
        <f t="shared" ref="C1100:C1163" si="1461">C1099+IF(B1099="December",1,0)</f>
        <v>2116</v>
      </c>
      <c r="D1100">
        <f t="shared" si="1399"/>
        <v>211605</v>
      </c>
      <c r="E1100">
        <f t="shared" ref="E1100:F1100" si="1462">E1088+1</f>
        <v>133</v>
      </c>
      <c r="F1100">
        <f t="shared" si="1462"/>
        <v>131</v>
      </c>
      <c r="G1100" s="12">
        <f>G1099*IF($B1100="January",1+IF(C1100&gt;Personal!$L$18+1,Calculations!$B$22,Calculations!$B$21),1)</f>
        <v>23504.743470284364</v>
      </c>
      <c r="H1100" s="12">
        <f>IF(AND(Career!$F$15="Yes",$E1100=62,$E1099=61),G1100,H1099*IF($B1100="January",(1+IF(C1100&gt;Personal!$L$18+1,Calculations!$C$22,Calculations!$C$21)),1))</f>
        <v>23504.743470284364</v>
      </c>
      <c r="I1100" s="12">
        <f>H1100*(1-'Retiree Assumptions'!$F$8)</f>
        <v>18333.699906821803</v>
      </c>
      <c r="J1100" s="12">
        <f>I1100/(Calculations!$C$27^($A1100-1+Calculations!$B$6/30))</f>
        <v>1108.1490747089765</v>
      </c>
      <c r="K1100" s="23">
        <f t="shared" ref="K1100:K1163" si="1463">$AN1100*J1100</f>
        <v>0</v>
      </c>
      <c r="L1100" s="12">
        <f>L1099*IF($B1100="January",(1+IF(C1100&gt;Personal!$L$18+1,Calculations!$B$22,Calculations!$B$21)),1)</f>
        <v>12927.608908656384</v>
      </c>
      <c r="M1100" s="12">
        <f>IF(AND(Career!$F$15="Yes",$E1100=62,$E1099=61),L1100,M1099*IF($B1100="January",(1+IF(C1100&gt;Personal!$L$18+1,Calculations!$C$22,Calculations!$C$21)),1))</f>
        <v>12927.608908656384</v>
      </c>
      <c r="N1100" s="12">
        <f>M1100*(1-'Retiree Assumptions'!$F$10)</f>
        <v>11376.295839617618</v>
      </c>
      <c r="O1100" s="12">
        <f>N1100/(Calculations!$C$27^$AW1100)/(Calculations!$D$27^($A1100-1-$AW1100+Calculations!$B$6/30))</f>
        <v>569.21117620416135</v>
      </c>
      <c r="P1100" s="23">
        <f t="shared" ref="P1100:P1163" si="1464">$AT1100*O1100</f>
        <v>0</v>
      </c>
      <c r="Q1100" s="12">
        <f>IF(OR(A1100&lt;=360,$E1100&lt;70),Q1099*IF($B1100="January",(1+IF(C1100&gt;Personal!$L$18+1,Calculations!$B$22,Calculations!$B$21)),1),0)</f>
        <v>0</v>
      </c>
      <c r="R1100" s="12">
        <f>IF(OR(A1100&lt;=360,$E1100&lt;70),IF(AND(Career!$F$15="Yes",$E1100=62,$E1099=61),Q1100,R1099*IF($B1100="January",(1+IF(C1100&gt;Personal!$L$18+1,Calculations!$C$22,Calculations!$C$21)),1)),0)</f>
        <v>0</v>
      </c>
      <c r="S1100" s="12">
        <f>R1100*(1-'Retiree Assumptions'!$F$8)</f>
        <v>0</v>
      </c>
      <c r="T1100" s="12">
        <f>S1100/(Calculations!$C$27^($A1100-1+Calculations!$B$6/30))</f>
        <v>0</v>
      </c>
      <c r="U1100" s="23">
        <f t="shared" ref="U1100:U1163" si="1465">$AQ1100*T1100</f>
        <v>0</v>
      </c>
      <c r="W1100">
        <f t="shared" si="1457"/>
        <v>15</v>
      </c>
      <c r="X1100">
        <f t="shared" si="1394"/>
        <v>2116</v>
      </c>
      <c r="Y1100">
        <f t="shared" si="1395"/>
        <v>133</v>
      </c>
      <c r="Z1100">
        <f t="shared" si="1382"/>
        <v>131</v>
      </c>
      <c r="AA1100" s="12">
        <f>S1100*12*Subsidy!$I$15/Subsidy!$I$14</f>
        <v>0</v>
      </c>
      <c r="AB1100" s="12">
        <f>SUM(S$5:S1100)*Subsidy!$I$15/Subsidy!$I$14</f>
        <v>53212.488521578103</v>
      </c>
      <c r="AC1100" s="12">
        <f>N1100*Subsidy!$E$15/Subsidy!$E$14</f>
        <v>9101.0366716940935</v>
      </c>
      <c r="AD1100" s="12">
        <f t="shared" si="1383"/>
        <v>109212.44006032913</v>
      </c>
      <c r="AE1100" s="12">
        <f>$AP1100*AC1100/(Calculations!$D$27^(A1100-1+Calculations!$B$6/30))</f>
        <v>0</v>
      </c>
      <c r="AF1100" s="12">
        <f>IF(AE1100=0,0,SUM(AE$903:AE1100)*AC1100/AE1100)</f>
        <v>0</v>
      </c>
      <c r="AH1100" s="164">
        <f>VLOOKUP(E1100,Rates2,5)*VLOOKUP(E1100,Mort_Imp_Retirees,C1100-'Mort Imp Cume'!$C$4+2)</f>
        <v>1</v>
      </c>
      <c r="AI1100" s="16">
        <f t="shared" si="1384"/>
        <v>0</v>
      </c>
      <c r="AJ1100" s="164">
        <f>VLOOKUP(F1100,Rates2,6)*VLOOKUP(F1100,Mort_Imp_Survivors,C1100-'Mort Imp Cume'!$C$4+2)</f>
        <v>1</v>
      </c>
      <c r="AK1100" s="16">
        <f t="shared" si="1385"/>
        <v>0</v>
      </c>
      <c r="AL1100" s="164">
        <f>VLOOKUP(F1100,Rates2,7)*VLOOKUP(F1100,Mort_Imp_Survivors,C1100-'Mort Imp Cume'!$C$4+2)</f>
        <v>1</v>
      </c>
      <c r="AM1100" s="16">
        <f t="shared" si="1386"/>
        <v>0</v>
      </c>
      <c r="AN1100" s="108">
        <f>PRODUCT(AI$4:AI1099)</f>
        <v>0</v>
      </c>
      <c r="AO1100" s="16">
        <f>PRODUCT(AK$4:AK1099)</f>
        <v>0</v>
      </c>
      <c r="AP1100" s="16">
        <f>PRODUCT(AM$4:AM1099)</f>
        <v>0</v>
      </c>
      <c r="AQ1100" s="16">
        <f t="shared" si="1387"/>
        <v>0</v>
      </c>
      <c r="AR1100" s="16">
        <f t="shared" si="1388"/>
        <v>0</v>
      </c>
      <c r="AS1100" s="16">
        <f t="shared" si="1389"/>
        <v>0</v>
      </c>
      <c r="AT1100" s="16">
        <f t="shared" si="1390"/>
        <v>0</v>
      </c>
      <c r="AU1100" s="16">
        <f t="shared" si="1391"/>
        <v>1</v>
      </c>
      <c r="AV1100" s="16">
        <f t="shared" si="1392"/>
        <v>0</v>
      </c>
      <c r="AW1100" s="30">
        <f>(SUMPRODUCT(AV$5:AV1099,A$5:A1099)+SUM(AV$5:AV1099)*(Calculations!$B$6/30-0.5)+AV$4*Calculations!$B$6/30/2)/SUM(AV$4:AV1099)</f>
        <v>510.22007229542299</v>
      </c>
      <c r="AX1100" s="16"/>
      <c r="AY1100" s="12"/>
      <c r="AZ1100" s="12"/>
    </row>
    <row r="1101" spans="1:52" x14ac:dyDescent="0.25">
      <c r="A1101">
        <f t="shared" si="1453"/>
        <v>1097</v>
      </c>
      <c r="B1101" t="str">
        <f t="shared" si="1397"/>
        <v>June</v>
      </c>
      <c r="C1101">
        <f t="shared" si="1461"/>
        <v>2116</v>
      </c>
      <c r="D1101">
        <f t="shared" si="1399"/>
        <v>211606</v>
      </c>
      <c r="E1101">
        <f t="shared" ref="E1101:F1101" si="1466">E1089+1</f>
        <v>133</v>
      </c>
      <c r="F1101">
        <f t="shared" si="1466"/>
        <v>131</v>
      </c>
      <c r="G1101" s="12">
        <f>G1100*IF($B1101="January",1+IF(C1101&gt;Personal!$L$18+1,Calculations!$B$22,Calculations!$B$21),1)</f>
        <v>23504.743470284364</v>
      </c>
      <c r="H1101" s="12">
        <f>IF(AND(Career!$F$15="Yes",$E1101=62,$E1100=61),G1101,H1100*IF($B1101="January",(1+IF(C1101&gt;Personal!$L$18+1,Calculations!$C$22,Calculations!$C$21)),1))</f>
        <v>23504.743470284364</v>
      </c>
      <c r="I1101" s="12">
        <f>H1101*(1-'Retiree Assumptions'!$F$8)</f>
        <v>18333.699906821803</v>
      </c>
      <c r="J1101" s="12">
        <f>I1101/(Calculations!$C$27^($A1101-1+Calculations!$B$6/30))</f>
        <v>1105.3155489329883</v>
      </c>
      <c r="K1101" s="23">
        <f t="shared" si="1463"/>
        <v>0</v>
      </c>
      <c r="L1101" s="12">
        <f>L1100*IF($B1101="January",(1+IF(C1101&gt;Personal!$L$18+1,Calculations!$B$22,Calculations!$B$21)),1)</f>
        <v>12927.608908656384</v>
      </c>
      <c r="M1101" s="12">
        <f>IF(AND(Career!$F$15="Yes",$E1101=62,$E1100=61),L1101,M1100*IF($B1101="January",(1+IF(C1101&gt;Personal!$L$18+1,Calculations!$C$22,Calculations!$C$21)),1))</f>
        <v>12927.608908656384</v>
      </c>
      <c r="N1101" s="12">
        <f>M1101*(1-'Retiree Assumptions'!$F$10)</f>
        <v>11376.295839617618</v>
      </c>
      <c r="O1101" s="12">
        <f>N1101/(Calculations!$C$27^$AW1101)/(Calculations!$D$27^($A1101-1-$AW1101+Calculations!$B$6/30))</f>
        <v>567.57256776417921</v>
      </c>
      <c r="P1101" s="23">
        <f t="shared" si="1464"/>
        <v>0</v>
      </c>
      <c r="Q1101" s="12">
        <f>IF(OR(A1101&lt;=360,$E1101&lt;70),Q1100*IF($B1101="January",(1+IF(C1101&gt;Personal!$L$18+1,Calculations!$B$22,Calculations!$B$21)),1),0)</f>
        <v>0</v>
      </c>
      <c r="R1101" s="12">
        <f>IF(OR(A1101&lt;=360,$E1101&lt;70),IF(AND(Career!$F$15="Yes",$E1101=62,$E1100=61),Q1101,R1100*IF($B1101="January",(1+IF(C1101&gt;Personal!$L$18+1,Calculations!$C$22,Calculations!$C$21)),1)),0)</f>
        <v>0</v>
      </c>
      <c r="S1101" s="12">
        <f>R1101*(1-'Retiree Assumptions'!$F$8)</f>
        <v>0</v>
      </c>
      <c r="T1101" s="12">
        <f>S1101/(Calculations!$C$27^($A1101-1+Calculations!$B$6/30))</f>
        <v>0</v>
      </c>
      <c r="U1101" s="23">
        <f t="shared" si="1465"/>
        <v>0</v>
      </c>
      <c r="W1101">
        <f t="shared" si="1457"/>
        <v>15</v>
      </c>
      <c r="X1101">
        <f t="shared" si="1394"/>
        <v>2116</v>
      </c>
      <c r="Y1101">
        <f t="shared" si="1395"/>
        <v>133</v>
      </c>
      <c r="Z1101">
        <f t="shared" ref="Z1101:Z1164" si="1467">F1101</f>
        <v>131</v>
      </c>
      <c r="AA1101" s="12">
        <f>S1101*12*Subsidy!$I$15/Subsidy!$I$14</f>
        <v>0</v>
      </c>
      <c r="AB1101" s="12">
        <f>SUM(S$5:S1101)*Subsidy!$I$15/Subsidy!$I$14</f>
        <v>53212.488521578103</v>
      </c>
      <c r="AC1101" s="12">
        <f>N1101*Subsidy!$E$15/Subsidy!$E$14</f>
        <v>9101.0366716940935</v>
      </c>
      <c r="AD1101" s="12">
        <f t="shared" ref="AD1101:AD1164" si="1468">AC1101*12</f>
        <v>109212.44006032913</v>
      </c>
      <c r="AE1101" s="12">
        <f>$AP1101*AC1101/(Calculations!$D$27^(A1101-1+Calculations!$B$6/30))</f>
        <v>0</v>
      </c>
      <c r="AF1101" s="12">
        <f>IF(AE1101=0,0,SUM(AE$903:AE1101)*AC1101/AE1101)</f>
        <v>0</v>
      </c>
      <c r="AH1101" s="164">
        <f>VLOOKUP(E1101,Rates2,5)*VLOOKUP(E1101,Mort_Imp_Retirees,C1101-'Mort Imp Cume'!$C$4+2)</f>
        <v>1</v>
      </c>
      <c r="AI1101" s="16">
        <f t="shared" ref="AI1101:AI1164" si="1469">1-AH1101</f>
        <v>0</v>
      </c>
      <c r="AJ1101" s="164">
        <f>VLOOKUP(F1101,Rates2,6)*VLOOKUP(F1101,Mort_Imp_Survivors,C1101-'Mort Imp Cume'!$C$4+2)</f>
        <v>1</v>
      </c>
      <c r="AK1101" s="16">
        <f t="shared" ref="AK1101:AK1164" si="1470">1-AJ1101</f>
        <v>0</v>
      </c>
      <c r="AL1101" s="164">
        <f>VLOOKUP(F1101,Rates2,7)*VLOOKUP(F1101,Mort_Imp_Survivors,C1101-'Mort Imp Cume'!$C$4+2)</f>
        <v>1</v>
      </c>
      <c r="AM1101" s="16">
        <f t="shared" ref="AM1101:AM1164" si="1471">1-AL1101</f>
        <v>0</v>
      </c>
      <c r="AN1101" s="108">
        <f>PRODUCT(AI$4:AI1100)</f>
        <v>0</v>
      </c>
      <c r="AO1101" s="16">
        <f>PRODUCT(AK$4:AK1100)</f>
        <v>0</v>
      </c>
      <c r="AP1101" s="16">
        <f>PRODUCT(AM$4:AM1100)</f>
        <v>0</v>
      </c>
      <c r="AQ1101" s="16">
        <f t="shared" ref="AQ1101:AQ1164" si="1472">AN1101*AO1101</f>
        <v>0</v>
      </c>
      <c r="AR1101" s="16">
        <f t="shared" ref="AR1101:AR1164" si="1473">AN1101*(1-AO1101)</f>
        <v>0</v>
      </c>
      <c r="AS1101" s="16">
        <f t="shared" ref="AS1101:AS1164" si="1474">AQ1101*AH1101*AK1101</f>
        <v>0</v>
      </c>
      <c r="AT1101" s="16">
        <f t="shared" ref="AT1101:AT1164" si="1475">AT1100*AM1100+AS1100</f>
        <v>0</v>
      </c>
      <c r="AU1101" s="16">
        <f t="shared" ref="AU1101:AU1164" si="1476">1-AQ1101-AR1101-AT1101</f>
        <v>1</v>
      </c>
      <c r="AV1101" s="16">
        <f t="shared" ref="AV1101:AV1164" si="1477">AN1101*AH1101</f>
        <v>0</v>
      </c>
      <c r="AW1101" s="30">
        <f>(SUMPRODUCT(AV$5:AV1100,A$5:A1100)+SUM(AV$5:AV1100)*(Calculations!$B$6/30-0.5)+AV$4*Calculations!$B$6/30/2)/SUM(AV$4:AV1100)</f>
        <v>510.22007229542299</v>
      </c>
      <c r="AX1101" s="16"/>
      <c r="AY1101" s="12"/>
      <c r="AZ1101" s="12"/>
    </row>
    <row r="1102" spans="1:52" x14ac:dyDescent="0.25">
      <c r="A1102">
        <f t="shared" si="1453"/>
        <v>1098</v>
      </c>
      <c r="B1102" t="str">
        <f t="shared" si="1397"/>
        <v>July</v>
      </c>
      <c r="C1102">
        <f t="shared" si="1461"/>
        <v>2116</v>
      </c>
      <c r="D1102">
        <f t="shared" si="1399"/>
        <v>211607</v>
      </c>
      <c r="E1102">
        <f t="shared" ref="E1102:F1102" si="1478">E1090+1</f>
        <v>133</v>
      </c>
      <c r="F1102">
        <f t="shared" si="1478"/>
        <v>131</v>
      </c>
      <c r="G1102" s="12">
        <f>G1101*IF($B1102="January",1+IF(C1102&gt;Personal!$L$18+1,Calculations!$B$22,Calculations!$B$21),1)</f>
        <v>23504.743470284364</v>
      </c>
      <c r="H1102" s="12">
        <f>IF(AND(Career!$F$15="Yes",$E1102=62,$E1101=61),G1102,H1101*IF($B1102="January",(1+IF(C1102&gt;Personal!$L$18+1,Calculations!$C$22,Calculations!$C$21)),1))</f>
        <v>23504.743470284364</v>
      </c>
      <c r="I1102" s="12">
        <f>H1102*(1-'Retiree Assumptions'!$F$8)</f>
        <v>18333.699906821803</v>
      </c>
      <c r="J1102" s="12">
        <f>I1102/(Calculations!$C$27^($A1102-1+Calculations!$B$6/30))</f>
        <v>1102.4892684532394</v>
      </c>
      <c r="K1102" s="23">
        <f t="shared" si="1463"/>
        <v>0</v>
      </c>
      <c r="L1102" s="12">
        <f>L1101*IF($B1102="January",(1+IF(C1102&gt;Personal!$L$18+1,Calculations!$B$22,Calculations!$B$21)),1)</f>
        <v>12927.608908656384</v>
      </c>
      <c r="M1102" s="12">
        <f>IF(AND(Career!$F$15="Yes",$E1102=62,$E1101=61),L1102,M1101*IF($B1102="January",(1+IF(C1102&gt;Personal!$L$18+1,Calculations!$C$22,Calculations!$C$21)),1))</f>
        <v>12927.608908656384</v>
      </c>
      <c r="N1102" s="12">
        <f>M1102*(1-'Retiree Assumptions'!$F$10)</f>
        <v>11376.295839617618</v>
      </c>
      <c r="O1102" s="12">
        <f>N1102/(Calculations!$C$27^$AW1102)/(Calculations!$D$27^($A1102-1-$AW1102+Calculations!$B$6/30))</f>
        <v>565.93867644454144</v>
      </c>
      <c r="P1102" s="23">
        <f t="shared" si="1464"/>
        <v>0</v>
      </c>
      <c r="Q1102" s="12">
        <f>IF(OR(A1102&lt;=360,$E1102&lt;70),Q1101*IF($B1102="January",(1+IF(C1102&gt;Personal!$L$18+1,Calculations!$B$22,Calculations!$B$21)),1),0)</f>
        <v>0</v>
      </c>
      <c r="R1102" s="12">
        <f>IF(OR(A1102&lt;=360,$E1102&lt;70),IF(AND(Career!$F$15="Yes",$E1102=62,$E1101=61),Q1102,R1101*IF($B1102="January",(1+IF(C1102&gt;Personal!$L$18+1,Calculations!$C$22,Calculations!$C$21)),1)),0)</f>
        <v>0</v>
      </c>
      <c r="S1102" s="12">
        <f>R1102*(1-'Retiree Assumptions'!$F$8)</f>
        <v>0</v>
      </c>
      <c r="T1102" s="12">
        <f>S1102/(Calculations!$C$27^($A1102-1+Calculations!$B$6/30))</f>
        <v>0</v>
      </c>
      <c r="U1102" s="23">
        <f t="shared" si="1465"/>
        <v>0</v>
      </c>
      <c r="W1102">
        <f t="shared" si="1457"/>
        <v>15</v>
      </c>
      <c r="X1102">
        <f t="shared" ref="X1102:X1165" si="1479">C1102</f>
        <v>2116</v>
      </c>
      <c r="Y1102">
        <f t="shared" ref="Y1102:Y1165" si="1480">E1102</f>
        <v>133</v>
      </c>
      <c r="Z1102">
        <f t="shared" si="1467"/>
        <v>131</v>
      </c>
      <c r="AA1102" s="12">
        <f>S1102*12*Subsidy!$I$15/Subsidy!$I$14</f>
        <v>0</v>
      </c>
      <c r="AB1102" s="12">
        <f>SUM(S$5:S1102)*Subsidy!$I$15/Subsidy!$I$14</f>
        <v>53212.488521578103</v>
      </c>
      <c r="AC1102" s="12">
        <f>N1102*Subsidy!$E$15/Subsidy!$E$14</f>
        <v>9101.0366716940935</v>
      </c>
      <c r="AD1102" s="12">
        <f t="shared" si="1468"/>
        <v>109212.44006032913</v>
      </c>
      <c r="AE1102" s="12">
        <f>$AP1102*AC1102/(Calculations!$D$27^(A1102-1+Calculations!$B$6/30))</f>
        <v>0</v>
      </c>
      <c r="AF1102" s="12">
        <f>IF(AE1102=0,0,SUM(AE$903:AE1102)*AC1102/AE1102)</f>
        <v>0</v>
      </c>
      <c r="AH1102" s="164">
        <f>VLOOKUP(E1102,Rates2,5)*VLOOKUP(E1102,Mort_Imp_Retirees,C1102-'Mort Imp Cume'!$C$4+2)</f>
        <v>1</v>
      </c>
      <c r="AI1102" s="16">
        <f t="shared" si="1469"/>
        <v>0</v>
      </c>
      <c r="AJ1102" s="164">
        <f>VLOOKUP(F1102,Rates2,6)*VLOOKUP(F1102,Mort_Imp_Survivors,C1102-'Mort Imp Cume'!$C$4+2)</f>
        <v>1</v>
      </c>
      <c r="AK1102" s="16">
        <f t="shared" si="1470"/>
        <v>0</v>
      </c>
      <c r="AL1102" s="164">
        <f>VLOOKUP(F1102,Rates2,7)*VLOOKUP(F1102,Mort_Imp_Survivors,C1102-'Mort Imp Cume'!$C$4+2)</f>
        <v>1</v>
      </c>
      <c r="AM1102" s="16">
        <f t="shared" si="1471"/>
        <v>0</v>
      </c>
      <c r="AN1102" s="108">
        <f>PRODUCT(AI$4:AI1101)</f>
        <v>0</v>
      </c>
      <c r="AO1102" s="16">
        <f>PRODUCT(AK$4:AK1101)</f>
        <v>0</v>
      </c>
      <c r="AP1102" s="16">
        <f>PRODUCT(AM$4:AM1101)</f>
        <v>0</v>
      </c>
      <c r="AQ1102" s="16">
        <f t="shared" si="1472"/>
        <v>0</v>
      </c>
      <c r="AR1102" s="16">
        <f t="shared" si="1473"/>
        <v>0</v>
      </c>
      <c r="AS1102" s="16">
        <f t="shared" si="1474"/>
        <v>0</v>
      </c>
      <c r="AT1102" s="16">
        <f t="shared" si="1475"/>
        <v>0</v>
      </c>
      <c r="AU1102" s="16">
        <f t="shared" si="1476"/>
        <v>1</v>
      </c>
      <c r="AV1102" s="16">
        <f t="shared" si="1477"/>
        <v>0</v>
      </c>
      <c r="AW1102" s="30">
        <f>(SUMPRODUCT(AV$5:AV1101,A$5:A1101)+SUM(AV$5:AV1101)*(Calculations!$B$6/30-0.5)+AV$4*Calculations!$B$6/30/2)/SUM(AV$4:AV1101)</f>
        <v>510.22007229542299</v>
      </c>
      <c r="AX1102" s="16"/>
      <c r="AY1102" s="12"/>
      <c r="AZ1102" s="12"/>
    </row>
    <row r="1103" spans="1:52" x14ac:dyDescent="0.25">
      <c r="A1103">
        <f t="shared" si="1453"/>
        <v>1099</v>
      </c>
      <c r="B1103" t="str">
        <f t="shared" si="1397"/>
        <v>August</v>
      </c>
      <c r="C1103">
        <f t="shared" si="1461"/>
        <v>2116</v>
      </c>
      <c r="D1103">
        <f t="shared" si="1399"/>
        <v>211608</v>
      </c>
      <c r="E1103">
        <f t="shared" ref="E1103:F1103" si="1481">E1091+1</f>
        <v>133</v>
      </c>
      <c r="F1103">
        <f t="shared" si="1481"/>
        <v>131</v>
      </c>
      <c r="G1103" s="12">
        <f>G1102*IF($B1103="January",1+IF(C1103&gt;Personal!$L$18+1,Calculations!$B$22,Calculations!$B$21),1)</f>
        <v>23504.743470284364</v>
      </c>
      <c r="H1103" s="12">
        <f>IF(AND(Career!$F$15="Yes",$E1103=62,$E1102=61),G1103,H1102*IF($B1103="January",(1+IF(C1103&gt;Personal!$L$18+1,Calculations!$C$22,Calculations!$C$21)),1))</f>
        <v>23504.743470284364</v>
      </c>
      <c r="I1103" s="12">
        <f>H1103*(1-'Retiree Assumptions'!$F$8)</f>
        <v>18333.699906821803</v>
      </c>
      <c r="J1103" s="12">
        <f>I1103/(Calculations!$C$27^($A1103-1+Calculations!$B$6/30))</f>
        <v>1099.6702147435813</v>
      </c>
      <c r="K1103" s="23">
        <f t="shared" si="1463"/>
        <v>0</v>
      </c>
      <c r="L1103" s="12">
        <f>L1102*IF($B1103="January",(1+IF(C1103&gt;Personal!$L$18+1,Calculations!$B$22,Calculations!$B$21)),1)</f>
        <v>12927.608908656384</v>
      </c>
      <c r="M1103" s="12">
        <f>IF(AND(Career!$F$15="Yes",$E1103=62,$E1102=61),L1103,M1102*IF($B1103="January",(1+IF(C1103&gt;Personal!$L$18+1,Calculations!$C$22,Calculations!$C$21)),1))</f>
        <v>12927.608908656384</v>
      </c>
      <c r="N1103" s="12">
        <f>M1103*(1-'Retiree Assumptions'!$F$10)</f>
        <v>11376.295839617618</v>
      </c>
      <c r="O1103" s="12">
        <f>N1103/(Calculations!$C$27^$AW1103)/(Calculations!$D$27^($A1103-1-$AW1103+Calculations!$B$6/30))</f>
        <v>564.30948866590631</v>
      </c>
      <c r="P1103" s="23">
        <f t="shared" si="1464"/>
        <v>0</v>
      </c>
      <c r="Q1103" s="12">
        <f>IF(OR(A1103&lt;=360,$E1103&lt;70),Q1102*IF($B1103="January",(1+IF(C1103&gt;Personal!$L$18+1,Calculations!$B$22,Calculations!$B$21)),1),0)</f>
        <v>0</v>
      </c>
      <c r="R1103" s="12">
        <f>IF(OR(A1103&lt;=360,$E1103&lt;70),IF(AND(Career!$F$15="Yes",$E1103=62,$E1102=61),Q1103,R1102*IF($B1103="January",(1+IF(C1103&gt;Personal!$L$18+1,Calculations!$C$22,Calculations!$C$21)),1)),0)</f>
        <v>0</v>
      </c>
      <c r="S1103" s="12">
        <f>R1103*(1-'Retiree Assumptions'!$F$8)</f>
        <v>0</v>
      </c>
      <c r="T1103" s="12">
        <f>S1103/(Calculations!$C$27^($A1103-1+Calculations!$B$6/30))</f>
        <v>0</v>
      </c>
      <c r="U1103" s="23">
        <f t="shared" si="1465"/>
        <v>0</v>
      </c>
      <c r="W1103">
        <f t="shared" si="1457"/>
        <v>15</v>
      </c>
      <c r="X1103">
        <f t="shared" si="1479"/>
        <v>2116</v>
      </c>
      <c r="Y1103">
        <f t="shared" si="1480"/>
        <v>133</v>
      </c>
      <c r="Z1103">
        <f t="shared" si="1467"/>
        <v>131</v>
      </c>
      <c r="AA1103" s="12">
        <f>S1103*12*Subsidy!$I$15/Subsidy!$I$14</f>
        <v>0</v>
      </c>
      <c r="AB1103" s="12">
        <f>SUM(S$5:S1103)*Subsidy!$I$15/Subsidy!$I$14</f>
        <v>53212.488521578103</v>
      </c>
      <c r="AC1103" s="12">
        <f>N1103*Subsidy!$E$15/Subsidy!$E$14</f>
        <v>9101.0366716940935</v>
      </c>
      <c r="AD1103" s="12">
        <f t="shared" si="1468"/>
        <v>109212.44006032913</v>
      </c>
      <c r="AE1103" s="12">
        <f>$AP1103*AC1103/(Calculations!$D$27^(A1103-1+Calculations!$B$6/30))</f>
        <v>0</v>
      </c>
      <c r="AF1103" s="12">
        <f>IF(AE1103=0,0,SUM(AE$903:AE1103)*AC1103/AE1103)</f>
        <v>0</v>
      </c>
      <c r="AH1103" s="164">
        <f>VLOOKUP(E1103,Rates2,5)*VLOOKUP(E1103,Mort_Imp_Retirees,C1103-'Mort Imp Cume'!$C$4+2)</f>
        <v>1</v>
      </c>
      <c r="AI1103" s="16">
        <f t="shared" si="1469"/>
        <v>0</v>
      </c>
      <c r="AJ1103" s="164">
        <f>VLOOKUP(F1103,Rates2,6)*VLOOKUP(F1103,Mort_Imp_Survivors,C1103-'Mort Imp Cume'!$C$4+2)</f>
        <v>1</v>
      </c>
      <c r="AK1103" s="16">
        <f t="shared" si="1470"/>
        <v>0</v>
      </c>
      <c r="AL1103" s="164">
        <f>VLOOKUP(F1103,Rates2,7)*VLOOKUP(F1103,Mort_Imp_Survivors,C1103-'Mort Imp Cume'!$C$4+2)</f>
        <v>1</v>
      </c>
      <c r="AM1103" s="16">
        <f t="shared" si="1471"/>
        <v>0</v>
      </c>
      <c r="AN1103" s="108">
        <f>PRODUCT(AI$4:AI1102)</f>
        <v>0</v>
      </c>
      <c r="AO1103" s="16">
        <f>PRODUCT(AK$4:AK1102)</f>
        <v>0</v>
      </c>
      <c r="AP1103" s="16">
        <f>PRODUCT(AM$4:AM1102)</f>
        <v>0</v>
      </c>
      <c r="AQ1103" s="16">
        <f t="shared" si="1472"/>
        <v>0</v>
      </c>
      <c r="AR1103" s="16">
        <f t="shared" si="1473"/>
        <v>0</v>
      </c>
      <c r="AS1103" s="16">
        <f t="shared" si="1474"/>
        <v>0</v>
      </c>
      <c r="AT1103" s="16">
        <f t="shared" si="1475"/>
        <v>0</v>
      </c>
      <c r="AU1103" s="16">
        <f t="shared" si="1476"/>
        <v>1</v>
      </c>
      <c r="AV1103" s="16">
        <f t="shared" si="1477"/>
        <v>0</v>
      </c>
      <c r="AW1103" s="30">
        <f>(SUMPRODUCT(AV$5:AV1102,A$5:A1102)+SUM(AV$5:AV1102)*(Calculations!$B$6/30-0.5)+AV$4*Calculations!$B$6/30/2)/SUM(AV$4:AV1102)</f>
        <v>510.22007229542299</v>
      </c>
      <c r="AX1103" s="16"/>
      <c r="AY1103" s="12"/>
      <c r="AZ1103" s="12"/>
    </row>
    <row r="1104" spans="1:52" x14ac:dyDescent="0.25">
      <c r="A1104">
        <f t="shared" si="1453"/>
        <v>1100</v>
      </c>
      <c r="B1104" t="str">
        <f t="shared" ref="B1104:B1167" si="1482">B1092</f>
        <v>September</v>
      </c>
      <c r="C1104">
        <f t="shared" si="1461"/>
        <v>2116</v>
      </c>
      <c r="D1104">
        <f t="shared" si="1399"/>
        <v>211609</v>
      </c>
      <c r="E1104">
        <f t="shared" ref="E1104:F1104" si="1483">E1092+1</f>
        <v>133</v>
      </c>
      <c r="F1104">
        <f t="shared" si="1483"/>
        <v>131</v>
      </c>
      <c r="G1104" s="12">
        <f>G1103*IF($B1104="January",1+IF(C1104&gt;Personal!$L$18+1,Calculations!$B$22,Calculations!$B$21),1)</f>
        <v>23504.743470284364</v>
      </c>
      <c r="H1104" s="12">
        <f>IF(AND(Career!$F$15="Yes",$E1104=62,$E1103=61),G1104,H1103*IF($B1104="January",(1+IF(C1104&gt;Personal!$L$18+1,Calculations!$C$22,Calculations!$C$21)),1))</f>
        <v>23504.743470284364</v>
      </c>
      <c r="I1104" s="12">
        <f>H1104*(1-'Retiree Assumptions'!$F$8)</f>
        <v>18333.699906821803</v>
      </c>
      <c r="J1104" s="12">
        <f>I1104/(Calculations!$C$27^($A1104-1+Calculations!$B$6/30))</f>
        <v>1096.8583693252376</v>
      </c>
      <c r="K1104" s="23">
        <f t="shared" si="1463"/>
        <v>0</v>
      </c>
      <c r="L1104" s="12">
        <f>L1103*IF($B1104="January",(1+IF(C1104&gt;Personal!$L$18+1,Calculations!$B$22,Calculations!$B$21)),1)</f>
        <v>12927.608908656384</v>
      </c>
      <c r="M1104" s="12">
        <f>IF(AND(Career!$F$15="Yes",$E1104=62,$E1103=61),L1104,M1103*IF($B1104="January",(1+IF(C1104&gt;Personal!$L$18+1,Calculations!$C$22,Calculations!$C$21)),1))</f>
        <v>12927.608908656384</v>
      </c>
      <c r="N1104" s="12">
        <f>M1104*(1-'Retiree Assumptions'!$F$10)</f>
        <v>11376.295839617618</v>
      </c>
      <c r="O1104" s="12">
        <f>N1104/(Calculations!$C$27^$AW1104)/(Calculations!$D$27^($A1104-1-$AW1104+Calculations!$B$6/30))</f>
        <v>562.68499088802309</v>
      </c>
      <c r="P1104" s="23">
        <f t="shared" si="1464"/>
        <v>0</v>
      </c>
      <c r="Q1104" s="12">
        <f>IF(OR(A1104&lt;=360,$E1104&lt;70),Q1103*IF($B1104="January",(1+IF(C1104&gt;Personal!$L$18+1,Calculations!$B$22,Calculations!$B$21)),1),0)</f>
        <v>0</v>
      </c>
      <c r="R1104" s="12">
        <f>IF(OR(A1104&lt;=360,$E1104&lt;70),IF(AND(Career!$F$15="Yes",$E1104=62,$E1103=61),Q1104,R1103*IF($B1104="January",(1+IF(C1104&gt;Personal!$L$18+1,Calculations!$C$22,Calculations!$C$21)),1)),0)</f>
        <v>0</v>
      </c>
      <c r="S1104" s="12">
        <f>R1104*(1-'Retiree Assumptions'!$F$8)</f>
        <v>0</v>
      </c>
      <c r="T1104" s="12">
        <f>S1104/(Calculations!$C$27^($A1104-1+Calculations!$B$6/30))</f>
        <v>0</v>
      </c>
      <c r="U1104" s="23">
        <f t="shared" si="1465"/>
        <v>0</v>
      </c>
      <c r="W1104">
        <f t="shared" si="1457"/>
        <v>15</v>
      </c>
      <c r="X1104">
        <f t="shared" si="1479"/>
        <v>2116</v>
      </c>
      <c r="Y1104">
        <f t="shared" si="1480"/>
        <v>133</v>
      </c>
      <c r="Z1104">
        <f t="shared" si="1467"/>
        <v>131</v>
      </c>
      <c r="AA1104" s="12">
        <f>S1104*12*Subsidy!$I$15/Subsidy!$I$14</f>
        <v>0</v>
      </c>
      <c r="AB1104" s="12">
        <f>SUM(S$5:S1104)*Subsidy!$I$15/Subsidy!$I$14</f>
        <v>53212.488521578103</v>
      </c>
      <c r="AC1104" s="12">
        <f>N1104*Subsidy!$E$15/Subsidy!$E$14</f>
        <v>9101.0366716940935</v>
      </c>
      <c r="AD1104" s="12">
        <f t="shared" si="1468"/>
        <v>109212.44006032913</v>
      </c>
      <c r="AE1104" s="12">
        <f>$AP1104*AC1104/(Calculations!$D$27^(A1104-1+Calculations!$B$6/30))</f>
        <v>0</v>
      </c>
      <c r="AF1104" s="12">
        <f>IF(AE1104=0,0,SUM(AE$903:AE1104)*AC1104/AE1104)</f>
        <v>0</v>
      </c>
      <c r="AH1104" s="164">
        <f>VLOOKUP(E1104,Rates2,5)*VLOOKUP(E1104,Mort_Imp_Retirees,C1104-'Mort Imp Cume'!$C$4+2)</f>
        <v>1</v>
      </c>
      <c r="AI1104" s="16">
        <f t="shared" si="1469"/>
        <v>0</v>
      </c>
      <c r="AJ1104" s="164">
        <f>VLOOKUP(F1104,Rates2,6)*VLOOKUP(F1104,Mort_Imp_Survivors,C1104-'Mort Imp Cume'!$C$4+2)</f>
        <v>1</v>
      </c>
      <c r="AK1104" s="16">
        <f t="shared" si="1470"/>
        <v>0</v>
      </c>
      <c r="AL1104" s="164">
        <f>VLOOKUP(F1104,Rates2,7)*VLOOKUP(F1104,Mort_Imp_Survivors,C1104-'Mort Imp Cume'!$C$4+2)</f>
        <v>1</v>
      </c>
      <c r="AM1104" s="16">
        <f t="shared" si="1471"/>
        <v>0</v>
      </c>
      <c r="AN1104" s="108">
        <f>PRODUCT(AI$4:AI1103)</f>
        <v>0</v>
      </c>
      <c r="AO1104" s="16">
        <f>PRODUCT(AK$4:AK1103)</f>
        <v>0</v>
      </c>
      <c r="AP1104" s="16">
        <f>PRODUCT(AM$4:AM1103)</f>
        <v>0</v>
      </c>
      <c r="AQ1104" s="16">
        <f t="shared" si="1472"/>
        <v>0</v>
      </c>
      <c r="AR1104" s="16">
        <f t="shared" si="1473"/>
        <v>0</v>
      </c>
      <c r="AS1104" s="16">
        <f t="shared" si="1474"/>
        <v>0</v>
      </c>
      <c r="AT1104" s="16">
        <f t="shared" si="1475"/>
        <v>0</v>
      </c>
      <c r="AU1104" s="16">
        <f t="shared" si="1476"/>
        <v>1</v>
      </c>
      <c r="AV1104" s="16">
        <f t="shared" si="1477"/>
        <v>0</v>
      </c>
      <c r="AW1104" s="30">
        <f>(SUMPRODUCT(AV$5:AV1103,A$5:A1103)+SUM(AV$5:AV1103)*(Calculations!$B$6/30-0.5)+AV$4*Calculations!$B$6/30/2)/SUM(AV$4:AV1103)</f>
        <v>510.22007229542299</v>
      </c>
      <c r="AX1104" s="16"/>
      <c r="AY1104" s="12"/>
      <c r="AZ1104" s="12"/>
    </row>
    <row r="1105" spans="1:52" x14ac:dyDescent="0.25">
      <c r="A1105">
        <f t="shared" si="1453"/>
        <v>1101</v>
      </c>
      <c r="B1105" t="str">
        <f t="shared" si="1482"/>
        <v>October</v>
      </c>
      <c r="C1105">
        <f t="shared" si="1461"/>
        <v>2116</v>
      </c>
      <c r="D1105">
        <f t="shared" ref="D1105:D1168" si="1484">D1093+100</f>
        <v>211610</v>
      </c>
      <c r="E1105">
        <f t="shared" ref="E1105:F1105" si="1485">E1093+1</f>
        <v>133</v>
      </c>
      <c r="F1105">
        <f t="shared" si="1485"/>
        <v>131</v>
      </c>
      <c r="G1105" s="12">
        <f>G1104*IF($B1105="January",1+IF(C1105&gt;Personal!$L$18+1,Calculations!$B$22,Calculations!$B$21),1)</f>
        <v>23504.743470284364</v>
      </c>
      <c r="H1105" s="12">
        <f>IF(AND(Career!$F$15="Yes",$E1105=62,$E1104=61),G1105,H1104*IF($B1105="January",(1+IF(C1105&gt;Personal!$L$18+1,Calculations!$C$22,Calculations!$C$21)),1))</f>
        <v>23504.743470284364</v>
      </c>
      <c r="I1105" s="12">
        <f>H1105*(1-'Retiree Assumptions'!$F$8)</f>
        <v>18333.699906821803</v>
      </c>
      <c r="J1105" s="12">
        <f>I1105/(Calculations!$C$27^($A1105-1+Calculations!$B$6/30))</f>
        <v>1094.0537137666813</v>
      </c>
      <c r="K1105" s="23">
        <f t="shared" si="1463"/>
        <v>0</v>
      </c>
      <c r="L1105" s="12">
        <f>L1104*IF($B1105="January",(1+IF(C1105&gt;Personal!$L$18+1,Calculations!$B$22,Calculations!$B$21)),1)</f>
        <v>12927.608908656384</v>
      </c>
      <c r="M1105" s="12">
        <f>IF(AND(Career!$F$15="Yes",$E1105=62,$E1104=61),L1105,M1104*IF($B1105="January",(1+IF(C1105&gt;Personal!$L$18+1,Calculations!$C$22,Calculations!$C$21)),1))</f>
        <v>12927.608908656384</v>
      </c>
      <c r="N1105" s="12">
        <f>M1105*(1-'Retiree Assumptions'!$F$10)</f>
        <v>11376.295839617618</v>
      </c>
      <c r="O1105" s="12">
        <f>N1105/(Calculations!$C$27^$AW1105)/(Calculations!$D$27^($A1105-1-$AW1105+Calculations!$B$6/30))</f>
        <v>561.06516960961983</v>
      </c>
      <c r="P1105" s="23">
        <f t="shared" si="1464"/>
        <v>0</v>
      </c>
      <c r="Q1105" s="12">
        <f>IF(OR(A1105&lt;=360,$E1105&lt;70),Q1104*IF($B1105="January",(1+IF(C1105&gt;Personal!$L$18+1,Calculations!$B$22,Calculations!$B$21)),1),0)</f>
        <v>0</v>
      </c>
      <c r="R1105" s="12">
        <f>IF(OR(A1105&lt;=360,$E1105&lt;70),IF(AND(Career!$F$15="Yes",$E1105=62,$E1104=61),Q1105,R1104*IF($B1105="January",(1+IF(C1105&gt;Personal!$L$18+1,Calculations!$C$22,Calculations!$C$21)),1)),0)</f>
        <v>0</v>
      </c>
      <c r="S1105" s="12">
        <f>R1105*(1-'Retiree Assumptions'!$F$8)</f>
        <v>0</v>
      </c>
      <c r="T1105" s="12">
        <f>S1105/(Calculations!$C$27^($A1105-1+Calculations!$B$6/30))</f>
        <v>0</v>
      </c>
      <c r="U1105" s="23">
        <f t="shared" si="1465"/>
        <v>0</v>
      </c>
      <c r="W1105">
        <f t="shared" si="1457"/>
        <v>15</v>
      </c>
      <c r="X1105">
        <f t="shared" si="1479"/>
        <v>2116</v>
      </c>
      <c r="Y1105">
        <f t="shared" si="1480"/>
        <v>133</v>
      </c>
      <c r="Z1105">
        <f t="shared" si="1467"/>
        <v>131</v>
      </c>
      <c r="AA1105" s="12">
        <f>S1105*12*Subsidy!$I$15/Subsidy!$I$14</f>
        <v>0</v>
      </c>
      <c r="AB1105" s="12">
        <f>SUM(S$5:S1105)*Subsidy!$I$15/Subsidy!$I$14</f>
        <v>53212.488521578103</v>
      </c>
      <c r="AC1105" s="12">
        <f>N1105*Subsidy!$E$15/Subsidy!$E$14</f>
        <v>9101.0366716940935</v>
      </c>
      <c r="AD1105" s="12">
        <f t="shared" si="1468"/>
        <v>109212.44006032913</v>
      </c>
      <c r="AE1105" s="12">
        <f>$AP1105*AC1105/(Calculations!$D$27^(A1105-1+Calculations!$B$6/30))</f>
        <v>0</v>
      </c>
      <c r="AF1105" s="12">
        <f>IF(AE1105=0,0,SUM(AE$903:AE1105)*AC1105/AE1105)</f>
        <v>0</v>
      </c>
      <c r="AH1105" s="164">
        <f>VLOOKUP(E1105,Rates2,5)*VLOOKUP(E1105,Mort_Imp_Retirees,C1105-'Mort Imp Cume'!$C$4+2)</f>
        <v>1</v>
      </c>
      <c r="AI1105" s="16">
        <f t="shared" si="1469"/>
        <v>0</v>
      </c>
      <c r="AJ1105" s="164">
        <f>VLOOKUP(F1105,Rates2,6)*VLOOKUP(F1105,Mort_Imp_Survivors,C1105-'Mort Imp Cume'!$C$4+2)</f>
        <v>1</v>
      </c>
      <c r="AK1105" s="16">
        <f t="shared" si="1470"/>
        <v>0</v>
      </c>
      <c r="AL1105" s="164">
        <f>VLOOKUP(F1105,Rates2,7)*VLOOKUP(F1105,Mort_Imp_Survivors,C1105-'Mort Imp Cume'!$C$4+2)</f>
        <v>1</v>
      </c>
      <c r="AM1105" s="16">
        <f t="shared" si="1471"/>
        <v>0</v>
      </c>
      <c r="AN1105" s="108">
        <f>PRODUCT(AI$4:AI1104)</f>
        <v>0</v>
      </c>
      <c r="AO1105" s="16">
        <f>PRODUCT(AK$4:AK1104)</f>
        <v>0</v>
      </c>
      <c r="AP1105" s="16">
        <f>PRODUCT(AM$4:AM1104)</f>
        <v>0</v>
      </c>
      <c r="AQ1105" s="16">
        <f t="shared" si="1472"/>
        <v>0</v>
      </c>
      <c r="AR1105" s="16">
        <f t="shared" si="1473"/>
        <v>0</v>
      </c>
      <c r="AS1105" s="16">
        <f t="shared" si="1474"/>
        <v>0</v>
      </c>
      <c r="AT1105" s="16">
        <f t="shared" si="1475"/>
        <v>0</v>
      </c>
      <c r="AU1105" s="16">
        <f t="shared" si="1476"/>
        <v>1</v>
      </c>
      <c r="AV1105" s="16">
        <f t="shared" si="1477"/>
        <v>0</v>
      </c>
      <c r="AW1105" s="30">
        <f>(SUMPRODUCT(AV$5:AV1104,A$5:A1104)+SUM(AV$5:AV1104)*(Calculations!$B$6/30-0.5)+AV$4*Calculations!$B$6/30/2)/SUM(AV$4:AV1104)</f>
        <v>510.22007229542299</v>
      </c>
      <c r="AX1105" s="16"/>
      <c r="AY1105" s="12"/>
      <c r="AZ1105" s="12"/>
    </row>
    <row r="1106" spans="1:52" x14ac:dyDescent="0.25">
      <c r="A1106">
        <f t="shared" si="1453"/>
        <v>1102</v>
      </c>
      <c r="B1106" t="str">
        <f t="shared" si="1482"/>
        <v>November</v>
      </c>
      <c r="C1106">
        <f t="shared" si="1461"/>
        <v>2116</v>
      </c>
      <c r="D1106">
        <f t="shared" si="1484"/>
        <v>211611</v>
      </c>
      <c r="E1106">
        <f t="shared" ref="E1106:F1106" si="1486">E1094+1</f>
        <v>133</v>
      </c>
      <c r="F1106">
        <f t="shared" si="1486"/>
        <v>131</v>
      </c>
      <c r="G1106" s="12">
        <f>G1105*IF($B1106="January",1+IF(C1106&gt;Personal!$L$18+1,Calculations!$B$22,Calculations!$B$21),1)</f>
        <v>23504.743470284364</v>
      </c>
      <c r="H1106" s="12">
        <f>IF(AND(Career!$F$15="Yes",$E1106=62,$E1105=61),G1106,H1105*IF($B1106="January",(1+IF(C1106&gt;Personal!$L$18+1,Calculations!$C$22,Calculations!$C$21)),1))</f>
        <v>23504.743470284364</v>
      </c>
      <c r="I1106" s="12">
        <f>H1106*(1-'Retiree Assumptions'!$F$8)</f>
        <v>18333.699906821803</v>
      </c>
      <c r="J1106" s="12">
        <f>I1106/(Calculations!$C$27^($A1106-1+Calculations!$B$6/30))</f>
        <v>1091.2562296835158</v>
      </c>
      <c r="K1106" s="23">
        <f t="shared" si="1463"/>
        <v>0</v>
      </c>
      <c r="L1106" s="12">
        <f>L1105*IF($B1106="January",(1+IF(C1106&gt;Personal!$L$18+1,Calculations!$B$22,Calculations!$B$21)),1)</f>
        <v>12927.608908656384</v>
      </c>
      <c r="M1106" s="12">
        <f>IF(AND(Career!$F$15="Yes",$E1106=62,$E1105=61),L1106,M1105*IF($B1106="January",(1+IF(C1106&gt;Personal!$L$18+1,Calculations!$C$22,Calculations!$C$21)),1))</f>
        <v>12927.608908656384</v>
      </c>
      <c r="N1106" s="12">
        <f>M1106*(1-'Retiree Assumptions'!$F$10)</f>
        <v>11376.295839617618</v>
      </c>
      <c r="O1106" s="12">
        <f>N1106/(Calculations!$C$27^$AW1106)/(Calculations!$D$27^($A1106-1-$AW1106+Calculations!$B$6/30))</f>
        <v>559.45001136829148</v>
      </c>
      <c r="P1106" s="23">
        <f t="shared" si="1464"/>
        <v>0</v>
      </c>
      <c r="Q1106" s="12">
        <f>IF(OR(A1106&lt;=360,$E1106&lt;70),Q1105*IF($B1106="January",(1+IF(C1106&gt;Personal!$L$18+1,Calculations!$B$22,Calculations!$B$21)),1),0)</f>
        <v>0</v>
      </c>
      <c r="R1106" s="12">
        <f>IF(OR(A1106&lt;=360,$E1106&lt;70),IF(AND(Career!$F$15="Yes",$E1106=62,$E1105=61),Q1106,R1105*IF($B1106="January",(1+IF(C1106&gt;Personal!$L$18+1,Calculations!$C$22,Calculations!$C$21)),1)),0)</f>
        <v>0</v>
      </c>
      <c r="S1106" s="12">
        <f>R1106*(1-'Retiree Assumptions'!$F$8)</f>
        <v>0</v>
      </c>
      <c r="T1106" s="12">
        <f>S1106/(Calculations!$C$27^($A1106-1+Calculations!$B$6/30))</f>
        <v>0</v>
      </c>
      <c r="U1106" s="23">
        <f t="shared" si="1465"/>
        <v>0</v>
      </c>
      <c r="W1106">
        <f t="shared" si="1457"/>
        <v>15</v>
      </c>
      <c r="X1106">
        <f t="shared" si="1479"/>
        <v>2116</v>
      </c>
      <c r="Y1106">
        <f t="shared" si="1480"/>
        <v>133</v>
      </c>
      <c r="Z1106">
        <f t="shared" si="1467"/>
        <v>131</v>
      </c>
      <c r="AA1106" s="12">
        <f>S1106*12*Subsidy!$I$15/Subsidy!$I$14</f>
        <v>0</v>
      </c>
      <c r="AB1106" s="12">
        <f>SUM(S$5:S1106)*Subsidy!$I$15/Subsidy!$I$14</f>
        <v>53212.488521578103</v>
      </c>
      <c r="AC1106" s="12">
        <f>N1106*Subsidy!$E$15/Subsidy!$E$14</f>
        <v>9101.0366716940935</v>
      </c>
      <c r="AD1106" s="12">
        <f t="shared" si="1468"/>
        <v>109212.44006032913</v>
      </c>
      <c r="AE1106" s="12">
        <f>$AP1106*AC1106/(Calculations!$D$27^(A1106-1+Calculations!$B$6/30))</f>
        <v>0</v>
      </c>
      <c r="AF1106" s="12">
        <f>IF(AE1106=0,0,SUM(AE$903:AE1106)*AC1106/AE1106)</f>
        <v>0</v>
      </c>
      <c r="AH1106" s="164">
        <f>VLOOKUP(E1106,Rates2,5)*VLOOKUP(E1106,Mort_Imp_Retirees,C1106-'Mort Imp Cume'!$C$4+2)</f>
        <v>1</v>
      </c>
      <c r="AI1106" s="16">
        <f t="shared" si="1469"/>
        <v>0</v>
      </c>
      <c r="AJ1106" s="164">
        <f>VLOOKUP(F1106,Rates2,6)*VLOOKUP(F1106,Mort_Imp_Survivors,C1106-'Mort Imp Cume'!$C$4+2)</f>
        <v>1</v>
      </c>
      <c r="AK1106" s="16">
        <f t="shared" si="1470"/>
        <v>0</v>
      </c>
      <c r="AL1106" s="164">
        <f>VLOOKUP(F1106,Rates2,7)*VLOOKUP(F1106,Mort_Imp_Survivors,C1106-'Mort Imp Cume'!$C$4+2)</f>
        <v>1</v>
      </c>
      <c r="AM1106" s="16">
        <f t="shared" si="1471"/>
        <v>0</v>
      </c>
      <c r="AN1106" s="108">
        <f>PRODUCT(AI$4:AI1105)</f>
        <v>0</v>
      </c>
      <c r="AO1106" s="16">
        <f>PRODUCT(AK$4:AK1105)</f>
        <v>0</v>
      </c>
      <c r="AP1106" s="16">
        <f>PRODUCT(AM$4:AM1105)</f>
        <v>0</v>
      </c>
      <c r="AQ1106" s="16">
        <f t="shared" si="1472"/>
        <v>0</v>
      </c>
      <c r="AR1106" s="16">
        <f t="shared" si="1473"/>
        <v>0</v>
      </c>
      <c r="AS1106" s="16">
        <f t="shared" si="1474"/>
        <v>0</v>
      </c>
      <c r="AT1106" s="16">
        <f t="shared" si="1475"/>
        <v>0</v>
      </c>
      <c r="AU1106" s="16">
        <f t="shared" si="1476"/>
        <v>1</v>
      </c>
      <c r="AV1106" s="16">
        <f t="shared" si="1477"/>
        <v>0</v>
      </c>
      <c r="AW1106" s="30">
        <f>(SUMPRODUCT(AV$5:AV1105,A$5:A1105)+SUM(AV$5:AV1105)*(Calculations!$B$6/30-0.5)+AV$4*Calculations!$B$6/30/2)/SUM(AV$4:AV1105)</f>
        <v>510.22007229542299</v>
      </c>
      <c r="AX1106" s="16"/>
      <c r="AY1106" s="12"/>
      <c r="AZ1106" s="12"/>
    </row>
    <row r="1107" spans="1:52" x14ac:dyDescent="0.25">
      <c r="A1107">
        <f t="shared" si="1453"/>
        <v>1103</v>
      </c>
      <c r="B1107" t="str">
        <f t="shared" si="1482"/>
        <v>December</v>
      </c>
      <c r="C1107">
        <f t="shared" si="1461"/>
        <v>2116</v>
      </c>
      <c r="D1107">
        <f t="shared" si="1484"/>
        <v>211612</v>
      </c>
      <c r="E1107">
        <f t="shared" ref="E1107:F1107" si="1487">E1095+1</f>
        <v>133</v>
      </c>
      <c r="F1107">
        <f t="shared" si="1487"/>
        <v>131</v>
      </c>
      <c r="G1107" s="12">
        <f>G1106*IF($B1107="January",1+IF(C1107&gt;Personal!$L$18+1,Calculations!$B$22,Calculations!$B$21),1)</f>
        <v>23504.743470284364</v>
      </c>
      <c r="H1107" s="12">
        <f>IF(AND(Career!$F$15="Yes",$E1107=62,$E1106=61),G1107,H1106*IF($B1107="January",(1+IF(C1107&gt;Personal!$L$18+1,Calculations!$C$22,Calculations!$C$21)),1))</f>
        <v>23504.743470284364</v>
      </c>
      <c r="I1107" s="12">
        <f>H1107*(1-'Retiree Assumptions'!$F$8)</f>
        <v>18333.699906821803</v>
      </c>
      <c r="J1107" s="12">
        <f>I1107/(Calculations!$C$27^($A1107-1+Calculations!$B$6/30))</f>
        <v>1088.4658987383514</v>
      </c>
      <c r="K1107" s="23">
        <f t="shared" si="1463"/>
        <v>0</v>
      </c>
      <c r="L1107" s="12">
        <f>L1106*IF($B1107="January",(1+IF(C1107&gt;Personal!$L$18+1,Calculations!$B$22,Calculations!$B$21)),1)</f>
        <v>12927.608908656384</v>
      </c>
      <c r="M1107" s="12">
        <f>IF(AND(Career!$F$15="Yes",$E1107=62,$E1106=61),L1107,M1106*IF($B1107="January",(1+IF(C1107&gt;Personal!$L$18+1,Calculations!$C$22,Calculations!$C$21)),1))</f>
        <v>12927.608908656384</v>
      </c>
      <c r="N1107" s="12">
        <f>M1107*(1-'Retiree Assumptions'!$F$10)</f>
        <v>11376.295839617618</v>
      </c>
      <c r="O1107" s="12">
        <f>N1107/(Calculations!$C$27^$AW1107)/(Calculations!$D$27^($A1107-1-$AW1107+Calculations!$B$6/30))</f>
        <v>557.8395027403875</v>
      </c>
      <c r="P1107" s="23">
        <f t="shared" si="1464"/>
        <v>0</v>
      </c>
      <c r="Q1107" s="12">
        <f>IF(OR(A1107&lt;=360,$E1107&lt;70),Q1106*IF($B1107="January",(1+IF(C1107&gt;Personal!$L$18+1,Calculations!$B$22,Calculations!$B$21)),1),0)</f>
        <v>0</v>
      </c>
      <c r="R1107" s="12">
        <f>IF(OR(A1107&lt;=360,$E1107&lt;70),IF(AND(Career!$F$15="Yes",$E1107=62,$E1106=61),Q1107,R1106*IF($B1107="January",(1+IF(C1107&gt;Personal!$L$18+1,Calculations!$C$22,Calculations!$C$21)),1)),0)</f>
        <v>0</v>
      </c>
      <c r="S1107" s="12">
        <f>R1107*(1-'Retiree Assumptions'!$F$8)</f>
        <v>0</v>
      </c>
      <c r="T1107" s="12">
        <f>S1107/(Calculations!$C$27^($A1107-1+Calculations!$B$6/30))</f>
        <v>0</v>
      </c>
      <c r="U1107" s="23">
        <f t="shared" si="1465"/>
        <v>0</v>
      </c>
      <c r="W1107">
        <f t="shared" si="1457"/>
        <v>15</v>
      </c>
      <c r="X1107">
        <f t="shared" si="1479"/>
        <v>2116</v>
      </c>
      <c r="Y1107">
        <f t="shared" si="1480"/>
        <v>133</v>
      </c>
      <c r="Z1107">
        <f t="shared" si="1467"/>
        <v>131</v>
      </c>
      <c r="AA1107" s="12">
        <f>S1107*12*Subsidy!$I$15/Subsidy!$I$14</f>
        <v>0</v>
      </c>
      <c r="AB1107" s="12">
        <f>SUM(S$5:S1107)*Subsidy!$I$15/Subsidy!$I$14</f>
        <v>53212.488521578103</v>
      </c>
      <c r="AC1107" s="12">
        <f>N1107*Subsidy!$E$15/Subsidy!$E$14</f>
        <v>9101.0366716940935</v>
      </c>
      <c r="AD1107" s="12">
        <f t="shared" si="1468"/>
        <v>109212.44006032913</v>
      </c>
      <c r="AE1107" s="12">
        <f>$AP1107*AC1107/(Calculations!$D$27^(A1107-1+Calculations!$B$6/30))</f>
        <v>0</v>
      </c>
      <c r="AF1107" s="12">
        <f>IF(AE1107=0,0,SUM(AE$903:AE1107)*AC1107/AE1107)</f>
        <v>0</v>
      </c>
      <c r="AH1107" s="164">
        <f>VLOOKUP(E1107,Rates2,5)*VLOOKUP(E1107,Mort_Imp_Retirees,C1107-'Mort Imp Cume'!$C$4+2)</f>
        <v>1</v>
      </c>
      <c r="AI1107" s="16">
        <f t="shared" si="1469"/>
        <v>0</v>
      </c>
      <c r="AJ1107" s="164">
        <f>VLOOKUP(F1107,Rates2,6)*VLOOKUP(F1107,Mort_Imp_Survivors,C1107-'Mort Imp Cume'!$C$4+2)</f>
        <v>1</v>
      </c>
      <c r="AK1107" s="16">
        <f t="shared" si="1470"/>
        <v>0</v>
      </c>
      <c r="AL1107" s="164">
        <f>VLOOKUP(F1107,Rates2,7)*VLOOKUP(F1107,Mort_Imp_Survivors,C1107-'Mort Imp Cume'!$C$4+2)</f>
        <v>1</v>
      </c>
      <c r="AM1107" s="16">
        <f t="shared" si="1471"/>
        <v>0</v>
      </c>
      <c r="AN1107" s="108">
        <f>PRODUCT(AI$4:AI1106)</f>
        <v>0</v>
      </c>
      <c r="AO1107" s="16">
        <f>PRODUCT(AK$4:AK1106)</f>
        <v>0</v>
      </c>
      <c r="AP1107" s="16">
        <f>PRODUCT(AM$4:AM1106)</f>
        <v>0</v>
      </c>
      <c r="AQ1107" s="16">
        <f t="shared" si="1472"/>
        <v>0</v>
      </c>
      <c r="AR1107" s="16">
        <f t="shared" si="1473"/>
        <v>0</v>
      </c>
      <c r="AS1107" s="16">
        <f t="shared" si="1474"/>
        <v>0</v>
      </c>
      <c r="AT1107" s="16">
        <f t="shared" si="1475"/>
        <v>0</v>
      </c>
      <c r="AU1107" s="16">
        <f t="shared" si="1476"/>
        <v>1</v>
      </c>
      <c r="AV1107" s="16">
        <f t="shared" si="1477"/>
        <v>0</v>
      </c>
      <c r="AW1107" s="30">
        <f>(SUMPRODUCT(AV$5:AV1106,A$5:A1106)+SUM(AV$5:AV1106)*(Calculations!$B$6/30-0.5)+AV$4*Calculations!$B$6/30/2)/SUM(AV$4:AV1106)</f>
        <v>510.22007229542299</v>
      </c>
      <c r="AX1107" s="16"/>
      <c r="AY1107" s="12"/>
      <c r="AZ1107" s="12"/>
    </row>
    <row r="1108" spans="1:52" x14ac:dyDescent="0.25">
      <c r="A1108">
        <f t="shared" si="1453"/>
        <v>1104</v>
      </c>
      <c r="B1108" t="str">
        <f t="shared" si="1482"/>
        <v>January</v>
      </c>
      <c r="C1108">
        <f t="shared" si="1461"/>
        <v>2117</v>
      </c>
      <c r="D1108">
        <f t="shared" si="1484"/>
        <v>211701</v>
      </c>
      <c r="E1108">
        <f t="shared" ref="E1108:F1108" si="1488">E1096+1</f>
        <v>134</v>
      </c>
      <c r="F1108">
        <f t="shared" si="1488"/>
        <v>132</v>
      </c>
      <c r="G1108" s="12">
        <f>G1107*IF($B1108="January",1+IF(C1108&gt;Personal!$L$18+1,Calculations!$B$22,Calculations!$B$21),1)</f>
        <v>24092.362057041471</v>
      </c>
      <c r="H1108" s="12">
        <f>IF(AND(Career!$F$15="Yes",$E1108=62,$E1107=61),G1108,H1107*IF($B1108="January",(1+IF(C1108&gt;Personal!$L$18+1,Calculations!$C$22,Calculations!$C$21)),1))</f>
        <v>24092.362057041471</v>
      </c>
      <c r="I1108" s="12">
        <f>H1108*(1-'Retiree Assumptions'!$F$8)</f>
        <v>18792.042404492349</v>
      </c>
      <c r="J1108" s="12">
        <f>I1108/(Calculations!$C$27^($A1108-1+Calculations!$B$6/30))</f>
        <v>1112.8247702067056</v>
      </c>
      <c r="K1108" s="23">
        <f t="shared" si="1463"/>
        <v>0</v>
      </c>
      <c r="L1108" s="12">
        <f>L1107*IF($B1108="January",(1+IF(C1108&gt;Personal!$L$18+1,Calculations!$B$22,Calculations!$B$21)),1)</f>
        <v>13250.799131372793</v>
      </c>
      <c r="M1108" s="12">
        <f>IF(AND(Career!$F$15="Yes",$E1108=62,$E1107=61),L1108,M1107*IF($B1108="January",(1+IF(C1108&gt;Personal!$L$18+1,Calculations!$C$22,Calculations!$C$21)),1))</f>
        <v>13250.799131372793</v>
      </c>
      <c r="N1108" s="12">
        <f>M1108*(1-'Retiree Assumptions'!$F$10)</f>
        <v>11660.703235608058</v>
      </c>
      <c r="O1108" s="12">
        <f>N1108/(Calculations!$C$27^$AW1108)/(Calculations!$D$27^($A1108-1-$AW1108+Calculations!$B$6/30))</f>
        <v>570.13947109942296</v>
      </c>
      <c r="P1108" s="23">
        <f t="shared" si="1464"/>
        <v>0</v>
      </c>
      <c r="Q1108" s="12">
        <f>IF(OR(A1108&lt;=360,$E1108&lt;70),Q1107*IF($B1108="January",(1+IF(C1108&gt;Personal!$L$18+1,Calculations!$B$22,Calculations!$B$21)),1),0)</f>
        <v>0</v>
      </c>
      <c r="R1108" s="12">
        <f>IF(OR(A1108&lt;=360,$E1108&lt;70),IF(AND(Career!$F$15="Yes",$E1108=62,$E1107=61),Q1108,R1107*IF($B1108="January",(1+IF(C1108&gt;Personal!$L$18+1,Calculations!$C$22,Calculations!$C$21)),1)),0)</f>
        <v>0</v>
      </c>
      <c r="S1108" s="12">
        <f>R1108*(1-'Retiree Assumptions'!$F$8)</f>
        <v>0</v>
      </c>
      <c r="T1108" s="12">
        <f>S1108/(Calculations!$C$27^($A1108-1+Calculations!$B$6/30))</f>
        <v>0</v>
      </c>
      <c r="U1108" s="23">
        <f t="shared" si="1465"/>
        <v>0</v>
      </c>
      <c r="W1108">
        <f t="shared" si="1457"/>
        <v>15</v>
      </c>
      <c r="X1108">
        <f t="shared" si="1479"/>
        <v>2117</v>
      </c>
      <c r="Y1108">
        <f t="shared" si="1480"/>
        <v>134</v>
      </c>
      <c r="Z1108">
        <f t="shared" si="1467"/>
        <v>132</v>
      </c>
      <c r="AA1108" s="12">
        <f>S1108*12*Subsidy!$I$15/Subsidy!$I$14</f>
        <v>0</v>
      </c>
      <c r="AB1108" s="12">
        <f>SUM(S$5:S1108)*Subsidy!$I$15/Subsidy!$I$14</f>
        <v>53212.488521578103</v>
      </c>
      <c r="AC1108" s="12">
        <f>N1108*Subsidy!$E$15/Subsidy!$E$14</f>
        <v>9328.5625884864457</v>
      </c>
      <c r="AD1108" s="12">
        <f t="shared" si="1468"/>
        <v>111942.75106183735</v>
      </c>
      <c r="AE1108" s="12">
        <f>$AP1108*AC1108/(Calculations!$D$27^(A1108-1+Calculations!$B$6/30))</f>
        <v>0</v>
      </c>
      <c r="AF1108" s="12">
        <f>IF(AE1108=0,0,SUM(AE$903:AE1108)*AC1108/AE1108)</f>
        <v>0</v>
      </c>
      <c r="AH1108" s="164">
        <f>VLOOKUP(E1108,Rates2,5)*VLOOKUP(E1108,Mort_Imp_Retirees,C1108-'Mort Imp Cume'!$C$4+2)</f>
        <v>1</v>
      </c>
      <c r="AI1108" s="16">
        <f t="shared" si="1469"/>
        <v>0</v>
      </c>
      <c r="AJ1108" s="164">
        <f>VLOOKUP(F1108,Rates2,6)*VLOOKUP(F1108,Mort_Imp_Survivors,C1108-'Mort Imp Cume'!$C$4+2)</f>
        <v>1</v>
      </c>
      <c r="AK1108" s="16">
        <f t="shared" si="1470"/>
        <v>0</v>
      </c>
      <c r="AL1108" s="164">
        <f>VLOOKUP(F1108,Rates2,7)*VLOOKUP(F1108,Mort_Imp_Survivors,C1108-'Mort Imp Cume'!$C$4+2)</f>
        <v>1</v>
      </c>
      <c r="AM1108" s="16">
        <f t="shared" si="1471"/>
        <v>0</v>
      </c>
      <c r="AN1108" s="108">
        <f>PRODUCT(AI$4:AI1107)</f>
        <v>0</v>
      </c>
      <c r="AO1108" s="16">
        <f>PRODUCT(AK$4:AK1107)</f>
        <v>0</v>
      </c>
      <c r="AP1108" s="16">
        <f>PRODUCT(AM$4:AM1107)</f>
        <v>0</v>
      </c>
      <c r="AQ1108" s="16">
        <f t="shared" si="1472"/>
        <v>0</v>
      </c>
      <c r="AR1108" s="16">
        <f t="shared" si="1473"/>
        <v>0</v>
      </c>
      <c r="AS1108" s="16">
        <f t="shared" si="1474"/>
        <v>0</v>
      </c>
      <c r="AT1108" s="16">
        <f t="shared" si="1475"/>
        <v>0</v>
      </c>
      <c r="AU1108" s="16">
        <f t="shared" si="1476"/>
        <v>1</v>
      </c>
      <c r="AV1108" s="16">
        <f t="shared" si="1477"/>
        <v>0</v>
      </c>
      <c r="AW1108" s="30">
        <f>(SUMPRODUCT(AV$5:AV1107,A$5:A1107)+SUM(AV$5:AV1107)*(Calculations!$B$6/30-0.5)+AV$4*Calculations!$B$6/30/2)/SUM(AV$4:AV1107)</f>
        <v>510.22007229542299</v>
      </c>
      <c r="AX1108" s="16"/>
      <c r="AY1108" s="12"/>
      <c r="AZ1108" s="12"/>
    </row>
    <row r="1109" spans="1:52" x14ac:dyDescent="0.25">
      <c r="A1109">
        <f t="shared" si="1453"/>
        <v>1105</v>
      </c>
      <c r="B1109" t="str">
        <f t="shared" si="1482"/>
        <v>February</v>
      </c>
      <c r="C1109">
        <f t="shared" si="1461"/>
        <v>2117</v>
      </c>
      <c r="D1109">
        <f t="shared" si="1484"/>
        <v>211702</v>
      </c>
      <c r="E1109">
        <f t="shared" ref="E1109:F1109" si="1489">E1097+1</f>
        <v>134</v>
      </c>
      <c r="F1109">
        <f t="shared" si="1489"/>
        <v>132</v>
      </c>
      <c r="G1109" s="12">
        <f>G1108*IF($B1109="January",1+IF(C1109&gt;Personal!$L$18+1,Calculations!$B$22,Calculations!$B$21),1)</f>
        <v>24092.362057041471</v>
      </c>
      <c r="H1109" s="12">
        <f>IF(AND(Career!$F$15="Yes",$E1109=62,$E1108=61),G1109,H1108*IF($B1109="January",(1+IF(C1109&gt;Personal!$L$18+1,Calculations!$C$22,Calculations!$C$21)),1))</f>
        <v>24092.362057041471</v>
      </c>
      <c r="I1109" s="12">
        <f>H1109*(1-'Retiree Assumptions'!$F$8)</f>
        <v>18792.042404492349</v>
      </c>
      <c r="J1109" s="12">
        <f>I1109/(Calculations!$C$27^($A1109-1+Calculations!$B$6/30))</f>
        <v>1109.9792887254646</v>
      </c>
      <c r="K1109" s="23">
        <f t="shared" si="1463"/>
        <v>0</v>
      </c>
      <c r="L1109" s="12">
        <f>L1108*IF($B1109="January",(1+IF(C1109&gt;Personal!$L$18+1,Calculations!$B$22,Calculations!$B$21)),1)</f>
        <v>13250.799131372793</v>
      </c>
      <c r="M1109" s="12">
        <f>IF(AND(Career!$F$15="Yes",$E1109=62,$E1108=61),L1109,M1108*IF($B1109="January",(1+IF(C1109&gt;Personal!$L$18+1,Calculations!$C$22,Calculations!$C$21)),1))</f>
        <v>13250.799131372793</v>
      </c>
      <c r="N1109" s="12">
        <f>M1109*(1-'Retiree Assumptions'!$F$10)</f>
        <v>11660.703235608058</v>
      </c>
      <c r="O1109" s="12">
        <f>N1109/(Calculations!$C$27^$AW1109)/(Calculations!$D$27^($A1109-1-$AW1109+Calculations!$B$6/30))</f>
        <v>568.49819034393852</v>
      </c>
      <c r="P1109" s="23">
        <f t="shared" si="1464"/>
        <v>0</v>
      </c>
      <c r="Q1109" s="12">
        <f>IF(OR(A1109&lt;=360,$E1109&lt;70),Q1108*IF($B1109="January",(1+IF(C1109&gt;Personal!$L$18+1,Calculations!$B$22,Calculations!$B$21)),1),0)</f>
        <v>0</v>
      </c>
      <c r="R1109" s="12">
        <f>IF(OR(A1109&lt;=360,$E1109&lt;70),IF(AND(Career!$F$15="Yes",$E1109=62,$E1108=61),Q1109,R1108*IF($B1109="January",(1+IF(C1109&gt;Personal!$L$18+1,Calculations!$C$22,Calculations!$C$21)),1)),0)</f>
        <v>0</v>
      </c>
      <c r="S1109" s="12">
        <f>R1109*(1-'Retiree Assumptions'!$F$8)</f>
        <v>0</v>
      </c>
      <c r="T1109" s="12">
        <f>S1109/(Calculations!$C$27^($A1109-1+Calculations!$B$6/30))</f>
        <v>0</v>
      </c>
      <c r="U1109" s="23">
        <f t="shared" si="1465"/>
        <v>0</v>
      </c>
      <c r="W1109">
        <f t="shared" si="1457"/>
        <v>15</v>
      </c>
      <c r="X1109">
        <f t="shared" si="1479"/>
        <v>2117</v>
      </c>
      <c r="Y1109">
        <f t="shared" si="1480"/>
        <v>134</v>
      </c>
      <c r="Z1109">
        <f t="shared" si="1467"/>
        <v>132</v>
      </c>
      <c r="AA1109" s="12">
        <f>S1109*12*Subsidy!$I$15/Subsidy!$I$14</f>
        <v>0</v>
      </c>
      <c r="AB1109" s="12">
        <f>SUM(S$5:S1109)*Subsidy!$I$15/Subsidy!$I$14</f>
        <v>53212.488521578103</v>
      </c>
      <c r="AC1109" s="12">
        <f>N1109*Subsidy!$E$15/Subsidy!$E$14</f>
        <v>9328.5625884864457</v>
      </c>
      <c r="AD1109" s="12">
        <f t="shared" si="1468"/>
        <v>111942.75106183735</v>
      </c>
      <c r="AE1109" s="12">
        <f>$AP1109*AC1109/(Calculations!$D$27^(A1109-1+Calculations!$B$6/30))</f>
        <v>0</v>
      </c>
      <c r="AF1109" s="12">
        <f>IF(AE1109=0,0,SUM(AE$903:AE1109)*AC1109/AE1109)</f>
        <v>0</v>
      </c>
      <c r="AH1109" s="164">
        <f>VLOOKUP(E1109,Rates2,5)*VLOOKUP(E1109,Mort_Imp_Retirees,C1109-'Mort Imp Cume'!$C$4+2)</f>
        <v>1</v>
      </c>
      <c r="AI1109" s="16">
        <f t="shared" si="1469"/>
        <v>0</v>
      </c>
      <c r="AJ1109" s="164">
        <f>VLOOKUP(F1109,Rates2,6)*VLOOKUP(F1109,Mort_Imp_Survivors,C1109-'Mort Imp Cume'!$C$4+2)</f>
        <v>1</v>
      </c>
      <c r="AK1109" s="16">
        <f t="shared" si="1470"/>
        <v>0</v>
      </c>
      <c r="AL1109" s="164">
        <f>VLOOKUP(F1109,Rates2,7)*VLOOKUP(F1109,Mort_Imp_Survivors,C1109-'Mort Imp Cume'!$C$4+2)</f>
        <v>1</v>
      </c>
      <c r="AM1109" s="16">
        <f t="shared" si="1471"/>
        <v>0</v>
      </c>
      <c r="AN1109" s="108">
        <f>PRODUCT(AI$4:AI1108)</f>
        <v>0</v>
      </c>
      <c r="AO1109" s="16">
        <f>PRODUCT(AK$4:AK1108)</f>
        <v>0</v>
      </c>
      <c r="AP1109" s="16">
        <f>PRODUCT(AM$4:AM1108)</f>
        <v>0</v>
      </c>
      <c r="AQ1109" s="16">
        <f t="shared" si="1472"/>
        <v>0</v>
      </c>
      <c r="AR1109" s="16">
        <f t="shared" si="1473"/>
        <v>0</v>
      </c>
      <c r="AS1109" s="16">
        <f t="shared" si="1474"/>
        <v>0</v>
      </c>
      <c r="AT1109" s="16">
        <f t="shared" si="1475"/>
        <v>0</v>
      </c>
      <c r="AU1109" s="16">
        <f t="shared" si="1476"/>
        <v>1</v>
      </c>
      <c r="AV1109" s="16">
        <f t="shared" si="1477"/>
        <v>0</v>
      </c>
      <c r="AW1109" s="30">
        <f>(SUMPRODUCT(AV$5:AV1108,A$5:A1108)+SUM(AV$5:AV1108)*(Calculations!$B$6/30-0.5)+AV$4*Calculations!$B$6/30/2)/SUM(AV$4:AV1108)</f>
        <v>510.22007229542299</v>
      </c>
      <c r="AX1109" s="16"/>
      <c r="AY1109" s="12"/>
      <c r="AZ1109" s="12"/>
    </row>
    <row r="1110" spans="1:52" x14ac:dyDescent="0.25">
      <c r="A1110">
        <f t="shared" si="1453"/>
        <v>1106</v>
      </c>
      <c r="B1110" t="str">
        <f t="shared" si="1482"/>
        <v>March</v>
      </c>
      <c r="C1110">
        <f t="shared" si="1461"/>
        <v>2117</v>
      </c>
      <c r="D1110">
        <f t="shared" si="1484"/>
        <v>211703</v>
      </c>
      <c r="E1110">
        <f t="shared" ref="E1110:F1110" si="1490">E1098+1</f>
        <v>134</v>
      </c>
      <c r="F1110">
        <f t="shared" si="1490"/>
        <v>132</v>
      </c>
      <c r="G1110" s="12">
        <f>G1109*IF($B1110="January",1+IF(C1110&gt;Personal!$L$18+1,Calculations!$B$22,Calculations!$B$21),1)</f>
        <v>24092.362057041471</v>
      </c>
      <c r="H1110" s="12">
        <f>IF(AND(Career!$F$15="Yes",$E1110=62,$E1109=61),G1110,H1109*IF($B1110="January",(1+IF(C1110&gt;Personal!$L$18+1,Calculations!$C$22,Calculations!$C$21)),1))</f>
        <v>24092.362057041471</v>
      </c>
      <c r="I1110" s="12">
        <f>H1110*(1-'Retiree Assumptions'!$F$8)</f>
        <v>18792.042404492349</v>
      </c>
      <c r="J1110" s="12">
        <f>I1110/(Calculations!$C$27^($A1110-1+Calculations!$B$6/30))</f>
        <v>1107.1410831110779</v>
      </c>
      <c r="K1110" s="23">
        <f t="shared" si="1463"/>
        <v>0</v>
      </c>
      <c r="L1110" s="12">
        <f>L1109*IF($B1110="January",(1+IF(C1110&gt;Personal!$L$18+1,Calculations!$B$22,Calculations!$B$21)),1)</f>
        <v>13250.799131372793</v>
      </c>
      <c r="M1110" s="12">
        <f>IF(AND(Career!$F$15="Yes",$E1110=62,$E1109=61),L1110,M1109*IF($B1110="January",(1+IF(C1110&gt;Personal!$L$18+1,Calculations!$C$22,Calculations!$C$21)),1))</f>
        <v>13250.799131372793</v>
      </c>
      <c r="N1110" s="12">
        <f>M1110*(1-'Retiree Assumptions'!$F$10)</f>
        <v>11660.703235608058</v>
      </c>
      <c r="O1110" s="12">
        <f>N1110/(Calculations!$C$27^$AW1110)/(Calculations!$D$27^($A1110-1-$AW1110+Calculations!$B$6/30))</f>
        <v>566.86163440168843</v>
      </c>
      <c r="P1110" s="23">
        <f t="shared" si="1464"/>
        <v>0</v>
      </c>
      <c r="Q1110" s="12">
        <f>IF(OR(A1110&lt;=360,$E1110&lt;70),Q1109*IF($B1110="January",(1+IF(C1110&gt;Personal!$L$18+1,Calculations!$B$22,Calculations!$B$21)),1),0)</f>
        <v>0</v>
      </c>
      <c r="R1110" s="12">
        <f>IF(OR(A1110&lt;=360,$E1110&lt;70),IF(AND(Career!$F$15="Yes",$E1110=62,$E1109=61),Q1110,R1109*IF($B1110="January",(1+IF(C1110&gt;Personal!$L$18+1,Calculations!$C$22,Calculations!$C$21)),1)),0)</f>
        <v>0</v>
      </c>
      <c r="S1110" s="12">
        <f>R1110*(1-'Retiree Assumptions'!$F$8)</f>
        <v>0</v>
      </c>
      <c r="T1110" s="12">
        <f>S1110/(Calculations!$C$27^($A1110-1+Calculations!$B$6/30))</f>
        <v>0</v>
      </c>
      <c r="U1110" s="23">
        <f t="shared" si="1465"/>
        <v>0</v>
      </c>
      <c r="W1110">
        <f t="shared" si="1457"/>
        <v>15</v>
      </c>
      <c r="X1110">
        <f t="shared" si="1479"/>
        <v>2117</v>
      </c>
      <c r="Y1110">
        <f t="shared" si="1480"/>
        <v>134</v>
      </c>
      <c r="Z1110">
        <f t="shared" si="1467"/>
        <v>132</v>
      </c>
      <c r="AA1110" s="12">
        <f>S1110*12*Subsidy!$I$15/Subsidy!$I$14</f>
        <v>0</v>
      </c>
      <c r="AB1110" s="12">
        <f>SUM(S$5:S1110)*Subsidy!$I$15/Subsidy!$I$14</f>
        <v>53212.488521578103</v>
      </c>
      <c r="AC1110" s="12">
        <f>N1110*Subsidy!$E$15/Subsidy!$E$14</f>
        <v>9328.5625884864457</v>
      </c>
      <c r="AD1110" s="12">
        <f t="shared" si="1468"/>
        <v>111942.75106183735</v>
      </c>
      <c r="AE1110" s="12">
        <f>$AP1110*AC1110/(Calculations!$D$27^(A1110-1+Calculations!$B$6/30))</f>
        <v>0</v>
      </c>
      <c r="AF1110" s="12">
        <f>IF(AE1110=0,0,SUM(AE$903:AE1110)*AC1110/AE1110)</f>
        <v>0</v>
      </c>
      <c r="AH1110" s="164">
        <f>VLOOKUP(E1110,Rates2,5)*VLOOKUP(E1110,Mort_Imp_Retirees,C1110-'Mort Imp Cume'!$C$4+2)</f>
        <v>1</v>
      </c>
      <c r="AI1110" s="16">
        <f t="shared" si="1469"/>
        <v>0</v>
      </c>
      <c r="AJ1110" s="164">
        <f>VLOOKUP(F1110,Rates2,6)*VLOOKUP(F1110,Mort_Imp_Survivors,C1110-'Mort Imp Cume'!$C$4+2)</f>
        <v>1</v>
      </c>
      <c r="AK1110" s="16">
        <f t="shared" si="1470"/>
        <v>0</v>
      </c>
      <c r="AL1110" s="164">
        <f>VLOOKUP(F1110,Rates2,7)*VLOOKUP(F1110,Mort_Imp_Survivors,C1110-'Mort Imp Cume'!$C$4+2)</f>
        <v>1</v>
      </c>
      <c r="AM1110" s="16">
        <f t="shared" si="1471"/>
        <v>0</v>
      </c>
      <c r="AN1110" s="108">
        <f>PRODUCT(AI$4:AI1109)</f>
        <v>0</v>
      </c>
      <c r="AO1110" s="16">
        <f>PRODUCT(AK$4:AK1109)</f>
        <v>0</v>
      </c>
      <c r="AP1110" s="16">
        <f>PRODUCT(AM$4:AM1109)</f>
        <v>0</v>
      </c>
      <c r="AQ1110" s="16">
        <f t="shared" si="1472"/>
        <v>0</v>
      </c>
      <c r="AR1110" s="16">
        <f t="shared" si="1473"/>
        <v>0</v>
      </c>
      <c r="AS1110" s="16">
        <f t="shared" si="1474"/>
        <v>0</v>
      </c>
      <c r="AT1110" s="16">
        <f t="shared" si="1475"/>
        <v>0</v>
      </c>
      <c r="AU1110" s="16">
        <f t="shared" si="1476"/>
        <v>1</v>
      </c>
      <c r="AV1110" s="16">
        <f t="shared" si="1477"/>
        <v>0</v>
      </c>
      <c r="AW1110" s="30">
        <f>(SUMPRODUCT(AV$5:AV1109,A$5:A1109)+SUM(AV$5:AV1109)*(Calculations!$B$6/30-0.5)+AV$4*Calculations!$B$6/30/2)/SUM(AV$4:AV1109)</f>
        <v>510.22007229542299</v>
      </c>
      <c r="AX1110" s="16"/>
      <c r="AY1110" s="12"/>
      <c r="AZ1110" s="12"/>
    </row>
    <row r="1111" spans="1:52" x14ac:dyDescent="0.25">
      <c r="A1111">
        <f t="shared" si="1453"/>
        <v>1107</v>
      </c>
      <c r="B1111" t="str">
        <f t="shared" si="1482"/>
        <v>April</v>
      </c>
      <c r="C1111">
        <f t="shared" si="1461"/>
        <v>2117</v>
      </c>
      <c r="D1111">
        <f t="shared" si="1484"/>
        <v>211704</v>
      </c>
      <c r="E1111">
        <f t="shared" ref="E1111:F1111" si="1491">E1099+1</f>
        <v>134</v>
      </c>
      <c r="F1111">
        <f t="shared" si="1491"/>
        <v>132</v>
      </c>
      <c r="G1111" s="12">
        <f>G1110*IF($B1111="January",1+IF(C1111&gt;Personal!$L$18+1,Calculations!$B$22,Calculations!$B$21),1)</f>
        <v>24092.362057041471</v>
      </c>
      <c r="H1111" s="12">
        <f>IF(AND(Career!$F$15="Yes",$E1111=62,$E1110=61),G1111,H1110*IF($B1111="January",(1+IF(C1111&gt;Personal!$L$18+1,Calculations!$C$22,Calculations!$C$21)),1))</f>
        <v>24092.362057041471</v>
      </c>
      <c r="I1111" s="12">
        <f>H1111*(1-'Retiree Assumptions'!$F$8)</f>
        <v>18792.042404492349</v>
      </c>
      <c r="J1111" s="12">
        <f>I1111/(Calculations!$C$27^($A1111-1+Calculations!$B$6/30))</f>
        <v>1104.3101347592287</v>
      </c>
      <c r="K1111" s="23">
        <f t="shared" si="1463"/>
        <v>0</v>
      </c>
      <c r="L1111" s="12">
        <f>L1110*IF($B1111="January",(1+IF(C1111&gt;Personal!$L$18+1,Calculations!$B$22,Calculations!$B$21)),1)</f>
        <v>13250.799131372793</v>
      </c>
      <c r="M1111" s="12">
        <f>IF(AND(Career!$F$15="Yes",$E1111=62,$E1110=61),L1111,M1110*IF($B1111="January",(1+IF(C1111&gt;Personal!$L$18+1,Calculations!$C$22,Calculations!$C$21)),1))</f>
        <v>13250.799131372793</v>
      </c>
      <c r="N1111" s="12">
        <f>M1111*(1-'Retiree Assumptions'!$F$10)</f>
        <v>11660.703235608058</v>
      </c>
      <c r="O1111" s="12">
        <f>N1111/(Calculations!$C$27^$AW1111)/(Calculations!$D$27^($A1111-1-$AW1111+Calculations!$B$6/30))</f>
        <v>565.22978967118445</v>
      </c>
      <c r="P1111" s="23">
        <f t="shared" si="1464"/>
        <v>0</v>
      </c>
      <c r="Q1111" s="12">
        <f>IF(OR(A1111&lt;=360,$E1111&lt;70),Q1110*IF($B1111="January",(1+IF(C1111&gt;Personal!$L$18+1,Calculations!$B$22,Calculations!$B$21)),1),0)</f>
        <v>0</v>
      </c>
      <c r="R1111" s="12">
        <f>IF(OR(A1111&lt;=360,$E1111&lt;70),IF(AND(Career!$F$15="Yes",$E1111=62,$E1110=61),Q1111,R1110*IF($B1111="January",(1+IF(C1111&gt;Personal!$L$18+1,Calculations!$C$22,Calculations!$C$21)),1)),0)</f>
        <v>0</v>
      </c>
      <c r="S1111" s="12">
        <f>R1111*(1-'Retiree Assumptions'!$F$8)</f>
        <v>0</v>
      </c>
      <c r="T1111" s="12">
        <f>S1111/(Calculations!$C$27^($A1111-1+Calculations!$B$6/30))</f>
        <v>0</v>
      </c>
      <c r="U1111" s="23">
        <f t="shared" si="1465"/>
        <v>0</v>
      </c>
      <c r="W1111">
        <f t="shared" si="1457"/>
        <v>15</v>
      </c>
      <c r="X1111">
        <f t="shared" si="1479"/>
        <v>2117</v>
      </c>
      <c r="Y1111">
        <f t="shared" si="1480"/>
        <v>134</v>
      </c>
      <c r="Z1111">
        <f t="shared" si="1467"/>
        <v>132</v>
      </c>
      <c r="AA1111" s="12">
        <f>S1111*12*Subsidy!$I$15/Subsidy!$I$14</f>
        <v>0</v>
      </c>
      <c r="AB1111" s="12">
        <f>SUM(S$5:S1111)*Subsidy!$I$15/Subsidy!$I$14</f>
        <v>53212.488521578103</v>
      </c>
      <c r="AC1111" s="12">
        <f>N1111*Subsidy!$E$15/Subsidy!$E$14</f>
        <v>9328.5625884864457</v>
      </c>
      <c r="AD1111" s="12">
        <f t="shared" si="1468"/>
        <v>111942.75106183735</v>
      </c>
      <c r="AE1111" s="12">
        <f>$AP1111*AC1111/(Calculations!$D$27^(A1111-1+Calculations!$B$6/30))</f>
        <v>0</v>
      </c>
      <c r="AF1111" s="12">
        <f>IF(AE1111=0,0,SUM(AE$903:AE1111)*AC1111/AE1111)</f>
        <v>0</v>
      </c>
      <c r="AH1111" s="164">
        <f>VLOOKUP(E1111,Rates2,5)*VLOOKUP(E1111,Mort_Imp_Retirees,C1111-'Mort Imp Cume'!$C$4+2)</f>
        <v>1</v>
      </c>
      <c r="AI1111" s="16">
        <f t="shared" si="1469"/>
        <v>0</v>
      </c>
      <c r="AJ1111" s="164">
        <f>VLOOKUP(F1111,Rates2,6)*VLOOKUP(F1111,Mort_Imp_Survivors,C1111-'Mort Imp Cume'!$C$4+2)</f>
        <v>1</v>
      </c>
      <c r="AK1111" s="16">
        <f t="shared" si="1470"/>
        <v>0</v>
      </c>
      <c r="AL1111" s="164">
        <f>VLOOKUP(F1111,Rates2,7)*VLOOKUP(F1111,Mort_Imp_Survivors,C1111-'Mort Imp Cume'!$C$4+2)</f>
        <v>1</v>
      </c>
      <c r="AM1111" s="16">
        <f t="shared" si="1471"/>
        <v>0</v>
      </c>
      <c r="AN1111" s="108">
        <f>PRODUCT(AI$4:AI1110)</f>
        <v>0</v>
      </c>
      <c r="AO1111" s="16">
        <f>PRODUCT(AK$4:AK1110)</f>
        <v>0</v>
      </c>
      <c r="AP1111" s="16">
        <f>PRODUCT(AM$4:AM1110)</f>
        <v>0</v>
      </c>
      <c r="AQ1111" s="16">
        <f t="shared" si="1472"/>
        <v>0</v>
      </c>
      <c r="AR1111" s="16">
        <f t="shared" si="1473"/>
        <v>0</v>
      </c>
      <c r="AS1111" s="16">
        <f t="shared" si="1474"/>
        <v>0</v>
      </c>
      <c r="AT1111" s="16">
        <f t="shared" si="1475"/>
        <v>0</v>
      </c>
      <c r="AU1111" s="16">
        <f t="shared" si="1476"/>
        <v>1</v>
      </c>
      <c r="AV1111" s="16">
        <f t="shared" si="1477"/>
        <v>0</v>
      </c>
      <c r="AW1111" s="30">
        <f>(SUMPRODUCT(AV$5:AV1110,A$5:A1110)+SUM(AV$5:AV1110)*(Calculations!$B$6/30-0.5)+AV$4*Calculations!$B$6/30/2)/SUM(AV$4:AV1110)</f>
        <v>510.22007229542299</v>
      </c>
      <c r="AX1111" s="16"/>
      <c r="AY1111" s="12"/>
      <c r="AZ1111" s="12"/>
    </row>
    <row r="1112" spans="1:52" x14ac:dyDescent="0.25">
      <c r="A1112">
        <f t="shared" si="1453"/>
        <v>1108</v>
      </c>
      <c r="B1112" t="str">
        <f t="shared" si="1482"/>
        <v>May</v>
      </c>
      <c r="C1112">
        <f t="shared" si="1461"/>
        <v>2117</v>
      </c>
      <c r="D1112">
        <f t="shared" si="1484"/>
        <v>211705</v>
      </c>
      <c r="E1112">
        <f t="shared" ref="E1112:F1112" si="1492">E1100+1</f>
        <v>134</v>
      </c>
      <c r="F1112">
        <f t="shared" si="1492"/>
        <v>132</v>
      </c>
      <c r="G1112" s="12">
        <f>G1111*IF($B1112="January",1+IF(C1112&gt;Personal!$L$18+1,Calculations!$B$22,Calculations!$B$21),1)</f>
        <v>24092.362057041471</v>
      </c>
      <c r="H1112" s="12">
        <f>IF(AND(Career!$F$15="Yes",$E1112=62,$E1111=61),G1112,H1111*IF($B1112="January",(1+IF(C1112&gt;Personal!$L$18+1,Calculations!$C$22,Calculations!$C$21)),1))</f>
        <v>24092.362057041471</v>
      </c>
      <c r="I1112" s="12">
        <f>H1112*(1-'Retiree Assumptions'!$F$8)</f>
        <v>18792.042404492349</v>
      </c>
      <c r="J1112" s="12">
        <f>I1112/(Calculations!$C$27^($A1112-1+Calculations!$B$6/30))</f>
        <v>1101.4864251131717</v>
      </c>
      <c r="K1112" s="23">
        <f t="shared" si="1463"/>
        <v>0</v>
      </c>
      <c r="L1112" s="12">
        <f>L1111*IF($B1112="January",(1+IF(C1112&gt;Personal!$L$18+1,Calculations!$B$22,Calculations!$B$21)),1)</f>
        <v>13250.799131372793</v>
      </c>
      <c r="M1112" s="12">
        <f>IF(AND(Career!$F$15="Yes",$E1112=62,$E1111=61),L1112,M1111*IF($B1112="January",(1+IF(C1112&gt;Personal!$L$18+1,Calculations!$C$22,Calculations!$C$21)),1))</f>
        <v>13250.799131372793</v>
      </c>
      <c r="N1112" s="12">
        <f>M1112*(1-'Retiree Assumptions'!$F$10)</f>
        <v>11660.703235608058</v>
      </c>
      <c r="O1112" s="12">
        <f>N1112/(Calculations!$C$27^$AW1112)/(Calculations!$D$27^($A1112-1-$AW1112+Calculations!$B$6/30))</f>
        <v>563.60264259009432</v>
      </c>
      <c r="P1112" s="23">
        <f t="shared" si="1464"/>
        <v>0</v>
      </c>
      <c r="Q1112" s="12">
        <f>IF(OR(A1112&lt;=360,$E1112&lt;70),Q1111*IF($B1112="January",(1+IF(C1112&gt;Personal!$L$18+1,Calculations!$B$22,Calculations!$B$21)),1),0)</f>
        <v>0</v>
      </c>
      <c r="R1112" s="12">
        <f>IF(OR(A1112&lt;=360,$E1112&lt;70),IF(AND(Career!$F$15="Yes",$E1112=62,$E1111=61),Q1112,R1111*IF($B1112="January",(1+IF(C1112&gt;Personal!$L$18+1,Calculations!$C$22,Calculations!$C$21)),1)),0)</f>
        <v>0</v>
      </c>
      <c r="S1112" s="12">
        <f>R1112*(1-'Retiree Assumptions'!$F$8)</f>
        <v>0</v>
      </c>
      <c r="T1112" s="12">
        <f>S1112/(Calculations!$C$27^($A1112-1+Calculations!$B$6/30))</f>
        <v>0</v>
      </c>
      <c r="U1112" s="23">
        <f t="shared" si="1465"/>
        <v>0</v>
      </c>
      <c r="W1112">
        <f t="shared" si="1457"/>
        <v>15</v>
      </c>
      <c r="X1112">
        <f t="shared" si="1479"/>
        <v>2117</v>
      </c>
      <c r="Y1112">
        <f t="shared" si="1480"/>
        <v>134</v>
      </c>
      <c r="Z1112">
        <f t="shared" si="1467"/>
        <v>132</v>
      </c>
      <c r="AA1112" s="12">
        <f>S1112*12*Subsidy!$I$15/Subsidy!$I$14</f>
        <v>0</v>
      </c>
      <c r="AB1112" s="12">
        <f>SUM(S$5:S1112)*Subsidy!$I$15/Subsidy!$I$14</f>
        <v>53212.488521578103</v>
      </c>
      <c r="AC1112" s="12">
        <f>N1112*Subsidy!$E$15/Subsidy!$E$14</f>
        <v>9328.5625884864457</v>
      </c>
      <c r="AD1112" s="12">
        <f t="shared" si="1468"/>
        <v>111942.75106183735</v>
      </c>
      <c r="AE1112" s="12">
        <f>$AP1112*AC1112/(Calculations!$D$27^(A1112-1+Calculations!$B$6/30))</f>
        <v>0</v>
      </c>
      <c r="AF1112" s="12">
        <f>IF(AE1112=0,0,SUM(AE$903:AE1112)*AC1112/AE1112)</f>
        <v>0</v>
      </c>
      <c r="AH1112" s="164">
        <f>VLOOKUP(E1112,Rates2,5)*VLOOKUP(E1112,Mort_Imp_Retirees,C1112-'Mort Imp Cume'!$C$4+2)</f>
        <v>1</v>
      </c>
      <c r="AI1112" s="16">
        <f t="shared" si="1469"/>
        <v>0</v>
      </c>
      <c r="AJ1112" s="164">
        <f>VLOOKUP(F1112,Rates2,6)*VLOOKUP(F1112,Mort_Imp_Survivors,C1112-'Mort Imp Cume'!$C$4+2)</f>
        <v>1</v>
      </c>
      <c r="AK1112" s="16">
        <f t="shared" si="1470"/>
        <v>0</v>
      </c>
      <c r="AL1112" s="164">
        <f>VLOOKUP(F1112,Rates2,7)*VLOOKUP(F1112,Mort_Imp_Survivors,C1112-'Mort Imp Cume'!$C$4+2)</f>
        <v>1</v>
      </c>
      <c r="AM1112" s="16">
        <f t="shared" si="1471"/>
        <v>0</v>
      </c>
      <c r="AN1112" s="108">
        <f>PRODUCT(AI$4:AI1111)</f>
        <v>0</v>
      </c>
      <c r="AO1112" s="16">
        <f>PRODUCT(AK$4:AK1111)</f>
        <v>0</v>
      </c>
      <c r="AP1112" s="16">
        <f>PRODUCT(AM$4:AM1111)</f>
        <v>0</v>
      </c>
      <c r="AQ1112" s="16">
        <f t="shared" si="1472"/>
        <v>0</v>
      </c>
      <c r="AR1112" s="16">
        <f t="shared" si="1473"/>
        <v>0</v>
      </c>
      <c r="AS1112" s="16">
        <f t="shared" si="1474"/>
        <v>0</v>
      </c>
      <c r="AT1112" s="16">
        <f t="shared" si="1475"/>
        <v>0</v>
      </c>
      <c r="AU1112" s="16">
        <f t="shared" si="1476"/>
        <v>1</v>
      </c>
      <c r="AV1112" s="16">
        <f t="shared" si="1477"/>
        <v>0</v>
      </c>
      <c r="AW1112" s="30">
        <f>(SUMPRODUCT(AV$5:AV1111,A$5:A1111)+SUM(AV$5:AV1111)*(Calculations!$B$6/30-0.5)+AV$4*Calculations!$B$6/30/2)/SUM(AV$4:AV1111)</f>
        <v>510.22007229542299</v>
      </c>
      <c r="AX1112" s="16"/>
      <c r="AY1112" s="12"/>
      <c r="AZ1112" s="12"/>
    </row>
    <row r="1113" spans="1:52" x14ac:dyDescent="0.25">
      <c r="A1113">
        <f t="shared" si="1453"/>
        <v>1109</v>
      </c>
      <c r="B1113" t="str">
        <f t="shared" si="1482"/>
        <v>June</v>
      </c>
      <c r="C1113">
        <f t="shared" si="1461"/>
        <v>2117</v>
      </c>
      <c r="D1113">
        <f t="shared" si="1484"/>
        <v>211706</v>
      </c>
      <c r="E1113">
        <f t="shared" ref="E1113:F1113" si="1493">E1101+1</f>
        <v>134</v>
      </c>
      <c r="F1113">
        <f t="shared" si="1493"/>
        <v>132</v>
      </c>
      <c r="G1113" s="12">
        <f>G1112*IF($B1113="January",1+IF(C1113&gt;Personal!$L$18+1,Calculations!$B$22,Calculations!$B$21),1)</f>
        <v>24092.362057041471</v>
      </c>
      <c r="H1113" s="12">
        <f>IF(AND(Career!$F$15="Yes",$E1113=62,$E1112=61),G1113,H1112*IF($B1113="January",(1+IF(C1113&gt;Personal!$L$18+1,Calculations!$C$22,Calculations!$C$21)),1))</f>
        <v>24092.362057041471</v>
      </c>
      <c r="I1113" s="12">
        <f>H1113*(1-'Retiree Assumptions'!$F$8)</f>
        <v>18792.042404492349</v>
      </c>
      <c r="J1113" s="12">
        <f>I1113/(Calculations!$C$27^($A1113-1+Calculations!$B$6/30))</f>
        <v>1098.66993566361</v>
      </c>
      <c r="K1113" s="23">
        <f t="shared" si="1463"/>
        <v>0</v>
      </c>
      <c r="L1113" s="12">
        <f>L1112*IF($B1113="January",(1+IF(C1113&gt;Personal!$L$18+1,Calculations!$B$22,Calculations!$B$21)),1)</f>
        <v>13250.799131372793</v>
      </c>
      <c r="M1113" s="12">
        <f>IF(AND(Career!$F$15="Yes",$E1113=62,$E1112=61),L1113,M1112*IF($B1113="January",(1+IF(C1113&gt;Personal!$L$18+1,Calculations!$C$22,Calculations!$C$21)),1))</f>
        <v>13250.799131372793</v>
      </c>
      <c r="N1113" s="12">
        <f>M1113*(1-'Retiree Assumptions'!$F$10)</f>
        <v>11660.703235608058</v>
      </c>
      <c r="O1113" s="12">
        <f>N1113/(Calculations!$C$27^$AW1113)/(Calculations!$D$27^($A1113-1-$AW1113+Calculations!$B$6/30))</f>
        <v>561.98017963512734</v>
      </c>
      <c r="P1113" s="23">
        <f t="shared" si="1464"/>
        <v>0</v>
      </c>
      <c r="Q1113" s="12">
        <f>IF(OR(A1113&lt;=360,$E1113&lt;70),Q1112*IF($B1113="January",(1+IF(C1113&gt;Personal!$L$18+1,Calculations!$B$22,Calculations!$B$21)),1),0)</f>
        <v>0</v>
      </c>
      <c r="R1113" s="12">
        <f>IF(OR(A1113&lt;=360,$E1113&lt;70),IF(AND(Career!$F$15="Yes",$E1113=62,$E1112=61),Q1113,R1112*IF($B1113="January",(1+IF(C1113&gt;Personal!$L$18+1,Calculations!$C$22,Calculations!$C$21)),1)),0)</f>
        <v>0</v>
      </c>
      <c r="S1113" s="12">
        <f>R1113*(1-'Retiree Assumptions'!$F$8)</f>
        <v>0</v>
      </c>
      <c r="T1113" s="12">
        <f>S1113/(Calculations!$C$27^($A1113-1+Calculations!$B$6/30))</f>
        <v>0</v>
      </c>
      <c r="U1113" s="23">
        <f t="shared" si="1465"/>
        <v>0</v>
      </c>
      <c r="W1113">
        <f t="shared" si="1457"/>
        <v>15</v>
      </c>
      <c r="X1113">
        <f t="shared" si="1479"/>
        <v>2117</v>
      </c>
      <c r="Y1113">
        <f t="shared" si="1480"/>
        <v>134</v>
      </c>
      <c r="Z1113">
        <f t="shared" si="1467"/>
        <v>132</v>
      </c>
      <c r="AA1113" s="12">
        <f>S1113*12*Subsidy!$I$15/Subsidy!$I$14</f>
        <v>0</v>
      </c>
      <c r="AB1113" s="12">
        <f>SUM(S$5:S1113)*Subsidy!$I$15/Subsidy!$I$14</f>
        <v>53212.488521578103</v>
      </c>
      <c r="AC1113" s="12">
        <f>N1113*Subsidy!$E$15/Subsidy!$E$14</f>
        <v>9328.5625884864457</v>
      </c>
      <c r="AD1113" s="12">
        <f t="shared" si="1468"/>
        <v>111942.75106183735</v>
      </c>
      <c r="AE1113" s="12">
        <f>$AP1113*AC1113/(Calculations!$D$27^(A1113-1+Calculations!$B$6/30))</f>
        <v>0</v>
      </c>
      <c r="AF1113" s="12">
        <f>IF(AE1113=0,0,SUM(AE$903:AE1113)*AC1113/AE1113)</f>
        <v>0</v>
      </c>
      <c r="AH1113" s="164">
        <f>VLOOKUP(E1113,Rates2,5)*VLOOKUP(E1113,Mort_Imp_Retirees,C1113-'Mort Imp Cume'!$C$4+2)</f>
        <v>1</v>
      </c>
      <c r="AI1113" s="16">
        <f t="shared" si="1469"/>
        <v>0</v>
      </c>
      <c r="AJ1113" s="164">
        <f>VLOOKUP(F1113,Rates2,6)*VLOOKUP(F1113,Mort_Imp_Survivors,C1113-'Mort Imp Cume'!$C$4+2)</f>
        <v>1</v>
      </c>
      <c r="AK1113" s="16">
        <f t="shared" si="1470"/>
        <v>0</v>
      </c>
      <c r="AL1113" s="164">
        <f>VLOOKUP(F1113,Rates2,7)*VLOOKUP(F1113,Mort_Imp_Survivors,C1113-'Mort Imp Cume'!$C$4+2)</f>
        <v>1</v>
      </c>
      <c r="AM1113" s="16">
        <f t="shared" si="1471"/>
        <v>0</v>
      </c>
      <c r="AN1113" s="108">
        <f>PRODUCT(AI$4:AI1112)</f>
        <v>0</v>
      </c>
      <c r="AO1113" s="16">
        <f>PRODUCT(AK$4:AK1112)</f>
        <v>0</v>
      </c>
      <c r="AP1113" s="16">
        <f>PRODUCT(AM$4:AM1112)</f>
        <v>0</v>
      </c>
      <c r="AQ1113" s="16">
        <f t="shared" si="1472"/>
        <v>0</v>
      </c>
      <c r="AR1113" s="16">
        <f t="shared" si="1473"/>
        <v>0</v>
      </c>
      <c r="AS1113" s="16">
        <f t="shared" si="1474"/>
        <v>0</v>
      </c>
      <c r="AT1113" s="16">
        <f t="shared" si="1475"/>
        <v>0</v>
      </c>
      <c r="AU1113" s="16">
        <f t="shared" si="1476"/>
        <v>1</v>
      </c>
      <c r="AV1113" s="16">
        <f t="shared" si="1477"/>
        <v>0</v>
      </c>
      <c r="AW1113" s="30">
        <f>(SUMPRODUCT(AV$5:AV1112,A$5:A1112)+SUM(AV$5:AV1112)*(Calculations!$B$6/30-0.5)+AV$4*Calculations!$B$6/30/2)/SUM(AV$4:AV1112)</f>
        <v>510.22007229542299</v>
      </c>
      <c r="AX1113" s="16"/>
      <c r="AY1113" s="12"/>
      <c r="AZ1113" s="12"/>
    </row>
    <row r="1114" spans="1:52" x14ac:dyDescent="0.25">
      <c r="A1114">
        <f t="shared" si="1453"/>
        <v>1110</v>
      </c>
      <c r="B1114" t="str">
        <f t="shared" si="1482"/>
        <v>July</v>
      </c>
      <c r="C1114">
        <f t="shared" si="1461"/>
        <v>2117</v>
      </c>
      <c r="D1114">
        <f t="shared" si="1484"/>
        <v>211707</v>
      </c>
      <c r="E1114">
        <f t="shared" ref="E1114:F1114" si="1494">E1102+1</f>
        <v>134</v>
      </c>
      <c r="F1114">
        <f t="shared" si="1494"/>
        <v>132</v>
      </c>
      <c r="G1114" s="12">
        <f>G1113*IF($B1114="January",1+IF(C1114&gt;Personal!$L$18+1,Calculations!$B$22,Calculations!$B$21),1)</f>
        <v>24092.362057041471</v>
      </c>
      <c r="H1114" s="12">
        <f>IF(AND(Career!$F$15="Yes",$E1114=62,$E1113=61),G1114,H1113*IF($B1114="January",(1+IF(C1114&gt;Personal!$L$18+1,Calculations!$C$22,Calculations!$C$21)),1))</f>
        <v>24092.362057041471</v>
      </c>
      <c r="I1114" s="12">
        <f>H1114*(1-'Retiree Assumptions'!$F$8)</f>
        <v>18792.042404492349</v>
      </c>
      <c r="J1114" s="12">
        <f>I1114/(Calculations!$C$27^($A1114-1+Calculations!$B$6/30))</f>
        <v>1095.8606479485763</v>
      </c>
      <c r="K1114" s="23">
        <f t="shared" si="1463"/>
        <v>0</v>
      </c>
      <c r="L1114" s="12">
        <f>L1113*IF($B1114="January",(1+IF(C1114&gt;Personal!$L$18+1,Calculations!$B$22,Calculations!$B$21)),1)</f>
        <v>13250.799131372793</v>
      </c>
      <c r="M1114" s="12">
        <f>IF(AND(Career!$F$15="Yes",$E1114=62,$E1113=61),L1114,M1113*IF($B1114="January",(1+IF(C1114&gt;Personal!$L$18+1,Calculations!$C$22,Calculations!$C$21)),1))</f>
        <v>13250.799131372793</v>
      </c>
      <c r="N1114" s="12">
        <f>M1114*(1-'Retiree Assumptions'!$F$10)</f>
        <v>11660.703235608058</v>
      </c>
      <c r="O1114" s="12">
        <f>N1114/(Calculations!$C$27^$AW1114)/(Calculations!$D$27^($A1114-1-$AW1114+Calculations!$B$6/30))</f>
        <v>560.36238732192351</v>
      </c>
      <c r="P1114" s="23">
        <f t="shared" si="1464"/>
        <v>0</v>
      </c>
      <c r="Q1114" s="12">
        <f>IF(OR(A1114&lt;=360,$E1114&lt;70),Q1113*IF($B1114="January",(1+IF(C1114&gt;Personal!$L$18+1,Calculations!$B$22,Calculations!$B$21)),1),0)</f>
        <v>0</v>
      </c>
      <c r="R1114" s="12">
        <f>IF(OR(A1114&lt;=360,$E1114&lt;70),IF(AND(Career!$F$15="Yes",$E1114=62,$E1113=61),Q1114,R1113*IF($B1114="January",(1+IF(C1114&gt;Personal!$L$18+1,Calculations!$C$22,Calculations!$C$21)),1)),0)</f>
        <v>0</v>
      </c>
      <c r="S1114" s="12">
        <f>R1114*(1-'Retiree Assumptions'!$F$8)</f>
        <v>0</v>
      </c>
      <c r="T1114" s="12">
        <f>S1114/(Calculations!$C$27^($A1114-1+Calculations!$B$6/30))</f>
        <v>0</v>
      </c>
      <c r="U1114" s="23">
        <f t="shared" si="1465"/>
        <v>0</v>
      </c>
      <c r="W1114">
        <f t="shared" si="1457"/>
        <v>15</v>
      </c>
      <c r="X1114">
        <f t="shared" si="1479"/>
        <v>2117</v>
      </c>
      <c r="Y1114">
        <f t="shared" si="1480"/>
        <v>134</v>
      </c>
      <c r="Z1114">
        <f t="shared" si="1467"/>
        <v>132</v>
      </c>
      <c r="AA1114" s="12">
        <f>S1114*12*Subsidy!$I$15/Subsidy!$I$14</f>
        <v>0</v>
      </c>
      <c r="AB1114" s="12">
        <f>SUM(S$5:S1114)*Subsidy!$I$15/Subsidy!$I$14</f>
        <v>53212.488521578103</v>
      </c>
      <c r="AC1114" s="12">
        <f>N1114*Subsidy!$E$15/Subsidy!$E$14</f>
        <v>9328.5625884864457</v>
      </c>
      <c r="AD1114" s="12">
        <f t="shared" si="1468"/>
        <v>111942.75106183735</v>
      </c>
      <c r="AE1114" s="12">
        <f>$AP1114*AC1114/(Calculations!$D$27^(A1114-1+Calculations!$B$6/30))</f>
        <v>0</v>
      </c>
      <c r="AF1114" s="12">
        <f>IF(AE1114=0,0,SUM(AE$903:AE1114)*AC1114/AE1114)</f>
        <v>0</v>
      </c>
      <c r="AH1114" s="164">
        <f>VLOOKUP(E1114,Rates2,5)*VLOOKUP(E1114,Mort_Imp_Retirees,C1114-'Mort Imp Cume'!$C$4+2)</f>
        <v>1</v>
      </c>
      <c r="AI1114" s="16">
        <f t="shared" si="1469"/>
        <v>0</v>
      </c>
      <c r="AJ1114" s="164">
        <f>VLOOKUP(F1114,Rates2,6)*VLOOKUP(F1114,Mort_Imp_Survivors,C1114-'Mort Imp Cume'!$C$4+2)</f>
        <v>1</v>
      </c>
      <c r="AK1114" s="16">
        <f t="shared" si="1470"/>
        <v>0</v>
      </c>
      <c r="AL1114" s="164">
        <f>VLOOKUP(F1114,Rates2,7)*VLOOKUP(F1114,Mort_Imp_Survivors,C1114-'Mort Imp Cume'!$C$4+2)</f>
        <v>1</v>
      </c>
      <c r="AM1114" s="16">
        <f t="shared" si="1471"/>
        <v>0</v>
      </c>
      <c r="AN1114" s="108">
        <f>PRODUCT(AI$4:AI1113)</f>
        <v>0</v>
      </c>
      <c r="AO1114" s="16">
        <f>PRODUCT(AK$4:AK1113)</f>
        <v>0</v>
      </c>
      <c r="AP1114" s="16">
        <f>PRODUCT(AM$4:AM1113)</f>
        <v>0</v>
      </c>
      <c r="AQ1114" s="16">
        <f t="shared" si="1472"/>
        <v>0</v>
      </c>
      <c r="AR1114" s="16">
        <f t="shared" si="1473"/>
        <v>0</v>
      </c>
      <c r="AS1114" s="16">
        <f t="shared" si="1474"/>
        <v>0</v>
      </c>
      <c r="AT1114" s="16">
        <f t="shared" si="1475"/>
        <v>0</v>
      </c>
      <c r="AU1114" s="16">
        <f t="shared" si="1476"/>
        <v>1</v>
      </c>
      <c r="AV1114" s="16">
        <f t="shared" si="1477"/>
        <v>0</v>
      </c>
      <c r="AW1114" s="30">
        <f>(SUMPRODUCT(AV$5:AV1113,A$5:A1113)+SUM(AV$5:AV1113)*(Calculations!$B$6/30-0.5)+AV$4*Calculations!$B$6/30/2)/SUM(AV$4:AV1113)</f>
        <v>510.22007229542299</v>
      </c>
      <c r="AX1114" s="16"/>
      <c r="AY1114" s="12"/>
      <c r="AZ1114" s="12"/>
    </row>
    <row r="1115" spans="1:52" x14ac:dyDescent="0.25">
      <c r="A1115">
        <f t="shared" si="1453"/>
        <v>1111</v>
      </c>
      <c r="B1115" t="str">
        <f t="shared" si="1482"/>
        <v>August</v>
      </c>
      <c r="C1115">
        <f t="shared" si="1461"/>
        <v>2117</v>
      </c>
      <c r="D1115">
        <f t="shared" si="1484"/>
        <v>211708</v>
      </c>
      <c r="E1115">
        <f t="shared" ref="E1115:F1115" si="1495">E1103+1</f>
        <v>134</v>
      </c>
      <c r="F1115">
        <f t="shared" si="1495"/>
        <v>132</v>
      </c>
      <c r="G1115" s="12">
        <f>G1114*IF($B1115="January",1+IF(C1115&gt;Personal!$L$18+1,Calculations!$B$22,Calculations!$B$21),1)</f>
        <v>24092.362057041471</v>
      </c>
      <c r="H1115" s="12">
        <f>IF(AND(Career!$F$15="Yes",$E1115=62,$E1114=61),G1115,H1114*IF($B1115="January",(1+IF(C1115&gt;Personal!$L$18+1,Calculations!$C$22,Calculations!$C$21)),1))</f>
        <v>24092.362057041471</v>
      </c>
      <c r="I1115" s="12">
        <f>H1115*(1-'Retiree Assumptions'!$F$8)</f>
        <v>18792.042404492349</v>
      </c>
      <c r="J1115" s="12">
        <f>I1115/(Calculations!$C$27^($A1115-1+Calculations!$B$6/30))</f>
        <v>1093.0585435533092</v>
      </c>
      <c r="K1115" s="23">
        <f t="shared" si="1463"/>
        <v>0</v>
      </c>
      <c r="L1115" s="12">
        <f>L1114*IF($B1115="January",(1+IF(C1115&gt;Personal!$L$18+1,Calculations!$B$22,Calculations!$B$21)),1)</f>
        <v>13250.799131372793</v>
      </c>
      <c r="M1115" s="12">
        <f>IF(AND(Career!$F$15="Yes",$E1115=62,$E1114=61),L1115,M1114*IF($B1115="January",(1+IF(C1115&gt;Personal!$L$18+1,Calculations!$C$22,Calculations!$C$21)),1))</f>
        <v>13250.799131372793</v>
      </c>
      <c r="N1115" s="12">
        <f>M1115*(1-'Retiree Assumptions'!$F$10)</f>
        <v>11660.703235608058</v>
      </c>
      <c r="O1115" s="12">
        <f>N1115/(Calculations!$C$27^$AW1115)/(Calculations!$D$27^($A1115-1-$AW1115+Calculations!$B$6/30))</f>
        <v>558.74925220494038</v>
      </c>
      <c r="P1115" s="23">
        <f t="shared" si="1464"/>
        <v>0</v>
      </c>
      <c r="Q1115" s="12">
        <f>IF(OR(A1115&lt;=360,$E1115&lt;70),Q1114*IF($B1115="January",(1+IF(C1115&gt;Personal!$L$18+1,Calculations!$B$22,Calculations!$B$21)),1),0)</f>
        <v>0</v>
      </c>
      <c r="R1115" s="12">
        <f>IF(OR(A1115&lt;=360,$E1115&lt;70),IF(AND(Career!$F$15="Yes",$E1115=62,$E1114=61),Q1115,R1114*IF($B1115="January",(1+IF(C1115&gt;Personal!$L$18+1,Calculations!$C$22,Calculations!$C$21)),1)),0)</f>
        <v>0</v>
      </c>
      <c r="S1115" s="12">
        <f>R1115*(1-'Retiree Assumptions'!$F$8)</f>
        <v>0</v>
      </c>
      <c r="T1115" s="12">
        <f>S1115/(Calculations!$C$27^($A1115-1+Calculations!$B$6/30))</f>
        <v>0</v>
      </c>
      <c r="U1115" s="23">
        <f t="shared" si="1465"/>
        <v>0</v>
      </c>
      <c r="W1115">
        <f t="shared" si="1457"/>
        <v>15</v>
      </c>
      <c r="X1115">
        <f t="shared" si="1479"/>
        <v>2117</v>
      </c>
      <c r="Y1115">
        <f t="shared" si="1480"/>
        <v>134</v>
      </c>
      <c r="Z1115">
        <f t="shared" si="1467"/>
        <v>132</v>
      </c>
      <c r="AA1115" s="12">
        <f>S1115*12*Subsidy!$I$15/Subsidy!$I$14</f>
        <v>0</v>
      </c>
      <c r="AB1115" s="12">
        <f>SUM(S$5:S1115)*Subsidy!$I$15/Subsidy!$I$14</f>
        <v>53212.488521578103</v>
      </c>
      <c r="AC1115" s="12">
        <f>N1115*Subsidy!$E$15/Subsidy!$E$14</f>
        <v>9328.5625884864457</v>
      </c>
      <c r="AD1115" s="12">
        <f t="shared" si="1468"/>
        <v>111942.75106183735</v>
      </c>
      <c r="AE1115" s="12">
        <f>$AP1115*AC1115/(Calculations!$D$27^(A1115-1+Calculations!$B$6/30))</f>
        <v>0</v>
      </c>
      <c r="AF1115" s="12">
        <f>IF(AE1115=0,0,SUM(AE$903:AE1115)*AC1115/AE1115)</f>
        <v>0</v>
      </c>
      <c r="AH1115" s="164">
        <f>VLOOKUP(E1115,Rates2,5)*VLOOKUP(E1115,Mort_Imp_Retirees,C1115-'Mort Imp Cume'!$C$4+2)</f>
        <v>1</v>
      </c>
      <c r="AI1115" s="16">
        <f t="shared" si="1469"/>
        <v>0</v>
      </c>
      <c r="AJ1115" s="164">
        <f>VLOOKUP(F1115,Rates2,6)*VLOOKUP(F1115,Mort_Imp_Survivors,C1115-'Mort Imp Cume'!$C$4+2)</f>
        <v>1</v>
      </c>
      <c r="AK1115" s="16">
        <f t="shared" si="1470"/>
        <v>0</v>
      </c>
      <c r="AL1115" s="164">
        <f>VLOOKUP(F1115,Rates2,7)*VLOOKUP(F1115,Mort_Imp_Survivors,C1115-'Mort Imp Cume'!$C$4+2)</f>
        <v>1</v>
      </c>
      <c r="AM1115" s="16">
        <f t="shared" si="1471"/>
        <v>0</v>
      </c>
      <c r="AN1115" s="108">
        <f>PRODUCT(AI$4:AI1114)</f>
        <v>0</v>
      </c>
      <c r="AO1115" s="16">
        <f>PRODUCT(AK$4:AK1114)</f>
        <v>0</v>
      </c>
      <c r="AP1115" s="16">
        <f>PRODUCT(AM$4:AM1114)</f>
        <v>0</v>
      </c>
      <c r="AQ1115" s="16">
        <f t="shared" si="1472"/>
        <v>0</v>
      </c>
      <c r="AR1115" s="16">
        <f t="shared" si="1473"/>
        <v>0</v>
      </c>
      <c r="AS1115" s="16">
        <f t="shared" si="1474"/>
        <v>0</v>
      </c>
      <c r="AT1115" s="16">
        <f t="shared" si="1475"/>
        <v>0</v>
      </c>
      <c r="AU1115" s="16">
        <f t="shared" si="1476"/>
        <v>1</v>
      </c>
      <c r="AV1115" s="16">
        <f t="shared" si="1477"/>
        <v>0</v>
      </c>
      <c r="AW1115" s="30">
        <f>(SUMPRODUCT(AV$5:AV1114,A$5:A1114)+SUM(AV$5:AV1114)*(Calculations!$B$6/30-0.5)+AV$4*Calculations!$B$6/30/2)/SUM(AV$4:AV1114)</f>
        <v>510.22007229542299</v>
      </c>
      <c r="AX1115" s="16"/>
      <c r="AY1115" s="12"/>
      <c r="AZ1115" s="12"/>
    </row>
    <row r="1116" spans="1:52" x14ac:dyDescent="0.25">
      <c r="A1116">
        <f t="shared" si="1453"/>
        <v>1112</v>
      </c>
      <c r="B1116" t="str">
        <f t="shared" si="1482"/>
        <v>September</v>
      </c>
      <c r="C1116">
        <f t="shared" si="1461"/>
        <v>2117</v>
      </c>
      <c r="D1116">
        <f t="shared" si="1484"/>
        <v>211709</v>
      </c>
      <c r="E1116">
        <f t="shared" ref="E1116:F1116" si="1496">E1104+1</f>
        <v>134</v>
      </c>
      <c r="F1116">
        <f t="shared" si="1496"/>
        <v>132</v>
      </c>
      <c r="G1116" s="12">
        <f>G1115*IF($B1116="January",1+IF(C1116&gt;Personal!$L$18+1,Calculations!$B$22,Calculations!$B$21),1)</f>
        <v>24092.362057041471</v>
      </c>
      <c r="H1116" s="12">
        <f>IF(AND(Career!$F$15="Yes",$E1116=62,$E1115=61),G1116,H1115*IF($B1116="January",(1+IF(C1116&gt;Personal!$L$18+1,Calculations!$C$22,Calculations!$C$21)),1))</f>
        <v>24092.362057041471</v>
      </c>
      <c r="I1116" s="12">
        <f>H1116*(1-'Retiree Assumptions'!$F$8)</f>
        <v>18792.042404492349</v>
      </c>
      <c r="J1116" s="12">
        <f>I1116/(Calculations!$C$27^($A1116-1+Calculations!$B$6/30))</f>
        <v>1090.2636041101339</v>
      </c>
      <c r="K1116" s="23">
        <f t="shared" si="1463"/>
        <v>0</v>
      </c>
      <c r="L1116" s="12">
        <f>L1115*IF($B1116="January",(1+IF(C1116&gt;Personal!$L$18+1,Calculations!$B$22,Calculations!$B$21)),1)</f>
        <v>13250.799131372793</v>
      </c>
      <c r="M1116" s="12">
        <f>IF(AND(Career!$F$15="Yes",$E1116=62,$E1115=61),L1116,M1115*IF($B1116="January",(1+IF(C1116&gt;Personal!$L$18+1,Calculations!$C$22,Calculations!$C$21)),1))</f>
        <v>13250.799131372793</v>
      </c>
      <c r="N1116" s="12">
        <f>M1116*(1-'Retiree Assumptions'!$F$10)</f>
        <v>11660.703235608058</v>
      </c>
      <c r="O1116" s="12">
        <f>N1116/(Calculations!$C$27^$AW1116)/(Calculations!$D$27^($A1116-1-$AW1116+Calculations!$B$6/30))</f>
        <v>557.14076087734145</v>
      </c>
      <c r="P1116" s="23">
        <f t="shared" si="1464"/>
        <v>0</v>
      </c>
      <c r="Q1116" s="12">
        <f>IF(OR(A1116&lt;=360,$E1116&lt;70),Q1115*IF($B1116="January",(1+IF(C1116&gt;Personal!$L$18+1,Calculations!$B$22,Calculations!$B$21)),1),0)</f>
        <v>0</v>
      </c>
      <c r="R1116" s="12">
        <f>IF(OR(A1116&lt;=360,$E1116&lt;70),IF(AND(Career!$F$15="Yes",$E1116=62,$E1115=61),Q1116,R1115*IF($B1116="January",(1+IF(C1116&gt;Personal!$L$18+1,Calculations!$C$22,Calculations!$C$21)),1)),0)</f>
        <v>0</v>
      </c>
      <c r="S1116" s="12">
        <f>R1116*(1-'Retiree Assumptions'!$F$8)</f>
        <v>0</v>
      </c>
      <c r="T1116" s="12">
        <f>S1116/(Calculations!$C$27^($A1116-1+Calculations!$B$6/30))</f>
        <v>0</v>
      </c>
      <c r="U1116" s="23">
        <f t="shared" si="1465"/>
        <v>0</v>
      </c>
      <c r="W1116">
        <f t="shared" si="1457"/>
        <v>15</v>
      </c>
      <c r="X1116">
        <f t="shared" si="1479"/>
        <v>2117</v>
      </c>
      <c r="Y1116">
        <f t="shared" si="1480"/>
        <v>134</v>
      </c>
      <c r="Z1116">
        <f t="shared" si="1467"/>
        <v>132</v>
      </c>
      <c r="AA1116" s="12">
        <f>S1116*12*Subsidy!$I$15/Subsidy!$I$14</f>
        <v>0</v>
      </c>
      <c r="AB1116" s="12">
        <f>SUM(S$5:S1116)*Subsidy!$I$15/Subsidy!$I$14</f>
        <v>53212.488521578103</v>
      </c>
      <c r="AC1116" s="12">
        <f>N1116*Subsidy!$E$15/Subsidy!$E$14</f>
        <v>9328.5625884864457</v>
      </c>
      <c r="AD1116" s="12">
        <f t="shared" si="1468"/>
        <v>111942.75106183735</v>
      </c>
      <c r="AE1116" s="12">
        <f>$AP1116*AC1116/(Calculations!$D$27^(A1116-1+Calculations!$B$6/30))</f>
        <v>0</v>
      </c>
      <c r="AF1116" s="12">
        <f>IF(AE1116=0,0,SUM(AE$903:AE1116)*AC1116/AE1116)</f>
        <v>0</v>
      </c>
      <c r="AH1116" s="164">
        <f>VLOOKUP(E1116,Rates2,5)*VLOOKUP(E1116,Mort_Imp_Retirees,C1116-'Mort Imp Cume'!$C$4+2)</f>
        <v>1</v>
      </c>
      <c r="AI1116" s="16">
        <f t="shared" si="1469"/>
        <v>0</v>
      </c>
      <c r="AJ1116" s="164">
        <f>VLOOKUP(F1116,Rates2,6)*VLOOKUP(F1116,Mort_Imp_Survivors,C1116-'Mort Imp Cume'!$C$4+2)</f>
        <v>1</v>
      </c>
      <c r="AK1116" s="16">
        <f t="shared" si="1470"/>
        <v>0</v>
      </c>
      <c r="AL1116" s="164">
        <f>VLOOKUP(F1116,Rates2,7)*VLOOKUP(F1116,Mort_Imp_Survivors,C1116-'Mort Imp Cume'!$C$4+2)</f>
        <v>1</v>
      </c>
      <c r="AM1116" s="16">
        <f t="shared" si="1471"/>
        <v>0</v>
      </c>
      <c r="AN1116" s="108">
        <f>PRODUCT(AI$4:AI1115)</f>
        <v>0</v>
      </c>
      <c r="AO1116" s="16">
        <f>PRODUCT(AK$4:AK1115)</f>
        <v>0</v>
      </c>
      <c r="AP1116" s="16">
        <f>PRODUCT(AM$4:AM1115)</f>
        <v>0</v>
      </c>
      <c r="AQ1116" s="16">
        <f t="shared" si="1472"/>
        <v>0</v>
      </c>
      <c r="AR1116" s="16">
        <f t="shared" si="1473"/>
        <v>0</v>
      </c>
      <c r="AS1116" s="16">
        <f t="shared" si="1474"/>
        <v>0</v>
      </c>
      <c r="AT1116" s="16">
        <f t="shared" si="1475"/>
        <v>0</v>
      </c>
      <c r="AU1116" s="16">
        <f t="shared" si="1476"/>
        <v>1</v>
      </c>
      <c r="AV1116" s="16">
        <f t="shared" si="1477"/>
        <v>0</v>
      </c>
      <c r="AW1116" s="30">
        <f>(SUMPRODUCT(AV$5:AV1115,A$5:A1115)+SUM(AV$5:AV1115)*(Calculations!$B$6/30-0.5)+AV$4*Calculations!$B$6/30/2)/SUM(AV$4:AV1115)</f>
        <v>510.22007229542299</v>
      </c>
      <c r="AX1116" s="16"/>
      <c r="AY1116" s="12"/>
      <c r="AZ1116" s="12"/>
    </row>
    <row r="1117" spans="1:52" x14ac:dyDescent="0.25">
      <c r="A1117">
        <f t="shared" si="1453"/>
        <v>1113</v>
      </c>
      <c r="B1117" t="str">
        <f t="shared" si="1482"/>
        <v>October</v>
      </c>
      <c r="C1117">
        <f t="shared" si="1461"/>
        <v>2117</v>
      </c>
      <c r="D1117">
        <f t="shared" si="1484"/>
        <v>211710</v>
      </c>
      <c r="E1117">
        <f t="shared" ref="E1117:F1117" si="1497">E1105+1</f>
        <v>134</v>
      </c>
      <c r="F1117">
        <f t="shared" si="1497"/>
        <v>132</v>
      </c>
      <c r="G1117" s="12">
        <f>G1116*IF($B1117="January",1+IF(C1117&gt;Personal!$L$18+1,Calculations!$B$22,Calculations!$B$21),1)</f>
        <v>24092.362057041471</v>
      </c>
      <c r="H1117" s="12">
        <f>IF(AND(Career!$F$15="Yes",$E1117=62,$E1116=61),G1117,H1116*IF($B1117="January",(1+IF(C1117&gt;Personal!$L$18+1,Calculations!$C$22,Calculations!$C$21)),1))</f>
        <v>24092.362057041471</v>
      </c>
      <c r="I1117" s="12">
        <f>H1117*(1-'Retiree Assumptions'!$F$8)</f>
        <v>18792.042404492349</v>
      </c>
      <c r="J1117" s="12">
        <f>I1117/(Calculations!$C$27^($A1117-1+Calculations!$B$6/30))</f>
        <v>1087.475811298342</v>
      </c>
      <c r="K1117" s="23">
        <f t="shared" si="1463"/>
        <v>0</v>
      </c>
      <c r="L1117" s="12">
        <f>L1116*IF($B1117="January",(1+IF(C1117&gt;Personal!$L$18+1,Calculations!$B$22,Calculations!$B$21)),1)</f>
        <v>13250.799131372793</v>
      </c>
      <c r="M1117" s="12">
        <f>IF(AND(Career!$F$15="Yes",$E1117=62,$E1116=61),L1117,M1116*IF($B1117="January",(1+IF(C1117&gt;Personal!$L$18+1,Calculations!$C$22,Calculations!$C$21)),1))</f>
        <v>13250.799131372793</v>
      </c>
      <c r="N1117" s="12">
        <f>M1117*(1-'Retiree Assumptions'!$F$10)</f>
        <v>11660.703235608058</v>
      </c>
      <c r="O1117" s="12">
        <f>N1117/(Calculations!$C$27^$AW1117)/(Calculations!$D$27^($A1117-1-$AW1117+Calculations!$B$6/30))</f>
        <v>555.53689997088532</v>
      </c>
      <c r="P1117" s="23">
        <f t="shared" si="1464"/>
        <v>0</v>
      </c>
      <c r="Q1117" s="12">
        <f>IF(OR(A1117&lt;=360,$E1117&lt;70),Q1116*IF($B1117="January",(1+IF(C1117&gt;Personal!$L$18+1,Calculations!$B$22,Calculations!$B$21)),1),0)</f>
        <v>0</v>
      </c>
      <c r="R1117" s="12">
        <f>IF(OR(A1117&lt;=360,$E1117&lt;70),IF(AND(Career!$F$15="Yes",$E1117=62,$E1116=61),Q1117,R1116*IF($B1117="January",(1+IF(C1117&gt;Personal!$L$18+1,Calculations!$C$22,Calculations!$C$21)),1)),0)</f>
        <v>0</v>
      </c>
      <c r="S1117" s="12">
        <f>R1117*(1-'Retiree Assumptions'!$F$8)</f>
        <v>0</v>
      </c>
      <c r="T1117" s="12">
        <f>S1117/(Calculations!$C$27^($A1117-1+Calculations!$B$6/30))</f>
        <v>0</v>
      </c>
      <c r="U1117" s="23">
        <f t="shared" si="1465"/>
        <v>0</v>
      </c>
      <c r="W1117">
        <f t="shared" si="1457"/>
        <v>15</v>
      </c>
      <c r="X1117">
        <f t="shared" si="1479"/>
        <v>2117</v>
      </c>
      <c r="Y1117">
        <f t="shared" si="1480"/>
        <v>134</v>
      </c>
      <c r="Z1117">
        <f t="shared" si="1467"/>
        <v>132</v>
      </c>
      <c r="AA1117" s="12">
        <f>S1117*12*Subsidy!$I$15/Subsidy!$I$14</f>
        <v>0</v>
      </c>
      <c r="AB1117" s="12">
        <f>SUM(S$5:S1117)*Subsidy!$I$15/Subsidy!$I$14</f>
        <v>53212.488521578103</v>
      </c>
      <c r="AC1117" s="12">
        <f>N1117*Subsidy!$E$15/Subsidy!$E$14</f>
        <v>9328.5625884864457</v>
      </c>
      <c r="AD1117" s="12">
        <f t="shared" si="1468"/>
        <v>111942.75106183735</v>
      </c>
      <c r="AE1117" s="12">
        <f>$AP1117*AC1117/(Calculations!$D$27^(A1117-1+Calculations!$B$6/30))</f>
        <v>0</v>
      </c>
      <c r="AF1117" s="12">
        <f>IF(AE1117=0,0,SUM(AE$903:AE1117)*AC1117/AE1117)</f>
        <v>0</v>
      </c>
      <c r="AH1117" s="164">
        <f>VLOOKUP(E1117,Rates2,5)*VLOOKUP(E1117,Mort_Imp_Retirees,C1117-'Mort Imp Cume'!$C$4+2)</f>
        <v>1</v>
      </c>
      <c r="AI1117" s="16">
        <f t="shared" si="1469"/>
        <v>0</v>
      </c>
      <c r="AJ1117" s="164">
        <f>VLOOKUP(F1117,Rates2,6)*VLOOKUP(F1117,Mort_Imp_Survivors,C1117-'Mort Imp Cume'!$C$4+2)</f>
        <v>1</v>
      </c>
      <c r="AK1117" s="16">
        <f t="shared" si="1470"/>
        <v>0</v>
      </c>
      <c r="AL1117" s="164">
        <f>VLOOKUP(F1117,Rates2,7)*VLOOKUP(F1117,Mort_Imp_Survivors,C1117-'Mort Imp Cume'!$C$4+2)</f>
        <v>1</v>
      </c>
      <c r="AM1117" s="16">
        <f t="shared" si="1471"/>
        <v>0</v>
      </c>
      <c r="AN1117" s="108">
        <f>PRODUCT(AI$4:AI1116)</f>
        <v>0</v>
      </c>
      <c r="AO1117" s="16">
        <f>PRODUCT(AK$4:AK1116)</f>
        <v>0</v>
      </c>
      <c r="AP1117" s="16">
        <f>PRODUCT(AM$4:AM1116)</f>
        <v>0</v>
      </c>
      <c r="AQ1117" s="16">
        <f t="shared" si="1472"/>
        <v>0</v>
      </c>
      <c r="AR1117" s="16">
        <f t="shared" si="1473"/>
        <v>0</v>
      </c>
      <c r="AS1117" s="16">
        <f t="shared" si="1474"/>
        <v>0</v>
      </c>
      <c r="AT1117" s="16">
        <f t="shared" si="1475"/>
        <v>0</v>
      </c>
      <c r="AU1117" s="16">
        <f t="shared" si="1476"/>
        <v>1</v>
      </c>
      <c r="AV1117" s="16">
        <f t="shared" si="1477"/>
        <v>0</v>
      </c>
      <c r="AW1117" s="30">
        <f>(SUMPRODUCT(AV$5:AV1116,A$5:A1116)+SUM(AV$5:AV1116)*(Calculations!$B$6/30-0.5)+AV$4*Calculations!$B$6/30/2)/SUM(AV$4:AV1116)</f>
        <v>510.22007229542299</v>
      </c>
      <c r="AX1117" s="16"/>
      <c r="AY1117" s="12"/>
      <c r="AZ1117" s="12"/>
    </row>
    <row r="1118" spans="1:52" x14ac:dyDescent="0.25">
      <c r="A1118">
        <f t="shared" si="1453"/>
        <v>1114</v>
      </c>
      <c r="B1118" t="str">
        <f t="shared" si="1482"/>
        <v>November</v>
      </c>
      <c r="C1118">
        <f t="shared" si="1461"/>
        <v>2117</v>
      </c>
      <c r="D1118">
        <f t="shared" si="1484"/>
        <v>211711</v>
      </c>
      <c r="E1118">
        <f t="shared" ref="E1118:F1118" si="1498">E1106+1</f>
        <v>134</v>
      </c>
      <c r="F1118">
        <f t="shared" si="1498"/>
        <v>132</v>
      </c>
      <c r="G1118" s="12">
        <f>G1117*IF($B1118="January",1+IF(C1118&gt;Personal!$L$18+1,Calculations!$B$22,Calculations!$B$21),1)</f>
        <v>24092.362057041471</v>
      </c>
      <c r="H1118" s="12">
        <f>IF(AND(Career!$F$15="Yes",$E1118=62,$E1117=61),G1118,H1117*IF($B1118="January",(1+IF(C1118&gt;Personal!$L$18+1,Calculations!$C$22,Calculations!$C$21)),1))</f>
        <v>24092.362057041471</v>
      </c>
      <c r="I1118" s="12">
        <f>H1118*(1-'Retiree Assumptions'!$F$8)</f>
        <v>18792.042404492349</v>
      </c>
      <c r="J1118" s="12">
        <f>I1118/(Calculations!$C$27^($A1118-1+Calculations!$B$6/30))</f>
        <v>1084.6951468440705</v>
      </c>
      <c r="K1118" s="23">
        <f t="shared" si="1463"/>
        <v>0</v>
      </c>
      <c r="L1118" s="12">
        <f>L1117*IF($B1118="January",(1+IF(C1118&gt;Personal!$L$18+1,Calculations!$B$22,Calculations!$B$21)),1)</f>
        <v>13250.799131372793</v>
      </c>
      <c r="M1118" s="12">
        <f>IF(AND(Career!$F$15="Yes",$E1118=62,$E1117=61),L1118,M1117*IF($B1118="January",(1+IF(C1118&gt;Personal!$L$18+1,Calculations!$C$22,Calculations!$C$21)),1))</f>
        <v>13250.799131372793</v>
      </c>
      <c r="N1118" s="12">
        <f>M1118*(1-'Retiree Assumptions'!$F$10)</f>
        <v>11660.703235608058</v>
      </c>
      <c r="O1118" s="12">
        <f>N1118/(Calculations!$C$27^$AW1118)/(Calculations!$D$27^($A1118-1-$AW1118+Calculations!$B$6/30))</f>
        <v>553.93765615581435</v>
      </c>
      <c r="P1118" s="23">
        <f t="shared" si="1464"/>
        <v>0</v>
      </c>
      <c r="Q1118" s="12">
        <f>IF(OR(A1118&lt;=360,$E1118&lt;70),Q1117*IF($B1118="January",(1+IF(C1118&gt;Personal!$L$18+1,Calculations!$B$22,Calculations!$B$21)),1),0)</f>
        <v>0</v>
      </c>
      <c r="R1118" s="12">
        <f>IF(OR(A1118&lt;=360,$E1118&lt;70),IF(AND(Career!$F$15="Yes",$E1118=62,$E1117=61),Q1118,R1117*IF($B1118="January",(1+IF(C1118&gt;Personal!$L$18+1,Calculations!$C$22,Calculations!$C$21)),1)),0)</f>
        <v>0</v>
      </c>
      <c r="S1118" s="12">
        <f>R1118*(1-'Retiree Assumptions'!$F$8)</f>
        <v>0</v>
      </c>
      <c r="T1118" s="12">
        <f>S1118/(Calculations!$C$27^($A1118-1+Calculations!$B$6/30))</f>
        <v>0</v>
      </c>
      <c r="U1118" s="23">
        <f t="shared" si="1465"/>
        <v>0</v>
      </c>
      <c r="W1118">
        <f t="shared" si="1457"/>
        <v>15</v>
      </c>
      <c r="X1118">
        <f t="shared" si="1479"/>
        <v>2117</v>
      </c>
      <c r="Y1118">
        <f t="shared" si="1480"/>
        <v>134</v>
      </c>
      <c r="Z1118">
        <f t="shared" si="1467"/>
        <v>132</v>
      </c>
      <c r="AA1118" s="12">
        <f>S1118*12*Subsidy!$I$15/Subsidy!$I$14</f>
        <v>0</v>
      </c>
      <c r="AB1118" s="12">
        <f>SUM(S$5:S1118)*Subsidy!$I$15/Subsidy!$I$14</f>
        <v>53212.488521578103</v>
      </c>
      <c r="AC1118" s="12">
        <f>N1118*Subsidy!$E$15/Subsidy!$E$14</f>
        <v>9328.5625884864457</v>
      </c>
      <c r="AD1118" s="12">
        <f t="shared" si="1468"/>
        <v>111942.75106183735</v>
      </c>
      <c r="AE1118" s="12">
        <f>$AP1118*AC1118/(Calculations!$D$27^(A1118-1+Calculations!$B$6/30))</f>
        <v>0</v>
      </c>
      <c r="AF1118" s="12">
        <f>IF(AE1118=0,0,SUM(AE$903:AE1118)*AC1118/AE1118)</f>
        <v>0</v>
      </c>
      <c r="AH1118" s="164">
        <f>VLOOKUP(E1118,Rates2,5)*VLOOKUP(E1118,Mort_Imp_Retirees,C1118-'Mort Imp Cume'!$C$4+2)</f>
        <v>1</v>
      </c>
      <c r="AI1118" s="16">
        <f t="shared" si="1469"/>
        <v>0</v>
      </c>
      <c r="AJ1118" s="164">
        <f>VLOOKUP(F1118,Rates2,6)*VLOOKUP(F1118,Mort_Imp_Survivors,C1118-'Mort Imp Cume'!$C$4+2)</f>
        <v>1</v>
      </c>
      <c r="AK1118" s="16">
        <f t="shared" si="1470"/>
        <v>0</v>
      </c>
      <c r="AL1118" s="164">
        <f>VLOOKUP(F1118,Rates2,7)*VLOOKUP(F1118,Mort_Imp_Survivors,C1118-'Mort Imp Cume'!$C$4+2)</f>
        <v>1</v>
      </c>
      <c r="AM1118" s="16">
        <f t="shared" si="1471"/>
        <v>0</v>
      </c>
      <c r="AN1118" s="108">
        <f>PRODUCT(AI$4:AI1117)</f>
        <v>0</v>
      </c>
      <c r="AO1118" s="16">
        <f>PRODUCT(AK$4:AK1117)</f>
        <v>0</v>
      </c>
      <c r="AP1118" s="16">
        <f>PRODUCT(AM$4:AM1117)</f>
        <v>0</v>
      </c>
      <c r="AQ1118" s="16">
        <f t="shared" si="1472"/>
        <v>0</v>
      </c>
      <c r="AR1118" s="16">
        <f t="shared" si="1473"/>
        <v>0</v>
      </c>
      <c r="AS1118" s="16">
        <f t="shared" si="1474"/>
        <v>0</v>
      </c>
      <c r="AT1118" s="16">
        <f t="shared" si="1475"/>
        <v>0</v>
      </c>
      <c r="AU1118" s="16">
        <f t="shared" si="1476"/>
        <v>1</v>
      </c>
      <c r="AV1118" s="16">
        <f t="shared" si="1477"/>
        <v>0</v>
      </c>
      <c r="AW1118" s="30">
        <f>(SUMPRODUCT(AV$5:AV1117,A$5:A1117)+SUM(AV$5:AV1117)*(Calculations!$B$6/30-0.5)+AV$4*Calculations!$B$6/30/2)/SUM(AV$4:AV1117)</f>
        <v>510.22007229542299</v>
      </c>
      <c r="AX1118" s="16"/>
      <c r="AY1118" s="12"/>
      <c r="AZ1118" s="12"/>
    </row>
    <row r="1119" spans="1:52" x14ac:dyDescent="0.25">
      <c r="A1119">
        <f t="shared" si="1453"/>
        <v>1115</v>
      </c>
      <c r="B1119" t="str">
        <f t="shared" si="1482"/>
        <v>December</v>
      </c>
      <c r="C1119">
        <f t="shared" si="1461"/>
        <v>2117</v>
      </c>
      <c r="D1119">
        <f t="shared" si="1484"/>
        <v>211712</v>
      </c>
      <c r="E1119">
        <f t="shared" ref="E1119:F1119" si="1499">E1107+1</f>
        <v>134</v>
      </c>
      <c r="F1119">
        <f t="shared" si="1499"/>
        <v>132</v>
      </c>
      <c r="G1119" s="12">
        <f>G1118*IF($B1119="January",1+IF(C1119&gt;Personal!$L$18+1,Calculations!$B$22,Calculations!$B$21),1)</f>
        <v>24092.362057041471</v>
      </c>
      <c r="H1119" s="12">
        <f>IF(AND(Career!$F$15="Yes",$E1119=62,$E1118=61),G1119,H1118*IF($B1119="January",(1+IF(C1119&gt;Personal!$L$18+1,Calculations!$C$22,Calculations!$C$21)),1))</f>
        <v>24092.362057041471</v>
      </c>
      <c r="I1119" s="12">
        <f>H1119*(1-'Retiree Assumptions'!$F$8)</f>
        <v>18792.042404492349</v>
      </c>
      <c r="J1119" s="12">
        <f>I1119/(Calculations!$C$27^($A1119-1+Calculations!$B$6/30))</f>
        <v>1081.9215925201818</v>
      </c>
      <c r="K1119" s="23">
        <f t="shared" si="1463"/>
        <v>0</v>
      </c>
      <c r="L1119" s="12">
        <f>L1118*IF($B1119="January",(1+IF(C1119&gt;Personal!$L$18+1,Calculations!$B$22,Calculations!$B$21)),1)</f>
        <v>13250.799131372793</v>
      </c>
      <c r="M1119" s="12">
        <f>IF(AND(Career!$F$15="Yes",$E1119=62,$E1118=61),L1119,M1118*IF($B1119="January",(1+IF(C1119&gt;Personal!$L$18+1,Calculations!$C$22,Calculations!$C$21)),1))</f>
        <v>13250.799131372793</v>
      </c>
      <c r="N1119" s="12">
        <f>M1119*(1-'Retiree Assumptions'!$F$10)</f>
        <v>11660.703235608058</v>
      </c>
      <c r="O1119" s="12">
        <f>N1119/(Calculations!$C$27^$AW1119)/(Calculations!$D$27^($A1119-1-$AW1119+Calculations!$B$6/30))</f>
        <v>552.3430161407432</v>
      </c>
      <c r="P1119" s="23">
        <f t="shared" si="1464"/>
        <v>0</v>
      </c>
      <c r="Q1119" s="12">
        <f>IF(OR(A1119&lt;=360,$E1119&lt;70),Q1118*IF($B1119="January",(1+IF(C1119&gt;Personal!$L$18+1,Calculations!$B$22,Calculations!$B$21)),1),0)</f>
        <v>0</v>
      </c>
      <c r="R1119" s="12">
        <f>IF(OR(A1119&lt;=360,$E1119&lt;70),IF(AND(Career!$F$15="Yes",$E1119=62,$E1118=61),Q1119,R1118*IF($B1119="January",(1+IF(C1119&gt;Personal!$L$18+1,Calculations!$C$22,Calculations!$C$21)),1)),0)</f>
        <v>0</v>
      </c>
      <c r="S1119" s="12">
        <f>R1119*(1-'Retiree Assumptions'!$F$8)</f>
        <v>0</v>
      </c>
      <c r="T1119" s="12">
        <f>S1119/(Calculations!$C$27^($A1119-1+Calculations!$B$6/30))</f>
        <v>0</v>
      </c>
      <c r="U1119" s="23">
        <f t="shared" si="1465"/>
        <v>0</v>
      </c>
      <c r="W1119">
        <f t="shared" si="1457"/>
        <v>15</v>
      </c>
      <c r="X1119">
        <f t="shared" si="1479"/>
        <v>2117</v>
      </c>
      <c r="Y1119">
        <f t="shared" si="1480"/>
        <v>134</v>
      </c>
      <c r="Z1119">
        <f t="shared" si="1467"/>
        <v>132</v>
      </c>
      <c r="AA1119" s="12">
        <f>S1119*12*Subsidy!$I$15/Subsidy!$I$14</f>
        <v>0</v>
      </c>
      <c r="AB1119" s="12">
        <f>SUM(S$5:S1119)*Subsidy!$I$15/Subsidy!$I$14</f>
        <v>53212.488521578103</v>
      </c>
      <c r="AC1119" s="12">
        <f>N1119*Subsidy!$E$15/Subsidy!$E$14</f>
        <v>9328.5625884864457</v>
      </c>
      <c r="AD1119" s="12">
        <f t="shared" si="1468"/>
        <v>111942.75106183735</v>
      </c>
      <c r="AE1119" s="12">
        <f>$AP1119*AC1119/(Calculations!$D$27^(A1119-1+Calculations!$B$6/30))</f>
        <v>0</v>
      </c>
      <c r="AF1119" s="12">
        <f>IF(AE1119=0,0,SUM(AE$903:AE1119)*AC1119/AE1119)</f>
        <v>0</v>
      </c>
      <c r="AH1119" s="164">
        <f>VLOOKUP(E1119,Rates2,5)*VLOOKUP(E1119,Mort_Imp_Retirees,C1119-'Mort Imp Cume'!$C$4+2)</f>
        <v>1</v>
      </c>
      <c r="AI1119" s="16">
        <f t="shared" si="1469"/>
        <v>0</v>
      </c>
      <c r="AJ1119" s="164">
        <f>VLOOKUP(F1119,Rates2,6)*VLOOKUP(F1119,Mort_Imp_Survivors,C1119-'Mort Imp Cume'!$C$4+2)</f>
        <v>1</v>
      </c>
      <c r="AK1119" s="16">
        <f t="shared" si="1470"/>
        <v>0</v>
      </c>
      <c r="AL1119" s="164">
        <f>VLOOKUP(F1119,Rates2,7)*VLOOKUP(F1119,Mort_Imp_Survivors,C1119-'Mort Imp Cume'!$C$4+2)</f>
        <v>1</v>
      </c>
      <c r="AM1119" s="16">
        <f t="shared" si="1471"/>
        <v>0</v>
      </c>
      <c r="AN1119" s="108">
        <f>PRODUCT(AI$4:AI1118)</f>
        <v>0</v>
      </c>
      <c r="AO1119" s="16">
        <f>PRODUCT(AK$4:AK1118)</f>
        <v>0</v>
      </c>
      <c r="AP1119" s="16">
        <f>PRODUCT(AM$4:AM1118)</f>
        <v>0</v>
      </c>
      <c r="AQ1119" s="16">
        <f t="shared" si="1472"/>
        <v>0</v>
      </c>
      <c r="AR1119" s="16">
        <f t="shared" si="1473"/>
        <v>0</v>
      </c>
      <c r="AS1119" s="16">
        <f t="shared" si="1474"/>
        <v>0</v>
      </c>
      <c r="AT1119" s="16">
        <f t="shared" si="1475"/>
        <v>0</v>
      </c>
      <c r="AU1119" s="16">
        <f t="shared" si="1476"/>
        <v>1</v>
      </c>
      <c r="AV1119" s="16">
        <f t="shared" si="1477"/>
        <v>0</v>
      </c>
      <c r="AW1119" s="30">
        <f>(SUMPRODUCT(AV$5:AV1118,A$5:A1118)+SUM(AV$5:AV1118)*(Calculations!$B$6/30-0.5)+AV$4*Calculations!$B$6/30/2)/SUM(AV$4:AV1118)</f>
        <v>510.22007229542299</v>
      </c>
      <c r="AX1119" s="16"/>
      <c r="AY1119" s="12"/>
      <c r="AZ1119" s="12"/>
    </row>
    <row r="1120" spans="1:52" x14ac:dyDescent="0.25">
      <c r="A1120">
        <f t="shared" si="1453"/>
        <v>1116</v>
      </c>
      <c r="B1120" t="str">
        <f t="shared" si="1482"/>
        <v>January</v>
      </c>
      <c r="C1120">
        <f t="shared" si="1461"/>
        <v>2118</v>
      </c>
      <c r="D1120">
        <f t="shared" si="1484"/>
        <v>211801</v>
      </c>
      <c r="E1120">
        <f t="shared" ref="E1120:F1120" si="1500">E1108+1</f>
        <v>135</v>
      </c>
      <c r="F1120">
        <f t="shared" si="1500"/>
        <v>133</v>
      </c>
      <c r="G1120" s="12">
        <f>G1119*IF($B1120="January",1+IF(C1120&gt;Personal!$L$18+1,Calculations!$B$22,Calculations!$B$21),1)</f>
        <v>24694.671108467504</v>
      </c>
      <c r="H1120" s="12">
        <f>IF(AND(Career!$F$15="Yes",$E1120=62,$E1119=61),G1120,H1119*IF($B1120="January",(1+IF(C1120&gt;Personal!$L$18+1,Calculations!$C$22,Calculations!$C$21)),1))</f>
        <v>24694.671108467504</v>
      </c>
      <c r="I1120" s="12">
        <f>H1120*(1-'Retiree Assumptions'!$F$8)</f>
        <v>19261.843464604655</v>
      </c>
      <c r="J1120" s="12">
        <f>I1120/(Calculations!$C$27^($A1120-1+Calculations!$B$6/30))</f>
        <v>1106.1340083998007</v>
      </c>
      <c r="K1120" s="23">
        <f t="shared" si="1463"/>
        <v>0</v>
      </c>
      <c r="L1120" s="12">
        <f>L1119*IF($B1120="January",(1+IF(C1120&gt;Personal!$L$18+1,Calculations!$B$22,Calculations!$B$21)),1)</f>
        <v>13582.069109657112</v>
      </c>
      <c r="M1120" s="12">
        <f>IF(AND(Career!$F$15="Yes",$E1120=62,$E1119=61),L1120,M1119*IF($B1120="January",(1+IF(C1120&gt;Personal!$L$18+1,Calculations!$C$22,Calculations!$C$21)),1))</f>
        <v>13582.069109657112</v>
      </c>
      <c r="N1120" s="12">
        <f>M1120*(1-'Retiree Assumptions'!$F$10)</f>
        <v>11952.220816498259</v>
      </c>
      <c r="O1120" s="12">
        <f>N1120/(Calculations!$C$27^$AW1120)/(Calculations!$D$27^($A1120-1-$AW1120+Calculations!$B$6/30))</f>
        <v>564.52179083936301</v>
      </c>
      <c r="P1120" s="23">
        <f t="shared" si="1464"/>
        <v>0</v>
      </c>
      <c r="Q1120" s="12">
        <f>IF(OR(A1120&lt;=360,$E1120&lt;70),Q1119*IF($B1120="January",(1+IF(C1120&gt;Personal!$L$18+1,Calculations!$B$22,Calculations!$B$21)),1),0)</f>
        <v>0</v>
      </c>
      <c r="R1120" s="12">
        <f>IF(OR(A1120&lt;=360,$E1120&lt;70),IF(AND(Career!$F$15="Yes",$E1120=62,$E1119=61),Q1120,R1119*IF($B1120="January",(1+IF(C1120&gt;Personal!$L$18+1,Calculations!$C$22,Calculations!$C$21)),1)),0)</f>
        <v>0</v>
      </c>
      <c r="S1120" s="12">
        <f>R1120*(1-'Retiree Assumptions'!$F$8)</f>
        <v>0</v>
      </c>
      <c r="T1120" s="12">
        <f>S1120/(Calculations!$C$27^($A1120-1+Calculations!$B$6/30))</f>
        <v>0</v>
      </c>
      <c r="U1120" s="23">
        <f t="shared" si="1465"/>
        <v>0</v>
      </c>
      <c r="W1120">
        <f t="shared" si="1457"/>
        <v>15</v>
      </c>
      <c r="X1120">
        <f t="shared" si="1479"/>
        <v>2118</v>
      </c>
      <c r="Y1120">
        <f t="shared" si="1480"/>
        <v>135</v>
      </c>
      <c r="Z1120">
        <f t="shared" si="1467"/>
        <v>133</v>
      </c>
      <c r="AA1120" s="12">
        <f>S1120*12*Subsidy!$I$15/Subsidy!$I$14</f>
        <v>0</v>
      </c>
      <c r="AB1120" s="12">
        <f>SUM(S$5:S1120)*Subsidy!$I$15/Subsidy!$I$14</f>
        <v>53212.488521578103</v>
      </c>
      <c r="AC1120" s="12">
        <f>N1120*Subsidy!$E$15/Subsidy!$E$14</f>
        <v>9561.7766531986072</v>
      </c>
      <c r="AD1120" s="12">
        <f t="shared" si="1468"/>
        <v>114741.31983838329</v>
      </c>
      <c r="AE1120" s="12">
        <f>$AP1120*AC1120/(Calculations!$D$27^(A1120-1+Calculations!$B$6/30))</f>
        <v>0</v>
      </c>
      <c r="AF1120" s="12">
        <f>IF(AE1120=0,0,SUM(AE$903:AE1120)*AC1120/AE1120)</f>
        <v>0</v>
      </c>
      <c r="AH1120" s="164">
        <f>VLOOKUP(E1120,Rates2,5)*VLOOKUP(E1120,Mort_Imp_Retirees,C1120-'Mort Imp Cume'!$C$4+2)</f>
        <v>1</v>
      </c>
      <c r="AI1120" s="16">
        <f t="shared" si="1469"/>
        <v>0</v>
      </c>
      <c r="AJ1120" s="164">
        <f>VLOOKUP(F1120,Rates2,6)*VLOOKUP(F1120,Mort_Imp_Survivors,C1120-'Mort Imp Cume'!$C$4+2)</f>
        <v>1</v>
      </c>
      <c r="AK1120" s="16">
        <f t="shared" si="1470"/>
        <v>0</v>
      </c>
      <c r="AL1120" s="164">
        <f>VLOOKUP(F1120,Rates2,7)*VLOOKUP(F1120,Mort_Imp_Survivors,C1120-'Mort Imp Cume'!$C$4+2)</f>
        <v>1</v>
      </c>
      <c r="AM1120" s="16">
        <f t="shared" si="1471"/>
        <v>0</v>
      </c>
      <c r="AN1120" s="108">
        <f>PRODUCT(AI$4:AI1119)</f>
        <v>0</v>
      </c>
      <c r="AO1120" s="16">
        <f>PRODUCT(AK$4:AK1119)</f>
        <v>0</v>
      </c>
      <c r="AP1120" s="16">
        <f>PRODUCT(AM$4:AM1119)</f>
        <v>0</v>
      </c>
      <c r="AQ1120" s="16">
        <f t="shared" si="1472"/>
        <v>0</v>
      </c>
      <c r="AR1120" s="16">
        <f t="shared" si="1473"/>
        <v>0</v>
      </c>
      <c r="AS1120" s="16">
        <f t="shared" si="1474"/>
        <v>0</v>
      </c>
      <c r="AT1120" s="16">
        <f t="shared" si="1475"/>
        <v>0</v>
      </c>
      <c r="AU1120" s="16">
        <f t="shared" si="1476"/>
        <v>1</v>
      </c>
      <c r="AV1120" s="16">
        <f t="shared" si="1477"/>
        <v>0</v>
      </c>
      <c r="AW1120" s="30">
        <f>(SUMPRODUCT(AV$5:AV1119,A$5:A1119)+SUM(AV$5:AV1119)*(Calculations!$B$6/30-0.5)+AV$4*Calculations!$B$6/30/2)/SUM(AV$4:AV1119)</f>
        <v>510.22007229542299</v>
      </c>
      <c r="AX1120" s="16"/>
      <c r="AY1120" s="12"/>
      <c r="AZ1120" s="12"/>
    </row>
    <row r="1121" spans="1:52" x14ac:dyDescent="0.25">
      <c r="A1121">
        <f t="shared" si="1453"/>
        <v>1117</v>
      </c>
      <c r="B1121" t="str">
        <f t="shared" si="1482"/>
        <v>February</v>
      </c>
      <c r="C1121">
        <f t="shared" si="1461"/>
        <v>2118</v>
      </c>
      <c r="D1121">
        <f t="shared" si="1484"/>
        <v>211802</v>
      </c>
      <c r="E1121">
        <f t="shared" ref="E1121:F1121" si="1501">E1109+1</f>
        <v>135</v>
      </c>
      <c r="F1121">
        <f t="shared" si="1501"/>
        <v>133</v>
      </c>
      <c r="G1121" s="12">
        <f>G1120*IF($B1121="January",1+IF(C1121&gt;Personal!$L$18+1,Calculations!$B$22,Calculations!$B$21),1)</f>
        <v>24694.671108467504</v>
      </c>
      <c r="H1121" s="12">
        <f>IF(AND(Career!$F$15="Yes",$E1121=62,$E1120=61),G1121,H1120*IF($B1121="January",(1+IF(C1121&gt;Personal!$L$18+1,Calculations!$C$22,Calculations!$C$21)),1))</f>
        <v>24694.671108467504</v>
      </c>
      <c r="I1121" s="12">
        <f>H1121*(1-'Retiree Assumptions'!$F$8)</f>
        <v>19261.843464604655</v>
      </c>
      <c r="J1121" s="12">
        <f>I1121/(Calculations!$C$27^($A1121-1+Calculations!$B$6/30))</f>
        <v>1103.3056351276207</v>
      </c>
      <c r="K1121" s="23">
        <f t="shared" si="1463"/>
        <v>0</v>
      </c>
      <c r="L1121" s="12">
        <f>L1120*IF($B1121="January",(1+IF(C1121&gt;Personal!$L$18+1,Calculations!$B$22,Calculations!$B$21)),1)</f>
        <v>13582.069109657112</v>
      </c>
      <c r="M1121" s="12">
        <f>IF(AND(Career!$F$15="Yes",$E1121=62,$E1120=61),L1121,M1120*IF($B1121="January",(1+IF(C1121&gt;Personal!$L$18+1,Calculations!$C$22,Calculations!$C$21)),1))</f>
        <v>13582.069109657112</v>
      </c>
      <c r="N1121" s="12">
        <f>M1121*(1-'Retiree Assumptions'!$F$10)</f>
        <v>11952.220816498259</v>
      </c>
      <c r="O1121" s="12">
        <f>N1121/(Calculations!$C$27^$AW1121)/(Calculations!$D$27^($A1121-1-$AW1121+Calculations!$B$6/30))</f>
        <v>562.89668189966881</v>
      </c>
      <c r="P1121" s="23">
        <f t="shared" si="1464"/>
        <v>0</v>
      </c>
      <c r="Q1121" s="12">
        <f>IF(OR(A1121&lt;=360,$E1121&lt;70),Q1120*IF($B1121="January",(1+IF(C1121&gt;Personal!$L$18+1,Calculations!$B$22,Calculations!$B$21)),1),0)</f>
        <v>0</v>
      </c>
      <c r="R1121" s="12">
        <f>IF(OR(A1121&lt;=360,$E1121&lt;70),IF(AND(Career!$F$15="Yes",$E1121=62,$E1120=61),Q1121,R1120*IF($B1121="January",(1+IF(C1121&gt;Personal!$L$18+1,Calculations!$C$22,Calculations!$C$21)),1)),0)</f>
        <v>0</v>
      </c>
      <c r="S1121" s="12">
        <f>R1121*(1-'Retiree Assumptions'!$F$8)</f>
        <v>0</v>
      </c>
      <c r="T1121" s="12">
        <f>S1121/(Calculations!$C$27^($A1121-1+Calculations!$B$6/30))</f>
        <v>0</v>
      </c>
      <c r="U1121" s="23">
        <f t="shared" si="1465"/>
        <v>0</v>
      </c>
      <c r="W1121">
        <f t="shared" si="1457"/>
        <v>15</v>
      </c>
      <c r="X1121">
        <f t="shared" si="1479"/>
        <v>2118</v>
      </c>
      <c r="Y1121">
        <f t="shared" si="1480"/>
        <v>135</v>
      </c>
      <c r="Z1121">
        <f t="shared" si="1467"/>
        <v>133</v>
      </c>
      <c r="AA1121" s="12">
        <f>S1121*12*Subsidy!$I$15/Subsidy!$I$14</f>
        <v>0</v>
      </c>
      <c r="AB1121" s="12">
        <f>SUM(S$5:S1121)*Subsidy!$I$15/Subsidy!$I$14</f>
        <v>53212.488521578103</v>
      </c>
      <c r="AC1121" s="12">
        <f>N1121*Subsidy!$E$15/Subsidy!$E$14</f>
        <v>9561.7766531986072</v>
      </c>
      <c r="AD1121" s="12">
        <f t="shared" si="1468"/>
        <v>114741.31983838329</v>
      </c>
      <c r="AE1121" s="12">
        <f>$AP1121*AC1121/(Calculations!$D$27^(A1121-1+Calculations!$B$6/30))</f>
        <v>0</v>
      </c>
      <c r="AF1121" s="12">
        <f>IF(AE1121=0,0,SUM(AE$903:AE1121)*AC1121/AE1121)</f>
        <v>0</v>
      </c>
      <c r="AH1121" s="164">
        <f>VLOOKUP(E1121,Rates2,5)*VLOOKUP(E1121,Mort_Imp_Retirees,C1121-'Mort Imp Cume'!$C$4+2)</f>
        <v>1</v>
      </c>
      <c r="AI1121" s="16">
        <f t="shared" si="1469"/>
        <v>0</v>
      </c>
      <c r="AJ1121" s="164">
        <f>VLOOKUP(F1121,Rates2,6)*VLOOKUP(F1121,Mort_Imp_Survivors,C1121-'Mort Imp Cume'!$C$4+2)</f>
        <v>1</v>
      </c>
      <c r="AK1121" s="16">
        <f t="shared" si="1470"/>
        <v>0</v>
      </c>
      <c r="AL1121" s="164">
        <f>VLOOKUP(F1121,Rates2,7)*VLOOKUP(F1121,Mort_Imp_Survivors,C1121-'Mort Imp Cume'!$C$4+2)</f>
        <v>1</v>
      </c>
      <c r="AM1121" s="16">
        <f t="shared" si="1471"/>
        <v>0</v>
      </c>
      <c r="AN1121" s="108">
        <f>PRODUCT(AI$4:AI1120)</f>
        <v>0</v>
      </c>
      <c r="AO1121" s="16">
        <f>PRODUCT(AK$4:AK1120)</f>
        <v>0</v>
      </c>
      <c r="AP1121" s="16">
        <f>PRODUCT(AM$4:AM1120)</f>
        <v>0</v>
      </c>
      <c r="AQ1121" s="16">
        <f t="shared" si="1472"/>
        <v>0</v>
      </c>
      <c r="AR1121" s="16">
        <f t="shared" si="1473"/>
        <v>0</v>
      </c>
      <c r="AS1121" s="16">
        <f t="shared" si="1474"/>
        <v>0</v>
      </c>
      <c r="AT1121" s="16">
        <f t="shared" si="1475"/>
        <v>0</v>
      </c>
      <c r="AU1121" s="16">
        <f t="shared" si="1476"/>
        <v>1</v>
      </c>
      <c r="AV1121" s="16">
        <f t="shared" si="1477"/>
        <v>0</v>
      </c>
      <c r="AW1121" s="30">
        <f>(SUMPRODUCT(AV$5:AV1120,A$5:A1120)+SUM(AV$5:AV1120)*(Calculations!$B$6/30-0.5)+AV$4*Calculations!$B$6/30/2)/SUM(AV$4:AV1120)</f>
        <v>510.22007229542299</v>
      </c>
      <c r="AX1121" s="16"/>
      <c r="AY1121" s="12"/>
      <c r="AZ1121" s="12"/>
    </row>
    <row r="1122" spans="1:52" x14ac:dyDescent="0.25">
      <c r="A1122">
        <f t="shared" si="1453"/>
        <v>1118</v>
      </c>
      <c r="B1122" t="str">
        <f t="shared" si="1482"/>
        <v>March</v>
      </c>
      <c r="C1122">
        <f t="shared" si="1461"/>
        <v>2118</v>
      </c>
      <c r="D1122">
        <f t="shared" si="1484"/>
        <v>211803</v>
      </c>
      <c r="E1122">
        <f t="shared" ref="E1122:F1122" si="1502">E1110+1</f>
        <v>135</v>
      </c>
      <c r="F1122">
        <f t="shared" si="1502"/>
        <v>133</v>
      </c>
      <c r="G1122" s="12">
        <f>G1121*IF($B1122="January",1+IF(C1122&gt;Personal!$L$18+1,Calculations!$B$22,Calculations!$B$21),1)</f>
        <v>24694.671108467504</v>
      </c>
      <c r="H1122" s="12">
        <f>IF(AND(Career!$F$15="Yes",$E1122=62,$E1121=61),G1122,H1121*IF($B1122="January",(1+IF(C1122&gt;Personal!$L$18+1,Calculations!$C$22,Calculations!$C$21)),1))</f>
        <v>24694.671108467504</v>
      </c>
      <c r="I1122" s="12">
        <f>H1122*(1-'Retiree Assumptions'!$F$8)</f>
        <v>19261.843464604655</v>
      </c>
      <c r="J1122" s="12">
        <f>I1122/(Calculations!$C$27^($A1122-1+Calculations!$B$6/30))</f>
        <v>1100.4844939767806</v>
      </c>
      <c r="K1122" s="23">
        <f t="shared" si="1463"/>
        <v>0</v>
      </c>
      <c r="L1122" s="12">
        <f>L1121*IF($B1122="January",(1+IF(C1122&gt;Personal!$L$18+1,Calculations!$B$22,Calculations!$B$21)),1)</f>
        <v>13582.069109657112</v>
      </c>
      <c r="M1122" s="12">
        <f>IF(AND(Career!$F$15="Yes",$E1122=62,$E1121=61),L1122,M1121*IF($B1122="January",(1+IF(C1122&gt;Personal!$L$18+1,Calculations!$C$22,Calculations!$C$21)),1))</f>
        <v>13582.069109657112</v>
      </c>
      <c r="N1122" s="12">
        <f>M1122*(1-'Retiree Assumptions'!$F$10)</f>
        <v>11952.220816498259</v>
      </c>
      <c r="O1122" s="12">
        <f>N1122/(Calculations!$C$27^$AW1122)/(Calculations!$D$27^($A1122-1-$AW1122+Calculations!$B$6/30))</f>
        <v>561.27625121882784</v>
      </c>
      <c r="P1122" s="23">
        <f t="shared" si="1464"/>
        <v>0</v>
      </c>
      <c r="Q1122" s="12">
        <f>IF(OR(A1122&lt;=360,$E1122&lt;70),Q1121*IF($B1122="January",(1+IF(C1122&gt;Personal!$L$18+1,Calculations!$B$22,Calculations!$B$21)),1),0)</f>
        <v>0</v>
      </c>
      <c r="R1122" s="12">
        <f>IF(OR(A1122&lt;=360,$E1122&lt;70),IF(AND(Career!$F$15="Yes",$E1122=62,$E1121=61),Q1122,R1121*IF($B1122="January",(1+IF(C1122&gt;Personal!$L$18+1,Calculations!$C$22,Calculations!$C$21)),1)),0)</f>
        <v>0</v>
      </c>
      <c r="S1122" s="12">
        <f>R1122*(1-'Retiree Assumptions'!$F$8)</f>
        <v>0</v>
      </c>
      <c r="T1122" s="12">
        <f>S1122/(Calculations!$C$27^($A1122-1+Calculations!$B$6/30))</f>
        <v>0</v>
      </c>
      <c r="U1122" s="23">
        <f t="shared" si="1465"/>
        <v>0</v>
      </c>
      <c r="W1122">
        <f t="shared" si="1457"/>
        <v>15</v>
      </c>
      <c r="X1122">
        <f t="shared" si="1479"/>
        <v>2118</v>
      </c>
      <c r="Y1122">
        <f t="shared" si="1480"/>
        <v>135</v>
      </c>
      <c r="Z1122">
        <f t="shared" si="1467"/>
        <v>133</v>
      </c>
      <c r="AA1122" s="12">
        <f>S1122*12*Subsidy!$I$15/Subsidy!$I$14</f>
        <v>0</v>
      </c>
      <c r="AB1122" s="12">
        <f>SUM(S$5:S1122)*Subsidy!$I$15/Subsidy!$I$14</f>
        <v>53212.488521578103</v>
      </c>
      <c r="AC1122" s="12">
        <f>N1122*Subsidy!$E$15/Subsidy!$E$14</f>
        <v>9561.7766531986072</v>
      </c>
      <c r="AD1122" s="12">
        <f t="shared" si="1468"/>
        <v>114741.31983838329</v>
      </c>
      <c r="AE1122" s="12">
        <f>$AP1122*AC1122/(Calculations!$D$27^(A1122-1+Calculations!$B$6/30))</f>
        <v>0</v>
      </c>
      <c r="AF1122" s="12">
        <f>IF(AE1122=0,0,SUM(AE$903:AE1122)*AC1122/AE1122)</f>
        <v>0</v>
      </c>
      <c r="AH1122" s="164">
        <f>VLOOKUP(E1122,Rates2,5)*VLOOKUP(E1122,Mort_Imp_Retirees,C1122-'Mort Imp Cume'!$C$4+2)</f>
        <v>1</v>
      </c>
      <c r="AI1122" s="16">
        <f t="shared" si="1469"/>
        <v>0</v>
      </c>
      <c r="AJ1122" s="164">
        <f>VLOOKUP(F1122,Rates2,6)*VLOOKUP(F1122,Mort_Imp_Survivors,C1122-'Mort Imp Cume'!$C$4+2)</f>
        <v>1</v>
      </c>
      <c r="AK1122" s="16">
        <f t="shared" si="1470"/>
        <v>0</v>
      </c>
      <c r="AL1122" s="164">
        <f>VLOOKUP(F1122,Rates2,7)*VLOOKUP(F1122,Mort_Imp_Survivors,C1122-'Mort Imp Cume'!$C$4+2)</f>
        <v>1</v>
      </c>
      <c r="AM1122" s="16">
        <f t="shared" si="1471"/>
        <v>0</v>
      </c>
      <c r="AN1122" s="108">
        <f>PRODUCT(AI$4:AI1121)</f>
        <v>0</v>
      </c>
      <c r="AO1122" s="16">
        <f>PRODUCT(AK$4:AK1121)</f>
        <v>0</v>
      </c>
      <c r="AP1122" s="16">
        <f>PRODUCT(AM$4:AM1121)</f>
        <v>0</v>
      </c>
      <c r="AQ1122" s="16">
        <f t="shared" si="1472"/>
        <v>0</v>
      </c>
      <c r="AR1122" s="16">
        <f t="shared" si="1473"/>
        <v>0</v>
      </c>
      <c r="AS1122" s="16">
        <f t="shared" si="1474"/>
        <v>0</v>
      </c>
      <c r="AT1122" s="16">
        <f t="shared" si="1475"/>
        <v>0</v>
      </c>
      <c r="AU1122" s="16">
        <f t="shared" si="1476"/>
        <v>1</v>
      </c>
      <c r="AV1122" s="16">
        <f t="shared" si="1477"/>
        <v>0</v>
      </c>
      <c r="AW1122" s="30">
        <f>(SUMPRODUCT(AV$5:AV1121,A$5:A1121)+SUM(AV$5:AV1121)*(Calculations!$B$6/30-0.5)+AV$4*Calculations!$B$6/30/2)/SUM(AV$4:AV1121)</f>
        <v>510.22007229542299</v>
      </c>
      <c r="AX1122" s="16"/>
      <c r="AY1122" s="12"/>
      <c r="AZ1122" s="12"/>
    </row>
    <row r="1123" spans="1:52" x14ac:dyDescent="0.25">
      <c r="A1123">
        <f t="shared" si="1453"/>
        <v>1119</v>
      </c>
      <c r="B1123" t="str">
        <f t="shared" si="1482"/>
        <v>April</v>
      </c>
      <c r="C1123">
        <f t="shared" si="1461"/>
        <v>2118</v>
      </c>
      <c r="D1123">
        <f t="shared" si="1484"/>
        <v>211804</v>
      </c>
      <c r="E1123">
        <f t="shared" ref="E1123:F1123" si="1503">E1111+1</f>
        <v>135</v>
      </c>
      <c r="F1123">
        <f t="shared" si="1503"/>
        <v>133</v>
      </c>
      <c r="G1123" s="12">
        <f>G1122*IF($B1123="January",1+IF(C1123&gt;Personal!$L$18+1,Calculations!$B$22,Calculations!$B$21),1)</f>
        <v>24694.671108467504</v>
      </c>
      <c r="H1123" s="12">
        <f>IF(AND(Career!$F$15="Yes",$E1123=62,$E1122=61),G1123,H1122*IF($B1123="January",(1+IF(C1123&gt;Personal!$L$18+1,Calculations!$C$22,Calculations!$C$21)),1))</f>
        <v>24694.671108467504</v>
      </c>
      <c r="I1123" s="12">
        <f>H1123*(1-'Retiree Assumptions'!$F$8)</f>
        <v>19261.843464604655</v>
      </c>
      <c r="J1123" s="12">
        <f>I1123/(Calculations!$C$27^($A1123-1+Calculations!$B$6/30))</f>
        <v>1097.6705664548203</v>
      </c>
      <c r="K1123" s="23">
        <f t="shared" si="1463"/>
        <v>0</v>
      </c>
      <c r="L1123" s="12">
        <f>L1122*IF($B1123="January",(1+IF(C1123&gt;Personal!$L$18+1,Calculations!$B$22,Calculations!$B$21)),1)</f>
        <v>13582.069109657112</v>
      </c>
      <c r="M1123" s="12">
        <f>IF(AND(Career!$F$15="Yes",$E1123=62,$E1122=61),L1123,M1122*IF($B1123="January",(1+IF(C1123&gt;Personal!$L$18+1,Calculations!$C$22,Calculations!$C$21)),1))</f>
        <v>13582.069109657112</v>
      </c>
      <c r="N1123" s="12">
        <f>M1123*(1-'Retiree Assumptions'!$F$10)</f>
        <v>11952.220816498259</v>
      </c>
      <c r="O1123" s="12">
        <f>N1123/(Calculations!$C$27^$AW1123)/(Calculations!$D$27^($A1123-1-$AW1123+Calculations!$B$6/30))</f>
        <v>559.66048532937032</v>
      </c>
      <c r="P1123" s="23">
        <f t="shared" si="1464"/>
        <v>0</v>
      </c>
      <c r="Q1123" s="12">
        <f>IF(OR(A1123&lt;=360,$E1123&lt;70),Q1122*IF($B1123="January",(1+IF(C1123&gt;Personal!$L$18+1,Calculations!$B$22,Calculations!$B$21)),1),0)</f>
        <v>0</v>
      </c>
      <c r="R1123" s="12">
        <f>IF(OR(A1123&lt;=360,$E1123&lt;70),IF(AND(Career!$F$15="Yes",$E1123=62,$E1122=61),Q1123,R1122*IF($B1123="January",(1+IF(C1123&gt;Personal!$L$18+1,Calculations!$C$22,Calculations!$C$21)),1)),0)</f>
        <v>0</v>
      </c>
      <c r="S1123" s="12">
        <f>R1123*(1-'Retiree Assumptions'!$F$8)</f>
        <v>0</v>
      </c>
      <c r="T1123" s="12">
        <f>S1123/(Calculations!$C$27^($A1123-1+Calculations!$B$6/30))</f>
        <v>0</v>
      </c>
      <c r="U1123" s="23">
        <f t="shared" si="1465"/>
        <v>0</v>
      </c>
      <c r="W1123">
        <f t="shared" si="1457"/>
        <v>15</v>
      </c>
      <c r="X1123">
        <f t="shared" si="1479"/>
        <v>2118</v>
      </c>
      <c r="Y1123">
        <f t="shared" si="1480"/>
        <v>135</v>
      </c>
      <c r="Z1123">
        <f t="shared" si="1467"/>
        <v>133</v>
      </c>
      <c r="AA1123" s="12">
        <f>S1123*12*Subsidy!$I$15/Subsidy!$I$14</f>
        <v>0</v>
      </c>
      <c r="AB1123" s="12">
        <f>SUM(S$5:S1123)*Subsidy!$I$15/Subsidy!$I$14</f>
        <v>53212.488521578103</v>
      </c>
      <c r="AC1123" s="12">
        <f>N1123*Subsidy!$E$15/Subsidy!$E$14</f>
        <v>9561.7766531986072</v>
      </c>
      <c r="AD1123" s="12">
        <f t="shared" si="1468"/>
        <v>114741.31983838329</v>
      </c>
      <c r="AE1123" s="12">
        <f>$AP1123*AC1123/(Calculations!$D$27^(A1123-1+Calculations!$B$6/30))</f>
        <v>0</v>
      </c>
      <c r="AF1123" s="12">
        <f>IF(AE1123=0,0,SUM(AE$903:AE1123)*AC1123/AE1123)</f>
        <v>0</v>
      </c>
      <c r="AH1123" s="164">
        <f>VLOOKUP(E1123,Rates2,5)*VLOOKUP(E1123,Mort_Imp_Retirees,C1123-'Mort Imp Cume'!$C$4+2)</f>
        <v>1</v>
      </c>
      <c r="AI1123" s="16">
        <f t="shared" si="1469"/>
        <v>0</v>
      </c>
      <c r="AJ1123" s="164">
        <f>VLOOKUP(F1123,Rates2,6)*VLOOKUP(F1123,Mort_Imp_Survivors,C1123-'Mort Imp Cume'!$C$4+2)</f>
        <v>1</v>
      </c>
      <c r="AK1123" s="16">
        <f t="shared" si="1470"/>
        <v>0</v>
      </c>
      <c r="AL1123" s="164">
        <f>VLOOKUP(F1123,Rates2,7)*VLOOKUP(F1123,Mort_Imp_Survivors,C1123-'Mort Imp Cume'!$C$4+2)</f>
        <v>1</v>
      </c>
      <c r="AM1123" s="16">
        <f t="shared" si="1471"/>
        <v>0</v>
      </c>
      <c r="AN1123" s="108">
        <f>PRODUCT(AI$4:AI1122)</f>
        <v>0</v>
      </c>
      <c r="AO1123" s="16">
        <f>PRODUCT(AK$4:AK1122)</f>
        <v>0</v>
      </c>
      <c r="AP1123" s="16">
        <f>PRODUCT(AM$4:AM1122)</f>
        <v>0</v>
      </c>
      <c r="AQ1123" s="16">
        <f t="shared" si="1472"/>
        <v>0</v>
      </c>
      <c r="AR1123" s="16">
        <f t="shared" si="1473"/>
        <v>0</v>
      </c>
      <c r="AS1123" s="16">
        <f t="shared" si="1474"/>
        <v>0</v>
      </c>
      <c r="AT1123" s="16">
        <f t="shared" si="1475"/>
        <v>0</v>
      </c>
      <c r="AU1123" s="16">
        <f t="shared" si="1476"/>
        <v>1</v>
      </c>
      <c r="AV1123" s="16">
        <f t="shared" si="1477"/>
        <v>0</v>
      </c>
      <c r="AW1123" s="30">
        <f>(SUMPRODUCT(AV$5:AV1122,A$5:A1122)+SUM(AV$5:AV1122)*(Calculations!$B$6/30-0.5)+AV$4*Calculations!$B$6/30/2)/SUM(AV$4:AV1122)</f>
        <v>510.22007229542299</v>
      </c>
      <c r="AX1123" s="16"/>
      <c r="AY1123" s="12"/>
      <c r="AZ1123" s="12"/>
    </row>
    <row r="1124" spans="1:52" x14ac:dyDescent="0.25">
      <c r="A1124">
        <f t="shared" si="1453"/>
        <v>1120</v>
      </c>
      <c r="B1124" t="str">
        <f t="shared" si="1482"/>
        <v>May</v>
      </c>
      <c r="C1124">
        <f t="shared" si="1461"/>
        <v>2118</v>
      </c>
      <c r="D1124">
        <f t="shared" si="1484"/>
        <v>211805</v>
      </c>
      <c r="E1124">
        <f t="shared" ref="E1124:F1124" si="1504">E1112+1</f>
        <v>135</v>
      </c>
      <c r="F1124">
        <f t="shared" si="1504"/>
        <v>133</v>
      </c>
      <c r="G1124" s="12">
        <f>G1123*IF($B1124="January",1+IF(C1124&gt;Personal!$L$18+1,Calculations!$B$22,Calculations!$B$21),1)</f>
        <v>24694.671108467504</v>
      </c>
      <c r="H1124" s="12">
        <f>IF(AND(Career!$F$15="Yes",$E1124=62,$E1123=61),G1124,H1123*IF($B1124="January",(1+IF(C1124&gt;Personal!$L$18+1,Calculations!$C$22,Calculations!$C$21)),1))</f>
        <v>24694.671108467504</v>
      </c>
      <c r="I1124" s="12">
        <f>H1124*(1-'Retiree Assumptions'!$F$8)</f>
        <v>19261.843464604655</v>
      </c>
      <c r="J1124" s="12">
        <f>I1124/(Calculations!$C$27^($A1124-1+Calculations!$B$6/30))</f>
        <v>1094.8638341165656</v>
      </c>
      <c r="K1124" s="23">
        <f t="shared" si="1463"/>
        <v>0</v>
      </c>
      <c r="L1124" s="12">
        <f>L1123*IF($B1124="January",(1+IF(C1124&gt;Personal!$L$18+1,Calculations!$B$22,Calculations!$B$21)),1)</f>
        <v>13582.069109657112</v>
      </c>
      <c r="M1124" s="12">
        <f>IF(AND(Career!$F$15="Yes",$E1124=62,$E1123=61),L1124,M1123*IF($B1124="January",(1+IF(C1124&gt;Personal!$L$18+1,Calculations!$C$22,Calculations!$C$21)),1))</f>
        <v>13582.069109657112</v>
      </c>
      <c r="N1124" s="12">
        <f>M1124*(1-'Retiree Assumptions'!$F$10)</f>
        <v>11952.220816498259</v>
      </c>
      <c r="O1124" s="12">
        <f>N1124/(Calculations!$C$27^$AW1124)/(Calculations!$D$27^($A1124-1-$AW1124+Calculations!$B$6/30))</f>
        <v>558.04937080259526</v>
      </c>
      <c r="P1124" s="23">
        <f t="shared" si="1464"/>
        <v>0</v>
      </c>
      <c r="Q1124" s="12">
        <f>IF(OR(A1124&lt;=360,$E1124&lt;70),Q1123*IF($B1124="January",(1+IF(C1124&gt;Personal!$L$18+1,Calculations!$B$22,Calculations!$B$21)),1),0)</f>
        <v>0</v>
      </c>
      <c r="R1124" s="12">
        <f>IF(OR(A1124&lt;=360,$E1124&lt;70),IF(AND(Career!$F$15="Yes",$E1124=62,$E1123=61),Q1124,R1123*IF($B1124="January",(1+IF(C1124&gt;Personal!$L$18+1,Calculations!$C$22,Calculations!$C$21)),1)),0)</f>
        <v>0</v>
      </c>
      <c r="S1124" s="12">
        <f>R1124*(1-'Retiree Assumptions'!$F$8)</f>
        <v>0</v>
      </c>
      <c r="T1124" s="12">
        <f>S1124/(Calculations!$C$27^($A1124-1+Calculations!$B$6/30))</f>
        <v>0</v>
      </c>
      <c r="U1124" s="23">
        <f t="shared" si="1465"/>
        <v>0</v>
      </c>
      <c r="W1124">
        <f t="shared" si="1457"/>
        <v>15</v>
      </c>
      <c r="X1124">
        <f t="shared" si="1479"/>
        <v>2118</v>
      </c>
      <c r="Y1124">
        <f t="shared" si="1480"/>
        <v>135</v>
      </c>
      <c r="Z1124">
        <f t="shared" si="1467"/>
        <v>133</v>
      </c>
      <c r="AA1124" s="12">
        <f>S1124*12*Subsidy!$I$15/Subsidy!$I$14</f>
        <v>0</v>
      </c>
      <c r="AB1124" s="12">
        <f>SUM(S$5:S1124)*Subsidy!$I$15/Subsidy!$I$14</f>
        <v>53212.488521578103</v>
      </c>
      <c r="AC1124" s="12">
        <f>N1124*Subsidy!$E$15/Subsidy!$E$14</f>
        <v>9561.7766531986072</v>
      </c>
      <c r="AD1124" s="12">
        <f t="shared" si="1468"/>
        <v>114741.31983838329</v>
      </c>
      <c r="AE1124" s="12">
        <f>$AP1124*AC1124/(Calculations!$D$27^(A1124-1+Calculations!$B$6/30))</f>
        <v>0</v>
      </c>
      <c r="AF1124" s="12">
        <f>IF(AE1124=0,0,SUM(AE$903:AE1124)*AC1124/AE1124)</f>
        <v>0</v>
      </c>
      <c r="AH1124" s="164">
        <f>VLOOKUP(E1124,Rates2,5)*VLOOKUP(E1124,Mort_Imp_Retirees,C1124-'Mort Imp Cume'!$C$4+2)</f>
        <v>1</v>
      </c>
      <c r="AI1124" s="16">
        <f t="shared" si="1469"/>
        <v>0</v>
      </c>
      <c r="AJ1124" s="164">
        <f>VLOOKUP(F1124,Rates2,6)*VLOOKUP(F1124,Mort_Imp_Survivors,C1124-'Mort Imp Cume'!$C$4+2)</f>
        <v>1</v>
      </c>
      <c r="AK1124" s="16">
        <f t="shared" si="1470"/>
        <v>0</v>
      </c>
      <c r="AL1124" s="164">
        <f>VLOOKUP(F1124,Rates2,7)*VLOOKUP(F1124,Mort_Imp_Survivors,C1124-'Mort Imp Cume'!$C$4+2)</f>
        <v>1</v>
      </c>
      <c r="AM1124" s="16">
        <f t="shared" si="1471"/>
        <v>0</v>
      </c>
      <c r="AN1124" s="108">
        <f>PRODUCT(AI$4:AI1123)</f>
        <v>0</v>
      </c>
      <c r="AO1124" s="16">
        <f>PRODUCT(AK$4:AK1123)</f>
        <v>0</v>
      </c>
      <c r="AP1124" s="16">
        <f>PRODUCT(AM$4:AM1123)</f>
        <v>0</v>
      </c>
      <c r="AQ1124" s="16">
        <f t="shared" si="1472"/>
        <v>0</v>
      </c>
      <c r="AR1124" s="16">
        <f t="shared" si="1473"/>
        <v>0</v>
      </c>
      <c r="AS1124" s="16">
        <f t="shared" si="1474"/>
        <v>0</v>
      </c>
      <c r="AT1124" s="16">
        <f t="shared" si="1475"/>
        <v>0</v>
      </c>
      <c r="AU1124" s="16">
        <f t="shared" si="1476"/>
        <v>1</v>
      </c>
      <c r="AV1124" s="16">
        <f t="shared" si="1477"/>
        <v>0</v>
      </c>
      <c r="AW1124" s="30">
        <f>(SUMPRODUCT(AV$5:AV1123,A$5:A1123)+SUM(AV$5:AV1123)*(Calculations!$B$6/30-0.5)+AV$4*Calculations!$B$6/30/2)/SUM(AV$4:AV1123)</f>
        <v>510.22007229542299</v>
      </c>
      <c r="AX1124" s="16"/>
      <c r="AY1124" s="12"/>
      <c r="AZ1124" s="12"/>
    </row>
    <row r="1125" spans="1:52" x14ac:dyDescent="0.25">
      <c r="A1125">
        <f t="shared" si="1453"/>
        <v>1121</v>
      </c>
      <c r="B1125" t="str">
        <f t="shared" si="1482"/>
        <v>June</v>
      </c>
      <c r="C1125">
        <f t="shared" si="1461"/>
        <v>2118</v>
      </c>
      <c r="D1125">
        <f t="shared" si="1484"/>
        <v>211806</v>
      </c>
      <c r="E1125">
        <f t="shared" ref="E1125:F1125" si="1505">E1113+1</f>
        <v>135</v>
      </c>
      <c r="F1125">
        <f t="shared" si="1505"/>
        <v>133</v>
      </c>
      <c r="G1125" s="12">
        <f>G1124*IF($B1125="January",1+IF(C1125&gt;Personal!$L$18+1,Calculations!$B$22,Calculations!$B$21),1)</f>
        <v>24694.671108467504</v>
      </c>
      <c r="H1125" s="12">
        <f>IF(AND(Career!$F$15="Yes",$E1125=62,$E1124=61),G1125,H1124*IF($B1125="January",(1+IF(C1125&gt;Personal!$L$18+1,Calculations!$C$22,Calculations!$C$21)),1))</f>
        <v>24694.671108467504</v>
      </c>
      <c r="I1125" s="12">
        <f>H1125*(1-'Retiree Assumptions'!$F$8)</f>
        <v>19261.843464604655</v>
      </c>
      <c r="J1125" s="12">
        <f>I1125/(Calculations!$C$27^($A1125-1+Calculations!$B$6/30))</f>
        <v>1092.0642785640048</v>
      </c>
      <c r="K1125" s="23">
        <f t="shared" si="1463"/>
        <v>0</v>
      </c>
      <c r="L1125" s="12">
        <f>L1124*IF($B1125="January",(1+IF(C1125&gt;Personal!$L$18+1,Calculations!$B$22,Calculations!$B$21)),1)</f>
        <v>13582.069109657112</v>
      </c>
      <c r="M1125" s="12">
        <f>IF(AND(Career!$F$15="Yes",$E1125=62,$E1124=61),L1125,M1124*IF($B1125="January",(1+IF(C1125&gt;Personal!$L$18+1,Calculations!$C$22,Calculations!$C$21)),1))</f>
        <v>13582.069109657112</v>
      </c>
      <c r="N1125" s="12">
        <f>M1125*(1-'Retiree Assumptions'!$F$10)</f>
        <v>11952.220816498259</v>
      </c>
      <c r="O1125" s="12">
        <f>N1125/(Calculations!$C$27^$AW1125)/(Calculations!$D$27^($A1125-1-$AW1125+Calculations!$B$6/30))</f>
        <v>556.44289424845965</v>
      </c>
      <c r="P1125" s="23">
        <f t="shared" si="1464"/>
        <v>0</v>
      </c>
      <c r="Q1125" s="12">
        <f>IF(OR(A1125&lt;=360,$E1125&lt;70),Q1124*IF($B1125="January",(1+IF(C1125&gt;Personal!$L$18+1,Calculations!$B$22,Calculations!$B$21)),1),0)</f>
        <v>0</v>
      </c>
      <c r="R1125" s="12">
        <f>IF(OR(A1125&lt;=360,$E1125&lt;70),IF(AND(Career!$F$15="Yes",$E1125=62,$E1124=61),Q1125,R1124*IF($B1125="January",(1+IF(C1125&gt;Personal!$L$18+1,Calculations!$C$22,Calculations!$C$21)),1)),0)</f>
        <v>0</v>
      </c>
      <c r="S1125" s="12">
        <f>R1125*(1-'Retiree Assumptions'!$F$8)</f>
        <v>0</v>
      </c>
      <c r="T1125" s="12">
        <f>S1125/(Calculations!$C$27^($A1125-1+Calculations!$B$6/30))</f>
        <v>0</v>
      </c>
      <c r="U1125" s="23">
        <f t="shared" si="1465"/>
        <v>0</v>
      </c>
      <c r="W1125">
        <f t="shared" si="1457"/>
        <v>15</v>
      </c>
      <c r="X1125">
        <f t="shared" si="1479"/>
        <v>2118</v>
      </c>
      <c r="Y1125">
        <f t="shared" si="1480"/>
        <v>135</v>
      </c>
      <c r="Z1125">
        <f t="shared" si="1467"/>
        <v>133</v>
      </c>
      <c r="AA1125" s="12">
        <f>S1125*12*Subsidy!$I$15/Subsidy!$I$14</f>
        <v>0</v>
      </c>
      <c r="AB1125" s="12">
        <f>SUM(S$5:S1125)*Subsidy!$I$15/Subsidy!$I$14</f>
        <v>53212.488521578103</v>
      </c>
      <c r="AC1125" s="12">
        <f>N1125*Subsidy!$E$15/Subsidy!$E$14</f>
        <v>9561.7766531986072</v>
      </c>
      <c r="AD1125" s="12">
        <f t="shared" si="1468"/>
        <v>114741.31983838329</v>
      </c>
      <c r="AE1125" s="12">
        <f>$AP1125*AC1125/(Calculations!$D$27^(A1125-1+Calculations!$B$6/30))</f>
        <v>0</v>
      </c>
      <c r="AF1125" s="12">
        <f>IF(AE1125=0,0,SUM(AE$903:AE1125)*AC1125/AE1125)</f>
        <v>0</v>
      </c>
      <c r="AH1125" s="164">
        <f>VLOOKUP(E1125,Rates2,5)*VLOOKUP(E1125,Mort_Imp_Retirees,C1125-'Mort Imp Cume'!$C$4+2)</f>
        <v>1</v>
      </c>
      <c r="AI1125" s="16">
        <f t="shared" si="1469"/>
        <v>0</v>
      </c>
      <c r="AJ1125" s="164">
        <f>VLOOKUP(F1125,Rates2,6)*VLOOKUP(F1125,Mort_Imp_Survivors,C1125-'Mort Imp Cume'!$C$4+2)</f>
        <v>1</v>
      </c>
      <c r="AK1125" s="16">
        <f t="shared" si="1470"/>
        <v>0</v>
      </c>
      <c r="AL1125" s="164">
        <f>VLOOKUP(F1125,Rates2,7)*VLOOKUP(F1125,Mort_Imp_Survivors,C1125-'Mort Imp Cume'!$C$4+2)</f>
        <v>1</v>
      </c>
      <c r="AM1125" s="16">
        <f t="shared" si="1471"/>
        <v>0</v>
      </c>
      <c r="AN1125" s="108">
        <f>PRODUCT(AI$4:AI1124)</f>
        <v>0</v>
      </c>
      <c r="AO1125" s="16">
        <f>PRODUCT(AK$4:AK1124)</f>
        <v>0</v>
      </c>
      <c r="AP1125" s="16">
        <f>PRODUCT(AM$4:AM1124)</f>
        <v>0</v>
      </c>
      <c r="AQ1125" s="16">
        <f t="shared" si="1472"/>
        <v>0</v>
      </c>
      <c r="AR1125" s="16">
        <f t="shared" si="1473"/>
        <v>0</v>
      </c>
      <c r="AS1125" s="16">
        <f t="shared" si="1474"/>
        <v>0</v>
      </c>
      <c r="AT1125" s="16">
        <f t="shared" si="1475"/>
        <v>0</v>
      </c>
      <c r="AU1125" s="16">
        <f t="shared" si="1476"/>
        <v>1</v>
      </c>
      <c r="AV1125" s="16">
        <f t="shared" si="1477"/>
        <v>0</v>
      </c>
      <c r="AW1125" s="30">
        <f>(SUMPRODUCT(AV$5:AV1124,A$5:A1124)+SUM(AV$5:AV1124)*(Calculations!$B$6/30-0.5)+AV$4*Calculations!$B$6/30/2)/SUM(AV$4:AV1124)</f>
        <v>510.22007229542299</v>
      </c>
      <c r="AX1125" s="16"/>
      <c r="AY1125" s="12"/>
      <c r="AZ1125" s="12"/>
    </row>
    <row r="1126" spans="1:52" x14ac:dyDescent="0.25">
      <c r="A1126">
        <f t="shared" si="1453"/>
        <v>1122</v>
      </c>
      <c r="B1126" t="str">
        <f t="shared" si="1482"/>
        <v>July</v>
      </c>
      <c r="C1126">
        <f t="shared" si="1461"/>
        <v>2118</v>
      </c>
      <c r="D1126">
        <f t="shared" si="1484"/>
        <v>211807</v>
      </c>
      <c r="E1126">
        <f t="shared" ref="E1126:F1126" si="1506">E1114+1</f>
        <v>135</v>
      </c>
      <c r="F1126">
        <f t="shared" si="1506"/>
        <v>133</v>
      </c>
      <c r="G1126" s="12">
        <f>G1125*IF($B1126="January",1+IF(C1126&gt;Personal!$L$18+1,Calculations!$B$22,Calculations!$B$21),1)</f>
        <v>24694.671108467504</v>
      </c>
      <c r="H1126" s="12">
        <f>IF(AND(Career!$F$15="Yes",$E1126=62,$E1125=61),G1126,H1125*IF($B1126="January",(1+IF(C1126&gt;Personal!$L$18+1,Calculations!$C$22,Calculations!$C$21)),1))</f>
        <v>24694.671108467504</v>
      </c>
      <c r="I1126" s="12">
        <f>H1126*(1-'Retiree Assumptions'!$F$8)</f>
        <v>19261.843464604655</v>
      </c>
      <c r="J1126" s="12">
        <f>I1126/(Calculations!$C$27^($A1126-1+Calculations!$B$6/30))</f>
        <v>1089.2718814461716</v>
      </c>
      <c r="K1126" s="23">
        <f t="shared" si="1463"/>
        <v>0</v>
      </c>
      <c r="L1126" s="12">
        <f>L1125*IF($B1126="January",(1+IF(C1126&gt;Personal!$L$18+1,Calculations!$B$22,Calculations!$B$21)),1)</f>
        <v>13582.069109657112</v>
      </c>
      <c r="M1126" s="12">
        <f>IF(AND(Career!$F$15="Yes",$E1126=62,$E1125=61),L1126,M1125*IF($B1126="January",(1+IF(C1126&gt;Personal!$L$18+1,Calculations!$C$22,Calculations!$C$21)),1))</f>
        <v>13582.069109657112</v>
      </c>
      <c r="N1126" s="12">
        <f>M1126*(1-'Retiree Assumptions'!$F$10)</f>
        <v>11952.220816498259</v>
      </c>
      <c r="O1126" s="12">
        <f>N1126/(Calculations!$C$27^$AW1126)/(Calculations!$D$27^($A1126-1-$AW1126+Calculations!$B$6/30))</f>
        <v>554.84104231546723</v>
      </c>
      <c r="P1126" s="23">
        <f t="shared" si="1464"/>
        <v>0</v>
      </c>
      <c r="Q1126" s="12">
        <f>IF(OR(A1126&lt;=360,$E1126&lt;70),Q1125*IF($B1126="January",(1+IF(C1126&gt;Personal!$L$18+1,Calculations!$B$22,Calculations!$B$21)),1),0)</f>
        <v>0</v>
      </c>
      <c r="R1126" s="12">
        <f>IF(OR(A1126&lt;=360,$E1126&lt;70),IF(AND(Career!$F$15="Yes",$E1126=62,$E1125=61),Q1126,R1125*IF($B1126="January",(1+IF(C1126&gt;Personal!$L$18+1,Calculations!$C$22,Calculations!$C$21)),1)),0)</f>
        <v>0</v>
      </c>
      <c r="S1126" s="12">
        <f>R1126*(1-'Retiree Assumptions'!$F$8)</f>
        <v>0</v>
      </c>
      <c r="T1126" s="12">
        <f>S1126/(Calculations!$C$27^($A1126-1+Calculations!$B$6/30))</f>
        <v>0</v>
      </c>
      <c r="U1126" s="23">
        <f t="shared" si="1465"/>
        <v>0</v>
      </c>
      <c r="W1126">
        <f t="shared" si="1457"/>
        <v>15</v>
      </c>
      <c r="X1126">
        <f t="shared" si="1479"/>
        <v>2118</v>
      </c>
      <c r="Y1126">
        <f t="shared" si="1480"/>
        <v>135</v>
      </c>
      <c r="Z1126">
        <f t="shared" si="1467"/>
        <v>133</v>
      </c>
      <c r="AA1126" s="12">
        <f>S1126*12*Subsidy!$I$15/Subsidy!$I$14</f>
        <v>0</v>
      </c>
      <c r="AB1126" s="12">
        <f>SUM(S$5:S1126)*Subsidy!$I$15/Subsidy!$I$14</f>
        <v>53212.488521578103</v>
      </c>
      <c r="AC1126" s="12">
        <f>N1126*Subsidy!$E$15/Subsidy!$E$14</f>
        <v>9561.7766531986072</v>
      </c>
      <c r="AD1126" s="12">
        <f t="shared" si="1468"/>
        <v>114741.31983838329</v>
      </c>
      <c r="AE1126" s="12">
        <f>$AP1126*AC1126/(Calculations!$D$27^(A1126-1+Calculations!$B$6/30))</f>
        <v>0</v>
      </c>
      <c r="AF1126" s="12">
        <f>IF(AE1126=0,0,SUM(AE$903:AE1126)*AC1126/AE1126)</f>
        <v>0</v>
      </c>
      <c r="AH1126" s="164">
        <f>VLOOKUP(E1126,Rates2,5)*VLOOKUP(E1126,Mort_Imp_Retirees,C1126-'Mort Imp Cume'!$C$4+2)</f>
        <v>1</v>
      </c>
      <c r="AI1126" s="16">
        <f t="shared" si="1469"/>
        <v>0</v>
      </c>
      <c r="AJ1126" s="164">
        <f>VLOOKUP(F1126,Rates2,6)*VLOOKUP(F1126,Mort_Imp_Survivors,C1126-'Mort Imp Cume'!$C$4+2)</f>
        <v>1</v>
      </c>
      <c r="AK1126" s="16">
        <f t="shared" si="1470"/>
        <v>0</v>
      </c>
      <c r="AL1126" s="164">
        <f>VLOOKUP(F1126,Rates2,7)*VLOOKUP(F1126,Mort_Imp_Survivors,C1126-'Mort Imp Cume'!$C$4+2)</f>
        <v>1</v>
      </c>
      <c r="AM1126" s="16">
        <f t="shared" si="1471"/>
        <v>0</v>
      </c>
      <c r="AN1126" s="108">
        <f>PRODUCT(AI$4:AI1125)</f>
        <v>0</v>
      </c>
      <c r="AO1126" s="16">
        <f>PRODUCT(AK$4:AK1125)</f>
        <v>0</v>
      </c>
      <c r="AP1126" s="16">
        <f>PRODUCT(AM$4:AM1125)</f>
        <v>0</v>
      </c>
      <c r="AQ1126" s="16">
        <f t="shared" si="1472"/>
        <v>0</v>
      </c>
      <c r="AR1126" s="16">
        <f t="shared" si="1473"/>
        <v>0</v>
      </c>
      <c r="AS1126" s="16">
        <f t="shared" si="1474"/>
        <v>0</v>
      </c>
      <c r="AT1126" s="16">
        <f t="shared" si="1475"/>
        <v>0</v>
      </c>
      <c r="AU1126" s="16">
        <f t="shared" si="1476"/>
        <v>1</v>
      </c>
      <c r="AV1126" s="16">
        <f t="shared" si="1477"/>
        <v>0</v>
      </c>
      <c r="AW1126" s="30">
        <f>(SUMPRODUCT(AV$5:AV1125,A$5:A1125)+SUM(AV$5:AV1125)*(Calculations!$B$6/30-0.5)+AV$4*Calculations!$B$6/30/2)/SUM(AV$4:AV1125)</f>
        <v>510.22007229542299</v>
      </c>
      <c r="AX1126" s="16"/>
      <c r="AY1126" s="12"/>
      <c r="AZ1126" s="12"/>
    </row>
    <row r="1127" spans="1:52" x14ac:dyDescent="0.25">
      <c r="A1127">
        <f t="shared" si="1453"/>
        <v>1123</v>
      </c>
      <c r="B1127" t="str">
        <f t="shared" si="1482"/>
        <v>August</v>
      </c>
      <c r="C1127">
        <f t="shared" si="1461"/>
        <v>2118</v>
      </c>
      <c r="D1127">
        <f t="shared" si="1484"/>
        <v>211808</v>
      </c>
      <c r="E1127">
        <f t="shared" ref="E1127:F1127" si="1507">E1115+1</f>
        <v>135</v>
      </c>
      <c r="F1127">
        <f t="shared" si="1507"/>
        <v>133</v>
      </c>
      <c r="G1127" s="12">
        <f>G1126*IF($B1127="January",1+IF(C1127&gt;Personal!$L$18+1,Calculations!$B$22,Calculations!$B$21),1)</f>
        <v>24694.671108467504</v>
      </c>
      <c r="H1127" s="12">
        <f>IF(AND(Career!$F$15="Yes",$E1127=62,$E1126=61),G1127,H1126*IF($B1127="January",(1+IF(C1127&gt;Personal!$L$18+1,Calculations!$C$22,Calculations!$C$21)),1))</f>
        <v>24694.671108467504</v>
      </c>
      <c r="I1127" s="12">
        <f>H1127*(1-'Retiree Assumptions'!$F$8)</f>
        <v>19261.843464604655</v>
      </c>
      <c r="J1127" s="12">
        <f>I1127/(Calculations!$C$27^($A1127-1+Calculations!$B$6/30))</f>
        <v>1086.4866244590219</v>
      </c>
      <c r="K1127" s="23">
        <f t="shared" si="1463"/>
        <v>0</v>
      </c>
      <c r="L1127" s="12">
        <f>L1126*IF($B1127="January",(1+IF(C1127&gt;Personal!$L$18+1,Calculations!$B$22,Calculations!$B$21)),1)</f>
        <v>13582.069109657112</v>
      </c>
      <c r="M1127" s="12">
        <f>IF(AND(Career!$F$15="Yes",$E1127=62,$E1126=61),L1127,M1126*IF($B1127="January",(1+IF(C1127&gt;Personal!$L$18+1,Calculations!$C$22,Calculations!$C$21)),1))</f>
        <v>13582.069109657112</v>
      </c>
      <c r="N1127" s="12">
        <f>M1127*(1-'Retiree Assumptions'!$F$10)</f>
        <v>11952.220816498259</v>
      </c>
      <c r="O1127" s="12">
        <f>N1127/(Calculations!$C$27^$AW1127)/(Calculations!$D$27^($A1127-1-$AW1127+Calculations!$B$6/30))</f>
        <v>553.24380169055621</v>
      </c>
      <c r="P1127" s="23">
        <f t="shared" si="1464"/>
        <v>0</v>
      </c>
      <c r="Q1127" s="12">
        <f>IF(OR(A1127&lt;=360,$E1127&lt;70),Q1126*IF($B1127="January",(1+IF(C1127&gt;Personal!$L$18+1,Calculations!$B$22,Calculations!$B$21)),1),0)</f>
        <v>0</v>
      </c>
      <c r="R1127" s="12">
        <f>IF(OR(A1127&lt;=360,$E1127&lt;70),IF(AND(Career!$F$15="Yes",$E1127=62,$E1126=61),Q1127,R1126*IF($B1127="January",(1+IF(C1127&gt;Personal!$L$18+1,Calculations!$C$22,Calculations!$C$21)),1)),0)</f>
        <v>0</v>
      </c>
      <c r="S1127" s="12">
        <f>R1127*(1-'Retiree Assumptions'!$F$8)</f>
        <v>0</v>
      </c>
      <c r="T1127" s="12">
        <f>S1127/(Calculations!$C$27^($A1127-1+Calculations!$B$6/30))</f>
        <v>0</v>
      </c>
      <c r="U1127" s="23">
        <f t="shared" si="1465"/>
        <v>0</v>
      </c>
      <c r="W1127">
        <f t="shared" si="1457"/>
        <v>15</v>
      </c>
      <c r="X1127">
        <f t="shared" si="1479"/>
        <v>2118</v>
      </c>
      <c r="Y1127">
        <f t="shared" si="1480"/>
        <v>135</v>
      </c>
      <c r="Z1127">
        <f t="shared" si="1467"/>
        <v>133</v>
      </c>
      <c r="AA1127" s="12">
        <f>S1127*12*Subsidy!$I$15/Subsidy!$I$14</f>
        <v>0</v>
      </c>
      <c r="AB1127" s="12">
        <f>SUM(S$5:S1127)*Subsidy!$I$15/Subsidy!$I$14</f>
        <v>53212.488521578103</v>
      </c>
      <c r="AC1127" s="12">
        <f>N1127*Subsidy!$E$15/Subsidy!$E$14</f>
        <v>9561.7766531986072</v>
      </c>
      <c r="AD1127" s="12">
        <f t="shared" si="1468"/>
        <v>114741.31983838329</v>
      </c>
      <c r="AE1127" s="12">
        <f>$AP1127*AC1127/(Calculations!$D$27^(A1127-1+Calculations!$B$6/30))</f>
        <v>0</v>
      </c>
      <c r="AF1127" s="12">
        <f>IF(AE1127=0,0,SUM(AE$903:AE1127)*AC1127/AE1127)</f>
        <v>0</v>
      </c>
      <c r="AH1127" s="164">
        <f>VLOOKUP(E1127,Rates2,5)*VLOOKUP(E1127,Mort_Imp_Retirees,C1127-'Mort Imp Cume'!$C$4+2)</f>
        <v>1</v>
      </c>
      <c r="AI1127" s="16">
        <f t="shared" si="1469"/>
        <v>0</v>
      </c>
      <c r="AJ1127" s="164">
        <f>VLOOKUP(F1127,Rates2,6)*VLOOKUP(F1127,Mort_Imp_Survivors,C1127-'Mort Imp Cume'!$C$4+2)</f>
        <v>1</v>
      </c>
      <c r="AK1127" s="16">
        <f t="shared" si="1470"/>
        <v>0</v>
      </c>
      <c r="AL1127" s="164">
        <f>VLOOKUP(F1127,Rates2,7)*VLOOKUP(F1127,Mort_Imp_Survivors,C1127-'Mort Imp Cume'!$C$4+2)</f>
        <v>1</v>
      </c>
      <c r="AM1127" s="16">
        <f t="shared" si="1471"/>
        <v>0</v>
      </c>
      <c r="AN1127" s="108">
        <f>PRODUCT(AI$4:AI1126)</f>
        <v>0</v>
      </c>
      <c r="AO1127" s="16">
        <f>PRODUCT(AK$4:AK1126)</f>
        <v>0</v>
      </c>
      <c r="AP1127" s="16">
        <f>PRODUCT(AM$4:AM1126)</f>
        <v>0</v>
      </c>
      <c r="AQ1127" s="16">
        <f t="shared" si="1472"/>
        <v>0</v>
      </c>
      <c r="AR1127" s="16">
        <f t="shared" si="1473"/>
        <v>0</v>
      </c>
      <c r="AS1127" s="16">
        <f t="shared" si="1474"/>
        <v>0</v>
      </c>
      <c r="AT1127" s="16">
        <f t="shared" si="1475"/>
        <v>0</v>
      </c>
      <c r="AU1127" s="16">
        <f t="shared" si="1476"/>
        <v>1</v>
      </c>
      <c r="AV1127" s="16">
        <f t="shared" si="1477"/>
        <v>0</v>
      </c>
      <c r="AW1127" s="30">
        <f>(SUMPRODUCT(AV$5:AV1126,A$5:A1126)+SUM(AV$5:AV1126)*(Calculations!$B$6/30-0.5)+AV$4*Calculations!$B$6/30/2)/SUM(AV$4:AV1126)</f>
        <v>510.22007229542299</v>
      </c>
      <c r="AX1127" s="16"/>
      <c r="AY1127" s="12"/>
      <c r="AZ1127" s="12"/>
    </row>
    <row r="1128" spans="1:52" x14ac:dyDescent="0.25">
      <c r="A1128">
        <f t="shared" si="1453"/>
        <v>1124</v>
      </c>
      <c r="B1128" t="str">
        <f t="shared" si="1482"/>
        <v>September</v>
      </c>
      <c r="C1128">
        <f t="shared" si="1461"/>
        <v>2118</v>
      </c>
      <c r="D1128">
        <f t="shared" si="1484"/>
        <v>211809</v>
      </c>
      <c r="E1128">
        <f t="shared" ref="E1128:F1128" si="1508">E1116+1</f>
        <v>135</v>
      </c>
      <c r="F1128">
        <f t="shared" si="1508"/>
        <v>133</v>
      </c>
      <c r="G1128" s="12">
        <f>G1127*IF($B1128="January",1+IF(C1128&gt;Personal!$L$18+1,Calculations!$B$22,Calculations!$B$21),1)</f>
        <v>24694.671108467504</v>
      </c>
      <c r="H1128" s="12">
        <f>IF(AND(Career!$F$15="Yes",$E1128=62,$E1127=61),G1128,H1127*IF($B1128="January",(1+IF(C1128&gt;Personal!$L$18+1,Calculations!$C$22,Calculations!$C$21)),1))</f>
        <v>24694.671108467504</v>
      </c>
      <c r="I1128" s="12">
        <f>H1128*(1-'Retiree Assumptions'!$F$8)</f>
        <v>19261.843464604655</v>
      </c>
      <c r="J1128" s="12">
        <f>I1128/(Calculations!$C$27^($A1128-1+Calculations!$B$6/30))</f>
        <v>1083.708489345315</v>
      </c>
      <c r="K1128" s="23">
        <f t="shared" si="1463"/>
        <v>0</v>
      </c>
      <c r="L1128" s="12">
        <f>L1127*IF($B1128="January",(1+IF(C1128&gt;Personal!$L$18+1,Calculations!$B$22,Calculations!$B$21)),1)</f>
        <v>13582.069109657112</v>
      </c>
      <c r="M1128" s="12">
        <f>IF(AND(Career!$F$15="Yes",$E1128=62,$E1127=61),L1128,M1127*IF($B1128="January",(1+IF(C1128&gt;Personal!$L$18+1,Calculations!$C$22,Calculations!$C$21)),1))</f>
        <v>13582.069109657112</v>
      </c>
      <c r="N1128" s="12">
        <f>M1128*(1-'Retiree Assumptions'!$F$10)</f>
        <v>11952.220816498259</v>
      </c>
      <c r="O1128" s="12">
        <f>N1128/(Calculations!$C$27^$AW1128)/(Calculations!$D$27^($A1128-1-$AW1128+Calculations!$B$6/30))</f>
        <v>551.65115909899043</v>
      </c>
      <c r="P1128" s="23">
        <f t="shared" si="1464"/>
        <v>0</v>
      </c>
      <c r="Q1128" s="12">
        <f>IF(OR(A1128&lt;=360,$E1128&lt;70),Q1127*IF($B1128="January",(1+IF(C1128&gt;Personal!$L$18+1,Calculations!$B$22,Calculations!$B$21)),1),0)</f>
        <v>0</v>
      </c>
      <c r="R1128" s="12">
        <f>IF(OR(A1128&lt;=360,$E1128&lt;70),IF(AND(Career!$F$15="Yes",$E1128=62,$E1127=61),Q1128,R1127*IF($B1128="January",(1+IF(C1128&gt;Personal!$L$18+1,Calculations!$C$22,Calculations!$C$21)),1)),0)</f>
        <v>0</v>
      </c>
      <c r="S1128" s="12">
        <f>R1128*(1-'Retiree Assumptions'!$F$8)</f>
        <v>0</v>
      </c>
      <c r="T1128" s="12">
        <f>S1128/(Calculations!$C$27^($A1128-1+Calculations!$B$6/30))</f>
        <v>0</v>
      </c>
      <c r="U1128" s="23">
        <f t="shared" si="1465"/>
        <v>0</v>
      </c>
      <c r="W1128">
        <f t="shared" si="1457"/>
        <v>15</v>
      </c>
      <c r="X1128">
        <f t="shared" si="1479"/>
        <v>2118</v>
      </c>
      <c r="Y1128">
        <f t="shared" si="1480"/>
        <v>135</v>
      </c>
      <c r="Z1128">
        <f t="shared" si="1467"/>
        <v>133</v>
      </c>
      <c r="AA1128" s="12">
        <f>S1128*12*Subsidy!$I$15/Subsidy!$I$14</f>
        <v>0</v>
      </c>
      <c r="AB1128" s="12">
        <f>SUM(S$5:S1128)*Subsidy!$I$15/Subsidy!$I$14</f>
        <v>53212.488521578103</v>
      </c>
      <c r="AC1128" s="12">
        <f>N1128*Subsidy!$E$15/Subsidy!$E$14</f>
        <v>9561.7766531986072</v>
      </c>
      <c r="AD1128" s="12">
        <f t="shared" si="1468"/>
        <v>114741.31983838329</v>
      </c>
      <c r="AE1128" s="12">
        <f>$AP1128*AC1128/(Calculations!$D$27^(A1128-1+Calculations!$B$6/30))</f>
        <v>0</v>
      </c>
      <c r="AF1128" s="12">
        <f>IF(AE1128=0,0,SUM(AE$903:AE1128)*AC1128/AE1128)</f>
        <v>0</v>
      </c>
      <c r="AH1128" s="164">
        <f>VLOOKUP(E1128,Rates2,5)*VLOOKUP(E1128,Mort_Imp_Retirees,C1128-'Mort Imp Cume'!$C$4+2)</f>
        <v>1</v>
      </c>
      <c r="AI1128" s="16">
        <f t="shared" si="1469"/>
        <v>0</v>
      </c>
      <c r="AJ1128" s="164">
        <f>VLOOKUP(F1128,Rates2,6)*VLOOKUP(F1128,Mort_Imp_Survivors,C1128-'Mort Imp Cume'!$C$4+2)</f>
        <v>1</v>
      </c>
      <c r="AK1128" s="16">
        <f t="shared" si="1470"/>
        <v>0</v>
      </c>
      <c r="AL1128" s="164">
        <f>VLOOKUP(F1128,Rates2,7)*VLOOKUP(F1128,Mort_Imp_Survivors,C1128-'Mort Imp Cume'!$C$4+2)</f>
        <v>1</v>
      </c>
      <c r="AM1128" s="16">
        <f t="shared" si="1471"/>
        <v>0</v>
      </c>
      <c r="AN1128" s="108">
        <f>PRODUCT(AI$4:AI1127)</f>
        <v>0</v>
      </c>
      <c r="AO1128" s="16">
        <f>PRODUCT(AK$4:AK1127)</f>
        <v>0</v>
      </c>
      <c r="AP1128" s="16">
        <f>PRODUCT(AM$4:AM1127)</f>
        <v>0</v>
      </c>
      <c r="AQ1128" s="16">
        <f t="shared" si="1472"/>
        <v>0</v>
      </c>
      <c r="AR1128" s="16">
        <f t="shared" si="1473"/>
        <v>0</v>
      </c>
      <c r="AS1128" s="16">
        <f t="shared" si="1474"/>
        <v>0</v>
      </c>
      <c r="AT1128" s="16">
        <f t="shared" si="1475"/>
        <v>0</v>
      </c>
      <c r="AU1128" s="16">
        <f t="shared" si="1476"/>
        <v>1</v>
      </c>
      <c r="AV1128" s="16">
        <f t="shared" si="1477"/>
        <v>0</v>
      </c>
      <c r="AW1128" s="30">
        <f>(SUMPRODUCT(AV$5:AV1127,A$5:A1127)+SUM(AV$5:AV1127)*(Calculations!$B$6/30-0.5)+AV$4*Calculations!$B$6/30/2)/SUM(AV$4:AV1127)</f>
        <v>510.22007229542299</v>
      </c>
      <c r="AX1128" s="16"/>
      <c r="AY1128" s="12"/>
      <c r="AZ1128" s="12"/>
    </row>
    <row r="1129" spans="1:52" x14ac:dyDescent="0.25">
      <c r="A1129">
        <f t="shared" si="1453"/>
        <v>1125</v>
      </c>
      <c r="B1129" t="str">
        <f t="shared" si="1482"/>
        <v>October</v>
      </c>
      <c r="C1129">
        <f t="shared" si="1461"/>
        <v>2118</v>
      </c>
      <c r="D1129">
        <f t="shared" si="1484"/>
        <v>211810</v>
      </c>
      <c r="E1129">
        <f t="shared" ref="E1129:F1129" si="1509">E1117+1</f>
        <v>135</v>
      </c>
      <c r="F1129">
        <f t="shared" si="1509"/>
        <v>133</v>
      </c>
      <c r="G1129" s="12">
        <f>G1128*IF($B1129="January",1+IF(C1129&gt;Personal!$L$18+1,Calculations!$B$22,Calculations!$B$21),1)</f>
        <v>24694.671108467504</v>
      </c>
      <c r="H1129" s="12">
        <f>IF(AND(Career!$F$15="Yes",$E1129=62,$E1128=61),G1129,H1128*IF($B1129="January",(1+IF(C1129&gt;Personal!$L$18+1,Calculations!$C$22,Calculations!$C$21)),1))</f>
        <v>24694.671108467504</v>
      </c>
      <c r="I1129" s="12">
        <f>H1129*(1-'Retiree Assumptions'!$F$8)</f>
        <v>19261.843464604655</v>
      </c>
      <c r="J1129" s="12">
        <f>I1129/(Calculations!$C$27^($A1129-1+Calculations!$B$6/30))</f>
        <v>1080.9374578944935</v>
      </c>
      <c r="K1129" s="23">
        <f t="shared" si="1463"/>
        <v>0</v>
      </c>
      <c r="L1129" s="12">
        <f>L1128*IF($B1129="January",(1+IF(C1129&gt;Personal!$L$18+1,Calculations!$B$22,Calculations!$B$21)),1)</f>
        <v>13582.069109657112</v>
      </c>
      <c r="M1129" s="12">
        <f>IF(AND(Career!$F$15="Yes",$E1129=62,$E1128=61),L1129,M1128*IF($B1129="January",(1+IF(C1129&gt;Personal!$L$18+1,Calculations!$C$22,Calculations!$C$21)),1))</f>
        <v>13582.069109657112</v>
      </c>
      <c r="N1129" s="12">
        <f>M1129*(1-'Retiree Assumptions'!$F$10)</f>
        <v>11952.220816498259</v>
      </c>
      <c r="O1129" s="12">
        <f>N1129/(Calculations!$C$27^$AW1129)/(Calculations!$D$27^($A1129-1-$AW1129+Calculations!$B$6/30))</f>
        <v>550.06310130424799</v>
      </c>
      <c r="P1129" s="23">
        <f t="shared" si="1464"/>
        <v>0</v>
      </c>
      <c r="Q1129" s="12">
        <f>IF(OR(A1129&lt;=360,$E1129&lt;70),Q1128*IF($B1129="January",(1+IF(C1129&gt;Personal!$L$18+1,Calculations!$B$22,Calculations!$B$21)),1),0)</f>
        <v>0</v>
      </c>
      <c r="R1129" s="12">
        <f>IF(OR(A1129&lt;=360,$E1129&lt;70),IF(AND(Career!$F$15="Yes",$E1129=62,$E1128=61),Q1129,R1128*IF($B1129="January",(1+IF(C1129&gt;Personal!$L$18+1,Calculations!$C$22,Calculations!$C$21)),1)),0)</f>
        <v>0</v>
      </c>
      <c r="S1129" s="12">
        <f>R1129*(1-'Retiree Assumptions'!$F$8)</f>
        <v>0</v>
      </c>
      <c r="T1129" s="12">
        <f>S1129/(Calculations!$C$27^($A1129-1+Calculations!$B$6/30))</f>
        <v>0</v>
      </c>
      <c r="U1129" s="23">
        <f t="shared" si="1465"/>
        <v>0</v>
      </c>
      <c r="W1129">
        <f t="shared" si="1457"/>
        <v>15</v>
      </c>
      <c r="X1129">
        <f t="shared" si="1479"/>
        <v>2118</v>
      </c>
      <c r="Y1129">
        <f t="shared" si="1480"/>
        <v>135</v>
      </c>
      <c r="Z1129">
        <f t="shared" si="1467"/>
        <v>133</v>
      </c>
      <c r="AA1129" s="12">
        <f>S1129*12*Subsidy!$I$15/Subsidy!$I$14</f>
        <v>0</v>
      </c>
      <c r="AB1129" s="12">
        <f>SUM(S$5:S1129)*Subsidy!$I$15/Subsidy!$I$14</f>
        <v>53212.488521578103</v>
      </c>
      <c r="AC1129" s="12">
        <f>N1129*Subsidy!$E$15/Subsidy!$E$14</f>
        <v>9561.7766531986072</v>
      </c>
      <c r="AD1129" s="12">
        <f t="shared" si="1468"/>
        <v>114741.31983838329</v>
      </c>
      <c r="AE1129" s="12">
        <f>$AP1129*AC1129/(Calculations!$D$27^(A1129-1+Calculations!$B$6/30))</f>
        <v>0</v>
      </c>
      <c r="AF1129" s="12">
        <f>IF(AE1129=0,0,SUM(AE$903:AE1129)*AC1129/AE1129)</f>
        <v>0</v>
      </c>
      <c r="AH1129" s="164">
        <f>VLOOKUP(E1129,Rates2,5)*VLOOKUP(E1129,Mort_Imp_Retirees,C1129-'Mort Imp Cume'!$C$4+2)</f>
        <v>1</v>
      </c>
      <c r="AI1129" s="16">
        <f t="shared" si="1469"/>
        <v>0</v>
      </c>
      <c r="AJ1129" s="164">
        <f>VLOOKUP(F1129,Rates2,6)*VLOOKUP(F1129,Mort_Imp_Survivors,C1129-'Mort Imp Cume'!$C$4+2)</f>
        <v>1</v>
      </c>
      <c r="AK1129" s="16">
        <f t="shared" si="1470"/>
        <v>0</v>
      </c>
      <c r="AL1129" s="164">
        <f>VLOOKUP(F1129,Rates2,7)*VLOOKUP(F1129,Mort_Imp_Survivors,C1129-'Mort Imp Cume'!$C$4+2)</f>
        <v>1</v>
      </c>
      <c r="AM1129" s="16">
        <f t="shared" si="1471"/>
        <v>0</v>
      </c>
      <c r="AN1129" s="108">
        <f>PRODUCT(AI$4:AI1128)</f>
        <v>0</v>
      </c>
      <c r="AO1129" s="16">
        <f>PRODUCT(AK$4:AK1128)</f>
        <v>0</v>
      </c>
      <c r="AP1129" s="16">
        <f>PRODUCT(AM$4:AM1128)</f>
        <v>0</v>
      </c>
      <c r="AQ1129" s="16">
        <f t="shared" si="1472"/>
        <v>0</v>
      </c>
      <c r="AR1129" s="16">
        <f t="shared" si="1473"/>
        <v>0</v>
      </c>
      <c r="AS1129" s="16">
        <f t="shared" si="1474"/>
        <v>0</v>
      </c>
      <c r="AT1129" s="16">
        <f t="shared" si="1475"/>
        <v>0</v>
      </c>
      <c r="AU1129" s="16">
        <f t="shared" si="1476"/>
        <v>1</v>
      </c>
      <c r="AV1129" s="16">
        <f t="shared" si="1477"/>
        <v>0</v>
      </c>
      <c r="AW1129" s="30">
        <f>(SUMPRODUCT(AV$5:AV1128,A$5:A1128)+SUM(AV$5:AV1128)*(Calculations!$B$6/30-0.5)+AV$4*Calculations!$B$6/30/2)/SUM(AV$4:AV1128)</f>
        <v>510.22007229542299</v>
      </c>
      <c r="AX1129" s="16"/>
      <c r="AY1129" s="12"/>
      <c r="AZ1129" s="12"/>
    </row>
    <row r="1130" spans="1:52" x14ac:dyDescent="0.25">
      <c r="A1130">
        <f t="shared" si="1453"/>
        <v>1126</v>
      </c>
      <c r="B1130" t="str">
        <f t="shared" si="1482"/>
        <v>November</v>
      </c>
      <c r="C1130">
        <f t="shared" si="1461"/>
        <v>2118</v>
      </c>
      <c r="D1130">
        <f t="shared" si="1484"/>
        <v>211811</v>
      </c>
      <c r="E1130">
        <f t="shared" ref="E1130:F1130" si="1510">E1118+1</f>
        <v>135</v>
      </c>
      <c r="F1130">
        <f t="shared" si="1510"/>
        <v>133</v>
      </c>
      <c r="G1130" s="12">
        <f>G1129*IF($B1130="January",1+IF(C1130&gt;Personal!$L$18+1,Calculations!$B$22,Calculations!$B$21),1)</f>
        <v>24694.671108467504</v>
      </c>
      <c r="H1130" s="12">
        <f>IF(AND(Career!$F$15="Yes",$E1130=62,$E1129=61),G1130,H1129*IF($B1130="January",(1+IF(C1130&gt;Personal!$L$18+1,Calculations!$C$22,Calculations!$C$21)),1))</f>
        <v>24694.671108467504</v>
      </c>
      <c r="I1130" s="12">
        <f>H1130*(1-'Retiree Assumptions'!$F$8)</f>
        <v>19261.843464604655</v>
      </c>
      <c r="J1130" s="12">
        <f>I1130/(Calculations!$C$27^($A1130-1+Calculations!$B$6/30))</f>
        <v>1078.1735119425653</v>
      </c>
      <c r="K1130" s="23">
        <f t="shared" si="1463"/>
        <v>0</v>
      </c>
      <c r="L1130" s="12">
        <f>L1129*IF($B1130="January",(1+IF(C1130&gt;Personal!$L$18+1,Calculations!$B$22,Calculations!$B$21)),1)</f>
        <v>13582.069109657112</v>
      </c>
      <c r="M1130" s="12">
        <f>IF(AND(Career!$F$15="Yes",$E1130=62,$E1129=61),L1130,M1129*IF($B1130="January",(1+IF(C1130&gt;Personal!$L$18+1,Calculations!$C$22,Calculations!$C$21)),1))</f>
        <v>13582.069109657112</v>
      </c>
      <c r="N1130" s="12">
        <f>M1130*(1-'Retiree Assumptions'!$F$10)</f>
        <v>11952.220816498259</v>
      </c>
      <c r="O1130" s="12">
        <f>N1130/(Calculations!$C$27^$AW1130)/(Calculations!$D$27^($A1130-1-$AW1130+Calculations!$B$6/30))</f>
        <v>548.47961510791117</v>
      </c>
      <c r="P1130" s="23">
        <f t="shared" si="1464"/>
        <v>0</v>
      </c>
      <c r="Q1130" s="12">
        <f>IF(OR(A1130&lt;=360,$E1130&lt;70),Q1129*IF($B1130="January",(1+IF(C1130&gt;Personal!$L$18+1,Calculations!$B$22,Calculations!$B$21)),1),0)</f>
        <v>0</v>
      </c>
      <c r="R1130" s="12">
        <f>IF(OR(A1130&lt;=360,$E1130&lt;70),IF(AND(Career!$F$15="Yes",$E1130=62,$E1129=61),Q1130,R1129*IF($B1130="January",(1+IF(C1130&gt;Personal!$L$18+1,Calculations!$C$22,Calculations!$C$21)),1)),0)</f>
        <v>0</v>
      </c>
      <c r="S1130" s="12">
        <f>R1130*(1-'Retiree Assumptions'!$F$8)</f>
        <v>0</v>
      </c>
      <c r="T1130" s="12">
        <f>S1130/(Calculations!$C$27^($A1130-1+Calculations!$B$6/30))</f>
        <v>0</v>
      </c>
      <c r="U1130" s="23">
        <f t="shared" si="1465"/>
        <v>0</v>
      </c>
      <c r="W1130">
        <f t="shared" si="1457"/>
        <v>15</v>
      </c>
      <c r="X1130">
        <f t="shared" si="1479"/>
        <v>2118</v>
      </c>
      <c r="Y1130">
        <f t="shared" si="1480"/>
        <v>135</v>
      </c>
      <c r="Z1130">
        <f t="shared" si="1467"/>
        <v>133</v>
      </c>
      <c r="AA1130" s="12">
        <f>S1130*12*Subsidy!$I$15/Subsidy!$I$14</f>
        <v>0</v>
      </c>
      <c r="AB1130" s="12">
        <f>SUM(S$5:S1130)*Subsidy!$I$15/Subsidy!$I$14</f>
        <v>53212.488521578103</v>
      </c>
      <c r="AC1130" s="12">
        <f>N1130*Subsidy!$E$15/Subsidy!$E$14</f>
        <v>9561.7766531986072</v>
      </c>
      <c r="AD1130" s="12">
        <f t="shared" si="1468"/>
        <v>114741.31983838329</v>
      </c>
      <c r="AE1130" s="12">
        <f>$AP1130*AC1130/(Calculations!$D$27^(A1130-1+Calculations!$B$6/30))</f>
        <v>0</v>
      </c>
      <c r="AF1130" s="12">
        <f>IF(AE1130=0,0,SUM(AE$903:AE1130)*AC1130/AE1130)</f>
        <v>0</v>
      </c>
      <c r="AH1130" s="164">
        <f>VLOOKUP(E1130,Rates2,5)*VLOOKUP(E1130,Mort_Imp_Retirees,C1130-'Mort Imp Cume'!$C$4+2)</f>
        <v>1</v>
      </c>
      <c r="AI1130" s="16">
        <f t="shared" si="1469"/>
        <v>0</v>
      </c>
      <c r="AJ1130" s="164">
        <f>VLOOKUP(F1130,Rates2,6)*VLOOKUP(F1130,Mort_Imp_Survivors,C1130-'Mort Imp Cume'!$C$4+2)</f>
        <v>1</v>
      </c>
      <c r="AK1130" s="16">
        <f t="shared" si="1470"/>
        <v>0</v>
      </c>
      <c r="AL1130" s="164">
        <f>VLOOKUP(F1130,Rates2,7)*VLOOKUP(F1130,Mort_Imp_Survivors,C1130-'Mort Imp Cume'!$C$4+2)</f>
        <v>1</v>
      </c>
      <c r="AM1130" s="16">
        <f t="shared" si="1471"/>
        <v>0</v>
      </c>
      <c r="AN1130" s="108">
        <f>PRODUCT(AI$4:AI1129)</f>
        <v>0</v>
      </c>
      <c r="AO1130" s="16">
        <f>PRODUCT(AK$4:AK1129)</f>
        <v>0</v>
      </c>
      <c r="AP1130" s="16">
        <f>PRODUCT(AM$4:AM1129)</f>
        <v>0</v>
      </c>
      <c r="AQ1130" s="16">
        <f t="shared" si="1472"/>
        <v>0</v>
      </c>
      <c r="AR1130" s="16">
        <f t="shared" si="1473"/>
        <v>0</v>
      </c>
      <c r="AS1130" s="16">
        <f t="shared" si="1474"/>
        <v>0</v>
      </c>
      <c r="AT1130" s="16">
        <f t="shared" si="1475"/>
        <v>0</v>
      </c>
      <c r="AU1130" s="16">
        <f t="shared" si="1476"/>
        <v>1</v>
      </c>
      <c r="AV1130" s="16">
        <f t="shared" si="1477"/>
        <v>0</v>
      </c>
      <c r="AW1130" s="30">
        <f>(SUMPRODUCT(AV$5:AV1129,A$5:A1129)+SUM(AV$5:AV1129)*(Calculations!$B$6/30-0.5)+AV$4*Calculations!$B$6/30/2)/SUM(AV$4:AV1129)</f>
        <v>510.22007229542299</v>
      </c>
      <c r="AX1130" s="16"/>
      <c r="AY1130" s="12"/>
      <c r="AZ1130" s="12"/>
    </row>
    <row r="1131" spans="1:52" x14ac:dyDescent="0.25">
      <c r="A1131">
        <f t="shared" si="1453"/>
        <v>1127</v>
      </c>
      <c r="B1131" t="str">
        <f t="shared" si="1482"/>
        <v>December</v>
      </c>
      <c r="C1131">
        <f t="shared" si="1461"/>
        <v>2118</v>
      </c>
      <c r="D1131">
        <f t="shared" si="1484"/>
        <v>211812</v>
      </c>
      <c r="E1131">
        <f t="shared" ref="E1131:F1131" si="1511">E1119+1</f>
        <v>135</v>
      </c>
      <c r="F1131">
        <f t="shared" si="1511"/>
        <v>133</v>
      </c>
      <c r="G1131" s="12">
        <f>G1130*IF($B1131="January",1+IF(C1131&gt;Personal!$L$18+1,Calculations!$B$22,Calculations!$B$21),1)</f>
        <v>24694.671108467504</v>
      </c>
      <c r="H1131" s="12">
        <f>IF(AND(Career!$F$15="Yes",$E1131=62,$E1130=61),G1131,H1130*IF($B1131="January",(1+IF(C1131&gt;Personal!$L$18+1,Calculations!$C$22,Calculations!$C$21)),1))</f>
        <v>24694.671108467504</v>
      </c>
      <c r="I1131" s="12">
        <f>H1131*(1-'Retiree Assumptions'!$F$8)</f>
        <v>19261.843464604655</v>
      </c>
      <c r="J1131" s="12">
        <f>I1131/(Calculations!$C$27^($A1131-1+Calculations!$B$6/30))</f>
        <v>1075.4166333719822</v>
      </c>
      <c r="K1131" s="23">
        <f t="shared" si="1463"/>
        <v>0</v>
      </c>
      <c r="L1131" s="12">
        <f>L1130*IF($B1131="January",(1+IF(C1131&gt;Personal!$L$18+1,Calculations!$B$22,Calculations!$B$21)),1)</f>
        <v>13582.069109657112</v>
      </c>
      <c r="M1131" s="12">
        <f>IF(AND(Career!$F$15="Yes",$E1131=62,$E1130=61),L1131,M1130*IF($B1131="January",(1+IF(C1131&gt;Personal!$L$18+1,Calculations!$C$22,Calculations!$C$21)),1))</f>
        <v>13582.069109657112</v>
      </c>
      <c r="N1131" s="12">
        <f>M1131*(1-'Retiree Assumptions'!$F$10)</f>
        <v>11952.220816498259</v>
      </c>
      <c r="O1131" s="12">
        <f>N1131/(Calculations!$C$27^$AW1131)/(Calculations!$D$27^($A1131-1-$AW1131+Calculations!$B$6/30))</f>
        <v>546.90068734955742</v>
      </c>
      <c r="P1131" s="23">
        <f t="shared" si="1464"/>
        <v>0</v>
      </c>
      <c r="Q1131" s="12">
        <f>IF(OR(A1131&lt;=360,$E1131&lt;70),Q1130*IF($B1131="January",(1+IF(C1131&gt;Personal!$L$18+1,Calculations!$B$22,Calculations!$B$21)),1),0)</f>
        <v>0</v>
      </c>
      <c r="R1131" s="12">
        <f>IF(OR(A1131&lt;=360,$E1131&lt;70),IF(AND(Career!$F$15="Yes",$E1131=62,$E1130=61),Q1131,R1130*IF($B1131="January",(1+IF(C1131&gt;Personal!$L$18+1,Calculations!$C$22,Calculations!$C$21)),1)),0)</f>
        <v>0</v>
      </c>
      <c r="S1131" s="12">
        <f>R1131*(1-'Retiree Assumptions'!$F$8)</f>
        <v>0</v>
      </c>
      <c r="T1131" s="12">
        <f>S1131/(Calculations!$C$27^($A1131-1+Calculations!$B$6/30))</f>
        <v>0</v>
      </c>
      <c r="U1131" s="23">
        <f t="shared" si="1465"/>
        <v>0</v>
      </c>
      <c r="W1131">
        <f t="shared" si="1457"/>
        <v>15</v>
      </c>
      <c r="X1131">
        <f t="shared" si="1479"/>
        <v>2118</v>
      </c>
      <c r="Y1131">
        <f t="shared" si="1480"/>
        <v>135</v>
      </c>
      <c r="Z1131">
        <f t="shared" si="1467"/>
        <v>133</v>
      </c>
      <c r="AA1131" s="12">
        <f>S1131*12*Subsidy!$I$15/Subsidy!$I$14</f>
        <v>0</v>
      </c>
      <c r="AB1131" s="12">
        <f>SUM(S$5:S1131)*Subsidy!$I$15/Subsidy!$I$14</f>
        <v>53212.488521578103</v>
      </c>
      <c r="AC1131" s="12">
        <f>N1131*Subsidy!$E$15/Subsidy!$E$14</f>
        <v>9561.7766531986072</v>
      </c>
      <c r="AD1131" s="12">
        <f t="shared" si="1468"/>
        <v>114741.31983838329</v>
      </c>
      <c r="AE1131" s="12">
        <f>$AP1131*AC1131/(Calculations!$D$27^(A1131-1+Calculations!$B$6/30))</f>
        <v>0</v>
      </c>
      <c r="AF1131" s="12">
        <f>IF(AE1131=0,0,SUM(AE$903:AE1131)*AC1131/AE1131)</f>
        <v>0</v>
      </c>
      <c r="AH1131" s="164">
        <f>VLOOKUP(E1131,Rates2,5)*VLOOKUP(E1131,Mort_Imp_Retirees,C1131-'Mort Imp Cume'!$C$4+2)</f>
        <v>1</v>
      </c>
      <c r="AI1131" s="16">
        <f t="shared" si="1469"/>
        <v>0</v>
      </c>
      <c r="AJ1131" s="164">
        <f>VLOOKUP(F1131,Rates2,6)*VLOOKUP(F1131,Mort_Imp_Survivors,C1131-'Mort Imp Cume'!$C$4+2)</f>
        <v>1</v>
      </c>
      <c r="AK1131" s="16">
        <f t="shared" si="1470"/>
        <v>0</v>
      </c>
      <c r="AL1131" s="164">
        <f>VLOOKUP(F1131,Rates2,7)*VLOOKUP(F1131,Mort_Imp_Survivors,C1131-'Mort Imp Cume'!$C$4+2)</f>
        <v>1</v>
      </c>
      <c r="AM1131" s="16">
        <f t="shared" si="1471"/>
        <v>0</v>
      </c>
      <c r="AN1131" s="108">
        <f>PRODUCT(AI$4:AI1130)</f>
        <v>0</v>
      </c>
      <c r="AO1131" s="16">
        <f>PRODUCT(AK$4:AK1130)</f>
        <v>0</v>
      </c>
      <c r="AP1131" s="16">
        <f>PRODUCT(AM$4:AM1130)</f>
        <v>0</v>
      </c>
      <c r="AQ1131" s="16">
        <f t="shared" si="1472"/>
        <v>0</v>
      </c>
      <c r="AR1131" s="16">
        <f t="shared" si="1473"/>
        <v>0</v>
      </c>
      <c r="AS1131" s="16">
        <f t="shared" si="1474"/>
        <v>0</v>
      </c>
      <c r="AT1131" s="16">
        <f t="shared" si="1475"/>
        <v>0</v>
      </c>
      <c r="AU1131" s="16">
        <f t="shared" si="1476"/>
        <v>1</v>
      </c>
      <c r="AV1131" s="16">
        <f t="shared" si="1477"/>
        <v>0</v>
      </c>
      <c r="AW1131" s="30">
        <f>(SUMPRODUCT(AV$5:AV1130,A$5:A1130)+SUM(AV$5:AV1130)*(Calculations!$B$6/30-0.5)+AV$4*Calculations!$B$6/30/2)/SUM(AV$4:AV1130)</f>
        <v>510.22007229542299</v>
      </c>
      <c r="AX1131" s="16"/>
      <c r="AY1131" s="12"/>
      <c r="AZ1131" s="12"/>
    </row>
    <row r="1132" spans="1:52" x14ac:dyDescent="0.25">
      <c r="A1132">
        <f t="shared" si="1453"/>
        <v>1128</v>
      </c>
      <c r="B1132" t="str">
        <f t="shared" si="1482"/>
        <v>January</v>
      </c>
      <c r="C1132">
        <f t="shared" si="1461"/>
        <v>2119</v>
      </c>
      <c r="D1132">
        <f t="shared" si="1484"/>
        <v>211901</v>
      </c>
      <c r="E1132">
        <f t="shared" ref="E1132:F1132" si="1512">E1120+1</f>
        <v>136</v>
      </c>
      <c r="F1132">
        <f t="shared" si="1512"/>
        <v>134</v>
      </c>
      <c r="G1132" s="12">
        <f>G1131*IF($B1132="January",1+IF(C1132&gt;Personal!$L$18+1,Calculations!$B$22,Calculations!$B$21),1)</f>
        <v>25312.037886179191</v>
      </c>
      <c r="H1132" s="12">
        <f>IF(AND(Career!$F$15="Yes",$E1132=62,$E1131=61),G1132,H1131*IF($B1132="January",(1+IF(C1132&gt;Personal!$L$18+1,Calculations!$C$22,Calculations!$C$21)),1))</f>
        <v>25312.037886179191</v>
      </c>
      <c r="I1132" s="12">
        <f>H1132*(1-'Retiree Assumptions'!$F$8)</f>
        <v>19743.389551219771</v>
      </c>
      <c r="J1132" s="12">
        <f>I1132/(Calculations!$C$27^($A1132-1+Calculations!$B$6/30))</f>
        <v>1099.4834742143107</v>
      </c>
      <c r="K1132" s="23">
        <f t="shared" si="1463"/>
        <v>0</v>
      </c>
      <c r="L1132" s="12">
        <f>L1131*IF($B1132="January",(1+IF(C1132&gt;Personal!$L$18+1,Calculations!$B$22,Calculations!$B$21)),1)</f>
        <v>13921.620837398539</v>
      </c>
      <c r="M1132" s="12">
        <f>IF(AND(Career!$F$15="Yes",$E1132=62,$E1131=61),L1132,M1131*IF($B1132="January",(1+IF(C1132&gt;Personal!$L$18+1,Calculations!$C$22,Calculations!$C$21)),1))</f>
        <v>13921.620837398539</v>
      </c>
      <c r="N1132" s="12">
        <f>M1132*(1-'Retiree Assumptions'!$F$10)</f>
        <v>12251.026336910714</v>
      </c>
      <c r="O1132" s="12">
        <f>N1132/(Calculations!$C$27^$AW1132)/(Calculations!$D$27^($A1132-1-$AW1132+Calculations!$B$6/30))</f>
        <v>558.95946252931526</v>
      </c>
      <c r="P1132" s="23">
        <f t="shared" si="1464"/>
        <v>0</v>
      </c>
      <c r="Q1132" s="12">
        <f>IF(OR(A1132&lt;=360,$E1132&lt;70),Q1131*IF($B1132="January",(1+IF(C1132&gt;Personal!$L$18+1,Calculations!$B$22,Calculations!$B$21)),1),0)</f>
        <v>0</v>
      </c>
      <c r="R1132" s="12">
        <f>IF(OR(A1132&lt;=360,$E1132&lt;70),IF(AND(Career!$F$15="Yes",$E1132=62,$E1131=61),Q1132,R1131*IF($B1132="January",(1+IF(C1132&gt;Personal!$L$18+1,Calculations!$C$22,Calculations!$C$21)),1)),0)</f>
        <v>0</v>
      </c>
      <c r="S1132" s="12">
        <f>R1132*(1-'Retiree Assumptions'!$F$8)</f>
        <v>0</v>
      </c>
      <c r="T1132" s="12">
        <f>S1132/(Calculations!$C$27^($A1132-1+Calculations!$B$6/30))</f>
        <v>0</v>
      </c>
      <c r="U1132" s="23">
        <f t="shared" si="1465"/>
        <v>0</v>
      </c>
      <c r="W1132">
        <f t="shared" si="1457"/>
        <v>15</v>
      </c>
      <c r="X1132">
        <f t="shared" si="1479"/>
        <v>2119</v>
      </c>
      <c r="Y1132">
        <f t="shared" si="1480"/>
        <v>136</v>
      </c>
      <c r="Z1132">
        <f t="shared" si="1467"/>
        <v>134</v>
      </c>
      <c r="AA1132" s="12">
        <f>S1132*12*Subsidy!$I$15/Subsidy!$I$14</f>
        <v>0</v>
      </c>
      <c r="AB1132" s="12">
        <f>SUM(S$5:S1132)*Subsidy!$I$15/Subsidy!$I$14</f>
        <v>53212.488521578103</v>
      </c>
      <c r="AC1132" s="12">
        <f>N1132*Subsidy!$E$15/Subsidy!$E$14</f>
        <v>9800.8210695285707</v>
      </c>
      <c r="AD1132" s="12">
        <f t="shared" si="1468"/>
        <v>117609.85283434285</v>
      </c>
      <c r="AE1132" s="12">
        <f>$AP1132*AC1132/(Calculations!$D$27^(A1132-1+Calculations!$B$6/30))</f>
        <v>0</v>
      </c>
      <c r="AF1132" s="12">
        <f>IF(AE1132=0,0,SUM(AE$903:AE1132)*AC1132/AE1132)</f>
        <v>0</v>
      </c>
      <c r="AH1132" s="164">
        <f>VLOOKUP(E1132,Rates2,5)*VLOOKUP(E1132,Mort_Imp_Retirees,C1132-'Mort Imp Cume'!$C$4+2)</f>
        <v>1</v>
      </c>
      <c r="AI1132" s="16">
        <f t="shared" si="1469"/>
        <v>0</v>
      </c>
      <c r="AJ1132" s="164">
        <f>VLOOKUP(F1132,Rates2,6)*VLOOKUP(F1132,Mort_Imp_Survivors,C1132-'Mort Imp Cume'!$C$4+2)</f>
        <v>1</v>
      </c>
      <c r="AK1132" s="16">
        <f t="shared" si="1470"/>
        <v>0</v>
      </c>
      <c r="AL1132" s="164">
        <f>VLOOKUP(F1132,Rates2,7)*VLOOKUP(F1132,Mort_Imp_Survivors,C1132-'Mort Imp Cume'!$C$4+2)</f>
        <v>1</v>
      </c>
      <c r="AM1132" s="16">
        <f t="shared" si="1471"/>
        <v>0</v>
      </c>
      <c r="AN1132" s="108">
        <f>PRODUCT(AI$4:AI1131)</f>
        <v>0</v>
      </c>
      <c r="AO1132" s="16">
        <f>PRODUCT(AK$4:AK1131)</f>
        <v>0</v>
      </c>
      <c r="AP1132" s="16">
        <f>PRODUCT(AM$4:AM1131)</f>
        <v>0</v>
      </c>
      <c r="AQ1132" s="16">
        <f t="shared" si="1472"/>
        <v>0</v>
      </c>
      <c r="AR1132" s="16">
        <f t="shared" si="1473"/>
        <v>0</v>
      </c>
      <c r="AS1132" s="16">
        <f t="shared" si="1474"/>
        <v>0</v>
      </c>
      <c r="AT1132" s="16">
        <f t="shared" si="1475"/>
        <v>0</v>
      </c>
      <c r="AU1132" s="16">
        <f t="shared" si="1476"/>
        <v>1</v>
      </c>
      <c r="AV1132" s="16">
        <f t="shared" si="1477"/>
        <v>0</v>
      </c>
      <c r="AW1132" s="30">
        <f>(SUMPRODUCT(AV$5:AV1131,A$5:A1131)+SUM(AV$5:AV1131)*(Calculations!$B$6/30-0.5)+AV$4*Calculations!$B$6/30/2)/SUM(AV$4:AV1131)</f>
        <v>510.22007229542299</v>
      </c>
      <c r="AX1132" s="16"/>
      <c r="AY1132" s="12"/>
      <c r="AZ1132" s="12"/>
    </row>
    <row r="1133" spans="1:52" x14ac:dyDescent="0.25">
      <c r="A1133">
        <f t="shared" si="1453"/>
        <v>1129</v>
      </c>
      <c r="B1133" t="str">
        <f t="shared" si="1482"/>
        <v>February</v>
      </c>
      <c r="C1133">
        <f t="shared" si="1461"/>
        <v>2119</v>
      </c>
      <c r="D1133">
        <f t="shared" si="1484"/>
        <v>211902</v>
      </c>
      <c r="E1133">
        <f t="shared" ref="E1133:F1133" si="1513">E1121+1</f>
        <v>136</v>
      </c>
      <c r="F1133">
        <f t="shared" si="1513"/>
        <v>134</v>
      </c>
      <c r="G1133" s="12">
        <f>G1132*IF($B1133="January",1+IF(C1133&gt;Personal!$L$18+1,Calculations!$B$22,Calculations!$B$21),1)</f>
        <v>25312.037886179191</v>
      </c>
      <c r="H1133" s="12">
        <f>IF(AND(Career!$F$15="Yes",$E1133=62,$E1132=61),G1133,H1132*IF($B1133="January",(1+IF(C1133&gt;Personal!$L$18+1,Calculations!$C$22,Calculations!$C$21)),1))</f>
        <v>25312.037886179191</v>
      </c>
      <c r="I1133" s="12">
        <f>H1133*(1-'Retiree Assumptions'!$F$8)</f>
        <v>19743.389551219771</v>
      </c>
      <c r="J1133" s="12">
        <f>I1133/(Calculations!$C$27^($A1133-1+Calculations!$B$6/30))</f>
        <v>1096.6721062895779</v>
      </c>
      <c r="K1133" s="23">
        <f t="shared" si="1463"/>
        <v>0</v>
      </c>
      <c r="L1133" s="12">
        <f>L1132*IF($B1133="January",(1+IF(C1133&gt;Personal!$L$18+1,Calculations!$B$22,Calculations!$B$21)),1)</f>
        <v>13921.620837398539</v>
      </c>
      <c r="M1133" s="12">
        <f>IF(AND(Career!$F$15="Yes",$E1133=62,$E1132=61),L1133,M1132*IF($B1133="January",(1+IF(C1133&gt;Personal!$L$18+1,Calculations!$C$22,Calculations!$C$21)),1))</f>
        <v>13921.620837398539</v>
      </c>
      <c r="N1133" s="12">
        <f>M1133*(1-'Retiree Assumptions'!$F$10)</f>
        <v>12251.026336910714</v>
      </c>
      <c r="O1133" s="12">
        <f>N1133/(Calculations!$C$27^$AW1133)/(Calculations!$D$27^($A1133-1-$AW1133+Calculations!$B$6/30))</f>
        <v>557.35036606178573</v>
      </c>
      <c r="P1133" s="23">
        <f t="shared" si="1464"/>
        <v>0</v>
      </c>
      <c r="Q1133" s="12">
        <f>IF(OR(A1133&lt;=360,$E1133&lt;70),Q1132*IF($B1133="January",(1+IF(C1133&gt;Personal!$L$18+1,Calculations!$B$22,Calculations!$B$21)),1),0)</f>
        <v>0</v>
      </c>
      <c r="R1133" s="12">
        <f>IF(OR(A1133&lt;=360,$E1133&lt;70),IF(AND(Career!$F$15="Yes",$E1133=62,$E1132=61),Q1133,R1132*IF($B1133="January",(1+IF(C1133&gt;Personal!$L$18+1,Calculations!$C$22,Calculations!$C$21)),1)),0)</f>
        <v>0</v>
      </c>
      <c r="S1133" s="12">
        <f>R1133*(1-'Retiree Assumptions'!$F$8)</f>
        <v>0</v>
      </c>
      <c r="T1133" s="12">
        <f>S1133/(Calculations!$C$27^($A1133-1+Calculations!$B$6/30))</f>
        <v>0</v>
      </c>
      <c r="U1133" s="23">
        <f t="shared" si="1465"/>
        <v>0</v>
      </c>
      <c r="W1133">
        <f t="shared" si="1457"/>
        <v>15</v>
      </c>
      <c r="X1133">
        <f t="shared" si="1479"/>
        <v>2119</v>
      </c>
      <c r="Y1133">
        <f t="shared" si="1480"/>
        <v>136</v>
      </c>
      <c r="Z1133">
        <f t="shared" si="1467"/>
        <v>134</v>
      </c>
      <c r="AA1133" s="12">
        <f>S1133*12*Subsidy!$I$15/Subsidy!$I$14</f>
        <v>0</v>
      </c>
      <c r="AB1133" s="12">
        <f>SUM(S$5:S1133)*Subsidy!$I$15/Subsidy!$I$14</f>
        <v>53212.488521578103</v>
      </c>
      <c r="AC1133" s="12">
        <f>N1133*Subsidy!$E$15/Subsidy!$E$14</f>
        <v>9800.8210695285707</v>
      </c>
      <c r="AD1133" s="12">
        <f t="shared" si="1468"/>
        <v>117609.85283434285</v>
      </c>
      <c r="AE1133" s="12">
        <f>$AP1133*AC1133/(Calculations!$D$27^(A1133-1+Calculations!$B$6/30))</f>
        <v>0</v>
      </c>
      <c r="AF1133" s="12">
        <f>IF(AE1133=0,0,SUM(AE$903:AE1133)*AC1133/AE1133)</f>
        <v>0</v>
      </c>
      <c r="AH1133" s="164">
        <f>VLOOKUP(E1133,Rates2,5)*VLOOKUP(E1133,Mort_Imp_Retirees,C1133-'Mort Imp Cume'!$C$4+2)</f>
        <v>1</v>
      </c>
      <c r="AI1133" s="16">
        <f t="shared" si="1469"/>
        <v>0</v>
      </c>
      <c r="AJ1133" s="164">
        <f>VLOOKUP(F1133,Rates2,6)*VLOOKUP(F1133,Mort_Imp_Survivors,C1133-'Mort Imp Cume'!$C$4+2)</f>
        <v>1</v>
      </c>
      <c r="AK1133" s="16">
        <f t="shared" si="1470"/>
        <v>0</v>
      </c>
      <c r="AL1133" s="164">
        <f>VLOOKUP(F1133,Rates2,7)*VLOOKUP(F1133,Mort_Imp_Survivors,C1133-'Mort Imp Cume'!$C$4+2)</f>
        <v>1</v>
      </c>
      <c r="AM1133" s="16">
        <f t="shared" si="1471"/>
        <v>0</v>
      </c>
      <c r="AN1133" s="108">
        <f>PRODUCT(AI$4:AI1132)</f>
        <v>0</v>
      </c>
      <c r="AO1133" s="16">
        <f>PRODUCT(AK$4:AK1132)</f>
        <v>0</v>
      </c>
      <c r="AP1133" s="16">
        <f>PRODUCT(AM$4:AM1132)</f>
        <v>0</v>
      </c>
      <c r="AQ1133" s="16">
        <f t="shared" si="1472"/>
        <v>0</v>
      </c>
      <c r="AR1133" s="16">
        <f t="shared" si="1473"/>
        <v>0</v>
      </c>
      <c r="AS1133" s="16">
        <f t="shared" si="1474"/>
        <v>0</v>
      </c>
      <c r="AT1133" s="16">
        <f t="shared" si="1475"/>
        <v>0</v>
      </c>
      <c r="AU1133" s="16">
        <f t="shared" si="1476"/>
        <v>1</v>
      </c>
      <c r="AV1133" s="16">
        <f t="shared" si="1477"/>
        <v>0</v>
      </c>
      <c r="AW1133" s="30">
        <f>(SUMPRODUCT(AV$5:AV1132,A$5:A1132)+SUM(AV$5:AV1132)*(Calculations!$B$6/30-0.5)+AV$4*Calculations!$B$6/30/2)/SUM(AV$4:AV1132)</f>
        <v>510.22007229542299</v>
      </c>
      <c r="AX1133" s="16"/>
      <c r="AY1133" s="12"/>
      <c r="AZ1133" s="12"/>
    </row>
    <row r="1134" spans="1:52" x14ac:dyDescent="0.25">
      <c r="A1134">
        <f t="shared" si="1453"/>
        <v>1130</v>
      </c>
      <c r="B1134" t="str">
        <f t="shared" si="1482"/>
        <v>March</v>
      </c>
      <c r="C1134">
        <f t="shared" si="1461"/>
        <v>2119</v>
      </c>
      <c r="D1134">
        <f t="shared" si="1484"/>
        <v>211903</v>
      </c>
      <c r="E1134">
        <f t="shared" ref="E1134:F1134" si="1514">E1122+1</f>
        <v>136</v>
      </c>
      <c r="F1134">
        <f t="shared" si="1514"/>
        <v>134</v>
      </c>
      <c r="G1134" s="12">
        <f>G1133*IF($B1134="January",1+IF(C1134&gt;Personal!$L$18+1,Calculations!$B$22,Calculations!$B$21),1)</f>
        <v>25312.037886179191</v>
      </c>
      <c r="H1134" s="12">
        <f>IF(AND(Career!$F$15="Yes",$E1134=62,$E1133=61),G1134,H1133*IF($B1134="January",(1+IF(C1134&gt;Personal!$L$18+1,Calculations!$C$22,Calculations!$C$21)),1))</f>
        <v>25312.037886179191</v>
      </c>
      <c r="I1134" s="12">
        <f>H1134*(1-'Retiree Assumptions'!$F$8)</f>
        <v>19743.389551219771</v>
      </c>
      <c r="J1134" s="12">
        <f>I1134/(Calculations!$C$27^($A1134-1+Calculations!$B$6/30))</f>
        <v>1093.8679270036866</v>
      </c>
      <c r="K1134" s="23">
        <f t="shared" si="1463"/>
        <v>0</v>
      </c>
      <c r="L1134" s="12">
        <f>L1133*IF($B1134="January",(1+IF(C1134&gt;Personal!$L$18+1,Calculations!$B$22,Calculations!$B$21)),1)</f>
        <v>13921.620837398539</v>
      </c>
      <c r="M1134" s="12">
        <f>IF(AND(Career!$F$15="Yes",$E1134=62,$E1133=61),L1134,M1133*IF($B1134="January",(1+IF(C1134&gt;Personal!$L$18+1,Calculations!$C$22,Calculations!$C$21)),1))</f>
        <v>13921.620837398539</v>
      </c>
      <c r="N1134" s="12">
        <f>M1134*(1-'Retiree Assumptions'!$F$10)</f>
        <v>12251.026336910714</v>
      </c>
      <c r="O1134" s="12">
        <f>N1134/(Calculations!$C$27^$AW1134)/(Calculations!$D$27^($A1134-1-$AW1134+Calculations!$B$6/30))</f>
        <v>555.74590175743697</v>
      </c>
      <c r="P1134" s="23">
        <f t="shared" si="1464"/>
        <v>0</v>
      </c>
      <c r="Q1134" s="12">
        <f>IF(OR(A1134&lt;=360,$E1134&lt;70),Q1133*IF($B1134="January",(1+IF(C1134&gt;Personal!$L$18+1,Calculations!$B$22,Calculations!$B$21)),1),0)</f>
        <v>0</v>
      </c>
      <c r="R1134" s="12">
        <f>IF(OR(A1134&lt;=360,$E1134&lt;70),IF(AND(Career!$F$15="Yes",$E1134=62,$E1133=61),Q1134,R1133*IF($B1134="January",(1+IF(C1134&gt;Personal!$L$18+1,Calculations!$C$22,Calculations!$C$21)),1)),0)</f>
        <v>0</v>
      </c>
      <c r="S1134" s="12">
        <f>R1134*(1-'Retiree Assumptions'!$F$8)</f>
        <v>0</v>
      </c>
      <c r="T1134" s="12">
        <f>S1134/(Calculations!$C$27^($A1134-1+Calculations!$B$6/30))</f>
        <v>0</v>
      </c>
      <c r="U1134" s="23">
        <f t="shared" si="1465"/>
        <v>0</v>
      </c>
      <c r="W1134">
        <f t="shared" si="1457"/>
        <v>15</v>
      </c>
      <c r="X1134">
        <f t="shared" si="1479"/>
        <v>2119</v>
      </c>
      <c r="Y1134">
        <f t="shared" si="1480"/>
        <v>136</v>
      </c>
      <c r="Z1134">
        <f t="shared" si="1467"/>
        <v>134</v>
      </c>
      <c r="AA1134" s="12">
        <f>S1134*12*Subsidy!$I$15/Subsidy!$I$14</f>
        <v>0</v>
      </c>
      <c r="AB1134" s="12">
        <f>SUM(S$5:S1134)*Subsidy!$I$15/Subsidy!$I$14</f>
        <v>53212.488521578103</v>
      </c>
      <c r="AC1134" s="12">
        <f>N1134*Subsidy!$E$15/Subsidy!$E$14</f>
        <v>9800.8210695285707</v>
      </c>
      <c r="AD1134" s="12">
        <f t="shared" si="1468"/>
        <v>117609.85283434285</v>
      </c>
      <c r="AE1134" s="12">
        <f>$AP1134*AC1134/(Calculations!$D$27^(A1134-1+Calculations!$B$6/30))</f>
        <v>0</v>
      </c>
      <c r="AF1134" s="12">
        <f>IF(AE1134=0,0,SUM(AE$903:AE1134)*AC1134/AE1134)</f>
        <v>0</v>
      </c>
      <c r="AH1134" s="164">
        <f>VLOOKUP(E1134,Rates2,5)*VLOOKUP(E1134,Mort_Imp_Retirees,C1134-'Mort Imp Cume'!$C$4+2)</f>
        <v>1</v>
      </c>
      <c r="AI1134" s="16">
        <f t="shared" si="1469"/>
        <v>0</v>
      </c>
      <c r="AJ1134" s="164">
        <f>VLOOKUP(F1134,Rates2,6)*VLOOKUP(F1134,Mort_Imp_Survivors,C1134-'Mort Imp Cume'!$C$4+2)</f>
        <v>1</v>
      </c>
      <c r="AK1134" s="16">
        <f t="shared" si="1470"/>
        <v>0</v>
      </c>
      <c r="AL1134" s="164">
        <f>VLOOKUP(F1134,Rates2,7)*VLOOKUP(F1134,Mort_Imp_Survivors,C1134-'Mort Imp Cume'!$C$4+2)</f>
        <v>1</v>
      </c>
      <c r="AM1134" s="16">
        <f t="shared" si="1471"/>
        <v>0</v>
      </c>
      <c r="AN1134" s="108">
        <f>PRODUCT(AI$4:AI1133)</f>
        <v>0</v>
      </c>
      <c r="AO1134" s="16">
        <f>PRODUCT(AK$4:AK1133)</f>
        <v>0</v>
      </c>
      <c r="AP1134" s="16">
        <f>PRODUCT(AM$4:AM1133)</f>
        <v>0</v>
      </c>
      <c r="AQ1134" s="16">
        <f t="shared" si="1472"/>
        <v>0</v>
      </c>
      <c r="AR1134" s="16">
        <f t="shared" si="1473"/>
        <v>0</v>
      </c>
      <c r="AS1134" s="16">
        <f t="shared" si="1474"/>
        <v>0</v>
      </c>
      <c r="AT1134" s="16">
        <f t="shared" si="1475"/>
        <v>0</v>
      </c>
      <c r="AU1134" s="16">
        <f t="shared" si="1476"/>
        <v>1</v>
      </c>
      <c r="AV1134" s="16">
        <f t="shared" si="1477"/>
        <v>0</v>
      </c>
      <c r="AW1134" s="30">
        <f>(SUMPRODUCT(AV$5:AV1133,A$5:A1133)+SUM(AV$5:AV1133)*(Calculations!$B$6/30-0.5)+AV$4*Calculations!$B$6/30/2)/SUM(AV$4:AV1133)</f>
        <v>510.22007229542299</v>
      </c>
      <c r="AX1134" s="16"/>
      <c r="AY1134" s="12"/>
      <c r="AZ1134" s="12"/>
    </row>
    <row r="1135" spans="1:52" x14ac:dyDescent="0.25">
      <c r="A1135">
        <f t="shared" si="1453"/>
        <v>1131</v>
      </c>
      <c r="B1135" t="str">
        <f t="shared" si="1482"/>
        <v>April</v>
      </c>
      <c r="C1135">
        <f t="shared" si="1461"/>
        <v>2119</v>
      </c>
      <c r="D1135">
        <f t="shared" si="1484"/>
        <v>211904</v>
      </c>
      <c r="E1135">
        <f t="shared" ref="E1135:F1135" si="1515">E1123+1</f>
        <v>136</v>
      </c>
      <c r="F1135">
        <f t="shared" si="1515"/>
        <v>134</v>
      </c>
      <c r="G1135" s="12">
        <f>G1134*IF($B1135="January",1+IF(C1135&gt;Personal!$L$18+1,Calculations!$B$22,Calculations!$B$21),1)</f>
        <v>25312.037886179191</v>
      </c>
      <c r="H1135" s="12">
        <f>IF(AND(Career!$F$15="Yes",$E1135=62,$E1134=61),G1135,H1134*IF($B1135="January",(1+IF(C1135&gt;Personal!$L$18+1,Calculations!$C$22,Calculations!$C$21)),1))</f>
        <v>25312.037886179191</v>
      </c>
      <c r="I1135" s="12">
        <f>H1135*(1-'Retiree Assumptions'!$F$8)</f>
        <v>19743.389551219771</v>
      </c>
      <c r="J1135" s="12">
        <f>I1135/(Calculations!$C$27^($A1135-1+Calculations!$B$6/30))</f>
        <v>1091.070917975361</v>
      </c>
      <c r="K1135" s="23">
        <f t="shared" si="1463"/>
        <v>0</v>
      </c>
      <c r="L1135" s="12">
        <f>L1134*IF($B1135="January",(1+IF(C1135&gt;Personal!$L$18+1,Calculations!$B$22,Calculations!$B$21)),1)</f>
        <v>13921.620837398539</v>
      </c>
      <c r="M1135" s="12">
        <f>IF(AND(Career!$F$15="Yes",$E1135=62,$E1134=61),L1135,M1134*IF($B1135="January",(1+IF(C1135&gt;Personal!$L$18+1,Calculations!$C$22,Calculations!$C$21)),1))</f>
        <v>13921.620837398539</v>
      </c>
      <c r="N1135" s="12">
        <f>M1135*(1-'Retiree Assumptions'!$F$10)</f>
        <v>12251.026336910714</v>
      </c>
      <c r="O1135" s="12">
        <f>N1135/(Calculations!$C$27^$AW1135)/(Calculations!$D$27^($A1135-1-$AW1135+Calculations!$B$6/30))</f>
        <v>554.14605628149604</v>
      </c>
      <c r="P1135" s="23">
        <f t="shared" si="1464"/>
        <v>0</v>
      </c>
      <c r="Q1135" s="12">
        <f>IF(OR(A1135&lt;=360,$E1135&lt;70),Q1134*IF($B1135="January",(1+IF(C1135&gt;Personal!$L$18+1,Calculations!$B$22,Calculations!$B$21)),1),0)</f>
        <v>0</v>
      </c>
      <c r="R1135" s="12">
        <f>IF(OR(A1135&lt;=360,$E1135&lt;70),IF(AND(Career!$F$15="Yes",$E1135=62,$E1134=61),Q1135,R1134*IF($B1135="January",(1+IF(C1135&gt;Personal!$L$18+1,Calculations!$C$22,Calculations!$C$21)),1)),0)</f>
        <v>0</v>
      </c>
      <c r="S1135" s="12">
        <f>R1135*(1-'Retiree Assumptions'!$F$8)</f>
        <v>0</v>
      </c>
      <c r="T1135" s="12">
        <f>S1135/(Calculations!$C$27^($A1135-1+Calculations!$B$6/30))</f>
        <v>0</v>
      </c>
      <c r="U1135" s="23">
        <f t="shared" si="1465"/>
        <v>0</v>
      </c>
      <c r="W1135">
        <f t="shared" si="1457"/>
        <v>15</v>
      </c>
      <c r="X1135">
        <f t="shared" si="1479"/>
        <v>2119</v>
      </c>
      <c r="Y1135">
        <f t="shared" si="1480"/>
        <v>136</v>
      </c>
      <c r="Z1135">
        <f t="shared" si="1467"/>
        <v>134</v>
      </c>
      <c r="AA1135" s="12">
        <f>S1135*12*Subsidy!$I$15/Subsidy!$I$14</f>
        <v>0</v>
      </c>
      <c r="AB1135" s="12">
        <f>SUM(S$5:S1135)*Subsidy!$I$15/Subsidy!$I$14</f>
        <v>53212.488521578103</v>
      </c>
      <c r="AC1135" s="12">
        <f>N1135*Subsidy!$E$15/Subsidy!$E$14</f>
        <v>9800.8210695285707</v>
      </c>
      <c r="AD1135" s="12">
        <f t="shared" si="1468"/>
        <v>117609.85283434285</v>
      </c>
      <c r="AE1135" s="12">
        <f>$AP1135*AC1135/(Calculations!$D$27^(A1135-1+Calculations!$B$6/30))</f>
        <v>0</v>
      </c>
      <c r="AF1135" s="12">
        <f>IF(AE1135=0,0,SUM(AE$903:AE1135)*AC1135/AE1135)</f>
        <v>0</v>
      </c>
      <c r="AH1135" s="164">
        <f>VLOOKUP(E1135,Rates2,5)*VLOOKUP(E1135,Mort_Imp_Retirees,C1135-'Mort Imp Cume'!$C$4+2)</f>
        <v>1</v>
      </c>
      <c r="AI1135" s="16">
        <f t="shared" si="1469"/>
        <v>0</v>
      </c>
      <c r="AJ1135" s="164">
        <f>VLOOKUP(F1135,Rates2,6)*VLOOKUP(F1135,Mort_Imp_Survivors,C1135-'Mort Imp Cume'!$C$4+2)</f>
        <v>1</v>
      </c>
      <c r="AK1135" s="16">
        <f t="shared" si="1470"/>
        <v>0</v>
      </c>
      <c r="AL1135" s="164">
        <f>VLOOKUP(F1135,Rates2,7)*VLOOKUP(F1135,Mort_Imp_Survivors,C1135-'Mort Imp Cume'!$C$4+2)</f>
        <v>1</v>
      </c>
      <c r="AM1135" s="16">
        <f t="shared" si="1471"/>
        <v>0</v>
      </c>
      <c r="AN1135" s="108">
        <f>PRODUCT(AI$4:AI1134)</f>
        <v>0</v>
      </c>
      <c r="AO1135" s="16">
        <f>PRODUCT(AK$4:AK1134)</f>
        <v>0</v>
      </c>
      <c r="AP1135" s="16">
        <f>PRODUCT(AM$4:AM1134)</f>
        <v>0</v>
      </c>
      <c r="AQ1135" s="16">
        <f t="shared" si="1472"/>
        <v>0</v>
      </c>
      <c r="AR1135" s="16">
        <f t="shared" si="1473"/>
        <v>0</v>
      </c>
      <c r="AS1135" s="16">
        <f t="shared" si="1474"/>
        <v>0</v>
      </c>
      <c r="AT1135" s="16">
        <f t="shared" si="1475"/>
        <v>0</v>
      </c>
      <c r="AU1135" s="16">
        <f t="shared" si="1476"/>
        <v>1</v>
      </c>
      <c r="AV1135" s="16">
        <f t="shared" si="1477"/>
        <v>0</v>
      </c>
      <c r="AW1135" s="30">
        <f>(SUMPRODUCT(AV$5:AV1134,A$5:A1134)+SUM(AV$5:AV1134)*(Calculations!$B$6/30-0.5)+AV$4*Calculations!$B$6/30/2)/SUM(AV$4:AV1134)</f>
        <v>510.22007229542299</v>
      </c>
      <c r="AX1135" s="16"/>
      <c r="AY1135" s="12"/>
      <c r="AZ1135" s="12"/>
    </row>
    <row r="1136" spans="1:52" x14ac:dyDescent="0.25">
      <c r="A1136">
        <f t="shared" si="1453"/>
        <v>1132</v>
      </c>
      <c r="B1136" t="str">
        <f t="shared" si="1482"/>
        <v>May</v>
      </c>
      <c r="C1136">
        <f t="shared" si="1461"/>
        <v>2119</v>
      </c>
      <c r="D1136">
        <f t="shared" si="1484"/>
        <v>211905</v>
      </c>
      <c r="E1136">
        <f t="shared" ref="E1136:F1136" si="1516">E1124+1</f>
        <v>136</v>
      </c>
      <c r="F1136">
        <f t="shared" si="1516"/>
        <v>134</v>
      </c>
      <c r="G1136" s="12">
        <f>G1135*IF($B1136="January",1+IF(C1136&gt;Personal!$L$18+1,Calculations!$B$22,Calculations!$B$21),1)</f>
        <v>25312.037886179191</v>
      </c>
      <c r="H1136" s="12">
        <f>IF(AND(Career!$F$15="Yes",$E1136=62,$E1135=61),G1136,H1135*IF($B1136="January",(1+IF(C1136&gt;Personal!$L$18+1,Calculations!$C$22,Calculations!$C$21)),1))</f>
        <v>25312.037886179191</v>
      </c>
      <c r="I1136" s="12">
        <f>H1136*(1-'Retiree Assumptions'!$F$8)</f>
        <v>19743.389551219771</v>
      </c>
      <c r="J1136" s="12">
        <f>I1136/(Calculations!$C$27^($A1136-1+Calculations!$B$6/30))</f>
        <v>1088.2810608703267</v>
      </c>
      <c r="K1136" s="23">
        <f t="shared" si="1463"/>
        <v>0</v>
      </c>
      <c r="L1136" s="12">
        <f>L1135*IF($B1136="January",(1+IF(C1136&gt;Personal!$L$18+1,Calculations!$B$22,Calculations!$B$21)),1)</f>
        <v>13921.620837398539</v>
      </c>
      <c r="M1136" s="12">
        <f>IF(AND(Career!$F$15="Yes",$E1136=62,$E1135=61),L1136,M1135*IF($B1136="January",(1+IF(C1136&gt;Personal!$L$18+1,Calculations!$C$22,Calculations!$C$21)),1))</f>
        <v>13921.620837398539</v>
      </c>
      <c r="N1136" s="12">
        <f>M1136*(1-'Retiree Assumptions'!$F$10)</f>
        <v>12251.026336910714</v>
      </c>
      <c r="O1136" s="12">
        <f>N1136/(Calculations!$C$27^$AW1136)/(Calculations!$D$27^($A1136-1-$AW1136+Calculations!$B$6/30))</f>
        <v>552.55081633757754</v>
      </c>
      <c r="P1136" s="23">
        <f t="shared" si="1464"/>
        <v>0</v>
      </c>
      <c r="Q1136" s="12">
        <f>IF(OR(A1136&lt;=360,$E1136&lt;70),Q1135*IF($B1136="January",(1+IF(C1136&gt;Personal!$L$18+1,Calculations!$B$22,Calculations!$B$21)),1),0)</f>
        <v>0</v>
      </c>
      <c r="R1136" s="12">
        <f>IF(OR(A1136&lt;=360,$E1136&lt;70),IF(AND(Career!$F$15="Yes",$E1136=62,$E1135=61),Q1136,R1135*IF($B1136="January",(1+IF(C1136&gt;Personal!$L$18+1,Calculations!$C$22,Calculations!$C$21)),1)),0)</f>
        <v>0</v>
      </c>
      <c r="S1136" s="12">
        <f>R1136*(1-'Retiree Assumptions'!$F$8)</f>
        <v>0</v>
      </c>
      <c r="T1136" s="12">
        <f>S1136/(Calculations!$C$27^($A1136-1+Calculations!$B$6/30))</f>
        <v>0</v>
      </c>
      <c r="U1136" s="23">
        <f t="shared" si="1465"/>
        <v>0</v>
      </c>
      <c r="W1136">
        <f t="shared" si="1457"/>
        <v>15</v>
      </c>
      <c r="X1136">
        <f t="shared" si="1479"/>
        <v>2119</v>
      </c>
      <c r="Y1136">
        <f t="shared" si="1480"/>
        <v>136</v>
      </c>
      <c r="Z1136">
        <f t="shared" si="1467"/>
        <v>134</v>
      </c>
      <c r="AA1136" s="12">
        <f>S1136*12*Subsidy!$I$15/Subsidy!$I$14</f>
        <v>0</v>
      </c>
      <c r="AB1136" s="12">
        <f>SUM(S$5:S1136)*Subsidy!$I$15/Subsidy!$I$14</f>
        <v>53212.488521578103</v>
      </c>
      <c r="AC1136" s="12">
        <f>N1136*Subsidy!$E$15/Subsidy!$E$14</f>
        <v>9800.8210695285707</v>
      </c>
      <c r="AD1136" s="12">
        <f t="shared" si="1468"/>
        <v>117609.85283434285</v>
      </c>
      <c r="AE1136" s="12">
        <f>$AP1136*AC1136/(Calculations!$D$27^(A1136-1+Calculations!$B$6/30))</f>
        <v>0</v>
      </c>
      <c r="AF1136" s="12">
        <f>IF(AE1136=0,0,SUM(AE$903:AE1136)*AC1136/AE1136)</f>
        <v>0</v>
      </c>
      <c r="AH1136" s="164">
        <f>VLOOKUP(E1136,Rates2,5)*VLOOKUP(E1136,Mort_Imp_Retirees,C1136-'Mort Imp Cume'!$C$4+2)</f>
        <v>1</v>
      </c>
      <c r="AI1136" s="16">
        <f t="shared" si="1469"/>
        <v>0</v>
      </c>
      <c r="AJ1136" s="164">
        <f>VLOOKUP(F1136,Rates2,6)*VLOOKUP(F1136,Mort_Imp_Survivors,C1136-'Mort Imp Cume'!$C$4+2)</f>
        <v>1</v>
      </c>
      <c r="AK1136" s="16">
        <f t="shared" si="1470"/>
        <v>0</v>
      </c>
      <c r="AL1136" s="164">
        <f>VLOOKUP(F1136,Rates2,7)*VLOOKUP(F1136,Mort_Imp_Survivors,C1136-'Mort Imp Cume'!$C$4+2)</f>
        <v>1</v>
      </c>
      <c r="AM1136" s="16">
        <f t="shared" si="1471"/>
        <v>0</v>
      </c>
      <c r="AN1136" s="108">
        <f>PRODUCT(AI$4:AI1135)</f>
        <v>0</v>
      </c>
      <c r="AO1136" s="16">
        <f>PRODUCT(AK$4:AK1135)</f>
        <v>0</v>
      </c>
      <c r="AP1136" s="16">
        <f>PRODUCT(AM$4:AM1135)</f>
        <v>0</v>
      </c>
      <c r="AQ1136" s="16">
        <f t="shared" si="1472"/>
        <v>0</v>
      </c>
      <c r="AR1136" s="16">
        <f t="shared" si="1473"/>
        <v>0</v>
      </c>
      <c r="AS1136" s="16">
        <f t="shared" si="1474"/>
        <v>0</v>
      </c>
      <c r="AT1136" s="16">
        <f t="shared" si="1475"/>
        <v>0</v>
      </c>
      <c r="AU1136" s="16">
        <f t="shared" si="1476"/>
        <v>1</v>
      </c>
      <c r="AV1136" s="16">
        <f t="shared" si="1477"/>
        <v>0</v>
      </c>
      <c r="AW1136" s="30">
        <f>(SUMPRODUCT(AV$5:AV1135,A$5:A1135)+SUM(AV$5:AV1135)*(Calculations!$B$6/30-0.5)+AV$4*Calculations!$B$6/30/2)/SUM(AV$4:AV1135)</f>
        <v>510.22007229542299</v>
      </c>
      <c r="AX1136" s="16"/>
      <c r="AY1136" s="12"/>
      <c r="AZ1136" s="12"/>
    </row>
    <row r="1137" spans="1:52" x14ac:dyDescent="0.25">
      <c r="A1137">
        <f t="shared" si="1453"/>
        <v>1133</v>
      </c>
      <c r="B1137" t="str">
        <f t="shared" si="1482"/>
        <v>June</v>
      </c>
      <c r="C1137">
        <f t="shared" si="1461"/>
        <v>2119</v>
      </c>
      <c r="D1137">
        <f t="shared" si="1484"/>
        <v>211906</v>
      </c>
      <c r="E1137">
        <f t="shared" ref="E1137:F1137" si="1517">E1125+1</f>
        <v>136</v>
      </c>
      <c r="F1137">
        <f t="shared" si="1517"/>
        <v>134</v>
      </c>
      <c r="G1137" s="12">
        <f>G1136*IF($B1137="January",1+IF(C1137&gt;Personal!$L$18+1,Calculations!$B$22,Calculations!$B$21),1)</f>
        <v>25312.037886179191</v>
      </c>
      <c r="H1137" s="12">
        <f>IF(AND(Career!$F$15="Yes",$E1137=62,$E1136=61),G1137,H1136*IF($B1137="January",(1+IF(C1137&gt;Personal!$L$18+1,Calculations!$C$22,Calculations!$C$21)),1))</f>
        <v>25312.037886179191</v>
      </c>
      <c r="I1137" s="12">
        <f>H1137*(1-'Retiree Assumptions'!$F$8)</f>
        <v>19743.389551219771</v>
      </c>
      <c r="J1137" s="12">
        <f>I1137/(Calculations!$C$27^($A1137-1+Calculations!$B$6/30))</f>
        <v>1085.498337401189</v>
      </c>
      <c r="K1137" s="23">
        <f t="shared" si="1463"/>
        <v>0</v>
      </c>
      <c r="L1137" s="12">
        <f>L1136*IF($B1137="January",(1+IF(C1137&gt;Personal!$L$18+1,Calculations!$B$22,Calculations!$B$21)),1)</f>
        <v>13921.620837398539</v>
      </c>
      <c r="M1137" s="12">
        <f>IF(AND(Career!$F$15="Yes",$E1137=62,$E1136=61),L1137,M1136*IF($B1137="January",(1+IF(C1137&gt;Personal!$L$18+1,Calculations!$C$22,Calculations!$C$21)),1))</f>
        <v>13921.620837398539</v>
      </c>
      <c r="N1137" s="12">
        <f>M1137*(1-'Retiree Assumptions'!$F$10)</f>
        <v>12251.026336910714</v>
      </c>
      <c r="O1137" s="12">
        <f>N1137/(Calculations!$C$27^$AW1137)/(Calculations!$D$27^($A1137-1-$AW1137+Calculations!$B$6/30))</f>
        <v>550.96016866757282</v>
      </c>
      <c r="P1137" s="23">
        <f t="shared" si="1464"/>
        <v>0</v>
      </c>
      <c r="Q1137" s="12">
        <f>IF(OR(A1137&lt;=360,$E1137&lt;70),Q1136*IF($B1137="January",(1+IF(C1137&gt;Personal!$L$18+1,Calculations!$B$22,Calculations!$B$21)),1),0)</f>
        <v>0</v>
      </c>
      <c r="R1137" s="12">
        <f>IF(OR(A1137&lt;=360,$E1137&lt;70),IF(AND(Career!$F$15="Yes",$E1137=62,$E1136=61),Q1137,R1136*IF($B1137="January",(1+IF(C1137&gt;Personal!$L$18+1,Calculations!$C$22,Calculations!$C$21)),1)),0)</f>
        <v>0</v>
      </c>
      <c r="S1137" s="12">
        <f>R1137*(1-'Retiree Assumptions'!$F$8)</f>
        <v>0</v>
      </c>
      <c r="T1137" s="12">
        <f>S1137/(Calculations!$C$27^($A1137-1+Calculations!$B$6/30))</f>
        <v>0</v>
      </c>
      <c r="U1137" s="23">
        <f t="shared" si="1465"/>
        <v>0</v>
      </c>
      <c r="W1137">
        <f t="shared" si="1457"/>
        <v>15</v>
      </c>
      <c r="X1137">
        <f t="shared" si="1479"/>
        <v>2119</v>
      </c>
      <c r="Y1137">
        <f t="shared" si="1480"/>
        <v>136</v>
      </c>
      <c r="Z1137">
        <f t="shared" si="1467"/>
        <v>134</v>
      </c>
      <c r="AA1137" s="12">
        <f>S1137*12*Subsidy!$I$15/Subsidy!$I$14</f>
        <v>0</v>
      </c>
      <c r="AB1137" s="12">
        <f>SUM(S$5:S1137)*Subsidy!$I$15/Subsidy!$I$14</f>
        <v>53212.488521578103</v>
      </c>
      <c r="AC1137" s="12">
        <f>N1137*Subsidy!$E$15/Subsidy!$E$14</f>
        <v>9800.8210695285707</v>
      </c>
      <c r="AD1137" s="12">
        <f t="shared" si="1468"/>
        <v>117609.85283434285</v>
      </c>
      <c r="AE1137" s="12">
        <f>$AP1137*AC1137/(Calculations!$D$27^(A1137-1+Calculations!$B$6/30))</f>
        <v>0</v>
      </c>
      <c r="AF1137" s="12">
        <f>IF(AE1137=0,0,SUM(AE$903:AE1137)*AC1137/AE1137)</f>
        <v>0</v>
      </c>
      <c r="AH1137" s="164">
        <f>VLOOKUP(E1137,Rates2,5)*VLOOKUP(E1137,Mort_Imp_Retirees,C1137-'Mort Imp Cume'!$C$4+2)</f>
        <v>1</v>
      </c>
      <c r="AI1137" s="16">
        <f t="shared" si="1469"/>
        <v>0</v>
      </c>
      <c r="AJ1137" s="164">
        <f>VLOOKUP(F1137,Rates2,6)*VLOOKUP(F1137,Mort_Imp_Survivors,C1137-'Mort Imp Cume'!$C$4+2)</f>
        <v>1</v>
      </c>
      <c r="AK1137" s="16">
        <f t="shared" si="1470"/>
        <v>0</v>
      </c>
      <c r="AL1137" s="164">
        <f>VLOOKUP(F1137,Rates2,7)*VLOOKUP(F1137,Mort_Imp_Survivors,C1137-'Mort Imp Cume'!$C$4+2)</f>
        <v>1</v>
      </c>
      <c r="AM1137" s="16">
        <f t="shared" si="1471"/>
        <v>0</v>
      </c>
      <c r="AN1137" s="108">
        <f>PRODUCT(AI$4:AI1136)</f>
        <v>0</v>
      </c>
      <c r="AO1137" s="16">
        <f>PRODUCT(AK$4:AK1136)</f>
        <v>0</v>
      </c>
      <c r="AP1137" s="16">
        <f>PRODUCT(AM$4:AM1136)</f>
        <v>0</v>
      </c>
      <c r="AQ1137" s="16">
        <f t="shared" si="1472"/>
        <v>0</v>
      </c>
      <c r="AR1137" s="16">
        <f t="shared" si="1473"/>
        <v>0</v>
      </c>
      <c r="AS1137" s="16">
        <f t="shared" si="1474"/>
        <v>0</v>
      </c>
      <c r="AT1137" s="16">
        <f t="shared" si="1475"/>
        <v>0</v>
      </c>
      <c r="AU1137" s="16">
        <f t="shared" si="1476"/>
        <v>1</v>
      </c>
      <c r="AV1137" s="16">
        <f t="shared" si="1477"/>
        <v>0</v>
      </c>
      <c r="AW1137" s="30">
        <f>(SUMPRODUCT(AV$5:AV1136,A$5:A1136)+SUM(AV$5:AV1136)*(Calculations!$B$6/30-0.5)+AV$4*Calculations!$B$6/30/2)/SUM(AV$4:AV1136)</f>
        <v>510.22007229542299</v>
      </c>
      <c r="AX1137" s="16"/>
      <c r="AY1137" s="12"/>
      <c r="AZ1137" s="12"/>
    </row>
    <row r="1138" spans="1:52" x14ac:dyDescent="0.25">
      <c r="A1138">
        <f t="shared" si="1453"/>
        <v>1134</v>
      </c>
      <c r="B1138" t="str">
        <f t="shared" si="1482"/>
        <v>July</v>
      </c>
      <c r="C1138">
        <f t="shared" si="1461"/>
        <v>2119</v>
      </c>
      <c r="D1138">
        <f t="shared" si="1484"/>
        <v>211907</v>
      </c>
      <c r="E1138">
        <f t="shared" ref="E1138:F1138" si="1518">E1126+1</f>
        <v>136</v>
      </c>
      <c r="F1138">
        <f t="shared" si="1518"/>
        <v>134</v>
      </c>
      <c r="G1138" s="12">
        <f>G1137*IF($B1138="January",1+IF(C1138&gt;Personal!$L$18+1,Calculations!$B$22,Calculations!$B$21),1)</f>
        <v>25312.037886179191</v>
      </c>
      <c r="H1138" s="12">
        <f>IF(AND(Career!$F$15="Yes",$E1138=62,$E1137=61),G1138,H1137*IF($B1138="January",(1+IF(C1138&gt;Personal!$L$18+1,Calculations!$C$22,Calculations!$C$21)),1))</f>
        <v>25312.037886179191</v>
      </c>
      <c r="I1138" s="12">
        <f>H1138*(1-'Retiree Assumptions'!$F$8)</f>
        <v>19743.389551219771</v>
      </c>
      <c r="J1138" s="12">
        <f>I1138/(Calculations!$C$27^($A1138-1+Calculations!$B$6/30))</f>
        <v>1082.7227293273149</v>
      </c>
      <c r="K1138" s="23">
        <f t="shared" si="1463"/>
        <v>0</v>
      </c>
      <c r="L1138" s="12">
        <f>L1137*IF($B1138="January",(1+IF(C1138&gt;Personal!$L$18+1,Calculations!$B$22,Calculations!$B$21)),1)</f>
        <v>13921.620837398539</v>
      </c>
      <c r="M1138" s="12">
        <f>IF(AND(Career!$F$15="Yes",$E1138=62,$E1137=61),L1138,M1137*IF($B1138="January",(1+IF(C1138&gt;Personal!$L$18+1,Calculations!$C$22,Calculations!$C$21)),1))</f>
        <v>13921.620837398539</v>
      </c>
      <c r="N1138" s="12">
        <f>M1138*(1-'Retiree Assumptions'!$F$10)</f>
        <v>12251.026336910714</v>
      </c>
      <c r="O1138" s="12">
        <f>N1138/(Calculations!$C$27^$AW1138)/(Calculations!$D$27^($A1138-1-$AW1138+Calculations!$B$6/30))</f>
        <v>549.3741000515397</v>
      </c>
      <c r="P1138" s="23">
        <f t="shared" si="1464"/>
        <v>0</v>
      </c>
      <c r="Q1138" s="12">
        <f>IF(OR(A1138&lt;=360,$E1138&lt;70),Q1137*IF($B1138="January",(1+IF(C1138&gt;Personal!$L$18+1,Calculations!$B$22,Calculations!$B$21)),1),0)</f>
        <v>0</v>
      </c>
      <c r="R1138" s="12">
        <f>IF(OR(A1138&lt;=360,$E1138&lt;70),IF(AND(Career!$F$15="Yes",$E1138=62,$E1137=61),Q1138,R1137*IF($B1138="January",(1+IF(C1138&gt;Personal!$L$18+1,Calculations!$C$22,Calculations!$C$21)),1)),0)</f>
        <v>0</v>
      </c>
      <c r="S1138" s="12">
        <f>R1138*(1-'Retiree Assumptions'!$F$8)</f>
        <v>0</v>
      </c>
      <c r="T1138" s="12">
        <f>S1138/(Calculations!$C$27^($A1138-1+Calculations!$B$6/30))</f>
        <v>0</v>
      </c>
      <c r="U1138" s="23">
        <f t="shared" si="1465"/>
        <v>0</v>
      </c>
      <c r="W1138">
        <f t="shared" si="1457"/>
        <v>15</v>
      </c>
      <c r="X1138">
        <f t="shared" si="1479"/>
        <v>2119</v>
      </c>
      <c r="Y1138">
        <f t="shared" si="1480"/>
        <v>136</v>
      </c>
      <c r="Z1138">
        <f t="shared" si="1467"/>
        <v>134</v>
      </c>
      <c r="AA1138" s="12">
        <f>S1138*12*Subsidy!$I$15/Subsidy!$I$14</f>
        <v>0</v>
      </c>
      <c r="AB1138" s="12">
        <f>SUM(S$5:S1138)*Subsidy!$I$15/Subsidy!$I$14</f>
        <v>53212.488521578103</v>
      </c>
      <c r="AC1138" s="12">
        <f>N1138*Subsidy!$E$15/Subsidy!$E$14</f>
        <v>9800.8210695285707</v>
      </c>
      <c r="AD1138" s="12">
        <f t="shared" si="1468"/>
        <v>117609.85283434285</v>
      </c>
      <c r="AE1138" s="12">
        <f>$AP1138*AC1138/(Calculations!$D$27^(A1138-1+Calculations!$B$6/30))</f>
        <v>0</v>
      </c>
      <c r="AF1138" s="12">
        <f>IF(AE1138=0,0,SUM(AE$903:AE1138)*AC1138/AE1138)</f>
        <v>0</v>
      </c>
      <c r="AH1138" s="164">
        <f>VLOOKUP(E1138,Rates2,5)*VLOOKUP(E1138,Mort_Imp_Retirees,C1138-'Mort Imp Cume'!$C$4+2)</f>
        <v>1</v>
      </c>
      <c r="AI1138" s="16">
        <f t="shared" si="1469"/>
        <v>0</v>
      </c>
      <c r="AJ1138" s="164">
        <f>VLOOKUP(F1138,Rates2,6)*VLOOKUP(F1138,Mort_Imp_Survivors,C1138-'Mort Imp Cume'!$C$4+2)</f>
        <v>1</v>
      </c>
      <c r="AK1138" s="16">
        <f t="shared" si="1470"/>
        <v>0</v>
      </c>
      <c r="AL1138" s="164">
        <f>VLOOKUP(F1138,Rates2,7)*VLOOKUP(F1138,Mort_Imp_Survivors,C1138-'Mort Imp Cume'!$C$4+2)</f>
        <v>1</v>
      </c>
      <c r="AM1138" s="16">
        <f t="shared" si="1471"/>
        <v>0</v>
      </c>
      <c r="AN1138" s="108">
        <f>PRODUCT(AI$4:AI1137)</f>
        <v>0</v>
      </c>
      <c r="AO1138" s="16">
        <f>PRODUCT(AK$4:AK1137)</f>
        <v>0</v>
      </c>
      <c r="AP1138" s="16">
        <f>PRODUCT(AM$4:AM1137)</f>
        <v>0</v>
      </c>
      <c r="AQ1138" s="16">
        <f t="shared" si="1472"/>
        <v>0</v>
      </c>
      <c r="AR1138" s="16">
        <f t="shared" si="1473"/>
        <v>0</v>
      </c>
      <c r="AS1138" s="16">
        <f t="shared" si="1474"/>
        <v>0</v>
      </c>
      <c r="AT1138" s="16">
        <f t="shared" si="1475"/>
        <v>0</v>
      </c>
      <c r="AU1138" s="16">
        <f t="shared" si="1476"/>
        <v>1</v>
      </c>
      <c r="AV1138" s="16">
        <f t="shared" si="1477"/>
        <v>0</v>
      </c>
      <c r="AW1138" s="30">
        <f>(SUMPRODUCT(AV$5:AV1137,A$5:A1137)+SUM(AV$5:AV1137)*(Calculations!$B$6/30-0.5)+AV$4*Calculations!$B$6/30/2)/SUM(AV$4:AV1137)</f>
        <v>510.22007229542299</v>
      </c>
      <c r="AX1138" s="16"/>
      <c r="AY1138" s="12"/>
      <c r="AZ1138" s="12"/>
    </row>
    <row r="1139" spans="1:52" x14ac:dyDescent="0.25">
      <c r="A1139">
        <f t="shared" si="1453"/>
        <v>1135</v>
      </c>
      <c r="B1139" t="str">
        <f t="shared" si="1482"/>
        <v>August</v>
      </c>
      <c r="C1139">
        <f t="shared" si="1461"/>
        <v>2119</v>
      </c>
      <c r="D1139">
        <f t="shared" si="1484"/>
        <v>211908</v>
      </c>
      <c r="E1139">
        <f t="shared" ref="E1139:F1139" si="1519">E1127+1</f>
        <v>136</v>
      </c>
      <c r="F1139">
        <f t="shared" si="1519"/>
        <v>134</v>
      </c>
      <c r="G1139" s="12">
        <f>G1138*IF($B1139="January",1+IF(C1139&gt;Personal!$L$18+1,Calculations!$B$22,Calculations!$B$21),1)</f>
        <v>25312.037886179191</v>
      </c>
      <c r="H1139" s="12">
        <f>IF(AND(Career!$F$15="Yes",$E1139=62,$E1138=61),G1139,H1138*IF($B1139="January",(1+IF(C1139&gt;Personal!$L$18+1,Calculations!$C$22,Calculations!$C$21)),1))</f>
        <v>25312.037886179191</v>
      </c>
      <c r="I1139" s="12">
        <f>H1139*(1-'Retiree Assumptions'!$F$8)</f>
        <v>19743.389551219771</v>
      </c>
      <c r="J1139" s="12">
        <f>I1139/(Calculations!$C$27^($A1139-1+Calculations!$B$6/30))</f>
        <v>1079.9542184547117</v>
      </c>
      <c r="K1139" s="23">
        <f t="shared" si="1463"/>
        <v>0</v>
      </c>
      <c r="L1139" s="12">
        <f>L1138*IF($B1139="January",(1+IF(C1139&gt;Personal!$L$18+1,Calculations!$B$22,Calculations!$B$21)),1)</f>
        <v>13921.620837398539</v>
      </c>
      <c r="M1139" s="12">
        <f>IF(AND(Career!$F$15="Yes",$E1139=62,$E1138=61),L1139,M1138*IF($B1139="January",(1+IF(C1139&gt;Personal!$L$18+1,Calculations!$C$22,Calculations!$C$21)),1))</f>
        <v>13921.620837398539</v>
      </c>
      <c r="N1139" s="12">
        <f>M1139*(1-'Retiree Assumptions'!$F$10)</f>
        <v>12251.026336910714</v>
      </c>
      <c r="O1139" s="12">
        <f>N1139/(Calculations!$C$27^$AW1139)/(Calculations!$D$27^($A1139-1-$AW1139+Calculations!$B$6/30))</f>
        <v>547.79259730759304</v>
      </c>
      <c r="P1139" s="23">
        <f t="shared" si="1464"/>
        <v>0</v>
      </c>
      <c r="Q1139" s="12">
        <f>IF(OR(A1139&lt;=360,$E1139&lt;70),Q1138*IF($B1139="January",(1+IF(C1139&gt;Personal!$L$18+1,Calculations!$B$22,Calculations!$B$21)),1),0)</f>
        <v>0</v>
      </c>
      <c r="R1139" s="12">
        <f>IF(OR(A1139&lt;=360,$E1139&lt;70),IF(AND(Career!$F$15="Yes",$E1139=62,$E1138=61),Q1139,R1138*IF($B1139="January",(1+IF(C1139&gt;Personal!$L$18+1,Calculations!$C$22,Calculations!$C$21)),1)),0)</f>
        <v>0</v>
      </c>
      <c r="S1139" s="12">
        <f>R1139*(1-'Retiree Assumptions'!$F$8)</f>
        <v>0</v>
      </c>
      <c r="T1139" s="12">
        <f>S1139/(Calculations!$C$27^($A1139-1+Calculations!$B$6/30))</f>
        <v>0</v>
      </c>
      <c r="U1139" s="23">
        <f t="shared" si="1465"/>
        <v>0</v>
      </c>
      <c r="W1139">
        <f t="shared" si="1457"/>
        <v>15</v>
      </c>
      <c r="X1139">
        <f t="shared" si="1479"/>
        <v>2119</v>
      </c>
      <c r="Y1139">
        <f t="shared" si="1480"/>
        <v>136</v>
      </c>
      <c r="Z1139">
        <f t="shared" si="1467"/>
        <v>134</v>
      </c>
      <c r="AA1139" s="12">
        <f>S1139*12*Subsidy!$I$15/Subsidy!$I$14</f>
        <v>0</v>
      </c>
      <c r="AB1139" s="12">
        <f>SUM(S$5:S1139)*Subsidy!$I$15/Subsidy!$I$14</f>
        <v>53212.488521578103</v>
      </c>
      <c r="AC1139" s="12">
        <f>N1139*Subsidy!$E$15/Subsidy!$E$14</f>
        <v>9800.8210695285707</v>
      </c>
      <c r="AD1139" s="12">
        <f t="shared" si="1468"/>
        <v>117609.85283434285</v>
      </c>
      <c r="AE1139" s="12">
        <f>$AP1139*AC1139/(Calculations!$D$27^(A1139-1+Calculations!$B$6/30))</f>
        <v>0</v>
      </c>
      <c r="AF1139" s="12">
        <f>IF(AE1139=0,0,SUM(AE$903:AE1139)*AC1139/AE1139)</f>
        <v>0</v>
      </c>
      <c r="AH1139" s="164">
        <f>VLOOKUP(E1139,Rates2,5)*VLOOKUP(E1139,Mort_Imp_Retirees,C1139-'Mort Imp Cume'!$C$4+2)</f>
        <v>1</v>
      </c>
      <c r="AI1139" s="16">
        <f t="shared" si="1469"/>
        <v>0</v>
      </c>
      <c r="AJ1139" s="164">
        <f>VLOOKUP(F1139,Rates2,6)*VLOOKUP(F1139,Mort_Imp_Survivors,C1139-'Mort Imp Cume'!$C$4+2)</f>
        <v>1</v>
      </c>
      <c r="AK1139" s="16">
        <f t="shared" si="1470"/>
        <v>0</v>
      </c>
      <c r="AL1139" s="164">
        <f>VLOOKUP(F1139,Rates2,7)*VLOOKUP(F1139,Mort_Imp_Survivors,C1139-'Mort Imp Cume'!$C$4+2)</f>
        <v>1</v>
      </c>
      <c r="AM1139" s="16">
        <f t="shared" si="1471"/>
        <v>0</v>
      </c>
      <c r="AN1139" s="108">
        <f>PRODUCT(AI$4:AI1138)</f>
        <v>0</v>
      </c>
      <c r="AO1139" s="16">
        <f>PRODUCT(AK$4:AK1138)</f>
        <v>0</v>
      </c>
      <c r="AP1139" s="16">
        <f>PRODUCT(AM$4:AM1138)</f>
        <v>0</v>
      </c>
      <c r="AQ1139" s="16">
        <f t="shared" si="1472"/>
        <v>0</v>
      </c>
      <c r="AR1139" s="16">
        <f t="shared" si="1473"/>
        <v>0</v>
      </c>
      <c r="AS1139" s="16">
        <f t="shared" si="1474"/>
        <v>0</v>
      </c>
      <c r="AT1139" s="16">
        <f t="shared" si="1475"/>
        <v>0</v>
      </c>
      <c r="AU1139" s="16">
        <f t="shared" si="1476"/>
        <v>1</v>
      </c>
      <c r="AV1139" s="16">
        <f t="shared" si="1477"/>
        <v>0</v>
      </c>
      <c r="AW1139" s="30">
        <f>(SUMPRODUCT(AV$5:AV1138,A$5:A1138)+SUM(AV$5:AV1138)*(Calculations!$B$6/30-0.5)+AV$4*Calculations!$B$6/30/2)/SUM(AV$4:AV1138)</f>
        <v>510.22007229542299</v>
      </c>
      <c r="AX1139" s="16"/>
      <c r="AY1139" s="12"/>
      <c r="AZ1139" s="12"/>
    </row>
    <row r="1140" spans="1:52" x14ac:dyDescent="0.25">
      <c r="A1140">
        <f t="shared" si="1453"/>
        <v>1136</v>
      </c>
      <c r="B1140" t="str">
        <f t="shared" si="1482"/>
        <v>September</v>
      </c>
      <c r="C1140">
        <f t="shared" si="1461"/>
        <v>2119</v>
      </c>
      <c r="D1140">
        <f t="shared" si="1484"/>
        <v>211909</v>
      </c>
      <c r="E1140">
        <f t="shared" ref="E1140:F1140" si="1520">E1128+1</f>
        <v>136</v>
      </c>
      <c r="F1140">
        <f t="shared" si="1520"/>
        <v>134</v>
      </c>
      <c r="G1140" s="12">
        <f>G1139*IF($B1140="January",1+IF(C1140&gt;Personal!$L$18+1,Calculations!$B$22,Calculations!$B$21),1)</f>
        <v>25312.037886179191</v>
      </c>
      <c r="H1140" s="12">
        <f>IF(AND(Career!$F$15="Yes",$E1140=62,$E1139=61),G1140,H1139*IF($B1140="January",(1+IF(C1140&gt;Personal!$L$18+1,Calculations!$C$22,Calculations!$C$21)),1))</f>
        <v>25312.037886179191</v>
      </c>
      <c r="I1140" s="12">
        <f>H1140*(1-'Retiree Assumptions'!$F$8)</f>
        <v>19743.389551219771</v>
      </c>
      <c r="J1140" s="12">
        <f>I1140/(Calculations!$C$27^($A1140-1+Calculations!$B$6/30))</f>
        <v>1077.192786635909</v>
      </c>
      <c r="K1140" s="23">
        <f t="shared" si="1463"/>
        <v>0</v>
      </c>
      <c r="L1140" s="12">
        <f>L1139*IF($B1140="January",(1+IF(C1140&gt;Personal!$L$18+1,Calculations!$B$22,Calculations!$B$21)),1)</f>
        <v>13921.620837398539</v>
      </c>
      <c r="M1140" s="12">
        <f>IF(AND(Career!$F$15="Yes",$E1140=62,$E1139=61),L1140,M1139*IF($B1140="January",(1+IF(C1140&gt;Personal!$L$18+1,Calculations!$C$22,Calculations!$C$21)),1))</f>
        <v>13921.620837398539</v>
      </c>
      <c r="N1140" s="12">
        <f>M1140*(1-'Retiree Assumptions'!$F$10)</f>
        <v>12251.026336910714</v>
      </c>
      <c r="O1140" s="12">
        <f>N1140/(Calculations!$C$27^$AW1140)/(Calculations!$D$27^($A1140-1-$AW1140+Calculations!$B$6/30))</f>
        <v>546.2156472917942</v>
      </c>
      <c r="P1140" s="23">
        <f t="shared" si="1464"/>
        <v>0</v>
      </c>
      <c r="Q1140" s="12">
        <f>IF(OR(A1140&lt;=360,$E1140&lt;70),Q1139*IF($B1140="January",(1+IF(C1140&gt;Personal!$L$18+1,Calculations!$B$22,Calculations!$B$21)),1),0)</f>
        <v>0</v>
      </c>
      <c r="R1140" s="12">
        <f>IF(OR(A1140&lt;=360,$E1140&lt;70),IF(AND(Career!$F$15="Yes",$E1140=62,$E1139=61),Q1140,R1139*IF($B1140="January",(1+IF(C1140&gt;Personal!$L$18+1,Calculations!$C$22,Calculations!$C$21)),1)),0)</f>
        <v>0</v>
      </c>
      <c r="S1140" s="12">
        <f>R1140*(1-'Retiree Assumptions'!$F$8)</f>
        <v>0</v>
      </c>
      <c r="T1140" s="12">
        <f>S1140/(Calculations!$C$27^($A1140-1+Calculations!$B$6/30))</f>
        <v>0</v>
      </c>
      <c r="U1140" s="23">
        <f t="shared" si="1465"/>
        <v>0</v>
      </c>
      <c r="W1140">
        <f t="shared" si="1457"/>
        <v>15</v>
      </c>
      <c r="X1140">
        <f t="shared" si="1479"/>
        <v>2119</v>
      </c>
      <c r="Y1140">
        <f t="shared" si="1480"/>
        <v>136</v>
      </c>
      <c r="Z1140">
        <f t="shared" si="1467"/>
        <v>134</v>
      </c>
      <c r="AA1140" s="12">
        <f>S1140*12*Subsidy!$I$15/Subsidy!$I$14</f>
        <v>0</v>
      </c>
      <c r="AB1140" s="12">
        <f>SUM(S$5:S1140)*Subsidy!$I$15/Subsidy!$I$14</f>
        <v>53212.488521578103</v>
      </c>
      <c r="AC1140" s="12">
        <f>N1140*Subsidy!$E$15/Subsidy!$E$14</f>
        <v>9800.8210695285707</v>
      </c>
      <c r="AD1140" s="12">
        <f t="shared" si="1468"/>
        <v>117609.85283434285</v>
      </c>
      <c r="AE1140" s="12">
        <f>$AP1140*AC1140/(Calculations!$D$27^(A1140-1+Calculations!$B$6/30))</f>
        <v>0</v>
      </c>
      <c r="AF1140" s="12">
        <f>IF(AE1140=0,0,SUM(AE$903:AE1140)*AC1140/AE1140)</f>
        <v>0</v>
      </c>
      <c r="AH1140" s="164">
        <f>VLOOKUP(E1140,Rates2,5)*VLOOKUP(E1140,Mort_Imp_Retirees,C1140-'Mort Imp Cume'!$C$4+2)</f>
        <v>1</v>
      </c>
      <c r="AI1140" s="16">
        <f t="shared" si="1469"/>
        <v>0</v>
      </c>
      <c r="AJ1140" s="164">
        <f>VLOOKUP(F1140,Rates2,6)*VLOOKUP(F1140,Mort_Imp_Survivors,C1140-'Mort Imp Cume'!$C$4+2)</f>
        <v>1</v>
      </c>
      <c r="AK1140" s="16">
        <f t="shared" si="1470"/>
        <v>0</v>
      </c>
      <c r="AL1140" s="164">
        <f>VLOOKUP(F1140,Rates2,7)*VLOOKUP(F1140,Mort_Imp_Survivors,C1140-'Mort Imp Cume'!$C$4+2)</f>
        <v>1</v>
      </c>
      <c r="AM1140" s="16">
        <f t="shared" si="1471"/>
        <v>0</v>
      </c>
      <c r="AN1140" s="108">
        <f>PRODUCT(AI$4:AI1139)</f>
        <v>0</v>
      </c>
      <c r="AO1140" s="16">
        <f>PRODUCT(AK$4:AK1139)</f>
        <v>0</v>
      </c>
      <c r="AP1140" s="16">
        <f>PRODUCT(AM$4:AM1139)</f>
        <v>0</v>
      </c>
      <c r="AQ1140" s="16">
        <f t="shared" si="1472"/>
        <v>0</v>
      </c>
      <c r="AR1140" s="16">
        <f t="shared" si="1473"/>
        <v>0</v>
      </c>
      <c r="AS1140" s="16">
        <f t="shared" si="1474"/>
        <v>0</v>
      </c>
      <c r="AT1140" s="16">
        <f t="shared" si="1475"/>
        <v>0</v>
      </c>
      <c r="AU1140" s="16">
        <f t="shared" si="1476"/>
        <v>1</v>
      </c>
      <c r="AV1140" s="16">
        <f t="shared" si="1477"/>
        <v>0</v>
      </c>
      <c r="AW1140" s="30">
        <f>(SUMPRODUCT(AV$5:AV1139,A$5:A1139)+SUM(AV$5:AV1139)*(Calculations!$B$6/30-0.5)+AV$4*Calculations!$B$6/30/2)/SUM(AV$4:AV1139)</f>
        <v>510.22007229542299</v>
      </c>
      <c r="AX1140" s="16"/>
      <c r="AY1140" s="12"/>
      <c r="AZ1140" s="12"/>
    </row>
    <row r="1141" spans="1:52" x14ac:dyDescent="0.25">
      <c r="A1141">
        <f t="shared" si="1453"/>
        <v>1137</v>
      </c>
      <c r="B1141" t="str">
        <f t="shared" si="1482"/>
        <v>October</v>
      </c>
      <c r="C1141">
        <f t="shared" si="1461"/>
        <v>2119</v>
      </c>
      <c r="D1141">
        <f t="shared" si="1484"/>
        <v>211910</v>
      </c>
      <c r="E1141">
        <f t="shared" ref="E1141:F1141" si="1521">E1129+1</f>
        <v>136</v>
      </c>
      <c r="F1141">
        <f t="shared" si="1521"/>
        <v>134</v>
      </c>
      <c r="G1141" s="12">
        <f>G1140*IF($B1141="January",1+IF(C1141&gt;Personal!$L$18+1,Calculations!$B$22,Calculations!$B$21),1)</f>
        <v>25312.037886179191</v>
      </c>
      <c r="H1141" s="12">
        <f>IF(AND(Career!$F$15="Yes",$E1141=62,$E1140=61),G1141,H1140*IF($B1141="January",(1+IF(C1141&gt;Personal!$L$18+1,Calculations!$C$22,Calculations!$C$21)),1))</f>
        <v>25312.037886179191</v>
      </c>
      <c r="I1141" s="12">
        <f>H1141*(1-'Retiree Assumptions'!$F$8)</f>
        <v>19743.389551219771</v>
      </c>
      <c r="J1141" s="12">
        <f>I1141/(Calculations!$C$27^($A1141-1+Calculations!$B$6/30))</f>
        <v>1074.4384157698385</v>
      </c>
      <c r="K1141" s="23">
        <f t="shared" si="1463"/>
        <v>0</v>
      </c>
      <c r="L1141" s="12">
        <f>L1140*IF($B1141="January",(1+IF(C1141&gt;Personal!$L$18+1,Calculations!$B$22,Calculations!$B$21)),1)</f>
        <v>13921.620837398539</v>
      </c>
      <c r="M1141" s="12">
        <f>IF(AND(Career!$F$15="Yes",$E1141=62,$E1140=61),L1141,M1140*IF($B1141="January",(1+IF(C1141&gt;Personal!$L$18+1,Calculations!$C$22,Calculations!$C$21)),1))</f>
        <v>13921.620837398539</v>
      </c>
      <c r="N1141" s="12">
        <f>M1141*(1-'Retiree Assumptions'!$F$10)</f>
        <v>12251.026336910714</v>
      </c>
      <c r="O1141" s="12">
        <f>N1141/(Calculations!$C$27^$AW1141)/(Calculations!$D$27^($A1141-1-$AW1141+Calculations!$B$6/30))</f>
        <v>544.64323689804314</v>
      </c>
      <c r="P1141" s="23">
        <f t="shared" si="1464"/>
        <v>0</v>
      </c>
      <c r="Q1141" s="12">
        <f>IF(OR(A1141&lt;=360,$E1141&lt;70),Q1140*IF($B1141="January",(1+IF(C1141&gt;Personal!$L$18+1,Calculations!$B$22,Calculations!$B$21)),1),0)</f>
        <v>0</v>
      </c>
      <c r="R1141" s="12">
        <f>IF(OR(A1141&lt;=360,$E1141&lt;70),IF(AND(Career!$F$15="Yes",$E1141=62,$E1140=61),Q1141,R1140*IF($B1141="January",(1+IF(C1141&gt;Personal!$L$18+1,Calculations!$C$22,Calculations!$C$21)),1)),0)</f>
        <v>0</v>
      </c>
      <c r="S1141" s="12">
        <f>R1141*(1-'Retiree Assumptions'!$F$8)</f>
        <v>0</v>
      </c>
      <c r="T1141" s="12">
        <f>S1141/(Calculations!$C$27^($A1141-1+Calculations!$B$6/30))</f>
        <v>0</v>
      </c>
      <c r="U1141" s="23">
        <f t="shared" si="1465"/>
        <v>0</v>
      </c>
      <c r="W1141">
        <f t="shared" si="1457"/>
        <v>15</v>
      </c>
      <c r="X1141">
        <f t="shared" si="1479"/>
        <v>2119</v>
      </c>
      <c r="Y1141">
        <f t="shared" si="1480"/>
        <v>136</v>
      </c>
      <c r="Z1141">
        <f t="shared" si="1467"/>
        <v>134</v>
      </c>
      <c r="AA1141" s="12">
        <f>S1141*12*Subsidy!$I$15/Subsidy!$I$14</f>
        <v>0</v>
      </c>
      <c r="AB1141" s="12">
        <f>SUM(S$5:S1141)*Subsidy!$I$15/Subsidy!$I$14</f>
        <v>53212.488521578103</v>
      </c>
      <c r="AC1141" s="12">
        <f>N1141*Subsidy!$E$15/Subsidy!$E$14</f>
        <v>9800.8210695285707</v>
      </c>
      <c r="AD1141" s="12">
        <f t="shared" si="1468"/>
        <v>117609.85283434285</v>
      </c>
      <c r="AE1141" s="12">
        <f>$AP1141*AC1141/(Calculations!$D$27^(A1141-1+Calculations!$B$6/30))</f>
        <v>0</v>
      </c>
      <c r="AF1141" s="12">
        <f>IF(AE1141=0,0,SUM(AE$903:AE1141)*AC1141/AE1141)</f>
        <v>0</v>
      </c>
      <c r="AH1141" s="164">
        <f>VLOOKUP(E1141,Rates2,5)*VLOOKUP(E1141,Mort_Imp_Retirees,C1141-'Mort Imp Cume'!$C$4+2)</f>
        <v>1</v>
      </c>
      <c r="AI1141" s="16">
        <f t="shared" si="1469"/>
        <v>0</v>
      </c>
      <c r="AJ1141" s="164">
        <f>VLOOKUP(F1141,Rates2,6)*VLOOKUP(F1141,Mort_Imp_Survivors,C1141-'Mort Imp Cume'!$C$4+2)</f>
        <v>1</v>
      </c>
      <c r="AK1141" s="16">
        <f t="shared" si="1470"/>
        <v>0</v>
      </c>
      <c r="AL1141" s="164">
        <f>VLOOKUP(F1141,Rates2,7)*VLOOKUP(F1141,Mort_Imp_Survivors,C1141-'Mort Imp Cume'!$C$4+2)</f>
        <v>1</v>
      </c>
      <c r="AM1141" s="16">
        <f t="shared" si="1471"/>
        <v>0</v>
      </c>
      <c r="AN1141" s="108">
        <f>PRODUCT(AI$4:AI1140)</f>
        <v>0</v>
      </c>
      <c r="AO1141" s="16">
        <f>PRODUCT(AK$4:AK1140)</f>
        <v>0</v>
      </c>
      <c r="AP1141" s="16">
        <f>PRODUCT(AM$4:AM1140)</f>
        <v>0</v>
      </c>
      <c r="AQ1141" s="16">
        <f t="shared" si="1472"/>
        <v>0</v>
      </c>
      <c r="AR1141" s="16">
        <f t="shared" si="1473"/>
        <v>0</v>
      </c>
      <c r="AS1141" s="16">
        <f t="shared" si="1474"/>
        <v>0</v>
      </c>
      <c r="AT1141" s="16">
        <f t="shared" si="1475"/>
        <v>0</v>
      </c>
      <c r="AU1141" s="16">
        <f t="shared" si="1476"/>
        <v>1</v>
      </c>
      <c r="AV1141" s="16">
        <f t="shared" si="1477"/>
        <v>0</v>
      </c>
      <c r="AW1141" s="30">
        <f>(SUMPRODUCT(AV$5:AV1140,A$5:A1140)+SUM(AV$5:AV1140)*(Calculations!$B$6/30-0.5)+AV$4*Calculations!$B$6/30/2)/SUM(AV$4:AV1140)</f>
        <v>510.22007229542299</v>
      </c>
      <c r="AX1141" s="16"/>
      <c r="AY1141" s="12"/>
      <c r="AZ1141" s="12"/>
    </row>
    <row r="1142" spans="1:52" x14ac:dyDescent="0.25">
      <c r="A1142">
        <f t="shared" si="1453"/>
        <v>1138</v>
      </c>
      <c r="B1142" t="str">
        <f t="shared" si="1482"/>
        <v>November</v>
      </c>
      <c r="C1142">
        <f t="shared" si="1461"/>
        <v>2119</v>
      </c>
      <c r="D1142">
        <f t="shared" si="1484"/>
        <v>211911</v>
      </c>
      <c r="E1142">
        <f t="shared" ref="E1142:F1142" si="1522">E1130+1</f>
        <v>136</v>
      </c>
      <c r="F1142">
        <f t="shared" si="1522"/>
        <v>134</v>
      </c>
      <c r="G1142" s="12">
        <f>G1141*IF($B1142="January",1+IF(C1142&gt;Personal!$L$18+1,Calculations!$B$22,Calculations!$B$21),1)</f>
        <v>25312.037886179191</v>
      </c>
      <c r="H1142" s="12">
        <f>IF(AND(Career!$F$15="Yes",$E1142=62,$E1141=61),G1142,H1141*IF($B1142="January",(1+IF(C1142&gt;Personal!$L$18+1,Calculations!$C$22,Calculations!$C$21)),1))</f>
        <v>25312.037886179191</v>
      </c>
      <c r="I1142" s="12">
        <f>H1142*(1-'Retiree Assumptions'!$F$8)</f>
        <v>19743.389551219771</v>
      </c>
      <c r="J1142" s="12">
        <f>I1142/(Calculations!$C$27^($A1142-1+Calculations!$B$6/30))</f>
        <v>1071.6910878017172</v>
      </c>
      <c r="K1142" s="23">
        <f t="shared" si="1463"/>
        <v>0</v>
      </c>
      <c r="L1142" s="12">
        <f>L1141*IF($B1142="January",(1+IF(C1142&gt;Personal!$L$18+1,Calculations!$B$22,Calculations!$B$21)),1)</f>
        <v>13921.620837398539</v>
      </c>
      <c r="M1142" s="12">
        <f>IF(AND(Career!$F$15="Yes",$E1142=62,$E1141=61),L1142,M1141*IF($B1142="January",(1+IF(C1142&gt;Personal!$L$18+1,Calculations!$C$22,Calculations!$C$21)),1))</f>
        <v>13921.620837398539</v>
      </c>
      <c r="N1142" s="12">
        <f>M1142*(1-'Retiree Assumptions'!$F$10)</f>
        <v>12251.026336910714</v>
      </c>
      <c r="O1142" s="12">
        <f>N1142/(Calculations!$C$27^$AW1142)/(Calculations!$D$27^($A1142-1-$AW1142+Calculations!$B$6/30))</f>
        <v>543.07535305796875</v>
      </c>
      <c r="P1142" s="23">
        <f t="shared" si="1464"/>
        <v>0</v>
      </c>
      <c r="Q1142" s="12">
        <f>IF(OR(A1142&lt;=360,$E1142&lt;70),Q1141*IF($B1142="January",(1+IF(C1142&gt;Personal!$L$18+1,Calculations!$B$22,Calculations!$B$21)),1),0)</f>
        <v>0</v>
      </c>
      <c r="R1142" s="12">
        <f>IF(OR(A1142&lt;=360,$E1142&lt;70),IF(AND(Career!$F$15="Yes",$E1142=62,$E1141=61),Q1142,R1141*IF($B1142="January",(1+IF(C1142&gt;Personal!$L$18+1,Calculations!$C$22,Calculations!$C$21)),1)),0)</f>
        <v>0</v>
      </c>
      <c r="S1142" s="12">
        <f>R1142*(1-'Retiree Assumptions'!$F$8)</f>
        <v>0</v>
      </c>
      <c r="T1142" s="12">
        <f>S1142/(Calculations!$C$27^($A1142-1+Calculations!$B$6/30))</f>
        <v>0</v>
      </c>
      <c r="U1142" s="23">
        <f t="shared" si="1465"/>
        <v>0</v>
      </c>
      <c r="W1142">
        <f t="shared" si="1457"/>
        <v>15</v>
      </c>
      <c r="X1142">
        <f t="shared" si="1479"/>
        <v>2119</v>
      </c>
      <c r="Y1142">
        <f t="shared" si="1480"/>
        <v>136</v>
      </c>
      <c r="Z1142">
        <f t="shared" si="1467"/>
        <v>134</v>
      </c>
      <c r="AA1142" s="12">
        <f>S1142*12*Subsidy!$I$15/Subsidy!$I$14</f>
        <v>0</v>
      </c>
      <c r="AB1142" s="12">
        <f>SUM(S$5:S1142)*Subsidy!$I$15/Subsidy!$I$14</f>
        <v>53212.488521578103</v>
      </c>
      <c r="AC1142" s="12">
        <f>N1142*Subsidy!$E$15/Subsidy!$E$14</f>
        <v>9800.8210695285707</v>
      </c>
      <c r="AD1142" s="12">
        <f t="shared" si="1468"/>
        <v>117609.85283434285</v>
      </c>
      <c r="AE1142" s="12">
        <f>$AP1142*AC1142/(Calculations!$D$27^(A1142-1+Calculations!$B$6/30))</f>
        <v>0</v>
      </c>
      <c r="AF1142" s="12">
        <f>IF(AE1142=0,0,SUM(AE$903:AE1142)*AC1142/AE1142)</f>
        <v>0</v>
      </c>
      <c r="AH1142" s="164">
        <f>VLOOKUP(E1142,Rates2,5)*VLOOKUP(E1142,Mort_Imp_Retirees,C1142-'Mort Imp Cume'!$C$4+2)</f>
        <v>1</v>
      </c>
      <c r="AI1142" s="16">
        <f t="shared" si="1469"/>
        <v>0</v>
      </c>
      <c r="AJ1142" s="164">
        <f>VLOOKUP(F1142,Rates2,6)*VLOOKUP(F1142,Mort_Imp_Survivors,C1142-'Mort Imp Cume'!$C$4+2)</f>
        <v>1</v>
      </c>
      <c r="AK1142" s="16">
        <f t="shared" si="1470"/>
        <v>0</v>
      </c>
      <c r="AL1142" s="164">
        <f>VLOOKUP(F1142,Rates2,7)*VLOOKUP(F1142,Mort_Imp_Survivors,C1142-'Mort Imp Cume'!$C$4+2)</f>
        <v>1</v>
      </c>
      <c r="AM1142" s="16">
        <f t="shared" si="1471"/>
        <v>0</v>
      </c>
      <c r="AN1142" s="108">
        <f>PRODUCT(AI$4:AI1141)</f>
        <v>0</v>
      </c>
      <c r="AO1142" s="16">
        <f>PRODUCT(AK$4:AK1141)</f>
        <v>0</v>
      </c>
      <c r="AP1142" s="16">
        <f>PRODUCT(AM$4:AM1141)</f>
        <v>0</v>
      </c>
      <c r="AQ1142" s="16">
        <f t="shared" si="1472"/>
        <v>0</v>
      </c>
      <c r="AR1142" s="16">
        <f t="shared" si="1473"/>
        <v>0</v>
      </c>
      <c r="AS1142" s="16">
        <f t="shared" si="1474"/>
        <v>0</v>
      </c>
      <c r="AT1142" s="16">
        <f t="shared" si="1475"/>
        <v>0</v>
      </c>
      <c r="AU1142" s="16">
        <f t="shared" si="1476"/>
        <v>1</v>
      </c>
      <c r="AV1142" s="16">
        <f t="shared" si="1477"/>
        <v>0</v>
      </c>
      <c r="AW1142" s="30">
        <f>(SUMPRODUCT(AV$5:AV1141,A$5:A1141)+SUM(AV$5:AV1141)*(Calculations!$B$6/30-0.5)+AV$4*Calculations!$B$6/30/2)/SUM(AV$4:AV1141)</f>
        <v>510.22007229542299</v>
      </c>
      <c r="AX1142" s="16"/>
      <c r="AY1142" s="12"/>
      <c r="AZ1142" s="12"/>
    </row>
    <row r="1143" spans="1:52" x14ac:dyDescent="0.25">
      <c r="A1143">
        <f t="shared" si="1453"/>
        <v>1139</v>
      </c>
      <c r="B1143" t="str">
        <f t="shared" si="1482"/>
        <v>December</v>
      </c>
      <c r="C1143">
        <f t="shared" si="1461"/>
        <v>2119</v>
      </c>
      <c r="D1143">
        <f t="shared" si="1484"/>
        <v>211912</v>
      </c>
      <c r="E1143">
        <f t="shared" ref="E1143:F1143" si="1523">E1131+1</f>
        <v>136</v>
      </c>
      <c r="F1143">
        <f t="shared" si="1523"/>
        <v>134</v>
      </c>
      <c r="G1143" s="12">
        <f>G1142*IF($B1143="January",1+IF(C1143&gt;Personal!$L$18+1,Calculations!$B$22,Calculations!$B$21),1)</f>
        <v>25312.037886179191</v>
      </c>
      <c r="H1143" s="12">
        <f>IF(AND(Career!$F$15="Yes",$E1143=62,$E1142=61),G1143,H1142*IF($B1143="January",(1+IF(C1143&gt;Personal!$L$18+1,Calculations!$C$22,Calculations!$C$21)),1))</f>
        <v>25312.037886179191</v>
      </c>
      <c r="I1143" s="12">
        <f>H1143*(1-'Retiree Assumptions'!$F$8)</f>
        <v>19743.389551219771</v>
      </c>
      <c r="J1143" s="12">
        <f>I1143/(Calculations!$C$27^($A1143-1+Calculations!$B$6/30))</f>
        <v>1068.9507847229281</v>
      </c>
      <c r="K1143" s="23">
        <f t="shared" si="1463"/>
        <v>0</v>
      </c>
      <c r="L1143" s="12">
        <f>L1142*IF($B1143="January",(1+IF(C1143&gt;Personal!$L$18+1,Calculations!$B$22,Calculations!$B$21)),1)</f>
        <v>13921.620837398539</v>
      </c>
      <c r="M1143" s="12">
        <f>IF(AND(Career!$F$15="Yes",$E1143=62,$E1142=61),L1143,M1142*IF($B1143="January",(1+IF(C1143&gt;Personal!$L$18+1,Calculations!$C$22,Calculations!$C$21)),1))</f>
        <v>13921.620837398539</v>
      </c>
      <c r="N1143" s="12">
        <f>M1143*(1-'Retiree Assumptions'!$F$10)</f>
        <v>12251.026336910714</v>
      </c>
      <c r="O1143" s="12">
        <f>N1143/(Calculations!$C$27^$AW1143)/(Calculations!$D$27^($A1143-1-$AW1143+Calculations!$B$6/30))</f>
        <v>541.51198274081958</v>
      </c>
      <c r="P1143" s="23">
        <f t="shared" si="1464"/>
        <v>0</v>
      </c>
      <c r="Q1143" s="12">
        <f>IF(OR(A1143&lt;=360,$E1143&lt;70),Q1142*IF($B1143="January",(1+IF(C1143&gt;Personal!$L$18+1,Calculations!$B$22,Calculations!$B$21)),1),0)</f>
        <v>0</v>
      </c>
      <c r="R1143" s="12">
        <f>IF(OR(A1143&lt;=360,$E1143&lt;70),IF(AND(Career!$F$15="Yes",$E1143=62,$E1142=61),Q1143,R1142*IF($B1143="January",(1+IF(C1143&gt;Personal!$L$18+1,Calculations!$C$22,Calculations!$C$21)),1)),0)</f>
        <v>0</v>
      </c>
      <c r="S1143" s="12">
        <f>R1143*(1-'Retiree Assumptions'!$F$8)</f>
        <v>0</v>
      </c>
      <c r="T1143" s="12">
        <f>S1143/(Calculations!$C$27^($A1143-1+Calculations!$B$6/30))</f>
        <v>0</v>
      </c>
      <c r="U1143" s="23">
        <f t="shared" si="1465"/>
        <v>0</v>
      </c>
      <c r="W1143">
        <f t="shared" si="1457"/>
        <v>15</v>
      </c>
      <c r="X1143">
        <f t="shared" si="1479"/>
        <v>2119</v>
      </c>
      <c r="Y1143">
        <f t="shared" si="1480"/>
        <v>136</v>
      </c>
      <c r="Z1143">
        <f t="shared" si="1467"/>
        <v>134</v>
      </c>
      <c r="AA1143" s="12">
        <f>S1143*12*Subsidy!$I$15/Subsidy!$I$14</f>
        <v>0</v>
      </c>
      <c r="AB1143" s="12">
        <f>SUM(S$5:S1143)*Subsidy!$I$15/Subsidy!$I$14</f>
        <v>53212.488521578103</v>
      </c>
      <c r="AC1143" s="12">
        <f>N1143*Subsidy!$E$15/Subsidy!$E$14</f>
        <v>9800.8210695285707</v>
      </c>
      <c r="AD1143" s="12">
        <f t="shared" si="1468"/>
        <v>117609.85283434285</v>
      </c>
      <c r="AE1143" s="12">
        <f>$AP1143*AC1143/(Calculations!$D$27^(A1143-1+Calculations!$B$6/30))</f>
        <v>0</v>
      </c>
      <c r="AF1143" s="12">
        <f>IF(AE1143=0,0,SUM(AE$903:AE1143)*AC1143/AE1143)</f>
        <v>0</v>
      </c>
      <c r="AH1143" s="164">
        <f>VLOOKUP(E1143,Rates2,5)*VLOOKUP(E1143,Mort_Imp_Retirees,C1143-'Mort Imp Cume'!$C$4+2)</f>
        <v>1</v>
      </c>
      <c r="AI1143" s="16">
        <f t="shared" si="1469"/>
        <v>0</v>
      </c>
      <c r="AJ1143" s="164">
        <f>VLOOKUP(F1143,Rates2,6)*VLOOKUP(F1143,Mort_Imp_Survivors,C1143-'Mort Imp Cume'!$C$4+2)</f>
        <v>1</v>
      </c>
      <c r="AK1143" s="16">
        <f t="shared" si="1470"/>
        <v>0</v>
      </c>
      <c r="AL1143" s="164">
        <f>VLOOKUP(F1143,Rates2,7)*VLOOKUP(F1143,Mort_Imp_Survivors,C1143-'Mort Imp Cume'!$C$4+2)</f>
        <v>1</v>
      </c>
      <c r="AM1143" s="16">
        <f t="shared" si="1471"/>
        <v>0</v>
      </c>
      <c r="AN1143" s="108">
        <f>PRODUCT(AI$4:AI1142)</f>
        <v>0</v>
      </c>
      <c r="AO1143" s="16">
        <f>PRODUCT(AK$4:AK1142)</f>
        <v>0</v>
      </c>
      <c r="AP1143" s="16">
        <f>PRODUCT(AM$4:AM1142)</f>
        <v>0</v>
      </c>
      <c r="AQ1143" s="16">
        <f t="shared" si="1472"/>
        <v>0</v>
      </c>
      <c r="AR1143" s="16">
        <f t="shared" si="1473"/>
        <v>0</v>
      </c>
      <c r="AS1143" s="16">
        <f t="shared" si="1474"/>
        <v>0</v>
      </c>
      <c r="AT1143" s="16">
        <f t="shared" si="1475"/>
        <v>0</v>
      </c>
      <c r="AU1143" s="16">
        <f t="shared" si="1476"/>
        <v>1</v>
      </c>
      <c r="AV1143" s="16">
        <f t="shared" si="1477"/>
        <v>0</v>
      </c>
      <c r="AW1143" s="30">
        <f>(SUMPRODUCT(AV$5:AV1142,A$5:A1142)+SUM(AV$5:AV1142)*(Calculations!$B$6/30-0.5)+AV$4*Calculations!$B$6/30/2)/SUM(AV$4:AV1142)</f>
        <v>510.22007229542299</v>
      </c>
      <c r="AX1143" s="16"/>
      <c r="AY1143" s="12"/>
      <c r="AZ1143" s="12"/>
    </row>
    <row r="1144" spans="1:52" x14ac:dyDescent="0.25">
      <c r="A1144">
        <f t="shared" si="1453"/>
        <v>1140</v>
      </c>
      <c r="B1144" t="str">
        <f t="shared" si="1482"/>
        <v>January</v>
      </c>
      <c r="C1144">
        <f t="shared" si="1461"/>
        <v>2120</v>
      </c>
      <c r="D1144">
        <f t="shared" si="1484"/>
        <v>212001</v>
      </c>
      <c r="E1144">
        <f t="shared" ref="E1144:F1144" si="1524">E1132+1</f>
        <v>137</v>
      </c>
      <c r="F1144">
        <f t="shared" si="1524"/>
        <v>135</v>
      </c>
      <c r="G1144" s="12">
        <f>G1143*IF($B1144="January",1+IF(C1144&gt;Personal!$L$18+1,Calculations!$B$22,Calculations!$B$21),1)</f>
        <v>25944.83883333367</v>
      </c>
      <c r="H1144" s="12">
        <f>IF(AND(Career!$F$15="Yes",$E1144=62,$E1143=61),G1144,H1143*IF($B1144="January",(1+IF(C1144&gt;Personal!$L$18+1,Calculations!$C$22,Calculations!$C$21)),1))</f>
        <v>25944.83883333367</v>
      </c>
      <c r="I1144" s="12">
        <f>H1144*(1-'Retiree Assumptions'!$F$8)</f>
        <v>20236.974290000264</v>
      </c>
      <c r="J1144" s="12">
        <f>I1144/(Calculations!$C$27^($A1144-1+Calculations!$B$6/30))</f>
        <v>1092.8729257851728</v>
      </c>
      <c r="K1144" s="23">
        <f t="shared" si="1463"/>
        <v>0</v>
      </c>
      <c r="L1144" s="12">
        <f>L1143*IF($B1144="January",(1+IF(C1144&gt;Personal!$L$18+1,Calculations!$B$22,Calculations!$B$21)),1)</f>
        <v>14269.661358333502</v>
      </c>
      <c r="M1144" s="12">
        <f>IF(AND(Career!$F$15="Yes",$E1144=62,$E1143=61),L1144,M1143*IF($B1144="January",(1+IF(C1144&gt;Personal!$L$18+1,Calculations!$C$22,Calculations!$C$21)),1))</f>
        <v>14269.661358333502</v>
      </c>
      <c r="N1144" s="12">
        <f>M1144*(1-'Retiree Assumptions'!$F$10)</f>
        <v>12557.301995333482</v>
      </c>
      <c r="O1144" s="12">
        <f>N1144/(Calculations!$C$27^$AW1144)/(Calculations!$D$27^($A1144-1-$AW1144+Calculations!$B$6/30))</f>
        <v>553.45194077719111</v>
      </c>
      <c r="P1144" s="23">
        <f t="shared" si="1464"/>
        <v>0</v>
      </c>
      <c r="Q1144" s="12">
        <f>IF(OR(A1144&lt;=360,$E1144&lt;70),Q1143*IF($B1144="January",(1+IF(C1144&gt;Personal!$L$18+1,Calculations!$B$22,Calculations!$B$21)),1),0)</f>
        <v>0</v>
      </c>
      <c r="R1144" s="12">
        <f>IF(OR(A1144&lt;=360,$E1144&lt;70),IF(AND(Career!$F$15="Yes",$E1144=62,$E1143=61),Q1144,R1143*IF($B1144="January",(1+IF(C1144&gt;Personal!$L$18+1,Calculations!$C$22,Calculations!$C$21)),1)),0)</f>
        <v>0</v>
      </c>
      <c r="S1144" s="12">
        <f>R1144*(1-'Retiree Assumptions'!$F$8)</f>
        <v>0</v>
      </c>
      <c r="T1144" s="12">
        <f>S1144/(Calculations!$C$27^($A1144-1+Calculations!$B$6/30))</f>
        <v>0</v>
      </c>
      <c r="U1144" s="23">
        <f t="shared" si="1465"/>
        <v>0</v>
      </c>
      <c r="W1144">
        <f t="shared" si="1457"/>
        <v>15</v>
      </c>
      <c r="X1144">
        <f t="shared" si="1479"/>
        <v>2120</v>
      </c>
      <c r="Y1144">
        <f t="shared" si="1480"/>
        <v>137</v>
      </c>
      <c r="Z1144">
        <f t="shared" si="1467"/>
        <v>135</v>
      </c>
      <c r="AA1144" s="12">
        <f>S1144*12*Subsidy!$I$15/Subsidy!$I$14</f>
        <v>0</v>
      </c>
      <c r="AB1144" s="12">
        <f>SUM(S$5:S1144)*Subsidy!$I$15/Subsidy!$I$14</f>
        <v>53212.488521578103</v>
      </c>
      <c r="AC1144" s="12">
        <f>N1144*Subsidy!$E$15/Subsidy!$E$14</f>
        <v>10045.841596266786</v>
      </c>
      <c r="AD1144" s="12">
        <f t="shared" si="1468"/>
        <v>120550.09915520143</v>
      </c>
      <c r="AE1144" s="12">
        <f>$AP1144*AC1144/(Calculations!$D$27^(A1144-1+Calculations!$B$6/30))</f>
        <v>0</v>
      </c>
      <c r="AF1144" s="12">
        <f>IF(AE1144=0,0,SUM(AE$903:AE1144)*AC1144/AE1144)</f>
        <v>0</v>
      </c>
      <c r="AH1144" s="164">
        <f>VLOOKUP(E1144,Rates2,5)*VLOOKUP(E1144,Mort_Imp_Retirees,C1144-'Mort Imp Cume'!$C$4+2)</f>
        <v>1</v>
      </c>
      <c r="AI1144" s="16">
        <f t="shared" si="1469"/>
        <v>0</v>
      </c>
      <c r="AJ1144" s="164">
        <f>VLOOKUP(F1144,Rates2,6)*VLOOKUP(F1144,Mort_Imp_Survivors,C1144-'Mort Imp Cume'!$C$4+2)</f>
        <v>1</v>
      </c>
      <c r="AK1144" s="16">
        <f t="shared" si="1470"/>
        <v>0</v>
      </c>
      <c r="AL1144" s="164">
        <f>VLOOKUP(F1144,Rates2,7)*VLOOKUP(F1144,Mort_Imp_Survivors,C1144-'Mort Imp Cume'!$C$4+2)</f>
        <v>1</v>
      </c>
      <c r="AM1144" s="16">
        <f t="shared" si="1471"/>
        <v>0</v>
      </c>
      <c r="AN1144" s="108">
        <f>PRODUCT(AI$4:AI1143)</f>
        <v>0</v>
      </c>
      <c r="AO1144" s="16">
        <f>PRODUCT(AK$4:AK1143)</f>
        <v>0</v>
      </c>
      <c r="AP1144" s="16">
        <f>PRODUCT(AM$4:AM1143)</f>
        <v>0</v>
      </c>
      <c r="AQ1144" s="16">
        <f t="shared" si="1472"/>
        <v>0</v>
      </c>
      <c r="AR1144" s="16">
        <f t="shared" si="1473"/>
        <v>0</v>
      </c>
      <c r="AS1144" s="16">
        <f t="shared" si="1474"/>
        <v>0</v>
      </c>
      <c r="AT1144" s="16">
        <f t="shared" si="1475"/>
        <v>0</v>
      </c>
      <c r="AU1144" s="16">
        <f t="shared" si="1476"/>
        <v>1</v>
      </c>
      <c r="AV1144" s="16">
        <f t="shared" si="1477"/>
        <v>0</v>
      </c>
      <c r="AW1144" s="30">
        <f>(SUMPRODUCT(AV$5:AV1143,A$5:A1143)+SUM(AV$5:AV1143)*(Calculations!$B$6/30-0.5)+AV$4*Calculations!$B$6/30/2)/SUM(AV$4:AV1143)</f>
        <v>510.22007229542299</v>
      </c>
      <c r="AX1144" s="16"/>
      <c r="AY1144" s="12"/>
      <c r="AZ1144" s="12"/>
    </row>
    <row r="1145" spans="1:52" x14ac:dyDescent="0.25">
      <c r="A1145">
        <f t="shared" si="1453"/>
        <v>1141</v>
      </c>
      <c r="B1145" t="str">
        <f t="shared" si="1482"/>
        <v>February</v>
      </c>
      <c r="C1145">
        <f t="shared" si="1461"/>
        <v>2120</v>
      </c>
      <c r="D1145">
        <f t="shared" si="1484"/>
        <v>212002</v>
      </c>
      <c r="E1145">
        <f t="shared" ref="E1145:F1145" si="1525">E1133+1</f>
        <v>137</v>
      </c>
      <c r="F1145">
        <f t="shared" si="1525"/>
        <v>135</v>
      </c>
      <c r="G1145" s="12">
        <f>G1144*IF($B1145="January",1+IF(C1145&gt;Personal!$L$18+1,Calculations!$B$22,Calculations!$B$21),1)</f>
        <v>25944.83883333367</v>
      </c>
      <c r="H1145" s="12">
        <f>IF(AND(Career!$F$15="Yes",$E1145=62,$E1144=61),G1145,H1144*IF($B1145="January",(1+IF(C1145&gt;Personal!$L$18+1,Calculations!$C$22,Calculations!$C$21)),1))</f>
        <v>25944.83883333367</v>
      </c>
      <c r="I1145" s="12">
        <f>H1145*(1-'Retiree Assumptions'!$F$8)</f>
        <v>20236.974290000264</v>
      </c>
      <c r="J1145" s="12">
        <f>I1145/(Calculations!$C$27^($A1145-1+Calculations!$B$6/30))</f>
        <v>1090.0784609647194</v>
      </c>
      <c r="K1145" s="23">
        <f t="shared" si="1463"/>
        <v>0</v>
      </c>
      <c r="L1145" s="12">
        <f>L1144*IF($B1145="January",(1+IF(C1145&gt;Personal!$L$18+1,Calculations!$B$22,Calculations!$B$21)),1)</f>
        <v>14269.661358333502</v>
      </c>
      <c r="M1145" s="12">
        <f>IF(AND(Career!$F$15="Yes",$E1145=62,$E1144=61),L1145,M1144*IF($B1145="January",(1+IF(C1145&gt;Personal!$L$18+1,Calculations!$C$22,Calculations!$C$21)),1))</f>
        <v>14269.661358333502</v>
      </c>
      <c r="N1145" s="12">
        <f>M1145*(1-'Retiree Assumptions'!$F$10)</f>
        <v>12557.301995333482</v>
      </c>
      <c r="O1145" s="12">
        <f>N1145/(Calculations!$C$27^$AW1145)/(Calculations!$D$27^($A1145-1-$AW1145+Calculations!$B$6/30))</f>
        <v>551.85869900824048</v>
      </c>
      <c r="P1145" s="23">
        <f t="shared" si="1464"/>
        <v>0</v>
      </c>
      <c r="Q1145" s="12">
        <f>IF(OR(A1145&lt;=360,$E1145&lt;70),Q1144*IF($B1145="January",(1+IF(C1145&gt;Personal!$L$18+1,Calculations!$B$22,Calculations!$B$21)),1),0)</f>
        <v>0</v>
      </c>
      <c r="R1145" s="12">
        <f>IF(OR(A1145&lt;=360,$E1145&lt;70),IF(AND(Career!$F$15="Yes",$E1145=62,$E1144=61),Q1145,R1144*IF($B1145="January",(1+IF(C1145&gt;Personal!$L$18+1,Calculations!$C$22,Calculations!$C$21)),1)),0)</f>
        <v>0</v>
      </c>
      <c r="S1145" s="12">
        <f>R1145*(1-'Retiree Assumptions'!$F$8)</f>
        <v>0</v>
      </c>
      <c r="T1145" s="12">
        <f>S1145/(Calculations!$C$27^($A1145-1+Calculations!$B$6/30))</f>
        <v>0</v>
      </c>
      <c r="U1145" s="23">
        <f t="shared" si="1465"/>
        <v>0</v>
      </c>
      <c r="W1145">
        <f t="shared" si="1457"/>
        <v>15</v>
      </c>
      <c r="X1145">
        <f t="shared" si="1479"/>
        <v>2120</v>
      </c>
      <c r="Y1145">
        <f t="shared" si="1480"/>
        <v>137</v>
      </c>
      <c r="Z1145">
        <f t="shared" si="1467"/>
        <v>135</v>
      </c>
      <c r="AA1145" s="12">
        <f>S1145*12*Subsidy!$I$15/Subsidy!$I$14</f>
        <v>0</v>
      </c>
      <c r="AB1145" s="12">
        <f>SUM(S$5:S1145)*Subsidy!$I$15/Subsidy!$I$14</f>
        <v>53212.488521578103</v>
      </c>
      <c r="AC1145" s="12">
        <f>N1145*Subsidy!$E$15/Subsidy!$E$14</f>
        <v>10045.841596266786</v>
      </c>
      <c r="AD1145" s="12">
        <f t="shared" si="1468"/>
        <v>120550.09915520143</v>
      </c>
      <c r="AE1145" s="12">
        <f>$AP1145*AC1145/(Calculations!$D$27^(A1145-1+Calculations!$B$6/30))</f>
        <v>0</v>
      </c>
      <c r="AF1145" s="12">
        <f>IF(AE1145=0,0,SUM(AE$903:AE1145)*AC1145/AE1145)</f>
        <v>0</v>
      </c>
      <c r="AH1145" s="164">
        <f>VLOOKUP(E1145,Rates2,5)*VLOOKUP(E1145,Mort_Imp_Retirees,C1145-'Mort Imp Cume'!$C$4+2)</f>
        <v>1</v>
      </c>
      <c r="AI1145" s="16">
        <f t="shared" si="1469"/>
        <v>0</v>
      </c>
      <c r="AJ1145" s="164">
        <f>VLOOKUP(F1145,Rates2,6)*VLOOKUP(F1145,Mort_Imp_Survivors,C1145-'Mort Imp Cume'!$C$4+2)</f>
        <v>1</v>
      </c>
      <c r="AK1145" s="16">
        <f t="shared" si="1470"/>
        <v>0</v>
      </c>
      <c r="AL1145" s="164">
        <f>VLOOKUP(F1145,Rates2,7)*VLOOKUP(F1145,Mort_Imp_Survivors,C1145-'Mort Imp Cume'!$C$4+2)</f>
        <v>1</v>
      </c>
      <c r="AM1145" s="16">
        <f t="shared" si="1471"/>
        <v>0</v>
      </c>
      <c r="AN1145" s="108">
        <f>PRODUCT(AI$4:AI1144)</f>
        <v>0</v>
      </c>
      <c r="AO1145" s="16">
        <f>PRODUCT(AK$4:AK1144)</f>
        <v>0</v>
      </c>
      <c r="AP1145" s="16">
        <f>PRODUCT(AM$4:AM1144)</f>
        <v>0</v>
      </c>
      <c r="AQ1145" s="16">
        <f t="shared" si="1472"/>
        <v>0</v>
      </c>
      <c r="AR1145" s="16">
        <f t="shared" si="1473"/>
        <v>0</v>
      </c>
      <c r="AS1145" s="16">
        <f t="shared" si="1474"/>
        <v>0</v>
      </c>
      <c r="AT1145" s="16">
        <f t="shared" si="1475"/>
        <v>0</v>
      </c>
      <c r="AU1145" s="16">
        <f t="shared" si="1476"/>
        <v>1</v>
      </c>
      <c r="AV1145" s="16">
        <f t="shared" si="1477"/>
        <v>0</v>
      </c>
      <c r="AW1145" s="30">
        <f>(SUMPRODUCT(AV$5:AV1144,A$5:A1144)+SUM(AV$5:AV1144)*(Calculations!$B$6/30-0.5)+AV$4*Calculations!$B$6/30/2)/SUM(AV$4:AV1144)</f>
        <v>510.22007229542299</v>
      </c>
      <c r="AX1145" s="16"/>
      <c r="AY1145" s="12"/>
      <c r="AZ1145" s="12"/>
    </row>
    <row r="1146" spans="1:52" x14ac:dyDescent="0.25">
      <c r="A1146">
        <f t="shared" si="1453"/>
        <v>1142</v>
      </c>
      <c r="B1146" t="str">
        <f t="shared" si="1482"/>
        <v>March</v>
      </c>
      <c r="C1146">
        <f t="shared" si="1461"/>
        <v>2120</v>
      </c>
      <c r="D1146">
        <f t="shared" si="1484"/>
        <v>212003</v>
      </c>
      <c r="E1146">
        <f t="shared" ref="E1146:F1146" si="1526">E1134+1</f>
        <v>137</v>
      </c>
      <c r="F1146">
        <f t="shared" si="1526"/>
        <v>135</v>
      </c>
      <c r="G1146" s="12">
        <f>G1145*IF($B1146="January",1+IF(C1146&gt;Personal!$L$18+1,Calculations!$B$22,Calculations!$B$21),1)</f>
        <v>25944.83883333367</v>
      </c>
      <c r="H1146" s="12">
        <f>IF(AND(Career!$F$15="Yes",$E1146=62,$E1145=61),G1146,H1145*IF($B1146="January",(1+IF(C1146&gt;Personal!$L$18+1,Calculations!$C$22,Calculations!$C$21)),1))</f>
        <v>25944.83883333367</v>
      </c>
      <c r="I1146" s="12">
        <f>H1146*(1-'Retiree Assumptions'!$F$8)</f>
        <v>20236.974290000264</v>
      </c>
      <c r="J1146" s="12">
        <f>I1146/(Calculations!$C$27^($A1146-1+Calculations!$B$6/30))</f>
        <v>1087.2911415620442</v>
      </c>
      <c r="K1146" s="23">
        <f t="shared" si="1463"/>
        <v>0</v>
      </c>
      <c r="L1146" s="12">
        <f>L1145*IF($B1146="January",(1+IF(C1146&gt;Personal!$L$18+1,Calculations!$B$22,Calculations!$B$21)),1)</f>
        <v>14269.661358333502</v>
      </c>
      <c r="M1146" s="12">
        <f>IF(AND(Career!$F$15="Yes",$E1146=62,$E1145=61),L1146,M1145*IF($B1146="January",(1+IF(C1146&gt;Personal!$L$18+1,Calculations!$C$22,Calculations!$C$21)),1))</f>
        <v>14269.661358333502</v>
      </c>
      <c r="N1146" s="12">
        <f>M1146*(1-'Retiree Assumptions'!$F$10)</f>
        <v>12557.301995333482</v>
      </c>
      <c r="O1146" s="12">
        <f>N1146/(Calculations!$C$27^$AW1146)/(Calculations!$D$27^($A1146-1-$AW1146+Calculations!$B$6/30))</f>
        <v>550.27004376098625</v>
      </c>
      <c r="P1146" s="23">
        <f t="shared" si="1464"/>
        <v>0</v>
      </c>
      <c r="Q1146" s="12">
        <f>IF(OR(A1146&lt;=360,$E1146&lt;70),Q1145*IF($B1146="January",(1+IF(C1146&gt;Personal!$L$18+1,Calculations!$B$22,Calculations!$B$21)),1),0)</f>
        <v>0</v>
      </c>
      <c r="R1146" s="12">
        <f>IF(OR(A1146&lt;=360,$E1146&lt;70),IF(AND(Career!$F$15="Yes",$E1146=62,$E1145=61),Q1146,R1145*IF($B1146="January",(1+IF(C1146&gt;Personal!$L$18+1,Calculations!$C$22,Calculations!$C$21)),1)),0)</f>
        <v>0</v>
      </c>
      <c r="S1146" s="12">
        <f>R1146*(1-'Retiree Assumptions'!$F$8)</f>
        <v>0</v>
      </c>
      <c r="T1146" s="12">
        <f>S1146/(Calculations!$C$27^($A1146-1+Calculations!$B$6/30))</f>
        <v>0</v>
      </c>
      <c r="U1146" s="23">
        <f t="shared" si="1465"/>
        <v>0</v>
      </c>
      <c r="W1146">
        <f t="shared" si="1457"/>
        <v>15</v>
      </c>
      <c r="X1146">
        <f t="shared" si="1479"/>
        <v>2120</v>
      </c>
      <c r="Y1146">
        <f t="shared" si="1480"/>
        <v>137</v>
      </c>
      <c r="Z1146">
        <f t="shared" si="1467"/>
        <v>135</v>
      </c>
      <c r="AA1146" s="12">
        <f>S1146*12*Subsidy!$I$15/Subsidy!$I$14</f>
        <v>0</v>
      </c>
      <c r="AB1146" s="12">
        <f>SUM(S$5:S1146)*Subsidy!$I$15/Subsidy!$I$14</f>
        <v>53212.488521578103</v>
      </c>
      <c r="AC1146" s="12">
        <f>N1146*Subsidy!$E$15/Subsidy!$E$14</f>
        <v>10045.841596266786</v>
      </c>
      <c r="AD1146" s="12">
        <f t="shared" si="1468"/>
        <v>120550.09915520143</v>
      </c>
      <c r="AE1146" s="12">
        <f>$AP1146*AC1146/(Calculations!$D$27^(A1146-1+Calculations!$B$6/30))</f>
        <v>0</v>
      </c>
      <c r="AF1146" s="12">
        <f>IF(AE1146=0,0,SUM(AE$903:AE1146)*AC1146/AE1146)</f>
        <v>0</v>
      </c>
      <c r="AH1146" s="164">
        <f>VLOOKUP(E1146,Rates2,5)*VLOOKUP(E1146,Mort_Imp_Retirees,C1146-'Mort Imp Cume'!$C$4+2)</f>
        <v>1</v>
      </c>
      <c r="AI1146" s="16">
        <f t="shared" si="1469"/>
        <v>0</v>
      </c>
      <c r="AJ1146" s="164">
        <f>VLOOKUP(F1146,Rates2,6)*VLOOKUP(F1146,Mort_Imp_Survivors,C1146-'Mort Imp Cume'!$C$4+2)</f>
        <v>1</v>
      </c>
      <c r="AK1146" s="16">
        <f t="shared" si="1470"/>
        <v>0</v>
      </c>
      <c r="AL1146" s="164">
        <f>VLOOKUP(F1146,Rates2,7)*VLOOKUP(F1146,Mort_Imp_Survivors,C1146-'Mort Imp Cume'!$C$4+2)</f>
        <v>1</v>
      </c>
      <c r="AM1146" s="16">
        <f t="shared" si="1471"/>
        <v>0</v>
      </c>
      <c r="AN1146" s="108">
        <f>PRODUCT(AI$4:AI1145)</f>
        <v>0</v>
      </c>
      <c r="AO1146" s="16">
        <f>PRODUCT(AK$4:AK1145)</f>
        <v>0</v>
      </c>
      <c r="AP1146" s="16">
        <f>PRODUCT(AM$4:AM1145)</f>
        <v>0</v>
      </c>
      <c r="AQ1146" s="16">
        <f t="shared" si="1472"/>
        <v>0</v>
      </c>
      <c r="AR1146" s="16">
        <f t="shared" si="1473"/>
        <v>0</v>
      </c>
      <c r="AS1146" s="16">
        <f t="shared" si="1474"/>
        <v>0</v>
      </c>
      <c r="AT1146" s="16">
        <f t="shared" si="1475"/>
        <v>0</v>
      </c>
      <c r="AU1146" s="16">
        <f t="shared" si="1476"/>
        <v>1</v>
      </c>
      <c r="AV1146" s="16">
        <f t="shared" si="1477"/>
        <v>0</v>
      </c>
      <c r="AW1146" s="30">
        <f>(SUMPRODUCT(AV$5:AV1145,A$5:A1145)+SUM(AV$5:AV1145)*(Calculations!$B$6/30-0.5)+AV$4*Calculations!$B$6/30/2)/SUM(AV$4:AV1145)</f>
        <v>510.22007229542299</v>
      </c>
      <c r="AX1146" s="16"/>
      <c r="AY1146" s="12"/>
      <c r="AZ1146" s="12"/>
    </row>
    <row r="1147" spans="1:52" x14ac:dyDescent="0.25">
      <c r="A1147">
        <f t="shared" si="1453"/>
        <v>1143</v>
      </c>
      <c r="B1147" t="str">
        <f t="shared" si="1482"/>
        <v>April</v>
      </c>
      <c r="C1147">
        <f t="shared" si="1461"/>
        <v>2120</v>
      </c>
      <c r="D1147">
        <f t="shared" si="1484"/>
        <v>212004</v>
      </c>
      <c r="E1147">
        <f t="shared" ref="E1147:F1147" si="1527">E1135+1</f>
        <v>137</v>
      </c>
      <c r="F1147">
        <f t="shared" si="1527"/>
        <v>135</v>
      </c>
      <c r="G1147" s="12">
        <f>G1146*IF($B1147="January",1+IF(C1147&gt;Personal!$L$18+1,Calculations!$B$22,Calculations!$B$21),1)</f>
        <v>25944.83883333367</v>
      </c>
      <c r="H1147" s="12">
        <f>IF(AND(Career!$F$15="Yes",$E1147=62,$E1146=61),G1147,H1146*IF($B1147="January",(1+IF(C1147&gt;Personal!$L$18+1,Calculations!$C$22,Calculations!$C$21)),1))</f>
        <v>25944.83883333367</v>
      </c>
      <c r="I1147" s="12">
        <f>H1147*(1-'Retiree Assumptions'!$F$8)</f>
        <v>20236.974290000264</v>
      </c>
      <c r="J1147" s="12">
        <f>I1147/(Calculations!$C$27^($A1147-1+Calculations!$B$6/30))</f>
        <v>1084.5109493063874</v>
      </c>
      <c r="K1147" s="23">
        <f t="shared" si="1463"/>
        <v>0</v>
      </c>
      <c r="L1147" s="12">
        <f>L1146*IF($B1147="January",(1+IF(C1147&gt;Personal!$L$18+1,Calculations!$B$22,Calculations!$B$21)),1)</f>
        <v>14269.661358333502</v>
      </c>
      <c r="M1147" s="12">
        <f>IF(AND(Career!$F$15="Yes",$E1147=62,$E1146=61),L1147,M1146*IF($B1147="January",(1+IF(C1147&gt;Personal!$L$18+1,Calculations!$C$22,Calculations!$C$21)),1))</f>
        <v>14269.661358333502</v>
      </c>
      <c r="N1147" s="12">
        <f>M1147*(1-'Retiree Assumptions'!$F$10)</f>
        <v>12557.301995333482</v>
      </c>
      <c r="O1147" s="12">
        <f>N1147/(Calculations!$C$27^$AW1147)/(Calculations!$D$27^($A1147-1-$AW1147+Calculations!$B$6/30))</f>
        <v>548.68596183204556</v>
      </c>
      <c r="P1147" s="23">
        <f t="shared" si="1464"/>
        <v>0</v>
      </c>
      <c r="Q1147" s="12">
        <f>IF(OR(A1147&lt;=360,$E1147&lt;70),Q1146*IF($B1147="January",(1+IF(C1147&gt;Personal!$L$18+1,Calculations!$B$22,Calculations!$B$21)),1),0)</f>
        <v>0</v>
      </c>
      <c r="R1147" s="12">
        <f>IF(OR(A1147&lt;=360,$E1147&lt;70),IF(AND(Career!$F$15="Yes",$E1147=62,$E1146=61),Q1147,R1146*IF($B1147="January",(1+IF(C1147&gt;Personal!$L$18+1,Calculations!$C$22,Calculations!$C$21)),1)),0)</f>
        <v>0</v>
      </c>
      <c r="S1147" s="12">
        <f>R1147*(1-'Retiree Assumptions'!$F$8)</f>
        <v>0</v>
      </c>
      <c r="T1147" s="12">
        <f>S1147/(Calculations!$C$27^($A1147-1+Calculations!$B$6/30))</f>
        <v>0</v>
      </c>
      <c r="U1147" s="23">
        <f t="shared" si="1465"/>
        <v>0</v>
      </c>
      <c r="W1147">
        <f t="shared" si="1457"/>
        <v>15</v>
      </c>
      <c r="X1147">
        <f t="shared" si="1479"/>
        <v>2120</v>
      </c>
      <c r="Y1147">
        <f t="shared" si="1480"/>
        <v>137</v>
      </c>
      <c r="Z1147">
        <f t="shared" si="1467"/>
        <v>135</v>
      </c>
      <c r="AA1147" s="12">
        <f>S1147*12*Subsidy!$I$15/Subsidy!$I$14</f>
        <v>0</v>
      </c>
      <c r="AB1147" s="12">
        <f>SUM(S$5:S1147)*Subsidy!$I$15/Subsidy!$I$14</f>
        <v>53212.488521578103</v>
      </c>
      <c r="AC1147" s="12">
        <f>N1147*Subsidy!$E$15/Subsidy!$E$14</f>
        <v>10045.841596266786</v>
      </c>
      <c r="AD1147" s="12">
        <f t="shared" si="1468"/>
        <v>120550.09915520143</v>
      </c>
      <c r="AE1147" s="12">
        <f>$AP1147*AC1147/(Calculations!$D$27^(A1147-1+Calculations!$B$6/30))</f>
        <v>0</v>
      </c>
      <c r="AF1147" s="12">
        <f>IF(AE1147=0,0,SUM(AE$903:AE1147)*AC1147/AE1147)</f>
        <v>0</v>
      </c>
      <c r="AH1147" s="164">
        <f>VLOOKUP(E1147,Rates2,5)*VLOOKUP(E1147,Mort_Imp_Retirees,C1147-'Mort Imp Cume'!$C$4+2)</f>
        <v>1</v>
      </c>
      <c r="AI1147" s="16">
        <f t="shared" si="1469"/>
        <v>0</v>
      </c>
      <c r="AJ1147" s="164">
        <f>VLOOKUP(F1147,Rates2,6)*VLOOKUP(F1147,Mort_Imp_Survivors,C1147-'Mort Imp Cume'!$C$4+2)</f>
        <v>1</v>
      </c>
      <c r="AK1147" s="16">
        <f t="shared" si="1470"/>
        <v>0</v>
      </c>
      <c r="AL1147" s="164">
        <f>VLOOKUP(F1147,Rates2,7)*VLOOKUP(F1147,Mort_Imp_Survivors,C1147-'Mort Imp Cume'!$C$4+2)</f>
        <v>1</v>
      </c>
      <c r="AM1147" s="16">
        <f t="shared" si="1471"/>
        <v>0</v>
      </c>
      <c r="AN1147" s="108">
        <f>PRODUCT(AI$4:AI1146)</f>
        <v>0</v>
      </c>
      <c r="AO1147" s="16">
        <f>PRODUCT(AK$4:AK1146)</f>
        <v>0</v>
      </c>
      <c r="AP1147" s="16">
        <f>PRODUCT(AM$4:AM1146)</f>
        <v>0</v>
      </c>
      <c r="AQ1147" s="16">
        <f t="shared" si="1472"/>
        <v>0</v>
      </c>
      <c r="AR1147" s="16">
        <f t="shared" si="1473"/>
        <v>0</v>
      </c>
      <c r="AS1147" s="16">
        <f t="shared" si="1474"/>
        <v>0</v>
      </c>
      <c r="AT1147" s="16">
        <f t="shared" si="1475"/>
        <v>0</v>
      </c>
      <c r="AU1147" s="16">
        <f t="shared" si="1476"/>
        <v>1</v>
      </c>
      <c r="AV1147" s="16">
        <f t="shared" si="1477"/>
        <v>0</v>
      </c>
      <c r="AW1147" s="30">
        <f>(SUMPRODUCT(AV$5:AV1146,A$5:A1146)+SUM(AV$5:AV1146)*(Calculations!$B$6/30-0.5)+AV$4*Calculations!$B$6/30/2)/SUM(AV$4:AV1146)</f>
        <v>510.22007229542299</v>
      </c>
      <c r="AX1147" s="16"/>
      <c r="AY1147" s="12"/>
      <c r="AZ1147" s="12"/>
    </row>
    <row r="1148" spans="1:52" x14ac:dyDescent="0.25">
      <c r="A1148">
        <f t="shared" si="1453"/>
        <v>1144</v>
      </c>
      <c r="B1148" t="str">
        <f t="shared" si="1482"/>
        <v>May</v>
      </c>
      <c r="C1148">
        <f t="shared" si="1461"/>
        <v>2120</v>
      </c>
      <c r="D1148">
        <f t="shared" si="1484"/>
        <v>212005</v>
      </c>
      <c r="E1148">
        <f t="shared" ref="E1148:F1148" si="1528">E1136+1</f>
        <v>137</v>
      </c>
      <c r="F1148">
        <f t="shared" si="1528"/>
        <v>135</v>
      </c>
      <c r="G1148" s="12">
        <f>G1147*IF($B1148="January",1+IF(C1148&gt;Personal!$L$18+1,Calculations!$B$22,Calculations!$B$21),1)</f>
        <v>25944.83883333367</v>
      </c>
      <c r="H1148" s="12">
        <f>IF(AND(Career!$F$15="Yes",$E1148=62,$E1147=61),G1148,H1147*IF($B1148="January",(1+IF(C1148&gt;Personal!$L$18+1,Calculations!$C$22,Calculations!$C$21)),1))</f>
        <v>25944.83883333367</v>
      </c>
      <c r="I1148" s="12">
        <f>H1148*(1-'Retiree Assumptions'!$F$8)</f>
        <v>20236.974290000264</v>
      </c>
      <c r="J1148" s="12">
        <f>I1148/(Calculations!$C$27^($A1148-1+Calculations!$B$6/30))</f>
        <v>1081.7378659737069</v>
      </c>
      <c r="K1148" s="23">
        <f t="shared" si="1463"/>
        <v>0</v>
      </c>
      <c r="L1148" s="12">
        <f>L1147*IF($B1148="January",(1+IF(C1148&gt;Personal!$L$18+1,Calculations!$B$22,Calculations!$B$21)),1)</f>
        <v>14269.661358333502</v>
      </c>
      <c r="M1148" s="12">
        <f>IF(AND(Career!$F$15="Yes",$E1148=62,$E1147=61),L1148,M1147*IF($B1148="January",(1+IF(C1148&gt;Personal!$L$18+1,Calculations!$C$22,Calculations!$C$21)),1))</f>
        <v>14269.661358333502</v>
      </c>
      <c r="N1148" s="12">
        <f>M1148*(1-'Retiree Assumptions'!$F$10)</f>
        <v>12557.301995333482</v>
      </c>
      <c r="O1148" s="12">
        <f>N1148/(Calculations!$C$27^$AW1148)/(Calculations!$D$27^($A1148-1-$AW1148+Calculations!$B$6/30))</f>
        <v>547.10644005604445</v>
      </c>
      <c r="P1148" s="23">
        <f t="shared" si="1464"/>
        <v>0</v>
      </c>
      <c r="Q1148" s="12">
        <f>IF(OR(A1148&lt;=360,$E1148&lt;70),Q1147*IF($B1148="January",(1+IF(C1148&gt;Personal!$L$18+1,Calculations!$B$22,Calculations!$B$21)),1),0)</f>
        <v>0</v>
      </c>
      <c r="R1148" s="12">
        <f>IF(OR(A1148&lt;=360,$E1148&lt;70),IF(AND(Career!$F$15="Yes",$E1148=62,$E1147=61),Q1148,R1147*IF($B1148="January",(1+IF(C1148&gt;Personal!$L$18+1,Calculations!$C$22,Calculations!$C$21)),1)),0)</f>
        <v>0</v>
      </c>
      <c r="S1148" s="12">
        <f>R1148*(1-'Retiree Assumptions'!$F$8)</f>
        <v>0</v>
      </c>
      <c r="T1148" s="12">
        <f>S1148/(Calculations!$C$27^($A1148-1+Calculations!$B$6/30))</f>
        <v>0</v>
      </c>
      <c r="U1148" s="23">
        <f t="shared" si="1465"/>
        <v>0</v>
      </c>
      <c r="W1148">
        <f t="shared" si="1457"/>
        <v>15</v>
      </c>
      <c r="X1148">
        <f t="shared" si="1479"/>
        <v>2120</v>
      </c>
      <c r="Y1148">
        <f t="shared" si="1480"/>
        <v>137</v>
      </c>
      <c r="Z1148">
        <f t="shared" si="1467"/>
        <v>135</v>
      </c>
      <c r="AA1148" s="12">
        <f>S1148*12*Subsidy!$I$15/Subsidy!$I$14</f>
        <v>0</v>
      </c>
      <c r="AB1148" s="12">
        <f>SUM(S$5:S1148)*Subsidy!$I$15/Subsidy!$I$14</f>
        <v>53212.488521578103</v>
      </c>
      <c r="AC1148" s="12">
        <f>N1148*Subsidy!$E$15/Subsidy!$E$14</f>
        <v>10045.841596266786</v>
      </c>
      <c r="AD1148" s="12">
        <f t="shared" si="1468"/>
        <v>120550.09915520143</v>
      </c>
      <c r="AE1148" s="12">
        <f>$AP1148*AC1148/(Calculations!$D$27^(A1148-1+Calculations!$B$6/30))</f>
        <v>0</v>
      </c>
      <c r="AF1148" s="12">
        <f>IF(AE1148=0,0,SUM(AE$903:AE1148)*AC1148/AE1148)</f>
        <v>0</v>
      </c>
      <c r="AH1148" s="164">
        <f>VLOOKUP(E1148,Rates2,5)*VLOOKUP(E1148,Mort_Imp_Retirees,C1148-'Mort Imp Cume'!$C$4+2)</f>
        <v>1</v>
      </c>
      <c r="AI1148" s="16">
        <f t="shared" si="1469"/>
        <v>0</v>
      </c>
      <c r="AJ1148" s="164">
        <f>VLOOKUP(F1148,Rates2,6)*VLOOKUP(F1148,Mort_Imp_Survivors,C1148-'Mort Imp Cume'!$C$4+2)</f>
        <v>1</v>
      </c>
      <c r="AK1148" s="16">
        <f t="shared" si="1470"/>
        <v>0</v>
      </c>
      <c r="AL1148" s="164">
        <f>VLOOKUP(F1148,Rates2,7)*VLOOKUP(F1148,Mort_Imp_Survivors,C1148-'Mort Imp Cume'!$C$4+2)</f>
        <v>1</v>
      </c>
      <c r="AM1148" s="16">
        <f t="shared" si="1471"/>
        <v>0</v>
      </c>
      <c r="AN1148" s="108">
        <f>PRODUCT(AI$4:AI1147)</f>
        <v>0</v>
      </c>
      <c r="AO1148" s="16">
        <f>PRODUCT(AK$4:AK1147)</f>
        <v>0</v>
      </c>
      <c r="AP1148" s="16">
        <f>PRODUCT(AM$4:AM1147)</f>
        <v>0</v>
      </c>
      <c r="AQ1148" s="16">
        <f t="shared" si="1472"/>
        <v>0</v>
      </c>
      <c r="AR1148" s="16">
        <f t="shared" si="1473"/>
        <v>0</v>
      </c>
      <c r="AS1148" s="16">
        <f t="shared" si="1474"/>
        <v>0</v>
      </c>
      <c r="AT1148" s="16">
        <f t="shared" si="1475"/>
        <v>0</v>
      </c>
      <c r="AU1148" s="16">
        <f t="shared" si="1476"/>
        <v>1</v>
      </c>
      <c r="AV1148" s="16">
        <f t="shared" si="1477"/>
        <v>0</v>
      </c>
      <c r="AW1148" s="30">
        <f>(SUMPRODUCT(AV$5:AV1147,A$5:A1147)+SUM(AV$5:AV1147)*(Calculations!$B$6/30-0.5)+AV$4*Calculations!$B$6/30/2)/SUM(AV$4:AV1147)</f>
        <v>510.22007229542299</v>
      </c>
      <c r="AX1148" s="16"/>
      <c r="AY1148" s="12"/>
      <c r="AZ1148" s="12"/>
    </row>
    <row r="1149" spans="1:52" x14ac:dyDescent="0.25">
      <c r="A1149">
        <f t="shared" si="1453"/>
        <v>1145</v>
      </c>
      <c r="B1149" t="str">
        <f t="shared" si="1482"/>
        <v>June</v>
      </c>
      <c r="C1149">
        <f t="shared" si="1461"/>
        <v>2120</v>
      </c>
      <c r="D1149">
        <f t="shared" si="1484"/>
        <v>212006</v>
      </c>
      <c r="E1149">
        <f t="shared" ref="E1149:F1149" si="1529">E1137+1</f>
        <v>137</v>
      </c>
      <c r="F1149">
        <f t="shared" si="1529"/>
        <v>135</v>
      </c>
      <c r="G1149" s="12">
        <f>G1148*IF($B1149="January",1+IF(C1149&gt;Personal!$L$18+1,Calculations!$B$22,Calculations!$B$21),1)</f>
        <v>25944.83883333367</v>
      </c>
      <c r="H1149" s="12">
        <f>IF(AND(Career!$F$15="Yes",$E1149=62,$E1148=61),G1149,H1148*IF($B1149="January",(1+IF(C1149&gt;Personal!$L$18+1,Calculations!$C$22,Calculations!$C$21)),1))</f>
        <v>25944.83883333367</v>
      </c>
      <c r="I1149" s="12">
        <f>H1149*(1-'Retiree Assumptions'!$F$8)</f>
        <v>20236.974290000264</v>
      </c>
      <c r="J1149" s="12">
        <f>I1149/(Calculations!$C$27^($A1149-1+Calculations!$B$6/30))</f>
        <v>1078.9718733865595</v>
      </c>
      <c r="K1149" s="23">
        <f t="shared" si="1463"/>
        <v>0</v>
      </c>
      <c r="L1149" s="12">
        <f>L1148*IF($B1149="January",(1+IF(C1149&gt;Personal!$L$18+1,Calculations!$B$22,Calculations!$B$21)),1)</f>
        <v>14269.661358333502</v>
      </c>
      <c r="M1149" s="12">
        <f>IF(AND(Career!$F$15="Yes",$E1149=62,$E1148=61),L1149,M1148*IF($B1149="January",(1+IF(C1149&gt;Personal!$L$18+1,Calculations!$C$22,Calculations!$C$21)),1))</f>
        <v>14269.661358333502</v>
      </c>
      <c r="N1149" s="12">
        <f>M1149*(1-'Retiree Assumptions'!$F$10)</f>
        <v>12557.301995333482</v>
      </c>
      <c r="O1149" s="12">
        <f>N1149/(Calculations!$C$27^$AW1149)/(Calculations!$D$27^($A1149-1-$AW1149+Calculations!$B$6/30))</f>
        <v>545.53146530550828</v>
      </c>
      <c r="P1149" s="23">
        <f t="shared" si="1464"/>
        <v>0</v>
      </c>
      <c r="Q1149" s="12">
        <f>IF(OR(A1149&lt;=360,$E1149&lt;70),Q1148*IF($B1149="January",(1+IF(C1149&gt;Personal!$L$18+1,Calculations!$B$22,Calculations!$B$21)),1),0)</f>
        <v>0</v>
      </c>
      <c r="R1149" s="12">
        <f>IF(OR(A1149&lt;=360,$E1149&lt;70),IF(AND(Career!$F$15="Yes",$E1149=62,$E1148=61),Q1149,R1148*IF($B1149="January",(1+IF(C1149&gt;Personal!$L$18+1,Calculations!$C$22,Calculations!$C$21)),1)),0)</f>
        <v>0</v>
      </c>
      <c r="S1149" s="12">
        <f>R1149*(1-'Retiree Assumptions'!$F$8)</f>
        <v>0</v>
      </c>
      <c r="T1149" s="12">
        <f>S1149/(Calculations!$C$27^($A1149-1+Calculations!$B$6/30))</f>
        <v>0</v>
      </c>
      <c r="U1149" s="23">
        <f t="shared" si="1465"/>
        <v>0</v>
      </c>
      <c r="W1149">
        <f t="shared" si="1457"/>
        <v>15</v>
      </c>
      <c r="X1149">
        <f t="shared" si="1479"/>
        <v>2120</v>
      </c>
      <c r="Y1149">
        <f t="shared" si="1480"/>
        <v>137</v>
      </c>
      <c r="Z1149">
        <f t="shared" si="1467"/>
        <v>135</v>
      </c>
      <c r="AA1149" s="12">
        <f>S1149*12*Subsidy!$I$15/Subsidy!$I$14</f>
        <v>0</v>
      </c>
      <c r="AB1149" s="12">
        <f>SUM(S$5:S1149)*Subsidy!$I$15/Subsidy!$I$14</f>
        <v>53212.488521578103</v>
      </c>
      <c r="AC1149" s="12">
        <f>N1149*Subsidy!$E$15/Subsidy!$E$14</f>
        <v>10045.841596266786</v>
      </c>
      <c r="AD1149" s="12">
        <f t="shared" si="1468"/>
        <v>120550.09915520143</v>
      </c>
      <c r="AE1149" s="12">
        <f>$AP1149*AC1149/(Calculations!$D$27^(A1149-1+Calculations!$B$6/30))</f>
        <v>0</v>
      </c>
      <c r="AF1149" s="12">
        <f>IF(AE1149=0,0,SUM(AE$903:AE1149)*AC1149/AE1149)</f>
        <v>0</v>
      </c>
      <c r="AH1149" s="164">
        <f>VLOOKUP(E1149,Rates2,5)*VLOOKUP(E1149,Mort_Imp_Retirees,C1149-'Mort Imp Cume'!$C$4+2)</f>
        <v>1</v>
      </c>
      <c r="AI1149" s="16">
        <f t="shared" si="1469"/>
        <v>0</v>
      </c>
      <c r="AJ1149" s="164">
        <f>VLOOKUP(F1149,Rates2,6)*VLOOKUP(F1149,Mort_Imp_Survivors,C1149-'Mort Imp Cume'!$C$4+2)</f>
        <v>1</v>
      </c>
      <c r="AK1149" s="16">
        <f t="shared" si="1470"/>
        <v>0</v>
      </c>
      <c r="AL1149" s="164">
        <f>VLOOKUP(F1149,Rates2,7)*VLOOKUP(F1149,Mort_Imp_Survivors,C1149-'Mort Imp Cume'!$C$4+2)</f>
        <v>1</v>
      </c>
      <c r="AM1149" s="16">
        <f t="shared" si="1471"/>
        <v>0</v>
      </c>
      <c r="AN1149" s="108">
        <f>PRODUCT(AI$4:AI1148)</f>
        <v>0</v>
      </c>
      <c r="AO1149" s="16">
        <f>PRODUCT(AK$4:AK1148)</f>
        <v>0</v>
      </c>
      <c r="AP1149" s="16">
        <f>PRODUCT(AM$4:AM1148)</f>
        <v>0</v>
      </c>
      <c r="AQ1149" s="16">
        <f t="shared" si="1472"/>
        <v>0</v>
      </c>
      <c r="AR1149" s="16">
        <f t="shared" si="1473"/>
        <v>0</v>
      </c>
      <c r="AS1149" s="16">
        <f t="shared" si="1474"/>
        <v>0</v>
      </c>
      <c r="AT1149" s="16">
        <f t="shared" si="1475"/>
        <v>0</v>
      </c>
      <c r="AU1149" s="16">
        <f t="shared" si="1476"/>
        <v>1</v>
      </c>
      <c r="AV1149" s="16">
        <f t="shared" si="1477"/>
        <v>0</v>
      </c>
      <c r="AW1149" s="30">
        <f>(SUMPRODUCT(AV$5:AV1148,A$5:A1148)+SUM(AV$5:AV1148)*(Calculations!$B$6/30-0.5)+AV$4*Calculations!$B$6/30/2)/SUM(AV$4:AV1148)</f>
        <v>510.22007229542299</v>
      </c>
      <c r="AX1149" s="16"/>
      <c r="AY1149" s="12"/>
      <c r="AZ1149" s="12"/>
    </row>
    <row r="1150" spans="1:52" x14ac:dyDescent="0.25">
      <c r="A1150">
        <f t="shared" si="1453"/>
        <v>1146</v>
      </c>
      <c r="B1150" t="str">
        <f t="shared" si="1482"/>
        <v>July</v>
      </c>
      <c r="C1150">
        <f t="shared" si="1461"/>
        <v>2120</v>
      </c>
      <c r="D1150">
        <f t="shared" si="1484"/>
        <v>212007</v>
      </c>
      <c r="E1150">
        <f t="shared" ref="E1150:F1150" si="1530">E1138+1</f>
        <v>137</v>
      </c>
      <c r="F1150">
        <f t="shared" si="1530"/>
        <v>135</v>
      </c>
      <c r="G1150" s="12">
        <f>G1149*IF($B1150="January",1+IF(C1150&gt;Personal!$L$18+1,Calculations!$B$22,Calculations!$B$21),1)</f>
        <v>25944.83883333367</v>
      </c>
      <c r="H1150" s="12">
        <f>IF(AND(Career!$F$15="Yes",$E1150=62,$E1149=61),G1150,H1149*IF($B1150="January",(1+IF(C1150&gt;Personal!$L$18+1,Calculations!$C$22,Calculations!$C$21)),1))</f>
        <v>25944.83883333367</v>
      </c>
      <c r="I1150" s="12">
        <f>H1150*(1-'Retiree Assumptions'!$F$8)</f>
        <v>20236.974290000264</v>
      </c>
      <c r="J1150" s="12">
        <f>I1150/(Calculations!$C$27^($A1150-1+Calculations!$B$6/30))</f>
        <v>1076.2129534139833</v>
      </c>
      <c r="K1150" s="23">
        <f t="shared" si="1463"/>
        <v>0</v>
      </c>
      <c r="L1150" s="12">
        <f>L1149*IF($B1150="January",(1+IF(C1150&gt;Personal!$L$18+1,Calculations!$B$22,Calculations!$B$21)),1)</f>
        <v>14269.661358333502</v>
      </c>
      <c r="M1150" s="12">
        <f>IF(AND(Career!$F$15="Yes",$E1150=62,$E1149=61),L1150,M1149*IF($B1150="January",(1+IF(C1150&gt;Personal!$L$18+1,Calculations!$C$22,Calculations!$C$21)),1))</f>
        <v>14269.661358333502</v>
      </c>
      <c r="N1150" s="12">
        <f>M1150*(1-'Retiree Assumptions'!$F$10)</f>
        <v>12557.301995333482</v>
      </c>
      <c r="O1150" s="12">
        <f>N1150/(Calculations!$C$27^$AW1150)/(Calculations!$D$27^($A1150-1-$AW1150+Calculations!$B$6/30))</f>
        <v>543.96102449075397</v>
      </c>
      <c r="P1150" s="23">
        <f t="shared" si="1464"/>
        <v>0</v>
      </c>
      <c r="Q1150" s="12">
        <f>IF(OR(A1150&lt;=360,$E1150&lt;70),Q1149*IF($B1150="January",(1+IF(C1150&gt;Personal!$L$18+1,Calculations!$B$22,Calculations!$B$21)),1),0)</f>
        <v>0</v>
      </c>
      <c r="R1150" s="12">
        <f>IF(OR(A1150&lt;=360,$E1150&lt;70),IF(AND(Career!$F$15="Yes",$E1150=62,$E1149=61),Q1150,R1149*IF($B1150="January",(1+IF(C1150&gt;Personal!$L$18+1,Calculations!$C$22,Calculations!$C$21)),1)),0)</f>
        <v>0</v>
      </c>
      <c r="S1150" s="12">
        <f>R1150*(1-'Retiree Assumptions'!$F$8)</f>
        <v>0</v>
      </c>
      <c r="T1150" s="12">
        <f>S1150/(Calculations!$C$27^($A1150-1+Calculations!$B$6/30))</f>
        <v>0</v>
      </c>
      <c r="U1150" s="23">
        <f t="shared" si="1465"/>
        <v>0</v>
      </c>
      <c r="W1150">
        <f t="shared" si="1457"/>
        <v>15</v>
      </c>
      <c r="X1150">
        <f t="shared" si="1479"/>
        <v>2120</v>
      </c>
      <c r="Y1150">
        <f t="shared" si="1480"/>
        <v>137</v>
      </c>
      <c r="Z1150">
        <f t="shared" si="1467"/>
        <v>135</v>
      </c>
      <c r="AA1150" s="12">
        <f>S1150*12*Subsidy!$I$15/Subsidy!$I$14</f>
        <v>0</v>
      </c>
      <c r="AB1150" s="12">
        <f>SUM(S$5:S1150)*Subsidy!$I$15/Subsidy!$I$14</f>
        <v>53212.488521578103</v>
      </c>
      <c r="AC1150" s="12">
        <f>N1150*Subsidy!$E$15/Subsidy!$E$14</f>
        <v>10045.841596266786</v>
      </c>
      <c r="AD1150" s="12">
        <f t="shared" si="1468"/>
        <v>120550.09915520143</v>
      </c>
      <c r="AE1150" s="12">
        <f>$AP1150*AC1150/(Calculations!$D$27^(A1150-1+Calculations!$B$6/30))</f>
        <v>0</v>
      </c>
      <c r="AF1150" s="12">
        <f>IF(AE1150=0,0,SUM(AE$903:AE1150)*AC1150/AE1150)</f>
        <v>0</v>
      </c>
      <c r="AH1150" s="164">
        <f>VLOOKUP(E1150,Rates2,5)*VLOOKUP(E1150,Mort_Imp_Retirees,C1150-'Mort Imp Cume'!$C$4+2)</f>
        <v>1</v>
      </c>
      <c r="AI1150" s="16">
        <f t="shared" si="1469"/>
        <v>0</v>
      </c>
      <c r="AJ1150" s="164">
        <f>VLOOKUP(F1150,Rates2,6)*VLOOKUP(F1150,Mort_Imp_Survivors,C1150-'Mort Imp Cume'!$C$4+2)</f>
        <v>1</v>
      </c>
      <c r="AK1150" s="16">
        <f t="shared" si="1470"/>
        <v>0</v>
      </c>
      <c r="AL1150" s="164">
        <f>VLOOKUP(F1150,Rates2,7)*VLOOKUP(F1150,Mort_Imp_Survivors,C1150-'Mort Imp Cume'!$C$4+2)</f>
        <v>1</v>
      </c>
      <c r="AM1150" s="16">
        <f t="shared" si="1471"/>
        <v>0</v>
      </c>
      <c r="AN1150" s="108">
        <f>PRODUCT(AI$4:AI1149)</f>
        <v>0</v>
      </c>
      <c r="AO1150" s="16">
        <f>PRODUCT(AK$4:AK1149)</f>
        <v>0</v>
      </c>
      <c r="AP1150" s="16">
        <f>PRODUCT(AM$4:AM1149)</f>
        <v>0</v>
      </c>
      <c r="AQ1150" s="16">
        <f t="shared" si="1472"/>
        <v>0</v>
      </c>
      <c r="AR1150" s="16">
        <f t="shared" si="1473"/>
        <v>0</v>
      </c>
      <c r="AS1150" s="16">
        <f t="shared" si="1474"/>
        <v>0</v>
      </c>
      <c r="AT1150" s="16">
        <f t="shared" si="1475"/>
        <v>0</v>
      </c>
      <c r="AU1150" s="16">
        <f t="shared" si="1476"/>
        <v>1</v>
      </c>
      <c r="AV1150" s="16">
        <f t="shared" si="1477"/>
        <v>0</v>
      </c>
      <c r="AW1150" s="30">
        <f>(SUMPRODUCT(AV$5:AV1149,A$5:A1149)+SUM(AV$5:AV1149)*(Calculations!$B$6/30-0.5)+AV$4*Calculations!$B$6/30/2)/SUM(AV$4:AV1149)</f>
        <v>510.22007229542299</v>
      </c>
      <c r="AX1150" s="16"/>
      <c r="AY1150" s="12"/>
      <c r="AZ1150" s="12"/>
    </row>
    <row r="1151" spans="1:52" x14ac:dyDescent="0.25">
      <c r="A1151">
        <f t="shared" si="1453"/>
        <v>1147</v>
      </c>
      <c r="B1151" t="str">
        <f t="shared" si="1482"/>
        <v>August</v>
      </c>
      <c r="C1151">
        <f t="shared" si="1461"/>
        <v>2120</v>
      </c>
      <c r="D1151">
        <f t="shared" si="1484"/>
        <v>212008</v>
      </c>
      <c r="E1151">
        <f t="shared" ref="E1151:F1151" si="1531">E1139+1</f>
        <v>137</v>
      </c>
      <c r="F1151">
        <f t="shared" si="1531"/>
        <v>135</v>
      </c>
      <c r="G1151" s="12">
        <f>G1150*IF($B1151="January",1+IF(C1151&gt;Personal!$L$18+1,Calculations!$B$22,Calculations!$B$21),1)</f>
        <v>25944.83883333367</v>
      </c>
      <c r="H1151" s="12">
        <f>IF(AND(Career!$F$15="Yes",$E1151=62,$E1150=61),G1151,H1150*IF($B1151="January",(1+IF(C1151&gt;Personal!$L$18+1,Calculations!$C$22,Calculations!$C$21)),1))</f>
        <v>25944.83883333367</v>
      </c>
      <c r="I1151" s="12">
        <f>H1151*(1-'Retiree Assumptions'!$F$8)</f>
        <v>20236.974290000264</v>
      </c>
      <c r="J1151" s="12">
        <f>I1151/(Calculations!$C$27^($A1151-1+Calculations!$B$6/30))</f>
        <v>1073.4610879713741</v>
      </c>
      <c r="K1151" s="23">
        <f t="shared" si="1463"/>
        <v>0</v>
      </c>
      <c r="L1151" s="12">
        <f>L1150*IF($B1151="January",(1+IF(C1151&gt;Personal!$L$18+1,Calculations!$B$22,Calculations!$B$21)),1)</f>
        <v>14269.661358333502</v>
      </c>
      <c r="M1151" s="12">
        <f>IF(AND(Career!$F$15="Yes",$E1151=62,$E1150=61),L1151,M1150*IF($B1151="January",(1+IF(C1151&gt;Personal!$L$18+1,Calculations!$C$22,Calculations!$C$21)),1))</f>
        <v>14269.661358333502</v>
      </c>
      <c r="N1151" s="12">
        <f>M1151*(1-'Retiree Assumptions'!$F$10)</f>
        <v>12557.301995333482</v>
      </c>
      <c r="O1151" s="12">
        <f>N1151/(Calculations!$C$27^$AW1151)/(Calculations!$D$27^($A1151-1-$AW1151+Calculations!$B$6/30))</f>
        <v>542.3951045597787</v>
      </c>
      <c r="P1151" s="23">
        <f t="shared" si="1464"/>
        <v>0</v>
      </c>
      <c r="Q1151" s="12">
        <f>IF(OR(A1151&lt;=360,$E1151&lt;70),Q1150*IF($B1151="January",(1+IF(C1151&gt;Personal!$L$18+1,Calculations!$B$22,Calculations!$B$21)),1),0)</f>
        <v>0</v>
      </c>
      <c r="R1151" s="12">
        <f>IF(OR(A1151&lt;=360,$E1151&lt;70),IF(AND(Career!$F$15="Yes",$E1151=62,$E1150=61),Q1151,R1150*IF($B1151="January",(1+IF(C1151&gt;Personal!$L$18+1,Calculations!$C$22,Calculations!$C$21)),1)),0)</f>
        <v>0</v>
      </c>
      <c r="S1151" s="12">
        <f>R1151*(1-'Retiree Assumptions'!$F$8)</f>
        <v>0</v>
      </c>
      <c r="T1151" s="12">
        <f>S1151/(Calculations!$C$27^($A1151-1+Calculations!$B$6/30))</f>
        <v>0</v>
      </c>
      <c r="U1151" s="23">
        <f t="shared" si="1465"/>
        <v>0</v>
      </c>
      <c r="W1151">
        <f t="shared" si="1457"/>
        <v>15</v>
      </c>
      <c r="X1151">
        <f t="shared" si="1479"/>
        <v>2120</v>
      </c>
      <c r="Y1151">
        <f t="shared" si="1480"/>
        <v>137</v>
      </c>
      <c r="Z1151">
        <f t="shared" si="1467"/>
        <v>135</v>
      </c>
      <c r="AA1151" s="12">
        <f>S1151*12*Subsidy!$I$15/Subsidy!$I$14</f>
        <v>0</v>
      </c>
      <c r="AB1151" s="12">
        <f>SUM(S$5:S1151)*Subsidy!$I$15/Subsidy!$I$14</f>
        <v>53212.488521578103</v>
      </c>
      <c r="AC1151" s="12">
        <f>N1151*Subsidy!$E$15/Subsidy!$E$14</f>
        <v>10045.841596266786</v>
      </c>
      <c r="AD1151" s="12">
        <f t="shared" si="1468"/>
        <v>120550.09915520143</v>
      </c>
      <c r="AE1151" s="12">
        <f>$AP1151*AC1151/(Calculations!$D$27^(A1151-1+Calculations!$B$6/30))</f>
        <v>0</v>
      </c>
      <c r="AF1151" s="12">
        <f>IF(AE1151=0,0,SUM(AE$903:AE1151)*AC1151/AE1151)</f>
        <v>0</v>
      </c>
      <c r="AH1151" s="164">
        <f>VLOOKUP(E1151,Rates2,5)*VLOOKUP(E1151,Mort_Imp_Retirees,C1151-'Mort Imp Cume'!$C$4+2)</f>
        <v>1</v>
      </c>
      <c r="AI1151" s="16">
        <f t="shared" si="1469"/>
        <v>0</v>
      </c>
      <c r="AJ1151" s="164">
        <f>VLOOKUP(F1151,Rates2,6)*VLOOKUP(F1151,Mort_Imp_Survivors,C1151-'Mort Imp Cume'!$C$4+2)</f>
        <v>1</v>
      </c>
      <c r="AK1151" s="16">
        <f t="shared" si="1470"/>
        <v>0</v>
      </c>
      <c r="AL1151" s="164">
        <f>VLOOKUP(F1151,Rates2,7)*VLOOKUP(F1151,Mort_Imp_Survivors,C1151-'Mort Imp Cume'!$C$4+2)</f>
        <v>1</v>
      </c>
      <c r="AM1151" s="16">
        <f t="shared" si="1471"/>
        <v>0</v>
      </c>
      <c r="AN1151" s="108">
        <f>PRODUCT(AI$4:AI1150)</f>
        <v>0</v>
      </c>
      <c r="AO1151" s="16">
        <f>PRODUCT(AK$4:AK1150)</f>
        <v>0</v>
      </c>
      <c r="AP1151" s="16">
        <f>PRODUCT(AM$4:AM1150)</f>
        <v>0</v>
      </c>
      <c r="AQ1151" s="16">
        <f t="shared" si="1472"/>
        <v>0</v>
      </c>
      <c r="AR1151" s="16">
        <f t="shared" si="1473"/>
        <v>0</v>
      </c>
      <c r="AS1151" s="16">
        <f t="shared" si="1474"/>
        <v>0</v>
      </c>
      <c r="AT1151" s="16">
        <f t="shared" si="1475"/>
        <v>0</v>
      </c>
      <c r="AU1151" s="16">
        <f t="shared" si="1476"/>
        <v>1</v>
      </c>
      <c r="AV1151" s="16">
        <f t="shared" si="1477"/>
        <v>0</v>
      </c>
      <c r="AW1151" s="30">
        <f>(SUMPRODUCT(AV$5:AV1150,A$5:A1150)+SUM(AV$5:AV1150)*(Calculations!$B$6/30-0.5)+AV$4*Calculations!$B$6/30/2)/SUM(AV$4:AV1150)</f>
        <v>510.22007229542299</v>
      </c>
      <c r="AX1151" s="16"/>
      <c r="AY1151" s="12"/>
      <c r="AZ1151" s="12"/>
    </row>
    <row r="1152" spans="1:52" x14ac:dyDescent="0.25">
      <c r="A1152">
        <f t="shared" si="1453"/>
        <v>1148</v>
      </c>
      <c r="B1152" t="str">
        <f t="shared" si="1482"/>
        <v>September</v>
      </c>
      <c r="C1152">
        <f t="shared" si="1461"/>
        <v>2120</v>
      </c>
      <c r="D1152">
        <f t="shared" si="1484"/>
        <v>212009</v>
      </c>
      <c r="E1152">
        <f t="shared" ref="E1152:F1152" si="1532">E1140+1</f>
        <v>137</v>
      </c>
      <c r="F1152">
        <f t="shared" si="1532"/>
        <v>135</v>
      </c>
      <c r="G1152" s="12">
        <f>G1151*IF($B1152="January",1+IF(C1152&gt;Personal!$L$18+1,Calculations!$B$22,Calculations!$B$21),1)</f>
        <v>25944.83883333367</v>
      </c>
      <c r="H1152" s="12">
        <f>IF(AND(Career!$F$15="Yes",$E1152=62,$E1151=61),G1152,H1151*IF($B1152="January",(1+IF(C1152&gt;Personal!$L$18+1,Calculations!$C$22,Calculations!$C$21)),1))</f>
        <v>25944.83883333367</v>
      </c>
      <c r="I1152" s="12">
        <f>H1152*(1-'Retiree Assumptions'!$F$8)</f>
        <v>20236.974290000264</v>
      </c>
      <c r="J1152" s="12">
        <f>I1152/(Calculations!$C$27^($A1152-1+Calculations!$B$6/30))</f>
        <v>1070.7162590203723</v>
      </c>
      <c r="K1152" s="23">
        <f t="shared" si="1463"/>
        <v>0</v>
      </c>
      <c r="L1152" s="12">
        <f>L1151*IF($B1152="January",(1+IF(C1152&gt;Personal!$L$18+1,Calculations!$B$22,Calculations!$B$21)),1)</f>
        <v>14269.661358333502</v>
      </c>
      <c r="M1152" s="12">
        <f>IF(AND(Career!$F$15="Yes",$E1152=62,$E1151=61),L1152,M1151*IF($B1152="January",(1+IF(C1152&gt;Personal!$L$18+1,Calculations!$C$22,Calculations!$C$21)),1))</f>
        <v>14269.661358333502</v>
      </c>
      <c r="N1152" s="12">
        <f>M1152*(1-'Retiree Assumptions'!$F$10)</f>
        <v>12557.301995333482</v>
      </c>
      <c r="O1152" s="12">
        <f>N1152/(Calculations!$C$27^$AW1152)/(Calculations!$D$27^($A1152-1-$AW1152+Calculations!$B$6/30))</f>
        <v>540.83369249815416</v>
      </c>
      <c r="P1152" s="23">
        <f t="shared" si="1464"/>
        <v>0</v>
      </c>
      <c r="Q1152" s="12">
        <f>IF(OR(A1152&lt;=360,$E1152&lt;70),Q1151*IF($B1152="January",(1+IF(C1152&gt;Personal!$L$18+1,Calculations!$B$22,Calculations!$B$21)),1),0)</f>
        <v>0</v>
      </c>
      <c r="R1152" s="12">
        <f>IF(OR(A1152&lt;=360,$E1152&lt;70),IF(AND(Career!$F$15="Yes",$E1152=62,$E1151=61),Q1152,R1151*IF($B1152="January",(1+IF(C1152&gt;Personal!$L$18+1,Calculations!$C$22,Calculations!$C$21)),1)),0)</f>
        <v>0</v>
      </c>
      <c r="S1152" s="12">
        <f>R1152*(1-'Retiree Assumptions'!$F$8)</f>
        <v>0</v>
      </c>
      <c r="T1152" s="12">
        <f>S1152/(Calculations!$C$27^($A1152-1+Calculations!$B$6/30))</f>
        <v>0</v>
      </c>
      <c r="U1152" s="23">
        <f t="shared" si="1465"/>
        <v>0</v>
      </c>
      <c r="W1152">
        <f t="shared" si="1457"/>
        <v>15</v>
      </c>
      <c r="X1152">
        <f t="shared" si="1479"/>
        <v>2120</v>
      </c>
      <c r="Y1152">
        <f t="shared" si="1480"/>
        <v>137</v>
      </c>
      <c r="Z1152">
        <f t="shared" si="1467"/>
        <v>135</v>
      </c>
      <c r="AA1152" s="12">
        <f>S1152*12*Subsidy!$I$15/Subsidy!$I$14</f>
        <v>0</v>
      </c>
      <c r="AB1152" s="12">
        <f>SUM(S$5:S1152)*Subsidy!$I$15/Subsidy!$I$14</f>
        <v>53212.488521578103</v>
      </c>
      <c r="AC1152" s="12">
        <f>N1152*Subsidy!$E$15/Subsidy!$E$14</f>
        <v>10045.841596266786</v>
      </c>
      <c r="AD1152" s="12">
        <f t="shared" si="1468"/>
        <v>120550.09915520143</v>
      </c>
      <c r="AE1152" s="12">
        <f>$AP1152*AC1152/(Calculations!$D$27^(A1152-1+Calculations!$B$6/30))</f>
        <v>0</v>
      </c>
      <c r="AF1152" s="12">
        <f>IF(AE1152=0,0,SUM(AE$903:AE1152)*AC1152/AE1152)</f>
        <v>0</v>
      </c>
      <c r="AH1152" s="164">
        <f>VLOOKUP(E1152,Rates2,5)*VLOOKUP(E1152,Mort_Imp_Retirees,C1152-'Mort Imp Cume'!$C$4+2)</f>
        <v>1</v>
      </c>
      <c r="AI1152" s="16">
        <f t="shared" si="1469"/>
        <v>0</v>
      </c>
      <c r="AJ1152" s="164">
        <f>VLOOKUP(F1152,Rates2,6)*VLOOKUP(F1152,Mort_Imp_Survivors,C1152-'Mort Imp Cume'!$C$4+2)</f>
        <v>1</v>
      </c>
      <c r="AK1152" s="16">
        <f t="shared" si="1470"/>
        <v>0</v>
      </c>
      <c r="AL1152" s="164">
        <f>VLOOKUP(F1152,Rates2,7)*VLOOKUP(F1152,Mort_Imp_Survivors,C1152-'Mort Imp Cume'!$C$4+2)</f>
        <v>1</v>
      </c>
      <c r="AM1152" s="16">
        <f t="shared" si="1471"/>
        <v>0</v>
      </c>
      <c r="AN1152" s="108">
        <f>PRODUCT(AI$4:AI1151)</f>
        <v>0</v>
      </c>
      <c r="AO1152" s="16">
        <f>PRODUCT(AK$4:AK1151)</f>
        <v>0</v>
      </c>
      <c r="AP1152" s="16">
        <f>PRODUCT(AM$4:AM1151)</f>
        <v>0</v>
      </c>
      <c r="AQ1152" s="16">
        <f t="shared" si="1472"/>
        <v>0</v>
      </c>
      <c r="AR1152" s="16">
        <f t="shared" si="1473"/>
        <v>0</v>
      </c>
      <c r="AS1152" s="16">
        <f t="shared" si="1474"/>
        <v>0</v>
      </c>
      <c r="AT1152" s="16">
        <f t="shared" si="1475"/>
        <v>0</v>
      </c>
      <c r="AU1152" s="16">
        <f t="shared" si="1476"/>
        <v>1</v>
      </c>
      <c r="AV1152" s="16">
        <f t="shared" si="1477"/>
        <v>0</v>
      </c>
      <c r="AW1152" s="30">
        <f>(SUMPRODUCT(AV$5:AV1151,A$5:A1151)+SUM(AV$5:AV1151)*(Calculations!$B$6/30-0.5)+AV$4*Calculations!$B$6/30/2)/SUM(AV$4:AV1151)</f>
        <v>510.22007229542299</v>
      </c>
      <c r="AX1152" s="16"/>
      <c r="AY1152" s="12"/>
      <c r="AZ1152" s="12"/>
    </row>
    <row r="1153" spans="1:52" x14ac:dyDescent="0.25">
      <c r="A1153">
        <f t="shared" si="1453"/>
        <v>1149</v>
      </c>
      <c r="B1153" t="str">
        <f t="shared" si="1482"/>
        <v>October</v>
      </c>
      <c r="C1153">
        <f t="shared" si="1461"/>
        <v>2120</v>
      </c>
      <c r="D1153">
        <f t="shared" si="1484"/>
        <v>212010</v>
      </c>
      <c r="E1153">
        <f t="shared" ref="E1153:F1153" si="1533">E1141+1</f>
        <v>137</v>
      </c>
      <c r="F1153">
        <f t="shared" si="1533"/>
        <v>135</v>
      </c>
      <c r="G1153" s="12">
        <f>G1152*IF($B1153="January",1+IF(C1153&gt;Personal!$L$18+1,Calculations!$B$22,Calculations!$B$21),1)</f>
        <v>25944.83883333367</v>
      </c>
      <c r="H1153" s="12">
        <f>IF(AND(Career!$F$15="Yes",$E1153=62,$E1152=61),G1153,H1152*IF($B1153="January",(1+IF(C1153&gt;Personal!$L$18+1,Calculations!$C$22,Calculations!$C$21)),1))</f>
        <v>25944.83883333367</v>
      </c>
      <c r="I1153" s="12">
        <f>H1153*(1-'Retiree Assumptions'!$F$8)</f>
        <v>20236.974290000264</v>
      </c>
      <c r="J1153" s="12">
        <f>I1153/(Calculations!$C$27^($A1153-1+Calculations!$B$6/30))</f>
        <v>1067.9784485687408</v>
      </c>
      <c r="K1153" s="23">
        <f t="shared" si="1463"/>
        <v>0</v>
      </c>
      <c r="L1153" s="12">
        <f>L1152*IF($B1153="January",(1+IF(C1153&gt;Personal!$L$18+1,Calculations!$B$22,Calculations!$B$21)),1)</f>
        <v>14269.661358333502</v>
      </c>
      <c r="M1153" s="12">
        <f>IF(AND(Career!$F$15="Yes",$E1153=62,$E1152=61),L1153,M1152*IF($B1153="January",(1+IF(C1153&gt;Personal!$L$18+1,Calculations!$C$22,Calculations!$C$21)),1))</f>
        <v>14269.661358333502</v>
      </c>
      <c r="N1153" s="12">
        <f>M1153*(1-'Retiree Assumptions'!$F$10)</f>
        <v>12557.301995333482</v>
      </c>
      <c r="O1153" s="12">
        <f>N1153/(Calculations!$C$27^$AW1153)/(Calculations!$D$27^($A1153-1-$AW1153+Calculations!$B$6/30))</f>
        <v>539.27677532891664</v>
      </c>
      <c r="P1153" s="23">
        <f t="shared" si="1464"/>
        <v>0</v>
      </c>
      <c r="Q1153" s="12">
        <f>IF(OR(A1153&lt;=360,$E1153&lt;70),Q1152*IF($B1153="January",(1+IF(C1153&gt;Personal!$L$18+1,Calculations!$B$22,Calculations!$B$21)),1),0)</f>
        <v>0</v>
      </c>
      <c r="R1153" s="12">
        <f>IF(OR(A1153&lt;=360,$E1153&lt;70),IF(AND(Career!$F$15="Yes",$E1153=62,$E1152=61),Q1153,R1152*IF($B1153="January",(1+IF(C1153&gt;Personal!$L$18+1,Calculations!$C$22,Calculations!$C$21)),1)),0)</f>
        <v>0</v>
      </c>
      <c r="S1153" s="12">
        <f>R1153*(1-'Retiree Assumptions'!$F$8)</f>
        <v>0</v>
      </c>
      <c r="T1153" s="12">
        <f>S1153/(Calculations!$C$27^($A1153-1+Calculations!$B$6/30))</f>
        <v>0</v>
      </c>
      <c r="U1153" s="23">
        <f t="shared" si="1465"/>
        <v>0</v>
      </c>
      <c r="W1153">
        <f t="shared" si="1457"/>
        <v>15</v>
      </c>
      <c r="X1153">
        <f t="shared" si="1479"/>
        <v>2120</v>
      </c>
      <c r="Y1153">
        <f t="shared" si="1480"/>
        <v>137</v>
      </c>
      <c r="Z1153">
        <f t="shared" si="1467"/>
        <v>135</v>
      </c>
      <c r="AA1153" s="12">
        <f>S1153*12*Subsidy!$I$15/Subsidy!$I$14</f>
        <v>0</v>
      </c>
      <c r="AB1153" s="12">
        <f>SUM(S$5:S1153)*Subsidy!$I$15/Subsidy!$I$14</f>
        <v>53212.488521578103</v>
      </c>
      <c r="AC1153" s="12">
        <f>N1153*Subsidy!$E$15/Subsidy!$E$14</f>
        <v>10045.841596266786</v>
      </c>
      <c r="AD1153" s="12">
        <f t="shared" si="1468"/>
        <v>120550.09915520143</v>
      </c>
      <c r="AE1153" s="12">
        <f>$AP1153*AC1153/(Calculations!$D$27^(A1153-1+Calculations!$B$6/30))</f>
        <v>0</v>
      </c>
      <c r="AF1153" s="12">
        <f>IF(AE1153=0,0,SUM(AE$903:AE1153)*AC1153/AE1153)</f>
        <v>0</v>
      </c>
      <c r="AH1153" s="164">
        <f>VLOOKUP(E1153,Rates2,5)*VLOOKUP(E1153,Mort_Imp_Retirees,C1153-'Mort Imp Cume'!$C$4+2)</f>
        <v>1</v>
      </c>
      <c r="AI1153" s="16">
        <f t="shared" si="1469"/>
        <v>0</v>
      </c>
      <c r="AJ1153" s="164">
        <f>VLOOKUP(F1153,Rates2,6)*VLOOKUP(F1153,Mort_Imp_Survivors,C1153-'Mort Imp Cume'!$C$4+2)</f>
        <v>1</v>
      </c>
      <c r="AK1153" s="16">
        <f t="shared" si="1470"/>
        <v>0</v>
      </c>
      <c r="AL1153" s="164">
        <f>VLOOKUP(F1153,Rates2,7)*VLOOKUP(F1153,Mort_Imp_Survivors,C1153-'Mort Imp Cume'!$C$4+2)</f>
        <v>1</v>
      </c>
      <c r="AM1153" s="16">
        <f t="shared" si="1471"/>
        <v>0</v>
      </c>
      <c r="AN1153" s="108">
        <f>PRODUCT(AI$4:AI1152)</f>
        <v>0</v>
      </c>
      <c r="AO1153" s="16">
        <f>PRODUCT(AK$4:AK1152)</f>
        <v>0</v>
      </c>
      <c r="AP1153" s="16">
        <f>PRODUCT(AM$4:AM1152)</f>
        <v>0</v>
      </c>
      <c r="AQ1153" s="16">
        <f t="shared" si="1472"/>
        <v>0</v>
      </c>
      <c r="AR1153" s="16">
        <f t="shared" si="1473"/>
        <v>0</v>
      </c>
      <c r="AS1153" s="16">
        <f t="shared" si="1474"/>
        <v>0</v>
      </c>
      <c r="AT1153" s="16">
        <f t="shared" si="1475"/>
        <v>0</v>
      </c>
      <c r="AU1153" s="16">
        <f t="shared" si="1476"/>
        <v>1</v>
      </c>
      <c r="AV1153" s="16">
        <f t="shared" si="1477"/>
        <v>0</v>
      </c>
      <c r="AW1153" s="30">
        <f>(SUMPRODUCT(AV$5:AV1152,A$5:A1152)+SUM(AV$5:AV1152)*(Calculations!$B$6/30-0.5)+AV$4*Calculations!$B$6/30/2)/SUM(AV$4:AV1152)</f>
        <v>510.22007229542299</v>
      </c>
      <c r="AX1153" s="16"/>
      <c r="AY1153" s="12"/>
      <c r="AZ1153" s="12"/>
    </row>
    <row r="1154" spans="1:52" x14ac:dyDescent="0.25">
      <c r="A1154">
        <f t="shared" si="1453"/>
        <v>1150</v>
      </c>
      <c r="B1154" t="str">
        <f t="shared" si="1482"/>
        <v>November</v>
      </c>
      <c r="C1154">
        <f t="shared" si="1461"/>
        <v>2120</v>
      </c>
      <c r="D1154">
        <f t="shared" si="1484"/>
        <v>212011</v>
      </c>
      <c r="E1154">
        <f t="shared" ref="E1154:F1154" si="1534">E1142+1</f>
        <v>137</v>
      </c>
      <c r="F1154">
        <f t="shared" si="1534"/>
        <v>135</v>
      </c>
      <c r="G1154" s="12">
        <f>G1153*IF($B1154="January",1+IF(C1154&gt;Personal!$L$18+1,Calculations!$B$22,Calculations!$B$21),1)</f>
        <v>25944.83883333367</v>
      </c>
      <c r="H1154" s="12">
        <f>IF(AND(Career!$F$15="Yes",$E1154=62,$E1153=61),G1154,H1153*IF($B1154="January",(1+IF(C1154&gt;Personal!$L$18+1,Calculations!$C$22,Calculations!$C$21)),1))</f>
        <v>25944.83883333367</v>
      </c>
      <c r="I1154" s="12">
        <f>H1154*(1-'Retiree Assumptions'!$F$8)</f>
        <v>20236.974290000264</v>
      </c>
      <c r="J1154" s="12">
        <f>I1154/(Calculations!$C$27^($A1154-1+Calculations!$B$6/30))</f>
        <v>1065.2476386702499</v>
      </c>
      <c r="K1154" s="23">
        <f t="shared" si="1463"/>
        <v>0</v>
      </c>
      <c r="L1154" s="12">
        <f>L1153*IF($B1154="January",(1+IF(C1154&gt;Personal!$L$18+1,Calculations!$B$22,Calculations!$B$21)),1)</f>
        <v>14269.661358333502</v>
      </c>
      <c r="M1154" s="12">
        <f>IF(AND(Career!$F$15="Yes",$E1154=62,$E1153=61),L1154,M1153*IF($B1154="January",(1+IF(C1154&gt;Personal!$L$18+1,Calculations!$C$22,Calculations!$C$21)),1))</f>
        <v>14269.661358333502</v>
      </c>
      <c r="N1154" s="12">
        <f>M1154*(1-'Retiree Assumptions'!$F$10)</f>
        <v>12557.301995333482</v>
      </c>
      <c r="O1154" s="12">
        <f>N1154/(Calculations!$C$27^$AW1154)/(Calculations!$D$27^($A1154-1-$AW1154+Calculations!$B$6/30))</f>
        <v>537.72434011245946</v>
      </c>
      <c r="P1154" s="23">
        <f t="shared" si="1464"/>
        <v>0</v>
      </c>
      <c r="Q1154" s="12">
        <f>IF(OR(A1154&lt;=360,$E1154&lt;70),Q1153*IF($B1154="January",(1+IF(C1154&gt;Personal!$L$18+1,Calculations!$B$22,Calculations!$B$21)),1),0)</f>
        <v>0</v>
      </c>
      <c r="R1154" s="12">
        <f>IF(OR(A1154&lt;=360,$E1154&lt;70),IF(AND(Career!$F$15="Yes",$E1154=62,$E1153=61),Q1154,R1153*IF($B1154="January",(1+IF(C1154&gt;Personal!$L$18+1,Calculations!$C$22,Calculations!$C$21)),1)),0)</f>
        <v>0</v>
      </c>
      <c r="S1154" s="12">
        <f>R1154*(1-'Retiree Assumptions'!$F$8)</f>
        <v>0</v>
      </c>
      <c r="T1154" s="12">
        <f>S1154/(Calculations!$C$27^($A1154-1+Calculations!$B$6/30))</f>
        <v>0</v>
      </c>
      <c r="U1154" s="23">
        <f t="shared" si="1465"/>
        <v>0</v>
      </c>
      <c r="W1154">
        <f t="shared" si="1457"/>
        <v>15</v>
      </c>
      <c r="X1154">
        <f t="shared" si="1479"/>
        <v>2120</v>
      </c>
      <c r="Y1154">
        <f t="shared" si="1480"/>
        <v>137</v>
      </c>
      <c r="Z1154">
        <f t="shared" si="1467"/>
        <v>135</v>
      </c>
      <c r="AA1154" s="12">
        <f>S1154*12*Subsidy!$I$15/Subsidy!$I$14</f>
        <v>0</v>
      </c>
      <c r="AB1154" s="12">
        <f>SUM(S$5:S1154)*Subsidy!$I$15/Subsidy!$I$14</f>
        <v>53212.488521578103</v>
      </c>
      <c r="AC1154" s="12">
        <f>N1154*Subsidy!$E$15/Subsidy!$E$14</f>
        <v>10045.841596266786</v>
      </c>
      <c r="AD1154" s="12">
        <f t="shared" si="1468"/>
        <v>120550.09915520143</v>
      </c>
      <c r="AE1154" s="12">
        <f>$AP1154*AC1154/(Calculations!$D$27^(A1154-1+Calculations!$B$6/30))</f>
        <v>0</v>
      </c>
      <c r="AF1154" s="12">
        <f>IF(AE1154=0,0,SUM(AE$903:AE1154)*AC1154/AE1154)</f>
        <v>0</v>
      </c>
      <c r="AH1154" s="164">
        <f>VLOOKUP(E1154,Rates2,5)*VLOOKUP(E1154,Mort_Imp_Retirees,C1154-'Mort Imp Cume'!$C$4+2)</f>
        <v>1</v>
      </c>
      <c r="AI1154" s="16">
        <f t="shared" si="1469"/>
        <v>0</v>
      </c>
      <c r="AJ1154" s="164">
        <f>VLOOKUP(F1154,Rates2,6)*VLOOKUP(F1154,Mort_Imp_Survivors,C1154-'Mort Imp Cume'!$C$4+2)</f>
        <v>1</v>
      </c>
      <c r="AK1154" s="16">
        <f t="shared" si="1470"/>
        <v>0</v>
      </c>
      <c r="AL1154" s="164">
        <f>VLOOKUP(F1154,Rates2,7)*VLOOKUP(F1154,Mort_Imp_Survivors,C1154-'Mort Imp Cume'!$C$4+2)</f>
        <v>1</v>
      </c>
      <c r="AM1154" s="16">
        <f t="shared" si="1471"/>
        <v>0</v>
      </c>
      <c r="AN1154" s="108">
        <f>PRODUCT(AI$4:AI1153)</f>
        <v>0</v>
      </c>
      <c r="AO1154" s="16">
        <f>PRODUCT(AK$4:AK1153)</f>
        <v>0</v>
      </c>
      <c r="AP1154" s="16">
        <f>PRODUCT(AM$4:AM1153)</f>
        <v>0</v>
      </c>
      <c r="AQ1154" s="16">
        <f t="shared" si="1472"/>
        <v>0</v>
      </c>
      <c r="AR1154" s="16">
        <f t="shared" si="1473"/>
        <v>0</v>
      </c>
      <c r="AS1154" s="16">
        <f t="shared" si="1474"/>
        <v>0</v>
      </c>
      <c r="AT1154" s="16">
        <f t="shared" si="1475"/>
        <v>0</v>
      </c>
      <c r="AU1154" s="16">
        <f t="shared" si="1476"/>
        <v>1</v>
      </c>
      <c r="AV1154" s="16">
        <f t="shared" si="1477"/>
        <v>0</v>
      </c>
      <c r="AW1154" s="30">
        <f>(SUMPRODUCT(AV$5:AV1153,A$5:A1153)+SUM(AV$5:AV1153)*(Calculations!$B$6/30-0.5)+AV$4*Calculations!$B$6/30/2)/SUM(AV$4:AV1153)</f>
        <v>510.22007229542299</v>
      </c>
      <c r="AX1154" s="16"/>
      <c r="AY1154" s="12"/>
      <c r="AZ1154" s="12"/>
    </row>
    <row r="1155" spans="1:52" x14ac:dyDescent="0.25">
      <c r="A1155">
        <f t="shared" si="1453"/>
        <v>1151</v>
      </c>
      <c r="B1155" t="str">
        <f t="shared" si="1482"/>
        <v>December</v>
      </c>
      <c r="C1155">
        <f t="shared" si="1461"/>
        <v>2120</v>
      </c>
      <c r="D1155">
        <f t="shared" si="1484"/>
        <v>212012</v>
      </c>
      <c r="E1155">
        <f t="shared" ref="E1155:F1155" si="1535">E1143+1</f>
        <v>137</v>
      </c>
      <c r="F1155">
        <f t="shared" si="1535"/>
        <v>135</v>
      </c>
      <c r="G1155" s="12">
        <f>G1154*IF($B1155="January",1+IF(C1155&gt;Personal!$L$18+1,Calculations!$B$22,Calculations!$B$21),1)</f>
        <v>25944.83883333367</v>
      </c>
      <c r="H1155" s="12">
        <f>IF(AND(Career!$F$15="Yes",$E1155=62,$E1154=61),G1155,H1154*IF($B1155="January",(1+IF(C1155&gt;Personal!$L$18+1,Calculations!$C$22,Calculations!$C$21)),1))</f>
        <v>25944.83883333367</v>
      </c>
      <c r="I1155" s="12">
        <f>H1155*(1-'Retiree Assumptions'!$F$8)</f>
        <v>20236.974290000264</v>
      </c>
      <c r="J1155" s="12">
        <f>I1155/(Calculations!$C$27^($A1155-1+Calculations!$B$6/30))</f>
        <v>1062.523811424556</v>
      </c>
      <c r="K1155" s="23">
        <f t="shared" si="1463"/>
        <v>0</v>
      </c>
      <c r="L1155" s="12">
        <f>L1154*IF($B1155="January",(1+IF(C1155&gt;Personal!$L$18+1,Calculations!$B$22,Calculations!$B$21)),1)</f>
        <v>14269.661358333502</v>
      </c>
      <c r="M1155" s="12">
        <f>IF(AND(Career!$F$15="Yes",$E1155=62,$E1154=61),L1155,M1154*IF($B1155="January",(1+IF(C1155&gt;Personal!$L$18+1,Calculations!$C$22,Calculations!$C$21)),1))</f>
        <v>14269.661358333502</v>
      </c>
      <c r="N1155" s="12">
        <f>M1155*(1-'Retiree Assumptions'!$F$10)</f>
        <v>12557.301995333482</v>
      </c>
      <c r="O1155" s="12">
        <f>N1155/(Calculations!$C$27^$AW1155)/(Calculations!$D$27^($A1155-1-$AW1155+Calculations!$B$6/30))</f>
        <v>536.176373946426</v>
      </c>
      <c r="P1155" s="23">
        <f t="shared" si="1464"/>
        <v>0</v>
      </c>
      <c r="Q1155" s="12">
        <f>IF(OR(A1155&lt;=360,$E1155&lt;70),Q1154*IF($B1155="January",(1+IF(C1155&gt;Personal!$L$18+1,Calculations!$B$22,Calculations!$B$21)),1),0)</f>
        <v>0</v>
      </c>
      <c r="R1155" s="12">
        <f>IF(OR(A1155&lt;=360,$E1155&lt;70),IF(AND(Career!$F$15="Yes",$E1155=62,$E1154=61),Q1155,R1154*IF($B1155="January",(1+IF(C1155&gt;Personal!$L$18+1,Calculations!$C$22,Calculations!$C$21)),1)),0)</f>
        <v>0</v>
      </c>
      <c r="S1155" s="12">
        <f>R1155*(1-'Retiree Assumptions'!$F$8)</f>
        <v>0</v>
      </c>
      <c r="T1155" s="12">
        <f>S1155/(Calculations!$C$27^($A1155-1+Calculations!$B$6/30))</f>
        <v>0</v>
      </c>
      <c r="U1155" s="23">
        <f t="shared" si="1465"/>
        <v>0</v>
      </c>
      <c r="W1155">
        <f t="shared" si="1457"/>
        <v>15</v>
      </c>
      <c r="X1155">
        <f t="shared" si="1479"/>
        <v>2120</v>
      </c>
      <c r="Y1155">
        <f t="shared" si="1480"/>
        <v>137</v>
      </c>
      <c r="Z1155">
        <f t="shared" si="1467"/>
        <v>135</v>
      </c>
      <c r="AA1155" s="12">
        <f>S1155*12*Subsidy!$I$15/Subsidy!$I$14</f>
        <v>0</v>
      </c>
      <c r="AB1155" s="12">
        <f>SUM(S$5:S1155)*Subsidy!$I$15/Subsidy!$I$14</f>
        <v>53212.488521578103</v>
      </c>
      <c r="AC1155" s="12">
        <f>N1155*Subsidy!$E$15/Subsidy!$E$14</f>
        <v>10045.841596266786</v>
      </c>
      <c r="AD1155" s="12">
        <f t="shared" si="1468"/>
        <v>120550.09915520143</v>
      </c>
      <c r="AE1155" s="12">
        <f>$AP1155*AC1155/(Calculations!$D$27^(A1155-1+Calculations!$B$6/30))</f>
        <v>0</v>
      </c>
      <c r="AF1155" s="12">
        <f>IF(AE1155=0,0,SUM(AE$903:AE1155)*AC1155/AE1155)</f>
        <v>0</v>
      </c>
      <c r="AH1155" s="164">
        <f>VLOOKUP(E1155,Rates2,5)*VLOOKUP(E1155,Mort_Imp_Retirees,C1155-'Mort Imp Cume'!$C$4+2)</f>
        <v>1</v>
      </c>
      <c r="AI1155" s="16">
        <f t="shared" si="1469"/>
        <v>0</v>
      </c>
      <c r="AJ1155" s="164">
        <f>VLOOKUP(F1155,Rates2,6)*VLOOKUP(F1155,Mort_Imp_Survivors,C1155-'Mort Imp Cume'!$C$4+2)</f>
        <v>1</v>
      </c>
      <c r="AK1155" s="16">
        <f t="shared" si="1470"/>
        <v>0</v>
      </c>
      <c r="AL1155" s="164">
        <f>VLOOKUP(F1155,Rates2,7)*VLOOKUP(F1155,Mort_Imp_Survivors,C1155-'Mort Imp Cume'!$C$4+2)</f>
        <v>1</v>
      </c>
      <c r="AM1155" s="16">
        <f t="shared" si="1471"/>
        <v>0</v>
      </c>
      <c r="AN1155" s="108">
        <f>PRODUCT(AI$4:AI1154)</f>
        <v>0</v>
      </c>
      <c r="AO1155" s="16">
        <f>PRODUCT(AK$4:AK1154)</f>
        <v>0</v>
      </c>
      <c r="AP1155" s="16">
        <f>PRODUCT(AM$4:AM1154)</f>
        <v>0</v>
      </c>
      <c r="AQ1155" s="16">
        <f t="shared" si="1472"/>
        <v>0</v>
      </c>
      <c r="AR1155" s="16">
        <f t="shared" si="1473"/>
        <v>0</v>
      </c>
      <c r="AS1155" s="16">
        <f t="shared" si="1474"/>
        <v>0</v>
      </c>
      <c r="AT1155" s="16">
        <f t="shared" si="1475"/>
        <v>0</v>
      </c>
      <c r="AU1155" s="16">
        <f t="shared" si="1476"/>
        <v>1</v>
      </c>
      <c r="AV1155" s="16">
        <f t="shared" si="1477"/>
        <v>0</v>
      </c>
      <c r="AW1155" s="30">
        <f>(SUMPRODUCT(AV$5:AV1154,A$5:A1154)+SUM(AV$5:AV1154)*(Calculations!$B$6/30-0.5)+AV$4*Calculations!$B$6/30/2)/SUM(AV$4:AV1154)</f>
        <v>510.22007229542299</v>
      </c>
      <c r="AX1155" s="16"/>
      <c r="AY1155" s="12"/>
      <c r="AZ1155" s="12"/>
    </row>
    <row r="1156" spans="1:52" x14ac:dyDescent="0.25">
      <c r="A1156">
        <f t="shared" si="1453"/>
        <v>1152</v>
      </c>
      <c r="B1156" t="str">
        <f t="shared" si="1482"/>
        <v>January</v>
      </c>
      <c r="C1156">
        <f t="shared" si="1461"/>
        <v>2121</v>
      </c>
      <c r="D1156">
        <f t="shared" si="1484"/>
        <v>212101</v>
      </c>
      <c r="E1156">
        <f t="shared" ref="E1156:F1156" si="1536">E1144+1</f>
        <v>138</v>
      </c>
      <c r="F1156">
        <f t="shared" si="1536"/>
        <v>136</v>
      </c>
      <c r="G1156" s="12">
        <f>G1155*IF($B1156="January",1+IF(C1156&gt;Personal!$L$18+1,Calculations!$B$22,Calculations!$B$21),1)</f>
        <v>26593.459804167011</v>
      </c>
      <c r="H1156" s="12">
        <f>IF(AND(Career!$F$15="Yes",$E1156=62,$E1155=61),G1156,H1155*IF($B1156="January",(1+IF(C1156&gt;Personal!$L$18+1,Calculations!$C$22,Calculations!$C$21)),1))</f>
        <v>26593.459804167011</v>
      </c>
      <c r="I1156" s="12">
        <f>H1156*(1-'Retiree Assumptions'!$F$8)</f>
        <v>20742.898647250269</v>
      </c>
      <c r="J1156" s="12">
        <f>I1156/(Calculations!$C$27^($A1156-1+Calculations!$B$6/30))</f>
        <v>1086.3021227015163</v>
      </c>
      <c r="K1156" s="23">
        <f t="shared" si="1463"/>
        <v>0</v>
      </c>
      <c r="L1156" s="12">
        <f>L1155*IF($B1156="January",(1+IF(C1156&gt;Personal!$L$18+1,Calculations!$B$22,Calculations!$B$21)),1)</f>
        <v>14626.402892291839</v>
      </c>
      <c r="M1156" s="12">
        <f>IF(AND(Career!$F$15="Yes",$E1156=62,$E1155=61),L1156,M1155*IF($B1156="January",(1+IF(C1156&gt;Personal!$L$18+1,Calculations!$C$22,Calculations!$C$21)),1))</f>
        <v>14626.402892291839</v>
      </c>
      <c r="N1156" s="12">
        <f>M1156*(1-'Retiree Assumptions'!$F$10)</f>
        <v>12871.234545216817</v>
      </c>
      <c r="O1156" s="12">
        <f>N1156/(Calculations!$C$27^$AW1156)/(Calculations!$D$27^($A1156-1-$AW1156+Calculations!$B$6/30))</f>
        <v>547.99868556474212</v>
      </c>
      <c r="P1156" s="23">
        <f t="shared" si="1464"/>
        <v>0</v>
      </c>
      <c r="Q1156" s="12">
        <f>IF(OR(A1156&lt;=360,$E1156&lt;70),Q1155*IF($B1156="January",(1+IF(C1156&gt;Personal!$L$18+1,Calculations!$B$22,Calculations!$B$21)),1),0)</f>
        <v>0</v>
      </c>
      <c r="R1156" s="12">
        <f>IF(OR(A1156&lt;=360,$E1156&lt;70),IF(AND(Career!$F$15="Yes",$E1156=62,$E1155=61),Q1156,R1155*IF($B1156="January",(1+IF(C1156&gt;Personal!$L$18+1,Calculations!$C$22,Calculations!$C$21)),1)),0)</f>
        <v>0</v>
      </c>
      <c r="S1156" s="12">
        <f>R1156*(1-'Retiree Assumptions'!$F$8)</f>
        <v>0</v>
      </c>
      <c r="T1156" s="12">
        <f>S1156/(Calculations!$C$27^($A1156-1+Calculations!$B$6/30))</f>
        <v>0</v>
      </c>
      <c r="U1156" s="23">
        <f t="shared" si="1465"/>
        <v>0</v>
      </c>
      <c r="W1156">
        <f t="shared" si="1457"/>
        <v>15</v>
      </c>
      <c r="X1156">
        <f t="shared" si="1479"/>
        <v>2121</v>
      </c>
      <c r="Y1156">
        <f t="shared" si="1480"/>
        <v>138</v>
      </c>
      <c r="Z1156">
        <f t="shared" si="1467"/>
        <v>136</v>
      </c>
      <c r="AA1156" s="12">
        <f>S1156*12*Subsidy!$I$15/Subsidy!$I$14</f>
        <v>0</v>
      </c>
      <c r="AB1156" s="12">
        <f>SUM(S$5:S1156)*Subsidy!$I$15/Subsidy!$I$14</f>
        <v>53212.488521578103</v>
      </c>
      <c r="AC1156" s="12">
        <f>N1156*Subsidy!$E$15/Subsidy!$E$14</f>
        <v>10296.987636173453</v>
      </c>
      <c r="AD1156" s="12">
        <f t="shared" si="1468"/>
        <v>123563.85163408144</v>
      </c>
      <c r="AE1156" s="12">
        <f>$AP1156*AC1156/(Calculations!$D$27^(A1156-1+Calculations!$B$6/30))</f>
        <v>0</v>
      </c>
      <c r="AF1156" s="12">
        <f>IF(AE1156=0,0,SUM(AE$903:AE1156)*AC1156/AE1156)</f>
        <v>0</v>
      </c>
      <c r="AH1156" s="164">
        <f>VLOOKUP(E1156,Rates2,5)*VLOOKUP(E1156,Mort_Imp_Retirees,C1156-'Mort Imp Cume'!$C$4+2)</f>
        <v>1</v>
      </c>
      <c r="AI1156" s="16">
        <f t="shared" si="1469"/>
        <v>0</v>
      </c>
      <c r="AJ1156" s="164">
        <f>VLOOKUP(F1156,Rates2,6)*VLOOKUP(F1156,Mort_Imp_Survivors,C1156-'Mort Imp Cume'!$C$4+2)</f>
        <v>1</v>
      </c>
      <c r="AK1156" s="16">
        <f t="shared" si="1470"/>
        <v>0</v>
      </c>
      <c r="AL1156" s="164">
        <f>VLOOKUP(F1156,Rates2,7)*VLOOKUP(F1156,Mort_Imp_Survivors,C1156-'Mort Imp Cume'!$C$4+2)</f>
        <v>1</v>
      </c>
      <c r="AM1156" s="16">
        <f t="shared" si="1471"/>
        <v>0</v>
      </c>
      <c r="AN1156" s="108">
        <f>PRODUCT(AI$4:AI1155)</f>
        <v>0</v>
      </c>
      <c r="AO1156" s="16">
        <f>PRODUCT(AK$4:AK1155)</f>
        <v>0</v>
      </c>
      <c r="AP1156" s="16">
        <f>PRODUCT(AM$4:AM1155)</f>
        <v>0</v>
      </c>
      <c r="AQ1156" s="16">
        <f t="shared" si="1472"/>
        <v>0</v>
      </c>
      <c r="AR1156" s="16">
        <f t="shared" si="1473"/>
        <v>0</v>
      </c>
      <c r="AS1156" s="16">
        <f t="shared" si="1474"/>
        <v>0</v>
      </c>
      <c r="AT1156" s="16">
        <f t="shared" si="1475"/>
        <v>0</v>
      </c>
      <c r="AU1156" s="16">
        <f t="shared" si="1476"/>
        <v>1</v>
      </c>
      <c r="AV1156" s="16">
        <f t="shared" si="1477"/>
        <v>0</v>
      </c>
      <c r="AW1156" s="30">
        <f>(SUMPRODUCT(AV$5:AV1155,A$5:A1155)+SUM(AV$5:AV1155)*(Calculations!$B$6/30-0.5)+AV$4*Calculations!$B$6/30/2)/SUM(AV$4:AV1155)</f>
        <v>510.22007229542299</v>
      </c>
      <c r="AX1156" s="16"/>
      <c r="AY1156" s="12"/>
      <c r="AZ1156" s="12"/>
    </row>
    <row r="1157" spans="1:52" x14ac:dyDescent="0.25">
      <c r="A1157">
        <f t="shared" si="1453"/>
        <v>1153</v>
      </c>
      <c r="B1157" t="str">
        <f t="shared" si="1482"/>
        <v>February</v>
      </c>
      <c r="C1157">
        <f t="shared" si="1461"/>
        <v>2121</v>
      </c>
      <c r="D1157">
        <f t="shared" si="1484"/>
        <v>212102</v>
      </c>
      <c r="E1157">
        <f t="shared" ref="E1157:F1157" si="1537">E1145+1</f>
        <v>138</v>
      </c>
      <c r="F1157">
        <f t="shared" si="1537"/>
        <v>136</v>
      </c>
      <c r="G1157" s="12">
        <f>G1156*IF($B1157="January",1+IF(C1157&gt;Personal!$L$18+1,Calculations!$B$22,Calculations!$B$21),1)</f>
        <v>26593.459804167011</v>
      </c>
      <c r="H1157" s="12">
        <f>IF(AND(Career!$F$15="Yes",$E1157=62,$E1156=61),G1157,H1156*IF($B1157="January",(1+IF(C1157&gt;Personal!$L$18+1,Calculations!$C$22,Calculations!$C$21)),1))</f>
        <v>26593.459804167011</v>
      </c>
      <c r="I1157" s="12">
        <f>H1157*(1-'Retiree Assumptions'!$F$8)</f>
        <v>20742.898647250269</v>
      </c>
      <c r="J1157" s="12">
        <f>I1157/(Calculations!$C$27^($A1157-1+Calculations!$B$6/30))</f>
        <v>1083.5244593569037</v>
      </c>
      <c r="K1157" s="23">
        <f t="shared" si="1463"/>
        <v>0</v>
      </c>
      <c r="L1157" s="12">
        <f>L1156*IF($B1157="January",(1+IF(C1157&gt;Personal!$L$18+1,Calculations!$B$22,Calculations!$B$21)),1)</f>
        <v>14626.402892291839</v>
      </c>
      <c r="M1157" s="12">
        <f>IF(AND(Career!$F$15="Yes",$E1157=62,$E1156=61),L1157,M1156*IF($B1157="January",(1+IF(C1157&gt;Personal!$L$18+1,Calculations!$C$22,Calculations!$C$21)),1))</f>
        <v>14626.402892291839</v>
      </c>
      <c r="N1157" s="12">
        <f>M1157*(1-'Retiree Assumptions'!$F$10)</f>
        <v>12871.234545216817</v>
      </c>
      <c r="O1157" s="12">
        <f>N1157/(Calculations!$C$27^$AW1157)/(Calculations!$D$27^($A1157-1-$AW1157+Calculations!$B$6/30))</f>
        <v>546.4211422753541</v>
      </c>
      <c r="P1157" s="23">
        <f t="shared" si="1464"/>
        <v>0</v>
      </c>
      <c r="Q1157" s="12">
        <f>IF(OR(A1157&lt;=360,$E1157&lt;70),Q1156*IF($B1157="January",(1+IF(C1157&gt;Personal!$L$18+1,Calculations!$B$22,Calculations!$B$21)),1),0)</f>
        <v>0</v>
      </c>
      <c r="R1157" s="12">
        <f>IF(OR(A1157&lt;=360,$E1157&lt;70),IF(AND(Career!$F$15="Yes",$E1157=62,$E1156=61),Q1157,R1156*IF($B1157="January",(1+IF(C1157&gt;Personal!$L$18+1,Calculations!$C$22,Calculations!$C$21)),1)),0)</f>
        <v>0</v>
      </c>
      <c r="S1157" s="12">
        <f>R1157*(1-'Retiree Assumptions'!$F$8)</f>
        <v>0</v>
      </c>
      <c r="T1157" s="12">
        <f>S1157/(Calculations!$C$27^($A1157-1+Calculations!$B$6/30))</f>
        <v>0</v>
      </c>
      <c r="U1157" s="23">
        <f t="shared" si="1465"/>
        <v>0</v>
      </c>
      <c r="W1157">
        <f t="shared" si="1457"/>
        <v>15</v>
      </c>
      <c r="X1157">
        <f t="shared" si="1479"/>
        <v>2121</v>
      </c>
      <c r="Y1157">
        <f t="shared" si="1480"/>
        <v>138</v>
      </c>
      <c r="Z1157">
        <f t="shared" si="1467"/>
        <v>136</v>
      </c>
      <c r="AA1157" s="12">
        <f>S1157*12*Subsidy!$I$15/Subsidy!$I$14</f>
        <v>0</v>
      </c>
      <c r="AB1157" s="12">
        <f>SUM(S$5:S1157)*Subsidy!$I$15/Subsidy!$I$14</f>
        <v>53212.488521578103</v>
      </c>
      <c r="AC1157" s="12">
        <f>N1157*Subsidy!$E$15/Subsidy!$E$14</f>
        <v>10296.987636173453</v>
      </c>
      <c r="AD1157" s="12">
        <f t="shared" si="1468"/>
        <v>123563.85163408144</v>
      </c>
      <c r="AE1157" s="12">
        <f>$AP1157*AC1157/(Calculations!$D$27^(A1157-1+Calculations!$B$6/30))</f>
        <v>0</v>
      </c>
      <c r="AF1157" s="12">
        <f>IF(AE1157=0,0,SUM(AE$903:AE1157)*AC1157/AE1157)</f>
        <v>0</v>
      </c>
      <c r="AH1157" s="164">
        <f>VLOOKUP(E1157,Rates2,5)*VLOOKUP(E1157,Mort_Imp_Retirees,C1157-'Mort Imp Cume'!$C$4+2)</f>
        <v>1</v>
      </c>
      <c r="AI1157" s="16">
        <f t="shared" si="1469"/>
        <v>0</v>
      </c>
      <c r="AJ1157" s="164">
        <f>VLOOKUP(F1157,Rates2,6)*VLOOKUP(F1157,Mort_Imp_Survivors,C1157-'Mort Imp Cume'!$C$4+2)</f>
        <v>1</v>
      </c>
      <c r="AK1157" s="16">
        <f t="shared" si="1470"/>
        <v>0</v>
      </c>
      <c r="AL1157" s="164">
        <f>VLOOKUP(F1157,Rates2,7)*VLOOKUP(F1157,Mort_Imp_Survivors,C1157-'Mort Imp Cume'!$C$4+2)</f>
        <v>1</v>
      </c>
      <c r="AM1157" s="16">
        <f t="shared" si="1471"/>
        <v>0</v>
      </c>
      <c r="AN1157" s="108">
        <f>PRODUCT(AI$4:AI1156)</f>
        <v>0</v>
      </c>
      <c r="AO1157" s="16">
        <f>PRODUCT(AK$4:AK1156)</f>
        <v>0</v>
      </c>
      <c r="AP1157" s="16">
        <f>PRODUCT(AM$4:AM1156)</f>
        <v>0</v>
      </c>
      <c r="AQ1157" s="16">
        <f t="shared" si="1472"/>
        <v>0</v>
      </c>
      <c r="AR1157" s="16">
        <f t="shared" si="1473"/>
        <v>0</v>
      </c>
      <c r="AS1157" s="16">
        <f t="shared" si="1474"/>
        <v>0</v>
      </c>
      <c r="AT1157" s="16">
        <f t="shared" si="1475"/>
        <v>0</v>
      </c>
      <c r="AU1157" s="16">
        <f t="shared" si="1476"/>
        <v>1</v>
      </c>
      <c r="AV1157" s="16">
        <f t="shared" si="1477"/>
        <v>0</v>
      </c>
      <c r="AW1157" s="30">
        <f>(SUMPRODUCT(AV$5:AV1156,A$5:A1156)+SUM(AV$5:AV1156)*(Calculations!$B$6/30-0.5)+AV$4*Calculations!$B$6/30/2)/SUM(AV$4:AV1156)</f>
        <v>510.22007229542299</v>
      </c>
      <c r="AX1157" s="16"/>
      <c r="AY1157" s="12"/>
      <c r="AZ1157" s="12"/>
    </row>
    <row r="1158" spans="1:52" x14ac:dyDescent="0.25">
      <c r="A1158">
        <f t="shared" ref="A1158:A1221" si="1538">A1157+1</f>
        <v>1154</v>
      </c>
      <c r="B1158" t="str">
        <f t="shared" si="1482"/>
        <v>March</v>
      </c>
      <c r="C1158">
        <f t="shared" si="1461"/>
        <v>2121</v>
      </c>
      <c r="D1158">
        <f t="shared" si="1484"/>
        <v>212103</v>
      </c>
      <c r="E1158">
        <f t="shared" ref="E1158:F1158" si="1539">E1146+1</f>
        <v>138</v>
      </c>
      <c r="F1158">
        <f t="shared" si="1539"/>
        <v>136</v>
      </c>
      <c r="G1158" s="12">
        <f>G1157*IF($B1158="January",1+IF(C1158&gt;Personal!$L$18+1,Calculations!$B$22,Calculations!$B$21),1)</f>
        <v>26593.459804167011</v>
      </c>
      <c r="H1158" s="12">
        <f>IF(AND(Career!$F$15="Yes",$E1158=62,$E1157=61),G1158,H1157*IF($B1158="January",(1+IF(C1158&gt;Personal!$L$18+1,Calculations!$C$22,Calculations!$C$21)),1))</f>
        <v>26593.459804167011</v>
      </c>
      <c r="I1158" s="12">
        <f>H1158*(1-'Retiree Assumptions'!$F$8)</f>
        <v>20742.898647250269</v>
      </c>
      <c r="J1158" s="12">
        <f>I1158/(Calculations!$C$27^($A1158-1+Calculations!$B$6/30))</f>
        <v>1080.7538984688683</v>
      </c>
      <c r="K1158" s="23">
        <f t="shared" si="1463"/>
        <v>0</v>
      </c>
      <c r="L1158" s="12">
        <f>L1157*IF($B1158="January",(1+IF(C1158&gt;Personal!$L$18+1,Calculations!$B$22,Calculations!$B$21)),1)</f>
        <v>14626.402892291839</v>
      </c>
      <c r="M1158" s="12">
        <f>IF(AND(Career!$F$15="Yes",$E1158=62,$E1157=61),L1158,M1157*IF($B1158="January",(1+IF(C1158&gt;Personal!$L$18+1,Calculations!$C$22,Calculations!$C$21)),1))</f>
        <v>14626.402892291839</v>
      </c>
      <c r="N1158" s="12">
        <f>M1158*(1-'Retiree Assumptions'!$F$10)</f>
        <v>12871.234545216817</v>
      </c>
      <c r="O1158" s="12">
        <f>N1158/(Calculations!$C$27^$AW1158)/(Calculations!$D$27^($A1158-1-$AW1158+Calculations!$B$6/30))</f>
        <v>544.84814031589156</v>
      </c>
      <c r="P1158" s="23">
        <f t="shared" si="1464"/>
        <v>0</v>
      </c>
      <c r="Q1158" s="12">
        <f>IF(OR(A1158&lt;=360,$E1158&lt;70),Q1157*IF($B1158="January",(1+IF(C1158&gt;Personal!$L$18+1,Calculations!$B$22,Calculations!$B$21)),1),0)</f>
        <v>0</v>
      </c>
      <c r="R1158" s="12">
        <f>IF(OR(A1158&lt;=360,$E1158&lt;70),IF(AND(Career!$F$15="Yes",$E1158=62,$E1157=61),Q1158,R1157*IF($B1158="January",(1+IF(C1158&gt;Personal!$L$18+1,Calculations!$C$22,Calculations!$C$21)),1)),0)</f>
        <v>0</v>
      </c>
      <c r="S1158" s="12">
        <f>R1158*(1-'Retiree Assumptions'!$F$8)</f>
        <v>0</v>
      </c>
      <c r="T1158" s="12">
        <f>S1158/(Calculations!$C$27^($A1158-1+Calculations!$B$6/30))</f>
        <v>0</v>
      </c>
      <c r="U1158" s="23">
        <f t="shared" si="1465"/>
        <v>0</v>
      </c>
      <c r="W1158">
        <f t="shared" si="1457"/>
        <v>15</v>
      </c>
      <c r="X1158">
        <f t="shared" si="1479"/>
        <v>2121</v>
      </c>
      <c r="Y1158">
        <f t="shared" si="1480"/>
        <v>138</v>
      </c>
      <c r="Z1158">
        <f t="shared" si="1467"/>
        <v>136</v>
      </c>
      <c r="AA1158" s="12">
        <f>S1158*12*Subsidy!$I$15/Subsidy!$I$14</f>
        <v>0</v>
      </c>
      <c r="AB1158" s="12">
        <f>SUM(S$5:S1158)*Subsidy!$I$15/Subsidy!$I$14</f>
        <v>53212.488521578103</v>
      </c>
      <c r="AC1158" s="12">
        <f>N1158*Subsidy!$E$15/Subsidy!$E$14</f>
        <v>10296.987636173453</v>
      </c>
      <c r="AD1158" s="12">
        <f t="shared" si="1468"/>
        <v>123563.85163408144</v>
      </c>
      <c r="AE1158" s="12">
        <f>$AP1158*AC1158/(Calculations!$D$27^(A1158-1+Calculations!$B$6/30))</f>
        <v>0</v>
      </c>
      <c r="AF1158" s="12">
        <f>IF(AE1158=0,0,SUM(AE$903:AE1158)*AC1158/AE1158)</f>
        <v>0</v>
      </c>
      <c r="AH1158" s="164">
        <f>VLOOKUP(E1158,Rates2,5)*VLOOKUP(E1158,Mort_Imp_Retirees,C1158-'Mort Imp Cume'!$C$4+2)</f>
        <v>1</v>
      </c>
      <c r="AI1158" s="16">
        <f t="shared" si="1469"/>
        <v>0</v>
      </c>
      <c r="AJ1158" s="164">
        <f>VLOOKUP(F1158,Rates2,6)*VLOOKUP(F1158,Mort_Imp_Survivors,C1158-'Mort Imp Cume'!$C$4+2)</f>
        <v>1</v>
      </c>
      <c r="AK1158" s="16">
        <f t="shared" si="1470"/>
        <v>0</v>
      </c>
      <c r="AL1158" s="164">
        <f>VLOOKUP(F1158,Rates2,7)*VLOOKUP(F1158,Mort_Imp_Survivors,C1158-'Mort Imp Cume'!$C$4+2)</f>
        <v>1</v>
      </c>
      <c r="AM1158" s="16">
        <f t="shared" si="1471"/>
        <v>0</v>
      </c>
      <c r="AN1158" s="108">
        <f>PRODUCT(AI$4:AI1157)</f>
        <v>0</v>
      </c>
      <c r="AO1158" s="16">
        <f>PRODUCT(AK$4:AK1157)</f>
        <v>0</v>
      </c>
      <c r="AP1158" s="16">
        <f>PRODUCT(AM$4:AM1157)</f>
        <v>0</v>
      </c>
      <c r="AQ1158" s="16">
        <f t="shared" si="1472"/>
        <v>0</v>
      </c>
      <c r="AR1158" s="16">
        <f t="shared" si="1473"/>
        <v>0</v>
      </c>
      <c r="AS1158" s="16">
        <f t="shared" si="1474"/>
        <v>0</v>
      </c>
      <c r="AT1158" s="16">
        <f t="shared" si="1475"/>
        <v>0</v>
      </c>
      <c r="AU1158" s="16">
        <f t="shared" si="1476"/>
        <v>1</v>
      </c>
      <c r="AV1158" s="16">
        <f t="shared" si="1477"/>
        <v>0</v>
      </c>
      <c r="AW1158" s="30">
        <f>(SUMPRODUCT(AV$5:AV1157,A$5:A1157)+SUM(AV$5:AV1157)*(Calculations!$B$6/30-0.5)+AV$4*Calculations!$B$6/30/2)/SUM(AV$4:AV1157)</f>
        <v>510.22007229542299</v>
      </c>
      <c r="AX1158" s="16"/>
      <c r="AY1158" s="12"/>
      <c r="AZ1158" s="12"/>
    </row>
    <row r="1159" spans="1:52" x14ac:dyDescent="0.25">
      <c r="A1159">
        <f t="shared" si="1538"/>
        <v>1155</v>
      </c>
      <c r="B1159" t="str">
        <f t="shared" si="1482"/>
        <v>April</v>
      </c>
      <c r="C1159">
        <f t="shared" si="1461"/>
        <v>2121</v>
      </c>
      <c r="D1159">
        <f t="shared" si="1484"/>
        <v>212104</v>
      </c>
      <c r="E1159">
        <f t="shared" ref="E1159:F1159" si="1540">E1147+1</f>
        <v>138</v>
      </c>
      <c r="F1159">
        <f t="shared" si="1540"/>
        <v>136</v>
      </c>
      <c r="G1159" s="12">
        <f>G1158*IF($B1159="January",1+IF(C1159&gt;Personal!$L$18+1,Calculations!$B$22,Calculations!$B$21),1)</f>
        <v>26593.459804167011</v>
      </c>
      <c r="H1159" s="12">
        <f>IF(AND(Career!$F$15="Yes",$E1159=62,$E1158=61),G1159,H1158*IF($B1159="January",(1+IF(C1159&gt;Personal!$L$18+1,Calculations!$C$22,Calculations!$C$21)),1))</f>
        <v>26593.459804167011</v>
      </c>
      <c r="I1159" s="12">
        <f>H1159*(1-'Retiree Assumptions'!$F$8)</f>
        <v>20742.898647250269</v>
      </c>
      <c r="J1159" s="12">
        <f>I1159/(Calculations!$C$27^($A1159-1+Calculations!$B$6/30))</f>
        <v>1077.9904218765016</v>
      </c>
      <c r="K1159" s="23">
        <f t="shared" si="1463"/>
        <v>0</v>
      </c>
      <c r="L1159" s="12">
        <f>L1158*IF($B1159="January",(1+IF(C1159&gt;Personal!$L$18+1,Calculations!$B$22,Calculations!$B$21)),1)</f>
        <v>14626.402892291839</v>
      </c>
      <c r="M1159" s="12">
        <f>IF(AND(Career!$F$15="Yes",$E1159=62,$E1158=61),L1159,M1158*IF($B1159="January",(1+IF(C1159&gt;Personal!$L$18+1,Calculations!$C$22,Calculations!$C$21)),1))</f>
        <v>14626.402892291839</v>
      </c>
      <c r="N1159" s="12">
        <f>M1159*(1-'Retiree Assumptions'!$F$10)</f>
        <v>12871.234545216817</v>
      </c>
      <c r="O1159" s="12">
        <f>N1159/(Calculations!$C$27^$AW1159)/(Calculations!$D$27^($A1159-1-$AW1159+Calculations!$B$6/30))</f>
        <v>543.27966661306687</v>
      </c>
      <c r="P1159" s="23">
        <f t="shared" si="1464"/>
        <v>0</v>
      </c>
      <c r="Q1159" s="12">
        <f>IF(OR(A1159&lt;=360,$E1159&lt;70),Q1158*IF($B1159="January",(1+IF(C1159&gt;Personal!$L$18+1,Calculations!$B$22,Calculations!$B$21)),1),0)</f>
        <v>0</v>
      </c>
      <c r="R1159" s="12">
        <f>IF(OR(A1159&lt;=360,$E1159&lt;70),IF(AND(Career!$F$15="Yes",$E1159=62,$E1158=61),Q1159,R1158*IF($B1159="January",(1+IF(C1159&gt;Personal!$L$18+1,Calculations!$C$22,Calculations!$C$21)),1)),0)</f>
        <v>0</v>
      </c>
      <c r="S1159" s="12">
        <f>R1159*(1-'Retiree Assumptions'!$F$8)</f>
        <v>0</v>
      </c>
      <c r="T1159" s="12">
        <f>S1159/(Calculations!$C$27^($A1159-1+Calculations!$B$6/30))</f>
        <v>0</v>
      </c>
      <c r="U1159" s="23">
        <f t="shared" si="1465"/>
        <v>0</v>
      </c>
      <c r="W1159">
        <f t="shared" si="1457"/>
        <v>15</v>
      </c>
      <c r="X1159">
        <f t="shared" si="1479"/>
        <v>2121</v>
      </c>
      <c r="Y1159">
        <f t="shared" si="1480"/>
        <v>138</v>
      </c>
      <c r="Z1159">
        <f t="shared" si="1467"/>
        <v>136</v>
      </c>
      <c r="AA1159" s="12">
        <f>S1159*12*Subsidy!$I$15/Subsidy!$I$14</f>
        <v>0</v>
      </c>
      <c r="AB1159" s="12">
        <f>SUM(S$5:S1159)*Subsidy!$I$15/Subsidy!$I$14</f>
        <v>53212.488521578103</v>
      </c>
      <c r="AC1159" s="12">
        <f>N1159*Subsidy!$E$15/Subsidy!$E$14</f>
        <v>10296.987636173453</v>
      </c>
      <c r="AD1159" s="12">
        <f t="shared" si="1468"/>
        <v>123563.85163408144</v>
      </c>
      <c r="AE1159" s="12">
        <f>$AP1159*AC1159/(Calculations!$D$27^(A1159-1+Calculations!$B$6/30))</f>
        <v>0</v>
      </c>
      <c r="AF1159" s="12">
        <f>IF(AE1159=0,0,SUM(AE$903:AE1159)*AC1159/AE1159)</f>
        <v>0</v>
      </c>
      <c r="AH1159" s="164">
        <f>VLOOKUP(E1159,Rates2,5)*VLOOKUP(E1159,Mort_Imp_Retirees,C1159-'Mort Imp Cume'!$C$4+2)</f>
        <v>1</v>
      </c>
      <c r="AI1159" s="16">
        <f t="shared" si="1469"/>
        <v>0</v>
      </c>
      <c r="AJ1159" s="164">
        <f>VLOOKUP(F1159,Rates2,6)*VLOOKUP(F1159,Mort_Imp_Survivors,C1159-'Mort Imp Cume'!$C$4+2)</f>
        <v>1</v>
      </c>
      <c r="AK1159" s="16">
        <f t="shared" si="1470"/>
        <v>0</v>
      </c>
      <c r="AL1159" s="164">
        <f>VLOOKUP(F1159,Rates2,7)*VLOOKUP(F1159,Mort_Imp_Survivors,C1159-'Mort Imp Cume'!$C$4+2)</f>
        <v>1</v>
      </c>
      <c r="AM1159" s="16">
        <f t="shared" si="1471"/>
        <v>0</v>
      </c>
      <c r="AN1159" s="108">
        <f>PRODUCT(AI$4:AI1158)</f>
        <v>0</v>
      </c>
      <c r="AO1159" s="16">
        <f>PRODUCT(AK$4:AK1158)</f>
        <v>0</v>
      </c>
      <c r="AP1159" s="16">
        <f>PRODUCT(AM$4:AM1158)</f>
        <v>0</v>
      </c>
      <c r="AQ1159" s="16">
        <f t="shared" si="1472"/>
        <v>0</v>
      </c>
      <c r="AR1159" s="16">
        <f t="shared" si="1473"/>
        <v>0</v>
      </c>
      <c r="AS1159" s="16">
        <f t="shared" si="1474"/>
        <v>0</v>
      </c>
      <c r="AT1159" s="16">
        <f t="shared" si="1475"/>
        <v>0</v>
      </c>
      <c r="AU1159" s="16">
        <f t="shared" si="1476"/>
        <v>1</v>
      </c>
      <c r="AV1159" s="16">
        <f t="shared" si="1477"/>
        <v>0</v>
      </c>
      <c r="AW1159" s="30">
        <f>(SUMPRODUCT(AV$5:AV1158,A$5:A1158)+SUM(AV$5:AV1158)*(Calculations!$B$6/30-0.5)+AV$4*Calculations!$B$6/30/2)/SUM(AV$4:AV1158)</f>
        <v>510.22007229542299</v>
      </c>
      <c r="AX1159" s="16"/>
      <c r="AY1159" s="12"/>
      <c r="AZ1159" s="12"/>
    </row>
    <row r="1160" spans="1:52" x14ac:dyDescent="0.25">
      <c r="A1160">
        <f t="shared" si="1538"/>
        <v>1156</v>
      </c>
      <c r="B1160" t="str">
        <f t="shared" si="1482"/>
        <v>May</v>
      </c>
      <c r="C1160">
        <f t="shared" si="1461"/>
        <v>2121</v>
      </c>
      <c r="D1160">
        <f t="shared" si="1484"/>
        <v>212105</v>
      </c>
      <c r="E1160">
        <f t="shared" ref="E1160:F1160" si="1541">E1148+1</f>
        <v>138</v>
      </c>
      <c r="F1160">
        <f t="shared" si="1541"/>
        <v>136</v>
      </c>
      <c r="G1160" s="12">
        <f>G1159*IF($B1160="January",1+IF(C1160&gt;Personal!$L$18+1,Calculations!$B$22,Calculations!$B$21),1)</f>
        <v>26593.459804167011</v>
      </c>
      <c r="H1160" s="12">
        <f>IF(AND(Career!$F$15="Yes",$E1160=62,$E1159=61),G1160,H1159*IF($B1160="January",(1+IF(C1160&gt;Personal!$L$18+1,Calculations!$C$22,Calculations!$C$21)),1))</f>
        <v>26593.459804167011</v>
      </c>
      <c r="I1160" s="12">
        <f>H1160*(1-'Retiree Assumptions'!$F$8)</f>
        <v>20742.898647250269</v>
      </c>
      <c r="J1160" s="12">
        <f>I1160/(Calculations!$C$27^($A1160-1+Calculations!$B$6/30))</f>
        <v>1075.2340114653323</v>
      </c>
      <c r="K1160" s="23">
        <f t="shared" si="1463"/>
        <v>0</v>
      </c>
      <c r="L1160" s="12">
        <f>L1159*IF($B1160="January",(1+IF(C1160&gt;Personal!$L$18+1,Calculations!$B$22,Calculations!$B$21)),1)</f>
        <v>14626.402892291839</v>
      </c>
      <c r="M1160" s="12">
        <f>IF(AND(Career!$F$15="Yes",$E1160=62,$E1159=61),L1160,M1159*IF($B1160="January",(1+IF(C1160&gt;Personal!$L$18+1,Calculations!$C$22,Calculations!$C$21)),1))</f>
        <v>14626.402892291839</v>
      </c>
      <c r="N1160" s="12">
        <f>M1160*(1-'Retiree Assumptions'!$F$10)</f>
        <v>12871.234545216817</v>
      </c>
      <c r="O1160" s="12">
        <f>N1160/(Calculations!$C$27^$AW1160)/(Calculations!$D$27^($A1160-1-$AW1160+Calculations!$B$6/30))</f>
        <v>541.71570813122628</v>
      </c>
      <c r="P1160" s="23">
        <f t="shared" si="1464"/>
        <v>0</v>
      </c>
      <c r="Q1160" s="12">
        <f>IF(OR(A1160&lt;=360,$E1160&lt;70),Q1159*IF($B1160="January",(1+IF(C1160&gt;Personal!$L$18+1,Calculations!$B$22,Calculations!$B$21)),1),0)</f>
        <v>0</v>
      </c>
      <c r="R1160" s="12">
        <f>IF(OR(A1160&lt;=360,$E1160&lt;70),IF(AND(Career!$F$15="Yes",$E1160=62,$E1159=61),Q1160,R1159*IF($B1160="January",(1+IF(C1160&gt;Personal!$L$18+1,Calculations!$C$22,Calculations!$C$21)),1)),0)</f>
        <v>0</v>
      </c>
      <c r="S1160" s="12">
        <f>R1160*(1-'Retiree Assumptions'!$F$8)</f>
        <v>0</v>
      </c>
      <c r="T1160" s="12">
        <f>S1160/(Calculations!$C$27^($A1160-1+Calculations!$B$6/30))</f>
        <v>0</v>
      </c>
      <c r="U1160" s="23">
        <f t="shared" si="1465"/>
        <v>0</v>
      </c>
      <c r="W1160">
        <f t="shared" ref="W1160:W1223" si="1542">IF(AND(F1160&lt;101,OR(MOD(A1160,60)=1,A1160=13,AND(F1159=100,F1158=99))),W1159+1,W1159)</f>
        <v>15</v>
      </c>
      <c r="X1160">
        <f t="shared" si="1479"/>
        <v>2121</v>
      </c>
      <c r="Y1160">
        <f t="shared" si="1480"/>
        <v>138</v>
      </c>
      <c r="Z1160">
        <f t="shared" si="1467"/>
        <v>136</v>
      </c>
      <c r="AA1160" s="12">
        <f>S1160*12*Subsidy!$I$15/Subsidy!$I$14</f>
        <v>0</v>
      </c>
      <c r="AB1160" s="12">
        <f>SUM(S$5:S1160)*Subsidy!$I$15/Subsidy!$I$14</f>
        <v>53212.488521578103</v>
      </c>
      <c r="AC1160" s="12">
        <f>N1160*Subsidy!$E$15/Subsidy!$E$14</f>
        <v>10296.987636173453</v>
      </c>
      <c r="AD1160" s="12">
        <f t="shared" si="1468"/>
        <v>123563.85163408144</v>
      </c>
      <c r="AE1160" s="12">
        <f>$AP1160*AC1160/(Calculations!$D$27^(A1160-1+Calculations!$B$6/30))</f>
        <v>0</v>
      </c>
      <c r="AF1160" s="12">
        <f>IF(AE1160=0,0,SUM(AE$903:AE1160)*AC1160/AE1160)</f>
        <v>0</v>
      </c>
      <c r="AH1160" s="164">
        <f>VLOOKUP(E1160,Rates2,5)*VLOOKUP(E1160,Mort_Imp_Retirees,C1160-'Mort Imp Cume'!$C$4+2)</f>
        <v>1</v>
      </c>
      <c r="AI1160" s="16">
        <f t="shared" si="1469"/>
        <v>0</v>
      </c>
      <c r="AJ1160" s="164">
        <f>VLOOKUP(F1160,Rates2,6)*VLOOKUP(F1160,Mort_Imp_Survivors,C1160-'Mort Imp Cume'!$C$4+2)</f>
        <v>1</v>
      </c>
      <c r="AK1160" s="16">
        <f t="shared" si="1470"/>
        <v>0</v>
      </c>
      <c r="AL1160" s="164">
        <f>VLOOKUP(F1160,Rates2,7)*VLOOKUP(F1160,Mort_Imp_Survivors,C1160-'Mort Imp Cume'!$C$4+2)</f>
        <v>1</v>
      </c>
      <c r="AM1160" s="16">
        <f t="shared" si="1471"/>
        <v>0</v>
      </c>
      <c r="AN1160" s="108">
        <f>PRODUCT(AI$4:AI1159)</f>
        <v>0</v>
      </c>
      <c r="AO1160" s="16">
        <f>PRODUCT(AK$4:AK1159)</f>
        <v>0</v>
      </c>
      <c r="AP1160" s="16">
        <f>PRODUCT(AM$4:AM1159)</f>
        <v>0</v>
      </c>
      <c r="AQ1160" s="16">
        <f t="shared" si="1472"/>
        <v>0</v>
      </c>
      <c r="AR1160" s="16">
        <f t="shared" si="1473"/>
        <v>0</v>
      </c>
      <c r="AS1160" s="16">
        <f t="shared" si="1474"/>
        <v>0</v>
      </c>
      <c r="AT1160" s="16">
        <f t="shared" si="1475"/>
        <v>0</v>
      </c>
      <c r="AU1160" s="16">
        <f t="shared" si="1476"/>
        <v>1</v>
      </c>
      <c r="AV1160" s="16">
        <f t="shared" si="1477"/>
        <v>0</v>
      </c>
      <c r="AW1160" s="30">
        <f>(SUMPRODUCT(AV$5:AV1159,A$5:A1159)+SUM(AV$5:AV1159)*(Calculations!$B$6/30-0.5)+AV$4*Calculations!$B$6/30/2)/SUM(AV$4:AV1159)</f>
        <v>510.22007229542299</v>
      </c>
      <c r="AX1160" s="16"/>
      <c r="AY1160" s="12"/>
      <c r="AZ1160" s="12"/>
    </row>
    <row r="1161" spans="1:52" x14ac:dyDescent="0.25">
      <c r="A1161">
        <f t="shared" si="1538"/>
        <v>1157</v>
      </c>
      <c r="B1161" t="str">
        <f t="shared" si="1482"/>
        <v>June</v>
      </c>
      <c r="C1161">
        <f t="shared" si="1461"/>
        <v>2121</v>
      </c>
      <c r="D1161">
        <f t="shared" si="1484"/>
        <v>212106</v>
      </c>
      <c r="E1161">
        <f t="shared" ref="E1161:F1161" si="1543">E1149+1</f>
        <v>138</v>
      </c>
      <c r="F1161">
        <f t="shared" si="1543"/>
        <v>136</v>
      </c>
      <c r="G1161" s="12">
        <f>G1160*IF($B1161="January",1+IF(C1161&gt;Personal!$L$18+1,Calculations!$B$22,Calculations!$B$21),1)</f>
        <v>26593.459804167011</v>
      </c>
      <c r="H1161" s="12">
        <f>IF(AND(Career!$F$15="Yes",$E1161=62,$E1160=61),G1161,H1160*IF($B1161="January",(1+IF(C1161&gt;Personal!$L$18+1,Calculations!$C$22,Calculations!$C$21)),1))</f>
        <v>26593.459804167011</v>
      </c>
      <c r="I1161" s="12">
        <f>H1161*(1-'Retiree Assumptions'!$F$8)</f>
        <v>20742.898647250269</v>
      </c>
      <c r="J1161" s="12">
        <f>I1161/(Calculations!$C$27^($A1161-1+Calculations!$B$6/30))</f>
        <v>1072.4846491672081</v>
      </c>
      <c r="K1161" s="23">
        <f t="shared" si="1463"/>
        <v>0</v>
      </c>
      <c r="L1161" s="12">
        <f>L1160*IF($B1161="January",(1+IF(C1161&gt;Personal!$L$18+1,Calculations!$B$22,Calculations!$B$21)),1)</f>
        <v>14626.402892291839</v>
      </c>
      <c r="M1161" s="12">
        <f>IF(AND(Career!$F$15="Yes",$E1161=62,$E1160=61),L1161,M1160*IF($B1161="January",(1+IF(C1161&gt;Personal!$L$18+1,Calculations!$C$22,Calculations!$C$21)),1))</f>
        <v>14626.402892291839</v>
      </c>
      <c r="N1161" s="12">
        <f>M1161*(1-'Retiree Assumptions'!$F$10)</f>
        <v>12871.234545216817</v>
      </c>
      <c r="O1161" s="12">
        <f>N1161/(Calculations!$C$27^$AW1161)/(Calculations!$D$27^($A1161-1-$AW1161+Calculations!$B$6/30))</f>
        <v>540.15625187224316</v>
      </c>
      <c r="P1161" s="23">
        <f t="shared" si="1464"/>
        <v>0</v>
      </c>
      <c r="Q1161" s="12">
        <f>IF(OR(A1161&lt;=360,$E1161&lt;70),Q1160*IF($B1161="January",(1+IF(C1161&gt;Personal!$L$18+1,Calculations!$B$22,Calculations!$B$21)),1),0)</f>
        <v>0</v>
      </c>
      <c r="R1161" s="12">
        <f>IF(OR(A1161&lt;=360,$E1161&lt;70),IF(AND(Career!$F$15="Yes",$E1161=62,$E1160=61),Q1161,R1160*IF($B1161="January",(1+IF(C1161&gt;Personal!$L$18+1,Calculations!$C$22,Calculations!$C$21)),1)),0)</f>
        <v>0</v>
      </c>
      <c r="S1161" s="12">
        <f>R1161*(1-'Retiree Assumptions'!$F$8)</f>
        <v>0</v>
      </c>
      <c r="T1161" s="12">
        <f>S1161/(Calculations!$C$27^($A1161-1+Calculations!$B$6/30))</f>
        <v>0</v>
      </c>
      <c r="U1161" s="23">
        <f t="shared" si="1465"/>
        <v>0</v>
      </c>
      <c r="W1161">
        <f t="shared" si="1542"/>
        <v>15</v>
      </c>
      <c r="X1161">
        <f t="shared" si="1479"/>
        <v>2121</v>
      </c>
      <c r="Y1161">
        <f t="shared" si="1480"/>
        <v>138</v>
      </c>
      <c r="Z1161">
        <f t="shared" si="1467"/>
        <v>136</v>
      </c>
      <c r="AA1161" s="12">
        <f>S1161*12*Subsidy!$I$15/Subsidy!$I$14</f>
        <v>0</v>
      </c>
      <c r="AB1161" s="12">
        <f>SUM(S$5:S1161)*Subsidy!$I$15/Subsidy!$I$14</f>
        <v>53212.488521578103</v>
      </c>
      <c r="AC1161" s="12">
        <f>N1161*Subsidy!$E$15/Subsidy!$E$14</f>
        <v>10296.987636173453</v>
      </c>
      <c r="AD1161" s="12">
        <f t="shared" si="1468"/>
        <v>123563.85163408144</v>
      </c>
      <c r="AE1161" s="12">
        <f>$AP1161*AC1161/(Calculations!$D$27^(A1161-1+Calculations!$B$6/30))</f>
        <v>0</v>
      </c>
      <c r="AF1161" s="12">
        <f>IF(AE1161=0,0,SUM(AE$903:AE1161)*AC1161/AE1161)</f>
        <v>0</v>
      </c>
      <c r="AH1161" s="164">
        <f>VLOOKUP(E1161,Rates2,5)*VLOOKUP(E1161,Mort_Imp_Retirees,C1161-'Mort Imp Cume'!$C$4+2)</f>
        <v>1</v>
      </c>
      <c r="AI1161" s="16">
        <f t="shared" si="1469"/>
        <v>0</v>
      </c>
      <c r="AJ1161" s="164">
        <f>VLOOKUP(F1161,Rates2,6)*VLOOKUP(F1161,Mort_Imp_Survivors,C1161-'Mort Imp Cume'!$C$4+2)</f>
        <v>1</v>
      </c>
      <c r="AK1161" s="16">
        <f t="shared" si="1470"/>
        <v>0</v>
      </c>
      <c r="AL1161" s="164">
        <f>VLOOKUP(F1161,Rates2,7)*VLOOKUP(F1161,Mort_Imp_Survivors,C1161-'Mort Imp Cume'!$C$4+2)</f>
        <v>1</v>
      </c>
      <c r="AM1161" s="16">
        <f t="shared" si="1471"/>
        <v>0</v>
      </c>
      <c r="AN1161" s="108">
        <f>PRODUCT(AI$4:AI1160)</f>
        <v>0</v>
      </c>
      <c r="AO1161" s="16">
        <f>PRODUCT(AK$4:AK1160)</f>
        <v>0</v>
      </c>
      <c r="AP1161" s="16">
        <f>PRODUCT(AM$4:AM1160)</f>
        <v>0</v>
      </c>
      <c r="AQ1161" s="16">
        <f t="shared" si="1472"/>
        <v>0</v>
      </c>
      <c r="AR1161" s="16">
        <f t="shared" si="1473"/>
        <v>0</v>
      </c>
      <c r="AS1161" s="16">
        <f t="shared" si="1474"/>
        <v>0</v>
      </c>
      <c r="AT1161" s="16">
        <f t="shared" si="1475"/>
        <v>0</v>
      </c>
      <c r="AU1161" s="16">
        <f t="shared" si="1476"/>
        <v>1</v>
      </c>
      <c r="AV1161" s="16">
        <f t="shared" si="1477"/>
        <v>0</v>
      </c>
      <c r="AW1161" s="30">
        <f>(SUMPRODUCT(AV$5:AV1160,A$5:A1160)+SUM(AV$5:AV1160)*(Calculations!$B$6/30-0.5)+AV$4*Calculations!$B$6/30/2)/SUM(AV$4:AV1160)</f>
        <v>510.22007229542299</v>
      </c>
      <c r="AX1161" s="16"/>
      <c r="AY1161" s="12"/>
      <c r="AZ1161" s="12"/>
    </row>
    <row r="1162" spans="1:52" x14ac:dyDescent="0.25">
      <c r="A1162">
        <f t="shared" si="1538"/>
        <v>1158</v>
      </c>
      <c r="B1162" t="str">
        <f t="shared" si="1482"/>
        <v>July</v>
      </c>
      <c r="C1162">
        <f t="shared" si="1461"/>
        <v>2121</v>
      </c>
      <c r="D1162">
        <f t="shared" si="1484"/>
        <v>212107</v>
      </c>
      <c r="E1162">
        <f t="shared" ref="E1162:F1162" si="1544">E1150+1</f>
        <v>138</v>
      </c>
      <c r="F1162">
        <f t="shared" si="1544"/>
        <v>136</v>
      </c>
      <c r="G1162" s="12">
        <f>G1161*IF($B1162="January",1+IF(C1162&gt;Personal!$L$18+1,Calculations!$B$22,Calculations!$B$21),1)</f>
        <v>26593.459804167011</v>
      </c>
      <c r="H1162" s="12">
        <f>IF(AND(Career!$F$15="Yes",$E1162=62,$E1161=61),G1162,H1161*IF($B1162="January",(1+IF(C1162&gt;Personal!$L$18+1,Calculations!$C$22,Calculations!$C$21)),1))</f>
        <v>26593.459804167011</v>
      </c>
      <c r="I1162" s="12">
        <f>H1162*(1-'Retiree Assumptions'!$F$8)</f>
        <v>20742.898647250269</v>
      </c>
      <c r="J1162" s="12">
        <f>I1162/(Calculations!$C$27^($A1162-1+Calculations!$B$6/30))</f>
        <v>1069.7423169601766</v>
      </c>
      <c r="K1162" s="23">
        <f t="shared" si="1463"/>
        <v>0</v>
      </c>
      <c r="L1162" s="12">
        <f>L1161*IF($B1162="January",(1+IF(C1162&gt;Personal!$L$18+1,Calculations!$B$22,Calculations!$B$21)),1)</f>
        <v>14626.402892291839</v>
      </c>
      <c r="M1162" s="12">
        <f>IF(AND(Career!$F$15="Yes",$E1162=62,$E1161=61),L1162,M1161*IF($B1162="January",(1+IF(C1162&gt;Personal!$L$18+1,Calculations!$C$22,Calculations!$C$21)),1))</f>
        <v>14626.402892291839</v>
      </c>
      <c r="N1162" s="12">
        <f>M1162*(1-'Retiree Assumptions'!$F$10)</f>
        <v>12871.234545216817</v>
      </c>
      <c r="O1162" s="12">
        <f>N1162/(Calculations!$C$27^$AW1162)/(Calculations!$D$27^($A1162-1-$AW1162+Calculations!$B$6/30))</f>
        <v>538.6012848754084</v>
      </c>
      <c r="P1162" s="23">
        <f t="shared" si="1464"/>
        <v>0</v>
      </c>
      <c r="Q1162" s="12">
        <f>IF(OR(A1162&lt;=360,$E1162&lt;70),Q1161*IF($B1162="January",(1+IF(C1162&gt;Personal!$L$18+1,Calculations!$B$22,Calculations!$B$21)),1),0)</f>
        <v>0</v>
      </c>
      <c r="R1162" s="12">
        <f>IF(OR(A1162&lt;=360,$E1162&lt;70),IF(AND(Career!$F$15="Yes",$E1162=62,$E1161=61),Q1162,R1161*IF($B1162="January",(1+IF(C1162&gt;Personal!$L$18+1,Calculations!$C$22,Calculations!$C$21)),1)),0)</f>
        <v>0</v>
      </c>
      <c r="S1162" s="12">
        <f>R1162*(1-'Retiree Assumptions'!$F$8)</f>
        <v>0</v>
      </c>
      <c r="T1162" s="12">
        <f>S1162/(Calculations!$C$27^($A1162-1+Calculations!$B$6/30))</f>
        <v>0</v>
      </c>
      <c r="U1162" s="23">
        <f t="shared" si="1465"/>
        <v>0</v>
      </c>
      <c r="W1162">
        <f t="shared" si="1542"/>
        <v>15</v>
      </c>
      <c r="X1162">
        <f t="shared" si="1479"/>
        <v>2121</v>
      </c>
      <c r="Y1162">
        <f t="shared" si="1480"/>
        <v>138</v>
      </c>
      <c r="Z1162">
        <f t="shared" si="1467"/>
        <v>136</v>
      </c>
      <c r="AA1162" s="12">
        <f>S1162*12*Subsidy!$I$15/Subsidy!$I$14</f>
        <v>0</v>
      </c>
      <c r="AB1162" s="12">
        <f>SUM(S$5:S1162)*Subsidy!$I$15/Subsidy!$I$14</f>
        <v>53212.488521578103</v>
      </c>
      <c r="AC1162" s="12">
        <f>N1162*Subsidy!$E$15/Subsidy!$E$14</f>
        <v>10296.987636173453</v>
      </c>
      <c r="AD1162" s="12">
        <f t="shared" si="1468"/>
        <v>123563.85163408144</v>
      </c>
      <c r="AE1162" s="12">
        <f>$AP1162*AC1162/(Calculations!$D$27^(A1162-1+Calculations!$B$6/30))</f>
        <v>0</v>
      </c>
      <c r="AF1162" s="12">
        <f>IF(AE1162=0,0,SUM(AE$903:AE1162)*AC1162/AE1162)</f>
        <v>0</v>
      </c>
      <c r="AH1162" s="164">
        <f>VLOOKUP(E1162,Rates2,5)*VLOOKUP(E1162,Mort_Imp_Retirees,C1162-'Mort Imp Cume'!$C$4+2)</f>
        <v>1</v>
      </c>
      <c r="AI1162" s="16">
        <f t="shared" si="1469"/>
        <v>0</v>
      </c>
      <c r="AJ1162" s="164">
        <f>VLOOKUP(F1162,Rates2,6)*VLOOKUP(F1162,Mort_Imp_Survivors,C1162-'Mort Imp Cume'!$C$4+2)</f>
        <v>1</v>
      </c>
      <c r="AK1162" s="16">
        <f t="shared" si="1470"/>
        <v>0</v>
      </c>
      <c r="AL1162" s="164">
        <f>VLOOKUP(F1162,Rates2,7)*VLOOKUP(F1162,Mort_Imp_Survivors,C1162-'Mort Imp Cume'!$C$4+2)</f>
        <v>1</v>
      </c>
      <c r="AM1162" s="16">
        <f t="shared" si="1471"/>
        <v>0</v>
      </c>
      <c r="AN1162" s="108">
        <f>PRODUCT(AI$4:AI1161)</f>
        <v>0</v>
      </c>
      <c r="AO1162" s="16">
        <f>PRODUCT(AK$4:AK1161)</f>
        <v>0</v>
      </c>
      <c r="AP1162" s="16">
        <f>PRODUCT(AM$4:AM1161)</f>
        <v>0</v>
      </c>
      <c r="AQ1162" s="16">
        <f t="shared" si="1472"/>
        <v>0</v>
      </c>
      <c r="AR1162" s="16">
        <f t="shared" si="1473"/>
        <v>0</v>
      </c>
      <c r="AS1162" s="16">
        <f t="shared" si="1474"/>
        <v>0</v>
      </c>
      <c r="AT1162" s="16">
        <f t="shared" si="1475"/>
        <v>0</v>
      </c>
      <c r="AU1162" s="16">
        <f t="shared" si="1476"/>
        <v>1</v>
      </c>
      <c r="AV1162" s="16">
        <f t="shared" si="1477"/>
        <v>0</v>
      </c>
      <c r="AW1162" s="30">
        <f>(SUMPRODUCT(AV$5:AV1161,A$5:A1161)+SUM(AV$5:AV1161)*(Calculations!$B$6/30-0.5)+AV$4*Calculations!$B$6/30/2)/SUM(AV$4:AV1161)</f>
        <v>510.22007229542299</v>
      </c>
      <c r="AX1162" s="16"/>
      <c r="AY1162" s="12"/>
      <c r="AZ1162" s="12"/>
    </row>
    <row r="1163" spans="1:52" x14ac:dyDescent="0.25">
      <c r="A1163">
        <f t="shared" si="1538"/>
        <v>1159</v>
      </c>
      <c r="B1163" t="str">
        <f t="shared" si="1482"/>
        <v>August</v>
      </c>
      <c r="C1163">
        <f t="shared" si="1461"/>
        <v>2121</v>
      </c>
      <c r="D1163">
        <f t="shared" si="1484"/>
        <v>212108</v>
      </c>
      <c r="E1163">
        <f t="shared" ref="E1163:F1163" si="1545">E1151+1</f>
        <v>138</v>
      </c>
      <c r="F1163">
        <f t="shared" si="1545"/>
        <v>136</v>
      </c>
      <c r="G1163" s="12">
        <f>G1162*IF($B1163="January",1+IF(C1163&gt;Personal!$L$18+1,Calculations!$B$22,Calculations!$B$21),1)</f>
        <v>26593.459804167011</v>
      </c>
      <c r="H1163" s="12">
        <f>IF(AND(Career!$F$15="Yes",$E1163=62,$E1162=61),G1163,H1162*IF($B1163="January",(1+IF(C1163&gt;Personal!$L$18+1,Calculations!$C$22,Calculations!$C$21)),1))</f>
        <v>26593.459804167011</v>
      </c>
      <c r="I1163" s="12">
        <f>H1163*(1-'Retiree Assumptions'!$F$8)</f>
        <v>20742.898647250269</v>
      </c>
      <c r="J1163" s="12">
        <f>I1163/(Calculations!$C$27^($A1163-1+Calculations!$B$6/30))</f>
        <v>1067.006996868367</v>
      </c>
      <c r="K1163" s="23">
        <f t="shared" si="1463"/>
        <v>0</v>
      </c>
      <c r="L1163" s="12">
        <f>L1162*IF($B1163="January",(1+IF(C1163&gt;Personal!$L$18+1,Calculations!$B$22,Calculations!$B$21)),1)</f>
        <v>14626.402892291839</v>
      </c>
      <c r="M1163" s="12">
        <f>IF(AND(Career!$F$15="Yes",$E1163=62,$E1162=61),L1163,M1162*IF($B1163="January",(1+IF(C1163&gt;Personal!$L$18+1,Calculations!$C$22,Calculations!$C$21)),1))</f>
        <v>14626.402892291839</v>
      </c>
      <c r="N1163" s="12">
        <f>M1163*(1-'Retiree Assumptions'!$F$10)</f>
        <v>12871.234545216817</v>
      </c>
      <c r="O1163" s="12">
        <f>N1163/(Calculations!$C$27^$AW1163)/(Calculations!$D$27^($A1163-1-$AW1163+Calculations!$B$6/30))</f>
        <v>537.05079421732341</v>
      </c>
      <c r="P1163" s="23">
        <f t="shared" si="1464"/>
        <v>0</v>
      </c>
      <c r="Q1163" s="12">
        <f>IF(OR(A1163&lt;=360,$E1163&lt;70),Q1162*IF($B1163="January",(1+IF(C1163&gt;Personal!$L$18+1,Calculations!$B$22,Calculations!$B$21)),1),0)</f>
        <v>0</v>
      </c>
      <c r="R1163" s="12">
        <f>IF(OR(A1163&lt;=360,$E1163&lt;70),IF(AND(Career!$F$15="Yes",$E1163=62,$E1162=61),Q1163,R1162*IF($B1163="January",(1+IF(C1163&gt;Personal!$L$18+1,Calculations!$C$22,Calculations!$C$21)),1)),0)</f>
        <v>0</v>
      </c>
      <c r="S1163" s="12">
        <f>R1163*(1-'Retiree Assumptions'!$F$8)</f>
        <v>0</v>
      </c>
      <c r="T1163" s="12">
        <f>S1163/(Calculations!$C$27^($A1163-1+Calculations!$B$6/30))</f>
        <v>0</v>
      </c>
      <c r="U1163" s="23">
        <f t="shared" si="1465"/>
        <v>0</v>
      </c>
      <c r="W1163">
        <f t="shared" si="1542"/>
        <v>15</v>
      </c>
      <c r="X1163">
        <f t="shared" si="1479"/>
        <v>2121</v>
      </c>
      <c r="Y1163">
        <f t="shared" si="1480"/>
        <v>138</v>
      </c>
      <c r="Z1163">
        <f t="shared" si="1467"/>
        <v>136</v>
      </c>
      <c r="AA1163" s="12">
        <f>S1163*12*Subsidy!$I$15/Subsidy!$I$14</f>
        <v>0</v>
      </c>
      <c r="AB1163" s="12">
        <f>SUM(S$5:S1163)*Subsidy!$I$15/Subsidy!$I$14</f>
        <v>53212.488521578103</v>
      </c>
      <c r="AC1163" s="12">
        <f>N1163*Subsidy!$E$15/Subsidy!$E$14</f>
        <v>10296.987636173453</v>
      </c>
      <c r="AD1163" s="12">
        <f t="shared" si="1468"/>
        <v>123563.85163408144</v>
      </c>
      <c r="AE1163" s="12">
        <f>$AP1163*AC1163/(Calculations!$D$27^(A1163-1+Calculations!$B$6/30))</f>
        <v>0</v>
      </c>
      <c r="AF1163" s="12">
        <f>IF(AE1163=0,0,SUM(AE$903:AE1163)*AC1163/AE1163)</f>
        <v>0</v>
      </c>
      <c r="AH1163" s="164">
        <f>VLOOKUP(E1163,Rates2,5)*VLOOKUP(E1163,Mort_Imp_Retirees,C1163-'Mort Imp Cume'!$C$4+2)</f>
        <v>1</v>
      </c>
      <c r="AI1163" s="16">
        <f t="shared" si="1469"/>
        <v>0</v>
      </c>
      <c r="AJ1163" s="164">
        <f>VLOOKUP(F1163,Rates2,6)*VLOOKUP(F1163,Mort_Imp_Survivors,C1163-'Mort Imp Cume'!$C$4+2)</f>
        <v>1</v>
      </c>
      <c r="AK1163" s="16">
        <f t="shared" si="1470"/>
        <v>0</v>
      </c>
      <c r="AL1163" s="164">
        <f>VLOOKUP(F1163,Rates2,7)*VLOOKUP(F1163,Mort_Imp_Survivors,C1163-'Mort Imp Cume'!$C$4+2)</f>
        <v>1</v>
      </c>
      <c r="AM1163" s="16">
        <f t="shared" si="1471"/>
        <v>0</v>
      </c>
      <c r="AN1163" s="108">
        <f>PRODUCT(AI$4:AI1162)</f>
        <v>0</v>
      </c>
      <c r="AO1163" s="16">
        <f>PRODUCT(AK$4:AK1162)</f>
        <v>0</v>
      </c>
      <c r="AP1163" s="16">
        <f>PRODUCT(AM$4:AM1162)</f>
        <v>0</v>
      </c>
      <c r="AQ1163" s="16">
        <f t="shared" si="1472"/>
        <v>0</v>
      </c>
      <c r="AR1163" s="16">
        <f t="shared" si="1473"/>
        <v>0</v>
      </c>
      <c r="AS1163" s="16">
        <f t="shared" si="1474"/>
        <v>0</v>
      </c>
      <c r="AT1163" s="16">
        <f t="shared" si="1475"/>
        <v>0</v>
      </c>
      <c r="AU1163" s="16">
        <f t="shared" si="1476"/>
        <v>1</v>
      </c>
      <c r="AV1163" s="16">
        <f t="shared" si="1477"/>
        <v>0</v>
      </c>
      <c r="AW1163" s="30">
        <f>(SUMPRODUCT(AV$5:AV1162,A$5:A1162)+SUM(AV$5:AV1162)*(Calculations!$B$6/30-0.5)+AV$4*Calculations!$B$6/30/2)/SUM(AV$4:AV1162)</f>
        <v>510.22007229542299</v>
      </c>
      <c r="AX1163" s="16"/>
      <c r="AY1163" s="12"/>
      <c r="AZ1163" s="12"/>
    </row>
    <row r="1164" spans="1:52" x14ac:dyDescent="0.25">
      <c r="A1164">
        <f t="shared" si="1538"/>
        <v>1160</v>
      </c>
      <c r="B1164" t="str">
        <f t="shared" si="1482"/>
        <v>September</v>
      </c>
      <c r="C1164">
        <f t="shared" ref="C1164:C1227" si="1546">C1163+IF(B1163="December",1,0)</f>
        <v>2121</v>
      </c>
      <c r="D1164">
        <f t="shared" si="1484"/>
        <v>212109</v>
      </c>
      <c r="E1164">
        <f t="shared" ref="E1164:F1164" si="1547">E1152+1</f>
        <v>138</v>
      </c>
      <c r="F1164">
        <f t="shared" si="1547"/>
        <v>136</v>
      </c>
      <c r="G1164" s="12">
        <f>G1163*IF($B1164="January",1+IF(C1164&gt;Personal!$L$18+1,Calculations!$B$22,Calculations!$B$21),1)</f>
        <v>26593.459804167011</v>
      </c>
      <c r="H1164" s="12">
        <f>IF(AND(Career!$F$15="Yes",$E1164=62,$E1163=61),G1164,H1163*IF($B1164="January",(1+IF(C1164&gt;Personal!$L$18+1,Calculations!$C$22,Calculations!$C$21)),1))</f>
        <v>26593.459804167011</v>
      </c>
      <c r="I1164" s="12">
        <f>H1164*(1-'Retiree Assumptions'!$F$8)</f>
        <v>20742.898647250269</v>
      </c>
      <c r="J1164" s="12">
        <f>I1164/(Calculations!$C$27^($A1164-1+Calculations!$B$6/30))</f>
        <v>1064.2786709618729</v>
      </c>
      <c r="K1164" s="23">
        <f t="shared" ref="K1164:K1227" si="1548">$AN1164*J1164</f>
        <v>0</v>
      </c>
      <c r="L1164" s="12">
        <f>L1163*IF($B1164="January",(1+IF(C1164&gt;Personal!$L$18+1,Calculations!$B$22,Calculations!$B$21)),1)</f>
        <v>14626.402892291839</v>
      </c>
      <c r="M1164" s="12">
        <f>IF(AND(Career!$F$15="Yes",$E1164=62,$E1163=61),L1164,M1163*IF($B1164="January",(1+IF(C1164&gt;Personal!$L$18+1,Calculations!$C$22,Calculations!$C$21)),1))</f>
        <v>14626.402892291839</v>
      </c>
      <c r="N1164" s="12">
        <f>M1164*(1-'Retiree Assumptions'!$F$10)</f>
        <v>12871.234545216817</v>
      </c>
      <c r="O1164" s="12">
        <f>N1164/(Calculations!$C$27^$AW1164)/(Calculations!$D$27^($A1164-1-$AW1164+Calculations!$B$6/30))</f>
        <v>535.50476701179298</v>
      </c>
      <c r="P1164" s="23">
        <f t="shared" ref="P1164:P1227" si="1549">$AT1164*O1164</f>
        <v>0</v>
      </c>
      <c r="Q1164" s="12">
        <f>IF(OR(A1164&lt;=360,$E1164&lt;70),Q1163*IF($B1164="January",(1+IF(C1164&gt;Personal!$L$18+1,Calculations!$B$22,Calculations!$B$21)),1),0)</f>
        <v>0</v>
      </c>
      <c r="R1164" s="12">
        <f>IF(OR(A1164&lt;=360,$E1164&lt;70),IF(AND(Career!$F$15="Yes",$E1164=62,$E1163=61),Q1164,R1163*IF($B1164="January",(1+IF(C1164&gt;Personal!$L$18+1,Calculations!$C$22,Calculations!$C$21)),1)),0)</f>
        <v>0</v>
      </c>
      <c r="S1164" s="12">
        <f>R1164*(1-'Retiree Assumptions'!$F$8)</f>
        <v>0</v>
      </c>
      <c r="T1164" s="12">
        <f>S1164/(Calculations!$C$27^($A1164-1+Calculations!$B$6/30))</f>
        <v>0</v>
      </c>
      <c r="U1164" s="23">
        <f t="shared" ref="U1164:U1227" si="1550">$AQ1164*T1164</f>
        <v>0</v>
      </c>
      <c r="W1164">
        <f t="shared" si="1542"/>
        <v>15</v>
      </c>
      <c r="X1164">
        <f t="shared" si="1479"/>
        <v>2121</v>
      </c>
      <c r="Y1164">
        <f t="shared" si="1480"/>
        <v>138</v>
      </c>
      <c r="Z1164">
        <f t="shared" si="1467"/>
        <v>136</v>
      </c>
      <c r="AA1164" s="12">
        <f>S1164*12*Subsidy!$I$15/Subsidy!$I$14</f>
        <v>0</v>
      </c>
      <c r="AB1164" s="12">
        <f>SUM(S$5:S1164)*Subsidy!$I$15/Subsidy!$I$14</f>
        <v>53212.488521578103</v>
      </c>
      <c r="AC1164" s="12">
        <f>N1164*Subsidy!$E$15/Subsidy!$E$14</f>
        <v>10296.987636173453</v>
      </c>
      <c r="AD1164" s="12">
        <f t="shared" si="1468"/>
        <v>123563.85163408144</v>
      </c>
      <c r="AE1164" s="12">
        <f>$AP1164*AC1164/(Calculations!$D$27^(A1164-1+Calculations!$B$6/30))</f>
        <v>0</v>
      </c>
      <c r="AF1164" s="12">
        <f>IF(AE1164=0,0,SUM(AE$903:AE1164)*AC1164/AE1164)</f>
        <v>0</v>
      </c>
      <c r="AH1164" s="164">
        <f>VLOOKUP(E1164,Rates2,5)*VLOOKUP(E1164,Mort_Imp_Retirees,C1164-'Mort Imp Cume'!$C$4+2)</f>
        <v>1</v>
      </c>
      <c r="AI1164" s="16">
        <f t="shared" si="1469"/>
        <v>0</v>
      </c>
      <c r="AJ1164" s="164">
        <f>VLOOKUP(F1164,Rates2,6)*VLOOKUP(F1164,Mort_Imp_Survivors,C1164-'Mort Imp Cume'!$C$4+2)</f>
        <v>1</v>
      </c>
      <c r="AK1164" s="16">
        <f t="shared" si="1470"/>
        <v>0</v>
      </c>
      <c r="AL1164" s="164">
        <f>VLOOKUP(F1164,Rates2,7)*VLOOKUP(F1164,Mort_Imp_Survivors,C1164-'Mort Imp Cume'!$C$4+2)</f>
        <v>1</v>
      </c>
      <c r="AM1164" s="16">
        <f t="shared" si="1471"/>
        <v>0</v>
      </c>
      <c r="AN1164" s="108">
        <f>PRODUCT(AI$4:AI1163)</f>
        <v>0</v>
      </c>
      <c r="AO1164" s="16">
        <f>PRODUCT(AK$4:AK1163)</f>
        <v>0</v>
      </c>
      <c r="AP1164" s="16">
        <f>PRODUCT(AM$4:AM1163)</f>
        <v>0</v>
      </c>
      <c r="AQ1164" s="16">
        <f t="shared" si="1472"/>
        <v>0</v>
      </c>
      <c r="AR1164" s="16">
        <f t="shared" si="1473"/>
        <v>0</v>
      </c>
      <c r="AS1164" s="16">
        <f t="shared" si="1474"/>
        <v>0</v>
      </c>
      <c r="AT1164" s="16">
        <f t="shared" si="1475"/>
        <v>0</v>
      </c>
      <c r="AU1164" s="16">
        <f t="shared" si="1476"/>
        <v>1</v>
      </c>
      <c r="AV1164" s="16">
        <f t="shared" si="1477"/>
        <v>0</v>
      </c>
      <c r="AW1164" s="30">
        <f>(SUMPRODUCT(AV$5:AV1163,A$5:A1163)+SUM(AV$5:AV1163)*(Calculations!$B$6/30-0.5)+AV$4*Calculations!$B$6/30/2)/SUM(AV$4:AV1163)</f>
        <v>510.22007229542299</v>
      </c>
      <c r="AX1164" s="16"/>
      <c r="AY1164" s="12"/>
      <c r="AZ1164" s="12"/>
    </row>
    <row r="1165" spans="1:52" x14ac:dyDescent="0.25">
      <c r="A1165">
        <f t="shared" si="1538"/>
        <v>1161</v>
      </c>
      <c r="B1165" t="str">
        <f t="shared" si="1482"/>
        <v>October</v>
      </c>
      <c r="C1165">
        <f t="shared" si="1546"/>
        <v>2121</v>
      </c>
      <c r="D1165">
        <f t="shared" si="1484"/>
        <v>212110</v>
      </c>
      <c r="E1165">
        <f t="shared" ref="E1165:F1165" si="1551">E1153+1</f>
        <v>138</v>
      </c>
      <c r="F1165">
        <f t="shared" si="1551"/>
        <v>136</v>
      </c>
      <c r="G1165" s="12">
        <f>G1164*IF($B1165="January",1+IF(C1165&gt;Personal!$L$18+1,Calculations!$B$22,Calculations!$B$21),1)</f>
        <v>26593.459804167011</v>
      </c>
      <c r="H1165" s="12">
        <f>IF(AND(Career!$F$15="Yes",$E1165=62,$E1164=61),G1165,H1164*IF($B1165="January",(1+IF(C1165&gt;Personal!$L$18+1,Calculations!$C$22,Calculations!$C$21)),1))</f>
        <v>26593.459804167011</v>
      </c>
      <c r="I1165" s="12">
        <f>H1165*(1-'Retiree Assumptions'!$F$8)</f>
        <v>20742.898647250269</v>
      </c>
      <c r="J1165" s="12">
        <f>I1165/(Calculations!$C$27^($A1165-1+Calculations!$B$6/30))</f>
        <v>1061.5573213566342</v>
      </c>
      <c r="K1165" s="23">
        <f t="shared" si="1548"/>
        <v>0</v>
      </c>
      <c r="L1165" s="12">
        <f>L1164*IF($B1165="January",(1+IF(C1165&gt;Personal!$L$18+1,Calculations!$B$22,Calculations!$B$21)),1)</f>
        <v>14626.402892291839</v>
      </c>
      <c r="M1165" s="12">
        <f>IF(AND(Career!$F$15="Yes",$E1165=62,$E1164=61),L1165,M1164*IF($B1165="January",(1+IF(C1165&gt;Personal!$L$18+1,Calculations!$C$22,Calculations!$C$21)),1))</f>
        <v>14626.402892291839</v>
      </c>
      <c r="N1165" s="12">
        <f>M1165*(1-'Retiree Assumptions'!$F$10)</f>
        <v>12871.234545216817</v>
      </c>
      <c r="O1165" s="12">
        <f>N1165/(Calculations!$C$27^$AW1165)/(Calculations!$D$27^($A1165-1-$AW1165+Calculations!$B$6/30))</f>
        <v>533.96319040971741</v>
      </c>
      <c r="P1165" s="23">
        <f t="shared" si="1549"/>
        <v>0</v>
      </c>
      <c r="Q1165" s="12">
        <f>IF(OR(A1165&lt;=360,$E1165&lt;70),Q1164*IF($B1165="January",(1+IF(C1165&gt;Personal!$L$18+1,Calculations!$B$22,Calculations!$B$21)),1),0)</f>
        <v>0</v>
      </c>
      <c r="R1165" s="12">
        <f>IF(OR(A1165&lt;=360,$E1165&lt;70),IF(AND(Career!$F$15="Yes",$E1165=62,$E1164=61),Q1165,R1164*IF($B1165="January",(1+IF(C1165&gt;Personal!$L$18+1,Calculations!$C$22,Calculations!$C$21)),1)),0)</f>
        <v>0</v>
      </c>
      <c r="S1165" s="12">
        <f>R1165*(1-'Retiree Assumptions'!$F$8)</f>
        <v>0</v>
      </c>
      <c r="T1165" s="12">
        <f>S1165/(Calculations!$C$27^($A1165-1+Calculations!$B$6/30))</f>
        <v>0</v>
      </c>
      <c r="U1165" s="23">
        <f t="shared" si="1550"/>
        <v>0</v>
      </c>
      <c r="W1165">
        <f t="shared" si="1542"/>
        <v>15</v>
      </c>
      <c r="X1165">
        <f t="shared" si="1479"/>
        <v>2121</v>
      </c>
      <c r="Y1165">
        <f t="shared" si="1480"/>
        <v>138</v>
      </c>
      <c r="Z1165">
        <f t="shared" ref="Z1165:Z1228" si="1552">F1165</f>
        <v>136</v>
      </c>
      <c r="AA1165" s="12">
        <f>S1165*12*Subsidy!$I$15/Subsidy!$I$14</f>
        <v>0</v>
      </c>
      <c r="AB1165" s="12">
        <f>SUM(S$5:S1165)*Subsidy!$I$15/Subsidy!$I$14</f>
        <v>53212.488521578103</v>
      </c>
      <c r="AC1165" s="12">
        <f>N1165*Subsidy!$E$15/Subsidy!$E$14</f>
        <v>10296.987636173453</v>
      </c>
      <c r="AD1165" s="12">
        <f t="shared" ref="AD1165:AD1228" si="1553">AC1165*12</f>
        <v>123563.85163408144</v>
      </c>
      <c r="AE1165" s="12">
        <f>$AP1165*AC1165/(Calculations!$D$27^(A1165-1+Calculations!$B$6/30))</f>
        <v>0</v>
      </c>
      <c r="AF1165" s="12">
        <f>IF(AE1165=0,0,SUM(AE$903:AE1165)*AC1165/AE1165)</f>
        <v>0</v>
      </c>
      <c r="AH1165" s="164">
        <f>VLOOKUP(E1165,Rates2,5)*VLOOKUP(E1165,Mort_Imp_Retirees,C1165-'Mort Imp Cume'!$C$4+2)</f>
        <v>1</v>
      </c>
      <c r="AI1165" s="16">
        <f t="shared" ref="AI1165:AI1228" si="1554">1-AH1165</f>
        <v>0</v>
      </c>
      <c r="AJ1165" s="164">
        <f>VLOOKUP(F1165,Rates2,6)*VLOOKUP(F1165,Mort_Imp_Survivors,C1165-'Mort Imp Cume'!$C$4+2)</f>
        <v>1</v>
      </c>
      <c r="AK1165" s="16">
        <f t="shared" ref="AK1165:AK1228" si="1555">1-AJ1165</f>
        <v>0</v>
      </c>
      <c r="AL1165" s="164">
        <f>VLOOKUP(F1165,Rates2,7)*VLOOKUP(F1165,Mort_Imp_Survivors,C1165-'Mort Imp Cume'!$C$4+2)</f>
        <v>1</v>
      </c>
      <c r="AM1165" s="16">
        <f t="shared" ref="AM1165:AM1228" si="1556">1-AL1165</f>
        <v>0</v>
      </c>
      <c r="AN1165" s="108">
        <f>PRODUCT(AI$4:AI1164)</f>
        <v>0</v>
      </c>
      <c r="AO1165" s="16">
        <f>PRODUCT(AK$4:AK1164)</f>
        <v>0</v>
      </c>
      <c r="AP1165" s="16">
        <f>PRODUCT(AM$4:AM1164)</f>
        <v>0</v>
      </c>
      <c r="AQ1165" s="16">
        <f t="shared" ref="AQ1165:AQ1228" si="1557">AN1165*AO1165</f>
        <v>0</v>
      </c>
      <c r="AR1165" s="16">
        <f t="shared" ref="AR1165:AR1228" si="1558">AN1165*(1-AO1165)</f>
        <v>0</v>
      </c>
      <c r="AS1165" s="16">
        <f t="shared" ref="AS1165:AS1228" si="1559">AQ1165*AH1165*AK1165</f>
        <v>0</v>
      </c>
      <c r="AT1165" s="16">
        <f t="shared" ref="AT1165:AT1228" si="1560">AT1164*AM1164+AS1164</f>
        <v>0</v>
      </c>
      <c r="AU1165" s="16">
        <f t="shared" ref="AU1165:AU1228" si="1561">1-AQ1165-AR1165-AT1165</f>
        <v>1</v>
      </c>
      <c r="AV1165" s="16">
        <f t="shared" ref="AV1165:AV1228" si="1562">AN1165*AH1165</f>
        <v>0</v>
      </c>
      <c r="AW1165" s="30">
        <f>(SUMPRODUCT(AV$5:AV1164,A$5:A1164)+SUM(AV$5:AV1164)*(Calculations!$B$6/30-0.5)+AV$4*Calculations!$B$6/30/2)/SUM(AV$4:AV1164)</f>
        <v>510.22007229542299</v>
      </c>
      <c r="AX1165" s="16"/>
      <c r="AY1165" s="12"/>
      <c r="AZ1165" s="12"/>
    </row>
    <row r="1166" spans="1:52" x14ac:dyDescent="0.25">
      <c r="A1166">
        <f t="shared" si="1538"/>
        <v>1162</v>
      </c>
      <c r="B1166" t="str">
        <f t="shared" si="1482"/>
        <v>November</v>
      </c>
      <c r="C1166">
        <f t="shared" si="1546"/>
        <v>2121</v>
      </c>
      <c r="D1166">
        <f t="shared" si="1484"/>
        <v>212111</v>
      </c>
      <c r="E1166">
        <f t="shared" ref="E1166:F1166" si="1563">E1154+1</f>
        <v>138</v>
      </c>
      <c r="F1166">
        <f t="shared" si="1563"/>
        <v>136</v>
      </c>
      <c r="G1166" s="12">
        <f>G1165*IF($B1166="January",1+IF(C1166&gt;Personal!$L$18+1,Calculations!$B$22,Calculations!$B$21),1)</f>
        <v>26593.459804167011</v>
      </c>
      <c r="H1166" s="12">
        <f>IF(AND(Career!$F$15="Yes",$E1166=62,$E1165=61),G1166,H1165*IF($B1166="January",(1+IF(C1166&gt;Personal!$L$18+1,Calculations!$C$22,Calculations!$C$21)),1))</f>
        <v>26593.459804167011</v>
      </c>
      <c r="I1166" s="12">
        <f>H1166*(1-'Retiree Assumptions'!$F$8)</f>
        <v>20742.898647250269</v>
      </c>
      <c r="J1166" s="12">
        <f>I1166/(Calculations!$C$27^($A1166-1+Calculations!$B$6/30))</f>
        <v>1058.8429302143211</v>
      </c>
      <c r="K1166" s="23">
        <f t="shared" si="1548"/>
        <v>0</v>
      </c>
      <c r="L1166" s="12">
        <f>L1165*IF($B1166="January",(1+IF(C1166&gt;Personal!$L$18+1,Calculations!$B$22,Calculations!$B$21)),1)</f>
        <v>14626.402892291839</v>
      </c>
      <c r="M1166" s="12">
        <f>IF(AND(Career!$F$15="Yes",$E1166=62,$E1165=61),L1166,M1165*IF($B1166="January",(1+IF(C1166&gt;Personal!$L$18+1,Calculations!$C$22,Calculations!$C$21)),1))</f>
        <v>14626.402892291839</v>
      </c>
      <c r="N1166" s="12">
        <f>M1166*(1-'Retiree Assumptions'!$F$10)</f>
        <v>12871.234545216817</v>
      </c>
      <c r="O1166" s="12">
        <f>N1166/(Calculations!$C$27^$AW1166)/(Calculations!$D$27^($A1166-1-$AW1166+Calculations!$B$6/30))</f>
        <v>532.42605159898653</v>
      </c>
      <c r="P1166" s="23">
        <f t="shared" si="1549"/>
        <v>0</v>
      </c>
      <c r="Q1166" s="12">
        <f>IF(OR(A1166&lt;=360,$E1166&lt;70),Q1165*IF($B1166="January",(1+IF(C1166&gt;Personal!$L$18+1,Calculations!$B$22,Calculations!$B$21)),1),0)</f>
        <v>0</v>
      </c>
      <c r="R1166" s="12">
        <f>IF(OR(A1166&lt;=360,$E1166&lt;70),IF(AND(Career!$F$15="Yes",$E1166=62,$E1165=61),Q1166,R1165*IF($B1166="January",(1+IF(C1166&gt;Personal!$L$18+1,Calculations!$C$22,Calculations!$C$21)),1)),0)</f>
        <v>0</v>
      </c>
      <c r="S1166" s="12">
        <f>R1166*(1-'Retiree Assumptions'!$F$8)</f>
        <v>0</v>
      </c>
      <c r="T1166" s="12">
        <f>S1166/(Calculations!$C$27^($A1166-1+Calculations!$B$6/30))</f>
        <v>0</v>
      </c>
      <c r="U1166" s="23">
        <f t="shared" si="1550"/>
        <v>0</v>
      </c>
      <c r="W1166">
        <f t="shared" si="1542"/>
        <v>15</v>
      </c>
      <c r="X1166">
        <f t="shared" ref="X1166:X1229" si="1564">C1166</f>
        <v>2121</v>
      </c>
      <c r="Y1166">
        <f t="shared" ref="Y1166:Y1229" si="1565">E1166</f>
        <v>138</v>
      </c>
      <c r="Z1166">
        <f t="shared" si="1552"/>
        <v>136</v>
      </c>
      <c r="AA1166" s="12">
        <f>S1166*12*Subsidy!$I$15/Subsidy!$I$14</f>
        <v>0</v>
      </c>
      <c r="AB1166" s="12">
        <f>SUM(S$5:S1166)*Subsidy!$I$15/Subsidy!$I$14</f>
        <v>53212.488521578103</v>
      </c>
      <c r="AC1166" s="12">
        <f>N1166*Subsidy!$E$15/Subsidy!$E$14</f>
        <v>10296.987636173453</v>
      </c>
      <c r="AD1166" s="12">
        <f t="shared" si="1553"/>
        <v>123563.85163408144</v>
      </c>
      <c r="AE1166" s="12">
        <f>$AP1166*AC1166/(Calculations!$D$27^(A1166-1+Calculations!$B$6/30))</f>
        <v>0</v>
      </c>
      <c r="AF1166" s="12">
        <f>IF(AE1166=0,0,SUM(AE$903:AE1166)*AC1166/AE1166)</f>
        <v>0</v>
      </c>
      <c r="AH1166" s="164">
        <f>VLOOKUP(E1166,Rates2,5)*VLOOKUP(E1166,Mort_Imp_Retirees,C1166-'Mort Imp Cume'!$C$4+2)</f>
        <v>1</v>
      </c>
      <c r="AI1166" s="16">
        <f t="shared" si="1554"/>
        <v>0</v>
      </c>
      <c r="AJ1166" s="164">
        <f>VLOOKUP(F1166,Rates2,6)*VLOOKUP(F1166,Mort_Imp_Survivors,C1166-'Mort Imp Cume'!$C$4+2)</f>
        <v>1</v>
      </c>
      <c r="AK1166" s="16">
        <f t="shared" si="1555"/>
        <v>0</v>
      </c>
      <c r="AL1166" s="164">
        <f>VLOOKUP(F1166,Rates2,7)*VLOOKUP(F1166,Mort_Imp_Survivors,C1166-'Mort Imp Cume'!$C$4+2)</f>
        <v>1</v>
      </c>
      <c r="AM1166" s="16">
        <f t="shared" si="1556"/>
        <v>0</v>
      </c>
      <c r="AN1166" s="108">
        <f>PRODUCT(AI$4:AI1165)</f>
        <v>0</v>
      </c>
      <c r="AO1166" s="16">
        <f>PRODUCT(AK$4:AK1165)</f>
        <v>0</v>
      </c>
      <c r="AP1166" s="16">
        <f>PRODUCT(AM$4:AM1165)</f>
        <v>0</v>
      </c>
      <c r="AQ1166" s="16">
        <f t="shared" si="1557"/>
        <v>0</v>
      </c>
      <c r="AR1166" s="16">
        <f t="shared" si="1558"/>
        <v>0</v>
      </c>
      <c r="AS1166" s="16">
        <f t="shared" si="1559"/>
        <v>0</v>
      </c>
      <c r="AT1166" s="16">
        <f t="shared" si="1560"/>
        <v>0</v>
      </c>
      <c r="AU1166" s="16">
        <f t="shared" si="1561"/>
        <v>1</v>
      </c>
      <c r="AV1166" s="16">
        <f t="shared" si="1562"/>
        <v>0</v>
      </c>
      <c r="AW1166" s="30">
        <f>(SUMPRODUCT(AV$5:AV1165,A$5:A1165)+SUM(AV$5:AV1165)*(Calculations!$B$6/30-0.5)+AV$4*Calculations!$B$6/30/2)/SUM(AV$4:AV1165)</f>
        <v>510.22007229542299</v>
      </c>
      <c r="AX1166" s="16"/>
      <c r="AY1166" s="12"/>
      <c r="AZ1166" s="12"/>
    </row>
    <row r="1167" spans="1:52" x14ac:dyDescent="0.25">
      <c r="A1167">
        <f t="shared" si="1538"/>
        <v>1163</v>
      </c>
      <c r="B1167" t="str">
        <f t="shared" si="1482"/>
        <v>December</v>
      </c>
      <c r="C1167">
        <f t="shared" si="1546"/>
        <v>2121</v>
      </c>
      <c r="D1167">
        <f t="shared" si="1484"/>
        <v>212112</v>
      </c>
      <c r="E1167">
        <f t="shared" ref="E1167:F1167" si="1566">E1155+1</f>
        <v>138</v>
      </c>
      <c r="F1167">
        <f t="shared" si="1566"/>
        <v>136</v>
      </c>
      <c r="G1167" s="12">
        <f>G1166*IF($B1167="January",1+IF(C1167&gt;Personal!$L$18+1,Calculations!$B$22,Calculations!$B$21),1)</f>
        <v>26593.459804167011</v>
      </c>
      <c r="H1167" s="12">
        <f>IF(AND(Career!$F$15="Yes",$E1167=62,$E1166=61),G1167,H1166*IF($B1167="January",(1+IF(C1167&gt;Personal!$L$18+1,Calculations!$C$22,Calculations!$C$21)),1))</f>
        <v>26593.459804167011</v>
      </c>
      <c r="I1167" s="12">
        <f>H1167*(1-'Retiree Assumptions'!$F$8)</f>
        <v>20742.898647250269</v>
      </c>
      <c r="J1167" s="12">
        <f>I1167/(Calculations!$C$27^($A1167-1+Calculations!$B$6/30))</f>
        <v>1056.1354797422146</v>
      </c>
      <c r="K1167" s="23">
        <f t="shared" si="1548"/>
        <v>0</v>
      </c>
      <c r="L1167" s="12">
        <f>L1166*IF($B1167="January",(1+IF(C1167&gt;Personal!$L$18+1,Calculations!$B$22,Calculations!$B$21)),1)</f>
        <v>14626.402892291839</v>
      </c>
      <c r="M1167" s="12">
        <f>IF(AND(Career!$F$15="Yes",$E1167=62,$E1166=61),L1167,M1166*IF($B1167="January",(1+IF(C1167&gt;Personal!$L$18+1,Calculations!$C$22,Calculations!$C$21)),1))</f>
        <v>14626.402892291839</v>
      </c>
      <c r="N1167" s="12">
        <f>M1167*(1-'Retiree Assumptions'!$F$10)</f>
        <v>12871.234545216817</v>
      </c>
      <c r="O1167" s="12">
        <f>N1167/(Calculations!$C$27^$AW1167)/(Calculations!$D$27^($A1167-1-$AW1167+Calculations!$B$6/30))</f>
        <v>530.89333780437278</v>
      </c>
      <c r="P1167" s="23">
        <f t="shared" si="1549"/>
        <v>0</v>
      </c>
      <c r="Q1167" s="12">
        <f>IF(OR(A1167&lt;=360,$E1167&lt;70),Q1166*IF($B1167="January",(1+IF(C1167&gt;Personal!$L$18+1,Calculations!$B$22,Calculations!$B$21)),1),0)</f>
        <v>0</v>
      </c>
      <c r="R1167" s="12">
        <f>IF(OR(A1167&lt;=360,$E1167&lt;70),IF(AND(Career!$F$15="Yes",$E1167=62,$E1166=61),Q1167,R1166*IF($B1167="January",(1+IF(C1167&gt;Personal!$L$18+1,Calculations!$C$22,Calculations!$C$21)),1)),0)</f>
        <v>0</v>
      </c>
      <c r="S1167" s="12">
        <f>R1167*(1-'Retiree Assumptions'!$F$8)</f>
        <v>0</v>
      </c>
      <c r="T1167" s="12">
        <f>S1167/(Calculations!$C$27^($A1167-1+Calculations!$B$6/30))</f>
        <v>0</v>
      </c>
      <c r="U1167" s="23">
        <f t="shared" si="1550"/>
        <v>0</v>
      </c>
      <c r="W1167">
        <f t="shared" si="1542"/>
        <v>15</v>
      </c>
      <c r="X1167">
        <f t="shared" si="1564"/>
        <v>2121</v>
      </c>
      <c r="Y1167">
        <f t="shared" si="1565"/>
        <v>138</v>
      </c>
      <c r="Z1167">
        <f t="shared" si="1552"/>
        <v>136</v>
      </c>
      <c r="AA1167" s="12">
        <f>S1167*12*Subsidy!$I$15/Subsidy!$I$14</f>
        <v>0</v>
      </c>
      <c r="AB1167" s="12">
        <f>SUM(S$5:S1167)*Subsidy!$I$15/Subsidy!$I$14</f>
        <v>53212.488521578103</v>
      </c>
      <c r="AC1167" s="12">
        <f>N1167*Subsidy!$E$15/Subsidy!$E$14</f>
        <v>10296.987636173453</v>
      </c>
      <c r="AD1167" s="12">
        <f t="shared" si="1553"/>
        <v>123563.85163408144</v>
      </c>
      <c r="AE1167" s="12">
        <f>$AP1167*AC1167/(Calculations!$D$27^(A1167-1+Calculations!$B$6/30))</f>
        <v>0</v>
      </c>
      <c r="AF1167" s="12">
        <f>IF(AE1167=0,0,SUM(AE$903:AE1167)*AC1167/AE1167)</f>
        <v>0</v>
      </c>
      <c r="AH1167" s="164">
        <f>VLOOKUP(E1167,Rates2,5)*VLOOKUP(E1167,Mort_Imp_Retirees,C1167-'Mort Imp Cume'!$C$4+2)</f>
        <v>1</v>
      </c>
      <c r="AI1167" s="16">
        <f t="shared" si="1554"/>
        <v>0</v>
      </c>
      <c r="AJ1167" s="164">
        <f>VLOOKUP(F1167,Rates2,6)*VLOOKUP(F1167,Mort_Imp_Survivors,C1167-'Mort Imp Cume'!$C$4+2)</f>
        <v>1</v>
      </c>
      <c r="AK1167" s="16">
        <f t="shared" si="1555"/>
        <v>0</v>
      </c>
      <c r="AL1167" s="164">
        <f>VLOOKUP(F1167,Rates2,7)*VLOOKUP(F1167,Mort_Imp_Survivors,C1167-'Mort Imp Cume'!$C$4+2)</f>
        <v>1</v>
      </c>
      <c r="AM1167" s="16">
        <f t="shared" si="1556"/>
        <v>0</v>
      </c>
      <c r="AN1167" s="108">
        <f>PRODUCT(AI$4:AI1166)</f>
        <v>0</v>
      </c>
      <c r="AO1167" s="16">
        <f>PRODUCT(AK$4:AK1166)</f>
        <v>0</v>
      </c>
      <c r="AP1167" s="16">
        <f>PRODUCT(AM$4:AM1166)</f>
        <v>0</v>
      </c>
      <c r="AQ1167" s="16">
        <f t="shared" si="1557"/>
        <v>0</v>
      </c>
      <c r="AR1167" s="16">
        <f t="shared" si="1558"/>
        <v>0</v>
      </c>
      <c r="AS1167" s="16">
        <f t="shared" si="1559"/>
        <v>0</v>
      </c>
      <c r="AT1167" s="16">
        <f t="shared" si="1560"/>
        <v>0</v>
      </c>
      <c r="AU1167" s="16">
        <f t="shared" si="1561"/>
        <v>1</v>
      </c>
      <c r="AV1167" s="16">
        <f t="shared" si="1562"/>
        <v>0</v>
      </c>
      <c r="AW1167" s="30">
        <f>(SUMPRODUCT(AV$5:AV1166,A$5:A1166)+SUM(AV$5:AV1166)*(Calculations!$B$6/30-0.5)+AV$4*Calculations!$B$6/30/2)/SUM(AV$4:AV1166)</f>
        <v>510.22007229542299</v>
      </c>
      <c r="AX1167" s="16"/>
      <c r="AY1167" s="12"/>
      <c r="AZ1167" s="12"/>
    </row>
    <row r="1168" spans="1:52" x14ac:dyDescent="0.25">
      <c r="A1168">
        <f t="shared" si="1538"/>
        <v>1164</v>
      </c>
      <c r="B1168" t="str">
        <f t="shared" ref="B1168:B1231" si="1567">B1156</f>
        <v>January</v>
      </c>
      <c r="C1168">
        <f t="shared" si="1546"/>
        <v>2122</v>
      </c>
      <c r="D1168">
        <f t="shared" si="1484"/>
        <v>212201</v>
      </c>
      <c r="E1168">
        <f t="shared" ref="E1168:F1168" si="1568">E1156+1</f>
        <v>139</v>
      </c>
      <c r="F1168">
        <f t="shared" si="1568"/>
        <v>137</v>
      </c>
      <c r="G1168" s="12">
        <f>G1167*IF($B1168="January",1+IF(C1168&gt;Personal!$L$18+1,Calculations!$B$22,Calculations!$B$21),1)</f>
        <v>27258.296299271184</v>
      </c>
      <c r="H1168" s="12">
        <f>IF(AND(Career!$F$15="Yes",$E1168=62,$E1167=61),G1168,H1167*IF($B1168="January",(1+IF(C1168&gt;Personal!$L$18+1,Calculations!$C$22,Calculations!$C$21)),1))</f>
        <v>27258.296299271184</v>
      </c>
      <c r="I1168" s="12">
        <f>H1168*(1-'Retiree Assumptions'!$F$8)</f>
        <v>21261.471113431526</v>
      </c>
      <c r="J1168" s="12">
        <f>I1168/(Calculations!$C$27^($A1168-1+Calculations!$B$6/30))</f>
        <v>1079.7708259979204</v>
      </c>
      <c r="K1168" s="23">
        <f t="shared" si="1548"/>
        <v>0</v>
      </c>
      <c r="L1168" s="12">
        <f>L1167*IF($B1168="January",(1+IF(C1168&gt;Personal!$L$18+1,Calculations!$B$22,Calculations!$B$21)),1)</f>
        <v>14992.062964599134</v>
      </c>
      <c r="M1168" s="12">
        <f>IF(AND(Career!$F$15="Yes",$E1168=62,$E1167=61),L1168,M1167*IF($B1168="January",(1+IF(C1168&gt;Personal!$L$18+1,Calculations!$C$22,Calculations!$C$21)),1))</f>
        <v>14992.062964599134</v>
      </c>
      <c r="N1168" s="12">
        <f>M1168*(1-'Retiree Assumptions'!$F$10)</f>
        <v>13193.015408847237</v>
      </c>
      <c r="O1168" s="12">
        <f>N1168/(Calculations!$C$27^$AW1168)/(Calculations!$D$27^($A1168-1-$AW1168+Calculations!$B$6/30))</f>
        <v>542.59916219461047</v>
      </c>
      <c r="P1168" s="23">
        <f t="shared" si="1549"/>
        <v>0</v>
      </c>
      <c r="Q1168" s="12">
        <f>IF(OR(A1168&lt;=360,$E1168&lt;70),Q1167*IF($B1168="January",(1+IF(C1168&gt;Personal!$L$18+1,Calculations!$B$22,Calculations!$B$21)),1),0)</f>
        <v>0</v>
      </c>
      <c r="R1168" s="12">
        <f>IF(OR(A1168&lt;=360,$E1168&lt;70),IF(AND(Career!$F$15="Yes",$E1168=62,$E1167=61),Q1168,R1167*IF($B1168="January",(1+IF(C1168&gt;Personal!$L$18+1,Calculations!$C$22,Calculations!$C$21)),1)),0)</f>
        <v>0</v>
      </c>
      <c r="S1168" s="12">
        <f>R1168*(1-'Retiree Assumptions'!$F$8)</f>
        <v>0</v>
      </c>
      <c r="T1168" s="12">
        <f>S1168/(Calculations!$C$27^($A1168-1+Calculations!$B$6/30))</f>
        <v>0</v>
      </c>
      <c r="U1168" s="23">
        <f t="shared" si="1550"/>
        <v>0</v>
      </c>
      <c r="W1168">
        <f t="shared" si="1542"/>
        <v>15</v>
      </c>
      <c r="X1168">
        <f t="shared" si="1564"/>
        <v>2122</v>
      </c>
      <c r="Y1168">
        <f t="shared" si="1565"/>
        <v>139</v>
      </c>
      <c r="Z1168">
        <f t="shared" si="1552"/>
        <v>137</v>
      </c>
      <c r="AA1168" s="12">
        <f>S1168*12*Subsidy!$I$15/Subsidy!$I$14</f>
        <v>0</v>
      </c>
      <c r="AB1168" s="12">
        <f>SUM(S$5:S1168)*Subsidy!$I$15/Subsidy!$I$14</f>
        <v>53212.488521578103</v>
      </c>
      <c r="AC1168" s="12">
        <f>N1168*Subsidy!$E$15/Subsidy!$E$14</f>
        <v>10554.412327077789</v>
      </c>
      <c r="AD1168" s="12">
        <f t="shared" si="1553"/>
        <v>126652.94792493347</v>
      </c>
      <c r="AE1168" s="12">
        <f>$AP1168*AC1168/(Calculations!$D$27^(A1168-1+Calculations!$B$6/30))</f>
        <v>0</v>
      </c>
      <c r="AF1168" s="12">
        <f>IF(AE1168=0,0,SUM(AE$903:AE1168)*AC1168/AE1168)</f>
        <v>0</v>
      </c>
      <c r="AH1168" s="164">
        <f>VLOOKUP(E1168,Rates2,5)*VLOOKUP(E1168,Mort_Imp_Retirees,C1168-'Mort Imp Cume'!$C$4+2)</f>
        <v>1</v>
      </c>
      <c r="AI1168" s="16">
        <f t="shared" si="1554"/>
        <v>0</v>
      </c>
      <c r="AJ1168" s="164">
        <f>VLOOKUP(F1168,Rates2,6)*VLOOKUP(F1168,Mort_Imp_Survivors,C1168-'Mort Imp Cume'!$C$4+2)</f>
        <v>1</v>
      </c>
      <c r="AK1168" s="16">
        <f t="shared" si="1555"/>
        <v>0</v>
      </c>
      <c r="AL1168" s="164">
        <f>VLOOKUP(F1168,Rates2,7)*VLOOKUP(F1168,Mort_Imp_Survivors,C1168-'Mort Imp Cume'!$C$4+2)</f>
        <v>1</v>
      </c>
      <c r="AM1168" s="16">
        <f t="shared" si="1556"/>
        <v>0</v>
      </c>
      <c r="AN1168" s="108">
        <f>PRODUCT(AI$4:AI1167)</f>
        <v>0</v>
      </c>
      <c r="AO1168" s="16">
        <f>PRODUCT(AK$4:AK1167)</f>
        <v>0</v>
      </c>
      <c r="AP1168" s="16">
        <f>PRODUCT(AM$4:AM1167)</f>
        <v>0</v>
      </c>
      <c r="AQ1168" s="16">
        <f t="shared" si="1557"/>
        <v>0</v>
      </c>
      <c r="AR1168" s="16">
        <f t="shared" si="1558"/>
        <v>0</v>
      </c>
      <c r="AS1168" s="16">
        <f t="shared" si="1559"/>
        <v>0</v>
      </c>
      <c r="AT1168" s="16">
        <f t="shared" si="1560"/>
        <v>0</v>
      </c>
      <c r="AU1168" s="16">
        <f t="shared" si="1561"/>
        <v>1</v>
      </c>
      <c r="AV1168" s="16">
        <f t="shared" si="1562"/>
        <v>0</v>
      </c>
      <c r="AW1168" s="30">
        <f>(SUMPRODUCT(AV$5:AV1167,A$5:A1167)+SUM(AV$5:AV1167)*(Calculations!$B$6/30-0.5)+AV$4*Calculations!$B$6/30/2)/SUM(AV$4:AV1167)</f>
        <v>510.22007229542299</v>
      </c>
      <c r="AX1168" s="16"/>
      <c r="AY1168" s="12"/>
      <c r="AZ1168" s="12"/>
    </row>
    <row r="1169" spans="1:52" x14ac:dyDescent="0.25">
      <c r="A1169">
        <f t="shared" si="1538"/>
        <v>1165</v>
      </c>
      <c r="B1169" t="str">
        <f t="shared" si="1567"/>
        <v>February</v>
      </c>
      <c r="C1169">
        <f t="shared" si="1546"/>
        <v>2122</v>
      </c>
      <c r="D1169">
        <f t="shared" ref="D1169:D1232" si="1569">D1157+100</f>
        <v>212202</v>
      </c>
      <c r="E1169">
        <f t="shared" ref="E1169:F1169" si="1570">E1157+1</f>
        <v>139</v>
      </c>
      <c r="F1169">
        <f t="shared" si="1570"/>
        <v>137</v>
      </c>
      <c r="G1169" s="12">
        <f>G1168*IF($B1169="January",1+IF(C1169&gt;Personal!$L$18+1,Calculations!$B$22,Calculations!$B$21),1)</f>
        <v>27258.296299271184</v>
      </c>
      <c r="H1169" s="12">
        <f>IF(AND(Career!$F$15="Yes",$E1169=62,$E1168=61),G1169,H1168*IF($B1169="January",(1+IF(C1169&gt;Personal!$L$18+1,Calculations!$C$22,Calculations!$C$21)),1))</f>
        <v>27258.296299271184</v>
      </c>
      <c r="I1169" s="12">
        <f>H1169*(1-'Retiree Assumptions'!$F$8)</f>
        <v>21261.471113431526</v>
      </c>
      <c r="J1169" s="12">
        <f>I1169/(Calculations!$C$27^($A1169-1+Calculations!$B$6/30))</f>
        <v>1077.0098631117412</v>
      </c>
      <c r="K1169" s="23">
        <f t="shared" si="1548"/>
        <v>0</v>
      </c>
      <c r="L1169" s="12">
        <f>L1168*IF($B1169="January",(1+IF(C1169&gt;Personal!$L$18+1,Calculations!$B$22,Calculations!$B$21)),1)</f>
        <v>14992.062964599134</v>
      </c>
      <c r="M1169" s="12">
        <f>IF(AND(Career!$F$15="Yes",$E1169=62,$E1168=61),L1169,M1168*IF($B1169="January",(1+IF(C1169&gt;Personal!$L$18+1,Calculations!$C$22,Calculations!$C$21)),1))</f>
        <v>14992.062964599134</v>
      </c>
      <c r="N1169" s="12">
        <f>M1169*(1-'Retiree Assumptions'!$F$10)</f>
        <v>13193.015408847237</v>
      </c>
      <c r="O1169" s="12">
        <f>N1169/(Calculations!$C$27^$AW1169)/(Calculations!$D$27^($A1169-1-$AW1169+Calculations!$B$6/30))</f>
        <v>541.03716270502139</v>
      </c>
      <c r="P1169" s="23">
        <f t="shared" si="1549"/>
        <v>0</v>
      </c>
      <c r="Q1169" s="12">
        <f>IF(OR(A1169&lt;=360,$E1169&lt;70),Q1168*IF($B1169="January",(1+IF(C1169&gt;Personal!$L$18+1,Calculations!$B$22,Calculations!$B$21)),1),0)</f>
        <v>0</v>
      </c>
      <c r="R1169" s="12">
        <f>IF(OR(A1169&lt;=360,$E1169&lt;70),IF(AND(Career!$F$15="Yes",$E1169=62,$E1168=61),Q1169,R1168*IF($B1169="January",(1+IF(C1169&gt;Personal!$L$18+1,Calculations!$C$22,Calculations!$C$21)),1)),0)</f>
        <v>0</v>
      </c>
      <c r="S1169" s="12">
        <f>R1169*(1-'Retiree Assumptions'!$F$8)</f>
        <v>0</v>
      </c>
      <c r="T1169" s="12">
        <f>S1169/(Calculations!$C$27^($A1169-1+Calculations!$B$6/30))</f>
        <v>0</v>
      </c>
      <c r="U1169" s="23">
        <f t="shared" si="1550"/>
        <v>0</v>
      </c>
      <c r="W1169">
        <f t="shared" si="1542"/>
        <v>15</v>
      </c>
      <c r="X1169">
        <f t="shared" si="1564"/>
        <v>2122</v>
      </c>
      <c r="Y1169">
        <f t="shared" si="1565"/>
        <v>139</v>
      </c>
      <c r="Z1169">
        <f t="shared" si="1552"/>
        <v>137</v>
      </c>
      <c r="AA1169" s="12">
        <f>S1169*12*Subsidy!$I$15/Subsidy!$I$14</f>
        <v>0</v>
      </c>
      <c r="AB1169" s="12">
        <f>SUM(S$5:S1169)*Subsidy!$I$15/Subsidy!$I$14</f>
        <v>53212.488521578103</v>
      </c>
      <c r="AC1169" s="12">
        <f>N1169*Subsidy!$E$15/Subsidy!$E$14</f>
        <v>10554.412327077789</v>
      </c>
      <c r="AD1169" s="12">
        <f t="shared" si="1553"/>
        <v>126652.94792493347</v>
      </c>
      <c r="AE1169" s="12">
        <f>$AP1169*AC1169/(Calculations!$D$27^(A1169-1+Calculations!$B$6/30))</f>
        <v>0</v>
      </c>
      <c r="AF1169" s="12">
        <f>IF(AE1169=0,0,SUM(AE$903:AE1169)*AC1169/AE1169)</f>
        <v>0</v>
      </c>
      <c r="AH1169" s="164">
        <f>VLOOKUP(E1169,Rates2,5)*VLOOKUP(E1169,Mort_Imp_Retirees,C1169-'Mort Imp Cume'!$C$4+2)</f>
        <v>1</v>
      </c>
      <c r="AI1169" s="16">
        <f t="shared" si="1554"/>
        <v>0</v>
      </c>
      <c r="AJ1169" s="164">
        <f>VLOOKUP(F1169,Rates2,6)*VLOOKUP(F1169,Mort_Imp_Survivors,C1169-'Mort Imp Cume'!$C$4+2)</f>
        <v>1</v>
      </c>
      <c r="AK1169" s="16">
        <f t="shared" si="1555"/>
        <v>0</v>
      </c>
      <c r="AL1169" s="164">
        <f>VLOOKUP(F1169,Rates2,7)*VLOOKUP(F1169,Mort_Imp_Survivors,C1169-'Mort Imp Cume'!$C$4+2)</f>
        <v>1</v>
      </c>
      <c r="AM1169" s="16">
        <f t="shared" si="1556"/>
        <v>0</v>
      </c>
      <c r="AN1169" s="108">
        <f>PRODUCT(AI$4:AI1168)</f>
        <v>0</v>
      </c>
      <c r="AO1169" s="16">
        <f>PRODUCT(AK$4:AK1168)</f>
        <v>0</v>
      </c>
      <c r="AP1169" s="16">
        <f>PRODUCT(AM$4:AM1168)</f>
        <v>0</v>
      </c>
      <c r="AQ1169" s="16">
        <f t="shared" si="1557"/>
        <v>0</v>
      </c>
      <c r="AR1169" s="16">
        <f t="shared" si="1558"/>
        <v>0</v>
      </c>
      <c r="AS1169" s="16">
        <f t="shared" si="1559"/>
        <v>0</v>
      </c>
      <c r="AT1169" s="16">
        <f t="shared" si="1560"/>
        <v>0</v>
      </c>
      <c r="AU1169" s="16">
        <f t="shared" si="1561"/>
        <v>1</v>
      </c>
      <c r="AV1169" s="16">
        <f t="shared" si="1562"/>
        <v>0</v>
      </c>
      <c r="AW1169" s="30">
        <f>(SUMPRODUCT(AV$5:AV1168,A$5:A1168)+SUM(AV$5:AV1168)*(Calculations!$B$6/30-0.5)+AV$4*Calculations!$B$6/30/2)/SUM(AV$4:AV1168)</f>
        <v>510.22007229542299</v>
      </c>
      <c r="AX1169" s="16"/>
      <c r="AY1169" s="12"/>
      <c r="AZ1169" s="12"/>
    </row>
    <row r="1170" spans="1:52" x14ac:dyDescent="0.25">
      <c r="A1170">
        <f t="shared" si="1538"/>
        <v>1166</v>
      </c>
      <c r="B1170" t="str">
        <f t="shared" si="1567"/>
        <v>March</v>
      </c>
      <c r="C1170">
        <f t="shared" si="1546"/>
        <v>2122</v>
      </c>
      <c r="D1170">
        <f t="shared" si="1569"/>
        <v>212203</v>
      </c>
      <c r="E1170">
        <f t="shared" ref="E1170:F1170" si="1571">E1158+1</f>
        <v>139</v>
      </c>
      <c r="F1170">
        <f t="shared" si="1571"/>
        <v>137</v>
      </c>
      <c r="G1170" s="12">
        <f>G1169*IF($B1170="January",1+IF(C1170&gt;Personal!$L$18+1,Calculations!$B$22,Calculations!$B$21),1)</f>
        <v>27258.296299271184</v>
      </c>
      <c r="H1170" s="12">
        <f>IF(AND(Career!$F$15="Yes",$E1170=62,$E1169=61),G1170,H1169*IF($B1170="January",(1+IF(C1170&gt;Personal!$L$18+1,Calculations!$C$22,Calculations!$C$21)),1))</f>
        <v>27258.296299271184</v>
      </c>
      <c r="I1170" s="12">
        <f>H1170*(1-'Retiree Assumptions'!$F$8)</f>
        <v>21261.471113431526</v>
      </c>
      <c r="J1170" s="12">
        <f>I1170/(Calculations!$C$27^($A1170-1+Calculations!$B$6/30))</f>
        <v>1074.2559599792392</v>
      </c>
      <c r="K1170" s="23">
        <f t="shared" si="1548"/>
        <v>0</v>
      </c>
      <c r="L1170" s="12">
        <f>L1169*IF($B1170="January",(1+IF(C1170&gt;Personal!$L$18+1,Calculations!$B$22,Calculations!$B$21)),1)</f>
        <v>14992.062964599134</v>
      </c>
      <c r="M1170" s="12">
        <f>IF(AND(Career!$F$15="Yes",$E1170=62,$E1169=61),L1170,M1169*IF($B1170="January",(1+IF(C1170&gt;Personal!$L$18+1,Calculations!$C$22,Calculations!$C$21)),1))</f>
        <v>14992.062964599134</v>
      </c>
      <c r="N1170" s="12">
        <f>M1170*(1-'Retiree Assumptions'!$F$10)</f>
        <v>13193.015408847237</v>
      </c>
      <c r="O1170" s="12">
        <f>N1170/(Calculations!$C$27^$AW1170)/(Calculations!$D$27^($A1170-1-$AW1170+Calculations!$B$6/30))</f>
        <v>539.47965979886885</v>
      </c>
      <c r="P1170" s="23">
        <f t="shared" si="1549"/>
        <v>0</v>
      </c>
      <c r="Q1170" s="12">
        <f>IF(OR(A1170&lt;=360,$E1170&lt;70),Q1169*IF($B1170="January",(1+IF(C1170&gt;Personal!$L$18+1,Calculations!$B$22,Calculations!$B$21)),1),0)</f>
        <v>0</v>
      </c>
      <c r="R1170" s="12">
        <f>IF(OR(A1170&lt;=360,$E1170&lt;70),IF(AND(Career!$F$15="Yes",$E1170=62,$E1169=61),Q1170,R1169*IF($B1170="January",(1+IF(C1170&gt;Personal!$L$18+1,Calculations!$C$22,Calculations!$C$21)),1)),0)</f>
        <v>0</v>
      </c>
      <c r="S1170" s="12">
        <f>R1170*(1-'Retiree Assumptions'!$F$8)</f>
        <v>0</v>
      </c>
      <c r="T1170" s="12">
        <f>S1170/(Calculations!$C$27^($A1170-1+Calculations!$B$6/30))</f>
        <v>0</v>
      </c>
      <c r="U1170" s="23">
        <f t="shared" si="1550"/>
        <v>0</v>
      </c>
      <c r="W1170">
        <f t="shared" si="1542"/>
        <v>15</v>
      </c>
      <c r="X1170">
        <f t="shared" si="1564"/>
        <v>2122</v>
      </c>
      <c r="Y1170">
        <f t="shared" si="1565"/>
        <v>139</v>
      </c>
      <c r="Z1170">
        <f t="shared" si="1552"/>
        <v>137</v>
      </c>
      <c r="AA1170" s="12">
        <f>S1170*12*Subsidy!$I$15/Subsidy!$I$14</f>
        <v>0</v>
      </c>
      <c r="AB1170" s="12">
        <f>SUM(S$5:S1170)*Subsidy!$I$15/Subsidy!$I$14</f>
        <v>53212.488521578103</v>
      </c>
      <c r="AC1170" s="12">
        <f>N1170*Subsidy!$E$15/Subsidy!$E$14</f>
        <v>10554.412327077789</v>
      </c>
      <c r="AD1170" s="12">
        <f t="shared" si="1553"/>
        <v>126652.94792493347</v>
      </c>
      <c r="AE1170" s="12">
        <f>$AP1170*AC1170/(Calculations!$D$27^(A1170-1+Calculations!$B$6/30))</f>
        <v>0</v>
      </c>
      <c r="AF1170" s="12">
        <f>IF(AE1170=0,0,SUM(AE$903:AE1170)*AC1170/AE1170)</f>
        <v>0</v>
      </c>
      <c r="AH1170" s="164">
        <f>VLOOKUP(E1170,Rates2,5)*VLOOKUP(E1170,Mort_Imp_Retirees,C1170-'Mort Imp Cume'!$C$4+2)</f>
        <v>1</v>
      </c>
      <c r="AI1170" s="16">
        <f t="shared" si="1554"/>
        <v>0</v>
      </c>
      <c r="AJ1170" s="164">
        <f>VLOOKUP(F1170,Rates2,6)*VLOOKUP(F1170,Mort_Imp_Survivors,C1170-'Mort Imp Cume'!$C$4+2)</f>
        <v>1</v>
      </c>
      <c r="AK1170" s="16">
        <f t="shared" si="1555"/>
        <v>0</v>
      </c>
      <c r="AL1170" s="164">
        <f>VLOOKUP(F1170,Rates2,7)*VLOOKUP(F1170,Mort_Imp_Survivors,C1170-'Mort Imp Cume'!$C$4+2)</f>
        <v>1</v>
      </c>
      <c r="AM1170" s="16">
        <f t="shared" si="1556"/>
        <v>0</v>
      </c>
      <c r="AN1170" s="108">
        <f>PRODUCT(AI$4:AI1169)</f>
        <v>0</v>
      </c>
      <c r="AO1170" s="16">
        <f>PRODUCT(AK$4:AK1169)</f>
        <v>0</v>
      </c>
      <c r="AP1170" s="16">
        <f>PRODUCT(AM$4:AM1169)</f>
        <v>0</v>
      </c>
      <c r="AQ1170" s="16">
        <f t="shared" si="1557"/>
        <v>0</v>
      </c>
      <c r="AR1170" s="16">
        <f t="shared" si="1558"/>
        <v>0</v>
      </c>
      <c r="AS1170" s="16">
        <f t="shared" si="1559"/>
        <v>0</v>
      </c>
      <c r="AT1170" s="16">
        <f t="shared" si="1560"/>
        <v>0</v>
      </c>
      <c r="AU1170" s="16">
        <f t="shared" si="1561"/>
        <v>1</v>
      </c>
      <c r="AV1170" s="16">
        <f t="shared" si="1562"/>
        <v>0</v>
      </c>
      <c r="AW1170" s="30">
        <f>(SUMPRODUCT(AV$5:AV1169,A$5:A1169)+SUM(AV$5:AV1169)*(Calculations!$B$6/30-0.5)+AV$4*Calculations!$B$6/30/2)/SUM(AV$4:AV1169)</f>
        <v>510.22007229542299</v>
      </c>
      <c r="AX1170" s="16"/>
      <c r="AY1170" s="12"/>
      <c r="AZ1170" s="12"/>
    </row>
    <row r="1171" spans="1:52" x14ac:dyDescent="0.25">
      <c r="A1171">
        <f t="shared" si="1538"/>
        <v>1167</v>
      </c>
      <c r="B1171" t="str">
        <f t="shared" si="1567"/>
        <v>April</v>
      </c>
      <c r="C1171">
        <f t="shared" si="1546"/>
        <v>2122</v>
      </c>
      <c r="D1171">
        <f t="shared" si="1569"/>
        <v>212204</v>
      </c>
      <c r="E1171">
        <f t="shared" ref="E1171:F1171" si="1572">E1159+1</f>
        <v>139</v>
      </c>
      <c r="F1171">
        <f t="shared" si="1572"/>
        <v>137</v>
      </c>
      <c r="G1171" s="12">
        <f>G1170*IF($B1171="January",1+IF(C1171&gt;Personal!$L$18+1,Calculations!$B$22,Calculations!$B$21),1)</f>
        <v>27258.296299271184</v>
      </c>
      <c r="H1171" s="12">
        <f>IF(AND(Career!$F$15="Yes",$E1171=62,$E1170=61),G1171,H1170*IF($B1171="January",(1+IF(C1171&gt;Personal!$L$18+1,Calculations!$C$22,Calculations!$C$21)),1))</f>
        <v>27258.296299271184</v>
      </c>
      <c r="I1171" s="12">
        <f>H1171*(1-'Retiree Assumptions'!$F$8)</f>
        <v>21261.471113431526</v>
      </c>
      <c r="J1171" s="12">
        <f>I1171/(Calculations!$C$27^($A1171-1+Calculations!$B$6/30))</f>
        <v>1071.5090985486963</v>
      </c>
      <c r="K1171" s="23">
        <f t="shared" si="1548"/>
        <v>0</v>
      </c>
      <c r="L1171" s="12">
        <f>L1170*IF($B1171="January",(1+IF(C1171&gt;Personal!$L$18+1,Calculations!$B$22,Calculations!$B$21)),1)</f>
        <v>14992.062964599134</v>
      </c>
      <c r="M1171" s="12">
        <f>IF(AND(Career!$F$15="Yes",$E1171=62,$E1170=61),L1171,M1170*IF($B1171="January",(1+IF(C1171&gt;Personal!$L$18+1,Calculations!$C$22,Calculations!$C$21)),1))</f>
        <v>14992.062964599134</v>
      </c>
      <c r="N1171" s="12">
        <f>M1171*(1-'Retiree Assumptions'!$F$10)</f>
        <v>13193.015408847237</v>
      </c>
      <c r="O1171" s="12">
        <f>N1171/(Calculations!$C$27^$AW1171)/(Calculations!$D$27^($A1171-1-$AW1171+Calculations!$B$6/30))</f>
        <v>537.92664053167846</v>
      </c>
      <c r="P1171" s="23">
        <f t="shared" si="1549"/>
        <v>0</v>
      </c>
      <c r="Q1171" s="12">
        <f>IF(OR(A1171&lt;=360,$E1171&lt;70),Q1170*IF($B1171="January",(1+IF(C1171&gt;Personal!$L$18+1,Calculations!$B$22,Calculations!$B$21)),1),0)</f>
        <v>0</v>
      </c>
      <c r="R1171" s="12">
        <f>IF(OR(A1171&lt;=360,$E1171&lt;70),IF(AND(Career!$F$15="Yes",$E1171=62,$E1170=61),Q1171,R1170*IF($B1171="January",(1+IF(C1171&gt;Personal!$L$18+1,Calculations!$C$22,Calculations!$C$21)),1)),0)</f>
        <v>0</v>
      </c>
      <c r="S1171" s="12">
        <f>R1171*(1-'Retiree Assumptions'!$F$8)</f>
        <v>0</v>
      </c>
      <c r="T1171" s="12">
        <f>S1171/(Calculations!$C$27^($A1171-1+Calculations!$B$6/30))</f>
        <v>0</v>
      </c>
      <c r="U1171" s="23">
        <f t="shared" si="1550"/>
        <v>0</v>
      </c>
      <c r="W1171">
        <f t="shared" si="1542"/>
        <v>15</v>
      </c>
      <c r="X1171">
        <f t="shared" si="1564"/>
        <v>2122</v>
      </c>
      <c r="Y1171">
        <f t="shared" si="1565"/>
        <v>139</v>
      </c>
      <c r="Z1171">
        <f t="shared" si="1552"/>
        <v>137</v>
      </c>
      <c r="AA1171" s="12">
        <f>S1171*12*Subsidy!$I$15/Subsidy!$I$14</f>
        <v>0</v>
      </c>
      <c r="AB1171" s="12">
        <f>SUM(S$5:S1171)*Subsidy!$I$15/Subsidy!$I$14</f>
        <v>53212.488521578103</v>
      </c>
      <c r="AC1171" s="12">
        <f>N1171*Subsidy!$E$15/Subsidy!$E$14</f>
        <v>10554.412327077789</v>
      </c>
      <c r="AD1171" s="12">
        <f t="shared" si="1553"/>
        <v>126652.94792493347</v>
      </c>
      <c r="AE1171" s="12">
        <f>$AP1171*AC1171/(Calculations!$D$27^(A1171-1+Calculations!$B$6/30))</f>
        <v>0</v>
      </c>
      <c r="AF1171" s="12">
        <f>IF(AE1171=0,0,SUM(AE$903:AE1171)*AC1171/AE1171)</f>
        <v>0</v>
      </c>
      <c r="AH1171" s="164">
        <f>VLOOKUP(E1171,Rates2,5)*VLOOKUP(E1171,Mort_Imp_Retirees,C1171-'Mort Imp Cume'!$C$4+2)</f>
        <v>1</v>
      </c>
      <c r="AI1171" s="16">
        <f t="shared" si="1554"/>
        <v>0</v>
      </c>
      <c r="AJ1171" s="164">
        <f>VLOOKUP(F1171,Rates2,6)*VLOOKUP(F1171,Mort_Imp_Survivors,C1171-'Mort Imp Cume'!$C$4+2)</f>
        <v>1</v>
      </c>
      <c r="AK1171" s="16">
        <f t="shared" si="1555"/>
        <v>0</v>
      </c>
      <c r="AL1171" s="164">
        <f>VLOOKUP(F1171,Rates2,7)*VLOOKUP(F1171,Mort_Imp_Survivors,C1171-'Mort Imp Cume'!$C$4+2)</f>
        <v>1</v>
      </c>
      <c r="AM1171" s="16">
        <f t="shared" si="1556"/>
        <v>0</v>
      </c>
      <c r="AN1171" s="108">
        <f>PRODUCT(AI$4:AI1170)</f>
        <v>0</v>
      </c>
      <c r="AO1171" s="16">
        <f>PRODUCT(AK$4:AK1170)</f>
        <v>0</v>
      </c>
      <c r="AP1171" s="16">
        <f>PRODUCT(AM$4:AM1170)</f>
        <v>0</v>
      </c>
      <c r="AQ1171" s="16">
        <f t="shared" si="1557"/>
        <v>0</v>
      </c>
      <c r="AR1171" s="16">
        <f t="shared" si="1558"/>
        <v>0</v>
      </c>
      <c r="AS1171" s="16">
        <f t="shared" si="1559"/>
        <v>0</v>
      </c>
      <c r="AT1171" s="16">
        <f t="shared" si="1560"/>
        <v>0</v>
      </c>
      <c r="AU1171" s="16">
        <f t="shared" si="1561"/>
        <v>1</v>
      </c>
      <c r="AV1171" s="16">
        <f t="shared" si="1562"/>
        <v>0</v>
      </c>
      <c r="AW1171" s="30">
        <f>(SUMPRODUCT(AV$5:AV1170,A$5:A1170)+SUM(AV$5:AV1170)*(Calculations!$B$6/30-0.5)+AV$4*Calculations!$B$6/30/2)/SUM(AV$4:AV1170)</f>
        <v>510.22007229542299</v>
      </c>
      <c r="AX1171" s="16"/>
      <c r="AY1171" s="12"/>
      <c r="AZ1171" s="12"/>
    </row>
    <row r="1172" spans="1:52" x14ac:dyDescent="0.25">
      <c r="A1172">
        <f t="shared" si="1538"/>
        <v>1168</v>
      </c>
      <c r="B1172" t="str">
        <f t="shared" si="1567"/>
        <v>May</v>
      </c>
      <c r="C1172">
        <f t="shared" si="1546"/>
        <v>2122</v>
      </c>
      <c r="D1172">
        <f t="shared" si="1569"/>
        <v>212205</v>
      </c>
      <c r="E1172">
        <f t="shared" ref="E1172:F1172" si="1573">E1160+1</f>
        <v>139</v>
      </c>
      <c r="F1172">
        <f t="shared" si="1573"/>
        <v>137</v>
      </c>
      <c r="G1172" s="12">
        <f>G1171*IF($B1172="January",1+IF(C1172&gt;Personal!$L$18+1,Calculations!$B$22,Calculations!$B$21),1)</f>
        <v>27258.296299271184</v>
      </c>
      <c r="H1172" s="12">
        <f>IF(AND(Career!$F$15="Yes",$E1172=62,$E1171=61),G1172,H1171*IF($B1172="January",(1+IF(C1172&gt;Personal!$L$18+1,Calculations!$C$22,Calculations!$C$21)),1))</f>
        <v>27258.296299271184</v>
      </c>
      <c r="I1172" s="12">
        <f>H1172*(1-'Retiree Assumptions'!$F$8)</f>
        <v>21261.471113431526</v>
      </c>
      <c r="J1172" s="12">
        <f>I1172/(Calculations!$C$27^($A1172-1+Calculations!$B$6/30))</f>
        <v>1068.7692608145533</v>
      </c>
      <c r="K1172" s="23">
        <f t="shared" si="1548"/>
        <v>0</v>
      </c>
      <c r="L1172" s="12">
        <f>L1171*IF($B1172="January",(1+IF(C1172&gt;Personal!$L$18+1,Calculations!$B$22,Calculations!$B$21)),1)</f>
        <v>14992.062964599134</v>
      </c>
      <c r="M1172" s="12">
        <f>IF(AND(Career!$F$15="Yes",$E1172=62,$E1171=61),L1172,M1171*IF($B1172="January",(1+IF(C1172&gt;Personal!$L$18+1,Calculations!$C$22,Calculations!$C$21)),1))</f>
        <v>14992.062964599134</v>
      </c>
      <c r="N1172" s="12">
        <f>M1172*(1-'Retiree Assumptions'!$F$10)</f>
        <v>13193.015408847237</v>
      </c>
      <c r="O1172" s="12">
        <f>N1172/(Calculations!$C$27^$AW1172)/(Calculations!$D$27^($A1172-1-$AW1172+Calculations!$B$6/30))</f>
        <v>536.37809199623962</v>
      </c>
      <c r="P1172" s="23">
        <f t="shared" si="1549"/>
        <v>0</v>
      </c>
      <c r="Q1172" s="12">
        <f>IF(OR(A1172&lt;=360,$E1172&lt;70),Q1171*IF($B1172="January",(1+IF(C1172&gt;Personal!$L$18+1,Calculations!$B$22,Calculations!$B$21)),1),0)</f>
        <v>0</v>
      </c>
      <c r="R1172" s="12">
        <f>IF(OR(A1172&lt;=360,$E1172&lt;70),IF(AND(Career!$F$15="Yes",$E1172=62,$E1171=61),Q1172,R1171*IF($B1172="January",(1+IF(C1172&gt;Personal!$L$18+1,Calculations!$C$22,Calculations!$C$21)),1)),0)</f>
        <v>0</v>
      </c>
      <c r="S1172" s="12">
        <f>R1172*(1-'Retiree Assumptions'!$F$8)</f>
        <v>0</v>
      </c>
      <c r="T1172" s="12">
        <f>S1172/(Calculations!$C$27^($A1172-1+Calculations!$B$6/30))</f>
        <v>0</v>
      </c>
      <c r="U1172" s="23">
        <f t="shared" si="1550"/>
        <v>0</v>
      </c>
      <c r="W1172">
        <f t="shared" si="1542"/>
        <v>15</v>
      </c>
      <c r="X1172">
        <f t="shared" si="1564"/>
        <v>2122</v>
      </c>
      <c r="Y1172">
        <f t="shared" si="1565"/>
        <v>139</v>
      </c>
      <c r="Z1172">
        <f t="shared" si="1552"/>
        <v>137</v>
      </c>
      <c r="AA1172" s="12">
        <f>S1172*12*Subsidy!$I$15/Subsidy!$I$14</f>
        <v>0</v>
      </c>
      <c r="AB1172" s="12">
        <f>SUM(S$5:S1172)*Subsidy!$I$15/Subsidy!$I$14</f>
        <v>53212.488521578103</v>
      </c>
      <c r="AC1172" s="12">
        <f>N1172*Subsidy!$E$15/Subsidy!$E$14</f>
        <v>10554.412327077789</v>
      </c>
      <c r="AD1172" s="12">
        <f t="shared" si="1553"/>
        <v>126652.94792493347</v>
      </c>
      <c r="AE1172" s="12">
        <f>$AP1172*AC1172/(Calculations!$D$27^(A1172-1+Calculations!$B$6/30))</f>
        <v>0</v>
      </c>
      <c r="AF1172" s="12">
        <f>IF(AE1172=0,0,SUM(AE$903:AE1172)*AC1172/AE1172)</f>
        <v>0</v>
      </c>
      <c r="AH1172" s="164">
        <f>VLOOKUP(E1172,Rates2,5)*VLOOKUP(E1172,Mort_Imp_Retirees,C1172-'Mort Imp Cume'!$C$4+2)</f>
        <v>1</v>
      </c>
      <c r="AI1172" s="16">
        <f t="shared" si="1554"/>
        <v>0</v>
      </c>
      <c r="AJ1172" s="164">
        <f>VLOOKUP(F1172,Rates2,6)*VLOOKUP(F1172,Mort_Imp_Survivors,C1172-'Mort Imp Cume'!$C$4+2)</f>
        <v>1</v>
      </c>
      <c r="AK1172" s="16">
        <f t="shared" si="1555"/>
        <v>0</v>
      </c>
      <c r="AL1172" s="164">
        <f>VLOOKUP(F1172,Rates2,7)*VLOOKUP(F1172,Mort_Imp_Survivors,C1172-'Mort Imp Cume'!$C$4+2)</f>
        <v>1</v>
      </c>
      <c r="AM1172" s="16">
        <f t="shared" si="1556"/>
        <v>0</v>
      </c>
      <c r="AN1172" s="108">
        <f>PRODUCT(AI$4:AI1171)</f>
        <v>0</v>
      </c>
      <c r="AO1172" s="16">
        <f>PRODUCT(AK$4:AK1171)</f>
        <v>0</v>
      </c>
      <c r="AP1172" s="16">
        <f>PRODUCT(AM$4:AM1171)</f>
        <v>0</v>
      </c>
      <c r="AQ1172" s="16">
        <f t="shared" si="1557"/>
        <v>0</v>
      </c>
      <c r="AR1172" s="16">
        <f t="shared" si="1558"/>
        <v>0</v>
      </c>
      <c r="AS1172" s="16">
        <f t="shared" si="1559"/>
        <v>0</v>
      </c>
      <c r="AT1172" s="16">
        <f t="shared" si="1560"/>
        <v>0</v>
      </c>
      <c r="AU1172" s="16">
        <f t="shared" si="1561"/>
        <v>1</v>
      </c>
      <c r="AV1172" s="16">
        <f t="shared" si="1562"/>
        <v>0</v>
      </c>
      <c r="AW1172" s="30">
        <f>(SUMPRODUCT(AV$5:AV1171,A$5:A1171)+SUM(AV$5:AV1171)*(Calculations!$B$6/30-0.5)+AV$4*Calculations!$B$6/30/2)/SUM(AV$4:AV1171)</f>
        <v>510.22007229542299</v>
      </c>
      <c r="AX1172" s="16"/>
      <c r="AY1172" s="12"/>
      <c r="AZ1172" s="12"/>
    </row>
    <row r="1173" spans="1:52" x14ac:dyDescent="0.25">
      <c r="A1173">
        <f t="shared" si="1538"/>
        <v>1169</v>
      </c>
      <c r="B1173" t="str">
        <f t="shared" si="1567"/>
        <v>June</v>
      </c>
      <c r="C1173">
        <f t="shared" si="1546"/>
        <v>2122</v>
      </c>
      <c r="D1173">
        <f t="shared" si="1569"/>
        <v>212206</v>
      </c>
      <c r="E1173">
        <f t="shared" ref="E1173:F1173" si="1574">E1161+1</f>
        <v>139</v>
      </c>
      <c r="F1173">
        <f t="shared" si="1574"/>
        <v>137</v>
      </c>
      <c r="G1173" s="12">
        <f>G1172*IF($B1173="January",1+IF(C1173&gt;Personal!$L$18+1,Calculations!$B$22,Calculations!$B$21),1)</f>
        <v>27258.296299271184</v>
      </c>
      <c r="H1173" s="12">
        <f>IF(AND(Career!$F$15="Yes",$E1173=62,$E1172=61),G1173,H1172*IF($B1173="January",(1+IF(C1173&gt;Personal!$L$18+1,Calculations!$C$22,Calculations!$C$21)),1))</f>
        <v>27258.296299271184</v>
      </c>
      <c r="I1173" s="12">
        <f>H1173*(1-'Retiree Assumptions'!$F$8)</f>
        <v>21261.471113431526</v>
      </c>
      <c r="J1173" s="12">
        <f>I1173/(Calculations!$C$27^($A1173-1+Calculations!$B$6/30))</f>
        <v>1066.0364288172905</v>
      </c>
      <c r="K1173" s="23">
        <f t="shared" si="1548"/>
        <v>0</v>
      </c>
      <c r="L1173" s="12">
        <f>L1172*IF($B1173="January",(1+IF(C1173&gt;Personal!$L$18+1,Calculations!$B$22,Calculations!$B$21)),1)</f>
        <v>14992.062964599134</v>
      </c>
      <c r="M1173" s="12">
        <f>IF(AND(Career!$F$15="Yes",$E1173=62,$E1172=61),L1173,M1172*IF($B1173="January",(1+IF(C1173&gt;Personal!$L$18+1,Calculations!$C$22,Calculations!$C$21)),1))</f>
        <v>14992.062964599134</v>
      </c>
      <c r="N1173" s="12">
        <f>M1173*(1-'Retiree Assumptions'!$F$10)</f>
        <v>13193.015408847237</v>
      </c>
      <c r="O1173" s="12">
        <f>N1173/(Calculations!$C$27^$AW1173)/(Calculations!$D$27^($A1173-1-$AW1173+Calculations!$B$6/30))</f>
        <v>534.83400132249744</v>
      </c>
      <c r="P1173" s="23">
        <f t="shared" si="1549"/>
        <v>0</v>
      </c>
      <c r="Q1173" s="12">
        <f>IF(OR(A1173&lt;=360,$E1173&lt;70),Q1172*IF($B1173="January",(1+IF(C1173&gt;Personal!$L$18+1,Calculations!$B$22,Calculations!$B$21)),1),0)</f>
        <v>0</v>
      </c>
      <c r="R1173" s="12">
        <f>IF(OR(A1173&lt;=360,$E1173&lt;70),IF(AND(Career!$F$15="Yes",$E1173=62,$E1172=61),Q1173,R1172*IF($B1173="January",(1+IF(C1173&gt;Personal!$L$18+1,Calculations!$C$22,Calculations!$C$21)),1)),0)</f>
        <v>0</v>
      </c>
      <c r="S1173" s="12">
        <f>R1173*(1-'Retiree Assumptions'!$F$8)</f>
        <v>0</v>
      </c>
      <c r="T1173" s="12">
        <f>S1173/(Calculations!$C$27^($A1173-1+Calculations!$B$6/30))</f>
        <v>0</v>
      </c>
      <c r="U1173" s="23">
        <f t="shared" si="1550"/>
        <v>0</v>
      </c>
      <c r="W1173">
        <f t="shared" si="1542"/>
        <v>15</v>
      </c>
      <c r="X1173">
        <f t="shared" si="1564"/>
        <v>2122</v>
      </c>
      <c r="Y1173">
        <f t="shared" si="1565"/>
        <v>139</v>
      </c>
      <c r="Z1173">
        <f t="shared" si="1552"/>
        <v>137</v>
      </c>
      <c r="AA1173" s="12">
        <f>S1173*12*Subsidy!$I$15/Subsidy!$I$14</f>
        <v>0</v>
      </c>
      <c r="AB1173" s="12">
        <f>SUM(S$5:S1173)*Subsidy!$I$15/Subsidy!$I$14</f>
        <v>53212.488521578103</v>
      </c>
      <c r="AC1173" s="12">
        <f>N1173*Subsidy!$E$15/Subsidy!$E$14</f>
        <v>10554.412327077789</v>
      </c>
      <c r="AD1173" s="12">
        <f t="shared" si="1553"/>
        <v>126652.94792493347</v>
      </c>
      <c r="AE1173" s="12">
        <f>$AP1173*AC1173/(Calculations!$D$27^(A1173-1+Calculations!$B$6/30))</f>
        <v>0</v>
      </c>
      <c r="AF1173" s="12">
        <f>IF(AE1173=0,0,SUM(AE$903:AE1173)*AC1173/AE1173)</f>
        <v>0</v>
      </c>
      <c r="AH1173" s="164">
        <f>VLOOKUP(E1173,Rates2,5)*VLOOKUP(E1173,Mort_Imp_Retirees,C1173-'Mort Imp Cume'!$C$4+2)</f>
        <v>1</v>
      </c>
      <c r="AI1173" s="16">
        <f t="shared" si="1554"/>
        <v>0</v>
      </c>
      <c r="AJ1173" s="164">
        <f>VLOOKUP(F1173,Rates2,6)*VLOOKUP(F1173,Mort_Imp_Survivors,C1173-'Mort Imp Cume'!$C$4+2)</f>
        <v>1</v>
      </c>
      <c r="AK1173" s="16">
        <f t="shared" si="1555"/>
        <v>0</v>
      </c>
      <c r="AL1173" s="164">
        <f>VLOOKUP(F1173,Rates2,7)*VLOOKUP(F1173,Mort_Imp_Survivors,C1173-'Mort Imp Cume'!$C$4+2)</f>
        <v>1</v>
      </c>
      <c r="AM1173" s="16">
        <f t="shared" si="1556"/>
        <v>0</v>
      </c>
      <c r="AN1173" s="108">
        <f>PRODUCT(AI$4:AI1172)</f>
        <v>0</v>
      </c>
      <c r="AO1173" s="16">
        <f>PRODUCT(AK$4:AK1172)</f>
        <v>0</v>
      </c>
      <c r="AP1173" s="16">
        <f>PRODUCT(AM$4:AM1172)</f>
        <v>0</v>
      </c>
      <c r="AQ1173" s="16">
        <f t="shared" si="1557"/>
        <v>0</v>
      </c>
      <c r="AR1173" s="16">
        <f t="shared" si="1558"/>
        <v>0</v>
      </c>
      <c r="AS1173" s="16">
        <f t="shared" si="1559"/>
        <v>0</v>
      </c>
      <c r="AT1173" s="16">
        <f t="shared" si="1560"/>
        <v>0</v>
      </c>
      <c r="AU1173" s="16">
        <f t="shared" si="1561"/>
        <v>1</v>
      </c>
      <c r="AV1173" s="16">
        <f t="shared" si="1562"/>
        <v>0</v>
      </c>
      <c r="AW1173" s="30">
        <f>(SUMPRODUCT(AV$5:AV1172,A$5:A1172)+SUM(AV$5:AV1172)*(Calculations!$B$6/30-0.5)+AV$4*Calculations!$B$6/30/2)/SUM(AV$4:AV1172)</f>
        <v>510.22007229542299</v>
      </c>
      <c r="AX1173" s="16"/>
      <c r="AY1173" s="12"/>
      <c r="AZ1173" s="12"/>
    </row>
    <row r="1174" spans="1:52" x14ac:dyDescent="0.25">
      <c r="A1174">
        <f t="shared" si="1538"/>
        <v>1170</v>
      </c>
      <c r="B1174" t="str">
        <f t="shared" si="1567"/>
        <v>July</v>
      </c>
      <c r="C1174">
        <f t="shared" si="1546"/>
        <v>2122</v>
      </c>
      <c r="D1174">
        <f t="shared" si="1569"/>
        <v>212207</v>
      </c>
      <c r="E1174">
        <f t="shared" ref="E1174:F1174" si="1575">E1162+1</f>
        <v>139</v>
      </c>
      <c r="F1174">
        <f t="shared" si="1575"/>
        <v>137</v>
      </c>
      <c r="G1174" s="12">
        <f>G1173*IF($B1174="January",1+IF(C1174&gt;Personal!$L$18+1,Calculations!$B$22,Calculations!$B$21),1)</f>
        <v>27258.296299271184</v>
      </c>
      <c r="H1174" s="12">
        <f>IF(AND(Career!$F$15="Yes",$E1174=62,$E1173=61),G1174,H1173*IF($B1174="January",(1+IF(C1174&gt;Personal!$L$18+1,Calculations!$C$22,Calculations!$C$21)),1))</f>
        <v>27258.296299271184</v>
      </c>
      <c r="I1174" s="12">
        <f>H1174*(1-'Retiree Assumptions'!$F$8)</f>
        <v>21261.471113431526</v>
      </c>
      <c r="J1174" s="12">
        <f>I1174/(Calculations!$C$27^($A1174-1+Calculations!$B$6/30))</f>
        <v>1063.3105846433114</v>
      </c>
      <c r="K1174" s="23">
        <f t="shared" si="1548"/>
        <v>0</v>
      </c>
      <c r="L1174" s="12">
        <f>L1173*IF($B1174="January",(1+IF(C1174&gt;Personal!$L$18+1,Calculations!$B$22,Calculations!$B$21)),1)</f>
        <v>14992.062964599134</v>
      </c>
      <c r="M1174" s="12">
        <f>IF(AND(Career!$F$15="Yes",$E1174=62,$E1173=61),L1174,M1173*IF($B1174="January",(1+IF(C1174&gt;Personal!$L$18+1,Calculations!$C$22,Calculations!$C$21)),1))</f>
        <v>14992.062964599134</v>
      </c>
      <c r="N1174" s="12">
        <f>M1174*(1-'Retiree Assumptions'!$F$10)</f>
        <v>13193.015408847237</v>
      </c>
      <c r="O1174" s="12">
        <f>N1174/(Calculations!$C$27^$AW1174)/(Calculations!$D$27^($A1174-1-$AW1174+Calculations!$B$6/30))</f>
        <v>533.29435567744758</v>
      </c>
      <c r="P1174" s="23">
        <f t="shared" si="1549"/>
        <v>0</v>
      </c>
      <c r="Q1174" s="12">
        <f>IF(OR(A1174&lt;=360,$E1174&lt;70),Q1173*IF($B1174="January",(1+IF(C1174&gt;Personal!$L$18+1,Calculations!$B$22,Calculations!$B$21)),1),0)</f>
        <v>0</v>
      </c>
      <c r="R1174" s="12">
        <f>IF(OR(A1174&lt;=360,$E1174&lt;70),IF(AND(Career!$F$15="Yes",$E1174=62,$E1173=61),Q1174,R1173*IF($B1174="January",(1+IF(C1174&gt;Personal!$L$18+1,Calculations!$C$22,Calculations!$C$21)),1)),0)</f>
        <v>0</v>
      </c>
      <c r="S1174" s="12">
        <f>R1174*(1-'Retiree Assumptions'!$F$8)</f>
        <v>0</v>
      </c>
      <c r="T1174" s="12">
        <f>S1174/(Calculations!$C$27^($A1174-1+Calculations!$B$6/30))</f>
        <v>0</v>
      </c>
      <c r="U1174" s="23">
        <f t="shared" si="1550"/>
        <v>0</v>
      </c>
      <c r="W1174">
        <f t="shared" si="1542"/>
        <v>15</v>
      </c>
      <c r="X1174">
        <f t="shared" si="1564"/>
        <v>2122</v>
      </c>
      <c r="Y1174">
        <f t="shared" si="1565"/>
        <v>139</v>
      </c>
      <c r="Z1174">
        <f t="shared" si="1552"/>
        <v>137</v>
      </c>
      <c r="AA1174" s="12">
        <f>S1174*12*Subsidy!$I$15/Subsidy!$I$14</f>
        <v>0</v>
      </c>
      <c r="AB1174" s="12">
        <f>SUM(S$5:S1174)*Subsidy!$I$15/Subsidy!$I$14</f>
        <v>53212.488521578103</v>
      </c>
      <c r="AC1174" s="12">
        <f>N1174*Subsidy!$E$15/Subsidy!$E$14</f>
        <v>10554.412327077789</v>
      </c>
      <c r="AD1174" s="12">
        <f t="shared" si="1553"/>
        <v>126652.94792493347</v>
      </c>
      <c r="AE1174" s="12">
        <f>$AP1174*AC1174/(Calculations!$D$27^(A1174-1+Calculations!$B$6/30))</f>
        <v>0</v>
      </c>
      <c r="AF1174" s="12">
        <f>IF(AE1174=0,0,SUM(AE$903:AE1174)*AC1174/AE1174)</f>
        <v>0</v>
      </c>
      <c r="AH1174" s="164">
        <f>VLOOKUP(E1174,Rates2,5)*VLOOKUP(E1174,Mort_Imp_Retirees,C1174-'Mort Imp Cume'!$C$4+2)</f>
        <v>1</v>
      </c>
      <c r="AI1174" s="16">
        <f t="shared" si="1554"/>
        <v>0</v>
      </c>
      <c r="AJ1174" s="164">
        <f>VLOOKUP(F1174,Rates2,6)*VLOOKUP(F1174,Mort_Imp_Survivors,C1174-'Mort Imp Cume'!$C$4+2)</f>
        <v>1</v>
      </c>
      <c r="AK1174" s="16">
        <f t="shared" si="1555"/>
        <v>0</v>
      </c>
      <c r="AL1174" s="164">
        <f>VLOOKUP(F1174,Rates2,7)*VLOOKUP(F1174,Mort_Imp_Survivors,C1174-'Mort Imp Cume'!$C$4+2)</f>
        <v>1</v>
      </c>
      <c r="AM1174" s="16">
        <f t="shared" si="1556"/>
        <v>0</v>
      </c>
      <c r="AN1174" s="108">
        <f>PRODUCT(AI$4:AI1173)</f>
        <v>0</v>
      </c>
      <c r="AO1174" s="16">
        <f>PRODUCT(AK$4:AK1173)</f>
        <v>0</v>
      </c>
      <c r="AP1174" s="16">
        <f>PRODUCT(AM$4:AM1173)</f>
        <v>0</v>
      </c>
      <c r="AQ1174" s="16">
        <f t="shared" si="1557"/>
        <v>0</v>
      </c>
      <c r="AR1174" s="16">
        <f t="shared" si="1558"/>
        <v>0</v>
      </c>
      <c r="AS1174" s="16">
        <f t="shared" si="1559"/>
        <v>0</v>
      </c>
      <c r="AT1174" s="16">
        <f t="shared" si="1560"/>
        <v>0</v>
      </c>
      <c r="AU1174" s="16">
        <f t="shared" si="1561"/>
        <v>1</v>
      </c>
      <c r="AV1174" s="16">
        <f t="shared" si="1562"/>
        <v>0</v>
      </c>
      <c r="AW1174" s="30">
        <f>(SUMPRODUCT(AV$5:AV1173,A$5:A1173)+SUM(AV$5:AV1173)*(Calculations!$B$6/30-0.5)+AV$4*Calculations!$B$6/30/2)/SUM(AV$4:AV1173)</f>
        <v>510.22007229542299</v>
      </c>
      <c r="AX1174" s="16"/>
      <c r="AY1174" s="12"/>
      <c r="AZ1174" s="12"/>
    </row>
    <row r="1175" spans="1:52" x14ac:dyDescent="0.25">
      <c r="A1175">
        <f t="shared" si="1538"/>
        <v>1171</v>
      </c>
      <c r="B1175" t="str">
        <f t="shared" si="1567"/>
        <v>August</v>
      </c>
      <c r="C1175">
        <f t="shared" si="1546"/>
        <v>2122</v>
      </c>
      <c r="D1175">
        <f t="shared" si="1569"/>
        <v>212208</v>
      </c>
      <c r="E1175">
        <f t="shared" ref="E1175:F1175" si="1576">E1163+1</f>
        <v>139</v>
      </c>
      <c r="F1175">
        <f t="shared" si="1576"/>
        <v>137</v>
      </c>
      <c r="G1175" s="12">
        <f>G1174*IF($B1175="January",1+IF(C1175&gt;Personal!$L$18+1,Calculations!$B$22,Calculations!$B$21),1)</f>
        <v>27258.296299271184</v>
      </c>
      <c r="H1175" s="12">
        <f>IF(AND(Career!$F$15="Yes",$E1175=62,$E1174=61),G1175,H1174*IF($B1175="January",(1+IF(C1175&gt;Personal!$L$18+1,Calculations!$C$22,Calculations!$C$21)),1))</f>
        <v>27258.296299271184</v>
      </c>
      <c r="I1175" s="12">
        <f>H1175*(1-'Retiree Assumptions'!$F$8)</f>
        <v>21261.471113431526</v>
      </c>
      <c r="J1175" s="12">
        <f>I1175/(Calculations!$C$27^($A1175-1+Calculations!$B$6/30))</f>
        <v>1060.5917104248231</v>
      </c>
      <c r="K1175" s="23">
        <f t="shared" si="1548"/>
        <v>0</v>
      </c>
      <c r="L1175" s="12">
        <f>L1174*IF($B1175="January",(1+IF(C1175&gt;Personal!$L$18+1,Calculations!$B$22,Calculations!$B$21)),1)</f>
        <v>14992.062964599134</v>
      </c>
      <c r="M1175" s="12">
        <f>IF(AND(Career!$F$15="Yes",$E1175=62,$E1174=61),L1175,M1174*IF($B1175="January",(1+IF(C1175&gt;Personal!$L$18+1,Calculations!$C$22,Calculations!$C$21)),1))</f>
        <v>14992.062964599134</v>
      </c>
      <c r="N1175" s="12">
        <f>M1175*(1-'Retiree Assumptions'!$F$10)</f>
        <v>13193.015408847237</v>
      </c>
      <c r="O1175" s="12">
        <f>N1175/(Calculations!$C$27^$AW1175)/(Calculations!$D$27^($A1175-1-$AW1175+Calculations!$B$6/30))</f>
        <v>531.75914226502778</v>
      </c>
      <c r="P1175" s="23">
        <f t="shared" si="1549"/>
        <v>0</v>
      </c>
      <c r="Q1175" s="12">
        <f>IF(OR(A1175&lt;=360,$E1175&lt;70),Q1174*IF($B1175="January",(1+IF(C1175&gt;Personal!$L$18+1,Calculations!$B$22,Calculations!$B$21)),1),0)</f>
        <v>0</v>
      </c>
      <c r="R1175" s="12">
        <f>IF(OR(A1175&lt;=360,$E1175&lt;70),IF(AND(Career!$F$15="Yes",$E1175=62,$E1174=61),Q1175,R1174*IF($B1175="January",(1+IF(C1175&gt;Personal!$L$18+1,Calculations!$C$22,Calculations!$C$21)),1)),0)</f>
        <v>0</v>
      </c>
      <c r="S1175" s="12">
        <f>R1175*(1-'Retiree Assumptions'!$F$8)</f>
        <v>0</v>
      </c>
      <c r="T1175" s="12">
        <f>S1175/(Calculations!$C$27^($A1175-1+Calculations!$B$6/30))</f>
        <v>0</v>
      </c>
      <c r="U1175" s="23">
        <f t="shared" si="1550"/>
        <v>0</v>
      </c>
      <c r="W1175">
        <f t="shared" si="1542"/>
        <v>15</v>
      </c>
      <c r="X1175">
        <f t="shared" si="1564"/>
        <v>2122</v>
      </c>
      <c r="Y1175">
        <f t="shared" si="1565"/>
        <v>139</v>
      </c>
      <c r="Z1175">
        <f t="shared" si="1552"/>
        <v>137</v>
      </c>
      <c r="AA1175" s="12">
        <f>S1175*12*Subsidy!$I$15/Subsidy!$I$14</f>
        <v>0</v>
      </c>
      <c r="AB1175" s="12">
        <f>SUM(S$5:S1175)*Subsidy!$I$15/Subsidy!$I$14</f>
        <v>53212.488521578103</v>
      </c>
      <c r="AC1175" s="12">
        <f>N1175*Subsidy!$E$15/Subsidy!$E$14</f>
        <v>10554.412327077789</v>
      </c>
      <c r="AD1175" s="12">
        <f t="shared" si="1553"/>
        <v>126652.94792493347</v>
      </c>
      <c r="AE1175" s="12">
        <f>$AP1175*AC1175/(Calculations!$D$27^(A1175-1+Calculations!$B$6/30))</f>
        <v>0</v>
      </c>
      <c r="AF1175" s="12">
        <f>IF(AE1175=0,0,SUM(AE$903:AE1175)*AC1175/AE1175)</f>
        <v>0</v>
      </c>
      <c r="AH1175" s="164">
        <f>VLOOKUP(E1175,Rates2,5)*VLOOKUP(E1175,Mort_Imp_Retirees,C1175-'Mort Imp Cume'!$C$4+2)</f>
        <v>1</v>
      </c>
      <c r="AI1175" s="16">
        <f t="shared" si="1554"/>
        <v>0</v>
      </c>
      <c r="AJ1175" s="164">
        <f>VLOOKUP(F1175,Rates2,6)*VLOOKUP(F1175,Mort_Imp_Survivors,C1175-'Mort Imp Cume'!$C$4+2)</f>
        <v>1</v>
      </c>
      <c r="AK1175" s="16">
        <f t="shared" si="1555"/>
        <v>0</v>
      </c>
      <c r="AL1175" s="164">
        <f>VLOOKUP(F1175,Rates2,7)*VLOOKUP(F1175,Mort_Imp_Survivors,C1175-'Mort Imp Cume'!$C$4+2)</f>
        <v>1</v>
      </c>
      <c r="AM1175" s="16">
        <f t="shared" si="1556"/>
        <v>0</v>
      </c>
      <c r="AN1175" s="108">
        <f>PRODUCT(AI$4:AI1174)</f>
        <v>0</v>
      </c>
      <c r="AO1175" s="16">
        <f>PRODUCT(AK$4:AK1174)</f>
        <v>0</v>
      </c>
      <c r="AP1175" s="16">
        <f>PRODUCT(AM$4:AM1174)</f>
        <v>0</v>
      </c>
      <c r="AQ1175" s="16">
        <f t="shared" si="1557"/>
        <v>0</v>
      </c>
      <c r="AR1175" s="16">
        <f t="shared" si="1558"/>
        <v>0</v>
      </c>
      <c r="AS1175" s="16">
        <f t="shared" si="1559"/>
        <v>0</v>
      </c>
      <c r="AT1175" s="16">
        <f t="shared" si="1560"/>
        <v>0</v>
      </c>
      <c r="AU1175" s="16">
        <f t="shared" si="1561"/>
        <v>1</v>
      </c>
      <c r="AV1175" s="16">
        <f t="shared" si="1562"/>
        <v>0</v>
      </c>
      <c r="AW1175" s="30">
        <f>(SUMPRODUCT(AV$5:AV1174,A$5:A1174)+SUM(AV$5:AV1174)*(Calculations!$B$6/30-0.5)+AV$4*Calculations!$B$6/30/2)/SUM(AV$4:AV1174)</f>
        <v>510.22007229542299</v>
      </c>
      <c r="AX1175" s="16"/>
      <c r="AY1175" s="12"/>
      <c r="AZ1175" s="12"/>
    </row>
    <row r="1176" spans="1:52" x14ac:dyDescent="0.25">
      <c r="A1176">
        <f t="shared" si="1538"/>
        <v>1172</v>
      </c>
      <c r="B1176" t="str">
        <f t="shared" si="1567"/>
        <v>September</v>
      </c>
      <c r="C1176">
        <f t="shared" si="1546"/>
        <v>2122</v>
      </c>
      <c r="D1176">
        <f t="shared" si="1569"/>
        <v>212209</v>
      </c>
      <c r="E1176">
        <f t="shared" ref="E1176:F1176" si="1577">E1164+1</f>
        <v>139</v>
      </c>
      <c r="F1176">
        <f t="shared" si="1577"/>
        <v>137</v>
      </c>
      <c r="G1176" s="12">
        <f>G1175*IF($B1176="January",1+IF(C1176&gt;Personal!$L$18+1,Calculations!$B$22,Calculations!$B$21),1)</f>
        <v>27258.296299271184</v>
      </c>
      <c r="H1176" s="12">
        <f>IF(AND(Career!$F$15="Yes",$E1176=62,$E1175=61),G1176,H1175*IF($B1176="January",(1+IF(C1176&gt;Personal!$L$18+1,Calculations!$C$22,Calculations!$C$21)),1))</f>
        <v>27258.296299271184</v>
      </c>
      <c r="I1176" s="12">
        <f>H1176*(1-'Retiree Assumptions'!$F$8)</f>
        <v>21261.471113431526</v>
      </c>
      <c r="J1176" s="12">
        <f>I1176/(Calculations!$C$27^($A1176-1+Calculations!$B$6/30))</f>
        <v>1057.8797883397217</v>
      </c>
      <c r="K1176" s="23">
        <f t="shared" si="1548"/>
        <v>0</v>
      </c>
      <c r="L1176" s="12">
        <f>L1175*IF($B1176="January",(1+IF(C1176&gt;Personal!$L$18+1,Calculations!$B$22,Calculations!$B$21)),1)</f>
        <v>14992.062964599134</v>
      </c>
      <c r="M1176" s="12">
        <f>IF(AND(Career!$F$15="Yes",$E1176=62,$E1175=61),L1176,M1175*IF($B1176="January",(1+IF(C1176&gt;Personal!$L$18+1,Calculations!$C$22,Calculations!$C$21)),1))</f>
        <v>14992.062964599134</v>
      </c>
      <c r="N1176" s="12">
        <f>M1176*(1-'Retiree Assumptions'!$F$10)</f>
        <v>13193.015408847237</v>
      </c>
      <c r="O1176" s="12">
        <f>N1176/(Calculations!$C$27^$AW1176)/(Calculations!$D$27^($A1176-1-$AW1176+Calculations!$B$6/30))</f>
        <v>530.22834832601234</v>
      </c>
      <c r="P1176" s="23">
        <f t="shared" si="1549"/>
        <v>0</v>
      </c>
      <c r="Q1176" s="12">
        <f>IF(OR(A1176&lt;=360,$E1176&lt;70),Q1175*IF($B1176="January",(1+IF(C1176&gt;Personal!$L$18+1,Calculations!$B$22,Calculations!$B$21)),1),0)</f>
        <v>0</v>
      </c>
      <c r="R1176" s="12">
        <f>IF(OR(A1176&lt;=360,$E1176&lt;70),IF(AND(Career!$F$15="Yes",$E1176=62,$E1175=61),Q1176,R1175*IF($B1176="January",(1+IF(C1176&gt;Personal!$L$18+1,Calculations!$C$22,Calculations!$C$21)),1)),0)</f>
        <v>0</v>
      </c>
      <c r="S1176" s="12">
        <f>R1176*(1-'Retiree Assumptions'!$F$8)</f>
        <v>0</v>
      </c>
      <c r="T1176" s="12">
        <f>S1176/(Calculations!$C$27^($A1176-1+Calculations!$B$6/30))</f>
        <v>0</v>
      </c>
      <c r="U1176" s="23">
        <f t="shared" si="1550"/>
        <v>0</v>
      </c>
      <c r="W1176">
        <f t="shared" si="1542"/>
        <v>15</v>
      </c>
      <c r="X1176">
        <f t="shared" si="1564"/>
        <v>2122</v>
      </c>
      <c r="Y1176">
        <f t="shared" si="1565"/>
        <v>139</v>
      </c>
      <c r="Z1176">
        <f t="shared" si="1552"/>
        <v>137</v>
      </c>
      <c r="AA1176" s="12">
        <f>S1176*12*Subsidy!$I$15/Subsidy!$I$14</f>
        <v>0</v>
      </c>
      <c r="AB1176" s="12">
        <f>SUM(S$5:S1176)*Subsidy!$I$15/Subsidy!$I$14</f>
        <v>53212.488521578103</v>
      </c>
      <c r="AC1176" s="12">
        <f>N1176*Subsidy!$E$15/Subsidy!$E$14</f>
        <v>10554.412327077789</v>
      </c>
      <c r="AD1176" s="12">
        <f t="shared" si="1553"/>
        <v>126652.94792493347</v>
      </c>
      <c r="AE1176" s="12">
        <f>$AP1176*AC1176/(Calculations!$D$27^(A1176-1+Calculations!$B$6/30))</f>
        <v>0</v>
      </c>
      <c r="AF1176" s="12">
        <f>IF(AE1176=0,0,SUM(AE$903:AE1176)*AC1176/AE1176)</f>
        <v>0</v>
      </c>
      <c r="AH1176" s="164">
        <f>VLOOKUP(E1176,Rates2,5)*VLOOKUP(E1176,Mort_Imp_Retirees,C1176-'Mort Imp Cume'!$C$4+2)</f>
        <v>1</v>
      </c>
      <c r="AI1176" s="16">
        <f t="shared" si="1554"/>
        <v>0</v>
      </c>
      <c r="AJ1176" s="164">
        <f>VLOOKUP(F1176,Rates2,6)*VLOOKUP(F1176,Mort_Imp_Survivors,C1176-'Mort Imp Cume'!$C$4+2)</f>
        <v>1</v>
      </c>
      <c r="AK1176" s="16">
        <f t="shared" si="1555"/>
        <v>0</v>
      </c>
      <c r="AL1176" s="164">
        <f>VLOOKUP(F1176,Rates2,7)*VLOOKUP(F1176,Mort_Imp_Survivors,C1176-'Mort Imp Cume'!$C$4+2)</f>
        <v>1</v>
      </c>
      <c r="AM1176" s="16">
        <f t="shared" si="1556"/>
        <v>0</v>
      </c>
      <c r="AN1176" s="108">
        <f>PRODUCT(AI$4:AI1175)</f>
        <v>0</v>
      </c>
      <c r="AO1176" s="16">
        <f>PRODUCT(AK$4:AK1175)</f>
        <v>0</v>
      </c>
      <c r="AP1176" s="16">
        <f>PRODUCT(AM$4:AM1175)</f>
        <v>0</v>
      </c>
      <c r="AQ1176" s="16">
        <f t="shared" si="1557"/>
        <v>0</v>
      </c>
      <c r="AR1176" s="16">
        <f t="shared" si="1558"/>
        <v>0</v>
      </c>
      <c r="AS1176" s="16">
        <f t="shared" si="1559"/>
        <v>0</v>
      </c>
      <c r="AT1176" s="16">
        <f t="shared" si="1560"/>
        <v>0</v>
      </c>
      <c r="AU1176" s="16">
        <f t="shared" si="1561"/>
        <v>1</v>
      </c>
      <c r="AV1176" s="16">
        <f t="shared" si="1562"/>
        <v>0</v>
      </c>
      <c r="AW1176" s="30">
        <f>(SUMPRODUCT(AV$5:AV1175,A$5:A1175)+SUM(AV$5:AV1175)*(Calculations!$B$6/30-0.5)+AV$4*Calculations!$B$6/30/2)/SUM(AV$4:AV1175)</f>
        <v>510.22007229542299</v>
      </c>
      <c r="AX1176" s="16"/>
      <c r="AY1176" s="12"/>
      <c r="AZ1176" s="12"/>
    </row>
    <row r="1177" spans="1:52" x14ac:dyDescent="0.25">
      <c r="A1177">
        <f t="shared" si="1538"/>
        <v>1173</v>
      </c>
      <c r="B1177" t="str">
        <f t="shared" si="1567"/>
        <v>October</v>
      </c>
      <c r="C1177">
        <f t="shared" si="1546"/>
        <v>2122</v>
      </c>
      <c r="D1177">
        <f t="shared" si="1569"/>
        <v>212210</v>
      </c>
      <c r="E1177">
        <f t="shared" ref="E1177:F1177" si="1578">E1165+1</f>
        <v>139</v>
      </c>
      <c r="F1177">
        <f t="shared" si="1578"/>
        <v>137</v>
      </c>
      <c r="G1177" s="12">
        <f>G1176*IF($B1177="January",1+IF(C1177&gt;Personal!$L$18+1,Calculations!$B$22,Calculations!$B$21),1)</f>
        <v>27258.296299271184</v>
      </c>
      <c r="H1177" s="12">
        <f>IF(AND(Career!$F$15="Yes",$E1177=62,$E1176=61),G1177,H1176*IF($B1177="January",(1+IF(C1177&gt;Personal!$L$18+1,Calculations!$C$22,Calculations!$C$21)),1))</f>
        <v>27258.296299271184</v>
      </c>
      <c r="I1177" s="12">
        <f>H1177*(1-'Retiree Assumptions'!$F$8)</f>
        <v>21261.471113431526</v>
      </c>
      <c r="J1177" s="12">
        <f>I1177/(Calculations!$C$27^($A1177-1+Calculations!$B$6/30))</f>
        <v>1055.1748006114733</v>
      </c>
      <c r="K1177" s="23">
        <f t="shared" si="1548"/>
        <v>0</v>
      </c>
      <c r="L1177" s="12">
        <f>L1176*IF($B1177="January",(1+IF(C1177&gt;Personal!$L$18+1,Calculations!$B$22,Calculations!$B$21)),1)</f>
        <v>14992.062964599134</v>
      </c>
      <c r="M1177" s="12">
        <f>IF(AND(Career!$F$15="Yes",$E1177=62,$E1176=61),L1177,M1176*IF($B1177="January",(1+IF(C1177&gt;Personal!$L$18+1,Calculations!$C$22,Calculations!$C$21)),1))</f>
        <v>14992.062964599134</v>
      </c>
      <c r="N1177" s="12">
        <f>M1177*(1-'Retiree Assumptions'!$F$10)</f>
        <v>13193.015408847237</v>
      </c>
      <c r="O1177" s="12">
        <f>N1177/(Calculations!$C$27^$AW1177)/(Calculations!$D$27^($A1177-1-$AW1177+Calculations!$B$6/30))</f>
        <v>528.70196113790621</v>
      </c>
      <c r="P1177" s="23">
        <f t="shared" si="1549"/>
        <v>0</v>
      </c>
      <c r="Q1177" s="12">
        <f>IF(OR(A1177&lt;=360,$E1177&lt;70),Q1176*IF($B1177="January",(1+IF(C1177&gt;Personal!$L$18+1,Calculations!$B$22,Calculations!$B$21)),1),0)</f>
        <v>0</v>
      </c>
      <c r="R1177" s="12">
        <f>IF(OR(A1177&lt;=360,$E1177&lt;70),IF(AND(Career!$F$15="Yes",$E1177=62,$E1176=61),Q1177,R1176*IF($B1177="January",(1+IF(C1177&gt;Personal!$L$18+1,Calculations!$C$22,Calculations!$C$21)),1)),0)</f>
        <v>0</v>
      </c>
      <c r="S1177" s="12">
        <f>R1177*(1-'Retiree Assumptions'!$F$8)</f>
        <v>0</v>
      </c>
      <c r="T1177" s="12">
        <f>S1177/(Calculations!$C$27^($A1177-1+Calculations!$B$6/30))</f>
        <v>0</v>
      </c>
      <c r="U1177" s="23">
        <f t="shared" si="1550"/>
        <v>0</v>
      </c>
      <c r="W1177">
        <f t="shared" si="1542"/>
        <v>15</v>
      </c>
      <c r="X1177">
        <f t="shared" si="1564"/>
        <v>2122</v>
      </c>
      <c r="Y1177">
        <f t="shared" si="1565"/>
        <v>139</v>
      </c>
      <c r="Z1177">
        <f t="shared" si="1552"/>
        <v>137</v>
      </c>
      <c r="AA1177" s="12">
        <f>S1177*12*Subsidy!$I$15/Subsidy!$I$14</f>
        <v>0</v>
      </c>
      <c r="AB1177" s="12">
        <f>SUM(S$5:S1177)*Subsidy!$I$15/Subsidy!$I$14</f>
        <v>53212.488521578103</v>
      </c>
      <c r="AC1177" s="12">
        <f>N1177*Subsidy!$E$15/Subsidy!$E$14</f>
        <v>10554.412327077789</v>
      </c>
      <c r="AD1177" s="12">
        <f t="shared" si="1553"/>
        <v>126652.94792493347</v>
      </c>
      <c r="AE1177" s="12">
        <f>$AP1177*AC1177/(Calculations!$D$27^(A1177-1+Calculations!$B$6/30))</f>
        <v>0</v>
      </c>
      <c r="AF1177" s="12">
        <f>IF(AE1177=0,0,SUM(AE$903:AE1177)*AC1177/AE1177)</f>
        <v>0</v>
      </c>
      <c r="AH1177" s="164">
        <f>VLOOKUP(E1177,Rates2,5)*VLOOKUP(E1177,Mort_Imp_Retirees,C1177-'Mort Imp Cume'!$C$4+2)</f>
        <v>1</v>
      </c>
      <c r="AI1177" s="16">
        <f t="shared" si="1554"/>
        <v>0</v>
      </c>
      <c r="AJ1177" s="164">
        <f>VLOOKUP(F1177,Rates2,6)*VLOOKUP(F1177,Mort_Imp_Survivors,C1177-'Mort Imp Cume'!$C$4+2)</f>
        <v>1</v>
      </c>
      <c r="AK1177" s="16">
        <f t="shared" si="1555"/>
        <v>0</v>
      </c>
      <c r="AL1177" s="164">
        <f>VLOOKUP(F1177,Rates2,7)*VLOOKUP(F1177,Mort_Imp_Survivors,C1177-'Mort Imp Cume'!$C$4+2)</f>
        <v>1</v>
      </c>
      <c r="AM1177" s="16">
        <f t="shared" si="1556"/>
        <v>0</v>
      </c>
      <c r="AN1177" s="108">
        <f>PRODUCT(AI$4:AI1176)</f>
        <v>0</v>
      </c>
      <c r="AO1177" s="16">
        <f>PRODUCT(AK$4:AK1176)</f>
        <v>0</v>
      </c>
      <c r="AP1177" s="16">
        <f>PRODUCT(AM$4:AM1176)</f>
        <v>0</v>
      </c>
      <c r="AQ1177" s="16">
        <f t="shared" si="1557"/>
        <v>0</v>
      </c>
      <c r="AR1177" s="16">
        <f t="shared" si="1558"/>
        <v>0</v>
      </c>
      <c r="AS1177" s="16">
        <f t="shared" si="1559"/>
        <v>0</v>
      </c>
      <c r="AT1177" s="16">
        <f t="shared" si="1560"/>
        <v>0</v>
      </c>
      <c r="AU1177" s="16">
        <f t="shared" si="1561"/>
        <v>1</v>
      </c>
      <c r="AV1177" s="16">
        <f t="shared" si="1562"/>
        <v>0</v>
      </c>
      <c r="AW1177" s="30">
        <f>(SUMPRODUCT(AV$5:AV1176,A$5:A1176)+SUM(AV$5:AV1176)*(Calculations!$B$6/30-0.5)+AV$4*Calculations!$B$6/30/2)/SUM(AV$4:AV1176)</f>
        <v>510.22007229542299</v>
      </c>
      <c r="AX1177" s="16"/>
      <c r="AY1177" s="12"/>
      <c r="AZ1177" s="12"/>
    </row>
    <row r="1178" spans="1:52" x14ac:dyDescent="0.25">
      <c r="A1178">
        <f t="shared" si="1538"/>
        <v>1174</v>
      </c>
      <c r="B1178" t="str">
        <f t="shared" si="1567"/>
        <v>November</v>
      </c>
      <c r="C1178">
        <f t="shared" si="1546"/>
        <v>2122</v>
      </c>
      <c r="D1178">
        <f t="shared" si="1569"/>
        <v>212211</v>
      </c>
      <c r="E1178">
        <f t="shared" ref="E1178:F1178" si="1579">E1166+1</f>
        <v>139</v>
      </c>
      <c r="F1178">
        <f t="shared" si="1579"/>
        <v>137</v>
      </c>
      <c r="G1178" s="12">
        <f>G1177*IF($B1178="January",1+IF(C1178&gt;Personal!$L$18+1,Calculations!$B$22,Calculations!$B$21),1)</f>
        <v>27258.296299271184</v>
      </c>
      <c r="H1178" s="12">
        <f>IF(AND(Career!$F$15="Yes",$E1178=62,$E1177=61),G1178,H1177*IF($B1178="January",(1+IF(C1178&gt;Personal!$L$18+1,Calculations!$C$22,Calculations!$C$21)),1))</f>
        <v>27258.296299271184</v>
      </c>
      <c r="I1178" s="12">
        <f>H1178*(1-'Retiree Assumptions'!$F$8)</f>
        <v>21261.471113431526</v>
      </c>
      <c r="J1178" s="12">
        <f>I1178/(Calculations!$C$27^($A1178-1+Calculations!$B$6/30))</f>
        <v>1052.4767295089994</v>
      </c>
      <c r="K1178" s="23">
        <f t="shared" si="1548"/>
        <v>0</v>
      </c>
      <c r="L1178" s="12">
        <f>L1177*IF($B1178="January",(1+IF(C1178&gt;Personal!$L$18+1,Calculations!$B$22,Calculations!$B$21)),1)</f>
        <v>14992.062964599134</v>
      </c>
      <c r="M1178" s="12">
        <f>IF(AND(Career!$F$15="Yes",$E1178=62,$E1177=61),L1178,M1177*IF($B1178="January",(1+IF(C1178&gt;Personal!$L$18+1,Calculations!$C$22,Calculations!$C$21)),1))</f>
        <v>14992.062964599134</v>
      </c>
      <c r="N1178" s="12">
        <f>M1178*(1-'Retiree Assumptions'!$F$10)</f>
        <v>13193.015408847237</v>
      </c>
      <c r="O1178" s="12">
        <f>N1178/(Calculations!$C$27^$AW1178)/(Calculations!$D$27^($A1178-1-$AW1178+Calculations!$B$6/30))</f>
        <v>527.17996801483912</v>
      </c>
      <c r="P1178" s="23">
        <f t="shared" si="1549"/>
        <v>0</v>
      </c>
      <c r="Q1178" s="12">
        <f>IF(OR(A1178&lt;=360,$E1178&lt;70),Q1177*IF($B1178="January",(1+IF(C1178&gt;Personal!$L$18+1,Calculations!$B$22,Calculations!$B$21)),1),0)</f>
        <v>0</v>
      </c>
      <c r="R1178" s="12">
        <f>IF(OR(A1178&lt;=360,$E1178&lt;70),IF(AND(Career!$F$15="Yes",$E1178=62,$E1177=61),Q1178,R1177*IF($B1178="January",(1+IF(C1178&gt;Personal!$L$18+1,Calculations!$C$22,Calculations!$C$21)),1)),0)</f>
        <v>0</v>
      </c>
      <c r="S1178" s="12">
        <f>R1178*(1-'Retiree Assumptions'!$F$8)</f>
        <v>0</v>
      </c>
      <c r="T1178" s="12">
        <f>S1178/(Calculations!$C$27^($A1178-1+Calculations!$B$6/30))</f>
        <v>0</v>
      </c>
      <c r="U1178" s="23">
        <f t="shared" si="1550"/>
        <v>0</v>
      </c>
      <c r="W1178">
        <f t="shared" si="1542"/>
        <v>15</v>
      </c>
      <c r="X1178">
        <f t="shared" si="1564"/>
        <v>2122</v>
      </c>
      <c r="Y1178">
        <f t="shared" si="1565"/>
        <v>139</v>
      </c>
      <c r="Z1178">
        <f t="shared" si="1552"/>
        <v>137</v>
      </c>
      <c r="AA1178" s="12">
        <f>S1178*12*Subsidy!$I$15/Subsidy!$I$14</f>
        <v>0</v>
      </c>
      <c r="AB1178" s="12">
        <f>SUM(S$5:S1178)*Subsidy!$I$15/Subsidy!$I$14</f>
        <v>53212.488521578103</v>
      </c>
      <c r="AC1178" s="12">
        <f>N1178*Subsidy!$E$15/Subsidy!$E$14</f>
        <v>10554.412327077789</v>
      </c>
      <c r="AD1178" s="12">
        <f t="shared" si="1553"/>
        <v>126652.94792493347</v>
      </c>
      <c r="AE1178" s="12">
        <f>$AP1178*AC1178/(Calculations!$D$27^(A1178-1+Calculations!$B$6/30))</f>
        <v>0</v>
      </c>
      <c r="AF1178" s="12">
        <f>IF(AE1178=0,0,SUM(AE$903:AE1178)*AC1178/AE1178)</f>
        <v>0</v>
      </c>
      <c r="AH1178" s="164">
        <f>VLOOKUP(E1178,Rates2,5)*VLOOKUP(E1178,Mort_Imp_Retirees,C1178-'Mort Imp Cume'!$C$4+2)</f>
        <v>1</v>
      </c>
      <c r="AI1178" s="16">
        <f t="shared" si="1554"/>
        <v>0</v>
      </c>
      <c r="AJ1178" s="164">
        <f>VLOOKUP(F1178,Rates2,6)*VLOOKUP(F1178,Mort_Imp_Survivors,C1178-'Mort Imp Cume'!$C$4+2)</f>
        <v>1</v>
      </c>
      <c r="AK1178" s="16">
        <f t="shared" si="1555"/>
        <v>0</v>
      </c>
      <c r="AL1178" s="164">
        <f>VLOOKUP(F1178,Rates2,7)*VLOOKUP(F1178,Mort_Imp_Survivors,C1178-'Mort Imp Cume'!$C$4+2)</f>
        <v>1</v>
      </c>
      <c r="AM1178" s="16">
        <f t="shared" si="1556"/>
        <v>0</v>
      </c>
      <c r="AN1178" s="108">
        <f>PRODUCT(AI$4:AI1177)</f>
        <v>0</v>
      </c>
      <c r="AO1178" s="16">
        <f>PRODUCT(AK$4:AK1177)</f>
        <v>0</v>
      </c>
      <c r="AP1178" s="16">
        <f>PRODUCT(AM$4:AM1177)</f>
        <v>0</v>
      </c>
      <c r="AQ1178" s="16">
        <f t="shared" si="1557"/>
        <v>0</v>
      </c>
      <c r="AR1178" s="16">
        <f t="shared" si="1558"/>
        <v>0</v>
      </c>
      <c r="AS1178" s="16">
        <f t="shared" si="1559"/>
        <v>0</v>
      </c>
      <c r="AT1178" s="16">
        <f t="shared" si="1560"/>
        <v>0</v>
      </c>
      <c r="AU1178" s="16">
        <f t="shared" si="1561"/>
        <v>1</v>
      </c>
      <c r="AV1178" s="16">
        <f t="shared" si="1562"/>
        <v>0</v>
      </c>
      <c r="AW1178" s="30">
        <f>(SUMPRODUCT(AV$5:AV1177,A$5:A1177)+SUM(AV$5:AV1177)*(Calculations!$B$6/30-0.5)+AV$4*Calculations!$B$6/30/2)/SUM(AV$4:AV1177)</f>
        <v>510.22007229542299</v>
      </c>
      <c r="AX1178" s="16"/>
      <c r="AY1178" s="12"/>
      <c r="AZ1178" s="12"/>
    </row>
    <row r="1179" spans="1:52" x14ac:dyDescent="0.25">
      <c r="A1179">
        <f t="shared" si="1538"/>
        <v>1175</v>
      </c>
      <c r="B1179" t="str">
        <f t="shared" si="1567"/>
        <v>December</v>
      </c>
      <c r="C1179">
        <f t="shared" si="1546"/>
        <v>2122</v>
      </c>
      <c r="D1179">
        <f t="shared" si="1569"/>
        <v>212212</v>
      </c>
      <c r="E1179">
        <f t="shared" ref="E1179:F1179" si="1580">E1167+1</f>
        <v>139</v>
      </c>
      <c r="F1179">
        <f t="shared" si="1580"/>
        <v>137</v>
      </c>
      <c r="G1179" s="12">
        <f>G1178*IF($B1179="January",1+IF(C1179&gt;Personal!$L$18+1,Calculations!$B$22,Calculations!$B$21),1)</f>
        <v>27258.296299271184</v>
      </c>
      <c r="H1179" s="12">
        <f>IF(AND(Career!$F$15="Yes",$E1179=62,$E1178=61),G1179,H1178*IF($B1179="January",(1+IF(C1179&gt;Personal!$L$18+1,Calculations!$C$22,Calculations!$C$21)),1))</f>
        <v>27258.296299271184</v>
      </c>
      <c r="I1179" s="12">
        <f>H1179*(1-'Retiree Assumptions'!$F$8)</f>
        <v>21261.471113431526</v>
      </c>
      <c r="J1179" s="12">
        <f>I1179/(Calculations!$C$27^($A1179-1+Calculations!$B$6/30))</f>
        <v>1049.7855573465588</v>
      </c>
      <c r="K1179" s="23">
        <f t="shared" si="1548"/>
        <v>0</v>
      </c>
      <c r="L1179" s="12">
        <f>L1178*IF($B1179="January",(1+IF(C1179&gt;Personal!$L$18+1,Calculations!$B$22,Calculations!$B$21)),1)</f>
        <v>14992.062964599134</v>
      </c>
      <c r="M1179" s="12">
        <f>IF(AND(Career!$F$15="Yes",$E1179=62,$E1178=61),L1179,M1178*IF($B1179="January",(1+IF(C1179&gt;Personal!$L$18+1,Calculations!$C$22,Calculations!$C$21)),1))</f>
        <v>14992.062964599134</v>
      </c>
      <c r="N1179" s="12">
        <f>M1179*(1-'Retiree Assumptions'!$F$10)</f>
        <v>13193.015408847237</v>
      </c>
      <c r="O1179" s="12">
        <f>N1179/(Calculations!$C$27^$AW1179)/(Calculations!$D$27^($A1179-1-$AW1179+Calculations!$B$6/30))</f>
        <v>525.66235630745973</v>
      </c>
      <c r="P1179" s="23">
        <f t="shared" si="1549"/>
        <v>0</v>
      </c>
      <c r="Q1179" s="12">
        <f>IF(OR(A1179&lt;=360,$E1179&lt;70),Q1178*IF($B1179="January",(1+IF(C1179&gt;Personal!$L$18+1,Calculations!$B$22,Calculations!$B$21)),1),0)</f>
        <v>0</v>
      </c>
      <c r="R1179" s="12">
        <f>IF(OR(A1179&lt;=360,$E1179&lt;70),IF(AND(Career!$F$15="Yes",$E1179=62,$E1178=61),Q1179,R1178*IF($B1179="January",(1+IF(C1179&gt;Personal!$L$18+1,Calculations!$C$22,Calculations!$C$21)),1)),0)</f>
        <v>0</v>
      </c>
      <c r="S1179" s="12">
        <f>R1179*(1-'Retiree Assumptions'!$F$8)</f>
        <v>0</v>
      </c>
      <c r="T1179" s="12">
        <f>S1179/(Calculations!$C$27^($A1179-1+Calculations!$B$6/30))</f>
        <v>0</v>
      </c>
      <c r="U1179" s="23">
        <f t="shared" si="1550"/>
        <v>0</v>
      </c>
      <c r="W1179">
        <f t="shared" si="1542"/>
        <v>15</v>
      </c>
      <c r="X1179">
        <f t="shared" si="1564"/>
        <v>2122</v>
      </c>
      <c r="Y1179">
        <f t="shared" si="1565"/>
        <v>139</v>
      </c>
      <c r="Z1179">
        <f t="shared" si="1552"/>
        <v>137</v>
      </c>
      <c r="AA1179" s="12">
        <f>S1179*12*Subsidy!$I$15/Subsidy!$I$14</f>
        <v>0</v>
      </c>
      <c r="AB1179" s="12">
        <f>SUM(S$5:S1179)*Subsidy!$I$15/Subsidy!$I$14</f>
        <v>53212.488521578103</v>
      </c>
      <c r="AC1179" s="12">
        <f>N1179*Subsidy!$E$15/Subsidy!$E$14</f>
        <v>10554.412327077789</v>
      </c>
      <c r="AD1179" s="12">
        <f t="shared" si="1553"/>
        <v>126652.94792493347</v>
      </c>
      <c r="AE1179" s="12">
        <f>$AP1179*AC1179/(Calculations!$D$27^(A1179-1+Calculations!$B$6/30))</f>
        <v>0</v>
      </c>
      <c r="AF1179" s="12">
        <f>IF(AE1179=0,0,SUM(AE$903:AE1179)*AC1179/AE1179)</f>
        <v>0</v>
      </c>
      <c r="AH1179" s="164">
        <f>VLOOKUP(E1179,Rates2,5)*VLOOKUP(E1179,Mort_Imp_Retirees,C1179-'Mort Imp Cume'!$C$4+2)</f>
        <v>1</v>
      </c>
      <c r="AI1179" s="16">
        <f t="shared" si="1554"/>
        <v>0</v>
      </c>
      <c r="AJ1179" s="164">
        <f>VLOOKUP(F1179,Rates2,6)*VLOOKUP(F1179,Mort_Imp_Survivors,C1179-'Mort Imp Cume'!$C$4+2)</f>
        <v>1</v>
      </c>
      <c r="AK1179" s="16">
        <f t="shared" si="1555"/>
        <v>0</v>
      </c>
      <c r="AL1179" s="164">
        <f>VLOOKUP(F1179,Rates2,7)*VLOOKUP(F1179,Mort_Imp_Survivors,C1179-'Mort Imp Cume'!$C$4+2)</f>
        <v>1</v>
      </c>
      <c r="AM1179" s="16">
        <f t="shared" si="1556"/>
        <v>0</v>
      </c>
      <c r="AN1179" s="108">
        <f>PRODUCT(AI$4:AI1178)</f>
        <v>0</v>
      </c>
      <c r="AO1179" s="16">
        <f>PRODUCT(AK$4:AK1178)</f>
        <v>0</v>
      </c>
      <c r="AP1179" s="16">
        <f>PRODUCT(AM$4:AM1178)</f>
        <v>0</v>
      </c>
      <c r="AQ1179" s="16">
        <f t="shared" si="1557"/>
        <v>0</v>
      </c>
      <c r="AR1179" s="16">
        <f t="shared" si="1558"/>
        <v>0</v>
      </c>
      <c r="AS1179" s="16">
        <f t="shared" si="1559"/>
        <v>0</v>
      </c>
      <c r="AT1179" s="16">
        <f t="shared" si="1560"/>
        <v>0</v>
      </c>
      <c r="AU1179" s="16">
        <f t="shared" si="1561"/>
        <v>1</v>
      </c>
      <c r="AV1179" s="16">
        <f t="shared" si="1562"/>
        <v>0</v>
      </c>
      <c r="AW1179" s="30">
        <f>(SUMPRODUCT(AV$5:AV1178,A$5:A1178)+SUM(AV$5:AV1178)*(Calculations!$B$6/30-0.5)+AV$4*Calculations!$B$6/30/2)/SUM(AV$4:AV1178)</f>
        <v>510.22007229542299</v>
      </c>
      <c r="AX1179" s="16"/>
      <c r="AY1179" s="12"/>
      <c r="AZ1179" s="12"/>
    </row>
    <row r="1180" spans="1:52" x14ac:dyDescent="0.25">
      <c r="A1180">
        <f t="shared" si="1538"/>
        <v>1176</v>
      </c>
      <c r="B1180" t="str">
        <f t="shared" si="1567"/>
        <v>January</v>
      </c>
      <c r="C1180">
        <f t="shared" si="1546"/>
        <v>2123</v>
      </c>
      <c r="D1180">
        <f t="shared" si="1569"/>
        <v>212301</v>
      </c>
      <c r="E1180">
        <f t="shared" ref="E1180:F1180" si="1581">E1168+1</f>
        <v>140</v>
      </c>
      <c r="F1180">
        <f t="shared" si="1581"/>
        <v>138</v>
      </c>
      <c r="G1180" s="12">
        <f>G1179*IF($B1180="January",1+IF(C1180&gt;Personal!$L$18+1,Calculations!$B$22,Calculations!$B$21),1)</f>
        <v>27939.753706752959</v>
      </c>
      <c r="H1180" s="12">
        <f>IF(AND(Career!$F$15="Yes",$E1180=62,$E1179=61),G1180,H1179*IF($B1180="January",(1+IF(C1180&gt;Personal!$L$18+1,Calculations!$C$22,Calculations!$C$21)),1))</f>
        <v>27939.753706752959</v>
      </c>
      <c r="I1180" s="12">
        <f>H1180*(1-'Retiree Assumptions'!$F$8)</f>
        <v>21793.007891267309</v>
      </c>
      <c r="J1180" s="12">
        <f>I1180/(Calculations!$C$27^($A1180-1+Calculations!$B$6/30))</f>
        <v>1073.2787981457229</v>
      </c>
      <c r="K1180" s="23">
        <f t="shared" si="1548"/>
        <v>0</v>
      </c>
      <c r="L1180" s="12">
        <f>L1179*IF($B1180="January",(1+IF(C1180&gt;Personal!$L$18+1,Calculations!$B$22,Calculations!$B$21)),1)</f>
        <v>15366.864538714111</v>
      </c>
      <c r="M1180" s="12">
        <f>IF(AND(Career!$F$15="Yes",$E1180=62,$E1179=61),L1180,M1179*IF($B1180="January",(1+IF(C1180&gt;Personal!$L$18+1,Calculations!$C$22,Calculations!$C$21)),1))</f>
        <v>15366.864538714111</v>
      </c>
      <c r="N1180" s="12">
        <f>M1180*(1-'Retiree Assumptions'!$F$10)</f>
        <v>13522.840794068417</v>
      </c>
      <c r="O1180" s="12">
        <f>N1180/(Calculations!$C$27^$AW1180)/(Calculations!$D$27^($A1180-1-$AW1180+Calculations!$B$6/30))</f>
        <v>537.25284123790175</v>
      </c>
      <c r="P1180" s="23">
        <f t="shared" si="1549"/>
        <v>0</v>
      </c>
      <c r="Q1180" s="12">
        <f>IF(OR(A1180&lt;=360,$E1180&lt;70),Q1179*IF($B1180="January",(1+IF(C1180&gt;Personal!$L$18+1,Calculations!$B$22,Calculations!$B$21)),1),0)</f>
        <v>0</v>
      </c>
      <c r="R1180" s="12">
        <f>IF(OR(A1180&lt;=360,$E1180&lt;70),IF(AND(Career!$F$15="Yes",$E1180=62,$E1179=61),Q1180,R1179*IF($B1180="January",(1+IF(C1180&gt;Personal!$L$18+1,Calculations!$C$22,Calculations!$C$21)),1)),0)</f>
        <v>0</v>
      </c>
      <c r="S1180" s="12">
        <f>R1180*(1-'Retiree Assumptions'!$F$8)</f>
        <v>0</v>
      </c>
      <c r="T1180" s="12">
        <f>S1180/(Calculations!$C$27^($A1180-1+Calculations!$B$6/30))</f>
        <v>0</v>
      </c>
      <c r="U1180" s="23">
        <f t="shared" si="1550"/>
        <v>0</v>
      </c>
      <c r="W1180">
        <f t="shared" si="1542"/>
        <v>15</v>
      </c>
      <c r="X1180">
        <f t="shared" si="1564"/>
        <v>2123</v>
      </c>
      <c r="Y1180">
        <f t="shared" si="1565"/>
        <v>140</v>
      </c>
      <c r="Z1180">
        <f t="shared" si="1552"/>
        <v>138</v>
      </c>
      <c r="AA1180" s="12">
        <f>S1180*12*Subsidy!$I$15/Subsidy!$I$14</f>
        <v>0</v>
      </c>
      <c r="AB1180" s="12">
        <f>SUM(S$5:S1180)*Subsidy!$I$15/Subsidy!$I$14</f>
        <v>53212.488521578103</v>
      </c>
      <c r="AC1180" s="12">
        <f>N1180*Subsidy!$E$15/Subsidy!$E$14</f>
        <v>10818.272635254732</v>
      </c>
      <c r="AD1180" s="12">
        <f t="shared" si="1553"/>
        <v>129819.27162305679</v>
      </c>
      <c r="AE1180" s="12">
        <f>$AP1180*AC1180/(Calculations!$D$27^(A1180-1+Calculations!$B$6/30))</f>
        <v>0</v>
      </c>
      <c r="AF1180" s="12">
        <f>IF(AE1180=0,0,SUM(AE$903:AE1180)*AC1180/AE1180)</f>
        <v>0</v>
      </c>
      <c r="AH1180" s="164">
        <f>VLOOKUP(E1180,Rates2,5)*VLOOKUP(E1180,Mort_Imp_Retirees,C1180-'Mort Imp Cume'!$C$4+2)</f>
        <v>1</v>
      </c>
      <c r="AI1180" s="16">
        <f t="shared" si="1554"/>
        <v>0</v>
      </c>
      <c r="AJ1180" s="164">
        <f>VLOOKUP(F1180,Rates2,6)*VLOOKUP(F1180,Mort_Imp_Survivors,C1180-'Mort Imp Cume'!$C$4+2)</f>
        <v>1</v>
      </c>
      <c r="AK1180" s="16">
        <f t="shared" si="1555"/>
        <v>0</v>
      </c>
      <c r="AL1180" s="164">
        <f>VLOOKUP(F1180,Rates2,7)*VLOOKUP(F1180,Mort_Imp_Survivors,C1180-'Mort Imp Cume'!$C$4+2)</f>
        <v>1</v>
      </c>
      <c r="AM1180" s="16">
        <f t="shared" si="1556"/>
        <v>0</v>
      </c>
      <c r="AN1180" s="108">
        <f>PRODUCT(AI$4:AI1179)</f>
        <v>0</v>
      </c>
      <c r="AO1180" s="16">
        <f>PRODUCT(AK$4:AK1179)</f>
        <v>0</v>
      </c>
      <c r="AP1180" s="16">
        <f>PRODUCT(AM$4:AM1179)</f>
        <v>0</v>
      </c>
      <c r="AQ1180" s="16">
        <f t="shared" si="1557"/>
        <v>0</v>
      </c>
      <c r="AR1180" s="16">
        <f t="shared" si="1558"/>
        <v>0</v>
      </c>
      <c r="AS1180" s="16">
        <f t="shared" si="1559"/>
        <v>0</v>
      </c>
      <c r="AT1180" s="16">
        <f t="shared" si="1560"/>
        <v>0</v>
      </c>
      <c r="AU1180" s="16">
        <f t="shared" si="1561"/>
        <v>1</v>
      </c>
      <c r="AV1180" s="16">
        <f t="shared" si="1562"/>
        <v>0</v>
      </c>
      <c r="AW1180" s="30">
        <f>(SUMPRODUCT(AV$5:AV1179,A$5:A1179)+SUM(AV$5:AV1179)*(Calculations!$B$6/30-0.5)+AV$4*Calculations!$B$6/30/2)/SUM(AV$4:AV1179)</f>
        <v>510.22007229542299</v>
      </c>
      <c r="AX1180" s="16"/>
      <c r="AY1180" s="12"/>
      <c r="AZ1180" s="12"/>
    </row>
    <row r="1181" spans="1:52" x14ac:dyDescent="0.25">
      <c r="A1181">
        <f t="shared" si="1538"/>
        <v>1177</v>
      </c>
      <c r="B1181" t="str">
        <f t="shared" si="1567"/>
        <v>February</v>
      </c>
      <c r="C1181">
        <f t="shared" si="1546"/>
        <v>2123</v>
      </c>
      <c r="D1181">
        <f t="shared" si="1569"/>
        <v>212302</v>
      </c>
      <c r="E1181">
        <f t="shared" ref="E1181:F1181" si="1582">E1169+1</f>
        <v>140</v>
      </c>
      <c r="F1181">
        <f t="shared" si="1582"/>
        <v>138</v>
      </c>
      <c r="G1181" s="12">
        <f>G1180*IF($B1181="January",1+IF(C1181&gt;Personal!$L$18+1,Calculations!$B$22,Calculations!$B$21),1)</f>
        <v>27939.753706752959</v>
      </c>
      <c r="H1181" s="12">
        <f>IF(AND(Career!$F$15="Yes",$E1181=62,$E1180=61),G1181,H1180*IF($B1181="January",(1+IF(C1181&gt;Personal!$L$18+1,Calculations!$C$22,Calculations!$C$21)),1))</f>
        <v>27939.753706752959</v>
      </c>
      <c r="I1181" s="12">
        <f>H1181*(1-'Retiree Assumptions'!$F$8)</f>
        <v>21793.007891267309</v>
      </c>
      <c r="J1181" s="12">
        <f>I1181/(Calculations!$C$27^($A1181-1+Calculations!$B$6/30))</f>
        <v>1070.5344353079288</v>
      </c>
      <c r="K1181" s="23">
        <f t="shared" si="1548"/>
        <v>0</v>
      </c>
      <c r="L1181" s="12">
        <f>L1180*IF($B1181="January",(1+IF(C1181&gt;Personal!$L$18+1,Calculations!$B$22,Calculations!$B$21)),1)</f>
        <v>15366.864538714111</v>
      </c>
      <c r="M1181" s="12">
        <f>IF(AND(Career!$F$15="Yes",$E1181=62,$E1180=61),L1181,M1180*IF($B1181="January",(1+IF(C1181&gt;Personal!$L$18+1,Calculations!$C$22,Calculations!$C$21)),1))</f>
        <v>15366.864538714111</v>
      </c>
      <c r="N1181" s="12">
        <f>M1181*(1-'Retiree Assumptions'!$F$10)</f>
        <v>13522.840794068417</v>
      </c>
      <c r="O1181" s="12">
        <f>N1181/(Calculations!$C$27^$AW1181)/(Calculations!$D$27^($A1181-1-$AW1181+Calculations!$B$6/30))</f>
        <v>535.70623239243332</v>
      </c>
      <c r="P1181" s="23">
        <f t="shared" si="1549"/>
        <v>0</v>
      </c>
      <c r="Q1181" s="12">
        <f>IF(OR(A1181&lt;=360,$E1181&lt;70),Q1180*IF($B1181="January",(1+IF(C1181&gt;Personal!$L$18+1,Calculations!$B$22,Calculations!$B$21)),1),0)</f>
        <v>0</v>
      </c>
      <c r="R1181" s="12">
        <f>IF(OR(A1181&lt;=360,$E1181&lt;70),IF(AND(Career!$F$15="Yes",$E1181=62,$E1180=61),Q1181,R1180*IF($B1181="January",(1+IF(C1181&gt;Personal!$L$18+1,Calculations!$C$22,Calculations!$C$21)),1)),0)</f>
        <v>0</v>
      </c>
      <c r="S1181" s="12">
        <f>R1181*(1-'Retiree Assumptions'!$F$8)</f>
        <v>0</v>
      </c>
      <c r="T1181" s="12">
        <f>S1181/(Calculations!$C$27^($A1181-1+Calculations!$B$6/30))</f>
        <v>0</v>
      </c>
      <c r="U1181" s="23">
        <f t="shared" si="1550"/>
        <v>0</v>
      </c>
      <c r="W1181">
        <f t="shared" si="1542"/>
        <v>15</v>
      </c>
      <c r="X1181">
        <f t="shared" si="1564"/>
        <v>2123</v>
      </c>
      <c r="Y1181">
        <f t="shared" si="1565"/>
        <v>140</v>
      </c>
      <c r="Z1181">
        <f t="shared" si="1552"/>
        <v>138</v>
      </c>
      <c r="AA1181" s="12">
        <f>S1181*12*Subsidy!$I$15/Subsidy!$I$14</f>
        <v>0</v>
      </c>
      <c r="AB1181" s="12">
        <f>SUM(S$5:S1181)*Subsidy!$I$15/Subsidy!$I$14</f>
        <v>53212.488521578103</v>
      </c>
      <c r="AC1181" s="12">
        <f>N1181*Subsidy!$E$15/Subsidy!$E$14</f>
        <v>10818.272635254732</v>
      </c>
      <c r="AD1181" s="12">
        <f t="shared" si="1553"/>
        <v>129819.27162305679</v>
      </c>
      <c r="AE1181" s="12">
        <f>$AP1181*AC1181/(Calculations!$D$27^(A1181-1+Calculations!$B$6/30))</f>
        <v>0</v>
      </c>
      <c r="AF1181" s="12">
        <f>IF(AE1181=0,0,SUM(AE$903:AE1181)*AC1181/AE1181)</f>
        <v>0</v>
      </c>
      <c r="AH1181" s="164">
        <f>VLOOKUP(E1181,Rates2,5)*VLOOKUP(E1181,Mort_Imp_Retirees,C1181-'Mort Imp Cume'!$C$4+2)</f>
        <v>1</v>
      </c>
      <c r="AI1181" s="16">
        <f t="shared" si="1554"/>
        <v>0</v>
      </c>
      <c r="AJ1181" s="164">
        <f>VLOOKUP(F1181,Rates2,6)*VLOOKUP(F1181,Mort_Imp_Survivors,C1181-'Mort Imp Cume'!$C$4+2)</f>
        <v>1</v>
      </c>
      <c r="AK1181" s="16">
        <f t="shared" si="1555"/>
        <v>0</v>
      </c>
      <c r="AL1181" s="164">
        <f>VLOOKUP(F1181,Rates2,7)*VLOOKUP(F1181,Mort_Imp_Survivors,C1181-'Mort Imp Cume'!$C$4+2)</f>
        <v>1</v>
      </c>
      <c r="AM1181" s="16">
        <f t="shared" si="1556"/>
        <v>0</v>
      </c>
      <c r="AN1181" s="108">
        <f>PRODUCT(AI$4:AI1180)</f>
        <v>0</v>
      </c>
      <c r="AO1181" s="16">
        <f>PRODUCT(AK$4:AK1180)</f>
        <v>0</v>
      </c>
      <c r="AP1181" s="16">
        <f>PRODUCT(AM$4:AM1180)</f>
        <v>0</v>
      </c>
      <c r="AQ1181" s="16">
        <f t="shared" si="1557"/>
        <v>0</v>
      </c>
      <c r="AR1181" s="16">
        <f t="shared" si="1558"/>
        <v>0</v>
      </c>
      <c r="AS1181" s="16">
        <f t="shared" si="1559"/>
        <v>0</v>
      </c>
      <c r="AT1181" s="16">
        <f t="shared" si="1560"/>
        <v>0</v>
      </c>
      <c r="AU1181" s="16">
        <f t="shared" si="1561"/>
        <v>1</v>
      </c>
      <c r="AV1181" s="16">
        <f t="shared" si="1562"/>
        <v>0</v>
      </c>
      <c r="AW1181" s="30">
        <f>(SUMPRODUCT(AV$5:AV1180,A$5:A1180)+SUM(AV$5:AV1180)*(Calculations!$B$6/30-0.5)+AV$4*Calculations!$B$6/30/2)/SUM(AV$4:AV1180)</f>
        <v>510.22007229542299</v>
      </c>
      <c r="AX1181" s="16"/>
      <c r="AY1181" s="12"/>
      <c r="AZ1181" s="12"/>
    </row>
    <row r="1182" spans="1:52" x14ac:dyDescent="0.25">
      <c r="A1182">
        <f t="shared" si="1538"/>
        <v>1178</v>
      </c>
      <c r="B1182" t="str">
        <f t="shared" si="1567"/>
        <v>March</v>
      </c>
      <c r="C1182">
        <f t="shared" si="1546"/>
        <v>2123</v>
      </c>
      <c r="D1182">
        <f t="shared" si="1569"/>
        <v>212303</v>
      </c>
      <c r="E1182">
        <f t="shared" ref="E1182:F1182" si="1583">E1170+1</f>
        <v>140</v>
      </c>
      <c r="F1182">
        <f t="shared" si="1583"/>
        <v>138</v>
      </c>
      <c r="G1182" s="12">
        <f>G1181*IF($B1182="January",1+IF(C1182&gt;Personal!$L$18+1,Calculations!$B$22,Calculations!$B$21),1)</f>
        <v>27939.753706752959</v>
      </c>
      <c r="H1182" s="12">
        <f>IF(AND(Career!$F$15="Yes",$E1182=62,$E1181=61),G1182,H1181*IF($B1182="January",(1+IF(C1182&gt;Personal!$L$18+1,Calculations!$C$22,Calculations!$C$21)),1))</f>
        <v>27939.753706752959</v>
      </c>
      <c r="I1182" s="12">
        <f>H1182*(1-'Retiree Assumptions'!$F$8)</f>
        <v>21793.007891267309</v>
      </c>
      <c r="J1182" s="12">
        <f>I1182/(Calculations!$C$27^($A1182-1+Calculations!$B$6/30))</f>
        <v>1067.7970897776588</v>
      </c>
      <c r="K1182" s="23">
        <f t="shared" si="1548"/>
        <v>0</v>
      </c>
      <c r="L1182" s="12">
        <f>L1181*IF($B1182="January",(1+IF(C1182&gt;Personal!$L$18+1,Calculations!$B$22,Calculations!$B$21)),1)</f>
        <v>15366.864538714111</v>
      </c>
      <c r="M1182" s="12">
        <f>IF(AND(Career!$F$15="Yes",$E1182=62,$E1181=61),L1182,M1181*IF($B1182="January",(1+IF(C1182&gt;Personal!$L$18+1,Calculations!$C$22,Calculations!$C$21)),1))</f>
        <v>15366.864538714111</v>
      </c>
      <c r="N1182" s="12">
        <f>M1182*(1-'Retiree Assumptions'!$F$10)</f>
        <v>13522.840794068417</v>
      </c>
      <c r="O1182" s="12">
        <f>N1182/(Calculations!$C$27^$AW1182)/(Calculations!$D$27^($A1182-1-$AW1182+Calculations!$B$6/30))</f>
        <v>534.16407582480747</v>
      </c>
      <c r="P1182" s="23">
        <f t="shared" si="1549"/>
        <v>0</v>
      </c>
      <c r="Q1182" s="12">
        <f>IF(OR(A1182&lt;=360,$E1182&lt;70),Q1181*IF($B1182="January",(1+IF(C1182&gt;Personal!$L$18+1,Calculations!$B$22,Calculations!$B$21)),1),0)</f>
        <v>0</v>
      </c>
      <c r="R1182" s="12">
        <f>IF(OR(A1182&lt;=360,$E1182&lt;70),IF(AND(Career!$F$15="Yes",$E1182=62,$E1181=61),Q1182,R1181*IF($B1182="January",(1+IF(C1182&gt;Personal!$L$18+1,Calculations!$C$22,Calculations!$C$21)),1)),0)</f>
        <v>0</v>
      </c>
      <c r="S1182" s="12">
        <f>R1182*(1-'Retiree Assumptions'!$F$8)</f>
        <v>0</v>
      </c>
      <c r="T1182" s="12">
        <f>S1182/(Calculations!$C$27^($A1182-1+Calculations!$B$6/30))</f>
        <v>0</v>
      </c>
      <c r="U1182" s="23">
        <f t="shared" si="1550"/>
        <v>0</v>
      </c>
      <c r="W1182">
        <f t="shared" si="1542"/>
        <v>15</v>
      </c>
      <c r="X1182">
        <f t="shared" si="1564"/>
        <v>2123</v>
      </c>
      <c r="Y1182">
        <f t="shared" si="1565"/>
        <v>140</v>
      </c>
      <c r="Z1182">
        <f t="shared" si="1552"/>
        <v>138</v>
      </c>
      <c r="AA1182" s="12">
        <f>S1182*12*Subsidy!$I$15/Subsidy!$I$14</f>
        <v>0</v>
      </c>
      <c r="AB1182" s="12">
        <f>SUM(S$5:S1182)*Subsidy!$I$15/Subsidy!$I$14</f>
        <v>53212.488521578103</v>
      </c>
      <c r="AC1182" s="12">
        <f>N1182*Subsidy!$E$15/Subsidy!$E$14</f>
        <v>10818.272635254732</v>
      </c>
      <c r="AD1182" s="12">
        <f t="shared" si="1553"/>
        <v>129819.27162305679</v>
      </c>
      <c r="AE1182" s="12">
        <f>$AP1182*AC1182/(Calculations!$D$27^(A1182-1+Calculations!$B$6/30))</f>
        <v>0</v>
      </c>
      <c r="AF1182" s="12">
        <f>IF(AE1182=0,0,SUM(AE$903:AE1182)*AC1182/AE1182)</f>
        <v>0</v>
      </c>
      <c r="AH1182" s="164">
        <f>VLOOKUP(E1182,Rates2,5)*VLOOKUP(E1182,Mort_Imp_Retirees,C1182-'Mort Imp Cume'!$C$4+2)</f>
        <v>1</v>
      </c>
      <c r="AI1182" s="16">
        <f t="shared" si="1554"/>
        <v>0</v>
      </c>
      <c r="AJ1182" s="164">
        <f>VLOOKUP(F1182,Rates2,6)*VLOOKUP(F1182,Mort_Imp_Survivors,C1182-'Mort Imp Cume'!$C$4+2)</f>
        <v>1</v>
      </c>
      <c r="AK1182" s="16">
        <f t="shared" si="1555"/>
        <v>0</v>
      </c>
      <c r="AL1182" s="164">
        <f>VLOOKUP(F1182,Rates2,7)*VLOOKUP(F1182,Mort_Imp_Survivors,C1182-'Mort Imp Cume'!$C$4+2)</f>
        <v>1</v>
      </c>
      <c r="AM1182" s="16">
        <f t="shared" si="1556"/>
        <v>0</v>
      </c>
      <c r="AN1182" s="108">
        <f>PRODUCT(AI$4:AI1181)</f>
        <v>0</v>
      </c>
      <c r="AO1182" s="16">
        <f>PRODUCT(AK$4:AK1181)</f>
        <v>0</v>
      </c>
      <c r="AP1182" s="16">
        <f>PRODUCT(AM$4:AM1181)</f>
        <v>0</v>
      </c>
      <c r="AQ1182" s="16">
        <f t="shared" si="1557"/>
        <v>0</v>
      </c>
      <c r="AR1182" s="16">
        <f t="shared" si="1558"/>
        <v>0</v>
      </c>
      <c r="AS1182" s="16">
        <f t="shared" si="1559"/>
        <v>0</v>
      </c>
      <c r="AT1182" s="16">
        <f t="shared" si="1560"/>
        <v>0</v>
      </c>
      <c r="AU1182" s="16">
        <f t="shared" si="1561"/>
        <v>1</v>
      </c>
      <c r="AV1182" s="16">
        <f t="shared" si="1562"/>
        <v>0</v>
      </c>
      <c r="AW1182" s="30">
        <f>(SUMPRODUCT(AV$5:AV1181,A$5:A1181)+SUM(AV$5:AV1181)*(Calculations!$B$6/30-0.5)+AV$4*Calculations!$B$6/30/2)/SUM(AV$4:AV1181)</f>
        <v>510.22007229542299</v>
      </c>
      <c r="AX1182" s="16"/>
      <c r="AY1182" s="12"/>
      <c r="AZ1182" s="12"/>
    </row>
    <row r="1183" spans="1:52" x14ac:dyDescent="0.25">
      <c r="A1183">
        <f t="shared" si="1538"/>
        <v>1179</v>
      </c>
      <c r="B1183" t="str">
        <f t="shared" si="1567"/>
        <v>April</v>
      </c>
      <c r="C1183">
        <f t="shared" si="1546"/>
        <v>2123</v>
      </c>
      <c r="D1183">
        <f t="shared" si="1569"/>
        <v>212304</v>
      </c>
      <c r="E1183">
        <f t="shared" ref="E1183:F1183" si="1584">E1171+1</f>
        <v>140</v>
      </c>
      <c r="F1183">
        <f t="shared" si="1584"/>
        <v>138</v>
      </c>
      <c r="G1183" s="12">
        <f>G1182*IF($B1183="January",1+IF(C1183&gt;Personal!$L$18+1,Calculations!$B$22,Calculations!$B$21),1)</f>
        <v>27939.753706752959</v>
      </c>
      <c r="H1183" s="12">
        <f>IF(AND(Career!$F$15="Yes",$E1183=62,$E1182=61),G1183,H1182*IF($B1183="January",(1+IF(C1183&gt;Personal!$L$18+1,Calculations!$C$22,Calculations!$C$21)),1))</f>
        <v>27939.753706752959</v>
      </c>
      <c r="I1183" s="12">
        <f>H1183*(1-'Retiree Assumptions'!$F$8)</f>
        <v>21793.007891267309</v>
      </c>
      <c r="J1183" s="12">
        <f>I1183/(Calculations!$C$27^($A1183-1+Calculations!$B$6/30))</f>
        <v>1065.066743611729</v>
      </c>
      <c r="K1183" s="23">
        <f t="shared" si="1548"/>
        <v>0</v>
      </c>
      <c r="L1183" s="12">
        <f>L1182*IF($B1183="January",(1+IF(C1183&gt;Personal!$L$18+1,Calculations!$B$22,Calculations!$B$21)),1)</f>
        <v>15366.864538714111</v>
      </c>
      <c r="M1183" s="12">
        <f>IF(AND(Career!$F$15="Yes",$E1183=62,$E1182=61),L1183,M1182*IF($B1183="January",(1+IF(C1183&gt;Personal!$L$18+1,Calculations!$C$22,Calculations!$C$21)),1))</f>
        <v>15366.864538714111</v>
      </c>
      <c r="N1183" s="12">
        <f>M1183*(1-'Retiree Assumptions'!$F$10)</f>
        <v>13522.840794068417</v>
      </c>
      <c r="O1183" s="12">
        <f>N1183/(Calculations!$C$27^$AW1183)/(Calculations!$D$27^($A1183-1-$AW1183+Calculations!$B$6/30))</f>
        <v>532.62635871809368</v>
      </c>
      <c r="P1183" s="23">
        <f t="shared" si="1549"/>
        <v>0</v>
      </c>
      <c r="Q1183" s="12">
        <f>IF(OR(A1183&lt;=360,$E1183&lt;70),Q1182*IF($B1183="January",(1+IF(C1183&gt;Personal!$L$18+1,Calculations!$B$22,Calculations!$B$21)),1),0)</f>
        <v>0</v>
      </c>
      <c r="R1183" s="12">
        <f>IF(OR(A1183&lt;=360,$E1183&lt;70),IF(AND(Career!$F$15="Yes",$E1183=62,$E1182=61),Q1183,R1182*IF($B1183="January",(1+IF(C1183&gt;Personal!$L$18+1,Calculations!$C$22,Calculations!$C$21)),1)),0)</f>
        <v>0</v>
      </c>
      <c r="S1183" s="12">
        <f>R1183*(1-'Retiree Assumptions'!$F$8)</f>
        <v>0</v>
      </c>
      <c r="T1183" s="12">
        <f>S1183/(Calculations!$C$27^($A1183-1+Calculations!$B$6/30))</f>
        <v>0</v>
      </c>
      <c r="U1183" s="23">
        <f t="shared" si="1550"/>
        <v>0</v>
      </c>
      <c r="W1183">
        <f t="shared" si="1542"/>
        <v>15</v>
      </c>
      <c r="X1183">
        <f t="shared" si="1564"/>
        <v>2123</v>
      </c>
      <c r="Y1183">
        <f t="shared" si="1565"/>
        <v>140</v>
      </c>
      <c r="Z1183">
        <f t="shared" si="1552"/>
        <v>138</v>
      </c>
      <c r="AA1183" s="12">
        <f>S1183*12*Subsidy!$I$15/Subsidy!$I$14</f>
        <v>0</v>
      </c>
      <c r="AB1183" s="12">
        <f>SUM(S$5:S1183)*Subsidy!$I$15/Subsidy!$I$14</f>
        <v>53212.488521578103</v>
      </c>
      <c r="AC1183" s="12">
        <f>N1183*Subsidy!$E$15/Subsidy!$E$14</f>
        <v>10818.272635254732</v>
      </c>
      <c r="AD1183" s="12">
        <f t="shared" si="1553"/>
        <v>129819.27162305679</v>
      </c>
      <c r="AE1183" s="12">
        <f>$AP1183*AC1183/(Calculations!$D$27^(A1183-1+Calculations!$B$6/30))</f>
        <v>0</v>
      </c>
      <c r="AF1183" s="12">
        <f>IF(AE1183=0,0,SUM(AE$903:AE1183)*AC1183/AE1183)</f>
        <v>0</v>
      </c>
      <c r="AH1183" s="164">
        <f>VLOOKUP(E1183,Rates2,5)*VLOOKUP(E1183,Mort_Imp_Retirees,C1183-'Mort Imp Cume'!$C$4+2)</f>
        <v>1</v>
      </c>
      <c r="AI1183" s="16">
        <f t="shared" si="1554"/>
        <v>0</v>
      </c>
      <c r="AJ1183" s="164">
        <f>VLOOKUP(F1183,Rates2,6)*VLOOKUP(F1183,Mort_Imp_Survivors,C1183-'Mort Imp Cume'!$C$4+2)</f>
        <v>1</v>
      </c>
      <c r="AK1183" s="16">
        <f t="shared" si="1555"/>
        <v>0</v>
      </c>
      <c r="AL1183" s="164">
        <f>VLOOKUP(F1183,Rates2,7)*VLOOKUP(F1183,Mort_Imp_Survivors,C1183-'Mort Imp Cume'!$C$4+2)</f>
        <v>1</v>
      </c>
      <c r="AM1183" s="16">
        <f t="shared" si="1556"/>
        <v>0</v>
      </c>
      <c r="AN1183" s="108">
        <f>PRODUCT(AI$4:AI1182)</f>
        <v>0</v>
      </c>
      <c r="AO1183" s="16">
        <f>PRODUCT(AK$4:AK1182)</f>
        <v>0</v>
      </c>
      <c r="AP1183" s="16">
        <f>PRODUCT(AM$4:AM1182)</f>
        <v>0</v>
      </c>
      <c r="AQ1183" s="16">
        <f t="shared" si="1557"/>
        <v>0</v>
      </c>
      <c r="AR1183" s="16">
        <f t="shared" si="1558"/>
        <v>0</v>
      </c>
      <c r="AS1183" s="16">
        <f t="shared" si="1559"/>
        <v>0</v>
      </c>
      <c r="AT1183" s="16">
        <f t="shared" si="1560"/>
        <v>0</v>
      </c>
      <c r="AU1183" s="16">
        <f t="shared" si="1561"/>
        <v>1</v>
      </c>
      <c r="AV1183" s="16">
        <f t="shared" si="1562"/>
        <v>0</v>
      </c>
      <c r="AW1183" s="30">
        <f>(SUMPRODUCT(AV$5:AV1182,A$5:A1182)+SUM(AV$5:AV1182)*(Calculations!$B$6/30-0.5)+AV$4*Calculations!$B$6/30/2)/SUM(AV$4:AV1182)</f>
        <v>510.22007229542299</v>
      </c>
      <c r="AX1183" s="16"/>
      <c r="AY1183" s="12"/>
      <c r="AZ1183" s="12"/>
    </row>
    <row r="1184" spans="1:52" x14ac:dyDescent="0.25">
      <c r="A1184">
        <f t="shared" si="1538"/>
        <v>1180</v>
      </c>
      <c r="B1184" t="str">
        <f t="shared" si="1567"/>
        <v>May</v>
      </c>
      <c r="C1184">
        <f t="shared" si="1546"/>
        <v>2123</v>
      </c>
      <c r="D1184">
        <f t="shared" si="1569"/>
        <v>212305</v>
      </c>
      <c r="E1184">
        <f t="shared" ref="E1184:F1184" si="1585">E1172+1</f>
        <v>140</v>
      </c>
      <c r="F1184">
        <f t="shared" si="1585"/>
        <v>138</v>
      </c>
      <c r="G1184" s="12">
        <f>G1183*IF($B1184="January",1+IF(C1184&gt;Personal!$L$18+1,Calculations!$B$22,Calculations!$B$21),1)</f>
        <v>27939.753706752959</v>
      </c>
      <c r="H1184" s="12">
        <f>IF(AND(Career!$F$15="Yes",$E1184=62,$E1183=61),G1184,H1183*IF($B1184="January",(1+IF(C1184&gt;Personal!$L$18+1,Calculations!$C$22,Calculations!$C$21)),1))</f>
        <v>27939.753706752959</v>
      </c>
      <c r="I1184" s="12">
        <f>H1184*(1-'Retiree Assumptions'!$F$8)</f>
        <v>21793.007891267309</v>
      </c>
      <c r="J1184" s="12">
        <f>I1184/(Calculations!$C$27^($A1184-1+Calculations!$B$6/30))</f>
        <v>1062.3433789128376</v>
      </c>
      <c r="K1184" s="23">
        <f t="shared" si="1548"/>
        <v>0</v>
      </c>
      <c r="L1184" s="12">
        <f>L1183*IF($B1184="January",(1+IF(C1184&gt;Personal!$L$18+1,Calculations!$B$22,Calculations!$B$21)),1)</f>
        <v>15366.864538714111</v>
      </c>
      <c r="M1184" s="12">
        <f>IF(AND(Career!$F$15="Yes",$E1184=62,$E1183=61),L1184,M1183*IF($B1184="January",(1+IF(C1184&gt;Personal!$L$18+1,Calculations!$C$22,Calculations!$C$21)),1))</f>
        <v>15366.864538714111</v>
      </c>
      <c r="N1184" s="12">
        <f>M1184*(1-'Retiree Assumptions'!$F$10)</f>
        <v>13522.840794068417</v>
      </c>
      <c r="O1184" s="12">
        <f>N1184/(Calculations!$C$27^$AW1184)/(Calculations!$D$27^($A1184-1-$AW1184+Calculations!$B$6/30))</f>
        <v>531.09306829225807</v>
      </c>
      <c r="P1184" s="23">
        <f t="shared" si="1549"/>
        <v>0</v>
      </c>
      <c r="Q1184" s="12">
        <f>IF(OR(A1184&lt;=360,$E1184&lt;70),Q1183*IF($B1184="January",(1+IF(C1184&gt;Personal!$L$18+1,Calculations!$B$22,Calculations!$B$21)),1),0)</f>
        <v>0</v>
      </c>
      <c r="R1184" s="12">
        <f>IF(OR(A1184&lt;=360,$E1184&lt;70),IF(AND(Career!$F$15="Yes",$E1184=62,$E1183=61),Q1184,R1183*IF($B1184="January",(1+IF(C1184&gt;Personal!$L$18+1,Calculations!$C$22,Calculations!$C$21)),1)),0)</f>
        <v>0</v>
      </c>
      <c r="S1184" s="12">
        <f>R1184*(1-'Retiree Assumptions'!$F$8)</f>
        <v>0</v>
      </c>
      <c r="T1184" s="12">
        <f>S1184/(Calculations!$C$27^($A1184-1+Calculations!$B$6/30))</f>
        <v>0</v>
      </c>
      <c r="U1184" s="23">
        <f t="shared" si="1550"/>
        <v>0</v>
      </c>
      <c r="W1184">
        <f t="shared" si="1542"/>
        <v>15</v>
      </c>
      <c r="X1184">
        <f t="shared" si="1564"/>
        <v>2123</v>
      </c>
      <c r="Y1184">
        <f t="shared" si="1565"/>
        <v>140</v>
      </c>
      <c r="Z1184">
        <f t="shared" si="1552"/>
        <v>138</v>
      </c>
      <c r="AA1184" s="12">
        <f>S1184*12*Subsidy!$I$15/Subsidy!$I$14</f>
        <v>0</v>
      </c>
      <c r="AB1184" s="12">
        <f>SUM(S$5:S1184)*Subsidy!$I$15/Subsidy!$I$14</f>
        <v>53212.488521578103</v>
      </c>
      <c r="AC1184" s="12">
        <f>N1184*Subsidy!$E$15/Subsidy!$E$14</f>
        <v>10818.272635254732</v>
      </c>
      <c r="AD1184" s="12">
        <f t="shared" si="1553"/>
        <v>129819.27162305679</v>
      </c>
      <c r="AE1184" s="12">
        <f>$AP1184*AC1184/(Calculations!$D$27^(A1184-1+Calculations!$B$6/30))</f>
        <v>0</v>
      </c>
      <c r="AF1184" s="12">
        <f>IF(AE1184=0,0,SUM(AE$903:AE1184)*AC1184/AE1184)</f>
        <v>0</v>
      </c>
      <c r="AH1184" s="164">
        <f>VLOOKUP(E1184,Rates2,5)*VLOOKUP(E1184,Mort_Imp_Retirees,C1184-'Mort Imp Cume'!$C$4+2)</f>
        <v>1</v>
      </c>
      <c r="AI1184" s="16">
        <f t="shared" si="1554"/>
        <v>0</v>
      </c>
      <c r="AJ1184" s="164">
        <f>VLOOKUP(F1184,Rates2,6)*VLOOKUP(F1184,Mort_Imp_Survivors,C1184-'Mort Imp Cume'!$C$4+2)</f>
        <v>1</v>
      </c>
      <c r="AK1184" s="16">
        <f t="shared" si="1555"/>
        <v>0</v>
      </c>
      <c r="AL1184" s="164">
        <f>VLOOKUP(F1184,Rates2,7)*VLOOKUP(F1184,Mort_Imp_Survivors,C1184-'Mort Imp Cume'!$C$4+2)</f>
        <v>1</v>
      </c>
      <c r="AM1184" s="16">
        <f t="shared" si="1556"/>
        <v>0</v>
      </c>
      <c r="AN1184" s="108">
        <f>PRODUCT(AI$4:AI1183)</f>
        <v>0</v>
      </c>
      <c r="AO1184" s="16">
        <f>PRODUCT(AK$4:AK1183)</f>
        <v>0</v>
      </c>
      <c r="AP1184" s="16">
        <f>PRODUCT(AM$4:AM1183)</f>
        <v>0</v>
      </c>
      <c r="AQ1184" s="16">
        <f t="shared" si="1557"/>
        <v>0</v>
      </c>
      <c r="AR1184" s="16">
        <f t="shared" si="1558"/>
        <v>0</v>
      </c>
      <c r="AS1184" s="16">
        <f t="shared" si="1559"/>
        <v>0</v>
      </c>
      <c r="AT1184" s="16">
        <f t="shared" si="1560"/>
        <v>0</v>
      </c>
      <c r="AU1184" s="16">
        <f t="shared" si="1561"/>
        <v>1</v>
      </c>
      <c r="AV1184" s="16">
        <f t="shared" si="1562"/>
        <v>0</v>
      </c>
      <c r="AW1184" s="30">
        <f>(SUMPRODUCT(AV$5:AV1183,A$5:A1183)+SUM(AV$5:AV1183)*(Calculations!$B$6/30-0.5)+AV$4*Calculations!$B$6/30/2)/SUM(AV$4:AV1183)</f>
        <v>510.22007229542299</v>
      </c>
      <c r="AX1184" s="16"/>
      <c r="AY1184" s="12"/>
      <c r="AZ1184" s="12"/>
    </row>
    <row r="1185" spans="1:52" x14ac:dyDescent="0.25">
      <c r="A1185">
        <f t="shared" si="1538"/>
        <v>1181</v>
      </c>
      <c r="B1185" t="str">
        <f t="shared" si="1567"/>
        <v>June</v>
      </c>
      <c r="C1185">
        <f t="shared" si="1546"/>
        <v>2123</v>
      </c>
      <c r="D1185">
        <f t="shared" si="1569"/>
        <v>212306</v>
      </c>
      <c r="E1185">
        <f t="shared" ref="E1185:F1185" si="1586">E1173+1</f>
        <v>140</v>
      </c>
      <c r="F1185">
        <f t="shared" si="1586"/>
        <v>138</v>
      </c>
      <c r="G1185" s="12">
        <f>G1184*IF($B1185="January",1+IF(C1185&gt;Personal!$L$18+1,Calculations!$B$22,Calculations!$B$21),1)</f>
        <v>27939.753706752959</v>
      </c>
      <c r="H1185" s="12">
        <f>IF(AND(Career!$F$15="Yes",$E1185=62,$E1184=61),G1185,H1184*IF($B1185="January",(1+IF(C1185&gt;Personal!$L$18+1,Calculations!$C$22,Calculations!$C$21)),1))</f>
        <v>27939.753706752959</v>
      </c>
      <c r="I1185" s="12">
        <f>H1185*(1-'Retiree Assumptions'!$F$8)</f>
        <v>21793.007891267309</v>
      </c>
      <c r="J1185" s="12">
        <f>I1185/(Calculations!$C$27^($A1185-1+Calculations!$B$6/30))</f>
        <v>1059.6269778294452</v>
      </c>
      <c r="K1185" s="23">
        <f t="shared" si="1548"/>
        <v>0</v>
      </c>
      <c r="L1185" s="12">
        <f>L1184*IF($B1185="January",(1+IF(C1185&gt;Personal!$L$18+1,Calculations!$B$22,Calculations!$B$21)),1)</f>
        <v>15366.864538714111</v>
      </c>
      <c r="M1185" s="12">
        <f>IF(AND(Career!$F$15="Yes",$E1185=62,$E1184=61),L1185,M1184*IF($B1185="January",(1+IF(C1185&gt;Personal!$L$18+1,Calculations!$C$22,Calculations!$C$21)),1))</f>
        <v>15366.864538714111</v>
      </c>
      <c r="N1185" s="12">
        <f>M1185*(1-'Retiree Assumptions'!$F$10)</f>
        <v>13522.840794068417</v>
      </c>
      <c r="O1185" s="12">
        <f>N1185/(Calculations!$C$27^$AW1185)/(Calculations!$D$27^($A1185-1-$AW1185+Calculations!$B$6/30))</f>
        <v>529.56419180405715</v>
      </c>
      <c r="P1185" s="23">
        <f t="shared" si="1549"/>
        <v>0</v>
      </c>
      <c r="Q1185" s="12">
        <f>IF(OR(A1185&lt;=360,$E1185&lt;70),Q1184*IF($B1185="January",(1+IF(C1185&gt;Personal!$L$18+1,Calculations!$B$22,Calculations!$B$21)),1),0)</f>
        <v>0</v>
      </c>
      <c r="R1185" s="12">
        <f>IF(OR(A1185&lt;=360,$E1185&lt;70),IF(AND(Career!$F$15="Yes",$E1185=62,$E1184=61),Q1185,R1184*IF($B1185="January",(1+IF(C1185&gt;Personal!$L$18+1,Calculations!$C$22,Calculations!$C$21)),1)),0)</f>
        <v>0</v>
      </c>
      <c r="S1185" s="12">
        <f>R1185*(1-'Retiree Assumptions'!$F$8)</f>
        <v>0</v>
      </c>
      <c r="T1185" s="12">
        <f>S1185/(Calculations!$C$27^($A1185-1+Calculations!$B$6/30))</f>
        <v>0</v>
      </c>
      <c r="U1185" s="23">
        <f t="shared" si="1550"/>
        <v>0</v>
      </c>
      <c r="W1185">
        <f t="shared" si="1542"/>
        <v>15</v>
      </c>
      <c r="X1185">
        <f t="shared" si="1564"/>
        <v>2123</v>
      </c>
      <c r="Y1185">
        <f t="shared" si="1565"/>
        <v>140</v>
      </c>
      <c r="Z1185">
        <f t="shared" si="1552"/>
        <v>138</v>
      </c>
      <c r="AA1185" s="12">
        <f>S1185*12*Subsidy!$I$15/Subsidy!$I$14</f>
        <v>0</v>
      </c>
      <c r="AB1185" s="12">
        <f>SUM(S$5:S1185)*Subsidy!$I$15/Subsidy!$I$14</f>
        <v>53212.488521578103</v>
      </c>
      <c r="AC1185" s="12">
        <f>N1185*Subsidy!$E$15/Subsidy!$E$14</f>
        <v>10818.272635254732</v>
      </c>
      <c r="AD1185" s="12">
        <f t="shared" si="1553"/>
        <v>129819.27162305679</v>
      </c>
      <c r="AE1185" s="12">
        <f>$AP1185*AC1185/(Calculations!$D$27^(A1185-1+Calculations!$B$6/30))</f>
        <v>0</v>
      </c>
      <c r="AF1185" s="12">
        <f>IF(AE1185=0,0,SUM(AE$903:AE1185)*AC1185/AE1185)</f>
        <v>0</v>
      </c>
      <c r="AH1185" s="164">
        <f>VLOOKUP(E1185,Rates2,5)*VLOOKUP(E1185,Mort_Imp_Retirees,C1185-'Mort Imp Cume'!$C$4+2)</f>
        <v>1</v>
      </c>
      <c r="AI1185" s="16">
        <f t="shared" si="1554"/>
        <v>0</v>
      </c>
      <c r="AJ1185" s="164">
        <f>VLOOKUP(F1185,Rates2,6)*VLOOKUP(F1185,Mort_Imp_Survivors,C1185-'Mort Imp Cume'!$C$4+2)</f>
        <v>1</v>
      </c>
      <c r="AK1185" s="16">
        <f t="shared" si="1555"/>
        <v>0</v>
      </c>
      <c r="AL1185" s="164">
        <f>VLOOKUP(F1185,Rates2,7)*VLOOKUP(F1185,Mort_Imp_Survivors,C1185-'Mort Imp Cume'!$C$4+2)</f>
        <v>1</v>
      </c>
      <c r="AM1185" s="16">
        <f t="shared" si="1556"/>
        <v>0</v>
      </c>
      <c r="AN1185" s="108">
        <f>PRODUCT(AI$4:AI1184)</f>
        <v>0</v>
      </c>
      <c r="AO1185" s="16">
        <f>PRODUCT(AK$4:AK1184)</f>
        <v>0</v>
      </c>
      <c r="AP1185" s="16">
        <f>PRODUCT(AM$4:AM1184)</f>
        <v>0</v>
      </c>
      <c r="AQ1185" s="16">
        <f t="shared" si="1557"/>
        <v>0</v>
      </c>
      <c r="AR1185" s="16">
        <f t="shared" si="1558"/>
        <v>0</v>
      </c>
      <c r="AS1185" s="16">
        <f t="shared" si="1559"/>
        <v>0</v>
      </c>
      <c r="AT1185" s="16">
        <f t="shared" si="1560"/>
        <v>0</v>
      </c>
      <c r="AU1185" s="16">
        <f t="shared" si="1561"/>
        <v>1</v>
      </c>
      <c r="AV1185" s="16">
        <f t="shared" si="1562"/>
        <v>0</v>
      </c>
      <c r="AW1185" s="30">
        <f>(SUMPRODUCT(AV$5:AV1184,A$5:A1184)+SUM(AV$5:AV1184)*(Calculations!$B$6/30-0.5)+AV$4*Calculations!$B$6/30/2)/SUM(AV$4:AV1184)</f>
        <v>510.22007229542299</v>
      </c>
      <c r="AX1185" s="16"/>
      <c r="AY1185" s="12"/>
      <c r="AZ1185" s="12"/>
    </row>
    <row r="1186" spans="1:52" x14ac:dyDescent="0.25">
      <c r="A1186">
        <f t="shared" si="1538"/>
        <v>1182</v>
      </c>
      <c r="B1186" t="str">
        <f t="shared" si="1567"/>
        <v>July</v>
      </c>
      <c r="C1186">
        <f t="shared" si="1546"/>
        <v>2123</v>
      </c>
      <c r="D1186">
        <f t="shared" si="1569"/>
        <v>212307</v>
      </c>
      <c r="E1186">
        <f t="shared" ref="E1186:F1186" si="1587">E1174+1</f>
        <v>140</v>
      </c>
      <c r="F1186">
        <f t="shared" si="1587"/>
        <v>138</v>
      </c>
      <c r="G1186" s="12">
        <f>G1185*IF($B1186="January",1+IF(C1186&gt;Personal!$L$18+1,Calculations!$B$22,Calculations!$B$21),1)</f>
        <v>27939.753706752959</v>
      </c>
      <c r="H1186" s="12">
        <f>IF(AND(Career!$F$15="Yes",$E1186=62,$E1185=61),G1186,H1185*IF($B1186="January",(1+IF(C1186&gt;Personal!$L$18+1,Calculations!$C$22,Calculations!$C$21)),1))</f>
        <v>27939.753706752959</v>
      </c>
      <c r="I1186" s="12">
        <f>H1186*(1-'Retiree Assumptions'!$F$8)</f>
        <v>21793.007891267309</v>
      </c>
      <c r="J1186" s="12">
        <f>I1186/(Calculations!$C$27^($A1186-1+Calculations!$B$6/30))</f>
        <v>1056.9175225556585</v>
      </c>
      <c r="K1186" s="23">
        <f t="shared" si="1548"/>
        <v>0</v>
      </c>
      <c r="L1186" s="12">
        <f>L1185*IF($B1186="January",(1+IF(C1186&gt;Personal!$L$18+1,Calculations!$B$22,Calculations!$B$21)),1)</f>
        <v>15366.864538714111</v>
      </c>
      <c r="M1186" s="12">
        <f>IF(AND(Career!$F$15="Yes",$E1186=62,$E1185=61),L1186,M1185*IF($B1186="January",(1+IF(C1186&gt;Personal!$L$18+1,Calculations!$C$22,Calculations!$C$21)),1))</f>
        <v>15366.864538714111</v>
      </c>
      <c r="N1186" s="12">
        <f>M1186*(1-'Retiree Assumptions'!$F$10)</f>
        <v>13522.840794068417</v>
      </c>
      <c r="O1186" s="12">
        <f>N1186/(Calculations!$C$27^$AW1186)/(Calculations!$D$27^($A1186-1-$AW1186+Calculations!$B$6/30))</f>
        <v>528.03971654693191</v>
      </c>
      <c r="P1186" s="23">
        <f t="shared" si="1549"/>
        <v>0</v>
      </c>
      <c r="Q1186" s="12">
        <f>IF(OR(A1186&lt;=360,$E1186&lt;70),Q1185*IF($B1186="January",(1+IF(C1186&gt;Personal!$L$18+1,Calculations!$B$22,Calculations!$B$21)),1),0)</f>
        <v>0</v>
      </c>
      <c r="R1186" s="12">
        <f>IF(OR(A1186&lt;=360,$E1186&lt;70),IF(AND(Career!$F$15="Yes",$E1186=62,$E1185=61),Q1186,R1185*IF($B1186="January",(1+IF(C1186&gt;Personal!$L$18+1,Calculations!$C$22,Calculations!$C$21)),1)),0)</f>
        <v>0</v>
      </c>
      <c r="S1186" s="12">
        <f>R1186*(1-'Retiree Assumptions'!$F$8)</f>
        <v>0</v>
      </c>
      <c r="T1186" s="12">
        <f>S1186/(Calculations!$C$27^($A1186-1+Calculations!$B$6/30))</f>
        <v>0</v>
      </c>
      <c r="U1186" s="23">
        <f t="shared" si="1550"/>
        <v>0</v>
      </c>
      <c r="W1186">
        <f t="shared" si="1542"/>
        <v>15</v>
      </c>
      <c r="X1186">
        <f t="shared" si="1564"/>
        <v>2123</v>
      </c>
      <c r="Y1186">
        <f t="shared" si="1565"/>
        <v>140</v>
      </c>
      <c r="Z1186">
        <f t="shared" si="1552"/>
        <v>138</v>
      </c>
      <c r="AA1186" s="12">
        <f>S1186*12*Subsidy!$I$15/Subsidy!$I$14</f>
        <v>0</v>
      </c>
      <c r="AB1186" s="12">
        <f>SUM(S$5:S1186)*Subsidy!$I$15/Subsidy!$I$14</f>
        <v>53212.488521578103</v>
      </c>
      <c r="AC1186" s="12">
        <f>N1186*Subsidy!$E$15/Subsidy!$E$14</f>
        <v>10818.272635254732</v>
      </c>
      <c r="AD1186" s="12">
        <f t="shared" si="1553"/>
        <v>129819.27162305679</v>
      </c>
      <c r="AE1186" s="12">
        <f>$AP1186*AC1186/(Calculations!$D$27^(A1186-1+Calculations!$B$6/30))</f>
        <v>0</v>
      </c>
      <c r="AF1186" s="12">
        <f>IF(AE1186=0,0,SUM(AE$903:AE1186)*AC1186/AE1186)</f>
        <v>0</v>
      </c>
      <c r="AH1186" s="164">
        <f>VLOOKUP(E1186,Rates2,5)*VLOOKUP(E1186,Mort_Imp_Retirees,C1186-'Mort Imp Cume'!$C$4+2)</f>
        <v>1</v>
      </c>
      <c r="AI1186" s="16">
        <f t="shared" si="1554"/>
        <v>0</v>
      </c>
      <c r="AJ1186" s="164">
        <f>VLOOKUP(F1186,Rates2,6)*VLOOKUP(F1186,Mort_Imp_Survivors,C1186-'Mort Imp Cume'!$C$4+2)</f>
        <v>1</v>
      </c>
      <c r="AK1186" s="16">
        <f t="shared" si="1555"/>
        <v>0</v>
      </c>
      <c r="AL1186" s="164">
        <f>VLOOKUP(F1186,Rates2,7)*VLOOKUP(F1186,Mort_Imp_Survivors,C1186-'Mort Imp Cume'!$C$4+2)</f>
        <v>1</v>
      </c>
      <c r="AM1186" s="16">
        <f t="shared" si="1556"/>
        <v>0</v>
      </c>
      <c r="AN1186" s="108">
        <f>PRODUCT(AI$4:AI1185)</f>
        <v>0</v>
      </c>
      <c r="AO1186" s="16">
        <f>PRODUCT(AK$4:AK1185)</f>
        <v>0</v>
      </c>
      <c r="AP1186" s="16">
        <f>PRODUCT(AM$4:AM1185)</f>
        <v>0</v>
      </c>
      <c r="AQ1186" s="16">
        <f t="shared" si="1557"/>
        <v>0</v>
      </c>
      <c r="AR1186" s="16">
        <f t="shared" si="1558"/>
        <v>0</v>
      </c>
      <c r="AS1186" s="16">
        <f t="shared" si="1559"/>
        <v>0</v>
      </c>
      <c r="AT1186" s="16">
        <f t="shared" si="1560"/>
        <v>0</v>
      </c>
      <c r="AU1186" s="16">
        <f t="shared" si="1561"/>
        <v>1</v>
      </c>
      <c r="AV1186" s="16">
        <f t="shared" si="1562"/>
        <v>0</v>
      </c>
      <c r="AW1186" s="30">
        <f>(SUMPRODUCT(AV$5:AV1185,A$5:A1185)+SUM(AV$5:AV1185)*(Calculations!$B$6/30-0.5)+AV$4*Calculations!$B$6/30/2)/SUM(AV$4:AV1185)</f>
        <v>510.22007229542299</v>
      </c>
      <c r="AX1186" s="16"/>
      <c r="AY1186" s="12"/>
      <c r="AZ1186" s="12"/>
    </row>
    <row r="1187" spans="1:52" x14ac:dyDescent="0.25">
      <c r="A1187">
        <f t="shared" si="1538"/>
        <v>1183</v>
      </c>
      <c r="B1187" t="str">
        <f t="shared" si="1567"/>
        <v>August</v>
      </c>
      <c r="C1187">
        <f t="shared" si="1546"/>
        <v>2123</v>
      </c>
      <c r="D1187">
        <f t="shared" si="1569"/>
        <v>212308</v>
      </c>
      <c r="E1187">
        <f t="shared" ref="E1187:F1187" si="1588">E1175+1</f>
        <v>140</v>
      </c>
      <c r="F1187">
        <f t="shared" si="1588"/>
        <v>138</v>
      </c>
      <c r="G1187" s="12">
        <f>G1186*IF($B1187="January",1+IF(C1187&gt;Personal!$L$18+1,Calculations!$B$22,Calculations!$B$21),1)</f>
        <v>27939.753706752959</v>
      </c>
      <c r="H1187" s="12">
        <f>IF(AND(Career!$F$15="Yes",$E1187=62,$E1186=61),G1187,H1186*IF($B1187="January",(1+IF(C1187&gt;Personal!$L$18+1,Calculations!$C$22,Calculations!$C$21)),1))</f>
        <v>27939.753706752959</v>
      </c>
      <c r="I1187" s="12">
        <f>H1187*(1-'Retiree Assumptions'!$F$8)</f>
        <v>21793.007891267309</v>
      </c>
      <c r="J1187" s="12">
        <f>I1187/(Calculations!$C$27^($A1187-1+Calculations!$B$6/30))</f>
        <v>1054.2149953311139</v>
      </c>
      <c r="K1187" s="23">
        <f t="shared" si="1548"/>
        <v>0</v>
      </c>
      <c r="L1187" s="12">
        <f>L1186*IF($B1187="January",(1+IF(C1187&gt;Personal!$L$18+1,Calculations!$B$22,Calculations!$B$21)),1)</f>
        <v>15366.864538714111</v>
      </c>
      <c r="M1187" s="12">
        <f>IF(AND(Career!$F$15="Yes",$E1187=62,$E1186=61),L1187,M1186*IF($B1187="January",(1+IF(C1187&gt;Personal!$L$18+1,Calculations!$C$22,Calculations!$C$21)),1))</f>
        <v>15366.864538714111</v>
      </c>
      <c r="N1187" s="12">
        <f>M1187*(1-'Retiree Assumptions'!$F$10)</f>
        <v>13522.840794068417</v>
      </c>
      <c r="O1187" s="12">
        <f>N1187/(Calculations!$C$27^$AW1187)/(Calculations!$D$27^($A1187-1-$AW1187+Calculations!$B$6/30))</f>
        <v>526.51962985090177</v>
      </c>
      <c r="P1187" s="23">
        <f t="shared" si="1549"/>
        <v>0</v>
      </c>
      <c r="Q1187" s="12">
        <f>IF(OR(A1187&lt;=360,$E1187&lt;70),Q1186*IF($B1187="January",(1+IF(C1187&gt;Personal!$L$18+1,Calculations!$B$22,Calculations!$B$21)),1),0)</f>
        <v>0</v>
      </c>
      <c r="R1187" s="12">
        <f>IF(OR(A1187&lt;=360,$E1187&lt;70),IF(AND(Career!$F$15="Yes",$E1187=62,$E1186=61),Q1187,R1186*IF($B1187="January",(1+IF(C1187&gt;Personal!$L$18+1,Calculations!$C$22,Calculations!$C$21)),1)),0)</f>
        <v>0</v>
      </c>
      <c r="S1187" s="12">
        <f>R1187*(1-'Retiree Assumptions'!$F$8)</f>
        <v>0</v>
      </c>
      <c r="T1187" s="12">
        <f>S1187/(Calculations!$C$27^($A1187-1+Calculations!$B$6/30))</f>
        <v>0</v>
      </c>
      <c r="U1187" s="23">
        <f t="shared" si="1550"/>
        <v>0</v>
      </c>
      <c r="W1187">
        <f t="shared" si="1542"/>
        <v>15</v>
      </c>
      <c r="X1187">
        <f t="shared" si="1564"/>
        <v>2123</v>
      </c>
      <c r="Y1187">
        <f t="shared" si="1565"/>
        <v>140</v>
      </c>
      <c r="Z1187">
        <f t="shared" si="1552"/>
        <v>138</v>
      </c>
      <c r="AA1187" s="12">
        <f>S1187*12*Subsidy!$I$15/Subsidy!$I$14</f>
        <v>0</v>
      </c>
      <c r="AB1187" s="12">
        <f>SUM(S$5:S1187)*Subsidy!$I$15/Subsidy!$I$14</f>
        <v>53212.488521578103</v>
      </c>
      <c r="AC1187" s="12">
        <f>N1187*Subsidy!$E$15/Subsidy!$E$14</f>
        <v>10818.272635254732</v>
      </c>
      <c r="AD1187" s="12">
        <f t="shared" si="1553"/>
        <v>129819.27162305679</v>
      </c>
      <c r="AE1187" s="12">
        <f>$AP1187*AC1187/(Calculations!$D$27^(A1187-1+Calculations!$B$6/30))</f>
        <v>0</v>
      </c>
      <c r="AF1187" s="12">
        <f>IF(AE1187=0,0,SUM(AE$903:AE1187)*AC1187/AE1187)</f>
        <v>0</v>
      </c>
      <c r="AH1187" s="164">
        <f>VLOOKUP(E1187,Rates2,5)*VLOOKUP(E1187,Mort_Imp_Retirees,C1187-'Mort Imp Cume'!$C$4+2)</f>
        <v>1</v>
      </c>
      <c r="AI1187" s="16">
        <f t="shared" si="1554"/>
        <v>0</v>
      </c>
      <c r="AJ1187" s="164">
        <f>VLOOKUP(F1187,Rates2,6)*VLOOKUP(F1187,Mort_Imp_Survivors,C1187-'Mort Imp Cume'!$C$4+2)</f>
        <v>1</v>
      </c>
      <c r="AK1187" s="16">
        <f t="shared" si="1555"/>
        <v>0</v>
      </c>
      <c r="AL1187" s="164">
        <f>VLOOKUP(F1187,Rates2,7)*VLOOKUP(F1187,Mort_Imp_Survivors,C1187-'Mort Imp Cume'!$C$4+2)</f>
        <v>1</v>
      </c>
      <c r="AM1187" s="16">
        <f t="shared" si="1556"/>
        <v>0</v>
      </c>
      <c r="AN1187" s="108">
        <f>PRODUCT(AI$4:AI1186)</f>
        <v>0</v>
      </c>
      <c r="AO1187" s="16">
        <f>PRODUCT(AK$4:AK1186)</f>
        <v>0</v>
      </c>
      <c r="AP1187" s="16">
        <f>PRODUCT(AM$4:AM1186)</f>
        <v>0</v>
      </c>
      <c r="AQ1187" s="16">
        <f t="shared" si="1557"/>
        <v>0</v>
      </c>
      <c r="AR1187" s="16">
        <f t="shared" si="1558"/>
        <v>0</v>
      </c>
      <c r="AS1187" s="16">
        <f t="shared" si="1559"/>
        <v>0</v>
      </c>
      <c r="AT1187" s="16">
        <f t="shared" si="1560"/>
        <v>0</v>
      </c>
      <c r="AU1187" s="16">
        <f t="shared" si="1561"/>
        <v>1</v>
      </c>
      <c r="AV1187" s="16">
        <f t="shared" si="1562"/>
        <v>0</v>
      </c>
      <c r="AW1187" s="30">
        <f>(SUMPRODUCT(AV$5:AV1186,A$5:A1186)+SUM(AV$5:AV1186)*(Calculations!$B$6/30-0.5)+AV$4*Calculations!$B$6/30/2)/SUM(AV$4:AV1186)</f>
        <v>510.22007229542299</v>
      </c>
      <c r="AX1187" s="16"/>
      <c r="AY1187" s="12"/>
      <c r="AZ1187" s="12"/>
    </row>
    <row r="1188" spans="1:52" x14ac:dyDescent="0.25">
      <c r="A1188">
        <f t="shared" si="1538"/>
        <v>1184</v>
      </c>
      <c r="B1188" t="str">
        <f t="shared" si="1567"/>
        <v>September</v>
      </c>
      <c r="C1188">
        <f t="shared" si="1546"/>
        <v>2123</v>
      </c>
      <c r="D1188">
        <f t="shared" si="1569"/>
        <v>212309</v>
      </c>
      <c r="E1188">
        <f t="shared" ref="E1188:F1188" si="1589">E1176+1</f>
        <v>140</v>
      </c>
      <c r="F1188">
        <f t="shared" si="1589"/>
        <v>138</v>
      </c>
      <c r="G1188" s="12">
        <f>G1187*IF($B1188="January",1+IF(C1188&gt;Personal!$L$18+1,Calculations!$B$22,Calculations!$B$21),1)</f>
        <v>27939.753706752959</v>
      </c>
      <c r="H1188" s="12">
        <f>IF(AND(Career!$F$15="Yes",$E1188=62,$E1187=61),G1188,H1187*IF($B1188="January",(1+IF(C1188&gt;Personal!$L$18+1,Calculations!$C$22,Calculations!$C$21)),1))</f>
        <v>27939.753706752959</v>
      </c>
      <c r="I1188" s="12">
        <f>H1188*(1-'Retiree Assumptions'!$F$8)</f>
        <v>21793.007891267309</v>
      </c>
      <c r="J1188" s="12">
        <f>I1188/(Calculations!$C$27^($A1188-1+Calculations!$B$6/30))</f>
        <v>1051.5193784408611</v>
      </c>
      <c r="K1188" s="23">
        <f t="shared" si="1548"/>
        <v>0</v>
      </c>
      <c r="L1188" s="12">
        <f>L1187*IF($B1188="January",(1+IF(C1188&gt;Personal!$L$18+1,Calculations!$B$22,Calculations!$B$21)),1)</f>
        <v>15366.864538714111</v>
      </c>
      <c r="M1188" s="12">
        <f>IF(AND(Career!$F$15="Yes",$E1188=62,$E1187=61),L1188,M1187*IF($B1188="January",(1+IF(C1188&gt;Personal!$L$18+1,Calculations!$C$22,Calculations!$C$21)),1))</f>
        <v>15366.864538714111</v>
      </c>
      <c r="N1188" s="12">
        <f>M1188*(1-'Retiree Assumptions'!$F$10)</f>
        <v>13522.840794068417</v>
      </c>
      <c r="O1188" s="12">
        <f>N1188/(Calculations!$C$27^$AW1188)/(Calculations!$D$27^($A1188-1-$AW1188+Calculations!$B$6/30))</f>
        <v>525.00391908246013</v>
      </c>
      <c r="P1188" s="23">
        <f t="shared" si="1549"/>
        <v>0</v>
      </c>
      <c r="Q1188" s="12">
        <f>IF(OR(A1188&lt;=360,$E1188&lt;70),Q1187*IF($B1188="January",(1+IF(C1188&gt;Personal!$L$18+1,Calculations!$B$22,Calculations!$B$21)),1),0)</f>
        <v>0</v>
      </c>
      <c r="R1188" s="12">
        <f>IF(OR(A1188&lt;=360,$E1188&lt;70),IF(AND(Career!$F$15="Yes",$E1188=62,$E1187=61),Q1188,R1187*IF($B1188="January",(1+IF(C1188&gt;Personal!$L$18+1,Calculations!$C$22,Calculations!$C$21)),1)),0)</f>
        <v>0</v>
      </c>
      <c r="S1188" s="12">
        <f>R1188*(1-'Retiree Assumptions'!$F$8)</f>
        <v>0</v>
      </c>
      <c r="T1188" s="12">
        <f>S1188/(Calculations!$C$27^($A1188-1+Calculations!$B$6/30))</f>
        <v>0</v>
      </c>
      <c r="U1188" s="23">
        <f t="shared" si="1550"/>
        <v>0</v>
      </c>
      <c r="W1188">
        <f t="shared" si="1542"/>
        <v>15</v>
      </c>
      <c r="X1188">
        <f t="shared" si="1564"/>
        <v>2123</v>
      </c>
      <c r="Y1188">
        <f t="shared" si="1565"/>
        <v>140</v>
      </c>
      <c r="Z1188">
        <f t="shared" si="1552"/>
        <v>138</v>
      </c>
      <c r="AA1188" s="12">
        <f>S1188*12*Subsidy!$I$15/Subsidy!$I$14</f>
        <v>0</v>
      </c>
      <c r="AB1188" s="12">
        <f>SUM(S$5:S1188)*Subsidy!$I$15/Subsidy!$I$14</f>
        <v>53212.488521578103</v>
      </c>
      <c r="AC1188" s="12">
        <f>N1188*Subsidy!$E$15/Subsidy!$E$14</f>
        <v>10818.272635254732</v>
      </c>
      <c r="AD1188" s="12">
        <f t="shared" si="1553"/>
        <v>129819.27162305679</v>
      </c>
      <c r="AE1188" s="12">
        <f>$AP1188*AC1188/(Calculations!$D$27^(A1188-1+Calculations!$B$6/30))</f>
        <v>0</v>
      </c>
      <c r="AF1188" s="12">
        <f>IF(AE1188=0,0,SUM(AE$903:AE1188)*AC1188/AE1188)</f>
        <v>0</v>
      </c>
      <c r="AH1188" s="164">
        <f>VLOOKUP(E1188,Rates2,5)*VLOOKUP(E1188,Mort_Imp_Retirees,C1188-'Mort Imp Cume'!$C$4+2)</f>
        <v>1</v>
      </c>
      <c r="AI1188" s="16">
        <f t="shared" si="1554"/>
        <v>0</v>
      </c>
      <c r="AJ1188" s="164">
        <f>VLOOKUP(F1188,Rates2,6)*VLOOKUP(F1188,Mort_Imp_Survivors,C1188-'Mort Imp Cume'!$C$4+2)</f>
        <v>1</v>
      </c>
      <c r="AK1188" s="16">
        <f t="shared" si="1555"/>
        <v>0</v>
      </c>
      <c r="AL1188" s="164">
        <f>VLOOKUP(F1188,Rates2,7)*VLOOKUP(F1188,Mort_Imp_Survivors,C1188-'Mort Imp Cume'!$C$4+2)</f>
        <v>1</v>
      </c>
      <c r="AM1188" s="16">
        <f t="shared" si="1556"/>
        <v>0</v>
      </c>
      <c r="AN1188" s="108">
        <f>PRODUCT(AI$4:AI1187)</f>
        <v>0</v>
      </c>
      <c r="AO1188" s="16">
        <f>PRODUCT(AK$4:AK1187)</f>
        <v>0</v>
      </c>
      <c r="AP1188" s="16">
        <f>PRODUCT(AM$4:AM1187)</f>
        <v>0</v>
      </c>
      <c r="AQ1188" s="16">
        <f t="shared" si="1557"/>
        <v>0</v>
      </c>
      <c r="AR1188" s="16">
        <f t="shared" si="1558"/>
        <v>0</v>
      </c>
      <c r="AS1188" s="16">
        <f t="shared" si="1559"/>
        <v>0</v>
      </c>
      <c r="AT1188" s="16">
        <f t="shared" si="1560"/>
        <v>0</v>
      </c>
      <c r="AU1188" s="16">
        <f t="shared" si="1561"/>
        <v>1</v>
      </c>
      <c r="AV1188" s="16">
        <f t="shared" si="1562"/>
        <v>0</v>
      </c>
      <c r="AW1188" s="30">
        <f>(SUMPRODUCT(AV$5:AV1187,A$5:A1187)+SUM(AV$5:AV1187)*(Calculations!$B$6/30-0.5)+AV$4*Calculations!$B$6/30/2)/SUM(AV$4:AV1187)</f>
        <v>510.22007229542299</v>
      </c>
      <c r="AX1188" s="16"/>
      <c r="AY1188" s="12"/>
      <c r="AZ1188" s="12"/>
    </row>
    <row r="1189" spans="1:52" x14ac:dyDescent="0.25">
      <c r="A1189">
        <f t="shared" si="1538"/>
        <v>1185</v>
      </c>
      <c r="B1189" t="str">
        <f t="shared" si="1567"/>
        <v>October</v>
      </c>
      <c r="C1189">
        <f t="shared" si="1546"/>
        <v>2123</v>
      </c>
      <c r="D1189">
        <f t="shared" si="1569"/>
        <v>212310</v>
      </c>
      <c r="E1189">
        <f t="shared" ref="E1189:F1189" si="1590">E1177+1</f>
        <v>140</v>
      </c>
      <c r="F1189">
        <f t="shared" si="1590"/>
        <v>138</v>
      </c>
      <c r="G1189" s="12">
        <f>G1188*IF($B1189="January",1+IF(C1189&gt;Personal!$L$18+1,Calculations!$B$22,Calculations!$B$21),1)</f>
        <v>27939.753706752959</v>
      </c>
      <c r="H1189" s="12">
        <f>IF(AND(Career!$F$15="Yes",$E1189=62,$E1188=61),G1189,H1188*IF($B1189="January",(1+IF(C1189&gt;Personal!$L$18+1,Calculations!$C$22,Calculations!$C$21)),1))</f>
        <v>27939.753706752959</v>
      </c>
      <c r="I1189" s="12">
        <f>H1189*(1-'Retiree Assumptions'!$F$8)</f>
        <v>21793.007891267309</v>
      </c>
      <c r="J1189" s="12">
        <f>I1189/(Calculations!$C$27^($A1189-1+Calculations!$B$6/30))</f>
        <v>1048.8306542152461</v>
      </c>
      <c r="K1189" s="23">
        <f t="shared" si="1548"/>
        <v>0</v>
      </c>
      <c r="L1189" s="12">
        <f>L1188*IF($B1189="January",(1+IF(C1189&gt;Personal!$L$18+1,Calculations!$B$22,Calculations!$B$21)),1)</f>
        <v>15366.864538714111</v>
      </c>
      <c r="M1189" s="12">
        <f>IF(AND(Career!$F$15="Yes",$E1189=62,$E1188=61),L1189,M1188*IF($B1189="January",(1+IF(C1189&gt;Personal!$L$18+1,Calculations!$C$22,Calculations!$C$21)),1))</f>
        <v>15366.864538714111</v>
      </c>
      <c r="N1189" s="12">
        <f>M1189*(1-'Retiree Assumptions'!$F$10)</f>
        <v>13522.840794068417</v>
      </c>
      <c r="O1189" s="12">
        <f>N1189/(Calculations!$C$27^$AW1189)/(Calculations!$D$27^($A1189-1-$AW1189+Calculations!$B$6/30))</f>
        <v>523.49257164446874</v>
      </c>
      <c r="P1189" s="23">
        <f t="shared" si="1549"/>
        <v>0</v>
      </c>
      <c r="Q1189" s="12">
        <f>IF(OR(A1189&lt;=360,$E1189&lt;70),Q1188*IF($B1189="January",(1+IF(C1189&gt;Personal!$L$18+1,Calculations!$B$22,Calculations!$B$21)),1),0)</f>
        <v>0</v>
      </c>
      <c r="R1189" s="12">
        <f>IF(OR(A1189&lt;=360,$E1189&lt;70),IF(AND(Career!$F$15="Yes",$E1189=62,$E1188=61),Q1189,R1188*IF($B1189="January",(1+IF(C1189&gt;Personal!$L$18+1,Calculations!$C$22,Calculations!$C$21)),1)),0)</f>
        <v>0</v>
      </c>
      <c r="S1189" s="12">
        <f>R1189*(1-'Retiree Assumptions'!$F$8)</f>
        <v>0</v>
      </c>
      <c r="T1189" s="12">
        <f>S1189/(Calculations!$C$27^($A1189-1+Calculations!$B$6/30))</f>
        <v>0</v>
      </c>
      <c r="U1189" s="23">
        <f t="shared" si="1550"/>
        <v>0</v>
      </c>
      <c r="W1189">
        <f t="shared" si="1542"/>
        <v>15</v>
      </c>
      <c r="X1189">
        <f t="shared" si="1564"/>
        <v>2123</v>
      </c>
      <c r="Y1189">
        <f t="shared" si="1565"/>
        <v>140</v>
      </c>
      <c r="Z1189">
        <f t="shared" si="1552"/>
        <v>138</v>
      </c>
      <c r="AA1189" s="12">
        <f>S1189*12*Subsidy!$I$15/Subsidy!$I$14</f>
        <v>0</v>
      </c>
      <c r="AB1189" s="12">
        <f>SUM(S$5:S1189)*Subsidy!$I$15/Subsidy!$I$14</f>
        <v>53212.488521578103</v>
      </c>
      <c r="AC1189" s="12">
        <f>N1189*Subsidy!$E$15/Subsidy!$E$14</f>
        <v>10818.272635254732</v>
      </c>
      <c r="AD1189" s="12">
        <f t="shared" si="1553"/>
        <v>129819.27162305679</v>
      </c>
      <c r="AE1189" s="12">
        <f>$AP1189*AC1189/(Calculations!$D$27^(A1189-1+Calculations!$B$6/30))</f>
        <v>0</v>
      </c>
      <c r="AF1189" s="12">
        <f>IF(AE1189=0,0,SUM(AE$903:AE1189)*AC1189/AE1189)</f>
        <v>0</v>
      </c>
      <c r="AH1189" s="164">
        <f>VLOOKUP(E1189,Rates2,5)*VLOOKUP(E1189,Mort_Imp_Retirees,C1189-'Mort Imp Cume'!$C$4+2)</f>
        <v>1</v>
      </c>
      <c r="AI1189" s="16">
        <f t="shared" si="1554"/>
        <v>0</v>
      </c>
      <c r="AJ1189" s="164">
        <f>VLOOKUP(F1189,Rates2,6)*VLOOKUP(F1189,Mort_Imp_Survivors,C1189-'Mort Imp Cume'!$C$4+2)</f>
        <v>1</v>
      </c>
      <c r="AK1189" s="16">
        <f t="shared" si="1555"/>
        <v>0</v>
      </c>
      <c r="AL1189" s="164">
        <f>VLOOKUP(F1189,Rates2,7)*VLOOKUP(F1189,Mort_Imp_Survivors,C1189-'Mort Imp Cume'!$C$4+2)</f>
        <v>1</v>
      </c>
      <c r="AM1189" s="16">
        <f t="shared" si="1556"/>
        <v>0</v>
      </c>
      <c r="AN1189" s="108">
        <f>PRODUCT(AI$4:AI1188)</f>
        <v>0</v>
      </c>
      <c r="AO1189" s="16">
        <f>PRODUCT(AK$4:AK1188)</f>
        <v>0</v>
      </c>
      <c r="AP1189" s="16">
        <f>PRODUCT(AM$4:AM1188)</f>
        <v>0</v>
      </c>
      <c r="AQ1189" s="16">
        <f t="shared" si="1557"/>
        <v>0</v>
      </c>
      <c r="AR1189" s="16">
        <f t="shared" si="1558"/>
        <v>0</v>
      </c>
      <c r="AS1189" s="16">
        <f t="shared" si="1559"/>
        <v>0</v>
      </c>
      <c r="AT1189" s="16">
        <f t="shared" si="1560"/>
        <v>0</v>
      </c>
      <c r="AU1189" s="16">
        <f t="shared" si="1561"/>
        <v>1</v>
      </c>
      <c r="AV1189" s="16">
        <f t="shared" si="1562"/>
        <v>0</v>
      </c>
      <c r="AW1189" s="30">
        <f>(SUMPRODUCT(AV$5:AV1188,A$5:A1188)+SUM(AV$5:AV1188)*(Calculations!$B$6/30-0.5)+AV$4*Calculations!$B$6/30/2)/SUM(AV$4:AV1188)</f>
        <v>510.22007229542299</v>
      </c>
      <c r="AX1189" s="16"/>
      <c r="AY1189" s="12"/>
      <c r="AZ1189" s="12"/>
    </row>
    <row r="1190" spans="1:52" x14ac:dyDescent="0.25">
      <c r="A1190">
        <f t="shared" si="1538"/>
        <v>1186</v>
      </c>
      <c r="B1190" t="str">
        <f t="shared" si="1567"/>
        <v>November</v>
      </c>
      <c r="C1190">
        <f t="shared" si="1546"/>
        <v>2123</v>
      </c>
      <c r="D1190">
        <f t="shared" si="1569"/>
        <v>212311</v>
      </c>
      <c r="E1190">
        <f t="shared" ref="E1190:F1190" si="1591">E1178+1</f>
        <v>140</v>
      </c>
      <c r="F1190">
        <f t="shared" si="1591"/>
        <v>138</v>
      </c>
      <c r="G1190" s="12">
        <f>G1189*IF($B1190="January",1+IF(C1190&gt;Personal!$L$18+1,Calculations!$B$22,Calculations!$B$21),1)</f>
        <v>27939.753706752959</v>
      </c>
      <c r="H1190" s="12">
        <f>IF(AND(Career!$F$15="Yes",$E1190=62,$E1189=61),G1190,H1189*IF($B1190="January",(1+IF(C1190&gt;Personal!$L$18+1,Calculations!$C$22,Calculations!$C$21)),1))</f>
        <v>27939.753706752959</v>
      </c>
      <c r="I1190" s="12">
        <f>H1190*(1-'Retiree Assumptions'!$F$8)</f>
        <v>21793.007891267309</v>
      </c>
      <c r="J1190" s="12">
        <f>I1190/(Calculations!$C$27^($A1190-1+Calculations!$B$6/30))</f>
        <v>1046.148805029796</v>
      </c>
      <c r="K1190" s="23">
        <f t="shared" si="1548"/>
        <v>0</v>
      </c>
      <c r="L1190" s="12">
        <f>L1189*IF($B1190="January",(1+IF(C1190&gt;Personal!$L$18+1,Calculations!$B$22,Calculations!$B$21)),1)</f>
        <v>15366.864538714111</v>
      </c>
      <c r="M1190" s="12">
        <f>IF(AND(Career!$F$15="Yes",$E1190=62,$E1189=61),L1190,M1189*IF($B1190="January",(1+IF(C1190&gt;Personal!$L$18+1,Calculations!$C$22,Calculations!$C$21)),1))</f>
        <v>15366.864538714111</v>
      </c>
      <c r="N1190" s="12">
        <f>M1190*(1-'Retiree Assumptions'!$F$10)</f>
        <v>13522.840794068417</v>
      </c>
      <c r="O1190" s="12">
        <f>N1190/(Calculations!$C$27^$AW1190)/(Calculations!$D$27^($A1190-1-$AW1190+Calculations!$B$6/30))</f>
        <v>521.98557497605304</v>
      </c>
      <c r="P1190" s="23">
        <f t="shared" si="1549"/>
        <v>0</v>
      </c>
      <c r="Q1190" s="12">
        <f>IF(OR(A1190&lt;=360,$E1190&lt;70),Q1189*IF($B1190="January",(1+IF(C1190&gt;Personal!$L$18+1,Calculations!$B$22,Calculations!$B$21)),1),0)</f>
        <v>0</v>
      </c>
      <c r="R1190" s="12">
        <f>IF(OR(A1190&lt;=360,$E1190&lt;70),IF(AND(Career!$F$15="Yes",$E1190=62,$E1189=61),Q1190,R1189*IF($B1190="January",(1+IF(C1190&gt;Personal!$L$18+1,Calculations!$C$22,Calculations!$C$21)),1)),0)</f>
        <v>0</v>
      </c>
      <c r="S1190" s="12">
        <f>R1190*(1-'Retiree Assumptions'!$F$8)</f>
        <v>0</v>
      </c>
      <c r="T1190" s="12">
        <f>S1190/(Calculations!$C$27^($A1190-1+Calculations!$B$6/30))</f>
        <v>0</v>
      </c>
      <c r="U1190" s="23">
        <f t="shared" si="1550"/>
        <v>0</v>
      </c>
      <c r="W1190">
        <f t="shared" si="1542"/>
        <v>15</v>
      </c>
      <c r="X1190">
        <f t="shared" si="1564"/>
        <v>2123</v>
      </c>
      <c r="Y1190">
        <f t="shared" si="1565"/>
        <v>140</v>
      </c>
      <c r="Z1190">
        <f t="shared" si="1552"/>
        <v>138</v>
      </c>
      <c r="AA1190" s="12">
        <f>S1190*12*Subsidy!$I$15/Subsidy!$I$14</f>
        <v>0</v>
      </c>
      <c r="AB1190" s="12">
        <f>SUM(S$5:S1190)*Subsidy!$I$15/Subsidy!$I$14</f>
        <v>53212.488521578103</v>
      </c>
      <c r="AC1190" s="12">
        <f>N1190*Subsidy!$E$15/Subsidy!$E$14</f>
        <v>10818.272635254732</v>
      </c>
      <c r="AD1190" s="12">
        <f t="shared" si="1553"/>
        <v>129819.27162305679</v>
      </c>
      <c r="AE1190" s="12">
        <f>$AP1190*AC1190/(Calculations!$D$27^(A1190-1+Calculations!$B$6/30))</f>
        <v>0</v>
      </c>
      <c r="AF1190" s="12">
        <f>IF(AE1190=0,0,SUM(AE$903:AE1190)*AC1190/AE1190)</f>
        <v>0</v>
      </c>
      <c r="AH1190" s="164">
        <f>VLOOKUP(E1190,Rates2,5)*VLOOKUP(E1190,Mort_Imp_Retirees,C1190-'Mort Imp Cume'!$C$4+2)</f>
        <v>1</v>
      </c>
      <c r="AI1190" s="16">
        <f t="shared" si="1554"/>
        <v>0</v>
      </c>
      <c r="AJ1190" s="164">
        <f>VLOOKUP(F1190,Rates2,6)*VLOOKUP(F1190,Mort_Imp_Survivors,C1190-'Mort Imp Cume'!$C$4+2)</f>
        <v>1</v>
      </c>
      <c r="AK1190" s="16">
        <f t="shared" si="1555"/>
        <v>0</v>
      </c>
      <c r="AL1190" s="164">
        <f>VLOOKUP(F1190,Rates2,7)*VLOOKUP(F1190,Mort_Imp_Survivors,C1190-'Mort Imp Cume'!$C$4+2)</f>
        <v>1</v>
      </c>
      <c r="AM1190" s="16">
        <f t="shared" si="1556"/>
        <v>0</v>
      </c>
      <c r="AN1190" s="108">
        <f>PRODUCT(AI$4:AI1189)</f>
        <v>0</v>
      </c>
      <c r="AO1190" s="16">
        <f>PRODUCT(AK$4:AK1189)</f>
        <v>0</v>
      </c>
      <c r="AP1190" s="16">
        <f>PRODUCT(AM$4:AM1189)</f>
        <v>0</v>
      </c>
      <c r="AQ1190" s="16">
        <f t="shared" si="1557"/>
        <v>0</v>
      </c>
      <c r="AR1190" s="16">
        <f t="shared" si="1558"/>
        <v>0</v>
      </c>
      <c r="AS1190" s="16">
        <f t="shared" si="1559"/>
        <v>0</v>
      </c>
      <c r="AT1190" s="16">
        <f t="shared" si="1560"/>
        <v>0</v>
      </c>
      <c r="AU1190" s="16">
        <f t="shared" si="1561"/>
        <v>1</v>
      </c>
      <c r="AV1190" s="16">
        <f t="shared" si="1562"/>
        <v>0</v>
      </c>
      <c r="AW1190" s="30">
        <f>(SUMPRODUCT(AV$5:AV1189,A$5:A1189)+SUM(AV$5:AV1189)*(Calculations!$B$6/30-0.5)+AV$4*Calculations!$B$6/30/2)/SUM(AV$4:AV1189)</f>
        <v>510.22007229542299</v>
      </c>
      <c r="AX1190" s="16"/>
      <c r="AY1190" s="12"/>
      <c r="AZ1190" s="12"/>
    </row>
    <row r="1191" spans="1:52" x14ac:dyDescent="0.25">
      <c r="A1191">
        <f t="shared" si="1538"/>
        <v>1187</v>
      </c>
      <c r="B1191" t="str">
        <f t="shared" si="1567"/>
        <v>December</v>
      </c>
      <c r="C1191">
        <f t="shared" si="1546"/>
        <v>2123</v>
      </c>
      <c r="D1191">
        <f t="shared" si="1569"/>
        <v>212312</v>
      </c>
      <c r="E1191">
        <f t="shared" ref="E1191:F1191" si="1592">E1179+1</f>
        <v>140</v>
      </c>
      <c r="F1191">
        <f t="shared" si="1592"/>
        <v>138</v>
      </c>
      <c r="G1191" s="12">
        <f>G1190*IF($B1191="January",1+IF(C1191&gt;Personal!$L$18+1,Calculations!$B$22,Calculations!$B$21),1)</f>
        <v>27939.753706752959</v>
      </c>
      <c r="H1191" s="12">
        <f>IF(AND(Career!$F$15="Yes",$E1191=62,$E1190=61),G1191,H1190*IF($B1191="January",(1+IF(C1191&gt;Personal!$L$18+1,Calculations!$C$22,Calculations!$C$21)),1))</f>
        <v>27939.753706752959</v>
      </c>
      <c r="I1191" s="12">
        <f>H1191*(1-'Retiree Assumptions'!$F$8)</f>
        <v>21793.007891267309</v>
      </c>
      <c r="J1191" s="12">
        <f>I1191/(Calculations!$C$27^($A1191-1+Calculations!$B$6/30))</f>
        <v>1043.4738133051046</v>
      </c>
      <c r="K1191" s="23">
        <f t="shared" si="1548"/>
        <v>0</v>
      </c>
      <c r="L1191" s="12">
        <f>L1190*IF($B1191="January",(1+IF(C1191&gt;Personal!$L$18+1,Calculations!$B$22,Calculations!$B$21)),1)</f>
        <v>15366.864538714111</v>
      </c>
      <c r="M1191" s="12">
        <f>IF(AND(Career!$F$15="Yes",$E1191=62,$E1190=61),L1191,M1190*IF($B1191="January",(1+IF(C1191&gt;Personal!$L$18+1,Calculations!$C$22,Calculations!$C$21)),1))</f>
        <v>15366.864538714111</v>
      </c>
      <c r="N1191" s="12">
        <f>M1191*(1-'Retiree Assumptions'!$F$10)</f>
        <v>13522.840794068417</v>
      </c>
      <c r="O1191" s="12">
        <f>N1191/(Calculations!$C$27^$AW1191)/(Calculations!$D$27^($A1191-1-$AW1191+Calculations!$B$6/30))</f>
        <v>520.48291655249841</v>
      </c>
      <c r="P1191" s="23">
        <f t="shared" si="1549"/>
        <v>0</v>
      </c>
      <c r="Q1191" s="12">
        <f>IF(OR(A1191&lt;=360,$E1191&lt;70),Q1190*IF($B1191="January",(1+IF(C1191&gt;Personal!$L$18+1,Calculations!$B$22,Calculations!$B$21)),1),0)</f>
        <v>0</v>
      </c>
      <c r="R1191" s="12">
        <f>IF(OR(A1191&lt;=360,$E1191&lt;70),IF(AND(Career!$F$15="Yes",$E1191=62,$E1190=61),Q1191,R1190*IF($B1191="January",(1+IF(C1191&gt;Personal!$L$18+1,Calculations!$C$22,Calculations!$C$21)),1)),0)</f>
        <v>0</v>
      </c>
      <c r="S1191" s="12">
        <f>R1191*(1-'Retiree Assumptions'!$F$8)</f>
        <v>0</v>
      </c>
      <c r="T1191" s="12">
        <f>S1191/(Calculations!$C$27^($A1191-1+Calculations!$B$6/30))</f>
        <v>0</v>
      </c>
      <c r="U1191" s="23">
        <f t="shared" si="1550"/>
        <v>0</v>
      </c>
      <c r="W1191">
        <f t="shared" si="1542"/>
        <v>15</v>
      </c>
      <c r="X1191">
        <f t="shared" si="1564"/>
        <v>2123</v>
      </c>
      <c r="Y1191">
        <f t="shared" si="1565"/>
        <v>140</v>
      </c>
      <c r="Z1191">
        <f t="shared" si="1552"/>
        <v>138</v>
      </c>
      <c r="AA1191" s="12">
        <f>S1191*12*Subsidy!$I$15/Subsidy!$I$14</f>
        <v>0</v>
      </c>
      <c r="AB1191" s="12">
        <f>SUM(S$5:S1191)*Subsidy!$I$15/Subsidy!$I$14</f>
        <v>53212.488521578103</v>
      </c>
      <c r="AC1191" s="12">
        <f>N1191*Subsidy!$E$15/Subsidy!$E$14</f>
        <v>10818.272635254732</v>
      </c>
      <c r="AD1191" s="12">
        <f t="shared" si="1553"/>
        <v>129819.27162305679</v>
      </c>
      <c r="AE1191" s="12">
        <f>$AP1191*AC1191/(Calculations!$D$27^(A1191-1+Calculations!$B$6/30))</f>
        <v>0</v>
      </c>
      <c r="AF1191" s="12">
        <f>IF(AE1191=0,0,SUM(AE$903:AE1191)*AC1191/AE1191)</f>
        <v>0</v>
      </c>
      <c r="AH1191" s="164">
        <f>VLOOKUP(E1191,Rates2,5)*VLOOKUP(E1191,Mort_Imp_Retirees,C1191-'Mort Imp Cume'!$C$4+2)</f>
        <v>1</v>
      </c>
      <c r="AI1191" s="16">
        <f t="shared" si="1554"/>
        <v>0</v>
      </c>
      <c r="AJ1191" s="164">
        <f>VLOOKUP(F1191,Rates2,6)*VLOOKUP(F1191,Mort_Imp_Survivors,C1191-'Mort Imp Cume'!$C$4+2)</f>
        <v>1</v>
      </c>
      <c r="AK1191" s="16">
        <f t="shared" si="1555"/>
        <v>0</v>
      </c>
      <c r="AL1191" s="164">
        <f>VLOOKUP(F1191,Rates2,7)*VLOOKUP(F1191,Mort_Imp_Survivors,C1191-'Mort Imp Cume'!$C$4+2)</f>
        <v>1</v>
      </c>
      <c r="AM1191" s="16">
        <f t="shared" si="1556"/>
        <v>0</v>
      </c>
      <c r="AN1191" s="108">
        <f>PRODUCT(AI$4:AI1190)</f>
        <v>0</v>
      </c>
      <c r="AO1191" s="16">
        <f>PRODUCT(AK$4:AK1190)</f>
        <v>0</v>
      </c>
      <c r="AP1191" s="16">
        <f>PRODUCT(AM$4:AM1190)</f>
        <v>0</v>
      </c>
      <c r="AQ1191" s="16">
        <f t="shared" si="1557"/>
        <v>0</v>
      </c>
      <c r="AR1191" s="16">
        <f t="shared" si="1558"/>
        <v>0</v>
      </c>
      <c r="AS1191" s="16">
        <f t="shared" si="1559"/>
        <v>0</v>
      </c>
      <c r="AT1191" s="16">
        <f t="shared" si="1560"/>
        <v>0</v>
      </c>
      <c r="AU1191" s="16">
        <f t="shared" si="1561"/>
        <v>1</v>
      </c>
      <c r="AV1191" s="16">
        <f t="shared" si="1562"/>
        <v>0</v>
      </c>
      <c r="AW1191" s="30">
        <f>(SUMPRODUCT(AV$5:AV1190,A$5:A1190)+SUM(AV$5:AV1190)*(Calculations!$B$6/30-0.5)+AV$4*Calculations!$B$6/30/2)/SUM(AV$4:AV1190)</f>
        <v>510.22007229542299</v>
      </c>
      <c r="AX1191" s="16"/>
      <c r="AY1191" s="12"/>
      <c r="AZ1191" s="12"/>
    </row>
    <row r="1192" spans="1:52" x14ac:dyDescent="0.25">
      <c r="A1192">
        <f t="shared" si="1538"/>
        <v>1188</v>
      </c>
      <c r="B1192" t="str">
        <f t="shared" si="1567"/>
        <v>January</v>
      </c>
      <c r="C1192">
        <f t="shared" si="1546"/>
        <v>2124</v>
      </c>
      <c r="D1192">
        <f t="shared" si="1569"/>
        <v>212401</v>
      </c>
      <c r="E1192">
        <f t="shared" ref="E1192:F1192" si="1593">E1180+1</f>
        <v>141</v>
      </c>
      <c r="F1192">
        <f t="shared" si="1593"/>
        <v>139</v>
      </c>
      <c r="G1192" s="12">
        <f>G1191*IF($B1192="January",1+IF(C1192&gt;Personal!$L$18+1,Calculations!$B$22,Calculations!$B$21),1)</f>
        <v>28638.24754942178</v>
      </c>
      <c r="H1192" s="12">
        <f>IF(AND(Career!$F$15="Yes",$E1192=62,$E1191=61),G1192,H1191*IF($B1192="January",(1+IF(C1192&gt;Personal!$L$18+1,Calculations!$C$22,Calculations!$C$21)),1))</f>
        <v>28638.24754942178</v>
      </c>
      <c r="I1192" s="12">
        <f>H1192*(1-'Retiree Assumptions'!$F$8)</f>
        <v>22337.833088548989</v>
      </c>
      <c r="J1192" s="12">
        <f>I1192/(Calculations!$C$27^($A1192-1+Calculations!$B$6/30))</f>
        <v>1066.8258030443828</v>
      </c>
      <c r="K1192" s="23">
        <f t="shared" si="1548"/>
        <v>0</v>
      </c>
      <c r="L1192" s="12">
        <f>L1191*IF($B1192="January",(1+IF(C1192&gt;Personal!$L$18+1,Calculations!$B$22,Calculations!$B$21)),1)</f>
        <v>15751.036152181963</v>
      </c>
      <c r="M1192" s="12">
        <f>IF(AND(Career!$F$15="Yes",$E1192=62,$E1191=61),L1192,M1191*IF($B1192="January",(1+IF(C1192&gt;Personal!$L$18+1,Calculations!$C$22,Calculations!$C$21)),1))</f>
        <v>15751.036152181963</v>
      </c>
      <c r="N1192" s="12">
        <f>M1192*(1-'Retiree Assumptions'!$F$10)</f>
        <v>13860.911813920127</v>
      </c>
      <c r="O1192" s="12">
        <f>N1192/(Calculations!$C$27^$AW1192)/(Calculations!$D$27^($A1192-1-$AW1192+Calculations!$B$6/30))</f>
        <v>531.95919848227334</v>
      </c>
      <c r="P1192" s="23">
        <f t="shared" si="1549"/>
        <v>0</v>
      </c>
      <c r="Q1192" s="12">
        <f>IF(OR(A1192&lt;=360,$E1192&lt;70),Q1191*IF($B1192="January",(1+IF(C1192&gt;Personal!$L$18+1,Calculations!$B$22,Calculations!$B$21)),1),0)</f>
        <v>0</v>
      </c>
      <c r="R1192" s="12">
        <f>IF(OR(A1192&lt;=360,$E1192&lt;70),IF(AND(Career!$F$15="Yes",$E1192=62,$E1191=61),Q1192,R1191*IF($B1192="January",(1+IF(C1192&gt;Personal!$L$18+1,Calculations!$C$22,Calculations!$C$21)),1)),0)</f>
        <v>0</v>
      </c>
      <c r="S1192" s="12">
        <f>R1192*(1-'Retiree Assumptions'!$F$8)</f>
        <v>0</v>
      </c>
      <c r="T1192" s="12">
        <f>S1192/(Calculations!$C$27^($A1192-1+Calculations!$B$6/30))</f>
        <v>0</v>
      </c>
      <c r="U1192" s="23">
        <f t="shared" si="1550"/>
        <v>0</v>
      </c>
      <c r="W1192">
        <f t="shared" si="1542"/>
        <v>15</v>
      </c>
      <c r="X1192">
        <f t="shared" si="1564"/>
        <v>2124</v>
      </c>
      <c r="Y1192">
        <f t="shared" si="1565"/>
        <v>141</v>
      </c>
      <c r="Z1192">
        <f t="shared" si="1552"/>
        <v>139</v>
      </c>
      <c r="AA1192" s="12">
        <f>S1192*12*Subsidy!$I$15/Subsidy!$I$14</f>
        <v>0</v>
      </c>
      <c r="AB1192" s="12">
        <f>SUM(S$5:S1192)*Subsidy!$I$15/Subsidy!$I$14</f>
        <v>53212.488521578103</v>
      </c>
      <c r="AC1192" s="12">
        <f>N1192*Subsidy!$E$15/Subsidy!$E$14</f>
        <v>11088.729451136101</v>
      </c>
      <c r="AD1192" s="12">
        <f t="shared" si="1553"/>
        <v>133064.75341363321</v>
      </c>
      <c r="AE1192" s="12">
        <f>$AP1192*AC1192/(Calculations!$D$27^(A1192-1+Calculations!$B$6/30))</f>
        <v>0</v>
      </c>
      <c r="AF1192" s="12">
        <f>IF(AE1192=0,0,SUM(AE$903:AE1192)*AC1192/AE1192)</f>
        <v>0</v>
      </c>
      <c r="AH1192" s="164">
        <f>VLOOKUP(E1192,Rates2,5)*VLOOKUP(E1192,Mort_Imp_Retirees,C1192-'Mort Imp Cume'!$C$4+2)</f>
        <v>1</v>
      </c>
      <c r="AI1192" s="16">
        <f t="shared" si="1554"/>
        <v>0</v>
      </c>
      <c r="AJ1192" s="164">
        <f>VLOOKUP(F1192,Rates2,6)*VLOOKUP(F1192,Mort_Imp_Survivors,C1192-'Mort Imp Cume'!$C$4+2)</f>
        <v>1</v>
      </c>
      <c r="AK1192" s="16">
        <f t="shared" si="1555"/>
        <v>0</v>
      </c>
      <c r="AL1192" s="164">
        <f>VLOOKUP(F1192,Rates2,7)*VLOOKUP(F1192,Mort_Imp_Survivors,C1192-'Mort Imp Cume'!$C$4+2)</f>
        <v>1</v>
      </c>
      <c r="AM1192" s="16">
        <f t="shared" si="1556"/>
        <v>0</v>
      </c>
      <c r="AN1192" s="108">
        <f>PRODUCT(AI$4:AI1191)</f>
        <v>0</v>
      </c>
      <c r="AO1192" s="16">
        <f>PRODUCT(AK$4:AK1191)</f>
        <v>0</v>
      </c>
      <c r="AP1192" s="16">
        <f>PRODUCT(AM$4:AM1191)</f>
        <v>0</v>
      </c>
      <c r="AQ1192" s="16">
        <f t="shared" si="1557"/>
        <v>0</v>
      </c>
      <c r="AR1192" s="16">
        <f t="shared" si="1558"/>
        <v>0</v>
      </c>
      <c r="AS1192" s="16">
        <f t="shared" si="1559"/>
        <v>0</v>
      </c>
      <c r="AT1192" s="16">
        <f t="shared" si="1560"/>
        <v>0</v>
      </c>
      <c r="AU1192" s="16">
        <f t="shared" si="1561"/>
        <v>1</v>
      </c>
      <c r="AV1192" s="16">
        <f t="shared" si="1562"/>
        <v>0</v>
      </c>
      <c r="AW1192" s="30">
        <f>(SUMPRODUCT(AV$5:AV1191,A$5:A1191)+SUM(AV$5:AV1191)*(Calculations!$B$6/30-0.5)+AV$4*Calculations!$B$6/30/2)/SUM(AV$4:AV1191)</f>
        <v>510.22007229542299</v>
      </c>
      <c r="AX1192" s="16"/>
      <c r="AY1192" s="12"/>
      <c r="AZ1192" s="12"/>
    </row>
    <row r="1193" spans="1:52" x14ac:dyDescent="0.25">
      <c r="A1193">
        <f t="shared" si="1538"/>
        <v>1189</v>
      </c>
      <c r="B1193" t="str">
        <f t="shared" si="1567"/>
        <v>February</v>
      </c>
      <c r="C1193">
        <f t="shared" si="1546"/>
        <v>2124</v>
      </c>
      <c r="D1193">
        <f t="shared" si="1569"/>
        <v>212402</v>
      </c>
      <c r="E1193">
        <f t="shared" ref="E1193:F1193" si="1594">E1181+1</f>
        <v>141</v>
      </c>
      <c r="F1193">
        <f t="shared" si="1594"/>
        <v>139</v>
      </c>
      <c r="G1193" s="12">
        <f>G1192*IF($B1193="January",1+IF(C1193&gt;Personal!$L$18+1,Calculations!$B$22,Calculations!$B$21),1)</f>
        <v>28638.24754942178</v>
      </c>
      <c r="H1193" s="12">
        <f>IF(AND(Career!$F$15="Yes",$E1193=62,$E1192=61),G1193,H1192*IF($B1193="January",(1+IF(C1193&gt;Personal!$L$18+1,Calculations!$C$22,Calculations!$C$21)),1))</f>
        <v>28638.24754942178</v>
      </c>
      <c r="I1193" s="12">
        <f>H1193*(1-'Retiree Assumptions'!$F$8)</f>
        <v>22337.833088548989</v>
      </c>
      <c r="J1193" s="12">
        <f>I1193/(Calculations!$C$27^($A1193-1+Calculations!$B$6/30))</f>
        <v>1064.0979404486309</v>
      </c>
      <c r="K1193" s="23">
        <f t="shared" si="1548"/>
        <v>0</v>
      </c>
      <c r="L1193" s="12">
        <f>L1192*IF($B1193="January",(1+IF(C1193&gt;Personal!$L$18+1,Calculations!$B$22,Calculations!$B$21)),1)</f>
        <v>15751.036152181963</v>
      </c>
      <c r="M1193" s="12">
        <f>IF(AND(Career!$F$15="Yes",$E1193=62,$E1192=61),L1193,M1192*IF($B1193="January",(1+IF(C1193&gt;Personal!$L$18+1,Calculations!$C$22,Calculations!$C$21)),1))</f>
        <v>15751.036152181963</v>
      </c>
      <c r="N1193" s="12">
        <f>M1193*(1-'Retiree Assumptions'!$F$10)</f>
        <v>13860.911813920127</v>
      </c>
      <c r="O1193" s="12">
        <f>N1193/(Calculations!$C$27^$AW1193)/(Calculations!$D$27^($A1193-1-$AW1193+Calculations!$B$6/30))</f>
        <v>530.42782863431626</v>
      </c>
      <c r="P1193" s="23">
        <f t="shared" si="1549"/>
        <v>0</v>
      </c>
      <c r="Q1193" s="12">
        <f>IF(OR(A1193&lt;=360,$E1193&lt;70),Q1192*IF($B1193="January",(1+IF(C1193&gt;Personal!$L$18+1,Calculations!$B$22,Calculations!$B$21)),1),0)</f>
        <v>0</v>
      </c>
      <c r="R1193" s="12">
        <f>IF(OR(A1193&lt;=360,$E1193&lt;70),IF(AND(Career!$F$15="Yes",$E1193=62,$E1192=61),Q1193,R1192*IF($B1193="January",(1+IF(C1193&gt;Personal!$L$18+1,Calculations!$C$22,Calculations!$C$21)),1)),0)</f>
        <v>0</v>
      </c>
      <c r="S1193" s="12">
        <f>R1193*(1-'Retiree Assumptions'!$F$8)</f>
        <v>0</v>
      </c>
      <c r="T1193" s="12">
        <f>S1193/(Calculations!$C$27^($A1193-1+Calculations!$B$6/30))</f>
        <v>0</v>
      </c>
      <c r="U1193" s="23">
        <f t="shared" si="1550"/>
        <v>0</v>
      </c>
      <c r="W1193">
        <f t="shared" si="1542"/>
        <v>15</v>
      </c>
      <c r="X1193">
        <f t="shared" si="1564"/>
        <v>2124</v>
      </c>
      <c r="Y1193">
        <f t="shared" si="1565"/>
        <v>141</v>
      </c>
      <c r="Z1193">
        <f t="shared" si="1552"/>
        <v>139</v>
      </c>
      <c r="AA1193" s="12">
        <f>S1193*12*Subsidy!$I$15/Subsidy!$I$14</f>
        <v>0</v>
      </c>
      <c r="AB1193" s="12">
        <f>SUM(S$5:S1193)*Subsidy!$I$15/Subsidy!$I$14</f>
        <v>53212.488521578103</v>
      </c>
      <c r="AC1193" s="12">
        <f>N1193*Subsidy!$E$15/Subsidy!$E$14</f>
        <v>11088.729451136101</v>
      </c>
      <c r="AD1193" s="12">
        <f t="shared" si="1553"/>
        <v>133064.75341363321</v>
      </c>
      <c r="AE1193" s="12">
        <f>$AP1193*AC1193/(Calculations!$D$27^(A1193-1+Calculations!$B$6/30))</f>
        <v>0</v>
      </c>
      <c r="AF1193" s="12">
        <f>IF(AE1193=0,0,SUM(AE$903:AE1193)*AC1193/AE1193)</f>
        <v>0</v>
      </c>
      <c r="AH1193" s="164">
        <f>VLOOKUP(E1193,Rates2,5)*VLOOKUP(E1193,Mort_Imp_Retirees,C1193-'Mort Imp Cume'!$C$4+2)</f>
        <v>1</v>
      </c>
      <c r="AI1193" s="16">
        <f t="shared" si="1554"/>
        <v>0</v>
      </c>
      <c r="AJ1193" s="164">
        <f>VLOOKUP(F1193,Rates2,6)*VLOOKUP(F1193,Mort_Imp_Survivors,C1193-'Mort Imp Cume'!$C$4+2)</f>
        <v>1</v>
      </c>
      <c r="AK1193" s="16">
        <f t="shared" si="1555"/>
        <v>0</v>
      </c>
      <c r="AL1193" s="164">
        <f>VLOOKUP(F1193,Rates2,7)*VLOOKUP(F1193,Mort_Imp_Survivors,C1193-'Mort Imp Cume'!$C$4+2)</f>
        <v>1</v>
      </c>
      <c r="AM1193" s="16">
        <f t="shared" si="1556"/>
        <v>0</v>
      </c>
      <c r="AN1193" s="108">
        <f>PRODUCT(AI$4:AI1192)</f>
        <v>0</v>
      </c>
      <c r="AO1193" s="16">
        <f>PRODUCT(AK$4:AK1192)</f>
        <v>0</v>
      </c>
      <c r="AP1193" s="16">
        <f>PRODUCT(AM$4:AM1192)</f>
        <v>0</v>
      </c>
      <c r="AQ1193" s="16">
        <f t="shared" si="1557"/>
        <v>0</v>
      </c>
      <c r="AR1193" s="16">
        <f t="shared" si="1558"/>
        <v>0</v>
      </c>
      <c r="AS1193" s="16">
        <f t="shared" si="1559"/>
        <v>0</v>
      </c>
      <c r="AT1193" s="16">
        <f t="shared" si="1560"/>
        <v>0</v>
      </c>
      <c r="AU1193" s="16">
        <f t="shared" si="1561"/>
        <v>1</v>
      </c>
      <c r="AV1193" s="16">
        <f t="shared" si="1562"/>
        <v>0</v>
      </c>
      <c r="AW1193" s="30">
        <f>(SUMPRODUCT(AV$5:AV1192,A$5:A1192)+SUM(AV$5:AV1192)*(Calculations!$B$6/30-0.5)+AV$4*Calculations!$B$6/30/2)/SUM(AV$4:AV1192)</f>
        <v>510.22007229542299</v>
      </c>
      <c r="AX1193" s="16"/>
      <c r="AY1193" s="12"/>
      <c r="AZ1193" s="12"/>
    </row>
    <row r="1194" spans="1:52" x14ac:dyDescent="0.25">
      <c r="A1194">
        <f t="shared" si="1538"/>
        <v>1190</v>
      </c>
      <c r="B1194" t="str">
        <f t="shared" si="1567"/>
        <v>March</v>
      </c>
      <c r="C1194">
        <f t="shared" si="1546"/>
        <v>2124</v>
      </c>
      <c r="D1194">
        <f t="shared" si="1569"/>
        <v>212403</v>
      </c>
      <c r="E1194">
        <f t="shared" ref="E1194:F1194" si="1595">E1182+1</f>
        <v>141</v>
      </c>
      <c r="F1194">
        <f t="shared" si="1595"/>
        <v>139</v>
      </c>
      <c r="G1194" s="12">
        <f>G1193*IF($B1194="January",1+IF(C1194&gt;Personal!$L$18+1,Calculations!$B$22,Calculations!$B$21),1)</f>
        <v>28638.24754942178</v>
      </c>
      <c r="H1194" s="12">
        <f>IF(AND(Career!$F$15="Yes",$E1194=62,$E1193=61),G1194,H1193*IF($B1194="January",(1+IF(C1194&gt;Personal!$L$18+1,Calculations!$C$22,Calculations!$C$21)),1))</f>
        <v>28638.24754942178</v>
      </c>
      <c r="I1194" s="12">
        <f>H1194*(1-'Retiree Assumptions'!$F$8)</f>
        <v>22337.833088548989</v>
      </c>
      <c r="J1194" s="12">
        <f>I1194/(Calculations!$C$27^($A1194-1+Calculations!$B$6/30))</f>
        <v>1061.3770529694541</v>
      </c>
      <c r="K1194" s="23">
        <f t="shared" si="1548"/>
        <v>0</v>
      </c>
      <c r="L1194" s="12">
        <f>L1193*IF($B1194="January",(1+IF(C1194&gt;Personal!$L$18+1,Calculations!$B$22,Calculations!$B$21)),1)</f>
        <v>15751.036152181963</v>
      </c>
      <c r="M1194" s="12">
        <f>IF(AND(Career!$F$15="Yes",$E1194=62,$E1193=61),L1194,M1193*IF($B1194="January",(1+IF(C1194&gt;Personal!$L$18+1,Calculations!$C$22,Calculations!$C$21)),1))</f>
        <v>15751.036152181963</v>
      </c>
      <c r="N1194" s="12">
        <f>M1194*(1-'Retiree Assumptions'!$F$10)</f>
        <v>13860.911813920127</v>
      </c>
      <c r="O1194" s="12">
        <f>N1194/(Calculations!$C$27^$AW1194)/(Calculations!$D$27^($A1194-1-$AW1194+Calculations!$B$6/30))</f>
        <v>528.90086719515818</v>
      </c>
      <c r="P1194" s="23">
        <f t="shared" si="1549"/>
        <v>0</v>
      </c>
      <c r="Q1194" s="12">
        <f>IF(OR(A1194&lt;=360,$E1194&lt;70),Q1193*IF($B1194="January",(1+IF(C1194&gt;Personal!$L$18+1,Calculations!$B$22,Calculations!$B$21)),1),0)</f>
        <v>0</v>
      </c>
      <c r="R1194" s="12">
        <f>IF(OR(A1194&lt;=360,$E1194&lt;70),IF(AND(Career!$F$15="Yes",$E1194=62,$E1193=61),Q1194,R1193*IF($B1194="January",(1+IF(C1194&gt;Personal!$L$18+1,Calculations!$C$22,Calculations!$C$21)),1)),0)</f>
        <v>0</v>
      </c>
      <c r="S1194" s="12">
        <f>R1194*(1-'Retiree Assumptions'!$F$8)</f>
        <v>0</v>
      </c>
      <c r="T1194" s="12">
        <f>S1194/(Calculations!$C$27^($A1194-1+Calculations!$B$6/30))</f>
        <v>0</v>
      </c>
      <c r="U1194" s="23">
        <f t="shared" si="1550"/>
        <v>0</v>
      </c>
      <c r="W1194">
        <f t="shared" si="1542"/>
        <v>15</v>
      </c>
      <c r="X1194">
        <f t="shared" si="1564"/>
        <v>2124</v>
      </c>
      <c r="Y1194">
        <f t="shared" si="1565"/>
        <v>141</v>
      </c>
      <c r="Z1194">
        <f t="shared" si="1552"/>
        <v>139</v>
      </c>
      <c r="AA1194" s="12">
        <f>S1194*12*Subsidy!$I$15/Subsidy!$I$14</f>
        <v>0</v>
      </c>
      <c r="AB1194" s="12">
        <f>SUM(S$5:S1194)*Subsidy!$I$15/Subsidy!$I$14</f>
        <v>53212.488521578103</v>
      </c>
      <c r="AC1194" s="12">
        <f>N1194*Subsidy!$E$15/Subsidy!$E$14</f>
        <v>11088.729451136101</v>
      </c>
      <c r="AD1194" s="12">
        <f t="shared" si="1553"/>
        <v>133064.75341363321</v>
      </c>
      <c r="AE1194" s="12">
        <f>$AP1194*AC1194/(Calculations!$D$27^(A1194-1+Calculations!$B$6/30))</f>
        <v>0</v>
      </c>
      <c r="AF1194" s="12">
        <f>IF(AE1194=0,0,SUM(AE$903:AE1194)*AC1194/AE1194)</f>
        <v>0</v>
      </c>
      <c r="AH1194" s="164">
        <f>VLOOKUP(E1194,Rates2,5)*VLOOKUP(E1194,Mort_Imp_Retirees,C1194-'Mort Imp Cume'!$C$4+2)</f>
        <v>1</v>
      </c>
      <c r="AI1194" s="16">
        <f t="shared" si="1554"/>
        <v>0</v>
      </c>
      <c r="AJ1194" s="164">
        <f>VLOOKUP(F1194,Rates2,6)*VLOOKUP(F1194,Mort_Imp_Survivors,C1194-'Mort Imp Cume'!$C$4+2)</f>
        <v>1</v>
      </c>
      <c r="AK1194" s="16">
        <f t="shared" si="1555"/>
        <v>0</v>
      </c>
      <c r="AL1194" s="164">
        <f>VLOOKUP(F1194,Rates2,7)*VLOOKUP(F1194,Mort_Imp_Survivors,C1194-'Mort Imp Cume'!$C$4+2)</f>
        <v>1</v>
      </c>
      <c r="AM1194" s="16">
        <f t="shared" si="1556"/>
        <v>0</v>
      </c>
      <c r="AN1194" s="108">
        <f>PRODUCT(AI$4:AI1193)</f>
        <v>0</v>
      </c>
      <c r="AO1194" s="16">
        <f>PRODUCT(AK$4:AK1193)</f>
        <v>0</v>
      </c>
      <c r="AP1194" s="16">
        <f>PRODUCT(AM$4:AM1193)</f>
        <v>0</v>
      </c>
      <c r="AQ1194" s="16">
        <f t="shared" si="1557"/>
        <v>0</v>
      </c>
      <c r="AR1194" s="16">
        <f t="shared" si="1558"/>
        <v>0</v>
      </c>
      <c r="AS1194" s="16">
        <f t="shared" si="1559"/>
        <v>0</v>
      </c>
      <c r="AT1194" s="16">
        <f t="shared" si="1560"/>
        <v>0</v>
      </c>
      <c r="AU1194" s="16">
        <f t="shared" si="1561"/>
        <v>1</v>
      </c>
      <c r="AV1194" s="16">
        <f t="shared" si="1562"/>
        <v>0</v>
      </c>
      <c r="AW1194" s="30">
        <f>(SUMPRODUCT(AV$5:AV1193,A$5:A1193)+SUM(AV$5:AV1193)*(Calculations!$B$6/30-0.5)+AV$4*Calculations!$B$6/30/2)/SUM(AV$4:AV1193)</f>
        <v>510.22007229542299</v>
      </c>
      <c r="AX1194" s="16"/>
      <c r="AY1194" s="12"/>
      <c r="AZ1194" s="12"/>
    </row>
    <row r="1195" spans="1:52" x14ac:dyDescent="0.25">
      <c r="A1195">
        <f t="shared" si="1538"/>
        <v>1191</v>
      </c>
      <c r="B1195" t="str">
        <f t="shared" si="1567"/>
        <v>April</v>
      </c>
      <c r="C1195">
        <f t="shared" si="1546"/>
        <v>2124</v>
      </c>
      <c r="D1195">
        <f t="shared" si="1569"/>
        <v>212404</v>
      </c>
      <c r="E1195">
        <f t="shared" ref="E1195:F1195" si="1596">E1183+1</f>
        <v>141</v>
      </c>
      <c r="F1195">
        <f t="shared" si="1596"/>
        <v>139</v>
      </c>
      <c r="G1195" s="12">
        <f>G1194*IF($B1195="January",1+IF(C1195&gt;Personal!$L$18+1,Calculations!$B$22,Calculations!$B$21),1)</f>
        <v>28638.24754942178</v>
      </c>
      <c r="H1195" s="12">
        <f>IF(AND(Career!$F$15="Yes",$E1195=62,$E1194=61),G1195,H1194*IF($B1195="January",(1+IF(C1195&gt;Personal!$L$18+1,Calculations!$C$22,Calculations!$C$21)),1))</f>
        <v>28638.24754942178</v>
      </c>
      <c r="I1195" s="12">
        <f>H1195*(1-'Retiree Assumptions'!$F$8)</f>
        <v>22337.833088548989</v>
      </c>
      <c r="J1195" s="12">
        <f>I1195/(Calculations!$C$27^($A1195-1+Calculations!$B$6/30))</f>
        <v>1058.6631227715511</v>
      </c>
      <c r="K1195" s="23">
        <f t="shared" si="1548"/>
        <v>0</v>
      </c>
      <c r="L1195" s="12">
        <f>L1194*IF($B1195="January",(1+IF(C1195&gt;Personal!$L$18+1,Calculations!$B$22,Calculations!$B$21)),1)</f>
        <v>15751.036152181963</v>
      </c>
      <c r="M1195" s="12">
        <f>IF(AND(Career!$F$15="Yes",$E1195=62,$E1194=61),L1195,M1194*IF($B1195="January",(1+IF(C1195&gt;Personal!$L$18+1,Calculations!$C$22,Calculations!$C$21)),1))</f>
        <v>15751.036152181963</v>
      </c>
      <c r="N1195" s="12">
        <f>M1195*(1-'Retiree Assumptions'!$F$10)</f>
        <v>13860.911813920127</v>
      </c>
      <c r="O1195" s="12">
        <f>N1195/(Calculations!$C$27^$AW1195)/(Calculations!$D$27^($A1195-1-$AW1195+Calculations!$B$6/30))</f>
        <v>527.37830147415582</v>
      </c>
      <c r="P1195" s="23">
        <f t="shared" si="1549"/>
        <v>0</v>
      </c>
      <c r="Q1195" s="12">
        <f>IF(OR(A1195&lt;=360,$E1195&lt;70),Q1194*IF($B1195="January",(1+IF(C1195&gt;Personal!$L$18+1,Calculations!$B$22,Calculations!$B$21)),1),0)</f>
        <v>0</v>
      </c>
      <c r="R1195" s="12">
        <f>IF(OR(A1195&lt;=360,$E1195&lt;70),IF(AND(Career!$F$15="Yes",$E1195=62,$E1194=61),Q1195,R1194*IF($B1195="January",(1+IF(C1195&gt;Personal!$L$18+1,Calculations!$C$22,Calculations!$C$21)),1)),0)</f>
        <v>0</v>
      </c>
      <c r="S1195" s="12">
        <f>R1195*(1-'Retiree Assumptions'!$F$8)</f>
        <v>0</v>
      </c>
      <c r="T1195" s="12">
        <f>S1195/(Calculations!$C$27^($A1195-1+Calculations!$B$6/30))</f>
        <v>0</v>
      </c>
      <c r="U1195" s="23">
        <f t="shared" si="1550"/>
        <v>0</v>
      </c>
      <c r="W1195">
        <f t="shared" si="1542"/>
        <v>15</v>
      </c>
      <c r="X1195">
        <f t="shared" si="1564"/>
        <v>2124</v>
      </c>
      <c r="Y1195">
        <f t="shared" si="1565"/>
        <v>141</v>
      </c>
      <c r="Z1195">
        <f t="shared" si="1552"/>
        <v>139</v>
      </c>
      <c r="AA1195" s="12">
        <f>S1195*12*Subsidy!$I$15/Subsidy!$I$14</f>
        <v>0</v>
      </c>
      <c r="AB1195" s="12">
        <f>SUM(S$5:S1195)*Subsidy!$I$15/Subsidy!$I$14</f>
        <v>53212.488521578103</v>
      </c>
      <c r="AC1195" s="12">
        <f>N1195*Subsidy!$E$15/Subsidy!$E$14</f>
        <v>11088.729451136101</v>
      </c>
      <c r="AD1195" s="12">
        <f t="shared" si="1553"/>
        <v>133064.75341363321</v>
      </c>
      <c r="AE1195" s="12">
        <f>$AP1195*AC1195/(Calculations!$D$27^(A1195-1+Calculations!$B$6/30))</f>
        <v>0</v>
      </c>
      <c r="AF1195" s="12">
        <f>IF(AE1195=0,0,SUM(AE$903:AE1195)*AC1195/AE1195)</f>
        <v>0</v>
      </c>
      <c r="AH1195" s="164">
        <f>VLOOKUP(E1195,Rates2,5)*VLOOKUP(E1195,Mort_Imp_Retirees,C1195-'Mort Imp Cume'!$C$4+2)</f>
        <v>1</v>
      </c>
      <c r="AI1195" s="16">
        <f t="shared" si="1554"/>
        <v>0</v>
      </c>
      <c r="AJ1195" s="164">
        <f>VLOOKUP(F1195,Rates2,6)*VLOOKUP(F1195,Mort_Imp_Survivors,C1195-'Mort Imp Cume'!$C$4+2)</f>
        <v>1</v>
      </c>
      <c r="AK1195" s="16">
        <f t="shared" si="1555"/>
        <v>0</v>
      </c>
      <c r="AL1195" s="164">
        <f>VLOOKUP(F1195,Rates2,7)*VLOOKUP(F1195,Mort_Imp_Survivors,C1195-'Mort Imp Cume'!$C$4+2)</f>
        <v>1</v>
      </c>
      <c r="AM1195" s="16">
        <f t="shared" si="1556"/>
        <v>0</v>
      </c>
      <c r="AN1195" s="108">
        <f>PRODUCT(AI$4:AI1194)</f>
        <v>0</v>
      </c>
      <c r="AO1195" s="16">
        <f>PRODUCT(AK$4:AK1194)</f>
        <v>0</v>
      </c>
      <c r="AP1195" s="16">
        <f>PRODUCT(AM$4:AM1194)</f>
        <v>0</v>
      </c>
      <c r="AQ1195" s="16">
        <f t="shared" si="1557"/>
        <v>0</v>
      </c>
      <c r="AR1195" s="16">
        <f t="shared" si="1558"/>
        <v>0</v>
      </c>
      <c r="AS1195" s="16">
        <f t="shared" si="1559"/>
        <v>0</v>
      </c>
      <c r="AT1195" s="16">
        <f t="shared" si="1560"/>
        <v>0</v>
      </c>
      <c r="AU1195" s="16">
        <f t="shared" si="1561"/>
        <v>1</v>
      </c>
      <c r="AV1195" s="16">
        <f t="shared" si="1562"/>
        <v>0</v>
      </c>
      <c r="AW1195" s="30">
        <f>(SUMPRODUCT(AV$5:AV1194,A$5:A1194)+SUM(AV$5:AV1194)*(Calculations!$B$6/30-0.5)+AV$4*Calculations!$B$6/30/2)/SUM(AV$4:AV1194)</f>
        <v>510.22007229542299</v>
      </c>
      <c r="AX1195" s="16"/>
      <c r="AY1195" s="12"/>
      <c r="AZ1195" s="12"/>
    </row>
    <row r="1196" spans="1:52" x14ac:dyDescent="0.25">
      <c r="A1196">
        <f t="shared" si="1538"/>
        <v>1192</v>
      </c>
      <c r="B1196" t="str">
        <f t="shared" si="1567"/>
        <v>May</v>
      </c>
      <c r="C1196">
        <f t="shared" si="1546"/>
        <v>2124</v>
      </c>
      <c r="D1196">
        <f t="shared" si="1569"/>
        <v>212405</v>
      </c>
      <c r="E1196">
        <f t="shared" ref="E1196:F1196" si="1597">E1184+1</f>
        <v>141</v>
      </c>
      <c r="F1196">
        <f t="shared" si="1597"/>
        <v>139</v>
      </c>
      <c r="G1196" s="12">
        <f>G1195*IF($B1196="January",1+IF(C1196&gt;Personal!$L$18+1,Calculations!$B$22,Calculations!$B$21),1)</f>
        <v>28638.24754942178</v>
      </c>
      <c r="H1196" s="12">
        <f>IF(AND(Career!$F$15="Yes",$E1196=62,$E1195=61),G1196,H1195*IF($B1196="January",(1+IF(C1196&gt;Personal!$L$18+1,Calculations!$C$22,Calculations!$C$21)),1))</f>
        <v>28638.24754942178</v>
      </c>
      <c r="I1196" s="12">
        <f>H1196*(1-'Retiree Assumptions'!$F$8)</f>
        <v>22337.833088548989</v>
      </c>
      <c r="J1196" s="12">
        <f>I1196/(Calculations!$C$27^($A1196-1+Calculations!$B$6/30))</f>
        <v>1055.9561320652251</v>
      </c>
      <c r="K1196" s="23">
        <f t="shared" si="1548"/>
        <v>0</v>
      </c>
      <c r="L1196" s="12">
        <f>L1195*IF($B1196="January",(1+IF(C1196&gt;Personal!$L$18+1,Calculations!$B$22,Calculations!$B$21)),1)</f>
        <v>15751.036152181963</v>
      </c>
      <c r="M1196" s="12">
        <f>IF(AND(Career!$F$15="Yes",$E1196=62,$E1195=61),L1196,M1195*IF($B1196="January",(1+IF(C1196&gt;Personal!$L$18+1,Calculations!$C$22,Calculations!$C$21)),1))</f>
        <v>15751.036152181963</v>
      </c>
      <c r="N1196" s="12">
        <f>M1196*(1-'Retiree Assumptions'!$F$10)</f>
        <v>13860.911813920127</v>
      </c>
      <c r="O1196" s="12">
        <f>N1196/(Calculations!$C$27^$AW1196)/(Calculations!$D$27^($A1196-1-$AW1196+Calculations!$B$6/30))</f>
        <v>525.86011881719924</v>
      </c>
      <c r="P1196" s="23">
        <f t="shared" si="1549"/>
        <v>0</v>
      </c>
      <c r="Q1196" s="12">
        <f>IF(OR(A1196&lt;=360,$E1196&lt;70),Q1195*IF($B1196="January",(1+IF(C1196&gt;Personal!$L$18+1,Calculations!$B$22,Calculations!$B$21)),1),0)</f>
        <v>0</v>
      </c>
      <c r="R1196" s="12">
        <f>IF(OR(A1196&lt;=360,$E1196&lt;70),IF(AND(Career!$F$15="Yes",$E1196=62,$E1195=61),Q1196,R1195*IF($B1196="January",(1+IF(C1196&gt;Personal!$L$18+1,Calculations!$C$22,Calculations!$C$21)),1)),0)</f>
        <v>0</v>
      </c>
      <c r="S1196" s="12">
        <f>R1196*(1-'Retiree Assumptions'!$F$8)</f>
        <v>0</v>
      </c>
      <c r="T1196" s="12">
        <f>S1196/(Calculations!$C$27^($A1196-1+Calculations!$B$6/30))</f>
        <v>0</v>
      </c>
      <c r="U1196" s="23">
        <f t="shared" si="1550"/>
        <v>0</v>
      </c>
      <c r="W1196">
        <f t="shared" si="1542"/>
        <v>15</v>
      </c>
      <c r="X1196">
        <f t="shared" si="1564"/>
        <v>2124</v>
      </c>
      <c r="Y1196">
        <f t="shared" si="1565"/>
        <v>141</v>
      </c>
      <c r="Z1196">
        <f t="shared" si="1552"/>
        <v>139</v>
      </c>
      <c r="AA1196" s="12">
        <f>S1196*12*Subsidy!$I$15/Subsidy!$I$14</f>
        <v>0</v>
      </c>
      <c r="AB1196" s="12">
        <f>SUM(S$5:S1196)*Subsidy!$I$15/Subsidy!$I$14</f>
        <v>53212.488521578103</v>
      </c>
      <c r="AC1196" s="12">
        <f>N1196*Subsidy!$E$15/Subsidy!$E$14</f>
        <v>11088.729451136101</v>
      </c>
      <c r="AD1196" s="12">
        <f t="shared" si="1553"/>
        <v>133064.75341363321</v>
      </c>
      <c r="AE1196" s="12">
        <f>$AP1196*AC1196/(Calculations!$D$27^(A1196-1+Calculations!$B$6/30))</f>
        <v>0</v>
      </c>
      <c r="AF1196" s="12">
        <f>IF(AE1196=0,0,SUM(AE$903:AE1196)*AC1196/AE1196)</f>
        <v>0</v>
      </c>
      <c r="AH1196" s="164">
        <f>VLOOKUP(E1196,Rates2,5)*VLOOKUP(E1196,Mort_Imp_Retirees,C1196-'Mort Imp Cume'!$C$4+2)</f>
        <v>1</v>
      </c>
      <c r="AI1196" s="16">
        <f t="shared" si="1554"/>
        <v>0</v>
      </c>
      <c r="AJ1196" s="164">
        <f>VLOOKUP(F1196,Rates2,6)*VLOOKUP(F1196,Mort_Imp_Survivors,C1196-'Mort Imp Cume'!$C$4+2)</f>
        <v>1</v>
      </c>
      <c r="AK1196" s="16">
        <f t="shared" si="1555"/>
        <v>0</v>
      </c>
      <c r="AL1196" s="164">
        <f>VLOOKUP(F1196,Rates2,7)*VLOOKUP(F1196,Mort_Imp_Survivors,C1196-'Mort Imp Cume'!$C$4+2)</f>
        <v>1</v>
      </c>
      <c r="AM1196" s="16">
        <f t="shared" si="1556"/>
        <v>0</v>
      </c>
      <c r="AN1196" s="108">
        <f>PRODUCT(AI$4:AI1195)</f>
        <v>0</v>
      </c>
      <c r="AO1196" s="16">
        <f>PRODUCT(AK$4:AK1195)</f>
        <v>0</v>
      </c>
      <c r="AP1196" s="16">
        <f>PRODUCT(AM$4:AM1195)</f>
        <v>0</v>
      </c>
      <c r="AQ1196" s="16">
        <f t="shared" si="1557"/>
        <v>0</v>
      </c>
      <c r="AR1196" s="16">
        <f t="shared" si="1558"/>
        <v>0</v>
      </c>
      <c r="AS1196" s="16">
        <f t="shared" si="1559"/>
        <v>0</v>
      </c>
      <c r="AT1196" s="16">
        <f t="shared" si="1560"/>
        <v>0</v>
      </c>
      <c r="AU1196" s="16">
        <f t="shared" si="1561"/>
        <v>1</v>
      </c>
      <c r="AV1196" s="16">
        <f t="shared" si="1562"/>
        <v>0</v>
      </c>
      <c r="AW1196" s="30">
        <f>(SUMPRODUCT(AV$5:AV1195,A$5:A1195)+SUM(AV$5:AV1195)*(Calculations!$B$6/30-0.5)+AV$4*Calculations!$B$6/30/2)/SUM(AV$4:AV1195)</f>
        <v>510.22007229542299</v>
      </c>
      <c r="AX1196" s="16"/>
      <c r="AY1196" s="12"/>
      <c r="AZ1196" s="12"/>
    </row>
    <row r="1197" spans="1:52" x14ac:dyDescent="0.25">
      <c r="A1197">
        <f t="shared" si="1538"/>
        <v>1193</v>
      </c>
      <c r="B1197" t="str">
        <f t="shared" si="1567"/>
        <v>June</v>
      </c>
      <c r="C1197">
        <f t="shared" si="1546"/>
        <v>2124</v>
      </c>
      <c r="D1197">
        <f t="shared" si="1569"/>
        <v>212406</v>
      </c>
      <c r="E1197">
        <f t="shared" ref="E1197:F1197" si="1598">E1185+1</f>
        <v>141</v>
      </c>
      <c r="F1197">
        <f t="shared" si="1598"/>
        <v>139</v>
      </c>
      <c r="G1197" s="12">
        <f>G1196*IF($B1197="January",1+IF(C1197&gt;Personal!$L$18+1,Calculations!$B$22,Calculations!$B$21),1)</f>
        <v>28638.24754942178</v>
      </c>
      <c r="H1197" s="12">
        <f>IF(AND(Career!$F$15="Yes",$E1197=62,$E1196=61),G1197,H1196*IF($B1197="January",(1+IF(C1197&gt;Personal!$L$18+1,Calculations!$C$22,Calculations!$C$21)),1))</f>
        <v>28638.24754942178</v>
      </c>
      <c r="I1197" s="12">
        <f>H1197*(1-'Retiree Assumptions'!$F$8)</f>
        <v>22337.833088548989</v>
      </c>
      <c r="J1197" s="12">
        <f>I1197/(Calculations!$C$27^($A1197-1+Calculations!$B$6/30))</f>
        <v>1053.2560631062672</v>
      </c>
      <c r="K1197" s="23">
        <f t="shared" si="1548"/>
        <v>0</v>
      </c>
      <c r="L1197" s="12">
        <f>L1196*IF($B1197="January",(1+IF(C1197&gt;Personal!$L$18+1,Calculations!$B$22,Calculations!$B$21)),1)</f>
        <v>15751.036152181963</v>
      </c>
      <c r="M1197" s="12">
        <f>IF(AND(Career!$F$15="Yes",$E1197=62,$E1196=61),L1197,M1196*IF($B1197="January",(1+IF(C1197&gt;Personal!$L$18+1,Calculations!$C$22,Calculations!$C$21)),1))</f>
        <v>15751.036152181963</v>
      </c>
      <c r="N1197" s="12">
        <f>M1197*(1-'Retiree Assumptions'!$F$10)</f>
        <v>13860.911813920127</v>
      </c>
      <c r="O1197" s="12">
        <f>N1197/(Calculations!$C$27^$AW1197)/(Calculations!$D$27^($A1197-1-$AW1197+Calculations!$B$6/30))</f>
        <v>524.34630660660616</v>
      </c>
      <c r="P1197" s="23">
        <f t="shared" si="1549"/>
        <v>0</v>
      </c>
      <c r="Q1197" s="12">
        <f>IF(OR(A1197&lt;=360,$E1197&lt;70),Q1196*IF($B1197="January",(1+IF(C1197&gt;Personal!$L$18+1,Calculations!$B$22,Calculations!$B$21)),1),0)</f>
        <v>0</v>
      </c>
      <c r="R1197" s="12">
        <f>IF(OR(A1197&lt;=360,$E1197&lt;70),IF(AND(Career!$F$15="Yes",$E1197=62,$E1196=61),Q1197,R1196*IF($B1197="January",(1+IF(C1197&gt;Personal!$L$18+1,Calculations!$C$22,Calculations!$C$21)),1)),0)</f>
        <v>0</v>
      </c>
      <c r="S1197" s="12">
        <f>R1197*(1-'Retiree Assumptions'!$F$8)</f>
        <v>0</v>
      </c>
      <c r="T1197" s="12">
        <f>S1197/(Calculations!$C$27^($A1197-1+Calculations!$B$6/30))</f>
        <v>0</v>
      </c>
      <c r="U1197" s="23">
        <f t="shared" si="1550"/>
        <v>0</v>
      </c>
      <c r="W1197">
        <f t="shared" si="1542"/>
        <v>15</v>
      </c>
      <c r="X1197">
        <f t="shared" si="1564"/>
        <v>2124</v>
      </c>
      <c r="Y1197">
        <f t="shared" si="1565"/>
        <v>141</v>
      </c>
      <c r="Z1197">
        <f t="shared" si="1552"/>
        <v>139</v>
      </c>
      <c r="AA1197" s="12">
        <f>S1197*12*Subsidy!$I$15/Subsidy!$I$14</f>
        <v>0</v>
      </c>
      <c r="AB1197" s="12">
        <f>SUM(S$5:S1197)*Subsidy!$I$15/Subsidy!$I$14</f>
        <v>53212.488521578103</v>
      </c>
      <c r="AC1197" s="12">
        <f>N1197*Subsidy!$E$15/Subsidy!$E$14</f>
        <v>11088.729451136101</v>
      </c>
      <c r="AD1197" s="12">
        <f t="shared" si="1553"/>
        <v>133064.75341363321</v>
      </c>
      <c r="AE1197" s="12">
        <f>$AP1197*AC1197/(Calculations!$D$27^(A1197-1+Calculations!$B$6/30))</f>
        <v>0</v>
      </c>
      <c r="AF1197" s="12">
        <f>IF(AE1197=0,0,SUM(AE$903:AE1197)*AC1197/AE1197)</f>
        <v>0</v>
      </c>
      <c r="AH1197" s="164">
        <f>VLOOKUP(E1197,Rates2,5)*VLOOKUP(E1197,Mort_Imp_Retirees,C1197-'Mort Imp Cume'!$C$4+2)</f>
        <v>1</v>
      </c>
      <c r="AI1197" s="16">
        <f t="shared" si="1554"/>
        <v>0</v>
      </c>
      <c r="AJ1197" s="164">
        <f>VLOOKUP(F1197,Rates2,6)*VLOOKUP(F1197,Mort_Imp_Survivors,C1197-'Mort Imp Cume'!$C$4+2)</f>
        <v>1</v>
      </c>
      <c r="AK1197" s="16">
        <f t="shared" si="1555"/>
        <v>0</v>
      </c>
      <c r="AL1197" s="164">
        <f>VLOOKUP(F1197,Rates2,7)*VLOOKUP(F1197,Mort_Imp_Survivors,C1197-'Mort Imp Cume'!$C$4+2)</f>
        <v>1</v>
      </c>
      <c r="AM1197" s="16">
        <f t="shared" si="1556"/>
        <v>0</v>
      </c>
      <c r="AN1197" s="108">
        <f>PRODUCT(AI$4:AI1196)</f>
        <v>0</v>
      </c>
      <c r="AO1197" s="16">
        <f>PRODUCT(AK$4:AK1196)</f>
        <v>0</v>
      </c>
      <c r="AP1197" s="16">
        <f>PRODUCT(AM$4:AM1196)</f>
        <v>0</v>
      </c>
      <c r="AQ1197" s="16">
        <f t="shared" si="1557"/>
        <v>0</v>
      </c>
      <c r="AR1197" s="16">
        <f t="shared" si="1558"/>
        <v>0</v>
      </c>
      <c r="AS1197" s="16">
        <f t="shared" si="1559"/>
        <v>0</v>
      </c>
      <c r="AT1197" s="16">
        <f t="shared" si="1560"/>
        <v>0</v>
      </c>
      <c r="AU1197" s="16">
        <f t="shared" si="1561"/>
        <v>1</v>
      </c>
      <c r="AV1197" s="16">
        <f t="shared" si="1562"/>
        <v>0</v>
      </c>
      <c r="AW1197" s="30">
        <f>(SUMPRODUCT(AV$5:AV1196,A$5:A1196)+SUM(AV$5:AV1196)*(Calculations!$B$6/30-0.5)+AV$4*Calculations!$B$6/30/2)/SUM(AV$4:AV1196)</f>
        <v>510.22007229542299</v>
      </c>
      <c r="AX1197" s="16"/>
      <c r="AY1197" s="12"/>
      <c r="AZ1197" s="12"/>
    </row>
    <row r="1198" spans="1:52" x14ac:dyDescent="0.25">
      <c r="A1198">
        <f t="shared" si="1538"/>
        <v>1194</v>
      </c>
      <c r="B1198" t="str">
        <f t="shared" si="1567"/>
        <v>July</v>
      </c>
      <c r="C1198">
        <f t="shared" si="1546"/>
        <v>2124</v>
      </c>
      <c r="D1198">
        <f t="shared" si="1569"/>
        <v>212407</v>
      </c>
      <c r="E1198">
        <f t="shared" ref="E1198:F1198" si="1599">E1186+1</f>
        <v>141</v>
      </c>
      <c r="F1198">
        <f t="shared" si="1599"/>
        <v>139</v>
      </c>
      <c r="G1198" s="12">
        <f>G1197*IF($B1198="January",1+IF(C1198&gt;Personal!$L$18+1,Calculations!$B$22,Calculations!$B$21),1)</f>
        <v>28638.24754942178</v>
      </c>
      <c r="H1198" s="12">
        <f>IF(AND(Career!$F$15="Yes",$E1198=62,$E1197=61),G1198,H1197*IF($B1198="January",(1+IF(C1198&gt;Personal!$L$18+1,Calculations!$C$22,Calculations!$C$21)),1))</f>
        <v>28638.24754942178</v>
      </c>
      <c r="I1198" s="12">
        <f>H1198*(1-'Retiree Assumptions'!$F$8)</f>
        <v>22337.833088548989</v>
      </c>
      <c r="J1198" s="12">
        <f>I1198/(Calculations!$C$27^($A1198-1+Calculations!$B$6/30))</f>
        <v>1050.5628981958414</v>
      </c>
      <c r="K1198" s="23">
        <f t="shared" si="1548"/>
        <v>0</v>
      </c>
      <c r="L1198" s="12">
        <f>L1197*IF($B1198="January",(1+IF(C1198&gt;Personal!$L$18+1,Calculations!$B$22,Calculations!$B$21)),1)</f>
        <v>15751.036152181963</v>
      </c>
      <c r="M1198" s="12">
        <f>IF(AND(Career!$F$15="Yes",$E1198=62,$E1197=61),L1198,M1197*IF($B1198="January",(1+IF(C1198&gt;Personal!$L$18+1,Calculations!$C$22,Calculations!$C$21)),1))</f>
        <v>15751.036152181963</v>
      </c>
      <c r="N1198" s="12">
        <f>M1198*(1-'Retiree Assumptions'!$F$10)</f>
        <v>13860.911813920127</v>
      </c>
      <c r="O1198" s="12">
        <f>N1198/(Calculations!$C$27^$AW1198)/(Calculations!$D$27^($A1198-1-$AW1198+Calculations!$B$6/30))</f>
        <v>522.83685226101738</v>
      </c>
      <c r="P1198" s="23">
        <f t="shared" si="1549"/>
        <v>0</v>
      </c>
      <c r="Q1198" s="12">
        <f>IF(OR(A1198&lt;=360,$E1198&lt;70),Q1197*IF($B1198="January",(1+IF(C1198&gt;Personal!$L$18+1,Calculations!$B$22,Calculations!$B$21)),1),0)</f>
        <v>0</v>
      </c>
      <c r="R1198" s="12">
        <f>IF(OR(A1198&lt;=360,$E1198&lt;70),IF(AND(Career!$F$15="Yes",$E1198=62,$E1197=61),Q1198,R1197*IF($B1198="January",(1+IF(C1198&gt;Personal!$L$18+1,Calculations!$C$22,Calculations!$C$21)),1)),0)</f>
        <v>0</v>
      </c>
      <c r="S1198" s="12">
        <f>R1198*(1-'Retiree Assumptions'!$F$8)</f>
        <v>0</v>
      </c>
      <c r="T1198" s="12">
        <f>S1198/(Calculations!$C$27^($A1198-1+Calculations!$B$6/30))</f>
        <v>0</v>
      </c>
      <c r="U1198" s="23">
        <f t="shared" si="1550"/>
        <v>0</v>
      </c>
      <c r="W1198">
        <f t="shared" si="1542"/>
        <v>15</v>
      </c>
      <c r="X1198">
        <f t="shared" si="1564"/>
        <v>2124</v>
      </c>
      <c r="Y1198">
        <f t="shared" si="1565"/>
        <v>141</v>
      </c>
      <c r="Z1198">
        <f t="shared" si="1552"/>
        <v>139</v>
      </c>
      <c r="AA1198" s="12">
        <f>S1198*12*Subsidy!$I$15/Subsidy!$I$14</f>
        <v>0</v>
      </c>
      <c r="AB1198" s="12">
        <f>SUM(S$5:S1198)*Subsidy!$I$15/Subsidy!$I$14</f>
        <v>53212.488521578103</v>
      </c>
      <c r="AC1198" s="12">
        <f>N1198*Subsidy!$E$15/Subsidy!$E$14</f>
        <v>11088.729451136101</v>
      </c>
      <c r="AD1198" s="12">
        <f t="shared" si="1553"/>
        <v>133064.75341363321</v>
      </c>
      <c r="AE1198" s="12">
        <f>$AP1198*AC1198/(Calculations!$D$27^(A1198-1+Calculations!$B$6/30))</f>
        <v>0</v>
      </c>
      <c r="AF1198" s="12">
        <f>IF(AE1198=0,0,SUM(AE$903:AE1198)*AC1198/AE1198)</f>
        <v>0</v>
      </c>
      <c r="AH1198" s="164">
        <f>VLOOKUP(E1198,Rates2,5)*VLOOKUP(E1198,Mort_Imp_Retirees,C1198-'Mort Imp Cume'!$C$4+2)</f>
        <v>1</v>
      </c>
      <c r="AI1198" s="16">
        <f t="shared" si="1554"/>
        <v>0</v>
      </c>
      <c r="AJ1198" s="164">
        <f>VLOOKUP(F1198,Rates2,6)*VLOOKUP(F1198,Mort_Imp_Survivors,C1198-'Mort Imp Cume'!$C$4+2)</f>
        <v>1</v>
      </c>
      <c r="AK1198" s="16">
        <f t="shared" si="1555"/>
        <v>0</v>
      </c>
      <c r="AL1198" s="164">
        <f>VLOOKUP(F1198,Rates2,7)*VLOOKUP(F1198,Mort_Imp_Survivors,C1198-'Mort Imp Cume'!$C$4+2)</f>
        <v>1</v>
      </c>
      <c r="AM1198" s="16">
        <f t="shared" si="1556"/>
        <v>0</v>
      </c>
      <c r="AN1198" s="108">
        <f>PRODUCT(AI$4:AI1197)</f>
        <v>0</v>
      </c>
      <c r="AO1198" s="16">
        <f>PRODUCT(AK$4:AK1197)</f>
        <v>0</v>
      </c>
      <c r="AP1198" s="16">
        <f>PRODUCT(AM$4:AM1197)</f>
        <v>0</v>
      </c>
      <c r="AQ1198" s="16">
        <f t="shared" si="1557"/>
        <v>0</v>
      </c>
      <c r="AR1198" s="16">
        <f t="shared" si="1558"/>
        <v>0</v>
      </c>
      <c r="AS1198" s="16">
        <f t="shared" si="1559"/>
        <v>0</v>
      </c>
      <c r="AT1198" s="16">
        <f t="shared" si="1560"/>
        <v>0</v>
      </c>
      <c r="AU1198" s="16">
        <f t="shared" si="1561"/>
        <v>1</v>
      </c>
      <c r="AV1198" s="16">
        <f t="shared" si="1562"/>
        <v>0</v>
      </c>
      <c r="AW1198" s="30">
        <f>(SUMPRODUCT(AV$5:AV1197,A$5:A1197)+SUM(AV$5:AV1197)*(Calculations!$B$6/30-0.5)+AV$4*Calculations!$B$6/30/2)/SUM(AV$4:AV1197)</f>
        <v>510.22007229542299</v>
      </c>
      <c r="AX1198" s="16"/>
      <c r="AY1198" s="12"/>
      <c r="AZ1198" s="12"/>
    </row>
    <row r="1199" spans="1:52" x14ac:dyDescent="0.25">
      <c r="A1199">
        <f t="shared" si="1538"/>
        <v>1195</v>
      </c>
      <c r="B1199" t="str">
        <f t="shared" si="1567"/>
        <v>August</v>
      </c>
      <c r="C1199">
        <f t="shared" si="1546"/>
        <v>2124</v>
      </c>
      <c r="D1199">
        <f t="shared" si="1569"/>
        <v>212408</v>
      </c>
      <c r="E1199">
        <f t="shared" ref="E1199:F1199" si="1600">E1187+1</f>
        <v>141</v>
      </c>
      <c r="F1199">
        <f t="shared" si="1600"/>
        <v>139</v>
      </c>
      <c r="G1199" s="12">
        <f>G1198*IF($B1199="January",1+IF(C1199&gt;Personal!$L$18+1,Calculations!$B$22,Calculations!$B$21),1)</f>
        <v>28638.24754942178</v>
      </c>
      <c r="H1199" s="12">
        <f>IF(AND(Career!$F$15="Yes",$E1199=62,$E1198=61),G1199,H1198*IF($B1199="January",(1+IF(C1199&gt;Personal!$L$18+1,Calculations!$C$22,Calculations!$C$21)),1))</f>
        <v>28638.24754942178</v>
      </c>
      <c r="I1199" s="12">
        <f>H1199*(1-'Retiree Assumptions'!$F$8)</f>
        <v>22337.833088548989</v>
      </c>
      <c r="J1199" s="12">
        <f>I1199/(Calculations!$C$27^($A1199-1+Calculations!$B$6/30))</f>
        <v>1047.8766196803658</v>
      </c>
      <c r="K1199" s="23">
        <f t="shared" si="1548"/>
        <v>0</v>
      </c>
      <c r="L1199" s="12">
        <f>L1198*IF($B1199="January",(1+IF(C1199&gt;Personal!$L$18+1,Calculations!$B$22,Calculations!$B$21)),1)</f>
        <v>15751.036152181963</v>
      </c>
      <c r="M1199" s="12">
        <f>IF(AND(Career!$F$15="Yes",$E1199=62,$E1198=61),L1199,M1198*IF($B1199="January",(1+IF(C1199&gt;Personal!$L$18+1,Calculations!$C$22,Calculations!$C$21)),1))</f>
        <v>15751.036152181963</v>
      </c>
      <c r="N1199" s="12">
        <f>M1199*(1-'Retiree Assumptions'!$F$10)</f>
        <v>13860.911813920127</v>
      </c>
      <c r="O1199" s="12">
        <f>N1199/(Calculations!$C$27^$AW1199)/(Calculations!$D$27^($A1199-1-$AW1199+Calculations!$B$6/30))</f>
        <v>521.33174323529215</v>
      </c>
      <c r="P1199" s="23">
        <f t="shared" si="1549"/>
        <v>0</v>
      </c>
      <c r="Q1199" s="12">
        <f>IF(OR(A1199&lt;=360,$E1199&lt;70),Q1198*IF($B1199="January",(1+IF(C1199&gt;Personal!$L$18+1,Calculations!$B$22,Calculations!$B$21)),1),0)</f>
        <v>0</v>
      </c>
      <c r="R1199" s="12">
        <f>IF(OR(A1199&lt;=360,$E1199&lt;70),IF(AND(Career!$F$15="Yes",$E1199=62,$E1198=61),Q1199,R1198*IF($B1199="January",(1+IF(C1199&gt;Personal!$L$18+1,Calculations!$C$22,Calculations!$C$21)),1)),0)</f>
        <v>0</v>
      </c>
      <c r="S1199" s="12">
        <f>R1199*(1-'Retiree Assumptions'!$F$8)</f>
        <v>0</v>
      </c>
      <c r="T1199" s="12">
        <f>S1199/(Calculations!$C$27^($A1199-1+Calculations!$B$6/30))</f>
        <v>0</v>
      </c>
      <c r="U1199" s="23">
        <f t="shared" si="1550"/>
        <v>0</v>
      </c>
      <c r="W1199">
        <f t="shared" si="1542"/>
        <v>15</v>
      </c>
      <c r="X1199">
        <f t="shared" si="1564"/>
        <v>2124</v>
      </c>
      <c r="Y1199">
        <f t="shared" si="1565"/>
        <v>141</v>
      </c>
      <c r="Z1199">
        <f t="shared" si="1552"/>
        <v>139</v>
      </c>
      <c r="AA1199" s="12">
        <f>S1199*12*Subsidy!$I$15/Subsidy!$I$14</f>
        <v>0</v>
      </c>
      <c r="AB1199" s="12">
        <f>SUM(S$5:S1199)*Subsidy!$I$15/Subsidy!$I$14</f>
        <v>53212.488521578103</v>
      </c>
      <c r="AC1199" s="12">
        <f>N1199*Subsidy!$E$15/Subsidy!$E$14</f>
        <v>11088.729451136101</v>
      </c>
      <c r="AD1199" s="12">
        <f t="shared" si="1553"/>
        <v>133064.75341363321</v>
      </c>
      <c r="AE1199" s="12">
        <f>$AP1199*AC1199/(Calculations!$D$27^(A1199-1+Calculations!$B$6/30))</f>
        <v>0</v>
      </c>
      <c r="AF1199" s="12">
        <f>IF(AE1199=0,0,SUM(AE$903:AE1199)*AC1199/AE1199)</f>
        <v>0</v>
      </c>
      <c r="AH1199" s="164">
        <f>VLOOKUP(E1199,Rates2,5)*VLOOKUP(E1199,Mort_Imp_Retirees,C1199-'Mort Imp Cume'!$C$4+2)</f>
        <v>1</v>
      </c>
      <c r="AI1199" s="16">
        <f t="shared" si="1554"/>
        <v>0</v>
      </c>
      <c r="AJ1199" s="164">
        <f>VLOOKUP(F1199,Rates2,6)*VLOOKUP(F1199,Mort_Imp_Survivors,C1199-'Mort Imp Cume'!$C$4+2)</f>
        <v>1</v>
      </c>
      <c r="AK1199" s="16">
        <f t="shared" si="1555"/>
        <v>0</v>
      </c>
      <c r="AL1199" s="164">
        <f>VLOOKUP(F1199,Rates2,7)*VLOOKUP(F1199,Mort_Imp_Survivors,C1199-'Mort Imp Cume'!$C$4+2)</f>
        <v>1</v>
      </c>
      <c r="AM1199" s="16">
        <f t="shared" si="1556"/>
        <v>0</v>
      </c>
      <c r="AN1199" s="108">
        <f>PRODUCT(AI$4:AI1198)</f>
        <v>0</v>
      </c>
      <c r="AO1199" s="16">
        <f>PRODUCT(AK$4:AK1198)</f>
        <v>0</v>
      </c>
      <c r="AP1199" s="16">
        <f>PRODUCT(AM$4:AM1198)</f>
        <v>0</v>
      </c>
      <c r="AQ1199" s="16">
        <f t="shared" si="1557"/>
        <v>0</v>
      </c>
      <c r="AR1199" s="16">
        <f t="shared" si="1558"/>
        <v>0</v>
      </c>
      <c r="AS1199" s="16">
        <f t="shared" si="1559"/>
        <v>0</v>
      </c>
      <c r="AT1199" s="16">
        <f t="shared" si="1560"/>
        <v>0</v>
      </c>
      <c r="AU1199" s="16">
        <f t="shared" si="1561"/>
        <v>1</v>
      </c>
      <c r="AV1199" s="16">
        <f t="shared" si="1562"/>
        <v>0</v>
      </c>
      <c r="AW1199" s="30">
        <f>(SUMPRODUCT(AV$5:AV1198,A$5:A1198)+SUM(AV$5:AV1198)*(Calculations!$B$6/30-0.5)+AV$4*Calculations!$B$6/30/2)/SUM(AV$4:AV1198)</f>
        <v>510.22007229542299</v>
      </c>
      <c r="AX1199" s="16"/>
      <c r="AY1199" s="12"/>
      <c r="AZ1199" s="12"/>
    </row>
    <row r="1200" spans="1:52" x14ac:dyDescent="0.25">
      <c r="A1200">
        <f t="shared" si="1538"/>
        <v>1196</v>
      </c>
      <c r="B1200" t="str">
        <f t="shared" si="1567"/>
        <v>September</v>
      </c>
      <c r="C1200">
        <f t="shared" si="1546"/>
        <v>2124</v>
      </c>
      <c r="D1200">
        <f t="shared" si="1569"/>
        <v>212409</v>
      </c>
      <c r="E1200">
        <f t="shared" ref="E1200:F1200" si="1601">E1188+1</f>
        <v>141</v>
      </c>
      <c r="F1200">
        <f t="shared" si="1601"/>
        <v>139</v>
      </c>
      <c r="G1200" s="12">
        <f>G1199*IF($B1200="January",1+IF(C1200&gt;Personal!$L$18+1,Calculations!$B$22,Calculations!$B$21),1)</f>
        <v>28638.24754942178</v>
      </c>
      <c r="H1200" s="12">
        <f>IF(AND(Career!$F$15="Yes",$E1200=62,$E1199=61),G1200,H1199*IF($B1200="January",(1+IF(C1200&gt;Personal!$L$18+1,Calculations!$C$22,Calculations!$C$21)),1))</f>
        <v>28638.24754942178</v>
      </c>
      <c r="I1200" s="12">
        <f>H1200*(1-'Retiree Assumptions'!$F$8)</f>
        <v>22337.833088548989</v>
      </c>
      <c r="J1200" s="12">
        <f>I1200/(Calculations!$C$27^($A1200-1+Calculations!$B$6/30))</f>
        <v>1045.1972099514003</v>
      </c>
      <c r="K1200" s="23">
        <f t="shared" si="1548"/>
        <v>0</v>
      </c>
      <c r="L1200" s="12">
        <f>L1199*IF($B1200="January",(1+IF(C1200&gt;Personal!$L$18+1,Calculations!$B$22,Calculations!$B$21)),1)</f>
        <v>15751.036152181963</v>
      </c>
      <c r="M1200" s="12">
        <f>IF(AND(Career!$F$15="Yes",$E1200=62,$E1199=61),L1200,M1199*IF($B1200="January",(1+IF(C1200&gt;Personal!$L$18+1,Calculations!$C$22,Calculations!$C$21)),1))</f>
        <v>15751.036152181963</v>
      </c>
      <c r="N1200" s="12">
        <f>M1200*(1-'Retiree Assumptions'!$F$10)</f>
        <v>13860.911813920127</v>
      </c>
      <c r="O1200" s="12">
        <f>N1200/(Calculations!$C$27^$AW1200)/(Calculations!$D$27^($A1200-1-$AW1200+Calculations!$B$6/30))</f>
        <v>519.83096702040348</v>
      </c>
      <c r="P1200" s="23">
        <f t="shared" si="1549"/>
        <v>0</v>
      </c>
      <c r="Q1200" s="12">
        <f>IF(OR(A1200&lt;=360,$E1200&lt;70),Q1199*IF($B1200="January",(1+IF(C1200&gt;Personal!$L$18+1,Calculations!$B$22,Calculations!$B$21)),1),0)</f>
        <v>0</v>
      </c>
      <c r="R1200" s="12">
        <f>IF(OR(A1200&lt;=360,$E1200&lt;70),IF(AND(Career!$F$15="Yes",$E1200=62,$E1199=61),Q1200,R1199*IF($B1200="January",(1+IF(C1200&gt;Personal!$L$18+1,Calculations!$C$22,Calculations!$C$21)),1)),0)</f>
        <v>0</v>
      </c>
      <c r="S1200" s="12">
        <f>R1200*(1-'Retiree Assumptions'!$F$8)</f>
        <v>0</v>
      </c>
      <c r="T1200" s="12">
        <f>S1200/(Calculations!$C$27^($A1200-1+Calculations!$B$6/30))</f>
        <v>0</v>
      </c>
      <c r="U1200" s="23">
        <f t="shared" si="1550"/>
        <v>0</v>
      </c>
      <c r="W1200">
        <f t="shared" si="1542"/>
        <v>15</v>
      </c>
      <c r="X1200">
        <f t="shared" si="1564"/>
        <v>2124</v>
      </c>
      <c r="Y1200">
        <f t="shared" si="1565"/>
        <v>141</v>
      </c>
      <c r="Z1200">
        <f t="shared" si="1552"/>
        <v>139</v>
      </c>
      <c r="AA1200" s="12">
        <f>S1200*12*Subsidy!$I$15/Subsidy!$I$14</f>
        <v>0</v>
      </c>
      <c r="AB1200" s="12">
        <f>SUM(S$5:S1200)*Subsidy!$I$15/Subsidy!$I$14</f>
        <v>53212.488521578103</v>
      </c>
      <c r="AC1200" s="12">
        <f>N1200*Subsidy!$E$15/Subsidy!$E$14</f>
        <v>11088.729451136101</v>
      </c>
      <c r="AD1200" s="12">
        <f t="shared" si="1553"/>
        <v>133064.75341363321</v>
      </c>
      <c r="AE1200" s="12">
        <f>$AP1200*AC1200/(Calculations!$D$27^(A1200-1+Calculations!$B$6/30))</f>
        <v>0</v>
      </c>
      <c r="AF1200" s="12">
        <f>IF(AE1200=0,0,SUM(AE$903:AE1200)*AC1200/AE1200)</f>
        <v>0</v>
      </c>
      <c r="AH1200" s="164">
        <f>VLOOKUP(E1200,Rates2,5)*VLOOKUP(E1200,Mort_Imp_Retirees,C1200-'Mort Imp Cume'!$C$4+2)</f>
        <v>1</v>
      </c>
      <c r="AI1200" s="16">
        <f t="shared" si="1554"/>
        <v>0</v>
      </c>
      <c r="AJ1200" s="164">
        <f>VLOOKUP(F1200,Rates2,6)*VLOOKUP(F1200,Mort_Imp_Survivors,C1200-'Mort Imp Cume'!$C$4+2)</f>
        <v>1</v>
      </c>
      <c r="AK1200" s="16">
        <f t="shared" si="1555"/>
        <v>0</v>
      </c>
      <c r="AL1200" s="164">
        <f>VLOOKUP(F1200,Rates2,7)*VLOOKUP(F1200,Mort_Imp_Survivors,C1200-'Mort Imp Cume'!$C$4+2)</f>
        <v>1</v>
      </c>
      <c r="AM1200" s="16">
        <f t="shared" si="1556"/>
        <v>0</v>
      </c>
      <c r="AN1200" s="108">
        <f>PRODUCT(AI$4:AI1199)</f>
        <v>0</v>
      </c>
      <c r="AO1200" s="16">
        <f>PRODUCT(AK$4:AK1199)</f>
        <v>0</v>
      </c>
      <c r="AP1200" s="16">
        <f>PRODUCT(AM$4:AM1199)</f>
        <v>0</v>
      </c>
      <c r="AQ1200" s="16">
        <f t="shared" si="1557"/>
        <v>0</v>
      </c>
      <c r="AR1200" s="16">
        <f t="shared" si="1558"/>
        <v>0</v>
      </c>
      <c r="AS1200" s="16">
        <f t="shared" si="1559"/>
        <v>0</v>
      </c>
      <c r="AT1200" s="16">
        <f t="shared" si="1560"/>
        <v>0</v>
      </c>
      <c r="AU1200" s="16">
        <f t="shared" si="1561"/>
        <v>1</v>
      </c>
      <c r="AV1200" s="16">
        <f t="shared" si="1562"/>
        <v>0</v>
      </c>
      <c r="AW1200" s="30">
        <f>(SUMPRODUCT(AV$5:AV1199,A$5:A1199)+SUM(AV$5:AV1199)*(Calculations!$B$6/30-0.5)+AV$4*Calculations!$B$6/30/2)/SUM(AV$4:AV1199)</f>
        <v>510.22007229542299</v>
      </c>
      <c r="AX1200" s="16"/>
      <c r="AY1200" s="12"/>
      <c r="AZ1200" s="12"/>
    </row>
    <row r="1201" spans="1:52" x14ac:dyDescent="0.25">
      <c r="A1201">
        <f t="shared" si="1538"/>
        <v>1197</v>
      </c>
      <c r="B1201" t="str">
        <f t="shared" si="1567"/>
        <v>October</v>
      </c>
      <c r="C1201">
        <f t="shared" si="1546"/>
        <v>2124</v>
      </c>
      <c r="D1201">
        <f t="shared" si="1569"/>
        <v>212410</v>
      </c>
      <c r="E1201">
        <f t="shared" ref="E1201:F1201" si="1602">E1189+1</f>
        <v>141</v>
      </c>
      <c r="F1201">
        <f t="shared" si="1602"/>
        <v>139</v>
      </c>
      <c r="G1201" s="12">
        <f>G1200*IF($B1201="January",1+IF(C1201&gt;Personal!$L$18+1,Calculations!$B$22,Calculations!$B$21),1)</f>
        <v>28638.24754942178</v>
      </c>
      <c r="H1201" s="12">
        <f>IF(AND(Career!$F$15="Yes",$E1201=62,$E1200=61),G1201,H1200*IF($B1201="January",(1+IF(C1201&gt;Personal!$L$18+1,Calculations!$C$22,Calculations!$C$21)),1))</f>
        <v>28638.24754942178</v>
      </c>
      <c r="I1201" s="12">
        <f>H1201*(1-'Retiree Assumptions'!$F$8)</f>
        <v>22337.833088548989</v>
      </c>
      <c r="J1201" s="12">
        <f>I1201/(Calculations!$C$27^($A1201-1+Calculations!$B$6/30))</f>
        <v>1042.5246514455278</v>
      </c>
      <c r="K1201" s="23">
        <f t="shared" si="1548"/>
        <v>0</v>
      </c>
      <c r="L1201" s="12">
        <f>L1200*IF($B1201="January",(1+IF(C1201&gt;Personal!$L$18+1,Calculations!$B$22,Calculations!$B$21)),1)</f>
        <v>15751.036152181963</v>
      </c>
      <c r="M1201" s="12">
        <f>IF(AND(Career!$F$15="Yes",$E1201=62,$E1200=61),L1201,M1200*IF($B1201="January",(1+IF(C1201&gt;Personal!$L$18+1,Calculations!$C$22,Calculations!$C$21)),1))</f>
        <v>15751.036152181963</v>
      </c>
      <c r="N1201" s="12">
        <f>M1201*(1-'Retiree Assumptions'!$F$10)</f>
        <v>13860.911813920127</v>
      </c>
      <c r="O1201" s="12">
        <f>N1201/(Calculations!$C$27^$AW1201)/(Calculations!$D$27^($A1201-1-$AW1201+Calculations!$B$6/30))</f>
        <v>518.33451114333502</v>
      </c>
      <c r="P1201" s="23">
        <f t="shared" si="1549"/>
        <v>0</v>
      </c>
      <c r="Q1201" s="12">
        <f>IF(OR(A1201&lt;=360,$E1201&lt;70),Q1200*IF($B1201="January",(1+IF(C1201&gt;Personal!$L$18+1,Calculations!$B$22,Calculations!$B$21)),1),0)</f>
        <v>0</v>
      </c>
      <c r="R1201" s="12">
        <f>IF(OR(A1201&lt;=360,$E1201&lt;70),IF(AND(Career!$F$15="Yes",$E1201=62,$E1200=61),Q1201,R1200*IF($B1201="January",(1+IF(C1201&gt;Personal!$L$18+1,Calculations!$C$22,Calculations!$C$21)),1)),0)</f>
        <v>0</v>
      </c>
      <c r="S1201" s="12">
        <f>R1201*(1-'Retiree Assumptions'!$F$8)</f>
        <v>0</v>
      </c>
      <c r="T1201" s="12">
        <f>S1201/(Calculations!$C$27^($A1201-1+Calculations!$B$6/30))</f>
        <v>0</v>
      </c>
      <c r="U1201" s="23">
        <f t="shared" si="1550"/>
        <v>0</v>
      </c>
      <c r="W1201">
        <f t="shared" si="1542"/>
        <v>15</v>
      </c>
      <c r="X1201">
        <f t="shared" si="1564"/>
        <v>2124</v>
      </c>
      <c r="Y1201">
        <f t="shared" si="1565"/>
        <v>141</v>
      </c>
      <c r="Z1201">
        <f t="shared" si="1552"/>
        <v>139</v>
      </c>
      <c r="AA1201" s="12">
        <f>S1201*12*Subsidy!$I$15/Subsidy!$I$14</f>
        <v>0</v>
      </c>
      <c r="AB1201" s="12">
        <f>SUM(S$5:S1201)*Subsidy!$I$15/Subsidy!$I$14</f>
        <v>53212.488521578103</v>
      </c>
      <c r="AC1201" s="12">
        <f>N1201*Subsidy!$E$15/Subsidy!$E$14</f>
        <v>11088.729451136101</v>
      </c>
      <c r="AD1201" s="12">
        <f t="shared" si="1553"/>
        <v>133064.75341363321</v>
      </c>
      <c r="AE1201" s="12">
        <f>$AP1201*AC1201/(Calculations!$D$27^(A1201-1+Calculations!$B$6/30))</f>
        <v>0</v>
      </c>
      <c r="AF1201" s="12">
        <f>IF(AE1201=0,0,SUM(AE$903:AE1201)*AC1201/AE1201)</f>
        <v>0</v>
      </c>
      <c r="AH1201" s="164">
        <f>VLOOKUP(E1201,Rates2,5)*VLOOKUP(E1201,Mort_Imp_Retirees,C1201-'Mort Imp Cume'!$C$4+2)</f>
        <v>1</v>
      </c>
      <c r="AI1201" s="16">
        <f t="shared" si="1554"/>
        <v>0</v>
      </c>
      <c r="AJ1201" s="164">
        <f>VLOOKUP(F1201,Rates2,6)*VLOOKUP(F1201,Mort_Imp_Survivors,C1201-'Mort Imp Cume'!$C$4+2)</f>
        <v>1</v>
      </c>
      <c r="AK1201" s="16">
        <f t="shared" si="1555"/>
        <v>0</v>
      </c>
      <c r="AL1201" s="164">
        <f>VLOOKUP(F1201,Rates2,7)*VLOOKUP(F1201,Mort_Imp_Survivors,C1201-'Mort Imp Cume'!$C$4+2)</f>
        <v>1</v>
      </c>
      <c r="AM1201" s="16">
        <f t="shared" si="1556"/>
        <v>0</v>
      </c>
      <c r="AN1201" s="108">
        <f>PRODUCT(AI$4:AI1200)</f>
        <v>0</v>
      </c>
      <c r="AO1201" s="16">
        <f>PRODUCT(AK$4:AK1200)</f>
        <v>0</v>
      </c>
      <c r="AP1201" s="16">
        <f>PRODUCT(AM$4:AM1200)</f>
        <v>0</v>
      </c>
      <c r="AQ1201" s="16">
        <f t="shared" si="1557"/>
        <v>0</v>
      </c>
      <c r="AR1201" s="16">
        <f t="shared" si="1558"/>
        <v>0</v>
      </c>
      <c r="AS1201" s="16">
        <f t="shared" si="1559"/>
        <v>0</v>
      </c>
      <c r="AT1201" s="16">
        <f t="shared" si="1560"/>
        <v>0</v>
      </c>
      <c r="AU1201" s="16">
        <f t="shared" si="1561"/>
        <v>1</v>
      </c>
      <c r="AV1201" s="16">
        <f t="shared" si="1562"/>
        <v>0</v>
      </c>
      <c r="AW1201" s="30">
        <f>(SUMPRODUCT(AV$5:AV1200,A$5:A1200)+SUM(AV$5:AV1200)*(Calculations!$B$6/30-0.5)+AV$4*Calculations!$B$6/30/2)/SUM(AV$4:AV1200)</f>
        <v>510.22007229542299</v>
      </c>
      <c r="AX1201" s="16"/>
      <c r="AY1201" s="12"/>
      <c r="AZ1201" s="12"/>
    </row>
    <row r="1202" spans="1:52" x14ac:dyDescent="0.25">
      <c r="A1202">
        <f t="shared" si="1538"/>
        <v>1198</v>
      </c>
      <c r="B1202" t="str">
        <f t="shared" si="1567"/>
        <v>November</v>
      </c>
      <c r="C1202">
        <f t="shared" si="1546"/>
        <v>2124</v>
      </c>
      <c r="D1202">
        <f t="shared" si="1569"/>
        <v>212411</v>
      </c>
      <c r="E1202">
        <f t="shared" ref="E1202:F1202" si="1603">E1190+1</f>
        <v>141</v>
      </c>
      <c r="F1202">
        <f t="shared" si="1603"/>
        <v>139</v>
      </c>
      <c r="G1202" s="12">
        <f>G1201*IF($B1202="January",1+IF(C1202&gt;Personal!$L$18+1,Calculations!$B$22,Calculations!$B$21),1)</f>
        <v>28638.24754942178</v>
      </c>
      <c r="H1202" s="12">
        <f>IF(AND(Career!$F$15="Yes",$E1202=62,$E1201=61),G1202,H1201*IF($B1202="January",(1+IF(C1202&gt;Personal!$L$18+1,Calculations!$C$22,Calculations!$C$21)),1))</f>
        <v>28638.24754942178</v>
      </c>
      <c r="I1202" s="12">
        <f>H1202*(1-'Retiree Assumptions'!$F$8)</f>
        <v>22337.833088548989</v>
      </c>
      <c r="J1202" s="12">
        <f>I1202/(Calculations!$C$27^($A1202-1+Calculations!$B$6/30))</f>
        <v>1039.8589266442418</v>
      </c>
      <c r="K1202" s="23">
        <f t="shared" si="1548"/>
        <v>0</v>
      </c>
      <c r="L1202" s="12">
        <f>L1201*IF($B1202="January",(1+IF(C1202&gt;Personal!$L$18+1,Calculations!$B$22,Calculations!$B$21)),1)</f>
        <v>15751.036152181963</v>
      </c>
      <c r="M1202" s="12">
        <f>IF(AND(Career!$F$15="Yes",$E1202=62,$E1201=61),L1202,M1201*IF($B1202="January",(1+IF(C1202&gt;Personal!$L$18+1,Calculations!$C$22,Calculations!$C$21)),1))</f>
        <v>15751.036152181963</v>
      </c>
      <c r="N1202" s="12">
        <f>M1202*(1-'Retiree Assumptions'!$F$10)</f>
        <v>13860.911813920127</v>
      </c>
      <c r="O1202" s="12">
        <f>N1202/(Calculations!$C$27^$AW1202)/(Calculations!$D$27^($A1202-1-$AW1202+Calculations!$B$6/30))</f>
        <v>516.84236316697695</v>
      </c>
      <c r="P1202" s="23">
        <f t="shared" si="1549"/>
        <v>0</v>
      </c>
      <c r="Q1202" s="12">
        <f>IF(OR(A1202&lt;=360,$E1202&lt;70),Q1201*IF($B1202="January",(1+IF(C1202&gt;Personal!$L$18+1,Calculations!$B$22,Calculations!$B$21)),1),0)</f>
        <v>0</v>
      </c>
      <c r="R1202" s="12">
        <f>IF(OR(A1202&lt;=360,$E1202&lt;70),IF(AND(Career!$F$15="Yes",$E1202=62,$E1201=61),Q1202,R1201*IF($B1202="January",(1+IF(C1202&gt;Personal!$L$18+1,Calculations!$C$22,Calculations!$C$21)),1)),0)</f>
        <v>0</v>
      </c>
      <c r="S1202" s="12">
        <f>R1202*(1-'Retiree Assumptions'!$F$8)</f>
        <v>0</v>
      </c>
      <c r="T1202" s="12">
        <f>S1202/(Calculations!$C$27^($A1202-1+Calculations!$B$6/30))</f>
        <v>0</v>
      </c>
      <c r="U1202" s="23">
        <f t="shared" si="1550"/>
        <v>0</v>
      </c>
      <c r="W1202">
        <f t="shared" si="1542"/>
        <v>15</v>
      </c>
      <c r="X1202">
        <f t="shared" si="1564"/>
        <v>2124</v>
      </c>
      <c r="Y1202">
        <f t="shared" si="1565"/>
        <v>141</v>
      </c>
      <c r="Z1202">
        <f t="shared" si="1552"/>
        <v>139</v>
      </c>
      <c r="AA1202" s="12">
        <f>S1202*12*Subsidy!$I$15/Subsidy!$I$14</f>
        <v>0</v>
      </c>
      <c r="AB1202" s="12">
        <f>SUM(S$5:S1202)*Subsidy!$I$15/Subsidy!$I$14</f>
        <v>53212.488521578103</v>
      </c>
      <c r="AC1202" s="12">
        <f>N1202*Subsidy!$E$15/Subsidy!$E$14</f>
        <v>11088.729451136101</v>
      </c>
      <c r="AD1202" s="12">
        <f t="shared" si="1553"/>
        <v>133064.75341363321</v>
      </c>
      <c r="AE1202" s="12">
        <f>$AP1202*AC1202/(Calculations!$D$27^(A1202-1+Calculations!$B$6/30))</f>
        <v>0</v>
      </c>
      <c r="AF1202" s="12">
        <f>IF(AE1202=0,0,SUM(AE$903:AE1202)*AC1202/AE1202)</f>
        <v>0</v>
      </c>
      <c r="AH1202" s="164">
        <f>VLOOKUP(E1202,Rates2,5)*VLOOKUP(E1202,Mort_Imp_Retirees,C1202-'Mort Imp Cume'!$C$4+2)</f>
        <v>1</v>
      </c>
      <c r="AI1202" s="16">
        <f t="shared" si="1554"/>
        <v>0</v>
      </c>
      <c r="AJ1202" s="164">
        <f>VLOOKUP(F1202,Rates2,6)*VLOOKUP(F1202,Mort_Imp_Survivors,C1202-'Mort Imp Cume'!$C$4+2)</f>
        <v>1</v>
      </c>
      <c r="AK1202" s="16">
        <f t="shared" si="1555"/>
        <v>0</v>
      </c>
      <c r="AL1202" s="164">
        <f>VLOOKUP(F1202,Rates2,7)*VLOOKUP(F1202,Mort_Imp_Survivors,C1202-'Mort Imp Cume'!$C$4+2)</f>
        <v>1</v>
      </c>
      <c r="AM1202" s="16">
        <f t="shared" si="1556"/>
        <v>0</v>
      </c>
      <c r="AN1202" s="108">
        <f>PRODUCT(AI$4:AI1201)</f>
        <v>0</v>
      </c>
      <c r="AO1202" s="16">
        <f>PRODUCT(AK$4:AK1201)</f>
        <v>0</v>
      </c>
      <c r="AP1202" s="16">
        <f>PRODUCT(AM$4:AM1201)</f>
        <v>0</v>
      </c>
      <c r="AQ1202" s="16">
        <f t="shared" si="1557"/>
        <v>0</v>
      </c>
      <c r="AR1202" s="16">
        <f t="shared" si="1558"/>
        <v>0</v>
      </c>
      <c r="AS1202" s="16">
        <f t="shared" si="1559"/>
        <v>0</v>
      </c>
      <c r="AT1202" s="16">
        <f t="shared" si="1560"/>
        <v>0</v>
      </c>
      <c r="AU1202" s="16">
        <f t="shared" si="1561"/>
        <v>1</v>
      </c>
      <c r="AV1202" s="16">
        <f t="shared" si="1562"/>
        <v>0</v>
      </c>
      <c r="AW1202" s="30">
        <f>(SUMPRODUCT(AV$5:AV1201,A$5:A1201)+SUM(AV$5:AV1201)*(Calculations!$B$6/30-0.5)+AV$4*Calculations!$B$6/30/2)/SUM(AV$4:AV1201)</f>
        <v>510.22007229542299</v>
      </c>
      <c r="AX1202" s="16"/>
      <c r="AY1202" s="12"/>
      <c r="AZ1202" s="12"/>
    </row>
    <row r="1203" spans="1:52" x14ac:dyDescent="0.25">
      <c r="A1203">
        <f t="shared" si="1538"/>
        <v>1199</v>
      </c>
      <c r="B1203" t="str">
        <f t="shared" si="1567"/>
        <v>December</v>
      </c>
      <c r="C1203">
        <f t="shared" si="1546"/>
        <v>2124</v>
      </c>
      <c r="D1203">
        <f t="shared" si="1569"/>
        <v>212412</v>
      </c>
      <c r="E1203">
        <f t="shared" ref="E1203:F1203" si="1604">E1191+1</f>
        <v>141</v>
      </c>
      <c r="F1203">
        <f t="shared" si="1604"/>
        <v>139</v>
      </c>
      <c r="G1203" s="12">
        <f>G1202*IF($B1203="January",1+IF(C1203&gt;Personal!$L$18+1,Calculations!$B$22,Calculations!$B$21),1)</f>
        <v>28638.24754942178</v>
      </c>
      <c r="H1203" s="12">
        <f>IF(AND(Career!$F$15="Yes",$E1203=62,$E1202=61),G1203,H1202*IF($B1203="January",(1+IF(C1203&gt;Personal!$L$18+1,Calculations!$C$22,Calculations!$C$21)),1))</f>
        <v>28638.24754942178</v>
      </c>
      <c r="I1203" s="12">
        <f>H1203*(1-'Retiree Assumptions'!$F$8)</f>
        <v>22337.833088548989</v>
      </c>
      <c r="J1203" s="12">
        <f>I1203/(Calculations!$C$27^($A1203-1+Calculations!$B$6/30))</f>
        <v>1037.2000180738298</v>
      </c>
      <c r="K1203" s="23">
        <f t="shared" si="1548"/>
        <v>0</v>
      </c>
      <c r="L1203" s="12">
        <f>L1202*IF($B1203="January",(1+IF(C1203&gt;Personal!$L$18+1,Calculations!$B$22,Calculations!$B$21)),1)</f>
        <v>15751.036152181963</v>
      </c>
      <c r="M1203" s="12">
        <f>IF(AND(Career!$F$15="Yes",$E1203=62,$E1202=61),L1203,M1202*IF($B1203="January",(1+IF(C1203&gt;Personal!$L$18+1,Calculations!$C$22,Calculations!$C$21)),1))</f>
        <v>15751.036152181963</v>
      </c>
      <c r="N1203" s="12">
        <f>M1203*(1-'Retiree Assumptions'!$F$10)</f>
        <v>13860.911813920127</v>
      </c>
      <c r="O1203" s="12">
        <f>N1203/(Calculations!$C$27^$AW1203)/(Calculations!$D$27^($A1203-1-$AW1203+Calculations!$B$6/30))</f>
        <v>515.35451069002204</v>
      </c>
      <c r="P1203" s="23">
        <f t="shared" si="1549"/>
        <v>0</v>
      </c>
      <c r="Q1203" s="12">
        <f>IF(OR(A1203&lt;=360,$E1203&lt;70),Q1202*IF($B1203="January",(1+IF(C1203&gt;Personal!$L$18+1,Calculations!$B$22,Calculations!$B$21)),1),0)</f>
        <v>0</v>
      </c>
      <c r="R1203" s="12">
        <f>IF(OR(A1203&lt;=360,$E1203&lt;70),IF(AND(Career!$F$15="Yes",$E1203=62,$E1202=61),Q1203,R1202*IF($B1203="January",(1+IF(C1203&gt;Personal!$L$18+1,Calculations!$C$22,Calculations!$C$21)),1)),0)</f>
        <v>0</v>
      </c>
      <c r="S1203" s="12">
        <f>R1203*(1-'Retiree Assumptions'!$F$8)</f>
        <v>0</v>
      </c>
      <c r="T1203" s="12">
        <f>S1203/(Calculations!$C$27^($A1203-1+Calculations!$B$6/30))</f>
        <v>0</v>
      </c>
      <c r="U1203" s="23">
        <f t="shared" si="1550"/>
        <v>0</v>
      </c>
      <c r="W1203">
        <f t="shared" si="1542"/>
        <v>15</v>
      </c>
      <c r="X1203">
        <f t="shared" si="1564"/>
        <v>2124</v>
      </c>
      <c r="Y1203">
        <f t="shared" si="1565"/>
        <v>141</v>
      </c>
      <c r="Z1203">
        <f t="shared" si="1552"/>
        <v>139</v>
      </c>
      <c r="AA1203" s="12">
        <f>S1203*12*Subsidy!$I$15/Subsidy!$I$14</f>
        <v>0</v>
      </c>
      <c r="AB1203" s="12">
        <f>SUM(S$5:S1203)*Subsidy!$I$15/Subsidy!$I$14</f>
        <v>53212.488521578103</v>
      </c>
      <c r="AC1203" s="12">
        <f>N1203*Subsidy!$E$15/Subsidy!$E$14</f>
        <v>11088.729451136101</v>
      </c>
      <c r="AD1203" s="12">
        <f t="shared" si="1553"/>
        <v>133064.75341363321</v>
      </c>
      <c r="AE1203" s="12">
        <f>$AP1203*AC1203/(Calculations!$D$27^(A1203-1+Calculations!$B$6/30))</f>
        <v>0</v>
      </c>
      <c r="AF1203" s="12">
        <f>IF(AE1203=0,0,SUM(AE$903:AE1203)*AC1203/AE1203)</f>
        <v>0</v>
      </c>
      <c r="AH1203" s="164">
        <f>VLOOKUP(E1203,Rates2,5)*VLOOKUP(E1203,Mort_Imp_Retirees,C1203-'Mort Imp Cume'!$C$4+2)</f>
        <v>1</v>
      </c>
      <c r="AI1203" s="16">
        <f t="shared" si="1554"/>
        <v>0</v>
      </c>
      <c r="AJ1203" s="164">
        <f>VLOOKUP(F1203,Rates2,6)*VLOOKUP(F1203,Mort_Imp_Survivors,C1203-'Mort Imp Cume'!$C$4+2)</f>
        <v>1</v>
      </c>
      <c r="AK1203" s="16">
        <f t="shared" si="1555"/>
        <v>0</v>
      </c>
      <c r="AL1203" s="164">
        <f>VLOOKUP(F1203,Rates2,7)*VLOOKUP(F1203,Mort_Imp_Survivors,C1203-'Mort Imp Cume'!$C$4+2)</f>
        <v>1</v>
      </c>
      <c r="AM1203" s="16">
        <f t="shared" si="1556"/>
        <v>0</v>
      </c>
      <c r="AN1203" s="108">
        <f>PRODUCT(AI$4:AI1202)</f>
        <v>0</v>
      </c>
      <c r="AO1203" s="16">
        <f>PRODUCT(AK$4:AK1202)</f>
        <v>0</v>
      </c>
      <c r="AP1203" s="16">
        <f>PRODUCT(AM$4:AM1202)</f>
        <v>0</v>
      </c>
      <c r="AQ1203" s="16">
        <f t="shared" si="1557"/>
        <v>0</v>
      </c>
      <c r="AR1203" s="16">
        <f t="shared" si="1558"/>
        <v>0</v>
      </c>
      <c r="AS1203" s="16">
        <f t="shared" si="1559"/>
        <v>0</v>
      </c>
      <c r="AT1203" s="16">
        <f t="shared" si="1560"/>
        <v>0</v>
      </c>
      <c r="AU1203" s="16">
        <f t="shared" si="1561"/>
        <v>1</v>
      </c>
      <c r="AV1203" s="16">
        <f t="shared" si="1562"/>
        <v>0</v>
      </c>
      <c r="AW1203" s="30">
        <f>(SUMPRODUCT(AV$5:AV1202,A$5:A1202)+SUM(AV$5:AV1202)*(Calculations!$B$6/30-0.5)+AV$4*Calculations!$B$6/30/2)/SUM(AV$4:AV1202)</f>
        <v>510.22007229542299</v>
      </c>
      <c r="AX1203" s="16"/>
      <c r="AY1203" s="12"/>
      <c r="AZ1203" s="12"/>
    </row>
    <row r="1204" spans="1:52" x14ac:dyDescent="0.25">
      <c r="A1204">
        <f t="shared" si="1538"/>
        <v>1200</v>
      </c>
      <c r="B1204" t="str">
        <f t="shared" si="1567"/>
        <v>January</v>
      </c>
      <c r="C1204">
        <f t="shared" si="1546"/>
        <v>2125</v>
      </c>
      <c r="D1204">
        <f t="shared" si="1569"/>
        <v>212501</v>
      </c>
      <c r="E1204">
        <f t="shared" ref="E1204:F1204" si="1605">E1192+1</f>
        <v>142</v>
      </c>
      <c r="F1204">
        <f t="shared" si="1605"/>
        <v>140</v>
      </c>
      <c r="G1204" s="12">
        <f>G1203*IF($B1204="January",1+IF(C1204&gt;Personal!$L$18+1,Calculations!$B$22,Calculations!$B$21),1)</f>
        <v>29354.203738157321</v>
      </c>
      <c r="H1204" s="12">
        <f>IF(AND(Career!$F$15="Yes",$E1204=62,$E1203=61),G1204,H1203*IF($B1204="January",(1+IF(C1204&gt;Personal!$L$18+1,Calculations!$C$22,Calculations!$C$21)),1))</f>
        <v>29354.203738157321</v>
      </c>
      <c r="I1204" s="12">
        <f>H1204*(1-'Retiree Assumptions'!$F$8)</f>
        <v>22896.278915762712</v>
      </c>
      <c r="J1204" s="12">
        <f>I1204/(Calculations!$C$27^($A1204-1+Calculations!$B$6/30))</f>
        <v>1060.4116060128915</v>
      </c>
      <c r="K1204" s="23">
        <f t="shared" si="1548"/>
        <v>0</v>
      </c>
      <c r="L1204" s="12">
        <f>L1203*IF($B1204="January",(1+IF(C1204&gt;Personal!$L$18+1,Calculations!$B$22,Calculations!$B$21)),1)</f>
        <v>16144.812055986511</v>
      </c>
      <c r="M1204" s="12">
        <f>IF(AND(Career!$F$15="Yes",$E1204=62,$E1203=61),L1204,M1203*IF($B1204="January",(1+IF(C1204&gt;Personal!$L$18+1,Calculations!$C$22,Calculations!$C$21)),1))</f>
        <v>16144.812055986511</v>
      </c>
      <c r="N1204" s="12">
        <f>M1204*(1-'Retiree Assumptions'!$F$10)</f>
        <v>14207.43460926813</v>
      </c>
      <c r="O1204" s="12">
        <f>N1204/(Calculations!$C$27^$AW1204)/(Calculations!$D$27^($A1204-1-$AW1204+Calculations!$B$6/30))</f>
        <v>526.71771488053537</v>
      </c>
      <c r="P1204" s="23">
        <f t="shared" si="1549"/>
        <v>0</v>
      </c>
      <c r="Q1204" s="12">
        <f>IF(OR(A1204&lt;=360,$E1204&lt;70),Q1203*IF($B1204="January",(1+IF(C1204&gt;Personal!$L$18+1,Calculations!$B$22,Calculations!$B$21)),1),0)</f>
        <v>0</v>
      </c>
      <c r="R1204" s="12">
        <f>IF(OR(A1204&lt;=360,$E1204&lt;70),IF(AND(Career!$F$15="Yes",$E1204=62,$E1203=61),Q1204,R1203*IF($B1204="January",(1+IF(C1204&gt;Personal!$L$18+1,Calculations!$C$22,Calculations!$C$21)),1)),0)</f>
        <v>0</v>
      </c>
      <c r="S1204" s="12">
        <f>R1204*(1-'Retiree Assumptions'!$F$8)</f>
        <v>0</v>
      </c>
      <c r="T1204" s="12">
        <f>S1204/(Calculations!$C$27^($A1204-1+Calculations!$B$6/30))</f>
        <v>0</v>
      </c>
      <c r="U1204" s="23">
        <f t="shared" si="1550"/>
        <v>0</v>
      </c>
      <c r="W1204">
        <f t="shared" si="1542"/>
        <v>15</v>
      </c>
      <c r="X1204">
        <f t="shared" si="1564"/>
        <v>2125</v>
      </c>
      <c r="Y1204">
        <f t="shared" si="1565"/>
        <v>142</v>
      </c>
      <c r="Z1204">
        <f t="shared" si="1552"/>
        <v>140</v>
      </c>
      <c r="AA1204" s="12">
        <f>S1204*12*Subsidy!$I$15/Subsidy!$I$14</f>
        <v>0</v>
      </c>
      <c r="AB1204" s="12">
        <f>SUM(S$5:S1204)*Subsidy!$I$15/Subsidy!$I$14</f>
        <v>53212.488521578103</v>
      </c>
      <c r="AC1204" s="12">
        <f>N1204*Subsidy!$E$15/Subsidy!$E$14</f>
        <v>11365.947687414504</v>
      </c>
      <c r="AD1204" s="12">
        <f t="shared" si="1553"/>
        <v>136391.37224897405</v>
      </c>
      <c r="AE1204" s="12">
        <f>$AP1204*AC1204/(Calculations!$D$27^(A1204-1+Calculations!$B$6/30))</f>
        <v>0</v>
      </c>
      <c r="AF1204" s="12">
        <f>IF(AE1204=0,0,SUM(AE$903:AE1204)*AC1204/AE1204)</f>
        <v>0</v>
      </c>
      <c r="AH1204" s="164">
        <f>VLOOKUP(E1204,Rates2,5)*VLOOKUP(E1204,Mort_Imp_Retirees,C1204-'Mort Imp Cume'!$C$4+2)</f>
        <v>1</v>
      </c>
      <c r="AI1204" s="16">
        <f t="shared" si="1554"/>
        <v>0</v>
      </c>
      <c r="AJ1204" s="164">
        <f>VLOOKUP(F1204,Rates2,6)*VLOOKUP(F1204,Mort_Imp_Survivors,C1204-'Mort Imp Cume'!$C$4+2)</f>
        <v>1</v>
      </c>
      <c r="AK1204" s="16">
        <f t="shared" si="1555"/>
        <v>0</v>
      </c>
      <c r="AL1204" s="164">
        <f>VLOOKUP(F1204,Rates2,7)*VLOOKUP(F1204,Mort_Imp_Survivors,C1204-'Mort Imp Cume'!$C$4+2)</f>
        <v>1</v>
      </c>
      <c r="AM1204" s="16">
        <f t="shared" si="1556"/>
        <v>0</v>
      </c>
      <c r="AN1204" s="108">
        <f>PRODUCT(AI$4:AI1203)</f>
        <v>0</v>
      </c>
      <c r="AO1204" s="16">
        <f>PRODUCT(AK$4:AK1203)</f>
        <v>0</v>
      </c>
      <c r="AP1204" s="16">
        <f>PRODUCT(AM$4:AM1203)</f>
        <v>0</v>
      </c>
      <c r="AQ1204" s="16">
        <f t="shared" si="1557"/>
        <v>0</v>
      </c>
      <c r="AR1204" s="16">
        <f t="shared" si="1558"/>
        <v>0</v>
      </c>
      <c r="AS1204" s="16">
        <f t="shared" si="1559"/>
        <v>0</v>
      </c>
      <c r="AT1204" s="16">
        <f t="shared" si="1560"/>
        <v>0</v>
      </c>
      <c r="AU1204" s="16">
        <f t="shared" si="1561"/>
        <v>1</v>
      </c>
      <c r="AV1204" s="16">
        <f t="shared" si="1562"/>
        <v>0</v>
      </c>
      <c r="AW1204" s="30">
        <f>(SUMPRODUCT(AV$5:AV1203,A$5:A1203)+SUM(AV$5:AV1203)*(Calculations!$B$6/30-0.5)+AV$4*Calculations!$B$6/30/2)/SUM(AV$4:AV1203)</f>
        <v>510.22007229542299</v>
      </c>
      <c r="AX1204" s="16"/>
      <c r="AY1204" s="12"/>
      <c r="AZ1204" s="12"/>
    </row>
    <row r="1205" spans="1:52" x14ac:dyDescent="0.25">
      <c r="A1205">
        <f t="shared" si="1538"/>
        <v>1201</v>
      </c>
      <c r="B1205" t="str">
        <f t="shared" si="1567"/>
        <v>February</v>
      </c>
      <c r="C1205">
        <f t="shared" si="1546"/>
        <v>2125</v>
      </c>
      <c r="D1205">
        <f t="shared" si="1569"/>
        <v>212502</v>
      </c>
      <c r="E1205">
        <f t="shared" ref="E1205:F1205" si="1606">E1193+1</f>
        <v>142</v>
      </c>
      <c r="F1205">
        <f t="shared" si="1606"/>
        <v>140</v>
      </c>
      <c r="G1205" s="12">
        <f>G1204*IF($B1205="January",1+IF(C1205&gt;Personal!$L$18+1,Calculations!$B$22,Calculations!$B$21),1)</f>
        <v>29354.203738157321</v>
      </c>
      <c r="H1205" s="12">
        <f>IF(AND(Career!$F$15="Yes",$E1205=62,$E1204=61),G1205,H1204*IF($B1205="January",(1+IF(C1205&gt;Personal!$L$18+1,Calculations!$C$22,Calculations!$C$21)),1))</f>
        <v>29354.203738157321</v>
      </c>
      <c r="I1205" s="12">
        <f>H1205*(1-'Retiree Assumptions'!$F$8)</f>
        <v>22896.278915762712</v>
      </c>
      <c r="J1205" s="12">
        <f>I1205/(Calculations!$C$27^($A1205-1+Calculations!$B$6/30))</f>
        <v>1057.7001444529171</v>
      </c>
      <c r="K1205" s="23">
        <f t="shared" si="1548"/>
        <v>0</v>
      </c>
      <c r="L1205" s="12">
        <f>L1204*IF($B1205="January",(1+IF(C1205&gt;Personal!$L$18+1,Calculations!$B$22,Calculations!$B$21)),1)</f>
        <v>16144.812055986511</v>
      </c>
      <c r="M1205" s="12">
        <f>IF(AND(Career!$F$15="Yes",$E1205=62,$E1204=61),L1205,M1204*IF($B1205="January",(1+IF(C1205&gt;Personal!$L$18+1,Calculations!$C$22,Calculations!$C$21)),1))</f>
        <v>16144.812055986511</v>
      </c>
      <c r="N1205" s="12">
        <f>M1205*(1-'Retiree Assumptions'!$F$10)</f>
        <v>14207.43460926813</v>
      </c>
      <c r="O1205" s="12">
        <f>N1205/(Calculations!$C$27^$AW1205)/(Calculations!$D$27^($A1205-1-$AW1205+Calculations!$B$6/30))</f>
        <v>525.20143387768007</v>
      </c>
      <c r="P1205" s="23">
        <f t="shared" si="1549"/>
        <v>0</v>
      </c>
      <c r="Q1205" s="12">
        <f>IF(OR(A1205&lt;=360,$E1205&lt;70),Q1204*IF($B1205="January",(1+IF(C1205&gt;Personal!$L$18+1,Calculations!$B$22,Calculations!$B$21)),1),0)</f>
        <v>0</v>
      </c>
      <c r="R1205" s="12">
        <f>IF(OR(A1205&lt;=360,$E1205&lt;70),IF(AND(Career!$F$15="Yes",$E1205=62,$E1204=61),Q1205,R1204*IF($B1205="January",(1+IF(C1205&gt;Personal!$L$18+1,Calculations!$C$22,Calculations!$C$21)),1)),0)</f>
        <v>0</v>
      </c>
      <c r="S1205" s="12">
        <f>R1205*(1-'Retiree Assumptions'!$F$8)</f>
        <v>0</v>
      </c>
      <c r="T1205" s="12">
        <f>S1205/(Calculations!$C$27^($A1205-1+Calculations!$B$6/30))</f>
        <v>0</v>
      </c>
      <c r="U1205" s="23">
        <f t="shared" si="1550"/>
        <v>0</v>
      </c>
      <c r="W1205">
        <f t="shared" si="1542"/>
        <v>15</v>
      </c>
      <c r="X1205">
        <f t="shared" si="1564"/>
        <v>2125</v>
      </c>
      <c r="Y1205">
        <f t="shared" si="1565"/>
        <v>142</v>
      </c>
      <c r="Z1205">
        <f t="shared" si="1552"/>
        <v>140</v>
      </c>
      <c r="AA1205" s="12">
        <f>S1205*12*Subsidy!$I$15/Subsidy!$I$14</f>
        <v>0</v>
      </c>
      <c r="AB1205" s="12">
        <f>SUM(S$5:S1205)*Subsidy!$I$15/Subsidy!$I$14</f>
        <v>53212.488521578103</v>
      </c>
      <c r="AC1205" s="12">
        <f>N1205*Subsidy!$E$15/Subsidy!$E$14</f>
        <v>11365.947687414504</v>
      </c>
      <c r="AD1205" s="12">
        <f t="shared" si="1553"/>
        <v>136391.37224897405</v>
      </c>
      <c r="AE1205" s="12">
        <f>$AP1205*AC1205/(Calculations!$D$27^(A1205-1+Calculations!$B$6/30))</f>
        <v>0</v>
      </c>
      <c r="AF1205" s="12">
        <f>IF(AE1205=0,0,SUM(AE$903:AE1205)*AC1205/AE1205)</f>
        <v>0</v>
      </c>
      <c r="AH1205" s="164">
        <f>VLOOKUP(E1205,Rates2,5)*VLOOKUP(E1205,Mort_Imp_Retirees,C1205-'Mort Imp Cume'!$C$4+2)</f>
        <v>1</v>
      </c>
      <c r="AI1205" s="16">
        <f t="shared" si="1554"/>
        <v>0</v>
      </c>
      <c r="AJ1205" s="164">
        <f>VLOOKUP(F1205,Rates2,6)*VLOOKUP(F1205,Mort_Imp_Survivors,C1205-'Mort Imp Cume'!$C$4+2)</f>
        <v>1</v>
      </c>
      <c r="AK1205" s="16">
        <f t="shared" si="1555"/>
        <v>0</v>
      </c>
      <c r="AL1205" s="164">
        <f>VLOOKUP(F1205,Rates2,7)*VLOOKUP(F1205,Mort_Imp_Survivors,C1205-'Mort Imp Cume'!$C$4+2)</f>
        <v>1</v>
      </c>
      <c r="AM1205" s="16">
        <f t="shared" si="1556"/>
        <v>0</v>
      </c>
      <c r="AN1205" s="108">
        <f>PRODUCT(AI$4:AI1204)</f>
        <v>0</v>
      </c>
      <c r="AO1205" s="16">
        <f>PRODUCT(AK$4:AK1204)</f>
        <v>0</v>
      </c>
      <c r="AP1205" s="16">
        <f>PRODUCT(AM$4:AM1204)</f>
        <v>0</v>
      </c>
      <c r="AQ1205" s="16">
        <f t="shared" si="1557"/>
        <v>0</v>
      </c>
      <c r="AR1205" s="16">
        <f t="shared" si="1558"/>
        <v>0</v>
      </c>
      <c r="AS1205" s="16">
        <f t="shared" si="1559"/>
        <v>0</v>
      </c>
      <c r="AT1205" s="16">
        <f t="shared" si="1560"/>
        <v>0</v>
      </c>
      <c r="AU1205" s="16">
        <f t="shared" si="1561"/>
        <v>1</v>
      </c>
      <c r="AV1205" s="16">
        <f t="shared" si="1562"/>
        <v>0</v>
      </c>
      <c r="AW1205" s="30">
        <f>(SUMPRODUCT(AV$5:AV1204,A$5:A1204)+SUM(AV$5:AV1204)*(Calculations!$B$6/30-0.5)+AV$4*Calculations!$B$6/30/2)/SUM(AV$4:AV1204)</f>
        <v>510.22007229542299</v>
      </c>
      <c r="AX1205" s="16"/>
      <c r="AY1205" s="12"/>
      <c r="AZ1205" s="12"/>
    </row>
    <row r="1206" spans="1:52" x14ac:dyDescent="0.25">
      <c r="A1206">
        <f t="shared" si="1538"/>
        <v>1202</v>
      </c>
      <c r="B1206" t="str">
        <f t="shared" si="1567"/>
        <v>March</v>
      </c>
      <c r="C1206">
        <f t="shared" si="1546"/>
        <v>2125</v>
      </c>
      <c r="D1206">
        <f t="shared" si="1569"/>
        <v>212503</v>
      </c>
      <c r="E1206">
        <f t="shared" ref="E1206:F1206" si="1607">E1194+1</f>
        <v>142</v>
      </c>
      <c r="F1206">
        <f t="shared" si="1607"/>
        <v>140</v>
      </c>
      <c r="G1206" s="12">
        <f>G1205*IF($B1206="January",1+IF(C1206&gt;Personal!$L$18+1,Calculations!$B$22,Calculations!$B$21),1)</f>
        <v>29354.203738157321</v>
      </c>
      <c r="H1206" s="12">
        <f>IF(AND(Career!$F$15="Yes",$E1206=62,$E1205=61),G1206,H1205*IF($B1206="January",(1+IF(C1206&gt;Personal!$L$18+1,Calculations!$C$22,Calculations!$C$21)),1))</f>
        <v>29354.203738157321</v>
      </c>
      <c r="I1206" s="12">
        <f>H1206*(1-'Retiree Assumptions'!$F$8)</f>
        <v>22896.278915762712</v>
      </c>
      <c r="J1206" s="12">
        <f>I1206/(Calculations!$C$27^($A1206-1+Calculations!$B$6/30))</f>
        <v>1054.9956160722386</v>
      </c>
      <c r="K1206" s="23">
        <f t="shared" si="1548"/>
        <v>0</v>
      </c>
      <c r="L1206" s="12">
        <f>L1205*IF($B1206="January",(1+IF(C1206&gt;Personal!$L$18+1,Calculations!$B$22,Calculations!$B$21)),1)</f>
        <v>16144.812055986511</v>
      </c>
      <c r="M1206" s="12">
        <f>IF(AND(Career!$F$15="Yes",$E1206=62,$E1205=61),L1206,M1205*IF($B1206="January",(1+IF(C1206&gt;Personal!$L$18+1,Calculations!$C$22,Calculations!$C$21)),1))</f>
        <v>16144.812055986511</v>
      </c>
      <c r="N1206" s="12">
        <f>M1206*(1-'Retiree Assumptions'!$F$10)</f>
        <v>14207.43460926813</v>
      </c>
      <c r="O1206" s="12">
        <f>N1206/(Calculations!$C$27^$AW1206)/(Calculations!$D$27^($A1206-1-$AW1206+Calculations!$B$6/30))</f>
        <v>523.68951784682883</v>
      </c>
      <c r="P1206" s="23">
        <f t="shared" si="1549"/>
        <v>0</v>
      </c>
      <c r="Q1206" s="12">
        <f>IF(OR(A1206&lt;=360,$E1206&lt;70),Q1205*IF($B1206="January",(1+IF(C1206&gt;Personal!$L$18+1,Calculations!$B$22,Calculations!$B$21)),1),0)</f>
        <v>0</v>
      </c>
      <c r="R1206" s="12">
        <f>IF(OR(A1206&lt;=360,$E1206&lt;70),IF(AND(Career!$F$15="Yes",$E1206=62,$E1205=61),Q1206,R1205*IF($B1206="January",(1+IF(C1206&gt;Personal!$L$18+1,Calculations!$C$22,Calculations!$C$21)),1)),0)</f>
        <v>0</v>
      </c>
      <c r="S1206" s="12">
        <f>R1206*(1-'Retiree Assumptions'!$F$8)</f>
        <v>0</v>
      </c>
      <c r="T1206" s="12">
        <f>S1206/(Calculations!$C$27^($A1206-1+Calculations!$B$6/30))</f>
        <v>0</v>
      </c>
      <c r="U1206" s="23">
        <f t="shared" si="1550"/>
        <v>0</v>
      </c>
      <c r="W1206">
        <f t="shared" si="1542"/>
        <v>15</v>
      </c>
      <c r="X1206">
        <f t="shared" si="1564"/>
        <v>2125</v>
      </c>
      <c r="Y1206">
        <f t="shared" si="1565"/>
        <v>142</v>
      </c>
      <c r="Z1206">
        <f t="shared" si="1552"/>
        <v>140</v>
      </c>
      <c r="AA1206" s="12">
        <f>S1206*12*Subsidy!$I$15/Subsidy!$I$14</f>
        <v>0</v>
      </c>
      <c r="AB1206" s="12">
        <f>SUM(S$5:S1206)*Subsidy!$I$15/Subsidy!$I$14</f>
        <v>53212.488521578103</v>
      </c>
      <c r="AC1206" s="12">
        <f>N1206*Subsidy!$E$15/Subsidy!$E$14</f>
        <v>11365.947687414504</v>
      </c>
      <c r="AD1206" s="12">
        <f t="shared" si="1553"/>
        <v>136391.37224897405</v>
      </c>
      <c r="AE1206" s="12">
        <f>$AP1206*AC1206/(Calculations!$D$27^(A1206-1+Calculations!$B$6/30))</f>
        <v>0</v>
      </c>
      <c r="AF1206" s="12">
        <f>IF(AE1206=0,0,SUM(AE$903:AE1206)*AC1206/AE1206)</f>
        <v>0</v>
      </c>
      <c r="AH1206" s="164">
        <f>VLOOKUP(E1206,Rates2,5)*VLOOKUP(E1206,Mort_Imp_Retirees,C1206-'Mort Imp Cume'!$C$4+2)</f>
        <v>1</v>
      </c>
      <c r="AI1206" s="16">
        <f t="shared" si="1554"/>
        <v>0</v>
      </c>
      <c r="AJ1206" s="164">
        <f>VLOOKUP(F1206,Rates2,6)*VLOOKUP(F1206,Mort_Imp_Survivors,C1206-'Mort Imp Cume'!$C$4+2)</f>
        <v>1</v>
      </c>
      <c r="AK1206" s="16">
        <f t="shared" si="1555"/>
        <v>0</v>
      </c>
      <c r="AL1206" s="164">
        <f>VLOOKUP(F1206,Rates2,7)*VLOOKUP(F1206,Mort_Imp_Survivors,C1206-'Mort Imp Cume'!$C$4+2)</f>
        <v>1</v>
      </c>
      <c r="AM1206" s="16">
        <f t="shared" si="1556"/>
        <v>0</v>
      </c>
      <c r="AN1206" s="108">
        <f>PRODUCT(AI$4:AI1205)</f>
        <v>0</v>
      </c>
      <c r="AO1206" s="16">
        <f>PRODUCT(AK$4:AK1205)</f>
        <v>0</v>
      </c>
      <c r="AP1206" s="16">
        <f>PRODUCT(AM$4:AM1205)</f>
        <v>0</v>
      </c>
      <c r="AQ1206" s="16">
        <f t="shared" si="1557"/>
        <v>0</v>
      </c>
      <c r="AR1206" s="16">
        <f t="shared" si="1558"/>
        <v>0</v>
      </c>
      <c r="AS1206" s="16">
        <f t="shared" si="1559"/>
        <v>0</v>
      </c>
      <c r="AT1206" s="16">
        <f t="shared" si="1560"/>
        <v>0</v>
      </c>
      <c r="AU1206" s="16">
        <f t="shared" si="1561"/>
        <v>1</v>
      </c>
      <c r="AV1206" s="16">
        <f t="shared" si="1562"/>
        <v>0</v>
      </c>
      <c r="AW1206" s="30">
        <f>(SUMPRODUCT(AV$5:AV1205,A$5:A1205)+SUM(AV$5:AV1205)*(Calculations!$B$6/30-0.5)+AV$4*Calculations!$B$6/30/2)/SUM(AV$4:AV1205)</f>
        <v>510.22007229542299</v>
      </c>
      <c r="AX1206" s="16"/>
      <c r="AY1206" s="12"/>
      <c r="AZ1206" s="12"/>
    </row>
    <row r="1207" spans="1:52" x14ac:dyDescent="0.25">
      <c r="A1207">
        <f t="shared" si="1538"/>
        <v>1203</v>
      </c>
      <c r="B1207" t="str">
        <f t="shared" si="1567"/>
        <v>April</v>
      </c>
      <c r="C1207">
        <f t="shared" si="1546"/>
        <v>2125</v>
      </c>
      <c r="D1207">
        <f t="shared" si="1569"/>
        <v>212504</v>
      </c>
      <c r="E1207">
        <f t="shared" ref="E1207:F1207" si="1608">E1195+1</f>
        <v>142</v>
      </c>
      <c r="F1207">
        <f t="shared" si="1608"/>
        <v>140</v>
      </c>
      <c r="G1207" s="12">
        <f>G1206*IF($B1207="January",1+IF(C1207&gt;Personal!$L$18+1,Calculations!$B$22,Calculations!$B$21),1)</f>
        <v>29354.203738157321</v>
      </c>
      <c r="H1207" s="12">
        <f>IF(AND(Career!$F$15="Yes",$E1207=62,$E1206=61),G1207,H1206*IF($B1207="January",(1+IF(C1207&gt;Personal!$L$18+1,Calculations!$C$22,Calculations!$C$21)),1))</f>
        <v>29354.203738157321</v>
      </c>
      <c r="I1207" s="12">
        <f>H1207*(1-'Retiree Assumptions'!$F$8)</f>
        <v>22896.278915762712</v>
      </c>
      <c r="J1207" s="12">
        <f>I1207/(Calculations!$C$27^($A1207-1+Calculations!$B$6/30))</f>
        <v>1052.2980031427865</v>
      </c>
      <c r="K1207" s="23">
        <f t="shared" si="1548"/>
        <v>0</v>
      </c>
      <c r="L1207" s="12">
        <f>L1206*IF($B1207="January",(1+IF(C1207&gt;Personal!$L$18+1,Calculations!$B$22,Calculations!$B$21)),1)</f>
        <v>16144.812055986511</v>
      </c>
      <c r="M1207" s="12">
        <f>IF(AND(Career!$F$15="Yes",$E1207=62,$E1206=61),L1207,M1206*IF($B1207="January",(1+IF(C1207&gt;Personal!$L$18+1,Calculations!$C$22,Calculations!$C$21)),1))</f>
        <v>16144.812055986511</v>
      </c>
      <c r="N1207" s="12">
        <f>M1207*(1-'Retiree Assumptions'!$F$10)</f>
        <v>14207.43460926813</v>
      </c>
      <c r="O1207" s="12">
        <f>N1207/(Calculations!$C$27^$AW1207)/(Calculations!$D$27^($A1207-1-$AW1207+Calculations!$B$6/30))</f>
        <v>522.18195422238193</v>
      </c>
      <c r="P1207" s="23">
        <f t="shared" si="1549"/>
        <v>0</v>
      </c>
      <c r="Q1207" s="12">
        <f>IF(OR(A1207&lt;=360,$E1207&lt;70),Q1206*IF($B1207="January",(1+IF(C1207&gt;Personal!$L$18+1,Calculations!$B$22,Calculations!$B$21)),1),0)</f>
        <v>0</v>
      </c>
      <c r="R1207" s="12">
        <f>IF(OR(A1207&lt;=360,$E1207&lt;70),IF(AND(Career!$F$15="Yes",$E1207=62,$E1206=61),Q1207,R1206*IF($B1207="January",(1+IF(C1207&gt;Personal!$L$18+1,Calculations!$C$22,Calculations!$C$21)),1)),0)</f>
        <v>0</v>
      </c>
      <c r="S1207" s="12">
        <f>R1207*(1-'Retiree Assumptions'!$F$8)</f>
        <v>0</v>
      </c>
      <c r="T1207" s="12">
        <f>S1207/(Calculations!$C$27^($A1207-1+Calculations!$B$6/30))</f>
        <v>0</v>
      </c>
      <c r="U1207" s="23">
        <f t="shared" si="1550"/>
        <v>0</v>
      </c>
      <c r="W1207">
        <f t="shared" si="1542"/>
        <v>15</v>
      </c>
      <c r="X1207">
        <f t="shared" si="1564"/>
        <v>2125</v>
      </c>
      <c r="Y1207">
        <f t="shared" si="1565"/>
        <v>142</v>
      </c>
      <c r="Z1207">
        <f t="shared" si="1552"/>
        <v>140</v>
      </c>
      <c r="AA1207" s="12">
        <f>S1207*12*Subsidy!$I$15/Subsidy!$I$14</f>
        <v>0</v>
      </c>
      <c r="AB1207" s="12">
        <f>SUM(S$5:S1207)*Subsidy!$I$15/Subsidy!$I$14</f>
        <v>53212.488521578103</v>
      </c>
      <c r="AC1207" s="12">
        <f>N1207*Subsidy!$E$15/Subsidy!$E$14</f>
        <v>11365.947687414504</v>
      </c>
      <c r="AD1207" s="12">
        <f t="shared" si="1553"/>
        <v>136391.37224897405</v>
      </c>
      <c r="AE1207" s="12">
        <f>$AP1207*AC1207/(Calculations!$D$27^(A1207-1+Calculations!$B$6/30))</f>
        <v>0</v>
      </c>
      <c r="AF1207" s="12">
        <f>IF(AE1207=0,0,SUM(AE$903:AE1207)*AC1207/AE1207)</f>
        <v>0</v>
      </c>
      <c r="AH1207" s="164">
        <f>VLOOKUP(E1207,Rates2,5)*VLOOKUP(E1207,Mort_Imp_Retirees,C1207-'Mort Imp Cume'!$C$4+2)</f>
        <v>1</v>
      </c>
      <c r="AI1207" s="16">
        <f t="shared" si="1554"/>
        <v>0</v>
      </c>
      <c r="AJ1207" s="164">
        <f>VLOOKUP(F1207,Rates2,6)*VLOOKUP(F1207,Mort_Imp_Survivors,C1207-'Mort Imp Cume'!$C$4+2)</f>
        <v>1</v>
      </c>
      <c r="AK1207" s="16">
        <f t="shared" si="1555"/>
        <v>0</v>
      </c>
      <c r="AL1207" s="164">
        <f>VLOOKUP(F1207,Rates2,7)*VLOOKUP(F1207,Mort_Imp_Survivors,C1207-'Mort Imp Cume'!$C$4+2)</f>
        <v>1</v>
      </c>
      <c r="AM1207" s="16">
        <f t="shared" si="1556"/>
        <v>0</v>
      </c>
      <c r="AN1207" s="108">
        <f>PRODUCT(AI$4:AI1206)</f>
        <v>0</v>
      </c>
      <c r="AO1207" s="16">
        <f>PRODUCT(AK$4:AK1206)</f>
        <v>0</v>
      </c>
      <c r="AP1207" s="16">
        <f>PRODUCT(AM$4:AM1206)</f>
        <v>0</v>
      </c>
      <c r="AQ1207" s="16">
        <f t="shared" si="1557"/>
        <v>0</v>
      </c>
      <c r="AR1207" s="16">
        <f t="shared" si="1558"/>
        <v>0</v>
      </c>
      <c r="AS1207" s="16">
        <f t="shared" si="1559"/>
        <v>0</v>
      </c>
      <c r="AT1207" s="16">
        <f t="shared" si="1560"/>
        <v>0</v>
      </c>
      <c r="AU1207" s="16">
        <f t="shared" si="1561"/>
        <v>1</v>
      </c>
      <c r="AV1207" s="16">
        <f t="shared" si="1562"/>
        <v>0</v>
      </c>
      <c r="AW1207" s="30">
        <f>(SUMPRODUCT(AV$5:AV1206,A$5:A1206)+SUM(AV$5:AV1206)*(Calculations!$B$6/30-0.5)+AV$4*Calculations!$B$6/30/2)/SUM(AV$4:AV1206)</f>
        <v>510.22007229542299</v>
      </c>
      <c r="AX1207" s="16"/>
      <c r="AY1207" s="12"/>
      <c r="AZ1207" s="12"/>
    </row>
    <row r="1208" spans="1:52" x14ac:dyDescent="0.25">
      <c r="A1208">
        <f t="shared" si="1538"/>
        <v>1204</v>
      </c>
      <c r="B1208" t="str">
        <f t="shared" si="1567"/>
        <v>May</v>
      </c>
      <c r="C1208">
        <f t="shared" si="1546"/>
        <v>2125</v>
      </c>
      <c r="D1208">
        <f t="shared" si="1569"/>
        <v>212505</v>
      </c>
      <c r="E1208">
        <f t="shared" ref="E1208:F1208" si="1609">E1196+1</f>
        <v>142</v>
      </c>
      <c r="F1208">
        <f t="shared" si="1609"/>
        <v>140</v>
      </c>
      <c r="G1208" s="12">
        <f>G1207*IF($B1208="January",1+IF(C1208&gt;Personal!$L$18+1,Calculations!$B$22,Calculations!$B$21),1)</f>
        <v>29354.203738157321</v>
      </c>
      <c r="H1208" s="12">
        <f>IF(AND(Career!$F$15="Yes",$E1208=62,$E1207=61),G1208,H1207*IF($B1208="January",(1+IF(C1208&gt;Personal!$L$18+1,Calculations!$C$22,Calculations!$C$21)),1))</f>
        <v>29354.203738157321</v>
      </c>
      <c r="I1208" s="12">
        <f>H1208*(1-'Retiree Assumptions'!$F$8)</f>
        <v>22896.278915762712</v>
      </c>
      <c r="J1208" s="12">
        <f>I1208/(Calculations!$C$27^($A1208-1+Calculations!$B$6/30))</f>
        <v>1049.6072879818241</v>
      </c>
      <c r="K1208" s="23">
        <f t="shared" si="1548"/>
        <v>0</v>
      </c>
      <c r="L1208" s="12">
        <f>L1207*IF($B1208="January",(1+IF(C1208&gt;Personal!$L$18+1,Calculations!$B$22,Calculations!$B$21)),1)</f>
        <v>16144.812055986511</v>
      </c>
      <c r="M1208" s="12">
        <f>IF(AND(Career!$F$15="Yes",$E1208=62,$E1207=61),L1208,M1207*IF($B1208="January",(1+IF(C1208&gt;Personal!$L$18+1,Calculations!$C$22,Calculations!$C$21)),1))</f>
        <v>16144.812055986511</v>
      </c>
      <c r="N1208" s="12">
        <f>M1208*(1-'Retiree Assumptions'!$F$10)</f>
        <v>14207.43460926813</v>
      </c>
      <c r="O1208" s="12">
        <f>N1208/(Calculations!$C$27^$AW1208)/(Calculations!$D$27^($A1208-1-$AW1208+Calculations!$B$6/30))</f>
        <v>520.67873047491253</v>
      </c>
      <c r="P1208" s="23">
        <f t="shared" si="1549"/>
        <v>0</v>
      </c>
      <c r="Q1208" s="12">
        <f>IF(OR(A1208&lt;=360,$E1208&lt;70),Q1207*IF($B1208="January",(1+IF(C1208&gt;Personal!$L$18+1,Calculations!$B$22,Calculations!$B$21)),1),0)</f>
        <v>0</v>
      </c>
      <c r="R1208" s="12">
        <f>IF(OR(A1208&lt;=360,$E1208&lt;70),IF(AND(Career!$F$15="Yes",$E1208=62,$E1207=61),Q1208,R1207*IF($B1208="January",(1+IF(C1208&gt;Personal!$L$18+1,Calculations!$C$22,Calculations!$C$21)),1)),0)</f>
        <v>0</v>
      </c>
      <c r="S1208" s="12">
        <f>R1208*(1-'Retiree Assumptions'!$F$8)</f>
        <v>0</v>
      </c>
      <c r="T1208" s="12">
        <f>S1208/(Calculations!$C$27^($A1208-1+Calculations!$B$6/30))</f>
        <v>0</v>
      </c>
      <c r="U1208" s="23">
        <f t="shared" si="1550"/>
        <v>0</v>
      </c>
      <c r="W1208">
        <f t="shared" si="1542"/>
        <v>15</v>
      </c>
      <c r="X1208">
        <f t="shared" si="1564"/>
        <v>2125</v>
      </c>
      <c r="Y1208">
        <f t="shared" si="1565"/>
        <v>142</v>
      </c>
      <c r="Z1208">
        <f t="shared" si="1552"/>
        <v>140</v>
      </c>
      <c r="AA1208" s="12">
        <f>S1208*12*Subsidy!$I$15/Subsidy!$I$14</f>
        <v>0</v>
      </c>
      <c r="AB1208" s="12">
        <f>SUM(S$5:S1208)*Subsidy!$I$15/Subsidy!$I$14</f>
        <v>53212.488521578103</v>
      </c>
      <c r="AC1208" s="12">
        <f>N1208*Subsidy!$E$15/Subsidy!$E$14</f>
        <v>11365.947687414504</v>
      </c>
      <c r="AD1208" s="12">
        <f t="shared" si="1553"/>
        <v>136391.37224897405</v>
      </c>
      <c r="AE1208" s="12">
        <f>$AP1208*AC1208/(Calculations!$D$27^(A1208-1+Calculations!$B$6/30))</f>
        <v>0</v>
      </c>
      <c r="AF1208" s="12">
        <f>IF(AE1208=0,0,SUM(AE$903:AE1208)*AC1208/AE1208)</f>
        <v>0</v>
      </c>
      <c r="AH1208" s="164">
        <f>VLOOKUP(E1208,Rates2,5)*VLOOKUP(E1208,Mort_Imp_Retirees,C1208-'Mort Imp Cume'!$C$4+2)</f>
        <v>1</v>
      </c>
      <c r="AI1208" s="16">
        <f t="shared" si="1554"/>
        <v>0</v>
      </c>
      <c r="AJ1208" s="164">
        <f>VLOOKUP(F1208,Rates2,6)*VLOOKUP(F1208,Mort_Imp_Survivors,C1208-'Mort Imp Cume'!$C$4+2)</f>
        <v>1</v>
      </c>
      <c r="AK1208" s="16">
        <f t="shared" si="1555"/>
        <v>0</v>
      </c>
      <c r="AL1208" s="164">
        <f>VLOOKUP(F1208,Rates2,7)*VLOOKUP(F1208,Mort_Imp_Survivors,C1208-'Mort Imp Cume'!$C$4+2)</f>
        <v>1</v>
      </c>
      <c r="AM1208" s="16">
        <f t="shared" si="1556"/>
        <v>0</v>
      </c>
      <c r="AN1208" s="108">
        <f>PRODUCT(AI$4:AI1207)</f>
        <v>0</v>
      </c>
      <c r="AO1208" s="16">
        <f>PRODUCT(AK$4:AK1207)</f>
        <v>0</v>
      </c>
      <c r="AP1208" s="16">
        <f>PRODUCT(AM$4:AM1207)</f>
        <v>0</v>
      </c>
      <c r="AQ1208" s="16">
        <f t="shared" si="1557"/>
        <v>0</v>
      </c>
      <c r="AR1208" s="16">
        <f t="shared" si="1558"/>
        <v>0</v>
      </c>
      <c r="AS1208" s="16">
        <f t="shared" si="1559"/>
        <v>0</v>
      </c>
      <c r="AT1208" s="16">
        <f t="shared" si="1560"/>
        <v>0</v>
      </c>
      <c r="AU1208" s="16">
        <f t="shared" si="1561"/>
        <v>1</v>
      </c>
      <c r="AV1208" s="16">
        <f t="shared" si="1562"/>
        <v>0</v>
      </c>
      <c r="AW1208" s="30">
        <f>(SUMPRODUCT(AV$5:AV1207,A$5:A1207)+SUM(AV$5:AV1207)*(Calculations!$B$6/30-0.5)+AV$4*Calculations!$B$6/30/2)/SUM(AV$4:AV1207)</f>
        <v>510.22007229542299</v>
      </c>
      <c r="AX1208" s="16"/>
      <c r="AY1208" s="12"/>
      <c r="AZ1208" s="12"/>
    </row>
    <row r="1209" spans="1:52" x14ac:dyDescent="0.25">
      <c r="A1209">
        <f t="shared" si="1538"/>
        <v>1205</v>
      </c>
      <c r="B1209" t="str">
        <f t="shared" si="1567"/>
        <v>June</v>
      </c>
      <c r="C1209">
        <f t="shared" si="1546"/>
        <v>2125</v>
      </c>
      <c r="D1209">
        <f t="shared" si="1569"/>
        <v>212506</v>
      </c>
      <c r="E1209">
        <f t="shared" ref="E1209:F1209" si="1610">E1197+1</f>
        <v>142</v>
      </c>
      <c r="F1209">
        <f t="shared" si="1610"/>
        <v>140</v>
      </c>
      <c r="G1209" s="12">
        <f>G1208*IF($B1209="January",1+IF(C1209&gt;Personal!$L$18+1,Calculations!$B$22,Calculations!$B$21),1)</f>
        <v>29354.203738157321</v>
      </c>
      <c r="H1209" s="12">
        <f>IF(AND(Career!$F$15="Yes",$E1209=62,$E1208=61),G1209,H1208*IF($B1209="January",(1+IF(C1209&gt;Personal!$L$18+1,Calculations!$C$22,Calculations!$C$21)),1))</f>
        <v>29354.203738157321</v>
      </c>
      <c r="I1209" s="12">
        <f>H1209*(1-'Retiree Assumptions'!$F$8)</f>
        <v>22896.278915762712</v>
      </c>
      <c r="J1209" s="12">
        <f>I1209/(Calculations!$C$27^($A1209-1+Calculations!$B$6/30))</f>
        <v>1046.923452951828</v>
      </c>
      <c r="K1209" s="23">
        <f t="shared" si="1548"/>
        <v>0</v>
      </c>
      <c r="L1209" s="12">
        <f>L1208*IF($B1209="January",(1+IF(C1209&gt;Personal!$L$18+1,Calculations!$B$22,Calculations!$B$21)),1)</f>
        <v>16144.812055986511</v>
      </c>
      <c r="M1209" s="12">
        <f>IF(AND(Career!$F$15="Yes",$E1209=62,$E1208=61),L1209,M1208*IF($B1209="January",(1+IF(C1209&gt;Personal!$L$18+1,Calculations!$C$22,Calculations!$C$21)),1))</f>
        <v>16144.812055986511</v>
      </c>
      <c r="N1209" s="12">
        <f>M1209*(1-'Retiree Assumptions'!$F$10)</f>
        <v>14207.43460926813</v>
      </c>
      <c r="O1209" s="12">
        <f>N1209/(Calculations!$C$27^$AW1209)/(Calculations!$D$27^($A1209-1-$AW1209+Calculations!$B$6/30))</f>
        <v>519.17983411106206</v>
      </c>
      <c r="P1209" s="23">
        <f t="shared" si="1549"/>
        <v>0</v>
      </c>
      <c r="Q1209" s="12">
        <f>IF(OR(A1209&lt;=360,$E1209&lt;70),Q1208*IF($B1209="January",(1+IF(C1209&gt;Personal!$L$18+1,Calculations!$B$22,Calculations!$B$21)),1),0)</f>
        <v>0</v>
      </c>
      <c r="R1209" s="12">
        <f>IF(OR(A1209&lt;=360,$E1209&lt;70),IF(AND(Career!$F$15="Yes",$E1209=62,$E1208=61),Q1209,R1208*IF($B1209="January",(1+IF(C1209&gt;Personal!$L$18+1,Calculations!$C$22,Calculations!$C$21)),1)),0)</f>
        <v>0</v>
      </c>
      <c r="S1209" s="12">
        <f>R1209*(1-'Retiree Assumptions'!$F$8)</f>
        <v>0</v>
      </c>
      <c r="T1209" s="12">
        <f>S1209/(Calculations!$C$27^($A1209-1+Calculations!$B$6/30))</f>
        <v>0</v>
      </c>
      <c r="U1209" s="23">
        <f t="shared" si="1550"/>
        <v>0</v>
      </c>
      <c r="W1209">
        <f t="shared" si="1542"/>
        <v>15</v>
      </c>
      <c r="X1209">
        <f t="shared" si="1564"/>
        <v>2125</v>
      </c>
      <c r="Y1209">
        <f t="shared" si="1565"/>
        <v>142</v>
      </c>
      <c r="Z1209">
        <f t="shared" si="1552"/>
        <v>140</v>
      </c>
      <c r="AA1209" s="12">
        <f>S1209*12*Subsidy!$I$15/Subsidy!$I$14</f>
        <v>0</v>
      </c>
      <c r="AB1209" s="12">
        <f>SUM(S$5:S1209)*Subsidy!$I$15/Subsidy!$I$14</f>
        <v>53212.488521578103</v>
      </c>
      <c r="AC1209" s="12">
        <f>N1209*Subsidy!$E$15/Subsidy!$E$14</f>
        <v>11365.947687414504</v>
      </c>
      <c r="AD1209" s="12">
        <f t="shared" si="1553"/>
        <v>136391.37224897405</v>
      </c>
      <c r="AE1209" s="12">
        <f>$AP1209*AC1209/(Calculations!$D$27^(A1209-1+Calculations!$B$6/30))</f>
        <v>0</v>
      </c>
      <c r="AF1209" s="12">
        <f>IF(AE1209=0,0,SUM(AE$903:AE1209)*AC1209/AE1209)</f>
        <v>0</v>
      </c>
      <c r="AH1209" s="164">
        <f>VLOOKUP(E1209,Rates2,5)*VLOOKUP(E1209,Mort_Imp_Retirees,C1209-'Mort Imp Cume'!$C$4+2)</f>
        <v>1</v>
      </c>
      <c r="AI1209" s="16">
        <f t="shared" si="1554"/>
        <v>0</v>
      </c>
      <c r="AJ1209" s="164">
        <f>VLOOKUP(F1209,Rates2,6)*VLOOKUP(F1209,Mort_Imp_Survivors,C1209-'Mort Imp Cume'!$C$4+2)</f>
        <v>1</v>
      </c>
      <c r="AK1209" s="16">
        <f t="shared" si="1555"/>
        <v>0</v>
      </c>
      <c r="AL1209" s="164">
        <f>VLOOKUP(F1209,Rates2,7)*VLOOKUP(F1209,Mort_Imp_Survivors,C1209-'Mort Imp Cume'!$C$4+2)</f>
        <v>1</v>
      </c>
      <c r="AM1209" s="16">
        <f t="shared" si="1556"/>
        <v>0</v>
      </c>
      <c r="AN1209" s="108">
        <f>PRODUCT(AI$4:AI1208)</f>
        <v>0</v>
      </c>
      <c r="AO1209" s="16">
        <f>PRODUCT(AK$4:AK1208)</f>
        <v>0</v>
      </c>
      <c r="AP1209" s="16">
        <f>PRODUCT(AM$4:AM1208)</f>
        <v>0</v>
      </c>
      <c r="AQ1209" s="16">
        <f t="shared" si="1557"/>
        <v>0</v>
      </c>
      <c r="AR1209" s="16">
        <f t="shared" si="1558"/>
        <v>0</v>
      </c>
      <c r="AS1209" s="16">
        <f t="shared" si="1559"/>
        <v>0</v>
      </c>
      <c r="AT1209" s="16">
        <f t="shared" si="1560"/>
        <v>0</v>
      </c>
      <c r="AU1209" s="16">
        <f t="shared" si="1561"/>
        <v>1</v>
      </c>
      <c r="AV1209" s="16">
        <f t="shared" si="1562"/>
        <v>0</v>
      </c>
      <c r="AW1209" s="30">
        <f>(SUMPRODUCT(AV$5:AV1208,A$5:A1208)+SUM(AV$5:AV1208)*(Calculations!$B$6/30-0.5)+AV$4*Calculations!$B$6/30/2)/SUM(AV$4:AV1208)</f>
        <v>510.22007229542299</v>
      </c>
      <c r="AX1209" s="16"/>
      <c r="AY1209" s="12"/>
      <c r="AZ1209" s="12"/>
    </row>
    <row r="1210" spans="1:52" x14ac:dyDescent="0.25">
      <c r="A1210">
        <f t="shared" si="1538"/>
        <v>1206</v>
      </c>
      <c r="B1210" t="str">
        <f t="shared" si="1567"/>
        <v>July</v>
      </c>
      <c r="C1210">
        <f t="shared" si="1546"/>
        <v>2125</v>
      </c>
      <c r="D1210">
        <f t="shared" si="1569"/>
        <v>212507</v>
      </c>
      <c r="E1210">
        <f t="shared" ref="E1210:F1210" si="1611">E1198+1</f>
        <v>142</v>
      </c>
      <c r="F1210">
        <f t="shared" si="1611"/>
        <v>140</v>
      </c>
      <c r="G1210" s="12">
        <f>G1209*IF($B1210="January",1+IF(C1210&gt;Personal!$L$18+1,Calculations!$B$22,Calculations!$B$21),1)</f>
        <v>29354.203738157321</v>
      </c>
      <c r="H1210" s="12">
        <f>IF(AND(Career!$F$15="Yes",$E1210=62,$E1209=61),G1210,H1209*IF($B1210="January",(1+IF(C1210&gt;Personal!$L$18+1,Calculations!$C$22,Calculations!$C$21)),1))</f>
        <v>29354.203738157321</v>
      </c>
      <c r="I1210" s="12">
        <f>H1210*(1-'Retiree Assumptions'!$F$8)</f>
        <v>22896.278915762712</v>
      </c>
      <c r="J1210" s="12">
        <f>I1210/(Calculations!$C$27^($A1210-1+Calculations!$B$6/30))</f>
        <v>1044.2464804603749</v>
      </c>
      <c r="K1210" s="23">
        <f t="shared" si="1548"/>
        <v>0</v>
      </c>
      <c r="L1210" s="12">
        <f>L1209*IF($B1210="January",(1+IF(C1210&gt;Personal!$L$18+1,Calculations!$B$22,Calculations!$B$21)),1)</f>
        <v>16144.812055986511</v>
      </c>
      <c r="M1210" s="12">
        <f>IF(AND(Career!$F$15="Yes",$E1210=62,$E1209=61),L1210,M1209*IF($B1210="January",(1+IF(C1210&gt;Personal!$L$18+1,Calculations!$C$22,Calculations!$C$21)),1))</f>
        <v>16144.812055986511</v>
      </c>
      <c r="N1210" s="12">
        <f>M1210*(1-'Retiree Assumptions'!$F$10)</f>
        <v>14207.43460926813</v>
      </c>
      <c r="O1210" s="12">
        <f>N1210/(Calculations!$C$27^$AW1210)/(Calculations!$D$27^($A1210-1-$AW1210+Calculations!$B$6/30))</f>
        <v>517.68525267343796</v>
      </c>
      <c r="P1210" s="23">
        <f t="shared" si="1549"/>
        <v>0</v>
      </c>
      <c r="Q1210" s="12">
        <f>IF(OR(A1210&lt;=360,$E1210&lt;70),Q1209*IF($B1210="January",(1+IF(C1210&gt;Personal!$L$18+1,Calculations!$B$22,Calculations!$B$21)),1),0)</f>
        <v>0</v>
      </c>
      <c r="R1210" s="12">
        <f>IF(OR(A1210&lt;=360,$E1210&lt;70),IF(AND(Career!$F$15="Yes",$E1210=62,$E1209=61),Q1210,R1209*IF($B1210="January",(1+IF(C1210&gt;Personal!$L$18+1,Calculations!$C$22,Calculations!$C$21)),1)),0)</f>
        <v>0</v>
      </c>
      <c r="S1210" s="12">
        <f>R1210*(1-'Retiree Assumptions'!$F$8)</f>
        <v>0</v>
      </c>
      <c r="T1210" s="12">
        <f>S1210/(Calculations!$C$27^($A1210-1+Calculations!$B$6/30))</f>
        <v>0</v>
      </c>
      <c r="U1210" s="23">
        <f t="shared" si="1550"/>
        <v>0</v>
      </c>
      <c r="W1210">
        <f t="shared" si="1542"/>
        <v>15</v>
      </c>
      <c r="X1210">
        <f t="shared" si="1564"/>
        <v>2125</v>
      </c>
      <c r="Y1210">
        <f t="shared" si="1565"/>
        <v>142</v>
      </c>
      <c r="Z1210">
        <f t="shared" si="1552"/>
        <v>140</v>
      </c>
      <c r="AA1210" s="12">
        <f>S1210*12*Subsidy!$I$15/Subsidy!$I$14</f>
        <v>0</v>
      </c>
      <c r="AB1210" s="12">
        <f>SUM(S$5:S1210)*Subsidy!$I$15/Subsidy!$I$14</f>
        <v>53212.488521578103</v>
      </c>
      <c r="AC1210" s="12">
        <f>N1210*Subsidy!$E$15/Subsidy!$E$14</f>
        <v>11365.947687414504</v>
      </c>
      <c r="AD1210" s="12">
        <f t="shared" si="1553"/>
        <v>136391.37224897405</v>
      </c>
      <c r="AE1210" s="12">
        <f>$AP1210*AC1210/(Calculations!$D$27^(A1210-1+Calculations!$B$6/30))</f>
        <v>0</v>
      </c>
      <c r="AF1210" s="12">
        <f>IF(AE1210=0,0,SUM(AE$903:AE1210)*AC1210/AE1210)</f>
        <v>0</v>
      </c>
      <c r="AH1210" s="164">
        <f>VLOOKUP(E1210,Rates2,5)*VLOOKUP(E1210,Mort_Imp_Retirees,C1210-'Mort Imp Cume'!$C$4+2)</f>
        <v>1</v>
      </c>
      <c r="AI1210" s="16">
        <f t="shared" si="1554"/>
        <v>0</v>
      </c>
      <c r="AJ1210" s="164">
        <f>VLOOKUP(F1210,Rates2,6)*VLOOKUP(F1210,Mort_Imp_Survivors,C1210-'Mort Imp Cume'!$C$4+2)</f>
        <v>1</v>
      </c>
      <c r="AK1210" s="16">
        <f t="shared" si="1555"/>
        <v>0</v>
      </c>
      <c r="AL1210" s="164">
        <f>VLOOKUP(F1210,Rates2,7)*VLOOKUP(F1210,Mort_Imp_Survivors,C1210-'Mort Imp Cume'!$C$4+2)</f>
        <v>1</v>
      </c>
      <c r="AM1210" s="16">
        <f t="shared" si="1556"/>
        <v>0</v>
      </c>
      <c r="AN1210" s="108">
        <f>PRODUCT(AI$4:AI1209)</f>
        <v>0</v>
      </c>
      <c r="AO1210" s="16">
        <f>PRODUCT(AK$4:AK1209)</f>
        <v>0</v>
      </c>
      <c r="AP1210" s="16">
        <f>PRODUCT(AM$4:AM1209)</f>
        <v>0</v>
      </c>
      <c r="AQ1210" s="16">
        <f t="shared" si="1557"/>
        <v>0</v>
      </c>
      <c r="AR1210" s="16">
        <f t="shared" si="1558"/>
        <v>0</v>
      </c>
      <c r="AS1210" s="16">
        <f t="shared" si="1559"/>
        <v>0</v>
      </c>
      <c r="AT1210" s="16">
        <f t="shared" si="1560"/>
        <v>0</v>
      </c>
      <c r="AU1210" s="16">
        <f t="shared" si="1561"/>
        <v>1</v>
      </c>
      <c r="AV1210" s="16">
        <f t="shared" si="1562"/>
        <v>0</v>
      </c>
      <c r="AW1210" s="30">
        <f>(SUMPRODUCT(AV$5:AV1209,A$5:A1209)+SUM(AV$5:AV1209)*(Calculations!$B$6/30-0.5)+AV$4*Calculations!$B$6/30/2)/SUM(AV$4:AV1209)</f>
        <v>510.22007229542299</v>
      </c>
      <c r="AX1210" s="16"/>
      <c r="AY1210" s="12"/>
      <c r="AZ1210" s="12"/>
    </row>
    <row r="1211" spans="1:52" x14ac:dyDescent="0.25">
      <c r="A1211">
        <f t="shared" si="1538"/>
        <v>1207</v>
      </c>
      <c r="B1211" t="str">
        <f t="shared" si="1567"/>
        <v>August</v>
      </c>
      <c r="C1211">
        <f t="shared" si="1546"/>
        <v>2125</v>
      </c>
      <c r="D1211">
        <f t="shared" si="1569"/>
        <v>212508</v>
      </c>
      <c r="E1211">
        <f t="shared" ref="E1211:F1211" si="1612">E1199+1</f>
        <v>142</v>
      </c>
      <c r="F1211">
        <f t="shared" si="1612"/>
        <v>140</v>
      </c>
      <c r="G1211" s="12">
        <f>G1210*IF($B1211="January",1+IF(C1211&gt;Personal!$L$18+1,Calculations!$B$22,Calculations!$B$21),1)</f>
        <v>29354.203738157321</v>
      </c>
      <c r="H1211" s="12">
        <f>IF(AND(Career!$F$15="Yes",$E1211=62,$E1210=61),G1211,H1210*IF($B1211="January",(1+IF(C1211&gt;Personal!$L$18+1,Calculations!$C$22,Calculations!$C$21)),1))</f>
        <v>29354.203738157321</v>
      </c>
      <c r="I1211" s="12">
        <f>H1211*(1-'Retiree Assumptions'!$F$8)</f>
        <v>22896.278915762712</v>
      </c>
      <c r="J1211" s="12">
        <f>I1211/(Calculations!$C$27^($A1211-1+Calculations!$B$6/30))</f>
        <v>1041.5763529600238</v>
      </c>
      <c r="K1211" s="23">
        <f t="shared" si="1548"/>
        <v>0</v>
      </c>
      <c r="L1211" s="12">
        <f>L1210*IF($B1211="January",(1+IF(C1211&gt;Personal!$L$18+1,Calculations!$B$22,Calculations!$B$21)),1)</f>
        <v>16144.812055986511</v>
      </c>
      <c r="M1211" s="12">
        <f>IF(AND(Career!$F$15="Yes",$E1211=62,$E1210=61),L1211,M1210*IF($B1211="January",(1+IF(C1211&gt;Personal!$L$18+1,Calculations!$C$22,Calculations!$C$21)),1))</f>
        <v>16144.812055986511</v>
      </c>
      <c r="N1211" s="12">
        <f>M1211*(1-'Retiree Assumptions'!$F$10)</f>
        <v>14207.43460926813</v>
      </c>
      <c r="O1211" s="12">
        <f>N1211/(Calculations!$C$27^$AW1211)/(Calculations!$D$27^($A1211-1-$AW1211+Calculations!$B$6/30))</f>
        <v>516.19497374050854</v>
      </c>
      <c r="P1211" s="23">
        <f t="shared" si="1549"/>
        <v>0</v>
      </c>
      <c r="Q1211" s="12">
        <f>IF(OR(A1211&lt;=360,$E1211&lt;70),Q1210*IF($B1211="January",(1+IF(C1211&gt;Personal!$L$18+1,Calculations!$B$22,Calculations!$B$21)),1),0)</f>
        <v>0</v>
      </c>
      <c r="R1211" s="12">
        <f>IF(OR(A1211&lt;=360,$E1211&lt;70),IF(AND(Career!$F$15="Yes",$E1211=62,$E1210=61),Q1211,R1210*IF($B1211="January",(1+IF(C1211&gt;Personal!$L$18+1,Calculations!$C$22,Calculations!$C$21)),1)),0)</f>
        <v>0</v>
      </c>
      <c r="S1211" s="12">
        <f>R1211*(1-'Retiree Assumptions'!$F$8)</f>
        <v>0</v>
      </c>
      <c r="T1211" s="12">
        <f>S1211/(Calculations!$C$27^($A1211-1+Calculations!$B$6/30))</f>
        <v>0</v>
      </c>
      <c r="U1211" s="23">
        <f t="shared" si="1550"/>
        <v>0</v>
      </c>
      <c r="W1211">
        <f t="shared" si="1542"/>
        <v>15</v>
      </c>
      <c r="X1211">
        <f t="shared" si="1564"/>
        <v>2125</v>
      </c>
      <c r="Y1211">
        <f t="shared" si="1565"/>
        <v>142</v>
      </c>
      <c r="Z1211">
        <f t="shared" si="1552"/>
        <v>140</v>
      </c>
      <c r="AA1211" s="12">
        <f>S1211*12*Subsidy!$I$15/Subsidy!$I$14</f>
        <v>0</v>
      </c>
      <c r="AB1211" s="12">
        <f>SUM(S$5:S1211)*Subsidy!$I$15/Subsidy!$I$14</f>
        <v>53212.488521578103</v>
      </c>
      <c r="AC1211" s="12">
        <f>N1211*Subsidy!$E$15/Subsidy!$E$14</f>
        <v>11365.947687414504</v>
      </c>
      <c r="AD1211" s="12">
        <f t="shared" si="1553"/>
        <v>136391.37224897405</v>
      </c>
      <c r="AE1211" s="12">
        <f>$AP1211*AC1211/(Calculations!$D$27^(A1211-1+Calculations!$B$6/30))</f>
        <v>0</v>
      </c>
      <c r="AF1211" s="12">
        <f>IF(AE1211=0,0,SUM(AE$903:AE1211)*AC1211/AE1211)</f>
        <v>0</v>
      </c>
      <c r="AH1211" s="164">
        <f>VLOOKUP(E1211,Rates2,5)*VLOOKUP(E1211,Mort_Imp_Retirees,C1211-'Mort Imp Cume'!$C$4+2)</f>
        <v>1</v>
      </c>
      <c r="AI1211" s="16">
        <f t="shared" si="1554"/>
        <v>0</v>
      </c>
      <c r="AJ1211" s="164">
        <f>VLOOKUP(F1211,Rates2,6)*VLOOKUP(F1211,Mort_Imp_Survivors,C1211-'Mort Imp Cume'!$C$4+2)</f>
        <v>1</v>
      </c>
      <c r="AK1211" s="16">
        <f t="shared" si="1555"/>
        <v>0</v>
      </c>
      <c r="AL1211" s="164">
        <f>VLOOKUP(F1211,Rates2,7)*VLOOKUP(F1211,Mort_Imp_Survivors,C1211-'Mort Imp Cume'!$C$4+2)</f>
        <v>1</v>
      </c>
      <c r="AM1211" s="16">
        <f t="shared" si="1556"/>
        <v>0</v>
      </c>
      <c r="AN1211" s="108">
        <f>PRODUCT(AI$4:AI1210)</f>
        <v>0</v>
      </c>
      <c r="AO1211" s="16">
        <f>PRODUCT(AK$4:AK1210)</f>
        <v>0</v>
      </c>
      <c r="AP1211" s="16">
        <f>PRODUCT(AM$4:AM1210)</f>
        <v>0</v>
      </c>
      <c r="AQ1211" s="16">
        <f t="shared" si="1557"/>
        <v>0</v>
      </c>
      <c r="AR1211" s="16">
        <f t="shared" si="1558"/>
        <v>0</v>
      </c>
      <c r="AS1211" s="16">
        <f t="shared" si="1559"/>
        <v>0</v>
      </c>
      <c r="AT1211" s="16">
        <f t="shared" si="1560"/>
        <v>0</v>
      </c>
      <c r="AU1211" s="16">
        <f t="shared" si="1561"/>
        <v>1</v>
      </c>
      <c r="AV1211" s="16">
        <f t="shared" si="1562"/>
        <v>0</v>
      </c>
      <c r="AW1211" s="30">
        <f>(SUMPRODUCT(AV$5:AV1210,A$5:A1210)+SUM(AV$5:AV1210)*(Calculations!$B$6/30-0.5)+AV$4*Calculations!$B$6/30/2)/SUM(AV$4:AV1210)</f>
        <v>510.22007229542299</v>
      </c>
      <c r="AX1211" s="16"/>
      <c r="AY1211" s="12"/>
      <c r="AZ1211" s="12"/>
    </row>
    <row r="1212" spans="1:52" x14ac:dyDescent="0.25">
      <c r="A1212">
        <f t="shared" si="1538"/>
        <v>1208</v>
      </c>
      <c r="B1212" t="str">
        <f t="shared" si="1567"/>
        <v>September</v>
      </c>
      <c r="C1212">
        <f t="shared" si="1546"/>
        <v>2125</v>
      </c>
      <c r="D1212">
        <f t="shared" si="1569"/>
        <v>212509</v>
      </c>
      <c r="E1212">
        <f t="shared" ref="E1212:F1212" si="1613">E1200+1</f>
        <v>142</v>
      </c>
      <c r="F1212">
        <f t="shared" si="1613"/>
        <v>140</v>
      </c>
      <c r="G1212" s="12">
        <f>G1211*IF($B1212="January",1+IF(C1212&gt;Personal!$L$18+1,Calculations!$B$22,Calculations!$B$21),1)</f>
        <v>29354.203738157321</v>
      </c>
      <c r="H1212" s="12">
        <f>IF(AND(Career!$F$15="Yes",$E1212=62,$E1211=61),G1212,H1211*IF($B1212="January",(1+IF(C1212&gt;Personal!$L$18+1,Calculations!$C$22,Calculations!$C$21)),1))</f>
        <v>29354.203738157321</v>
      </c>
      <c r="I1212" s="12">
        <f>H1212*(1-'Retiree Assumptions'!$F$8)</f>
        <v>22896.278915762712</v>
      </c>
      <c r="J1212" s="12">
        <f>I1212/(Calculations!$C$27^($A1212-1+Calculations!$B$6/30))</f>
        <v>1038.9130529482027</v>
      </c>
      <c r="K1212" s="23">
        <f t="shared" si="1548"/>
        <v>0</v>
      </c>
      <c r="L1212" s="12">
        <f>L1211*IF($B1212="January",(1+IF(C1212&gt;Personal!$L$18+1,Calculations!$B$22,Calculations!$B$21)),1)</f>
        <v>16144.812055986511</v>
      </c>
      <c r="M1212" s="12">
        <f>IF(AND(Career!$F$15="Yes",$E1212=62,$E1211=61),L1212,M1211*IF($B1212="January",(1+IF(C1212&gt;Personal!$L$18+1,Calculations!$C$22,Calculations!$C$21)),1))</f>
        <v>16144.812055986511</v>
      </c>
      <c r="N1212" s="12">
        <f>M1212*(1-'Retiree Assumptions'!$F$10)</f>
        <v>14207.43460926813</v>
      </c>
      <c r="O1212" s="12">
        <f>N1212/(Calculations!$C$27^$AW1212)/(Calculations!$D$27^($A1212-1-$AW1212+Calculations!$B$6/30))</f>
        <v>514.70898492650099</v>
      </c>
      <c r="P1212" s="23">
        <f t="shared" si="1549"/>
        <v>0</v>
      </c>
      <c r="Q1212" s="12">
        <f>IF(OR(A1212&lt;=360,$E1212&lt;70),Q1211*IF($B1212="January",(1+IF(C1212&gt;Personal!$L$18+1,Calculations!$B$22,Calculations!$B$21)),1),0)</f>
        <v>0</v>
      </c>
      <c r="R1212" s="12">
        <f>IF(OR(A1212&lt;=360,$E1212&lt;70),IF(AND(Career!$F$15="Yes",$E1212=62,$E1211=61),Q1212,R1211*IF($B1212="January",(1+IF(C1212&gt;Personal!$L$18+1,Calculations!$C$22,Calculations!$C$21)),1)),0)</f>
        <v>0</v>
      </c>
      <c r="S1212" s="12">
        <f>R1212*(1-'Retiree Assumptions'!$F$8)</f>
        <v>0</v>
      </c>
      <c r="T1212" s="12">
        <f>S1212/(Calculations!$C$27^($A1212-1+Calculations!$B$6/30))</f>
        <v>0</v>
      </c>
      <c r="U1212" s="23">
        <f t="shared" si="1550"/>
        <v>0</v>
      </c>
      <c r="W1212">
        <f t="shared" si="1542"/>
        <v>15</v>
      </c>
      <c r="X1212">
        <f t="shared" si="1564"/>
        <v>2125</v>
      </c>
      <c r="Y1212">
        <f t="shared" si="1565"/>
        <v>142</v>
      </c>
      <c r="Z1212">
        <f t="shared" si="1552"/>
        <v>140</v>
      </c>
      <c r="AA1212" s="12">
        <f>S1212*12*Subsidy!$I$15/Subsidy!$I$14</f>
        <v>0</v>
      </c>
      <c r="AB1212" s="12">
        <f>SUM(S$5:S1212)*Subsidy!$I$15/Subsidy!$I$14</f>
        <v>53212.488521578103</v>
      </c>
      <c r="AC1212" s="12">
        <f>N1212*Subsidy!$E$15/Subsidy!$E$14</f>
        <v>11365.947687414504</v>
      </c>
      <c r="AD1212" s="12">
        <f t="shared" si="1553"/>
        <v>136391.37224897405</v>
      </c>
      <c r="AE1212" s="12">
        <f>$AP1212*AC1212/(Calculations!$D$27^(A1212-1+Calculations!$B$6/30))</f>
        <v>0</v>
      </c>
      <c r="AF1212" s="12">
        <f>IF(AE1212=0,0,SUM(AE$903:AE1212)*AC1212/AE1212)</f>
        <v>0</v>
      </c>
      <c r="AH1212" s="164">
        <f>VLOOKUP(E1212,Rates2,5)*VLOOKUP(E1212,Mort_Imp_Retirees,C1212-'Mort Imp Cume'!$C$4+2)</f>
        <v>1</v>
      </c>
      <c r="AI1212" s="16">
        <f t="shared" si="1554"/>
        <v>0</v>
      </c>
      <c r="AJ1212" s="164">
        <f>VLOOKUP(F1212,Rates2,6)*VLOOKUP(F1212,Mort_Imp_Survivors,C1212-'Mort Imp Cume'!$C$4+2)</f>
        <v>1</v>
      </c>
      <c r="AK1212" s="16">
        <f t="shared" si="1555"/>
        <v>0</v>
      </c>
      <c r="AL1212" s="164">
        <f>VLOOKUP(F1212,Rates2,7)*VLOOKUP(F1212,Mort_Imp_Survivors,C1212-'Mort Imp Cume'!$C$4+2)</f>
        <v>1</v>
      </c>
      <c r="AM1212" s="16">
        <f t="shared" si="1556"/>
        <v>0</v>
      </c>
      <c r="AN1212" s="108">
        <f>PRODUCT(AI$4:AI1211)</f>
        <v>0</v>
      </c>
      <c r="AO1212" s="16">
        <f>PRODUCT(AK$4:AK1211)</f>
        <v>0</v>
      </c>
      <c r="AP1212" s="16">
        <f>PRODUCT(AM$4:AM1211)</f>
        <v>0</v>
      </c>
      <c r="AQ1212" s="16">
        <f t="shared" si="1557"/>
        <v>0</v>
      </c>
      <c r="AR1212" s="16">
        <f t="shared" si="1558"/>
        <v>0</v>
      </c>
      <c r="AS1212" s="16">
        <f t="shared" si="1559"/>
        <v>0</v>
      </c>
      <c r="AT1212" s="16">
        <f t="shared" si="1560"/>
        <v>0</v>
      </c>
      <c r="AU1212" s="16">
        <f t="shared" si="1561"/>
        <v>1</v>
      </c>
      <c r="AV1212" s="16">
        <f t="shared" si="1562"/>
        <v>0</v>
      </c>
      <c r="AW1212" s="30">
        <f>(SUMPRODUCT(AV$5:AV1211,A$5:A1211)+SUM(AV$5:AV1211)*(Calculations!$B$6/30-0.5)+AV$4*Calculations!$B$6/30/2)/SUM(AV$4:AV1211)</f>
        <v>510.22007229542299</v>
      </c>
      <c r="AX1212" s="16"/>
      <c r="AY1212" s="12"/>
      <c r="AZ1212" s="12"/>
    </row>
    <row r="1213" spans="1:52" x14ac:dyDescent="0.25">
      <c r="A1213">
        <f t="shared" si="1538"/>
        <v>1209</v>
      </c>
      <c r="B1213" t="str">
        <f t="shared" si="1567"/>
        <v>October</v>
      </c>
      <c r="C1213">
        <f t="shared" si="1546"/>
        <v>2125</v>
      </c>
      <c r="D1213">
        <f t="shared" si="1569"/>
        <v>212510</v>
      </c>
      <c r="E1213">
        <f t="shared" ref="E1213:F1213" si="1614">E1201+1</f>
        <v>142</v>
      </c>
      <c r="F1213">
        <f t="shared" si="1614"/>
        <v>140</v>
      </c>
      <c r="G1213" s="12">
        <f>G1212*IF($B1213="January",1+IF(C1213&gt;Personal!$L$18+1,Calculations!$B$22,Calculations!$B$21),1)</f>
        <v>29354.203738157321</v>
      </c>
      <c r="H1213" s="12">
        <f>IF(AND(Career!$F$15="Yes",$E1213=62,$E1212=61),G1213,H1212*IF($B1213="January",(1+IF(C1213&gt;Personal!$L$18+1,Calculations!$C$22,Calculations!$C$21)),1))</f>
        <v>29354.203738157321</v>
      </c>
      <c r="I1213" s="12">
        <f>H1213*(1-'Retiree Assumptions'!$F$8)</f>
        <v>22896.278915762712</v>
      </c>
      <c r="J1213" s="12">
        <f>I1213/(Calculations!$C$27^($A1213-1+Calculations!$B$6/30))</f>
        <v>1036.2565629670939</v>
      </c>
      <c r="K1213" s="23">
        <f t="shared" si="1548"/>
        <v>0</v>
      </c>
      <c r="L1213" s="12">
        <f>L1212*IF($B1213="January",(1+IF(C1213&gt;Personal!$L$18+1,Calculations!$B$22,Calculations!$B$21)),1)</f>
        <v>16144.812055986511</v>
      </c>
      <c r="M1213" s="12">
        <f>IF(AND(Career!$F$15="Yes",$E1213=62,$E1212=61),L1213,M1212*IF($B1213="January",(1+IF(C1213&gt;Personal!$L$18+1,Calculations!$C$22,Calculations!$C$21)),1))</f>
        <v>16144.812055986511</v>
      </c>
      <c r="N1213" s="12">
        <f>M1213*(1-'Retiree Assumptions'!$F$10)</f>
        <v>14207.43460926813</v>
      </c>
      <c r="O1213" s="12">
        <f>N1213/(Calculations!$C$27^$AW1213)/(Calculations!$D$27^($A1213-1-$AW1213+Calculations!$B$6/30))</f>
        <v>513.22727388129704</v>
      </c>
      <c r="P1213" s="23">
        <f t="shared" si="1549"/>
        <v>0</v>
      </c>
      <c r="Q1213" s="12">
        <f>IF(OR(A1213&lt;=360,$E1213&lt;70),Q1212*IF($B1213="January",(1+IF(C1213&gt;Personal!$L$18+1,Calculations!$B$22,Calculations!$B$21)),1),0)</f>
        <v>0</v>
      </c>
      <c r="R1213" s="12">
        <f>IF(OR(A1213&lt;=360,$E1213&lt;70),IF(AND(Career!$F$15="Yes",$E1213=62,$E1212=61),Q1213,R1212*IF($B1213="January",(1+IF(C1213&gt;Personal!$L$18+1,Calculations!$C$22,Calculations!$C$21)),1)),0)</f>
        <v>0</v>
      </c>
      <c r="S1213" s="12">
        <f>R1213*(1-'Retiree Assumptions'!$F$8)</f>
        <v>0</v>
      </c>
      <c r="T1213" s="12">
        <f>S1213/(Calculations!$C$27^($A1213-1+Calculations!$B$6/30))</f>
        <v>0</v>
      </c>
      <c r="U1213" s="23">
        <f t="shared" si="1550"/>
        <v>0</v>
      </c>
      <c r="W1213">
        <f t="shared" si="1542"/>
        <v>15</v>
      </c>
      <c r="X1213">
        <f t="shared" si="1564"/>
        <v>2125</v>
      </c>
      <c r="Y1213">
        <f t="shared" si="1565"/>
        <v>142</v>
      </c>
      <c r="Z1213">
        <f t="shared" si="1552"/>
        <v>140</v>
      </c>
      <c r="AA1213" s="12">
        <f>S1213*12*Subsidy!$I$15/Subsidy!$I$14</f>
        <v>0</v>
      </c>
      <c r="AB1213" s="12">
        <f>SUM(S$5:S1213)*Subsidy!$I$15/Subsidy!$I$14</f>
        <v>53212.488521578103</v>
      </c>
      <c r="AC1213" s="12">
        <f>N1213*Subsidy!$E$15/Subsidy!$E$14</f>
        <v>11365.947687414504</v>
      </c>
      <c r="AD1213" s="12">
        <f t="shared" si="1553"/>
        <v>136391.37224897405</v>
      </c>
      <c r="AE1213" s="12">
        <f>$AP1213*AC1213/(Calculations!$D$27^(A1213-1+Calculations!$B$6/30))</f>
        <v>0</v>
      </c>
      <c r="AF1213" s="12">
        <f>IF(AE1213=0,0,SUM(AE$903:AE1213)*AC1213/AE1213)</f>
        <v>0</v>
      </c>
      <c r="AH1213" s="164">
        <f>VLOOKUP(E1213,Rates2,5)*VLOOKUP(E1213,Mort_Imp_Retirees,C1213-'Mort Imp Cume'!$C$4+2)</f>
        <v>1</v>
      </c>
      <c r="AI1213" s="16">
        <f t="shared" si="1554"/>
        <v>0</v>
      </c>
      <c r="AJ1213" s="164">
        <f>VLOOKUP(F1213,Rates2,6)*VLOOKUP(F1213,Mort_Imp_Survivors,C1213-'Mort Imp Cume'!$C$4+2)</f>
        <v>1</v>
      </c>
      <c r="AK1213" s="16">
        <f t="shared" si="1555"/>
        <v>0</v>
      </c>
      <c r="AL1213" s="164">
        <f>VLOOKUP(F1213,Rates2,7)*VLOOKUP(F1213,Mort_Imp_Survivors,C1213-'Mort Imp Cume'!$C$4+2)</f>
        <v>1</v>
      </c>
      <c r="AM1213" s="16">
        <f t="shared" si="1556"/>
        <v>0</v>
      </c>
      <c r="AN1213" s="108">
        <f>PRODUCT(AI$4:AI1212)</f>
        <v>0</v>
      </c>
      <c r="AO1213" s="16">
        <f>PRODUCT(AK$4:AK1212)</f>
        <v>0</v>
      </c>
      <c r="AP1213" s="16">
        <f>PRODUCT(AM$4:AM1212)</f>
        <v>0</v>
      </c>
      <c r="AQ1213" s="16">
        <f t="shared" si="1557"/>
        <v>0</v>
      </c>
      <c r="AR1213" s="16">
        <f t="shared" si="1558"/>
        <v>0</v>
      </c>
      <c r="AS1213" s="16">
        <f t="shared" si="1559"/>
        <v>0</v>
      </c>
      <c r="AT1213" s="16">
        <f t="shared" si="1560"/>
        <v>0</v>
      </c>
      <c r="AU1213" s="16">
        <f t="shared" si="1561"/>
        <v>1</v>
      </c>
      <c r="AV1213" s="16">
        <f t="shared" si="1562"/>
        <v>0</v>
      </c>
      <c r="AW1213" s="30">
        <f>(SUMPRODUCT(AV$5:AV1212,A$5:A1212)+SUM(AV$5:AV1212)*(Calculations!$B$6/30-0.5)+AV$4*Calculations!$B$6/30/2)/SUM(AV$4:AV1212)</f>
        <v>510.22007229542299</v>
      </c>
      <c r="AX1213" s="16"/>
      <c r="AY1213" s="12"/>
      <c r="AZ1213" s="12"/>
    </row>
    <row r="1214" spans="1:52" x14ac:dyDescent="0.25">
      <c r="A1214">
        <f t="shared" si="1538"/>
        <v>1210</v>
      </c>
      <c r="B1214" t="str">
        <f t="shared" si="1567"/>
        <v>November</v>
      </c>
      <c r="C1214">
        <f t="shared" si="1546"/>
        <v>2125</v>
      </c>
      <c r="D1214">
        <f t="shared" si="1569"/>
        <v>212511</v>
      </c>
      <c r="E1214">
        <f t="shared" ref="E1214:F1214" si="1615">E1202+1</f>
        <v>142</v>
      </c>
      <c r="F1214">
        <f t="shared" si="1615"/>
        <v>140</v>
      </c>
      <c r="G1214" s="12">
        <f>G1213*IF($B1214="January",1+IF(C1214&gt;Personal!$L$18+1,Calculations!$B$22,Calculations!$B$21),1)</f>
        <v>29354.203738157321</v>
      </c>
      <c r="H1214" s="12">
        <f>IF(AND(Career!$F$15="Yes",$E1214=62,$E1213=61),G1214,H1213*IF($B1214="January",(1+IF(C1214&gt;Personal!$L$18+1,Calculations!$C$22,Calculations!$C$21)),1))</f>
        <v>29354.203738157321</v>
      </c>
      <c r="I1214" s="12">
        <f>H1214*(1-'Retiree Assumptions'!$F$8)</f>
        <v>22896.278915762712</v>
      </c>
      <c r="J1214" s="12">
        <f>I1214/(Calculations!$C$27^($A1214-1+Calculations!$B$6/30))</f>
        <v>1033.6068656035195</v>
      </c>
      <c r="K1214" s="23">
        <f t="shared" si="1548"/>
        <v>0</v>
      </c>
      <c r="L1214" s="12">
        <f>L1213*IF($B1214="January",(1+IF(C1214&gt;Personal!$L$18+1,Calculations!$B$22,Calculations!$B$21)),1)</f>
        <v>16144.812055986511</v>
      </c>
      <c r="M1214" s="12">
        <f>IF(AND(Career!$F$15="Yes",$E1214=62,$E1213=61),L1214,M1213*IF($B1214="January",(1+IF(C1214&gt;Personal!$L$18+1,Calculations!$C$22,Calculations!$C$21)),1))</f>
        <v>16144.812055986511</v>
      </c>
      <c r="N1214" s="12">
        <f>M1214*(1-'Retiree Assumptions'!$F$10)</f>
        <v>14207.43460926813</v>
      </c>
      <c r="O1214" s="12">
        <f>N1214/(Calculations!$C$27^$AW1214)/(Calculations!$D$27^($A1214-1-$AW1214+Calculations!$B$6/30))</f>
        <v>511.74982829033178</v>
      </c>
      <c r="P1214" s="23">
        <f t="shared" si="1549"/>
        <v>0</v>
      </c>
      <c r="Q1214" s="12">
        <f>IF(OR(A1214&lt;=360,$E1214&lt;70),Q1213*IF($B1214="January",(1+IF(C1214&gt;Personal!$L$18+1,Calculations!$B$22,Calculations!$B$21)),1),0)</f>
        <v>0</v>
      </c>
      <c r="R1214" s="12">
        <f>IF(OR(A1214&lt;=360,$E1214&lt;70),IF(AND(Career!$F$15="Yes",$E1214=62,$E1213=61),Q1214,R1213*IF($B1214="January",(1+IF(C1214&gt;Personal!$L$18+1,Calculations!$C$22,Calculations!$C$21)),1)),0)</f>
        <v>0</v>
      </c>
      <c r="S1214" s="12">
        <f>R1214*(1-'Retiree Assumptions'!$F$8)</f>
        <v>0</v>
      </c>
      <c r="T1214" s="12">
        <f>S1214/(Calculations!$C$27^($A1214-1+Calculations!$B$6/30))</f>
        <v>0</v>
      </c>
      <c r="U1214" s="23">
        <f t="shared" si="1550"/>
        <v>0</v>
      </c>
      <c r="W1214">
        <f t="shared" si="1542"/>
        <v>15</v>
      </c>
      <c r="X1214">
        <f t="shared" si="1564"/>
        <v>2125</v>
      </c>
      <c r="Y1214">
        <f t="shared" si="1565"/>
        <v>142</v>
      </c>
      <c r="Z1214">
        <f t="shared" si="1552"/>
        <v>140</v>
      </c>
      <c r="AA1214" s="12">
        <f>S1214*12*Subsidy!$I$15/Subsidy!$I$14</f>
        <v>0</v>
      </c>
      <c r="AB1214" s="12">
        <f>SUM(S$5:S1214)*Subsidy!$I$15/Subsidy!$I$14</f>
        <v>53212.488521578103</v>
      </c>
      <c r="AC1214" s="12">
        <f>N1214*Subsidy!$E$15/Subsidy!$E$14</f>
        <v>11365.947687414504</v>
      </c>
      <c r="AD1214" s="12">
        <f t="shared" si="1553"/>
        <v>136391.37224897405</v>
      </c>
      <c r="AE1214" s="12">
        <f>$AP1214*AC1214/(Calculations!$D$27^(A1214-1+Calculations!$B$6/30))</f>
        <v>0</v>
      </c>
      <c r="AF1214" s="12">
        <f>IF(AE1214=0,0,SUM(AE$903:AE1214)*AC1214/AE1214)</f>
        <v>0</v>
      </c>
      <c r="AH1214" s="164">
        <f>VLOOKUP(E1214,Rates2,5)*VLOOKUP(E1214,Mort_Imp_Retirees,C1214-'Mort Imp Cume'!$C$4+2)</f>
        <v>1</v>
      </c>
      <c r="AI1214" s="16">
        <f t="shared" si="1554"/>
        <v>0</v>
      </c>
      <c r="AJ1214" s="164">
        <f>VLOOKUP(F1214,Rates2,6)*VLOOKUP(F1214,Mort_Imp_Survivors,C1214-'Mort Imp Cume'!$C$4+2)</f>
        <v>1</v>
      </c>
      <c r="AK1214" s="16">
        <f t="shared" si="1555"/>
        <v>0</v>
      </c>
      <c r="AL1214" s="164">
        <f>VLOOKUP(F1214,Rates2,7)*VLOOKUP(F1214,Mort_Imp_Survivors,C1214-'Mort Imp Cume'!$C$4+2)</f>
        <v>1</v>
      </c>
      <c r="AM1214" s="16">
        <f t="shared" si="1556"/>
        <v>0</v>
      </c>
      <c r="AN1214" s="108">
        <f>PRODUCT(AI$4:AI1213)</f>
        <v>0</v>
      </c>
      <c r="AO1214" s="16">
        <f>PRODUCT(AK$4:AK1213)</f>
        <v>0</v>
      </c>
      <c r="AP1214" s="16">
        <f>PRODUCT(AM$4:AM1213)</f>
        <v>0</v>
      </c>
      <c r="AQ1214" s="16">
        <f t="shared" si="1557"/>
        <v>0</v>
      </c>
      <c r="AR1214" s="16">
        <f t="shared" si="1558"/>
        <v>0</v>
      </c>
      <c r="AS1214" s="16">
        <f t="shared" si="1559"/>
        <v>0</v>
      </c>
      <c r="AT1214" s="16">
        <f t="shared" si="1560"/>
        <v>0</v>
      </c>
      <c r="AU1214" s="16">
        <f t="shared" si="1561"/>
        <v>1</v>
      </c>
      <c r="AV1214" s="16">
        <f t="shared" si="1562"/>
        <v>0</v>
      </c>
      <c r="AW1214" s="30">
        <f>(SUMPRODUCT(AV$5:AV1213,A$5:A1213)+SUM(AV$5:AV1213)*(Calculations!$B$6/30-0.5)+AV$4*Calculations!$B$6/30/2)/SUM(AV$4:AV1213)</f>
        <v>510.22007229542299</v>
      </c>
      <c r="AX1214" s="16"/>
      <c r="AY1214" s="12"/>
      <c r="AZ1214" s="12"/>
    </row>
    <row r="1215" spans="1:52" x14ac:dyDescent="0.25">
      <c r="A1215">
        <f t="shared" si="1538"/>
        <v>1211</v>
      </c>
      <c r="B1215" t="str">
        <f t="shared" si="1567"/>
        <v>December</v>
      </c>
      <c r="C1215">
        <f t="shared" si="1546"/>
        <v>2125</v>
      </c>
      <c r="D1215">
        <f t="shared" si="1569"/>
        <v>212512</v>
      </c>
      <c r="E1215">
        <f t="shared" ref="E1215:F1215" si="1616">E1203+1</f>
        <v>142</v>
      </c>
      <c r="F1215">
        <f t="shared" si="1616"/>
        <v>140</v>
      </c>
      <c r="G1215" s="12">
        <f>G1214*IF($B1215="January",1+IF(C1215&gt;Personal!$L$18+1,Calculations!$B$22,Calculations!$B$21),1)</f>
        <v>29354.203738157321</v>
      </c>
      <c r="H1215" s="12">
        <f>IF(AND(Career!$F$15="Yes",$E1215=62,$E1214=61),G1215,H1214*IF($B1215="January",(1+IF(C1215&gt;Personal!$L$18+1,Calculations!$C$22,Calculations!$C$21)),1))</f>
        <v>29354.203738157321</v>
      </c>
      <c r="I1215" s="12">
        <f>H1215*(1-'Retiree Assumptions'!$F$8)</f>
        <v>22896.278915762712</v>
      </c>
      <c r="J1215" s="12">
        <f>I1215/(Calculations!$C$27^($A1215-1+Calculations!$B$6/30))</f>
        <v>1030.9639434888256</v>
      </c>
      <c r="K1215" s="23">
        <f t="shared" si="1548"/>
        <v>0</v>
      </c>
      <c r="L1215" s="12">
        <f>L1214*IF($B1215="January",(1+IF(C1215&gt;Personal!$L$18+1,Calculations!$B$22,Calculations!$B$21)),1)</f>
        <v>16144.812055986511</v>
      </c>
      <c r="M1215" s="12">
        <f>IF(AND(Career!$F$15="Yes",$E1215=62,$E1214=61),L1215,M1214*IF($B1215="January",(1+IF(C1215&gt;Personal!$L$18+1,Calculations!$C$22,Calculations!$C$21)),1))</f>
        <v>16144.812055986511</v>
      </c>
      <c r="N1215" s="12">
        <f>M1215*(1-'Retiree Assumptions'!$F$10)</f>
        <v>14207.43460926813</v>
      </c>
      <c r="O1215" s="12">
        <f>N1215/(Calculations!$C$27^$AW1215)/(Calculations!$D$27^($A1215-1-$AW1215+Calculations!$B$6/30))</f>
        <v>510.27663587449069</v>
      </c>
      <c r="P1215" s="23">
        <f t="shared" si="1549"/>
        <v>0</v>
      </c>
      <c r="Q1215" s="12">
        <f>IF(OR(A1215&lt;=360,$E1215&lt;70),Q1214*IF($B1215="January",(1+IF(C1215&gt;Personal!$L$18+1,Calculations!$B$22,Calculations!$B$21)),1),0)</f>
        <v>0</v>
      </c>
      <c r="R1215" s="12">
        <f>IF(OR(A1215&lt;=360,$E1215&lt;70),IF(AND(Career!$F$15="Yes",$E1215=62,$E1214=61),Q1215,R1214*IF($B1215="January",(1+IF(C1215&gt;Personal!$L$18+1,Calculations!$C$22,Calculations!$C$21)),1)),0)</f>
        <v>0</v>
      </c>
      <c r="S1215" s="12">
        <f>R1215*(1-'Retiree Assumptions'!$F$8)</f>
        <v>0</v>
      </c>
      <c r="T1215" s="12">
        <f>S1215/(Calculations!$C$27^($A1215-1+Calculations!$B$6/30))</f>
        <v>0</v>
      </c>
      <c r="U1215" s="23">
        <f t="shared" si="1550"/>
        <v>0</v>
      </c>
      <c r="W1215">
        <f t="shared" si="1542"/>
        <v>15</v>
      </c>
      <c r="X1215">
        <f t="shared" si="1564"/>
        <v>2125</v>
      </c>
      <c r="Y1215">
        <f t="shared" si="1565"/>
        <v>142</v>
      </c>
      <c r="Z1215">
        <f t="shared" si="1552"/>
        <v>140</v>
      </c>
      <c r="AA1215" s="12">
        <f>S1215*12*Subsidy!$I$15/Subsidy!$I$14</f>
        <v>0</v>
      </c>
      <c r="AB1215" s="12">
        <f>SUM(S$5:S1215)*Subsidy!$I$15/Subsidy!$I$14</f>
        <v>53212.488521578103</v>
      </c>
      <c r="AC1215" s="12">
        <f>N1215*Subsidy!$E$15/Subsidy!$E$14</f>
        <v>11365.947687414504</v>
      </c>
      <c r="AD1215" s="12">
        <f t="shared" si="1553"/>
        <v>136391.37224897405</v>
      </c>
      <c r="AE1215" s="12">
        <f>$AP1215*AC1215/(Calculations!$D$27^(A1215-1+Calculations!$B$6/30))</f>
        <v>0</v>
      </c>
      <c r="AF1215" s="12">
        <f>IF(AE1215=0,0,SUM(AE$903:AE1215)*AC1215/AE1215)</f>
        <v>0</v>
      </c>
      <c r="AH1215" s="164">
        <f>VLOOKUP(E1215,Rates2,5)*VLOOKUP(E1215,Mort_Imp_Retirees,C1215-'Mort Imp Cume'!$C$4+2)</f>
        <v>1</v>
      </c>
      <c r="AI1215" s="16">
        <f t="shared" si="1554"/>
        <v>0</v>
      </c>
      <c r="AJ1215" s="164">
        <f>VLOOKUP(F1215,Rates2,6)*VLOOKUP(F1215,Mort_Imp_Survivors,C1215-'Mort Imp Cume'!$C$4+2)</f>
        <v>1</v>
      </c>
      <c r="AK1215" s="16">
        <f t="shared" si="1555"/>
        <v>0</v>
      </c>
      <c r="AL1215" s="164">
        <f>VLOOKUP(F1215,Rates2,7)*VLOOKUP(F1215,Mort_Imp_Survivors,C1215-'Mort Imp Cume'!$C$4+2)</f>
        <v>1</v>
      </c>
      <c r="AM1215" s="16">
        <f t="shared" si="1556"/>
        <v>0</v>
      </c>
      <c r="AN1215" s="108">
        <f>PRODUCT(AI$4:AI1214)</f>
        <v>0</v>
      </c>
      <c r="AO1215" s="16">
        <f>PRODUCT(AK$4:AK1214)</f>
        <v>0</v>
      </c>
      <c r="AP1215" s="16">
        <f>PRODUCT(AM$4:AM1214)</f>
        <v>0</v>
      </c>
      <c r="AQ1215" s="16">
        <f t="shared" si="1557"/>
        <v>0</v>
      </c>
      <c r="AR1215" s="16">
        <f t="shared" si="1558"/>
        <v>0</v>
      </c>
      <c r="AS1215" s="16">
        <f t="shared" si="1559"/>
        <v>0</v>
      </c>
      <c r="AT1215" s="16">
        <f t="shared" si="1560"/>
        <v>0</v>
      </c>
      <c r="AU1215" s="16">
        <f t="shared" si="1561"/>
        <v>1</v>
      </c>
      <c r="AV1215" s="16">
        <f t="shared" si="1562"/>
        <v>0</v>
      </c>
      <c r="AW1215" s="30">
        <f>(SUMPRODUCT(AV$5:AV1214,A$5:A1214)+SUM(AV$5:AV1214)*(Calculations!$B$6/30-0.5)+AV$4*Calculations!$B$6/30/2)/SUM(AV$4:AV1214)</f>
        <v>510.22007229542299</v>
      </c>
      <c r="AX1215" s="16"/>
      <c r="AY1215" s="12"/>
      <c r="AZ1215" s="12"/>
    </row>
    <row r="1216" spans="1:52" x14ac:dyDescent="0.25">
      <c r="A1216">
        <f t="shared" si="1538"/>
        <v>1212</v>
      </c>
      <c r="B1216" t="str">
        <f t="shared" si="1567"/>
        <v>January</v>
      </c>
      <c r="C1216">
        <f t="shared" si="1546"/>
        <v>2126</v>
      </c>
      <c r="D1216">
        <f t="shared" si="1569"/>
        <v>212601</v>
      </c>
      <c r="E1216">
        <f t="shared" ref="E1216:F1216" si="1617">E1204+1</f>
        <v>143</v>
      </c>
      <c r="F1216">
        <f t="shared" si="1617"/>
        <v>141</v>
      </c>
      <c r="G1216" s="12">
        <f>G1215*IF($B1216="January",1+IF(C1216&gt;Personal!$L$18+1,Calculations!$B$22,Calculations!$B$21),1)</f>
        <v>30088.058831611252</v>
      </c>
      <c r="H1216" s="12">
        <f>IF(AND(Career!$F$15="Yes",$E1216=62,$E1215=61),G1216,H1215*IF($B1216="January",(1+IF(C1216&gt;Personal!$L$18+1,Calculations!$C$22,Calculations!$C$21)),1))</f>
        <v>30088.058831611252</v>
      </c>
      <c r="I1216" s="12">
        <f>H1216*(1-'Retiree Assumptions'!$F$8)</f>
        <v>23468.685888656779</v>
      </c>
      <c r="J1216" s="12">
        <f>I1216/(Calculations!$C$27^($A1216-1+Calculations!$B$6/30))</f>
        <v>1054.0359737812403</v>
      </c>
      <c r="K1216" s="23">
        <f t="shared" si="1548"/>
        <v>0</v>
      </c>
      <c r="L1216" s="12">
        <f>L1215*IF($B1216="January",(1+IF(C1216&gt;Personal!$L$18+1,Calculations!$B$22,Calculations!$B$21)),1)</f>
        <v>16548.432357386173</v>
      </c>
      <c r="M1216" s="12">
        <f>IF(AND(Career!$F$15="Yes",$E1216=62,$E1215=61),L1216,M1215*IF($B1216="January",(1+IF(C1216&gt;Personal!$L$18+1,Calculations!$C$22,Calculations!$C$21)),1))</f>
        <v>16548.432357386173</v>
      </c>
      <c r="N1216" s="12">
        <f>M1216*(1-'Retiree Assumptions'!$F$10)</f>
        <v>14562.620474499832</v>
      </c>
      <c r="O1216" s="12">
        <f>N1216/(Calculations!$C$27^$AW1216)/(Calculations!$D$27^($A1216-1-$AW1216+Calculations!$B$6/30))</f>
        <v>521.52787649975733</v>
      </c>
      <c r="P1216" s="23">
        <f t="shared" si="1549"/>
        <v>0</v>
      </c>
      <c r="Q1216" s="12">
        <f>IF(OR(A1216&lt;=360,$E1216&lt;70),Q1215*IF($B1216="January",(1+IF(C1216&gt;Personal!$L$18+1,Calculations!$B$22,Calculations!$B$21)),1),0)</f>
        <v>0</v>
      </c>
      <c r="R1216" s="12">
        <f>IF(OR(A1216&lt;=360,$E1216&lt;70),IF(AND(Career!$F$15="Yes",$E1216=62,$E1215=61),Q1216,R1215*IF($B1216="January",(1+IF(C1216&gt;Personal!$L$18+1,Calculations!$C$22,Calculations!$C$21)),1)),0)</f>
        <v>0</v>
      </c>
      <c r="S1216" s="12">
        <f>R1216*(1-'Retiree Assumptions'!$F$8)</f>
        <v>0</v>
      </c>
      <c r="T1216" s="12">
        <f>S1216/(Calculations!$C$27^($A1216-1+Calculations!$B$6/30))</f>
        <v>0</v>
      </c>
      <c r="U1216" s="23">
        <f t="shared" si="1550"/>
        <v>0</v>
      </c>
      <c r="W1216">
        <f t="shared" si="1542"/>
        <v>15</v>
      </c>
      <c r="X1216">
        <f t="shared" si="1564"/>
        <v>2126</v>
      </c>
      <c r="Y1216">
        <f t="shared" si="1565"/>
        <v>143</v>
      </c>
      <c r="Z1216">
        <f t="shared" si="1552"/>
        <v>141</v>
      </c>
      <c r="AA1216" s="12">
        <f>S1216*12*Subsidy!$I$15/Subsidy!$I$14</f>
        <v>0</v>
      </c>
      <c r="AB1216" s="12">
        <f>SUM(S$5:S1216)*Subsidy!$I$15/Subsidy!$I$14</f>
        <v>53212.488521578103</v>
      </c>
      <c r="AC1216" s="12">
        <f>N1216*Subsidy!$E$15/Subsidy!$E$14</f>
        <v>11650.096379599867</v>
      </c>
      <c r="AD1216" s="12">
        <f t="shared" si="1553"/>
        <v>139801.15655519839</v>
      </c>
      <c r="AE1216" s="12">
        <f>$AP1216*AC1216/(Calculations!$D$27^(A1216-1+Calculations!$B$6/30))</f>
        <v>0</v>
      </c>
      <c r="AF1216" s="12">
        <f>IF(AE1216=0,0,SUM(AE$903:AE1216)*AC1216/AE1216)</f>
        <v>0</v>
      </c>
      <c r="AH1216" s="164">
        <f>VLOOKUP(E1216,Rates2,5)*VLOOKUP(E1216,Mort_Imp_Retirees,C1216-'Mort Imp Cume'!$C$4+2)</f>
        <v>1</v>
      </c>
      <c r="AI1216" s="16">
        <f t="shared" si="1554"/>
        <v>0</v>
      </c>
      <c r="AJ1216" s="164">
        <f>VLOOKUP(F1216,Rates2,6)*VLOOKUP(F1216,Mort_Imp_Survivors,C1216-'Mort Imp Cume'!$C$4+2)</f>
        <v>1</v>
      </c>
      <c r="AK1216" s="16">
        <f t="shared" si="1555"/>
        <v>0</v>
      </c>
      <c r="AL1216" s="164">
        <f>VLOOKUP(F1216,Rates2,7)*VLOOKUP(F1216,Mort_Imp_Survivors,C1216-'Mort Imp Cume'!$C$4+2)</f>
        <v>1</v>
      </c>
      <c r="AM1216" s="16">
        <f t="shared" si="1556"/>
        <v>0</v>
      </c>
      <c r="AN1216" s="108">
        <f>PRODUCT(AI$4:AI1215)</f>
        <v>0</v>
      </c>
      <c r="AO1216" s="16">
        <f>PRODUCT(AK$4:AK1215)</f>
        <v>0</v>
      </c>
      <c r="AP1216" s="16">
        <f>PRODUCT(AM$4:AM1215)</f>
        <v>0</v>
      </c>
      <c r="AQ1216" s="16">
        <f t="shared" si="1557"/>
        <v>0</v>
      </c>
      <c r="AR1216" s="16">
        <f t="shared" si="1558"/>
        <v>0</v>
      </c>
      <c r="AS1216" s="16">
        <f t="shared" si="1559"/>
        <v>0</v>
      </c>
      <c r="AT1216" s="16">
        <f t="shared" si="1560"/>
        <v>0</v>
      </c>
      <c r="AU1216" s="16">
        <f t="shared" si="1561"/>
        <v>1</v>
      </c>
      <c r="AV1216" s="16">
        <f t="shared" si="1562"/>
        <v>0</v>
      </c>
      <c r="AW1216" s="30">
        <f>(SUMPRODUCT(AV$5:AV1215,A$5:A1215)+SUM(AV$5:AV1215)*(Calculations!$B$6/30-0.5)+AV$4*Calculations!$B$6/30/2)/SUM(AV$4:AV1215)</f>
        <v>510.22007229542299</v>
      </c>
      <c r="AX1216" s="16"/>
      <c r="AY1216" s="12"/>
      <c r="AZ1216" s="12"/>
    </row>
    <row r="1217" spans="1:52" x14ac:dyDescent="0.25">
      <c r="A1217">
        <f t="shared" si="1538"/>
        <v>1213</v>
      </c>
      <c r="B1217" t="str">
        <f t="shared" si="1567"/>
        <v>February</v>
      </c>
      <c r="C1217">
        <f t="shared" si="1546"/>
        <v>2126</v>
      </c>
      <c r="D1217">
        <f t="shared" si="1569"/>
        <v>212602</v>
      </c>
      <c r="E1217">
        <f t="shared" ref="E1217:F1217" si="1618">E1205+1</f>
        <v>143</v>
      </c>
      <c r="F1217">
        <f t="shared" si="1618"/>
        <v>141</v>
      </c>
      <c r="G1217" s="12">
        <f>G1216*IF($B1217="January",1+IF(C1217&gt;Personal!$L$18+1,Calculations!$B$22,Calculations!$B$21),1)</f>
        <v>30088.058831611252</v>
      </c>
      <c r="H1217" s="12">
        <f>IF(AND(Career!$F$15="Yes",$E1217=62,$E1216=61),G1217,H1216*IF($B1217="January",(1+IF(C1217&gt;Personal!$L$18+1,Calculations!$C$22,Calculations!$C$21)),1))</f>
        <v>30088.058831611252</v>
      </c>
      <c r="I1217" s="12">
        <f>H1217*(1-'Retiree Assumptions'!$F$8)</f>
        <v>23468.685888656779</v>
      </c>
      <c r="J1217" s="12">
        <f>I1217/(Calculations!$C$27^($A1217-1+Calculations!$B$6/30))</f>
        <v>1051.3408146472473</v>
      </c>
      <c r="K1217" s="23">
        <f t="shared" si="1548"/>
        <v>0</v>
      </c>
      <c r="L1217" s="12">
        <f>L1216*IF($B1217="January",(1+IF(C1217&gt;Personal!$L$18+1,Calculations!$B$22,Calculations!$B$21)),1)</f>
        <v>16548.432357386173</v>
      </c>
      <c r="M1217" s="12">
        <f>IF(AND(Career!$F$15="Yes",$E1217=62,$E1216=61),L1217,M1216*IF($B1217="January",(1+IF(C1217&gt;Personal!$L$18+1,Calculations!$C$22,Calculations!$C$21)),1))</f>
        <v>16548.432357386173</v>
      </c>
      <c r="N1217" s="12">
        <f>M1217*(1-'Retiree Assumptions'!$F$10)</f>
        <v>14562.620474499832</v>
      </c>
      <c r="O1217" s="12">
        <f>N1217/(Calculations!$C$27^$AW1217)/(Calculations!$D$27^($A1217-1-$AW1217+Calculations!$B$6/30))</f>
        <v>520.02653566907088</v>
      </c>
      <c r="P1217" s="23">
        <f t="shared" si="1549"/>
        <v>0</v>
      </c>
      <c r="Q1217" s="12">
        <f>IF(OR(A1217&lt;=360,$E1217&lt;70),Q1216*IF($B1217="January",(1+IF(C1217&gt;Personal!$L$18+1,Calculations!$B$22,Calculations!$B$21)),1),0)</f>
        <v>0</v>
      </c>
      <c r="R1217" s="12">
        <f>IF(OR(A1217&lt;=360,$E1217&lt;70),IF(AND(Career!$F$15="Yes",$E1217=62,$E1216=61),Q1217,R1216*IF($B1217="January",(1+IF(C1217&gt;Personal!$L$18+1,Calculations!$C$22,Calculations!$C$21)),1)),0)</f>
        <v>0</v>
      </c>
      <c r="S1217" s="12">
        <f>R1217*(1-'Retiree Assumptions'!$F$8)</f>
        <v>0</v>
      </c>
      <c r="T1217" s="12">
        <f>S1217/(Calculations!$C$27^($A1217-1+Calculations!$B$6/30))</f>
        <v>0</v>
      </c>
      <c r="U1217" s="23">
        <f t="shared" si="1550"/>
        <v>0</v>
      </c>
      <c r="W1217">
        <f t="shared" si="1542"/>
        <v>15</v>
      </c>
      <c r="X1217">
        <f t="shared" si="1564"/>
        <v>2126</v>
      </c>
      <c r="Y1217">
        <f t="shared" si="1565"/>
        <v>143</v>
      </c>
      <c r="Z1217">
        <f t="shared" si="1552"/>
        <v>141</v>
      </c>
      <c r="AA1217" s="12">
        <f>S1217*12*Subsidy!$I$15/Subsidy!$I$14</f>
        <v>0</v>
      </c>
      <c r="AB1217" s="12">
        <f>SUM(S$5:S1217)*Subsidy!$I$15/Subsidy!$I$14</f>
        <v>53212.488521578103</v>
      </c>
      <c r="AC1217" s="12">
        <f>N1217*Subsidy!$E$15/Subsidy!$E$14</f>
        <v>11650.096379599867</v>
      </c>
      <c r="AD1217" s="12">
        <f t="shared" si="1553"/>
        <v>139801.15655519839</v>
      </c>
      <c r="AE1217" s="12">
        <f>$AP1217*AC1217/(Calculations!$D$27^(A1217-1+Calculations!$B$6/30))</f>
        <v>0</v>
      </c>
      <c r="AF1217" s="12">
        <f>IF(AE1217=0,0,SUM(AE$903:AE1217)*AC1217/AE1217)</f>
        <v>0</v>
      </c>
      <c r="AH1217" s="164">
        <f>VLOOKUP(E1217,Rates2,5)*VLOOKUP(E1217,Mort_Imp_Retirees,C1217-'Mort Imp Cume'!$C$4+2)</f>
        <v>1</v>
      </c>
      <c r="AI1217" s="16">
        <f t="shared" si="1554"/>
        <v>0</v>
      </c>
      <c r="AJ1217" s="164">
        <f>VLOOKUP(F1217,Rates2,6)*VLOOKUP(F1217,Mort_Imp_Survivors,C1217-'Mort Imp Cume'!$C$4+2)</f>
        <v>1</v>
      </c>
      <c r="AK1217" s="16">
        <f t="shared" si="1555"/>
        <v>0</v>
      </c>
      <c r="AL1217" s="164">
        <f>VLOOKUP(F1217,Rates2,7)*VLOOKUP(F1217,Mort_Imp_Survivors,C1217-'Mort Imp Cume'!$C$4+2)</f>
        <v>1</v>
      </c>
      <c r="AM1217" s="16">
        <f t="shared" si="1556"/>
        <v>0</v>
      </c>
      <c r="AN1217" s="108">
        <f>PRODUCT(AI$4:AI1216)</f>
        <v>0</v>
      </c>
      <c r="AO1217" s="16">
        <f>PRODUCT(AK$4:AK1216)</f>
        <v>0</v>
      </c>
      <c r="AP1217" s="16">
        <f>PRODUCT(AM$4:AM1216)</f>
        <v>0</v>
      </c>
      <c r="AQ1217" s="16">
        <f t="shared" si="1557"/>
        <v>0</v>
      </c>
      <c r="AR1217" s="16">
        <f t="shared" si="1558"/>
        <v>0</v>
      </c>
      <c r="AS1217" s="16">
        <f t="shared" si="1559"/>
        <v>0</v>
      </c>
      <c r="AT1217" s="16">
        <f t="shared" si="1560"/>
        <v>0</v>
      </c>
      <c r="AU1217" s="16">
        <f t="shared" si="1561"/>
        <v>1</v>
      </c>
      <c r="AV1217" s="16">
        <f t="shared" si="1562"/>
        <v>0</v>
      </c>
      <c r="AW1217" s="30">
        <f>(SUMPRODUCT(AV$5:AV1216,A$5:A1216)+SUM(AV$5:AV1216)*(Calculations!$B$6/30-0.5)+AV$4*Calculations!$B$6/30/2)/SUM(AV$4:AV1216)</f>
        <v>510.22007229542299</v>
      </c>
      <c r="AX1217" s="16"/>
      <c r="AY1217" s="12"/>
      <c r="AZ1217" s="12"/>
    </row>
    <row r="1218" spans="1:52" x14ac:dyDescent="0.25">
      <c r="A1218">
        <f t="shared" si="1538"/>
        <v>1214</v>
      </c>
      <c r="B1218" t="str">
        <f t="shared" si="1567"/>
        <v>March</v>
      </c>
      <c r="C1218">
        <f t="shared" si="1546"/>
        <v>2126</v>
      </c>
      <c r="D1218">
        <f t="shared" si="1569"/>
        <v>212603</v>
      </c>
      <c r="E1218">
        <f t="shared" ref="E1218:F1218" si="1619">E1206+1</f>
        <v>143</v>
      </c>
      <c r="F1218">
        <f t="shared" si="1619"/>
        <v>141</v>
      </c>
      <c r="G1218" s="12">
        <f>G1217*IF($B1218="January",1+IF(C1218&gt;Personal!$L$18+1,Calculations!$B$22,Calculations!$B$21),1)</f>
        <v>30088.058831611252</v>
      </c>
      <c r="H1218" s="12">
        <f>IF(AND(Career!$F$15="Yes",$E1218=62,$E1217=61),G1218,H1217*IF($B1218="January",(1+IF(C1218&gt;Personal!$L$18+1,Calculations!$C$22,Calculations!$C$21)),1))</f>
        <v>30088.058831611252</v>
      </c>
      <c r="I1218" s="12">
        <f>H1218*(1-'Retiree Assumptions'!$F$8)</f>
        <v>23468.685888656779</v>
      </c>
      <c r="J1218" s="12">
        <f>I1218/(Calculations!$C$27^($A1218-1+Calculations!$B$6/30))</f>
        <v>1048.6525470074143</v>
      </c>
      <c r="K1218" s="23">
        <f t="shared" si="1548"/>
        <v>0</v>
      </c>
      <c r="L1218" s="12">
        <f>L1217*IF($B1218="January",(1+IF(C1218&gt;Personal!$L$18+1,Calculations!$B$22,Calculations!$B$21)),1)</f>
        <v>16548.432357386173</v>
      </c>
      <c r="M1218" s="12">
        <f>IF(AND(Career!$F$15="Yes",$E1218=62,$E1217=61),L1218,M1217*IF($B1218="January",(1+IF(C1218&gt;Personal!$L$18+1,Calculations!$C$22,Calculations!$C$21)),1))</f>
        <v>16548.432357386173</v>
      </c>
      <c r="N1218" s="12">
        <f>M1218*(1-'Retiree Assumptions'!$F$10)</f>
        <v>14562.620474499832</v>
      </c>
      <c r="O1218" s="12">
        <f>N1218/(Calculations!$C$27^$AW1218)/(Calculations!$D$27^($A1218-1-$AW1218+Calculations!$B$6/30))</f>
        <v>518.5295168015839</v>
      </c>
      <c r="P1218" s="23">
        <f t="shared" si="1549"/>
        <v>0</v>
      </c>
      <c r="Q1218" s="12">
        <f>IF(OR(A1218&lt;=360,$E1218&lt;70),Q1217*IF($B1218="January",(1+IF(C1218&gt;Personal!$L$18+1,Calculations!$B$22,Calculations!$B$21)),1),0)</f>
        <v>0</v>
      </c>
      <c r="R1218" s="12">
        <f>IF(OR(A1218&lt;=360,$E1218&lt;70),IF(AND(Career!$F$15="Yes",$E1218=62,$E1217=61),Q1218,R1217*IF($B1218="January",(1+IF(C1218&gt;Personal!$L$18+1,Calculations!$C$22,Calculations!$C$21)),1)),0)</f>
        <v>0</v>
      </c>
      <c r="S1218" s="12">
        <f>R1218*(1-'Retiree Assumptions'!$F$8)</f>
        <v>0</v>
      </c>
      <c r="T1218" s="12">
        <f>S1218/(Calculations!$C$27^($A1218-1+Calculations!$B$6/30))</f>
        <v>0</v>
      </c>
      <c r="U1218" s="23">
        <f t="shared" si="1550"/>
        <v>0</v>
      </c>
      <c r="W1218">
        <f t="shared" si="1542"/>
        <v>15</v>
      </c>
      <c r="X1218">
        <f t="shared" si="1564"/>
        <v>2126</v>
      </c>
      <c r="Y1218">
        <f t="shared" si="1565"/>
        <v>143</v>
      </c>
      <c r="Z1218">
        <f t="shared" si="1552"/>
        <v>141</v>
      </c>
      <c r="AA1218" s="12">
        <f>S1218*12*Subsidy!$I$15/Subsidy!$I$14</f>
        <v>0</v>
      </c>
      <c r="AB1218" s="12">
        <f>SUM(S$5:S1218)*Subsidy!$I$15/Subsidy!$I$14</f>
        <v>53212.488521578103</v>
      </c>
      <c r="AC1218" s="12">
        <f>N1218*Subsidy!$E$15/Subsidy!$E$14</f>
        <v>11650.096379599867</v>
      </c>
      <c r="AD1218" s="12">
        <f t="shared" si="1553"/>
        <v>139801.15655519839</v>
      </c>
      <c r="AE1218" s="12">
        <f>$AP1218*AC1218/(Calculations!$D$27^(A1218-1+Calculations!$B$6/30))</f>
        <v>0</v>
      </c>
      <c r="AF1218" s="12">
        <f>IF(AE1218=0,0,SUM(AE$903:AE1218)*AC1218/AE1218)</f>
        <v>0</v>
      </c>
      <c r="AH1218" s="164">
        <f>VLOOKUP(E1218,Rates2,5)*VLOOKUP(E1218,Mort_Imp_Retirees,C1218-'Mort Imp Cume'!$C$4+2)</f>
        <v>1</v>
      </c>
      <c r="AI1218" s="16">
        <f t="shared" si="1554"/>
        <v>0</v>
      </c>
      <c r="AJ1218" s="164">
        <f>VLOOKUP(F1218,Rates2,6)*VLOOKUP(F1218,Mort_Imp_Survivors,C1218-'Mort Imp Cume'!$C$4+2)</f>
        <v>1</v>
      </c>
      <c r="AK1218" s="16">
        <f t="shared" si="1555"/>
        <v>0</v>
      </c>
      <c r="AL1218" s="164">
        <f>VLOOKUP(F1218,Rates2,7)*VLOOKUP(F1218,Mort_Imp_Survivors,C1218-'Mort Imp Cume'!$C$4+2)</f>
        <v>1</v>
      </c>
      <c r="AM1218" s="16">
        <f t="shared" si="1556"/>
        <v>0</v>
      </c>
      <c r="AN1218" s="108">
        <f>PRODUCT(AI$4:AI1217)</f>
        <v>0</v>
      </c>
      <c r="AO1218" s="16">
        <f>PRODUCT(AK$4:AK1217)</f>
        <v>0</v>
      </c>
      <c r="AP1218" s="16">
        <f>PRODUCT(AM$4:AM1217)</f>
        <v>0</v>
      </c>
      <c r="AQ1218" s="16">
        <f t="shared" si="1557"/>
        <v>0</v>
      </c>
      <c r="AR1218" s="16">
        <f t="shared" si="1558"/>
        <v>0</v>
      </c>
      <c r="AS1218" s="16">
        <f t="shared" si="1559"/>
        <v>0</v>
      </c>
      <c r="AT1218" s="16">
        <f t="shared" si="1560"/>
        <v>0</v>
      </c>
      <c r="AU1218" s="16">
        <f t="shared" si="1561"/>
        <v>1</v>
      </c>
      <c r="AV1218" s="16">
        <f t="shared" si="1562"/>
        <v>0</v>
      </c>
      <c r="AW1218" s="30">
        <f>(SUMPRODUCT(AV$5:AV1217,A$5:A1217)+SUM(AV$5:AV1217)*(Calculations!$B$6/30-0.5)+AV$4*Calculations!$B$6/30/2)/SUM(AV$4:AV1217)</f>
        <v>510.22007229542299</v>
      </c>
      <c r="AX1218" s="16"/>
      <c r="AY1218" s="12"/>
      <c r="AZ1218" s="12"/>
    </row>
    <row r="1219" spans="1:52" x14ac:dyDescent="0.25">
      <c r="A1219">
        <f t="shared" si="1538"/>
        <v>1215</v>
      </c>
      <c r="B1219" t="str">
        <f t="shared" si="1567"/>
        <v>April</v>
      </c>
      <c r="C1219">
        <f t="shared" si="1546"/>
        <v>2126</v>
      </c>
      <c r="D1219">
        <f t="shared" si="1569"/>
        <v>212604</v>
      </c>
      <c r="E1219">
        <f t="shared" ref="E1219:F1219" si="1620">E1207+1</f>
        <v>143</v>
      </c>
      <c r="F1219">
        <f t="shared" si="1620"/>
        <v>141</v>
      </c>
      <c r="G1219" s="12">
        <f>G1218*IF($B1219="January",1+IF(C1219&gt;Personal!$L$18+1,Calculations!$B$22,Calculations!$B$21),1)</f>
        <v>30088.058831611252</v>
      </c>
      <c r="H1219" s="12">
        <f>IF(AND(Career!$F$15="Yes",$E1219=62,$E1218=61),G1219,H1218*IF($B1219="January",(1+IF(C1219&gt;Personal!$L$18+1,Calculations!$C$22,Calculations!$C$21)),1))</f>
        <v>30088.058831611252</v>
      </c>
      <c r="I1219" s="12">
        <f>H1219*(1-'Retiree Assumptions'!$F$8)</f>
        <v>23468.685888656779</v>
      </c>
      <c r="J1219" s="12">
        <f>I1219/(Calculations!$C$27^($A1219-1+Calculations!$B$6/30))</f>
        <v>1045.9711532402612</v>
      </c>
      <c r="K1219" s="23">
        <f t="shared" si="1548"/>
        <v>0</v>
      </c>
      <c r="L1219" s="12">
        <f>L1218*IF($B1219="January",(1+IF(C1219&gt;Personal!$L$18+1,Calculations!$B$22,Calculations!$B$21)),1)</f>
        <v>16548.432357386173</v>
      </c>
      <c r="M1219" s="12">
        <f>IF(AND(Career!$F$15="Yes",$E1219=62,$E1218=61),L1219,M1218*IF($B1219="January",(1+IF(C1219&gt;Personal!$L$18+1,Calculations!$C$22,Calculations!$C$21)),1))</f>
        <v>16548.432357386173</v>
      </c>
      <c r="N1219" s="12">
        <f>M1219*(1-'Retiree Assumptions'!$F$10)</f>
        <v>14562.620474499832</v>
      </c>
      <c r="O1219" s="12">
        <f>N1219/(Calculations!$C$27^$AW1219)/(Calculations!$D$27^($A1219-1-$AW1219+Calculations!$B$6/30))</f>
        <v>517.03680745550776</v>
      </c>
      <c r="P1219" s="23">
        <f t="shared" si="1549"/>
        <v>0</v>
      </c>
      <c r="Q1219" s="12">
        <f>IF(OR(A1219&lt;=360,$E1219&lt;70),Q1218*IF($B1219="January",(1+IF(C1219&gt;Personal!$L$18+1,Calculations!$B$22,Calculations!$B$21)),1),0)</f>
        <v>0</v>
      </c>
      <c r="R1219" s="12">
        <f>IF(OR(A1219&lt;=360,$E1219&lt;70),IF(AND(Career!$F$15="Yes",$E1219=62,$E1218=61),Q1219,R1218*IF($B1219="January",(1+IF(C1219&gt;Personal!$L$18+1,Calculations!$C$22,Calculations!$C$21)),1)),0)</f>
        <v>0</v>
      </c>
      <c r="S1219" s="12">
        <f>R1219*(1-'Retiree Assumptions'!$F$8)</f>
        <v>0</v>
      </c>
      <c r="T1219" s="12">
        <f>S1219/(Calculations!$C$27^($A1219-1+Calculations!$B$6/30))</f>
        <v>0</v>
      </c>
      <c r="U1219" s="23">
        <f t="shared" si="1550"/>
        <v>0</v>
      </c>
      <c r="W1219">
        <f t="shared" si="1542"/>
        <v>15</v>
      </c>
      <c r="X1219">
        <f t="shared" si="1564"/>
        <v>2126</v>
      </c>
      <c r="Y1219">
        <f t="shared" si="1565"/>
        <v>143</v>
      </c>
      <c r="Z1219">
        <f t="shared" si="1552"/>
        <v>141</v>
      </c>
      <c r="AA1219" s="12">
        <f>S1219*12*Subsidy!$I$15/Subsidy!$I$14</f>
        <v>0</v>
      </c>
      <c r="AB1219" s="12">
        <f>SUM(S$5:S1219)*Subsidy!$I$15/Subsidy!$I$14</f>
        <v>53212.488521578103</v>
      </c>
      <c r="AC1219" s="12">
        <f>N1219*Subsidy!$E$15/Subsidy!$E$14</f>
        <v>11650.096379599867</v>
      </c>
      <c r="AD1219" s="12">
        <f t="shared" si="1553"/>
        <v>139801.15655519839</v>
      </c>
      <c r="AE1219" s="12">
        <f>$AP1219*AC1219/(Calculations!$D$27^(A1219-1+Calculations!$B$6/30))</f>
        <v>0</v>
      </c>
      <c r="AF1219" s="12">
        <f>IF(AE1219=0,0,SUM(AE$903:AE1219)*AC1219/AE1219)</f>
        <v>0</v>
      </c>
      <c r="AH1219" s="164">
        <f>VLOOKUP(E1219,Rates2,5)*VLOOKUP(E1219,Mort_Imp_Retirees,C1219-'Mort Imp Cume'!$C$4+2)</f>
        <v>1</v>
      </c>
      <c r="AI1219" s="16">
        <f t="shared" si="1554"/>
        <v>0</v>
      </c>
      <c r="AJ1219" s="164">
        <f>VLOOKUP(F1219,Rates2,6)*VLOOKUP(F1219,Mort_Imp_Survivors,C1219-'Mort Imp Cume'!$C$4+2)</f>
        <v>1</v>
      </c>
      <c r="AK1219" s="16">
        <f t="shared" si="1555"/>
        <v>0</v>
      </c>
      <c r="AL1219" s="164">
        <f>VLOOKUP(F1219,Rates2,7)*VLOOKUP(F1219,Mort_Imp_Survivors,C1219-'Mort Imp Cume'!$C$4+2)</f>
        <v>1</v>
      </c>
      <c r="AM1219" s="16">
        <f t="shared" si="1556"/>
        <v>0</v>
      </c>
      <c r="AN1219" s="108">
        <f>PRODUCT(AI$4:AI1218)</f>
        <v>0</v>
      </c>
      <c r="AO1219" s="16">
        <f>PRODUCT(AK$4:AK1218)</f>
        <v>0</v>
      </c>
      <c r="AP1219" s="16">
        <f>PRODUCT(AM$4:AM1218)</f>
        <v>0</v>
      </c>
      <c r="AQ1219" s="16">
        <f t="shared" si="1557"/>
        <v>0</v>
      </c>
      <c r="AR1219" s="16">
        <f t="shared" si="1558"/>
        <v>0</v>
      </c>
      <c r="AS1219" s="16">
        <f t="shared" si="1559"/>
        <v>0</v>
      </c>
      <c r="AT1219" s="16">
        <f t="shared" si="1560"/>
        <v>0</v>
      </c>
      <c r="AU1219" s="16">
        <f t="shared" si="1561"/>
        <v>1</v>
      </c>
      <c r="AV1219" s="16">
        <f t="shared" si="1562"/>
        <v>0</v>
      </c>
      <c r="AW1219" s="30">
        <f>(SUMPRODUCT(AV$5:AV1218,A$5:A1218)+SUM(AV$5:AV1218)*(Calculations!$B$6/30-0.5)+AV$4*Calculations!$B$6/30/2)/SUM(AV$4:AV1218)</f>
        <v>510.22007229542299</v>
      </c>
      <c r="AX1219" s="16"/>
      <c r="AY1219" s="12"/>
      <c r="AZ1219" s="12"/>
    </row>
    <row r="1220" spans="1:52" x14ac:dyDescent="0.25">
      <c r="A1220">
        <f t="shared" si="1538"/>
        <v>1216</v>
      </c>
      <c r="B1220" t="str">
        <f t="shared" si="1567"/>
        <v>May</v>
      </c>
      <c r="C1220">
        <f t="shared" si="1546"/>
        <v>2126</v>
      </c>
      <c r="D1220">
        <f t="shared" si="1569"/>
        <v>212605</v>
      </c>
      <c r="E1220">
        <f t="shared" ref="E1220:F1220" si="1621">E1208+1</f>
        <v>143</v>
      </c>
      <c r="F1220">
        <f t="shared" si="1621"/>
        <v>141</v>
      </c>
      <c r="G1220" s="12">
        <f>G1219*IF($B1220="January",1+IF(C1220&gt;Personal!$L$18+1,Calculations!$B$22,Calculations!$B$21),1)</f>
        <v>30088.058831611252</v>
      </c>
      <c r="H1220" s="12">
        <f>IF(AND(Career!$F$15="Yes",$E1220=62,$E1219=61),G1220,H1219*IF($B1220="January",(1+IF(C1220&gt;Personal!$L$18+1,Calculations!$C$22,Calculations!$C$21)),1))</f>
        <v>30088.058831611252</v>
      </c>
      <c r="I1220" s="12">
        <f>H1220*(1-'Retiree Assumptions'!$F$8)</f>
        <v>23468.685888656779</v>
      </c>
      <c r="J1220" s="12">
        <f>I1220/(Calculations!$C$27^($A1220-1+Calculations!$B$6/30))</f>
        <v>1043.2966157693668</v>
      </c>
      <c r="K1220" s="23">
        <f t="shared" si="1548"/>
        <v>0</v>
      </c>
      <c r="L1220" s="12">
        <f>L1219*IF($B1220="January",(1+IF(C1220&gt;Personal!$L$18+1,Calculations!$B$22,Calculations!$B$21)),1)</f>
        <v>16548.432357386173</v>
      </c>
      <c r="M1220" s="12">
        <f>IF(AND(Career!$F$15="Yes",$E1220=62,$E1219=61),L1220,M1219*IF($B1220="January",(1+IF(C1220&gt;Personal!$L$18+1,Calculations!$C$22,Calculations!$C$21)),1))</f>
        <v>16548.432357386173</v>
      </c>
      <c r="N1220" s="12">
        <f>M1220*(1-'Retiree Assumptions'!$F$10)</f>
        <v>14562.620474499832</v>
      </c>
      <c r="O1220" s="12">
        <f>N1220/(Calculations!$C$27^$AW1220)/(Calculations!$D$27^($A1220-1-$AW1220+Calculations!$B$6/30))</f>
        <v>515.54839522486986</v>
      </c>
      <c r="P1220" s="23">
        <f t="shared" si="1549"/>
        <v>0</v>
      </c>
      <c r="Q1220" s="12">
        <f>IF(OR(A1220&lt;=360,$E1220&lt;70),Q1219*IF($B1220="January",(1+IF(C1220&gt;Personal!$L$18+1,Calculations!$B$22,Calculations!$B$21)),1),0)</f>
        <v>0</v>
      </c>
      <c r="R1220" s="12">
        <f>IF(OR(A1220&lt;=360,$E1220&lt;70),IF(AND(Career!$F$15="Yes",$E1220=62,$E1219=61),Q1220,R1219*IF($B1220="January",(1+IF(C1220&gt;Personal!$L$18+1,Calculations!$C$22,Calculations!$C$21)),1)),0)</f>
        <v>0</v>
      </c>
      <c r="S1220" s="12">
        <f>R1220*(1-'Retiree Assumptions'!$F$8)</f>
        <v>0</v>
      </c>
      <c r="T1220" s="12">
        <f>S1220/(Calculations!$C$27^($A1220-1+Calculations!$B$6/30))</f>
        <v>0</v>
      </c>
      <c r="U1220" s="23">
        <f t="shared" si="1550"/>
        <v>0</v>
      </c>
      <c r="W1220">
        <f t="shared" si="1542"/>
        <v>15</v>
      </c>
      <c r="X1220">
        <f t="shared" si="1564"/>
        <v>2126</v>
      </c>
      <c r="Y1220">
        <f t="shared" si="1565"/>
        <v>143</v>
      </c>
      <c r="Z1220">
        <f t="shared" si="1552"/>
        <v>141</v>
      </c>
      <c r="AA1220" s="12">
        <f>S1220*12*Subsidy!$I$15/Subsidy!$I$14</f>
        <v>0</v>
      </c>
      <c r="AB1220" s="12">
        <f>SUM(S$5:S1220)*Subsidy!$I$15/Subsidy!$I$14</f>
        <v>53212.488521578103</v>
      </c>
      <c r="AC1220" s="12">
        <f>N1220*Subsidy!$E$15/Subsidy!$E$14</f>
        <v>11650.096379599867</v>
      </c>
      <c r="AD1220" s="12">
        <f t="shared" si="1553"/>
        <v>139801.15655519839</v>
      </c>
      <c r="AE1220" s="12">
        <f>$AP1220*AC1220/(Calculations!$D$27^(A1220-1+Calculations!$B$6/30))</f>
        <v>0</v>
      </c>
      <c r="AF1220" s="12">
        <f>IF(AE1220=0,0,SUM(AE$903:AE1220)*AC1220/AE1220)</f>
        <v>0</v>
      </c>
      <c r="AH1220" s="164">
        <f>VLOOKUP(E1220,Rates2,5)*VLOOKUP(E1220,Mort_Imp_Retirees,C1220-'Mort Imp Cume'!$C$4+2)</f>
        <v>1</v>
      </c>
      <c r="AI1220" s="16">
        <f t="shared" si="1554"/>
        <v>0</v>
      </c>
      <c r="AJ1220" s="164">
        <f>VLOOKUP(F1220,Rates2,6)*VLOOKUP(F1220,Mort_Imp_Survivors,C1220-'Mort Imp Cume'!$C$4+2)</f>
        <v>1</v>
      </c>
      <c r="AK1220" s="16">
        <f t="shared" si="1555"/>
        <v>0</v>
      </c>
      <c r="AL1220" s="164">
        <f>VLOOKUP(F1220,Rates2,7)*VLOOKUP(F1220,Mort_Imp_Survivors,C1220-'Mort Imp Cume'!$C$4+2)</f>
        <v>1</v>
      </c>
      <c r="AM1220" s="16">
        <f t="shared" si="1556"/>
        <v>0</v>
      </c>
      <c r="AN1220" s="108">
        <f>PRODUCT(AI$4:AI1219)</f>
        <v>0</v>
      </c>
      <c r="AO1220" s="16">
        <f>PRODUCT(AK$4:AK1219)</f>
        <v>0</v>
      </c>
      <c r="AP1220" s="16">
        <f>PRODUCT(AM$4:AM1219)</f>
        <v>0</v>
      </c>
      <c r="AQ1220" s="16">
        <f t="shared" si="1557"/>
        <v>0</v>
      </c>
      <c r="AR1220" s="16">
        <f t="shared" si="1558"/>
        <v>0</v>
      </c>
      <c r="AS1220" s="16">
        <f t="shared" si="1559"/>
        <v>0</v>
      </c>
      <c r="AT1220" s="16">
        <f t="shared" si="1560"/>
        <v>0</v>
      </c>
      <c r="AU1220" s="16">
        <f t="shared" si="1561"/>
        <v>1</v>
      </c>
      <c r="AV1220" s="16">
        <f t="shared" si="1562"/>
        <v>0</v>
      </c>
      <c r="AW1220" s="30">
        <f>(SUMPRODUCT(AV$5:AV1219,A$5:A1219)+SUM(AV$5:AV1219)*(Calculations!$B$6/30-0.5)+AV$4*Calculations!$B$6/30/2)/SUM(AV$4:AV1219)</f>
        <v>510.22007229542299</v>
      </c>
      <c r="AX1220" s="16"/>
      <c r="AY1220" s="12"/>
      <c r="AZ1220" s="12"/>
    </row>
    <row r="1221" spans="1:52" x14ac:dyDescent="0.25">
      <c r="A1221">
        <f t="shared" si="1538"/>
        <v>1217</v>
      </c>
      <c r="B1221" t="str">
        <f t="shared" si="1567"/>
        <v>June</v>
      </c>
      <c r="C1221">
        <f t="shared" si="1546"/>
        <v>2126</v>
      </c>
      <c r="D1221">
        <f t="shared" si="1569"/>
        <v>212606</v>
      </c>
      <c r="E1221">
        <f t="shared" ref="E1221:F1221" si="1622">E1209+1</f>
        <v>143</v>
      </c>
      <c r="F1221">
        <f t="shared" si="1622"/>
        <v>141</v>
      </c>
      <c r="G1221" s="12">
        <f>G1220*IF($B1221="January",1+IF(C1221&gt;Personal!$L$18+1,Calculations!$B$22,Calculations!$B$21),1)</f>
        <v>30088.058831611252</v>
      </c>
      <c r="H1221" s="12">
        <f>IF(AND(Career!$F$15="Yes",$E1221=62,$E1220=61),G1221,H1220*IF($B1221="January",(1+IF(C1221&gt;Personal!$L$18+1,Calculations!$C$22,Calculations!$C$21)),1))</f>
        <v>30088.058831611252</v>
      </c>
      <c r="I1221" s="12">
        <f>H1221*(1-'Retiree Assumptions'!$F$8)</f>
        <v>23468.685888656779</v>
      </c>
      <c r="J1221" s="12">
        <f>I1221/(Calculations!$C$27^($A1221-1+Calculations!$B$6/30))</f>
        <v>1040.6289170632519</v>
      </c>
      <c r="K1221" s="23">
        <f t="shared" si="1548"/>
        <v>0</v>
      </c>
      <c r="L1221" s="12">
        <f>L1220*IF($B1221="January",(1+IF(C1221&gt;Personal!$L$18+1,Calculations!$B$22,Calculations!$B$21)),1)</f>
        <v>16548.432357386173</v>
      </c>
      <c r="M1221" s="12">
        <f>IF(AND(Career!$F$15="Yes",$E1221=62,$E1220=61),L1221,M1220*IF($B1221="January",(1+IF(C1221&gt;Personal!$L$18+1,Calculations!$C$22,Calculations!$C$21)),1))</f>
        <v>16548.432357386173</v>
      </c>
      <c r="N1221" s="12">
        <f>M1221*(1-'Retiree Assumptions'!$F$10)</f>
        <v>14562.620474499832</v>
      </c>
      <c r="O1221" s="12">
        <f>N1221/(Calculations!$C$27^$AW1221)/(Calculations!$D$27^($A1221-1-$AW1221+Calculations!$B$6/30))</f>
        <v>514.06426773941132</v>
      </c>
      <c r="P1221" s="23">
        <f t="shared" si="1549"/>
        <v>0</v>
      </c>
      <c r="Q1221" s="12">
        <f>IF(OR(A1221&lt;=360,$E1221&lt;70),Q1220*IF($B1221="January",(1+IF(C1221&gt;Personal!$L$18+1,Calculations!$B$22,Calculations!$B$21)),1),0)</f>
        <v>0</v>
      </c>
      <c r="R1221" s="12">
        <f>IF(OR(A1221&lt;=360,$E1221&lt;70),IF(AND(Career!$F$15="Yes",$E1221=62,$E1220=61),Q1221,R1220*IF($B1221="January",(1+IF(C1221&gt;Personal!$L$18+1,Calculations!$C$22,Calculations!$C$21)),1)),0)</f>
        <v>0</v>
      </c>
      <c r="S1221" s="12">
        <f>R1221*(1-'Retiree Assumptions'!$F$8)</f>
        <v>0</v>
      </c>
      <c r="T1221" s="12">
        <f>S1221/(Calculations!$C$27^($A1221-1+Calculations!$B$6/30))</f>
        <v>0</v>
      </c>
      <c r="U1221" s="23">
        <f t="shared" si="1550"/>
        <v>0</v>
      </c>
      <c r="W1221">
        <f t="shared" si="1542"/>
        <v>15</v>
      </c>
      <c r="X1221">
        <f t="shared" si="1564"/>
        <v>2126</v>
      </c>
      <c r="Y1221">
        <f t="shared" si="1565"/>
        <v>143</v>
      </c>
      <c r="Z1221">
        <f t="shared" si="1552"/>
        <v>141</v>
      </c>
      <c r="AA1221" s="12">
        <f>S1221*12*Subsidy!$I$15/Subsidy!$I$14</f>
        <v>0</v>
      </c>
      <c r="AB1221" s="12">
        <f>SUM(S$5:S1221)*Subsidy!$I$15/Subsidy!$I$14</f>
        <v>53212.488521578103</v>
      </c>
      <c r="AC1221" s="12">
        <f>N1221*Subsidy!$E$15/Subsidy!$E$14</f>
        <v>11650.096379599867</v>
      </c>
      <c r="AD1221" s="12">
        <f t="shared" si="1553"/>
        <v>139801.15655519839</v>
      </c>
      <c r="AE1221" s="12">
        <f>$AP1221*AC1221/(Calculations!$D$27^(A1221-1+Calculations!$B$6/30))</f>
        <v>0</v>
      </c>
      <c r="AF1221" s="12">
        <f>IF(AE1221=0,0,SUM(AE$903:AE1221)*AC1221/AE1221)</f>
        <v>0</v>
      </c>
      <c r="AH1221" s="164">
        <f>VLOOKUP(E1221,Rates2,5)*VLOOKUP(E1221,Mort_Imp_Retirees,C1221-'Mort Imp Cume'!$C$4+2)</f>
        <v>1</v>
      </c>
      <c r="AI1221" s="16">
        <f t="shared" si="1554"/>
        <v>0</v>
      </c>
      <c r="AJ1221" s="164">
        <f>VLOOKUP(F1221,Rates2,6)*VLOOKUP(F1221,Mort_Imp_Survivors,C1221-'Mort Imp Cume'!$C$4+2)</f>
        <v>1</v>
      </c>
      <c r="AK1221" s="16">
        <f t="shared" si="1555"/>
        <v>0</v>
      </c>
      <c r="AL1221" s="164">
        <f>VLOOKUP(F1221,Rates2,7)*VLOOKUP(F1221,Mort_Imp_Survivors,C1221-'Mort Imp Cume'!$C$4+2)</f>
        <v>1</v>
      </c>
      <c r="AM1221" s="16">
        <f t="shared" si="1556"/>
        <v>0</v>
      </c>
      <c r="AN1221" s="108">
        <f>PRODUCT(AI$4:AI1220)</f>
        <v>0</v>
      </c>
      <c r="AO1221" s="16">
        <f>PRODUCT(AK$4:AK1220)</f>
        <v>0</v>
      </c>
      <c r="AP1221" s="16">
        <f>PRODUCT(AM$4:AM1220)</f>
        <v>0</v>
      </c>
      <c r="AQ1221" s="16">
        <f t="shared" si="1557"/>
        <v>0</v>
      </c>
      <c r="AR1221" s="16">
        <f t="shared" si="1558"/>
        <v>0</v>
      </c>
      <c r="AS1221" s="16">
        <f t="shared" si="1559"/>
        <v>0</v>
      </c>
      <c r="AT1221" s="16">
        <f t="shared" si="1560"/>
        <v>0</v>
      </c>
      <c r="AU1221" s="16">
        <f t="shared" si="1561"/>
        <v>1</v>
      </c>
      <c r="AV1221" s="16">
        <f t="shared" si="1562"/>
        <v>0</v>
      </c>
      <c r="AW1221" s="30">
        <f>(SUMPRODUCT(AV$5:AV1220,A$5:A1220)+SUM(AV$5:AV1220)*(Calculations!$B$6/30-0.5)+AV$4*Calculations!$B$6/30/2)/SUM(AV$4:AV1220)</f>
        <v>510.22007229542299</v>
      </c>
      <c r="AX1221" s="16"/>
      <c r="AY1221" s="12"/>
      <c r="AZ1221" s="12"/>
    </row>
    <row r="1222" spans="1:52" x14ac:dyDescent="0.25">
      <c r="A1222">
        <f t="shared" ref="A1222:A1240" si="1623">A1221+1</f>
        <v>1218</v>
      </c>
      <c r="B1222" t="str">
        <f t="shared" si="1567"/>
        <v>July</v>
      </c>
      <c r="C1222">
        <f t="shared" si="1546"/>
        <v>2126</v>
      </c>
      <c r="D1222">
        <f t="shared" si="1569"/>
        <v>212607</v>
      </c>
      <c r="E1222">
        <f t="shared" ref="E1222:F1222" si="1624">E1210+1</f>
        <v>143</v>
      </c>
      <c r="F1222">
        <f t="shared" si="1624"/>
        <v>141</v>
      </c>
      <c r="G1222" s="12">
        <f>G1221*IF($B1222="January",1+IF(C1222&gt;Personal!$L$18+1,Calculations!$B$22,Calculations!$B$21),1)</f>
        <v>30088.058831611252</v>
      </c>
      <c r="H1222" s="12">
        <f>IF(AND(Career!$F$15="Yes",$E1222=62,$E1221=61),G1222,H1221*IF($B1222="January",(1+IF(C1222&gt;Personal!$L$18+1,Calculations!$C$22,Calculations!$C$21)),1))</f>
        <v>30088.058831611252</v>
      </c>
      <c r="I1222" s="12">
        <f>H1222*(1-'Retiree Assumptions'!$F$8)</f>
        <v>23468.685888656779</v>
      </c>
      <c r="J1222" s="12">
        <f>I1222/(Calculations!$C$27^($A1222-1+Calculations!$B$6/30))</f>
        <v>1037.9680396352655</v>
      </c>
      <c r="K1222" s="23">
        <f t="shared" si="1548"/>
        <v>0</v>
      </c>
      <c r="L1222" s="12">
        <f>L1221*IF($B1222="January",(1+IF(C1222&gt;Personal!$L$18+1,Calculations!$B$22,Calculations!$B$21)),1)</f>
        <v>16548.432357386173</v>
      </c>
      <c r="M1222" s="12">
        <f>IF(AND(Career!$F$15="Yes",$E1222=62,$E1221=61),L1222,M1221*IF($B1222="January",(1+IF(C1222&gt;Personal!$L$18+1,Calculations!$C$22,Calculations!$C$21)),1))</f>
        <v>16548.432357386173</v>
      </c>
      <c r="N1222" s="12">
        <f>M1222*(1-'Retiree Assumptions'!$F$10)</f>
        <v>14562.620474499832</v>
      </c>
      <c r="O1222" s="12">
        <f>N1222/(Calculations!$C$27^$AW1222)/(Calculations!$D$27^($A1222-1-$AW1222+Calculations!$B$6/30))</f>
        <v>512.58441266448403</v>
      </c>
      <c r="P1222" s="23">
        <f t="shared" si="1549"/>
        <v>0</v>
      </c>
      <c r="Q1222" s="12">
        <f>IF(OR(A1222&lt;=360,$E1222&lt;70),Q1221*IF($B1222="January",(1+IF(C1222&gt;Personal!$L$18+1,Calculations!$B$22,Calculations!$B$21)),1),0)</f>
        <v>0</v>
      </c>
      <c r="R1222" s="12">
        <f>IF(OR(A1222&lt;=360,$E1222&lt;70),IF(AND(Career!$F$15="Yes",$E1222=62,$E1221=61),Q1222,R1221*IF($B1222="January",(1+IF(C1222&gt;Personal!$L$18+1,Calculations!$C$22,Calculations!$C$21)),1)),0)</f>
        <v>0</v>
      </c>
      <c r="S1222" s="12">
        <f>R1222*(1-'Retiree Assumptions'!$F$8)</f>
        <v>0</v>
      </c>
      <c r="T1222" s="12">
        <f>S1222/(Calculations!$C$27^($A1222-1+Calculations!$B$6/30))</f>
        <v>0</v>
      </c>
      <c r="U1222" s="23">
        <f t="shared" si="1550"/>
        <v>0</v>
      </c>
      <c r="W1222">
        <f t="shared" si="1542"/>
        <v>15</v>
      </c>
      <c r="X1222">
        <f t="shared" si="1564"/>
        <v>2126</v>
      </c>
      <c r="Y1222">
        <f t="shared" si="1565"/>
        <v>143</v>
      </c>
      <c r="Z1222">
        <f t="shared" si="1552"/>
        <v>141</v>
      </c>
      <c r="AA1222" s="12">
        <f>S1222*12*Subsidy!$I$15/Subsidy!$I$14</f>
        <v>0</v>
      </c>
      <c r="AB1222" s="12">
        <f>SUM(S$5:S1222)*Subsidy!$I$15/Subsidy!$I$14</f>
        <v>53212.488521578103</v>
      </c>
      <c r="AC1222" s="12">
        <f>N1222*Subsidy!$E$15/Subsidy!$E$14</f>
        <v>11650.096379599867</v>
      </c>
      <c r="AD1222" s="12">
        <f t="shared" si="1553"/>
        <v>139801.15655519839</v>
      </c>
      <c r="AE1222" s="12">
        <f>$AP1222*AC1222/(Calculations!$D$27^(A1222-1+Calculations!$B$6/30))</f>
        <v>0</v>
      </c>
      <c r="AF1222" s="12">
        <f>IF(AE1222=0,0,SUM(AE$903:AE1222)*AC1222/AE1222)</f>
        <v>0</v>
      </c>
      <c r="AH1222" s="164">
        <f>VLOOKUP(E1222,Rates2,5)*VLOOKUP(E1222,Mort_Imp_Retirees,C1222-'Mort Imp Cume'!$C$4+2)</f>
        <v>1</v>
      </c>
      <c r="AI1222" s="16">
        <f t="shared" si="1554"/>
        <v>0</v>
      </c>
      <c r="AJ1222" s="164">
        <f>VLOOKUP(F1222,Rates2,6)*VLOOKUP(F1222,Mort_Imp_Survivors,C1222-'Mort Imp Cume'!$C$4+2)</f>
        <v>1</v>
      </c>
      <c r="AK1222" s="16">
        <f t="shared" si="1555"/>
        <v>0</v>
      </c>
      <c r="AL1222" s="164">
        <f>VLOOKUP(F1222,Rates2,7)*VLOOKUP(F1222,Mort_Imp_Survivors,C1222-'Mort Imp Cume'!$C$4+2)</f>
        <v>1</v>
      </c>
      <c r="AM1222" s="16">
        <f t="shared" si="1556"/>
        <v>0</v>
      </c>
      <c r="AN1222" s="108">
        <f>PRODUCT(AI$4:AI1221)</f>
        <v>0</v>
      </c>
      <c r="AO1222" s="16">
        <f>PRODUCT(AK$4:AK1221)</f>
        <v>0</v>
      </c>
      <c r="AP1222" s="16">
        <f>PRODUCT(AM$4:AM1221)</f>
        <v>0</v>
      </c>
      <c r="AQ1222" s="16">
        <f t="shared" si="1557"/>
        <v>0</v>
      </c>
      <c r="AR1222" s="16">
        <f t="shared" si="1558"/>
        <v>0</v>
      </c>
      <c r="AS1222" s="16">
        <f t="shared" si="1559"/>
        <v>0</v>
      </c>
      <c r="AT1222" s="16">
        <f t="shared" si="1560"/>
        <v>0</v>
      </c>
      <c r="AU1222" s="16">
        <f t="shared" si="1561"/>
        <v>1</v>
      </c>
      <c r="AV1222" s="16">
        <f t="shared" si="1562"/>
        <v>0</v>
      </c>
      <c r="AW1222" s="30">
        <f>(SUMPRODUCT(AV$5:AV1221,A$5:A1221)+SUM(AV$5:AV1221)*(Calculations!$B$6/30-0.5)+AV$4*Calculations!$B$6/30/2)/SUM(AV$4:AV1221)</f>
        <v>510.22007229542299</v>
      </c>
      <c r="AX1222" s="16"/>
      <c r="AY1222" s="12"/>
      <c r="AZ1222" s="12"/>
    </row>
    <row r="1223" spans="1:52" x14ac:dyDescent="0.25">
      <c r="A1223">
        <f t="shared" si="1623"/>
        <v>1219</v>
      </c>
      <c r="B1223" t="str">
        <f t="shared" si="1567"/>
        <v>August</v>
      </c>
      <c r="C1223">
        <f t="shared" si="1546"/>
        <v>2126</v>
      </c>
      <c r="D1223">
        <f t="shared" si="1569"/>
        <v>212608</v>
      </c>
      <c r="E1223">
        <f t="shared" ref="E1223:F1223" si="1625">E1211+1</f>
        <v>143</v>
      </c>
      <c r="F1223">
        <f t="shared" si="1625"/>
        <v>141</v>
      </c>
      <c r="G1223" s="12">
        <f>G1222*IF($B1223="January",1+IF(C1223&gt;Personal!$L$18+1,Calculations!$B$22,Calculations!$B$21),1)</f>
        <v>30088.058831611252</v>
      </c>
      <c r="H1223" s="12">
        <f>IF(AND(Career!$F$15="Yes",$E1223=62,$E1222=61),G1223,H1222*IF($B1223="January",(1+IF(C1223&gt;Personal!$L$18+1,Calculations!$C$22,Calculations!$C$21)),1))</f>
        <v>30088.058831611252</v>
      </c>
      <c r="I1223" s="12">
        <f>H1223*(1-'Retiree Assumptions'!$F$8)</f>
        <v>23468.685888656779</v>
      </c>
      <c r="J1223" s="12">
        <f>I1223/(Calculations!$C$27^($A1223-1+Calculations!$B$6/30))</f>
        <v>1035.3139660434695</v>
      </c>
      <c r="K1223" s="23">
        <f t="shared" si="1548"/>
        <v>0</v>
      </c>
      <c r="L1223" s="12">
        <f>L1222*IF($B1223="January",(1+IF(C1223&gt;Personal!$L$18+1,Calculations!$B$22,Calculations!$B$21)),1)</f>
        <v>16548.432357386173</v>
      </c>
      <c r="M1223" s="12">
        <f>IF(AND(Career!$F$15="Yes",$E1223=62,$E1222=61),L1223,M1222*IF($B1223="January",(1+IF(C1223&gt;Personal!$L$18+1,Calculations!$C$22,Calculations!$C$21)),1))</f>
        <v>16548.432357386173</v>
      </c>
      <c r="N1223" s="12">
        <f>M1223*(1-'Retiree Assumptions'!$F$10)</f>
        <v>14562.620474499832</v>
      </c>
      <c r="O1223" s="12">
        <f>N1223/(Calculations!$C$27^$AW1223)/(Calculations!$D$27^($A1223-1-$AW1223+Calculations!$B$6/30))</f>
        <v>511.10881770094812</v>
      </c>
      <c r="P1223" s="23">
        <f t="shared" si="1549"/>
        <v>0</v>
      </c>
      <c r="Q1223" s="12">
        <f>IF(OR(A1223&lt;=360,$E1223&lt;70),Q1222*IF($B1223="January",(1+IF(C1223&gt;Personal!$L$18+1,Calculations!$B$22,Calculations!$B$21)),1),0)</f>
        <v>0</v>
      </c>
      <c r="R1223" s="12">
        <f>IF(OR(A1223&lt;=360,$E1223&lt;70),IF(AND(Career!$F$15="Yes",$E1223=62,$E1222=61),Q1223,R1222*IF($B1223="January",(1+IF(C1223&gt;Personal!$L$18+1,Calculations!$C$22,Calculations!$C$21)),1)),0)</f>
        <v>0</v>
      </c>
      <c r="S1223" s="12">
        <f>R1223*(1-'Retiree Assumptions'!$F$8)</f>
        <v>0</v>
      </c>
      <c r="T1223" s="12">
        <f>S1223/(Calculations!$C$27^($A1223-1+Calculations!$B$6/30))</f>
        <v>0</v>
      </c>
      <c r="U1223" s="23">
        <f t="shared" si="1550"/>
        <v>0</v>
      </c>
      <c r="W1223">
        <f t="shared" si="1542"/>
        <v>15</v>
      </c>
      <c r="X1223">
        <f t="shared" si="1564"/>
        <v>2126</v>
      </c>
      <c r="Y1223">
        <f t="shared" si="1565"/>
        <v>143</v>
      </c>
      <c r="Z1223">
        <f t="shared" si="1552"/>
        <v>141</v>
      </c>
      <c r="AA1223" s="12">
        <f>S1223*12*Subsidy!$I$15/Subsidy!$I$14</f>
        <v>0</v>
      </c>
      <c r="AB1223" s="12">
        <f>SUM(S$5:S1223)*Subsidy!$I$15/Subsidy!$I$14</f>
        <v>53212.488521578103</v>
      </c>
      <c r="AC1223" s="12">
        <f>N1223*Subsidy!$E$15/Subsidy!$E$14</f>
        <v>11650.096379599867</v>
      </c>
      <c r="AD1223" s="12">
        <f t="shared" si="1553"/>
        <v>139801.15655519839</v>
      </c>
      <c r="AE1223" s="12">
        <f>$AP1223*AC1223/(Calculations!$D$27^(A1223-1+Calculations!$B$6/30))</f>
        <v>0</v>
      </c>
      <c r="AF1223" s="12">
        <f>IF(AE1223=0,0,SUM(AE$903:AE1223)*AC1223/AE1223)</f>
        <v>0</v>
      </c>
      <c r="AH1223" s="164">
        <f>VLOOKUP(E1223,Rates2,5)*VLOOKUP(E1223,Mort_Imp_Retirees,C1223-'Mort Imp Cume'!$C$4+2)</f>
        <v>1</v>
      </c>
      <c r="AI1223" s="16">
        <f t="shared" si="1554"/>
        <v>0</v>
      </c>
      <c r="AJ1223" s="164">
        <f>VLOOKUP(F1223,Rates2,6)*VLOOKUP(F1223,Mort_Imp_Survivors,C1223-'Mort Imp Cume'!$C$4+2)</f>
        <v>1</v>
      </c>
      <c r="AK1223" s="16">
        <f t="shared" si="1555"/>
        <v>0</v>
      </c>
      <c r="AL1223" s="164">
        <f>VLOOKUP(F1223,Rates2,7)*VLOOKUP(F1223,Mort_Imp_Survivors,C1223-'Mort Imp Cume'!$C$4+2)</f>
        <v>1</v>
      </c>
      <c r="AM1223" s="16">
        <f t="shared" si="1556"/>
        <v>0</v>
      </c>
      <c r="AN1223" s="108">
        <f>PRODUCT(AI$4:AI1222)</f>
        <v>0</v>
      </c>
      <c r="AO1223" s="16">
        <f>PRODUCT(AK$4:AK1222)</f>
        <v>0</v>
      </c>
      <c r="AP1223" s="16">
        <f>PRODUCT(AM$4:AM1222)</f>
        <v>0</v>
      </c>
      <c r="AQ1223" s="16">
        <f t="shared" si="1557"/>
        <v>0</v>
      </c>
      <c r="AR1223" s="16">
        <f t="shared" si="1558"/>
        <v>0</v>
      </c>
      <c r="AS1223" s="16">
        <f t="shared" si="1559"/>
        <v>0</v>
      </c>
      <c r="AT1223" s="16">
        <f t="shared" si="1560"/>
        <v>0</v>
      </c>
      <c r="AU1223" s="16">
        <f t="shared" si="1561"/>
        <v>1</v>
      </c>
      <c r="AV1223" s="16">
        <f t="shared" si="1562"/>
        <v>0</v>
      </c>
      <c r="AW1223" s="30">
        <f>(SUMPRODUCT(AV$5:AV1222,A$5:A1222)+SUM(AV$5:AV1222)*(Calculations!$B$6/30-0.5)+AV$4*Calculations!$B$6/30/2)/SUM(AV$4:AV1222)</f>
        <v>510.22007229542299</v>
      </c>
      <c r="AX1223" s="16"/>
      <c r="AY1223" s="12"/>
      <c r="AZ1223" s="12"/>
    </row>
    <row r="1224" spans="1:52" x14ac:dyDescent="0.25">
      <c r="A1224">
        <f t="shared" si="1623"/>
        <v>1220</v>
      </c>
      <c r="B1224" t="str">
        <f t="shared" si="1567"/>
        <v>September</v>
      </c>
      <c r="C1224">
        <f t="shared" si="1546"/>
        <v>2126</v>
      </c>
      <c r="D1224">
        <f t="shared" si="1569"/>
        <v>212609</v>
      </c>
      <c r="E1224">
        <f t="shared" ref="E1224:F1224" si="1626">E1212+1</f>
        <v>143</v>
      </c>
      <c r="F1224">
        <f t="shared" si="1626"/>
        <v>141</v>
      </c>
      <c r="G1224" s="12">
        <f>G1223*IF($B1224="January",1+IF(C1224&gt;Personal!$L$18+1,Calculations!$B$22,Calculations!$B$21),1)</f>
        <v>30088.058831611252</v>
      </c>
      <c r="H1224" s="12">
        <f>IF(AND(Career!$F$15="Yes",$E1224=62,$E1223=61),G1224,H1223*IF($B1224="January",(1+IF(C1224&gt;Personal!$L$18+1,Calculations!$C$22,Calculations!$C$21)),1))</f>
        <v>30088.058831611252</v>
      </c>
      <c r="I1224" s="12">
        <f>H1224*(1-'Retiree Assumptions'!$F$8)</f>
        <v>23468.685888656779</v>
      </c>
      <c r="J1224" s="12">
        <f>I1224/(Calculations!$C$27^($A1224-1+Calculations!$B$6/30))</f>
        <v>1032.666678890525</v>
      </c>
      <c r="K1224" s="23">
        <f t="shared" si="1548"/>
        <v>0</v>
      </c>
      <c r="L1224" s="12">
        <f>L1223*IF($B1224="January",(1+IF(C1224&gt;Personal!$L$18+1,Calculations!$B$22,Calculations!$B$21)),1)</f>
        <v>16548.432357386173</v>
      </c>
      <c r="M1224" s="12">
        <f>IF(AND(Career!$F$15="Yes",$E1224=62,$E1223=61),L1224,M1223*IF($B1224="January",(1+IF(C1224&gt;Personal!$L$18+1,Calculations!$C$22,Calculations!$C$21)),1))</f>
        <v>16548.432357386173</v>
      </c>
      <c r="N1224" s="12">
        <f>M1224*(1-'Retiree Assumptions'!$F$10)</f>
        <v>14562.620474499832</v>
      </c>
      <c r="O1224" s="12">
        <f>N1224/(Calculations!$C$27^$AW1224)/(Calculations!$D$27^($A1224-1-$AW1224+Calculations!$B$6/30))</f>
        <v>509.63747058506908</v>
      </c>
      <c r="P1224" s="23">
        <f t="shared" si="1549"/>
        <v>0</v>
      </c>
      <c r="Q1224" s="12">
        <f>IF(OR(A1224&lt;=360,$E1224&lt;70),Q1223*IF($B1224="January",(1+IF(C1224&gt;Personal!$L$18+1,Calculations!$B$22,Calculations!$B$21)),1),0)</f>
        <v>0</v>
      </c>
      <c r="R1224" s="12">
        <f>IF(OR(A1224&lt;=360,$E1224&lt;70),IF(AND(Career!$F$15="Yes",$E1224=62,$E1223=61),Q1224,R1223*IF($B1224="January",(1+IF(C1224&gt;Personal!$L$18+1,Calculations!$C$22,Calculations!$C$21)),1)),0)</f>
        <v>0</v>
      </c>
      <c r="S1224" s="12">
        <f>R1224*(1-'Retiree Assumptions'!$F$8)</f>
        <v>0</v>
      </c>
      <c r="T1224" s="12">
        <f>S1224/(Calculations!$C$27^($A1224-1+Calculations!$B$6/30))</f>
        <v>0</v>
      </c>
      <c r="U1224" s="23">
        <f t="shared" si="1550"/>
        <v>0</v>
      </c>
      <c r="W1224">
        <f t="shared" ref="W1224:W1240" si="1627">IF(AND(F1224&lt;101,OR(MOD(A1224,60)=1,A1224=13,AND(F1223=100,F1222=99))),W1223+1,W1223)</f>
        <v>15</v>
      </c>
      <c r="X1224">
        <f t="shared" si="1564"/>
        <v>2126</v>
      </c>
      <c r="Y1224">
        <f t="shared" si="1565"/>
        <v>143</v>
      </c>
      <c r="Z1224">
        <f t="shared" si="1552"/>
        <v>141</v>
      </c>
      <c r="AA1224" s="12">
        <f>S1224*12*Subsidy!$I$15/Subsidy!$I$14</f>
        <v>0</v>
      </c>
      <c r="AB1224" s="12">
        <f>SUM(S$5:S1224)*Subsidy!$I$15/Subsidy!$I$14</f>
        <v>53212.488521578103</v>
      </c>
      <c r="AC1224" s="12">
        <f>N1224*Subsidy!$E$15/Subsidy!$E$14</f>
        <v>11650.096379599867</v>
      </c>
      <c r="AD1224" s="12">
        <f t="shared" si="1553"/>
        <v>139801.15655519839</v>
      </c>
      <c r="AE1224" s="12">
        <f>$AP1224*AC1224/(Calculations!$D$27^(A1224-1+Calculations!$B$6/30))</f>
        <v>0</v>
      </c>
      <c r="AF1224" s="12">
        <f>IF(AE1224=0,0,SUM(AE$903:AE1224)*AC1224/AE1224)</f>
        <v>0</v>
      </c>
      <c r="AH1224" s="164">
        <f>VLOOKUP(E1224,Rates2,5)*VLOOKUP(E1224,Mort_Imp_Retirees,C1224-'Mort Imp Cume'!$C$4+2)</f>
        <v>1</v>
      </c>
      <c r="AI1224" s="16">
        <f t="shared" si="1554"/>
        <v>0</v>
      </c>
      <c r="AJ1224" s="164">
        <f>VLOOKUP(F1224,Rates2,6)*VLOOKUP(F1224,Mort_Imp_Survivors,C1224-'Mort Imp Cume'!$C$4+2)</f>
        <v>1</v>
      </c>
      <c r="AK1224" s="16">
        <f t="shared" si="1555"/>
        <v>0</v>
      </c>
      <c r="AL1224" s="164">
        <f>VLOOKUP(F1224,Rates2,7)*VLOOKUP(F1224,Mort_Imp_Survivors,C1224-'Mort Imp Cume'!$C$4+2)</f>
        <v>1</v>
      </c>
      <c r="AM1224" s="16">
        <f t="shared" si="1556"/>
        <v>0</v>
      </c>
      <c r="AN1224" s="108">
        <f>PRODUCT(AI$4:AI1223)</f>
        <v>0</v>
      </c>
      <c r="AO1224" s="16">
        <f>PRODUCT(AK$4:AK1223)</f>
        <v>0</v>
      </c>
      <c r="AP1224" s="16">
        <f>PRODUCT(AM$4:AM1223)</f>
        <v>0</v>
      </c>
      <c r="AQ1224" s="16">
        <f t="shared" si="1557"/>
        <v>0</v>
      </c>
      <c r="AR1224" s="16">
        <f t="shared" si="1558"/>
        <v>0</v>
      </c>
      <c r="AS1224" s="16">
        <f t="shared" si="1559"/>
        <v>0</v>
      </c>
      <c r="AT1224" s="16">
        <f t="shared" si="1560"/>
        <v>0</v>
      </c>
      <c r="AU1224" s="16">
        <f t="shared" si="1561"/>
        <v>1</v>
      </c>
      <c r="AV1224" s="16">
        <f t="shared" si="1562"/>
        <v>0</v>
      </c>
      <c r="AW1224" s="30">
        <f>(SUMPRODUCT(AV$5:AV1223,A$5:A1223)+SUM(AV$5:AV1223)*(Calculations!$B$6/30-0.5)+AV$4*Calculations!$B$6/30/2)/SUM(AV$4:AV1223)</f>
        <v>510.22007229542299</v>
      </c>
      <c r="AX1224" s="16"/>
      <c r="AY1224" s="12"/>
      <c r="AZ1224" s="12"/>
    </row>
    <row r="1225" spans="1:52" x14ac:dyDescent="0.25">
      <c r="A1225">
        <f t="shared" si="1623"/>
        <v>1221</v>
      </c>
      <c r="B1225" t="str">
        <f t="shared" si="1567"/>
        <v>October</v>
      </c>
      <c r="C1225">
        <f t="shared" si="1546"/>
        <v>2126</v>
      </c>
      <c r="D1225">
        <f t="shared" si="1569"/>
        <v>212610</v>
      </c>
      <c r="E1225">
        <f t="shared" ref="E1225:F1225" si="1628">E1213+1</f>
        <v>143</v>
      </c>
      <c r="F1225">
        <f t="shared" si="1628"/>
        <v>141</v>
      </c>
      <c r="G1225" s="12">
        <f>G1224*IF($B1225="January",1+IF(C1225&gt;Personal!$L$18+1,Calculations!$B$22,Calculations!$B$21),1)</f>
        <v>30088.058831611252</v>
      </c>
      <c r="H1225" s="12">
        <f>IF(AND(Career!$F$15="Yes",$E1225=62,$E1224=61),G1225,H1224*IF($B1225="January",(1+IF(C1225&gt;Personal!$L$18+1,Calculations!$C$22,Calculations!$C$21)),1))</f>
        <v>30088.058831611252</v>
      </c>
      <c r="I1225" s="12">
        <f>H1225*(1-'Retiree Assumptions'!$F$8)</f>
        <v>23468.685888656779</v>
      </c>
      <c r="J1225" s="12">
        <f>I1225/(Calculations!$C$27^($A1225-1+Calculations!$B$6/30))</f>
        <v>1030.0261608235771</v>
      </c>
      <c r="K1225" s="23">
        <f t="shared" si="1548"/>
        <v>0</v>
      </c>
      <c r="L1225" s="12">
        <f>L1224*IF($B1225="January",(1+IF(C1225&gt;Personal!$L$18+1,Calculations!$B$22,Calculations!$B$21)),1)</f>
        <v>16548.432357386173</v>
      </c>
      <c r="M1225" s="12">
        <f>IF(AND(Career!$F$15="Yes",$E1225=62,$E1224=61),L1225,M1224*IF($B1225="January",(1+IF(C1225&gt;Personal!$L$18+1,Calculations!$C$22,Calculations!$C$21)),1))</f>
        <v>16548.432357386173</v>
      </c>
      <c r="N1225" s="12">
        <f>M1225*(1-'Retiree Assumptions'!$F$10)</f>
        <v>14562.620474499832</v>
      </c>
      <c r="O1225" s="12">
        <f>N1225/(Calculations!$C$27^$AW1225)/(Calculations!$D$27^($A1225-1-$AW1225+Calculations!$B$6/30))</f>
        <v>508.17035908841711</v>
      </c>
      <c r="P1225" s="23">
        <f t="shared" si="1549"/>
        <v>0</v>
      </c>
      <c r="Q1225" s="12">
        <f>IF(OR(A1225&lt;=360,$E1225&lt;70),Q1224*IF($B1225="January",(1+IF(C1225&gt;Personal!$L$18+1,Calculations!$B$22,Calculations!$B$21)),1),0)</f>
        <v>0</v>
      </c>
      <c r="R1225" s="12">
        <f>IF(OR(A1225&lt;=360,$E1225&lt;70),IF(AND(Career!$F$15="Yes",$E1225=62,$E1224=61),Q1225,R1224*IF($B1225="January",(1+IF(C1225&gt;Personal!$L$18+1,Calculations!$C$22,Calculations!$C$21)),1)),0)</f>
        <v>0</v>
      </c>
      <c r="S1225" s="12">
        <f>R1225*(1-'Retiree Assumptions'!$F$8)</f>
        <v>0</v>
      </c>
      <c r="T1225" s="12">
        <f>S1225/(Calculations!$C$27^($A1225-1+Calculations!$B$6/30))</f>
        <v>0</v>
      </c>
      <c r="U1225" s="23">
        <f t="shared" si="1550"/>
        <v>0</v>
      </c>
      <c r="W1225">
        <f t="shared" si="1627"/>
        <v>15</v>
      </c>
      <c r="X1225">
        <f t="shared" si="1564"/>
        <v>2126</v>
      </c>
      <c r="Y1225">
        <f t="shared" si="1565"/>
        <v>143</v>
      </c>
      <c r="Z1225">
        <f t="shared" si="1552"/>
        <v>141</v>
      </c>
      <c r="AA1225" s="12">
        <f>S1225*12*Subsidy!$I$15/Subsidy!$I$14</f>
        <v>0</v>
      </c>
      <c r="AB1225" s="12">
        <f>SUM(S$5:S1225)*Subsidy!$I$15/Subsidy!$I$14</f>
        <v>53212.488521578103</v>
      </c>
      <c r="AC1225" s="12">
        <f>N1225*Subsidy!$E$15/Subsidy!$E$14</f>
        <v>11650.096379599867</v>
      </c>
      <c r="AD1225" s="12">
        <f t="shared" si="1553"/>
        <v>139801.15655519839</v>
      </c>
      <c r="AE1225" s="12">
        <f>$AP1225*AC1225/(Calculations!$D$27^(A1225-1+Calculations!$B$6/30))</f>
        <v>0</v>
      </c>
      <c r="AF1225" s="12">
        <f>IF(AE1225=0,0,SUM(AE$903:AE1225)*AC1225/AE1225)</f>
        <v>0</v>
      </c>
      <c r="AH1225" s="164">
        <f>VLOOKUP(E1225,Rates2,5)*VLOOKUP(E1225,Mort_Imp_Retirees,C1225-'Mort Imp Cume'!$C$4+2)</f>
        <v>1</v>
      </c>
      <c r="AI1225" s="16">
        <f t="shared" si="1554"/>
        <v>0</v>
      </c>
      <c r="AJ1225" s="164">
        <f>VLOOKUP(F1225,Rates2,6)*VLOOKUP(F1225,Mort_Imp_Survivors,C1225-'Mort Imp Cume'!$C$4+2)</f>
        <v>1</v>
      </c>
      <c r="AK1225" s="16">
        <f t="shared" si="1555"/>
        <v>0</v>
      </c>
      <c r="AL1225" s="164">
        <f>VLOOKUP(F1225,Rates2,7)*VLOOKUP(F1225,Mort_Imp_Survivors,C1225-'Mort Imp Cume'!$C$4+2)</f>
        <v>1</v>
      </c>
      <c r="AM1225" s="16">
        <f t="shared" si="1556"/>
        <v>0</v>
      </c>
      <c r="AN1225" s="108">
        <f>PRODUCT(AI$4:AI1224)</f>
        <v>0</v>
      </c>
      <c r="AO1225" s="16">
        <f>PRODUCT(AK$4:AK1224)</f>
        <v>0</v>
      </c>
      <c r="AP1225" s="16">
        <f>PRODUCT(AM$4:AM1224)</f>
        <v>0</v>
      </c>
      <c r="AQ1225" s="16">
        <f t="shared" si="1557"/>
        <v>0</v>
      </c>
      <c r="AR1225" s="16">
        <f t="shared" si="1558"/>
        <v>0</v>
      </c>
      <c r="AS1225" s="16">
        <f t="shared" si="1559"/>
        <v>0</v>
      </c>
      <c r="AT1225" s="16">
        <f t="shared" si="1560"/>
        <v>0</v>
      </c>
      <c r="AU1225" s="16">
        <f t="shared" si="1561"/>
        <v>1</v>
      </c>
      <c r="AV1225" s="16">
        <f t="shared" si="1562"/>
        <v>0</v>
      </c>
      <c r="AW1225" s="30">
        <f>(SUMPRODUCT(AV$5:AV1224,A$5:A1224)+SUM(AV$5:AV1224)*(Calculations!$B$6/30-0.5)+AV$4*Calculations!$B$6/30/2)/SUM(AV$4:AV1224)</f>
        <v>510.22007229542299</v>
      </c>
      <c r="AX1225" s="16"/>
      <c r="AY1225" s="12"/>
      <c r="AZ1225" s="12"/>
    </row>
    <row r="1226" spans="1:52" x14ac:dyDescent="0.25">
      <c r="A1226">
        <f t="shared" si="1623"/>
        <v>1222</v>
      </c>
      <c r="B1226" t="str">
        <f t="shared" si="1567"/>
        <v>November</v>
      </c>
      <c r="C1226">
        <f t="shared" si="1546"/>
        <v>2126</v>
      </c>
      <c r="D1226">
        <f t="shared" si="1569"/>
        <v>212611</v>
      </c>
      <c r="E1226">
        <f t="shared" ref="E1226:F1226" si="1629">E1214+1</f>
        <v>143</v>
      </c>
      <c r="F1226">
        <f t="shared" si="1629"/>
        <v>141</v>
      </c>
      <c r="G1226" s="12">
        <f>G1225*IF($B1226="January",1+IF(C1226&gt;Personal!$L$18+1,Calculations!$B$22,Calculations!$B$21),1)</f>
        <v>30088.058831611252</v>
      </c>
      <c r="H1226" s="12">
        <f>IF(AND(Career!$F$15="Yes",$E1226=62,$E1225=61),G1226,H1225*IF($B1226="January",(1+IF(C1226&gt;Personal!$L$18+1,Calculations!$C$22,Calculations!$C$21)),1))</f>
        <v>30088.058831611252</v>
      </c>
      <c r="I1226" s="12">
        <f>H1226*(1-'Retiree Assumptions'!$F$8)</f>
        <v>23468.685888656779</v>
      </c>
      <c r="J1226" s="12">
        <f>I1226/(Calculations!$C$27^($A1226-1+Calculations!$B$6/30))</f>
        <v>1027.3923945341437</v>
      </c>
      <c r="K1226" s="23">
        <f t="shared" si="1548"/>
        <v>0</v>
      </c>
      <c r="L1226" s="12">
        <f>L1225*IF($B1226="January",(1+IF(C1226&gt;Personal!$L$18+1,Calculations!$B$22,Calculations!$B$21)),1)</f>
        <v>16548.432357386173</v>
      </c>
      <c r="M1226" s="12">
        <f>IF(AND(Career!$F$15="Yes",$E1226=62,$E1225=61),L1226,M1225*IF($B1226="January",(1+IF(C1226&gt;Personal!$L$18+1,Calculations!$C$22,Calculations!$C$21)),1))</f>
        <v>16548.432357386173</v>
      </c>
      <c r="N1226" s="12">
        <f>M1226*(1-'Retiree Assumptions'!$F$10)</f>
        <v>14562.620474499832</v>
      </c>
      <c r="O1226" s="12">
        <f>N1226/(Calculations!$C$27^$AW1226)/(Calculations!$D$27^($A1226-1-$AW1226+Calculations!$B$6/30))</f>
        <v>506.70747101776476</v>
      </c>
      <c r="P1226" s="23">
        <f t="shared" si="1549"/>
        <v>0</v>
      </c>
      <c r="Q1226" s="12">
        <f>IF(OR(A1226&lt;=360,$E1226&lt;70),Q1225*IF($B1226="January",(1+IF(C1226&gt;Personal!$L$18+1,Calculations!$B$22,Calculations!$B$21)),1),0)</f>
        <v>0</v>
      </c>
      <c r="R1226" s="12">
        <f>IF(OR(A1226&lt;=360,$E1226&lt;70),IF(AND(Career!$F$15="Yes",$E1226=62,$E1225=61),Q1226,R1225*IF($B1226="January",(1+IF(C1226&gt;Personal!$L$18+1,Calculations!$C$22,Calculations!$C$21)),1)),0)</f>
        <v>0</v>
      </c>
      <c r="S1226" s="12">
        <f>R1226*(1-'Retiree Assumptions'!$F$8)</f>
        <v>0</v>
      </c>
      <c r="T1226" s="12">
        <f>S1226/(Calculations!$C$27^($A1226-1+Calculations!$B$6/30))</f>
        <v>0</v>
      </c>
      <c r="U1226" s="23">
        <f t="shared" si="1550"/>
        <v>0</v>
      </c>
      <c r="W1226">
        <f t="shared" si="1627"/>
        <v>15</v>
      </c>
      <c r="X1226">
        <f t="shared" si="1564"/>
        <v>2126</v>
      </c>
      <c r="Y1226">
        <f t="shared" si="1565"/>
        <v>143</v>
      </c>
      <c r="Z1226">
        <f t="shared" si="1552"/>
        <v>141</v>
      </c>
      <c r="AA1226" s="12">
        <f>S1226*12*Subsidy!$I$15/Subsidy!$I$14</f>
        <v>0</v>
      </c>
      <c r="AB1226" s="12">
        <f>SUM(S$5:S1226)*Subsidy!$I$15/Subsidy!$I$14</f>
        <v>53212.488521578103</v>
      </c>
      <c r="AC1226" s="12">
        <f>N1226*Subsidy!$E$15/Subsidy!$E$14</f>
        <v>11650.096379599867</v>
      </c>
      <c r="AD1226" s="12">
        <f t="shared" si="1553"/>
        <v>139801.15655519839</v>
      </c>
      <c r="AE1226" s="12">
        <f>$AP1226*AC1226/(Calculations!$D$27^(A1226-1+Calculations!$B$6/30))</f>
        <v>0</v>
      </c>
      <c r="AF1226" s="12">
        <f>IF(AE1226=0,0,SUM(AE$903:AE1226)*AC1226/AE1226)</f>
        <v>0</v>
      </c>
      <c r="AH1226" s="164">
        <f>VLOOKUP(E1226,Rates2,5)*VLOOKUP(E1226,Mort_Imp_Retirees,C1226-'Mort Imp Cume'!$C$4+2)</f>
        <v>1</v>
      </c>
      <c r="AI1226" s="16">
        <f t="shared" si="1554"/>
        <v>0</v>
      </c>
      <c r="AJ1226" s="164">
        <f>VLOOKUP(F1226,Rates2,6)*VLOOKUP(F1226,Mort_Imp_Survivors,C1226-'Mort Imp Cume'!$C$4+2)</f>
        <v>1</v>
      </c>
      <c r="AK1226" s="16">
        <f t="shared" si="1555"/>
        <v>0</v>
      </c>
      <c r="AL1226" s="164">
        <f>VLOOKUP(F1226,Rates2,7)*VLOOKUP(F1226,Mort_Imp_Survivors,C1226-'Mort Imp Cume'!$C$4+2)</f>
        <v>1</v>
      </c>
      <c r="AM1226" s="16">
        <f t="shared" si="1556"/>
        <v>0</v>
      </c>
      <c r="AN1226" s="108">
        <f>PRODUCT(AI$4:AI1225)</f>
        <v>0</v>
      </c>
      <c r="AO1226" s="16">
        <f>PRODUCT(AK$4:AK1225)</f>
        <v>0</v>
      </c>
      <c r="AP1226" s="16">
        <f>PRODUCT(AM$4:AM1225)</f>
        <v>0</v>
      </c>
      <c r="AQ1226" s="16">
        <f t="shared" si="1557"/>
        <v>0</v>
      </c>
      <c r="AR1226" s="16">
        <f t="shared" si="1558"/>
        <v>0</v>
      </c>
      <c r="AS1226" s="16">
        <f t="shared" si="1559"/>
        <v>0</v>
      </c>
      <c r="AT1226" s="16">
        <f t="shared" si="1560"/>
        <v>0</v>
      </c>
      <c r="AU1226" s="16">
        <f t="shared" si="1561"/>
        <v>1</v>
      </c>
      <c r="AV1226" s="16">
        <f t="shared" si="1562"/>
        <v>0</v>
      </c>
      <c r="AW1226" s="30">
        <f>(SUMPRODUCT(AV$5:AV1225,A$5:A1225)+SUM(AV$5:AV1225)*(Calculations!$B$6/30-0.5)+AV$4*Calculations!$B$6/30/2)/SUM(AV$4:AV1225)</f>
        <v>510.22007229542299</v>
      </c>
      <c r="AX1226" s="16"/>
      <c r="AY1226" s="12"/>
      <c r="AZ1226" s="12"/>
    </row>
    <row r="1227" spans="1:52" x14ac:dyDescent="0.25">
      <c r="A1227">
        <f t="shared" si="1623"/>
        <v>1223</v>
      </c>
      <c r="B1227" t="str">
        <f t="shared" si="1567"/>
        <v>December</v>
      </c>
      <c r="C1227">
        <f t="shared" si="1546"/>
        <v>2126</v>
      </c>
      <c r="D1227">
        <f t="shared" si="1569"/>
        <v>212612</v>
      </c>
      <c r="E1227">
        <f t="shared" ref="E1227:F1227" si="1630">E1215+1</f>
        <v>143</v>
      </c>
      <c r="F1227">
        <f t="shared" si="1630"/>
        <v>141</v>
      </c>
      <c r="G1227" s="12">
        <f>G1226*IF($B1227="January",1+IF(C1227&gt;Personal!$L$18+1,Calculations!$B$22,Calculations!$B$21),1)</f>
        <v>30088.058831611252</v>
      </c>
      <c r="H1227" s="12">
        <f>IF(AND(Career!$F$15="Yes",$E1227=62,$E1226=61),G1227,H1226*IF($B1227="January",(1+IF(C1227&gt;Personal!$L$18+1,Calculations!$C$22,Calculations!$C$21)),1))</f>
        <v>30088.058831611252</v>
      </c>
      <c r="I1227" s="12">
        <f>H1227*(1-'Retiree Assumptions'!$F$8)</f>
        <v>23468.685888656779</v>
      </c>
      <c r="J1227" s="12">
        <f>I1227/(Calculations!$C$27^($A1227-1+Calculations!$B$6/30))</f>
        <v>1024.7653627579982</v>
      </c>
      <c r="K1227" s="23">
        <f t="shared" si="1548"/>
        <v>0</v>
      </c>
      <c r="L1227" s="12">
        <f>L1226*IF($B1227="January",(1+IF(C1227&gt;Personal!$L$18+1,Calculations!$B$22,Calculations!$B$21)),1)</f>
        <v>16548.432357386173</v>
      </c>
      <c r="M1227" s="12">
        <f>IF(AND(Career!$F$15="Yes",$E1227=62,$E1226=61),L1227,M1226*IF($B1227="January",(1+IF(C1227&gt;Personal!$L$18+1,Calculations!$C$22,Calculations!$C$21)),1))</f>
        <v>16548.432357386173</v>
      </c>
      <c r="N1227" s="12">
        <f>M1227*(1-'Retiree Assumptions'!$F$10)</f>
        <v>14562.620474499832</v>
      </c>
      <c r="O1227" s="12">
        <f>N1227/(Calculations!$C$27^$AW1227)/(Calculations!$D$27^($A1227-1-$AW1227+Calculations!$B$6/30))</f>
        <v>505.24879421498542</v>
      </c>
      <c r="P1227" s="23">
        <f t="shared" si="1549"/>
        <v>0</v>
      </c>
      <c r="Q1227" s="12">
        <f>IF(OR(A1227&lt;=360,$E1227&lt;70),Q1226*IF($B1227="January",(1+IF(C1227&gt;Personal!$L$18+1,Calculations!$B$22,Calculations!$B$21)),1),0)</f>
        <v>0</v>
      </c>
      <c r="R1227" s="12">
        <f>IF(OR(A1227&lt;=360,$E1227&lt;70),IF(AND(Career!$F$15="Yes",$E1227=62,$E1226=61),Q1227,R1226*IF($B1227="January",(1+IF(C1227&gt;Personal!$L$18+1,Calculations!$C$22,Calculations!$C$21)),1)),0)</f>
        <v>0</v>
      </c>
      <c r="S1227" s="12">
        <f>R1227*(1-'Retiree Assumptions'!$F$8)</f>
        <v>0</v>
      </c>
      <c r="T1227" s="12">
        <f>S1227/(Calculations!$C$27^($A1227-1+Calculations!$B$6/30))</f>
        <v>0</v>
      </c>
      <c r="U1227" s="23">
        <f t="shared" si="1550"/>
        <v>0</v>
      </c>
      <c r="W1227">
        <f t="shared" si="1627"/>
        <v>15</v>
      </c>
      <c r="X1227">
        <f t="shared" si="1564"/>
        <v>2126</v>
      </c>
      <c r="Y1227">
        <f t="shared" si="1565"/>
        <v>143</v>
      </c>
      <c r="Z1227">
        <f t="shared" si="1552"/>
        <v>141</v>
      </c>
      <c r="AA1227" s="12">
        <f>S1227*12*Subsidy!$I$15/Subsidy!$I$14</f>
        <v>0</v>
      </c>
      <c r="AB1227" s="12">
        <f>SUM(S$5:S1227)*Subsidy!$I$15/Subsidy!$I$14</f>
        <v>53212.488521578103</v>
      </c>
      <c r="AC1227" s="12">
        <f>N1227*Subsidy!$E$15/Subsidy!$E$14</f>
        <v>11650.096379599867</v>
      </c>
      <c r="AD1227" s="12">
        <f t="shared" si="1553"/>
        <v>139801.15655519839</v>
      </c>
      <c r="AE1227" s="12">
        <f>$AP1227*AC1227/(Calculations!$D$27^(A1227-1+Calculations!$B$6/30))</f>
        <v>0</v>
      </c>
      <c r="AF1227" s="12">
        <f>IF(AE1227=0,0,SUM(AE$903:AE1227)*AC1227/AE1227)</f>
        <v>0</v>
      </c>
      <c r="AH1227" s="164">
        <f>VLOOKUP(E1227,Rates2,5)*VLOOKUP(E1227,Mort_Imp_Retirees,C1227-'Mort Imp Cume'!$C$4+2)</f>
        <v>1</v>
      </c>
      <c r="AI1227" s="16">
        <f t="shared" si="1554"/>
        <v>0</v>
      </c>
      <c r="AJ1227" s="164">
        <f>VLOOKUP(F1227,Rates2,6)*VLOOKUP(F1227,Mort_Imp_Survivors,C1227-'Mort Imp Cume'!$C$4+2)</f>
        <v>1</v>
      </c>
      <c r="AK1227" s="16">
        <f t="shared" si="1555"/>
        <v>0</v>
      </c>
      <c r="AL1227" s="164">
        <f>VLOOKUP(F1227,Rates2,7)*VLOOKUP(F1227,Mort_Imp_Survivors,C1227-'Mort Imp Cume'!$C$4+2)</f>
        <v>1</v>
      </c>
      <c r="AM1227" s="16">
        <f t="shared" si="1556"/>
        <v>0</v>
      </c>
      <c r="AN1227" s="108">
        <f>PRODUCT(AI$4:AI1226)</f>
        <v>0</v>
      </c>
      <c r="AO1227" s="16">
        <f>PRODUCT(AK$4:AK1226)</f>
        <v>0</v>
      </c>
      <c r="AP1227" s="16">
        <f>PRODUCT(AM$4:AM1226)</f>
        <v>0</v>
      </c>
      <c r="AQ1227" s="16">
        <f t="shared" si="1557"/>
        <v>0</v>
      </c>
      <c r="AR1227" s="16">
        <f t="shared" si="1558"/>
        <v>0</v>
      </c>
      <c r="AS1227" s="16">
        <f t="shared" si="1559"/>
        <v>0</v>
      </c>
      <c r="AT1227" s="16">
        <f t="shared" si="1560"/>
        <v>0</v>
      </c>
      <c r="AU1227" s="16">
        <f t="shared" si="1561"/>
        <v>1</v>
      </c>
      <c r="AV1227" s="16">
        <f t="shared" si="1562"/>
        <v>0</v>
      </c>
      <c r="AW1227" s="30">
        <f>(SUMPRODUCT(AV$5:AV1226,A$5:A1226)+SUM(AV$5:AV1226)*(Calculations!$B$6/30-0.5)+AV$4*Calculations!$B$6/30/2)/SUM(AV$4:AV1226)</f>
        <v>510.22007229542299</v>
      </c>
      <c r="AX1227" s="16"/>
      <c r="AY1227" s="12"/>
      <c r="AZ1227" s="12"/>
    </row>
    <row r="1228" spans="1:52" x14ac:dyDescent="0.25">
      <c r="A1228">
        <f t="shared" si="1623"/>
        <v>1224</v>
      </c>
      <c r="B1228" t="str">
        <f t="shared" si="1567"/>
        <v>January</v>
      </c>
      <c r="C1228">
        <f t="shared" ref="C1228:C1240" si="1631">C1227+IF(B1227="December",1,0)</f>
        <v>2127</v>
      </c>
      <c r="D1228">
        <f t="shared" si="1569"/>
        <v>212701</v>
      </c>
      <c r="E1228">
        <f t="shared" ref="E1228:F1228" si="1632">E1216+1</f>
        <v>144</v>
      </c>
      <c r="F1228">
        <f t="shared" si="1632"/>
        <v>142</v>
      </c>
      <c r="G1228" s="12">
        <f>G1227*IF($B1228="January",1+IF(C1228&gt;Personal!$L$18+1,Calculations!$B$22,Calculations!$B$21),1)</f>
        <v>30840.26030240153</v>
      </c>
      <c r="H1228" s="12">
        <f>IF(AND(Career!$F$15="Yes",$E1228=62,$E1227=61),G1228,H1227*IF($B1228="January",(1+IF(C1228&gt;Personal!$L$18+1,Calculations!$C$22,Calculations!$C$21)),1))</f>
        <v>30840.26030240153</v>
      </c>
      <c r="I1228" s="12">
        <f>H1228*(1-'Retiree Assumptions'!$F$8)</f>
        <v>24055.403035873194</v>
      </c>
      <c r="J1228" s="12">
        <f>I1228/(Calculations!$C$27^($A1228-1+Calculations!$B$6/30))</f>
        <v>1047.6986744819365</v>
      </c>
      <c r="K1228" s="23">
        <f t="shared" ref="K1228:K1240" si="1633">$AN1228*J1228</f>
        <v>0</v>
      </c>
      <c r="L1228" s="12">
        <f>L1227*IF($B1228="January",(1+IF(C1228&gt;Personal!$L$18+1,Calculations!$B$22,Calculations!$B$21)),1)</f>
        <v>16962.143166320824</v>
      </c>
      <c r="M1228" s="12">
        <f>IF(AND(Career!$F$15="Yes",$E1228=62,$E1227=61),L1228,M1227*IF($B1228="January",(1+IF(C1228&gt;Personal!$L$18+1,Calculations!$C$22,Calculations!$C$21)),1))</f>
        <v>16962.143166320824</v>
      </c>
      <c r="N1228" s="12">
        <f>M1228*(1-'Retiree Assumptions'!$F$10)</f>
        <v>14926.685986362325</v>
      </c>
      <c r="O1228" s="12">
        <f>N1228/(Calculations!$C$27^$AW1228)/(Calculations!$D$27^($A1228-1-$AW1228+Calculations!$B$6/30))</f>
        <v>516.38917447087658</v>
      </c>
      <c r="P1228" s="23">
        <f t="shared" ref="P1228:P1240" si="1634">$AT1228*O1228</f>
        <v>0</v>
      </c>
      <c r="Q1228" s="12">
        <f>IF(OR(A1228&lt;=360,$E1228&lt;70),Q1227*IF($B1228="January",(1+IF(C1228&gt;Personal!$L$18+1,Calculations!$B$22,Calculations!$B$21)),1),0)</f>
        <v>0</v>
      </c>
      <c r="R1228" s="12">
        <f>IF(OR(A1228&lt;=360,$E1228&lt;70),IF(AND(Career!$F$15="Yes",$E1228=62,$E1227=61),Q1228,R1227*IF($B1228="January",(1+IF(C1228&gt;Personal!$L$18+1,Calculations!$C$22,Calculations!$C$21)),1)),0)</f>
        <v>0</v>
      </c>
      <c r="S1228" s="12">
        <f>R1228*(1-'Retiree Assumptions'!$F$8)</f>
        <v>0</v>
      </c>
      <c r="T1228" s="12">
        <f>S1228/(Calculations!$C$27^($A1228-1+Calculations!$B$6/30))</f>
        <v>0</v>
      </c>
      <c r="U1228" s="23">
        <f t="shared" ref="U1228:U1240" si="1635">$AQ1228*T1228</f>
        <v>0</v>
      </c>
      <c r="W1228">
        <f t="shared" si="1627"/>
        <v>15</v>
      </c>
      <c r="X1228">
        <f t="shared" si="1564"/>
        <v>2127</v>
      </c>
      <c r="Y1228">
        <f t="shared" si="1565"/>
        <v>144</v>
      </c>
      <c r="Z1228">
        <f t="shared" si="1552"/>
        <v>142</v>
      </c>
      <c r="AA1228" s="12">
        <f>S1228*12*Subsidy!$I$15/Subsidy!$I$14</f>
        <v>0</v>
      </c>
      <c r="AB1228" s="12">
        <f>SUM(S$5:S1228)*Subsidy!$I$15/Subsidy!$I$14</f>
        <v>53212.488521578103</v>
      </c>
      <c r="AC1228" s="12">
        <f>N1228*Subsidy!$E$15/Subsidy!$E$14</f>
        <v>11941.34878908986</v>
      </c>
      <c r="AD1228" s="12">
        <f t="shared" si="1553"/>
        <v>143296.18546907831</v>
      </c>
      <c r="AE1228" s="12">
        <f>$AP1228*AC1228/(Calculations!$D$27^(A1228-1+Calculations!$B$6/30))</f>
        <v>0</v>
      </c>
      <c r="AF1228" s="12">
        <f>IF(AE1228=0,0,SUM(AE$903:AE1228)*AC1228/AE1228)</f>
        <v>0</v>
      </c>
      <c r="AH1228" s="164">
        <f>VLOOKUP(E1228,Rates2,5)*VLOOKUP(E1228,Mort_Imp_Retirees,C1228-'Mort Imp Cume'!$C$4+2)</f>
        <v>1</v>
      </c>
      <c r="AI1228" s="16">
        <f t="shared" si="1554"/>
        <v>0</v>
      </c>
      <c r="AJ1228" s="164">
        <f>VLOOKUP(F1228,Rates2,6)*VLOOKUP(F1228,Mort_Imp_Survivors,C1228-'Mort Imp Cume'!$C$4+2)</f>
        <v>1</v>
      </c>
      <c r="AK1228" s="16">
        <f t="shared" si="1555"/>
        <v>0</v>
      </c>
      <c r="AL1228" s="164">
        <f>VLOOKUP(F1228,Rates2,7)*VLOOKUP(F1228,Mort_Imp_Survivors,C1228-'Mort Imp Cume'!$C$4+2)</f>
        <v>1</v>
      </c>
      <c r="AM1228" s="16">
        <f t="shared" si="1556"/>
        <v>0</v>
      </c>
      <c r="AN1228" s="108">
        <f>PRODUCT(AI$4:AI1227)</f>
        <v>0</v>
      </c>
      <c r="AO1228" s="16">
        <f>PRODUCT(AK$4:AK1227)</f>
        <v>0</v>
      </c>
      <c r="AP1228" s="16">
        <f>PRODUCT(AM$4:AM1227)</f>
        <v>0</v>
      </c>
      <c r="AQ1228" s="16">
        <f t="shared" si="1557"/>
        <v>0</v>
      </c>
      <c r="AR1228" s="16">
        <f t="shared" si="1558"/>
        <v>0</v>
      </c>
      <c r="AS1228" s="16">
        <f t="shared" si="1559"/>
        <v>0</v>
      </c>
      <c r="AT1228" s="16">
        <f t="shared" si="1560"/>
        <v>0</v>
      </c>
      <c r="AU1228" s="16">
        <f t="shared" si="1561"/>
        <v>1</v>
      </c>
      <c r="AV1228" s="16">
        <f t="shared" si="1562"/>
        <v>0</v>
      </c>
      <c r="AW1228" s="30">
        <f>(SUMPRODUCT(AV$5:AV1227,A$5:A1227)+SUM(AV$5:AV1227)*(Calculations!$B$6/30-0.5)+AV$4*Calculations!$B$6/30/2)/SUM(AV$4:AV1227)</f>
        <v>510.22007229542299</v>
      </c>
      <c r="AX1228" s="16"/>
      <c r="AY1228" s="12"/>
      <c r="AZ1228" s="12"/>
    </row>
    <row r="1229" spans="1:52" x14ac:dyDescent="0.25">
      <c r="A1229">
        <f t="shared" si="1623"/>
        <v>1225</v>
      </c>
      <c r="B1229" t="str">
        <f t="shared" si="1567"/>
        <v>February</v>
      </c>
      <c r="C1229">
        <f t="shared" si="1631"/>
        <v>2127</v>
      </c>
      <c r="D1229">
        <f t="shared" si="1569"/>
        <v>212702</v>
      </c>
      <c r="E1229">
        <f t="shared" ref="E1229:F1229" si="1636">E1217+1</f>
        <v>144</v>
      </c>
      <c r="F1229">
        <f t="shared" si="1636"/>
        <v>142</v>
      </c>
      <c r="G1229" s="12">
        <f>G1228*IF($B1229="January",1+IF(C1229&gt;Personal!$L$18+1,Calculations!$B$22,Calculations!$B$21),1)</f>
        <v>30840.26030240153</v>
      </c>
      <c r="H1229" s="12">
        <f>IF(AND(Career!$F$15="Yes",$E1229=62,$E1228=61),G1229,H1228*IF($B1229="January",(1+IF(C1229&gt;Personal!$L$18+1,Calculations!$C$22,Calculations!$C$21)),1))</f>
        <v>30840.26030240153</v>
      </c>
      <c r="I1229" s="12">
        <f>H1229*(1-'Retiree Assumptions'!$F$8)</f>
        <v>24055.403035873194</v>
      </c>
      <c r="J1229" s="12">
        <f>I1229/(Calculations!$C$27^($A1229-1+Calculations!$B$6/30))</f>
        <v>1045.019719757011</v>
      </c>
      <c r="K1229" s="23">
        <f t="shared" si="1633"/>
        <v>0</v>
      </c>
      <c r="L1229" s="12">
        <f>L1228*IF($B1229="January",(1+IF(C1229&gt;Personal!$L$18+1,Calculations!$B$22,Calculations!$B$21)),1)</f>
        <v>16962.143166320824</v>
      </c>
      <c r="M1229" s="12">
        <f>IF(AND(Career!$F$15="Yes",$E1229=62,$E1228=61),L1229,M1228*IF($B1229="January",(1+IF(C1229&gt;Personal!$L$18+1,Calculations!$C$22,Calculations!$C$21)),1))</f>
        <v>16962.143166320824</v>
      </c>
      <c r="N1229" s="12">
        <f>M1229*(1-'Retiree Assumptions'!$F$10)</f>
        <v>14926.685986362325</v>
      </c>
      <c r="O1229" s="12">
        <f>N1229/(Calculations!$C$27^$AW1229)/(Calculations!$D$27^($A1229-1-$AW1229+Calculations!$B$6/30))</f>
        <v>514.90262660432541</v>
      </c>
      <c r="P1229" s="23">
        <f t="shared" si="1634"/>
        <v>0</v>
      </c>
      <c r="Q1229" s="12">
        <f>IF(OR(A1229&lt;=360,$E1229&lt;70),Q1228*IF($B1229="January",(1+IF(C1229&gt;Personal!$L$18+1,Calculations!$B$22,Calculations!$B$21)),1),0)</f>
        <v>0</v>
      </c>
      <c r="R1229" s="12">
        <f>IF(OR(A1229&lt;=360,$E1229&lt;70),IF(AND(Career!$F$15="Yes",$E1229=62,$E1228=61),Q1229,R1228*IF($B1229="January",(1+IF(C1229&gt;Personal!$L$18+1,Calculations!$C$22,Calculations!$C$21)),1)),0)</f>
        <v>0</v>
      </c>
      <c r="S1229" s="12">
        <f>R1229*(1-'Retiree Assumptions'!$F$8)</f>
        <v>0</v>
      </c>
      <c r="T1229" s="12">
        <f>S1229/(Calculations!$C$27^($A1229-1+Calculations!$B$6/30))</f>
        <v>0</v>
      </c>
      <c r="U1229" s="23">
        <f t="shared" si="1635"/>
        <v>0</v>
      </c>
      <c r="W1229">
        <f t="shared" si="1627"/>
        <v>15</v>
      </c>
      <c r="X1229">
        <f t="shared" si="1564"/>
        <v>2127</v>
      </c>
      <c r="Y1229">
        <f t="shared" si="1565"/>
        <v>144</v>
      </c>
      <c r="Z1229">
        <f t="shared" ref="Z1229:Z1240" si="1637">F1229</f>
        <v>142</v>
      </c>
      <c r="AA1229" s="12">
        <f>S1229*12*Subsidy!$I$15/Subsidy!$I$14</f>
        <v>0</v>
      </c>
      <c r="AB1229" s="12">
        <f>SUM(S$5:S1229)*Subsidy!$I$15/Subsidy!$I$14</f>
        <v>53212.488521578103</v>
      </c>
      <c r="AC1229" s="12">
        <f>N1229*Subsidy!$E$15/Subsidy!$E$14</f>
        <v>11941.34878908986</v>
      </c>
      <c r="AD1229" s="12">
        <f t="shared" ref="AD1229:AD1240" si="1638">AC1229*12</f>
        <v>143296.18546907831</v>
      </c>
      <c r="AE1229" s="12">
        <f>$AP1229*AC1229/(Calculations!$D$27^(A1229-1+Calculations!$B$6/30))</f>
        <v>0</v>
      </c>
      <c r="AF1229" s="12">
        <f>IF(AE1229=0,0,SUM(AE$903:AE1229)*AC1229/AE1229)</f>
        <v>0</v>
      </c>
      <c r="AH1229" s="164">
        <f>VLOOKUP(E1229,Rates2,5)*VLOOKUP(E1229,Mort_Imp_Retirees,C1229-'Mort Imp Cume'!$C$4+2)</f>
        <v>1</v>
      </c>
      <c r="AI1229" s="16">
        <f t="shared" ref="AI1229:AI1240" si="1639">1-AH1229</f>
        <v>0</v>
      </c>
      <c r="AJ1229" s="164">
        <f>VLOOKUP(F1229,Rates2,6)*VLOOKUP(F1229,Mort_Imp_Survivors,C1229-'Mort Imp Cume'!$C$4+2)</f>
        <v>1</v>
      </c>
      <c r="AK1229" s="16">
        <f t="shared" ref="AK1229:AK1240" si="1640">1-AJ1229</f>
        <v>0</v>
      </c>
      <c r="AL1229" s="164">
        <f>VLOOKUP(F1229,Rates2,7)*VLOOKUP(F1229,Mort_Imp_Survivors,C1229-'Mort Imp Cume'!$C$4+2)</f>
        <v>1</v>
      </c>
      <c r="AM1229" s="16">
        <f t="shared" ref="AM1229:AM1240" si="1641">1-AL1229</f>
        <v>0</v>
      </c>
      <c r="AN1229" s="108">
        <f>PRODUCT(AI$4:AI1228)</f>
        <v>0</v>
      </c>
      <c r="AO1229" s="16">
        <f>PRODUCT(AK$4:AK1228)</f>
        <v>0</v>
      </c>
      <c r="AP1229" s="16">
        <f>PRODUCT(AM$4:AM1228)</f>
        <v>0</v>
      </c>
      <c r="AQ1229" s="16">
        <f t="shared" ref="AQ1229:AQ1240" si="1642">AN1229*AO1229</f>
        <v>0</v>
      </c>
      <c r="AR1229" s="16">
        <f t="shared" ref="AR1229:AR1240" si="1643">AN1229*(1-AO1229)</f>
        <v>0</v>
      </c>
      <c r="AS1229" s="16">
        <f t="shared" ref="AS1229:AS1240" si="1644">AQ1229*AH1229*AK1229</f>
        <v>0</v>
      </c>
      <c r="AT1229" s="16">
        <f t="shared" ref="AT1229:AT1240" si="1645">AT1228*AM1228+AS1228</f>
        <v>0</v>
      </c>
      <c r="AU1229" s="16">
        <f t="shared" ref="AU1229:AU1240" si="1646">1-AQ1229-AR1229-AT1229</f>
        <v>1</v>
      </c>
      <c r="AV1229" s="16">
        <f t="shared" ref="AV1229:AV1240" si="1647">AN1229*AH1229</f>
        <v>0</v>
      </c>
      <c r="AW1229" s="30">
        <f>(SUMPRODUCT(AV$5:AV1228,A$5:A1228)+SUM(AV$5:AV1228)*(Calculations!$B$6/30-0.5)+AV$4*Calculations!$B$6/30/2)/SUM(AV$4:AV1228)</f>
        <v>510.22007229542299</v>
      </c>
      <c r="AX1229" s="16"/>
      <c r="AY1229" s="12"/>
      <c r="AZ1229" s="12"/>
    </row>
    <row r="1230" spans="1:52" x14ac:dyDescent="0.25">
      <c r="A1230">
        <f t="shared" si="1623"/>
        <v>1226</v>
      </c>
      <c r="B1230" t="str">
        <f t="shared" si="1567"/>
        <v>March</v>
      </c>
      <c r="C1230">
        <f t="shared" si="1631"/>
        <v>2127</v>
      </c>
      <c r="D1230">
        <f t="shared" si="1569"/>
        <v>212703</v>
      </c>
      <c r="E1230">
        <f t="shared" ref="E1230:F1230" si="1648">E1218+1</f>
        <v>144</v>
      </c>
      <c r="F1230">
        <f t="shared" si="1648"/>
        <v>142</v>
      </c>
      <c r="G1230" s="12">
        <f>G1229*IF($B1230="January",1+IF(C1230&gt;Personal!$L$18+1,Calculations!$B$22,Calculations!$B$21),1)</f>
        <v>30840.26030240153</v>
      </c>
      <c r="H1230" s="12">
        <f>IF(AND(Career!$F$15="Yes",$E1230=62,$E1229=61),G1230,H1229*IF($B1230="January",(1+IF(C1230&gt;Personal!$L$18+1,Calculations!$C$22,Calculations!$C$21)),1))</f>
        <v>30840.26030240153</v>
      </c>
      <c r="I1230" s="12">
        <f>H1230*(1-'Retiree Assumptions'!$F$8)</f>
        <v>24055.403035873194</v>
      </c>
      <c r="J1230" s="12">
        <f>I1230/(Calculations!$C$27^($A1230-1+Calculations!$B$6/30))</f>
        <v>1042.3476150917386</v>
      </c>
      <c r="K1230" s="23">
        <f t="shared" si="1633"/>
        <v>0</v>
      </c>
      <c r="L1230" s="12">
        <f>L1229*IF($B1230="January",(1+IF(C1230&gt;Personal!$L$18+1,Calculations!$B$22,Calculations!$B$21)),1)</f>
        <v>16962.143166320824</v>
      </c>
      <c r="M1230" s="12">
        <f>IF(AND(Career!$F$15="Yes",$E1230=62,$E1229=61),L1230,M1229*IF($B1230="January",(1+IF(C1230&gt;Personal!$L$18+1,Calculations!$C$22,Calculations!$C$21)),1))</f>
        <v>16962.143166320824</v>
      </c>
      <c r="N1230" s="12">
        <f>M1230*(1-'Retiree Assumptions'!$F$10)</f>
        <v>14926.685986362325</v>
      </c>
      <c r="O1230" s="12">
        <f>N1230/(Calculations!$C$27^$AW1230)/(Calculations!$D$27^($A1230-1-$AW1230+Calculations!$B$6/30))</f>
        <v>513.42035811594235</v>
      </c>
      <c r="P1230" s="23">
        <f t="shared" si="1634"/>
        <v>0</v>
      </c>
      <c r="Q1230" s="12">
        <f>IF(OR(A1230&lt;=360,$E1230&lt;70),Q1229*IF($B1230="January",(1+IF(C1230&gt;Personal!$L$18+1,Calculations!$B$22,Calculations!$B$21)),1),0)</f>
        <v>0</v>
      </c>
      <c r="R1230" s="12">
        <f>IF(OR(A1230&lt;=360,$E1230&lt;70),IF(AND(Career!$F$15="Yes",$E1230=62,$E1229=61),Q1230,R1229*IF($B1230="January",(1+IF(C1230&gt;Personal!$L$18+1,Calculations!$C$22,Calculations!$C$21)),1)),0)</f>
        <v>0</v>
      </c>
      <c r="S1230" s="12">
        <f>R1230*(1-'Retiree Assumptions'!$F$8)</f>
        <v>0</v>
      </c>
      <c r="T1230" s="12">
        <f>S1230/(Calculations!$C$27^($A1230-1+Calculations!$B$6/30))</f>
        <v>0</v>
      </c>
      <c r="U1230" s="23">
        <f t="shared" si="1635"/>
        <v>0</v>
      </c>
      <c r="W1230">
        <f t="shared" si="1627"/>
        <v>15</v>
      </c>
      <c r="X1230">
        <f t="shared" ref="X1230:X1240" si="1649">C1230</f>
        <v>2127</v>
      </c>
      <c r="Y1230">
        <f t="shared" ref="Y1230:Y1240" si="1650">E1230</f>
        <v>144</v>
      </c>
      <c r="Z1230">
        <f t="shared" si="1637"/>
        <v>142</v>
      </c>
      <c r="AA1230" s="12">
        <f>S1230*12*Subsidy!$I$15/Subsidy!$I$14</f>
        <v>0</v>
      </c>
      <c r="AB1230" s="12">
        <f>SUM(S$5:S1230)*Subsidy!$I$15/Subsidy!$I$14</f>
        <v>53212.488521578103</v>
      </c>
      <c r="AC1230" s="12">
        <f>N1230*Subsidy!$E$15/Subsidy!$E$14</f>
        <v>11941.34878908986</v>
      </c>
      <c r="AD1230" s="12">
        <f t="shared" si="1638"/>
        <v>143296.18546907831</v>
      </c>
      <c r="AE1230" s="12">
        <f>$AP1230*AC1230/(Calculations!$D$27^(A1230-1+Calculations!$B$6/30))</f>
        <v>0</v>
      </c>
      <c r="AF1230" s="12">
        <f>IF(AE1230=0,0,SUM(AE$903:AE1230)*AC1230/AE1230)</f>
        <v>0</v>
      </c>
      <c r="AH1230" s="164">
        <f>VLOOKUP(E1230,Rates2,5)*VLOOKUP(E1230,Mort_Imp_Retirees,C1230-'Mort Imp Cume'!$C$4+2)</f>
        <v>1</v>
      </c>
      <c r="AI1230" s="16">
        <f t="shared" si="1639"/>
        <v>0</v>
      </c>
      <c r="AJ1230" s="164">
        <f>VLOOKUP(F1230,Rates2,6)*VLOOKUP(F1230,Mort_Imp_Survivors,C1230-'Mort Imp Cume'!$C$4+2)</f>
        <v>1</v>
      </c>
      <c r="AK1230" s="16">
        <f t="shared" si="1640"/>
        <v>0</v>
      </c>
      <c r="AL1230" s="164">
        <f>VLOOKUP(F1230,Rates2,7)*VLOOKUP(F1230,Mort_Imp_Survivors,C1230-'Mort Imp Cume'!$C$4+2)</f>
        <v>1</v>
      </c>
      <c r="AM1230" s="16">
        <f t="shared" si="1641"/>
        <v>0</v>
      </c>
      <c r="AN1230" s="108">
        <f>PRODUCT(AI$4:AI1229)</f>
        <v>0</v>
      </c>
      <c r="AO1230" s="16">
        <f>PRODUCT(AK$4:AK1229)</f>
        <v>0</v>
      </c>
      <c r="AP1230" s="16">
        <f>PRODUCT(AM$4:AM1229)</f>
        <v>0</v>
      </c>
      <c r="AQ1230" s="16">
        <f t="shared" si="1642"/>
        <v>0</v>
      </c>
      <c r="AR1230" s="16">
        <f t="shared" si="1643"/>
        <v>0</v>
      </c>
      <c r="AS1230" s="16">
        <f t="shared" si="1644"/>
        <v>0</v>
      </c>
      <c r="AT1230" s="16">
        <f t="shared" si="1645"/>
        <v>0</v>
      </c>
      <c r="AU1230" s="16">
        <f t="shared" si="1646"/>
        <v>1</v>
      </c>
      <c r="AV1230" s="16">
        <f t="shared" si="1647"/>
        <v>0</v>
      </c>
      <c r="AW1230" s="30">
        <f>(SUMPRODUCT(AV$5:AV1229,A$5:A1229)+SUM(AV$5:AV1229)*(Calculations!$B$6/30-0.5)+AV$4*Calculations!$B$6/30/2)/SUM(AV$4:AV1229)</f>
        <v>510.22007229542299</v>
      </c>
      <c r="AX1230" s="16"/>
      <c r="AY1230" s="12"/>
      <c r="AZ1230" s="12"/>
    </row>
    <row r="1231" spans="1:52" x14ac:dyDescent="0.25">
      <c r="A1231">
        <f t="shared" si="1623"/>
        <v>1227</v>
      </c>
      <c r="B1231" t="str">
        <f t="shared" si="1567"/>
        <v>April</v>
      </c>
      <c r="C1231">
        <f t="shared" si="1631"/>
        <v>2127</v>
      </c>
      <c r="D1231">
        <f t="shared" si="1569"/>
        <v>212704</v>
      </c>
      <c r="E1231">
        <f t="shared" ref="E1231:F1231" si="1651">E1219+1</f>
        <v>144</v>
      </c>
      <c r="F1231">
        <f t="shared" si="1651"/>
        <v>142</v>
      </c>
      <c r="G1231" s="12">
        <f>G1230*IF($B1231="January",1+IF(C1231&gt;Personal!$L$18+1,Calculations!$B$22,Calculations!$B$21),1)</f>
        <v>30840.26030240153</v>
      </c>
      <c r="H1231" s="12">
        <f>IF(AND(Career!$F$15="Yes",$E1231=62,$E1230=61),G1231,H1230*IF($B1231="January",(1+IF(C1231&gt;Personal!$L$18+1,Calculations!$C$22,Calculations!$C$21)),1))</f>
        <v>30840.26030240153</v>
      </c>
      <c r="I1231" s="12">
        <f>H1231*(1-'Retiree Assumptions'!$F$8)</f>
        <v>24055.403035873194</v>
      </c>
      <c r="J1231" s="12">
        <f>I1231/(Calculations!$C$27^($A1231-1+Calculations!$B$6/30))</f>
        <v>1039.6823429705867</v>
      </c>
      <c r="K1231" s="23">
        <f t="shared" si="1633"/>
        <v>0</v>
      </c>
      <c r="L1231" s="12">
        <f>L1230*IF($B1231="January",(1+IF(C1231&gt;Personal!$L$18+1,Calculations!$B$22,Calculations!$B$21)),1)</f>
        <v>16962.143166320824</v>
      </c>
      <c r="M1231" s="12">
        <f>IF(AND(Career!$F$15="Yes",$E1231=62,$E1230=61),L1231,M1230*IF($B1231="January",(1+IF(C1231&gt;Personal!$L$18+1,Calculations!$C$22,Calculations!$C$21)),1))</f>
        <v>16962.143166320824</v>
      </c>
      <c r="N1231" s="12">
        <f>M1231*(1-'Retiree Assumptions'!$F$10)</f>
        <v>14926.685986362325</v>
      </c>
      <c r="O1231" s="12">
        <f>N1231/(Calculations!$C$27^$AW1231)/(Calculations!$D$27^($A1231-1-$AW1231+Calculations!$B$6/30))</f>
        <v>511.94235668652959</v>
      </c>
      <c r="P1231" s="23">
        <f t="shared" si="1634"/>
        <v>0</v>
      </c>
      <c r="Q1231" s="12">
        <f>IF(OR(A1231&lt;=360,$E1231&lt;70),Q1230*IF($B1231="January",(1+IF(C1231&gt;Personal!$L$18+1,Calculations!$B$22,Calculations!$B$21)),1),0)</f>
        <v>0</v>
      </c>
      <c r="R1231" s="12">
        <f>IF(OR(A1231&lt;=360,$E1231&lt;70),IF(AND(Career!$F$15="Yes",$E1231=62,$E1230=61),Q1231,R1230*IF($B1231="January",(1+IF(C1231&gt;Personal!$L$18+1,Calculations!$C$22,Calculations!$C$21)),1)),0)</f>
        <v>0</v>
      </c>
      <c r="S1231" s="12">
        <f>R1231*(1-'Retiree Assumptions'!$F$8)</f>
        <v>0</v>
      </c>
      <c r="T1231" s="12">
        <f>S1231/(Calculations!$C$27^($A1231-1+Calculations!$B$6/30))</f>
        <v>0</v>
      </c>
      <c r="U1231" s="23">
        <f t="shared" si="1635"/>
        <v>0</v>
      </c>
      <c r="W1231">
        <f t="shared" si="1627"/>
        <v>15</v>
      </c>
      <c r="X1231">
        <f t="shared" si="1649"/>
        <v>2127</v>
      </c>
      <c r="Y1231">
        <f t="shared" si="1650"/>
        <v>144</v>
      </c>
      <c r="Z1231">
        <f t="shared" si="1637"/>
        <v>142</v>
      </c>
      <c r="AA1231" s="12">
        <f>S1231*12*Subsidy!$I$15/Subsidy!$I$14</f>
        <v>0</v>
      </c>
      <c r="AB1231" s="12">
        <f>SUM(S$5:S1231)*Subsidy!$I$15/Subsidy!$I$14</f>
        <v>53212.488521578103</v>
      </c>
      <c r="AC1231" s="12">
        <f>N1231*Subsidy!$E$15/Subsidy!$E$14</f>
        <v>11941.34878908986</v>
      </c>
      <c r="AD1231" s="12">
        <f t="shared" si="1638"/>
        <v>143296.18546907831</v>
      </c>
      <c r="AE1231" s="12">
        <f>$AP1231*AC1231/(Calculations!$D$27^(A1231-1+Calculations!$B$6/30))</f>
        <v>0</v>
      </c>
      <c r="AF1231" s="12">
        <f>IF(AE1231=0,0,SUM(AE$903:AE1231)*AC1231/AE1231)</f>
        <v>0</v>
      </c>
      <c r="AH1231" s="164">
        <f>VLOOKUP(E1231,Rates2,5)*VLOOKUP(E1231,Mort_Imp_Retirees,C1231-'Mort Imp Cume'!$C$4+2)</f>
        <v>1</v>
      </c>
      <c r="AI1231" s="16">
        <f t="shared" si="1639"/>
        <v>0</v>
      </c>
      <c r="AJ1231" s="164">
        <f>VLOOKUP(F1231,Rates2,6)*VLOOKUP(F1231,Mort_Imp_Survivors,C1231-'Mort Imp Cume'!$C$4+2)</f>
        <v>1</v>
      </c>
      <c r="AK1231" s="16">
        <f t="shared" si="1640"/>
        <v>0</v>
      </c>
      <c r="AL1231" s="164">
        <f>VLOOKUP(F1231,Rates2,7)*VLOOKUP(F1231,Mort_Imp_Survivors,C1231-'Mort Imp Cume'!$C$4+2)</f>
        <v>1</v>
      </c>
      <c r="AM1231" s="16">
        <f t="shared" si="1641"/>
        <v>0</v>
      </c>
      <c r="AN1231" s="108">
        <f>PRODUCT(AI$4:AI1230)</f>
        <v>0</v>
      </c>
      <c r="AO1231" s="16">
        <f>PRODUCT(AK$4:AK1230)</f>
        <v>0</v>
      </c>
      <c r="AP1231" s="16">
        <f>PRODUCT(AM$4:AM1230)</f>
        <v>0</v>
      </c>
      <c r="AQ1231" s="16">
        <f t="shared" si="1642"/>
        <v>0</v>
      </c>
      <c r="AR1231" s="16">
        <f t="shared" si="1643"/>
        <v>0</v>
      </c>
      <c r="AS1231" s="16">
        <f t="shared" si="1644"/>
        <v>0</v>
      </c>
      <c r="AT1231" s="16">
        <f t="shared" si="1645"/>
        <v>0</v>
      </c>
      <c r="AU1231" s="16">
        <f t="shared" si="1646"/>
        <v>1</v>
      </c>
      <c r="AV1231" s="16">
        <f t="shared" si="1647"/>
        <v>0</v>
      </c>
      <c r="AW1231" s="30">
        <f>(SUMPRODUCT(AV$5:AV1230,A$5:A1230)+SUM(AV$5:AV1230)*(Calculations!$B$6/30-0.5)+AV$4*Calculations!$B$6/30/2)/SUM(AV$4:AV1230)</f>
        <v>510.22007229542299</v>
      </c>
      <c r="AX1231" s="16"/>
      <c r="AY1231" s="12"/>
      <c r="AZ1231" s="12"/>
    </row>
    <row r="1232" spans="1:52" x14ac:dyDescent="0.25">
      <c r="A1232">
        <f t="shared" si="1623"/>
        <v>1228</v>
      </c>
      <c r="B1232" t="str">
        <f t="shared" ref="B1232:B1240" si="1652">B1220</f>
        <v>May</v>
      </c>
      <c r="C1232">
        <f t="shared" si="1631"/>
        <v>2127</v>
      </c>
      <c r="D1232">
        <f t="shared" si="1569"/>
        <v>212705</v>
      </c>
      <c r="E1232">
        <f t="shared" ref="E1232:F1232" si="1653">E1220+1</f>
        <v>144</v>
      </c>
      <c r="F1232">
        <f t="shared" si="1653"/>
        <v>142</v>
      </c>
      <c r="G1232" s="12">
        <f>G1231*IF($B1232="January",1+IF(C1232&gt;Personal!$L$18+1,Calculations!$B$22,Calculations!$B$21),1)</f>
        <v>30840.26030240153</v>
      </c>
      <c r="H1232" s="12">
        <f>IF(AND(Career!$F$15="Yes",$E1232=62,$E1231=61),G1232,H1231*IF($B1232="January",(1+IF(C1232&gt;Personal!$L$18+1,Calculations!$C$22,Calculations!$C$21)),1))</f>
        <v>30840.26030240153</v>
      </c>
      <c r="I1232" s="12">
        <f>H1232*(1-'Retiree Assumptions'!$F$8)</f>
        <v>24055.403035873194</v>
      </c>
      <c r="J1232" s="12">
        <f>I1232/(Calculations!$C$27^($A1232-1+Calculations!$B$6/30))</f>
        <v>1037.0238859228105</v>
      </c>
      <c r="K1232" s="23">
        <f t="shared" si="1633"/>
        <v>0</v>
      </c>
      <c r="L1232" s="12">
        <f>L1231*IF($B1232="January",(1+IF(C1232&gt;Personal!$L$18+1,Calculations!$B$22,Calculations!$B$21)),1)</f>
        <v>16962.143166320824</v>
      </c>
      <c r="M1232" s="12">
        <f>IF(AND(Career!$F$15="Yes",$E1232=62,$E1231=61),L1232,M1231*IF($B1232="January",(1+IF(C1232&gt;Personal!$L$18+1,Calculations!$C$22,Calculations!$C$21)),1))</f>
        <v>16962.143166320824</v>
      </c>
      <c r="N1232" s="12">
        <f>M1232*(1-'Retiree Assumptions'!$F$10)</f>
        <v>14926.685986362325</v>
      </c>
      <c r="O1232" s="12">
        <f>N1232/(Calculations!$C$27^$AW1232)/(Calculations!$D$27^($A1232-1-$AW1232+Calculations!$B$6/30))</f>
        <v>510.46861003235279</v>
      </c>
      <c r="P1232" s="23">
        <f t="shared" si="1634"/>
        <v>0</v>
      </c>
      <c r="Q1232" s="12">
        <f>IF(OR(A1232&lt;=360,$E1232&lt;70),Q1231*IF($B1232="January",(1+IF(C1232&gt;Personal!$L$18+1,Calculations!$B$22,Calculations!$B$21)),1),0)</f>
        <v>0</v>
      </c>
      <c r="R1232" s="12">
        <f>IF(OR(A1232&lt;=360,$E1232&lt;70),IF(AND(Career!$F$15="Yes",$E1232=62,$E1231=61),Q1232,R1231*IF($B1232="January",(1+IF(C1232&gt;Personal!$L$18+1,Calculations!$C$22,Calculations!$C$21)),1)),0)</f>
        <v>0</v>
      </c>
      <c r="S1232" s="12">
        <f>R1232*(1-'Retiree Assumptions'!$F$8)</f>
        <v>0</v>
      </c>
      <c r="T1232" s="12">
        <f>S1232/(Calculations!$C$27^($A1232-1+Calculations!$B$6/30))</f>
        <v>0</v>
      </c>
      <c r="U1232" s="23">
        <f t="shared" si="1635"/>
        <v>0</v>
      </c>
      <c r="W1232">
        <f t="shared" si="1627"/>
        <v>15</v>
      </c>
      <c r="X1232">
        <f t="shared" si="1649"/>
        <v>2127</v>
      </c>
      <c r="Y1232">
        <f t="shared" si="1650"/>
        <v>144</v>
      </c>
      <c r="Z1232">
        <f t="shared" si="1637"/>
        <v>142</v>
      </c>
      <c r="AA1232" s="12">
        <f>S1232*12*Subsidy!$I$15/Subsidy!$I$14</f>
        <v>0</v>
      </c>
      <c r="AB1232" s="12">
        <f>SUM(S$5:S1232)*Subsidy!$I$15/Subsidy!$I$14</f>
        <v>53212.488521578103</v>
      </c>
      <c r="AC1232" s="12">
        <f>N1232*Subsidy!$E$15/Subsidy!$E$14</f>
        <v>11941.34878908986</v>
      </c>
      <c r="AD1232" s="12">
        <f t="shared" si="1638"/>
        <v>143296.18546907831</v>
      </c>
      <c r="AE1232" s="12">
        <f>$AP1232*AC1232/(Calculations!$D$27^(A1232-1+Calculations!$B$6/30))</f>
        <v>0</v>
      </c>
      <c r="AF1232" s="12">
        <f>IF(AE1232=0,0,SUM(AE$903:AE1232)*AC1232/AE1232)</f>
        <v>0</v>
      </c>
      <c r="AH1232" s="164">
        <f>VLOOKUP(E1232,Rates2,5)*VLOOKUP(E1232,Mort_Imp_Retirees,C1232-'Mort Imp Cume'!$C$4+2)</f>
        <v>1</v>
      </c>
      <c r="AI1232" s="16">
        <f t="shared" si="1639"/>
        <v>0</v>
      </c>
      <c r="AJ1232" s="164">
        <f>VLOOKUP(F1232,Rates2,6)*VLOOKUP(F1232,Mort_Imp_Survivors,C1232-'Mort Imp Cume'!$C$4+2)</f>
        <v>1</v>
      </c>
      <c r="AK1232" s="16">
        <f t="shared" si="1640"/>
        <v>0</v>
      </c>
      <c r="AL1232" s="164">
        <f>VLOOKUP(F1232,Rates2,7)*VLOOKUP(F1232,Mort_Imp_Survivors,C1232-'Mort Imp Cume'!$C$4+2)</f>
        <v>1</v>
      </c>
      <c r="AM1232" s="16">
        <f t="shared" si="1641"/>
        <v>0</v>
      </c>
      <c r="AN1232" s="108">
        <f>PRODUCT(AI$4:AI1231)</f>
        <v>0</v>
      </c>
      <c r="AO1232" s="16">
        <f>PRODUCT(AK$4:AK1231)</f>
        <v>0</v>
      </c>
      <c r="AP1232" s="16">
        <f>PRODUCT(AM$4:AM1231)</f>
        <v>0</v>
      </c>
      <c r="AQ1232" s="16">
        <f t="shared" si="1642"/>
        <v>0</v>
      </c>
      <c r="AR1232" s="16">
        <f t="shared" si="1643"/>
        <v>0</v>
      </c>
      <c r="AS1232" s="16">
        <f t="shared" si="1644"/>
        <v>0</v>
      </c>
      <c r="AT1232" s="16">
        <f t="shared" si="1645"/>
        <v>0</v>
      </c>
      <c r="AU1232" s="16">
        <f t="shared" si="1646"/>
        <v>1</v>
      </c>
      <c r="AV1232" s="16">
        <f t="shared" si="1647"/>
        <v>0</v>
      </c>
      <c r="AW1232" s="30">
        <f>(SUMPRODUCT(AV$5:AV1231,A$5:A1231)+SUM(AV$5:AV1231)*(Calculations!$B$6/30-0.5)+AV$4*Calculations!$B$6/30/2)/SUM(AV$4:AV1231)</f>
        <v>510.22007229542299</v>
      </c>
      <c r="AX1232" s="16"/>
      <c r="AY1232" s="12"/>
      <c r="AZ1232" s="12"/>
    </row>
    <row r="1233" spans="1:52" x14ac:dyDescent="0.25">
      <c r="A1233">
        <f t="shared" si="1623"/>
        <v>1229</v>
      </c>
      <c r="B1233" t="str">
        <f t="shared" si="1652"/>
        <v>June</v>
      </c>
      <c r="C1233">
        <f t="shared" si="1631"/>
        <v>2127</v>
      </c>
      <c r="D1233">
        <f t="shared" ref="D1233:D1240" si="1654">D1221+100</f>
        <v>212706</v>
      </c>
      <c r="E1233">
        <f t="shared" ref="E1233:F1233" si="1655">E1221+1</f>
        <v>144</v>
      </c>
      <c r="F1233">
        <f t="shared" si="1655"/>
        <v>142</v>
      </c>
      <c r="G1233" s="12">
        <f>G1232*IF($B1233="January",1+IF(C1233&gt;Personal!$L$18+1,Calculations!$B$22,Calculations!$B$21),1)</f>
        <v>30840.26030240153</v>
      </c>
      <c r="H1233" s="12">
        <f>IF(AND(Career!$F$15="Yes",$E1233=62,$E1232=61),G1233,H1232*IF($B1233="January",(1+IF(C1233&gt;Personal!$L$18+1,Calculations!$C$22,Calculations!$C$21)),1))</f>
        <v>30840.26030240153</v>
      </c>
      <c r="I1233" s="12">
        <f>H1233*(1-'Retiree Assumptions'!$F$8)</f>
        <v>24055.403035873194</v>
      </c>
      <c r="J1233" s="12">
        <f>I1233/(Calculations!$C$27^($A1233-1+Calculations!$B$6/30))</f>
        <v>1034.3722265223373</v>
      </c>
      <c r="K1233" s="23">
        <f t="shared" si="1633"/>
        <v>0</v>
      </c>
      <c r="L1233" s="12">
        <f>L1232*IF($B1233="January",(1+IF(C1233&gt;Personal!$L$18+1,Calculations!$B$22,Calculations!$B$21)),1)</f>
        <v>16962.143166320824</v>
      </c>
      <c r="M1233" s="12">
        <f>IF(AND(Career!$F$15="Yes",$E1233=62,$E1232=61),L1233,M1232*IF($B1233="January",(1+IF(C1233&gt;Personal!$L$18+1,Calculations!$C$22,Calculations!$C$21)),1))</f>
        <v>16962.143166320824</v>
      </c>
      <c r="N1233" s="12">
        <f>M1233*(1-'Retiree Assumptions'!$F$10)</f>
        <v>14926.685986362325</v>
      </c>
      <c r="O1233" s="12">
        <f>N1233/(Calculations!$C$27^$AW1233)/(Calculations!$D$27^($A1233-1-$AW1233+Calculations!$B$6/30))</f>
        <v>508.99910590503947</v>
      </c>
      <c r="P1233" s="23">
        <f t="shared" si="1634"/>
        <v>0</v>
      </c>
      <c r="Q1233" s="12">
        <f>IF(OR(A1233&lt;=360,$E1233&lt;70),Q1232*IF($B1233="January",(1+IF(C1233&gt;Personal!$L$18+1,Calculations!$B$22,Calculations!$B$21)),1),0)</f>
        <v>0</v>
      </c>
      <c r="R1233" s="12">
        <f>IF(OR(A1233&lt;=360,$E1233&lt;70),IF(AND(Career!$F$15="Yes",$E1233=62,$E1232=61),Q1233,R1232*IF($B1233="January",(1+IF(C1233&gt;Personal!$L$18+1,Calculations!$C$22,Calculations!$C$21)),1)),0)</f>
        <v>0</v>
      </c>
      <c r="S1233" s="12">
        <f>R1233*(1-'Retiree Assumptions'!$F$8)</f>
        <v>0</v>
      </c>
      <c r="T1233" s="12">
        <f>S1233/(Calculations!$C$27^($A1233-1+Calculations!$B$6/30))</f>
        <v>0</v>
      </c>
      <c r="U1233" s="23">
        <f t="shared" si="1635"/>
        <v>0</v>
      </c>
      <c r="W1233">
        <f t="shared" si="1627"/>
        <v>15</v>
      </c>
      <c r="X1233">
        <f t="shared" si="1649"/>
        <v>2127</v>
      </c>
      <c r="Y1233">
        <f t="shared" si="1650"/>
        <v>144</v>
      </c>
      <c r="Z1233">
        <f t="shared" si="1637"/>
        <v>142</v>
      </c>
      <c r="AA1233" s="12">
        <f>S1233*12*Subsidy!$I$15/Subsidy!$I$14</f>
        <v>0</v>
      </c>
      <c r="AB1233" s="12">
        <f>SUM(S$5:S1233)*Subsidy!$I$15/Subsidy!$I$14</f>
        <v>53212.488521578103</v>
      </c>
      <c r="AC1233" s="12">
        <f>N1233*Subsidy!$E$15/Subsidy!$E$14</f>
        <v>11941.34878908986</v>
      </c>
      <c r="AD1233" s="12">
        <f t="shared" si="1638"/>
        <v>143296.18546907831</v>
      </c>
      <c r="AE1233" s="12">
        <f>$AP1233*AC1233/(Calculations!$D$27^(A1233-1+Calculations!$B$6/30))</f>
        <v>0</v>
      </c>
      <c r="AF1233" s="12">
        <f>IF(AE1233=0,0,SUM(AE$903:AE1233)*AC1233/AE1233)</f>
        <v>0</v>
      </c>
      <c r="AH1233" s="164">
        <f>VLOOKUP(E1233,Rates2,5)*VLOOKUP(E1233,Mort_Imp_Retirees,C1233-'Mort Imp Cume'!$C$4+2)</f>
        <v>1</v>
      </c>
      <c r="AI1233" s="16">
        <f t="shared" si="1639"/>
        <v>0</v>
      </c>
      <c r="AJ1233" s="164">
        <f>VLOOKUP(F1233,Rates2,6)*VLOOKUP(F1233,Mort_Imp_Survivors,C1233-'Mort Imp Cume'!$C$4+2)</f>
        <v>1</v>
      </c>
      <c r="AK1233" s="16">
        <f t="shared" si="1640"/>
        <v>0</v>
      </c>
      <c r="AL1233" s="164">
        <f>VLOOKUP(F1233,Rates2,7)*VLOOKUP(F1233,Mort_Imp_Survivors,C1233-'Mort Imp Cume'!$C$4+2)</f>
        <v>1</v>
      </c>
      <c r="AM1233" s="16">
        <f t="shared" si="1641"/>
        <v>0</v>
      </c>
      <c r="AN1233" s="108">
        <f>PRODUCT(AI$4:AI1232)</f>
        <v>0</v>
      </c>
      <c r="AO1233" s="16">
        <f>PRODUCT(AK$4:AK1232)</f>
        <v>0</v>
      </c>
      <c r="AP1233" s="16">
        <f>PRODUCT(AM$4:AM1232)</f>
        <v>0</v>
      </c>
      <c r="AQ1233" s="16">
        <f t="shared" si="1642"/>
        <v>0</v>
      </c>
      <c r="AR1233" s="16">
        <f t="shared" si="1643"/>
        <v>0</v>
      </c>
      <c r="AS1233" s="16">
        <f t="shared" si="1644"/>
        <v>0</v>
      </c>
      <c r="AT1233" s="16">
        <f t="shared" si="1645"/>
        <v>0</v>
      </c>
      <c r="AU1233" s="16">
        <f t="shared" si="1646"/>
        <v>1</v>
      </c>
      <c r="AV1233" s="16">
        <f t="shared" si="1647"/>
        <v>0</v>
      </c>
      <c r="AW1233" s="30">
        <f>(SUMPRODUCT(AV$5:AV1232,A$5:A1232)+SUM(AV$5:AV1232)*(Calculations!$B$6/30-0.5)+AV$4*Calculations!$B$6/30/2)/SUM(AV$4:AV1232)</f>
        <v>510.22007229542299</v>
      </c>
      <c r="AX1233" s="16"/>
      <c r="AY1233" s="12"/>
      <c r="AZ1233" s="12"/>
    </row>
    <row r="1234" spans="1:52" x14ac:dyDescent="0.25">
      <c r="A1234">
        <f t="shared" si="1623"/>
        <v>1230</v>
      </c>
      <c r="B1234" t="str">
        <f t="shared" si="1652"/>
        <v>July</v>
      </c>
      <c r="C1234">
        <f t="shared" si="1631"/>
        <v>2127</v>
      </c>
      <c r="D1234">
        <f t="shared" si="1654"/>
        <v>212707</v>
      </c>
      <c r="E1234">
        <f t="shared" ref="E1234:F1234" si="1656">E1222+1</f>
        <v>144</v>
      </c>
      <c r="F1234">
        <f t="shared" si="1656"/>
        <v>142</v>
      </c>
      <c r="G1234" s="12">
        <f>G1233*IF($B1234="January",1+IF(C1234&gt;Personal!$L$18+1,Calculations!$B$22,Calculations!$B$21),1)</f>
        <v>30840.26030240153</v>
      </c>
      <c r="H1234" s="12">
        <f>IF(AND(Career!$F$15="Yes",$E1234=62,$E1233=61),G1234,H1233*IF($B1234="January",(1+IF(C1234&gt;Personal!$L$18+1,Calculations!$C$22,Calculations!$C$21)),1))</f>
        <v>30840.26030240153</v>
      </c>
      <c r="I1234" s="12">
        <f>H1234*(1-'Retiree Assumptions'!$F$8)</f>
        <v>24055.403035873194</v>
      </c>
      <c r="J1234" s="12">
        <f>I1234/(Calculations!$C$27^($A1234-1+Calculations!$B$6/30))</f>
        <v>1031.7273473876533</v>
      </c>
      <c r="K1234" s="23">
        <f t="shared" si="1633"/>
        <v>0</v>
      </c>
      <c r="L1234" s="12">
        <f>L1233*IF($B1234="January",(1+IF(C1234&gt;Personal!$L$18+1,Calculations!$B$22,Calculations!$B$21)),1)</f>
        <v>16962.143166320824</v>
      </c>
      <c r="M1234" s="12">
        <f>IF(AND(Career!$F$15="Yes",$E1234=62,$E1233=61),L1234,M1233*IF($B1234="January",(1+IF(C1234&gt;Personal!$L$18+1,Calculations!$C$22,Calculations!$C$21)),1))</f>
        <v>16962.143166320824</v>
      </c>
      <c r="N1234" s="12">
        <f>M1234*(1-'Retiree Assumptions'!$F$10)</f>
        <v>14926.685986362325</v>
      </c>
      <c r="O1234" s="12">
        <f>N1234/(Calculations!$C$27^$AW1234)/(Calculations!$D$27^($A1234-1-$AW1234+Calculations!$B$6/30))</f>
        <v>507.53383209147637</v>
      </c>
      <c r="P1234" s="23">
        <f t="shared" si="1634"/>
        <v>0</v>
      </c>
      <c r="Q1234" s="12">
        <f>IF(OR(A1234&lt;=360,$E1234&lt;70),Q1233*IF($B1234="January",(1+IF(C1234&gt;Personal!$L$18+1,Calculations!$B$22,Calculations!$B$21)),1),0)</f>
        <v>0</v>
      </c>
      <c r="R1234" s="12">
        <f>IF(OR(A1234&lt;=360,$E1234&lt;70),IF(AND(Career!$F$15="Yes",$E1234=62,$E1233=61),Q1234,R1233*IF($B1234="January",(1+IF(C1234&gt;Personal!$L$18+1,Calculations!$C$22,Calculations!$C$21)),1)),0)</f>
        <v>0</v>
      </c>
      <c r="S1234" s="12">
        <f>R1234*(1-'Retiree Assumptions'!$F$8)</f>
        <v>0</v>
      </c>
      <c r="T1234" s="12">
        <f>S1234/(Calculations!$C$27^($A1234-1+Calculations!$B$6/30))</f>
        <v>0</v>
      </c>
      <c r="U1234" s="23">
        <f t="shared" si="1635"/>
        <v>0</v>
      </c>
      <c r="W1234">
        <f t="shared" si="1627"/>
        <v>15</v>
      </c>
      <c r="X1234">
        <f t="shared" si="1649"/>
        <v>2127</v>
      </c>
      <c r="Y1234">
        <f t="shared" si="1650"/>
        <v>144</v>
      </c>
      <c r="Z1234">
        <f t="shared" si="1637"/>
        <v>142</v>
      </c>
      <c r="AA1234" s="12">
        <f>S1234*12*Subsidy!$I$15/Subsidy!$I$14</f>
        <v>0</v>
      </c>
      <c r="AB1234" s="12">
        <f>SUM(S$5:S1234)*Subsidy!$I$15/Subsidy!$I$14</f>
        <v>53212.488521578103</v>
      </c>
      <c r="AC1234" s="12">
        <f>N1234*Subsidy!$E$15/Subsidy!$E$14</f>
        <v>11941.34878908986</v>
      </c>
      <c r="AD1234" s="12">
        <f t="shared" si="1638"/>
        <v>143296.18546907831</v>
      </c>
      <c r="AE1234" s="12">
        <f>$AP1234*AC1234/(Calculations!$D$27^(A1234-1+Calculations!$B$6/30))</f>
        <v>0</v>
      </c>
      <c r="AF1234" s="12">
        <f>IF(AE1234=0,0,SUM(AE$903:AE1234)*AC1234/AE1234)</f>
        <v>0</v>
      </c>
      <c r="AH1234" s="164">
        <f>VLOOKUP(E1234,Rates2,5)*VLOOKUP(E1234,Mort_Imp_Retirees,C1234-'Mort Imp Cume'!$C$4+2)</f>
        <v>1</v>
      </c>
      <c r="AI1234" s="16">
        <f t="shared" si="1639"/>
        <v>0</v>
      </c>
      <c r="AJ1234" s="164">
        <f>VLOOKUP(F1234,Rates2,6)*VLOOKUP(F1234,Mort_Imp_Survivors,C1234-'Mort Imp Cume'!$C$4+2)</f>
        <v>1</v>
      </c>
      <c r="AK1234" s="16">
        <f t="shared" si="1640"/>
        <v>0</v>
      </c>
      <c r="AL1234" s="164">
        <f>VLOOKUP(F1234,Rates2,7)*VLOOKUP(F1234,Mort_Imp_Survivors,C1234-'Mort Imp Cume'!$C$4+2)</f>
        <v>1</v>
      </c>
      <c r="AM1234" s="16">
        <f t="shared" si="1641"/>
        <v>0</v>
      </c>
      <c r="AN1234" s="108">
        <f>PRODUCT(AI$4:AI1233)</f>
        <v>0</v>
      </c>
      <c r="AO1234" s="16">
        <f>PRODUCT(AK$4:AK1233)</f>
        <v>0</v>
      </c>
      <c r="AP1234" s="16">
        <f>PRODUCT(AM$4:AM1233)</f>
        <v>0</v>
      </c>
      <c r="AQ1234" s="16">
        <f t="shared" si="1642"/>
        <v>0</v>
      </c>
      <c r="AR1234" s="16">
        <f t="shared" si="1643"/>
        <v>0</v>
      </c>
      <c r="AS1234" s="16">
        <f t="shared" si="1644"/>
        <v>0</v>
      </c>
      <c r="AT1234" s="16">
        <f t="shared" si="1645"/>
        <v>0</v>
      </c>
      <c r="AU1234" s="16">
        <f t="shared" si="1646"/>
        <v>1</v>
      </c>
      <c r="AV1234" s="16">
        <f t="shared" si="1647"/>
        <v>0</v>
      </c>
      <c r="AW1234" s="30">
        <f>(SUMPRODUCT(AV$5:AV1233,A$5:A1233)+SUM(AV$5:AV1233)*(Calculations!$B$6/30-0.5)+AV$4*Calculations!$B$6/30/2)/SUM(AV$4:AV1233)</f>
        <v>510.22007229542299</v>
      </c>
      <c r="AX1234" s="16"/>
      <c r="AY1234" s="12"/>
      <c r="AZ1234" s="12"/>
    </row>
    <row r="1235" spans="1:52" x14ac:dyDescent="0.25">
      <c r="A1235">
        <f t="shared" si="1623"/>
        <v>1231</v>
      </c>
      <c r="B1235" t="str">
        <f t="shared" si="1652"/>
        <v>August</v>
      </c>
      <c r="C1235">
        <f t="shared" si="1631"/>
        <v>2127</v>
      </c>
      <c r="D1235">
        <f t="shared" si="1654"/>
        <v>212708</v>
      </c>
      <c r="E1235">
        <f t="shared" ref="E1235:F1235" si="1657">E1223+1</f>
        <v>144</v>
      </c>
      <c r="F1235">
        <f t="shared" si="1657"/>
        <v>142</v>
      </c>
      <c r="G1235" s="12">
        <f>G1234*IF($B1235="January",1+IF(C1235&gt;Personal!$L$18+1,Calculations!$B$22,Calculations!$B$21),1)</f>
        <v>30840.26030240153</v>
      </c>
      <c r="H1235" s="12">
        <f>IF(AND(Career!$F$15="Yes",$E1235=62,$E1234=61),G1235,H1234*IF($B1235="January",(1+IF(C1235&gt;Personal!$L$18+1,Calculations!$C$22,Calculations!$C$21)),1))</f>
        <v>30840.26030240153</v>
      </c>
      <c r="I1235" s="12">
        <f>H1235*(1-'Retiree Assumptions'!$F$8)</f>
        <v>24055.403035873194</v>
      </c>
      <c r="J1235" s="12">
        <f>I1235/(Calculations!$C$27^($A1235-1+Calculations!$B$6/30))</f>
        <v>1029.0892311816885</v>
      </c>
      <c r="K1235" s="23">
        <f t="shared" si="1633"/>
        <v>0</v>
      </c>
      <c r="L1235" s="12">
        <f>L1234*IF($B1235="January",(1+IF(C1235&gt;Personal!$L$18+1,Calculations!$B$22,Calculations!$B$21)),1)</f>
        <v>16962.143166320824</v>
      </c>
      <c r="M1235" s="12">
        <f>IF(AND(Career!$F$15="Yes",$E1235=62,$E1234=61),L1235,M1234*IF($B1235="January",(1+IF(C1235&gt;Personal!$L$18+1,Calculations!$C$22,Calculations!$C$21)),1))</f>
        <v>16962.143166320824</v>
      </c>
      <c r="N1235" s="12">
        <f>M1235*(1-'Retiree Assumptions'!$F$10)</f>
        <v>14926.685986362325</v>
      </c>
      <c r="O1235" s="12">
        <f>N1235/(Calculations!$C$27^$AW1235)/(Calculations!$D$27^($A1235-1-$AW1235+Calculations!$B$6/30))</f>
        <v>506.07277641370928</v>
      </c>
      <c r="P1235" s="23">
        <f t="shared" si="1634"/>
        <v>0</v>
      </c>
      <c r="Q1235" s="12">
        <f>IF(OR(A1235&lt;=360,$E1235&lt;70),Q1234*IF($B1235="January",(1+IF(C1235&gt;Personal!$L$18+1,Calculations!$B$22,Calculations!$B$21)),1),0)</f>
        <v>0</v>
      </c>
      <c r="R1235" s="12">
        <f>IF(OR(A1235&lt;=360,$E1235&lt;70),IF(AND(Career!$F$15="Yes",$E1235=62,$E1234=61),Q1235,R1234*IF($B1235="January",(1+IF(C1235&gt;Personal!$L$18+1,Calculations!$C$22,Calculations!$C$21)),1)),0)</f>
        <v>0</v>
      </c>
      <c r="S1235" s="12">
        <f>R1235*(1-'Retiree Assumptions'!$F$8)</f>
        <v>0</v>
      </c>
      <c r="T1235" s="12">
        <f>S1235/(Calculations!$C$27^($A1235-1+Calculations!$B$6/30))</f>
        <v>0</v>
      </c>
      <c r="U1235" s="23">
        <f t="shared" si="1635"/>
        <v>0</v>
      </c>
      <c r="W1235">
        <f t="shared" si="1627"/>
        <v>15</v>
      </c>
      <c r="X1235">
        <f t="shared" si="1649"/>
        <v>2127</v>
      </c>
      <c r="Y1235">
        <f t="shared" si="1650"/>
        <v>144</v>
      </c>
      <c r="Z1235">
        <f t="shared" si="1637"/>
        <v>142</v>
      </c>
      <c r="AA1235" s="12">
        <f>S1235*12*Subsidy!$I$15/Subsidy!$I$14</f>
        <v>0</v>
      </c>
      <c r="AB1235" s="12">
        <f>SUM(S$5:S1235)*Subsidy!$I$15/Subsidy!$I$14</f>
        <v>53212.488521578103</v>
      </c>
      <c r="AC1235" s="12">
        <f>N1235*Subsidy!$E$15/Subsidy!$E$14</f>
        <v>11941.34878908986</v>
      </c>
      <c r="AD1235" s="12">
        <f t="shared" si="1638"/>
        <v>143296.18546907831</v>
      </c>
      <c r="AE1235" s="12">
        <f>$AP1235*AC1235/(Calculations!$D$27^(A1235-1+Calculations!$B$6/30))</f>
        <v>0</v>
      </c>
      <c r="AF1235" s="12">
        <f>IF(AE1235=0,0,SUM(AE$903:AE1235)*AC1235/AE1235)</f>
        <v>0</v>
      </c>
      <c r="AH1235" s="164">
        <f>VLOOKUP(E1235,Rates2,5)*VLOOKUP(E1235,Mort_Imp_Retirees,C1235-'Mort Imp Cume'!$C$4+2)</f>
        <v>1</v>
      </c>
      <c r="AI1235" s="16">
        <f t="shared" si="1639"/>
        <v>0</v>
      </c>
      <c r="AJ1235" s="164">
        <f>VLOOKUP(F1235,Rates2,6)*VLOOKUP(F1235,Mort_Imp_Survivors,C1235-'Mort Imp Cume'!$C$4+2)</f>
        <v>1</v>
      </c>
      <c r="AK1235" s="16">
        <f t="shared" si="1640"/>
        <v>0</v>
      </c>
      <c r="AL1235" s="164">
        <f>VLOOKUP(F1235,Rates2,7)*VLOOKUP(F1235,Mort_Imp_Survivors,C1235-'Mort Imp Cume'!$C$4+2)</f>
        <v>1</v>
      </c>
      <c r="AM1235" s="16">
        <f t="shared" si="1641"/>
        <v>0</v>
      </c>
      <c r="AN1235" s="108">
        <f>PRODUCT(AI$4:AI1234)</f>
        <v>0</v>
      </c>
      <c r="AO1235" s="16">
        <f>PRODUCT(AK$4:AK1234)</f>
        <v>0</v>
      </c>
      <c r="AP1235" s="16">
        <f>PRODUCT(AM$4:AM1234)</f>
        <v>0</v>
      </c>
      <c r="AQ1235" s="16">
        <f t="shared" si="1642"/>
        <v>0</v>
      </c>
      <c r="AR1235" s="16">
        <f t="shared" si="1643"/>
        <v>0</v>
      </c>
      <c r="AS1235" s="16">
        <f t="shared" si="1644"/>
        <v>0</v>
      </c>
      <c r="AT1235" s="16">
        <f t="shared" si="1645"/>
        <v>0</v>
      </c>
      <c r="AU1235" s="16">
        <f t="shared" si="1646"/>
        <v>1</v>
      </c>
      <c r="AV1235" s="16">
        <f t="shared" si="1647"/>
        <v>0</v>
      </c>
      <c r="AW1235" s="30">
        <f>(SUMPRODUCT(AV$5:AV1234,A$5:A1234)+SUM(AV$5:AV1234)*(Calculations!$B$6/30-0.5)+AV$4*Calculations!$B$6/30/2)/SUM(AV$4:AV1234)</f>
        <v>510.22007229542299</v>
      </c>
      <c r="AX1235" s="16"/>
      <c r="AY1235" s="12"/>
      <c r="AZ1235" s="12"/>
    </row>
    <row r="1236" spans="1:52" x14ac:dyDescent="0.25">
      <c r="A1236">
        <f t="shared" si="1623"/>
        <v>1232</v>
      </c>
      <c r="B1236" t="str">
        <f t="shared" si="1652"/>
        <v>September</v>
      </c>
      <c r="C1236">
        <f t="shared" si="1631"/>
        <v>2127</v>
      </c>
      <c r="D1236">
        <f t="shared" si="1654"/>
        <v>212709</v>
      </c>
      <c r="E1236">
        <f t="shared" ref="E1236:F1236" si="1658">E1224+1</f>
        <v>144</v>
      </c>
      <c r="F1236">
        <f t="shared" si="1658"/>
        <v>142</v>
      </c>
      <c r="G1236" s="12">
        <f>G1235*IF($B1236="January",1+IF(C1236&gt;Personal!$L$18+1,Calculations!$B$22,Calculations!$B$21),1)</f>
        <v>30840.26030240153</v>
      </c>
      <c r="H1236" s="12">
        <f>IF(AND(Career!$F$15="Yes",$E1236=62,$E1235=61),G1236,H1235*IF($B1236="January",(1+IF(C1236&gt;Personal!$L$18+1,Calculations!$C$22,Calculations!$C$21)),1))</f>
        <v>30840.26030240153</v>
      </c>
      <c r="I1236" s="12">
        <f>H1236*(1-'Retiree Assumptions'!$F$8)</f>
        <v>24055.403035873194</v>
      </c>
      <c r="J1236" s="12">
        <f>I1236/(Calculations!$C$27^($A1236-1+Calculations!$B$6/30))</f>
        <v>1026.4578606117041</v>
      </c>
      <c r="K1236" s="23">
        <f t="shared" si="1633"/>
        <v>0</v>
      </c>
      <c r="L1236" s="12">
        <f>L1235*IF($B1236="January",(1+IF(C1236&gt;Personal!$L$18+1,Calculations!$B$22,Calculations!$B$21)),1)</f>
        <v>16962.143166320824</v>
      </c>
      <c r="M1236" s="12">
        <f>IF(AND(Career!$F$15="Yes",$E1236=62,$E1235=61),L1236,M1235*IF($B1236="January",(1+IF(C1236&gt;Personal!$L$18+1,Calculations!$C$22,Calculations!$C$21)),1))</f>
        <v>16962.143166320824</v>
      </c>
      <c r="N1236" s="12">
        <f>M1236*(1-'Retiree Assumptions'!$F$10)</f>
        <v>14926.685986362325</v>
      </c>
      <c r="O1236" s="12">
        <f>N1236/(Calculations!$C$27^$AW1236)/(Calculations!$D$27^($A1236-1-$AW1236+Calculations!$B$6/30))</f>
        <v>504.61592672884063</v>
      </c>
      <c r="P1236" s="23">
        <f t="shared" si="1634"/>
        <v>0</v>
      </c>
      <c r="Q1236" s="12">
        <f>IF(OR(A1236&lt;=360,$E1236&lt;70),Q1235*IF($B1236="January",(1+IF(C1236&gt;Personal!$L$18+1,Calculations!$B$22,Calculations!$B$21)),1),0)</f>
        <v>0</v>
      </c>
      <c r="R1236" s="12">
        <f>IF(OR(A1236&lt;=360,$E1236&lt;70),IF(AND(Career!$F$15="Yes",$E1236=62,$E1235=61),Q1236,R1235*IF($B1236="January",(1+IF(C1236&gt;Personal!$L$18+1,Calculations!$C$22,Calculations!$C$21)),1)),0)</f>
        <v>0</v>
      </c>
      <c r="S1236" s="12">
        <f>R1236*(1-'Retiree Assumptions'!$F$8)</f>
        <v>0</v>
      </c>
      <c r="T1236" s="12">
        <f>S1236/(Calculations!$C$27^($A1236-1+Calculations!$B$6/30))</f>
        <v>0</v>
      </c>
      <c r="U1236" s="23">
        <f t="shared" si="1635"/>
        <v>0</v>
      </c>
      <c r="W1236">
        <f t="shared" si="1627"/>
        <v>15</v>
      </c>
      <c r="X1236">
        <f t="shared" si="1649"/>
        <v>2127</v>
      </c>
      <c r="Y1236">
        <f t="shared" si="1650"/>
        <v>144</v>
      </c>
      <c r="Z1236">
        <f t="shared" si="1637"/>
        <v>142</v>
      </c>
      <c r="AA1236" s="12">
        <f>S1236*12*Subsidy!$I$15/Subsidy!$I$14</f>
        <v>0</v>
      </c>
      <c r="AB1236" s="12">
        <f>SUM(S$5:S1236)*Subsidy!$I$15/Subsidy!$I$14</f>
        <v>53212.488521578103</v>
      </c>
      <c r="AC1236" s="12">
        <f>N1236*Subsidy!$E$15/Subsidy!$E$14</f>
        <v>11941.34878908986</v>
      </c>
      <c r="AD1236" s="12">
        <f t="shared" si="1638"/>
        <v>143296.18546907831</v>
      </c>
      <c r="AE1236" s="12">
        <f>$AP1236*AC1236/(Calculations!$D$27^(A1236-1+Calculations!$B$6/30))</f>
        <v>0</v>
      </c>
      <c r="AF1236" s="12">
        <f>IF(AE1236=0,0,SUM(AE$903:AE1236)*AC1236/AE1236)</f>
        <v>0</v>
      </c>
      <c r="AH1236" s="164">
        <f>VLOOKUP(E1236,Rates2,5)*VLOOKUP(E1236,Mort_Imp_Retirees,C1236-'Mort Imp Cume'!$C$4+2)</f>
        <v>1</v>
      </c>
      <c r="AI1236" s="16">
        <f t="shared" si="1639"/>
        <v>0</v>
      </c>
      <c r="AJ1236" s="164">
        <f>VLOOKUP(F1236,Rates2,6)*VLOOKUP(F1236,Mort_Imp_Survivors,C1236-'Mort Imp Cume'!$C$4+2)</f>
        <v>1</v>
      </c>
      <c r="AK1236" s="16">
        <f t="shared" si="1640"/>
        <v>0</v>
      </c>
      <c r="AL1236" s="164">
        <f>VLOOKUP(F1236,Rates2,7)*VLOOKUP(F1236,Mort_Imp_Survivors,C1236-'Mort Imp Cume'!$C$4+2)</f>
        <v>1</v>
      </c>
      <c r="AM1236" s="16">
        <f t="shared" si="1641"/>
        <v>0</v>
      </c>
      <c r="AN1236" s="108">
        <f>PRODUCT(AI$4:AI1235)</f>
        <v>0</v>
      </c>
      <c r="AO1236" s="16">
        <f>PRODUCT(AK$4:AK1235)</f>
        <v>0</v>
      </c>
      <c r="AP1236" s="16">
        <f>PRODUCT(AM$4:AM1235)</f>
        <v>0</v>
      </c>
      <c r="AQ1236" s="16">
        <f t="shared" si="1642"/>
        <v>0</v>
      </c>
      <c r="AR1236" s="16">
        <f t="shared" si="1643"/>
        <v>0</v>
      </c>
      <c r="AS1236" s="16">
        <f t="shared" si="1644"/>
        <v>0</v>
      </c>
      <c r="AT1236" s="16">
        <f t="shared" si="1645"/>
        <v>0</v>
      </c>
      <c r="AU1236" s="16">
        <f t="shared" si="1646"/>
        <v>1</v>
      </c>
      <c r="AV1236" s="16">
        <f t="shared" si="1647"/>
        <v>0</v>
      </c>
      <c r="AW1236" s="30">
        <f>(SUMPRODUCT(AV$5:AV1235,A$5:A1235)+SUM(AV$5:AV1235)*(Calculations!$B$6/30-0.5)+AV$4*Calculations!$B$6/30/2)/SUM(AV$4:AV1235)</f>
        <v>510.22007229542299</v>
      </c>
      <c r="AX1236" s="16"/>
      <c r="AY1236" s="12"/>
      <c r="AZ1236" s="12"/>
    </row>
    <row r="1237" spans="1:52" x14ac:dyDescent="0.25">
      <c r="A1237">
        <f t="shared" si="1623"/>
        <v>1233</v>
      </c>
      <c r="B1237" t="str">
        <f t="shared" si="1652"/>
        <v>October</v>
      </c>
      <c r="C1237">
        <f t="shared" si="1631"/>
        <v>2127</v>
      </c>
      <c r="D1237">
        <f t="shared" si="1654"/>
        <v>212710</v>
      </c>
      <c r="E1237">
        <f t="shared" ref="E1237:F1237" si="1659">E1225+1</f>
        <v>144</v>
      </c>
      <c r="F1237">
        <f t="shared" si="1659"/>
        <v>142</v>
      </c>
      <c r="G1237" s="12">
        <f>G1236*IF($B1237="January",1+IF(C1237&gt;Personal!$L$18+1,Calculations!$B$22,Calculations!$B$21),1)</f>
        <v>30840.26030240153</v>
      </c>
      <c r="H1237" s="12">
        <f>IF(AND(Career!$F$15="Yes",$E1237=62,$E1236=61),G1237,H1236*IF($B1237="January",(1+IF(C1237&gt;Personal!$L$18+1,Calculations!$C$22,Calculations!$C$21)),1))</f>
        <v>30840.26030240153</v>
      </c>
      <c r="I1237" s="12">
        <f>H1237*(1-'Retiree Assumptions'!$F$8)</f>
        <v>24055.403035873194</v>
      </c>
      <c r="J1237" s="12">
        <f>I1237/(Calculations!$C$27^($A1237-1+Calculations!$B$6/30))</f>
        <v>1023.8332184291777</v>
      </c>
      <c r="K1237" s="23">
        <f t="shared" si="1633"/>
        <v>0</v>
      </c>
      <c r="L1237" s="12">
        <f>L1236*IF($B1237="January",(1+IF(C1237&gt;Personal!$L$18+1,Calculations!$B$22,Calculations!$B$21)),1)</f>
        <v>16962.143166320824</v>
      </c>
      <c r="M1237" s="12">
        <f>IF(AND(Career!$F$15="Yes",$E1237=62,$E1236=61),L1237,M1236*IF($B1237="January",(1+IF(C1237&gt;Personal!$L$18+1,Calculations!$C$22,Calculations!$C$21)),1))</f>
        <v>16962.143166320824</v>
      </c>
      <c r="N1237" s="12">
        <f>M1237*(1-'Retiree Assumptions'!$F$10)</f>
        <v>14926.685986362325</v>
      </c>
      <c r="O1237" s="12">
        <f>N1237/(Calculations!$C$27^$AW1237)/(Calculations!$D$27^($A1237-1-$AW1237+Calculations!$B$6/30))</f>
        <v>503.16327092892931</v>
      </c>
      <c r="P1237" s="23">
        <f t="shared" si="1634"/>
        <v>0</v>
      </c>
      <c r="Q1237" s="12">
        <f>IF(OR(A1237&lt;=360,$E1237&lt;70),Q1236*IF($B1237="January",(1+IF(C1237&gt;Personal!$L$18+1,Calculations!$B$22,Calculations!$B$21)),1),0)</f>
        <v>0</v>
      </c>
      <c r="R1237" s="12">
        <f>IF(OR(A1237&lt;=360,$E1237&lt;70),IF(AND(Career!$F$15="Yes",$E1237=62,$E1236=61),Q1237,R1236*IF($B1237="January",(1+IF(C1237&gt;Personal!$L$18+1,Calculations!$C$22,Calculations!$C$21)),1)),0)</f>
        <v>0</v>
      </c>
      <c r="S1237" s="12">
        <f>R1237*(1-'Retiree Assumptions'!$F$8)</f>
        <v>0</v>
      </c>
      <c r="T1237" s="12">
        <f>S1237/(Calculations!$C$27^($A1237-1+Calculations!$B$6/30))</f>
        <v>0</v>
      </c>
      <c r="U1237" s="23">
        <f t="shared" si="1635"/>
        <v>0</v>
      </c>
      <c r="W1237">
        <f t="shared" si="1627"/>
        <v>15</v>
      </c>
      <c r="X1237">
        <f t="shared" si="1649"/>
        <v>2127</v>
      </c>
      <c r="Y1237">
        <f t="shared" si="1650"/>
        <v>144</v>
      </c>
      <c r="Z1237">
        <f t="shared" si="1637"/>
        <v>142</v>
      </c>
      <c r="AA1237" s="12">
        <f>S1237*12*Subsidy!$I$15/Subsidy!$I$14</f>
        <v>0</v>
      </c>
      <c r="AB1237" s="12">
        <f>SUM(S$5:S1237)*Subsidy!$I$15/Subsidy!$I$14</f>
        <v>53212.488521578103</v>
      </c>
      <c r="AC1237" s="12">
        <f>N1237*Subsidy!$E$15/Subsidy!$E$14</f>
        <v>11941.34878908986</v>
      </c>
      <c r="AD1237" s="12">
        <f t="shared" si="1638"/>
        <v>143296.18546907831</v>
      </c>
      <c r="AE1237" s="12">
        <f>$AP1237*AC1237/(Calculations!$D$27^(A1237-1+Calculations!$B$6/30))</f>
        <v>0</v>
      </c>
      <c r="AF1237" s="12">
        <f>IF(AE1237=0,0,SUM(AE$903:AE1237)*AC1237/AE1237)</f>
        <v>0</v>
      </c>
      <c r="AH1237" s="164">
        <f>VLOOKUP(E1237,Rates2,5)*VLOOKUP(E1237,Mort_Imp_Retirees,C1237-'Mort Imp Cume'!$C$4+2)</f>
        <v>1</v>
      </c>
      <c r="AI1237" s="16">
        <f t="shared" si="1639"/>
        <v>0</v>
      </c>
      <c r="AJ1237" s="164">
        <f>VLOOKUP(F1237,Rates2,6)*VLOOKUP(F1237,Mort_Imp_Survivors,C1237-'Mort Imp Cume'!$C$4+2)</f>
        <v>1</v>
      </c>
      <c r="AK1237" s="16">
        <f t="shared" si="1640"/>
        <v>0</v>
      </c>
      <c r="AL1237" s="164">
        <f>VLOOKUP(F1237,Rates2,7)*VLOOKUP(F1237,Mort_Imp_Survivors,C1237-'Mort Imp Cume'!$C$4+2)</f>
        <v>1</v>
      </c>
      <c r="AM1237" s="16">
        <f t="shared" si="1641"/>
        <v>0</v>
      </c>
      <c r="AN1237" s="108">
        <f>PRODUCT(AI$4:AI1236)</f>
        <v>0</v>
      </c>
      <c r="AO1237" s="16">
        <f>PRODUCT(AK$4:AK1236)</f>
        <v>0</v>
      </c>
      <c r="AP1237" s="16">
        <f>PRODUCT(AM$4:AM1236)</f>
        <v>0</v>
      </c>
      <c r="AQ1237" s="16">
        <f t="shared" si="1642"/>
        <v>0</v>
      </c>
      <c r="AR1237" s="16">
        <f t="shared" si="1643"/>
        <v>0</v>
      </c>
      <c r="AS1237" s="16">
        <f t="shared" si="1644"/>
        <v>0</v>
      </c>
      <c r="AT1237" s="16">
        <f t="shared" si="1645"/>
        <v>0</v>
      </c>
      <c r="AU1237" s="16">
        <f t="shared" si="1646"/>
        <v>1</v>
      </c>
      <c r="AV1237" s="16">
        <f t="shared" si="1647"/>
        <v>0</v>
      </c>
      <c r="AW1237" s="30">
        <f>(SUMPRODUCT(AV$5:AV1236,A$5:A1236)+SUM(AV$5:AV1236)*(Calculations!$B$6/30-0.5)+AV$4*Calculations!$B$6/30/2)/SUM(AV$4:AV1236)</f>
        <v>510.22007229542299</v>
      </c>
      <c r="AX1237" s="16"/>
      <c r="AY1237" s="12"/>
      <c r="AZ1237" s="12"/>
    </row>
    <row r="1238" spans="1:52" x14ac:dyDescent="0.25">
      <c r="A1238">
        <f t="shared" si="1623"/>
        <v>1234</v>
      </c>
      <c r="B1238" t="str">
        <f t="shared" si="1652"/>
        <v>November</v>
      </c>
      <c r="C1238">
        <f t="shared" si="1631"/>
        <v>2127</v>
      </c>
      <c r="D1238">
        <f t="shared" si="1654"/>
        <v>212711</v>
      </c>
      <c r="E1238">
        <f t="shared" ref="E1238:F1238" si="1660">E1226+1</f>
        <v>144</v>
      </c>
      <c r="F1238">
        <f t="shared" si="1660"/>
        <v>142</v>
      </c>
      <c r="G1238" s="12">
        <f>G1237*IF($B1238="January",1+IF(C1238&gt;Personal!$L$18+1,Calculations!$B$22,Calculations!$B$21),1)</f>
        <v>30840.26030240153</v>
      </c>
      <c r="H1238" s="12">
        <f>IF(AND(Career!$F$15="Yes",$E1238=62,$E1237=61),G1238,H1237*IF($B1238="January",(1+IF(C1238&gt;Personal!$L$18+1,Calculations!$C$22,Calculations!$C$21)),1))</f>
        <v>30840.26030240153</v>
      </c>
      <c r="I1238" s="12">
        <f>H1238*(1-'Retiree Assumptions'!$F$8)</f>
        <v>24055.403035873194</v>
      </c>
      <c r="J1238" s="12">
        <f>I1238/(Calculations!$C$27^($A1238-1+Calculations!$B$6/30))</f>
        <v>1021.2152874296921</v>
      </c>
      <c r="K1238" s="23">
        <f t="shared" si="1633"/>
        <v>0</v>
      </c>
      <c r="L1238" s="12">
        <f>L1237*IF($B1238="January",(1+IF(C1238&gt;Personal!$L$18+1,Calculations!$B$22,Calculations!$B$21)),1)</f>
        <v>16962.143166320824</v>
      </c>
      <c r="M1238" s="12">
        <f>IF(AND(Career!$F$15="Yes",$E1238=62,$E1237=61),L1238,M1237*IF($B1238="January",(1+IF(C1238&gt;Personal!$L$18+1,Calculations!$C$22,Calculations!$C$21)),1))</f>
        <v>16962.143166320824</v>
      </c>
      <c r="N1238" s="12">
        <f>M1238*(1-'Retiree Assumptions'!$F$10)</f>
        <v>14926.685986362325</v>
      </c>
      <c r="O1238" s="12">
        <f>N1238/(Calculations!$C$27^$AW1238)/(Calculations!$D$27^($A1238-1-$AW1238+Calculations!$B$6/30))</f>
        <v>501.71479694088958</v>
      </c>
      <c r="P1238" s="23">
        <f t="shared" si="1634"/>
        <v>0</v>
      </c>
      <c r="Q1238" s="12">
        <f>IF(OR(A1238&lt;=360,$E1238&lt;70),Q1237*IF($B1238="January",(1+IF(C1238&gt;Personal!$L$18+1,Calculations!$B$22,Calculations!$B$21)),1),0)</f>
        <v>0</v>
      </c>
      <c r="R1238" s="12">
        <f>IF(OR(A1238&lt;=360,$E1238&lt;70),IF(AND(Career!$F$15="Yes",$E1238=62,$E1237=61),Q1238,R1237*IF($B1238="January",(1+IF(C1238&gt;Personal!$L$18+1,Calculations!$C$22,Calculations!$C$21)),1)),0)</f>
        <v>0</v>
      </c>
      <c r="S1238" s="12">
        <f>R1238*(1-'Retiree Assumptions'!$F$8)</f>
        <v>0</v>
      </c>
      <c r="T1238" s="12">
        <f>S1238/(Calculations!$C$27^($A1238-1+Calculations!$B$6/30))</f>
        <v>0</v>
      </c>
      <c r="U1238" s="23">
        <f t="shared" si="1635"/>
        <v>0</v>
      </c>
      <c r="W1238">
        <f t="shared" si="1627"/>
        <v>15</v>
      </c>
      <c r="X1238">
        <f t="shared" si="1649"/>
        <v>2127</v>
      </c>
      <c r="Y1238">
        <f t="shared" si="1650"/>
        <v>144</v>
      </c>
      <c r="Z1238">
        <f t="shared" si="1637"/>
        <v>142</v>
      </c>
      <c r="AA1238" s="12">
        <f>S1238*12*Subsidy!$I$15/Subsidy!$I$14</f>
        <v>0</v>
      </c>
      <c r="AB1238" s="12">
        <f>SUM(S$5:S1238)*Subsidy!$I$15/Subsidy!$I$14</f>
        <v>53212.488521578103</v>
      </c>
      <c r="AC1238" s="12">
        <f>N1238*Subsidy!$E$15/Subsidy!$E$14</f>
        <v>11941.34878908986</v>
      </c>
      <c r="AD1238" s="12">
        <f t="shared" si="1638"/>
        <v>143296.18546907831</v>
      </c>
      <c r="AE1238" s="12">
        <f>$AP1238*AC1238/(Calculations!$D$27^(A1238-1+Calculations!$B$6/30))</f>
        <v>0</v>
      </c>
      <c r="AF1238" s="12">
        <f>IF(AE1238=0,0,SUM(AE$903:AE1238)*AC1238/AE1238)</f>
        <v>0</v>
      </c>
      <c r="AH1238" s="164">
        <f>VLOOKUP(E1238,Rates2,5)*VLOOKUP(E1238,Mort_Imp_Retirees,C1238-'Mort Imp Cume'!$C$4+2)</f>
        <v>1</v>
      </c>
      <c r="AI1238" s="16">
        <f t="shared" si="1639"/>
        <v>0</v>
      </c>
      <c r="AJ1238" s="164">
        <f>VLOOKUP(F1238,Rates2,6)*VLOOKUP(F1238,Mort_Imp_Survivors,C1238-'Mort Imp Cume'!$C$4+2)</f>
        <v>1</v>
      </c>
      <c r="AK1238" s="16">
        <f t="shared" si="1640"/>
        <v>0</v>
      </c>
      <c r="AL1238" s="164">
        <f>VLOOKUP(F1238,Rates2,7)*VLOOKUP(F1238,Mort_Imp_Survivors,C1238-'Mort Imp Cume'!$C$4+2)</f>
        <v>1</v>
      </c>
      <c r="AM1238" s="16">
        <f t="shared" si="1641"/>
        <v>0</v>
      </c>
      <c r="AN1238" s="108">
        <f>PRODUCT(AI$4:AI1237)</f>
        <v>0</v>
      </c>
      <c r="AO1238" s="16">
        <f>PRODUCT(AK$4:AK1237)</f>
        <v>0</v>
      </c>
      <c r="AP1238" s="16">
        <f>PRODUCT(AM$4:AM1237)</f>
        <v>0</v>
      </c>
      <c r="AQ1238" s="16">
        <f t="shared" si="1642"/>
        <v>0</v>
      </c>
      <c r="AR1238" s="16">
        <f t="shared" si="1643"/>
        <v>0</v>
      </c>
      <c r="AS1238" s="16">
        <f t="shared" si="1644"/>
        <v>0</v>
      </c>
      <c r="AT1238" s="16">
        <f t="shared" si="1645"/>
        <v>0</v>
      </c>
      <c r="AU1238" s="16">
        <f t="shared" si="1646"/>
        <v>1</v>
      </c>
      <c r="AV1238" s="16">
        <f t="shared" si="1647"/>
        <v>0</v>
      </c>
      <c r="AW1238" s="30">
        <f>(SUMPRODUCT(AV$5:AV1237,A$5:A1237)+SUM(AV$5:AV1237)*(Calculations!$B$6/30-0.5)+AV$4*Calculations!$B$6/30/2)/SUM(AV$4:AV1237)</f>
        <v>510.22007229542299</v>
      </c>
      <c r="AX1238" s="16"/>
      <c r="AY1238" s="12"/>
      <c r="AZ1238" s="12"/>
    </row>
    <row r="1239" spans="1:52" x14ac:dyDescent="0.25">
      <c r="A1239">
        <f t="shared" si="1623"/>
        <v>1235</v>
      </c>
      <c r="B1239" t="str">
        <f t="shared" si="1652"/>
        <v>December</v>
      </c>
      <c r="C1239">
        <f t="shared" si="1631"/>
        <v>2127</v>
      </c>
      <c r="D1239">
        <f t="shared" si="1654"/>
        <v>212712</v>
      </c>
      <c r="E1239">
        <f t="shared" ref="E1239:F1239" si="1661">E1227+1</f>
        <v>144</v>
      </c>
      <c r="F1239">
        <f t="shared" si="1661"/>
        <v>142</v>
      </c>
      <c r="G1239" s="12">
        <f>G1238*IF($B1239="January",1+IF(C1239&gt;Personal!$L$18+1,Calculations!$B$22,Calculations!$B$21),1)</f>
        <v>30840.26030240153</v>
      </c>
      <c r="H1239" s="12">
        <f>IF(AND(Career!$F$15="Yes",$E1239=62,$E1238=61),G1239,H1238*IF($B1239="January",(1+IF(C1239&gt;Personal!$L$18+1,Calculations!$C$22,Calculations!$C$21)),1))</f>
        <v>30840.26030240153</v>
      </c>
      <c r="I1239" s="12">
        <f>H1239*(1-'Retiree Assumptions'!$F$8)</f>
        <v>24055.403035873194</v>
      </c>
      <c r="J1239" s="12">
        <f>I1239/(Calculations!$C$27^($A1239-1+Calculations!$B$6/30))</f>
        <v>1018.6040504528214</v>
      </c>
      <c r="K1239" s="23">
        <f t="shared" si="1633"/>
        <v>0</v>
      </c>
      <c r="L1239" s="12">
        <f>L1238*IF($B1239="January",(1+IF(C1239&gt;Personal!$L$18+1,Calculations!$B$22,Calculations!$B$21)),1)</f>
        <v>16962.143166320824</v>
      </c>
      <c r="M1239" s="12">
        <f>IF(AND(Career!$F$15="Yes",$E1239=62,$E1238=61),L1239,M1238*IF($B1239="January",(1+IF(C1239&gt;Personal!$L$18+1,Calculations!$C$22,Calculations!$C$21)),1))</f>
        <v>16962.143166320824</v>
      </c>
      <c r="N1239" s="12">
        <f>M1239*(1-'Retiree Assumptions'!$F$10)</f>
        <v>14926.685986362325</v>
      </c>
      <c r="O1239" s="12">
        <f>N1239/(Calculations!$C$27^$AW1239)/(Calculations!$D$27^($A1239-1-$AW1239+Calculations!$B$6/30))</f>
        <v>500.27049272639135</v>
      </c>
      <c r="P1239" s="23">
        <f t="shared" si="1634"/>
        <v>0</v>
      </c>
      <c r="Q1239" s="12">
        <f>IF(OR(A1239&lt;=360,$E1239&lt;70),Q1238*IF($B1239="January",(1+IF(C1239&gt;Personal!$L$18+1,Calculations!$B$22,Calculations!$B$21)),1),0)</f>
        <v>0</v>
      </c>
      <c r="R1239" s="12">
        <f>IF(OR(A1239&lt;=360,$E1239&lt;70),IF(AND(Career!$F$15="Yes",$E1239=62,$E1238=61),Q1239,R1238*IF($B1239="January",(1+IF(C1239&gt;Personal!$L$18+1,Calculations!$C$22,Calculations!$C$21)),1)),0)</f>
        <v>0</v>
      </c>
      <c r="S1239" s="12">
        <f>R1239*(1-'Retiree Assumptions'!$F$8)</f>
        <v>0</v>
      </c>
      <c r="T1239" s="12">
        <f>S1239/(Calculations!$C$27^($A1239-1+Calculations!$B$6/30))</f>
        <v>0</v>
      </c>
      <c r="U1239" s="23">
        <f t="shared" si="1635"/>
        <v>0</v>
      </c>
      <c r="W1239">
        <f t="shared" si="1627"/>
        <v>15</v>
      </c>
      <c r="X1239">
        <f t="shared" si="1649"/>
        <v>2127</v>
      </c>
      <c r="Y1239">
        <f t="shared" si="1650"/>
        <v>144</v>
      </c>
      <c r="Z1239">
        <f t="shared" si="1637"/>
        <v>142</v>
      </c>
      <c r="AA1239" s="12">
        <f>S1239*12*Subsidy!$I$15/Subsidy!$I$14</f>
        <v>0</v>
      </c>
      <c r="AB1239" s="12">
        <f>SUM(S$5:S1239)*Subsidy!$I$15/Subsidy!$I$14</f>
        <v>53212.488521578103</v>
      </c>
      <c r="AC1239" s="12">
        <f>N1239*Subsidy!$E$15/Subsidy!$E$14</f>
        <v>11941.34878908986</v>
      </c>
      <c r="AD1239" s="12">
        <f t="shared" si="1638"/>
        <v>143296.18546907831</v>
      </c>
      <c r="AE1239" s="12">
        <f>$AP1239*AC1239/(Calculations!$D$27^(A1239-1+Calculations!$B$6/30))</f>
        <v>0</v>
      </c>
      <c r="AF1239" s="12">
        <f>IF(AE1239=0,0,SUM(AE$903:AE1239)*AC1239/AE1239)</f>
        <v>0</v>
      </c>
      <c r="AH1239" s="164">
        <f>VLOOKUP(E1239,Rates2,5)*VLOOKUP(E1239,Mort_Imp_Retirees,C1239-'Mort Imp Cume'!$C$4+2)</f>
        <v>1</v>
      </c>
      <c r="AI1239" s="16">
        <f t="shared" si="1639"/>
        <v>0</v>
      </c>
      <c r="AJ1239" s="164">
        <f>VLOOKUP(F1239,Rates2,6)*VLOOKUP(F1239,Mort_Imp_Survivors,C1239-'Mort Imp Cume'!$C$4+2)</f>
        <v>1</v>
      </c>
      <c r="AK1239" s="16">
        <f t="shared" si="1640"/>
        <v>0</v>
      </c>
      <c r="AL1239" s="164">
        <f>VLOOKUP(F1239,Rates2,7)*VLOOKUP(F1239,Mort_Imp_Survivors,C1239-'Mort Imp Cume'!$C$4+2)</f>
        <v>1</v>
      </c>
      <c r="AM1239" s="16">
        <f t="shared" si="1641"/>
        <v>0</v>
      </c>
      <c r="AN1239" s="108">
        <f>PRODUCT(AI$4:AI1238)</f>
        <v>0</v>
      </c>
      <c r="AO1239" s="16">
        <f>PRODUCT(AK$4:AK1238)</f>
        <v>0</v>
      </c>
      <c r="AP1239" s="16">
        <f>PRODUCT(AM$4:AM1238)</f>
        <v>0</v>
      </c>
      <c r="AQ1239" s="16">
        <f t="shared" si="1642"/>
        <v>0</v>
      </c>
      <c r="AR1239" s="16">
        <f t="shared" si="1643"/>
        <v>0</v>
      </c>
      <c r="AS1239" s="16">
        <f t="shared" si="1644"/>
        <v>0</v>
      </c>
      <c r="AT1239" s="16">
        <f t="shared" si="1645"/>
        <v>0</v>
      </c>
      <c r="AU1239" s="16">
        <f t="shared" si="1646"/>
        <v>1</v>
      </c>
      <c r="AV1239" s="16">
        <f t="shared" si="1647"/>
        <v>0</v>
      </c>
      <c r="AW1239" s="30">
        <f>(SUMPRODUCT(AV$5:AV1238,A$5:A1238)+SUM(AV$5:AV1238)*(Calculations!$B$6/30-0.5)+AV$4*Calculations!$B$6/30/2)/SUM(AV$4:AV1238)</f>
        <v>510.22007229542299</v>
      </c>
      <c r="AX1239" s="16"/>
      <c r="AY1239" s="12"/>
      <c r="AZ1239" s="12"/>
    </row>
    <row r="1240" spans="1:52" x14ac:dyDescent="0.25">
      <c r="A1240">
        <f t="shared" si="1623"/>
        <v>1236</v>
      </c>
      <c r="B1240" t="str">
        <f t="shared" si="1652"/>
        <v>January</v>
      </c>
      <c r="C1240">
        <f t="shared" si="1631"/>
        <v>2128</v>
      </c>
      <c r="D1240">
        <f t="shared" si="1654"/>
        <v>212801</v>
      </c>
      <c r="E1240">
        <f t="shared" ref="E1240:F1240" si="1662">E1228+1</f>
        <v>145</v>
      </c>
      <c r="F1240">
        <f t="shared" si="1662"/>
        <v>143</v>
      </c>
      <c r="G1240" s="12">
        <f>G1239*IF($B1240="January",1+IF(C1240&gt;Personal!$L$18+1,Calculations!$B$22,Calculations!$B$21),1)</f>
        <v>31611.266809961566</v>
      </c>
      <c r="H1240" s="12">
        <f>IF(AND(Career!$F$15="Yes",$E1240=62,$E1239=61),G1240,H1239*IF($B1240="January",(1+IF(C1240&gt;Personal!$L$18+1,Calculations!$C$22,Calculations!$C$21)),1))</f>
        <v>31611.266809961566</v>
      </c>
      <c r="I1240" s="12">
        <f>H1240*(1-'Retiree Assumptions'!$F$8)</f>
        <v>24656.788111770024</v>
      </c>
      <c r="J1240" s="12">
        <f>I1240/(Calculations!$C$27^($A1240-1+Calculations!$B$6/30))</f>
        <v>1041.3994776415693</v>
      </c>
      <c r="K1240" s="23">
        <f t="shared" si="1633"/>
        <v>0</v>
      </c>
      <c r="L1240" s="12">
        <f>L1239*IF($B1240="January",(1+IF(C1240&gt;Personal!$L$18+1,Calculations!$B$22,Calculations!$B$21)),1)</f>
        <v>17386.196745478843</v>
      </c>
      <c r="M1240" s="12">
        <f>IF(AND(Career!$F$15="Yes",$E1240=62,$E1239=61),L1240,M1239*IF($B1240="January",(1+IF(C1240&gt;Personal!$L$18+1,Calculations!$C$22,Calculations!$C$21)),1))</f>
        <v>17386.196745478843</v>
      </c>
      <c r="N1240" s="12">
        <f>M1240*(1-'Retiree Assumptions'!$F$10)</f>
        <v>15299.853136021382</v>
      </c>
      <c r="O1240" s="12">
        <f>N1240/(Calculations!$C$27^$AW1240)/(Calculations!$D$27^($A1240-1-$AW1240+Calculations!$B$6/30))</f>
        <v>511.30110493880272</v>
      </c>
      <c r="P1240" s="23">
        <f t="shared" si="1634"/>
        <v>0</v>
      </c>
      <c r="Q1240" s="12">
        <f>IF(OR(A1240&lt;=360,$E1240&lt;70),Q1239*IF($B1240="January",(1+IF(C1240&gt;Personal!$L$18+1,Calculations!$B$22,Calculations!$B$21)),1),0)</f>
        <v>0</v>
      </c>
      <c r="R1240" s="12">
        <f>IF(OR(A1240&lt;=360,$E1240&lt;70),IF(AND(Career!$F$15="Yes",$E1240=62,$E1239=61),Q1240,R1239*IF($B1240="January",(1+IF(C1240&gt;Personal!$L$18+1,Calculations!$C$22,Calculations!$C$21)),1)),0)</f>
        <v>0</v>
      </c>
      <c r="S1240" s="12">
        <f>R1240*(1-'Retiree Assumptions'!$F$8)</f>
        <v>0</v>
      </c>
      <c r="T1240" s="12">
        <f>S1240/(Calculations!$C$27^($A1240-1+Calculations!$B$6/30))</f>
        <v>0</v>
      </c>
      <c r="U1240" s="23">
        <f t="shared" si="1635"/>
        <v>0</v>
      </c>
      <c r="W1240">
        <f t="shared" si="1627"/>
        <v>15</v>
      </c>
      <c r="X1240">
        <f t="shared" si="1649"/>
        <v>2128</v>
      </c>
      <c r="Y1240">
        <f t="shared" si="1650"/>
        <v>145</v>
      </c>
      <c r="Z1240">
        <f t="shared" si="1637"/>
        <v>143</v>
      </c>
      <c r="AA1240" s="12">
        <f>S1240*12*Subsidy!$I$15/Subsidy!$I$14</f>
        <v>0</v>
      </c>
      <c r="AB1240" s="12">
        <f>SUM(S$5:S1240)*Subsidy!$I$15/Subsidy!$I$14</f>
        <v>53212.488521578103</v>
      </c>
      <c r="AC1240" s="12">
        <f>N1240*Subsidy!$E$15/Subsidy!$E$14</f>
        <v>12239.882508817105</v>
      </c>
      <c r="AD1240" s="12">
        <f t="shared" si="1638"/>
        <v>146878.59010580526</v>
      </c>
      <c r="AE1240" s="12">
        <f>$AP1240*AC1240/(Calculations!$D$27^(A1240-1+Calculations!$B$6/30))</f>
        <v>0</v>
      </c>
      <c r="AF1240" s="12">
        <f>IF(AE1240=0,0,SUM(AE$903:AE1240)*AC1240/AE1240)</f>
        <v>0</v>
      </c>
      <c r="AH1240" s="164">
        <f>VLOOKUP(E1240,Rates2,5)*VLOOKUP(E1240,Mort_Imp_Retirees,C1240-'Mort Imp Cume'!$C$4+2)</f>
        <v>1</v>
      </c>
      <c r="AI1240" s="16">
        <f t="shared" si="1639"/>
        <v>0</v>
      </c>
      <c r="AJ1240" s="164">
        <f>VLOOKUP(F1240,Rates2,6)*VLOOKUP(F1240,Mort_Imp_Survivors,C1240-'Mort Imp Cume'!$C$4+2)</f>
        <v>1</v>
      </c>
      <c r="AK1240" s="16">
        <f t="shared" si="1640"/>
        <v>0</v>
      </c>
      <c r="AL1240" s="164">
        <f>VLOOKUP(F1240,Rates2,7)*VLOOKUP(F1240,Mort_Imp_Survivors,C1240-'Mort Imp Cume'!$C$4+2)</f>
        <v>1</v>
      </c>
      <c r="AM1240" s="16">
        <f t="shared" si="1641"/>
        <v>0</v>
      </c>
      <c r="AN1240" s="108">
        <f>PRODUCT(AI$4:AI1239)</f>
        <v>0</v>
      </c>
      <c r="AO1240" s="16">
        <f>PRODUCT(AK$4:AK1239)</f>
        <v>0</v>
      </c>
      <c r="AP1240" s="16">
        <f>PRODUCT(AM$4:AM1239)</f>
        <v>0</v>
      </c>
      <c r="AQ1240" s="16">
        <f t="shared" si="1642"/>
        <v>0</v>
      </c>
      <c r="AR1240" s="16">
        <f t="shared" si="1643"/>
        <v>0</v>
      </c>
      <c r="AS1240" s="16">
        <f t="shared" si="1644"/>
        <v>0</v>
      </c>
      <c r="AT1240" s="16">
        <f t="shared" si="1645"/>
        <v>0</v>
      </c>
      <c r="AU1240" s="16">
        <f t="shared" si="1646"/>
        <v>1</v>
      </c>
      <c r="AV1240" s="16">
        <f t="shared" si="1647"/>
        <v>0</v>
      </c>
      <c r="AW1240" s="30">
        <f>(SUMPRODUCT(AV$5:AV1239,A$5:A1239)+SUM(AV$5:AV1239)*(Calculations!$B$6/30-0.5)+AV$4*Calculations!$B$6/30/2)/SUM(AV$4:AV1239)</f>
        <v>510.22007229542299</v>
      </c>
      <c r="AX1240" s="16"/>
      <c r="AY1240" s="12"/>
      <c r="AZ1240" s="12"/>
    </row>
    <row r="1241" spans="1:52" x14ac:dyDescent="0.25">
      <c r="AW1241"/>
      <c r="AX1241"/>
    </row>
    <row r="1242" spans="1:52" x14ac:dyDescent="0.25">
      <c r="K1242" s="12">
        <f>SUM(K5:K1240)</f>
        <v>855750.49084589758</v>
      </c>
      <c r="P1242" s="12">
        <f>SUM(P5:P1240)</f>
        <v>96058.95154109264</v>
      </c>
      <c r="U1242" s="12">
        <f>SUM(U5:U1240)</f>
        <v>39140.010440351325</v>
      </c>
    </row>
    <row r="1244" spans="1:52" x14ac:dyDescent="0.25">
      <c r="U1244" s="181">
        <f>(P1242-U1242)/P1242</f>
        <v>0.59254176927375901</v>
      </c>
    </row>
  </sheetData>
  <mergeCells count="2">
    <mergeCell ref="A1:F1"/>
    <mergeCell ref="W1:AF1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B149"/>
  <sheetViews>
    <sheetView zoomScale="75" workbookViewId="0">
      <pane xSplit="1" ySplit="6" topLeftCell="B7" activePane="bottomRight" state="frozen"/>
      <selection sqref="A1:F1"/>
      <selection pane="topRight" sqref="A1:F1"/>
      <selection pane="bottomLeft" sqref="A1:F1"/>
      <selection pane="bottomRight" activeCell="X26" sqref="X26"/>
    </sheetView>
  </sheetViews>
  <sheetFormatPr defaultRowHeight="12.5" x14ac:dyDescent="0.25"/>
  <cols>
    <col min="1" max="1" width="4.54296875" bestFit="1" customWidth="1"/>
    <col min="11" max="12" width="5.54296875" customWidth="1"/>
    <col min="13" max="13" width="10.54296875" style="16" bestFit="1" customWidth="1"/>
    <col min="22" max="22" width="5.54296875" customWidth="1"/>
    <col min="23" max="23" width="10.453125" customWidth="1"/>
    <col min="24" max="24" width="9.1796875" customWidth="1"/>
    <col min="25" max="25" width="12.54296875" customWidth="1"/>
  </cols>
  <sheetData>
    <row r="1" spans="1:28" ht="18" x14ac:dyDescent="0.4">
      <c r="B1" s="15" t="s">
        <v>308</v>
      </c>
      <c r="C1" s="14"/>
      <c r="D1" s="14"/>
      <c r="E1" s="14"/>
      <c r="F1" s="14"/>
      <c r="G1" s="14"/>
      <c r="H1" s="14"/>
      <c r="I1" s="14"/>
      <c r="J1" s="151" t="s">
        <v>309</v>
      </c>
      <c r="K1" s="13"/>
      <c r="L1" s="13"/>
      <c r="M1" s="13"/>
      <c r="N1" s="13"/>
      <c r="O1" s="13"/>
      <c r="P1" s="13"/>
      <c r="Q1" s="13"/>
      <c r="R1" s="13"/>
      <c r="S1" s="13"/>
      <c r="X1" s="17" t="s">
        <v>36</v>
      </c>
      <c r="Y1">
        <f>IF(Career!F11="Non Disabled (Regular)",1,IF(Career!F11="Reserve (Non Regular)",3,5))+IF(Career!F13="Officer",1,2)</f>
        <v>3</v>
      </c>
      <c r="Z1" s="16">
        <f>VLOOKUP(122,Rates,Y1)</f>
        <v>1.783344036006999E-5</v>
      </c>
    </row>
    <row r="2" spans="1:28" ht="12.75" customHeight="1" x14ac:dyDescent="0.4">
      <c r="B2" s="15"/>
      <c r="C2" s="14"/>
      <c r="D2" s="14"/>
      <c r="E2" s="14"/>
      <c r="F2" s="14"/>
      <c r="G2" s="14"/>
      <c r="H2" s="14"/>
      <c r="I2" s="14"/>
      <c r="J2" s="155" t="s">
        <v>295</v>
      </c>
      <c r="K2" s="155"/>
      <c r="L2" s="155"/>
      <c r="M2" s="155"/>
      <c r="N2" s="155"/>
      <c r="O2" s="155"/>
      <c r="P2" s="155"/>
      <c r="Q2" s="155"/>
      <c r="R2" s="155"/>
      <c r="S2" s="155"/>
      <c r="X2" s="17" t="s">
        <v>37</v>
      </c>
      <c r="Y2">
        <f>IF(Personal!G12="Female",8,9)</f>
        <v>8</v>
      </c>
      <c r="Z2" s="16">
        <f>VLOOKUP(122,Rates,Y2)</f>
        <v>1E-4</v>
      </c>
    </row>
    <row r="3" spans="1:28" ht="12.75" customHeight="1" x14ac:dyDescent="0.4">
      <c r="B3" s="15"/>
      <c r="C3" s="14"/>
      <c r="D3" s="14"/>
      <c r="E3" s="14"/>
      <c r="F3" s="14"/>
      <c r="G3" s="14"/>
      <c r="H3" s="14"/>
      <c r="I3" s="14"/>
      <c r="J3" s="156"/>
      <c r="K3" s="157"/>
      <c r="L3" s="156"/>
      <c r="M3" s="156"/>
      <c r="N3" s="156"/>
      <c r="O3" s="156"/>
      <c r="P3" s="156"/>
      <c r="Q3" s="156"/>
      <c r="R3" s="156"/>
      <c r="S3" s="156"/>
      <c r="T3" s="14"/>
      <c r="X3" s="14"/>
    </row>
    <row r="4" spans="1:28" ht="12.75" customHeight="1" x14ac:dyDescent="0.25">
      <c r="B4" s="7">
        <v>2</v>
      </c>
      <c r="C4" s="7">
        <v>3</v>
      </c>
      <c r="D4" s="7">
        <v>4</v>
      </c>
      <c r="E4" s="7">
        <v>5</v>
      </c>
      <c r="F4" s="7">
        <v>6</v>
      </c>
      <c r="G4" s="7">
        <v>7</v>
      </c>
      <c r="H4" s="7">
        <v>8</v>
      </c>
      <c r="I4" s="7">
        <v>9</v>
      </c>
      <c r="J4" s="7">
        <v>10</v>
      </c>
    </row>
    <row r="5" spans="1:28" ht="12.75" customHeight="1" x14ac:dyDescent="0.25">
      <c r="B5" s="8" t="s">
        <v>183</v>
      </c>
      <c r="C5" s="8" t="s">
        <v>183</v>
      </c>
      <c r="D5" s="8" t="s">
        <v>182</v>
      </c>
      <c r="E5" s="8" t="s">
        <v>182</v>
      </c>
      <c r="F5" s="8" t="s">
        <v>187</v>
      </c>
      <c r="G5" s="8" t="s">
        <v>187</v>
      </c>
      <c r="H5" s="8" t="s">
        <v>210</v>
      </c>
      <c r="I5" s="8" t="s">
        <v>210</v>
      </c>
      <c r="J5" s="8" t="s">
        <v>186</v>
      </c>
      <c r="O5" s="20"/>
      <c r="P5" s="209" t="s">
        <v>61</v>
      </c>
      <c r="Q5" s="209"/>
      <c r="R5" s="209"/>
      <c r="S5" s="209"/>
      <c r="T5" s="209"/>
      <c r="U5" s="209"/>
    </row>
    <row r="6" spans="1:28" ht="12.75" customHeight="1" x14ac:dyDescent="0.25">
      <c r="A6" s="9" t="s">
        <v>34</v>
      </c>
      <c r="B6" s="9" t="s">
        <v>184</v>
      </c>
      <c r="C6" s="9" t="s">
        <v>185</v>
      </c>
      <c r="D6" s="9" t="s">
        <v>184</v>
      </c>
      <c r="E6" s="9" t="s">
        <v>185</v>
      </c>
      <c r="F6" s="9" t="s">
        <v>184</v>
      </c>
      <c r="G6" s="9" t="s">
        <v>185</v>
      </c>
      <c r="H6" s="9" t="s">
        <v>211</v>
      </c>
      <c r="I6" s="9" t="s">
        <v>26</v>
      </c>
      <c r="J6" s="9" t="s">
        <v>226</v>
      </c>
      <c r="K6" s="9"/>
      <c r="M6" s="28" t="s">
        <v>43</v>
      </c>
      <c r="N6" s="28" t="s">
        <v>212</v>
      </c>
      <c r="O6" s="28" t="s">
        <v>213</v>
      </c>
      <c r="P6" s="28" t="s">
        <v>43</v>
      </c>
      <c r="Q6" s="28" t="s">
        <v>212</v>
      </c>
      <c r="R6" s="28" t="s">
        <v>213</v>
      </c>
      <c r="S6" s="28" t="s">
        <v>44</v>
      </c>
      <c r="T6" s="28" t="s">
        <v>212</v>
      </c>
      <c r="U6" s="28" t="s">
        <v>213</v>
      </c>
      <c r="V6" s="28"/>
      <c r="Z6" s="9"/>
    </row>
    <row r="7" spans="1:28" ht="12.75" customHeight="1" x14ac:dyDescent="0.25">
      <c r="A7" s="158">
        <v>0</v>
      </c>
      <c r="B7" s="16">
        <f>B$37*$I7/$I$37</f>
        <v>9.9061234406296788E-4</v>
      </c>
      <c r="C7" s="16">
        <f>C$37*$I7/$I$37</f>
        <v>1.3870453613387772E-3</v>
      </c>
      <c r="D7" s="16">
        <f>D$37*$I7/$I$37</f>
        <v>9.9061234406296788E-4</v>
      </c>
      <c r="E7" s="16">
        <f>E$37*$I7/$I$37</f>
        <v>1.3870453613387772E-3</v>
      </c>
      <c r="F7" s="16">
        <f t="shared" ref="F7:G21" si="0">F$23*$I7/$I$23</f>
        <v>2.0820900452952307E-2</v>
      </c>
      <c r="G7" s="16">
        <f t="shared" si="0"/>
        <v>9.963919020333379E-3</v>
      </c>
      <c r="H7" s="169">
        <v>6.0699999999999999E-3</v>
      </c>
      <c r="I7" s="170">
        <v>7.0000000000000001E-3</v>
      </c>
      <c r="J7" s="171">
        <v>4.9100000000000003E-3</v>
      </c>
      <c r="K7" s="11"/>
      <c r="L7">
        <f t="shared" ref="L7:L70" si="1">A7</f>
        <v>0</v>
      </c>
      <c r="M7" s="16">
        <f>MAX(VLOOKUP(MAX(0,A7+IF(Personal!$G$10="Female",VLOOKUP(A7,Setback,IF(Personal!$F$13="Officer",2,3)),0)),Rates,$Y$1),$Z$1)</f>
        <v>1.3870453613387772E-3</v>
      </c>
      <c r="N7" s="16">
        <f t="shared" ref="N7:N38" si="2">VLOOKUP(A7,Rates,$Y$2)</f>
        <v>6.0699999999999999E-3</v>
      </c>
      <c r="O7" s="16">
        <f t="shared" ref="O7:O38" si="3">MAX(VLOOKUP(A7,Rates,$Y$2),VLOOKUP(A7+IF($Y$2=9,MIN(VLOOKUP(A7,Setback2,2),120-A7),0),Rates,10))</f>
        <v>6.0699999999999999E-3</v>
      </c>
      <c r="P7" s="16">
        <f t="shared" ref="P7:R38" si="4">1-(1-M7)^(1/12)</f>
        <v>1.1566066072266068E-4</v>
      </c>
      <c r="Q7" s="16">
        <f t="shared" si="4"/>
        <v>5.0724608556296236E-4</v>
      </c>
      <c r="R7" s="16">
        <f t="shared" si="4"/>
        <v>5.0724608556296236E-4</v>
      </c>
      <c r="S7" s="16">
        <f>(1-M7)^(1/12)</f>
        <v>0.99988433933927734</v>
      </c>
      <c r="T7" s="16">
        <f>(1-N7)^(1/12)</f>
        <v>0.99949275391443704</v>
      </c>
      <c r="U7" s="16">
        <f>(1-O7)^(1/12)</f>
        <v>0.99949275391443704</v>
      </c>
      <c r="V7" s="16"/>
      <c r="W7" s="110" t="s">
        <v>35</v>
      </c>
      <c r="X7" s="7" t="s">
        <v>184</v>
      </c>
      <c r="Y7" s="7" t="s">
        <v>176</v>
      </c>
      <c r="AB7" s="16"/>
    </row>
    <row r="8" spans="1:28" ht="12.75" customHeight="1" x14ac:dyDescent="0.25">
      <c r="A8" s="158">
        <f t="shared" ref="A8:A71" si="5">A7+1</f>
        <v>1</v>
      </c>
      <c r="B8" s="16">
        <f t="shared" ref="B8:E34" si="6">B$37*$I8/$I$37</f>
        <v>6.7927703592889234E-5</v>
      </c>
      <c r="C8" s="16">
        <f t="shared" si="6"/>
        <v>9.5111681920373282E-5</v>
      </c>
      <c r="D8" s="16">
        <f t="shared" si="6"/>
        <v>6.7927703592889234E-5</v>
      </c>
      <c r="E8" s="16">
        <f t="shared" si="6"/>
        <v>9.5111681920373282E-5</v>
      </c>
      <c r="F8" s="16">
        <f t="shared" si="0"/>
        <v>1.427718888202444E-3</v>
      </c>
      <c r="G8" s="16">
        <f t="shared" si="0"/>
        <v>6.8324016139428888E-4</v>
      </c>
      <c r="H8" s="169">
        <v>4.2000000000000002E-4</v>
      </c>
      <c r="I8" s="170">
        <v>4.8000000000000001E-4</v>
      </c>
      <c r="J8" s="171">
        <v>3.4000000000000002E-4</v>
      </c>
      <c r="K8" s="11"/>
      <c r="L8">
        <f t="shared" si="1"/>
        <v>1</v>
      </c>
      <c r="M8" s="16">
        <f>MAX(VLOOKUP(MAX(0,A8+IF(Personal!$F$14="Female",VLOOKUP(A8,Setback,IF(Personal!$F$20="Officer",2,3)),0)),Rates,$Y$1),$Z$1)</f>
        <v>9.5111681920373282E-5</v>
      </c>
      <c r="N8" s="16">
        <f t="shared" si="2"/>
        <v>4.2000000000000002E-4</v>
      </c>
      <c r="O8" s="16">
        <f t="shared" si="3"/>
        <v>4.2000000000000002E-4</v>
      </c>
      <c r="P8" s="16">
        <f t="shared" si="4"/>
        <v>7.9263190301270825E-6</v>
      </c>
      <c r="Q8" s="16">
        <f t="shared" si="4"/>
        <v>3.5006739308451884E-5</v>
      </c>
      <c r="R8" s="16">
        <f t="shared" si="4"/>
        <v>3.5006739308451884E-5</v>
      </c>
      <c r="S8" s="16">
        <f t="shared" ref="S8:U39" si="7">1-P8</f>
        <v>0.99999207368096987</v>
      </c>
      <c r="T8" s="16">
        <f t="shared" si="7"/>
        <v>0.99996499326069155</v>
      </c>
      <c r="U8" s="16">
        <f t="shared" si="7"/>
        <v>0.99996499326069155</v>
      </c>
      <c r="V8" s="16"/>
      <c r="W8">
        <v>0</v>
      </c>
      <c r="X8">
        <v>0</v>
      </c>
      <c r="Y8">
        <v>0</v>
      </c>
    </row>
    <row r="9" spans="1:28" ht="12.75" customHeight="1" x14ac:dyDescent="0.25">
      <c r="A9" s="158">
        <f t="shared" si="5"/>
        <v>2</v>
      </c>
      <c r="B9" s="16">
        <f t="shared" si="6"/>
        <v>4.5285135728592832E-5</v>
      </c>
      <c r="C9" s="16">
        <f t="shared" si="6"/>
        <v>6.3407787946915517E-5</v>
      </c>
      <c r="D9" s="16">
        <f t="shared" si="6"/>
        <v>4.5285135728592832E-5</v>
      </c>
      <c r="E9" s="16">
        <f t="shared" si="6"/>
        <v>6.3407787946915517E-5</v>
      </c>
      <c r="F9" s="16">
        <f t="shared" si="0"/>
        <v>9.518125921349626E-4</v>
      </c>
      <c r="G9" s="16">
        <f t="shared" si="0"/>
        <v>4.5549344092952592E-4</v>
      </c>
      <c r="H9" s="169">
        <v>2.5999999999999998E-4</v>
      </c>
      <c r="I9" s="170">
        <v>3.2000000000000003E-4</v>
      </c>
      <c r="J9" s="171">
        <v>2.1000000000000001E-4</v>
      </c>
      <c r="K9" s="11"/>
      <c r="L9">
        <f t="shared" si="1"/>
        <v>2</v>
      </c>
      <c r="M9" s="16">
        <f>MAX(VLOOKUP(MAX(0,A9+IF(Personal!$F$14="Female",VLOOKUP(A9,Setback,IF(Personal!$F$20="Officer",2,3)),0)),Rates,$Y$1),$Z$1)</f>
        <v>6.3407787946915517E-5</v>
      </c>
      <c r="N9" s="16">
        <f t="shared" si="2"/>
        <v>2.5999999999999998E-4</v>
      </c>
      <c r="O9" s="16">
        <f t="shared" si="3"/>
        <v>2.5999999999999998E-4</v>
      </c>
      <c r="P9" s="16">
        <f t="shared" si="4"/>
        <v>5.2841358977318009E-6</v>
      </c>
      <c r="Q9" s="16">
        <f t="shared" si="4"/>
        <v>2.1669249040123795E-5</v>
      </c>
      <c r="R9" s="16">
        <f t="shared" si="4"/>
        <v>2.1669249040123795E-5</v>
      </c>
      <c r="S9" s="16">
        <f t="shared" si="7"/>
        <v>0.99999471586410227</v>
      </c>
      <c r="T9" s="16">
        <f t="shared" si="7"/>
        <v>0.99997833075095988</v>
      </c>
      <c r="U9" s="16">
        <f t="shared" si="7"/>
        <v>0.99997833075095988</v>
      </c>
      <c r="V9" s="16"/>
      <c r="W9">
        <v>16</v>
      </c>
      <c r="X9">
        <v>-2</v>
      </c>
      <c r="Y9">
        <v>-4</v>
      </c>
    </row>
    <row r="10" spans="1:28" ht="12.75" customHeight="1" x14ac:dyDescent="0.25">
      <c r="A10" s="158">
        <f t="shared" si="5"/>
        <v>3</v>
      </c>
      <c r="B10" s="16">
        <f t="shared" si="6"/>
        <v>3.3963851796444617E-5</v>
      </c>
      <c r="C10" s="16">
        <f t="shared" si="6"/>
        <v>4.7555840960186641E-5</v>
      </c>
      <c r="D10" s="16">
        <f t="shared" si="6"/>
        <v>3.3963851796444617E-5</v>
      </c>
      <c r="E10" s="16">
        <f t="shared" si="6"/>
        <v>4.7555840960186641E-5</v>
      </c>
      <c r="F10" s="16">
        <f t="shared" si="0"/>
        <v>7.1385944410122201E-4</v>
      </c>
      <c r="G10" s="16">
        <f t="shared" si="0"/>
        <v>3.4162008069714444E-4</v>
      </c>
      <c r="H10" s="169">
        <v>2.0000000000000001E-4</v>
      </c>
      <c r="I10" s="170">
        <v>2.4000000000000001E-4</v>
      </c>
      <c r="J10" s="171">
        <v>1.7000000000000001E-4</v>
      </c>
      <c r="K10" s="11"/>
      <c r="L10">
        <f t="shared" si="1"/>
        <v>3</v>
      </c>
      <c r="M10" s="16">
        <f>MAX(VLOOKUP(MAX(0,A10+IF(Personal!$F$14="Female",VLOOKUP(A10,Setback,IF(Personal!$F$20="Officer",2,3)),0)),Rates,$Y$1),$Z$1)</f>
        <v>4.7555840960186641E-5</v>
      </c>
      <c r="N10" s="16">
        <f t="shared" si="2"/>
        <v>2.0000000000000001E-4</v>
      </c>
      <c r="O10" s="16">
        <f t="shared" si="3"/>
        <v>2.0000000000000001E-4</v>
      </c>
      <c r="P10" s="16">
        <f t="shared" si="4"/>
        <v>3.9630731282214171E-6</v>
      </c>
      <c r="Q10" s="16">
        <f t="shared" si="4"/>
        <v>1.6668194639635203E-5</v>
      </c>
      <c r="R10" s="16">
        <f t="shared" si="4"/>
        <v>1.6668194639635203E-5</v>
      </c>
      <c r="S10" s="16">
        <f t="shared" si="7"/>
        <v>0.99999603692687178</v>
      </c>
      <c r="T10" s="16">
        <f t="shared" si="7"/>
        <v>0.99998333180536036</v>
      </c>
      <c r="U10" s="16">
        <f t="shared" si="7"/>
        <v>0.99998333180536036</v>
      </c>
      <c r="V10" s="16"/>
      <c r="W10">
        <v>106</v>
      </c>
      <c r="X10">
        <v>-2</v>
      </c>
      <c r="Y10">
        <v>0</v>
      </c>
    </row>
    <row r="11" spans="1:28" ht="12.75" customHeight="1" x14ac:dyDescent="0.25">
      <c r="A11" s="158">
        <f t="shared" si="5"/>
        <v>4</v>
      </c>
      <c r="B11" s="16">
        <f t="shared" si="6"/>
        <v>2.8303209830370517E-5</v>
      </c>
      <c r="C11" s="16">
        <f t="shared" si="6"/>
        <v>3.96298674668222E-5</v>
      </c>
      <c r="D11" s="16">
        <f t="shared" si="6"/>
        <v>2.8303209830370517E-5</v>
      </c>
      <c r="E11" s="16">
        <f t="shared" si="6"/>
        <v>3.96298674668222E-5</v>
      </c>
      <c r="F11" s="16">
        <f t="shared" si="0"/>
        <v>5.9488287008435171E-4</v>
      </c>
      <c r="G11" s="16">
        <f t="shared" si="0"/>
        <v>2.8468340058095365E-4</v>
      </c>
      <c r="H11" s="169">
        <v>1.4999999999999999E-4</v>
      </c>
      <c r="I11" s="170">
        <v>2.0000000000000001E-4</v>
      </c>
      <c r="J11" s="171">
        <v>1.3999999999999999E-4</v>
      </c>
      <c r="K11" s="11"/>
      <c r="L11">
        <f t="shared" si="1"/>
        <v>4</v>
      </c>
      <c r="M11" s="16">
        <f>MAX(VLOOKUP(MAX(0,A11+IF(Personal!$F$14="Female",VLOOKUP(A11,Setback,IF(Personal!$F$20="Officer",2,3)),0)),Rates,$Y$1),$Z$1)</f>
        <v>3.96298674668222E-5</v>
      </c>
      <c r="N11" s="16">
        <f t="shared" si="2"/>
        <v>1.4999999999999999E-4</v>
      </c>
      <c r="O11" s="16">
        <f t="shared" si="3"/>
        <v>1.4999999999999999E-4</v>
      </c>
      <c r="P11" s="16">
        <f t="shared" si="4"/>
        <v>3.3025489424298726E-6</v>
      </c>
      <c r="Q11" s="16">
        <f t="shared" si="4"/>
        <v>1.250085945736501E-5</v>
      </c>
      <c r="R11" s="16">
        <f t="shared" si="4"/>
        <v>1.250085945736501E-5</v>
      </c>
      <c r="S11" s="16">
        <f t="shared" si="7"/>
        <v>0.99999669745105757</v>
      </c>
      <c r="T11" s="16">
        <f t="shared" si="7"/>
        <v>0.99998749914054263</v>
      </c>
      <c r="U11" s="16">
        <f t="shared" si="7"/>
        <v>0.99998749914054263</v>
      </c>
      <c r="V11" s="16"/>
      <c r="W11">
        <v>108</v>
      </c>
      <c r="X11">
        <v>0</v>
      </c>
      <c r="Y11">
        <v>0</v>
      </c>
    </row>
    <row r="12" spans="1:28" ht="12.75" customHeight="1" x14ac:dyDescent="0.25">
      <c r="A12" s="158">
        <f t="shared" si="5"/>
        <v>5</v>
      </c>
      <c r="B12" s="16">
        <f t="shared" si="6"/>
        <v>2.4057728355814941E-5</v>
      </c>
      <c r="C12" s="16">
        <f t="shared" si="6"/>
        <v>3.3685387346798869E-5</v>
      </c>
      <c r="D12" s="16">
        <f t="shared" si="6"/>
        <v>2.4057728355814941E-5</v>
      </c>
      <c r="E12" s="16">
        <f t="shared" si="6"/>
        <v>3.3685387346798869E-5</v>
      </c>
      <c r="F12" s="16">
        <f t="shared" si="0"/>
        <v>5.0565043957169899E-4</v>
      </c>
      <c r="G12" s="16">
        <f t="shared" si="0"/>
        <v>2.4198089049381065E-4</v>
      </c>
      <c r="H12" s="169">
        <v>1.2999999999999999E-4</v>
      </c>
      <c r="I12" s="170">
        <v>1.7000000000000001E-4</v>
      </c>
      <c r="J12" s="171">
        <v>1.2999999999999999E-4</v>
      </c>
      <c r="K12" s="11"/>
      <c r="L12">
        <f t="shared" si="1"/>
        <v>5</v>
      </c>
      <c r="M12" s="16">
        <f>MAX(VLOOKUP(MAX(0,A12+IF(Personal!$F$14="Female",VLOOKUP(A12,Setback,IF(Personal!$F$20="Officer",2,3)),0)),Rates,$Y$1),$Z$1)</f>
        <v>3.3685387346798869E-5</v>
      </c>
      <c r="N12" s="16">
        <f t="shared" si="2"/>
        <v>1.2999999999999999E-4</v>
      </c>
      <c r="O12" s="16">
        <f t="shared" si="3"/>
        <v>1.2999999999999999E-4</v>
      </c>
      <c r="P12" s="16">
        <f t="shared" si="4"/>
        <v>2.8071589526224017E-6</v>
      </c>
      <c r="Q12" s="16">
        <f t="shared" si="4"/>
        <v>1.0833978873026062E-5</v>
      </c>
      <c r="R12" s="16">
        <f t="shared" si="4"/>
        <v>1.0833978873026062E-5</v>
      </c>
      <c r="S12" s="16">
        <f t="shared" si="7"/>
        <v>0.99999719284104738</v>
      </c>
      <c r="T12" s="16">
        <f t="shared" si="7"/>
        <v>0.99998916602112697</v>
      </c>
      <c r="U12" s="16">
        <f t="shared" si="7"/>
        <v>0.99998916602112697</v>
      </c>
      <c r="V12" s="16"/>
    </row>
    <row r="13" spans="1:28" ht="12.75" customHeight="1" x14ac:dyDescent="0.25">
      <c r="A13" s="158">
        <f t="shared" si="5"/>
        <v>6</v>
      </c>
      <c r="B13" s="16">
        <f t="shared" si="6"/>
        <v>2.1227407372777884E-5</v>
      </c>
      <c r="C13" s="16">
        <f t="shared" si="6"/>
        <v>2.9722400600116648E-5</v>
      </c>
      <c r="D13" s="16">
        <f t="shared" si="6"/>
        <v>2.1227407372777884E-5</v>
      </c>
      <c r="E13" s="16">
        <f t="shared" si="6"/>
        <v>2.9722400600116648E-5</v>
      </c>
      <c r="F13" s="16">
        <f t="shared" si="0"/>
        <v>4.4616215256326367E-4</v>
      </c>
      <c r="G13" s="16">
        <f t="shared" si="0"/>
        <v>2.1351255043571525E-4</v>
      </c>
      <c r="H13" s="169">
        <v>1.2E-4</v>
      </c>
      <c r="I13" s="170">
        <v>1.4999999999999999E-4</v>
      </c>
      <c r="J13" s="171">
        <v>1.1E-4</v>
      </c>
      <c r="K13" s="11"/>
      <c r="L13">
        <f t="shared" si="1"/>
        <v>6</v>
      </c>
      <c r="M13" s="16">
        <f>MAX(VLOOKUP(MAX(0,A13+IF(Personal!$F$14="Female",VLOOKUP(A13,Setback,IF(Personal!$F$20="Officer",2,3)),0)),Rates,$Y$1),$Z$1)</f>
        <v>2.9722400600116648E-5</v>
      </c>
      <c r="N13" s="16">
        <f t="shared" si="2"/>
        <v>1.2E-4</v>
      </c>
      <c r="O13" s="16">
        <f t="shared" si="3"/>
        <v>1.2E-4</v>
      </c>
      <c r="P13" s="16">
        <f t="shared" si="4"/>
        <v>2.4769004590696753E-6</v>
      </c>
      <c r="Q13" s="16">
        <f t="shared" si="4"/>
        <v>1.0000550042188472E-5</v>
      </c>
      <c r="R13" s="16">
        <f t="shared" si="4"/>
        <v>1.0000550042188472E-5</v>
      </c>
      <c r="S13" s="16">
        <f t="shared" si="7"/>
        <v>0.99999752309954093</v>
      </c>
      <c r="T13" s="16">
        <f t="shared" si="7"/>
        <v>0.99998999944995781</v>
      </c>
      <c r="U13" s="16">
        <f t="shared" si="7"/>
        <v>0.99998999944995781</v>
      </c>
      <c r="V13" s="16"/>
      <c r="W13" t="s">
        <v>227</v>
      </c>
    </row>
    <row r="14" spans="1:28" x14ac:dyDescent="0.25">
      <c r="A14" s="158">
        <f t="shared" si="5"/>
        <v>7</v>
      </c>
      <c r="B14" s="16">
        <f t="shared" si="6"/>
        <v>1.9812246881259359E-5</v>
      </c>
      <c r="C14" s="16">
        <f t="shared" si="6"/>
        <v>2.7740907226775538E-5</v>
      </c>
      <c r="D14" s="16">
        <f t="shared" si="6"/>
        <v>1.9812246881259359E-5</v>
      </c>
      <c r="E14" s="16">
        <f t="shared" si="6"/>
        <v>2.7740907226775538E-5</v>
      </c>
      <c r="F14" s="16">
        <f t="shared" si="0"/>
        <v>4.164180090590461E-4</v>
      </c>
      <c r="G14" s="16">
        <f t="shared" si="0"/>
        <v>1.9927838040666754E-4</v>
      </c>
      <c r="H14" s="169">
        <v>1.1E-4</v>
      </c>
      <c r="I14" s="170">
        <v>1.3999999999999999E-4</v>
      </c>
      <c r="J14" s="171">
        <v>1.1E-4</v>
      </c>
      <c r="K14" s="11"/>
      <c r="L14">
        <f t="shared" si="1"/>
        <v>7</v>
      </c>
      <c r="M14" s="16">
        <f>MAX(VLOOKUP(MAX(0,A14+IF(Personal!$F$14="Female",VLOOKUP(A14,Setback,IF(Personal!$F$20="Officer",2,3)),0)),Rates,$Y$1),$Z$1)</f>
        <v>2.7740907226775538E-5</v>
      </c>
      <c r="N14" s="16">
        <f t="shared" si="2"/>
        <v>1.1E-4</v>
      </c>
      <c r="O14" s="16">
        <f t="shared" si="3"/>
        <v>1.1E-4</v>
      </c>
      <c r="P14" s="16">
        <f t="shared" si="4"/>
        <v>2.3117716622111928E-6</v>
      </c>
      <c r="Q14" s="16">
        <f t="shared" si="4"/>
        <v>9.167128851905737E-6</v>
      </c>
      <c r="R14" s="16">
        <f t="shared" si="4"/>
        <v>9.167128851905737E-6</v>
      </c>
      <c r="S14" s="16">
        <f t="shared" si="7"/>
        <v>0.99999768822833779</v>
      </c>
      <c r="T14" s="16">
        <f t="shared" si="7"/>
        <v>0.99999083287114809</v>
      </c>
      <c r="U14" s="16">
        <f t="shared" si="7"/>
        <v>0.99999083287114809</v>
      </c>
      <c r="V14" s="16"/>
      <c r="W14" s="110" t="s">
        <v>228</v>
      </c>
    </row>
    <row r="15" spans="1:28" x14ac:dyDescent="0.25">
      <c r="A15" s="158">
        <f t="shared" si="5"/>
        <v>8</v>
      </c>
      <c r="B15" s="16">
        <f t="shared" si="6"/>
        <v>1.6981925898222309E-5</v>
      </c>
      <c r="C15" s="16">
        <f t="shared" si="6"/>
        <v>2.3777920480093321E-5</v>
      </c>
      <c r="D15" s="16">
        <f t="shared" si="6"/>
        <v>1.6981925898222309E-5</v>
      </c>
      <c r="E15" s="16">
        <f t="shared" si="6"/>
        <v>2.3777920480093321E-5</v>
      </c>
      <c r="F15" s="16">
        <f t="shared" si="0"/>
        <v>3.56929722050611E-4</v>
      </c>
      <c r="G15" s="16">
        <f t="shared" si="0"/>
        <v>1.7081004034857222E-4</v>
      </c>
      <c r="H15" s="169">
        <v>1E-4</v>
      </c>
      <c r="I15" s="170">
        <v>1.2E-4</v>
      </c>
      <c r="J15" s="171">
        <v>1E-4</v>
      </c>
      <c r="K15" s="11"/>
      <c r="L15">
        <f t="shared" si="1"/>
        <v>8</v>
      </c>
      <c r="M15" s="16">
        <f>MAX(VLOOKUP(MAX(0,A15+IF(Personal!$F$14="Female",VLOOKUP(A15,Setback,IF(Personal!$F$20="Officer",2,3)),0)),Rates,$Y$1),$Z$1)</f>
        <v>2.3777920480093321E-5</v>
      </c>
      <c r="N15" s="16">
        <f t="shared" si="2"/>
        <v>1E-4</v>
      </c>
      <c r="O15" s="16">
        <f t="shared" si="3"/>
        <v>1E-4</v>
      </c>
      <c r="P15" s="16">
        <f t="shared" si="4"/>
        <v>1.9815149684410116E-6</v>
      </c>
      <c r="Q15" s="16">
        <f t="shared" si="4"/>
        <v>8.3337153021778576E-6</v>
      </c>
      <c r="R15" s="16">
        <f t="shared" si="4"/>
        <v>8.3337153021778576E-6</v>
      </c>
      <c r="S15" s="16">
        <f t="shared" si="7"/>
        <v>0.99999801848503156</v>
      </c>
      <c r="T15" s="16">
        <f t="shared" si="7"/>
        <v>0.99999166628469782</v>
      </c>
      <c r="U15" s="16">
        <f t="shared" si="7"/>
        <v>0.99999166628469782</v>
      </c>
      <c r="V15" s="16"/>
      <c r="W15">
        <v>0</v>
      </c>
      <c r="X15">
        <v>0</v>
      </c>
    </row>
    <row r="16" spans="1:28" x14ac:dyDescent="0.25">
      <c r="A16" s="158">
        <f t="shared" si="5"/>
        <v>9</v>
      </c>
      <c r="B16" s="16">
        <f t="shared" si="6"/>
        <v>1.4151604915185258E-5</v>
      </c>
      <c r="C16" s="16">
        <f t="shared" si="6"/>
        <v>1.98149337334111E-5</v>
      </c>
      <c r="D16" s="16">
        <f t="shared" si="6"/>
        <v>1.4151604915185258E-5</v>
      </c>
      <c r="E16" s="16">
        <f t="shared" si="6"/>
        <v>1.98149337334111E-5</v>
      </c>
      <c r="F16" s="16">
        <f t="shared" si="0"/>
        <v>2.9744143504217585E-4</v>
      </c>
      <c r="G16" s="16">
        <f t="shared" si="0"/>
        <v>1.4234170029047682E-4</v>
      </c>
      <c r="H16" s="169">
        <v>1E-4</v>
      </c>
      <c r="I16" s="170">
        <v>1E-4</v>
      </c>
      <c r="J16" s="171">
        <v>1E-4</v>
      </c>
      <c r="K16" s="11"/>
      <c r="L16">
        <f t="shared" si="1"/>
        <v>9</v>
      </c>
      <c r="M16" s="16">
        <f>MAX(VLOOKUP(MAX(0,A16+IF(Personal!$F$14="Female",VLOOKUP(A16,Setback,IF(Personal!$F$20="Officer",2,3)),0)),Rates,$Y$1),$Z$1)</f>
        <v>1.98149337334111E-5</v>
      </c>
      <c r="N16" s="16">
        <f t="shared" si="2"/>
        <v>1E-4</v>
      </c>
      <c r="O16" s="16">
        <f t="shared" si="3"/>
        <v>1E-4</v>
      </c>
      <c r="P16" s="16">
        <f t="shared" si="4"/>
        <v>1.6512594742668085E-6</v>
      </c>
      <c r="Q16" s="16">
        <f t="shared" si="4"/>
        <v>8.3337153021778576E-6</v>
      </c>
      <c r="R16" s="16">
        <f t="shared" si="4"/>
        <v>8.3337153021778576E-6</v>
      </c>
      <c r="S16" s="16">
        <f t="shared" si="7"/>
        <v>0.99999834874052573</v>
      </c>
      <c r="T16" s="16">
        <f t="shared" si="7"/>
        <v>0.99999166628469782</v>
      </c>
      <c r="U16" s="16">
        <f t="shared" si="7"/>
        <v>0.99999166628469782</v>
      </c>
      <c r="V16" s="16"/>
      <c r="W16">
        <v>16</v>
      </c>
      <c r="X16">
        <v>4</v>
      </c>
    </row>
    <row r="17" spans="1:24" x14ac:dyDescent="0.25">
      <c r="A17" s="158">
        <f t="shared" si="5"/>
        <v>10</v>
      </c>
      <c r="B17" s="16">
        <f t="shared" si="6"/>
        <v>1.2736444423666733E-5</v>
      </c>
      <c r="C17" s="16">
        <f t="shared" si="6"/>
        <v>1.783344036006999E-5</v>
      </c>
      <c r="D17" s="16">
        <f t="shared" si="6"/>
        <v>1.2736444423666733E-5</v>
      </c>
      <c r="E17" s="16">
        <f t="shared" si="6"/>
        <v>1.783344036006999E-5</v>
      </c>
      <c r="F17" s="16">
        <f t="shared" si="0"/>
        <v>2.6769729153795823E-4</v>
      </c>
      <c r="G17" s="16">
        <f t="shared" si="0"/>
        <v>1.2810753026142917E-4</v>
      </c>
      <c r="H17" s="169">
        <v>1E-4</v>
      </c>
      <c r="I17" s="170">
        <v>9.0000000000000006E-5</v>
      </c>
      <c r="J17" s="171">
        <v>1.1E-4</v>
      </c>
      <c r="K17" s="11"/>
      <c r="L17">
        <f t="shared" si="1"/>
        <v>10</v>
      </c>
      <c r="M17" s="16">
        <f>MAX(VLOOKUP(MAX(0,A17+IF(Personal!$F$14="Female",VLOOKUP(A17,Setback,IF(Personal!$F$20="Officer",2,3)),0)),Rates,$Y$1),$Z$1)</f>
        <v>1.783344036006999E-5</v>
      </c>
      <c r="N17" s="16">
        <f t="shared" si="2"/>
        <v>1E-4</v>
      </c>
      <c r="O17" s="16">
        <f t="shared" si="3"/>
        <v>1.1E-4</v>
      </c>
      <c r="P17" s="16">
        <f t="shared" si="4"/>
        <v>1.48613217720861E-6</v>
      </c>
      <c r="Q17" s="16">
        <f t="shared" si="4"/>
        <v>8.3337153021778576E-6</v>
      </c>
      <c r="R17" s="16">
        <f t="shared" si="4"/>
        <v>9.167128851905737E-6</v>
      </c>
      <c r="S17" s="16">
        <f t="shared" si="7"/>
        <v>0.99999851386782279</v>
      </c>
      <c r="T17" s="16">
        <f t="shared" si="7"/>
        <v>0.99999166628469782</v>
      </c>
      <c r="U17" s="16">
        <f t="shared" si="7"/>
        <v>0.99999083287114809</v>
      </c>
      <c r="V17" s="16"/>
    </row>
    <row r="18" spans="1:24" x14ac:dyDescent="0.25">
      <c r="A18" s="158">
        <f t="shared" si="5"/>
        <v>11</v>
      </c>
      <c r="B18" s="16">
        <f t="shared" si="6"/>
        <v>1.4151604915185258E-5</v>
      </c>
      <c r="C18" s="16">
        <f t="shared" si="6"/>
        <v>1.98149337334111E-5</v>
      </c>
      <c r="D18" s="16">
        <f t="shared" si="6"/>
        <v>1.4151604915185258E-5</v>
      </c>
      <c r="E18" s="16">
        <f t="shared" si="6"/>
        <v>1.98149337334111E-5</v>
      </c>
      <c r="F18" s="16">
        <f t="shared" si="0"/>
        <v>2.9744143504217585E-4</v>
      </c>
      <c r="G18" s="16">
        <f t="shared" si="0"/>
        <v>1.4234170029047682E-4</v>
      </c>
      <c r="H18" s="169">
        <v>1E-4</v>
      </c>
      <c r="I18" s="170">
        <v>1E-4</v>
      </c>
      <c r="J18" s="171">
        <v>1.2999999999999999E-4</v>
      </c>
      <c r="K18" s="11"/>
      <c r="L18">
        <f t="shared" si="1"/>
        <v>11</v>
      </c>
      <c r="M18" s="16">
        <f>MAX(VLOOKUP(MAX(0,A18+IF(Personal!$F$14="Female",VLOOKUP(A18,Setback,IF(Personal!$F$20="Officer",2,3)),0)),Rates,$Y$1),$Z$1)</f>
        <v>1.98149337334111E-5</v>
      </c>
      <c r="N18" s="16">
        <f t="shared" si="2"/>
        <v>1E-4</v>
      </c>
      <c r="O18" s="16">
        <f t="shared" si="3"/>
        <v>1.2999999999999999E-4</v>
      </c>
      <c r="P18" s="16">
        <f t="shared" si="4"/>
        <v>1.6512594742668085E-6</v>
      </c>
      <c r="Q18" s="16">
        <f t="shared" si="4"/>
        <v>8.3337153021778576E-6</v>
      </c>
      <c r="R18" s="16">
        <f t="shared" si="4"/>
        <v>1.0833978873026062E-5</v>
      </c>
      <c r="S18" s="16">
        <f t="shared" si="7"/>
        <v>0.99999834874052573</v>
      </c>
      <c r="T18" s="16">
        <f t="shared" si="7"/>
        <v>0.99999166628469782</v>
      </c>
      <c r="U18" s="16">
        <f t="shared" si="7"/>
        <v>0.99998916602112697</v>
      </c>
      <c r="V18" s="16"/>
    </row>
    <row r="19" spans="1:24" x14ac:dyDescent="0.25">
      <c r="A19" s="158">
        <f t="shared" si="5"/>
        <v>12</v>
      </c>
      <c r="B19" s="16">
        <f t="shared" si="6"/>
        <v>1.9812246881259359E-5</v>
      </c>
      <c r="C19" s="16">
        <f t="shared" si="6"/>
        <v>2.7740907226775538E-5</v>
      </c>
      <c r="D19" s="16">
        <f t="shared" si="6"/>
        <v>1.9812246881259359E-5</v>
      </c>
      <c r="E19" s="16">
        <f t="shared" si="6"/>
        <v>2.7740907226775538E-5</v>
      </c>
      <c r="F19" s="16">
        <f t="shared" si="0"/>
        <v>4.164180090590461E-4</v>
      </c>
      <c r="G19" s="16">
        <f t="shared" si="0"/>
        <v>1.9927838040666754E-4</v>
      </c>
      <c r="H19" s="169">
        <v>1.1E-4</v>
      </c>
      <c r="I19" s="170">
        <v>1.3999999999999999E-4</v>
      </c>
      <c r="J19" s="171">
        <v>1.4999999999999999E-4</v>
      </c>
      <c r="K19" s="11"/>
      <c r="L19">
        <f t="shared" si="1"/>
        <v>12</v>
      </c>
      <c r="M19" s="16">
        <f>MAX(VLOOKUP(MAX(0,A19+IF(Personal!$F$14="Female",VLOOKUP(A19,Setback,IF(Personal!$F$20="Officer",2,3)),0)),Rates,$Y$1),$Z$1)</f>
        <v>2.7740907226775538E-5</v>
      </c>
      <c r="N19" s="16">
        <f t="shared" si="2"/>
        <v>1.1E-4</v>
      </c>
      <c r="O19" s="16">
        <f t="shared" si="3"/>
        <v>1.4999999999999999E-4</v>
      </c>
      <c r="P19" s="16">
        <f t="shared" si="4"/>
        <v>2.3117716622111928E-6</v>
      </c>
      <c r="Q19" s="16">
        <f t="shared" si="4"/>
        <v>9.167128851905737E-6</v>
      </c>
      <c r="R19" s="16">
        <f t="shared" si="4"/>
        <v>1.250085945736501E-5</v>
      </c>
      <c r="S19" s="16">
        <f t="shared" si="7"/>
        <v>0.99999768822833779</v>
      </c>
      <c r="T19" s="16">
        <f t="shared" si="7"/>
        <v>0.99999083287114809</v>
      </c>
      <c r="U19" s="16">
        <f t="shared" si="7"/>
        <v>0.99998749914054263</v>
      </c>
      <c r="V19" s="16"/>
    </row>
    <row r="20" spans="1:24" x14ac:dyDescent="0.25">
      <c r="A20" s="158">
        <f t="shared" si="5"/>
        <v>13</v>
      </c>
      <c r="B20" s="16">
        <f t="shared" si="6"/>
        <v>2.5472888847333466E-5</v>
      </c>
      <c r="C20" s="16">
        <f t="shared" si="6"/>
        <v>3.5666880720139979E-5</v>
      </c>
      <c r="D20" s="16">
        <f t="shared" si="6"/>
        <v>2.5472888847333466E-5</v>
      </c>
      <c r="E20" s="16">
        <f t="shared" si="6"/>
        <v>3.5666880720139979E-5</v>
      </c>
      <c r="F20" s="16">
        <f t="shared" si="0"/>
        <v>5.3539458307591645E-4</v>
      </c>
      <c r="G20" s="16">
        <f t="shared" si="0"/>
        <v>2.5621506052285833E-4</v>
      </c>
      <c r="H20" s="169">
        <v>1.2999999999999999E-4</v>
      </c>
      <c r="I20" s="170">
        <v>1.8000000000000001E-4</v>
      </c>
      <c r="J20" s="171">
        <v>1.9000000000000001E-4</v>
      </c>
      <c r="K20" s="11"/>
      <c r="L20">
        <f t="shared" si="1"/>
        <v>13</v>
      </c>
      <c r="M20" s="16">
        <f>MAX(VLOOKUP(MAX(0,A20+IF(Personal!$F$14="Female",VLOOKUP(A20,Setback,IF(Personal!$F$20="Officer",2,3)),0)),Rates,$Y$1),$Z$1)</f>
        <v>3.5666880720139979E-5</v>
      </c>
      <c r="N20" s="16">
        <f t="shared" si="2"/>
        <v>1.2999999999999999E-4</v>
      </c>
      <c r="O20" s="16">
        <f t="shared" si="3"/>
        <v>1.9000000000000001E-4</v>
      </c>
      <c r="P20" s="16">
        <f t="shared" si="4"/>
        <v>2.9722886493166456E-6</v>
      </c>
      <c r="Q20" s="16">
        <f t="shared" si="4"/>
        <v>1.0833978873026062E-5</v>
      </c>
      <c r="R20" s="16">
        <f t="shared" si="4"/>
        <v>1.5834712320139666E-5</v>
      </c>
      <c r="S20" s="16">
        <f t="shared" si="7"/>
        <v>0.99999702771135068</v>
      </c>
      <c r="T20" s="16">
        <f t="shared" si="7"/>
        <v>0.99998916602112697</v>
      </c>
      <c r="U20" s="16">
        <f t="shared" si="7"/>
        <v>0.99998416528767986</v>
      </c>
      <c r="V20" s="16"/>
    </row>
    <row r="21" spans="1:24" x14ac:dyDescent="0.25">
      <c r="A21" s="158">
        <f t="shared" si="5"/>
        <v>14</v>
      </c>
      <c r="B21" s="16">
        <f t="shared" si="6"/>
        <v>3.3963851796444617E-5</v>
      </c>
      <c r="C21" s="16">
        <f t="shared" si="6"/>
        <v>4.7555840960186641E-5</v>
      </c>
      <c r="D21" s="16">
        <f t="shared" si="6"/>
        <v>3.3963851796444617E-5</v>
      </c>
      <c r="E21" s="16">
        <f t="shared" si="6"/>
        <v>4.7555840960186641E-5</v>
      </c>
      <c r="F21" s="16">
        <f t="shared" si="0"/>
        <v>7.1385944410122201E-4</v>
      </c>
      <c r="G21" s="16">
        <f t="shared" si="0"/>
        <v>3.4162008069714444E-4</v>
      </c>
      <c r="H21" s="169">
        <v>1.4999999999999999E-4</v>
      </c>
      <c r="I21" s="170">
        <v>2.4000000000000001E-4</v>
      </c>
      <c r="J21" s="171">
        <v>2.3000000000000001E-4</v>
      </c>
      <c r="K21" s="11"/>
      <c r="L21">
        <f t="shared" si="1"/>
        <v>14</v>
      </c>
      <c r="M21" s="16">
        <f>MAX(VLOOKUP(MAX(0,A21+IF(Personal!$F$14="Female",VLOOKUP(A21,Setback,IF(Personal!$F$20="Officer",2,3)),0)),Rates,$Y$1),$Z$1)</f>
        <v>4.7555840960186641E-5</v>
      </c>
      <c r="N21" s="16">
        <f t="shared" si="2"/>
        <v>1.4999999999999999E-4</v>
      </c>
      <c r="O21" s="16">
        <f t="shared" si="3"/>
        <v>2.3000000000000001E-4</v>
      </c>
      <c r="P21" s="16">
        <f t="shared" si="4"/>
        <v>3.9630731282214171E-6</v>
      </c>
      <c r="Q21" s="16">
        <f t="shared" si="4"/>
        <v>1.250085945736501E-5</v>
      </c>
      <c r="R21" s="16">
        <f t="shared" si="4"/>
        <v>1.9168687449777622E-5</v>
      </c>
      <c r="S21" s="16">
        <f t="shared" si="7"/>
        <v>0.99999603692687178</v>
      </c>
      <c r="T21" s="16">
        <f t="shared" si="7"/>
        <v>0.99998749914054263</v>
      </c>
      <c r="U21" s="16">
        <f t="shared" si="7"/>
        <v>0.99998083131255022</v>
      </c>
      <c r="V21" s="16"/>
    </row>
    <row r="22" spans="1:24" x14ac:dyDescent="0.25">
      <c r="A22" s="158">
        <f t="shared" si="5"/>
        <v>15</v>
      </c>
      <c r="B22" s="16">
        <f t="shared" si="6"/>
        <v>4.2454814745555768E-5</v>
      </c>
      <c r="C22" s="16">
        <f t="shared" si="6"/>
        <v>5.9444801200233296E-5</v>
      </c>
      <c r="D22" s="16">
        <f t="shared" si="6"/>
        <v>4.2454814745555768E-5</v>
      </c>
      <c r="E22" s="16">
        <f t="shared" si="6"/>
        <v>5.9444801200233296E-5</v>
      </c>
      <c r="F22" s="113">
        <f>F$23*$I22/$I$23</f>
        <v>8.9232430512652735E-4</v>
      </c>
      <c r="G22" s="114">
        <f>G$23*$I22/$I$23</f>
        <v>4.270251008714305E-4</v>
      </c>
      <c r="H22" s="169">
        <v>1.4999999999999999E-4</v>
      </c>
      <c r="I22" s="170">
        <v>2.9999999999999997E-4</v>
      </c>
      <c r="J22" s="171">
        <v>3.1E-4</v>
      </c>
      <c r="K22" s="11"/>
      <c r="L22">
        <f t="shared" si="1"/>
        <v>15</v>
      </c>
      <c r="M22" s="16">
        <f>MAX(VLOOKUP(MAX(0,A22+IF(Personal!$F$14="Female",VLOOKUP(A22,Setback,IF(Personal!$F$20="Officer",2,3)),0)),Rates,$Y$1),$Z$1)</f>
        <v>5.9444801200233296E-5</v>
      </c>
      <c r="N22" s="16">
        <f t="shared" si="2"/>
        <v>1.4999999999999999E-4</v>
      </c>
      <c r="O22" s="16">
        <f t="shared" si="3"/>
        <v>3.1E-4</v>
      </c>
      <c r="P22" s="16">
        <f t="shared" si="4"/>
        <v>4.9538684055994153E-6</v>
      </c>
      <c r="Q22" s="16">
        <f t="shared" si="4"/>
        <v>1.250085945736501E-5</v>
      </c>
      <c r="R22" s="16">
        <f t="shared" si="4"/>
        <v>2.5837004546613862E-5</v>
      </c>
      <c r="S22" s="16">
        <f t="shared" si="7"/>
        <v>0.9999950461315944</v>
      </c>
      <c r="T22" s="16">
        <f t="shared" si="7"/>
        <v>0.99998749914054263</v>
      </c>
      <c r="U22" s="16">
        <f t="shared" si="7"/>
        <v>0.99997416299545339</v>
      </c>
      <c r="V22" s="16"/>
    </row>
    <row r="23" spans="1:24" x14ac:dyDescent="0.25">
      <c r="A23" s="158">
        <f t="shared" si="5"/>
        <v>16</v>
      </c>
      <c r="B23" s="16">
        <f t="shared" si="6"/>
        <v>5.2360938186185458E-5</v>
      </c>
      <c r="C23" s="16">
        <f t="shared" si="6"/>
        <v>7.3315254813621075E-5</v>
      </c>
      <c r="D23" s="16">
        <f t="shared" si="6"/>
        <v>5.2360938186185458E-5</v>
      </c>
      <c r="E23" s="16">
        <f t="shared" si="6"/>
        <v>7.3315254813621075E-5</v>
      </c>
      <c r="F23" s="169">
        <v>1.1005333096560505E-3</v>
      </c>
      <c r="G23" s="170">
        <v>5.2666429107476426E-4</v>
      </c>
      <c r="H23" s="170">
        <v>1.6000000000000001E-4</v>
      </c>
      <c r="I23" s="170">
        <v>3.6999999999999999E-4</v>
      </c>
      <c r="J23" s="171">
        <v>4.2000000000000002E-4</v>
      </c>
      <c r="K23" s="11"/>
      <c r="L23">
        <f t="shared" si="1"/>
        <v>16</v>
      </c>
      <c r="M23" s="16">
        <f>MAX(VLOOKUP(MAX(0,A23+IF(Personal!$F$14="Female",VLOOKUP(A23,Setback,IF(Personal!$F$20="Officer",2,3)),0)),Rates,$Y$1),$Z$1)</f>
        <v>7.3315254813621075E-5</v>
      </c>
      <c r="N23" s="16">
        <f t="shared" si="2"/>
        <v>1.6000000000000001E-4</v>
      </c>
      <c r="O23" s="16">
        <f t="shared" si="3"/>
        <v>4.2000000000000002E-4</v>
      </c>
      <c r="P23" s="16">
        <f t="shared" si="4"/>
        <v>6.1098098773637588E-6</v>
      </c>
      <c r="Q23" s="16">
        <f t="shared" si="4"/>
        <v>1.3334311211088412E-5</v>
      </c>
      <c r="R23" s="16">
        <f t="shared" si="4"/>
        <v>3.5006739308451884E-5</v>
      </c>
      <c r="S23" s="16">
        <f t="shared" si="7"/>
        <v>0.99999389019012264</v>
      </c>
      <c r="T23" s="16">
        <f t="shared" si="7"/>
        <v>0.99998666568878891</v>
      </c>
      <c r="U23" s="16">
        <f t="shared" si="7"/>
        <v>0.99996499326069155</v>
      </c>
      <c r="V23" s="16"/>
    </row>
    <row r="24" spans="1:24" x14ac:dyDescent="0.25">
      <c r="A24" s="158">
        <f t="shared" si="5"/>
        <v>17</v>
      </c>
      <c r="B24" s="16">
        <f t="shared" si="6"/>
        <v>6.0851901135296609E-5</v>
      </c>
      <c r="C24" s="16">
        <f t="shared" si="6"/>
        <v>8.5204215053667737E-5</v>
      </c>
      <c r="D24" s="16">
        <f t="shared" si="6"/>
        <v>6.0851901135296609E-5</v>
      </c>
      <c r="E24" s="16">
        <f t="shared" si="6"/>
        <v>8.5204215053667737E-5</v>
      </c>
      <c r="F24" s="169">
        <v>1.1005333096560505E-3</v>
      </c>
      <c r="G24" s="170">
        <v>5.6794861390982248E-4</v>
      </c>
      <c r="H24" s="170">
        <v>1.7000000000000001E-4</v>
      </c>
      <c r="I24" s="170">
        <v>4.2999999999999999E-4</v>
      </c>
      <c r="J24" s="171">
        <v>5.5999999999999995E-4</v>
      </c>
      <c r="K24" s="11"/>
      <c r="L24">
        <f t="shared" si="1"/>
        <v>17</v>
      </c>
      <c r="M24" s="16">
        <f>MAX(VLOOKUP(MAX(0,A24+IF(Personal!$F$14="Female",VLOOKUP(A24,Setback,IF(Personal!$F$20="Officer",2,3)),0)),Rates,$Y$1),$Z$1)</f>
        <v>8.5204215053667737E-5</v>
      </c>
      <c r="N24" s="16">
        <f t="shared" si="2"/>
        <v>1.7000000000000001E-4</v>
      </c>
      <c r="O24" s="16">
        <f t="shared" si="3"/>
        <v>5.5999999999999995E-4</v>
      </c>
      <c r="P24" s="16">
        <f t="shared" si="4"/>
        <v>7.1006285520258672E-6</v>
      </c>
      <c r="Q24" s="16">
        <f t="shared" si="4"/>
        <v>1.4167770606032803E-5</v>
      </c>
      <c r="R24" s="16">
        <f t="shared" si="4"/>
        <v>4.6678648731535155E-5</v>
      </c>
      <c r="S24" s="16">
        <f t="shared" si="7"/>
        <v>0.99999289937144797</v>
      </c>
      <c r="T24" s="16">
        <f t="shared" si="7"/>
        <v>0.99998583222939397</v>
      </c>
      <c r="U24" s="16">
        <f t="shared" si="7"/>
        <v>0.99995332135126846</v>
      </c>
      <c r="V24" s="16"/>
    </row>
    <row r="25" spans="1:24" x14ac:dyDescent="0.25">
      <c r="A25" s="158">
        <f t="shared" si="5"/>
        <v>18</v>
      </c>
      <c r="B25" s="16">
        <f t="shared" si="6"/>
        <v>6.3682222118333659E-5</v>
      </c>
      <c r="C25" s="16">
        <f t="shared" si="6"/>
        <v>8.9167201800349958E-5</v>
      </c>
      <c r="D25" s="16">
        <f t="shared" si="6"/>
        <v>6.3682222118333659E-5</v>
      </c>
      <c r="E25" s="16">
        <f t="shared" si="6"/>
        <v>8.9167201800349958E-5</v>
      </c>
      <c r="F25" s="169">
        <v>1.1005333096560505E-3</v>
      </c>
      <c r="G25" s="170">
        <v>6.1246815367418223E-4</v>
      </c>
      <c r="H25" s="170">
        <v>1.8000000000000001E-4</v>
      </c>
      <c r="I25" s="170">
        <v>4.4999999999999999E-4</v>
      </c>
      <c r="J25" s="171">
        <v>6.9999999999999999E-4</v>
      </c>
      <c r="K25" s="11"/>
      <c r="L25">
        <f t="shared" si="1"/>
        <v>18</v>
      </c>
      <c r="M25" s="16">
        <f>MAX(VLOOKUP(MAX(0,A25+IF(Personal!$F$14="Female",VLOOKUP(A25,Setback,IF(Personal!$F$20="Officer",2,3)),0)),Rates,$Y$1),$Z$1)</f>
        <v>8.9167201800349958E-5</v>
      </c>
      <c r="N25" s="16">
        <f t="shared" si="2"/>
        <v>1.8000000000000001E-4</v>
      </c>
      <c r="O25" s="16">
        <f t="shared" si="3"/>
        <v>6.9999999999999999E-4</v>
      </c>
      <c r="P25" s="16">
        <f t="shared" si="4"/>
        <v>7.4309038433639785E-6</v>
      </c>
      <c r="Q25" s="16">
        <f t="shared" si="4"/>
        <v>1.5001237642309206E-5</v>
      </c>
      <c r="R25" s="16">
        <f t="shared" si="4"/>
        <v>5.8352056985233602E-5</v>
      </c>
      <c r="S25" s="16">
        <f t="shared" si="7"/>
        <v>0.99999256909615664</v>
      </c>
      <c r="T25" s="16">
        <f t="shared" si="7"/>
        <v>0.99998499876235769</v>
      </c>
      <c r="U25" s="16">
        <f t="shared" si="7"/>
        <v>0.99994164794301477</v>
      </c>
      <c r="V25" s="16"/>
    </row>
    <row r="26" spans="1:24" x14ac:dyDescent="0.25">
      <c r="A26" s="158">
        <f t="shared" si="5"/>
        <v>19</v>
      </c>
      <c r="B26" s="16">
        <f t="shared" si="6"/>
        <v>6.6512543101370709E-5</v>
      </c>
      <c r="C26" s="16">
        <f t="shared" si="6"/>
        <v>9.3130188547032165E-5</v>
      </c>
      <c r="D26" s="16">
        <f t="shared" si="6"/>
        <v>6.6512543101370709E-5</v>
      </c>
      <c r="E26" s="16">
        <f t="shared" si="6"/>
        <v>9.3130188547032165E-5</v>
      </c>
      <c r="F26" s="169">
        <v>1.1005333096560505E-3</v>
      </c>
      <c r="G26" s="170">
        <v>6.6047627437331065E-4</v>
      </c>
      <c r="H26" s="170">
        <v>1.9000000000000001E-4</v>
      </c>
      <c r="I26" s="170">
        <v>4.6999999999999999E-4</v>
      </c>
      <c r="J26" s="171">
        <v>6.9999999999999999E-4</v>
      </c>
      <c r="K26" s="11"/>
      <c r="L26">
        <f t="shared" si="1"/>
        <v>19</v>
      </c>
      <c r="M26" s="16">
        <f>MAX(VLOOKUP(MAX(0,A26+IF(Personal!$F$14="Female",VLOOKUP(A26,Setback,IF(Personal!$F$20="Officer",2,3)),0)),Rates,$Y$1),$Z$1)</f>
        <v>9.3130188547032165E-5</v>
      </c>
      <c r="N26" s="16">
        <f t="shared" si="2"/>
        <v>1.9000000000000001E-4</v>
      </c>
      <c r="O26" s="16">
        <f t="shared" si="3"/>
        <v>6.9999999999999999E-4</v>
      </c>
      <c r="P26" s="16">
        <f t="shared" si="4"/>
        <v>7.7611803346311348E-6</v>
      </c>
      <c r="Q26" s="16">
        <f t="shared" si="4"/>
        <v>1.5834712320139666E-5</v>
      </c>
      <c r="R26" s="16">
        <f t="shared" si="4"/>
        <v>5.8352056985233602E-5</v>
      </c>
      <c r="S26" s="16">
        <f t="shared" si="7"/>
        <v>0.99999223881966537</v>
      </c>
      <c r="T26" s="16">
        <f t="shared" si="7"/>
        <v>0.99998416528767986</v>
      </c>
      <c r="U26" s="16">
        <f t="shared" si="7"/>
        <v>0.99994164794301477</v>
      </c>
      <c r="V26" s="16"/>
    </row>
    <row r="27" spans="1:24" x14ac:dyDescent="0.25">
      <c r="A27" s="158">
        <f t="shared" si="5"/>
        <v>20</v>
      </c>
      <c r="B27" s="16">
        <f t="shared" si="6"/>
        <v>7.0758024575926298E-5</v>
      </c>
      <c r="C27" s="16">
        <f t="shared" si="6"/>
        <v>9.9074668667055503E-5</v>
      </c>
      <c r="D27" s="16">
        <f t="shared" si="6"/>
        <v>7.0758024575926298E-5</v>
      </c>
      <c r="E27" s="16">
        <f t="shared" si="6"/>
        <v>9.9074668667055503E-5</v>
      </c>
      <c r="F27" s="169">
        <v>1.1005333096560505E-3</v>
      </c>
      <c r="G27" s="170">
        <v>7.12246155749443E-4</v>
      </c>
      <c r="H27" s="170">
        <v>2.0000000000000001E-4</v>
      </c>
      <c r="I27" s="170">
        <v>5.0000000000000001E-4</v>
      </c>
      <c r="J27" s="171">
        <v>6.9999999999999999E-4</v>
      </c>
      <c r="K27" s="11"/>
      <c r="L27">
        <f t="shared" si="1"/>
        <v>20</v>
      </c>
      <c r="M27" s="16">
        <f>MAX(VLOOKUP(MAX(0,A27+IF(Personal!$F$14="Female",VLOOKUP(A27,Setback,IF(Personal!$F$20="Officer",2,3)),0)),Rates,$Y$1),$Z$1)</f>
        <v>9.9074668667055503E-5</v>
      </c>
      <c r="N27" s="16">
        <f t="shared" si="2"/>
        <v>2.0000000000000001E-4</v>
      </c>
      <c r="O27" s="16">
        <f t="shared" si="3"/>
        <v>6.9999999999999999E-4</v>
      </c>
      <c r="P27" s="16">
        <f t="shared" si="4"/>
        <v>8.2565973212878063E-6</v>
      </c>
      <c r="Q27" s="16">
        <f t="shared" si="4"/>
        <v>1.6668194639635203E-5</v>
      </c>
      <c r="R27" s="16">
        <f t="shared" si="4"/>
        <v>5.8352056985233602E-5</v>
      </c>
      <c r="S27" s="16">
        <f t="shared" si="7"/>
        <v>0.99999174340267871</v>
      </c>
      <c r="T27" s="16">
        <f t="shared" si="7"/>
        <v>0.99998333180536036</v>
      </c>
      <c r="U27" s="16">
        <f t="shared" si="7"/>
        <v>0.99994164794301477</v>
      </c>
      <c r="V27" s="16"/>
    </row>
    <row r="28" spans="1:24" x14ac:dyDescent="0.25">
      <c r="A28" s="158">
        <f t="shared" si="5"/>
        <v>21</v>
      </c>
      <c r="B28" s="16">
        <f t="shared" si="6"/>
        <v>7.3588345558963335E-5</v>
      </c>
      <c r="C28" s="16">
        <f t="shared" si="6"/>
        <v>1.0303765541373771E-4</v>
      </c>
      <c r="D28" s="16">
        <f t="shared" si="6"/>
        <v>7.3588345558963335E-5</v>
      </c>
      <c r="E28" s="16">
        <f t="shared" si="6"/>
        <v>1.0303765541373771E-4</v>
      </c>
      <c r="F28" s="169">
        <v>1.1005333096560505E-3</v>
      </c>
      <c r="G28" s="170">
        <v>7.6807233879511085E-4</v>
      </c>
      <c r="H28" s="170">
        <v>2.2000000000000001E-4</v>
      </c>
      <c r="I28" s="170">
        <v>5.1999999999999995E-4</v>
      </c>
      <c r="J28" s="171">
        <v>7.9000000000000001E-4</v>
      </c>
      <c r="K28" s="11"/>
      <c r="L28">
        <f t="shared" si="1"/>
        <v>21</v>
      </c>
      <c r="M28" s="16">
        <f>MAX(VLOOKUP(MAX(0,A28+IF(Personal!$F$14="Female",VLOOKUP(A28,Setback,IF(Personal!$F$20="Officer",2,3)),0)),Rates,$Y$1),$Z$1)</f>
        <v>1.0303765541373771E-4</v>
      </c>
      <c r="N28" s="16">
        <f t="shared" si="2"/>
        <v>2.2000000000000001E-4</v>
      </c>
      <c r="O28" s="16">
        <f t="shared" si="3"/>
        <v>7.9000000000000001E-4</v>
      </c>
      <c r="P28" s="16">
        <f t="shared" si="4"/>
        <v>8.5868768123775752E-6</v>
      </c>
      <c r="Q28" s="16">
        <f t="shared" si="4"/>
        <v>1.8335182204287648E-5</v>
      </c>
      <c r="R28" s="16">
        <f t="shared" si="4"/>
        <v>6.5857182524164948E-5</v>
      </c>
      <c r="S28" s="16">
        <f t="shared" si="7"/>
        <v>0.99999141312318762</v>
      </c>
      <c r="T28" s="16">
        <f t="shared" si="7"/>
        <v>0.99998166481779571</v>
      </c>
      <c r="U28" s="16">
        <f t="shared" si="7"/>
        <v>0.99993414281747584</v>
      </c>
      <c r="V28" s="16"/>
    </row>
    <row r="29" spans="1:24" x14ac:dyDescent="0.25">
      <c r="A29" s="158">
        <f t="shared" si="5"/>
        <v>22</v>
      </c>
      <c r="B29" s="16">
        <f t="shared" si="6"/>
        <v>7.9248987525037436E-5</v>
      </c>
      <c r="C29" s="16">
        <f t="shared" si="6"/>
        <v>1.1096362890710215E-4</v>
      </c>
      <c r="D29" s="16">
        <f t="shared" si="6"/>
        <v>7.9248987525037436E-5</v>
      </c>
      <c r="E29" s="16">
        <f t="shared" si="6"/>
        <v>1.1096362890710215E-4</v>
      </c>
      <c r="F29" s="169">
        <v>1.1005333096560505E-3</v>
      </c>
      <c r="G29" s="170">
        <v>8.4664647016562589E-4</v>
      </c>
      <c r="H29" s="170">
        <v>2.3000000000000001E-4</v>
      </c>
      <c r="I29" s="170">
        <v>5.5999999999999995E-4</v>
      </c>
      <c r="J29" s="171">
        <v>8.5999999999999998E-4</v>
      </c>
      <c r="K29" s="11"/>
      <c r="L29">
        <f t="shared" si="1"/>
        <v>22</v>
      </c>
      <c r="M29" s="16">
        <f>MAX(VLOOKUP(MAX(0,A29+IF(Personal!$F$14="Female",VLOOKUP(A29,Setback,IF(Personal!$F$20="Officer",2,3)),0)),Rates,$Y$1),$Z$1)</f>
        <v>1.1096362890710215E-4</v>
      </c>
      <c r="N29" s="16">
        <f t="shared" si="2"/>
        <v>2.3000000000000001E-4</v>
      </c>
      <c r="O29" s="16">
        <f t="shared" si="3"/>
        <v>8.5999999999999998E-4</v>
      </c>
      <c r="P29" s="16">
        <f t="shared" si="4"/>
        <v>9.2474393943442479E-6</v>
      </c>
      <c r="Q29" s="16">
        <f t="shared" si="4"/>
        <v>1.9168687449777622E-5</v>
      </c>
      <c r="R29" s="16">
        <f t="shared" si="4"/>
        <v>7.1694930808607893E-5</v>
      </c>
      <c r="S29" s="16">
        <f t="shared" si="7"/>
        <v>0.99999075256060566</v>
      </c>
      <c r="T29" s="16">
        <f t="shared" si="7"/>
        <v>0.99998083131255022</v>
      </c>
      <c r="U29" s="16">
        <f t="shared" si="7"/>
        <v>0.99992830506919139</v>
      </c>
      <c r="V29" s="16"/>
      <c r="X29" s="16"/>
    </row>
    <row r="30" spans="1:24" x14ac:dyDescent="0.25">
      <c r="A30" s="158">
        <f t="shared" si="5"/>
        <v>23</v>
      </c>
      <c r="B30" s="16">
        <f t="shared" si="6"/>
        <v>8.3494468999593025E-5</v>
      </c>
      <c r="C30" s="16">
        <f t="shared" si="6"/>
        <v>1.169081090271255E-4</v>
      </c>
      <c r="D30" s="16">
        <f t="shared" si="6"/>
        <v>8.3494468999593025E-5</v>
      </c>
      <c r="E30" s="16">
        <f t="shared" si="6"/>
        <v>1.169081090271255E-4</v>
      </c>
      <c r="F30" s="169">
        <v>1.1005333096560505E-3</v>
      </c>
      <c r="G30" s="170">
        <v>9.3585195494615603E-4</v>
      </c>
      <c r="H30" s="170">
        <v>2.5000000000000001E-4</v>
      </c>
      <c r="I30" s="170">
        <v>5.9000000000000003E-4</v>
      </c>
      <c r="J30" s="171">
        <v>9.2000000000000003E-4</v>
      </c>
      <c r="K30" s="11"/>
      <c r="L30">
        <f t="shared" si="1"/>
        <v>23</v>
      </c>
      <c r="M30" s="16">
        <f>MAX(VLOOKUP(MAX(0,A30+IF(Personal!$F$14="Female",VLOOKUP(A30,Setback,IF(Personal!$F$20="Officer",2,3)),0)),Rates,$Y$1),$Z$1)</f>
        <v>1.169081090271255E-4</v>
      </c>
      <c r="N30" s="16">
        <f t="shared" si="2"/>
        <v>2.5000000000000001E-4</v>
      </c>
      <c r="O30" s="16">
        <f t="shared" si="3"/>
        <v>9.2000000000000003E-4</v>
      </c>
      <c r="P30" s="16">
        <f t="shared" si="4"/>
        <v>9.7428644807440179E-6</v>
      </c>
      <c r="Q30" s="16">
        <f t="shared" si="4"/>
        <v>2.0835720867418139E-5</v>
      </c>
      <c r="R30" s="16">
        <f t="shared" si="4"/>
        <v>7.6699013458747523E-5</v>
      </c>
      <c r="S30" s="16">
        <f t="shared" si="7"/>
        <v>0.99999025713551926</v>
      </c>
      <c r="T30" s="16">
        <f t="shared" si="7"/>
        <v>0.99997916427913258</v>
      </c>
      <c r="U30" s="16">
        <f t="shared" si="7"/>
        <v>0.99992330098654125</v>
      </c>
      <c r="V30" s="16"/>
      <c r="X30" s="16"/>
    </row>
    <row r="31" spans="1:24" x14ac:dyDescent="0.25">
      <c r="A31" s="158">
        <f t="shared" si="5"/>
        <v>24</v>
      </c>
      <c r="B31" s="16">
        <f t="shared" si="6"/>
        <v>9.0570271457185664E-5</v>
      </c>
      <c r="C31" s="16">
        <f t="shared" si="6"/>
        <v>1.2681557589383103E-4</v>
      </c>
      <c r="D31" s="16">
        <f t="shared" si="6"/>
        <v>9.0570271457185664E-5</v>
      </c>
      <c r="E31" s="16">
        <f t="shared" si="6"/>
        <v>1.2681557589383103E-4</v>
      </c>
      <c r="F31" s="169">
        <v>1.1005333096560505E-3</v>
      </c>
      <c r="G31" s="170">
        <v>1.0371771675920718E-3</v>
      </c>
      <c r="H31" s="170">
        <v>2.7999999999999998E-4</v>
      </c>
      <c r="I31" s="170">
        <v>6.4000000000000005E-4</v>
      </c>
      <c r="J31" s="171">
        <v>9.2000000000000003E-4</v>
      </c>
      <c r="K31" s="11"/>
      <c r="L31">
        <f t="shared" si="1"/>
        <v>24</v>
      </c>
      <c r="M31" s="16">
        <f>MAX(VLOOKUP(MAX(0,A31+IF(Personal!$F$14="Female",VLOOKUP(A31,Setback,IF(Personal!$F$20="Officer",2,3)),0)),Rates,$Y$1),$Z$1)</f>
        <v>1.2681557589383103E-4</v>
      </c>
      <c r="N31" s="16">
        <f t="shared" si="2"/>
        <v>2.7999999999999998E-4</v>
      </c>
      <c r="O31" s="16">
        <f t="shared" si="3"/>
        <v>9.2000000000000003E-4</v>
      </c>
      <c r="P31" s="16">
        <f t="shared" si="4"/>
        <v>1.0568578957870223E-5</v>
      </c>
      <c r="Q31" s="16">
        <f t="shared" si="4"/>
        <v>2.3336328313527943E-5</v>
      </c>
      <c r="R31" s="16">
        <f t="shared" si="4"/>
        <v>7.6699013458747523E-5</v>
      </c>
      <c r="S31" s="16">
        <f t="shared" si="7"/>
        <v>0.99998943142104213</v>
      </c>
      <c r="T31" s="16">
        <f t="shared" si="7"/>
        <v>0.99997666367168647</v>
      </c>
      <c r="U31" s="16">
        <f t="shared" si="7"/>
        <v>0.99992330098654125</v>
      </c>
      <c r="V31" s="16"/>
      <c r="X31" s="11"/>
    </row>
    <row r="32" spans="1:24" x14ac:dyDescent="0.25">
      <c r="A32" s="158">
        <f t="shared" si="5"/>
        <v>25</v>
      </c>
      <c r="B32" s="16">
        <f t="shared" si="6"/>
        <v>9.7646073914778276E-5</v>
      </c>
      <c r="C32" s="16">
        <f t="shared" si="6"/>
        <v>1.3672304276053659E-4</v>
      </c>
      <c r="D32" s="16">
        <f t="shared" si="6"/>
        <v>9.7646073914778276E-5</v>
      </c>
      <c r="E32" s="16">
        <f t="shared" si="6"/>
        <v>1.3672304276053659E-4</v>
      </c>
      <c r="F32" s="169">
        <v>1.1511399743434957E-3</v>
      </c>
      <c r="G32" s="170">
        <v>1.1523261232298113E-3</v>
      </c>
      <c r="H32" s="170">
        <v>2.9999999999999997E-4</v>
      </c>
      <c r="I32" s="170">
        <v>6.8999999999999997E-4</v>
      </c>
      <c r="J32" s="171">
        <v>9.7000000000000005E-4</v>
      </c>
      <c r="K32" s="11"/>
      <c r="L32">
        <f t="shared" si="1"/>
        <v>25</v>
      </c>
      <c r="M32" s="16">
        <f>MAX(VLOOKUP(MAX(0,A32+IF(Personal!$F$14="Female",VLOOKUP(A32,Setback,IF(Personal!$F$20="Officer",2,3)),0)),Rates,$Y$1),$Z$1)</f>
        <v>1.3672304276053659E-4</v>
      </c>
      <c r="N32" s="16">
        <f t="shared" si="2"/>
        <v>2.9999999999999997E-4</v>
      </c>
      <c r="O32" s="16">
        <f t="shared" si="3"/>
        <v>9.7000000000000005E-4</v>
      </c>
      <c r="P32" s="16">
        <f t="shared" si="4"/>
        <v>1.139430093510807E-5</v>
      </c>
      <c r="Q32" s="16">
        <f t="shared" si="4"/>
        <v>2.5003438159032498E-5</v>
      </c>
      <c r="R32" s="16">
        <f t="shared" si="4"/>
        <v>8.0869292772955959E-5</v>
      </c>
      <c r="S32" s="16">
        <f t="shared" si="7"/>
        <v>0.99998860569906489</v>
      </c>
      <c r="T32" s="16">
        <f t="shared" si="7"/>
        <v>0.99997499656184097</v>
      </c>
      <c r="U32" s="16">
        <f t="shared" si="7"/>
        <v>0.99991913070722704</v>
      </c>
      <c r="V32" s="16"/>
      <c r="X32" s="11"/>
    </row>
    <row r="33" spans="1:24" x14ac:dyDescent="0.25">
      <c r="A33" s="158">
        <f t="shared" si="5"/>
        <v>26</v>
      </c>
      <c r="B33" s="16">
        <f t="shared" si="6"/>
        <v>1.0472187637237092E-4</v>
      </c>
      <c r="C33" s="16">
        <f t="shared" si="6"/>
        <v>1.4663050962724215E-4</v>
      </c>
      <c r="D33" s="16">
        <f t="shared" si="6"/>
        <v>1.0472187637237092E-4</v>
      </c>
      <c r="E33" s="16">
        <f t="shared" si="6"/>
        <v>1.4663050962724215E-4</v>
      </c>
      <c r="F33" s="169">
        <v>1.2040667196833708E-3</v>
      </c>
      <c r="G33" s="170">
        <v>1.2835295474552507E-3</v>
      </c>
      <c r="H33" s="170">
        <v>3.3E-4</v>
      </c>
      <c r="I33" s="170">
        <v>7.3999999999999999E-4</v>
      </c>
      <c r="J33" s="171">
        <v>1E-3</v>
      </c>
      <c r="K33" s="11"/>
      <c r="L33">
        <f t="shared" si="1"/>
        <v>26</v>
      </c>
      <c r="M33" s="16">
        <f>MAX(VLOOKUP(MAX(0,A33+IF(Personal!$F$14="Female",VLOOKUP(A33,Setback,IF(Personal!$F$20="Officer",2,3)),0)),Rates,$Y$1),$Z$1)</f>
        <v>1.4663050962724215E-4</v>
      </c>
      <c r="N33" s="16">
        <f t="shared" si="2"/>
        <v>3.3E-4</v>
      </c>
      <c r="O33" s="16">
        <f t="shared" si="3"/>
        <v>1E-3</v>
      </c>
      <c r="P33" s="16">
        <f t="shared" si="4"/>
        <v>1.2220030412457561E-5</v>
      </c>
      <c r="Q33" s="16">
        <f t="shared" si="4"/>
        <v>2.7504160252100895E-5</v>
      </c>
      <c r="R33" s="16">
        <f t="shared" si="4"/>
        <v>8.3371552197619714E-5</v>
      </c>
      <c r="S33" s="16">
        <f t="shared" si="7"/>
        <v>0.99998777996958754</v>
      </c>
      <c r="T33" s="16">
        <f t="shared" si="7"/>
        <v>0.9999724958397479</v>
      </c>
      <c r="U33" s="16">
        <f t="shared" si="7"/>
        <v>0.99991662844780238</v>
      </c>
      <c r="V33" s="16"/>
      <c r="X33" s="11"/>
    </row>
    <row r="34" spans="1:24" x14ac:dyDescent="0.25">
      <c r="A34" s="158">
        <f t="shared" si="5"/>
        <v>27</v>
      </c>
      <c r="B34" s="16">
        <f t="shared" si="6"/>
        <v>1.1321283932148207E-4</v>
      </c>
      <c r="C34" s="16">
        <f t="shared" si="6"/>
        <v>1.585194698672888E-4</v>
      </c>
      <c r="D34" s="16">
        <f t="shared" si="6"/>
        <v>1.1321283932148207E-4</v>
      </c>
      <c r="E34" s="16">
        <f t="shared" si="6"/>
        <v>1.585194698672888E-4</v>
      </c>
      <c r="F34" s="169">
        <v>1.2594136608726192E-3</v>
      </c>
      <c r="G34" s="170">
        <v>1.4332765919367056E-3</v>
      </c>
      <c r="H34" s="170">
        <v>3.5E-4</v>
      </c>
      <c r="I34" s="170">
        <v>8.0000000000000004E-4</v>
      </c>
      <c r="J34" s="171">
        <v>1.0499999999999999E-3</v>
      </c>
      <c r="K34" s="11"/>
      <c r="L34">
        <f t="shared" si="1"/>
        <v>27</v>
      </c>
      <c r="M34" s="16">
        <f>MAX(VLOOKUP(MAX(0,A34+IF(Personal!$F$14="Female",VLOOKUP(A34,Setback,IF(Personal!$F$20="Officer",2,3)),0)),Rates,$Y$1),$Z$1)</f>
        <v>1.585194698672888E-4</v>
      </c>
      <c r="N34" s="16">
        <f t="shared" si="2"/>
        <v>3.5E-4</v>
      </c>
      <c r="O34" s="16">
        <f t="shared" si="3"/>
        <v>1.0499999999999999E-3</v>
      </c>
      <c r="P34" s="16">
        <f t="shared" si="4"/>
        <v>1.3210915685624158E-5</v>
      </c>
      <c r="Q34" s="16">
        <f t="shared" si="4"/>
        <v>2.9171346532574915E-5</v>
      </c>
      <c r="R34" s="16">
        <f t="shared" si="4"/>
        <v>8.7542137645058027E-5</v>
      </c>
      <c r="S34" s="16">
        <f t="shared" si="7"/>
        <v>0.99998678908431438</v>
      </c>
      <c r="T34" s="16">
        <f t="shared" si="7"/>
        <v>0.99997082865346743</v>
      </c>
      <c r="U34" s="16">
        <f t="shared" si="7"/>
        <v>0.99991245786235494</v>
      </c>
      <c r="V34" s="16"/>
      <c r="X34" s="11"/>
    </row>
    <row r="35" spans="1:24" x14ac:dyDescent="0.25">
      <c r="A35" s="158">
        <f t="shared" si="5"/>
        <v>28</v>
      </c>
      <c r="B35" s="16">
        <f t="shared" ref="B35:E36" si="8">B$37*$I35/$I$37</f>
        <v>1.2170380227059322E-4</v>
      </c>
      <c r="C35" s="16">
        <f t="shared" si="8"/>
        <v>1.7040843010733547E-4</v>
      </c>
      <c r="D35" s="16">
        <f t="shared" si="8"/>
        <v>1.2170380227059322E-4</v>
      </c>
      <c r="E35" s="16">
        <f t="shared" si="8"/>
        <v>1.7040843010733547E-4</v>
      </c>
      <c r="F35" s="169">
        <v>1.317284653020768E-3</v>
      </c>
      <c r="G35" s="170">
        <v>1.600368883279241E-3</v>
      </c>
      <c r="H35" s="170">
        <v>3.8999999999999999E-4</v>
      </c>
      <c r="I35" s="170">
        <v>8.5999999999999998E-4</v>
      </c>
      <c r="J35" s="171">
        <v>1.0499999999999999E-3</v>
      </c>
      <c r="K35" s="11"/>
      <c r="L35">
        <f t="shared" si="1"/>
        <v>28</v>
      </c>
      <c r="M35" s="16">
        <f>MAX(VLOOKUP(MAX(0,A35+IF(Personal!$F$14="Female",VLOOKUP(A35,Setback,IF(Personal!$F$20="Officer",2,3)),0)),Rates,$Y$1),$Z$1)</f>
        <v>1.7040843010733547E-4</v>
      </c>
      <c r="N35" s="16">
        <f t="shared" si="2"/>
        <v>3.8999999999999999E-4</v>
      </c>
      <c r="O35" s="16">
        <f t="shared" si="3"/>
        <v>1.0499999999999999E-3</v>
      </c>
      <c r="P35" s="16">
        <f t="shared" si="4"/>
        <v>1.4201811759484428E-5</v>
      </c>
      <c r="Q35" s="16">
        <f t="shared" si="4"/>
        <v>3.2505810822924808E-5</v>
      </c>
      <c r="R35" s="16">
        <f t="shared" si="4"/>
        <v>8.7542137645058027E-5</v>
      </c>
      <c r="S35" s="16">
        <f t="shared" si="7"/>
        <v>0.99998579818824052</v>
      </c>
      <c r="T35" s="16">
        <f t="shared" si="7"/>
        <v>0.99996749418917708</v>
      </c>
      <c r="U35" s="16">
        <f t="shared" si="7"/>
        <v>0.99991245786235494</v>
      </c>
      <c r="V35" s="16"/>
      <c r="X35" s="11"/>
    </row>
    <row r="36" spans="1:24" x14ac:dyDescent="0.25">
      <c r="A36" s="158">
        <f t="shared" si="5"/>
        <v>29</v>
      </c>
      <c r="B36" s="113">
        <f t="shared" si="8"/>
        <v>1.3160992571122291E-4</v>
      </c>
      <c r="C36" s="113">
        <f t="shared" si="8"/>
        <v>1.8427888372072327E-4</v>
      </c>
      <c r="D36" s="113">
        <f t="shared" si="8"/>
        <v>1.3160992571122291E-4</v>
      </c>
      <c r="E36" s="114">
        <f t="shared" si="8"/>
        <v>1.8427888372072327E-4</v>
      </c>
      <c r="F36" s="170">
        <v>1.3777873856588001E-3</v>
      </c>
      <c r="G36" s="170">
        <v>1.6629399002238423E-3</v>
      </c>
      <c r="H36" s="170">
        <v>4.2000000000000002E-4</v>
      </c>
      <c r="I36" s="170">
        <v>9.3000000000000005E-4</v>
      </c>
      <c r="J36" s="171">
        <v>1.1000000000000001E-3</v>
      </c>
      <c r="K36" s="11"/>
      <c r="L36">
        <f t="shared" si="1"/>
        <v>29</v>
      </c>
      <c r="M36" s="16">
        <f>MAX(VLOOKUP(MAX(0,A36+IF(Personal!$F$14="Female",VLOOKUP(A36,Setback,IF(Personal!$F$20="Officer",2,3)),0)),Rates,$Y$1),$Z$1)</f>
        <v>1.8427888372072327E-4</v>
      </c>
      <c r="N36" s="16">
        <f t="shared" si="2"/>
        <v>4.2000000000000002E-4</v>
      </c>
      <c r="O36" s="16">
        <f t="shared" si="3"/>
        <v>1.1000000000000001E-3</v>
      </c>
      <c r="P36" s="16">
        <f t="shared" si="4"/>
        <v>1.5357870830068343E-5</v>
      </c>
      <c r="Q36" s="16">
        <f t="shared" si="4"/>
        <v>3.5006739308451884E-5</v>
      </c>
      <c r="R36" s="16">
        <f t="shared" si="4"/>
        <v>9.1712914449537664E-5</v>
      </c>
      <c r="S36" s="16">
        <f t="shared" si="7"/>
        <v>0.99998464212916993</v>
      </c>
      <c r="T36" s="16">
        <f t="shared" si="7"/>
        <v>0.99996499326069155</v>
      </c>
      <c r="U36" s="16">
        <f t="shared" si="7"/>
        <v>0.99990828708555046</v>
      </c>
      <c r="V36" s="16"/>
      <c r="X36" s="11"/>
    </row>
    <row r="37" spans="1:24" x14ac:dyDescent="0.25">
      <c r="A37" s="158">
        <f t="shared" si="5"/>
        <v>30</v>
      </c>
      <c r="B37" s="169">
        <v>1.4293120964337111E-4</v>
      </c>
      <c r="C37" s="170">
        <v>2.0013083070745212E-4</v>
      </c>
      <c r="D37" s="170">
        <v>1.4293120964337111E-4</v>
      </c>
      <c r="E37" s="170">
        <v>2.0013083070745212E-4</v>
      </c>
      <c r="F37" s="170">
        <v>1.4410344972815097E-3</v>
      </c>
      <c r="G37" s="170">
        <v>1.7288131549117265E-3</v>
      </c>
      <c r="H37" s="170">
        <v>4.4999999999999999E-4</v>
      </c>
      <c r="I37" s="170">
        <v>1.01E-3</v>
      </c>
      <c r="J37" s="171">
        <v>1.16E-3</v>
      </c>
      <c r="K37" s="11"/>
      <c r="L37">
        <f t="shared" si="1"/>
        <v>30</v>
      </c>
      <c r="M37" s="16">
        <f>MAX(VLOOKUP(MAX(0,A37+IF(Personal!$F$14="Female",VLOOKUP(A37,Setback,IF(Personal!$F$20="Officer",2,3)),0)),Rates,$Y$1),$Z$1)</f>
        <v>2.0013083070745212E-4</v>
      </c>
      <c r="N37" s="16">
        <f t="shared" si="2"/>
        <v>4.4999999999999999E-4</v>
      </c>
      <c r="O37" s="16">
        <f t="shared" si="3"/>
        <v>1.16E-3</v>
      </c>
      <c r="P37" s="16">
        <f t="shared" si="4"/>
        <v>1.6679099198446679E-5</v>
      </c>
      <c r="Q37" s="16">
        <f t="shared" si="4"/>
        <v>3.7507736599384778E-5</v>
      </c>
      <c r="R37" s="16">
        <f t="shared" si="4"/>
        <v>9.6718099232395716E-5</v>
      </c>
      <c r="S37" s="16">
        <f t="shared" si="7"/>
        <v>0.99998332090080155</v>
      </c>
      <c r="T37" s="16">
        <f t="shared" si="7"/>
        <v>0.99996249226340062</v>
      </c>
      <c r="U37" s="16">
        <f t="shared" si="7"/>
        <v>0.9999032819007676</v>
      </c>
      <c r="V37" s="16"/>
      <c r="X37" s="11"/>
    </row>
    <row r="38" spans="1:24" x14ac:dyDescent="0.25">
      <c r="A38" s="158">
        <f t="shared" si="5"/>
        <v>31</v>
      </c>
      <c r="B38" s="169">
        <v>1.607961744243102E-4</v>
      </c>
      <c r="C38" s="170">
        <v>2.3503145481506326E-4</v>
      </c>
      <c r="D38" s="170">
        <v>1.607961744243102E-4</v>
      </c>
      <c r="E38" s="170">
        <v>2.3503145481506326E-4</v>
      </c>
      <c r="F38" s="170">
        <v>1.5071971634593702E-3</v>
      </c>
      <c r="G38" s="170">
        <v>1.7986321136963912E-3</v>
      </c>
      <c r="H38" s="170">
        <v>4.8999999999999998E-4</v>
      </c>
      <c r="I38" s="170">
        <v>1.08E-3</v>
      </c>
      <c r="J38" s="171">
        <v>1.16E-3</v>
      </c>
      <c r="K38" s="11"/>
      <c r="L38">
        <f t="shared" si="1"/>
        <v>31</v>
      </c>
      <c r="M38" s="16">
        <f>MAX(VLOOKUP(MAX(0,A38+IF(Personal!$F$14="Female",VLOOKUP(A38,Setback,IF(Personal!$F$20="Officer",2,3)),0)),Rates,$Y$1),$Z$1)</f>
        <v>2.3503145481506326E-4</v>
      </c>
      <c r="N38" s="16">
        <f t="shared" si="2"/>
        <v>4.8999999999999998E-4</v>
      </c>
      <c r="O38" s="16">
        <f t="shared" si="3"/>
        <v>1.16E-3</v>
      </c>
      <c r="P38" s="16">
        <f t="shared" si="4"/>
        <v>1.9588064737674493E-5</v>
      </c>
      <c r="Q38" s="16">
        <f t="shared" si="4"/>
        <v>4.084250669134093E-5</v>
      </c>
      <c r="R38" s="16">
        <f t="shared" si="4"/>
        <v>9.6718099232395716E-5</v>
      </c>
      <c r="S38" s="16">
        <f t="shared" si="7"/>
        <v>0.99998041193526233</v>
      </c>
      <c r="T38" s="16">
        <f t="shared" si="7"/>
        <v>0.99995915749330866</v>
      </c>
      <c r="U38" s="16">
        <f t="shared" si="7"/>
        <v>0.9999032819007676</v>
      </c>
      <c r="V38" s="16"/>
      <c r="X38" s="11"/>
    </row>
    <row r="39" spans="1:24" x14ac:dyDescent="0.25">
      <c r="A39" s="158">
        <f t="shared" si="5"/>
        <v>32</v>
      </c>
      <c r="B39" s="169">
        <v>1.7866082002832354E-4</v>
      </c>
      <c r="C39" s="170">
        <v>2.7223342477855172E-4</v>
      </c>
      <c r="D39" s="170">
        <v>1.7866082002832354E-4</v>
      </c>
      <c r="E39" s="170">
        <v>2.7223342477855172E-4</v>
      </c>
      <c r="F39" s="170">
        <v>1.5765435166121048E-3</v>
      </c>
      <c r="G39" s="170">
        <v>1.8729263147391634E-3</v>
      </c>
      <c r="H39" s="170">
        <v>5.2999999999999998E-4</v>
      </c>
      <c r="I39" s="170">
        <v>1.16E-3</v>
      </c>
      <c r="J39" s="171">
        <v>1.23E-3</v>
      </c>
      <c r="K39" s="11"/>
      <c r="L39">
        <f t="shared" si="1"/>
        <v>32</v>
      </c>
      <c r="M39" s="16">
        <f>MAX(VLOOKUP(MAX(0,A39+IF(Personal!$F$14="Female",VLOOKUP(A39,Setback,IF(Personal!$F$20="Officer",2,3)),0)),Rates,$Y$1),$Z$1)</f>
        <v>2.7223342477855172E-4</v>
      </c>
      <c r="N39" s="16">
        <f t="shared" ref="N39:N70" si="9">VLOOKUP(A39,Rates,$Y$2)</f>
        <v>5.2999999999999998E-4</v>
      </c>
      <c r="O39" s="16">
        <f t="shared" ref="O39:O70" si="10">MAX(VLOOKUP(A39,Rates,$Y$2),VLOOKUP(A39+IF($Y$2=9,MIN(VLOOKUP(A39,Setback2,2),120-A39),0),Rates,10))</f>
        <v>1.23E-3</v>
      </c>
      <c r="P39" s="16">
        <f t="shared" ref="P39:R70" si="11">1-(1-M39)^(1/12)</f>
        <v>2.2688949853910678E-5</v>
      </c>
      <c r="Q39" s="16">
        <f t="shared" si="11"/>
        <v>4.4177399120437499E-5</v>
      </c>
      <c r="R39" s="16">
        <f t="shared" si="11"/>
        <v>1.0255782982460104E-4</v>
      </c>
      <c r="S39" s="16">
        <f t="shared" si="7"/>
        <v>0.99997731105014609</v>
      </c>
      <c r="T39" s="16">
        <f t="shared" si="7"/>
        <v>0.99995582260087956</v>
      </c>
      <c r="U39" s="16">
        <f t="shared" si="7"/>
        <v>0.9998974421701754</v>
      </c>
      <c r="V39" s="16"/>
      <c r="X39" s="11"/>
    </row>
    <row r="40" spans="1:24" x14ac:dyDescent="0.25">
      <c r="A40" s="158">
        <f t="shared" si="5"/>
        <v>33</v>
      </c>
      <c r="B40" s="169">
        <v>1.965251464639647E-4</v>
      </c>
      <c r="C40" s="170">
        <v>3.1193444409504891E-4</v>
      </c>
      <c r="D40" s="170">
        <v>1.965251464639647E-4</v>
      </c>
      <c r="E40" s="170">
        <v>3.1193444409504891E-4</v>
      </c>
      <c r="F40" s="170">
        <v>1.6493792894944168E-3</v>
      </c>
      <c r="G40" s="170">
        <v>1.9529060296153485E-3</v>
      </c>
      <c r="H40" s="170">
        <v>5.6999999999999998E-4</v>
      </c>
      <c r="I40" s="170">
        <v>1.24E-3</v>
      </c>
      <c r="J40" s="171">
        <v>1.31E-3</v>
      </c>
      <c r="K40" s="11"/>
      <c r="L40">
        <f t="shared" si="1"/>
        <v>33</v>
      </c>
      <c r="M40" s="16">
        <f>MAX(VLOOKUP(MAX(0,A40+IF(Personal!$F$14="Female",VLOOKUP(A40,Setback,IF(Personal!$F$20="Officer",2,3)),0)),Rates,$Y$1),$Z$1)</f>
        <v>3.1193444409504891E-4</v>
      </c>
      <c r="N40" s="16">
        <f t="shared" si="9"/>
        <v>5.6999999999999998E-4</v>
      </c>
      <c r="O40" s="16">
        <f t="shared" si="10"/>
        <v>1.31E-3</v>
      </c>
      <c r="P40" s="16">
        <f t="shared" si="11"/>
        <v>2.5998254186476721E-5</v>
      </c>
      <c r="Q40" s="16">
        <f t="shared" si="11"/>
        <v>4.7512413896000361E-5</v>
      </c>
      <c r="R40" s="16">
        <f t="shared" si="11"/>
        <v>1.0923226706316402E-4</v>
      </c>
      <c r="S40" s="16">
        <f t="shared" ref="S40:U71" si="12">1-P40</f>
        <v>0.99997400174581352</v>
      </c>
      <c r="T40" s="16">
        <f t="shared" si="12"/>
        <v>0.999952487586104</v>
      </c>
      <c r="U40" s="16">
        <f t="shared" si="12"/>
        <v>0.99989076773293684</v>
      </c>
      <c r="V40" s="16"/>
      <c r="X40" s="11"/>
    </row>
    <row r="41" spans="1:24" x14ac:dyDescent="0.25">
      <c r="A41" s="158">
        <f t="shared" si="5"/>
        <v>34</v>
      </c>
      <c r="B41" s="169">
        <v>2.2334369584856145E-4</v>
      </c>
      <c r="C41" s="170">
        <v>3.6181399970537371E-4</v>
      </c>
      <c r="D41" s="170">
        <v>2.2334369584856145E-4</v>
      </c>
      <c r="E41" s="170">
        <v>3.6181399970537371E-4</v>
      </c>
      <c r="F41" s="170">
        <v>1.7262205645982918E-3</v>
      </c>
      <c r="G41" s="170">
        <v>2.0382271549085097E-3</v>
      </c>
      <c r="H41" s="170">
        <v>5.9999999999999995E-4</v>
      </c>
      <c r="I41" s="170">
        <v>1.31E-3</v>
      </c>
      <c r="J41" s="171">
        <v>1.3799999999999999E-3</v>
      </c>
      <c r="K41" s="11"/>
      <c r="L41">
        <f t="shared" si="1"/>
        <v>34</v>
      </c>
      <c r="M41" s="16">
        <f>MAX(VLOOKUP(MAX(0,A41+IF(Personal!$F$14="Female",VLOOKUP(A41,Setback,IF(Personal!$F$20="Officer",2,3)),0)),Rates,$Y$1),$Z$1)</f>
        <v>3.6181399970537371E-4</v>
      </c>
      <c r="N41" s="16">
        <f t="shared" si="9"/>
        <v>5.9999999999999995E-4</v>
      </c>
      <c r="O41" s="16">
        <f t="shared" si="10"/>
        <v>1.3799999999999999E-3</v>
      </c>
      <c r="P41" s="16">
        <f t="shared" si="11"/>
        <v>3.0156167808881307E-5</v>
      </c>
      <c r="Q41" s="16">
        <f t="shared" si="11"/>
        <v>5.0013755273137228E-5</v>
      </c>
      <c r="R41" s="16">
        <f t="shared" si="11"/>
        <v>1.15072801694871E-4</v>
      </c>
      <c r="S41" s="16">
        <f t="shared" si="12"/>
        <v>0.99996984383219112</v>
      </c>
      <c r="T41" s="16">
        <f t="shared" si="12"/>
        <v>0.99994998624472686</v>
      </c>
      <c r="U41" s="16">
        <f t="shared" si="12"/>
        <v>0.99988492719830513</v>
      </c>
      <c r="V41" s="16"/>
      <c r="X41" s="11"/>
    </row>
    <row r="42" spans="1:24" x14ac:dyDescent="0.25">
      <c r="A42" s="158">
        <f t="shared" si="5"/>
        <v>35</v>
      </c>
      <c r="B42" s="169">
        <v>2.5016708534007483E-4</v>
      </c>
      <c r="C42" s="170">
        <v>4.2281790042082717E-4</v>
      </c>
      <c r="D42" s="170">
        <v>2.5016708534007483E-4</v>
      </c>
      <c r="E42" s="170">
        <v>4.2281790042082717E-4</v>
      </c>
      <c r="F42" s="170">
        <v>1.8072899918197001E-3</v>
      </c>
      <c r="G42" s="170">
        <v>2.1278945852031867E-3</v>
      </c>
      <c r="H42" s="170">
        <v>6.4000000000000005E-4</v>
      </c>
      <c r="I42" s="170">
        <v>1.39E-3</v>
      </c>
      <c r="J42" s="171">
        <v>1.3799999999999999E-3</v>
      </c>
      <c r="K42" s="11"/>
      <c r="L42">
        <f t="shared" si="1"/>
        <v>35</v>
      </c>
      <c r="M42" s="16">
        <f>MAX(VLOOKUP(MAX(0,A42+IF(Personal!$F$14="Female",VLOOKUP(A42,Setback,IF(Personal!$F$20="Officer",2,3)),0)),Rates,$Y$1),$Z$1)</f>
        <v>4.2281790042082717E-4</v>
      </c>
      <c r="N42" s="16">
        <f t="shared" si="9"/>
        <v>6.4000000000000005E-4</v>
      </c>
      <c r="O42" s="16">
        <f t="shared" si="10"/>
        <v>1.3799999999999999E-3</v>
      </c>
      <c r="P42" s="16">
        <f t="shared" si="11"/>
        <v>3.5241655091056145E-5</v>
      </c>
      <c r="Q42" s="16">
        <f t="shared" si="11"/>
        <v>5.3348984177636893E-5</v>
      </c>
      <c r="R42" s="16">
        <f t="shared" si="11"/>
        <v>1.15072801694871E-4</v>
      </c>
      <c r="S42" s="16">
        <f t="shared" si="12"/>
        <v>0.99996475834490894</v>
      </c>
      <c r="T42" s="16">
        <f t="shared" si="12"/>
        <v>0.99994665101582236</v>
      </c>
      <c r="U42" s="16">
        <f t="shared" si="12"/>
        <v>0.99988492719830513</v>
      </c>
      <c r="V42" s="16"/>
      <c r="X42" s="11"/>
    </row>
    <row r="43" spans="1:24" x14ac:dyDescent="0.25">
      <c r="A43" s="158">
        <f t="shared" si="5"/>
        <v>36</v>
      </c>
      <c r="B43" s="169">
        <v>2.859001316170409E-4</v>
      </c>
      <c r="C43" s="170">
        <v>4.8773576568158009E-4</v>
      </c>
      <c r="D43" s="170">
        <v>2.859001316170409E-4</v>
      </c>
      <c r="E43" s="170">
        <v>4.8773576568158009E-4</v>
      </c>
      <c r="F43" s="170">
        <v>1.8928153223983406E-3</v>
      </c>
      <c r="G43" s="170">
        <v>2.2202854338858103E-3</v>
      </c>
      <c r="H43" s="170">
        <v>6.7000000000000002E-4</v>
      </c>
      <c r="I43" s="170">
        <v>1.4499999999999999E-3</v>
      </c>
      <c r="J43" s="171">
        <v>1.4400000000000001E-3</v>
      </c>
      <c r="K43" s="11"/>
      <c r="L43">
        <f t="shared" si="1"/>
        <v>36</v>
      </c>
      <c r="M43" s="16">
        <f>MAX(VLOOKUP(MAX(0,A43+IF(Personal!$F$14="Female",VLOOKUP(A43,Setback,IF(Personal!$F$20="Officer",2,3)),0)),Rates,$Y$1),$Z$1)</f>
        <v>4.8773576568158009E-4</v>
      </c>
      <c r="N43" s="16">
        <f t="shared" si="9"/>
        <v>6.7000000000000002E-4</v>
      </c>
      <c r="O43" s="16">
        <f t="shared" si="10"/>
        <v>1.4400000000000001E-3</v>
      </c>
      <c r="P43" s="16">
        <f t="shared" si="11"/>
        <v>4.065373590278476E-5</v>
      </c>
      <c r="Q43" s="16">
        <f t="shared" si="11"/>
        <v>5.5850486162301038E-5</v>
      </c>
      <c r="R43" s="16">
        <f t="shared" si="11"/>
        <v>1.200792729405542E-4</v>
      </c>
      <c r="S43" s="16">
        <f t="shared" si="12"/>
        <v>0.99995934626409722</v>
      </c>
      <c r="T43" s="16">
        <f t="shared" si="12"/>
        <v>0.9999441495138377</v>
      </c>
      <c r="U43" s="16">
        <f t="shared" si="12"/>
        <v>0.99987992072705945</v>
      </c>
      <c r="V43" s="16"/>
      <c r="X43" s="11"/>
    </row>
    <row r="44" spans="1:24" x14ac:dyDescent="0.25">
      <c r="A44" s="158">
        <f t="shared" si="5"/>
        <v>37</v>
      </c>
      <c r="B44" s="169">
        <v>3.2166477895292055E-4</v>
      </c>
      <c r="C44" s="170">
        <v>5.5624502310132101E-4</v>
      </c>
      <c r="D44" s="170">
        <v>3.2166477895292055E-4</v>
      </c>
      <c r="E44" s="170">
        <v>5.5624502310132101E-4</v>
      </c>
      <c r="F44" s="170">
        <v>1.9835992011801484E-3</v>
      </c>
      <c r="G44" s="170">
        <v>2.3110865471994472E-3</v>
      </c>
      <c r="H44" s="170">
        <v>6.9999999999999999E-4</v>
      </c>
      <c r="I44" s="170">
        <v>1.5100000000000001E-3</v>
      </c>
      <c r="J44" s="171">
        <v>1.5100000000000001E-3</v>
      </c>
      <c r="K44" s="11"/>
      <c r="L44">
        <f t="shared" si="1"/>
        <v>37</v>
      </c>
      <c r="M44" s="16">
        <f>MAX(VLOOKUP(MAX(0,A44+IF(Personal!$F$14="Female",VLOOKUP(A44,Setback,IF(Personal!$F$20="Officer",2,3)),0)),Rates,$Y$1),$Z$1)</f>
        <v>5.5624502310132101E-4</v>
      </c>
      <c r="N44" s="16">
        <f t="shared" si="9"/>
        <v>6.9999999999999999E-4</v>
      </c>
      <c r="O44" s="16">
        <f t="shared" si="10"/>
        <v>1.5100000000000001E-3</v>
      </c>
      <c r="P44" s="16">
        <f t="shared" si="11"/>
        <v>4.6365573813322847E-5</v>
      </c>
      <c r="Q44" s="16">
        <f t="shared" si="11"/>
        <v>5.8352056985233602E-5</v>
      </c>
      <c r="R44" s="16">
        <f t="shared" si="11"/>
        <v>1.2592050459359072E-4</v>
      </c>
      <c r="S44" s="16">
        <f t="shared" si="12"/>
        <v>0.99995363442618668</v>
      </c>
      <c r="T44" s="16">
        <f t="shared" si="12"/>
        <v>0.99994164794301477</v>
      </c>
      <c r="U44" s="16">
        <f t="shared" si="12"/>
        <v>0.99987407949540641</v>
      </c>
      <c r="V44" s="16"/>
      <c r="X44" s="11"/>
    </row>
    <row r="45" spans="1:24" x14ac:dyDescent="0.25">
      <c r="A45" s="158">
        <f t="shared" si="5"/>
        <v>38</v>
      </c>
      <c r="B45" s="169">
        <v>3.5743525613350023E-4</v>
      </c>
      <c r="C45" s="170">
        <v>6.4591735305763389E-4</v>
      </c>
      <c r="D45" s="170">
        <v>3.5743525613350023E-4</v>
      </c>
      <c r="E45" s="170">
        <v>6.4591735305763389E-4</v>
      </c>
      <c r="F45" s="170">
        <v>2.079901039917446E-3</v>
      </c>
      <c r="G45" s="170">
        <v>2.3970657745282266E-3</v>
      </c>
      <c r="H45" s="170">
        <v>7.2000000000000005E-4</v>
      </c>
      <c r="I45" s="170">
        <v>1.56E-3</v>
      </c>
      <c r="J45" s="171">
        <v>1.58E-3</v>
      </c>
      <c r="K45" s="11"/>
      <c r="L45">
        <f t="shared" si="1"/>
        <v>38</v>
      </c>
      <c r="M45" s="16">
        <f>MAX(VLOOKUP(MAX(0,A45+IF(Personal!$F$14="Female",VLOOKUP(A45,Setback,IF(Personal!$F$20="Officer",2,3)),0)),Rates,$Y$1),$Z$1)</f>
        <v>6.4591735305763389E-4</v>
      </c>
      <c r="N45" s="16">
        <f t="shared" si="9"/>
        <v>7.2000000000000005E-4</v>
      </c>
      <c r="O45" s="16">
        <f t="shared" si="10"/>
        <v>1.58E-3</v>
      </c>
      <c r="P45" s="16">
        <f t="shared" si="11"/>
        <v>5.3842387741753761E-5</v>
      </c>
      <c r="Q45" s="16">
        <f t="shared" si="11"/>
        <v>6.0019809112743516E-5</v>
      </c>
      <c r="R45" s="16">
        <f t="shared" si="11"/>
        <v>1.3176211163790086E-4</v>
      </c>
      <c r="S45" s="16">
        <f t="shared" si="12"/>
        <v>0.99994615761225825</v>
      </c>
      <c r="T45" s="16">
        <f t="shared" si="12"/>
        <v>0.99993998019088726</v>
      </c>
      <c r="U45" s="16">
        <f t="shared" si="12"/>
        <v>0.9998682378883621</v>
      </c>
      <c r="V45" s="16"/>
      <c r="X45" s="11"/>
    </row>
    <row r="46" spans="1:24" x14ac:dyDescent="0.25">
      <c r="A46" s="158">
        <f t="shared" si="5"/>
        <v>39</v>
      </c>
      <c r="B46" s="169">
        <v>4.0218776396886655E-4</v>
      </c>
      <c r="C46" s="170">
        <v>7.3979550352418959E-4</v>
      </c>
      <c r="D46" s="170">
        <v>4.0218776396886655E-4</v>
      </c>
      <c r="E46" s="170">
        <v>7.3979550352418959E-4</v>
      </c>
      <c r="F46" s="170">
        <v>2.1824359198162179E-3</v>
      </c>
      <c r="G46" s="170">
        <v>2.4746295245016152E-3</v>
      </c>
      <c r="H46" s="170">
        <v>7.5000000000000002E-4</v>
      </c>
      <c r="I46" s="170">
        <v>1.6000000000000001E-3</v>
      </c>
      <c r="J46" s="171">
        <v>1.58E-3</v>
      </c>
      <c r="K46" s="11"/>
      <c r="L46">
        <f t="shared" si="1"/>
        <v>39</v>
      </c>
      <c r="M46" s="16">
        <f>MAX(VLOOKUP(MAX(0,A46+IF(Personal!$F$14="Female",VLOOKUP(A46,Setback,IF(Personal!$F$20="Officer",2,3)),0)),Rates,$Y$1),$Z$1)</f>
        <v>7.3979550352418959E-4</v>
      </c>
      <c r="N46" s="16">
        <f t="shared" si="9"/>
        <v>7.5000000000000002E-4</v>
      </c>
      <c r="O46" s="16">
        <f t="shared" si="10"/>
        <v>1.58E-3</v>
      </c>
      <c r="P46" s="16">
        <f t="shared" si="11"/>
        <v>6.1670538898717098E-5</v>
      </c>
      <c r="Q46" s="16">
        <f t="shared" si="11"/>
        <v>6.2521494675227274E-5</v>
      </c>
      <c r="R46" s="16">
        <f t="shared" si="11"/>
        <v>1.3176211163790086E-4</v>
      </c>
      <c r="S46" s="16">
        <f t="shared" si="12"/>
        <v>0.99993832946110128</v>
      </c>
      <c r="T46" s="16">
        <f t="shared" si="12"/>
        <v>0.99993747850532477</v>
      </c>
      <c r="U46" s="16">
        <f t="shared" si="12"/>
        <v>0.9998682378883621</v>
      </c>
      <c r="V46" s="16"/>
      <c r="X46" s="11"/>
    </row>
    <row r="47" spans="1:24" x14ac:dyDescent="0.25">
      <c r="A47" s="158">
        <f t="shared" si="5"/>
        <v>40</v>
      </c>
      <c r="B47" s="169">
        <v>4.5580057800369663E-4</v>
      </c>
      <c r="C47" s="170">
        <v>8.2750968775326778E-4</v>
      </c>
      <c r="D47" s="170">
        <v>4.5580057800369663E-4</v>
      </c>
      <c r="E47" s="170">
        <v>8.2750968775326778E-4</v>
      </c>
      <c r="F47" s="170">
        <v>2.2910770131230273E-3</v>
      </c>
      <c r="G47" s="170">
        <v>2.5467203011052368E-3</v>
      </c>
      <c r="H47" s="170">
        <v>7.6000000000000004E-4</v>
      </c>
      <c r="I47" s="170">
        <v>1.6299999999999999E-3</v>
      </c>
      <c r="J47" s="171">
        <v>1.64E-3</v>
      </c>
      <c r="K47" s="11"/>
      <c r="L47">
        <f t="shared" si="1"/>
        <v>40</v>
      </c>
      <c r="M47" s="16">
        <f>MAX(VLOOKUP(MAX(0,A47+IF(Personal!$F$14="Female",VLOOKUP(A47,Setback,IF(Personal!$F$20="Officer",2,3)),0)),Rates,$Y$1),$Z$1)</f>
        <v>8.2750968775326778E-4</v>
      </c>
      <c r="N47" s="16">
        <f t="shared" si="9"/>
        <v>7.6000000000000004E-4</v>
      </c>
      <c r="O47" s="16">
        <f t="shared" si="10"/>
        <v>1.64E-3</v>
      </c>
      <c r="P47" s="16">
        <f t="shared" si="11"/>
        <v>6.8985308978919413E-5</v>
      </c>
      <c r="Q47" s="16">
        <f t="shared" si="11"/>
        <v>6.3355405162224265E-5</v>
      </c>
      <c r="R47" s="16">
        <f t="shared" si="11"/>
        <v>1.367695022091997E-4</v>
      </c>
      <c r="S47" s="16">
        <f t="shared" si="12"/>
        <v>0.99993101469102108</v>
      </c>
      <c r="T47" s="16">
        <f t="shared" si="12"/>
        <v>0.99993664459483778</v>
      </c>
      <c r="U47" s="16">
        <f t="shared" si="12"/>
        <v>0.9998632304977908</v>
      </c>
      <c r="V47" s="16"/>
      <c r="X47" s="11"/>
    </row>
    <row r="48" spans="1:24" x14ac:dyDescent="0.25">
      <c r="A48" s="158">
        <f t="shared" si="5"/>
        <v>41</v>
      </c>
      <c r="B48" s="169">
        <v>5.1834522758870995E-4</v>
      </c>
      <c r="C48" s="170">
        <v>9.1707895794176941E-4</v>
      </c>
      <c r="D48" s="170">
        <v>5.1834522758870995E-4</v>
      </c>
      <c r="E48" s="170">
        <v>9.1707895794176941E-4</v>
      </c>
      <c r="F48" s="170">
        <v>2.406844848923922E-3</v>
      </c>
      <c r="G48" s="170">
        <v>2.6226807874489785E-3</v>
      </c>
      <c r="H48" s="170">
        <v>7.7999999999999999E-4</v>
      </c>
      <c r="I48" s="170">
        <v>1.65E-3</v>
      </c>
      <c r="J48" s="171">
        <v>1.6999999999999999E-3</v>
      </c>
      <c r="K48" s="11"/>
      <c r="L48">
        <f t="shared" si="1"/>
        <v>41</v>
      </c>
      <c r="M48" s="16">
        <f>MAX(VLOOKUP(MAX(0,A48+IF(Personal!$F$14="Female",VLOOKUP(A48,Setback,IF(Personal!$F$20="Officer",2,3)),0)),Rates,$Y$1),$Z$1)</f>
        <v>9.1707895794176941E-4</v>
      </c>
      <c r="N48" s="16">
        <f t="shared" si="9"/>
        <v>7.7999999999999999E-4</v>
      </c>
      <c r="O48" s="16">
        <f t="shared" si="10"/>
        <v>1.6999999999999999E-3</v>
      </c>
      <c r="P48" s="16">
        <f t="shared" si="11"/>
        <v>7.6455388148155556E-5</v>
      </c>
      <c r="Q48" s="16">
        <f t="shared" si="11"/>
        <v>6.5023249086637591E-5</v>
      </c>
      <c r="R48" s="16">
        <f t="shared" si="11"/>
        <v>1.4177716864693934E-4</v>
      </c>
      <c r="S48" s="16">
        <f t="shared" si="12"/>
        <v>0.99992354461185184</v>
      </c>
      <c r="T48" s="16">
        <f t="shared" si="12"/>
        <v>0.99993497675091336</v>
      </c>
      <c r="U48" s="16">
        <f t="shared" si="12"/>
        <v>0.99985822283135306</v>
      </c>
      <c r="V48" s="16"/>
      <c r="X48" s="11"/>
    </row>
    <row r="49" spans="1:24" x14ac:dyDescent="0.25">
      <c r="A49" s="158">
        <f t="shared" si="5"/>
        <v>42</v>
      </c>
      <c r="B49" s="169">
        <v>5.8100452087197303E-4</v>
      </c>
      <c r="C49" s="170">
        <v>1.0169625760988062E-3</v>
      </c>
      <c r="D49" s="170">
        <v>5.8100452087197303E-4</v>
      </c>
      <c r="E49" s="170">
        <v>1.0169625760988062E-3</v>
      </c>
      <c r="F49" s="170">
        <v>2.5309285718420589E-3</v>
      </c>
      <c r="G49" s="170">
        <v>2.7119952306470293E-3</v>
      </c>
      <c r="H49" s="170">
        <v>8.0000000000000004E-4</v>
      </c>
      <c r="I49" s="170">
        <v>1.66E-3</v>
      </c>
      <c r="J49" s="171">
        <v>1.6999999999999999E-3</v>
      </c>
      <c r="K49" s="11"/>
      <c r="L49">
        <f t="shared" si="1"/>
        <v>42</v>
      </c>
      <c r="M49" s="16">
        <f>MAX(VLOOKUP(MAX(0,A49+IF(Personal!$F$14="Female",VLOOKUP(A49,Setback,IF(Personal!$F$20="Officer",2,3)),0)),Rates,$Y$1),$Z$1)</f>
        <v>1.0169625760988062E-3</v>
      </c>
      <c r="N49" s="16">
        <f t="shared" si="9"/>
        <v>8.0000000000000004E-4</v>
      </c>
      <c r="O49" s="16">
        <f t="shared" si="10"/>
        <v>1.6999999999999999E-3</v>
      </c>
      <c r="P49" s="16">
        <f t="shared" si="11"/>
        <v>8.478640821196759E-5</v>
      </c>
      <c r="Q49" s="16">
        <f t="shared" si="11"/>
        <v>6.6691123612239167E-5</v>
      </c>
      <c r="R49" s="16">
        <f t="shared" si="11"/>
        <v>1.4177716864693934E-4</v>
      </c>
      <c r="S49" s="16">
        <f t="shared" si="12"/>
        <v>0.99991521359178803</v>
      </c>
      <c r="T49" s="16">
        <f t="shared" si="12"/>
        <v>0.99993330887638776</v>
      </c>
      <c r="U49" s="16">
        <f t="shared" si="12"/>
        <v>0.99985822283135306</v>
      </c>
      <c r="V49" s="16"/>
      <c r="X49" s="11"/>
    </row>
    <row r="50" spans="1:24" x14ac:dyDescent="0.25">
      <c r="A50" s="158">
        <f t="shared" si="5"/>
        <v>43</v>
      </c>
      <c r="B50" s="169">
        <v>6.5248944040608076E-4</v>
      </c>
      <c r="C50" s="170">
        <v>1.1164929136863726E-3</v>
      </c>
      <c r="D50" s="170">
        <v>6.5248944040608076E-4</v>
      </c>
      <c r="E50" s="170">
        <v>1.1164929136863726E-3</v>
      </c>
      <c r="F50" s="170">
        <v>2.6631164966547144E-3</v>
      </c>
      <c r="G50" s="170">
        <v>2.8269549860419595E-3</v>
      </c>
      <c r="H50" s="170">
        <v>8.1999999999999998E-4</v>
      </c>
      <c r="I50" s="170">
        <v>1.67E-3</v>
      </c>
      <c r="J50" s="171">
        <v>1.7899999999999999E-3</v>
      </c>
      <c r="K50" s="11"/>
      <c r="L50">
        <f t="shared" si="1"/>
        <v>43</v>
      </c>
      <c r="M50" s="16">
        <f>MAX(VLOOKUP(MAX(0,A50+IF(Personal!$F$14="Female",VLOOKUP(A50,Setback,IF(Personal!$F$20="Officer",2,3)),0)),Rates,$Y$1),$Z$1)</f>
        <v>1.1164929136863726E-3</v>
      </c>
      <c r="N50" s="16">
        <f t="shared" si="9"/>
        <v>8.1999999999999998E-4</v>
      </c>
      <c r="O50" s="16">
        <f t="shared" si="10"/>
        <v>1.7899999999999999E-3</v>
      </c>
      <c r="P50" s="16">
        <f t="shared" si="11"/>
        <v>9.3088721660361529E-5</v>
      </c>
      <c r="Q50" s="16">
        <f t="shared" si="11"/>
        <v>6.8359028740361261E-5</v>
      </c>
      <c r="R50" s="16">
        <f t="shared" si="11"/>
        <v>1.4928918562284732E-4</v>
      </c>
      <c r="S50" s="16">
        <f t="shared" si="12"/>
        <v>0.99990691127833964</v>
      </c>
      <c r="T50" s="16">
        <f t="shared" si="12"/>
        <v>0.99993164097125964</v>
      </c>
      <c r="U50" s="16">
        <f t="shared" si="12"/>
        <v>0.99985071081437715</v>
      </c>
      <c r="V50" s="16"/>
      <c r="X50" s="11"/>
    </row>
    <row r="51" spans="1:24" x14ac:dyDescent="0.25">
      <c r="A51" s="158">
        <f t="shared" si="5"/>
        <v>44</v>
      </c>
      <c r="B51" s="169">
        <v>7.3305323883793847E-4</v>
      </c>
      <c r="C51" s="170">
        <v>1.2242069574643643E-3</v>
      </c>
      <c r="D51" s="170">
        <v>7.3305323883793847E-4</v>
      </c>
      <c r="E51" s="170">
        <v>1.2242069574643643E-3</v>
      </c>
      <c r="F51" s="170">
        <v>2.8053663337971372E-3</v>
      </c>
      <c r="G51" s="170">
        <v>2.9809323146978112E-3</v>
      </c>
      <c r="H51" s="170">
        <v>8.4000000000000003E-4</v>
      </c>
      <c r="I51" s="170">
        <v>1.67E-3</v>
      </c>
      <c r="J51" s="171">
        <v>1.89E-3</v>
      </c>
      <c r="K51" s="11"/>
      <c r="L51">
        <f t="shared" si="1"/>
        <v>44</v>
      </c>
      <c r="M51" s="16">
        <f>MAX(VLOOKUP(MAX(0,A51+IF(Personal!$F$14="Female",VLOOKUP(A51,Setback,IF(Personal!$F$20="Officer",2,3)),0)),Rates,$Y$1),$Z$1)</f>
        <v>1.2242069574643643E-3</v>
      </c>
      <c r="N51" s="16">
        <f t="shared" si="9"/>
        <v>8.4000000000000003E-4</v>
      </c>
      <c r="O51" s="16">
        <f t="shared" si="10"/>
        <v>1.89E-3</v>
      </c>
      <c r="P51" s="16">
        <f t="shared" si="11"/>
        <v>1.0207453261779076E-4</v>
      </c>
      <c r="Q51" s="16">
        <f t="shared" si="11"/>
        <v>7.0026964472003073E-5</v>
      </c>
      <c r="R51" s="16">
        <f t="shared" si="11"/>
        <v>1.5763659934686647E-4</v>
      </c>
      <c r="S51" s="16">
        <f t="shared" si="12"/>
        <v>0.99989792546738221</v>
      </c>
      <c r="T51" s="16">
        <f t="shared" si="12"/>
        <v>0.999929973035528</v>
      </c>
      <c r="U51" s="16">
        <f t="shared" si="12"/>
        <v>0.99984236340065313</v>
      </c>
      <c r="V51" s="16"/>
      <c r="X51" s="11"/>
    </row>
    <row r="52" spans="1:24" x14ac:dyDescent="0.25">
      <c r="A52" s="158">
        <f t="shared" si="5"/>
        <v>45</v>
      </c>
      <c r="B52" s="169">
        <v>8.315177885660544E-4</v>
      </c>
      <c r="C52" s="170">
        <v>1.3278411013517126E-3</v>
      </c>
      <c r="D52" s="170">
        <v>8.315177885660544E-4</v>
      </c>
      <c r="E52" s="170">
        <v>1.3278411013517126E-3</v>
      </c>
      <c r="F52" s="170">
        <v>2.9581702618367727E-3</v>
      </c>
      <c r="G52" s="170">
        <v>3.1775037334435445E-3</v>
      </c>
      <c r="H52" s="170">
        <v>8.5999999999999998E-4</v>
      </c>
      <c r="I52" s="170">
        <v>1.6800000000000001E-3</v>
      </c>
      <c r="J52" s="171">
        <v>1.97E-3</v>
      </c>
      <c r="K52" s="11"/>
      <c r="L52">
        <f t="shared" si="1"/>
        <v>45</v>
      </c>
      <c r="M52" s="16">
        <f>MAX(VLOOKUP(MAX(0,A52+IF(Personal!$F$14="Female",VLOOKUP(A52,Setback,IF(Personal!$F$20="Officer",2,3)),0)),Rates,$Y$1),$Z$1)</f>
        <v>1.3278411013517126E-3</v>
      </c>
      <c r="N52" s="16">
        <f t="shared" si="9"/>
        <v>8.5999999999999998E-4</v>
      </c>
      <c r="O52" s="16">
        <f t="shared" si="10"/>
        <v>1.97E-3</v>
      </c>
      <c r="P52" s="16">
        <f t="shared" si="11"/>
        <v>1.1072082529062222E-4</v>
      </c>
      <c r="Q52" s="16">
        <f t="shared" si="11"/>
        <v>7.1694930808607893E-5</v>
      </c>
      <c r="R52" s="16">
        <f t="shared" si="11"/>
        <v>1.6431508231695702E-4</v>
      </c>
      <c r="S52" s="16">
        <f t="shared" si="12"/>
        <v>0.99988927917470938</v>
      </c>
      <c r="T52" s="16">
        <f t="shared" si="12"/>
        <v>0.99992830506919139</v>
      </c>
      <c r="U52" s="16">
        <f t="shared" si="12"/>
        <v>0.99983568491768304</v>
      </c>
      <c r="V52" s="16"/>
      <c r="X52" s="11"/>
    </row>
    <row r="53" spans="1:24" x14ac:dyDescent="0.25">
      <c r="A53" s="158">
        <f t="shared" si="5"/>
        <v>46</v>
      </c>
      <c r="B53" s="169">
        <v>8.585040565619364E-4</v>
      </c>
      <c r="C53" s="170">
        <v>1.4365962652703702E-3</v>
      </c>
      <c r="D53" s="170">
        <v>8.585040565619364E-4</v>
      </c>
      <c r="E53" s="170">
        <v>1.4365962652703702E-3</v>
      </c>
      <c r="F53" s="170">
        <v>3.1226610582378799E-3</v>
      </c>
      <c r="G53" s="170">
        <v>3.4142486042366667E-3</v>
      </c>
      <c r="H53" s="170">
        <v>8.8000000000000003E-4</v>
      </c>
      <c r="I53" s="170">
        <v>1.6900000000000001E-3</v>
      </c>
      <c r="J53" s="171">
        <v>1.97E-3</v>
      </c>
      <c r="K53" s="11"/>
      <c r="L53">
        <f t="shared" si="1"/>
        <v>46</v>
      </c>
      <c r="M53" s="16">
        <f>MAX(VLOOKUP(MAX(0,A53+IF(Personal!$F$14="Female",VLOOKUP(A53,Setback,IF(Personal!$F$20="Officer",2,3)),0)),Rates,$Y$1),$Z$1)</f>
        <v>1.4365962652703702E-3</v>
      </c>
      <c r="N53" s="16">
        <f t="shared" si="9"/>
        <v>8.8000000000000003E-4</v>
      </c>
      <c r="O53" s="16">
        <f t="shared" si="10"/>
        <v>1.97E-3</v>
      </c>
      <c r="P53" s="16">
        <f t="shared" si="11"/>
        <v>1.1979525389527179E-4</v>
      </c>
      <c r="Q53" s="16">
        <f t="shared" si="11"/>
        <v>7.33629277510639E-5</v>
      </c>
      <c r="R53" s="16">
        <f t="shared" si="11"/>
        <v>1.6431508231695702E-4</v>
      </c>
      <c r="S53" s="16">
        <f t="shared" si="12"/>
        <v>0.99988020474610473</v>
      </c>
      <c r="T53" s="16">
        <f t="shared" si="12"/>
        <v>0.99992663707224894</v>
      </c>
      <c r="U53" s="16">
        <f t="shared" si="12"/>
        <v>0.99983568491768304</v>
      </c>
      <c r="V53" s="16"/>
      <c r="X53" s="11"/>
    </row>
    <row r="54" spans="1:24" x14ac:dyDescent="0.25">
      <c r="A54" s="158">
        <f t="shared" si="5"/>
        <v>47</v>
      </c>
      <c r="B54" s="169">
        <v>8.9444103023616746E-4</v>
      </c>
      <c r="C54" s="170">
        <v>1.5482432698486941E-3</v>
      </c>
      <c r="D54" s="170">
        <v>8.9444103023616746E-4</v>
      </c>
      <c r="E54" s="170">
        <v>1.5482432698486941E-3</v>
      </c>
      <c r="F54" s="170">
        <v>3.3001079515194306E-3</v>
      </c>
      <c r="G54" s="170">
        <v>3.6842942888525442E-3</v>
      </c>
      <c r="H54" s="170">
        <v>9.2000000000000003E-4</v>
      </c>
      <c r="I54" s="170">
        <v>1.6999999999999999E-3</v>
      </c>
      <c r="J54" s="171">
        <v>2.0699999999999998E-3</v>
      </c>
      <c r="K54" s="11"/>
      <c r="L54">
        <f t="shared" si="1"/>
        <v>47</v>
      </c>
      <c r="M54" s="16">
        <f>MAX(VLOOKUP(MAX(0,A54+IF(Personal!$F$14="Female",VLOOKUP(A54,Setback,IF(Personal!$F$20="Officer",2,3)),0)),Rates,$Y$1),$Z$1)</f>
        <v>1.5482432698486941E-3</v>
      </c>
      <c r="N54" s="16">
        <f t="shared" si="9"/>
        <v>9.2000000000000003E-4</v>
      </c>
      <c r="O54" s="16">
        <f t="shared" si="10"/>
        <v>2.0699999999999998E-3</v>
      </c>
      <c r="P54" s="16">
        <f t="shared" si="11"/>
        <v>1.2911191742004391E-4</v>
      </c>
      <c r="Q54" s="16">
        <f t="shared" si="11"/>
        <v>7.6699013458747523E-5</v>
      </c>
      <c r="R54" s="16">
        <f t="shared" si="11"/>
        <v>1.7266387614178758E-4</v>
      </c>
      <c r="S54" s="16">
        <f t="shared" si="12"/>
        <v>0.99987088808257996</v>
      </c>
      <c r="T54" s="16">
        <f t="shared" si="12"/>
        <v>0.99992330098654125</v>
      </c>
      <c r="U54" s="16">
        <f t="shared" si="12"/>
        <v>0.99982733612385821</v>
      </c>
      <c r="V54" s="16"/>
      <c r="X54" s="11"/>
    </row>
    <row r="55" spans="1:24" x14ac:dyDescent="0.25">
      <c r="A55" s="158">
        <f t="shared" si="5"/>
        <v>48</v>
      </c>
      <c r="B55" s="169">
        <v>9.3923800442102248E-4</v>
      </c>
      <c r="C55" s="170">
        <v>1.6819278989664967E-3</v>
      </c>
      <c r="D55" s="170">
        <v>9.3923800442102248E-4</v>
      </c>
      <c r="E55" s="170">
        <v>1.6819278989664967E-3</v>
      </c>
      <c r="F55" s="170">
        <v>3.4915738199931294E-3</v>
      </c>
      <c r="G55" s="170">
        <v>3.9809163104050273E-3</v>
      </c>
      <c r="H55" s="170">
        <v>9.5E-4</v>
      </c>
      <c r="I55" s="170">
        <v>1.72E-3</v>
      </c>
      <c r="J55" s="171">
        <v>2.16E-3</v>
      </c>
      <c r="K55" s="11"/>
      <c r="L55">
        <f t="shared" si="1"/>
        <v>48</v>
      </c>
      <c r="M55" s="16">
        <f>MAX(VLOOKUP(MAX(0,A55+IF(Personal!$F$14="Female",VLOOKUP(A55,Setback,IF(Personal!$F$20="Officer",2,3)),0)),Rates,$Y$1),$Z$1)</f>
        <v>1.6819278989664967E-3</v>
      </c>
      <c r="N55" s="16">
        <f t="shared" si="9"/>
        <v>9.5E-4</v>
      </c>
      <c r="O55" s="16">
        <f t="shared" si="10"/>
        <v>2.16E-3</v>
      </c>
      <c r="P55" s="16">
        <f t="shared" si="11"/>
        <v>1.402688220495385E-4</v>
      </c>
      <c r="Q55" s="16">
        <f t="shared" si="11"/>
        <v>7.9201158088904045E-5</v>
      </c>
      <c r="R55" s="16">
        <f t="shared" si="11"/>
        <v>1.8017844630402458E-4</v>
      </c>
      <c r="S55" s="16">
        <f t="shared" si="12"/>
        <v>0.99985973117795046</v>
      </c>
      <c r="T55" s="16">
        <f t="shared" si="12"/>
        <v>0.9999207988419111</v>
      </c>
      <c r="U55" s="16">
        <f t="shared" si="12"/>
        <v>0.99981982155369598</v>
      </c>
      <c r="V55" s="16"/>
      <c r="X55" s="11"/>
    </row>
    <row r="56" spans="1:24" x14ac:dyDescent="0.25">
      <c r="A56" s="158">
        <f t="shared" si="5"/>
        <v>49</v>
      </c>
      <c r="B56" s="169">
        <v>9.8404210608404722E-4</v>
      </c>
      <c r="C56" s="170">
        <v>1.8252445521028187E-3</v>
      </c>
      <c r="D56" s="170">
        <v>9.8404210608404722E-4</v>
      </c>
      <c r="E56" s="170">
        <v>1.8252445521028187E-3</v>
      </c>
      <c r="F56" s="170">
        <v>3.6989498013095751E-3</v>
      </c>
      <c r="G56" s="170">
        <v>4.2940535664362104E-3</v>
      </c>
      <c r="H56" s="170">
        <v>1E-3</v>
      </c>
      <c r="I56" s="170">
        <v>1.75E-3</v>
      </c>
      <c r="J56" s="171">
        <v>2.2699999999999999E-3</v>
      </c>
      <c r="K56" s="11"/>
      <c r="L56">
        <f t="shared" si="1"/>
        <v>49</v>
      </c>
      <c r="M56" s="16">
        <f>MAX(VLOOKUP(MAX(0,A56+IF(Personal!$F$14="Female",VLOOKUP(A56,Setback,IF(Personal!$F$20="Officer",2,3)),0)),Rates,$Y$1),$Z$1)</f>
        <v>1.8252445521028187E-3</v>
      </c>
      <c r="N56" s="16">
        <f t="shared" si="9"/>
        <v>1E-3</v>
      </c>
      <c r="O56" s="16">
        <f t="shared" si="10"/>
        <v>2.2699999999999999E-3</v>
      </c>
      <c r="P56" s="16">
        <f t="shared" si="11"/>
        <v>1.5223110672435425E-4</v>
      </c>
      <c r="Q56" s="16">
        <f t="shared" si="11"/>
        <v>8.3371552197619714E-5</v>
      </c>
      <c r="R56" s="16">
        <f t="shared" si="11"/>
        <v>1.8936376472500349E-4</v>
      </c>
      <c r="S56" s="16">
        <f t="shared" si="12"/>
        <v>0.99984776889327565</v>
      </c>
      <c r="T56" s="16">
        <f t="shared" si="12"/>
        <v>0.99991662844780238</v>
      </c>
      <c r="U56" s="16">
        <f t="shared" si="12"/>
        <v>0.999810636235275</v>
      </c>
      <c r="V56" s="16"/>
      <c r="X56" s="11"/>
    </row>
    <row r="57" spans="1:24" x14ac:dyDescent="0.25">
      <c r="A57" s="158">
        <f t="shared" si="5"/>
        <v>50</v>
      </c>
      <c r="B57" s="169">
        <v>1.0283318890711049E-3</v>
      </c>
      <c r="C57" s="170">
        <v>1.9766022563305328E-3</v>
      </c>
      <c r="D57" s="170">
        <v>1.0283318890711049E-3</v>
      </c>
      <c r="E57" s="170">
        <v>1.9766022563305328E-3</v>
      </c>
      <c r="F57" s="170">
        <v>3.9220233521329662E-3</v>
      </c>
      <c r="G57" s="170">
        <v>4.6166881692842592E-3</v>
      </c>
      <c r="H57" s="170">
        <v>1.06E-3</v>
      </c>
      <c r="I57" s="170">
        <v>1.7899999999999999E-3</v>
      </c>
      <c r="J57" s="171">
        <v>2.2699999999999999E-3</v>
      </c>
      <c r="K57" s="11"/>
      <c r="L57">
        <f t="shared" si="1"/>
        <v>50</v>
      </c>
      <c r="M57" s="16">
        <f>MAX(VLOOKUP(MAX(0,A57+IF(Personal!$F$14="Female",VLOOKUP(A57,Setback,IF(Personal!$F$20="Officer",2,3)),0)),Rates,$Y$1),$Z$1)</f>
        <v>1.9766022563305328E-3</v>
      </c>
      <c r="N57" s="16">
        <f t="shared" si="9"/>
        <v>1.06E-3</v>
      </c>
      <c r="O57" s="16">
        <f t="shared" si="10"/>
        <v>2.2699999999999999E-3</v>
      </c>
      <c r="P57" s="16">
        <f t="shared" si="11"/>
        <v>1.6486626744294242E-4</v>
      </c>
      <c r="Q57" s="16">
        <f t="shared" si="11"/>
        <v>8.8376277696755601E-5</v>
      </c>
      <c r="R57" s="16">
        <f t="shared" si="11"/>
        <v>1.8936376472500349E-4</v>
      </c>
      <c r="S57" s="16">
        <f t="shared" si="12"/>
        <v>0.99983513373255706</v>
      </c>
      <c r="T57" s="16">
        <f t="shared" si="12"/>
        <v>0.99991162372230324</v>
      </c>
      <c r="U57" s="16">
        <f t="shared" si="12"/>
        <v>0.999810636235275</v>
      </c>
      <c r="V57" s="16"/>
      <c r="X57" s="11"/>
    </row>
    <row r="58" spans="1:24" x14ac:dyDescent="0.25">
      <c r="A58" s="158">
        <f t="shared" si="5"/>
        <v>51</v>
      </c>
      <c r="B58" s="169">
        <v>1.0906728842481723E-3</v>
      </c>
      <c r="C58" s="170">
        <v>2.1542187064980678E-3</v>
      </c>
      <c r="D58" s="170">
        <v>1.0906728842481723E-3</v>
      </c>
      <c r="E58" s="170">
        <v>2.1542187064980678E-3</v>
      </c>
      <c r="F58" s="170">
        <v>4.1653839352899825E-3</v>
      </c>
      <c r="G58" s="170">
        <v>4.9464766808172871E-3</v>
      </c>
      <c r="H58" s="170">
        <v>1.15E-3</v>
      </c>
      <c r="I58" s="170">
        <v>1.91E-3</v>
      </c>
      <c r="J58" s="171">
        <v>2.3600000000000001E-3</v>
      </c>
      <c r="K58" s="11"/>
      <c r="L58">
        <f t="shared" si="1"/>
        <v>51</v>
      </c>
      <c r="M58" s="16">
        <f>MAX(VLOOKUP(MAX(0,A58+IF(Personal!$F$14="Female",VLOOKUP(A58,Setback,IF(Personal!$F$20="Officer",2,3)),0)),Rates,$Y$1),$Z$1)</f>
        <v>2.1542187064980678E-3</v>
      </c>
      <c r="N58" s="16">
        <f t="shared" si="9"/>
        <v>1.15E-3</v>
      </c>
      <c r="O58" s="16">
        <f t="shared" si="10"/>
        <v>2.3600000000000001E-3</v>
      </c>
      <c r="P58" s="16">
        <f t="shared" si="11"/>
        <v>1.796957172351954E-4</v>
      </c>
      <c r="Q58" s="16">
        <f t="shared" si="11"/>
        <v>9.5883882629710371E-5</v>
      </c>
      <c r="R58" s="16">
        <f t="shared" si="11"/>
        <v>1.9687971574366969E-4</v>
      </c>
      <c r="S58" s="16">
        <f t="shared" si="12"/>
        <v>0.9998203042827648</v>
      </c>
      <c r="T58" s="16">
        <f t="shared" si="12"/>
        <v>0.99990411611737029</v>
      </c>
      <c r="U58" s="16">
        <f t="shared" si="12"/>
        <v>0.99980312028425633</v>
      </c>
      <c r="V58" s="16"/>
      <c r="X58" s="11"/>
    </row>
    <row r="59" spans="1:24" x14ac:dyDescent="0.25">
      <c r="A59" s="158">
        <f t="shared" si="5"/>
        <v>52</v>
      </c>
      <c r="B59" s="169">
        <v>1.1619176091066088E-3</v>
      </c>
      <c r="C59" s="170">
        <v>2.3458852711163475E-3</v>
      </c>
      <c r="D59" s="170">
        <v>1.1619176091066088E-3</v>
      </c>
      <c r="E59" s="170">
        <v>2.3458852711163475E-3</v>
      </c>
      <c r="F59" s="170">
        <v>4.4305196425791296E-3</v>
      </c>
      <c r="G59" s="170">
        <v>5.2805679190671782E-3</v>
      </c>
      <c r="H59" s="170">
        <v>1.24E-3</v>
      </c>
      <c r="I59" s="170">
        <v>2.0699999999999998E-3</v>
      </c>
      <c r="J59" s="171">
        <v>2.47E-3</v>
      </c>
      <c r="K59" s="11"/>
      <c r="L59">
        <f t="shared" si="1"/>
        <v>52</v>
      </c>
      <c r="M59" s="16">
        <f>MAX(VLOOKUP(MAX(0,A59+IF(Personal!$F$14="Female",VLOOKUP(A59,Setback,IF(Personal!$F$20="Officer",2,3)),0)),Rates,$Y$1),$Z$1)</f>
        <v>2.3458852711163475E-3</v>
      </c>
      <c r="N59" s="16">
        <f t="shared" si="9"/>
        <v>1.24E-3</v>
      </c>
      <c r="O59" s="16">
        <f t="shared" si="10"/>
        <v>2.47E-3</v>
      </c>
      <c r="P59" s="16">
        <f t="shared" si="11"/>
        <v>1.9570094564025364E-4</v>
      </c>
      <c r="Q59" s="16">
        <f t="shared" si="11"/>
        <v>1.0339210767862372E-4</v>
      </c>
      <c r="R59" s="16">
        <f t="shared" si="11"/>
        <v>2.060667222022472E-4</v>
      </c>
      <c r="S59" s="16">
        <f t="shared" si="12"/>
        <v>0.99980429905435975</v>
      </c>
      <c r="T59" s="16">
        <f t="shared" si="12"/>
        <v>0.99989660789232138</v>
      </c>
      <c r="U59" s="16">
        <f t="shared" si="12"/>
        <v>0.99979393327779775</v>
      </c>
      <c r="V59" s="16"/>
      <c r="X59" s="11"/>
    </row>
    <row r="60" spans="1:24" x14ac:dyDescent="0.25">
      <c r="A60" s="158">
        <f t="shared" si="5"/>
        <v>53</v>
      </c>
      <c r="B60" s="169">
        <v>1.2421841436525691E-3</v>
      </c>
      <c r="C60" s="170">
        <v>2.5419056462535603E-3</v>
      </c>
      <c r="D60" s="170">
        <v>1.2421841436525691E-3</v>
      </c>
      <c r="E60" s="170">
        <v>2.5419056462535603E-3</v>
      </c>
      <c r="F60" s="170">
        <v>4.7204844736938156E-3</v>
      </c>
      <c r="G60" s="170">
        <v>5.619062647745322E-3</v>
      </c>
      <c r="H60" s="170">
        <v>1.3699999999999999E-3</v>
      </c>
      <c r="I60" s="170">
        <v>2.2399999999999998E-3</v>
      </c>
      <c r="J60" s="171">
        <v>2.47E-3</v>
      </c>
      <c r="K60" s="11"/>
      <c r="L60">
        <f t="shared" si="1"/>
        <v>53</v>
      </c>
      <c r="M60" s="16">
        <f>MAX(VLOOKUP(MAX(0,A60+IF(Personal!$F$14="Female",VLOOKUP(A60,Setback,IF(Personal!$F$20="Officer",2,3)),0)),Rates,$Y$1),$Z$1)</f>
        <v>2.5419056462535603E-3</v>
      </c>
      <c r="N60" s="16">
        <f t="shared" si="9"/>
        <v>1.3699999999999999E-3</v>
      </c>
      <c r="O60" s="16">
        <f t="shared" si="10"/>
        <v>2.47E-3</v>
      </c>
      <c r="P60" s="16">
        <f t="shared" si="11"/>
        <v>2.1207265720812885E-4</v>
      </c>
      <c r="Q60" s="16">
        <f t="shared" si="11"/>
        <v>1.1423841662838718E-4</v>
      </c>
      <c r="R60" s="16">
        <f t="shared" si="11"/>
        <v>2.060667222022472E-4</v>
      </c>
      <c r="S60" s="16">
        <f t="shared" si="12"/>
        <v>0.99978792734279187</v>
      </c>
      <c r="T60" s="16">
        <f t="shared" si="12"/>
        <v>0.99988576158337161</v>
      </c>
      <c r="U60" s="16">
        <f t="shared" si="12"/>
        <v>0.99979393327779775</v>
      </c>
      <c r="V60" s="16"/>
      <c r="X60" s="11"/>
    </row>
    <row r="61" spans="1:24" x14ac:dyDescent="0.25">
      <c r="A61" s="158">
        <f t="shared" si="5"/>
        <v>54</v>
      </c>
      <c r="B61" s="169">
        <v>1.3397419700436528E-3</v>
      </c>
      <c r="C61" s="170">
        <v>2.7437747146385957E-3</v>
      </c>
      <c r="D61" s="170">
        <v>1.3397419700436528E-3</v>
      </c>
      <c r="E61" s="170">
        <v>2.7437747146385957E-3</v>
      </c>
      <c r="F61" s="170">
        <v>5.0360828400035709E-3</v>
      </c>
      <c r="G61" s="170">
        <v>5.9632822906871353E-3</v>
      </c>
      <c r="H61" s="170">
        <v>1.5100000000000001E-3</v>
      </c>
      <c r="I61" s="170">
        <v>2.4499999999999999E-3</v>
      </c>
      <c r="J61" s="171">
        <v>2.5999999999999999E-3</v>
      </c>
      <c r="K61" s="11"/>
      <c r="L61">
        <f t="shared" si="1"/>
        <v>54</v>
      </c>
      <c r="M61" s="16">
        <f>MAX(VLOOKUP(MAX(0,A61+IF(Personal!$F$14="Female",VLOOKUP(A61,Setback,IF(Personal!$F$20="Officer",2,3)),0)),Rates,$Y$1),$Z$1)</f>
        <v>2.7437747146385957E-3</v>
      </c>
      <c r="N61" s="16">
        <f t="shared" si="9"/>
        <v>1.5100000000000001E-3</v>
      </c>
      <c r="O61" s="16">
        <f t="shared" si="10"/>
        <v>2.5999999999999999E-3</v>
      </c>
      <c r="P61" s="16">
        <f t="shared" si="11"/>
        <v>2.2893593716799554E-4</v>
      </c>
      <c r="Q61" s="16">
        <f t="shared" si="11"/>
        <v>1.2592050459359072E-4</v>
      </c>
      <c r="R61" s="16">
        <f t="shared" si="11"/>
        <v>2.1692529081551726E-4</v>
      </c>
      <c r="S61" s="16">
        <f t="shared" si="12"/>
        <v>0.999771064062832</v>
      </c>
      <c r="T61" s="16">
        <f t="shared" si="12"/>
        <v>0.99987407949540641</v>
      </c>
      <c r="U61" s="16">
        <f t="shared" si="12"/>
        <v>0.99978307470918448</v>
      </c>
      <c r="V61" s="16"/>
      <c r="X61" s="11"/>
    </row>
    <row r="62" spans="1:24" x14ac:dyDescent="0.25">
      <c r="A62" s="158">
        <f t="shared" si="5"/>
        <v>55</v>
      </c>
      <c r="B62" s="169">
        <v>1.4556231473838834E-3</v>
      </c>
      <c r="C62" s="170">
        <v>2.9709609864406543E-3</v>
      </c>
      <c r="D62" s="170">
        <v>1.4556231473838834E-3</v>
      </c>
      <c r="E62" s="170">
        <v>2.9709609864406543E-3</v>
      </c>
      <c r="F62" s="170">
        <v>5.3851949426438036E-3</v>
      </c>
      <c r="G62" s="170">
        <v>6.3242097256703787E-3</v>
      </c>
      <c r="H62" s="170">
        <v>1.67E-3</v>
      </c>
      <c r="I62" s="170">
        <v>2.6800000000000001E-3</v>
      </c>
      <c r="J62" s="171">
        <v>2.7599999999999999E-3</v>
      </c>
      <c r="K62" s="11"/>
      <c r="L62">
        <f t="shared" si="1"/>
        <v>55</v>
      </c>
      <c r="M62" s="16">
        <f>MAX(VLOOKUP(MAX(0,A62+IF(Personal!$F$14="Female",VLOOKUP(A62,Setback,IF(Personal!$F$20="Officer",2,3)),0)),Rates,$Y$1),$Z$1)</f>
        <v>2.9709609864406543E-3</v>
      </c>
      <c r="N62" s="16">
        <f t="shared" si="9"/>
        <v>1.67E-3</v>
      </c>
      <c r="O62" s="16">
        <f t="shared" si="10"/>
        <v>2.7599999999999999E-3</v>
      </c>
      <c r="P62" s="16">
        <f t="shared" si="11"/>
        <v>2.4791785093325469E-4</v>
      </c>
      <c r="Q62" s="16">
        <f t="shared" si="11"/>
        <v>1.3927330094276602E-4</v>
      </c>
      <c r="R62" s="16">
        <f t="shared" si="11"/>
        <v>2.3029146407660406E-4</v>
      </c>
      <c r="S62" s="16">
        <f t="shared" si="12"/>
        <v>0.99975208214906675</v>
      </c>
      <c r="T62" s="16">
        <f t="shared" si="12"/>
        <v>0.99986072669905723</v>
      </c>
      <c r="U62" s="16">
        <f t="shared" si="12"/>
        <v>0.9997697085359234</v>
      </c>
      <c r="V62" s="16"/>
      <c r="X62" s="11"/>
    </row>
    <row r="63" spans="1:24" x14ac:dyDescent="0.25">
      <c r="A63" s="158">
        <f t="shared" si="5"/>
        <v>56</v>
      </c>
      <c r="B63" s="169">
        <v>1.5977452685130803E-3</v>
      </c>
      <c r="C63" s="170">
        <v>3.2339066890139513E-3</v>
      </c>
      <c r="D63" s="170">
        <v>1.5977452685130803E-3</v>
      </c>
      <c r="E63" s="170">
        <v>3.2339066890139513E-3</v>
      </c>
      <c r="F63" s="170">
        <v>5.7687143923445764E-3</v>
      </c>
      <c r="G63" s="170">
        <v>6.7367965700527773E-3</v>
      </c>
      <c r="H63" s="170">
        <v>1.8500000000000001E-3</v>
      </c>
      <c r="I63" s="170">
        <v>2.96E-3</v>
      </c>
      <c r="J63" s="171">
        <v>2.97E-3</v>
      </c>
      <c r="K63" s="11"/>
      <c r="L63">
        <f t="shared" si="1"/>
        <v>56</v>
      </c>
      <c r="M63" s="16">
        <f>MAX(VLOOKUP(MAX(0,A63+IF(Personal!$F$14="Female",VLOOKUP(A63,Setback,IF(Personal!$F$20="Officer",2,3)),0)),Rates,$Y$1),$Z$1)</f>
        <v>3.2339066890139513E-3</v>
      </c>
      <c r="N63" s="16">
        <f t="shared" si="9"/>
        <v>1.8500000000000001E-3</v>
      </c>
      <c r="O63" s="16">
        <f t="shared" si="10"/>
        <v>2.97E-3</v>
      </c>
      <c r="P63" s="16">
        <f t="shared" si="11"/>
        <v>2.6989249465181331E-4</v>
      </c>
      <c r="Q63" s="16">
        <f t="shared" si="11"/>
        <v>1.5429754186579991E-4</v>
      </c>
      <c r="R63" s="16">
        <f t="shared" si="11"/>
        <v>2.4783755004820218E-4</v>
      </c>
      <c r="S63" s="16">
        <f t="shared" si="12"/>
        <v>0.99973010750534819</v>
      </c>
      <c r="T63" s="16">
        <f t="shared" si="12"/>
        <v>0.9998457024581342</v>
      </c>
      <c r="U63" s="16">
        <f t="shared" si="12"/>
        <v>0.9997521624499518</v>
      </c>
      <c r="V63" s="16"/>
      <c r="X63" s="11"/>
    </row>
    <row r="64" spans="1:24" x14ac:dyDescent="0.25">
      <c r="A64" s="158">
        <f t="shared" si="5"/>
        <v>57</v>
      </c>
      <c r="B64" s="169">
        <v>1.766293327077677E-3</v>
      </c>
      <c r="C64" s="170">
        <v>3.5434581251614404E-3</v>
      </c>
      <c r="D64" s="170">
        <v>1.766293327077677E-3</v>
      </c>
      <c r="E64" s="170">
        <v>3.5434581251614404E-3</v>
      </c>
      <c r="F64" s="170">
        <v>6.192826174314262E-3</v>
      </c>
      <c r="G64" s="170">
        <v>7.246816619581908E-3</v>
      </c>
      <c r="H64" s="170">
        <v>2.0400000000000001E-3</v>
      </c>
      <c r="I64" s="170">
        <v>3.2599999999999999E-3</v>
      </c>
      <c r="J64" s="171">
        <v>2.97E-3</v>
      </c>
      <c r="K64" s="11"/>
      <c r="L64">
        <f t="shared" si="1"/>
        <v>57</v>
      </c>
      <c r="M64" s="16">
        <f>MAX(VLOOKUP(MAX(0,A64+IF(Personal!$F$14="Female",VLOOKUP(A64,Setback,IF(Personal!$F$20="Officer",2,3)),0)),Rates,$Y$1),$Z$1)</f>
        <v>3.5434581251614404E-3</v>
      </c>
      <c r="N64" s="16">
        <f t="shared" si="9"/>
        <v>2.0400000000000001E-3</v>
      </c>
      <c r="O64" s="16">
        <f t="shared" si="10"/>
        <v>2.97E-3</v>
      </c>
      <c r="P64" s="16">
        <f t="shared" si="11"/>
        <v>2.9576883869519843E-4</v>
      </c>
      <c r="Q64" s="16">
        <f t="shared" si="11"/>
        <v>1.7015915747353727E-4</v>
      </c>
      <c r="R64" s="16">
        <f t="shared" si="11"/>
        <v>2.4783755004820218E-4</v>
      </c>
      <c r="S64" s="16">
        <f t="shared" si="12"/>
        <v>0.9997042311613048</v>
      </c>
      <c r="T64" s="16">
        <f t="shared" si="12"/>
        <v>0.99982984084252646</v>
      </c>
      <c r="U64" s="16">
        <f t="shared" si="12"/>
        <v>0.9997521624499518</v>
      </c>
      <c r="V64" s="16"/>
      <c r="X64" s="11"/>
    </row>
    <row r="65" spans="1:24" x14ac:dyDescent="0.25">
      <c r="A65" s="158">
        <f t="shared" si="5"/>
        <v>58</v>
      </c>
      <c r="B65" s="169">
        <v>1.9696687799281398E-3</v>
      </c>
      <c r="C65" s="170">
        <v>3.934374716365807E-3</v>
      </c>
      <c r="D65" s="170">
        <v>1.9696687799281398E-3</v>
      </c>
      <c r="E65" s="170">
        <v>3.934374716365807E-3</v>
      </c>
      <c r="F65" s="170">
        <v>6.6622078455191224E-3</v>
      </c>
      <c r="G65" s="170">
        <v>7.9093468923328181E-3</v>
      </c>
      <c r="H65" s="170">
        <v>2.2599999999999999E-3</v>
      </c>
      <c r="I65" s="170">
        <v>3.5899999999999999E-3</v>
      </c>
      <c r="J65" s="171">
        <v>3.1900000000000001E-3</v>
      </c>
      <c r="K65" s="11"/>
      <c r="L65">
        <f t="shared" si="1"/>
        <v>58</v>
      </c>
      <c r="M65" s="16">
        <f>MAX(VLOOKUP(MAX(0,A65+IF(Personal!$F$14="Female",VLOOKUP(A65,Setback,IF(Personal!$F$20="Officer",2,3)),0)),Rates,$Y$1),$Z$1)</f>
        <v>3.934374716365807E-3</v>
      </c>
      <c r="N65" s="16">
        <f t="shared" si="9"/>
        <v>2.2599999999999999E-3</v>
      </c>
      <c r="O65" s="16">
        <f t="shared" si="10"/>
        <v>3.1900000000000001E-3</v>
      </c>
      <c r="P65" s="16">
        <f t="shared" si="11"/>
        <v>3.2845727352193155E-4</v>
      </c>
      <c r="Q65" s="16">
        <f t="shared" si="11"/>
        <v>1.8852869741947664E-4</v>
      </c>
      <c r="R65" s="16">
        <f t="shared" si="11"/>
        <v>2.6622279779864311E-4</v>
      </c>
      <c r="S65" s="16">
        <f t="shared" si="12"/>
        <v>0.99967154272647807</v>
      </c>
      <c r="T65" s="16">
        <f t="shared" si="12"/>
        <v>0.99981147130258052</v>
      </c>
      <c r="U65" s="16">
        <f t="shared" si="12"/>
        <v>0.99973377720220136</v>
      </c>
      <c r="V65" s="16"/>
      <c r="X65" s="11"/>
    </row>
    <row r="66" spans="1:24" x14ac:dyDescent="0.25">
      <c r="A66" s="158">
        <f t="shared" si="5"/>
        <v>59</v>
      </c>
      <c r="B66" s="169">
        <v>2.2086984337336022E-3</v>
      </c>
      <c r="C66" s="170">
        <v>4.425424073146487E-3</v>
      </c>
      <c r="D66" s="170">
        <v>2.2086984337336022E-3</v>
      </c>
      <c r="E66" s="170">
        <v>4.425424073146487E-3</v>
      </c>
      <c r="F66" s="170">
        <v>7.1867204751525802E-3</v>
      </c>
      <c r="G66" s="170">
        <v>8.8017694889131713E-3</v>
      </c>
      <c r="H66" s="170">
        <v>2.5000000000000001E-3</v>
      </c>
      <c r="I66" s="170">
        <v>3.98E-3</v>
      </c>
      <c r="J66" s="171">
        <v>3.4399999999999999E-3</v>
      </c>
      <c r="K66" s="11"/>
      <c r="L66">
        <f t="shared" si="1"/>
        <v>59</v>
      </c>
      <c r="M66" s="16">
        <f>MAX(VLOOKUP(MAX(0,A66+IF(Personal!$F$14="Female",VLOOKUP(A66,Setback,IF(Personal!$F$20="Officer",2,3)),0)),Rates,$Y$1),$Z$1)</f>
        <v>4.425424073146487E-3</v>
      </c>
      <c r="N66" s="16">
        <f t="shared" si="9"/>
        <v>2.5000000000000001E-3</v>
      </c>
      <c r="O66" s="16">
        <f t="shared" si="10"/>
        <v>3.4399999999999999E-3</v>
      </c>
      <c r="P66" s="16">
        <f t="shared" si="11"/>
        <v>3.6953547562512679E-4</v>
      </c>
      <c r="Q66" s="16">
        <f t="shared" si="11"/>
        <v>2.0857243058891584E-4</v>
      </c>
      <c r="R66" s="16">
        <f t="shared" si="11"/>
        <v>2.8711964028949044E-4</v>
      </c>
      <c r="S66" s="16">
        <f t="shared" si="12"/>
        <v>0.99963046452437487</v>
      </c>
      <c r="T66" s="16">
        <f t="shared" si="12"/>
        <v>0.99979142756941108</v>
      </c>
      <c r="U66" s="16">
        <f t="shared" si="12"/>
        <v>0.99971288035971051</v>
      </c>
      <c r="V66" s="16"/>
      <c r="X66" s="11"/>
    </row>
    <row r="67" spans="1:24" x14ac:dyDescent="0.25">
      <c r="A67" s="158">
        <f t="shared" si="5"/>
        <v>60</v>
      </c>
      <c r="B67" s="169">
        <v>2.4996947373174773E-3</v>
      </c>
      <c r="C67" s="170">
        <v>5.0090120147996747E-3</v>
      </c>
      <c r="D67" s="170">
        <v>2.4996947373174773E-3</v>
      </c>
      <c r="E67" s="170">
        <v>5.0090120147996747E-3</v>
      </c>
      <c r="F67" s="170">
        <v>7.7683024579410544E-3</v>
      </c>
      <c r="G67" s="170">
        <v>9.9943022460723674E-3</v>
      </c>
      <c r="H67" s="170">
        <v>2.7499999999999998E-3</v>
      </c>
      <c r="I67" s="170">
        <v>4.3800000000000002E-3</v>
      </c>
      <c r="J67" s="171">
        <v>3.6800000000000001E-3</v>
      </c>
      <c r="K67" s="11"/>
      <c r="L67">
        <f t="shared" si="1"/>
        <v>60</v>
      </c>
      <c r="M67" s="16">
        <f>MAX(VLOOKUP(MAX(0,A67+IF(Personal!$F$14="Female",VLOOKUP(A67,Setback,IF(Personal!$F$20="Officer",2,3)),0)),Rates,$Y$1),$Z$1)</f>
        <v>5.0090120147996747E-3</v>
      </c>
      <c r="N67" s="16">
        <f t="shared" si="9"/>
        <v>2.7499999999999998E-3</v>
      </c>
      <c r="O67" s="16">
        <f t="shared" si="10"/>
        <v>3.6800000000000001E-3</v>
      </c>
      <c r="P67" s="16">
        <f t="shared" si="11"/>
        <v>4.1837905222119609E-4</v>
      </c>
      <c r="Q67" s="16">
        <f t="shared" si="11"/>
        <v>2.294560206580476E-4</v>
      </c>
      <c r="R67" s="16">
        <f t="shared" si="11"/>
        <v>3.0718513048288987E-4</v>
      </c>
      <c r="S67" s="16">
        <f t="shared" si="12"/>
        <v>0.9995816209477788</v>
      </c>
      <c r="T67" s="16">
        <f t="shared" si="12"/>
        <v>0.99977054397934195</v>
      </c>
      <c r="U67" s="16">
        <f t="shared" si="12"/>
        <v>0.99969281486951711</v>
      </c>
      <c r="V67" s="16"/>
      <c r="X67" s="11"/>
    </row>
    <row r="68" spans="1:24" x14ac:dyDescent="0.25">
      <c r="A68" s="158">
        <f t="shared" si="5"/>
        <v>61</v>
      </c>
      <c r="B68" s="169">
        <v>2.8438275710056657E-3</v>
      </c>
      <c r="C68" s="170">
        <v>5.7157993283865165E-3</v>
      </c>
      <c r="D68" s="170">
        <v>2.8438275710056657E-3</v>
      </c>
      <c r="E68" s="170">
        <v>5.7157993283865165E-3</v>
      </c>
      <c r="F68" s="170">
        <v>8.4181848839854374E-3</v>
      </c>
      <c r="G68" s="170">
        <v>1.1494550474472594E-2</v>
      </c>
      <c r="H68" s="170">
        <v>3.0000000000000001E-3</v>
      </c>
      <c r="I68" s="170">
        <v>4.81E-3</v>
      </c>
      <c r="J68" s="171">
        <v>3.6900000000000001E-3</v>
      </c>
      <c r="K68" s="11"/>
      <c r="L68">
        <f t="shared" si="1"/>
        <v>61</v>
      </c>
      <c r="M68" s="16">
        <f>MAX(VLOOKUP(MAX(0,A68+IF(Personal!$F$14="Female",VLOOKUP(A68,Setback,IF(Personal!$F$20="Officer",2,3)),0)),Rates,$Y$1),$Z$1)</f>
        <v>5.7157993283865165E-3</v>
      </c>
      <c r="N68" s="16">
        <f t="shared" si="9"/>
        <v>3.0000000000000001E-3</v>
      </c>
      <c r="O68" s="16">
        <f t="shared" si="10"/>
        <v>3.6900000000000001E-3</v>
      </c>
      <c r="P68" s="16">
        <f t="shared" si="11"/>
        <v>4.7756901286388764E-4</v>
      </c>
      <c r="Q68" s="16">
        <f t="shared" si="11"/>
        <v>2.5034441029880838E-4</v>
      </c>
      <c r="R68" s="16">
        <f t="shared" si="11"/>
        <v>3.0802128872331469E-4</v>
      </c>
      <c r="S68" s="16">
        <f t="shared" si="12"/>
        <v>0.99952243098713611</v>
      </c>
      <c r="T68" s="16">
        <f t="shared" si="12"/>
        <v>0.99974965558970119</v>
      </c>
      <c r="U68" s="16">
        <f t="shared" si="12"/>
        <v>0.99969197871127669</v>
      </c>
      <c r="V68" s="16"/>
      <c r="X68" s="11"/>
    </row>
    <row r="69" spans="1:24" x14ac:dyDescent="0.25">
      <c r="A69" s="158">
        <f t="shared" si="5"/>
        <v>62</v>
      </c>
      <c r="B69" s="169">
        <v>3.2302888550406342E-3</v>
      </c>
      <c r="C69" s="170">
        <v>6.5285472514546184E-3</v>
      </c>
      <c r="D69" s="170">
        <v>3.2302888550406342E-3</v>
      </c>
      <c r="E69" s="170">
        <v>6.5285472514546184E-3</v>
      </c>
      <c r="F69" s="170">
        <v>9.1389004409784536E-3</v>
      </c>
      <c r="G69" s="170">
        <v>1.3267857035971642E-2</v>
      </c>
      <c r="H69" s="170">
        <v>3.2599999999999999E-3</v>
      </c>
      <c r="I69" s="170">
        <v>5.2700000000000004E-3</v>
      </c>
      <c r="J69" s="171">
        <v>3.9699999999999996E-3</v>
      </c>
      <c r="K69" s="11"/>
      <c r="L69">
        <f t="shared" si="1"/>
        <v>62</v>
      </c>
      <c r="M69" s="16">
        <f>MAX(VLOOKUP(MAX(0,A69+IF(Personal!$F$14="Female",VLOOKUP(A69,Setback,IF(Personal!$F$20="Officer",2,3)),0)),Rates,$Y$1),$Z$1)</f>
        <v>6.5285472514546184E-3</v>
      </c>
      <c r="N69" s="16">
        <f t="shared" si="9"/>
        <v>3.2599999999999999E-3</v>
      </c>
      <c r="O69" s="16">
        <f t="shared" si="10"/>
        <v>3.9699999999999996E-3</v>
      </c>
      <c r="P69" s="16">
        <f t="shared" si="11"/>
        <v>5.4568034776969476E-4</v>
      </c>
      <c r="Q69" s="16">
        <f t="shared" si="11"/>
        <v>2.7207342939061796E-4</v>
      </c>
      <c r="R69" s="16">
        <f t="shared" si="11"/>
        <v>3.3143684343883706E-4</v>
      </c>
      <c r="S69" s="16">
        <f t="shared" si="12"/>
        <v>0.99945431965223031</v>
      </c>
      <c r="T69" s="16">
        <f t="shared" si="12"/>
        <v>0.99972792657060938</v>
      </c>
      <c r="U69" s="16">
        <f t="shared" si="12"/>
        <v>0.99966856315656116</v>
      </c>
      <c r="V69" s="16"/>
      <c r="X69" s="11"/>
    </row>
    <row r="70" spans="1:24" x14ac:dyDescent="0.25">
      <c r="A70" s="158">
        <f t="shared" si="5"/>
        <v>63</v>
      </c>
      <c r="B70" s="169">
        <v>3.6602553759561667E-3</v>
      </c>
      <c r="C70" s="170">
        <v>7.4400515042339545E-3</v>
      </c>
      <c r="D70" s="170">
        <v>3.6602553759561667E-3</v>
      </c>
      <c r="E70" s="170">
        <v>7.4400515042339545E-3</v>
      </c>
      <c r="F70" s="170">
        <v>9.9431139440231686E-3</v>
      </c>
      <c r="G70" s="170">
        <v>1.5211256443870154E-2</v>
      </c>
      <c r="H70" s="170">
        <v>3.5400000000000002E-3</v>
      </c>
      <c r="I70" s="170">
        <v>5.7499999999999999E-3</v>
      </c>
      <c r="J70" s="171">
        <v>5.0899999999999999E-3</v>
      </c>
      <c r="K70" s="11"/>
      <c r="L70">
        <f t="shared" si="1"/>
        <v>63</v>
      </c>
      <c r="M70" s="16">
        <f>MAX(VLOOKUP(MAX(0,A70+IF(Personal!$F$14="Female",VLOOKUP(A70,Setback,IF(Personal!$F$20="Officer",2,3)),0)),Rates,$Y$1),$Z$1)</f>
        <v>7.4400515042339545E-3</v>
      </c>
      <c r="N70" s="16">
        <f t="shared" si="9"/>
        <v>3.5400000000000002E-3</v>
      </c>
      <c r="O70" s="16">
        <f t="shared" si="10"/>
        <v>5.0899999999999999E-3</v>
      </c>
      <c r="P70" s="16">
        <f t="shared" si="11"/>
        <v>6.2212862583699291E-4</v>
      </c>
      <c r="Q70" s="16">
        <f t="shared" si="11"/>
        <v>2.9547972282051305E-4</v>
      </c>
      <c r="R70" s="16">
        <f t="shared" si="11"/>
        <v>4.251594420908722E-4</v>
      </c>
      <c r="S70" s="16">
        <f t="shared" si="12"/>
        <v>0.99937787137416301</v>
      </c>
      <c r="T70" s="16">
        <f t="shared" si="12"/>
        <v>0.99970452027717949</v>
      </c>
      <c r="U70" s="16">
        <f t="shared" si="12"/>
        <v>0.99957484055790913</v>
      </c>
      <c r="V70" s="16"/>
      <c r="X70" s="11"/>
    </row>
    <row r="71" spans="1:24" x14ac:dyDescent="0.25">
      <c r="A71" s="158">
        <f t="shared" si="5"/>
        <v>64</v>
      </c>
      <c r="B71" s="169">
        <v>4.1496342292295747E-3</v>
      </c>
      <c r="C71" s="170">
        <v>8.4700179449164158E-3</v>
      </c>
      <c r="D71" s="170">
        <v>4.1496342292295747E-3</v>
      </c>
      <c r="E71" s="170">
        <v>8.4700179449164158E-3</v>
      </c>
      <c r="F71" s="170">
        <v>1.083623652311036E-2</v>
      </c>
      <c r="G71" s="170">
        <v>1.7169298456396812E-2</v>
      </c>
      <c r="H71" s="170">
        <v>3.82E-3</v>
      </c>
      <c r="I71" s="170">
        <v>6.2300000000000003E-3</v>
      </c>
      <c r="J71" s="171">
        <v>5.4900000000000001E-3</v>
      </c>
      <c r="K71" s="11"/>
      <c r="L71">
        <f t="shared" ref="L71:L127" si="13">A71</f>
        <v>64</v>
      </c>
      <c r="M71" s="16">
        <f>MAX(VLOOKUP(MAX(0,A71+IF(Personal!$F$14="Female",VLOOKUP(A71,Setback,IF(Personal!$F$20="Officer",2,3)),0)),Rates,$Y$1),$Z$1)</f>
        <v>8.4700179449164158E-3</v>
      </c>
      <c r="N71" s="16">
        <f t="shared" ref="N71:N102" si="14">VLOOKUP(A71,Rates,$Y$2)</f>
        <v>3.82E-3</v>
      </c>
      <c r="O71" s="16">
        <f t="shared" ref="O71:O102" si="15">MAX(VLOOKUP(A71,Rates,$Y$2),VLOOKUP(A71+IF($Y$2=9,MIN(VLOOKUP(A71,Setback2,2),120-A71),0),Rates,10))</f>
        <v>5.4900000000000001E-3</v>
      </c>
      <c r="P71" s="16">
        <f t="shared" ref="P71:R102" si="16">1-(1-M71)^(1/12)</f>
        <v>7.0858986422428494E-4</v>
      </c>
      <c r="Q71" s="16">
        <f t="shared" si="16"/>
        <v>3.1889204598489762E-4</v>
      </c>
      <c r="R71" s="16">
        <f t="shared" si="16"/>
        <v>4.5865523838772848E-4</v>
      </c>
      <c r="S71" s="16">
        <f t="shared" si="12"/>
        <v>0.99929141013577572</v>
      </c>
      <c r="T71" s="16">
        <f t="shared" si="12"/>
        <v>0.9996811079540151</v>
      </c>
      <c r="U71" s="16">
        <f t="shared" si="12"/>
        <v>0.99954134476161227</v>
      </c>
      <c r="V71" s="16"/>
      <c r="X71" s="11"/>
    </row>
    <row r="72" spans="1:24" x14ac:dyDescent="0.25">
      <c r="A72" s="158">
        <f t="shared" ref="A72:A128" si="17">A71+1</f>
        <v>65</v>
      </c>
      <c r="B72" s="169">
        <v>4.708826789089661E-3</v>
      </c>
      <c r="C72" s="170">
        <v>9.6149762605454228E-3</v>
      </c>
      <c r="D72" s="170">
        <v>4.708826789089661E-3</v>
      </c>
      <c r="E72" s="170">
        <v>9.6149762605454228E-3</v>
      </c>
      <c r="F72" s="170">
        <v>1.1834629621518013E-2</v>
      </c>
      <c r="G72" s="170">
        <v>1.893112520069436E-2</v>
      </c>
      <c r="H72" s="170">
        <v>4.13E-3</v>
      </c>
      <c r="I72" s="170">
        <v>6.7400000000000003E-3</v>
      </c>
      <c r="J72" s="171">
        <v>6.3699999999999998E-3</v>
      </c>
      <c r="K72" s="11"/>
      <c r="L72">
        <f t="shared" si="13"/>
        <v>65</v>
      </c>
      <c r="M72" s="16">
        <f>MAX(VLOOKUP(MAX(0,A72+IF(Personal!$F$14="Female",VLOOKUP(A72,Setback,IF(Personal!$F$20="Officer",2,3)),0)),Rates,$Y$1),$Z$1)</f>
        <v>9.6149762605454228E-3</v>
      </c>
      <c r="N72" s="16">
        <f t="shared" si="14"/>
        <v>4.13E-3</v>
      </c>
      <c r="O72" s="16">
        <f t="shared" si="15"/>
        <v>6.3699999999999998E-3</v>
      </c>
      <c r="P72" s="16">
        <f t="shared" si="16"/>
        <v>8.0480085662570922E-4</v>
      </c>
      <c r="Q72" s="16">
        <f t="shared" si="16"/>
        <v>3.4481986967882516E-4</v>
      </c>
      <c r="R72" s="16">
        <f t="shared" si="16"/>
        <v>5.3238948223410798E-4</v>
      </c>
      <c r="S72" s="16">
        <f t="shared" ref="S72:U103" si="18">1-P72</f>
        <v>0.99919519914337429</v>
      </c>
      <c r="T72" s="16">
        <f t="shared" si="18"/>
        <v>0.99965518013032117</v>
      </c>
      <c r="U72" s="16">
        <f t="shared" si="18"/>
        <v>0.99946761051776589</v>
      </c>
      <c r="V72" s="16"/>
      <c r="X72" s="11"/>
    </row>
    <row r="73" spans="1:24" x14ac:dyDescent="0.25">
      <c r="A73" s="158">
        <f t="shared" si="17"/>
        <v>66</v>
      </c>
      <c r="B73" s="169">
        <v>5.3273802001308403E-3</v>
      </c>
      <c r="C73" s="170">
        <v>1.0894169164172213E-2</v>
      </c>
      <c r="D73" s="170">
        <v>5.3273802001308403E-3</v>
      </c>
      <c r="E73" s="170">
        <v>1.0894169164172213E-2</v>
      </c>
      <c r="F73" s="170">
        <v>1.2948340698436339E-2</v>
      </c>
      <c r="G73" s="170">
        <v>2.0509016354793998E-2</v>
      </c>
      <c r="H73" s="170">
        <v>4.4999999999999997E-3</v>
      </c>
      <c r="I73" s="170">
        <v>7.3699999999999998E-3</v>
      </c>
      <c r="J73" s="171">
        <v>6.8599999999999998E-3</v>
      </c>
      <c r="K73" s="11"/>
      <c r="L73">
        <f t="shared" si="13"/>
        <v>66</v>
      </c>
      <c r="M73" s="16">
        <f>MAX(VLOOKUP(MAX(0,A73+IF(Personal!$F$14="Female",VLOOKUP(A73,Setback,IF(Personal!$F$20="Officer",2,3)),0)),Rates,$Y$1),$Z$1)</f>
        <v>1.0894169164172213E-2</v>
      </c>
      <c r="N73" s="16">
        <f t="shared" si="14"/>
        <v>4.4999999999999997E-3</v>
      </c>
      <c r="O73" s="16">
        <f t="shared" si="15"/>
        <v>6.8599999999999998E-3</v>
      </c>
      <c r="P73" s="16">
        <f t="shared" si="16"/>
        <v>9.1241226201410619E-4</v>
      </c>
      <c r="Q73" s="16">
        <f t="shared" si="16"/>
        <v>3.7577566845492516E-4</v>
      </c>
      <c r="R73" s="16">
        <f t="shared" si="16"/>
        <v>5.7347199923385439E-4</v>
      </c>
      <c r="S73" s="16">
        <f t="shared" si="18"/>
        <v>0.99908758773798589</v>
      </c>
      <c r="T73" s="16">
        <f t="shared" si="18"/>
        <v>0.99962422433154507</v>
      </c>
      <c r="U73" s="16">
        <f t="shared" si="18"/>
        <v>0.99942652800076615</v>
      </c>
      <c r="V73" s="16"/>
      <c r="X73" s="11"/>
    </row>
    <row r="74" spans="1:24" x14ac:dyDescent="0.25">
      <c r="A74" s="158">
        <f t="shared" si="17"/>
        <v>67</v>
      </c>
      <c r="B74" s="169">
        <v>6.050484541484903E-3</v>
      </c>
      <c r="C74" s="170">
        <v>1.2342269292252891E-2</v>
      </c>
      <c r="D74" s="170">
        <v>6.050484541484903E-3</v>
      </c>
      <c r="E74" s="170">
        <v>1.2342269292252891E-2</v>
      </c>
      <c r="F74" s="170">
        <v>1.4196585355532304E-2</v>
      </c>
      <c r="G74" s="170">
        <v>2.1998107436153054E-2</v>
      </c>
      <c r="H74" s="170">
        <v>4.9199999999999999E-3</v>
      </c>
      <c r="I74" s="170">
        <v>8.0400000000000003E-3</v>
      </c>
      <c r="J74" s="171">
        <v>7.9600000000000001E-3</v>
      </c>
      <c r="K74" s="11"/>
      <c r="L74">
        <f t="shared" si="13"/>
        <v>67</v>
      </c>
      <c r="M74" s="16">
        <f>MAX(VLOOKUP(MAX(0,A74+IF(Personal!$F$14="Female",VLOOKUP(A74,Setback,IF(Personal!$F$20="Officer",2,3)),0)),Rates,$Y$1),$Z$1)</f>
        <v>1.2342269292252891E-2</v>
      </c>
      <c r="N74" s="16">
        <f t="shared" si="14"/>
        <v>4.9199999999999999E-3</v>
      </c>
      <c r="O74" s="16">
        <f t="shared" si="15"/>
        <v>7.9600000000000001E-3</v>
      </c>
      <c r="P74" s="16">
        <f t="shared" si="16"/>
        <v>1.0343869578515186E-3</v>
      </c>
      <c r="Q74" s="16">
        <f t="shared" si="16"/>
        <v>4.1092746663506929E-4</v>
      </c>
      <c r="R74" s="16">
        <f t="shared" si="16"/>
        <v>6.6576577368193668E-4</v>
      </c>
      <c r="S74" s="16">
        <f t="shared" si="18"/>
        <v>0.99896561304214848</v>
      </c>
      <c r="T74" s="16">
        <f t="shared" si="18"/>
        <v>0.99958907253336493</v>
      </c>
      <c r="U74" s="16">
        <f t="shared" si="18"/>
        <v>0.99933423422631806</v>
      </c>
      <c r="V74" s="16"/>
      <c r="X74" s="11"/>
    </row>
    <row r="75" spans="1:24" x14ac:dyDescent="0.25">
      <c r="A75" s="158">
        <f t="shared" si="17"/>
        <v>68</v>
      </c>
      <c r="B75" s="169">
        <v>6.8685417213141566E-3</v>
      </c>
      <c r="C75" s="170">
        <v>1.3958990262958508E-2</v>
      </c>
      <c r="D75" s="170">
        <v>6.8685417213141566E-3</v>
      </c>
      <c r="E75" s="170">
        <v>1.3958990262958508E-2</v>
      </c>
      <c r="F75" s="170">
        <v>1.559606391052012E-2</v>
      </c>
      <c r="G75" s="170">
        <v>2.35405330789758E-2</v>
      </c>
      <c r="H75" s="170">
        <v>5.3800000000000002E-3</v>
      </c>
      <c r="I75" s="170">
        <v>8.7500000000000008E-3</v>
      </c>
      <c r="J75" s="171">
        <v>8.5900000000000004E-3</v>
      </c>
      <c r="K75" s="11"/>
      <c r="L75">
        <f t="shared" si="13"/>
        <v>68</v>
      </c>
      <c r="M75" s="16">
        <f>MAX(VLOOKUP(MAX(0,A75+IF(Personal!$F$14="Female",VLOOKUP(A75,Setback,IF(Personal!$F$20="Officer",2,3)),0)),Rates,$Y$1),$Z$1)</f>
        <v>1.3958990262958508E-2</v>
      </c>
      <c r="N75" s="16">
        <f t="shared" si="14"/>
        <v>5.3800000000000002E-3</v>
      </c>
      <c r="O75" s="16">
        <f t="shared" si="15"/>
        <v>8.5900000000000004E-3</v>
      </c>
      <c r="P75" s="16">
        <f t="shared" si="16"/>
        <v>1.1707585617339866E-3</v>
      </c>
      <c r="Q75" s="16">
        <f t="shared" si="16"/>
        <v>4.4944266348256878E-4</v>
      </c>
      <c r="R75" s="16">
        <f t="shared" si="16"/>
        <v>7.1866719331614703E-4</v>
      </c>
      <c r="S75" s="16">
        <f t="shared" si="18"/>
        <v>0.99882924143826601</v>
      </c>
      <c r="T75" s="16">
        <f t="shared" si="18"/>
        <v>0.99955055733651743</v>
      </c>
      <c r="U75" s="16">
        <f t="shared" si="18"/>
        <v>0.99928133280668385</v>
      </c>
      <c r="V75" s="16"/>
      <c r="X75" s="11"/>
    </row>
    <row r="76" spans="1:24" x14ac:dyDescent="0.25">
      <c r="A76" s="158">
        <f t="shared" si="17"/>
        <v>69</v>
      </c>
      <c r="B76" s="169">
        <v>7.8273939592627823E-3</v>
      </c>
      <c r="C76" s="170">
        <v>1.5807336716466378E-2</v>
      </c>
      <c r="D76" s="170">
        <v>7.8273939592627823E-3</v>
      </c>
      <c r="E76" s="170">
        <v>1.5807336716466378E-2</v>
      </c>
      <c r="F76" s="170">
        <v>1.7172479263790782E-2</v>
      </c>
      <c r="G76" s="170">
        <v>2.5337679552498805E-2</v>
      </c>
      <c r="H76" s="170">
        <v>5.8999999999999999E-3</v>
      </c>
      <c r="I76" s="170">
        <v>9.5300000000000003E-3</v>
      </c>
      <c r="J76" s="171">
        <v>9.9799999999999993E-3</v>
      </c>
      <c r="K76" s="11"/>
      <c r="L76">
        <f t="shared" si="13"/>
        <v>69</v>
      </c>
      <c r="M76" s="16">
        <f>MAX(VLOOKUP(MAX(0,A76+IF(Personal!$F$14="Female",VLOOKUP(A76,Setback,IF(Personal!$F$20="Officer",2,3)),0)),Rates,$Y$1),$Z$1)</f>
        <v>1.5807336716466378E-2</v>
      </c>
      <c r="N76" s="16">
        <f t="shared" si="14"/>
        <v>5.8999999999999999E-3</v>
      </c>
      <c r="O76" s="16">
        <f t="shared" si="15"/>
        <v>9.9799999999999993E-3</v>
      </c>
      <c r="P76" s="16">
        <f t="shared" si="16"/>
        <v>1.3269192860171364E-3</v>
      </c>
      <c r="Q76" s="16">
        <f t="shared" si="16"/>
        <v>4.9300124859807948E-4</v>
      </c>
      <c r="R76" s="16">
        <f t="shared" si="16"/>
        <v>8.3549528240123294E-4</v>
      </c>
      <c r="S76" s="16">
        <f t="shared" si="18"/>
        <v>0.99867308071398286</v>
      </c>
      <c r="T76" s="16">
        <f t="shared" si="18"/>
        <v>0.99950699875140192</v>
      </c>
      <c r="U76" s="16">
        <f t="shared" si="18"/>
        <v>0.99916450471759877</v>
      </c>
      <c r="V76" s="16"/>
      <c r="X76" s="11"/>
    </row>
    <row r="77" spans="1:24" x14ac:dyDescent="0.25">
      <c r="A77" s="158">
        <f t="shared" si="17"/>
        <v>70</v>
      </c>
      <c r="B77" s="169">
        <v>8.9257412826632167E-3</v>
      </c>
      <c r="C77" s="170">
        <v>1.792122687278817E-2</v>
      </c>
      <c r="D77" s="170">
        <v>8.9257412826632167E-3</v>
      </c>
      <c r="E77" s="170">
        <v>1.792122687278817E-2</v>
      </c>
      <c r="F77" s="170">
        <v>1.8947010857083637E-2</v>
      </c>
      <c r="G77" s="170">
        <v>2.7626159875787853E-2</v>
      </c>
      <c r="H77" s="170">
        <v>6.4900000000000001E-3</v>
      </c>
      <c r="I77" s="170">
        <v>1.038E-2</v>
      </c>
      <c r="J77" s="171">
        <v>1.159E-2</v>
      </c>
      <c r="K77" s="11"/>
      <c r="L77">
        <f t="shared" si="13"/>
        <v>70</v>
      </c>
      <c r="M77" s="16">
        <f>MAX(VLOOKUP(MAX(0,A77+IF(Personal!$F$14="Female",VLOOKUP(A77,Setback,IF(Personal!$F$20="Officer",2,3)),0)),Rates,$Y$1),$Z$1)</f>
        <v>1.792122687278817E-2</v>
      </c>
      <c r="N77" s="16">
        <f t="shared" si="14"/>
        <v>6.4900000000000001E-3</v>
      </c>
      <c r="O77" s="16">
        <f t="shared" si="15"/>
        <v>1.159E-2</v>
      </c>
      <c r="P77" s="16">
        <f t="shared" si="16"/>
        <v>1.5058448104696698E-3</v>
      </c>
      <c r="Q77" s="16">
        <f t="shared" si="16"/>
        <v>5.4244878939990748E-4</v>
      </c>
      <c r="R77" s="16">
        <f t="shared" si="16"/>
        <v>9.7100223506152439E-4</v>
      </c>
      <c r="S77" s="16">
        <f t="shared" si="18"/>
        <v>0.99849415518953033</v>
      </c>
      <c r="T77" s="16">
        <f t="shared" si="18"/>
        <v>0.99945755121060009</v>
      </c>
      <c r="U77" s="16">
        <f t="shared" si="18"/>
        <v>0.99902899776493848</v>
      </c>
      <c r="V77" s="16"/>
      <c r="X77" s="11"/>
    </row>
    <row r="78" spans="1:24" x14ac:dyDescent="0.25">
      <c r="A78" s="158">
        <f t="shared" si="17"/>
        <v>71</v>
      </c>
      <c r="B78" s="169">
        <v>1.0212414968618033E-2</v>
      </c>
      <c r="C78" s="170">
        <v>2.0356116745517908E-2</v>
      </c>
      <c r="D78" s="170">
        <v>1.0212414968618033E-2</v>
      </c>
      <c r="E78" s="170">
        <v>2.0356116745517908E-2</v>
      </c>
      <c r="F78" s="170">
        <v>2.0956973359353214E-2</v>
      </c>
      <c r="G78" s="170">
        <v>3.0481549566403178E-2</v>
      </c>
      <c r="H78" s="170">
        <v>7.1700000000000002E-3</v>
      </c>
      <c r="I78" s="170">
        <v>1.133E-2</v>
      </c>
      <c r="J78" s="171">
        <v>1.2500000000000001E-2</v>
      </c>
      <c r="K78" s="11"/>
      <c r="L78">
        <f t="shared" si="13"/>
        <v>71</v>
      </c>
      <c r="M78" s="16">
        <f>MAX(VLOOKUP(MAX(0,A78+IF(Personal!$F$14="Female",VLOOKUP(A78,Setback,IF(Personal!$F$20="Officer",2,3)),0)),Rates,$Y$1),$Z$1)</f>
        <v>2.0356116745517908E-2</v>
      </c>
      <c r="N78" s="16">
        <f t="shared" si="14"/>
        <v>7.1700000000000002E-3</v>
      </c>
      <c r="O78" s="16">
        <f t="shared" si="15"/>
        <v>1.2500000000000001E-2</v>
      </c>
      <c r="P78" s="16">
        <f t="shared" si="16"/>
        <v>1.7123786864161605E-3</v>
      </c>
      <c r="Q78" s="16">
        <f t="shared" si="16"/>
        <v>5.9947257628945039E-4</v>
      </c>
      <c r="R78" s="16">
        <f t="shared" si="16"/>
        <v>1.0476826474795642E-3</v>
      </c>
      <c r="S78" s="16">
        <f t="shared" si="18"/>
        <v>0.99828762131358384</v>
      </c>
      <c r="T78" s="16">
        <f t="shared" si="18"/>
        <v>0.99940052742371055</v>
      </c>
      <c r="U78" s="16">
        <f t="shared" si="18"/>
        <v>0.99895231735252044</v>
      </c>
      <c r="V78" s="16"/>
      <c r="X78" s="11"/>
    </row>
    <row r="79" spans="1:24" x14ac:dyDescent="0.25">
      <c r="A79" s="158">
        <f t="shared" si="17"/>
        <v>72</v>
      </c>
      <c r="B79" s="169">
        <v>1.1711026168613338E-2</v>
      </c>
      <c r="C79" s="170">
        <v>2.3202602888156707E-2</v>
      </c>
      <c r="D79" s="170">
        <v>1.1711026168613338E-2</v>
      </c>
      <c r="E79" s="170">
        <v>2.3202602888156707E-2</v>
      </c>
      <c r="F79" s="170">
        <v>2.3226557310864662E-2</v>
      </c>
      <c r="G79" s="170">
        <v>3.3924782734421573E-2</v>
      </c>
      <c r="H79" s="170">
        <v>7.9399999999999991E-3</v>
      </c>
      <c r="I79" s="170">
        <v>1.2370000000000001E-2</v>
      </c>
      <c r="J79" s="171">
        <v>1.456E-2</v>
      </c>
      <c r="K79" s="11"/>
      <c r="L79">
        <f t="shared" si="13"/>
        <v>72</v>
      </c>
      <c r="M79" s="16">
        <f>MAX(VLOOKUP(MAX(0,A79+IF(Personal!$F$14="Female",VLOOKUP(A79,Setback,IF(Personal!$F$20="Officer",2,3)),0)),Rates,$Y$1),$Z$1)</f>
        <v>2.3202602888156707E-2</v>
      </c>
      <c r="N79" s="16">
        <f t="shared" si="14"/>
        <v>7.9399999999999991E-3</v>
      </c>
      <c r="O79" s="16">
        <f t="shared" si="15"/>
        <v>1.456E-2</v>
      </c>
      <c r="P79" s="16">
        <f t="shared" si="16"/>
        <v>1.954422698707492E-3</v>
      </c>
      <c r="Q79" s="16">
        <f t="shared" si="16"/>
        <v>6.640868679249623E-4</v>
      </c>
      <c r="R79" s="16">
        <f t="shared" si="16"/>
        <v>1.221506439874287E-3</v>
      </c>
      <c r="S79" s="16">
        <f t="shared" si="18"/>
        <v>0.99804557730129251</v>
      </c>
      <c r="T79" s="16">
        <f t="shared" si="18"/>
        <v>0.99933591313207504</v>
      </c>
      <c r="U79" s="16">
        <f t="shared" si="18"/>
        <v>0.99877849356012571</v>
      </c>
      <c r="V79" s="16"/>
      <c r="X79" s="11"/>
    </row>
    <row r="80" spans="1:24" x14ac:dyDescent="0.25">
      <c r="A80" s="158">
        <f t="shared" si="17"/>
        <v>73</v>
      </c>
      <c r="B80" s="169">
        <v>1.3458585286364903E-2</v>
      </c>
      <c r="C80" s="170">
        <v>2.6511074372216208E-2</v>
      </c>
      <c r="D80" s="170">
        <v>1.3458585286364903E-2</v>
      </c>
      <c r="E80" s="170">
        <v>2.6511074372216208E-2</v>
      </c>
      <c r="F80" s="170">
        <v>2.5793835915268962E-2</v>
      </c>
      <c r="G80" s="170">
        <v>3.7966873338179954E-2</v>
      </c>
      <c r="H80" s="170">
        <v>8.8199999999999997E-3</v>
      </c>
      <c r="I80" s="170">
        <v>1.354E-2</v>
      </c>
      <c r="J80" s="171">
        <v>1.704E-2</v>
      </c>
      <c r="K80" s="11"/>
      <c r="L80">
        <f t="shared" si="13"/>
        <v>73</v>
      </c>
      <c r="M80" s="16">
        <f>MAX(VLOOKUP(MAX(0,A80+IF(Personal!$F$14="Female",VLOOKUP(A80,Setback,IF(Personal!$F$20="Officer",2,3)),0)),Rates,$Y$1),$Z$1)</f>
        <v>2.6511074372216208E-2</v>
      </c>
      <c r="N80" s="16">
        <f t="shared" si="14"/>
        <v>8.8199999999999997E-3</v>
      </c>
      <c r="O80" s="16">
        <f t="shared" si="15"/>
        <v>1.704E-2</v>
      </c>
      <c r="P80" s="16">
        <f t="shared" si="16"/>
        <v>2.2365643266727409E-3</v>
      </c>
      <c r="Q80" s="16">
        <f t="shared" si="16"/>
        <v>7.3798808885061629E-4</v>
      </c>
      <c r="R80" s="16">
        <f t="shared" si="16"/>
        <v>1.4312124557543937E-3</v>
      </c>
      <c r="S80" s="16">
        <f t="shared" si="18"/>
        <v>0.99776343567332726</v>
      </c>
      <c r="T80" s="16">
        <f t="shared" si="18"/>
        <v>0.99926201191114938</v>
      </c>
      <c r="U80" s="16">
        <f t="shared" si="18"/>
        <v>0.99856878754424561</v>
      </c>
      <c r="V80" s="16"/>
      <c r="X80" s="11"/>
    </row>
    <row r="81" spans="1:24" x14ac:dyDescent="0.25">
      <c r="A81" s="158">
        <f t="shared" si="17"/>
        <v>74</v>
      </c>
      <c r="B81" s="169">
        <v>1.5481211257344715E-2</v>
      </c>
      <c r="C81" s="170">
        <v>3.0272956772005147E-2</v>
      </c>
      <c r="D81" s="170">
        <v>1.5481211257344715E-2</v>
      </c>
      <c r="E81" s="170">
        <v>3.0272956772005147E-2</v>
      </c>
      <c r="F81" s="170">
        <v>2.8697195368043351E-2</v>
      </c>
      <c r="G81" s="170">
        <v>4.2573070934508919E-2</v>
      </c>
      <c r="H81" s="170">
        <v>9.8200000000000006E-3</v>
      </c>
      <c r="I81" s="170">
        <v>1.487E-2</v>
      </c>
      <c r="J81" s="171">
        <v>1.8489999999999999E-2</v>
      </c>
      <c r="K81" s="11"/>
      <c r="L81">
        <f t="shared" si="13"/>
        <v>74</v>
      </c>
      <c r="M81" s="16">
        <f>MAX(VLOOKUP(MAX(0,A81+IF(Personal!$F$14="Female",VLOOKUP(A81,Setback,IF(Personal!$F$20="Officer",2,3)),0)),Rates,$Y$1),$Z$1)</f>
        <v>3.0272956772005147E-2</v>
      </c>
      <c r="N81" s="16">
        <f t="shared" si="14"/>
        <v>9.8200000000000006E-3</v>
      </c>
      <c r="O81" s="16">
        <f t="shared" si="15"/>
        <v>1.8489999999999999E-2</v>
      </c>
      <c r="P81" s="16">
        <f t="shared" si="16"/>
        <v>2.5584420790282225E-3</v>
      </c>
      <c r="Q81" s="16">
        <f t="shared" si="16"/>
        <v>8.2203978989714432E-4</v>
      </c>
      <c r="R81" s="16">
        <f t="shared" si="16"/>
        <v>1.5540476180417873E-3</v>
      </c>
      <c r="S81" s="16">
        <f t="shared" si="18"/>
        <v>0.99744155792097178</v>
      </c>
      <c r="T81" s="16">
        <f t="shared" si="18"/>
        <v>0.99917796021010286</v>
      </c>
      <c r="U81" s="16">
        <f t="shared" si="18"/>
        <v>0.99844595238195821</v>
      </c>
      <c r="V81" s="16"/>
      <c r="X81" s="11"/>
    </row>
    <row r="82" spans="1:24" x14ac:dyDescent="0.25">
      <c r="A82" s="158">
        <f t="shared" si="17"/>
        <v>75</v>
      </c>
      <c r="B82" s="169">
        <v>1.7835949833015088E-2</v>
      </c>
      <c r="C82" s="170">
        <v>3.4446574499972314E-2</v>
      </c>
      <c r="D82" s="170">
        <v>1.7835949833015088E-2</v>
      </c>
      <c r="E82" s="170">
        <v>3.4446574499972314E-2</v>
      </c>
      <c r="F82" s="170">
        <v>3.1989121693082274E-2</v>
      </c>
      <c r="G82" s="170">
        <v>4.7693435928780753E-2</v>
      </c>
      <c r="H82" s="170">
        <v>1.0959999999999999E-2</v>
      </c>
      <c r="I82" s="170">
        <v>1.636E-2</v>
      </c>
      <c r="J82" s="171">
        <v>2.1909999999999999E-2</v>
      </c>
      <c r="K82" s="11"/>
      <c r="L82">
        <f t="shared" si="13"/>
        <v>75</v>
      </c>
      <c r="M82" s="16">
        <f>MAX(VLOOKUP(MAX(0,A82+IF(Personal!$F$14="Female",VLOOKUP(A82,Setback,IF(Personal!$F$20="Officer",2,3)),0)),Rates,$Y$1),$Z$1)</f>
        <v>3.4446574499972314E-2</v>
      </c>
      <c r="N82" s="16">
        <f t="shared" si="14"/>
        <v>1.0959999999999999E-2</v>
      </c>
      <c r="O82" s="16">
        <f t="shared" si="15"/>
        <v>2.1909999999999999E-2</v>
      </c>
      <c r="P82" s="16">
        <f t="shared" si="16"/>
        <v>2.9168912572348216E-3</v>
      </c>
      <c r="Q82" s="16">
        <f t="shared" si="16"/>
        <v>9.1795369611580302E-4</v>
      </c>
      <c r="R82" s="16">
        <f t="shared" si="16"/>
        <v>1.8444293325743377E-3</v>
      </c>
      <c r="S82" s="16">
        <f t="shared" si="18"/>
        <v>0.99708310874276518</v>
      </c>
      <c r="T82" s="16">
        <f t="shared" si="18"/>
        <v>0.9990820463038842</v>
      </c>
      <c r="U82" s="16">
        <f t="shared" si="18"/>
        <v>0.99815557066742566</v>
      </c>
      <c r="V82" s="16"/>
      <c r="X82" s="11"/>
    </row>
    <row r="83" spans="1:24" x14ac:dyDescent="0.25">
      <c r="A83" s="158">
        <f t="shared" si="17"/>
        <v>76</v>
      </c>
      <c r="B83" s="169">
        <v>2.0567208206318514E-2</v>
      </c>
      <c r="C83" s="170">
        <v>3.8970970438688177E-2</v>
      </c>
      <c r="D83" s="170">
        <v>2.0567208206318514E-2</v>
      </c>
      <c r="E83" s="170">
        <v>3.8970970438688177E-2</v>
      </c>
      <c r="F83" s="170">
        <v>3.5716708630130697E-2</v>
      </c>
      <c r="G83" s="170">
        <v>5.3284827896031832E-2</v>
      </c>
      <c r="H83" s="170">
        <v>1.226E-2</v>
      </c>
      <c r="I83" s="170">
        <v>1.8020000000000001E-2</v>
      </c>
      <c r="J83" s="171">
        <v>2.3949999999999999E-2</v>
      </c>
      <c r="K83" s="11"/>
      <c r="L83">
        <f t="shared" si="13"/>
        <v>76</v>
      </c>
      <c r="M83" s="16">
        <f>MAX(VLOOKUP(MAX(0,A83+IF(Personal!$F$14="Female",VLOOKUP(A83,Setback,IF(Personal!$F$20="Officer",2,3)),0)),Rates,$Y$1),$Z$1)</f>
        <v>3.8970970438688177E-2</v>
      </c>
      <c r="N83" s="16">
        <f t="shared" si="14"/>
        <v>1.226E-2</v>
      </c>
      <c r="O83" s="16">
        <f t="shared" si="15"/>
        <v>2.3949999999999999E-2</v>
      </c>
      <c r="P83" s="16">
        <f t="shared" si="16"/>
        <v>3.3070747760236552E-3</v>
      </c>
      <c r="Q83" s="16">
        <f t="shared" si="16"/>
        <v>1.0274529551468348E-3</v>
      </c>
      <c r="R83" s="16">
        <f t="shared" si="16"/>
        <v>2.0180829578659853E-3</v>
      </c>
      <c r="S83" s="16">
        <f t="shared" si="18"/>
        <v>0.99669292522397634</v>
      </c>
      <c r="T83" s="16">
        <f t="shared" si="18"/>
        <v>0.99897254704485317</v>
      </c>
      <c r="U83" s="16">
        <f t="shared" si="18"/>
        <v>0.99798191704213401</v>
      </c>
      <c r="V83" s="16"/>
      <c r="X83" s="11"/>
    </row>
    <row r="84" spans="1:24" x14ac:dyDescent="0.25">
      <c r="A84" s="158">
        <f t="shared" si="17"/>
        <v>77</v>
      </c>
      <c r="B84" s="169">
        <v>2.3721119807888675E-2</v>
      </c>
      <c r="C84" s="170">
        <v>4.3718423673253064E-2</v>
      </c>
      <c r="D84" s="170">
        <v>2.3721119807888675E-2</v>
      </c>
      <c r="E84" s="170">
        <v>4.3718423673253064E-2</v>
      </c>
      <c r="F84" s="170">
        <v>3.9925910807744755E-2</v>
      </c>
      <c r="G84" s="170">
        <v>5.9261283111399339E-2</v>
      </c>
      <c r="H84" s="170">
        <v>1.3729999999999999E-2</v>
      </c>
      <c r="I84" s="170">
        <v>1.9900000000000001E-2</v>
      </c>
      <c r="J84" s="171">
        <v>2.8719999999999999E-2</v>
      </c>
      <c r="K84" s="11"/>
      <c r="L84">
        <f t="shared" si="13"/>
        <v>77</v>
      </c>
      <c r="M84" s="16">
        <f>MAX(VLOOKUP(MAX(0,A84+IF(Personal!$F$14="Female",VLOOKUP(A84,Setback,IF(Personal!$F$20="Officer",2,3)),0)),Rates,$Y$1),$Z$1)</f>
        <v>4.3718423673253064E-2</v>
      </c>
      <c r="N84" s="16">
        <f t="shared" si="14"/>
        <v>1.3729999999999999E-2</v>
      </c>
      <c r="O84" s="16">
        <f t="shared" si="15"/>
        <v>2.8719999999999999E-2</v>
      </c>
      <c r="P84" s="16">
        <f t="shared" si="16"/>
        <v>3.7183093528898592E-3</v>
      </c>
      <c r="Q84" s="16">
        <f t="shared" si="16"/>
        <v>1.151430610623505E-3</v>
      </c>
      <c r="R84" s="16">
        <f t="shared" si="16"/>
        <v>2.4254280302786757E-3</v>
      </c>
      <c r="S84" s="16">
        <f t="shared" si="18"/>
        <v>0.99628169064711014</v>
      </c>
      <c r="T84" s="16">
        <f t="shared" si="18"/>
        <v>0.99884856938937649</v>
      </c>
      <c r="U84" s="16">
        <f t="shared" si="18"/>
        <v>0.99757457196972132</v>
      </c>
      <c r="V84" s="16"/>
      <c r="X84" s="11"/>
    </row>
    <row r="85" spans="1:24" x14ac:dyDescent="0.25">
      <c r="A85" s="158">
        <f t="shared" si="17"/>
        <v>78</v>
      </c>
      <c r="B85" s="169">
        <v>2.7329985967114712E-2</v>
      </c>
      <c r="C85" s="170">
        <v>4.8702039976408776E-2</v>
      </c>
      <c r="D85" s="170">
        <v>2.7329985967114712E-2</v>
      </c>
      <c r="E85" s="170">
        <v>4.8702039976408776E-2</v>
      </c>
      <c r="F85" s="170">
        <v>4.4654011137529641E-2</v>
      </c>
      <c r="G85" s="170">
        <v>6.555434006487805E-2</v>
      </c>
      <c r="H85" s="170">
        <v>1.5389999999999999E-2</v>
      </c>
      <c r="I85" s="170">
        <v>2.1999999999999999E-2</v>
      </c>
      <c r="J85" s="171">
        <v>3.1480000000000001E-2</v>
      </c>
      <c r="K85" s="11"/>
      <c r="L85">
        <f t="shared" si="13"/>
        <v>78</v>
      </c>
      <c r="M85" s="16">
        <f>MAX(VLOOKUP(MAX(0,A85+IF(Personal!$F$14="Female",VLOOKUP(A85,Setback,IF(Personal!$F$20="Officer",2,3)),0)),Rates,$Y$1),$Z$1)</f>
        <v>4.8702039976408776E-2</v>
      </c>
      <c r="N85" s="16">
        <f t="shared" si="14"/>
        <v>1.5389999999999999E-2</v>
      </c>
      <c r="O85" s="16">
        <f t="shared" si="15"/>
        <v>3.1480000000000001E-2</v>
      </c>
      <c r="P85" s="16">
        <f t="shared" si="16"/>
        <v>4.1520191995830791E-3</v>
      </c>
      <c r="Q85" s="16">
        <f t="shared" si="16"/>
        <v>1.2916363938035857E-3</v>
      </c>
      <c r="R85" s="16">
        <f t="shared" si="16"/>
        <v>2.66196283158604E-3</v>
      </c>
      <c r="S85" s="16">
        <f t="shared" si="18"/>
        <v>0.99584798080041692</v>
      </c>
      <c r="T85" s="16">
        <f t="shared" si="18"/>
        <v>0.99870836360619641</v>
      </c>
      <c r="U85" s="16">
        <f t="shared" si="18"/>
        <v>0.99733803716841396</v>
      </c>
      <c r="V85" s="16"/>
      <c r="X85" s="11"/>
    </row>
    <row r="86" spans="1:24" x14ac:dyDescent="0.25">
      <c r="A86" s="158">
        <f t="shared" si="17"/>
        <v>79</v>
      </c>
      <c r="B86" s="169">
        <v>3.1444471578449179E-2</v>
      </c>
      <c r="C86" s="170">
        <v>5.4008716682110734E-2</v>
      </c>
      <c r="D86" s="170">
        <v>3.1444471578449179E-2</v>
      </c>
      <c r="E86" s="170">
        <v>5.4008716682110734E-2</v>
      </c>
      <c r="F86" s="170">
        <v>4.9953904102681412E-2</v>
      </c>
      <c r="G86" s="170">
        <v>7.2039601652147109E-2</v>
      </c>
      <c r="H86" s="170">
        <v>1.7250000000000001E-2</v>
      </c>
      <c r="I86" s="170">
        <v>2.436E-2</v>
      </c>
      <c r="J86" s="171">
        <v>3.4529999999999998E-2</v>
      </c>
      <c r="K86" s="11"/>
      <c r="L86">
        <f t="shared" si="13"/>
        <v>79</v>
      </c>
      <c r="M86" s="16">
        <f>MAX(VLOOKUP(MAX(0,A86+IF(Personal!$F$14="Female",VLOOKUP(A86,Setback,IF(Personal!$F$20="Officer",2,3)),0)),Rates,$Y$1),$Z$1)</f>
        <v>5.4008716682110734E-2</v>
      </c>
      <c r="N86" s="16">
        <f t="shared" si="14"/>
        <v>1.7250000000000001E-2</v>
      </c>
      <c r="O86" s="16">
        <f t="shared" si="15"/>
        <v>3.4529999999999998E-2</v>
      </c>
      <c r="P86" s="16">
        <f t="shared" si="16"/>
        <v>4.6161397436481622E-3</v>
      </c>
      <c r="Q86" s="16">
        <f t="shared" si="16"/>
        <v>1.4489920857876371E-3</v>
      </c>
      <c r="R86" s="16">
        <f t="shared" si="16"/>
        <v>2.9240706848546738E-3</v>
      </c>
      <c r="S86" s="16">
        <f t="shared" si="18"/>
        <v>0.99538386025635184</v>
      </c>
      <c r="T86" s="16">
        <f t="shared" si="18"/>
        <v>0.99855100791421236</v>
      </c>
      <c r="U86" s="16">
        <f t="shared" si="18"/>
        <v>0.99707592931514533</v>
      </c>
      <c r="V86" s="16"/>
      <c r="X86" s="11"/>
    </row>
    <row r="87" spans="1:24" x14ac:dyDescent="0.25">
      <c r="A87" s="158">
        <f t="shared" si="17"/>
        <v>80</v>
      </c>
      <c r="B87" s="169">
        <v>3.6111310819295632E-2</v>
      </c>
      <c r="C87" s="170">
        <v>5.9776829492108288E-2</v>
      </c>
      <c r="D87" s="170">
        <v>3.6111310819295632E-2</v>
      </c>
      <c r="E87" s="170">
        <v>5.9776829492108288E-2</v>
      </c>
      <c r="F87" s="170">
        <v>5.586965738312781E-2</v>
      </c>
      <c r="G87" s="170">
        <v>7.858536381025534E-2</v>
      </c>
      <c r="H87" s="170">
        <v>1.934E-2</v>
      </c>
      <c r="I87" s="170">
        <v>2.6980000000000001E-2</v>
      </c>
      <c r="J87" s="171">
        <v>4.1640000000000003E-2</v>
      </c>
      <c r="K87" s="11"/>
      <c r="L87">
        <f t="shared" si="13"/>
        <v>80</v>
      </c>
      <c r="M87" s="16">
        <f>MAX(VLOOKUP(MAX(0,A87+IF(Personal!$F$14="Female",VLOOKUP(A87,Setback,IF(Personal!$F$20="Officer",2,3)),0)),Rates,$Y$1),$Z$1)</f>
        <v>5.9776829492108288E-2</v>
      </c>
      <c r="N87" s="16">
        <f t="shared" si="14"/>
        <v>1.934E-2</v>
      </c>
      <c r="O87" s="16">
        <f t="shared" si="15"/>
        <v>4.1640000000000003E-2</v>
      </c>
      <c r="P87" s="16">
        <f t="shared" si="16"/>
        <v>5.1233321063552939E-3</v>
      </c>
      <c r="Q87" s="16">
        <f t="shared" si="16"/>
        <v>1.6261317966522748E-3</v>
      </c>
      <c r="R87" s="16">
        <f t="shared" si="16"/>
        <v>3.5380420537444168E-3</v>
      </c>
      <c r="S87" s="16">
        <f t="shared" si="18"/>
        <v>0.99487666789364471</v>
      </c>
      <c r="T87" s="16">
        <f t="shared" si="18"/>
        <v>0.99837386820334773</v>
      </c>
      <c r="U87" s="16">
        <f t="shared" si="18"/>
        <v>0.99646195794625558</v>
      </c>
      <c r="V87" s="16"/>
      <c r="X87" s="11"/>
    </row>
    <row r="88" spans="1:24" x14ac:dyDescent="0.25">
      <c r="A88" s="158">
        <f t="shared" si="17"/>
        <v>81</v>
      </c>
      <c r="B88" s="169">
        <v>4.1408318497984702E-2</v>
      </c>
      <c r="C88" s="170">
        <v>6.6187498712611897E-2</v>
      </c>
      <c r="D88" s="170">
        <v>4.1408318497984702E-2</v>
      </c>
      <c r="E88" s="170">
        <v>6.6187498712611897E-2</v>
      </c>
      <c r="F88" s="170">
        <v>6.2424014806483491E-2</v>
      </c>
      <c r="G88" s="170">
        <v>8.5150965408665014E-2</v>
      </c>
      <c r="H88" s="170">
        <v>2.3109999999999999E-2</v>
      </c>
      <c r="I88" s="170">
        <v>3.1870000000000002E-2</v>
      </c>
      <c r="J88" s="171">
        <v>4.5850000000000002E-2</v>
      </c>
      <c r="K88" s="11"/>
      <c r="L88">
        <f t="shared" si="13"/>
        <v>81</v>
      </c>
      <c r="M88" s="16">
        <f>MAX(VLOOKUP(MAX(0,A88+IF(Personal!$F$14="Female",VLOOKUP(A88,Setback,IF(Personal!$F$20="Officer",2,3)),0)),Rates,$Y$1),$Z$1)</f>
        <v>6.6187498712611897E-2</v>
      </c>
      <c r="N88" s="16">
        <f t="shared" si="14"/>
        <v>2.3109999999999999E-2</v>
      </c>
      <c r="O88" s="16">
        <f t="shared" si="15"/>
        <v>4.5850000000000002E-2</v>
      </c>
      <c r="P88" s="16">
        <f t="shared" si="16"/>
        <v>5.6903821756643103E-3</v>
      </c>
      <c r="Q88" s="16">
        <f t="shared" si="16"/>
        <v>1.9465382687968713E-3</v>
      </c>
      <c r="R88" s="16">
        <f t="shared" si="16"/>
        <v>3.9035601560597488E-3</v>
      </c>
      <c r="S88" s="16">
        <f t="shared" si="18"/>
        <v>0.99430961782433569</v>
      </c>
      <c r="T88" s="16">
        <f t="shared" si="18"/>
        <v>0.99805346173120313</v>
      </c>
      <c r="U88" s="16">
        <f t="shared" si="18"/>
        <v>0.99609643984394025</v>
      </c>
      <c r="V88" s="16"/>
      <c r="X88" s="11"/>
    </row>
    <row r="89" spans="1:24" x14ac:dyDescent="0.25">
      <c r="A89" s="158">
        <f t="shared" si="17"/>
        <v>82</v>
      </c>
      <c r="B89" s="169">
        <v>4.7464082403606209E-2</v>
      </c>
      <c r="C89" s="170">
        <v>7.3428232967151411E-2</v>
      </c>
      <c r="D89" s="170">
        <v>4.7464082403606209E-2</v>
      </c>
      <c r="E89" s="170">
        <v>7.3428232967151411E-2</v>
      </c>
      <c r="F89" s="170">
        <v>6.9672595141068702E-2</v>
      </c>
      <c r="G89" s="170">
        <v>9.1900504370284283E-2</v>
      </c>
      <c r="H89" s="170">
        <v>2.759E-2</v>
      </c>
      <c r="I89" s="170">
        <v>3.7679999999999998E-2</v>
      </c>
      <c r="J89" s="171">
        <v>5.058E-2</v>
      </c>
      <c r="K89" s="11"/>
      <c r="L89">
        <f t="shared" si="13"/>
        <v>82</v>
      </c>
      <c r="M89" s="16">
        <f>MAX(VLOOKUP(MAX(0,A89+IF(Personal!$F$14="Female",VLOOKUP(A89,Setback,IF(Personal!$F$20="Officer",2,3)),0)),Rates,$Y$1),$Z$1)</f>
        <v>7.3428232967151411E-2</v>
      </c>
      <c r="N89" s="16">
        <f t="shared" si="14"/>
        <v>2.759E-2</v>
      </c>
      <c r="O89" s="16">
        <f t="shared" si="15"/>
        <v>5.058E-2</v>
      </c>
      <c r="P89" s="16">
        <f t="shared" si="16"/>
        <v>6.3351623590174322E-3</v>
      </c>
      <c r="Q89" s="16">
        <f t="shared" si="16"/>
        <v>2.328763609524942E-3</v>
      </c>
      <c r="R89" s="16">
        <f t="shared" si="16"/>
        <v>4.3159931445926336E-3</v>
      </c>
      <c r="S89" s="16">
        <f t="shared" si="18"/>
        <v>0.99366483764098257</v>
      </c>
      <c r="T89" s="16">
        <f t="shared" si="18"/>
        <v>0.99767123639047506</v>
      </c>
      <c r="U89" s="16">
        <f t="shared" si="18"/>
        <v>0.99568400685540737</v>
      </c>
      <c r="V89" s="16"/>
      <c r="X89" s="11"/>
    </row>
    <row r="90" spans="1:24" x14ac:dyDescent="0.25">
      <c r="A90" s="158">
        <f t="shared" si="17"/>
        <v>83</v>
      </c>
      <c r="B90" s="169">
        <v>5.4459731368974772E-2</v>
      </c>
      <c r="C90" s="170">
        <v>8.1539471360649346E-2</v>
      </c>
      <c r="D90" s="170">
        <v>5.4459731368974772E-2</v>
      </c>
      <c r="E90" s="170">
        <v>8.1539471360649346E-2</v>
      </c>
      <c r="F90" s="170">
        <v>7.7669662870111414E-2</v>
      </c>
      <c r="G90" s="170">
        <v>9.9001804617802835E-2</v>
      </c>
      <c r="H90" s="170">
        <v>3.2930000000000001E-2</v>
      </c>
      <c r="I90" s="170">
        <v>4.4540000000000003E-2</v>
      </c>
      <c r="J90" s="171">
        <v>5.5939999999999997E-2</v>
      </c>
      <c r="K90" s="11"/>
      <c r="L90">
        <f t="shared" si="13"/>
        <v>83</v>
      </c>
      <c r="M90" s="16">
        <f>MAX(VLOOKUP(MAX(0,A90+IF(Personal!$F$14="Female",VLOOKUP(A90,Setback,IF(Personal!$F$20="Officer",2,3)),0)),Rates,$Y$1),$Z$1)</f>
        <v>8.1539471360649346E-2</v>
      </c>
      <c r="N90" s="16">
        <f t="shared" si="14"/>
        <v>3.2930000000000001E-2</v>
      </c>
      <c r="O90" s="16">
        <f t="shared" si="15"/>
        <v>5.5939999999999997E-2</v>
      </c>
      <c r="P90" s="16">
        <f t="shared" si="16"/>
        <v>7.0629682482257206E-3</v>
      </c>
      <c r="Q90" s="16">
        <f t="shared" si="16"/>
        <v>2.7864769891774444E-3</v>
      </c>
      <c r="R90" s="16">
        <f t="shared" si="16"/>
        <v>4.7856417784429839E-3</v>
      </c>
      <c r="S90" s="16">
        <f t="shared" si="18"/>
        <v>0.99293703175177428</v>
      </c>
      <c r="T90" s="16">
        <f t="shared" si="18"/>
        <v>0.99721352301082256</v>
      </c>
      <c r="U90" s="16">
        <f t="shared" si="18"/>
        <v>0.99521435822155702</v>
      </c>
      <c r="V90" s="16"/>
      <c r="X90" s="11"/>
    </row>
    <row r="91" spans="1:24" x14ac:dyDescent="0.25">
      <c r="A91" s="158">
        <f t="shared" si="17"/>
        <v>84</v>
      </c>
      <c r="B91" s="169">
        <v>6.2606420022896361E-2</v>
      </c>
      <c r="C91" s="170">
        <v>9.0546256984849957E-2</v>
      </c>
      <c r="D91" s="170">
        <v>6.2606420022896361E-2</v>
      </c>
      <c r="E91" s="170">
        <v>9.0546256984849957E-2</v>
      </c>
      <c r="F91" s="170">
        <v>8.6444989558123589E-2</v>
      </c>
      <c r="G91" s="170">
        <v>0.10672741133726213</v>
      </c>
      <c r="H91" s="170">
        <v>3.9280000000000002E-2</v>
      </c>
      <c r="I91" s="170">
        <v>5.2670000000000002E-2</v>
      </c>
      <c r="J91" s="171">
        <v>6.2019999999999999E-2</v>
      </c>
      <c r="K91" s="11"/>
      <c r="L91">
        <f t="shared" si="13"/>
        <v>84</v>
      </c>
      <c r="M91" s="16">
        <f>MAX(VLOOKUP(MAX(0,A91+IF(Personal!$F$14="Female",VLOOKUP(A91,Setback,IF(Personal!$F$20="Officer",2,3)),0)),Rates,$Y$1),$Z$1)</f>
        <v>9.0546256984849957E-2</v>
      </c>
      <c r="N91" s="16">
        <f t="shared" si="14"/>
        <v>3.9280000000000002E-2</v>
      </c>
      <c r="O91" s="16">
        <f t="shared" si="15"/>
        <v>6.2019999999999999E-2</v>
      </c>
      <c r="P91" s="16">
        <f t="shared" si="16"/>
        <v>7.8780659310913048E-3</v>
      </c>
      <c r="Q91" s="16">
        <f t="shared" si="16"/>
        <v>3.3337868534013548E-3</v>
      </c>
      <c r="R91" s="16">
        <f t="shared" si="16"/>
        <v>5.3213455587949321E-3</v>
      </c>
      <c r="S91" s="16">
        <f t="shared" si="18"/>
        <v>0.9921219340689087</v>
      </c>
      <c r="T91" s="16">
        <f t="shared" si="18"/>
        <v>0.99666621314659865</v>
      </c>
      <c r="U91" s="16">
        <f t="shared" si="18"/>
        <v>0.99467865444120507</v>
      </c>
      <c r="V91" s="16"/>
      <c r="X91" s="11"/>
    </row>
    <row r="92" spans="1:24" x14ac:dyDescent="0.25">
      <c r="A92" s="158">
        <f t="shared" si="17"/>
        <v>85</v>
      </c>
      <c r="B92" s="169">
        <v>7.2119721323991165E-2</v>
      </c>
      <c r="C92" s="170">
        <v>0.10048509451592257</v>
      </c>
      <c r="D92" s="170">
        <v>7.2119721323991165E-2</v>
      </c>
      <c r="E92" s="170">
        <v>0.10048509451592257</v>
      </c>
      <c r="F92" s="170">
        <v>9.6100584341889561E-2</v>
      </c>
      <c r="G92" s="170">
        <v>0.11544381532216515</v>
      </c>
      <c r="H92" s="170">
        <v>4.6829999999999997E-2</v>
      </c>
      <c r="I92" s="170">
        <v>6.2300000000000001E-2</v>
      </c>
      <c r="J92" s="171">
        <v>7.6759999999999995E-2</v>
      </c>
      <c r="K92" s="11"/>
      <c r="L92">
        <f t="shared" si="13"/>
        <v>85</v>
      </c>
      <c r="M92" s="16">
        <f>MAX(VLOOKUP(MAX(0,A92+IF(Personal!$F$14="Female",VLOOKUP(A92,Setback,IF(Personal!$F$20="Officer",2,3)),0)),Rates,$Y$1),$Z$1)</f>
        <v>0.10048509451592257</v>
      </c>
      <c r="N92" s="16">
        <f t="shared" si="14"/>
        <v>4.6829999999999997E-2</v>
      </c>
      <c r="O92" s="16">
        <f t="shared" si="15"/>
        <v>7.6759999999999995E-2</v>
      </c>
      <c r="P92" s="16">
        <f t="shared" si="16"/>
        <v>8.7861454768211056E-3</v>
      </c>
      <c r="Q92" s="16">
        <f t="shared" si="16"/>
        <v>3.9888572221689067E-3</v>
      </c>
      <c r="R92" s="16">
        <f t="shared" si="16"/>
        <v>6.6334058994681477E-3</v>
      </c>
      <c r="S92" s="16">
        <f t="shared" si="18"/>
        <v>0.99121385452317889</v>
      </c>
      <c r="T92" s="16">
        <f t="shared" si="18"/>
        <v>0.99601114277783109</v>
      </c>
      <c r="U92" s="16">
        <f t="shared" si="18"/>
        <v>0.99336659410053185</v>
      </c>
      <c r="V92" s="16"/>
      <c r="X92" s="11"/>
    </row>
    <row r="93" spans="1:24" x14ac:dyDescent="0.25">
      <c r="A93" s="158">
        <f t="shared" si="17"/>
        <v>86</v>
      </c>
      <c r="B93" s="169">
        <v>8.3023583400456499E-2</v>
      </c>
      <c r="C93" s="170">
        <v>0.11129052382880925</v>
      </c>
      <c r="D93" s="170">
        <v>8.3023583400456499E-2</v>
      </c>
      <c r="E93" s="170">
        <v>0.11129052382880925</v>
      </c>
      <c r="F93" s="170">
        <v>0.10663597750241528</v>
      </c>
      <c r="G93" s="170">
        <v>0.12532668217510634</v>
      </c>
      <c r="H93" s="170">
        <v>5.5780000000000003E-2</v>
      </c>
      <c r="I93" s="170">
        <v>7.3679999999999995E-2</v>
      </c>
      <c r="J93" s="171">
        <v>8.5569999999999993E-2</v>
      </c>
      <c r="K93" s="11"/>
      <c r="L93">
        <f t="shared" si="13"/>
        <v>86</v>
      </c>
      <c r="M93" s="16">
        <f>MAX(VLOOKUP(MAX(0,A93+IF(Personal!$F$14="Female",VLOOKUP(A93,Setback,IF(Personal!$F$20="Officer",2,3)),0)),Rates,$Y$1),$Z$1)</f>
        <v>0.11129052382880925</v>
      </c>
      <c r="N93" s="16">
        <f t="shared" si="14"/>
        <v>5.5780000000000003E-2</v>
      </c>
      <c r="O93" s="16">
        <f t="shared" si="15"/>
        <v>8.5569999999999993E-2</v>
      </c>
      <c r="P93" s="16">
        <f t="shared" si="16"/>
        <v>9.7838977877501287E-3</v>
      </c>
      <c r="Q93" s="16">
        <f t="shared" si="16"/>
        <v>4.7715870635639535E-3</v>
      </c>
      <c r="R93" s="16">
        <f t="shared" si="16"/>
        <v>7.4268137917291588E-3</v>
      </c>
      <c r="S93" s="16">
        <f t="shared" si="18"/>
        <v>0.99021610221224987</v>
      </c>
      <c r="T93" s="16">
        <f t="shared" si="18"/>
        <v>0.99522841293643605</v>
      </c>
      <c r="U93" s="16">
        <f t="shared" si="18"/>
        <v>0.99257318620827084</v>
      </c>
      <c r="V93" s="16"/>
      <c r="X93" s="11"/>
    </row>
    <row r="94" spans="1:24" x14ac:dyDescent="0.25">
      <c r="A94" s="158">
        <f t="shared" si="17"/>
        <v>87</v>
      </c>
      <c r="B94" s="169">
        <v>9.5316489976107921E-2</v>
      </c>
      <c r="C94" s="170">
        <v>0.12305745594155906</v>
      </c>
      <c r="D94" s="170">
        <v>9.5316489976107921E-2</v>
      </c>
      <c r="E94" s="170">
        <v>0.12305745594155906</v>
      </c>
      <c r="F94" s="170">
        <v>0.1181053772309751</v>
      </c>
      <c r="G94" s="170">
        <v>0.13647008277665765</v>
      </c>
      <c r="H94" s="170">
        <v>6.6420000000000007E-2</v>
      </c>
      <c r="I94" s="170">
        <v>8.7090000000000001E-2</v>
      </c>
      <c r="J94" s="171">
        <v>9.5469999999999999E-2</v>
      </c>
      <c r="K94" s="11"/>
      <c r="L94">
        <f t="shared" si="13"/>
        <v>87</v>
      </c>
      <c r="M94" s="16">
        <f>MAX(VLOOKUP(MAX(0,A94+IF(Personal!$F$14="Female",VLOOKUP(A94,Setback,IF(Personal!$F$20="Officer",2,3)),0)),Rates,$Y$1),$Z$1)</f>
        <v>0.12305745594155906</v>
      </c>
      <c r="N94" s="16">
        <f t="shared" si="14"/>
        <v>6.6420000000000007E-2</v>
      </c>
      <c r="O94" s="16">
        <f t="shared" si="15"/>
        <v>9.5469999999999999E-2</v>
      </c>
      <c r="P94" s="16">
        <f t="shared" si="16"/>
        <v>1.0883162086459786E-2</v>
      </c>
      <c r="Q94" s="16">
        <f t="shared" si="16"/>
        <v>5.7110148554277984E-3</v>
      </c>
      <c r="R94" s="16">
        <f t="shared" si="16"/>
        <v>8.3267892335581184E-3</v>
      </c>
      <c r="S94" s="16">
        <f t="shared" si="18"/>
        <v>0.98911683791354021</v>
      </c>
      <c r="T94" s="16">
        <f t="shared" si="18"/>
        <v>0.9942889851445722</v>
      </c>
      <c r="U94" s="16">
        <f t="shared" si="18"/>
        <v>0.99167321076644188</v>
      </c>
      <c r="V94" s="16"/>
      <c r="X94" s="11"/>
    </row>
    <row r="95" spans="1:24" x14ac:dyDescent="0.25">
      <c r="A95" s="158">
        <f t="shared" si="17"/>
        <v>88</v>
      </c>
      <c r="B95" s="169">
        <v>0.10890969649680986</v>
      </c>
      <c r="C95" s="170">
        <v>0.13596200530536026</v>
      </c>
      <c r="D95" s="170">
        <v>0.10890969649680986</v>
      </c>
      <c r="E95" s="170">
        <v>0.13596200530536026</v>
      </c>
      <c r="F95" s="170">
        <v>0.13056127414942675</v>
      </c>
      <c r="G95" s="170">
        <v>0.14889723476750377</v>
      </c>
      <c r="H95" s="170">
        <v>7.9039999999999999E-2</v>
      </c>
      <c r="I95" s="170">
        <v>0.10291</v>
      </c>
      <c r="J95" s="171">
        <v>0.10653</v>
      </c>
      <c r="K95" s="11"/>
      <c r="L95">
        <f t="shared" si="13"/>
        <v>88</v>
      </c>
      <c r="M95" s="16">
        <f>MAX(VLOOKUP(MAX(0,A95+IF(Personal!$F$14="Female",VLOOKUP(A95,Setback,IF(Personal!$F$20="Officer",2,3)),0)),Rates,$Y$1),$Z$1)</f>
        <v>0.13596200530536026</v>
      </c>
      <c r="N95" s="16">
        <f t="shared" si="14"/>
        <v>7.9039999999999999E-2</v>
      </c>
      <c r="O95" s="16">
        <f t="shared" si="15"/>
        <v>0.10653</v>
      </c>
      <c r="P95" s="16">
        <f t="shared" si="16"/>
        <v>1.2104357010017108E-2</v>
      </c>
      <c r="Q95" s="16">
        <f t="shared" si="16"/>
        <v>6.8380694992076219E-3</v>
      </c>
      <c r="R95" s="16">
        <f t="shared" si="16"/>
        <v>9.3429575323940028E-3</v>
      </c>
      <c r="S95" s="16">
        <f t="shared" si="18"/>
        <v>0.98789564298998289</v>
      </c>
      <c r="T95" s="16">
        <f t="shared" si="18"/>
        <v>0.99316193050079238</v>
      </c>
      <c r="U95" s="16">
        <f t="shared" si="18"/>
        <v>0.990657042467606</v>
      </c>
      <c r="V95" s="16"/>
      <c r="X95" s="11"/>
    </row>
    <row r="96" spans="1:24" x14ac:dyDescent="0.25">
      <c r="A96" s="158">
        <f t="shared" si="17"/>
        <v>89</v>
      </c>
      <c r="B96" s="169">
        <v>0.12373381940719591</v>
      </c>
      <c r="C96" s="170">
        <v>0.15019495051744447</v>
      </c>
      <c r="D96" s="170">
        <v>0.12373381940719591</v>
      </c>
      <c r="E96" s="170">
        <v>0.15019495051744447</v>
      </c>
      <c r="F96" s="170">
        <v>0.14411266260005934</v>
      </c>
      <c r="G96" s="170">
        <v>0.16257383809735917</v>
      </c>
      <c r="H96" s="170">
        <v>9.3969999999999998E-2</v>
      </c>
      <c r="I96" s="170">
        <v>0.12156</v>
      </c>
      <c r="J96" s="171">
        <v>0.11885999999999999</v>
      </c>
      <c r="K96" s="11"/>
      <c r="L96">
        <f t="shared" si="13"/>
        <v>89</v>
      </c>
      <c r="M96" s="16">
        <f>MAX(VLOOKUP(MAX(0,A96+IF(Personal!$F$14="Female",VLOOKUP(A96,Setback,IF(Personal!$F$20="Officer",2,3)),0)),Rates,$Y$1),$Z$1)</f>
        <v>0.15019495051744447</v>
      </c>
      <c r="N96" s="16">
        <f t="shared" si="14"/>
        <v>9.3969999999999998E-2</v>
      </c>
      <c r="O96" s="16">
        <f t="shared" si="15"/>
        <v>0.11885999999999999</v>
      </c>
      <c r="P96" s="16">
        <f t="shared" si="16"/>
        <v>1.3470804685787985E-2</v>
      </c>
      <c r="Q96" s="16">
        <f t="shared" si="16"/>
        <v>8.1898506751327815E-3</v>
      </c>
      <c r="R96" s="16">
        <f t="shared" si="16"/>
        <v>1.0489493768623182E-2</v>
      </c>
      <c r="S96" s="16">
        <f t="shared" si="18"/>
        <v>0.98652919531421202</v>
      </c>
      <c r="T96" s="16">
        <f t="shared" si="18"/>
        <v>0.99181014932486722</v>
      </c>
      <c r="U96" s="16">
        <f t="shared" si="18"/>
        <v>0.98951050623137682</v>
      </c>
      <c r="V96" s="16"/>
      <c r="X96" s="11"/>
    </row>
    <row r="97" spans="1:24" x14ac:dyDescent="0.25">
      <c r="A97" s="158">
        <f t="shared" si="17"/>
        <v>90</v>
      </c>
      <c r="B97" s="169">
        <v>0.1397960626616728</v>
      </c>
      <c r="C97" s="170">
        <v>0.1661049413785165</v>
      </c>
      <c r="D97" s="170">
        <v>0.1397960626616728</v>
      </c>
      <c r="E97" s="170">
        <v>0.1661049413785165</v>
      </c>
      <c r="F97" s="170">
        <v>0.15878456514466971</v>
      </c>
      <c r="G97" s="170">
        <v>0.17754857223070949</v>
      </c>
      <c r="H97" s="170">
        <v>0.11161</v>
      </c>
      <c r="I97" s="170">
        <v>0.14349000000000001</v>
      </c>
      <c r="J97" s="171">
        <v>0.13256000000000001</v>
      </c>
      <c r="K97" s="11"/>
      <c r="L97">
        <f t="shared" si="13"/>
        <v>90</v>
      </c>
      <c r="M97" s="16">
        <f>MAX(VLOOKUP(MAX(0,A97+IF(Personal!$F$14="Female",VLOOKUP(A97,Setback,IF(Personal!$F$20="Officer",2,3)),0)),Rates,$Y$1),$Z$1)</f>
        <v>0.1661049413785165</v>
      </c>
      <c r="N97" s="16">
        <f t="shared" si="14"/>
        <v>0.11161</v>
      </c>
      <c r="O97" s="16">
        <f t="shared" si="15"/>
        <v>0.13256000000000001</v>
      </c>
      <c r="P97" s="16">
        <f t="shared" si="16"/>
        <v>1.5023316300181722E-2</v>
      </c>
      <c r="Q97" s="16">
        <f t="shared" si="16"/>
        <v>9.8135665183028964E-3</v>
      </c>
      <c r="R97" s="16">
        <f t="shared" si="16"/>
        <v>1.1780800979274475E-2</v>
      </c>
      <c r="S97" s="16">
        <f t="shared" si="18"/>
        <v>0.98497668369981828</v>
      </c>
      <c r="T97" s="16">
        <f t="shared" si="18"/>
        <v>0.9901864334816971</v>
      </c>
      <c r="U97" s="16">
        <f t="shared" si="18"/>
        <v>0.98821919902072552</v>
      </c>
      <c r="V97" s="16"/>
      <c r="X97" s="11"/>
    </row>
    <row r="98" spans="1:24" x14ac:dyDescent="0.25">
      <c r="A98" s="158">
        <f t="shared" si="17"/>
        <v>91</v>
      </c>
      <c r="B98" s="169">
        <v>0.15723579882850461</v>
      </c>
      <c r="C98" s="170">
        <v>0.18388107676550916</v>
      </c>
      <c r="D98" s="170">
        <v>0.15723579882850461</v>
      </c>
      <c r="E98" s="170">
        <v>0.18388107676550916</v>
      </c>
      <c r="F98" s="170">
        <v>0.17465105319192006</v>
      </c>
      <c r="G98" s="170">
        <v>0.19363121357837007</v>
      </c>
      <c r="H98" s="170">
        <v>0.13250999999999999</v>
      </c>
      <c r="I98" s="170">
        <v>0.16927</v>
      </c>
      <c r="J98" s="171">
        <v>0.1477</v>
      </c>
      <c r="K98" s="11"/>
      <c r="L98">
        <f t="shared" si="13"/>
        <v>91</v>
      </c>
      <c r="M98" s="16">
        <f>MAX(VLOOKUP(MAX(0,A98+IF(Personal!$F$14="Female",VLOOKUP(A98,Setback,IF(Personal!$F$20="Officer",2,3)),0)),Rates,$Y$1),$Z$1)</f>
        <v>0.18388107676550916</v>
      </c>
      <c r="N98" s="16">
        <f t="shared" si="14"/>
        <v>0.13250999999999999</v>
      </c>
      <c r="O98" s="16">
        <f t="shared" si="15"/>
        <v>0.1477</v>
      </c>
      <c r="P98" s="16">
        <f t="shared" si="16"/>
        <v>1.6790376605581692E-2</v>
      </c>
      <c r="Q98" s="16">
        <f t="shared" si="16"/>
        <v>1.1776054286455784E-2</v>
      </c>
      <c r="R98" s="16">
        <f t="shared" si="16"/>
        <v>1.3229765512143721E-2</v>
      </c>
      <c r="S98" s="16">
        <f t="shared" si="18"/>
        <v>0.98320962339441831</v>
      </c>
      <c r="T98" s="16">
        <f t="shared" si="18"/>
        <v>0.98822394571354422</v>
      </c>
      <c r="U98" s="16">
        <f t="shared" si="18"/>
        <v>0.98677023448785628</v>
      </c>
      <c r="V98" s="16"/>
      <c r="X98" s="11"/>
    </row>
    <row r="99" spans="1:24" x14ac:dyDescent="0.25">
      <c r="A99" s="158">
        <f t="shared" si="17"/>
        <v>92</v>
      </c>
      <c r="B99" s="169">
        <v>0.17624187226080296</v>
      </c>
      <c r="C99" s="170">
        <v>0.20345210523374774</v>
      </c>
      <c r="D99" s="170">
        <v>0.17624187226080296</v>
      </c>
      <c r="E99" s="170">
        <v>0.20345210523374774</v>
      </c>
      <c r="F99" s="170">
        <v>0.19180800047007762</v>
      </c>
      <c r="G99" s="170">
        <v>0.21070637556981944</v>
      </c>
      <c r="H99" s="170">
        <v>0.14635999999999999</v>
      </c>
      <c r="I99" s="170">
        <v>0.18528</v>
      </c>
      <c r="J99" s="171">
        <v>0.16428999999999999</v>
      </c>
      <c r="K99" s="11"/>
      <c r="L99">
        <f t="shared" si="13"/>
        <v>92</v>
      </c>
      <c r="M99" s="16">
        <f>MAX(VLOOKUP(MAX(0,A99+IF(Personal!$F$14="Female",VLOOKUP(A99,Setback,IF(Personal!$F$20="Officer",2,3)),0)),Rates,$Y$1),$Z$1)</f>
        <v>0.20345210523374774</v>
      </c>
      <c r="N99" s="16">
        <f t="shared" si="14"/>
        <v>0.14635999999999999</v>
      </c>
      <c r="O99" s="16">
        <f t="shared" si="15"/>
        <v>0.16428999999999999</v>
      </c>
      <c r="P99" s="16">
        <f t="shared" si="16"/>
        <v>1.8777139468960202E-2</v>
      </c>
      <c r="Q99" s="16">
        <f t="shared" si="16"/>
        <v>1.3100573889277323E-2</v>
      </c>
      <c r="R99" s="16">
        <f t="shared" si="16"/>
        <v>1.4844847188010601E-2</v>
      </c>
      <c r="S99" s="16">
        <f t="shared" si="18"/>
        <v>0.9812228605310398</v>
      </c>
      <c r="T99" s="16">
        <f t="shared" si="18"/>
        <v>0.98689942611072268</v>
      </c>
      <c r="U99" s="16">
        <f t="shared" si="18"/>
        <v>0.9851551528119894</v>
      </c>
      <c r="V99" s="16"/>
      <c r="X99" s="11"/>
    </row>
    <row r="100" spans="1:24" x14ac:dyDescent="0.25">
      <c r="A100" s="158">
        <f t="shared" si="17"/>
        <v>93</v>
      </c>
      <c r="B100" s="169">
        <v>0.19698216901344795</v>
      </c>
      <c r="C100" s="170">
        <v>0.22465701996118867</v>
      </c>
      <c r="D100" s="170">
        <v>0.19698216901344795</v>
      </c>
      <c r="E100" s="170">
        <v>0.22465701996118867</v>
      </c>
      <c r="F100" s="170">
        <v>0.21036334309892268</v>
      </c>
      <c r="G100" s="170">
        <v>0.22872589028140194</v>
      </c>
      <c r="H100" s="170">
        <v>0.16064999999999999</v>
      </c>
      <c r="I100" s="170">
        <v>0.20141999999999999</v>
      </c>
      <c r="J100" s="171">
        <v>0.18221000000000001</v>
      </c>
      <c r="K100" s="11"/>
      <c r="L100">
        <f t="shared" si="13"/>
        <v>93</v>
      </c>
      <c r="M100" s="16">
        <f>MAX(VLOOKUP(MAX(0,A100+IF(Personal!$F$14="Female",VLOOKUP(A100,Setback,IF(Personal!$F$20="Officer",2,3)),0)),Rates,$Y$1),$Z$1)</f>
        <v>0.22465701996118867</v>
      </c>
      <c r="N100" s="16">
        <f t="shared" si="14"/>
        <v>0.16064999999999999</v>
      </c>
      <c r="O100" s="16">
        <f t="shared" si="15"/>
        <v>0.18221000000000001</v>
      </c>
      <c r="P100" s="16">
        <f t="shared" si="16"/>
        <v>2.098092197739776E-2</v>
      </c>
      <c r="Q100" s="16">
        <f t="shared" si="16"/>
        <v>1.4487982373561303E-2</v>
      </c>
      <c r="R100" s="16">
        <f t="shared" si="16"/>
        <v>1.6622766348194151E-2</v>
      </c>
      <c r="S100" s="16">
        <f t="shared" si="18"/>
        <v>0.97901907802260224</v>
      </c>
      <c r="T100" s="16">
        <f t="shared" si="18"/>
        <v>0.9855120176264387</v>
      </c>
      <c r="U100" s="16">
        <f t="shared" si="18"/>
        <v>0.98337723365180585</v>
      </c>
      <c r="V100" s="16"/>
      <c r="X100" s="11"/>
    </row>
    <row r="101" spans="1:24" x14ac:dyDescent="0.25">
      <c r="A101" s="158">
        <f t="shared" si="17"/>
        <v>94</v>
      </c>
      <c r="B101" s="169">
        <v>0.21948315753809594</v>
      </c>
      <c r="C101" s="170">
        <v>0.246876979524317</v>
      </c>
      <c r="D101" s="170">
        <v>0.21948315753809594</v>
      </c>
      <c r="E101" s="170">
        <v>0.246876979524317</v>
      </c>
      <c r="F101" s="170">
        <v>0.23047642144475095</v>
      </c>
      <c r="G101" s="170">
        <v>0.2472711870036319</v>
      </c>
      <c r="H101" s="170">
        <v>0.17518</v>
      </c>
      <c r="I101" s="170">
        <v>0.21756</v>
      </c>
      <c r="J101" s="171">
        <v>0.20132</v>
      </c>
      <c r="K101" s="11"/>
      <c r="L101">
        <f t="shared" si="13"/>
        <v>94</v>
      </c>
      <c r="M101" s="16">
        <f>MAX(VLOOKUP(MAX(0,A101+IF(Personal!$F$14="Female",VLOOKUP(A101,Setback,IF(Personal!$F$20="Officer",2,3)),0)),Rates,$Y$1),$Z$1)</f>
        <v>0.246876979524317</v>
      </c>
      <c r="N101" s="16">
        <f t="shared" si="14"/>
        <v>0.17518</v>
      </c>
      <c r="O101" s="16">
        <f t="shared" si="15"/>
        <v>0.20132</v>
      </c>
      <c r="P101" s="16">
        <f t="shared" si="16"/>
        <v>2.3350286740062121E-2</v>
      </c>
      <c r="Q101" s="16">
        <f t="shared" si="16"/>
        <v>1.5921073073989711E-2</v>
      </c>
      <c r="R101" s="16">
        <f t="shared" si="16"/>
        <v>1.8558539075454905E-2</v>
      </c>
      <c r="S101" s="16">
        <f t="shared" si="18"/>
        <v>0.97664971325993788</v>
      </c>
      <c r="T101" s="16">
        <f t="shared" si="18"/>
        <v>0.98407892692601029</v>
      </c>
      <c r="U101" s="16">
        <f t="shared" si="18"/>
        <v>0.98144146092454509</v>
      </c>
      <c r="V101" s="16"/>
      <c r="X101" s="11"/>
    </row>
    <row r="102" spans="1:24" x14ac:dyDescent="0.25">
      <c r="A102" s="158">
        <f t="shared" si="17"/>
        <v>95</v>
      </c>
      <c r="B102" s="169">
        <v>0.24366066872178765</v>
      </c>
      <c r="C102" s="170">
        <v>0.26962154450039466</v>
      </c>
      <c r="D102" s="170">
        <v>0.24366066872178765</v>
      </c>
      <c r="E102" s="170">
        <v>0.26962154450039466</v>
      </c>
      <c r="F102" s="170">
        <v>0.25238014504662032</v>
      </c>
      <c r="G102" s="170">
        <v>0.26615559853898391</v>
      </c>
      <c r="H102" s="170">
        <v>0.19003</v>
      </c>
      <c r="I102" s="170">
        <v>0.23355000000000001</v>
      </c>
      <c r="J102" s="171">
        <v>0.22136</v>
      </c>
      <c r="K102" s="11"/>
      <c r="L102">
        <f t="shared" si="13"/>
        <v>95</v>
      </c>
      <c r="M102" s="16">
        <f>MAX(VLOOKUP(MAX(0,A102+IF(Personal!$F$14="Female",VLOOKUP(A102,Setback,IF(Personal!$F$20="Officer",2,3)),0)),Rates,$Y$1),$Z$1)</f>
        <v>0.26962154450039466</v>
      </c>
      <c r="N102" s="16">
        <f t="shared" si="14"/>
        <v>0.19003</v>
      </c>
      <c r="O102" s="16">
        <f t="shared" si="15"/>
        <v>0.22136</v>
      </c>
      <c r="P102" s="16">
        <f t="shared" si="16"/>
        <v>2.5842908966280165E-2</v>
      </c>
      <c r="Q102" s="16">
        <f t="shared" si="16"/>
        <v>1.7409838893835072E-2</v>
      </c>
      <c r="R102" s="16">
        <f t="shared" si="16"/>
        <v>2.0634669680879902E-2</v>
      </c>
      <c r="S102" s="16">
        <f t="shared" si="18"/>
        <v>0.97415709103371984</v>
      </c>
      <c r="T102" s="16">
        <f t="shared" si="18"/>
        <v>0.98259016110616493</v>
      </c>
      <c r="U102" s="16">
        <f t="shared" si="18"/>
        <v>0.9793653303191201</v>
      </c>
      <c r="V102" s="16"/>
      <c r="X102" s="11"/>
    </row>
    <row r="103" spans="1:24" x14ac:dyDescent="0.25">
      <c r="A103" s="158">
        <f t="shared" si="17"/>
        <v>96</v>
      </c>
      <c r="B103" s="169">
        <v>0.26920244589590098</v>
      </c>
      <c r="C103" s="170">
        <v>0.29245803243897145</v>
      </c>
      <c r="D103" s="170">
        <v>0.26920244589590098</v>
      </c>
      <c r="E103" s="170">
        <v>0.29245803243897145</v>
      </c>
      <c r="F103" s="170">
        <v>0.2761824044199877</v>
      </c>
      <c r="G103" s="170">
        <v>0.28511230879246519</v>
      </c>
      <c r="H103" s="170">
        <v>0.20608000000000001</v>
      </c>
      <c r="I103" s="170">
        <v>0.25072</v>
      </c>
      <c r="J103" s="171">
        <v>0.24229999999999999</v>
      </c>
      <c r="K103" s="11"/>
      <c r="L103">
        <f t="shared" si="13"/>
        <v>96</v>
      </c>
      <c r="M103" s="16">
        <f>MAX(VLOOKUP(MAX(0,A103+IF(Personal!$F$14="Female",VLOOKUP(A103,Setback,IF(Personal!$F$20="Officer",2,3)),0)),Rates,$Y$1),$Z$1)</f>
        <v>0.29245803243897145</v>
      </c>
      <c r="N103" s="16">
        <f t="shared" ref="N103:N127" si="19">VLOOKUP(A103,Rates,$Y$2)</f>
        <v>0.20608000000000001</v>
      </c>
      <c r="O103" s="16">
        <f t="shared" ref="O103:O110" si="20">MAX(VLOOKUP(A103,Rates,$Y$2),VLOOKUP(A103+IF($Y$2=9,MIN(VLOOKUP(A103,Setback2,2),120-A103),0),Rates,10))</f>
        <v>0.24229999999999999</v>
      </c>
      <c r="P103" s="16">
        <f t="shared" ref="P103:R127" si="21">1-(1-M103)^(1/12)</f>
        <v>2.8418245737218295E-2</v>
      </c>
      <c r="Q103" s="16">
        <f t="shared" si="21"/>
        <v>1.9047311301885972E-2</v>
      </c>
      <c r="R103" s="16">
        <f t="shared" si="21"/>
        <v>2.2857040338122969E-2</v>
      </c>
      <c r="S103" s="16">
        <f t="shared" si="18"/>
        <v>0.9715817542627817</v>
      </c>
      <c r="T103" s="16">
        <f t="shared" si="18"/>
        <v>0.98095268869811403</v>
      </c>
      <c r="U103" s="16">
        <f t="shared" si="18"/>
        <v>0.97714295966187703</v>
      </c>
      <c r="V103" s="16"/>
      <c r="X103" s="11"/>
    </row>
    <row r="104" spans="1:24" x14ac:dyDescent="0.25">
      <c r="A104" s="158">
        <f t="shared" si="17"/>
        <v>97</v>
      </c>
      <c r="B104" s="169">
        <v>0.29598191409637614</v>
      </c>
      <c r="C104" s="170">
        <v>0.31569141527620631</v>
      </c>
      <c r="D104" s="170">
        <v>0.29598191409637614</v>
      </c>
      <c r="E104" s="170">
        <v>0.31569141527620631</v>
      </c>
      <c r="F104" s="170">
        <v>0.30226892661675192</v>
      </c>
      <c r="G104" s="170">
        <v>0.30433402522084724</v>
      </c>
      <c r="H104" s="170">
        <v>0.22273000000000001</v>
      </c>
      <c r="I104" s="170">
        <v>0.26830999999999999</v>
      </c>
      <c r="J104" s="171">
        <v>0.26415</v>
      </c>
      <c r="K104" s="11"/>
      <c r="L104">
        <f t="shared" si="13"/>
        <v>97</v>
      </c>
      <c r="M104" s="16">
        <f>MAX(VLOOKUP(MAX(0,A104+IF(Personal!$F$14="Female",VLOOKUP(A104,Setback,IF(Personal!$F$20="Officer",2,3)),0)),Rates,$Y$1),$Z$1)</f>
        <v>0.31569141527620631</v>
      </c>
      <c r="N104" s="16">
        <f t="shared" si="19"/>
        <v>0.22273000000000001</v>
      </c>
      <c r="O104" s="16">
        <f t="shared" si="20"/>
        <v>0.26415</v>
      </c>
      <c r="P104" s="16">
        <f t="shared" si="21"/>
        <v>3.1117751437383823E-2</v>
      </c>
      <c r="Q104" s="16">
        <f t="shared" si="21"/>
        <v>2.0778383263611699E-2</v>
      </c>
      <c r="R104" s="16">
        <f t="shared" si="21"/>
        <v>2.523683850676095E-2</v>
      </c>
      <c r="S104" s="16">
        <f t="shared" ref="S104:U127" si="22">1-P104</f>
        <v>0.96888224856261618</v>
      </c>
      <c r="T104" s="16">
        <f t="shared" si="22"/>
        <v>0.9792216167363883</v>
      </c>
      <c r="U104" s="16">
        <f t="shared" si="22"/>
        <v>0.97476316149323905</v>
      </c>
      <c r="V104" s="16"/>
      <c r="X104" s="11"/>
    </row>
    <row r="105" spans="1:24" x14ac:dyDescent="0.25">
      <c r="A105" s="158">
        <f t="shared" si="17"/>
        <v>98</v>
      </c>
      <c r="B105" s="169">
        <v>0.32385184428085872</v>
      </c>
      <c r="C105" s="170">
        <v>0.33983344407766353</v>
      </c>
      <c r="D105" s="170">
        <v>0.32385184428085872</v>
      </c>
      <c r="E105" s="170">
        <v>0.33983344407766353</v>
      </c>
      <c r="F105" s="170">
        <v>0.33090144130817922</v>
      </c>
      <c r="G105" s="170">
        <v>0.32413399080592653</v>
      </c>
      <c r="H105" s="170">
        <v>0.24004</v>
      </c>
      <c r="I105" s="170">
        <v>0.28626000000000001</v>
      </c>
      <c r="J105" s="171">
        <v>0.28700999999999999</v>
      </c>
      <c r="K105" s="11"/>
      <c r="L105">
        <f t="shared" si="13"/>
        <v>98</v>
      </c>
      <c r="M105" s="16">
        <f>MAX(VLOOKUP(MAX(0,A105+IF(Personal!$F$14="Female",VLOOKUP(A105,Setback,IF(Personal!$F$20="Officer",2,3)),0)),Rates,$Y$1),$Z$1)</f>
        <v>0.33983344407766353</v>
      </c>
      <c r="N105" s="16">
        <f t="shared" si="19"/>
        <v>0.24004</v>
      </c>
      <c r="O105" s="16">
        <f t="shared" si="20"/>
        <v>0.28700999999999999</v>
      </c>
      <c r="P105" s="16">
        <f t="shared" si="21"/>
        <v>3.4013345286764141E-2</v>
      </c>
      <c r="Q105" s="16">
        <f t="shared" si="21"/>
        <v>2.2614493831482729E-2</v>
      </c>
      <c r="R105" s="16">
        <f t="shared" si="21"/>
        <v>2.7797008168363502E-2</v>
      </c>
      <c r="S105" s="16">
        <f t="shared" si="22"/>
        <v>0.96598665471323586</v>
      </c>
      <c r="T105" s="16">
        <f t="shared" si="22"/>
        <v>0.97738550616851727</v>
      </c>
      <c r="U105" s="16">
        <f t="shared" si="22"/>
        <v>0.9722029918316365</v>
      </c>
      <c r="V105" s="16"/>
      <c r="X105" s="11"/>
    </row>
    <row r="106" spans="1:24" x14ac:dyDescent="0.25">
      <c r="A106" s="158">
        <f t="shared" si="17"/>
        <v>99</v>
      </c>
      <c r="B106" s="169">
        <v>0.35276746923283775</v>
      </c>
      <c r="C106" s="170">
        <v>0.36543355540036349</v>
      </c>
      <c r="D106" s="170">
        <v>0.35276746923283775</v>
      </c>
      <c r="E106" s="170">
        <v>0.36543355540036349</v>
      </c>
      <c r="F106" s="170">
        <v>0.36218825507083019</v>
      </c>
      <c r="G106" s="170">
        <v>0.34481928703898451</v>
      </c>
      <c r="H106" s="170">
        <v>0.25800000000000001</v>
      </c>
      <c r="I106" s="170">
        <v>0.30481999999999998</v>
      </c>
      <c r="J106" s="171">
        <v>0.31086000000000003</v>
      </c>
      <c r="K106" s="11"/>
      <c r="L106">
        <f t="shared" si="13"/>
        <v>99</v>
      </c>
      <c r="M106" s="16">
        <f>MAX(VLOOKUP(MAX(0,A106+IF(Personal!$F$14="Female",VLOOKUP(A106,Setback,IF(Personal!$F$20="Officer",2,3)),0)),Rates,$Y$1),$Z$1)</f>
        <v>0.36543355540036349</v>
      </c>
      <c r="N106" s="16">
        <f t="shared" si="19"/>
        <v>0.25800000000000001</v>
      </c>
      <c r="O106" s="16">
        <f t="shared" si="20"/>
        <v>0.31086000000000003</v>
      </c>
      <c r="P106" s="16">
        <f t="shared" si="21"/>
        <v>3.7191848323861465E-2</v>
      </c>
      <c r="Q106" s="16">
        <f t="shared" si="21"/>
        <v>2.4560528611376475E-2</v>
      </c>
      <c r="R106" s="16">
        <f t="shared" si="21"/>
        <v>3.0549538890250472E-2</v>
      </c>
      <c r="S106" s="16">
        <f t="shared" si="22"/>
        <v>0.96280815167613854</v>
      </c>
      <c r="T106" s="16">
        <f t="shared" si="22"/>
        <v>0.97543947138862352</v>
      </c>
      <c r="U106" s="16">
        <f t="shared" si="22"/>
        <v>0.96945046110974953</v>
      </c>
      <c r="V106" s="16"/>
      <c r="X106" s="11"/>
    </row>
    <row r="107" spans="1:24" x14ac:dyDescent="0.25">
      <c r="A107" s="158">
        <f t="shared" si="17"/>
        <v>100</v>
      </c>
      <c r="B107" s="169">
        <v>0.38285274399770958</v>
      </c>
      <c r="C107" s="170">
        <v>0.39320373891956784</v>
      </c>
      <c r="D107" s="170">
        <v>0.38285274399770958</v>
      </c>
      <c r="E107" s="170">
        <v>0.39320373891956784</v>
      </c>
      <c r="F107" s="170">
        <v>0.39633345821753374</v>
      </c>
      <c r="G107" s="170">
        <v>0.36681917499520367</v>
      </c>
      <c r="H107" s="170">
        <v>0.27660000000000001</v>
      </c>
      <c r="I107" s="170">
        <v>0.32371</v>
      </c>
      <c r="J107" s="171">
        <v>0.33552999999999999</v>
      </c>
      <c r="K107" s="11"/>
      <c r="L107">
        <f t="shared" si="13"/>
        <v>100</v>
      </c>
      <c r="M107" s="16">
        <f>MAX(VLOOKUP(MAX(0,A107+IF(Personal!$F$14="Female",VLOOKUP(A107,Setback,IF(Personal!$F$20="Officer",2,3)),0)),Rates,$Y$1),$Z$1)</f>
        <v>0.39320373891956784</v>
      </c>
      <c r="N107" s="16">
        <f t="shared" si="19"/>
        <v>0.27660000000000001</v>
      </c>
      <c r="O107" s="16">
        <f t="shared" si="20"/>
        <v>0.33552999999999999</v>
      </c>
      <c r="P107" s="16">
        <f t="shared" si="21"/>
        <v>4.0775547282382085E-2</v>
      </c>
      <c r="Q107" s="16">
        <f t="shared" si="21"/>
        <v>2.662196456136845E-2</v>
      </c>
      <c r="R107" s="16">
        <f t="shared" si="21"/>
        <v>3.349015651543541E-2</v>
      </c>
      <c r="S107" s="16">
        <f t="shared" si="22"/>
        <v>0.95922445271761791</v>
      </c>
      <c r="T107" s="16">
        <f t="shared" si="22"/>
        <v>0.97337803543863155</v>
      </c>
      <c r="U107" s="16">
        <f t="shared" si="22"/>
        <v>0.96650984348456459</v>
      </c>
      <c r="V107" s="16"/>
      <c r="X107" s="11"/>
    </row>
    <row r="108" spans="1:24" x14ac:dyDescent="0.25">
      <c r="A108" s="158">
        <f t="shared" si="17"/>
        <v>101</v>
      </c>
      <c r="B108" s="169">
        <v>0.41411489851043926</v>
      </c>
      <c r="C108" s="170">
        <v>0.42335047124506409</v>
      </c>
      <c r="D108" s="170">
        <v>0.41411489851043926</v>
      </c>
      <c r="E108" s="170">
        <v>0.42335047124506409</v>
      </c>
      <c r="F108" s="170">
        <v>0.43333296949639233</v>
      </c>
      <c r="G108" s="170">
        <v>0.39753645924761205</v>
      </c>
      <c r="H108" s="170">
        <v>0.29564000000000001</v>
      </c>
      <c r="I108" s="170">
        <v>0.34278999999999998</v>
      </c>
      <c r="J108" s="171">
        <v>0.36088999999999999</v>
      </c>
      <c r="K108" s="11"/>
      <c r="L108">
        <f t="shared" si="13"/>
        <v>101</v>
      </c>
      <c r="M108" s="16">
        <f>MAX(VLOOKUP(MAX(0,A108+IF(Personal!$F$14="Female",VLOOKUP(A108,Setback,IF(Personal!$F$20="Officer",2,3)),0)),Rates,$Y$1),$Z$1)</f>
        <v>0.42335047124506409</v>
      </c>
      <c r="N108" s="16">
        <f t="shared" si="19"/>
        <v>0.29564000000000001</v>
      </c>
      <c r="O108" s="16">
        <f t="shared" si="20"/>
        <v>0.36088999999999999</v>
      </c>
      <c r="P108" s="16">
        <f t="shared" si="21"/>
        <v>4.484028975664045E-2</v>
      </c>
      <c r="Q108" s="16">
        <f t="shared" si="21"/>
        <v>2.8783116007960352E-2</v>
      </c>
      <c r="R108" s="16">
        <f t="shared" si="21"/>
        <v>3.661924195760935E-2</v>
      </c>
      <c r="S108" s="16">
        <f t="shared" si="22"/>
        <v>0.95515971024335955</v>
      </c>
      <c r="T108" s="16">
        <f t="shared" si="22"/>
        <v>0.97121688399203965</v>
      </c>
      <c r="U108" s="16">
        <f t="shared" si="22"/>
        <v>0.96338075804239065</v>
      </c>
      <c r="V108" s="16"/>
      <c r="X108" s="11"/>
    </row>
    <row r="109" spans="1:24" x14ac:dyDescent="0.25">
      <c r="A109" s="158">
        <f t="shared" si="17"/>
        <v>102</v>
      </c>
      <c r="B109" s="169">
        <v>0.44658922077194402</v>
      </c>
      <c r="C109" s="170">
        <v>0.45591259736374157</v>
      </c>
      <c r="D109" s="170">
        <v>0.44658922077194402</v>
      </c>
      <c r="E109" s="170">
        <v>0.45591259736374157</v>
      </c>
      <c r="F109" s="170">
        <v>0.47315503955010396</v>
      </c>
      <c r="G109" s="170">
        <v>0.43071612760345285</v>
      </c>
      <c r="H109" s="170">
        <v>0.31487999999999999</v>
      </c>
      <c r="I109" s="170">
        <v>0.36171999999999999</v>
      </c>
      <c r="J109" s="171">
        <v>0.38668000000000002</v>
      </c>
      <c r="K109" s="11"/>
      <c r="L109">
        <f t="shared" si="13"/>
        <v>102</v>
      </c>
      <c r="M109" s="16">
        <f>MAX(VLOOKUP(MAX(0,A109+IF(Personal!$F$14="Female",VLOOKUP(A109,Setback,IF(Personal!$F$20="Officer",2,3)),0)),Rates,$Y$1),$Z$1)</f>
        <v>0.45591259736374157</v>
      </c>
      <c r="N109" s="16">
        <f t="shared" si="19"/>
        <v>0.31487999999999999</v>
      </c>
      <c r="O109" s="16">
        <f t="shared" si="20"/>
        <v>0.38668000000000002</v>
      </c>
      <c r="P109" s="16">
        <f t="shared" si="21"/>
        <v>4.9455640221158004E-2</v>
      </c>
      <c r="Q109" s="16">
        <f t="shared" si="21"/>
        <v>3.1022066178862273E-2</v>
      </c>
      <c r="R109" s="16">
        <f t="shared" si="21"/>
        <v>3.9920358470325934E-2</v>
      </c>
      <c r="S109" s="16">
        <f t="shared" si="22"/>
        <v>0.950544359778842</v>
      </c>
      <c r="T109" s="16">
        <f t="shared" si="22"/>
        <v>0.96897793382113773</v>
      </c>
      <c r="U109" s="16">
        <f t="shared" si="22"/>
        <v>0.96007964152967407</v>
      </c>
      <c r="V109" s="16"/>
      <c r="X109" s="11"/>
    </row>
    <row r="110" spans="1:24" x14ac:dyDescent="0.25">
      <c r="A110" s="158">
        <f t="shared" si="17"/>
        <v>103</v>
      </c>
      <c r="B110" s="169">
        <v>0.48041123497015564</v>
      </c>
      <c r="C110" s="170">
        <v>0.49079045697879836</v>
      </c>
      <c r="D110" s="170">
        <v>0.48041123497015564</v>
      </c>
      <c r="E110" s="170">
        <v>0.49079045697879836</v>
      </c>
      <c r="F110" s="170">
        <v>0.51578061861324431</v>
      </c>
      <c r="G110" s="170">
        <v>0.46631441450960442</v>
      </c>
      <c r="H110" s="170">
        <v>0.33422000000000002</v>
      </c>
      <c r="I110" s="170">
        <v>0.38041999999999998</v>
      </c>
      <c r="J110" s="171">
        <v>0.41300999999999999</v>
      </c>
      <c r="K110" s="11"/>
      <c r="L110">
        <f t="shared" si="13"/>
        <v>103</v>
      </c>
      <c r="M110" s="16">
        <f>MAX(VLOOKUP(MAX(0,A110+IF(Personal!$F$14="Female",VLOOKUP(A110,Setback,IF(Personal!$F$20="Officer",2,3)),0)),Rates,$Y$1),$Z$1)</f>
        <v>0.49079045697879836</v>
      </c>
      <c r="N110" s="16">
        <f t="shared" si="19"/>
        <v>0.33422000000000002</v>
      </c>
      <c r="O110" s="16">
        <f t="shared" si="20"/>
        <v>0.41300999999999999</v>
      </c>
      <c r="P110" s="16">
        <f t="shared" si="21"/>
        <v>5.4689000792353393E-2</v>
      </c>
      <c r="Q110" s="16">
        <f t="shared" si="21"/>
        <v>3.3331510619988625E-2</v>
      </c>
      <c r="R110" s="16">
        <f t="shared" si="21"/>
        <v>4.3424562162796332E-2</v>
      </c>
      <c r="S110" s="16">
        <f t="shared" si="22"/>
        <v>0.94531099920764661</v>
      </c>
      <c r="T110" s="16">
        <f t="shared" si="22"/>
        <v>0.96666848938001138</v>
      </c>
      <c r="U110" s="16">
        <f t="shared" si="22"/>
        <v>0.95657543783720367</v>
      </c>
      <c r="V110" s="16"/>
      <c r="X110" s="11"/>
    </row>
    <row r="111" spans="1:24" x14ac:dyDescent="0.25">
      <c r="A111" s="158">
        <f t="shared" si="17"/>
        <v>104</v>
      </c>
      <c r="B111" s="169">
        <v>0.51573541872143447</v>
      </c>
      <c r="C111" s="170">
        <v>0.5278938363844794</v>
      </c>
      <c r="D111" s="170">
        <v>0.51573541872143447</v>
      </c>
      <c r="E111" s="170">
        <v>0.5278938363844794</v>
      </c>
      <c r="F111" s="170">
        <v>0.52252528534249243</v>
      </c>
      <c r="G111" s="170">
        <v>0.50431127226673356</v>
      </c>
      <c r="H111" s="170">
        <v>0.35352</v>
      </c>
      <c r="I111" s="170">
        <v>0.39884999999999998</v>
      </c>
      <c r="J111" s="171">
        <v>0.44019999999999998</v>
      </c>
      <c r="K111" s="11"/>
      <c r="L111">
        <f t="shared" si="13"/>
        <v>104</v>
      </c>
      <c r="M111" s="16">
        <f>MAX(VLOOKUP(MAX(0,A111+IF(Personal!$F$14="Female",VLOOKUP(A111,Setback,IF(Personal!$F$20="Officer",2,3)),0)),Rates,$Y$1),$Z$1)</f>
        <v>0.5278938363844794</v>
      </c>
      <c r="N111" s="16">
        <f t="shared" si="19"/>
        <v>0.35352</v>
      </c>
      <c r="O111" s="16">
        <f t="shared" ref="O111:O127" si="23">MAX(VLOOKUP(A111,Rates,$Y$2),VLOOKUP(A111+IF($Y$2=9,MIN(VLOOKUP(A111,Setback2,2),120-A111),0),Rates,10))</f>
        <v>0.44019999999999998</v>
      </c>
      <c r="P111" s="16">
        <f t="shared" si="21"/>
        <v>6.0630101894198596E-2</v>
      </c>
      <c r="Q111" s="16">
        <f t="shared" si="21"/>
        <v>3.569831757366404E-2</v>
      </c>
      <c r="R111" s="16">
        <f t="shared" si="21"/>
        <v>4.7197822103803855E-2</v>
      </c>
      <c r="S111" s="16">
        <f t="shared" si="22"/>
        <v>0.9393698981058014</v>
      </c>
      <c r="T111" s="16">
        <f t="shared" si="22"/>
        <v>0.96430168242633596</v>
      </c>
      <c r="U111" s="16">
        <f t="shared" si="22"/>
        <v>0.95280217789619615</v>
      </c>
      <c r="V111" s="16"/>
      <c r="X111" s="11"/>
    </row>
    <row r="112" spans="1:24" x14ac:dyDescent="0.25">
      <c r="A112" s="158">
        <f t="shared" si="17"/>
        <v>105</v>
      </c>
      <c r="B112" s="169">
        <v>0.55263272472077607</v>
      </c>
      <c r="C112" s="170">
        <v>0.58315992603744027</v>
      </c>
      <c r="D112" s="170">
        <v>0.55263272472077607</v>
      </c>
      <c r="E112" s="170">
        <v>0.58315992603744027</v>
      </c>
      <c r="F112" s="170">
        <v>0.5295009634982929</v>
      </c>
      <c r="G112" s="170">
        <v>0.5446435874746165</v>
      </c>
      <c r="H112" s="170">
        <v>0.37261</v>
      </c>
      <c r="I112" s="170">
        <v>0.41658000000000001</v>
      </c>
      <c r="J112" s="171">
        <v>0.46872999999999998</v>
      </c>
      <c r="K112" s="11"/>
      <c r="L112">
        <f t="shared" si="13"/>
        <v>105</v>
      </c>
      <c r="M112" s="16">
        <f>MAX(VLOOKUP(MAX(0,A112+IF(Personal!$F$14="Female",VLOOKUP(A112,Setback,IF(Personal!$F$20="Officer",2,3)),0)),Rates,$Y$1),$Z$1)</f>
        <v>0.58315992603744027</v>
      </c>
      <c r="N112" s="16">
        <f t="shared" si="19"/>
        <v>0.37261</v>
      </c>
      <c r="O112" s="16">
        <f t="shared" si="23"/>
        <v>0.46872999999999998</v>
      </c>
      <c r="P112" s="16">
        <f t="shared" si="21"/>
        <v>7.032577868786527E-2</v>
      </c>
      <c r="Q112" s="16">
        <f t="shared" si="21"/>
        <v>3.810396913307057E-2</v>
      </c>
      <c r="R112" s="16">
        <f t="shared" si="21"/>
        <v>5.1342143590424105E-2</v>
      </c>
      <c r="S112" s="16">
        <f t="shared" si="22"/>
        <v>0.92967422131213473</v>
      </c>
      <c r="T112" s="16">
        <f t="shared" si="22"/>
        <v>0.96189603086692943</v>
      </c>
      <c r="U112" s="16">
        <f t="shared" si="22"/>
        <v>0.94865785640957589</v>
      </c>
      <c r="V112" s="16"/>
      <c r="X112" s="11"/>
    </row>
    <row r="113" spans="1:26" x14ac:dyDescent="0.25">
      <c r="A113" s="158">
        <f t="shared" si="17"/>
        <v>106</v>
      </c>
      <c r="B113" s="169">
        <v>0.60030193267678889</v>
      </c>
      <c r="C113" s="170">
        <v>0.62657098182531035</v>
      </c>
      <c r="D113" s="170">
        <v>0.60030193267678889</v>
      </c>
      <c r="E113" s="170">
        <v>0.62657098182531035</v>
      </c>
      <c r="F113" s="170">
        <v>0.52855410804165293</v>
      </c>
      <c r="G113" s="170">
        <v>0.57256753851596265</v>
      </c>
      <c r="H113" s="170">
        <v>0.39126</v>
      </c>
      <c r="I113" s="170">
        <v>0.43385000000000001</v>
      </c>
      <c r="J113" s="171">
        <v>0.49303000000000002</v>
      </c>
      <c r="K113" s="11"/>
      <c r="L113">
        <f t="shared" si="13"/>
        <v>106</v>
      </c>
      <c r="M113" s="16">
        <f>MAX(VLOOKUP(MAX(0,A113+IF(Personal!$F$14="Female",VLOOKUP(A113,Setback,IF(Personal!$F$20="Officer",2,3)),0)),Rates,$Y$1),$Z$1)</f>
        <v>0.62657098182531035</v>
      </c>
      <c r="N113" s="16">
        <f t="shared" si="19"/>
        <v>0.39126</v>
      </c>
      <c r="O113" s="16">
        <f t="shared" si="23"/>
        <v>0.49303000000000002</v>
      </c>
      <c r="P113" s="16">
        <f t="shared" si="21"/>
        <v>7.8806909364870226E-2</v>
      </c>
      <c r="Q113" s="16">
        <f t="shared" si="21"/>
        <v>4.0519866994418008E-2</v>
      </c>
      <c r="R113" s="16">
        <f t="shared" si="21"/>
        <v>5.5036163739703103E-2</v>
      </c>
      <c r="S113" s="16">
        <f t="shared" si="22"/>
        <v>0.92119309063512977</v>
      </c>
      <c r="T113" s="16">
        <f t="shared" si="22"/>
        <v>0.95948013300558199</v>
      </c>
      <c r="U113" s="16">
        <f t="shared" si="22"/>
        <v>0.9449638362602969</v>
      </c>
      <c r="V113" s="16"/>
      <c r="X113" s="11"/>
    </row>
    <row r="114" spans="1:26" x14ac:dyDescent="0.25">
      <c r="A114" s="158">
        <f t="shared" si="17"/>
        <v>107</v>
      </c>
      <c r="B114" s="169">
        <v>0.64907249087011287</v>
      </c>
      <c r="C114" s="170">
        <v>0.66986643375507948</v>
      </c>
      <c r="D114" s="170">
        <v>0.64907249087011287</v>
      </c>
      <c r="E114" s="170">
        <v>0.66986643375507948</v>
      </c>
      <c r="F114" s="170">
        <v>0.5265774157655071</v>
      </c>
      <c r="G114" s="170">
        <v>0.59961517144431287</v>
      </c>
      <c r="H114" s="170">
        <v>0.40954000000000002</v>
      </c>
      <c r="I114" s="170">
        <v>0.45044000000000001</v>
      </c>
      <c r="J114" s="171">
        <v>0.51859</v>
      </c>
      <c r="K114" s="11"/>
      <c r="L114">
        <f t="shared" si="13"/>
        <v>107</v>
      </c>
      <c r="M114" s="16">
        <f>MAX(VLOOKUP(MAX(0,A114+IF(Personal!$F$14="Female",VLOOKUP(A114,Setback,IF(Personal!$F$20="Officer",2,3)),0)),Rates,$Y$1),$Z$1)</f>
        <v>0.66986643375507948</v>
      </c>
      <c r="N114" s="16">
        <f t="shared" si="19"/>
        <v>0.40954000000000002</v>
      </c>
      <c r="O114" s="16">
        <f t="shared" si="23"/>
        <v>0.51859</v>
      </c>
      <c r="P114" s="16">
        <f t="shared" si="21"/>
        <v>8.8218435329068368E-2</v>
      </c>
      <c r="Q114" s="16">
        <f t="shared" si="21"/>
        <v>4.2954599998964227E-2</v>
      </c>
      <c r="R114" s="16">
        <f t="shared" si="21"/>
        <v>5.9101176239505726E-2</v>
      </c>
      <c r="S114" s="16">
        <f t="shared" si="22"/>
        <v>0.91178156467093163</v>
      </c>
      <c r="T114" s="16">
        <f t="shared" si="22"/>
        <v>0.95704540000103577</v>
      </c>
      <c r="U114" s="16">
        <f t="shared" si="22"/>
        <v>0.94089882376049427</v>
      </c>
      <c r="V114" s="16"/>
      <c r="X114" s="11"/>
    </row>
    <row r="115" spans="1:26" x14ac:dyDescent="0.25">
      <c r="A115" s="158">
        <f t="shared" si="17"/>
        <v>108</v>
      </c>
      <c r="B115" s="169">
        <v>0.69860698054385595</v>
      </c>
      <c r="C115" s="170">
        <v>0.71261236350361001</v>
      </c>
      <c r="D115" s="170">
        <v>0.69860698054385595</v>
      </c>
      <c r="E115" s="170">
        <v>0.71261236350361001</v>
      </c>
      <c r="F115" s="170">
        <v>0.5235738640715647</v>
      </c>
      <c r="G115" s="170">
        <v>0.6255226322540921</v>
      </c>
      <c r="H115" s="170">
        <v>0.42714999999999997</v>
      </c>
      <c r="I115" s="170">
        <v>0.46618999999999999</v>
      </c>
      <c r="J115" s="171">
        <v>0.54547000000000001</v>
      </c>
      <c r="K115" s="11"/>
      <c r="L115">
        <f t="shared" si="13"/>
        <v>108</v>
      </c>
      <c r="M115" s="16">
        <f>MAX(VLOOKUP(MAX(0,A115+IF(Personal!$F$14="Female",VLOOKUP(A115,Setback,IF(Personal!$F$20="Officer",2,3)),0)),Rates,$Y$1),$Z$1)</f>
        <v>0.71261236350361001</v>
      </c>
      <c r="N115" s="16">
        <f t="shared" si="19"/>
        <v>0.42714999999999997</v>
      </c>
      <c r="O115" s="16">
        <f t="shared" si="23"/>
        <v>0.54547000000000001</v>
      </c>
      <c r="P115" s="16">
        <f t="shared" si="21"/>
        <v>9.8693838367596487E-2</v>
      </c>
      <c r="Q115" s="16">
        <f t="shared" si="21"/>
        <v>4.5366340506391434E-2</v>
      </c>
      <c r="R115" s="16">
        <f t="shared" si="21"/>
        <v>6.3595383580140386E-2</v>
      </c>
      <c r="S115" s="16">
        <f t="shared" si="22"/>
        <v>0.90130616163240351</v>
      </c>
      <c r="T115" s="16">
        <f t="shared" si="22"/>
        <v>0.95463365949360857</v>
      </c>
      <c r="U115" s="16">
        <f t="shared" si="22"/>
        <v>0.93640461641985961</v>
      </c>
      <c r="V115" s="16"/>
      <c r="X115" s="11"/>
    </row>
    <row r="116" spans="1:26" x14ac:dyDescent="0.25">
      <c r="A116" s="158">
        <f t="shared" si="17"/>
        <v>109</v>
      </c>
      <c r="B116" s="169">
        <v>0.74879943920176473</v>
      </c>
      <c r="C116" s="170">
        <v>0.75458616787032096</v>
      </c>
      <c r="D116" s="170">
        <v>0.74879943920176473</v>
      </c>
      <c r="E116" s="170">
        <v>0.75458616787032096</v>
      </c>
      <c r="F116" s="170">
        <v>0.51973975462756372</v>
      </c>
      <c r="G116" s="170">
        <v>0.65020382167651036</v>
      </c>
      <c r="H116" s="170">
        <v>0.44413000000000002</v>
      </c>
      <c r="I116" s="170">
        <v>0.48129</v>
      </c>
      <c r="J116" s="171">
        <v>0.57381000000000004</v>
      </c>
      <c r="K116" s="11"/>
      <c r="L116">
        <f t="shared" si="13"/>
        <v>109</v>
      </c>
      <c r="M116" s="16">
        <f>MAX(VLOOKUP(MAX(0,A116+IF(Personal!$F$14="Female",VLOOKUP(A116,Setback,IF(Personal!$F$20="Officer",2,3)),0)),Rates,$Y$1),$Z$1)</f>
        <v>0.75458616787032096</v>
      </c>
      <c r="N116" s="16">
        <f t="shared" si="19"/>
        <v>0.44413000000000002</v>
      </c>
      <c r="O116" s="16">
        <f t="shared" si="23"/>
        <v>0.57381000000000004</v>
      </c>
      <c r="P116" s="16">
        <f t="shared" si="21"/>
        <v>0.11047480604801496</v>
      </c>
      <c r="Q116" s="16">
        <f t="shared" si="21"/>
        <v>4.775704198480768E-2</v>
      </c>
      <c r="R116" s="16">
        <f t="shared" si="21"/>
        <v>6.8605638177860362E-2</v>
      </c>
      <c r="S116" s="16">
        <f t="shared" si="22"/>
        <v>0.88952519395198504</v>
      </c>
      <c r="T116" s="16">
        <f t="shared" si="22"/>
        <v>0.95224295801519232</v>
      </c>
      <c r="U116" s="16">
        <f t="shared" si="22"/>
        <v>0.93139436182213964</v>
      </c>
      <c r="V116" s="16"/>
      <c r="X116" s="11"/>
    </row>
    <row r="117" spans="1:26" x14ac:dyDescent="0.25">
      <c r="A117" s="158">
        <f t="shared" si="17"/>
        <v>110</v>
      </c>
      <c r="B117" s="169">
        <v>0.79913619774966638</v>
      </c>
      <c r="C117" s="170">
        <v>0.79553622400695978</v>
      </c>
      <c r="D117" s="170">
        <v>0.79913619774966638</v>
      </c>
      <c r="E117" s="170">
        <v>0.79553622400695978</v>
      </c>
      <c r="F117" s="170">
        <v>0.51493293269238183</v>
      </c>
      <c r="G117" s="170">
        <v>0.67355374757370967</v>
      </c>
      <c r="H117" s="170">
        <v>0.46033000000000002</v>
      </c>
      <c r="I117" s="170">
        <v>0.49103000000000002</v>
      </c>
      <c r="J117" s="171">
        <v>0.60350000000000004</v>
      </c>
      <c r="K117" s="11"/>
      <c r="L117">
        <f t="shared" si="13"/>
        <v>110</v>
      </c>
      <c r="M117" s="16">
        <f>MAX(VLOOKUP(MAX(0,A117+IF(Personal!$F$14="Female",VLOOKUP(A117,Setback,IF(Personal!$F$20="Officer",2,3)),0)),Rates,$Y$1),$Z$1)</f>
        <v>0.79553622400695978</v>
      </c>
      <c r="N117" s="16">
        <f t="shared" si="19"/>
        <v>0.46033000000000002</v>
      </c>
      <c r="O117" s="16">
        <f t="shared" si="23"/>
        <v>0.60350000000000004</v>
      </c>
      <c r="P117" s="16">
        <f t="shared" si="21"/>
        <v>0.12390467120526893</v>
      </c>
      <c r="Q117" s="16">
        <f t="shared" si="21"/>
        <v>5.0101162067958116E-2</v>
      </c>
      <c r="R117" s="16">
        <f t="shared" si="21"/>
        <v>7.4193413934714569E-2</v>
      </c>
      <c r="S117" s="16">
        <f t="shared" si="22"/>
        <v>0.87609532879473107</v>
      </c>
      <c r="T117" s="16">
        <f t="shared" si="22"/>
        <v>0.94989883793204188</v>
      </c>
      <c r="U117" s="16">
        <f t="shared" si="22"/>
        <v>0.92580658606528543</v>
      </c>
      <c r="V117" s="16"/>
      <c r="X117" s="11"/>
    </row>
    <row r="118" spans="1:26" x14ac:dyDescent="0.25">
      <c r="A118" s="158">
        <f t="shared" si="17"/>
        <v>111</v>
      </c>
      <c r="B118" s="169">
        <v>0.79198048968655266</v>
      </c>
      <c r="C118" s="170">
        <v>0.7828393236606862</v>
      </c>
      <c r="D118" s="170">
        <v>0.79198048968655266</v>
      </c>
      <c r="E118" s="170">
        <v>0.7828393236606862</v>
      </c>
      <c r="F118" s="170">
        <v>0.50924289137902812</v>
      </c>
      <c r="G118" s="170">
        <v>0.66173410055194504</v>
      </c>
      <c r="H118" s="170">
        <v>0.47578999999999999</v>
      </c>
      <c r="I118" s="170">
        <v>0.49254999999999999</v>
      </c>
      <c r="J118" s="171">
        <v>0.63478000000000001</v>
      </c>
      <c r="K118" s="11"/>
      <c r="L118">
        <f t="shared" si="13"/>
        <v>111</v>
      </c>
      <c r="M118" s="16">
        <f>MAX(VLOOKUP(MAX(0,A118+IF(Personal!$F$14="Female",VLOOKUP(A118,Setback,IF(Personal!$F$20="Officer",2,3)),0)),Rates,$Y$1),$Z$1)</f>
        <v>0.7828393236606862</v>
      </c>
      <c r="N118" s="16">
        <f t="shared" si="19"/>
        <v>0.47578999999999999</v>
      </c>
      <c r="O118" s="16">
        <f t="shared" si="23"/>
        <v>0.63478000000000001</v>
      </c>
      <c r="P118" s="16">
        <f t="shared" si="21"/>
        <v>0.11949512369858817</v>
      </c>
      <c r="Q118" s="16">
        <f t="shared" si="21"/>
        <v>5.2399149624675179E-2</v>
      </c>
      <c r="R118" s="16">
        <f t="shared" si="21"/>
        <v>8.0511688915828716E-2</v>
      </c>
      <c r="S118" s="16">
        <f t="shared" si="22"/>
        <v>0.88050487630141183</v>
      </c>
      <c r="T118" s="16">
        <f t="shared" si="22"/>
        <v>0.94760085037532482</v>
      </c>
      <c r="U118" s="16">
        <f t="shared" si="22"/>
        <v>0.91948831108417128</v>
      </c>
      <c r="V118" s="16"/>
      <c r="X118" s="11"/>
    </row>
    <row r="119" spans="1:26" x14ac:dyDescent="0.25">
      <c r="A119" s="158">
        <f t="shared" si="17"/>
        <v>112</v>
      </c>
      <c r="B119" s="169">
        <v>0.78487885259605217</v>
      </c>
      <c r="C119" s="170">
        <v>0.77007327868199338</v>
      </c>
      <c r="D119" s="170">
        <v>0.78487885259605217</v>
      </c>
      <c r="E119" s="170">
        <v>0.77007327868199338</v>
      </c>
      <c r="F119" s="170">
        <v>0.50361958945095486</v>
      </c>
      <c r="G119" s="170">
        <v>0.64988848436045588</v>
      </c>
      <c r="H119" s="170">
        <v>0.49042999999999998</v>
      </c>
      <c r="I119" s="170">
        <v>0.49408000000000002</v>
      </c>
      <c r="J119" s="171">
        <v>0.66769000000000001</v>
      </c>
      <c r="L119">
        <f t="shared" si="13"/>
        <v>112</v>
      </c>
      <c r="M119" s="16">
        <f>MAX(VLOOKUP(MAX(0,A119+IF(Personal!$F$14="Female",VLOOKUP(A119,Setback,IF(Personal!$F$20="Officer",2,3)),0)),Rates,$Y$1),$Z$1)</f>
        <v>0.77007327868199338</v>
      </c>
      <c r="N119" s="16">
        <f t="shared" si="19"/>
        <v>0.49042999999999998</v>
      </c>
      <c r="O119" s="16">
        <f t="shared" si="23"/>
        <v>0.66769000000000001</v>
      </c>
      <c r="P119" s="16">
        <f t="shared" si="21"/>
        <v>0.11529369869261419</v>
      </c>
      <c r="Q119" s="16">
        <f t="shared" si="21"/>
        <v>5.4633255331984709E-2</v>
      </c>
      <c r="R119" s="16">
        <f t="shared" si="21"/>
        <v>8.7719026062650918E-2</v>
      </c>
      <c r="S119" s="16">
        <f t="shared" si="22"/>
        <v>0.88470630130738581</v>
      </c>
      <c r="T119" s="16">
        <f t="shared" si="22"/>
        <v>0.94536674466801529</v>
      </c>
      <c r="U119" s="16">
        <f t="shared" si="22"/>
        <v>0.91228097393734908</v>
      </c>
      <c r="Z119" s="11"/>
    </row>
    <row r="120" spans="1:26" x14ac:dyDescent="0.25">
      <c r="A120" s="158">
        <f t="shared" si="17"/>
        <v>113</v>
      </c>
      <c r="B120" s="169">
        <v>0.77773726576817659</v>
      </c>
      <c r="C120" s="170">
        <v>0.75733592329116184</v>
      </c>
      <c r="D120" s="170">
        <v>0.77773726576817659</v>
      </c>
      <c r="E120" s="170">
        <v>0.75733592329116184</v>
      </c>
      <c r="F120" s="170">
        <v>0.49798835724528379</v>
      </c>
      <c r="G120" s="170">
        <v>0.63810767624073839</v>
      </c>
      <c r="H120" s="170">
        <v>0.49686000000000002</v>
      </c>
      <c r="I120" s="170">
        <v>0.49581999999999998</v>
      </c>
      <c r="J120" s="171">
        <v>0.70230000000000004</v>
      </c>
      <c r="L120">
        <f t="shared" si="13"/>
        <v>113</v>
      </c>
      <c r="M120" s="16">
        <f>MAX(VLOOKUP(MAX(0,A120+IF(Personal!$F$14="Female",VLOOKUP(A120,Setback,IF(Personal!$F$20="Officer",2,3)),0)),Rates,$Y$1),$Z$1)</f>
        <v>0.75733592329116184</v>
      </c>
      <c r="N120" s="16">
        <f t="shared" si="19"/>
        <v>0.49686000000000002</v>
      </c>
      <c r="O120" s="16">
        <f t="shared" si="23"/>
        <v>0.70230000000000004</v>
      </c>
      <c r="P120" s="16">
        <f t="shared" si="21"/>
        <v>0.11130966408310472</v>
      </c>
      <c r="Q120" s="16">
        <f t="shared" si="21"/>
        <v>5.5633142533579316E-2</v>
      </c>
      <c r="R120" s="16">
        <f t="shared" si="21"/>
        <v>9.6042034109746877E-2</v>
      </c>
      <c r="S120" s="16">
        <f t="shared" si="22"/>
        <v>0.88869033591689528</v>
      </c>
      <c r="T120" s="16">
        <f t="shared" si="22"/>
        <v>0.94436685746642068</v>
      </c>
      <c r="U120" s="16">
        <f t="shared" si="22"/>
        <v>0.90395796589025312</v>
      </c>
      <c r="Z120" s="11"/>
    </row>
    <row r="121" spans="1:26" x14ac:dyDescent="0.25">
      <c r="A121" s="158">
        <f t="shared" si="17"/>
        <v>114</v>
      </c>
      <c r="B121" s="169">
        <v>0.77065127175539772</v>
      </c>
      <c r="C121" s="170">
        <v>0.74472489771793771</v>
      </c>
      <c r="D121" s="170">
        <v>0.77065127175539772</v>
      </c>
      <c r="E121" s="170">
        <v>0.74472489771793771</v>
      </c>
      <c r="F121" s="170">
        <v>0.49242430637623663</v>
      </c>
      <c r="G121" s="170">
        <v>0.62648110812679403</v>
      </c>
      <c r="H121" s="170">
        <v>0.498</v>
      </c>
      <c r="I121" s="170">
        <v>0.49746000000000001</v>
      </c>
      <c r="J121" s="171">
        <v>0.73878999999999995</v>
      </c>
      <c r="L121">
        <f t="shared" si="13"/>
        <v>114</v>
      </c>
      <c r="M121" s="16">
        <f>MAX(VLOOKUP(MAX(0,A121+IF(Personal!$F$14="Female",VLOOKUP(A121,Setback,IF(Personal!$F$20="Officer",2,3)),0)),Rates,$Y$1),$Z$1)</f>
        <v>0.74472489771793771</v>
      </c>
      <c r="N121" s="16">
        <f t="shared" si="19"/>
        <v>0.498</v>
      </c>
      <c r="O121" s="16">
        <f t="shared" si="23"/>
        <v>0.73878999999999995</v>
      </c>
      <c r="P121" s="16">
        <f t="shared" si="21"/>
        <v>0.10754970334861469</v>
      </c>
      <c r="Q121" s="16">
        <f t="shared" si="21"/>
        <v>5.5811637889703225E-2</v>
      </c>
      <c r="R121" s="16">
        <f t="shared" si="21"/>
        <v>0.10583880857691619</v>
      </c>
      <c r="S121" s="16">
        <f t="shared" si="22"/>
        <v>0.89245029665138531</v>
      </c>
      <c r="T121" s="16">
        <f t="shared" si="22"/>
        <v>0.94418836211029677</v>
      </c>
      <c r="U121" s="16">
        <f t="shared" si="22"/>
        <v>0.89416119142308381</v>
      </c>
    </row>
    <row r="122" spans="1:26" x14ac:dyDescent="0.25">
      <c r="A122" s="158">
        <f t="shared" si="17"/>
        <v>115</v>
      </c>
      <c r="B122" s="169">
        <v>0.76352685669019416</v>
      </c>
      <c r="C122" s="170">
        <v>0.732104742889916</v>
      </c>
      <c r="D122" s="170">
        <v>0.76352685669019416</v>
      </c>
      <c r="E122" s="170">
        <v>0.732104742889916</v>
      </c>
      <c r="F122" s="170">
        <v>0.48685338384865467</v>
      </c>
      <c r="G122" s="170">
        <v>0.61488319611883524</v>
      </c>
      <c r="H122" s="170">
        <v>0.49930000000000002</v>
      </c>
      <c r="I122" s="170">
        <v>0.499</v>
      </c>
      <c r="J122" s="171">
        <v>0.77707999999999999</v>
      </c>
      <c r="L122">
        <f t="shared" si="13"/>
        <v>115</v>
      </c>
      <c r="M122" s="16">
        <f>MAX(VLOOKUP(MAX(0,A122+IF(Personal!$F$14="Female",VLOOKUP(A122,Setback,IF(Personal!$F$20="Officer",2,3)),0)),Rates,$Y$1),$Z$1)</f>
        <v>0.732104742889916</v>
      </c>
      <c r="N122" s="16">
        <f t="shared" si="19"/>
        <v>0.49930000000000002</v>
      </c>
      <c r="O122" s="16">
        <f t="shared" si="23"/>
        <v>0.77707999999999999</v>
      </c>
      <c r="P122" s="16">
        <f t="shared" si="21"/>
        <v>0.10395376628675379</v>
      </c>
      <c r="Q122" s="16">
        <f t="shared" si="21"/>
        <v>5.6015639244836879E-2</v>
      </c>
      <c r="R122" s="16">
        <f t="shared" si="21"/>
        <v>0.11757239396115482</v>
      </c>
      <c r="S122" s="16">
        <f t="shared" si="22"/>
        <v>0.89604623371324621</v>
      </c>
      <c r="T122" s="16">
        <f t="shared" si="22"/>
        <v>0.94398436075516312</v>
      </c>
      <c r="U122" s="16">
        <f t="shared" si="22"/>
        <v>0.88242760603884518</v>
      </c>
      <c r="X122" s="11"/>
    </row>
    <row r="123" spans="1:26" x14ac:dyDescent="0.25">
      <c r="A123" s="158">
        <f t="shared" si="17"/>
        <v>116</v>
      </c>
      <c r="B123" s="169">
        <v>0.75896261685142608</v>
      </c>
      <c r="C123" s="170">
        <v>0.72444505387625213</v>
      </c>
      <c r="D123" s="170">
        <v>0.75896261685142608</v>
      </c>
      <c r="E123" s="170">
        <v>0.72444505387625213</v>
      </c>
      <c r="F123" s="170">
        <v>0.48329659461588836</v>
      </c>
      <c r="G123" s="170">
        <v>0.60786195849062918</v>
      </c>
      <c r="H123" s="170">
        <v>0.49964999999999998</v>
      </c>
      <c r="I123" s="170">
        <v>0.49940000000000001</v>
      </c>
      <c r="J123" s="171">
        <v>0.81728999999999996</v>
      </c>
      <c r="L123">
        <f t="shared" si="13"/>
        <v>116</v>
      </c>
      <c r="M123" s="16">
        <f>MAX(VLOOKUP(MAX(0,A123+IF(Personal!$F$14="Female",VLOOKUP(A123,Setback,IF(Personal!$F$20="Officer",2,3)),0)),Rates,$Y$1),$Z$1)</f>
        <v>0.72444505387625213</v>
      </c>
      <c r="N123" s="16">
        <f t="shared" si="19"/>
        <v>0.49964999999999998</v>
      </c>
      <c r="O123" s="16">
        <f t="shared" si="23"/>
        <v>0.81728999999999996</v>
      </c>
      <c r="P123" s="16">
        <f t="shared" si="21"/>
        <v>0.10184625677259096</v>
      </c>
      <c r="Q123" s="16">
        <f t="shared" si="21"/>
        <v>5.6070645640373895E-2</v>
      </c>
      <c r="R123" s="16">
        <f t="shared" si="21"/>
        <v>0.13207900687786811</v>
      </c>
      <c r="S123" s="16">
        <f t="shared" si="22"/>
        <v>0.89815374322740904</v>
      </c>
      <c r="T123" s="16">
        <f t="shared" si="22"/>
        <v>0.9439293543596261</v>
      </c>
      <c r="U123" s="16">
        <f t="shared" si="22"/>
        <v>0.86792099312213189</v>
      </c>
      <c r="X123" s="11"/>
    </row>
    <row r="124" spans="1:26" x14ac:dyDescent="0.25">
      <c r="A124" s="158">
        <f t="shared" si="17"/>
        <v>117</v>
      </c>
      <c r="B124" s="169">
        <v>0.75896261685142608</v>
      </c>
      <c r="C124" s="170">
        <v>0.72444505387625213</v>
      </c>
      <c r="D124" s="170">
        <v>0.75896261685142608</v>
      </c>
      <c r="E124" s="170">
        <v>0.72444505387625213</v>
      </c>
      <c r="F124" s="170">
        <v>0.48329659461588836</v>
      </c>
      <c r="G124" s="170">
        <v>0.60786195849062918</v>
      </c>
      <c r="H124" s="170">
        <v>0.49975000000000003</v>
      </c>
      <c r="I124" s="170">
        <v>0.49969999999999998</v>
      </c>
      <c r="J124" s="171">
        <v>0.85956999999999995</v>
      </c>
      <c r="L124">
        <f t="shared" si="13"/>
        <v>117</v>
      </c>
      <c r="M124" s="16">
        <f>MAX(VLOOKUP(MAX(0,A124+IF(Personal!$F$14="Female",VLOOKUP(A124,Setback,IF(Personal!$F$20="Officer",2,3)),0)),Rates,$Y$1),$Z$1)</f>
        <v>0.72444505387625213</v>
      </c>
      <c r="N124" s="16">
        <f t="shared" si="19"/>
        <v>0.49975000000000003</v>
      </c>
      <c r="O124" s="16">
        <f t="shared" si="23"/>
        <v>0.85956999999999995</v>
      </c>
      <c r="P124" s="16">
        <f t="shared" si="21"/>
        <v>0.10184625677259096</v>
      </c>
      <c r="Q124" s="16">
        <f t="shared" si="21"/>
        <v>5.6086368231755501E-2</v>
      </c>
      <c r="R124" s="16">
        <f t="shared" si="21"/>
        <v>0.15090752633811277</v>
      </c>
      <c r="S124" s="16">
        <f t="shared" si="22"/>
        <v>0.89815374322740904</v>
      </c>
      <c r="T124" s="16">
        <f t="shared" si="22"/>
        <v>0.9439136317682445</v>
      </c>
      <c r="U124" s="16">
        <f t="shared" si="22"/>
        <v>0.84909247366188723</v>
      </c>
      <c r="X124" s="11"/>
    </row>
    <row r="125" spans="1:26" x14ac:dyDescent="0.25">
      <c r="A125" s="158">
        <f t="shared" si="17"/>
        <v>118</v>
      </c>
      <c r="B125" s="169">
        <v>0.75896261685142608</v>
      </c>
      <c r="C125" s="170">
        <v>0.72444505387625213</v>
      </c>
      <c r="D125" s="170">
        <v>0.75896261685142608</v>
      </c>
      <c r="E125" s="170">
        <v>0.72444505387625213</v>
      </c>
      <c r="F125" s="170">
        <v>0.48329659461588836</v>
      </c>
      <c r="G125" s="170">
        <v>0.60786195849062918</v>
      </c>
      <c r="H125" s="170">
        <v>0.5</v>
      </c>
      <c r="I125" s="170">
        <v>0.49985000000000002</v>
      </c>
      <c r="J125" s="171">
        <v>0.90403999999999995</v>
      </c>
      <c r="L125">
        <f t="shared" si="13"/>
        <v>118</v>
      </c>
      <c r="M125" s="16">
        <f>MAX(VLOOKUP(MAX(0,A125+IF(Personal!$F$14="Female",VLOOKUP(A125,Setback,IF(Personal!$F$20="Officer",2,3)),0)),Rates,$Y$1),$Z$1)</f>
        <v>0.72444505387625213</v>
      </c>
      <c r="N125" s="16">
        <f t="shared" si="19"/>
        <v>0.5</v>
      </c>
      <c r="O125" s="16">
        <f t="shared" si="23"/>
        <v>0.90403999999999995</v>
      </c>
      <c r="P125" s="16">
        <f t="shared" si="21"/>
        <v>0.10184625677259096</v>
      </c>
      <c r="Q125" s="16">
        <f t="shared" si="21"/>
        <v>5.6125687318306472E-2</v>
      </c>
      <c r="R125" s="16">
        <f t="shared" si="21"/>
        <v>0.17742749924897383</v>
      </c>
      <c r="S125" s="16">
        <f t="shared" si="22"/>
        <v>0.89815374322740904</v>
      </c>
      <c r="T125" s="16">
        <f t="shared" si="22"/>
        <v>0.94387431268169353</v>
      </c>
      <c r="U125" s="16">
        <f t="shared" si="22"/>
        <v>0.82257250075102617</v>
      </c>
      <c r="X125" s="11"/>
    </row>
    <row r="126" spans="1:26" x14ac:dyDescent="0.25">
      <c r="A126" s="158">
        <f t="shared" si="17"/>
        <v>119</v>
      </c>
      <c r="B126" s="169">
        <v>0.75896261685142608</v>
      </c>
      <c r="C126" s="170">
        <v>0.72444505387625213</v>
      </c>
      <c r="D126" s="170">
        <v>0.75896261685142608</v>
      </c>
      <c r="E126" s="170">
        <v>0.72444505387625213</v>
      </c>
      <c r="F126" s="170">
        <v>0.48329659461588836</v>
      </c>
      <c r="G126" s="170">
        <v>0.60786195849062918</v>
      </c>
      <c r="H126" s="170">
        <v>0.5</v>
      </c>
      <c r="I126" s="170">
        <v>0.5</v>
      </c>
      <c r="J126" s="171">
        <v>0.95081000000000004</v>
      </c>
      <c r="L126">
        <f t="shared" si="13"/>
        <v>119</v>
      </c>
      <c r="M126" s="16">
        <f>MAX(VLOOKUP(MAX(0,A126+IF(Personal!$F$14="Female",VLOOKUP(A126,Setback,IF(Personal!$F$20="Officer",2,3)),0)),Rates,$Y$1),$Z$1)</f>
        <v>0.72444505387625213</v>
      </c>
      <c r="N126" s="16">
        <f>VLOOKUP(A126,Rates,$Y$2)</f>
        <v>0.5</v>
      </c>
      <c r="O126" s="16">
        <f t="shared" si="23"/>
        <v>0.95081000000000004</v>
      </c>
      <c r="P126" s="16">
        <f t="shared" si="21"/>
        <v>0.10184625677259096</v>
      </c>
      <c r="Q126" s="16">
        <f t="shared" si="21"/>
        <v>5.6125687318306472E-2</v>
      </c>
      <c r="R126" s="16">
        <f t="shared" si="21"/>
        <v>0.22198183806070493</v>
      </c>
      <c r="S126" s="16">
        <f t="shared" si="22"/>
        <v>0.89815374322740904</v>
      </c>
      <c r="T126" s="16">
        <f t="shared" si="22"/>
        <v>0.94387431268169353</v>
      </c>
      <c r="U126" s="16">
        <f t="shared" si="22"/>
        <v>0.77801816193929507</v>
      </c>
      <c r="X126" s="11"/>
    </row>
    <row r="127" spans="1:26" x14ac:dyDescent="0.25">
      <c r="A127" s="158">
        <f t="shared" si="17"/>
        <v>120</v>
      </c>
      <c r="B127" s="169">
        <v>1</v>
      </c>
      <c r="C127" s="172">
        <v>1</v>
      </c>
      <c r="D127" s="172">
        <v>1</v>
      </c>
      <c r="E127" s="172">
        <v>1</v>
      </c>
      <c r="F127" s="172">
        <v>1</v>
      </c>
      <c r="G127" s="172">
        <v>1</v>
      </c>
      <c r="H127" s="172">
        <v>1</v>
      </c>
      <c r="I127" s="172">
        <v>1</v>
      </c>
      <c r="J127" s="172">
        <v>1</v>
      </c>
      <c r="L127">
        <f t="shared" si="13"/>
        <v>120</v>
      </c>
      <c r="M127" s="16">
        <f>MAX(VLOOKUP(MAX(0,A127+IF(Personal!$F$14="Female",VLOOKUP(A127,Setback,IF(Personal!$F$20="Officer",2,3)),0)),Rates,$Y$1),$Z$1)</f>
        <v>1</v>
      </c>
      <c r="N127" s="16">
        <f t="shared" si="19"/>
        <v>1</v>
      </c>
      <c r="O127" s="16">
        <f t="shared" si="23"/>
        <v>1</v>
      </c>
      <c r="P127" s="16">
        <f t="shared" si="21"/>
        <v>1</v>
      </c>
      <c r="Q127" s="16">
        <f t="shared" si="21"/>
        <v>1</v>
      </c>
      <c r="R127" s="16">
        <f t="shared" si="21"/>
        <v>1</v>
      </c>
      <c r="S127" s="16">
        <f t="shared" si="22"/>
        <v>0</v>
      </c>
      <c r="T127" s="16">
        <f t="shared" si="22"/>
        <v>0</v>
      </c>
      <c r="U127" s="16">
        <f t="shared" si="22"/>
        <v>0</v>
      </c>
      <c r="X127" s="11"/>
    </row>
    <row r="128" spans="1:26" x14ac:dyDescent="0.25">
      <c r="A128" s="158">
        <f t="shared" si="17"/>
        <v>121</v>
      </c>
      <c r="B128" s="170">
        <f t="shared" ref="B128:J128" si="24">MIN(B6:B127)</f>
        <v>1.2736444423666733E-5</v>
      </c>
      <c r="C128" s="170">
        <f t="shared" si="24"/>
        <v>1.783344036006999E-5</v>
      </c>
      <c r="D128" s="170">
        <f t="shared" si="24"/>
        <v>1.2736444423666733E-5</v>
      </c>
      <c r="E128" s="170">
        <f t="shared" si="24"/>
        <v>1.783344036006999E-5</v>
      </c>
      <c r="F128" s="170">
        <f t="shared" si="24"/>
        <v>2.6769729153795823E-4</v>
      </c>
      <c r="G128" s="170">
        <f t="shared" si="24"/>
        <v>1.2810753026142917E-4</v>
      </c>
      <c r="H128" s="170">
        <f t="shared" si="24"/>
        <v>1E-4</v>
      </c>
      <c r="I128" s="170">
        <f t="shared" si="24"/>
        <v>9.0000000000000006E-5</v>
      </c>
      <c r="J128" s="170">
        <f t="shared" si="24"/>
        <v>1E-4</v>
      </c>
      <c r="X128" s="11"/>
    </row>
    <row r="129" spans="6:24" x14ac:dyDescent="0.25">
      <c r="F129" s="11"/>
      <c r="X129" s="11"/>
    </row>
    <row r="130" spans="6:24" x14ac:dyDescent="0.25">
      <c r="F130" s="11"/>
      <c r="X130" s="11"/>
    </row>
    <row r="131" spans="6:24" x14ac:dyDescent="0.25">
      <c r="F131" s="11"/>
      <c r="X131" s="11"/>
    </row>
    <row r="132" spans="6:24" x14ac:dyDescent="0.25">
      <c r="F132" s="11"/>
      <c r="X132" s="11"/>
    </row>
    <row r="133" spans="6:24" x14ac:dyDescent="0.25">
      <c r="F133" s="11"/>
      <c r="X133" s="11"/>
    </row>
    <row r="134" spans="6:24" x14ac:dyDescent="0.25">
      <c r="F134" s="11"/>
      <c r="X134" s="11"/>
    </row>
    <row r="135" spans="6:24" x14ac:dyDescent="0.25">
      <c r="F135" s="11"/>
      <c r="X135" s="11"/>
    </row>
    <row r="136" spans="6:24" x14ac:dyDescent="0.25">
      <c r="F136" s="11"/>
      <c r="X136" s="11"/>
    </row>
    <row r="137" spans="6:24" x14ac:dyDescent="0.25">
      <c r="F137" s="11"/>
      <c r="X137" s="11"/>
    </row>
    <row r="138" spans="6:24" x14ac:dyDescent="0.25">
      <c r="F138" s="11"/>
      <c r="X138" s="11"/>
    </row>
    <row r="139" spans="6:24" x14ac:dyDescent="0.25">
      <c r="F139" s="11"/>
      <c r="X139" s="11"/>
    </row>
    <row r="140" spans="6:24" x14ac:dyDescent="0.25">
      <c r="F140" s="11"/>
      <c r="X140" s="11"/>
    </row>
    <row r="141" spans="6:24" x14ac:dyDescent="0.25">
      <c r="F141" s="11"/>
      <c r="X141" s="11"/>
    </row>
    <row r="142" spans="6:24" x14ac:dyDescent="0.25">
      <c r="F142" s="11"/>
      <c r="X142" s="11"/>
    </row>
    <row r="143" spans="6:24" x14ac:dyDescent="0.25">
      <c r="F143" s="11"/>
      <c r="X143" s="11"/>
    </row>
    <row r="144" spans="6:24" x14ac:dyDescent="0.25">
      <c r="F144" s="11"/>
      <c r="X144" s="11"/>
    </row>
    <row r="145" spans="6:24" x14ac:dyDescent="0.25">
      <c r="F145" s="11"/>
      <c r="X145" s="11"/>
    </row>
    <row r="146" spans="6:24" x14ac:dyDescent="0.25">
      <c r="F146" s="11"/>
      <c r="X146" s="11"/>
    </row>
    <row r="147" spans="6:24" x14ac:dyDescent="0.25">
      <c r="F147" s="11"/>
      <c r="X147" s="11"/>
    </row>
    <row r="148" spans="6:24" x14ac:dyDescent="0.25">
      <c r="F148" s="11"/>
      <c r="X148" s="11"/>
    </row>
    <row r="149" spans="6:24" x14ac:dyDescent="0.25">
      <c r="F149" s="11"/>
      <c r="X149" s="11"/>
    </row>
  </sheetData>
  <mergeCells count="1">
    <mergeCell ref="P5:U5"/>
  </mergeCells>
  <phoneticPr fontId="2" type="noConversion"/>
  <printOptions gridLines="1"/>
  <pageMargins left="0.75" right="0.75" top="1" bottom="1" header="0.5" footer="0.5"/>
  <pageSetup orientation="portrait" r:id="rId1"/>
  <headerFooter alignWithMargins="0">
    <oddHeader>&amp;L&amp;F&amp;RPrinted &amp;D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DE326"/>
  <sheetViews>
    <sheetView zoomScale="95" zoomScaleNormal="95" workbookViewId="0">
      <pane xSplit="1" ySplit="4" topLeftCell="B5" activePane="bottomRight" state="frozen"/>
      <selection sqref="A1:F1"/>
      <selection pane="topRight" sqref="A1:F1"/>
      <selection pane="bottomLeft" sqref="A1:F1"/>
      <selection pane="bottomRight" sqref="A1:XFD1048576"/>
    </sheetView>
  </sheetViews>
  <sheetFormatPr defaultColWidth="8.7265625" defaultRowHeight="12.5" x14ac:dyDescent="0.25"/>
  <cols>
    <col min="1" max="1" width="8.7265625" style="175"/>
    <col min="2" max="75" width="8.7265625" style="182"/>
    <col min="76" max="106" width="8.81640625" style="182" customWidth="1"/>
    <col min="107" max="16384" width="8.7265625" style="182"/>
  </cols>
  <sheetData>
    <row r="1" spans="1:109" s="183" customFormat="1" x14ac:dyDescent="0.25">
      <c r="A1" s="175"/>
      <c r="B1" s="151" t="s">
        <v>310</v>
      </c>
      <c r="C1" s="13"/>
      <c r="D1" s="13"/>
      <c r="E1" s="13"/>
      <c r="F1" s="13"/>
      <c r="G1" s="13"/>
      <c r="H1" s="13"/>
      <c r="I1" s="13"/>
      <c r="J1" s="13"/>
      <c r="K1" s="13"/>
      <c r="L1" s="151"/>
      <c r="M1" s="13"/>
      <c r="N1" s="13"/>
      <c r="O1" s="13"/>
      <c r="P1" s="13"/>
      <c r="Q1" s="13"/>
    </row>
    <row r="2" spans="1:109" s="183" customFormat="1" ht="13" x14ac:dyDescent="0.3">
      <c r="A2" s="175"/>
      <c r="B2" s="155" t="s">
        <v>305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</row>
    <row r="3" spans="1:109" ht="13" x14ac:dyDescent="0.3">
      <c r="A3" s="173" t="s">
        <v>292</v>
      </c>
    </row>
    <row r="4" spans="1:109" s="144" customFormat="1" x14ac:dyDescent="0.25">
      <c r="A4" s="174" t="s">
        <v>277</v>
      </c>
      <c r="B4" s="144">
        <v>2025</v>
      </c>
      <c r="C4" s="144">
        <v>2026</v>
      </c>
      <c r="D4" s="144">
        <v>2027</v>
      </c>
      <c r="E4" s="144">
        <v>2028</v>
      </c>
      <c r="F4" s="144">
        <v>2029</v>
      </c>
      <c r="G4" s="144">
        <v>2030</v>
      </c>
      <c r="H4" s="144">
        <v>2031</v>
      </c>
      <c r="I4" s="144">
        <v>2032</v>
      </c>
      <c r="J4" s="144">
        <v>2033</v>
      </c>
      <c r="K4" s="144">
        <v>2034</v>
      </c>
      <c r="L4" s="144">
        <v>2035</v>
      </c>
      <c r="M4" s="144">
        <v>2036</v>
      </c>
      <c r="N4" s="144">
        <v>2037</v>
      </c>
      <c r="O4" s="144">
        <v>2038</v>
      </c>
      <c r="P4" s="144">
        <v>2039</v>
      </c>
      <c r="Q4" s="144">
        <v>2040</v>
      </c>
      <c r="R4" s="144">
        <v>2041</v>
      </c>
      <c r="S4" s="144">
        <v>2042</v>
      </c>
      <c r="T4" s="144">
        <v>2043</v>
      </c>
      <c r="U4" s="144">
        <v>2044</v>
      </c>
      <c r="V4" s="144">
        <v>2045</v>
      </c>
      <c r="W4" s="144">
        <v>2046</v>
      </c>
      <c r="X4" s="144">
        <v>2047</v>
      </c>
      <c r="Y4" s="144">
        <v>2048</v>
      </c>
      <c r="Z4" s="144">
        <v>2049</v>
      </c>
      <c r="AA4" s="144">
        <v>2050</v>
      </c>
      <c r="AB4" s="144">
        <v>2051</v>
      </c>
      <c r="AC4" s="144">
        <v>2052</v>
      </c>
      <c r="AD4" s="144">
        <v>2053</v>
      </c>
      <c r="AE4" s="144">
        <v>2054</v>
      </c>
      <c r="AF4" s="144">
        <v>2055</v>
      </c>
      <c r="AG4" s="144">
        <v>2056</v>
      </c>
      <c r="AH4" s="144">
        <v>2057</v>
      </c>
      <c r="AI4" s="144">
        <v>2058</v>
      </c>
      <c r="AJ4" s="144">
        <v>2059</v>
      </c>
      <c r="AK4" s="144">
        <v>2060</v>
      </c>
      <c r="AL4" s="144">
        <v>2061</v>
      </c>
      <c r="AM4" s="144">
        <v>2062</v>
      </c>
      <c r="AN4" s="144">
        <v>2063</v>
      </c>
      <c r="AO4" s="144">
        <v>2064</v>
      </c>
      <c r="AP4" s="144">
        <v>2065</v>
      </c>
      <c r="AQ4" s="144">
        <v>2066</v>
      </c>
      <c r="AR4" s="144">
        <v>2067</v>
      </c>
      <c r="AS4" s="144">
        <v>2068</v>
      </c>
      <c r="AT4" s="144">
        <v>2069</v>
      </c>
      <c r="AU4" s="144">
        <v>2070</v>
      </c>
      <c r="AV4" s="144">
        <v>2071</v>
      </c>
      <c r="AW4" s="144">
        <v>2072</v>
      </c>
      <c r="AX4" s="144">
        <v>2073</v>
      </c>
      <c r="AY4" s="144">
        <v>2074</v>
      </c>
      <c r="AZ4" s="144">
        <v>2075</v>
      </c>
      <c r="BA4" s="144">
        <v>2076</v>
      </c>
      <c r="BB4" s="144">
        <v>2077</v>
      </c>
      <c r="BC4" s="144">
        <v>2078</v>
      </c>
      <c r="BD4" s="144">
        <v>2079</v>
      </c>
      <c r="BE4" s="144">
        <v>2080</v>
      </c>
      <c r="BF4" s="144">
        <v>2081</v>
      </c>
      <c r="BG4" s="144">
        <v>2082</v>
      </c>
      <c r="BH4" s="144">
        <v>2083</v>
      </c>
      <c r="BI4" s="144">
        <v>2084</v>
      </c>
      <c r="BJ4" s="144">
        <v>2085</v>
      </c>
      <c r="BK4" s="144">
        <v>2086</v>
      </c>
      <c r="BL4" s="144">
        <v>2087</v>
      </c>
      <c r="BM4" s="144">
        <v>2088</v>
      </c>
      <c r="BN4" s="144">
        <v>2089</v>
      </c>
      <c r="BO4" s="144">
        <v>2090</v>
      </c>
      <c r="BP4" s="144">
        <v>2091</v>
      </c>
      <c r="BQ4" s="144">
        <v>2092</v>
      </c>
      <c r="BR4" s="144">
        <v>2093</v>
      </c>
      <c r="BS4" s="144">
        <v>2094</v>
      </c>
      <c r="BT4" s="144">
        <v>2095</v>
      </c>
      <c r="BU4" s="144">
        <v>2096</v>
      </c>
      <c r="BV4" s="144">
        <v>2097</v>
      </c>
      <c r="BW4" s="144">
        <v>2098</v>
      </c>
      <c r="BX4" s="144">
        <v>2099</v>
      </c>
      <c r="BY4" s="144">
        <v>2100</v>
      </c>
      <c r="BZ4" s="144">
        <v>2101</v>
      </c>
      <c r="CA4" s="144">
        <v>2102</v>
      </c>
      <c r="CB4" s="144">
        <v>2103</v>
      </c>
      <c r="CC4" s="144">
        <v>2104</v>
      </c>
      <c r="CD4" s="144">
        <v>2105</v>
      </c>
      <c r="CE4" s="144">
        <v>2106</v>
      </c>
      <c r="CF4" s="144">
        <v>2107</v>
      </c>
      <c r="CG4" s="144">
        <v>2108</v>
      </c>
      <c r="CH4" s="144">
        <v>2109</v>
      </c>
      <c r="CI4" s="144">
        <v>2110</v>
      </c>
      <c r="CJ4" s="144">
        <v>2111</v>
      </c>
      <c r="CK4" s="144">
        <v>2112</v>
      </c>
      <c r="CL4" s="144">
        <v>2113</v>
      </c>
      <c r="CM4" s="144">
        <v>2114</v>
      </c>
      <c r="CN4" s="144">
        <v>2115</v>
      </c>
      <c r="CO4" s="144">
        <v>2116</v>
      </c>
      <c r="CP4" s="144">
        <v>2117</v>
      </c>
      <c r="CQ4" s="144">
        <v>2118</v>
      </c>
      <c r="CR4" s="144">
        <v>2119</v>
      </c>
      <c r="CS4" s="144">
        <v>2120</v>
      </c>
      <c r="CT4" s="144">
        <v>2121</v>
      </c>
      <c r="CU4" s="144">
        <v>2122</v>
      </c>
      <c r="CV4" s="144">
        <v>2123</v>
      </c>
      <c r="CW4" s="144">
        <v>2124</v>
      </c>
      <c r="CX4" s="144">
        <v>2125</v>
      </c>
      <c r="CY4" s="144">
        <v>2126</v>
      </c>
      <c r="CZ4" s="144">
        <v>2127</v>
      </c>
      <c r="DA4" s="144">
        <v>2128</v>
      </c>
      <c r="DB4" s="144">
        <v>2129</v>
      </c>
    </row>
    <row r="5" spans="1:109" x14ac:dyDescent="0.25">
      <c r="A5" s="175">
        <v>16</v>
      </c>
      <c r="B5" s="18">
        <v>1</v>
      </c>
      <c r="C5" s="18">
        <v>0.97519999999999996</v>
      </c>
      <c r="D5" s="18">
        <v>0.97230000000000005</v>
      </c>
      <c r="E5" s="18">
        <v>0.96970000000000001</v>
      </c>
      <c r="F5" s="18">
        <v>0.96760000000000002</v>
      </c>
      <c r="G5" s="18">
        <v>0.96609999999999996</v>
      </c>
      <c r="H5" s="18">
        <v>0.96509999999999996</v>
      </c>
      <c r="I5" s="18">
        <v>0.96399999999999997</v>
      </c>
      <c r="J5" s="18">
        <v>0.96299999999999997</v>
      </c>
      <c r="K5" s="18">
        <v>0.96209999999999996</v>
      </c>
      <c r="L5" s="18">
        <v>0.96130000000000004</v>
      </c>
      <c r="M5" s="18">
        <v>0.96050000000000002</v>
      </c>
      <c r="N5" s="18">
        <v>0.95899999999999996</v>
      </c>
      <c r="O5" s="18">
        <v>0.95899999999999996</v>
      </c>
      <c r="P5" s="18">
        <v>0.95899999999999996</v>
      </c>
      <c r="Q5" s="18">
        <v>0.96</v>
      </c>
      <c r="R5" s="18">
        <v>0.96</v>
      </c>
      <c r="S5" s="18">
        <v>0.96</v>
      </c>
      <c r="T5" s="18">
        <v>0.96</v>
      </c>
      <c r="U5" s="18">
        <v>0.96</v>
      </c>
      <c r="V5" s="18">
        <v>0.96</v>
      </c>
      <c r="W5" s="18">
        <v>0.96</v>
      </c>
      <c r="X5" s="18">
        <v>0.96</v>
      </c>
      <c r="Y5" s="18">
        <v>0.96</v>
      </c>
      <c r="Z5" s="18">
        <v>0.96</v>
      </c>
      <c r="AA5" s="18">
        <v>0.96</v>
      </c>
      <c r="AB5" s="18">
        <v>0.96</v>
      </c>
      <c r="AC5" s="18">
        <v>0.96</v>
      </c>
      <c r="AD5" s="18">
        <v>0.96</v>
      </c>
      <c r="AE5" s="18">
        <v>0.96</v>
      </c>
      <c r="AF5" s="18">
        <v>0.96</v>
      </c>
      <c r="AG5" s="18">
        <v>0.96</v>
      </c>
      <c r="AH5" s="18">
        <v>0.96</v>
      </c>
      <c r="AI5" s="18">
        <v>0.96</v>
      </c>
      <c r="AJ5" s="18">
        <v>0.96</v>
      </c>
      <c r="AK5" s="18">
        <v>0.96</v>
      </c>
      <c r="AL5" s="18">
        <v>0.96</v>
      </c>
      <c r="AM5" s="18">
        <v>0.96</v>
      </c>
      <c r="AN5" s="18">
        <v>0.96</v>
      </c>
      <c r="AO5" s="18">
        <v>0.96</v>
      </c>
      <c r="AP5" s="18">
        <v>0.96</v>
      </c>
      <c r="AQ5" s="18">
        <v>0.96</v>
      </c>
      <c r="AR5" s="18">
        <v>0.96</v>
      </c>
      <c r="AS5" s="18">
        <v>0.96</v>
      </c>
      <c r="AT5" s="18">
        <v>0.96</v>
      </c>
      <c r="AU5" s="18">
        <v>0.96</v>
      </c>
      <c r="AV5" s="18">
        <v>0.96</v>
      </c>
      <c r="AW5" s="18">
        <v>0.96</v>
      </c>
      <c r="AX5" s="18">
        <v>0.96</v>
      </c>
      <c r="AY5" s="18">
        <v>0.96</v>
      </c>
      <c r="AZ5" s="18">
        <v>0.96</v>
      </c>
      <c r="BA5" s="18">
        <v>0.96</v>
      </c>
      <c r="BB5" s="18">
        <v>0.96</v>
      </c>
      <c r="BC5" s="18">
        <v>0.96</v>
      </c>
      <c r="BD5" s="18">
        <v>0.96</v>
      </c>
      <c r="BE5" s="18">
        <v>0.96</v>
      </c>
      <c r="BF5" s="18">
        <v>0.96</v>
      </c>
      <c r="BG5" s="18">
        <v>0.96</v>
      </c>
      <c r="BH5" s="18">
        <v>0.96</v>
      </c>
      <c r="BI5" s="18">
        <v>0.96</v>
      </c>
      <c r="BJ5" s="18">
        <v>0.96</v>
      </c>
      <c r="BK5" s="18">
        <v>0.96</v>
      </c>
      <c r="BL5" s="18">
        <v>0.96</v>
      </c>
      <c r="BM5" s="18">
        <v>0.96</v>
      </c>
      <c r="BN5" s="18">
        <v>0.96</v>
      </c>
      <c r="BO5" s="18">
        <v>0.96</v>
      </c>
      <c r="BP5" s="18">
        <v>0.96</v>
      </c>
      <c r="BQ5" s="18">
        <v>0.96</v>
      </c>
      <c r="BR5" s="18">
        <v>0.96</v>
      </c>
      <c r="BS5" s="18">
        <v>0.96</v>
      </c>
      <c r="BT5" s="18">
        <v>0.96</v>
      </c>
      <c r="BU5" s="18">
        <v>0.96</v>
      </c>
      <c r="BV5" s="18">
        <v>0.96</v>
      </c>
      <c r="BW5" s="18">
        <v>0.96</v>
      </c>
      <c r="BX5" s="18">
        <v>0.96</v>
      </c>
      <c r="BY5" s="18">
        <v>0.96</v>
      </c>
      <c r="BZ5" s="18">
        <v>0.96</v>
      </c>
      <c r="CA5" s="18">
        <v>0.96</v>
      </c>
      <c r="CB5" s="18">
        <v>0.96</v>
      </c>
      <c r="CC5" s="18">
        <v>0.96</v>
      </c>
      <c r="CD5" s="18">
        <v>0.96</v>
      </c>
      <c r="CE5" s="18">
        <v>0.96</v>
      </c>
      <c r="CF5" s="18">
        <v>0.96</v>
      </c>
      <c r="CG5" s="18">
        <v>0.96</v>
      </c>
      <c r="CH5" s="18">
        <v>0.96</v>
      </c>
      <c r="CI5" s="18">
        <v>0.96</v>
      </c>
      <c r="CJ5" s="18">
        <v>0.96</v>
      </c>
      <c r="CK5" s="18">
        <v>0.96</v>
      </c>
      <c r="CL5" s="18">
        <v>0.96</v>
      </c>
      <c r="CM5" s="18">
        <v>0.96</v>
      </c>
      <c r="CN5" s="18">
        <v>0.96</v>
      </c>
      <c r="CO5" s="18">
        <v>0.96</v>
      </c>
      <c r="CP5" s="18">
        <v>0.96</v>
      </c>
      <c r="CQ5" s="18">
        <v>0.96</v>
      </c>
      <c r="CR5" s="18">
        <v>0.96</v>
      </c>
      <c r="CS5" s="18">
        <v>0.96</v>
      </c>
      <c r="CT5" s="18">
        <v>0.96</v>
      </c>
      <c r="CU5" s="18">
        <v>0.96</v>
      </c>
      <c r="CV5" s="18">
        <v>0.96</v>
      </c>
      <c r="CW5" s="18">
        <v>0.96</v>
      </c>
      <c r="CX5" s="18">
        <v>0.96</v>
      </c>
      <c r="CY5" s="18">
        <v>0.96</v>
      </c>
      <c r="CZ5" s="18">
        <v>0.96</v>
      </c>
      <c r="DA5" s="18">
        <v>0.96</v>
      </c>
      <c r="DB5" s="18">
        <v>0.96</v>
      </c>
      <c r="DC5" s="18"/>
      <c r="DD5" s="18"/>
      <c r="DE5" s="18"/>
    </row>
    <row r="6" spans="1:109" x14ac:dyDescent="0.25">
      <c r="A6" s="175">
        <v>17</v>
      </c>
      <c r="B6" s="18">
        <v>1</v>
      </c>
      <c r="C6" s="18">
        <v>0.97519999999999996</v>
      </c>
      <c r="D6" s="18">
        <v>0.97230000000000005</v>
      </c>
      <c r="E6" s="18">
        <v>0.96970000000000001</v>
      </c>
      <c r="F6" s="18">
        <v>0.96760000000000002</v>
      </c>
      <c r="G6" s="18">
        <v>0.96609999999999996</v>
      </c>
      <c r="H6" s="18">
        <v>0.96509999999999996</v>
      </c>
      <c r="I6" s="18">
        <v>0.96399999999999997</v>
      </c>
      <c r="J6" s="18">
        <v>0.96299999999999997</v>
      </c>
      <c r="K6" s="18">
        <v>0.96209999999999996</v>
      </c>
      <c r="L6" s="18">
        <v>0.96130000000000004</v>
      </c>
      <c r="M6" s="18">
        <v>0.96050000000000002</v>
      </c>
      <c r="N6" s="18">
        <v>0.95989999999999998</v>
      </c>
      <c r="O6" s="18">
        <v>0.95899999999999996</v>
      </c>
      <c r="P6" s="18">
        <v>0.95899999999999996</v>
      </c>
      <c r="Q6" s="18">
        <v>0.96</v>
      </c>
      <c r="R6" s="18">
        <v>0.96</v>
      </c>
      <c r="S6" s="18">
        <v>0.96</v>
      </c>
      <c r="T6" s="18">
        <v>0.96</v>
      </c>
      <c r="U6" s="18">
        <v>0.96</v>
      </c>
      <c r="V6" s="18">
        <v>0.96</v>
      </c>
      <c r="W6" s="18">
        <v>0.96</v>
      </c>
      <c r="X6" s="18">
        <v>0.96</v>
      </c>
      <c r="Y6" s="18">
        <v>0.96</v>
      </c>
      <c r="Z6" s="18">
        <v>0.96</v>
      </c>
      <c r="AA6" s="18">
        <v>0.96</v>
      </c>
      <c r="AB6" s="18">
        <v>0.96</v>
      </c>
      <c r="AC6" s="18">
        <v>0.96</v>
      </c>
      <c r="AD6" s="18">
        <v>0.96</v>
      </c>
      <c r="AE6" s="18">
        <v>0.96</v>
      </c>
      <c r="AF6" s="18">
        <v>0.96</v>
      </c>
      <c r="AG6" s="18">
        <v>0.96</v>
      </c>
      <c r="AH6" s="18">
        <v>0.96</v>
      </c>
      <c r="AI6" s="18">
        <v>0.96</v>
      </c>
      <c r="AJ6" s="18">
        <v>0.96</v>
      </c>
      <c r="AK6" s="18">
        <v>0.96</v>
      </c>
      <c r="AL6" s="18">
        <v>0.96</v>
      </c>
      <c r="AM6" s="18">
        <v>0.96</v>
      </c>
      <c r="AN6" s="18">
        <v>0.96</v>
      </c>
      <c r="AO6" s="18">
        <v>0.96</v>
      </c>
      <c r="AP6" s="18">
        <v>0.96</v>
      </c>
      <c r="AQ6" s="18">
        <v>0.96</v>
      </c>
      <c r="AR6" s="18">
        <v>0.96</v>
      </c>
      <c r="AS6" s="18">
        <v>0.96</v>
      </c>
      <c r="AT6" s="18">
        <v>0.96</v>
      </c>
      <c r="AU6" s="18">
        <v>0.96</v>
      </c>
      <c r="AV6" s="18">
        <v>0.96</v>
      </c>
      <c r="AW6" s="18">
        <v>0.96</v>
      </c>
      <c r="AX6" s="18">
        <v>0.96</v>
      </c>
      <c r="AY6" s="18">
        <v>0.96</v>
      </c>
      <c r="AZ6" s="18">
        <v>0.96</v>
      </c>
      <c r="BA6" s="18">
        <v>0.96</v>
      </c>
      <c r="BB6" s="18">
        <v>0.96</v>
      </c>
      <c r="BC6" s="18">
        <v>0.96</v>
      </c>
      <c r="BD6" s="18">
        <v>0.96</v>
      </c>
      <c r="BE6" s="18">
        <v>0.96</v>
      </c>
      <c r="BF6" s="18">
        <v>0.96</v>
      </c>
      <c r="BG6" s="18">
        <v>0.96</v>
      </c>
      <c r="BH6" s="18">
        <v>0.96</v>
      </c>
      <c r="BI6" s="18">
        <v>0.96</v>
      </c>
      <c r="BJ6" s="18">
        <v>0.96</v>
      </c>
      <c r="BK6" s="18">
        <v>0.96</v>
      </c>
      <c r="BL6" s="18">
        <v>0.96</v>
      </c>
      <c r="BM6" s="18">
        <v>0.96</v>
      </c>
      <c r="BN6" s="18">
        <v>0.96</v>
      </c>
      <c r="BO6" s="18">
        <v>0.96</v>
      </c>
      <c r="BP6" s="18">
        <v>0.96</v>
      </c>
      <c r="BQ6" s="18">
        <v>0.96</v>
      </c>
      <c r="BR6" s="18">
        <v>0.96</v>
      </c>
      <c r="BS6" s="18">
        <v>0.96</v>
      </c>
      <c r="BT6" s="18">
        <v>0.96</v>
      </c>
      <c r="BU6" s="18">
        <v>0.96</v>
      </c>
      <c r="BV6" s="18">
        <v>0.96</v>
      </c>
      <c r="BW6" s="18">
        <v>0.96</v>
      </c>
      <c r="BX6" s="18">
        <v>0.96</v>
      </c>
      <c r="BY6" s="18">
        <v>0.96</v>
      </c>
      <c r="BZ6" s="18">
        <v>0.96</v>
      </c>
      <c r="CA6" s="18">
        <v>0.96</v>
      </c>
      <c r="CB6" s="18">
        <v>0.96</v>
      </c>
      <c r="CC6" s="18">
        <v>0.96</v>
      </c>
      <c r="CD6" s="18">
        <v>0.96</v>
      </c>
      <c r="CE6" s="18">
        <v>0.96</v>
      </c>
      <c r="CF6" s="18">
        <v>0.96</v>
      </c>
      <c r="CG6" s="18">
        <v>0.96</v>
      </c>
      <c r="CH6" s="18">
        <v>0.96</v>
      </c>
      <c r="CI6" s="18">
        <v>0.96</v>
      </c>
      <c r="CJ6" s="18">
        <v>0.96</v>
      </c>
      <c r="CK6" s="18">
        <v>0.96</v>
      </c>
      <c r="CL6" s="18">
        <v>0.96</v>
      </c>
      <c r="CM6" s="18">
        <v>0.96</v>
      </c>
      <c r="CN6" s="18">
        <v>0.96</v>
      </c>
      <c r="CO6" s="18">
        <v>0.96</v>
      </c>
      <c r="CP6" s="18">
        <v>0.96</v>
      </c>
      <c r="CQ6" s="18">
        <v>0.96</v>
      </c>
      <c r="CR6" s="18">
        <v>0.96</v>
      </c>
      <c r="CS6" s="18">
        <v>0.96</v>
      </c>
      <c r="CT6" s="18">
        <v>0.96</v>
      </c>
      <c r="CU6" s="18">
        <v>0.96</v>
      </c>
      <c r="CV6" s="18">
        <v>0.96</v>
      </c>
      <c r="CW6" s="18">
        <v>0.96</v>
      </c>
      <c r="CX6" s="18">
        <v>0.96</v>
      </c>
      <c r="CY6" s="18">
        <v>0.96</v>
      </c>
      <c r="CZ6" s="18">
        <v>0.96</v>
      </c>
      <c r="DA6" s="18">
        <v>0.96</v>
      </c>
      <c r="DB6" s="18">
        <v>0.96</v>
      </c>
      <c r="DC6" s="18"/>
      <c r="DD6" s="18"/>
      <c r="DE6" s="18"/>
    </row>
    <row r="7" spans="1:109" x14ac:dyDescent="0.25">
      <c r="A7" s="175">
        <v>18</v>
      </c>
      <c r="B7" s="18">
        <v>1</v>
      </c>
      <c r="C7" s="18">
        <v>0.97519999999999996</v>
      </c>
      <c r="D7" s="18">
        <v>0.97230000000000005</v>
      </c>
      <c r="E7" s="18">
        <v>0.96970000000000001</v>
      </c>
      <c r="F7" s="18">
        <v>0.96760000000000002</v>
      </c>
      <c r="G7" s="18">
        <v>0.96609999999999996</v>
      </c>
      <c r="H7" s="18">
        <v>0.96509999999999996</v>
      </c>
      <c r="I7" s="18">
        <v>0.96399999999999997</v>
      </c>
      <c r="J7" s="18">
        <v>0.96299999999999997</v>
      </c>
      <c r="K7" s="18">
        <v>0.96209999999999996</v>
      </c>
      <c r="L7" s="18">
        <v>0.96130000000000004</v>
      </c>
      <c r="M7" s="18">
        <v>0.96050000000000002</v>
      </c>
      <c r="N7" s="18">
        <v>0.95989999999999998</v>
      </c>
      <c r="O7" s="18">
        <v>0.95940000000000003</v>
      </c>
      <c r="P7" s="18">
        <v>0.95899999999999996</v>
      </c>
      <c r="Q7" s="18">
        <v>0.96</v>
      </c>
      <c r="R7" s="18">
        <v>0.96</v>
      </c>
      <c r="S7" s="18">
        <v>0.96</v>
      </c>
      <c r="T7" s="18">
        <v>0.96</v>
      </c>
      <c r="U7" s="18">
        <v>0.96</v>
      </c>
      <c r="V7" s="18">
        <v>0.96</v>
      </c>
      <c r="W7" s="18">
        <v>0.96</v>
      </c>
      <c r="X7" s="18">
        <v>0.96</v>
      </c>
      <c r="Y7" s="18">
        <v>0.96</v>
      </c>
      <c r="Z7" s="18">
        <v>0.96</v>
      </c>
      <c r="AA7" s="18">
        <v>0.96</v>
      </c>
      <c r="AB7" s="18">
        <v>0.96</v>
      </c>
      <c r="AC7" s="18">
        <v>0.96</v>
      </c>
      <c r="AD7" s="18">
        <v>0.96</v>
      </c>
      <c r="AE7" s="18">
        <v>0.96</v>
      </c>
      <c r="AF7" s="18">
        <v>0.96</v>
      </c>
      <c r="AG7" s="18">
        <v>0.96</v>
      </c>
      <c r="AH7" s="18">
        <v>0.96</v>
      </c>
      <c r="AI7" s="18">
        <v>0.96</v>
      </c>
      <c r="AJ7" s="18">
        <v>0.96</v>
      </c>
      <c r="AK7" s="18">
        <v>0.96</v>
      </c>
      <c r="AL7" s="18">
        <v>0.96</v>
      </c>
      <c r="AM7" s="18">
        <v>0.96</v>
      </c>
      <c r="AN7" s="18">
        <v>0.96</v>
      </c>
      <c r="AO7" s="18">
        <v>0.96</v>
      </c>
      <c r="AP7" s="18">
        <v>0.96</v>
      </c>
      <c r="AQ7" s="18">
        <v>0.96</v>
      </c>
      <c r="AR7" s="18">
        <v>0.96</v>
      </c>
      <c r="AS7" s="18">
        <v>0.96</v>
      </c>
      <c r="AT7" s="18">
        <v>0.96</v>
      </c>
      <c r="AU7" s="18">
        <v>0.96</v>
      </c>
      <c r="AV7" s="18">
        <v>0.96</v>
      </c>
      <c r="AW7" s="18">
        <v>0.96</v>
      </c>
      <c r="AX7" s="18">
        <v>0.96</v>
      </c>
      <c r="AY7" s="18">
        <v>0.96</v>
      </c>
      <c r="AZ7" s="18">
        <v>0.96</v>
      </c>
      <c r="BA7" s="18">
        <v>0.96</v>
      </c>
      <c r="BB7" s="18">
        <v>0.96</v>
      </c>
      <c r="BC7" s="18">
        <v>0.96</v>
      </c>
      <c r="BD7" s="18">
        <v>0.96</v>
      </c>
      <c r="BE7" s="18">
        <v>0.96</v>
      </c>
      <c r="BF7" s="18">
        <v>0.96</v>
      </c>
      <c r="BG7" s="18">
        <v>0.96</v>
      </c>
      <c r="BH7" s="18">
        <v>0.96</v>
      </c>
      <c r="BI7" s="18">
        <v>0.96</v>
      </c>
      <c r="BJ7" s="18">
        <v>0.96</v>
      </c>
      <c r="BK7" s="18">
        <v>0.96</v>
      </c>
      <c r="BL7" s="18">
        <v>0.96</v>
      </c>
      <c r="BM7" s="18">
        <v>0.96</v>
      </c>
      <c r="BN7" s="18">
        <v>0.96</v>
      </c>
      <c r="BO7" s="18">
        <v>0.96</v>
      </c>
      <c r="BP7" s="18">
        <v>0.96</v>
      </c>
      <c r="BQ7" s="18">
        <v>0.96</v>
      </c>
      <c r="BR7" s="18">
        <v>0.96</v>
      </c>
      <c r="BS7" s="18">
        <v>0.96</v>
      </c>
      <c r="BT7" s="18">
        <v>0.96</v>
      </c>
      <c r="BU7" s="18">
        <v>0.96</v>
      </c>
      <c r="BV7" s="18">
        <v>0.96</v>
      </c>
      <c r="BW7" s="18">
        <v>0.96</v>
      </c>
      <c r="BX7" s="18">
        <v>0.96</v>
      </c>
      <c r="BY7" s="18">
        <v>0.96</v>
      </c>
      <c r="BZ7" s="18">
        <v>0.96</v>
      </c>
      <c r="CA7" s="18">
        <v>0.96</v>
      </c>
      <c r="CB7" s="18">
        <v>0.96</v>
      </c>
      <c r="CC7" s="18">
        <v>0.96</v>
      </c>
      <c r="CD7" s="18">
        <v>0.96</v>
      </c>
      <c r="CE7" s="18">
        <v>0.96</v>
      </c>
      <c r="CF7" s="18">
        <v>0.96</v>
      </c>
      <c r="CG7" s="18">
        <v>0.96</v>
      </c>
      <c r="CH7" s="18">
        <v>0.96</v>
      </c>
      <c r="CI7" s="18">
        <v>0.96</v>
      </c>
      <c r="CJ7" s="18">
        <v>0.96</v>
      </c>
      <c r="CK7" s="18">
        <v>0.96</v>
      </c>
      <c r="CL7" s="18">
        <v>0.96</v>
      </c>
      <c r="CM7" s="18">
        <v>0.96</v>
      </c>
      <c r="CN7" s="18">
        <v>0.96</v>
      </c>
      <c r="CO7" s="18">
        <v>0.96</v>
      </c>
      <c r="CP7" s="18">
        <v>0.96</v>
      </c>
      <c r="CQ7" s="18">
        <v>0.96</v>
      </c>
      <c r="CR7" s="18">
        <v>0.96</v>
      </c>
      <c r="CS7" s="18">
        <v>0.96</v>
      </c>
      <c r="CT7" s="18">
        <v>0.96</v>
      </c>
      <c r="CU7" s="18">
        <v>0.96</v>
      </c>
      <c r="CV7" s="18">
        <v>0.96</v>
      </c>
      <c r="CW7" s="18">
        <v>0.96</v>
      </c>
      <c r="CX7" s="18">
        <v>0.96</v>
      </c>
      <c r="CY7" s="18">
        <v>0.96</v>
      </c>
      <c r="CZ7" s="18">
        <v>0.96</v>
      </c>
      <c r="DA7" s="18">
        <v>0.96</v>
      </c>
      <c r="DB7" s="18">
        <v>0.96</v>
      </c>
      <c r="DC7" s="18"/>
      <c r="DD7" s="18"/>
      <c r="DE7" s="18"/>
    </row>
    <row r="8" spans="1:109" x14ac:dyDescent="0.25">
      <c r="A8" s="175">
        <v>19</v>
      </c>
      <c r="B8" s="18">
        <v>1</v>
      </c>
      <c r="C8" s="18">
        <v>0.97519999999999996</v>
      </c>
      <c r="D8" s="18">
        <v>0.97230000000000005</v>
      </c>
      <c r="E8" s="18">
        <v>0.96970000000000001</v>
      </c>
      <c r="F8" s="18">
        <v>0.96760000000000002</v>
      </c>
      <c r="G8" s="18">
        <v>0.96609999999999996</v>
      </c>
      <c r="H8" s="18">
        <v>0.96509999999999996</v>
      </c>
      <c r="I8" s="18">
        <v>0.96399999999999997</v>
      </c>
      <c r="J8" s="18">
        <v>0.96299999999999997</v>
      </c>
      <c r="K8" s="18">
        <v>0.96209999999999996</v>
      </c>
      <c r="L8" s="18">
        <v>0.96130000000000004</v>
      </c>
      <c r="M8" s="18">
        <v>0.96050000000000002</v>
      </c>
      <c r="N8" s="18">
        <v>0.95989999999999998</v>
      </c>
      <c r="O8" s="18">
        <v>0.95940000000000003</v>
      </c>
      <c r="P8" s="18">
        <v>0.95909999999999995</v>
      </c>
      <c r="Q8" s="18">
        <v>0.96</v>
      </c>
      <c r="R8" s="18">
        <v>0.96</v>
      </c>
      <c r="S8" s="18">
        <v>0.96</v>
      </c>
      <c r="T8" s="18">
        <v>0.96</v>
      </c>
      <c r="U8" s="18">
        <v>0.96</v>
      </c>
      <c r="V8" s="18">
        <v>0.96</v>
      </c>
      <c r="W8" s="18">
        <v>0.96</v>
      </c>
      <c r="X8" s="18">
        <v>0.96</v>
      </c>
      <c r="Y8" s="18">
        <v>0.96</v>
      </c>
      <c r="Z8" s="18">
        <v>0.96</v>
      </c>
      <c r="AA8" s="18">
        <v>0.96</v>
      </c>
      <c r="AB8" s="18">
        <v>0.96</v>
      </c>
      <c r="AC8" s="18">
        <v>0.96</v>
      </c>
      <c r="AD8" s="18">
        <v>0.96</v>
      </c>
      <c r="AE8" s="18">
        <v>0.96</v>
      </c>
      <c r="AF8" s="18">
        <v>0.96</v>
      </c>
      <c r="AG8" s="18">
        <v>0.96</v>
      </c>
      <c r="AH8" s="18">
        <v>0.96</v>
      </c>
      <c r="AI8" s="18">
        <v>0.96</v>
      </c>
      <c r="AJ8" s="18">
        <v>0.96</v>
      </c>
      <c r="AK8" s="18">
        <v>0.96</v>
      </c>
      <c r="AL8" s="18">
        <v>0.96</v>
      </c>
      <c r="AM8" s="18">
        <v>0.96</v>
      </c>
      <c r="AN8" s="18">
        <v>0.96</v>
      </c>
      <c r="AO8" s="18">
        <v>0.96</v>
      </c>
      <c r="AP8" s="18">
        <v>0.96</v>
      </c>
      <c r="AQ8" s="18">
        <v>0.96</v>
      </c>
      <c r="AR8" s="18">
        <v>0.96</v>
      </c>
      <c r="AS8" s="18">
        <v>0.96</v>
      </c>
      <c r="AT8" s="18">
        <v>0.96</v>
      </c>
      <c r="AU8" s="18">
        <v>0.96</v>
      </c>
      <c r="AV8" s="18">
        <v>0.96</v>
      </c>
      <c r="AW8" s="18">
        <v>0.96</v>
      </c>
      <c r="AX8" s="18">
        <v>0.96</v>
      </c>
      <c r="AY8" s="18">
        <v>0.96</v>
      </c>
      <c r="AZ8" s="18">
        <v>0.96</v>
      </c>
      <c r="BA8" s="18">
        <v>0.96</v>
      </c>
      <c r="BB8" s="18">
        <v>0.96</v>
      </c>
      <c r="BC8" s="18">
        <v>0.96</v>
      </c>
      <c r="BD8" s="18">
        <v>0.96</v>
      </c>
      <c r="BE8" s="18">
        <v>0.96</v>
      </c>
      <c r="BF8" s="18">
        <v>0.96</v>
      </c>
      <c r="BG8" s="18">
        <v>0.96</v>
      </c>
      <c r="BH8" s="18">
        <v>0.96</v>
      </c>
      <c r="BI8" s="18">
        <v>0.96</v>
      </c>
      <c r="BJ8" s="18">
        <v>0.96</v>
      </c>
      <c r="BK8" s="18">
        <v>0.96</v>
      </c>
      <c r="BL8" s="18">
        <v>0.96</v>
      </c>
      <c r="BM8" s="18">
        <v>0.96</v>
      </c>
      <c r="BN8" s="18">
        <v>0.96</v>
      </c>
      <c r="BO8" s="18">
        <v>0.96</v>
      </c>
      <c r="BP8" s="18">
        <v>0.96</v>
      </c>
      <c r="BQ8" s="18">
        <v>0.96</v>
      </c>
      <c r="BR8" s="18">
        <v>0.96</v>
      </c>
      <c r="BS8" s="18">
        <v>0.96</v>
      </c>
      <c r="BT8" s="18">
        <v>0.96</v>
      </c>
      <c r="BU8" s="18">
        <v>0.96</v>
      </c>
      <c r="BV8" s="18">
        <v>0.96</v>
      </c>
      <c r="BW8" s="18">
        <v>0.96</v>
      </c>
      <c r="BX8" s="18">
        <v>0.96</v>
      </c>
      <c r="BY8" s="18">
        <v>0.96</v>
      </c>
      <c r="BZ8" s="18">
        <v>0.96</v>
      </c>
      <c r="CA8" s="18">
        <v>0.96</v>
      </c>
      <c r="CB8" s="18">
        <v>0.96</v>
      </c>
      <c r="CC8" s="18">
        <v>0.96</v>
      </c>
      <c r="CD8" s="18">
        <v>0.96</v>
      </c>
      <c r="CE8" s="18">
        <v>0.96</v>
      </c>
      <c r="CF8" s="18">
        <v>0.96</v>
      </c>
      <c r="CG8" s="18">
        <v>0.96</v>
      </c>
      <c r="CH8" s="18">
        <v>0.96</v>
      </c>
      <c r="CI8" s="18">
        <v>0.96</v>
      </c>
      <c r="CJ8" s="18">
        <v>0.96</v>
      </c>
      <c r="CK8" s="18">
        <v>0.96</v>
      </c>
      <c r="CL8" s="18">
        <v>0.96</v>
      </c>
      <c r="CM8" s="18">
        <v>0.96</v>
      </c>
      <c r="CN8" s="18">
        <v>0.96</v>
      </c>
      <c r="CO8" s="18">
        <v>0.96</v>
      </c>
      <c r="CP8" s="18">
        <v>0.96</v>
      </c>
      <c r="CQ8" s="18">
        <v>0.96</v>
      </c>
      <c r="CR8" s="18">
        <v>0.96</v>
      </c>
      <c r="CS8" s="18">
        <v>0.96</v>
      </c>
      <c r="CT8" s="18">
        <v>0.96</v>
      </c>
      <c r="CU8" s="18">
        <v>0.96</v>
      </c>
      <c r="CV8" s="18">
        <v>0.96</v>
      </c>
      <c r="CW8" s="18">
        <v>0.96</v>
      </c>
      <c r="CX8" s="18">
        <v>0.96</v>
      </c>
      <c r="CY8" s="18">
        <v>0.96</v>
      </c>
      <c r="CZ8" s="18">
        <v>0.96</v>
      </c>
      <c r="DA8" s="18">
        <v>0.96</v>
      </c>
      <c r="DB8" s="18">
        <v>0.96</v>
      </c>
      <c r="DC8" s="18"/>
      <c r="DD8" s="18"/>
      <c r="DE8" s="18"/>
    </row>
    <row r="9" spans="1:109" x14ac:dyDescent="0.25">
      <c r="A9" s="175">
        <v>20</v>
      </c>
      <c r="B9" s="18">
        <v>1</v>
      </c>
      <c r="C9" s="18">
        <v>0.97519999999999996</v>
      </c>
      <c r="D9" s="18">
        <v>0.97230000000000005</v>
      </c>
      <c r="E9" s="18">
        <v>0.96970000000000001</v>
      </c>
      <c r="F9" s="18">
        <v>0.96760000000000002</v>
      </c>
      <c r="G9" s="18">
        <v>0.96609999999999996</v>
      </c>
      <c r="H9" s="18">
        <v>0.96509999999999996</v>
      </c>
      <c r="I9" s="18">
        <v>0.96399999999999997</v>
      </c>
      <c r="J9" s="18">
        <v>0.96299999999999997</v>
      </c>
      <c r="K9" s="18">
        <v>0.96209999999999996</v>
      </c>
      <c r="L9" s="18">
        <v>0.96130000000000004</v>
      </c>
      <c r="M9" s="18">
        <v>0.96050000000000002</v>
      </c>
      <c r="N9" s="18">
        <v>0.95989999999999998</v>
      </c>
      <c r="O9" s="18">
        <v>0.95940000000000003</v>
      </c>
      <c r="P9" s="18">
        <v>0.95909999999999995</v>
      </c>
      <c r="Q9" s="18">
        <v>0.96</v>
      </c>
      <c r="R9" s="18">
        <v>0.96</v>
      </c>
      <c r="S9" s="18">
        <v>0.96</v>
      </c>
      <c r="T9" s="18">
        <v>0.96</v>
      </c>
      <c r="U9" s="18">
        <v>0.96</v>
      </c>
      <c r="V9" s="18">
        <v>0.96</v>
      </c>
      <c r="W9" s="18">
        <v>0.96</v>
      </c>
      <c r="X9" s="18">
        <v>0.96</v>
      </c>
      <c r="Y9" s="18">
        <v>0.96</v>
      </c>
      <c r="Z9" s="18">
        <v>0.96</v>
      </c>
      <c r="AA9" s="18">
        <v>0.96</v>
      </c>
      <c r="AB9" s="18">
        <v>0.96</v>
      </c>
      <c r="AC9" s="18">
        <v>0.96</v>
      </c>
      <c r="AD9" s="18">
        <v>0.96</v>
      </c>
      <c r="AE9" s="18">
        <v>0.96</v>
      </c>
      <c r="AF9" s="18">
        <v>0.96</v>
      </c>
      <c r="AG9" s="18">
        <v>0.96</v>
      </c>
      <c r="AH9" s="18">
        <v>0.96</v>
      </c>
      <c r="AI9" s="18">
        <v>0.96</v>
      </c>
      <c r="AJ9" s="18">
        <v>0.96</v>
      </c>
      <c r="AK9" s="18">
        <v>0.96</v>
      </c>
      <c r="AL9" s="18">
        <v>0.96</v>
      </c>
      <c r="AM9" s="18">
        <v>0.96</v>
      </c>
      <c r="AN9" s="18">
        <v>0.96</v>
      </c>
      <c r="AO9" s="18">
        <v>0.96</v>
      </c>
      <c r="AP9" s="18">
        <v>0.96</v>
      </c>
      <c r="AQ9" s="18">
        <v>0.96</v>
      </c>
      <c r="AR9" s="18">
        <v>0.96</v>
      </c>
      <c r="AS9" s="18">
        <v>0.96</v>
      </c>
      <c r="AT9" s="18">
        <v>0.96</v>
      </c>
      <c r="AU9" s="18">
        <v>0.96</v>
      </c>
      <c r="AV9" s="18">
        <v>0.96</v>
      </c>
      <c r="AW9" s="18">
        <v>0.96</v>
      </c>
      <c r="AX9" s="18">
        <v>0.96</v>
      </c>
      <c r="AY9" s="18">
        <v>0.96</v>
      </c>
      <c r="AZ9" s="18">
        <v>0.96</v>
      </c>
      <c r="BA9" s="18">
        <v>0.96</v>
      </c>
      <c r="BB9" s="18">
        <v>0.96</v>
      </c>
      <c r="BC9" s="18">
        <v>0.96</v>
      </c>
      <c r="BD9" s="18">
        <v>0.96</v>
      </c>
      <c r="BE9" s="18">
        <v>0.96</v>
      </c>
      <c r="BF9" s="18">
        <v>0.96</v>
      </c>
      <c r="BG9" s="18">
        <v>0.96</v>
      </c>
      <c r="BH9" s="18">
        <v>0.96</v>
      </c>
      <c r="BI9" s="18">
        <v>0.96</v>
      </c>
      <c r="BJ9" s="18">
        <v>0.96</v>
      </c>
      <c r="BK9" s="18">
        <v>0.96</v>
      </c>
      <c r="BL9" s="18">
        <v>0.96</v>
      </c>
      <c r="BM9" s="18">
        <v>0.96</v>
      </c>
      <c r="BN9" s="18">
        <v>0.96</v>
      </c>
      <c r="BO9" s="18">
        <v>0.96</v>
      </c>
      <c r="BP9" s="18">
        <v>0.96</v>
      </c>
      <c r="BQ9" s="18">
        <v>0.96</v>
      </c>
      <c r="BR9" s="18">
        <v>0.96</v>
      </c>
      <c r="BS9" s="18">
        <v>0.96</v>
      </c>
      <c r="BT9" s="18">
        <v>0.96</v>
      </c>
      <c r="BU9" s="18">
        <v>0.96</v>
      </c>
      <c r="BV9" s="18">
        <v>0.96</v>
      </c>
      <c r="BW9" s="18">
        <v>0.96</v>
      </c>
      <c r="BX9" s="18">
        <v>0.96</v>
      </c>
      <c r="BY9" s="18">
        <v>0.96</v>
      </c>
      <c r="BZ9" s="18">
        <v>0.96</v>
      </c>
      <c r="CA9" s="18">
        <v>0.96</v>
      </c>
      <c r="CB9" s="18">
        <v>0.96</v>
      </c>
      <c r="CC9" s="18">
        <v>0.96</v>
      </c>
      <c r="CD9" s="18">
        <v>0.96</v>
      </c>
      <c r="CE9" s="18">
        <v>0.96</v>
      </c>
      <c r="CF9" s="18">
        <v>0.96</v>
      </c>
      <c r="CG9" s="18">
        <v>0.96</v>
      </c>
      <c r="CH9" s="18">
        <v>0.96</v>
      </c>
      <c r="CI9" s="18">
        <v>0.96</v>
      </c>
      <c r="CJ9" s="18">
        <v>0.96</v>
      </c>
      <c r="CK9" s="18">
        <v>0.96</v>
      </c>
      <c r="CL9" s="18">
        <v>0.96</v>
      </c>
      <c r="CM9" s="18">
        <v>0.96</v>
      </c>
      <c r="CN9" s="18">
        <v>0.96</v>
      </c>
      <c r="CO9" s="18">
        <v>0.96</v>
      </c>
      <c r="CP9" s="18">
        <v>0.96</v>
      </c>
      <c r="CQ9" s="18">
        <v>0.96</v>
      </c>
      <c r="CR9" s="18">
        <v>0.96</v>
      </c>
      <c r="CS9" s="18">
        <v>0.96</v>
      </c>
      <c r="CT9" s="18">
        <v>0.96</v>
      </c>
      <c r="CU9" s="18">
        <v>0.96</v>
      </c>
      <c r="CV9" s="18">
        <v>0.96</v>
      </c>
      <c r="CW9" s="18">
        <v>0.96</v>
      </c>
      <c r="CX9" s="18">
        <v>0.96</v>
      </c>
      <c r="CY9" s="18">
        <v>0.96</v>
      </c>
      <c r="CZ9" s="18">
        <v>0.96</v>
      </c>
      <c r="DA9" s="18">
        <v>0.96</v>
      </c>
      <c r="DB9" s="18">
        <v>0.96</v>
      </c>
      <c r="DC9" s="18"/>
      <c r="DD9" s="18"/>
      <c r="DE9" s="18"/>
    </row>
    <row r="10" spans="1:109" x14ac:dyDescent="0.25">
      <c r="A10" s="175">
        <v>21</v>
      </c>
      <c r="B10" s="18">
        <v>1</v>
      </c>
      <c r="C10" s="18">
        <v>0.97519999999999996</v>
      </c>
      <c r="D10" s="18">
        <v>0.97230000000000005</v>
      </c>
      <c r="E10" s="18">
        <v>0.96970000000000001</v>
      </c>
      <c r="F10" s="18">
        <v>0.96760000000000002</v>
      </c>
      <c r="G10" s="18">
        <v>0.96609999999999996</v>
      </c>
      <c r="H10" s="18">
        <v>0.96509999999999996</v>
      </c>
      <c r="I10" s="18">
        <v>0.96399999999999997</v>
      </c>
      <c r="J10" s="18">
        <v>0.96299999999999997</v>
      </c>
      <c r="K10" s="18">
        <v>0.96209999999999996</v>
      </c>
      <c r="L10" s="18">
        <v>0.96130000000000004</v>
      </c>
      <c r="M10" s="18">
        <v>0.96050000000000002</v>
      </c>
      <c r="N10" s="18">
        <v>0.95989999999999998</v>
      </c>
      <c r="O10" s="18">
        <v>0.95940000000000003</v>
      </c>
      <c r="P10" s="18">
        <v>0.95909999999999995</v>
      </c>
      <c r="Q10" s="18">
        <v>0.96</v>
      </c>
      <c r="R10" s="18">
        <v>0.96</v>
      </c>
      <c r="S10" s="18">
        <v>0.96</v>
      </c>
      <c r="T10" s="18">
        <v>0.96</v>
      </c>
      <c r="U10" s="18">
        <v>0.96</v>
      </c>
      <c r="V10" s="18">
        <v>0.96</v>
      </c>
      <c r="W10" s="18">
        <v>0.96</v>
      </c>
      <c r="X10" s="18">
        <v>0.96</v>
      </c>
      <c r="Y10" s="18">
        <v>0.96</v>
      </c>
      <c r="Z10" s="18">
        <v>0.96</v>
      </c>
      <c r="AA10" s="18">
        <v>0.96</v>
      </c>
      <c r="AB10" s="18">
        <v>0.96</v>
      </c>
      <c r="AC10" s="18">
        <v>0.96</v>
      </c>
      <c r="AD10" s="18">
        <v>0.96</v>
      </c>
      <c r="AE10" s="18">
        <v>0.96</v>
      </c>
      <c r="AF10" s="18">
        <v>0.96</v>
      </c>
      <c r="AG10" s="18">
        <v>0.96</v>
      </c>
      <c r="AH10" s="18">
        <v>0.96</v>
      </c>
      <c r="AI10" s="18">
        <v>0.96</v>
      </c>
      <c r="AJ10" s="18">
        <v>0.96</v>
      </c>
      <c r="AK10" s="18">
        <v>0.96</v>
      </c>
      <c r="AL10" s="18">
        <v>0.96</v>
      </c>
      <c r="AM10" s="18">
        <v>0.96</v>
      </c>
      <c r="AN10" s="18">
        <v>0.96</v>
      </c>
      <c r="AO10" s="18">
        <v>0.96</v>
      </c>
      <c r="AP10" s="18">
        <v>0.96</v>
      </c>
      <c r="AQ10" s="18">
        <v>0.96</v>
      </c>
      <c r="AR10" s="18">
        <v>0.96</v>
      </c>
      <c r="AS10" s="18">
        <v>0.96</v>
      </c>
      <c r="AT10" s="18">
        <v>0.96</v>
      </c>
      <c r="AU10" s="18">
        <v>0.96</v>
      </c>
      <c r="AV10" s="18">
        <v>0.96</v>
      </c>
      <c r="AW10" s="18">
        <v>0.96</v>
      </c>
      <c r="AX10" s="18">
        <v>0.96</v>
      </c>
      <c r="AY10" s="18">
        <v>0.96</v>
      </c>
      <c r="AZ10" s="18">
        <v>0.96</v>
      </c>
      <c r="BA10" s="18">
        <v>0.96</v>
      </c>
      <c r="BB10" s="18">
        <v>0.96</v>
      </c>
      <c r="BC10" s="18">
        <v>0.96</v>
      </c>
      <c r="BD10" s="18">
        <v>0.96</v>
      </c>
      <c r="BE10" s="18">
        <v>0.96</v>
      </c>
      <c r="BF10" s="18">
        <v>0.96</v>
      </c>
      <c r="BG10" s="18">
        <v>0.96</v>
      </c>
      <c r="BH10" s="18">
        <v>0.96</v>
      </c>
      <c r="BI10" s="18">
        <v>0.96</v>
      </c>
      <c r="BJ10" s="18">
        <v>0.96</v>
      </c>
      <c r="BK10" s="18">
        <v>0.96</v>
      </c>
      <c r="BL10" s="18">
        <v>0.96</v>
      </c>
      <c r="BM10" s="18">
        <v>0.96</v>
      </c>
      <c r="BN10" s="18">
        <v>0.96</v>
      </c>
      <c r="BO10" s="18">
        <v>0.96</v>
      </c>
      <c r="BP10" s="18">
        <v>0.96</v>
      </c>
      <c r="BQ10" s="18">
        <v>0.96</v>
      </c>
      <c r="BR10" s="18">
        <v>0.96</v>
      </c>
      <c r="BS10" s="18">
        <v>0.96</v>
      </c>
      <c r="BT10" s="18">
        <v>0.96</v>
      </c>
      <c r="BU10" s="18">
        <v>0.96</v>
      </c>
      <c r="BV10" s="18">
        <v>0.96</v>
      </c>
      <c r="BW10" s="18">
        <v>0.96</v>
      </c>
      <c r="BX10" s="18">
        <v>0.96</v>
      </c>
      <c r="BY10" s="18">
        <v>0.96</v>
      </c>
      <c r="BZ10" s="18">
        <v>0.96</v>
      </c>
      <c r="CA10" s="18">
        <v>0.96</v>
      </c>
      <c r="CB10" s="18">
        <v>0.96</v>
      </c>
      <c r="CC10" s="18">
        <v>0.96</v>
      </c>
      <c r="CD10" s="18">
        <v>0.96</v>
      </c>
      <c r="CE10" s="18">
        <v>0.96</v>
      </c>
      <c r="CF10" s="18">
        <v>0.96</v>
      </c>
      <c r="CG10" s="18">
        <v>0.96</v>
      </c>
      <c r="CH10" s="18">
        <v>0.96</v>
      </c>
      <c r="CI10" s="18">
        <v>0.96</v>
      </c>
      <c r="CJ10" s="18">
        <v>0.96</v>
      </c>
      <c r="CK10" s="18">
        <v>0.96</v>
      </c>
      <c r="CL10" s="18">
        <v>0.96</v>
      </c>
      <c r="CM10" s="18">
        <v>0.96</v>
      </c>
      <c r="CN10" s="18">
        <v>0.96</v>
      </c>
      <c r="CO10" s="18">
        <v>0.96</v>
      </c>
      <c r="CP10" s="18">
        <v>0.96</v>
      </c>
      <c r="CQ10" s="18">
        <v>0.96</v>
      </c>
      <c r="CR10" s="18">
        <v>0.96</v>
      </c>
      <c r="CS10" s="18">
        <v>0.96</v>
      </c>
      <c r="CT10" s="18">
        <v>0.96</v>
      </c>
      <c r="CU10" s="18">
        <v>0.96</v>
      </c>
      <c r="CV10" s="18">
        <v>0.96</v>
      </c>
      <c r="CW10" s="18">
        <v>0.96</v>
      </c>
      <c r="CX10" s="18">
        <v>0.96</v>
      </c>
      <c r="CY10" s="18">
        <v>0.96</v>
      </c>
      <c r="CZ10" s="18">
        <v>0.96</v>
      </c>
      <c r="DA10" s="18">
        <v>0.96</v>
      </c>
      <c r="DB10" s="18">
        <v>0.96</v>
      </c>
      <c r="DC10" s="18"/>
      <c r="DD10" s="18"/>
      <c r="DE10" s="18"/>
    </row>
    <row r="11" spans="1:109" x14ac:dyDescent="0.25">
      <c r="A11" s="175">
        <v>22</v>
      </c>
      <c r="B11" s="18">
        <v>1</v>
      </c>
      <c r="C11" s="18">
        <v>0.97519999999999996</v>
      </c>
      <c r="D11" s="18">
        <v>0.97230000000000005</v>
      </c>
      <c r="E11" s="18">
        <v>0.96970000000000001</v>
      </c>
      <c r="F11" s="18">
        <v>0.96760000000000002</v>
      </c>
      <c r="G11" s="18">
        <v>0.96609999999999996</v>
      </c>
      <c r="H11" s="18">
        <v>0.96509999999999996</v>
      </c>
      <c r="I11" s="18">
        <v>0.96399999999999997</v>
      </c>
      <c r="J11" s="18">
        <v>0.96299999999999997</v>
      </c>
      <c r="K11" s="18">
        <v>0.96209999999999996</v>
      </c>
      <c r="L11" s="18">
        <v>0.96130000000000004</v>
      </c>
      <c r="M11" s="18">
        <v>0.96050000000000002</v>
      </c>
      <c r="N11" s="18">
        <v>0.95989999999999998</v>
      </c>
      <c r="O11" s="18">
        <v>0.95940000000000003</v>
      </c>
      <c r="P11" s="18">
        <v>0.95909999999999995</v>
      </c>
      <c r="Q11" s="18">
        <v>0.96</v>
      </c>
      <c r="R11" s="18">
        <v>0.96</v>
      </c>
      <c r="S11" s="18">
        <v>0.96</v>
      </c>
      <c r="T11" s="18">
        <v>0.96</v>
      </c>
      <c r="U11" s="18">
        <v>0.96</v>
      </c>
      <c r="V11" s="18">
        <v>0.96</v>
      </c>
      <c r="W11" s="18">
        <v>0.96</v>
      </c>
      <c r="X11" s="18">
        <v>0.96</v>
      </c>
      <c r="Y11" s="18">
        <v>0.96</v>
      </c>
      <c r="Z11" s="18">
        <v>0.96</v>
      </c>
      <c r="AA11" s="18">
        <v>0.96</v>
      </c>
      <c r="AB11" s="18">
        <v>0.96</v>
      </c>
      <c r="AC11" s="18">
        <v>0.96</v>
      </c>
      <c r="AD11" s="18">
        <v>0.96</v>
      </c>
      <c r="AE11" s="18">
        <v>0.96</v>
      </c>
      <c r="AF11" s="18">
        <v>0.96</v>
      </c>
      <c r="AG11" s="18">
        <v>0.96</v>
      </c>
      <c r="AH11" s="18">
        <v>0.96</v>
      </c>
      <c r="AI11" s="18">
        <v>0.96</v>
      </c>
      <c r="AJ11" s="18">
        <v>0.96</v>
      </c>
      <c r="AK11" s="18">
        <v>0.96</v>
      </c>
      <c r="AL11" s="18">
        <v>0.96</v>
      </c>
      <c r="AM11" s="18">
        <v>0.96</v>
      </c>
      <c r="AN11" s="18">
        <v>0.96</v>
      </c>
      <c r="AO11" s="18">
        <v>0.96</v>
      </c>
      <c r="AP11" s="18">
        <v>0.96</v>
      </c>
      <c r="AQ11" s="18">
        <v>0.96</v>
      </c>
      <c r="AR11" s="18">
        <v>0.96</v>
      </c>
      <c r="AS11" s="18">
        <v>0.96</v>
      </c>
      <c r="AT11" s="18">
        <v>0.96</v>
      </c>
      <c r="AU11" s="18">
        <v>0.96</v>
      </c>
      <c r="AV11" s="18">
        <v>0.96</v>
      </c>
      <c r="AW11" s="18">
        <v>0.96</v>
      </c>
      <c r="AX11" s="18">
        <v>0.96</v>
      </c>
      <c r="AY11" s="18">
        <v>0.96</v>
      </c>
      <c r="AZ11" s="18">
        <v>0.96</v>
      </c>
      <c r="BA11" s="18">
        <v>0.96</v>
      </c>
      <c r="BB11" s="18">
        <v>0.96</v>
      </c>
      <c r="BC11" s="18">
        <v>0.96</v>
      </c>
      <c r="BD11" s="18">
        <v>0.96</v>
      </c>
      <c r="BE11" s="18">
        <v>0.96</v>
      </c>
      <c r="BF11" s="18">
        <v>0.96</v>
      </c>
      <c r="BG11" s="18">
        <v>0.96</v>
      </c>
      <c r="BH11" s="18">
        <v>0.96</v>
      </c>
      <c r="BI11" s="18">
        <v>0.96</v>
      </c>
      <c r="BJ11" s="18">
        <v>0.96</v>
      </c>
      <c r="BK11" s="18">
        <v>0.96</v>
      </c>
      <c r="BL11" s="18">
        <v>0.96</v>
      </c>
      <c r="BM11" s="18">
        <v>0.96</v>
      </c>
      <c r="BN11" s="18">
        <v>0.96</v>
      </c>
      <c r="BO11" s="18">
        <v>0.96</v>
      </c>
      <c r="BP11" s="18">
        <v>0.96</v>
      </c>
      <c r="BQ11" s="18">
        <v>0.96</v>
      </c>
      <c r="BR11" s="18">
        <v>0.96</v>
      </c>
      <c r="BS11" s="18">
        <v>0.96</v>
      </c>
      <c r="BT11" s="18">
        <v>0.96</v>
      </c>
      <c r="BU11" s="18">
        <v>0.96</v>
      </c>
      <c r="BV11" s="18">
        <v>0.96</v>
      </c>
      <c r="BW11" s="18">
        <v>0.96</v>
      </c>
      <c r="BX11" s="18">
        <v>0.96</v>
      </c>
      <c r="BY11" s="18">
        <v>0.96</v>
      </c>
      <c r="BZ11" s="18">
        <v>0.96</v>
      </c>
      <c r="CA11" s="18">
        <v>0.96</v>
      </c>
      <c r="CB11" s="18">
        <v>0.96</v>
      </c>
      <c r="CC11" s="18">
        <v>0.96</v>
      </c>
      <c r="CD11" s="18">
        <v>0.96</v>
      </c>
      <c r="CE11" s="18">
        <v>0.96</v>
      </c>
      <c r="CF11" s="18">
        <v>0.96</v>
      </c>
      <c r="CG11" s="18">
        <v>0.96</v>
      </c>
      <c r="CH11" s="18">
        <v>0.96</v>
      </c>
      <c r="CI11" s="18">
        <v>0.96</v>
      </c>
      <c r="CJ11" s="18">
        <v>0.96</v>
      </c>
      <c r="CK11" s="18">
        <v>0.96</v>
      </c>
      <c r="CL11" s="18">
        <v>0.96</v>
      </c>
      <c r="CM11" s="18">
        <v>0.96</v>
      </c>
      <c r="CN11" s="18">
        <v>0.96</v>
      </c>
      <c r="CO11" s="18">
        <v>0.96</v>
      </c>
      <c r="CP11" s="18">
        <v>0.96</v>
      </c>
      <c r="CQ11" s="18">
        <v>0.96</v>
      </c>
      <c r="CR11" s="18">
        <v>0.96</v>
      </c>
      <c r="CS11" s="18">
        <v>0.96</v>
      </c>
      <c r="CT11" s="18">
        <v>0.96</v>
      </c>
      <c r="CU11" s="18">
        <v>0.96</v>
      </c>
      <c r="CV11" s="18">
        <v>0.96</v>
      </c>
      <c r="CW11" s="18">
        <v>0.96</v>
      </c>
      <c r="CX11" s="18">
        <v>0.96</v>
      </c>
      <c r="CY11" s="18">
        <v>0.96</v>
      </c>
      <c r="CZ11" s="18">
        <v>0.96</v>
      </c>
      <c r="DA11" s="18">
        <v>0.96</v>
      </c>
      <c r="DB11" s="18">
        <v>0.96</v>
      </c>
      <c r="DC11" s="18"/>
      <c r="DD11" s="18"/>
      <c r="DE11" s="18"/>
    </row>
    <row r="12" spans="1:109" x14ac:dyDescent="0.25">
      <c r="A12" s="175">
        <v>23</v>
      </c>
      <c r="B12" s="18">
        <v>1</v>
      </c>
      <c r="C12" s="18">
        <v>0.97519999999999996</v>
      </c>
      <c r="D12" s="18">
        <v>0.97230000000000005</v>
      </c>
      <c r="E12" s="18">
        <v>0.96970000000000001</v>
      </c>
      <c r="F12" s="18">
        <v>0.96760000000000002</v>
      </c>
      <c r="G12" s="18">
        <v>0.96609999999999996</v>
      </c>
      <c r="H12" s="18">
        <v>0.96509999999999996</v>
      </c>
      <c r="I12" s="18">
        <v>0.96399999999999997</v>
      </c>
      <c r="J12" s="18">
        <v>0.96299999999999997</v>
      </c>
      <c r="K12" s="18">
        <v>0.96209999999999996</v>
      </c>
      <c r="L12" s="18">
        <v>0.96130000000000004</v>
      </c>
      <c r="M12" s="18">
        <v>0.96050000000000002</v>
      </c>
      <c r="N12" s="18">
        <v>0.95989999999999998</v>
      </c>
      <c r="O12" s="18">
        <v>0.95940000000000003</v>
      </c>
      <c r="P12" s="18">
        <v>0.95909999999999995</v>
      </c>
      <c r="Q12" s="18">
        <v>0.96</v>
      </c>
      <c r="R12" s="18">
        <v>0.96</v>
      </c>
      <c r="S12" s="18">
        <v>0.96</v>
      </c>
      <c r="T12" s="18">
        <v>0.96</v>
      </c>
      <c r="U12" s="18">
        <v>0.96</v>
      </c>
      <c r="V12" s="18">
        <v>0.96</v>
      </c>
      <c r="W12" s="18">
        <v>0.96</v>
      </c>
      <c r="X12" s="18">
        <v>0.96</v>
      </c>
      <c r="Y12" s="18">
        <v>0.96</v>
      </c>
      <c r="Z12" s="18">
        <v>0.96</v>
      </c>
      <c r="AA12" s="18">
        <v>0.96</v>
      </c>
      <c r="AB12" s="18">
        <v>0.96</v>
      </c>
      <c r="AC12" s="18">
        <v>0.96</v>
      </c>
      <c r="AD12" s="18">
        <v>0.96</v>
      </c>
      <c r="AE12" s="18">
        <v>0.96</v>
      </c>
      <c r="AF12" s="18">
        <v>0.96</v>
      </c>
      <c r="AG12" s="18">
        <v>0.96</v>
      </c>
      <c r="AH12" s="18">
        <v>0.96</v>
      </c>
      <c r="AI12" s="18">
        <v>0.96</v>
      </c>
      <c r="AJ12" s="18">
        <v>0.96</v>
      </c>
      <c r="AK12" s="18">
        <v>0.96</v>
      </c>
      <c r="AL12" s="18">
        <v>0.96</v>
      </c>
      <c r="AM12" s="18">
        <v>0.96</v>
      </c>
      <c r="AN12" s="18">
        <v>0.96</v>
      </c>
      <c r="AO12" s="18">
        <v>0.96</v>
      </c>
      <c r="AP12" s="18">
        <v>0.96</v>
      </c>
      <c r="AQ12" s="18">
        <v>0.96</v>
      </c>
      <c r="AR12" s="18">
        <v>0.96</v>
      </c>
      <c r="AS12" s="18">
        <v>0.96</v>
      </c>
      <c r="AT12" s="18">
        <v>0.96</v>
      </c>
      <c r="AU12" s="18">
        <v>0.96</v>
      </c>
      <c r="AV12" s="18">
        <v>0.96</v>
      </c>
      <c r="AW12" s="18">
        <v>0.96</v>
      </c>
      <c r="AX12" s="18">
        <v>0.96</v>
      </c>
      <c r="AY12" s="18">
        <v>0.96</v>
      </c>
      <c r="AZ12" s="18">
        <v>0.96</v>
      </c>
      <c r="BA12" s="18">
        <v>0.96</v>
      </c>
      <c r="BB12" s="18">
        <v>0.96</v>
      </c>
      <c r="BC12" s="18">
        <v>0.96</v>
      </c>
      <c r="BD12" s="18">
        <v>0.96</v>
      </c>
      <c r="BE12" s="18">
        <v>0.96</v>
      </c>
      <c r="BF12" s="18">
        <v>0.96</v>
      </c>
      <c r="BG12" s="18">
        <v>0.96</v>
      </c>
      <c r="BH12" s="18">
        <v>0.96</v>
      </c>
      <c r="BI12" s="18">
        <v>0.96</v>
      </c>
      <c r="BJ12" s="18">
        <v>0.96</v>
      </c>
      <c r="BK12" s="18">
        <v>0.96</v>
      </c>
      <c r="BL12" s="18">
        <v>0.96</v>
      </c>
      <c r="BM12" s="18">
        <v>0.96</v>
      </c>
      <c r="BN12" s="18">
        <v>0.96</v>
      </c>
      <c r="BO12" s="18">
        <v>0.96</v>
      </c>
      <c r="BP12" s="18">
        <v>0.96</v>
      </c>
      <c r="BQ12" s="18">
        <v>0.96</v>
      </c>
      <c r="BR12" s="18">
        <v>0.96</v>
      </c>
      <c r="BS12" s="18">
        <v>0.96</v>
      </c>
      <c r="BT12" s="18">
        <v>0.96</v>
      </c>
      <c r="BU12" s="18">
        <v>0.96</v>
      </c>
      <c r="BV12" s="18">
        <v>0.96</v>
      </c>
      <c r="BW12" s="18">
        <v>0.96</v>
      </c>
      <c r="BX12" s="18">
        <v>0.96</v>
      </c>
      <c r="BY12" s="18">
        <v>0.96</v>
      </c>
      <c r="BZ12" s="18">
        <v>0.96</v>
      </c>
      <c r="CA12" s="18">
        <v>0.96</v>
      </c>
      <c r="CB12" s="18">
        <v>0.96</v>
      </c>
      <c r="CC12" s="18">
        <v>0.96</v>
      </c>
      <c r="CD12" s="18">
        <v>0.96</v>
      </c>
      <c r="CE12" s="18">
        <v>0.96</v>
      </c>
      <c r="CF12" s="18">
        <v>0.96</v>
      </c>
      <c r="CG12" s="18">
        <v>0.96</v>
      </c>
      <c r="CH12" s="18">
        <v>0.96</v>
      </c>
      <c r="CI12" s="18">
        <v>0.96</v>
      </c>
      <c r="CJ12" s="18">
        <v>0.96</v>
      </c>
      <c r="CK12" s="18">
        <v>0.96</v>
      </c>
      <c r="CL12" s="18">
        <v>0.96</v>
      </c>
      <c r="CM12" s="18">
        <v>0.96</v>
      </c>
      <c r="CN12" s="18">
        <v>0.96</v>
      </c>
      <c r="CO12" s="18">
        <v>0.96</v>
      </c>
      <c r="CP12" s="18">
        <v>0.96</v>
      </c>
      <c r="CQ12" s="18">
        <v>0.96</v>
      </c>
      <c r="CR12" s="18">
        <v>0.96</v>
      </c>
      <c r="CS12" s="18">
        <v>0.96</v>
      </c>
      <c r="CT12" s="18">
        <v>0.96</v>
      </c>
      <c r="CU12" s="18">
        <v>0.96</v>
      </c>
      <c r="CV12" s="18">
        <v>0.96</v>
      </c>
      <c r="CW12" s="18">
        <v>0.96</v>
      </c>
      <c r="CX12" s="18">
        <v>0.96</v>
      </c>
      <c r="CY12" s="18">
        <v>0.96</v>
      </c>
      <c r="CZ12" s="18">
        <v>0.96</v>
      </c>
      <c r="DA12" s="18">
        <v>0.96</v>
      </c>
      <c r="DB12" s="18">
        <v>0.96</v>
      </c>
      <c r="DC12" s="18"/>
      <c r="DD12" s="18"/>
      <c r="DE12" s="18"/>
    </row>
    <row r="13" spans="1:109" x14ac:dyDescent="0.25">
      <c r="A13" s="175">
        <v>24</v>
      </c>
      <c r="B13" s="18">
        <v>1</v>
      </c>
      <c r="C13" s="18">
        <v>0.97519999999999996</v>
      </c>
      <c r="D13" s="18">
        <v>0.97230000000000005</v>
      </c>
      <c r="E13" s="18">
        <v>0.96970000000000001</v>
      </c>
      <c r="F13" s="18">
        <v>0.96760000000000002</v>
      </c>
      <c r="G13" s="18">
        <v>0.96609999999999996</v>
      </c>
      <c r="H13" s="18">
        <v>0.96509999999999996</v>
      </c>
      <c r="I13" s="18">
        <v>0.96399999999999997</v>
      </c>
      <c r="J13" s="18">
        <v>0.96299999999999997</v>
      </c>
      <c r="K13" s="18">
        <v>0.96209999999999996</v>
      </c>
      <c r="L13" s="18">
        <v>0.96130000000000004</v>
      </c>
      <c r="M13" s="18">
        <v>0.96050000000000002</v>
      </c>
      <c r="N13" s="18">
        <v>0.95989999999999998</v>
      </c>
      <c r="O13" s="18">
        <v>0.95940000000000003</v>
      </c>
      <c r="P13" s="18">
        <v>0.95909999999999995</v>
      </c>
      <c r="Q13" s="18">
        <v>0.96</v>
      </c>
      <c r="R13" s="18">
        <v>0.96</v>
      </c>
      <c r="S13" s="18">
        <v>0.96</v>
      </c>
      <c r="T13" s="18">
        <v>0.96</v>
      </c>
      <c r="U13" s="18">
        <v>0.96</v>
      </c>
      <c r="V13" s="18">
        <v>0.96</v>
      </c>
      <c r="W13" s="18">
        <v>0.96</v>
      </c>
      <c r="X13" s="18">
        <v>0.96</v>
      </c>
      <c r="Y13" s="18">
        <v>0.96</v>
      </c>
      <c r="Z13" s="18">
        <v>0.96</v>
      </c>
      <c r="AA13" s="18">
        <v>0.96</v>
      </c>
      <c r="AB13" s="18">
        <v>0.96</v>
      </c>
      <c r="AC13" s="18">
        <v>0.96</v>
      </c>
      <c r="AD13" s="18">
        <v>0.96</v>
      </c>
      <c r="AE13" s="18">
        <v>0.96</v>
      </c>
      <c r="AF13" s="18">
        <v>0.96</v>
      </c>
      <c r="AG13" s="18">
        <v>0.96</v>
      </c>
      <c r="AH13" s="18">
        <v>0.96</v>
      </c>
      <c r="AI13" s="18">
        <v>0.96</v>
      </c>
      <c r="AJ13" s="18">
        <v>0.96</v>
      </c>
      <c r="AK13" s="18">
        <v>0.96</v>
      </c>
      <c r="AL13" s="18">
        <v>0.96</v>
      </c>
      <c r="AM13" s="18">
        <v>0.96</v>
      </c>
      <c r="AN13" s="18">
        <v>0.96</v>
      </c>
      <c r="AO13" s="18">
        <v>0.96</v>
      </c>
      <c r="AP13" s="18">
        <v>0.96</v>
      </c>
      <c r="AQ13" s="18">
        <v>0.96</v>
      </c>
      <c r="AR13" s="18">
        <v>0.96</v>
      </c>
      <c r="AS13" s="18">
        <v>0.96</v>
      </c>
      <c r="AT13" s="18">
        <v>0.96</v>
      </c>
      <c r="AU13" s="18">
        <v>0.96</v>
      </c>
      <c r="AV13" s="18">
        <v>0.96</v>
      </c>
      <c r="AW13" s="18">
        <v>0.96</v>
      </c>
      <c r="AX13" s="18">
        <v>0.96</v>
      </c>
      <c r="AY13" s="18">
        <v>0.96</v>
      </c>
      <c r="AZ13" s="18">
        <v>0.96</v>
      </c>
      <c r="BA13" s="18">
        <v>0.96</v>
      </c>
      <c r="BB13" s="18">
        <v>0.96</v>
      </c>
      <c r="BC13" s="18">
        <v>0.96</v>
      </c>
      <c r="BD13" s="18">
        <v>0.96</v>
      </c>
      <c r="BE13" s="18">
        <v>0.96</v>
      </c>
      <c r="BF13" s="18">
        <v>0.96</v>
      </c>
      <c r="BG13" s="18">
        <v>0.96</v>
      </c>
      <c r="BH13" s="18">
        <v>0.96</v>
      </c>
      <c r="BI13" s="18">
        <v>0.96</v>
      </c>
      <c r="BJ13" s="18">
        <v>0.96</v>
      </c>
      <c r="BK13" s="18">
        <v>0.96</v>
      </c>
      <c r="BL13" s="18">
        <v>0.96</v>
      </c>
      <c r="BM13" s="18">
        <v>0.96</v>
      </c>
      <c r="BN13" s="18">
        <v>0.96</v>
      </c>
      <c r="BO13" s="18">
        <v>0.96</v>
      </c>
      <c r="BP13" s="18">
        <v>0.96</v>
      </c>
      <c r="BQ13" s="18">
        <v>0.96</v>
      </c>
      <c r="BR13" s="18">
        <v>0.96</v>
      </c>
      <c r="BS13" s="18">
        <v>0.96</v>
      </c>
      <c r="BT13" s="18">
        <v>0.96</v>
      </c>
      <c r="BU13" s="18">
        <v>0.96</v>
      </c>
      <c r="BV13" s="18">
        <v>0.96</v>
      </c>
      <c r="BW13" s="18">
        <v>0.96</v>
      </c>
      <c r="BX13" s="18">
        <v>0.96</v>
      </c>
      <c r="BY13" s="18">
        <v>0.96</v>
      </c>
      <c r="BZ13" s="18">
        <v>0.96</v>
      </c>
      <c r="CA13" s="18">
        <v>0.96</v>
      </c>
      <c r="CB13" s="18">
        <v>0.96</v>
      </c>
      <c r="CC13" s="18">
        <v>0.96</v>
      </c>
      <c r="CD13" s="18">
        <v>0.96</v>
      </c>
      <c r="CE13" s="18">
        <v>0.96</v>
      </c>
      <c r="CF13" s="18">
        <v>0.96</v>
      </c>
      <c r="CG13" s="18">
        <v>0.96</v>
      </c>
      <c r="CH13" s="18">
        <v>0.96</v>
      </c>
      <c r="CI13" s="18">
        <v>0.96</v>
      </c>
      <c r="CJ13" s="18">
        <v>0.96</v>
      </c>
      <c r="CK13" s="18">
        <v>0.96</v>
      </c>
      <c r="CL13" s="18">
        <v>0.96</v>
      </c>
      <c r="CM13" s="18">
        <v>0.96</v>
      </c>
      <c r="CN13" s="18">
        <v>0.96</v>
      </c>
      <c r="CO13" s="18">
        <v>0.96</v>
      </c>
      <c r="CP13" s="18">
        <v>0.96</v>
      </c>
      <c r="CQ13" s="18">
        <v>0.96</v>
      </c>
      <c r="CR13" s="18">
        <v>0.96</v>
      </c>
      <c r="CS13" s="18">
        <v>0.96</v>
      </c>
      <c r="CT13" s="18">
        <v>0.96</v>
      </c>
      <c r="CU13" s="18">
        <v>0.96</v>
      </c>
      <c r="CV13" s="18">
        <v>0.96</v>
      </c>
      <c r="CW13" s="18">
        <v>0.96</v>
      </c>
      <c r="CX13" s="18">
        <v>0.96</v>
      </c>
      <c r="CY13" s="18">
        <v>0.96</v>
      </c>
      <c r="CZ13" s="18">
        <v>0.96</v>
      </c>
      <c r="DA13" s="18">
        <v>0.96</v>
      </c>
      <c r="DB13" s="18">
        <v>0.96</v>
      </c>
      <c r="DC13" s="18"/>
      <c r="DD13" s="18"/>
      <c r="DE13" s="18"/>
    </row>
    <row r="14" spans="1:109" x14ac:dyDescent="0.25">
      <c r="A14" s="175">
        <v>25</v>
      </c>
      <c r="B14" s="18">
        <v>1</v>
      </c>
      <c r="C14" s="18">
        <v>0.97519999999999996</v>
      </c>
      <c r="D14" s="18">
        <v>0.97230000000000005</v>
      </c>
      <c r="E14" s="18">
        <v>0.96970000000000001</v>
      </c>
      <c r="F14" s="18">
        <v>0.96760000000000002</v>
      </c>
      <c r="G14" s="18">
        <v>0.96609999999999996</v>
      </c>
      <c r="H14" s="18">
        <v>0.96509999999999996</v>
      </c>
      <c r="I14" s="18">
        <v>0.96399999999999997</v>
      </c>
      <c r="J14" s="18">
        <v>0.96299999999999997</v>
      </c>
      <c r="K14" s="18">
        <v>0.96209999999999996</v>
      </c>
      <c r="L14" s="18">
        <v>0.96130000000000004</v>
      </c>
      <c r="M14" s="18">
        <v>0.96050000000000002</v>
      </c>
      <c r="N14" s="18">
        <v>0.95989999999999998</v>
      </c>
      <c r="O14" s="18">
        <v>0.95940000000000003</v>
      </c>
      <c r="P14" s="18">
        <v>0.95909999999999995</v>
      </c>
      <c r="Q14" s="18">
        <v>0.96</v>
      </c>
      <c r="R14" s="18">
        <v>0.96</v>
      </c>
      <c r="S14" s="18">
        <v>0.96</v>
      </c>
      <c r="T14" s="18">
        <v>0.96</v>
      </c>
      <c r="U14" s="18">
        <v>0.96</v>
      </c>
      <c r="V14" s="18">
        <v>0.96</v>
      </c>
      <c r="W14" s="18">
        <v>0.96</v>
      </c>
      <c r="X14" s="18">
        <v>0.96</v>
      </c>
      <c r="Y14" s="18">
        <v>0.96</v>
      </c>
      <c r="Z14" s="18">
        <v>0.96</v>
      </c>
      <c r="AA14" s="18">
        <v>0.96</v>
      </c>
      <c r="AB14" s="18">
        <v>0.96</v>
      </c>
      <c r="AC14" s="18">
        <v>0.96</v>
      </c>
      <c r="AD14" s="18">
        <v>0.96</v>
      </c>
      <c r="AE14" s="18">
        <v>0.96</v>
      </c>
      <c r="AF14" s="18">
        <v>0.96</v>
      </c>
      <c r="AG14" s="18">
        <v>0.96</v>
      </c>
      <c r="AH14" s="18">
        <v>0.96</v>
      </c>
      <c r="AI14" s="18">
        <v>0.96</v>
      </c>
      <c r="AJ14" s="18">
        <v>0.96</v>
      </c>
      <c r="AK14" s="18">
        <v>0.96</v>
      </c>
      <c r="AL14" s="18">
        <v>0.96</v>
      </c>
      <c r="AM14" s="18">
        <v>0.96</v>
      </c>
      <c r="AN14" s="18">
        <v>0.96</v>
      </c>
      <c r="AO14" s="18">
        <v>0.96</v>
      </c>
      <c r="AP14" s="18">
        <v>0.96</v>
      </c>
      <c r="AQ14" s="18">
        <v>0.96</v>
      </c>
      <c r="AR14" s="18">
        <v>0.96</v>
      </c>
      <c r="AS14" s="18">
        <v>0.96</v>
      </c>
      <c r="AT14" s="18">
        <v>0.96</v>
      </c>
      <c r="AU14" s="18">
        <v>0.96</v>
      </c>
      <c r="AV14" s="18">
        <v>0.96</v>
      </c>
      <c r="AW14" s="18">
        <v>0.96</v>
      </c>
      <c r="AX14" s="18">
        <v>0.96</v>
      </c>
      <c r="AY14" s="18">
        <v>0.96</v>
      </c>
      <c r="AZ14" s="18">
        <v>0.96</v>
      </c>
      <c r="BA14" s="18">
        <v>0.96</v>
      </c>
      <c r="BB14" s="18">
        <v>0.96</v>
      </c>
      <c r="BC14" s="18">
        <v>0.96</v>
      </c>
      <c r="BD14" s="18">
        <v>0.96</v>
      </c>
      <c r="BE14" s="18">
        <v>0.96</v>
      </c>
      <c r="BF14" s="18">
        <v>0.96</v>
      </c>
      <c r="BG14" s="18">
        <v>0.96</v>
      </c>
      <c r="BH14" s="18">
        <v>0.96</v>
      </c>
      <c r="BI14" s="18">
        <v>0.96</v>
      </c>
      <c r="BJ14" s="18">
        <v>0.96</v>
      </c>
      <c r="BK14" s="18">
        <v>0.96</v>
      </c>
      <c r="BL14" s="18">
        <v>0.96</v>
      </c>
      <c r="BM14" s="18">
        <v>0.96</v>
      </c>
      <c r="BN14" s="18">
        <v>0.96</v>
      </c>
      <c r="BO14" s="18">
        <v>0.96</v>
      </c>
      <c r="BP14" s="18">
        <v>0.96</v>
      </c>
      <c r="BQ14" s="18">
        <v>0.96</v>
      </c>
      <c r="BR14" s="18">
        <v>0.96</v>
      </c>
      <c r="BS14" s="18">
        <v>0.96</v>
      </c>
      <c r="BT14" s="18">
        <v>0.96</v>
      </c>
      <c r="BU14" s="18">
        <v>0.96</v>
      </c>
      <c r="BV14" s="18">
        <v>0.96</v>
      </c>
      <c r="BW14" s="18">
        <v>0.96</v>
      </c>
      <c r="BX14" s="18">
        <v>0.96</v>
      </c>
      <c r="BY14" s="18">
        <v>0.96</v>
      </c>
      <c r="BZ14" s="18">
        <v>0.96</v>
      </c>
      <c r="CA14" s="18">
        <v>0.96</v>
      </c>
      <c r="CB14" s="18">
        <v>0.96</v>
      </c>
      <c r="CC14" s="18">
        <v>0.96</v>
      </c>
      <c r="CD14" s="18">
        <v>0.96</v>
      </c>
      <c r="CE14" s="18">
        <v>0.96</v>
      </c>
      <c r="CF14" s="18">
        <v>0.96</v>
      </c>
      <c r="CG14" s="18">
        <v>0.96</v>
      </c>
      <c r="CH14" s="18">
        <v>0.96</v>
      </c>
      <c r="CI14" s="18">
        <v>0.96</v>
      </c>
      <c r="CJ14" s="18">
        <v>0.96</v>
      </c>
      <c r="CK14" s="18">
        <v>0.96</v>
      </c>
      <c r="CL14" s="18">
        <v>0.96</v>
      </c>
      <c r="CM14" s="18">
        <v>0.96</v>
      </c>
      <c r="CN14" s="18">
        <v>0.96</v>
      </c>
      <c r="CO14" s="18">
        <v>0.96</v>
      </c>
      <c r="CP14" s="18">
        <v>0.96</v>
      </c>
      <c r="CQ14" s="18">
        <v>0.96</v>
      </c>
      <c r="CR14" s="18">
        <v>0.96</v>
      </c>
      <c r="CS14" s="18">
        <v>0.96</v>
      </c>
      <c r="CT14" s="18">
        <v>0.96</v>
      </c>
      <c r="CU14" s="18">
        <v>0.96</v>
      </c>
      <c r="CV14" s="18">
        <v>0.96</v>
      </c>
      <c r="CW14" s="18">
        <v>0.96</v>
      </c>
      <c r="CX14" s="18">
        <v>0.96</v>
      </c>
      <c r="CY14" s="18">
        <v>0.96</v>
      </c>
      <c r="CZ14" s="18">
        <v>0.96</v>
      </c>
      <c r="DA14" s="18">
        <v>0.96</v>
      </c>
      <c r="DB14" s="18">
        <v>0.96</v>
      </c>
      <c r="DC14" s="18"/>
      <c r="DD14" s="18"/>
      <c r="DE14" s="18"/>
    </row>
    <row r="15" spans="1:109" x14ac:dyDescent="0.25">
      <c r="A15" s="175">
        <v>26</v>
      </c>
      <c r="B15" s="18">
        <v>1</v>
      </c>
      <c r="C15" s="18">
        <v>0.97519999999999996</v>
      </c>
      <c r="D15" s="18">
        <v>0.97230000000000005</v>
      </c>
      <c r="E15" s="18">
        <v>0.96970000000000001</v>
      </c>
      <c r="F15" s="18">
        <v>0.96760000000000002</v>
      </c>
      <c r="G15" s="18">
        <v>0.96609999999999996</v>
      </c>
      <c r="H15" s="18">
        <v>0.96509999999999996</v>
      </c>
      <c r="I15" s="18">
        <v>0.96399999999999997</v>
      </c>
      <c r="J15" s="18">
        <v>0.96299999999999997</v>
      </c>
      <c r="K15" s="18">
        <v>0.96209999999999996</v>
      </c>
      <c r="L15" s="18">
        <v>0.96130000000000004</v>
      </c>
      <c r="M15" s="18">
        <v>0.96050000000000002</v>
      </c>
      <c r="N15" s="18">
        <v>0.95989999999999998</v>
      </c>
      <c r="O15" s="18">
        <v>0.95940000000000003</v>
      </c>
      <c r="P15" s="18">
        <v>0.95909999999999995</v>
      </c>
      <c r="Q15" s="18">
        <v>0.96</v>
      </c>
      <c r="R15" s="18">
        <v>0.96</v>
      </c>
      <c r="S15" s="18">
        <v>0.96</v>
      </c>
      <c r="T15" s="18">
        <v>0.96</v>
      </c>
      <c r="U15" s="18">
        <v>0.96</v>
      </c>
      <c r="V15" s="18">
        <v>0.96</v>
      </c>
      <c r="W15" s="18">
        <v>0.96</v>
      </c>
      <c r="X15" s="18">
        <v>0.96</v>
      </c>
      <c r="Y15" s="18">
        <v>0.96</v>
      </c>
      <c r="Z15" s="18">
        <v>0.96</v>
      </c>
      <c r="AA15" s="18">
        <v>0.96</v>
      </c>
      <c r="AB15" s="18">
        <v>0.96</v>
      </c>
      <c r="AC15" s="18">
        <v>0.96</v>
      </c>
      <c r="AD15" s="18">
        <v>0.96</v>
      </c>
      <c r="AE15" s="18">
        <v>0.96</v>
      </c>
      <c r="AF15" s="18">
        <v>0.96</v>
      </c>
      <c r="AG15" s="18">
        <v>0.96</v>
      </c>
      <c r="AH15" s="18">
        <v>0.96</v>
      </c>
      <c r="AI15" s="18">
        <v>0.96</v>
      </c>
      <c r="AJ15" s="18">
        <v>0.96</v>
      </c>
      <c r="AK15" s="18">
        <v>0.96</v>
      </c>
      <c r="AL15" s="18">
        <v>0.96</v>
      </c>
      <c r="AM15" s="18">
        <v>0.96</v>
      </c>
      <c r="AN15" s="18">
        <v>0.96</v>
      </c>
      <c r="AO15" s="18">
        <v>0.96</v>
      </c>
      <c r="AP15" s="18">
        <v>0.96</v>
      </c>
      <c r="AQ15" s="18">
        <v>0.96</v>
      </c>
      <c r="AR15" s="18">
        <v>0.96</v>
      </c>
      <c r="AS15" s="18">
        <v>0.96</v>
      </c>
      <c r="AT15" s="18">
        <v>0.96</v>
      </c>
      <c r="AU15" s="18">
        <v>0.96</v>
      </c>
      <c r="AV15" s="18">
        <v>0.96</v>
      </c>
      <c r="AW15" s="18">
        <v>0.96</v>
      </c>
      <c r="AX15" s="18">
        <v>0.96</v>
      </c>
      <c r="AY15" s="18">
        <v>0.96</v>
      </c>
      <c r="AZ15" s="18">
        <v>0.96</v>
      </c>
      <c r="BA15" s="18">
        <v>0.96</v>
      </c>
      <c r="BB15" s="18">
        <v>0.96</v>
      </c>
      <c r="BC15" s="18">
        <v>0.96</v>
      </c>
      <c r="BD15" s="18">
        <v>0.96</v>
      </c>
      <c r="BE15" s="18">
        <v>0.96</v>
      </c>
      <c r="BF15" s="18">
        <v>0.96</v>
      </c>
      <c r="BG15" s="18">
        <v>0.96</v>
      </c>
      <c r="BH15" s="18">
        <v>0.96</v>
      </c>
      <c r="BI15" s="18">
        <v>0.96</v>
      </c>
      <c r="BJ15" s="18">
        <v>0.96</v>
      </c>
      <c r="BK15" s="18">
        <v>0.96</v>
      </c>
      <c r="BL15" s="18">
        <v>0.96</v>
      </c>
      <c r="BM15" s="18">
        <v>0.96</v>
      </c>
      <c r="BN15" s="18">
        <v>0.96</v>
      </c>
      <c r="BO15" s="18">
        <v>0.96</v>
      </c>
      <c r="BP15" s="18">
        <v>0.96</v>
      </c>
      <c r="BQ15" s="18">
        <v>0.96</v>
      </c>
      <c r="BR15" s="18">
        <v>0.96</v>
      </c>
      <c r="BS15" s="18">
        <v>0.96</v>
      </c>
      <c r="BT15" s="18">
        <v>0.96</v>
      </c>
      <c r="BU15" s="18">
        <v>0.96</v>
      </c>
      <c r="BV15" s="18">
        <v>0.96</v>
      </c>
      <c r="BW15" s="18">
        <v>0.96</v>
      </c>
      <c r="BX15" s="18">
        <v>0.96</v>
      </c>
      <c r="BY15" s="18">
        <v>0.96</v>
      </c>
      <c r="BZ15" s="18">
        <v>0.96</v>
      </c>
      <c r="CA15" s="18">
        <v>0.96</v>
      </c>
      <c r="CB15" s="18">
        <v>0.96</v>
      </c>
      <c r="CC15" s="18">
        <v>0.96</v>
      </c>
      <c r="CD15" s="18">
        <v>0.96</v>
      </c>
      <c r="CE15" s="18">
        <v>0.96</v>
      </c>
      <c r="CF15" s="18">
        <v>0.96</v>
      </c>
      <c r="CG15" s="18">
        <v>0.96</v>
      </c>
      <c r="CH15" s="18">
        <v>0.96</v>
      </c>
      <c r="CI15" s="18">
        <v>0.96</v>
      </c>
      <c r="CJ15" s="18">
        <v>0.96</v>
      </c>
      <c r="CK15" s="18">
        <v>0.96</v>
      </c>
      <c r="CL15" s="18">
        <v>0.96</v>
      </c>
      <c r="CM15" s="18">
        <v>0.96</v>
      </c>
      <c r="CN15" s="18">
        <v>0.96</v>
      </c>
      <c r="CO15" s="18">
        <v>0.96</v>
      </c>
      <c r="CP15" s="18">
        <v>0.96</v>
      </c>
      <c r="CQ15" s="18">
        <v>0.96</v>
      </c>
      <c r="CR15" s="18">
        <v>0.96</v>
      </c>
      <c r="CS15" s="18">
        <v>0.96</v>
      </c>
      <c r="CT15" s="18">
        <v>0.96</v>
      </c>
      <c r="CU15" s="18">
        <v>0.96</v>
      </c>
      <c r="CV15" s="18">
        <v>0.96</v>
      </c>
      <c r="CW15" s="18">
        <v>0.96</v>
      </c>
      <c r="CX15" s="18">
        <v>0.96</v>
      </c>
      <c r="CY15" s="18">
        <v>0.96</v>
      </c>
      <c r="CZ15" s="18">
        <v>0.96</v>
      </c>
      <c r="DA15" s="18">
        <v>0.96</v>
      </c>
      <c r="DB15" s="18">
        <v>0.96</v>
      </c>
      <c r="DC15" s="18"/>
      <c r="DD15" s="18"/>
      <c r="DE15" s="18"/>
    </row>
    <row r="16" spans="1:109" x14ac:dyDescent="0.25">
      <c r="A16" s="175">
        <v>27</v>
      </c>
      <c r="B16" s="18">
        <v>1</v>
      </c>
      <c r="C16" s="18">
        <v>0.97519999999999996</v>
      </c>
      <c r="D16" s="18">
        <v>0.97230000000000005</v>
      </c>
      <c r="E16" s="18">
        <v>0.96970000000000001</v>
      </c>
      <c r="F16" s="18">
        <v>0.96760000000000002</v>
      </c>
      <c r="G16" s="18">
        <v>0.96609999999999996</v>
      </c>
      <c r="H16" s="18">
        <v>0.96509999999999996</v>
      </c>
      <c r="I16" s="18">
        <v>0.96399999999999997</v>
      </c>
      <c r="J16" s="18">
        <v>0.96299999999999997</v>
      </c>
      <c r="K16" s="18">
        <v>0.96209999999999996</v>
      </c>
      <c r="L16" s="18">
        <v>0.96130000000000004</v>
      </c>
      <c r="M16" s="18">
        <v>0.96050000000000002</v>
      </c>
      <c r="N16" s="18">
        <v>0.95989999999999998</v>
      </c>
      <c r="O16" s="18">
        <v>0.95940000000000003</v>
      </c>
      <c r="P16" s="18">
        <v>0.95909999999999995</v>
      </c>
      <c r="Q16" s="18">
        <v>0.96</v>
      </c>
      <c r="R16" s="18">
        <v>0.96</v>
      </c>
      <c r="S16" s="18">
        <v>0.96</v>
      </c>
      <c r="T16" s="18">
        <v>0.96</v>
      </c>
      <c r="U16" s="18">
        <v>0.96</v>
      </c>
      <c r="V16" s="18">
        <v>0.96</v>
      </c>
      <c r="W16" s="18">
        <v>0.96</v>
      </c>
      <c r="X16" s="18">
        <v>0.96</v>
      </c>
      <c r="Y16" s="18">
        <v>0.96</v>
      </c>
      <c r="Z16" s="18">
        <v>0.96</v>
      </c>
      <c r="AA16" s="18">
        <v>0.96</v>
      </c>
      <c r="AB16" s="18">
        <v>0.96</v>
      </c>
      <c r="AC16" s="18">
        <v>0.96</v>
      </c>
      <c r="AD16" s="18">
        <v>0.96</v>
      </c>
      <c r="AE16" s="18">
        <v>0.96</v>
      </c>
      <c r="AF16" s="18">
        <v>0.96</v>
      </c>
      <c r="AG16" s="18">
        <v>0.96</v>
      </c>
      <c r="AH16" s="18">
        <v>0.96</v>
      </c>
      <c r="AI16" s="18">
        <v>0.96</v>
      </c>
      <c r="AJ16" s="18">
        <v>0.96</v>
      </c>
      <c r="AK16" s="18">
        <v>0.96</v>
      </c>
      <c r="AL16" s="18">
        <v>0.96</v>
      </c>
      <c r="AM16" s="18">
        <v>0.96</v>
      </c>
      <c r="AN16" s="18">
        <v>0.96</v>
      </c>
      <c r="AO16" s="18">
        <v>0.96</v>
      </c>
      <c r="AP16" s="18">
        <v>0.96</v>
      </c>
      <c r="AQ16" s="18">
        <v>0.96</v>
      </c>
      <c r="AR16" s="18">
        <v>0.96</v>
      </c>
      <c r="AS16" s="18">
        <v>0.96</v>
      </c>
      <c r="AT16" s="18">
        <v>0.96</v>
      </c>
      <c r="AU16" s="18">
        <v>0.96</v>
      </c>
      <c r="AV16" s="18">
        <v>0.96</v>
      </c>
      <c r="AW16" s="18">
        <v>0.96</v>
      </c>
      <c r="AX16" s="18">
        <v>0.96</v>
      </c>
      <c r="AY16" s="18">
        <v>0.96</v>
      </c>
      <c r="AZ16" s="18">
        <v>0.96</v>
      </c>
      <c r="BA16" s="18">
        <v>0.96</v>
      </c>
      <c r="BB16" s="18">
        <v>0.96</v>
      </c>
      <c r="BC16" s="18">
        <v>0.96</v>
      </c>
      <c r="BD16" s="18">
        <v>0.96</v>
      </c>
      <c r="BE16" s="18">
        <v>0.96</v>
      </c>
      <c r="BF16" s="18">
        <v>0.96</v>
      </c>
      <c r="BG16" s="18">
        <v>0.96</v>
      </c>
      <c r="BH16" s="18">
        <v>0.96</v>
      </c>
      <c r="BI16" s="18">
        <v>0.96</v>
      </c>
      <c r="BJ16" s="18">
        <v>0.96</v>
      </c>
      <c r="BK16" s="18">
        <v>0.96</v>
      </c>
      <c r="BL16" s="18">
        <v>0.96</v>
      </c>
      <c r="BM16" s="18">
        <v>0.96</v>
      </c>
      <c r="BN16" s="18">
        <v>0.96</v>
      </c>
      <c r="BO16" s="18">
        <v>0.96</v>
      </c>
      <c r="BP16" s="18">
        <v>0.96</v>
      </c>
      <c r="BQ16" s="18">
        <v>0.96</v>
      </c>
      <c r="BR16" s="18">
        <v>0.96</v>
      </c>
      <c r="BS16" s="18">
        <v>0.96</v>
      </c>
      <c r="BT16" s="18">
        <v>0.96</v>
      </c>
      <c r="BU16" s="18">
        <v>0.96</v>
      </c>
      <c r="BV16" s="18">
        <v>0.96</v>
      </c>
      <c r="BW16" s="18">
        <v>0.96</v>
      </c>
      <c r="BX16" s="18">
        <v>0.96</v>
      </c>
      <c r="BY16" s="18">
        <v>0.96</v>
      </c>
      <c r="BZ16" s="18">
        <v>0.96</v>
      </c>
      <c r="CA16" s="18">
        <v>0.96</v>
      </c>
      <c r="CB16" s="18">
        <v>0.96</v>
      </c>
      <c r="CC16" s="18">
        <v>0.96</v>
      </c>
      <c r="CD16" s="18">
        <v>0.96</v>
      </c>
      <c r="CE16" s="18">
        <v>0.96</v>
      </c>
      <c r="CF16" s="18">
        <v>0.96</v>
      </c>
      <c r="CG16" s="18">
        <v>0.96</v>
      </c>
      <c r="CH16" s="18">
        <v>0.96</v>
      </c>
      <c r="CI16" s="18">
        <v>0.96</v>
      </c>
      <c r="CJ16" s="18">
        <v>0.96</v>
      </c>
      <c r="CK16" s="18">
        <v>0.96</v>
      </c>
      <c r="CL16" s="18">
        <v>0.96</v>
      </c>
      <c r="CM16" s="18">
        <v>0.96</v>
      </c>
      <c r="CN16" s="18">
        <v>0.96</v>
      </c>
      <c r="CO16" s="18">
        <v>0.96</v>
      </c>
      <c r="CP16" s="18">
        <v>0.96</v>
      </c>
      <c r="CQ16" s="18">
        <v>0.96</v>
      </c>
      <c r="CR16" s="18">
        <v>0.96</v>
      </c>
      <c r="CS16" s="18">
        <v>0.96</v>
      </c>
      <c r="CT16" s="18">
        <v>0.96</v>
      </c>
      <c r="CU16" s="18">
        <v>0.96</v>
      </c>
      <c r="CV16" s="18">
        <v>0.96</v>
      </c>
      <c r="CW16" s="18">
        <v>0.96</v>
      </c>
      <c r="CX16" s="18">
        <v>0.96</v>
      </c>
      <c r="CY16" s="18">
        <v>0.96</v>
      </c>
      <c r="CZ16" s="18">
        <v>0.96</v>
      </c>
      <c r="DA16" s="18">
        <v>0.96</v>
      </c>
      <c r="DB16" s="18">
        <v>0.96</v>
      </c>
      <c r="DC16" s="18"/>
      <c r="DD16" s="18"/>
      <c r="DE16" s="18"/>
    </row>
    <row r="17" spans="1:109" x14ac:dyDescent="0.25">
      <c r="A17" s="175">
        <v>28</v>
      </c>
      <c r="B17" s="18">
        <v>1</v>
      </c>
      <c r="C17" s="18">
        <v>0.97519999999999996</v>
      </c>
      <c r="D17" s="18">
        <v>0.97230000000000005</v>
      </c>
      <c r="E17" s="18">
        <v>0.96970000000000001</v>
      </c>
      <c r="F17" s="18">
        <v>0.96760000000000002</v>
      </c>
      <c r="G17" s="18">
        <v>0.96609999999999996</v>
      </c>
      <c r="H17" s="18">
        <v>0.96509999999999996</v>
      </c>
      <c r="I17" s="18">
        <v>0.96399999999999997</v>
      </c>
      <c r="J17" s="18">
        <v>0.96299999999999997</v>
      </c>
      <c r="K17" s="18">
        <v>0.96209999999999996</v>
      </c>
      <c r="L17" s="18">
        <v>0.96130000000000004</v>
      </c>
      <c r="M17" s="18">
        <v>0.96050000000000002</v>
      </c>
      <c r="N17" s="18">
        <v>0.95989999999999998</v>
      </c>
      <c r="O17" s="18">
        <v>0.95940000000000003</v>
      </c>
      <c r="P17" s="18">
        <v>0.95909999999999995</v>
      </c>
      <c r="Q17" s="18">
        <v>0.96</v>
      </c>
      <c r="R17" s="18">
        <v>0.96</v>
      </c>
      <c r="S17" s="18">
        <v>0.96</v>
      </c>
      <c r="T17" s="18">
        <v>0.96</v>
      </c>
      <c r="U17" s="18">
        <v>0.96</v>
      </c>
      <c r="V17" s="18">
        <v>0.96</v>
      </c>
      <c r="W17" s="18">
        <v>0.96</v>
      </c>
      <c r="X17" s="18">
        <v>0.96</v>
      </c>
      <c r="Y17" s="18">
        <v>0.96</v>
      </c>
      <c r="Z17" s="18">
        <v>0.96</v>
      </c>
      <c r="AA17" s="18">
        <v>0.96</v>
      </c>
      <c r="AB17" s="18">
        <v>0.96</v>
      </c>
      <c r="AC17" s="18">
        <v>0.96</v>
      </c>
      <c r="AD17" s="18">
        <v>0.96</v>
      </c>
      <c r="AE17" s="18">
        <v>0.96</v>
      </c>
      <c r="AF17" s="18">
        <v>0.96</v>
      </c>
      <c r="AG17" s="18">
        <v>0.96</v>
      </c>
      <c r="AH17" s="18">
        <v>0.96</v>
      </c>
      <c r="AI17" s="18">
        <v>0.96</v>
      </c>
      <c r="AJ17" s="18">
        <v>0.96</v>
      </c>
      <c r="AK17" s="18">
        <v>0.96</v>
      </c>
      <c r="AL17" s="18">
        <v>0.96</v>
      </c>
      <c r="AM17" s="18">
        <v>0.96</v>
      </c>
      <c r="AN17" s="18">
        <v>0.96</v>
      </c>
      <c r="AO17" s="18">
        <v>0.96</v>
      </c>
      <c r="AP17" s="18">
        <v>0.96</v>
      </c>
      <c r="AQ17" s="18">
        <v>0.96</v>
      </c>
      <c r="AR17" s="18">
        <v>0.96</v>
      </c>
      <c r="AS17" s="18">
        <v>0.96</v>
      </c>
      <c r="AT17" s="18">
        <v>0.96</v>
      </c>
      <c r="AU17" s="18">
        <v>0.96</v>
      </c>
      <c r="AV17" s="18">
        <v>0.96</v>
      </c>
      <c r="AW17" s="18">
        <v>0.96</v>
      </c>
      <c r="AX17" s="18">
        <v>0.96</v>
      </c>
      <c r="AY17" s="18">
        <v>0.96</v>
      </c>
      <c r="AZ17" s="18">
        <v>0.96</v>
      </c>
      <c r="BA17" s="18">
        <v>0.96</v>
      </c>
      <c r="BB17" s="18">
        <v>0.96</v>
      </c>
      <c r="BC17" s="18">
        <v>0.96</v>
      </c>
      <c r="BD17" s="18">
        <v>0.96</v>
      </c>
      <c r="BE17" s="18">
        <v>0.96</v>
      </c>
      <c r="BF17" s="18">
        <v>0.96</v>
      </c>
      <c r="BG17" s="18">
        <v>0.96</v>
      </c>
      <c r="BH17" s="18">
        <v>0.96</v>
      </c>
      <c r="BI17" s="18">
        <v>0.96</v>
      </c>
      <c r="BJ17" s="18">
        <v>0.96</v>
      </c>
      <c r="BK17" s="18">
        <v>0.96</v>
      </c>
      <c r="BL17" s="18">
        <v>0.96</v>
      </c>
      <c r="BM17" s="18">
        <v>0.96</v>
      </c>
      <c r="BN17" s="18">
        <v>0.96</v>
      </c>
      <c r="BO17" s="18">
        <v>0.96</v>
      </c>
      <c r="BP17" s="18">
        <v>0.96</v>
      </c>
      <c r="BQ17" s="18">
        <v>0.96</v>
      </c>
      <c r="BR17" s="18">
        <v>0.96</v>
      </c>
      <c r="BS17" s="18">
        <v>0.96</v>
      </c>
      <c r="BT17" s="18">
        <v>0.96</v>
      </c>
      <c r="BU17" s="18">
        <v>0.96</v>
      </c>
      <c r="BV17" s="18">
        <v>0.96</v>
      </c>
      <c r="BW17" s="18">
        <v>0.96</v>
      </c>
      <c r="BX17" s="18">
        <v>0.96</v>
      </c>
      <c r="BY17" s="18">
        <v>0.96</v>
      </c>
      <c r="BZ17" s="18">
        <v>0.96</v>
      </c>
      <c r="CA17" s="18">
        <v>0.96</v>
      </c>
      <c r="CB17" s="18">
        <v>0.96</v>
      </c>
      <c r="CC17" s="18">
        <v>0.96</v>
      </c>
      <c r="CD17" s="18">
        <v>0.96</v>
      </c>
      <c r="CE17" s="18">
        <v>0.96</v>
      </c>
      <c r="CF17" s="18">
        <v>0.96</v>
      </c>
      <c r="CG17" s="18">
        <v>0.96</v>
      </c>
      <c r="CH17" s="18">
        <v>0.96</v>
      </c>
      <c r="CI17" s="18">
        <v>0.96</v>
      </c>
      <c r="CJ17" s="18">
        <v>0.96</v>
      </c>
      <c r="CK17" s="18">
        <v>0.96</v>
      </c>
      <c r="CL17" s="18">
        <v>0.96</v>
      </c>
      <c r="CM17" s="18">
        <v>0.96</v>
      </c>
      <c r="CN17" s="18">
        <v>0.96</v>
      </c>
      <c r="CO17" s="18">
        <v>0.96</v>
      </c>
      <c r="CP17" s="18">
        <v>0.96</v>
      </c>
      <c r="CQ17" s="18">
        <v>0.96</v>
      </c>
      <c r="CR17" s="18">
        <v>0.96</v>
      </c>
      <c r="CS17" s="18">
        <v>0.96</v>
      </c>
      <c r="CT17" s="18">
        <v>0.96</v>
      </c>
      <c r="CU17" s="18">
        <v>0.96</v>
      </c>
      <c r="CV17" s="18">
        <v>0.96</v>
      </c>
      <c r="CW17" s="18">
        <v>0.96</v>
      </c>
      <c r="CX17" s="18">
        <v>0.96</v>
      </c>
      <c r="CY17" s="18">
        <v>0.96</v>
      </c>
      <c r="CZ17" s="18">
        <v>0.96</v>
      </c>
      <c r="DA17" s="18">
        <v>0.96</v>
      </c>
      <c r="DB17" s="18">
        <v>0.96</v>
      </c>
      <c r="DC17" s="18"/>
      <c r="DD17" s="18"/>
      <c r="DE17" s="18"/>
    </row>
    <row r="18" spans="1:109" x14ac:dyDescent="0.25">
      <c r="A18" s="175">
        <v>29</v>
      </c>
      <c r="B18" s="18">
        <v>1</v>
      </c>
      <c r="C18" s="18">
        <v>0.97519999999999996</v>
      </c>
      <c r="D18" s="18">
        <v>0.97230000000000005</v>
      </c>
      <c r="E18" s="18">
        <v>0.96970000000000001</v>
      </c>
      <c r="F18" s="18">
        <v>0.96760000000000002</v>
      </c>
      <c r="G18" s="18">
        <v>0.96609999999999996</v>
      </c>
      <c r="H18" s="18">
        <v>0.96509999999999996</v>
      </c>
      <c r="I18" s="18">
        <v>0.96399999999999997</v>
      </c>
      <c r="J18" s="18">
        <v>0.96299999999999997</v>
      </c>
      <c r="K18" s="18">
        <v>0.96209999999999996</v>
      </c>
      <c r="L18" s="18">
        <v>0.96130000000000004</v>
      </c>
      <c r="M18" s="18">
        <v>0.96050000000000002</v>
      </c>
      <c r="N18" s="18">
        <v>0.95989999999999998</v>
      </c>
      <c r="O18" s="18">
        <v>0.95940000000000003</v>
      </c>
      <c r="P18" s="18">
        <v>0.95909999999999995</v>
      </c>
      <c r="Q18" s="18">
        <v>0.96</v>
      </c>
      <c r="R18" s="18">
        <v>0.96</v>
      </c>
      <c r="S18" s="18">
        <v>0.96</v>
      </c>
      <c r="T18" s="18">
        <v>0.96</v>
      </c>
      <c r="U18" s="18">
        <v>0.96</v>
      </c>
      <c r="V18" s="18">
        <v>0.96</v>
      </c>
      <c r="W18" s="18">
        <v>0.96</v>
      </c>
      <c r="X18" s="18">
        <v>0.96</v>
      </c>
      <c r="Y18" s="18">
        <v>0.96</v>
      </c>
      <c r="Z18" s="18">
        <v>0.96</v>
      </c>
      <c r="AA18" s="18">
        <v>0.96</v>
      </c>
      <c r="AB18" s="18">
        <v>0.96</v>
      </c>
      <c r="AC18" s="18">
        <v>0.96</v>
      </c>
      <c r="AD18" s="18">
        <v>0.96</v>
      </c>
      <c r="AE18" s="18">
        <v>0.96</v>
      </c>
      <c r="AF18" s="18">
        <v>0.96</v>
      </c>
      <c r="AG18" s="18">
        <v>0.96</v>
      </c>
      <c r="AH18" s="18">
        <v>0.96</v>
      </c>
      <c r="AI18" s="18">
        <v>0.96</v>
      </c>
      <c r="AJ18" s="18">
        <v>0.96</v>
      </c>
      <c r="AK18" s="18">
        <v>0.96</v>
      </c>
      <c r="AL18" s="18">
        <v>0.96</v>
      </c>
      <c r="AM18" s="18">
        <v>0.96</v>
      </c>
      <c r="AN18" s="18">
        <v>0.96</v>
      </c>
      <c r="AO18" s="18">
        <v>0.96</v>
      </c>
      <c r="AP18" s="18">
        <v>0.96</v>
      </c>
      <c r="AQ18" s="18">
        <v>0.96</v>
      </c>
      <c r="AR18" s="18">
        <v>0.96</v>
      </c>
      <c r="AS18" s="18">
        <v>0.96</v>
      </c>
      <c r="AT18" s="18">
        <v>0.96</v>
      </c>
      <c r="AU18" s="18">
        <v>0.96</v>
      </c>
      <c r="AV18" s="18">
        <v>0.96</v>
      </c>
      <c r="AW18" s="18">
        <v>0.96</v>
      </c>
      <c r="AX18" s="18">
        <v>0.96</v>
      </c>
      <c r="AY18" s="18">
        <v>0.96</v>
      </c>
      <c r="AZ18" s="18">
        <v>0.96</v>
      </c>
      <c r="BA18" s="18">
        <v>0.96</v>
      </c>
      <c r="BB18" s="18">
        <v>0.96</v>
      </c>
      <c r="BC18" s="18">
        <v>0.96</v>
      </c>
      <c r="BD18" s="18">
        <v>0.96</v>
      </c>
      <c r="BE18" s="18">
        <v>0.96</v>
      </c>
      <c r="BF18" s="18">
        <v>0.96</v>
      </c>
      <c r="BG18" s="18">
        <v>0.96</v>
      </c>
      <c r="BH18" s="18">
        <v>0.96</v>
      </c>
      <c r="BI18" s="18">
        <v>0.96</v>
      </c>
      <c r="BJ18" s="18">
        <v>0.96</v>
      </c>
      <c r="BK18" s="18">
        <v>0.96</v>
      </c>
      <c r="BL18" s="18">
        <v>0.96</v>
      </c>
      <c r="BM18" s="18">
        <v>0.96</v>
      </c>
      <c r="BN18" s="18">
        <v>0.96</v>
      </c>
      <c r="BO18" s="18">
        <v>0.96</v>
      </c>
      <c r="BP18" s="18">
        <v>0.96</v>
      </c>
      <c r="BQ18" s="18">
        <v>0.96</v>
      </c>
      <c r="BR18" s="18">
        <v>0.96</v>
      </c>
      <c r="BS18" s="18">
        <v>0.96</v>
      </c>
      <c r="BT18" s="18">
        <v>0.96</v>
      </c>
      <c r="BU18" s="18">
        <v>0.96</v>
      </c>
      <c r="BV18" s="18">
        <v>0.96</v>
      </c>
      <c r="BW18" s="18">
        <v>0.96</v>
      </c>
      <c r="BX18" s="18">
        <v>0.96</v>
      </c>
      <c r="BY18" s="18">
        <v>0.96</v>
      </c>
      <c r="BZ18" s="18">
        <v>0.96</v>
      </c>
      <c r="CA18" s="18">
        <v>0.96</v>
      </c>
      <c r="CB18" s="18">
        <v>0.96</v>
      </c>
      <c r="CC18" s="18">
        <v>0.96</v>
      </c>
      <c r="CD18" s="18">
        <v>0.96</v>
      </c>
      <c r="CE18" s="18">
        <v>0.96</v>
      </c>
      <c r="CF18" s="18">
        <v>0.96</v>
      </c>
      <c r="CG18" s="18">
        <v>0.96</v>
      </c>
      <c r="CH18" s="18">
        <v>0.96</v>
      </c>
      <c r="CI18" s="18">
        <v>0.96</v>
      </c>
      <c r="CJ18" s="18">
        <v>0.96</v>
      </c>
      <c r="CK18" s="18">
        <v>0.96</v>
      </c>
      <c r="CL18" s="18">
        <v>0.96</v>
      </c>
      <c r="CM18" s="18">
        <v>0.96</v>
      </c>
      <c r="CN18" s="18">
        <v>0.96</v>
      </c>
      <c r="CO18" s="18">
        <v>0.96</v>
      </c>
      <c r="CP18" s="18">
        <v>0.96</v>
      </c>
      <c r="CQ18" s="18">
        <v>0.96</v>
      </c>
      <c r="CR18" s="18">
        <v>0.96</v>
      </c>
      <c r="CS18" s="18">
        <v>0.96</v>
      </c>
      <c r="CT18" s="18">
        <v>0.96</v>
      </c>
      <c r="CU18" s="18">
        <v>0.96</v>
      </c>
      <c r="CV18" s="18">
        <v>0.96</v>
      </c>
      <c r="CW18" s="18">
        <v>0.96</v>
      </c>
      <c r="CX18" s="18">
        <v>0.96</v>
      </c>
      <c r="CY18" s="18">
        <v>0.96</v>
      </c>
      <c r="CZ18" s="18">
        <v>0.96</v>
      </c>
      <c r="DA18" s="18">
        <v>0.96</v>
      </c>
      <c r="DB18" s="18">
        <v>0.96</v>
      </c>
      <c r="DC18" s="18"/>
      <c r="DD18" s="18"/>
      <c r="DE18" s="18"/>
    </row>
    <row r="19" spans="1:109" x14ac:dyDescent="0.25">
      <c r="A19" s="175">
        <v>30</v>
      </c>
      <c r="B19" s="18">
        <v>1</v>
      </c>
      <c r="C19" s="18">
        <v>0.97519999999999996</v>
      </c>
      <c r="D19" s="18">
        <v>0.97230000000000005</v>
      </c>
      <c r="E19" s="18">
        <v>0.96970000000000001</v>
      </c>
      <c r="F19" s="18">
        <v>0.96760000000000002</v>
      </c>
      <c r="G19" s="18">
        <v>0.96609999999999996</v>
      </c>
      <c r="H19" s="18">
        <v>0.96509999999999996</v>
      </c>
      <c r="I19" s="18">
        <v>0.96399999999999997</v>
      </c>
      <c r="J19" s="18">
        <v>0.96299999999999997</v>
      </c>
      <c r="K19" s="18">
        <v>0.96209999999999996</v>
      </c>
      <c r="L19" s="18">
        <v>0.96130000000000004</v>
      </c>
      <c r="M19" s="18">
        <v>0.96050000000000002</v>
      </c>
      <c r="N19" s="18">
        <v>0.95989999999999998</v>
      </c>
      <c r="O19" s="18">
        <v>0.95940000000000003</v>
      </c>
      <c r="P19" s="18">
        <v>0.95909999999999995</v>
      </c>
      <c r="Q19" s="18">
        <v>0.96</v>
      </c>
      <c r="R19" s="18">
        <v>0.96</v>
      </c>
      <c r="S19" s="18">
        <v>0.96</v>
      </c>
      <c r="T19" s="18">
        <v>0.96</v>
      </c>
      <c r="U19" s="18">
        <v>0.96</v>
      </c>
      <c r="V19" s="18">
        <v>0.96</v>
      </c>
      <c r="W19" s="18">
        <v>0.96</v>
      </c>
      <c r="X19" s="18">
        <v>0.96</v>
      </c>
      <c r="Y19" s="18">
        <v>0.96</v>
      </c>
      <c r="Z19" s="18">
        <v>0.96</v>
      </c>
      <c r="AA19" s="18">
        <v>0.96</v>
      </c>
      <c r="AB19" s="18">
        <v>0.96</v>
      </c>
      <c r="AC19" s="18">
        <v>0.96</v>
      </c>
      <c r="AD19" s="18">
        <v>0.96</v>
      </c>
      <c r="AE19" s="18">
        <v>0.96</v>
      </c>
      <c r="AF19" s="18">
        <v>0.96</v>
      </c>
      <c r="AG19" s="18">
        <v>0.96</v>
      </c>
      <c r="AH19" s="18">
        <v>0.96</v>
      </c>
      <c r="AI19" s="18">
        <v>0.96</v>
      </c>
      <c r="AJ19" s="18">
        <v>0.96</v>
      </c>
      <c r="AK19" s="18">
        <v>0.96</v>
      </c>
      <c r="AL19" s="18">
        <v>0.96</v>
      </c>
      <c r="AM19" s="18">
        <v>0.96</v>
      </c>
      <c r="AN19" s="18">
        <v>0.96</v>
      </c>
      <c r="AO19" s="18">
        <v>0.96</v>
      </c>
      <c r="AP19" s="18">
        <v>0.96</v>
      </c>
      <c r="AQ19" s="18">
        <v>0.96</v>
      </c>
      <c r="AR19" s="18">
        <v>0.96</v>
      </c>
      <c r="AS19" s="18">
        <v>0.96</v>
      </c>
      <c r="AT19" s="18">
        <v>0.96</v>
      </c>
      <c r="AU19" s="18">
        <v>0.96</v>
      </c>
      <c r="AV19" s="18">
        <v>0.96</v>
      </c>
      <c r="AW19" s="18">
        <v>0.96</v>
      </c>
      <c r="AX19" s="18">
        <v>0.96</v>
      </c>
      <c r="AY19" s="18">
        <v>0.96</v>
      </c>
      <c r="AZ19" s="18">
        <v>0.96</v>
      </c>
      <c r="BA19" s="18">
        <v>0.96</v>
      </c>
      <c r="BB19" s="18">
        <v>0.96</v>
      </c>
      <c r="BC19" s="18">
        <v>0.96</v>
      </c>
      <c r="BD19" s="18">
        <v>0.96</v>
      </c>
      <c r="BE19" s="18">
        <v>0.96</v>
      </c>
      <c r="BF19" s="18">
        <v>0.96</v>
      </c>
      <c r="BG19" s="18">
        <v>0.96</v>
      </c>
      <c r="BH19" s="18">
        <v>0.96</v>
      </c>
      <c r="BI19" s="18">
        <v>0.96</v>
      </c>
      <c r="BJ19" s="18">
        <v>0.96</v>
      </c>
      <c r="BK19" s="18">
        <v>0.96</v>
      </c>
      <c r="BL19" s="18">
        <v>0.96</v>
      </c>
      <c r="BM19" s="18">
        <v>0.96</v>
      </c>
      <c r="BN19" s="18">
        <v>0.96</v>
      </c>
      <c r="BO19" s="18">
        <v>0.96</v>
      </c>
      <c r="BP19" s="18">
        <v>0.96</v>
      </c>
      <c r="BQ19" s="18">
        <v>0.96</v>
      </c>
      <c r="BR19" s="18">
        <v>0.96</v>
      </c>
      <c r="BS19" s="18">
        <v>0.96</v>
      </c>
      <c r="BT19" s="18">
        <v>0.96</v>
      </c>
      <c r="BU19" s="18">
        <v>0.96</v>
      </c>
      <c r="BV19" s="18">
        <v>0.96</v>
      </c>
      <c r="BW19" s="18">
        <v>0.96</v>
      </c>
      <c r="BX19" s="18">
        <v>0.96</v>
      </c>
      <c r="BY19" s="18">
        <v>0.96</v>
      </c>
      <c r="BZ19" s="18">
        <v>0.96</v>
      </c>
      <c r="CA19" s="18">
        <v>0.96</v>
      </c>
      <c r="CB19" s="18">
        <v>0.96</v>
      </c>
      <c r="CC19" s="18">
        <v>0.96</v>
      </c>
      <c r="CD19" s="18">
        <v>0.96</v>
      </c>
      <c r="CE19" s="18">
        <v>0.96</v>
      </c>
      <c r="CF19" s="18">
        <v>0.96</v>
      </c>
      <c r="CG19" s="18">
        <v>0.96</v>
      </c>
      <c r="CH19" s="18">
        <v>0.96</v>
      </c>
      <c r="CI19" s="18">
        <v>0.96</v>
      </c>
      <c r="CJ19" s="18">
        <v>0.96</v>
      </c>
      <c r="CK19" s="18">
        <v>0.96</v>
      </c>
      <c r="CL19" s="18">
        <v>0.96</v>
      </c>
      <c r="CM19" s="18">
        <v>0.96</v>
      </c>
      <c r="CN19" s="18">
        <v>0.96</v>
      </c>
      <c r="CO19" s="18">
        <v>0.96</v>
      </c>
      <c r="CP19" s="18">
        <v>0.96</v>
      </c>
      <c r="CQ19" s="18">
        <v>0.96</v>
      </c>
      <c r="CR19" s="18">
        <v>0.96</v>
      </c>
      <c r="CS19" s="18">
        <v>0.96</v>
      </c>
      <c r="CT19" s="18">
        <v>0.96</v>
      </c>
      <c r="CU19" s="18">
        <v>0.96</v>
      </c>
      <c r="CV19" s="18">
        <v>0.96</v>
      </c>
      <c r="CW19" s="18">
        <v>0.96</v>
      </c>
      <c r="CX19" s="18">
        <v>0.96</v>
      </c>
      <c r="CY19" s="18">
        <v>0.96</v>
      </c>
      <c r="CZ19" s="18">
        <v>0.96</v>
      </c>
      <c r="DA19" s="18">
        <v>0.96</v>
      </c>
      <c r="DB19" s="18">
        <v>0.96</v>
      </c>
      <c r="DC19" s="18"/>
      <c r="DD19" s="18"/>
      <c r="DE19" s="18"/>
    </row>
    <row r="20" spans="1:109" x14ac:dyDescent="0.25">
      <c r="A20" s="175">
        <v>31</v>
      </c>
      <c r="B20" s="18">
        <v>1</v>
      </c>
      <c r="C20" s="18">
        <v>0.97519999999999996</v>
      </c>
      <c r="D20" s="18">
        <v>0.97230000000000005</v>
      </c>
      <c r="E20" s="18">
        <v>0.96970000000000001</v>
      </c>
      <c r="F20" s="18">
        <v>0.96760000000000002</v>
      </c>
      <c r="G20" s="18">
        <v>0.96609999999999996</v>
      </c>
      <c r="H20" s="18">
        <v>0.96509999999999996</v>
      </c>
      <c r="I20" s="18">
        <v>0.96399999999999997</v>
      </c>
      <c r="J20" s="18">
        <v>0.96299999999999997</v>
      </c>
      <c r="K20" s="18">
        <v>0.96209999999999996</v>
      </c>
      <c r="L20" s="18">
        <v>0.96130000000000004</v>
      </c>
      <c r="M20" s="18">
        <v>0.96050000000000002</v>
      </c>
      <c r="N20" s="18">
        <v>0.95989999999999998</v>
      </c>
      <c r="O20" s="18">
        <v>0.95940000000000003</v>
      </c>
      <c r="P20" s="18">
        <v>0.95909999999999995</v>
      </c>
      <c r="Q20" s="18">
        <v>0.96</v>
      </c>
      <c r="R20" s="18">
        <v>0.96</v>
      </c>
      <c r="S20" s="18">
        <v>0.96</v>
      </c>
      <c r="T20" s="18">
        <v>0.96</v>
      </c>
      <c r="U20" s="18">
        <v>0.96</v>
      </c>
      <c r="V20" s="18">
        <v>0.96</v>
      </c>
      <c r="W20" s="18">
        <v>0.96</v>
      </c>
      <c r="X20" s="18">
        <v>0.96</v>
      </c>
      <c r="Y20" s="18">
        <v>0.96</v>
      </c>
      <c r="Z20" s="18">
        <v>0.96</v>
      </c>
      <c r="AA20" s="18">
        <v>0.96</v>
      </c>
      <c r="AB20" s="18">
        <v>0.96</v>
      </c>
      <c r="AC20" s="18">
        <v>0.96</v>
      </c>
      <c r="AD20" s="18">
        <v>0.96</v>
      </c>
      <c r="AE20" s="18">
        <v>0.96</v>
      </c>
      <c r="AF20" s="18">
        <v>0.96</v>
      </c>
      <c r="AG20" s="18">
        <v>0.96</v>
      </c>
      <c r="AH20" s="18">
        <v>0.96</v>
      </c>
      <c r="AI20" s="18">
        <v>0.96</v>
      </c>
      <c r="AJ20" s="18">
        <v>0.96</v>
      </c>
      <c r="AK20" s="18">
        <v>0.96</v>
      </c>
      <c r="AL20" s="18">
        <v>0.96</v>
      </c>
      <c r="AM20" s="18">
        <v>0.96</v>
      </c>
      <c r="AN20" s="18">
        <v>0.96</v>
      </c>
      <c r="AO20" s="18">
        <v>0.96</v>
      </c>
      <c r="AP20" s="18">
        <v>0.96</v>
      </c>
      <c r="AQ20" s="18">
        <v>0.96</v>
      </c>
      <c r="AR20" s="18">
        <v>0.96</v>
      </c>
      <c r="AS20" s="18">
        <v>0.96</v>
      </c>
      <c r="AT20" s="18">
        <v>0.96</v>
      </c>
      <c r="AU20" s="18">
        <v>0.96</v>
      </c>
      <c r="AV20" s="18">
        <v>0.96</v>
      </c>
      <c r="AW20" s="18">
        <v>0.96</v>
      </c>
      <c r="AX20" s="18">
        <v>0.96</v>
      </c>
      <c r="AY20" s="18">
        <v>0.96</v>
      </c>
      <c r="AZ20" s="18">
        <v>0.96</v>
      </c>
      <c r="BA20" s="18">
        <v>0.96</v>
      </c>
      <c r="BB20" s="18">
        <v>0.96</v>
      </c>
      <c r="BC20" s="18">
        <v>0.96</v>
      </c>
      <c r="BD20" s="18">
        <v>0.96</v>
      </c>
      <c r="BE20" s="18">
        <v>0.96</v>
      </c>
      <c r="BF20" s="18">
        <v>0.96</v>
      </c>
      <c r="BG20" s="18">
        <v>0.96</v>
      </c>
      <c r="BH20" s="18">
        <v>0.96</v>
      </c>
      <c r="BI20" s="18">
        <v>0.96</v>
      </c>
      <c r="BJ20" s="18">
        <v>0.96</v>
      </c>
      <c r="BK20" s="18">
        <v>0.96</v>
      </c>
      <c r="BL20" s="18">
        <v>0.96</v>
      </c>
      <c r="BM20" s="18">
        <v>0.96</v>
      </c>
      <c r="BN20" s="18">
        <v>0.96</v>
      </c>
      <c r="BO20" s="18">
        <v>0.96</v>
      </c>
      <c r="BP20" s="18">
        <v>0.96</v>
      </c>
      <c r="BQ20" s="18">
        <v>0.96</v>
      </c>
      <c r="BR20" s="18">
        <v>0.96</v>
      </c>
      <c r="BS20" s="18">
        <v>0.96</v>
      </c>
      <c r="BT20" s="18">
        <v>0.96</v>
      </c>
      <c r="BU20" s="18">
        <v>0.96</v>
      </c>
      <c r="BV20" s="18">
        <v>0.96</v>
      </c>
      <c r="BW20" s="18">
        <v>0.96</v>
      </c>
      <c r="BX20" s="18">
        <v>0.96</v>
      </c>
      <c r="BY20" s="18">
        <v>0.96</v>
      </c>
      <c r="BZ20" s="18">
        <v>0.96</v>
      </c>
      <c r="CA20" s="18">
        <v>0.96</v>
      </c>
      <c r="CB20" s="18">
        <v>0.96</v>
      </c>
      <c r="CC20" s="18">
        <v>0.96</v>
      </c>
      <c r="CD20" s="18">
        <v>0.96</v>
      </c>
      <c r="CE20" s="18">
        <v>0.96</v>
      </c>
      <c r="CF20" s="18">
        <v>0.96</v>
      </c>
      <c r="CG20" s="18">
        <v>0.96</v>
      </c>
      <c r="CH20" s="18">
        <v>0.96</v>
      </c>
      <c r="CI20" s="18">
        <v>0.96</v>
      </c>
      <c r="CJ20" s="18">
        <v>0.96</v>
      </c>
      <c r="CK20" s="18">
        <v>0.96</v>
      </c>
      <c r="CL20" s="18">
        <v>0.96</v>
      </c>
      <c r="CM20" s="18">
        <v>0.96</v>
      </c>
      <c r="CN20" s="18">
        <v>0.96</v>
      </c>
      <c r="CO20" s="18">
        <v>0.96</v>
      </c>
      <c r="CP20" s="18">
        <v>0.96</v>
      </c>
      <c r="CQ20" s="18">
        <v>0.96</v>
      </c>
      <c r="CR20" s="18">
        <v>0.96</v>
      </c>
      <c r="CS20" s="18">
        <v>0.96</v>
      </c>
      <c r="CT20" s="18">
        <v>0.96</v>
      </c>
      <c r="CU20" s="18">
        <v>0.96</v>
      </c>
      <c r="CV20" s="18">
        <v>0.96</v>
      </c>
      <c r="CW20" s="18">
        <v>0.96</v>
      </c>
      <c r="CX20" s="18">
        <v>0.96</v>
      </c>
      <c r="CY20" s="18">
        <v>0.96</v>
      </c>
      <c r="CZ20" s="18">
        <v>0.96</v>
      </c>
      <c r="DA20" s="18">
        <v>0.96</v>
      </c>
      <c r="DB20" s="18">
        <v>0.96</v>
      </c>
      <c r="DC20" s="18"/>
      <c r="DD20" s="18"/>
      <c r="DE20" s="18"/>
    </row>
    <row r="21" spans="1:109" x14ac:dyDescent="0.25">
      <c r="A21" s="175">
        <v>32</v>
      </c>
      <c r="B21" s="18">
        <v>1</v>
      </c>
      <c r="C21" s="18">
        <v>0.97519999999999996</v>
      </c>
      <c r="D21" s="18">
        <v>0.97230000000000005</v>
      </c>
      <c r="E21" s="18">
        <v>0.96970000000000001</v>
      </c>
      <c r="F21" s="18">
        <v>0.96760000000000002</v>
      </c>
      <c r="G21" s="18">
        <v>0.96609999999999996</v>
      </c>
      <c r="H21" s="18">
        <v>0.96509999999999996</v>
      </c>
      <c r="I21" s="18">
        <v>0.96399999999999997</v>
      </c>
      <c r="J21" s="18">
        <v>0.96299999999999997</v>
      </c>
      <c r="K21" s="18">
        <v>0.96209999999999996</v>
      </c>
      <c r="L21" s="18">
        <v>0.96130000000000004</v>
      </c>
      <c r="M21" s="18">
        <v>0.96050000000000002</v>
      </c>
      <c r="N21" s="18">
        <v>0.95989999999999998</v>
      </c>
      <c r="O21" s="18">
        <v>0.95940000000000003</v>
      </c>
      <c r="P21" s="18">
        <v>0.95909999999999995</v>
      </c>
      <c r="Q21" s="18">
        <v>0.96</v>
      </c>
      <c r="R21" s="18">
        <v>0.96</v>
      </c>
      <c r="S21" s="18">
        <v>0.96</v>
      </c>
      <c r="T21" s="18">
        <v>0.96</v>
      </c>
      <c r="U21" s="18">
        <v>0.96</v>
      </c>
      <c r="V21" s="18">
        <v>0.96</v>
      </c>
      <c r="W21" s="18">
        <v>0.96</v>
      </c>
      <c r="X21" s="18">
        <v>0.96</v>
      </c>
      <c r="Y21" s="18">
        <v>0.96</v>
      </c>
      <c r="Z21" s="18">
        <v>0.96</v>
      </c>
      <c r="AA21" s="18">
        <v>0.96</v>
      </c>
      <c r="AB21" s="18">
        <v>0.96</v>
      </c>
      <c r="AC21" s="18">
        <v>0.96</v>
      </c>
      <c r="AD21" s="18">
        <v>0.96</v>
      </c>
      <c r="AE21" s="18">
        <v>0.96</v>
      </c>
      <c r="AF21" s="18">
        <v>0.96</v>
      </c>
      <c r="AG21" s="18">
        <v>0.96</v>
      </c>
      <c r="AH21" s="18">
        <v>0.96</v>
      </c>
      <c r="AI21" s="18">
        <v>0.96</v>
      </c>
      <c r="AJ21" s="18">
        <v>0.96</v>
      </c>
      <c r="AK21" s="18">
        <v>0.96</v>
      </c>
      <c r="AL21" s="18">
        <v>0.96</v>
      </c>
      <c r="AM21" s="18">
        <v>0.96</v>
      </c>
      <c r="AN21" s="18">
        <v>0.96</v>
      </c>
      <c r="AO21" s="18">
        <v>0.96</v>
      </c>
      <c r="AP21" s="18">
        <v>0.96</v>
      </c>
      <c r="AQ21" s="18">
        <v>0.96</v>
      </c>
      <c r="AR21" s="18">
        <v>0.96</v>
      </c>
      <c r="AS21" s="18">
        <v>0.96</v>
      </c>
      <c r="AT21" s="18">
        <v>0.96</v>
      </c>
      <c r="AU21" s="18">
        <v>0.96</v>
      </c>
      <c r="AV21" s="18">
        <v>0.96</v>
      </c>
      <c r="AW21" s="18">
        <v>0.96</v>
      </c>
      <c r="AX21" s="18">
        <v>0.96</v>
      </c>
      <c r="AY21" s="18">
        <v>0.96</v>
      </c>
      <c r="AZ21" s="18">
        <v>0.96</v>
      </c>
      <c r="BA21" s="18">
        <v>0.96</v>
      </c>
      <c r="BB21" s="18">
        <v>0.96</v>
      </c>
      <c r="BC21" s="18">
        <v>0.96</v>
      </c>
      <c r="BD21" s="18">
        <v>0.96</v>
      </c>
      <c r="BE21" s="18">
        <v>0.96</v>
      </c>
      <c r="BF21" s="18">
        <v>0.96</v>
      </c>
      <c r="BG21" s="18">
        <v>0.96</v>
      </c>
      <c r="BH21" s="18">
        <v>0.96</v>
      </c>
      <c r="BI21" s="18">
        <v>0.96</v>
      </c>
      <c r="BJ21" s="18">
        <v>0.96</v>
      </c>
      <c r="BK21" s="18">
        <v>0.96</v>
      </c>
      <c r="BL21" s="18">
        <v>0.96</v>
      </c>
      <c r="BM21" s="18">
        <v>0.96</v>
      </c>
      <c r="BN21" s="18">
        <v>0.96</v>
      </c>
      <c r="BO21" s="18">
        <v>0.96</v>
      </c>
      <c r="BP21" s="18">
        <v>0.96</v>
      </c>
      <c r="BQ21" s="18">
        <v>0.96</v>
      </c>
      <c r="BR21" s="18">
        <v>0.96</v>
      </c>
      <c r="BS21" s="18">
        <v>0.96</v>
      </c>
      <c r="BT21" s="18">
        <v>0.96</v>
      </c>
      <c r="BU21" s="18">
        <v>0.96</v>
      </c>
      <c r="BV21" s="18">
        <v>0.96</v>
      </c>
      <c r="BW21" s="18">
        <v>0.96</v>
      </c>
      <c r="BX21" s="18">
        <v>0.96</v>
      </c>
      <c r="BY21" s="18">
        <v>0.96</v>
      </c>
      <c r="BZ21" s="18">
        <v>0.96</v>
      </c>
      <c r="CA21" s="18">
        <v>0.96</v>
      </c>
      <c r="CB21" s="18">
        <v>0.96</v>
      </c>
      <c r="CC21" s="18">
        <v>0.96</v>
      </c>
      <c r="CD21" s="18">
        <v>0.96</v>
      </c>
      <c r="CE21" s="18">
        <v>0.96</v>
      </c>
      <c r="CF21" s="18">
        <v>0.96</v>
      </c>
      <c r="CG21" s="18">
        <v>0.96</v>
      </c>
      <c r="CH21" s="18">
        <v>0.96</v>
      </c>
      <c r="CI21" s="18">
        <v>0.96</v>
      </c>
      <c r="CJ21" s="18">
        <v>0.96</v>
      </c>
      <c r="CK21" s="18">
        <v>0.96</v>
      </c>
      <c r="CL21" s="18">
        <v>0.96</v>
      </c>
      <c r="CM21" s="18">
        <v>0.96</v>
      </c>
      <c r="CN21" s="18">
        <v>0.96</v>
      </c>
      <c r="CO21" s="18">
        <v>0.96</v>
      </c>
      <c r="CP21" s="18">
        <v>0.96</v>
      </c>
      <c r="CQ21" s="18">
        <v>0.96</v>
      </c>
      <c r="CR21" s="18">
        <v>0.96</v>
      </c>
      <c r="CS21" s="18">
        <v>0.96</v>
      </c>
      <c r="CT21" s="18">
        <v>0.96</v>
      </c>
      <c r="CU21" s="18">
        <v>0.96</v>
      </c>
      <c r="CV21" s="18">
        <v>0.96</v>
      </c>
      <c r="CW21" s="18">
        <v>0.96</v>
      </c>
      <c r="CX21" s="18">
        <v>0.96</v>
      </c>
      <c r="CY21" s="18">
        <v>0.96</v>
      </c>
      <c r="CZ21" s="18">
        <v>0.96</v>
      </c>
      <c r="DA21" s="18">
        <v>0.96</v>
      </c>
      <c r="DB21" s="18">
        <v>0.96</v>
      </c>
      <c r="DC21" s="18"/>
      <c r="DD21" s="18"/>
      <c r="DE21" s="18"/>
    </row>
    <row r="22" spans="1:109" x14ac:dyDescent="0.25">
      <c r="A22" s="175">
        <v>33</v>
      </c>
      <c r="B22" s="18">
        <v>1</v>
      </c>
      <c r="C22" s="18">
        <v>0.97519999999999996</v>
      </c>
      <c r="D22" s="18">
        <v>0.97230000000000005</v>
      </c>
      <c r="E22" s="18">
        <v>0.96970000000000001</v>
      </c>
      <c r="F22" s="18">
        <v>0.96760000000000002</v>
      </c>
      <c r="G22" s="18">
        <v>0.96609999999999996</v>
      </c>
      <c r="H22" s="18">
        <v>0.96509999999999996</v>
      </c>
      <c r="I22" s="18">
        <v>0.96399999999999997</v>
      </c>
      <c r="J22" s="18">
        <v>0.96299999999999997</v>
      </c>
      <c r="K22" s="18">
        <v>0.96209999999999996</v>
      </c>
      <c r="L22" s="18">
        <v>0.96130000000000004</v>
      </c>
      <c r="M22" s="18">
        <v>0.96050000000000002</v>
      </c>
      <c r="N22" s="18">
        <v>0.95989999999999998</v>
      </c>
      <c r="O22" s="18">
        <v>0.95940000000000003</v>
      </c>
      <c r="P22" s="18">
        <v>0.95909999999999995</v>
      </c>
      <c r="Q22" s="18">
        <v>0.96</v>
      </c>
      <c r="R22" s="18">
        <v>0.96</v>
      </c>
      <c r="S22" s="18">
        <v>0.96</v>
      </c>
      <c r="T22" s="18">
        <v>0.96</v>
      </c>
      <c r="U22" s="18">
        <v>0.96</v>
      </c>
      <c r="V22" s="18">
        <v>0.96</v>
      </c>
      <c r="W22" s="18">
        <v>0.96</v>
      </c>
      <c r="X22" s="18">
        <v>0.96</v>
      </c>
      <c r="Y22" s="18">
        <v>0.96</v>
      </c>
      <c r="Z22" s="18">
        <v>0.96</v>
      </c>
      <c r="AA22" s="18">
        <v>0.96</v>
      </c>
      <c r="AB22" s="18">
        <v>0.96</v>
      </c>
      <c r="AC22" s="18">
        <v>0.96</v>
      </c>
      <c r="AD22" s="18">
        <v>0.96</v>
      </c>
      <c r="AE22" s="18">
        <v>0.96</v>
      </c>
      <c r="AF22" s="18">
        <v>0.96</v>
      </c>
      <c r="AG22" s="18">
        <v>0.96</v>
      </c>
      <c r="AH22" s="18">
        <v>0.96</v>
      </c>
      <c r="AI22" s="18">
        <v>0.96</v>
      </c>
      <c r="AJ22" s="18">
        <v>0.96</v>
      </c>
      <c r="AK22" s="18">
        <v>0.96</v>
      </c>
      <c r="AL22" s="18">
        <v>0.96</v>
      </c>
      <c r="AM22" s="18">
        <v>0.96</v>
      </c>
      <c r="AN22" s="18">
        <v>0.96</v>
      </c>
      <c r="AO22" s="18">
        <v>0.96</v>
      </c>
      <c r="AP22" s="18">
        <v>0.96</v>
      </c>
      <c r="AQ22" s="18">
        <v>0.96</v>
      </c>
      <c r="AR22" s="18">
        <v>0.96</v>
      </c>
      <c r="AS22" s="18">
        <v>0.96</v>
      </c>
      <c r="AT22" s="18">
        <v>0.96</v>
      </c>
      <c r="AU22" s="18">
        <v>0.96</v>
      </c>
      <c r="AV22" s="18">
        <v>0.96</v>
      </c>
      <c r="AW22" s="18">
        <v>0.96</v>
      </c>
      <c r="AX22" s="18">
        <v>0.96</v>
      </c>
      <c r="AY22" s="18">
        <v>0.96</v>
      </c>
      <c r="AZ22" s="18">
        <v>0.96</v>
      </c>
      <c r="BA22" s="18">
        <v>0.96</v>
      </c>
      <c r="BB22" s="18">
        <v>0.96</v>
      </c>
      <c r="BC22" s="18">
        <v>0.96</v>
      </c>
      <c r="BD22" s="18">
        <v>0.96</v>
      </c>
      <c r="BE22" s="18">
        <v>0.96</v>
      </c>
      <c r="BF22" s="18">
        <v>0.96</v>
      </c>
      <c r="BG22" s="18">
        <v>0.96</v>
      </c>
      <c r="BH22" s="18">
        <v>0.96</v>
      </c>
      <c r="BI22" s="18">
        <v>0.96</v>
      </c>
      <c r="BJ22" s="18">
        <v>0.96</v>
      </c>
      <c r="BK22" s="18">
        <v>0.96</v>
      </c>
      <c r="BL22" s="18">
        <v>0.96</v>
      </c>
      <c r="BM22" s="18">
        <v>0.96</v>
      </c>
      <c r="BN22" s="18">
        <v>0.96</v>
      </c>
      <c r="BO22" s="18">
        <v>0.96</v>
      </c>
      <c r="BP22" s="18">
        <v>0.96</v>
      </c>
      <c r="BQ22" s="18">
        <v>0.96</v>
      </c>
      <c r="BR22" s="18">
        <v>0.96</v>
      </c>
      <c r="BS22" s="18">
        <v>0.96</v>
      </c>
      <c r="BT22" s="18">
        <v>0.96</v>
      </c>
      <c r="BU22" s="18">
        <v>0.96</v>
      </c>
      <c r="BV22" s="18">
        <v>0.96</v>
      </c>
      <c r="BW22" s="18">
        <v>0.96</v>
      </c>
      <c r="BX22" s="18">
        <v>0.96</v>
      </c>
      <c r="BY22" s="18">
        <v>0.96</v>
      </c>
      <c r="BZ22" s="18">
        <v>0.96</v>
      </c>
      <c r="CA22" s="18">
        <v>0.96</v>
      </c>
      <c r="CB22" s="18">
        <v>0.96</v>
      </c>
      <c r="CC22" s="18">
        <v>0.96</v>
      </c>
      <c r="CD22" s="18">
        <v>0.96</v>
      </c>
      <c r="CE22" s="18">
        <v>0.96</v>
      </c>
      <c r="CF22" s="18">
        <v>0.96</v>
      </c>
      <c r="CG22" s="18">
        <v>0.96</v>
      </c>
      <c r="CH22" s="18">
        <v>0.96</v>
      </c>
      <c r="CI22" s="18">
        <v>0.96</v>
      </c>
      <c r="CJ22" s="18">
        <v>0.96</v>
      </c>
      <c r="CK22" s="18">
        <v>0.96</v>
      </c>
      <c r="CL22" s="18">
        <v>0.96</v>
      </c>
      <c r="CM22" s="18">
        <v>0.96</v>
      </c>
      <c r="CN22" s="18">
        <v>0.96</v>
      </c>
      <c r="CO22" s="18">
        <v>0.96</v>
      </c>
      <c r="CP22" s="18">
        <v>0.96</v>
      </c>
      <c r="CQ22" s="18">
        <v>0.96</v>
      </c>
      <c r="CR22" s="18">
        <v>0.96</v>
      </c>
      <c r="CS22" s="18">
        <v>0.96</v>
      </c>
      <c r="CT22" s="18">
        <v>0.96</v>
      </c>
      <c r="CU22" s="18">
        <v>0.96</v>
      </c>
      <c r="CV22" s="18">
        <v>0.96</v>
      </c>
      <c r="CW22" s="18">
        <v>0.96</v>
      </c>
      <c r="CX22" s="18">
        <v>0.96</v>
      </c>
      <c r="CY22" s="18">
        <v>0.96</v>
      </c>
      <c r="CZ22" s="18">
        <v>0.96</v>
      </c>
      <c r="DA22" s="18">
        <v>0.96</v>
      </c>
      <c r="DB22" s="18">
        <v>0.96</v>
      </c>
      <c r="DC22" s="18"/>
      <c r="DD22" s="18"/>
      <c r="DE22" s="18"/>
    </row>
    <row r="23" spans="1:109" x14ac:dyDescent="0.25">
      <c r="A23" s="175">
        <v>34</v>
      </c>
      <c r="B23" s="18">
        <v>1</v>
      </c>
      <c r="C23" s="18">
        <v>0.97519999999999996</v>
      </c>
      <c r="D23" s="18">
        <v>0.97230000000000005</v>
      </c>
      <c r="E23" s="18">
        <v>0.96970000000000001</v>
      </c>
      <c r="F23" s="18">
        <v>0.96760000000000002</v>
      </c>
      <c r="G23" s="18">
        <v>0.96609999999999996</v>
      </c>
      <c r="H23" s="18">
        <v>0.96509999999999996</v>
      </c>
      <c r="I23" s="18">
        <v>0.96399999999999997</v>
      </c>
      <c r="J23" s="18">
        <v>0.96299999999999997</v>
      </c>
      <c r="K23" s="18">
        <v>0.96209999999999996</v>
      </c>
      <c r="L23" s="18">
        <v>0.96130000000000004</v>
      </c>
      <c r="M23" s="18">
        <v>0.96050000000000002</v>
      </c>
      <c r="N23" s="18">
        <v>0.95989999999999998</v>
      </c>
      <c r="O23" s="18">
        <v>0.95940000000000003</v>
      </c>
      <c r="P23" s="18">
        <v>0.95909999999999995</v>
      </c>
      <c r="Q23" s="18">
        <v>0.96</v>
      </c>
      <c r="R23" s="18">
        <v>0.96</v>
      </c>
      <c r="S23" s="18">
        <v>0.96</v>
      </c>
      <c r="T23" s="18">
        <v>0.96</v>
      </c>
      <c r="U23" s="18">
        <v>0.96</v>
      </c>
      <c r="V23" s="18">
        <v>0.96</v>
      </c>
      <c r="W23" s="18">
        <v>0.96</v>
      </c>
      <c r="X23" s="18">
        <v>0.96</v>
      </c>
      <c r="Y23" s="18">
        <v>0.96</v>
      </c>
      <c r="Z23" s="18">
        <v>0.96</v>
      </c>
      <c r="AA23" s="18">
        <v>0.96</v>
      </c>
      <c r="AB23" s="18">
        <v>0.96</v>
      </c>
      <c r="AC23" s="18">
        <v>0.96</v>
      </c>
      <c r="AD23" s="18">
        <v>0.96</v>
      </c>
      <c r="AE23" s="18">
        <v>0.96</v>
      </c>
      <c r="AF23" s="18">
        <v>0.96</v>
      </c>
      <c r="AG23" s="18">
        <v>0.96</v>
      </c>
      <c r="AH23" s="18">
        <v>0.96</v>
      </c>
      <c r="AI23" s="18">
        <v>0.96</v>
      </c>
      <c r="AJ23" s="18">
        <v>0.96</v>
      </c>
      <c r="AK23" s="18">
        <v>0.96</v>
      </c>
      <c r="AL23" s="18">
        <v>0.96</v>
      </c>
      <c r="AM23" s="18">
        <v>0.96</v>
      </c>
      <c r="AN23" s="18">
        <v>0.96</v>
      </c>
      <c r="AO23" s="18">
        <v>0.96</v>
      </c>
      <c r="AP23" s="18">
        <v>0.96</v>
      </c>
      <c r="AQ23" s="18">
        <v>0.96</v>
      </c>
      <c r="AR23" s="18">
        <v>0.96</v>
      </c>
      <c r="AS23" s="18">
        <v>0.96</v>
      </c>
      <c r="AT23" s="18">
        <v>0.96</v>
      </c>
      <c r="AU23" s="18">
        <v>0.96</v>
      </c>
      <c r="AV23" s="18">
        <v>0.96</v>
      </c>
      <c r="AW23" s="18">
        <v>0.96</v>
      </c>
      <c r="AX23" s="18">
        <v>0.96</v>
      </c>
      <c r="AY23" s="18">
        <v>0.96</v>
      </c>
      <c r="AZ23" s="18">
        <v>0.96</v>
      </c>
      <c r="BA23" s="18">
        <v>0.96</v>
      </c>
      <c r="BB23" s="18">
        <v>0.96</v>
      </c>
      <c r="BC23" s="18">
        <v>0.96</v>
      </c>
      <c r="BD23" s="18">
        <v>0.96</v>
      </c>
      <c r="BE23" s="18">
        <v>0.96</v>
      </c>
      <c r="BF23" s="18">
        <v>0.96</v>
      </c>
      <c r="BG23" s="18">
        <v>0.96</v>
      </c>
      <c r="BH23" s="18">
        <v>0.96</v>
      </c>
      <c r="BI23" s="18">
        <v>0.96</v>
      </c>
      <c r="BJ23" s="18">
        <v>0.96</v>
      </c>
      <c r="BK23" s="18">
        <v>0.96</v>
      </c>
      <c r="BL23" s="18">
        <v>0.96</v>
      </c>
      <c r="BM23" s="18">
        <v>0.96</v>
      </c>
      <c r="BN23" s="18">
        <v>0.96</v>
      </c>
      <c r="BO23" s="18">
        <v>0.96</v>
      </c>
      <c r="BP23" s="18">
        <v>0.96</v>
      </c>
      <c r="BQ23" s="18">
        <v>0.96</v>
      </c>
      <c r="BR23" s="18">
        <v>0.96</v>
      </c>
      <c r="BS23" s="18">
        <v>0.96</v>
      </c>
      <c r="BT23" s="18">
        <v>0.96</v>
      </c>
      <c r="BU23" s="18">
        <v>0.96</v>
      </c>
      <c r="BV23" s="18">
        <v>0.96</v>
      </c>
      <c r="BW23" s="18">
        <v>0.96</v>
      </c>
      <c r="BX23" s="18">
        <v>0.96</v>
      </c>
      <c r="BY23" s="18">
        <v>0.96</v>
      </c>
      <c r="BZ23" s="18">
        <v>0.96</v>
      </c>
      <c r="CA23" s="18">
        <v>0.96</v>
      </c>
      <c r="CB23" s="18">
        <v>0.96</v>
      </c>
      <c r="CC23" s="18">
        <v>0.96</v>
      </c>
      <c r="CD23" s="18">
        <v>0.96</v>
      </c>
      <c r="CE23" s="18">
        <v>0.96</v>
      </c>
      <c r="CF23" s="18">
        <v>0.96</v>
      </c>
      <c r="CG23" s="18">
        <v>0.96</v>
      </c>
      <c r="CH23" s="18">
        <v>0.96</v>
      </c>
      <c r="CI23" s="18">
        <v>0.96</v>
      </c>
      <c r="CJ23" s="18">
        <v>0.96</v>
      </c>
      <c r="CK23" s="18">
        <v>0.96</v>
      </c>
      <c r="CL23" s="18">
        <v>0.96</v>
      </c>
      <c r="CM23" s="18">
        <v>0.96</v>
      </c>
      <c r="CN23" s="18">
        <v>0.96</v>
      </c>
      <c r="CO23" s="18">
        <v>0.96</v>
      </c>
      <c r="CP23" s="18">
        <v>0.96</v>
      </c>
      <c r="CQ23" s="18">
        <v>0.96</v>
      </c>
      <c r="CR23" s="18">
        <v>0.96</v>
      </c>
      <c r="CS23" s="18">
        <v>0.96</v>
      </c>
      <c r="CT23" s="18">
        <v>0.96</v>
      </c>
      <c r="CU23" s="18">
        <v>0.96</v>
      </c>
      <c r="CV23" s="18">
        <v>0.96</v>
      </c>
      <c r="CW23" s="18">
        <v>0.96</v>
      </c>
      <c r="CX23" s="18">
        <v>0.96</v>
      </c>
      <c r="CY23" s="18">
        <v>0.96</v>
      </c>
      <c r="CZ23" s="18">
        <v>0.96</v>
      </c>
      <c r="DA23" s="18">
        <v>0.96</v>
      </c>
      <c r="DB23" s="18">
        <v>0.96</v>
      </c>
      <c r="DC23" s="18"/>
      <c r="DD23" s="18"/>
      <c r="DE23" s="18"/>
    </row>
    <row r="24" spans="1:109" x14ac:dyDescent="0.25">
      <c r="A24" s="175">
        <v>35</v>
      </c>
      <c r="B24" s="18">
        <v>1</v>
      </c>
      <c r="C24" s="18">
        <v>0.97519999999999996</v>
      </c>
      <c r="D24" s="18">
        <v>0.97230000000000005</v>
      </c>
      <c r="E24" s="18">
        <v>0.96970000000000001</v>
      </c>
      <c r="F24" s="18">
        <v>0.96760000000000002</v>
      </c>
      <c r="G24" s="18">
        <v>0.96609999999999996</v>
      </c>
      <c r="H24" s="18">
        <v>0.96509999999999996</v>
      </c>
      <c r="I24" s="18">
        <v>0.96399999999999997</v>
      </c>
      <c r="J24" s="18">
        <v>0.96299999999999997</v>
      </c>
      <c r="K24" s="18">
        <v>0.96209999999999996</v>
      </c>
      <c r="L24" s="18">
        <v>0.96130000000000004</v>
      </c>
      <c r="M24" s="18">
        <v>0.96050000000000002</v>
      </c>
      <c r="N24" s="18">
        <v>0.95989999999999998</v>
      </c>
      <c r="O24" s="18">
        <v>0.95940000000000003</v>
      </c>
      <c r="P24" s="18">
        <v>0.95909999999999995</v>
      </c>
      <c r="Q24" s="18">
        <v>0.96</v>
      </c>
      <c r="R24" s="18">
        <v>0.96</v>
      </c>
      <c r="S24" s="18">
        <v>0.96</v>
      </c>
      <c r="T24" s="18">
        <v>0.96</v>
      </c>
      <c r="U24" s="18">
        <v>0.96</v>
      </c>
      <c r="V24" s="18">
        <v>0.96</v>
      </c>
      <c r="W24" s="18">
        <v>0.96</v>
      </c>
      <c r="X24" s="18">
        <v>0.96</v>
      </c>
      <c r="Y24" s="18">
        <v>0.96</v>
      </c>
      <c r="Z24" s="18">
        <v>0.96</v>
      </c>
      <c r="AA24" s="18">
        <v>0.96</v>
      </c>
      <c r="AB24" s="18">
        <v>0.96</v>
      </c>
      <c r="AC24" s="18">
        <v>0.96</v>
      </c>
      <c r="AD24" s="18">
        <v>0.96</v>
      </c>
      <c r="AE24" s="18">
        <v>0.96</v>
      </c>
      <c r="AF24" s="18">
        <v>0.96</v>
      </c>
      <c r="AG24" s="18">
        <v>0.96</v>
      </c>
      <c r="AH24" s="18">
        <v>0.96</v>
      </c>
      <c r="AI24" s="18">
        <v>0.96</v>
      </c>
      <c r="AJ24" s="18">
        <v>0.96</v>
      </c>
      <c r="AK24" s="18">
        <v>0.96</v>
      </c>
      <c r="AL24" s="18">
        <v>0.96</v>
      </c>
      <c r="AM24" s="18">
        <v>0.96</v>
      </c>
      <c r="AN24" s="18">
        <v>0.96</v>
      </c>
      <c r="AO24" s="18">
        <v>0.96</v>
      </c>
      <c r="AP24" s="18">
        <v>0.96</v>
      </c>
      <c r="AQ24" s="18">
        <v>0.96</v>
      </c>
      <c r="AR24" s="18">
        <v>0.96</v>
      </c>
      <c r="AS24" s="18">
        <v>0.96</v>
      </c>
      <c r="AT24" s="18">
        <v>0.96</v>
      </c>
      <c r="AU24" s="18">
        <v>0.96</v>
      </c>
      <c r="AV24" s="18">
        <v>0.96</v>
      </c>
      <c r="AW24" s="18">
        <v>0.96</v>
      </c>
      <c r="AX24" s="18">
        <v>0.96</v>
      </c>
      <c r="AY24" s="18">
        <v>0.96</v>
      </c>
      <c r="AZ24" s="18">
        <v>0.96</v>
      </c>
      <c r="BA24" s="18">
        <v>0.96</v>
      </c>
      <c r="BB24" s="18">
        <v>0.96</v>
      </c>
      <c r="BC24" s="18">
        <v>0.96</v>
      </c>
      <c r="BD24" s="18">
        <v>0.96</v>
      </c>
      <c r="BE24" s="18">
        <v>0.96</v>
      </c>
      <c r="BF24" s="18">
        <v>0.96</v>
      </c>
      <c r="BG24" s="18">
        <v>0.96</v>
      </c>
      <c r="BH24" s="18">
        <v>0.96</v>
      </c>
      <c r="BI24" s="18">
        <v>0.96</v>
      </c>
      <c r="BJ24" s="18">
        <v>0.96</v>
      </c>
      <c r="BK24" s="18">
        <v>0.96</v>
      </c>
      <c r="BL24" s="18">
        <v>0.96</v>
      </c>
      <c r="BM24" s="18">
        <v>0.96</v>
      </c>
      <c r="BN24" s="18">
        <v>0.96</v>
      </c>
      <c r="BO24" s="18">
        <v>0.96</v>
      </c>
      <c r="BP24" s="18">
        <v>0.96</v>
      </c>
      <c r="BQ24" s="18">
        <v>0.96</v>
      </c>
      <c r="BR24" s="18">
        <v>0.96</v>
      </c>
      <c r="BS24" s="18">
        <v>0.96</v>
      </c>
      <c r="BT24" s="18">
        <v>0.96</v>
      </c>
      <c r="BU24" s="18">
        <v>0.96</v>
      </c>
      <c r="BV24" s="18">
        <v>0.96</v>
      </c>
      <c r="BW24" s="18">
        <v>0.96</v>
      </c>
      <c r="BX24" s="18">
        <v>0.96</v>
      </c>
      <c r="BY24" s="18">
        <v>0.96</v>
      </c>
      <c r="BZ24" s="18">
        <v>0.96</v>
      </c>
      <c r="CA24" s="18">
        <v>0.96</v>
      </c>
      <c r="CB24" s="18">
        <v>0.96</v>
      </c>
      <c r="CC24" s="18">
        <v>0.96</v>
      </c>
      <c r="CD24" s="18">
        <v>0.96</v>
      </c>
      <c r="CE24" s="18">
        <v>0.96</v>
      </c>
      <c r="CF24" s="18">
        <v>0.96</v>
      </c>
      <c r="CG24" s="18">
        <v>0.96</v>
      </c>
      <c r="CH24" s="18">
        <v>0.96</v>
      </c>
      <c r="CI24" s="18">
        <v>0.96</v>
      </c>
      <c r="CJ24" s="18">
        <v>0.96</v>
      </c>
      <c r="CK24" s="18">
        <v>0.96</v>
      </c>
      <c r="CL24" s="18">
        <v>0.96</v>
      </c>
      <c r="CM24" s="18">
        <v>0.96</v>
      </c>
      <c r="CN24" s="18">
        <v>0.96</v>
      </c>
      <c r="CO24" s="18">
        <v>0.96</v>
      </c>
      <c r="CP24" s="18">
        <v>0.96</v>
      </c>
      <c r="CQ24" s="18">
        <v>0.96</v>
      </c>
      <c r="CR24" s="18">
        <v>0.96</v>
      </c>
      <c r="CS24" s="18">
        <v>0.96</v>
      </c>
      <c r="CT24" s="18">
        <v>0.96</v>
      </c>
      <c r="CU24" s="18">
        <v>0.96</v>
      </c>
      <c r="CV24" s="18">
        <v>0.96</v>
      </c>
      <c r="CW24" s="18">
        <v>0.96</v>
      </c>
      <c r="CX24" s="18">
        <v>0.96</v>
      </c>
      <c r="CY24" s="18">
        <v>0.96</v>
      </c>
      <c r="CZ24" s="18">
        <v>0.96</v>
      </c>
      <c r="DA24" s="18">
        <v>0.96</v>
      </c>
      <c r="DB24" s="18">
        <v>0.96</v>
      </c>
      <c r="DC24" s="18"/>
      <c r="DD24" s="18"/>
      <c r="DE24" s="18"/>
    </row>
    <row r="25" spans="1:109" x14ac:dyDescent="0.25">
      <c r="A25" s="175">
        <v>36</v>
      </c>
      <c r="B25" s="18">
        <v>1</v>
      </c>
      <c r="C25" s="18">
        <v>0.97519999999999996</v>
      </c>
      <c r="D25" s="18">
        <v>0.97230000000000005</v>
      </c>
      <c r="E25" s="18">
        <v>0.96970000000000001</v>
      </c>
      <c r="F25" s="18">
        <v>0.96760000000000002</v>
      </c>
      <c r="G25" s="18">
        <v>0.96609999999999996</v>
      </c>
      <c r="H25" s="18">
        <v>0.96509999999999996</v>
      </c>
      <c r="I25" s="18">
        <v>0.96399999999999997</v>
      </c>
      <c r="J25" s="18">
        <v>0.96299999999999997</v>
      </c>
      <c r="K25" s="18">
        <v>0.96209999999999996</v>
      </c>
      <c r="L25" s="18">
        <v>0.96130000000000004</v>
      </c>
      <c r="M25" s="18">
        <v>0.96050000000000002</v>
      </c>
      <c r="N25" s="18">
        <v>0.95989999999999998</v>
      </c>
      <c r="O25" s="18">
        <v>0.95940000000000003</v>
      </c>
      <c r="P25" s="18">
        <v>0.95909999999999995</v>
      </c>
      <c r="Q25" s="18">
        <v>0.96</v>
      </c>
      <c r="R25" s="18">
        <v>0.96</v>
      </c>
      <c r="S25" s="18">
        <v>0.96</v>
      </c>
      <c r="T25" s="18">
        <v>0.96</v>
      </c>
      <c r="U25" s="18">
        <v>0.96</v>
      </c>
      <c r="V25" s="18">
        <v>0.96</v>
      </c>
      <c r="W25" s="18">
        <v>0.96</v>
      </c>
      <c r="X25" s="18">
        <v>0.96</v>
      </c>
      <c r="Y25" s="18">
        <v>0.96</v>
      </c>
      <c r="Z25" s="18">
        <v>0.96</v>
      </c>
      <c r="AA25" s="18">
        <v>0.96</v>
      </c>
      <c r="AB25" s="18">
        <v>0.96</v>
      </c>
      <c r="AC25" s="18">
        <v>0.96</v>
      </c>
      <c r="AD25" s="18">
        <v>0.96</v>
      </c>
      <c r="AE25" s="18">
        <v>0.96</v>
      </c>
      <c r="AF25" s="18">
        <v>0.96</v>
      </c>
      <c r="AG25" s="18">
        <v>0.96</v>
      </c>
      <c r="AH25" s="18">
        <v>0.96</v>
      </c>
      <c r="AI25" s="18">
        <v>0.96</v>
      </c>
      <c r="AJ25" s="18">
        <v>0.96</v>
      </c>
      <c r="AK25" s="18">
        <v>0.96</v>
      </c>
      <c r="AL25" s="18">
        <v>0.96</v>
      </c>
      <c r="AM25" s="18">
        <v>0.96</v>
      </c>
      <c r="AN25" s="18">
        <v>0.96</v>
      </c>
      <c r="AO25" s="18">
        <v>0.96</v>
      </c>
      <c r="AP25" s="18">
        <v>0.96</v>
      </c>
      <c r="AQ25" s="18">
        <v>0.96</v>
      </c>
      <c r="AR25" s="18">
        <v>0.96</v>
      </c>
      <c r="AS25" s="18">
        <v>0.96</v>
      </c>
      <c r="AT25" s="18">
        <v>0.96</v>
      </c>
      <c r="AU25" s="18">
        <v>0.96</v>
      </c>
      <c r="AV25" s="18">
        <v>0.96</v>
      </c>
      <c r="AW25" s="18">
        <v>0.96</v>
      </c>
      <c r="AX25" s="18">
        <v>0.96</v>
      </c>
      <c r="AY25" s="18">
        <v>0.96</v>
      </c>
      <c r="AZ25" s="18">
        <v>0.96</v>
      </c>
      <c r="BA25" s="18">
        <v>0.96</v>
      </c>
      <c r="BB25" s="18">
        <v>0.96</v>
      </c>
      <c r="BC25" s="18">
        <v>0.96</v>
      </c>
      <c r="BD25" s="18">
        <v>0.96</v>
      </c>
      <c r="BE25" s="18">
        <v>0.96</v>
      </c>
      <c r="BF25" s="18">
        <v>0.96</v>
      </c>
      <c r="BG25" s="18">
        <v>0.96</v>
      </c>
      <c r="BH25" s="18">
        <v>0.96</v>
      </c>
      <c r="BI25" s="18">
        <v>0.96</v>
      </c>
      <c r="BJ25" s="18">
        <v>0.96</v>
      </c>
      <c r="BK25" s="18">
        <v>0.96</v>
      </c>
      <c r="BL25" s="18">
        <v>0.96</v>
      </c>
      <c r="BM25" s="18">
        <v>0.96</v>
      </c>
      <c r="BN25" s="18">
        <v>0.96</v>
      </c>
      <c r="BO25" s="18">
        <v>0.96</v>
      </c>
      <c r="BP25" s="18">
        <v>0.96</v>
      </c>
      <c r="BQ25" s="18">
        <v>0.96</v>
      </c>
      <c r="BR25" s="18">
        <v>0.96</v>
      </c>
      <c r="BS25" s="18">
        <v>0.96</v>
      </c>
      <c r="BT25" s="18">
        <v>0.96</v>
      </c>
      <c r="BU25" s="18">
        <v>0.96</v>
      </c>
      <c r="BV25" s="18">
        <v>0.96</v>
      </c>
      <c r="BW25" s="18">
        <v>0.96</v>
      </c>
      <c r="BX25" s="18">
        <v>0.96</v>
      </c>
      <c r="BY25" s="18">
        <v>0.96</v>
      </c>
      <c r="BZ25" s="18">
        <v>0.96</v>
      </c>
      <c r="CA25" s="18">
        <v>0.96</v>
      </c>
      <c r="CB25" s="18">
        <v>0.96</v>
      </c>
      <c r="CC25" s="18">
        <v>0.96</v>
      </c>
      <c r="CD25" s="18">
        <v>0.96</v>
      </c>
      <c r="CE25" s="18">
        <v>0.96</v>
      </c>
      <c r="CF25" s="18">
        <v>0.96</v>
      </c>
      <c r="CG25" s="18">
        <v>0.96</v>
      </c>
      <c r="CH25" s="18">
        <v>0.96</v>
      </c>
      <c r="CI25" s="18">
        <v>0.96</v>
      </c>
      <c r="CJ25" s="18">
        <v>0.96</v>
      </c>
      <c r="CK25" s="18">
        <v>0.96</v>
      </c>
      <c r="CL25" s="18">
        <v>0.96</v>
      </c>
      <c r="CM25" s="18">
        <v>0.96</v>
      </c>
      <c r="CN25" s="18">
        <v>0.96</v>
      </c>
      <c r="CO25" s="18">
        <v>0.96</v>
      </c>
      <c r="CP25" s="18">
        <v>0.96</v>
      </c>
      <c r="CQ25" s="18">
        <v>0.96</v>
      </c>
      <c r="CR25" s="18">
        <v>0.96</v>
      </c>
      <c r="CS25" s="18">
        <v>0.96</v>
      </c>
      <c r="CT25" s="18">
        <v>0.96</v>
      </c>
      <c r="CU25" s="18">
        <v>0.96</v>
      </c>
      <c r="CV25" s="18">
        <v>0.96</v>
      </c>
      <c r="CW25" s="18">
        <v>0.96</v>
      </c>
      <c r="CX25" s="18">
        <v>0.96</v>
      </c>
      <c r="CY25" s="18">
        <v>0.96</v>
      </c>
      <c r="CZ25" s="18">
        <v>0.96</v>
      </c>
      <c r="DA25" s="18">
        <v>0.96</v>
      </c>
      <c r="DB25" s="18">
        <v>0.96</v>
      </c>
      <c r="DC25" s="18"/>
      <c r="DD25" s="18"/>
      <c r="DE25" s="18"/>
    </row>
    <row r="26" spans="1:109" x14ac:dyDescent="0.25">
      <c r="A26" s="175">
        <v>37</v>
      </c>
      <c r="B26" s="18">
        <v>1</v>
      </c>
      <c r="C26" s="18">
        <v>0.97519999999999996</v>
      </c>
      <c r="D26" s="18">
        <v>0.97230000000000005</v>
      </c>
      <c r="E26" s="18">
        <v>0.96970000000000001</v>
      </c>
      <c r="F26" s="18">
        <v>0.96760000000000002</v>
      </c>
      <c r="G26" s="18">
        <v>0.96609999999999996</v>
      </c>
      <c r="H26" s="18">
        <v>0.96509999999999996</v>
      </c>
      <c r="I26" s="18">
        <v>0.96399999999999997</v>
      </c>
      <c r="J26" s="18">
        <v>0.96299999999999997</v>
      </c>
      <c r="K26" s="18">
        <v>0.96209999999999996</v>
      </c>
      <c r="L26" s="18">
        <v>0.96130000000000004</v>
      </c>
      <c r="M26" s="18">
        <v>0.96050000000000002</v>
      </c>
      <c r="N26" s="18">
        <v>0.95989999999999998</v>
      </c>
      <c r="O26" s="18">
        <v>0.95940000000000003</v>
      </c>
      <c r="P26" s="18">
        <v>0.95909999999999995</v>
      </c>
      <c r="Q26" s="18">
        <v>0.96</v>
      </c>
      <c r="R26" s="18">
        <v>0.96</v>
      </c>
      <c r="S26" s="18">
        <v>0.96</v>
      </c>
      <c r="T26" s="18">
        <v>0.96</v>
      </c>
      <c r="U26" s="18">
        <v>0.96</v>
      </c>
      <c r="V26" s="18">
        <v>0.96</v>
      </c>
      <c r="W26" s="18">
        <v>0.96</v>
      </c>
      <c r="X26" s="18">
        <v>0.96</v>
      </c>
      <c r="Y26" s="18">
        <v>0.96</v>
      </c>
      <c r="Z26" s="18">
        <v>0.96</v>
      </c>
      <c r="AA26" s="18">
        <v>0.96</v>
      </c>
      <c r="AB26" s="18">
        <v>0.96</v>
      </c>
      <c r="AC26" s="18">
        <v>0.96</v>
      </c>
      <c r="AD26" s="18">
        <v>0.96</v>
      </c>
      <c r="AE26" s="18">
        <v>0.96</v>
      </c>
      <c r="AF26" s="18">
        <v>0.96</v>
      </c>
      <c r="AG26" s="18">
        <v>0.96</v>
      </c>
      <c r="AH26" s="18">
        <v>0.96</v>
      </c>
      <c r="AI26" s="18">
        <v>0.96</v>
      </c>
      <c r="AJ26" s="18">
        <v>0.96</v>
      </c>
      <c r="AK26" s="18">
        <v>0.96</v>
      </c>
      <c r="AL26" s="18">
        <v>0.96</v>
      </c>
      <c r="AM26" s="18">
        <v>0.96</v>
      </c>
      <c r="AN26" s="18">
        <v>0.96</v>
      </c>
      <c r="AO26" s="18">
        <v>0.96</v>
      </c>
      <c r="AP26" s="18">
        <v>0.96</v>
      </c>
      <c r="AQ26" s="18">
        <v>0.96</v>
      </c>
      <c r="AR26" s="18">
        <v>0.96</v>
      </c>
      <c r="AS26" s="18">
        <v>0.96</v>
      </c>
      <c r="AT26" s="18">
        <v>0.96</v>
      </c>
      <c r="AU26" s="18">
        <v>0.96</v>
      </c>
      <c r="AV26" s="18">
        <v>0.96</v>
      </c>
      <c r="AW26" s="18">
        <v>0.96</v>
      </c>
      <c r="AX26" s="18">
        <v>0.96</v>
      </c>
      <c r="AY26" s="18">
        <v>0.96</v>
      </c>
      <c r="AZ26" s="18">
        <v>0.96</v>
      </c>
      <c r="BA26" s="18">
        <v>0.96</v>
      </c>
      <c r="BB26" s="18">
        <v>0.96</v>
      </c>
      <c r="BC26" s="18">
        <v>0.96</v>
      </c>
      <c r="BD26" s="18">
        <v>0.96</v>
      </c>
      <c r="BE26" s="18">
        <v>0.96</v>
      </c>
      <c r="BF26" s="18">
        <v>0.96</v>
      </c>
      <c r="BG26" s="18">
        <v>0.96</v>
      </c>
      <c r="BH26" s="18">
        <v>0.96</v>
      </c>
      <c r="BI26" s="18">
        <v>0.96</v>
      </c>
      <c r="BJ26" s="18">
        <v>0.96</v>
      </c>
      <c r="BK26" s="18">
        <v>0.96</v>
      </c>
      <c r="BL26" s="18">
        <v>0.96</v>
      </c>
      <c r="BM26" s="18">
        <v>0.96</v>
      </c>
      <c r="BN26" s="18">
        <v>0.96</v>
      </c>
      <c r="BO26" s="18">
        <v>0.96</v>
      </c>
      <c r="BP26" s="18">
        <v>0.96</v>
      </c>
      <c r="BQ26" s="18">
        <v>0.96</v>
      </c>
      <c r="BR26" s="18">
        <v>0.96</v>
      </c>
      <c r="BS26" s="18">
        <v>0.96</v>
      </c>
      <c r="BT26" s="18">
        <v>0.96</v>
      </c>
      <c r="BU26" s="18">
        <v>0.96</v>
      </c>
      <c r="BV26" s="18">
        <v>0.96</v>
      </c>
      <c r="BW26" s="18">
        <v>0.96</v>
      </c>
      <c r="BX26" s="18">
        <v>0.96</v>
      </c>
      <c r="BY26" s="18">
        <v>0.96</v>
      </c>
      <c r="BZ26" s="18">
        <v>0.96</v>
      </c>
      <c r="CA26" s="18">
        <v>0.96</v>
      </c>
      <c r="CB26" s="18">
        <v>0.96</v>
      </c>
      <c r="CC26" s="18">
        <v>0.96</v>
      </c>
      <c r="CD26" s="18">
        <v>0.96</v>
      </c>
      <c r="CE26" s="18">
        <v>0.96</v>
      </c>
      <c r="CF26" s="18">
        <v>0.96</v>
      </c>
      <c r="CG26" s="18">
        <v>0.96</v>
      </c>
      <c r="CH26" s="18">
        <v>0.96</v>
      </c>
      <c r="CI26" s="18">
        <v>0.96</v>
      </c>
      <c r="CJ26" s="18">
        <v>0.96</v>
      </c>
      <c r="CK26" s="18">
        <v>0.96</v>
      </c>
      <c r="CL26" s="18">
        <v>0.96</v>
      </c>
      <c r="CM26" s="18">
        <v>0.96</v>
      </c>
      <c r="CN26" s="18">
        <v>0.96</v>
      </c>
      <c r="CO26" s="18">
        <v>0.96</v>
      </c>
      <c r="CP26" s="18">
        <v>0.96</v>
      </c>
      <c r="CQ26" s="18">
        <v>0.96</v>
      </c>
      <c r="CR26" s="18">
        <v>0.96</v>
      </c>
      <c r="CS26" s="18">
        <v>0.96</v>
      </c>
      <c r="CT26" s="18">
        <v>0.96</v>
      </c>
      <c r="CU26" s="18">
        <v>0.96</v>
      </c>
      <c r="CV26" s="18">
        <v>0.96</v>
      </c>
      <c r="CW26" s="18">
        <v>0.96</v>
      </c>
      <c r="CX26" s="18">
        <v>0.96</v>
      </c>
      <c r="CY26" s="18">
        <v>0.96</v>
      </c>
      <c r="CZ26" s="18">
        <v>0.96</v>
      </c>
      <c r="DA26" s="18">
        <v>0.96</v>
      </c>
      <c r="DB26" s="18">
        <v>0.96</v>
      </c>
      <c r="DC26" s="18"/>
      <c r="DD26" s="18"/>
      <c r="DE26" s="18"/>
    </row>
    <row r="27" spans="1:109" x14ac:dyDescent="0.25">
      <c r="A27" s="175">
        <v>38</v>
      </c>
      <c r="B27" s="18">
        <v>1</v>
      </c>
      <c r="C27" s="18">
        <v>0.97529999999999994</v>
      </c>
      <c r="D27" s="18">
        <v>0.97240000000000004</v>
      </c>
      <c r="E27" s="18">
        <v>0.96970000000000001</v>
      </c>
      <c r="F27" s="18">
        <v>0.96760000000000002</v>
      </c>
      <c r="G27" s="18">
        <v>0.96609999999999996</v>
      </c>
      <c r="H27" s="18">
        <v>0.96509999999999996</v>
      </c>
      <c r="I27" s="18">
        <v>0.96399999999999997</v>
      </c>
      <c r="J27" s="18">
        <v>0.96299999999999997</v>
      </c>
      <c r="K27" s="18">
        <v>0.96209999999999996</v>
      </c>
      <c r="L27" s="18">
        <v>0.96130000000000004</v>
      </c>
      <c r="M27" s="18">
        <v>0.96050000000000002</v>
      </c>
      <c r="N27" s="18">
        <v>0.95989999999999998</v>
      </c>
      <c r="O27" s="18">
        <v>0.95940000000000003</v>
      </c>
      <c r="P27" s="18">
        <v>0.95909999999999995</v>
      </c>
      <c r="Q27" s="18">
        <v>0.96</v>
      </c>
      <c r="R27" s="18">
        <v>0.96</v>
      </c>
      <c r="S27" s="18">
        <v>0.96</v>
      </c>
      <c r="T27" s="18">
        <v>0.96</v>
      </c>
      <c r="U27" s="18">
        <v>0.96</v>
      </c>
      <c r="V27" s="18">
        <v>0.96</v>
      </c>
      <c r="W27" s="18">
        <v>0.96</v>
      </c>
      <c r="X27" s="18">
        <v>0.96</v>
      </c>
      <c r="Y27" s="18">
        <v>0.96</v>
      </c>
      <c r="Z27" s="18">
        <v>0.96</v>
      </c>
      <c r="AA27" s="18">
        <v>0.96</v>
      </c>
      <c r="AB27" s="18">
        <v>0.96</v>
      </c>
      <c r="AC27" s="18">
        <v>0.96</v>
      </c>
      <c r="AD27" s="18">
        <v>0.96</v>
      </c>
      <c r="AE27" s="18">
        <v>0.96</v>
      </c>
      <c r="AF27" s="18">
        <v>0.96</v>
      </c>
      <c r="AG27" s="18">
        <v>0.96</v>
      </c>
      <c r="AH27" s="18">
        <v>0.96</v>
      </c>
      <c r="AI27" s="18">
        <v>0.96</v>
      </c>
      <c r="AJ27" s="18">
        <v>0.96</v>
      </c>
      <c r="AK27" s="18">
        <v>0.96</v>
      </c>
      <c r="AL27" s="18">
        <v>0.96</v>
      </c>
      <c r="AM27" s="18">
        <v>0.96</v>
      </c>
      <c r="AN27" s="18">
        <v>0.96</v>
      </c>
      <c r="AO27" s="18">
        <v>0.96</v>
      </c>
      <c r="AP27" s="18">
        <v>0.96</v>
      </c>
      <c r="AQ27" s="18">
        <v>0.96</v>
      </c>
      <c r="AR27" s="18">
        <v>0.96</v>
      </c>
      <c r="AS27" s="18">
        <v>0.96</v>
      </c>
      <c r="AT27" s="18">
        <v>0.96</v>
      </c>
      <c r="AU27" s="18">
        <v>0.96</v>
      </c>
      <c r="AV27" s="18">
        <v>0.96</v>
      </c>
      <c r="AW27" s="18">
        <v>0.96</v>
      </c>
      <c r="AX27" s="18">
        <v>0.96</v>
      </c>
      <c r="AY27" s="18">
        <v>0.96</v>
      </c>
      <c r="AZ27" s="18">
        <v>0.96</v>
      </c>
      <c r="BA27" s="18">
        <v>0.96</v>
      </c>
      <c r="BB27" s="18">
        <v>0.96</v>
      </c>
      <c r="BC27" s="18">
        <v>0.96</v>
      </c>
      <c r="BD27" s="18">
        <v>0.96</v>
      </c>
      <c r="BE27" s="18">
        <v>0.96</v>
      </c>
      <c r="BF27" s="18">
        <v>0.96</v>
      </c>
      <c r="BG27" s="18">
        <v>0.96</v>
      </c>
      <c r="BH27" s="18">
        <v>0.96</v>
      </c>
      <c r="BI27" s="18">
        <v>0.96</v>
      </c>
      <c r="BJ27" s="18">
        <v>0.96</v>
      </c>
      <c r="BK27" s="18">
        <v>0.96</v>
      </c>
      <c r="BL27" s="18">
        <v>0.96</v>
      </c>
      <c r="BM27" s="18">
        <v>0.96</v>
      </c>
      <c r="BN27" s="18">
        <v>0.96</v>
      </c>
      <c r="BO27" s="18">
        <v>0.96</v>
      </c>
      <c r="BP27" s="18">
        <v>0.96</v>
      </c>
      <c r="BQ27" s="18">
        <v>0.96</v>
      </c>
      <c r="BR27" s="18">
        <v>0.96</v>
      </c>
      <c r="BS27" s="18">
        <v>0.96</v>
      </c>
      <c r="BT27" s="18">
        <v>0.96</v>
      </c>
      <c r="BU27" s="18">
        <v>0.96</v>
      </c>
      <c r="BV27" s="18">
        <v>0.96</v>
      </c>
      <c r="BW27" s="18">
        <v>0.96</v>
      </c>
      <c r="BX27" s="18">
        <v>0.96</v>
      </c>
      <c r="BY27" s="18">
        <v>0.96</v>
      </c>
      <c r="BZ27" s="18">
        <v>0.96</v>
      </c>
      <c r="CA27" s="18">
        <v>0.96</v>
      </c>
      <c r="CB27" s="18">
        <v>0.96</v>
      </c>
      <c r="CC27" s="18">
        <v>0.96</v>
      </c>
      <c r="CD27" s="18">
        <v>0.96</v>
      </c>
      <c r="CE27" s="18">
        <v>0.96</v>
      </c>
      <c r="CF27" s="18">
        <v>0.96</v>
      </c>
      <c r="CG27" s="18">
        <v>0.96</v>
      </c>
      <c r="CH27" s="18">
        <v>0.96</v>
      </c>
      <c r="CI27" s="18">
        <v>0.96</v>
      </c>
      <c r="CJ27" s="18">
        <v>0.96</v>
      </c>
      <c r="CK27" s="18">
        <v>0.96</v>
      </c>
      <c r="CL27" s="18">
        <v>0.96</v>
      </c>
      <c r="CM27" s="18">
        <v>0.96</v>
      </c>
      <c r="CN27" s="18">
        <v>0.96</v>
      </c>
      <c r="CO27" s="18">
        <v>0.96</v>
      </c>
      <c r="CP27" s="18">
        <v>0.96</v>
      </c>
      <c r="CQ27" s="18">
        <v>0.96</v>
      </c>
      <c r="CR27" s="18">
        <v>0.96</v>
      </c>
      <c r="CS27" s="18">
        <v>0.96</v>
      </c>
      <c r="CT27" s="18">
        <v>0.96</v>
      </c>
      <c r="CU27" s="18">
        <v>0.96</v>
      </c>
      <c r="CV27" s="18">
        <v>0.96</v>
      </c>
      <c r="CW27" s="18">
        <v>0.96</v>
      </c>
      <c r="CX27" s="18">
        <v>0.96</v>
      </c>
      <c r="CY27" s="18">
        <v>0.96</v>
      </c>
      <c r="CZ27" s="18">
        <v>0.96</v>
      </c>
      <c r="DA27" s="18">
        <v>0.96</v>
      </c>
      <c r="DB27" s="18">
        <v>0.96</v>
      </c>
      <c r="DC27" s="18"/>
      <c r="DD27" s="18"/>
      <c r="DE27" s="18"/>
    </row>
    <row r="28" spans="1:109" x14ac:dyDescent="0.25">
      <c r="A28" s="175">
        <v>39</v>
      </c>
      <c r="B28" s="18">
        <v>1</v>
      </c>
      <c r="C28" s="18">
        <v>0.97529999999999994</v>
      </c>
      <c r="D28" s="18">
        <v>0.97240000000000004</v>
      </c>
      <c r="E28" s="18">
        <v>0.9698</v>
      </c>
      <c r="F28" s="18">
        <v>0.96760000000000002</v>
      </c>
      <c r="G28" s="18">
        <v>0.96609999999999996</v>
      </c>
      <c r="H28" s="18">
        <v>0.96509999999999996</v>
      </c>
      <c r="I28" s="18">
        <v>0.96399999999999997</v>
      </c>
      <c r="J28" s="18">
        <v>0.96299999999999997</v>
      </c>
      <c r="K28" s="18">
        <v>0.96209999999999996</v>
      </c>
      <c r="L28" s="18">
        <v>0.96130000000000004</v>
      </c>
      <c r="M28" s="18">
        <v>0.96050000000000002</v>
      </c>
      <c r="N28" s="18">
        <v>0.95989999999999998</v>
      </c>
      <c r="O28" s="18">
        <v>0.95940000000000003</v>
      </c>
      <c r="P28" s="18">
        <v>0.95909999999999995</v>
      </c>
      <c r="Q28" s="18">
        <v>0.96</v>
      </c>
      <c r="R28" s="18">
        <v>0.96</v>
      </c>
      <c r="S28" s="18">
        <v>0.96</v>
      </c>
      <c r="T28" s="18">
        <v>0.96</v>
      </c>
      <c r="U28" s="18">
        <v>0.96</v>
      </c>
      <c r="V28" s="18">
        <v>0.96</v>
      </c>
      <c r="W28" s="18">
        <v>0.96</v>
      </c>
      <c r="X28" s="18">
        <v>0.96</v>
      </c>
      <c r="Y28" s="18">
        <v>0.96</v>
      </c>
      <c r="Z28" s="18">
        <v>0.96</v>
      </c>
      <c r="AA28" s="18">
        <v>0.96</v>
      </c>
      <c r="AB28" s="18">
        <v>0.96</v>
      </c>
      <c r="AC28" s="18">
        <v>0.96</v>
      </c>
      <c r="AD28" s="18">
        <v>0.96</v>
      </c>
      <c r="AE28" s="18">
        <v>0.96</v>
      </c>
      <c r="AF28" s="18">
        <v>0.96</v>
      </c>
      <c r="AG28" s="18">
        <v>0.96</v>
      </c>
      <c r="AH28" s="18">
        <v>0.96</v>
      </c>
      <c r="AI28" s="18">
        <v>0.96</v>
      </c>
      <c r="AJ28" s="18">
        <v>0.96</v>
      </c>
      <c r="AK28" s="18">
        <v>0.96</v>
      </c>
      <c r="AL28" s="18">
        <v>0.96</v>
      </c>
      <c r="AM28" s="18">
        <v>0.96</v>
      </c>
      <c r="AN28" s="18">
        <v>0.96</v>
      </c>
      <c r="AO28" s="18">
        <v>0.96</v>
      </c>
      <c r="AP28" s="18">
        <v>0.96</v>
      </c>
      <c r="AQ28" s="18">
        <v>0.96</v>
      </c>
      <c r="AR28" s="18">
        <v>0.96</v>
      </c>
      <c r="AS28" s="18">
        <v>0.96</v>
      </c>
      <c r="AT28" s="18">
        <v>0.96</v>
      </c>
      <c r="AU28" s="18">
        <v>0.96</v>
      </c>
      <c r="AV28" s="18">
        <v>0.96</v>
      </c>
      <c r="AW28" s="18">
        <v>0.96</v>
      </c>
      <c r="AX28" s="18">
        <v>0.96</v>
      </c>
      <c r="AY28" s="18">
        <v>0.96</v>
      </c>
      <c r="AZ28" s="18">
        <v>0.96</v>
      </c>
      <c r="BA28" s="18">
        <v>0.96</v>
      </c>
      <c r="BB28" s="18">
        <v>0.96</v>
      </c>
      <c r="BC28" s="18">
        <v>0.96</v>
      </c>
      <c r="BD28" s="18">
        <v>0.96</v>
      </c>
      <c r="BE28" s="18">
        <v>0.96</v>
      </c>
      <c r="BF28" s="18">
        <v>0.96</v>
      </c>
      <c r="BG28" s="18">
        <v>0.96</v>
      </c>
      <c r="BH28" s="18">
        <v>0.96</v>
      </c>
      <c r="BI28" s="18">
        <v>0.96</v>
      </c>
      <c r="BJ28" s="18">
        <v>0.96</v>
      </c>
      <c r="BK28" s="18">
        <v>0.96</v>
      </c>
      <c r="BL28" s="18">
        <v>0.96</v>
      </c>
      <c r="BM28" s="18">
        <v>0.96</v>
      </c>
      <c r="BN28" s="18">
        <v>0.96</v>
      </c>
      <c r="BO28" s="18">
        <v>0.96</v>
      </c>
      <c r="BP28" s="18">
        <v>0.96</v>
      </c>
      <c r="BQ28" s="18">
        <v>0.96</v>
      </c>
      <c r="BR28" s="18">
        <v>0.96</v>
      </c>
      <c r="BS28" s="18">
        <v>0.96</v>
      </c>
      <c r="BT28" s="18">
        <v>0.96</v>
      </c>
      <c r="BU28" s="18">
        <v>0.96</v>
      </c>
      <c r="BV28" s="18">
        <v>0.96</v>
      </c>
      <c r="BW28" s="18">
        <v>0.96</v>
      </c>
      <c r="BX28" s="18">
        <v>0.96</v>
      </c>
      <c r="BY28" s="18">
        <v>0.96</v>
      </c>
      <c r="BZ28" s="18">
        <v>0.96</v>
      </c>
      <c r="CA28" s="18">
        <v>0.96</v>
      </c>
      <c r="CB28" s="18">
        <v>0.96</v>
      </c>
      <c r="CC28" s="18">
        <v>0.96</v>
      </c>
      <c r="CD28" s="18">
        <v>0.96</v>
      </c>
      <c r="CE28" s="18">
        <v>0.96</v>
      </c>
      <c r="CF28" s="18">
        <v>0.96</v>
      </c>
      <c r="CG28" s="18">
        <v>0.96</v>
      </c>
      <c r="CH28" s="18">
        <v>0.96</v>
      </c>
      <c r="CI28" s="18">
        <v>0.96</v>
      </c>
      <c r="CJ28" s="18">
        <v>0.96</v>
      </c>
      <c r="CK28" s="18">
        <v>0.96</v>
      </c>
      <c r="CL28" s="18">
        <v>0.96</v>
      </c>
      <c r="CM28" s="18">
        <v>0.96</v>
      </c>
      <c r="CN28" s="18">
        <v>0.96</v>
      </c>
      <c r="CO28" s="18">
        <v>0.96</v>
      </c>
      <c r="CP28" s="18">
        <v>0.96</v>
      </c>
      <c r="CQ28" s="18">
        <v>0.96</v>
      </c>
      <c r="CR28" s="18">
        <v>0.96</v>
      </c>
      <c r="CS28" s="18">
        <v>0.96</v>
      </c>
      <c r="CT28" s="18">
        <v>0.96</v>
      </c>
      <c r="CU28" s="18">
        <v>0.96</v>
      </c>
      <c r="CV28" s="18">
        <v>0.96</v>
      </c>
      <c r="CW28" s="18">
        <v>0.96</v>
      </c>
      <c r="CX28" s="18">
        <v>0.96</v>
      </c>
      <c r="CY28" s="18">
        <v>0.96</v>
      </c>
      <c r="CZ28" s="18">
        <v>0.96</v>
      </c>
      <c r="DA28" s="18">
        <v>0.96</v>
      </c>
      <c r="DB28" s="18">
        <v>0.96</v>
      </c>
      <c r="DC28" s="18"/>
      <c r="DD28" s="18"/>
      <c r="DE28" s="18"/>
    </row>
    <row r="29" spans="1:109" x14ac:dyDescent="0.25">
      <c r="A29" s="175">
        <v>40</v>
      </c>
      <c r="B29" s="18">
        <v>1</v>
      </c>
      <c r="C29" s="18">
        <v>0.97540000000000004</v>
      </c>
      <c r="D29" s="18">
        <v>0.97250000000000003</v>
      </c>
      <c r="E29" s="18">
        <v>0.96989999999999998</v>
      </c>
      <c r="F29" s="18">
        <v>0.9677</v>
      </c>
      <c r="G29" s="18">
        <v>0.96609999999999996</v>
      </c>
      <c r="H29" s="18">
        <v>0.96509999999999996</v>
      </c>
      <c r="I29" s="18">
        <v>0.96399999999999997</v>
      </c>
      <c r="J29" s="18">
        <v>0.96299999999999997</v>
      </c>
      <c r="K29" s="18">
        <v>0.96209999999999996</v>
      </c>
      <c r="L29" s="18">
        <v>0.96130000000000004</v>
      </c>
      <c r="M29" s="18">
        <v>0.96050000000000002</v>
      </c>
      <c r="N29" s="18">
        <v>0.95989999999999998</v>
      </c>
      <c r="O29" s="18">
        <v>0.95940000000000003</v>
      </c>
      <c r="P29" s="18">
        <v>0.95909999999999995</v>
      </c>
      <c r="Q29" s="18">
        <v>0.96</v>
      </c>
      <c r="R29" s="18">
        <v>0.96</v>
      </c>
      <c r="S29" s="18">
        <v>0.96</v>
      </c>
      <c r="T29" s="18">
        <v>0.96</v>
      </c>
      <c r="U29" s="18">
        <v>0.96</v>
      </c>
      <c r="V29" s="18">
        <v>0.96</v>
      </c>
      <c r="W29" s="18">
        <v>0.96</v>
      </c>
      <c r="X29" s="18">
        <v>0.96</v>
      </c>
      <c r="Y29" s="18">
        <v>0.96</v>
      </c>
      <c r="Z29" s="18">
        <v>0.96</v>
      </c>
      <c r="AA29" s="18">
        <v>0.96</v>
      </c>
      <c r="AB29" s="18">
        <v>0.96</v>
      </c>
      <c r="AC29" s="18">
        <v>0.96</v>
      </c>
      <c r="AD29" s="18">
        <v>0.96</v>
      </c>
      <c r="AE29" s="18">
        <v>0.96</v>
      </c>
      <c r="AF29" s="18">
        <v>0.96</v>
      </c>
      <c r="AG29" s="18">
        <v>0.96</v>
      </c>
      <c r="AH29" s="18">
        <v>0.96</v>
      </c>
      <c r="AI29" s="18">
        <v>0.96</v>
      </c>
      <c r="AJ29" s="18">
        <v>0.96</v>
      </c>
      <c r="AK29" s="18">
        <v>0.96</v>
      </c>
      <c r="AL29" s="18">
        <v>0.96</v>
      </c>
      <c r="AM29" s="18">
        <v>0.96</v>
      </c>
      <c r="AN29" s="18">
        <v>0.96</v>
      </c>
      <c r="AO29" s="18">
        <v>0.96</v>
      </c>
      <c r="AP29" s="18">
        <v>0.96</v>
      </c>
      <c r="AQ29" s="18">
        <v>0.96</v>
      </c>
      <c r="AR29" s="18">
        <v>0.96</v>
      </c>
      <c r="AS29" s="18">
        <v>0.96</v>
      </c>
      <c r="AT29" s="18">
        <v>0.96</v>
      </c>
      <c r="AU29" s="18">
        <v>0.96</v>
      </c>
      <c r="AV29" s="18">
        <v>0.96</v>
      </c>
      <c r="AW29" s="18">
        <v>0.96</v>
      </c>
      <c r="AX29" s="18">
        <v>0.96</v>
      </c>
      <c r="AY29" s="18">
        <v>0.96</v>
      </c>
      <c r="AZ29" s="18">
        <v>0.96</v>
      </c>
      <c r="BA29" s="18">
        <v>0.96</v>
      </c>
      <c r="BB29" s="18">
        <v>0.96</v>
      </c>
      <c r="BC29" s="18">
        <v>0.96</v>
      </c>
      <c r="BD29" s="18">
        <v>0.96</v>
      </c>
      <c r="BE29" s="18">
        <v>0.96</v>
      </c>
      <c r="BF29" s="18">
        <v>0.96</v>
      </c>
      <c r="BG29" s="18">
        <v>0.96</v>
      </c>
      <c r="BH29" s="18">
        <v>0.96</v>
      </c>
      <c r="BI29" s="18">
        <v>0.96</v>
      </c>
      <c r="BJ29" s="18">
        <v>0.96</v>
      </c>
      <c r="BK29" s="18">
        <v>0.96</v>
      </c>
      <c r="BL29" s="18">
        <v>0.96</v>
      </c>
      <c r="BM29" s="18">
        <v>0.96</v>
      </c>
      <c r="BN29" s="18">
        <v>0.96</v>
      </c>
      <c r="BO29" s="18">
        <v>0.96</v>
      </c>
      <c r="BP29" s="18">
        <v>0.96</v>
      </c>
      <c r="BQ29" s="18">
        <v>0.96</v>
      </c>
      <c r="BR29" s="18">
        <v>0.96</v>
      </c>
      <c r="BS29" s="18">
        <v>0.96</v>
      </c>
      <c r="BT29" s="18">
        <v>0.96</v>
      </c>
      <c r="BU29" s="18">
        <v>0.96</v>
      </c>
      <c r="BV29" s="18">
        <v>0.96</v>
      </c>
      <c r="BW29" s="18">
        <v>0.96</v>
      </c>
      <c r="BX29" s="18">
        <v>0.96</v>
      </c>
      <c r="BY29" s="18">
        <v>0.96</v>
      </c>
      <c r="BZ29" s="18">
        <v>0.96</v>
      </c>
      <c r="CA29" s="18">
        <v>0.96</v>
      </c>
      <c r="CB29" s="18">
        <v>0.96</v>
      </c>
      <c r="CC29" s="18">
        <v>0.96</v>
      </c>
      <c r="CD29" s="18">
        <v>0.96</v>
      </c>
      <c r="CE29" s="18">
        <v>0.96</v>
      </c>
      <c r="CF29" s="18">
        <v>0.96</v>
      </c>
      <c r="CG29" s="18">
        <v>0.96</v>
      </c>
      <c r="CH29" s="18">
        <v>0.96</v>
      </c>
      <c r="CI29" s="18">
        <v>0.96</v>
      </c>
      <c r="CJ29" s="18">
        <v>0.96</v>
      </c>
      <c r="CK29" s="18">
        <v>0.96</v>
      </c>
      <c r="CL29" s="18">
        <v>0.96</v>
      </c>
      <c r="CM29" s="18">
        <v>0.96</v>
      </c>
      <c r="CN29" s="18">
        <v>0.96</v>
      </c>
      <c r="CO29" s="18">
        <v>0.96</v>
      </c>
      <c r="CP29" s="18">
        <v>0.96</v>
      </c>
      <c r="CQ29" s="18">
        <v>0.96</v>
      </c>
      <c r="CR29" s="18">
        <v>0.96</v>
      </c>
      <c r="CS29" s="18">
        <v>0.96</v>
      </c>
      <c r="CT29" s="18">
        <v>0.96</v>
      </c>
      <c r="CU29" s="18">
        <v>0.96</v>
      </c>
      <c r="CV29" s="18">
        <v>0.96</v>
      </c>
      <c r="CW29" s="18">
        <v>0.96</v>
      </c>
      <c r="CX29" s="18">
        <v>0.96</v>
      </c>
      <c r="CY29" s="18">
        <v>0.96</v>
      </c>
      <c r="CZ29" s="18">
        <v>0.96</v>
      </c>
      <c r="DA29" s="18">
        <v>0.96</v>
      </c>
      <c r="DB29" s="18">
        <v>0.96</v>
      </c>
      <c r="DC29" s="18"/>
      <c r="DD29" s="18"/>
      <c r="DE29" s="18"/>
    </row>
    <row r="30" spans="1:109" x14ac:dyDescent="0.25">
      <c r="A30" s="175">
        <v>41</v>
      </c>
      <c r="B30" s="18">
        <v>1</v>
      </c>
      <c r="C30" s="18">
        <v>0.97540000000000004</v>
      </c>
      <c r="D30" s="18">
        <v>0.97260000000000002</v>
      </c>
      <c r="E30" s="18">
        <v>0.97</v>
      </c>
      <c r="F30" s="18">
        <v>0.96779999999999999</v>
      </c>
      <c r="G30" s="18">
        <v>0.96630000000000005</v>
      </c>
      <c r="H30" s="18">
        <v>0.96509999999999996</v>
      </c>
      <c r="I30" s="18">
        <v>0.96399999999999997</v>
      </c>
      <c r="J30" s="18">
        <v>0.96299999999999997</v>
      </c>
      <c r="K30" s="18">
        <v>0.96209999999999996</v>
      </c>
      <c r="L30" s="18">
        <v>0.96130000000000004</v>
      </c>
      <c r="M30" s="18">
        <v>0.96050000000000002</v>
      </c>
      <c r="N30" s="18">
        <v>0.95989999999999998</v>
      </c>
      <c r="O30" s="18">
        <v>0.95940000000000003</v>
      </c>
      <c r="P30" s="18">
        <v>0.95909999999999995</v>
      </c>
      <c r="Q30" s="18">
        <v>0.96</v>
      </c>
      <c r="R30" s="18">
        <v>0.96</v>
      </c>
      <c r="S30" s="18">
        <v>0.96</v>
      </c>
      <c r="T30" s="18">
        <v>0.96</v>
      </c>
      <c r="U30" s="18">
        <v>0.96</v>
      </c>
      <c r="V30" s="18">
        <v>0.96</v>
      </c>
      <c r="W30" s="18">
        <v>0.96</v>
      </c>
      <c r="X30" s="18">
        <v>0.96</v>
      </c>
      <c r="Y30" s="18">
        <v>0.96</v>
      </c>
      <c r="Z30" s="18">
        <v>0.96</v>
      </c>
      <c r="AA30" s="18">
        <v>0.96</v>
      </c>
      <c r="AB30" s="18">
        <v>0.96</v>
      </c>
      <c r="AC30" s="18">
        <v>0.96</v>
      </c>
      <c r="AD30" s="18">
        <v>0.96</v>
      </c>
      <c r="AE30" s="18">
        <v>0.96</v>
      </c>
      <c r="AF30" s="18">
        <v>0.96</v>
      </c>
      <c r="AG30" s="18">
        <v>0.96</v>
      </c>
      <c r="AH30" s="18">
        <v>0.96</v>
      </c>
      <c r="AI30" s="18">
        <v>0.96</v>
      </c>
      <c r="AJ30" s="18">
        <v>0.96</v>
      </c>
      <c r="AK30" s="18">
        <v>0.96</v>
      </c>
      <c r="AL30" s="18">
        <v>0.96</v>
      </c>
      <c r="AM30" s="18">
        <v>0.96</v>
      </c>
      <c r="AN30" s="18">
        <v>0.96</v>
      </c>
      <c r="AO30" s="18">
        <v>0.96</v>
      </c>
      <c r="AP30" s="18">
        <v>0.96</v>
      </c>
      <c r="AQ30" s="18">
        <v>0.96</v>
      </c>
      <c r="AR30" s="18">
        <v>0.96</v>
      </c>
      <c r="AS30" s="18">
        <v>0.96</v>
      </c>
      <c r="AT30" s="18">
        <v>0.96</v>
      </c>
      <c r="AU30" s="18">
        <v>0.96</v>
      </c>
      <c r="AV30" s="18">
        <v>0.96</v>
      </c>
      <c r="AW30" s="18">
        <v>0.96</v>
      </c>
      <c r="AX30" s="18">
        <v>0.96</v>
      </c>
      <c r="AY30" s="18">
        <v>0.96</v>
      </c>
      <c r="AZ30" s="18">
        <v>0.96</v>
      </c>
      <c r="BA30" s="18">
        <v>0.96</v>
      </c>
      <c r="BB30" s="18">
        <v>0.96</v>
      </c>
      <c r="BC30" s="18">
        <v>0.96</v>
      </c>
      <c r="BD30" s="18">
        <v>0.96</v>
      </c>
      <c r="BE30" s="18">
        <v>0.96</v>
      </c>
      <c r="BF30" s="18">
        <v>0.96</v>
      </c>
      <c r="BG30" s="18">
        <v>0.96</v>
      </c>
      <c r="BH30" s="18">
        <v>0.96</v>
      </c>
      <c r="BI30" s="18">
        <v>0.96</v>
      </c>
      <c r="BJ30" s="18">
        <v>0.96</v>
      </c>
      <c r="BK30" s="18">
        <v>0.96</v>
      </c>
      <c r="BL30" s="18">
        <v>0.96</v>
      </c>
      <c r="BM30" s="18">
        <v>0.96</v>
      </c>
      <c r="BN30" s="18">
        <v>0.96</v>
      </c>
      <c r="BO30" s="18">
        <v>0.96</v>
      </c>
      <c r="BP30" s="18">
        <v>0.96</v>
      </c>
      <c r="BQ30" s="18">
        <v>0.96</v>
      </c>
      <c r="BR30" s="18">
        <v>0.96</v>
      </c>
      <c r="BS30" s="18">
        <v>0.96</v>
      </c>
      <c r="BT30" s="18">
        <v>0.96</v>
      </c>
      <c r="BU30" s="18">
        <v>0.96</v>
      </c>
      <c r="BV30" s="18">
        <v>0.96</v>
      </c>
      <c r="BW30" s="18">
        <v>0.96</v>
      </c>
      <c r="BX30" s="18">
        <v>0.96</v>
      </c>
      <c r="BY30" s="18">
        <v>0.96</v>
      </c>
      <c r="BZ30" s="18">
        <v>0.96</v>
      </c>
      <c r="CA30" s="18">
        <v>0.96</v>
      </c>
      <c r="CB30" s="18">
        <v>0.96</v>
      </c>
      <c r="CC30" s="18">
        <v>0.96</v>
      </c>
      <c r="CD30" s="18">
        <v>0.96</v>
      </c>
      <c r="CE30" s="18">
        <v>0.96</v>
      </c>
      <c r="CF30" s="18">
        <v>0.96</v>
      </c>
      <c r="CG30" s="18">
        <v>0.96</v>
      </c>
      <c r="CH30" s="18">
        <v>0.96</v>
      </c>
      <c r="CI30" s="18">
        <v>0.96</v>
      </c>
      <c r="CJ30" s="18">
        <v>0.96</v>
      </c>
      <c r="CK30" s="18">
        <v>0.96</v>
      </c>
      <c r="CL30" s="18">
        <v>0.96</v>
      </c>
      <c r="CM30" s="18">
        <v>0.96</v>
      </c>
      <c r="CN30" s="18">
        <v>0.96</v>
      </c>
      <c r="CO30" s="18">
        <v>0.96</v>
      </c>
      <c r="CP30" s="18">
        <v>0.96</v>
      </c>
      <c r="CQ30" s="18">
        <v>0.96</v>
      </c>
      <c r="CR30" s="18">
        <v>0.96</v>
      </c>
      <c r="CS30" s="18">
        <v>0.96</v>
      </c>
      <c r="CT30" s="18">
        <v>0.96</v>
      </c>
      <c r="CU30" s="18">
        <v>0.96</v>
      </c>
      <c r="CV30" s="18">
        <v>0.96</v>
      </c>
      <c r="CW30" s="18">
        <v>0.96</v>
      </c>
      <c r="CX30" s="18">
        <v>0.96</v>
      </c>
      <c r="CY30" s="18">
        <v>0.96</v>
      </c>
      <c r="CZ30" s="18">
        <v>0.96</v>
      </c>
      <c r="DA30" s="18">
        <v>0.96</v>
      </c>
      <c r="DB30" s="18">
        <v>0.96</v>
      </c>
      <c r="DC30" s="18"/>
      <c r="DD30" s="18"/>
      <c r="DE30" s="18"/>
    </row>
    <row r="31" spans="1:109" x14ac:dyDescent="0.25">
      <c r="A31" s="175">
        <v>42</v>
      </c>
      <c r="B31" s="18">
        <v>1</v>
      </c>
      <c r="C31" s="18">
        <v>0.97550000000000003</v>
      </c>
      <c r="D31" s="18">
        <v>0.97260000000000002</v>
      </c>
      <c r="E31" s="18">
        <v>0.97009999999999996</v>
      </c>
      <c r="F31" s="18">
        <v>0.96789999999999998</v>
      </c>
      <c r="G31" s="18">
        <v>0.96640000000000004</v>
      </c>
      <c r="H31" s="18">
        <v>0.96519999999999995</v>
      </c>
      <c r="I31" s="18">
        <v>0.96399999999999997</v>
      </c>
      <c r="J31" s="18">
        <v>0.96299999999999997</v>
      </c>
      <c r="K31" s="18">
        <v>0.96209999999999996</v>
      </c>
      <c r="L31" s="18">
        <v>0.96130000000000004</v>
      </c>
      <c r="M31" s="18">
        <v>0.96050000000000002</v>
      </c>
      <c r="N31" s="18">
        <v>0.95989999999999998</v>
      </c>
      <c r="O31" s="18">
        <v>0.95940000000000003</v>
      </c>
      <c r="P31" s="18">
        <v>0.95909999999999995</v>
      </c>
      <c r="Q31" s="18">
        <v>0.96</v>
      </c>
      <c r="R31" s="18">
        <v>0.96</v>
      </c>
      <c r="S31" s="18">
        <v>0.96</v>
      </c>
      <c r="T31" s="18">
        <v>0.96</v>
      </c>
      <c r="U31" s="18">
        <v>0.96</v>
      </c>
      <c r="V31" s="18">
        <v>0.96</v>
      </c>
      <c r="W31" s="18">
        <v>0.96</v>
      </c>
      <c r="X31" s="18">
        <v>0.96</v>
      </c>
      <c r="Y31" s="18">
        <v>0.96</v>
      </c>
      <c r="Z31" s="18">
        <v>0.96</v>
      </c>
      <c r="AA31" s="18">
        <v>0.96</v>
      </c>
      <c r="AB31" s="18">
        <v>0.96</v>
      </c>
      <c r="AC31" s="18">
        <v>0.96</v>
      </c>
      <c r="AD31" s="18">
        <v>0.96</v>
      </c>
      <c r="AE31" s="18">
        <v>0.96</v>
      </c>
      <c r="AF31" s="18">
        <v>0.96</v>
      </c>
      <c r="AG31" s="18">
        <v>0.96</v>
      </c>
      <c r="AH31" s="18">
        <v>0.96</v>
      </c>
      <c r="AI31" s="18">
        <v>0.96</v>
      </c>
      <c r="AJ31" s="18">
        <v>0.96</v>
      </c>
      <c r="AK31" s="18">
        <v>0.96</v>
      </c>
      <c r="AL31" s="18">
        <v>0.96</v>
      </c>
      <c r="AM31" s="18">
        <v>0.96</v>
      </c>
      <c r="AN31" s="18">
        <v>0.96</v>
      </c>
      <c r="AO31" s="18">
        <v>0.96</v>
      </c>
      <c r="AP31" s="18">
        <v>0.96</v>
      </c>
      <c r="AQ31" s="18">
        <v>0.96</v>
      </c>
      <c r="AR31" s="18">
        <v>0.96</v>
      </c>
      <c r="AS31" s="18">
        <v>0.96</v>
      </c>
      <c r="AT31" s="18">
        <v>0.96</v>
      </c>
      <c r="AU31" s="18">
        <v>0.96</v>
      </c>
      <c r="AV31" s="18">
        <v>0.96</v>
      </c>
      <c r="AW31" s="18">
        <v>0.96</v>
      </c>
      <c r="AX31" s="18">
        <v>0.96</v>
      </c>
      <c r="AY31" s="18">
        <v>0.96</v>
      </c>
      <c r="AZ31" s="18">
        <v>0.96</v>
      </c>
      <c r="BA31" s="18">
        <v>0.96</v>
      </c>
      <c r="BB31" s="18">
        <v>0.96</v>
      </c>
      <c r="BC31" s="18">
        <v>0.96</v>
      </c>
      <c r="BD31" s="18">
        <v>0.96</v>
      </c>
      <c r="BE31" s="18">
        <v>0.96</v>
      </c>
      <c r="BF31" s="18">
        <v>0.96</v>
      </c>
      <c r="BG31" s="18">
        <v>0.96</v>
      </c>
      <c r="BH31" s="18">
        <v>0.96</v>
      </c>
      <c r="BI31" s="18">
        <v>0.96</v>
      </c>
      <c r="BJ31" s="18">
        <v>0.96</v>
      </c>
      <c r="BK31" s="18">
        <v>0.96</v>
      </c>
      <c r="BL31" s="18">
        <v>0.96</v>
      </c>
      <c r="BM31" s="18">
        <v>0.96</v>
      </c>
      <c r="BN31" s="18">
        <v>0.96</v>
      </c>
      <c r="BO31" s="18">
        <v>0.96</v>
      </c>
      <c r="BP31" s="18">
        <v>0.96</v>
      </c>
      <c r="BQ31" s="18">
        <v>0.96</v>
      </c>
      <c r="BR31" s="18">
        <v>0.96</v>
      </c>
      <c r="BS31" s="18">
        <v>0.96</v>
      </c>
      <c r="BT31" s="18">
        <v>0.96</v>
      </c>
      <c r="BU31" s="18">
        <v>0.96</v>
      </c>
      <c r="BV31" s="18">
        <v>0.96</v>
      </c>
      <c r="BW31" s="18">
        <v>0.96</v>
      </c>
      <c r="BX31" s="18">
        <v>0.96</v>
      </c>
      <c r="BY31" s="18">
        <v>0.96</v>
      </c>
      <c r="BZ31" s="18">
        <v>0.96</v>
      </c>
      <c r="CA31" s="18">
        <v>0.96</v>
      </c>
      <c r="CB31" s="18">
        <v>0.96</v>
      </c>
      <c r="CC31" s="18">
        <v>0.96</v>
      </c>
      <c r="CD31" s="18">
        <v>0.96</v>
      </c>
      <c r="CE31" s="18">
        <v>0.96</v>
      </c>
      <c r="CF31" s="18">
        <v>0.96</v>
      </c>
      <c r="CG31" s="18">
        <v>0.96</v>
      </c>
      <c r="CH31" s="18">
        <v>0.96</v>
      </c>
      <c r="CI31" s="18">
        <v>0.96</v>
      </c>
      <c r="CJ31" s="18">
        <v>0.96</v>
      </c>
      <c r="CK31" s="18">
        <v>0.96</v>
      </c>
      <c r="CL31" s="18">
        <v>0.96</v>
      </c>
      <c r="CM31" s="18">
        <v>0.96</v>
      </c>
      <c r="CN31" s="18">
        <v>0.96</v>
      </c>
      <c r="CO31" s="18">
        <v>0.96</v>
      </c>
      <c r="CP31" s="18">
        <v>0.96</v>
      </c>
      <c r="CQ31" s="18">
        <v>0.96</v>
      </c>
      <c r="CR31" s="18">
        <v>0.96</v>
      </c>
      <c r="CS31" s="18">
        <v>0.96</v>
      </c>
      <c r="CT31" s="18">
        <v>0.96</v>
      </c>
      <c r="CU31" s="18">
        <v>0.96</v>
      </c>
      <c r="CV31" s="18">
        <v>0.96</v>
      </c>
      <c r="CW31" s="18">
        <v>0.96</v>
      </c>
      <c r="CX31" s="18">
        <v>0.96</v>
      </c>
      <c r="CY31" s="18">
        <v>0.96</v>
      </c>
      <c r="CZ31" s="18">
        <v>0.96</v>
      </c>
      <c r="DA31" s="18">
        <v>0.96</v>
      </c>
      <c r="DB31" s="18">
        <v>0.96</v>
      </c>
      <c r="DC31" s="18"/>
      <c r="DD31" s="18"/>
      <c r="DE31" s="18"/>
    </row>
    <row r="32" spans="1:109" x14ac:dyDescent="0.25">
      <c r="A32" s="175">
        <v>43</v>
      </c>
      <c r="B32" s="18">
        <v>1</v>
      </c>
      <c r="C32" s="18">
        <v>0.97550000000000003</v>
      </c>
      <c r="D32" s="18">
        <v>0.97270000000000001</v>
      </c>
      <c r="E32" s="18">
        <v>0.97009999999999996</v>
      </c>
      <c r="F32" s="18">
        <v>0.96799999999999997</v>
      </c>
      <c r="G32" s="18">
        <v>0.96650000000000003</v>
      </c>
      <c r="H32" s="18">
        <v>0.96540000000000004</v>
      </c>
      <c r="I32" s="18">
        <v>0.96419999999999995</v>
      </c>
      <c r="J32" s="18">
        <v>0.96299999999999997</v>
      </c>
      <c r="K32" s="18">
        <v>0.96209999999999996</v>
      </c>
      <c r="L32" s="18">
        <v>0.96130000000000004</v>
      </c>
      <c r="M32" s="18">
        <v>0.96050000000000002</v>
      </c>
      <c r="N32" s="18">
        <v>0.95989999999999998</v>
      </c>
      <c r="O32" s="18">
        <v>0.95940000000000003</v>
      </c>
      <c r="P32" s="18">
        <v>0.95909999999999995</v>
      </c>
      <c r="Q32" s="18">
        <v>0.96</v>
      </c>
      <c r="R32" s="18">
        <v>0.96</v>
      </c>
      <c r="S32" s="18">
        <v>0.96</v>
      </c>
      <c r="T32" s="18">
        <v>0.96</v>
      </c>
      <c r="U32" s="18">
        <v>0.96</v>
      </c>
      <c r="V32" s="18">
        <v>0.96</v>
      </c>
      <c r="W32" s="18">
        <v>0.96</v>
      </c>
      <c r="X32" s="18">
        <v>0.96</v>
      </c>
      <c r="Y32" s="18">
        <v>0.96</v>
      </c>
      <c r="Z32" s="18">
        <v>0.96</v>
      </c>
      <c r="AA32" s="18">
        <v>0.96</v>
      </c>
      <c r="AB32" s="18">
        <v>0.96</v>
      </c>
      <c r="AC32" s="18">
        <v>0.96</v>
      </c>
      <c r="AD32" s="18">
        <v>0.96</v>
      </c>
      <c r="AE32" s="18">
        <v>0.96</v>
      </c>
      <c r="AF32" s="18">
        <v>0.96</v>
      </c>
      <c r="AG32" s="18">
        <v>0.96</v>
      </c>
      <c r="AH32" s="18">
        <v>0.96</v>
      </c>
      <c r="AI32" s="18">
        <v>0.96</v>
      </c>
      <c r="AJ32" s="18">
        <v>0.96</v>
      </c>
      <c r="AK32" s="18">
        <v>0.96</v>
      </c>
      <c r="AL32" s="18">
        <v>0.96</v>
      </c>
      <c r="AM32" s="18">
        <v>0.96</v>
      </c>
      <c r="AN32" s="18">
        <v>0.96</v>
      </c>
      <c r="AO32" s="18">
        <v>0.96</v>
      </c>
      <c r="AP32" s="18">
        <v>0.96</v>
      </c>
      <c r="AQ32" s="18">
        <v>0.96</v>
      </c>
      <c r="AR32" s="18">
        <v>0.96</v>
      </c>
      <c r="AS32" s="18">
        <v>0.96</v>
      </c>
      <c r="AT32" s="18">
        <v>0.96</v>
      </c>
      <c r="AU32" s="18">
        <v>0.96</v>
      </c>
      <c r="AV32" s="18">
        <v>0.96</v>
      </c>
      <c r="AW32" s="18">
        <v>0.96</v>
      </c>
      <c r="AX32" s="18">
        <v>0.96</v>
      </c>
      <c r="AY32" s="18">
        <v>0.96</v>
      </c>
      <c r="AZ32" s="18">
        <v>0.96</v>
      </c>
      <c r="BA32" s="18">
        <v>0.96</v>
      </c>
      <c r="BB32" s="18">
        <v>0.96</v>
      </c>
      <c r="BC32" s="18">
        <v>0.96</v>
      </c>
      <c r="BD32" s="18">
        <v>0.96</v>
      </c>
      <c r="BE32" s="18">
        <v>0.96</v>
      </c>
      <c r="BF32" s="18">
        <v>0.96</v>
      </c>
      <c r="BG32" s="18">
        <v>0.96</v>
      </c>
      <c r="BH32" s="18">
        <v>0.96</v>
      </c>
      <c r="BI32" s="18">
        <v>0.96</v>
      </c>
      <c r="BJ32" s="18">
        <v>0.96</v>
      </c>
      <c r="BK32" s="18">
        <v>0.96</v>
      </c>
      <c r="BL32" s="18">
        <v>0.96</v>
      </c>
      <c r="BM32" s="18">
        <v>0.96</v>
      </c>
      <c r="BN32" s="18">
        <v>0.96</v>
      </c>
      <c r="BO32" s="18">
        <v>0.96</v>
      </c>
      <c r="BP32" s="18">
        <v>0.96</v>
      </c>
      <c r="BQ32" s="18">
        <v>0.96</v>
      </c>
      <c r="BR32" s="18">
        <v>0.96</v>
      </c>
      <c r="BS32" s="18">
        <v>0.96</v>
      </c>
      <c r="BT32" s="18">
        <v>0.96</v>
      </c>
      <c r="BU32" s="18">
        <v>0.96</v>
      </c>
      <c r="BV32" s="18">
        <v>0.96</v>
      </c>
      <c r="BW32" s="18">
        <v>0.96</v>
      </c>
      <c r="BX32" s="18">
        <v>0.96</v>
      </c>
      <c r="BY32" s="18">
        <v>0.96</v>
      </c>
      <c r="BZ32" s="18">
        <v>0.96</v>
      </c>
      <c r="CA32" s="18">
        <v>0.96</v>
      </c>
      <c r="CB32" s="18">
        <v>0.96</v>
      </c>
      <c r="CC32" s="18">
        <v>0.96</v>
      </c>
      <c r="CD32" s="18">
        <v>0.96</v>
      </c>
      <c r="CE32" s="18">
        <v>0.96</v>
      </c>
      <c r="CF32" s="18">
        <v>0.96</v>
      </c>
      <c r="CG32" s="18">
        <v>0.96</v>
      </c>
      <c r="CH32" s="18">
        <v>0.96</v>
      </c>
      <c r="CI32" s="18">
        <v>0.96</v>
      </c>
      <c r="CJ32" s="18">
        <v>0.96</v>
      </c>
      <c r="CK32" s="18">
        <v>0.96</v>
      </c>
      <c r="CL32" s="18">
        <v>0.96</v>
      </c>
      <c r="CM32" s="18">
        <v>0.96</v>
      </c>
      <c r="CN32" s="18">
        <v>0.96</v>
      </c>
      <c r="CO32" s="18">
        <v>0.96</v>
      </c>
      <c r="CP32" s="18">
        <v>0.96</v>
      </c>
      <c r="CQ32" s="18">
        <v>0.96</v>
      </c>
      <c r="CR32" s="18">
        <v>0.96</v>
      </c>
      <c r="CS32" s="18">
        <v>0.96</v>
      </c>
      <c r="CT32" s="18">
        <v>0.96</v>
      </c>
      <c r="CU32" s="18">
        <v>0.96</v>
      </c>
      <c r="CV32" s="18">
        <v>0.96</v>
      </c>
      <c r="CW32" s="18">
        <v>0.96</v>
      </c>
      <c r="CX32" s="18">
        <v>0.96</v>
      </c>
      <c r="CY32" s="18">
        <v>0.96</v>
      </c>
      <c r="CZ32" s="18">
        <v>0.96</v>
      </c>
      <c r="DA32" s="18">
        <v>0.96</v>
      </c>
      <c r="DB32" s="18">
        <v>0.96</v>
      </c>
      <c r="DC32" s="18"/>
      <c r="DD32" s="18"/>
      <c r="DE32" s="18"/>
    </row>
    <row r="33" spans="1:109" x14ac:dyDescent="0.25">
      <c r="A33" s="175">
        <v>44</v>
      </c>
      <c r="B33" s="18">
        <v>1</v>
      </c>
      <c r="C33" s="18">
        <v>0.97560000000000002</v>
      </c>
      <c r="D33" s="18">
        <v>0.9728</v>
      </c>
      <c r="E33" s="18">
        <v>0.97019999999999995</v>
      </c>
      <c r="F33" s="18">
        <v>0.96809999999999996</v>
      </c>
      <c r="G33" s="18">
        <v>0.96660000000000001</v>
      </c>
      <c r="H33" s="18">
        <v>0.96550000000000002</v>
      </c>
      <c r="I33" s="18">
        <v>0.96440000000000003</v>
      </c>
      <c r="J33" s="18">
        <v>0.96319999999999995</v>
      </c>
      <c r="K33" s="18">
        <v>0.96209999999999996</v>
      </c>
      <c r="L33" s="18">
        <v>0.96130000000000004</v>
      </c>
      <c r="M33" s="18">
        <v>0.96050000000000002</v>
      </c>
      <c r="N33" s="18">
        <v>0.95989999999999998</v>
      </c>
      <c r="O33" s="18">
        <v>0.95940000000000003</v>
      </c>
      <c r="P33" s="18">
        <v>0.95909999999999995</v>
      </c>
      <c r="Q33" s="18">
        <v>0.96</v>
      </c>
      <c r="R33" s="18">
        <v>0.96</v>
      </c>
      <c r="S33" s="18">
        <v>0.96</v>
      </c>
      <c r="T33" s="18">
        <v>0.96</v>
      </c>
      <c r="U33" s="18">
        <v>0.96</v>
      </c>
      <c r="V33" s="18">
        <v>0.96</v>
      </c>
      <c r="W33" s="18">
        <v>0.96</v>
      </c>
      <c r="X33" s="18">
        <v>0.96</v>
      </c>
      <c r="Y33" s="18">
        <v>0.96</v>
      </c>
      <c r="Z33" s="18">
        <v>0.96</v>
      </c>
      <c r="AA33" s="18">
        <v>0.96</v>
      </c>
      <c r="AB33" s="18">
        <v>0.96</v>
      </c>
      <c r="AC33" s="18">
        <v>0.96</v>
      </c>
      <c r="AD33" s="18">
        <v>0.96</v>
      </c>
      <c r="AE33" s="18">
        <v>0.96</v>
      </c>
      <c r="AF33" s="18">
        <v>0.96</v>
      </c>
      <c r="AG33" s="18">
        <v>0.96</v>
      </c>
      <c r="AH33" s="18">
        <v>0.96</v>
      </c>
      <c r="AI33" s="18">
        <v>0.96</v>
      </c>
      <c r="AJ33" s="18">
        <v>0.96</v>
      </c>
      <c r="AK33" s="18">
        <v>0.96</v>
      </c>
      <c r="AL33" s="18">
        <v>0.96</v>
      </c>
      <c r="AM33" s="18">
        <v>0.96</v>
      </c>
      <c r="AN33" s="18">
        <v>0.96</v>
      </c>
      <c r="AO33" s="18">
        <v>0.96</v>
      </c>
      <c r="AP33" s="18">
        <v>0.96</v>
      </c>
      <c r="AQ33" s="18">
        <v>0.96</v>
      </c>
      <c r="AR33" s="18">
        <v>0.96</v>
      </c>
      <c r="AS33" s="18">
        <v>0.96</v>
      </c>
      <c r="AT33" s="18">
        <v>0.96</v>
      </c>
      <c r="AU33" s="18">
        <v>0.96</v>
      </c>
      <c r="AV33" s="18">
        <v>0.96</v>
      </c>
      <c r="AW33" s="18">
        <v>0.96</v>
      </c>
      <c r="AX33" s="18">
        <v>0.96</v>
      </c>
      <c r="AY33" s="18">
        <v>0.96</v>
      </c>
      <c r="AZ33" s="18">
        <v>0.96</v>
      </c>
      <c r="BA33" s="18">
        <v>0.96</v>
      </c>
      <c r="BB33" s="18">
        <v>0.96</v>
      </c>
      <c r="BC33" s="18">
        <v>0.96</v>
      </c>
      <c r="BD33" s="18">
        <v>0.96</v>
      </c>
      <c r="BE33" s="18">
        <v>0.96</v>
      </c>
      <c r="BF33" s="18">
        <v>0.96</v>
      </c>
      <c r="BG33" s="18">
        <v>0.96</v>
      </c>
      <c r="BH33" s="18">
        <v>0.96</v>
      </c>
      <c r="BI33" s="18">
        <v>0.96</v>
      </c>
      <c r="BJ33" s="18">
        <v>0.96</v>
      </c>
      <c r="BK33" s="18">
        <v>0.96</v>
      </c>
      <c r="BL33" s="18">
        <v>0.96</v>
      </c>
      <c r="BM33" s="18">
        <v>0.96</v>
      </c>
      <c r="BN33" s="18">
        <v>0.96</v>
      </c>
      <c r="BO33" s="18">
        <v>0.96</v>
      </c>
      <c r="BP33" s="18">
        <v>0.96</v>
      </c>
      <c r="BQ33" s="18">
        <v>0.96</v>
      </c>
      <c r="BR33" s="18">
        <v>0.96</v>
      </c>
      <c r="BS33" s="18">
        <v>0.96</v>
      </c>
      <c r="BT33" s="18">
        <v>0.96</v>
      </c>
      <c r="BU33" s="18">
        <v>0.96</v>
      </c>
      <c r="BV33" s="18">
        <v>0.96</v>
      </c>
      <c r="BW33" s="18">
        <v>0.96</v>
      </c>
      <c r="BX33" s="18">
        <v>0.96</v>
      </c>
      <c r="BY33" s="18">
        <v>0.96</v>
      </c>
      <c r="BZ33" s="18">
        <v>0.96</v>
      </c>
      <c r="CA33" s="18">
        <v>0.96</v>
      </c>
      <c r="CB33" s="18">
        <v>0.96</v>
      </c>
      <c r="CC33" s="18">
        <v>0.96</v>
      </c>
      <c r="CD33" s="18">
        <v>0.96</v>
      </c>
      <c r="CE33" s="18">
        <v>0.96</v>
      </c>
      <c r="CF33" s="18">
        <v>0.96</v>
      </c>
      <c r="CG33" s="18">
        <v>0.96</v>
      </c>
      <c r="CH33" s="18">
        <v>0.96</v>
      </c>
      <c r="CI33" s="18">
        <v>0.96</v>
      </c>
      <c r="CJ33" s="18">
        <v>0.96</v>
      </c>
      <c r="CK33" s="18">
        <v>0.96</v>
      </c>
      <c r="CL33" s="18">
        <v>0.96</v>
      </c>
      <c r="CM33" s="18">
        <v>0.96</v>
      </c>
      <c r="CN33" s="18">
        <v>0.96</v>
      </c>
      <c r="CO33" s="18">
        <v>0.96</v>
      </c>
      <c r="CP33" s="18">
        <v>0.96</v>
      </c>
      <c r="CQ33" s="18">
        <v>0.96</v>
      </c>
      <c r="CR33" s="18">
        <v>0.96</v>
      </c>
      <c r="CS33" s="18">
        <v>0.96</v>
      </c>
      <c r="CT33" s="18">
        <v>0.96</v>
      </c>
      <c r="CU33" s="18">
        <v>0.96</v>
      </c>
      <c r="CV33" s="18">
        <v>0.96</v>
      </c>
      <c r="CW33" s="18">
        <v>0.96</v>
      </c>
      <c r="CX33" s="18">
        <v>0.96</v>
      </c>
      <c r="CY33" s="18">
        <v>0.96</v>
      </c>
      <c r="CZ33" s="18">
        <v>0.96</v>
      </c>
      <c r="DA33" s="18">
        <v>0.96</v>
      </c>
      <c r="DB33" s="18">
        <v>0.96</v>
      </c>
      <c r="DC33" s="18"/>
      <c r="DD33" s="18"/>
      <c r="DE33" s="18"/>
    </row>
    <row r="34" spans="1:109" x14ac:dyDescent="0.25">
      <c r="A34" s="175">
        <v>45</v>
      </c>
      <c r="B34" s="18">
        <v>1</v>
      </c>
      <c r="C34" s="18">
        <v>0.97560000000000002</v>
      </c>
      <c r="D34" s="18">
        <v>0.97289999999999999</v>
      </c>
      <c r="E34" s="18">
        <v>0.97030000000000005</v>
      </c>
      <c r="F34" s="18">
        <v>0.96819999999999995</v>
      </c>
      <c r="G34" s="18">
        <v>0.96679999999999999</v>
      </c>
      <c r="H34" s="18">
        <v>0.96560000000000001</v>
      </c>
      <c r="I34" s="18">
        <v>0.96450000000000002</v>
      </c>
      <c r="J34" s="18">
        <v>0.96340000000000003</v>
      </c>
      <c r="K34" s="18">
        <v>0.96230000000000004</v>
      </c>
      <c r="L34" s="18">
        <v>0.96130000000000004</v>
      </c>
      <c r="M34" s="18">
        <v>0.96050000000000002</v>
      </c>
      <c r="N34" s="18">
        <v>0.95989999999999998</v>
      </c>
      <c r="O34" s="18">
        <v>0.95940000000000003</v>
      </c>
      <c r="P34" s="18">
        <v>0.95909999999999995</v>
      </c>
      <c r="Q34" s="18">
        <v>0.96</v>
      </c>
      <c r="R34" s="18">
        <v>0.96</v>
      </c>
      <c r="S34" s="18">
        <v>0.96</v>
      </c>
      <c r="T34" s="18">
        <v>0.96</v>
      </c>
      <c r="U34" s="18">
        <v>0.96</v>
      </c>
      <c r="V34" s="18">
        <v>0.96</v>
      </c>
      <c r="W34" s="18">
        <v>0.96</v>
      </c>
      <c r="X34" s="18">
        <v>0.96</v>
      </c>
      <c r="Y34" s="18">
        <v>0.96</v>
      </c>
      <c r="Z34" s="18">
        <v>0.96</v>
      </c>
      <c r="AA34" s="18">
        <v>0.96</v>
      </c>
      <c r="AB34" s="18">
        <v>0.96</v>
      </c>
      <c r="AC34" s="18">
        <v>0.96</v>
      </c>
      <c r="AD34" s="18">
        <v>0.96</v>
      </c>
      <c r="AE34" s="18">
        <v>0.96</v>
      </c>
      <c r="AF34" s="18">
        <v>0.96</v>
      </c>
      <c r="AG34" s="18">
        <v>0.96</v>
      </c>
      <c r="AH34" s="18">
        <v>0.96</v>
      </c>
      <c r="AI34" s="18">
        <v>0.96</v>
      </c>
      <c r="AJ34" s="18">
        <v>0.96</v>
      </c>
      <c r="AK34" s="18">
        <v>0.96</v>
      </c>
      <c r="AL34" s="18">
        <v>0.96</v>
      </c>
      <c r="AM34" s="18">
        <v>0.96</v>
      </c>
      <c r="AN34" s="18">
        <v>0.96</v>
      </c>
      <c r="AO34" s="18">
        <v>0.96</v>
      </c>
      <c r="AP34" s="18">
        <v>0.96</v>
      </c>
      <c r="AQ34" s="18">
        <v>0.96</v>
      </c>
      <c r="AR34" s="18">
        <v>0.96</v>
      </c>
      <c r="AS34" s="18">
        <v>0.96</v>
      </c>
      <c r="AT34" s="18">
        <v>0.96</v>
      </c>
      <c r="AU34" s="18">
        <v>0.96</v>
      </c>
      <c r="AV34" s="18">
        <v>0.96</v>
      </c>
      <c r="AW34" s="18">
        <v>0.96</v>
      </c>
      <c r="AX34" s="18">
        <v>0.96</v>
      </c>
      <c r="AY34" s="18">
        <v>0.96</v>
      </c>
      <c r="AZ34" s="18">
        <v>0.96</v>
      </c>
      <c r="BA34" s="18">
        <v>0.96</v>
      </c>
      <c r="BB34" s="18">
        <v>0.96</v>
      </c>
      <c r="BC34" s="18">
        <v>0.96</v>
      </c>
      <c r="BD34" s="18">
        <v>0.96</v>
      </c>
      <c r="BE34" s="18">
        <v>0.96</v>
      </c>
      <c r="BF34" s="18">
        <v>0.96</v>
      </c>
      <c r="BG34" s="18">
        <v>0.96</v>
      </c>
      <c r="BH34" s="18">
        <v>0.96</v>
      </c>
      <c r="BI34" s="18">
        <v>0.96</v>
      </c>
      <c r="BJ34" s="18">
        <v>0.96</v>
      </c>
      <c r="BK34" s="18">
        <v>0.96</v>
      </c>
      <c r="BL34" s="18">
        <v>0.96</v>
      </c>
      <c r="BM34" s="18">
        <v>0.96</v>
      </c>
      <c r="BN34" s="18">
        <v>0.96</v>
      </c>
      <c r="BO34" s="18">
        <v>0.96</v>
      </c>
      <c r="BP34" s="18">
        <v>0.96</v>
      </c>
      <c r="BQ34" s="18">
        <v>0.96</v>
      </c>
      <c r="BR34" s="18">
        <v>0.96</v>
      </c>
      <c r="BS34" s="18">
        <v>0.96</v>
      </c>
      <c r="BT34" s="18">
        <v>0.96</v>
      </c>
      <c r="BU34" s="18">
        <v>0.96</v>
      </c>
      <c r="BV34" s="18">
        <v>0.96</v>
      </c>
      <c r="BW34" s="18">
        <v>0.96</v>
      </c>
      <c r="BX34" s="18">
        <v>0.96</v>
      </c>
      <c r="BY34" s="18">
        <v>0.96</v>
      </c>
      <c r="BZ34" s="18">
        <v>0.96</v>
      </c>
      <c r="CA34" s="18">
        <v>0.96</v>
      </c>
      <c r="CB34" s="18">
        <v>0.96</v>
      </c>
      <c r="CC34" s="18">
        <v>0.96</v>
      </c>
      <c r="CD34" s="18">
        <v>0.96</v>
      </c>
      <c r="CE34" s="18">
        <v>0.96</v>
      </c>
      <c r="CF34" s="18">
        <v>0.96</v>
      </c>
      <c r="CG34" s="18">
        <v>0.96</v>
      </c>
      <c r="CH34" s="18">
        <v>0.96</v>
      </c>
      <c r="CI34" s="18">
        <v>0.96</v>
      </c>
      <c r="CJ34" s="18">
        <v>0.96</v>
      </c>
      <c r="CK34" s="18">
        <v>0.96</v>
      </c>
      <c r="CL34" s="18">
        <v>0.96</v>
      </c>
      <c r="CM34" s="18">
        <v>0.96</v>
      </c>
      <c r="CN34" s="18">
        <v>0.96</v>
      </c>
      <c r="CO34" s="18">
        <v>0.96</v>
      </c>
      <c r="CP34" s="18">
        <v>0.96</v>
      </c>
      <c r="CQ34" s="18">
        <v>0.96</v>
      </c>
      <c r="CR34" s="18">
        <v>0.96</v>
      </c>
      <c r="CS34" s="18">
        <v>0.96</v>
      </c>
      <c r="CT34" s="18">
        <v>0.96</v>
      </c>
      <c r="CU34" s="18">
        <v>0.96</v>
      </c>
      <c r="CV34" s="18">
        <v>0.96</v>
      </c>
      <c r="CW34" s="18">
        <v>0.96</v>
      </c>
      <c r="CX34" s="18">
        <v>0.96</v>
      </c>
      <c r="CY34" s="18">
        <v>0.96</v>
      </c>
      <c r="CZ34" s="18">
        <v>0.96</v>
      </c>
      <c r="DA34" s="18">
        <v>0.96</v>
      </c>
      <c r="DB34" s="18">
        <v>0.96</v>
      </c>
      <c r="DC34" s="18"/>
      <c r="DD34" s="18"/>
      <c r="DE34" s="18"/>
    </row>
    <row r="35" spans="1:109" x14ac:dyDescent="0.25">
      <c r="A35" s="175">
        <v>46</v>
      </c>
      <c r="B35" s="18">
        <v>1</v>
      </c>
      <c r="C35" s="18">
        <v>0.97570000000000001</v>
      </c>
      <c r="D35" s="18">
        <v>0.97289999999999999</v>
      </c>
      <c r="E35" s="18">
        <v>0.97040000000000004</v>
      </c>
      <c r="F35" s="18">
        <v>0.96830000000000005</v>
      </c>
      <c r="G35" s="18">
        <v>0.96689999999999998</v>
      </c>
      <c r="H35" s="18">
        <v>0.96579999999999999</v>
      </c>
      <c r="I35" s="18">
        <v>0.9647</v>
      </c>
      <c r="J35" s="18">
        <v>0.96360000000000001</v>
      </c>
      <c r="K35" s="18">
        <v>0.96250000000000002</v>
      </c>
      <c r="L35" s="18">
        <v>0.96150000000000002</v>
      </c>
      <c r="M35" s="18">
        <v>0.96050000000000002</v>
      </c>
      <c r="N35" s="18">
        <v>0.95989999999999998</v>
      </c>
      <c r="O35" s="18">
        <v>0.95940000000000003</v>
      </c>
      <c r="P35" s="18">
        <v>0.95909999999999995</v>
      </c>
      <c r="Q35" s="18">
        <v>0.96</v>
      </c>
      <c r="R35" s="18">
        <v>0.96</v>
      </c>
      <c r="S35" s="18">
        <v>0.96</v>
      </c>
      <c r="T35" s="18">
        <v>0.96</v>
      </c>
      <c r="U35" s="18">
        <v>0.96</v>
      </c>
      <c r="V35" s="18">
        <v>0.96</v>
      </c>
      <c r="W35" s="18">
        <v>0.96</v>
      </c>
      <c r="X35" s="18">
        <v>0.96</v>
      </c>
      <c r="Y35" s="18">
        <v>0.96</v>
      </c>
      <c r="Z35" s="18">
        <v>0.96</v>
      </c>
      <c r="AA35" s="18">
        <v>0.96</v>
      </c>
      <c r="AB35" s="18">
        <v>0.96</v>
      </c>
      <c r="AC35" s="18">
        <v>0.96</v>
      </c>
      <c r="AD35" s="18">
        <v>0.96</v>
      </c>
      <c r="AE35" s="18">
        <v>0.96</v>
      </c>
      <c r="AF35" s="18">
        <v>0.96</v>
      </c>
      <c r="AG35" s="18">
        <v>0.96</v>
      </c>
      <c r="AH35" s="18">
        <v>0.96</v>
      </c>
      <c r="AI35" s="18">
        <v>0.96</v>
      </c>
      <c r="AJ35" s="18">
        <v>0.96</v>
      </c>
      <c r="AK35" s="18">
        <v>0.96</v>
      </c>
      <c r="AL35" s="18">
        <v>0.96</v>
      </c>
      <c r="AM35" s="18">
        <v>0.96</v>
      </c>
      <c r="AN35" s="18">
        <v>0.96</v>
      </c>
      <c r="AO35" s="18">
        <v>0.96</v>
      </c>
      <c r="AP35" s="18">
        <v>0.96</v>
      </c>
      <c r="AQ35" s="18">
        <v>0.96</v>
      </c>
      <c r="AR35" s="18">
        <v>0.96</v>
      </c>
      <c r="AS35" s="18">
        <v>0.96</v>
      </c>
      <c r="AT35" s="18">
        <v>0.96</v>
      </c>
      <c r="AU35" s="18">
        <v>0.96</v>
      </c>
      <c r="AV35" s="18">
        <v>0.96</v>
      </c>
      <c r="AW35" s="18">
        <v>0.96</v>
      </c>
      <c r="AX35" s="18">
        <v>0.96</v>
      </c>
      <c r="AY35" s="18">
        <v>0.96</v>
      </c>
      <c r="AZ35" s="18">
        <v>0.96</v>
      </c>
      <c r="BA35" s="18">
        <v>0.96</v>
      </c>
      <c r="BB35" s="18">
        <v>0.96</v>
      </c>
      <c r="BC35" s="18">
        <v>0.96</v>
      </c>
      <c r="BD35" s="18">
        <v>0.96</v>
      </c>
      <c r="BE35" s="18">
        <v>0.96</v>
      </c>
      <c r="BF35" s="18">
        <v>0.96</v>
      </c>
      <c r="BG35" s="18">
        <v>0.96</v>
      </c>
      <c r="BH35" s="18">
        <v>0.96</v>
      </c>
      <c r="BI35" s="18">
        <v>0.96</v>
      </c>
      <c r="BJ35" s="18">
        <v>0.96</v>
      </c>
      <c r="BK35" s="18">
        <v>0.96</v>
      </c>
      <c r="BL35" s="18">
        <v>0.96</v>
      </c>
      <c r="BM35" s="18">
        <v>0.96</v>
      </c>
      <c r="BN35" s="18">
        <v>0.96</v>
      </c>
      <c r="BO35" s="18">
        <v>0.96</v>
      </c>
      <c r="BP35" s="18">
        <v>0.96</v>
      </c>
      <c r="BQ35" s="18">
        <v>0.96</v>
      </c>
      <c r="BR35" s="18">
        <v>0.96</v>
      </c>
      <c r="BS35" s="18">
        <v>0.96</v>
      </c>
      <c r="BT35" s="18">
        <v>0.96</v>
      </c>
      <c r="BU35" s="18">
        <v>0.96</v>
      </c>
      <c r="BV35" s="18">
        <v>0.96</v>
      </c>
      <c r="BW35" s="18">
        <v>0.96</v>
      </c>
      <c r="BX35" s="18">
        <v>0.96</v>
      </c>
      <c r="BY35" s="18">
        <v>0.96</v>
      </c>
      <c r="BZ35" s="18">
        <v>0.96</v>
      </c>
      <c r="CA35" s="18">
        <v>0.96</v>
      </c>
      <c r="CB35" s="18">
        <v>0.96</v>
      </c>
      <c r="CC35" s="18">
        <v>0.96</v>
      </c>
      <c r="CD35" s="18">
        <v>0.96</v>
      </c>
      <c r="CE35" s="18">
        <v>0.96</v>
      </c>
      <c r="CF35" s="18">
        <v>0.96</v>
      </c>
      <c r="CG35" s="18">
        <v>0.96</v>
      </c>
      <c r="CH35" s="18">
        <v>0.96</v>
      </c>
      <c r="CI35" s="18">
        <v>0.96</v>
      </c>
      <c r="CJ35" s="18">
        <v>0.96</v>
      </c>
      <c r="CK35" s="18">
        <v>0.96</v>
      </c>
      <c r="CL35" s="18">
        <v>0.96</v>
      </c>
      <c r="CM35" s="18">
        <v>0.96</v>
      </c>
      <c r="CN35" s="18">
        <v>0.96</v>
      </c>
      <c r="CO35" s="18">
        <v>0.96</v>
      </c>
      <c r="CP35" s="18">
        <v>0.96</v>
      </c>
      <c r="CQ35" s="18">
        <v>0.96</v>
      </c>
      <c r="CR35" s="18">
        <v>0.96</v>
      </c>
      <c r="CS35" s="18">
        <v>0.96</v>
      </c>
      <c r="CT35" s="18">
        <v>0.96</v>
      </c>
      <c r="CU35" s="18">
        <v>0.96</v>
      </c>
      <c r="CV35" s="18">
        <v>0.96</v>
      </c>
      <c r="CW35" s="18">
        <v>0.96</v>
      </c>
      <c r="CX35" s="18">
        <v>0.96</v>
      </c>
      <c r="CY35" s="18">
        <v>0.96</v>
      </c>
      <c r="CZ35" s="18">
        <v>0.96</v>
      </c>
      <c r="DA35" s="18">
        <v>0.96</v>
      </c>
      <c r="DB35" s="18">
        <v>0.96</v>
      </c>
      <c r="DC35" s="18"/>
      <c r="DD35" s="18"/>
      <c r="DE35" s="18"/>
    </row>
    <row r="36" spans="1:109" x14ac:dyDescent="0.25">
      <c r="A36" s="175">
        <v>47</v>
      </c>
      <c r="B36" s="18">
        <v>1</v>
      </c>
      <c r="C36" s="18">
        <v>0.9758</v>
      </c>
      <c r="D36" s="18">
        <v>0.97299999999999998</v>
      </c>
      <c r="E36" s="18">
        <v>0.97050000000000003</v>
      </c>
      <c r="F36" s="18">
        <v>0.96840000000000004</v>
      </c>
      <c r="G36" s="18">
        <v>0.96699999999999997</v>
      </c>
      <c r="H36" s="18">
        <v>0.96589999999999998</v>
      </c>
      <c r="I36" s="18">
        <v>0.96479999999999999</v>
      </c>
      <c r="J36" s="18">
        <v>0.96379999999999999</v>
      </c>
      <c r="K36" s="18">
        <v>0.9627</v>
      </c>
      <c r="L36" s="18">
        <v>0.9617</v>
      </c>
      <c r="M36" s="18">
        <v>0.9607</v>
      </c>
      <c r="N36" s="18">
        <v>0.95989999999999998</v>
      </c>
      <c r="O36" s="18">
        <v>0.95940000000000003</v>
      </c>
      <c r="P36" s="18">
        <v>0.95909999999999995</v>
      </c>
      <c r="Q36" s="18">
        <v>0.96</v>
      </c>
      <c r="R36" s="18">
        <v>0.96</v>
      </c>
      <c r="S36" s="18">
        <v>0.96</v>
      </c>
      <c r="T36" s="18">
        <v>0.96</v>
      </c>
      <c r="U36" s="18">
        <v>0.96</v>
      </c>
      <c r="V36" s="18">
        <v>0.96</v>
      </c>
      <c r="W36" s="18">
        <v>0.96</v>
      </c>
      <c r="X36" s="18">
        <v>0.96</v>
      </c>
      <c r="Y36" s="18">
        <v>0.96</v>
      </c>
      <c r="Z36" s="18">
        <v>0.96</v>
      </c>
      <c r="AA36" s="18">
        <v>0.96</v>
      </c>
      <c r="AB36" s="18">
        <v>0.96</v>
      </c>
      <c r="AC36" s="18">
        <v>0.96</v>
      </c>
      <c r="AD36" s="18">
        <v>0.96</v>
      </c>
      <c r="AE36" s="18">
        <v>0.96</v>
      </c>
      <c r="AF36" s="18">
        <v>0.96</v>
      </c>
      <c r="AG36" s="18">
        <v>0.96</v>
      </c>
      <c r="AH36" s="18">
        <v>0.96</v>
      </c>
      <c r="AI36" s="18">
        <v>0.96</v>
      </c>
      <c r="AJ36" s="18">
        <v>0.96</v>
      </c>
      <c r="AK36" s="18">
        <v>0.96</v>
      </c>
      <c r="AL36" s="18">
        <v>0.96</v>
      </c>
      <c r="AM36" s="18">
        <v>0.96</v>
      </c>
      <c r="AN36" s="18">
        <v>0.96</v>
      </c>
      <c r="AO36" s="18">
        <v>0.96</v>
      </c>
      <c r="AP36" s="18">
        <v>0.96</v>
      </c>
      <c r="AQ36" s="18">
        <v>0.96</v>
      </c>
      <c r="AR36" s="18">
        <v>0.96</v>
      </c>
      <c r="AS36" s="18">
        <v>0.96</v>
      </c>
      <c r="AT36" s="18">
        <v>0.96</v>
      </c>
      <c r="AU36" s="18">
        <v>0.96</v>
      </c>
      <c r="AV36" s="18">
        <v>0.96</v>
      </c>
      <c r="AW36" s="18">
        <v>0.96</v>
      </c>
      <c r="AX36" s="18">
        <v>0.96</v>
      </c>
      <c r="AY36" s="18">
        <v>0.96</v>
      </c>
      <c r="AZ36" s="18">
        <v>0.96</v>
      </c>
      <c r="BA36" s="18">
        <v>0.96</v>
      </c>
      <c r="BB36" s="18">
        <v>0.96</v>
      </c>
      <c r="BC36" s="18">
        <v>0.96</v>
      </c>
      <c r="BD36" s="18">
        <v>0.96</v>
      </c>
      <c r="BE36" s="18">
        <v>0.96</v>
      </c>
      <c r="BF36" s="18">
        <v>0.96</v>
      </c>
      <c r="BG36" s="18">
        <v>0.96</v>
      </c>
      <c r="BH36" s="18">
        <v>0.96</v>
      </c>
      <c r="BI36" s="18">
        <v>0.96</v>
      </c>
      <c r="BJ36" s="18">
        <v>0.96</v>
      </c>
      <c r="BK36" s="18">
        <v>0.96</v>
      </c>
      <c r="BL36" s="18">
        <v>0.96</v>
      </c>
      <c r="BM36" s="18">
        <v>0.96</v>
      </c>
      <c r="BN36" s="18">
        <v>0.96</v>
      </c>
      <c r="BO36" s="18">
        <v>0.96</v>
      </c>
      <c r="BP36" s="18">
        <v>0.96</v>
      </c>
      <c r="BQ36" s="18">
        <v>0.96</v>
      </c>
      <c r="BR36" s="18">
        <v>0.96</v>
      </c>
      <c r="BS36" s="18">
        <v>0.96</v>
      </c>
      <c r="BT36" s="18">
        <v>0.96</v>
      </c>
      <c r="BU36" s="18">
        <v>0.96</v>
      </c>
      <c r="BV36" s="18">
        <v>0.96</v>
      </c>
      <c r="BW36" s="18">
        <v>0.96</v>
      </c>
      <c r="BX36" s="18">
        <v>0.96</v>
      </c>
      <c r="BY36" s="18">
        <v>0.96</v>
      </c>
      <c r="BZ36" s="18">
        <v>0.96</v>
      </c>
      <c r="CA36" s="18">
        <v>0.96</v>
      </c>
      <c r="CB36" s="18">
        <v>0.96</v>
      </c>
      <c r="CC36" s="18">
        <v>0.96</v>
      </c>
      <c r="CD36" s="18">
        <v>0.96</v>
      </c>
      <c r="CE36" s="18">
        <v>0.96</v>
      </c>
      <c r="CF36" s="18">
        <v>0.96</v>
      </c>
      <c r="CG36" s="18">
        <v>0.96</v>
      </c>
      <c r="CH36" s="18">
        <v>0.96</v>
      </c>
      <c r="CI36" s="18">
        <v>0.96</v>
      </c>
      <c r="CJ36" s="18">
        <v>0.96</v>
      </c>
      <c r="CK36" s="18">
        <v>0.96</v>
      </c>
      <c r="CL36" s="18">
        <v>0.96</v>
      </c>
      <c r="CM36" s="18">
        <v>0.96</v>
      </c>
      <c r="CN36" s="18">
        <v>0.96</v>
      </c>
      <c r="CO36" s="18">
        <v>0.96</v>
      </c>
      <c r="CP36" s="18">
        <v>0.96</v>
      </c>
      <c r="CQ36" s="18">
        <v>0.96</v>
      </c>
      <c r="CR36" s="18">
        <v>0.96</v>
      </c>
      <c r="CS36" s="18">
        <v>0.96</v>
      </c>
      <c r="CT36" s="18">
        <v>0.96</v>
      </c>
      <c r="CU36" s="18">
        <v>0.96</v>
      </c>
      <c r="CV36" s="18">
        <v>0.96</v>
      </c>
      <c r="CW36" s="18">
        <v>0.96</v>
      </c>
      <c r="CX36" s="18">
        <v>0.96</v>
      </c>
      <c r="CY36" s="18">
        <v>0.96</v>
      </c>
      <c r="CZ36" s="18">
        <v>0.96</v>
      </c>
      <c r="DA36" s="18">
        <v>0.96</v>
      </c>
      <c r="DB36" s="18">
        <v>0.96</v>
      </c>
      <c r="DC36" s="18"/>
      <c r="DD36" s="18"/>
      <c r="DE36" s="18"/>
    </row>
    <row r="37" spans="1:109" x14ac:dyDescent="0.25">
      <c r="A37" s="175">
        <v>48</v>
      </c>
      <c r="B37" s="18">
        <v>1</v>
      </c>
      <c r="C37" s="18">
        <v>0.97589999999999999</v>
      </c>
      <c r="D37" s="18">
        <v>0.97309999999999997</v>
      </c>
      <c r="E37" s="18">
        <v>0.97060000000000002</v>
      </c>
      <c r="F37" s="18">
        <v>0.96850000000000003</v>
      </c>
      <c r="G37" s="18">
        <v>0.96709999999999996</v>
      </c>
      <c r="H37" s="18">
        <v>0.96609999999999996</v>
      </c>
      <c r="I37" s="18">
        <v>0.96499999999999997</v>
      </c>
      <c r="J37" s="18">
        <v>0.96389999999999998</v>
      </c>
      <c r="K37" s="18">
        <v>0.96289999999999998</v>
      </c>
      <c r="L37" s="18">
        <v>0.96189999999999998</v>
      </c>
      <c r="M37" s="18">
        <v>0.96099999999999997</v>
      </c>
      <c r="N37" s="18">
        <v>0.96009999999999995</v>
      </c>
      <c r="O37" s="18">
        <v>0.95940000000000003</v>
      </c>
      <c r="P37" s="18">
        <v>0.95909999999999995</v>
      </c>
      <c r="Q37" s="18">
        <v>0.96</v>
      </c>
      <c r="R37" s="18">
        <v>0.96</v>
      </c>
      <c r="S37" s="18">
        <v>0.96</v>
      </c>
      <c r="T37" s="18">
        <v>0.96</v>
      </c>
      <c r="U37" s="18">
        <v>0.96</v>
      </c>
      <c r="V37" s="18">
        <v>0.96</v>
      </c>
      <c r="W37" s="18">
        <v>0.96</v>
      </c>
      <c r="X37" s="18">
        <v>0.96</v>
      </c>
      <c r="Y37" s="18">
        <v>0.96</v>
      </c>
      <c r="Z37" s="18">
        <v>0.96</v>
      </c>
      <c r="AA37" s="18">
        <v>0.96</v>
      </c>
      <c r="AB37" s="18">
        <v>0.96</v>
      </c>
      <c r="AC37" s="18">
        <v>0.96</v>
      </c>
      <c r="AD37" s="18">
        <v>0.96</v>
      </c>
      <c r="AE37" s="18">
        <v>0.96</v>
      </c>
      <c r="AF37" s="18">
        <v>0.96</v>
      </c>
      <c r="AG37" s="18">
        <v>0.96</v>
      </c>
      <c r="AH37" s="18">
        <v>0.96</v>
      </c>
      <c r="AI37" s="18">
        <v>0.96</v>
      </c>
      <c r="AJ37" s="18">
        <v>0.96</v>
      </c>
      <c r="AK37" s="18">
        <v>0.96</v>
      </c>
      <c r="AL37" s="18">
        <v>0.96</v>
      </c>
      <c r="AM37" s="18">
        <v>0.96</v>
      </c>
      <c r="AN37" s="18">
        <v>0.96</v>
      </c>
      <c r="AO37" s="18">
        <v>0.96</v>
      </c>
      <c r="AP37" s="18">
        <v>0.96</v>
      </c>
      <c r="AQ37" s="18">
        <v>0.96</v>
      </c>
      <c r="AR37" s="18">
        <v>0.96</v>
      </c>
      <c r="AS37" s="18">
        <v>0.96</v>
      </c>
      <c r="AT37" s="18">
        <v>0.96</v>
      </c>
      <c r="AU37" s="18">
        <v>0.96</v>
      </c>
      <c r="AV37" s="18">
        <v>0.96</v>
      </c>
      <c r="AW37" s="18">
        <v>0.96</v>
      </c>
      <c r="AX37" s="18">
        <v>0.96</v>
      </c>
      <c r="AY37" s="18">
        <v>0.96</v>
      </c>
      <c r="AZ37" s="18">
        <v>0.96</v>
      </c>
      <c r="BA37" s="18">
        <v>0.96</v>
      </c>
      <c r="BB37" s="18">
        <v>0.96</v>
      </c>
      <c r="BC37" s="18">
        <v>0.96</v>
      </c>
      <c r="BD37" s="18">
        <v>0.96</v>
      </c>
      <c r="BE37" s="18">
        <v>0.96</v>
      </c>
      <c r="BF37" s="18">
        <v>0.96</v>
      </c>
      <c r="BG37" s="18">
        <v>0.96</v>
      </c>
      <c r="BH37" s="18">
        <v>0.96</v>
      </c>
      <c r="BI37" s="18">
        <v>0.96</v>
      </c>
      <c r="BJ37" s="18">
        <v>0.96</v>
      </c>
      <c r="BK37" s="18">
        <v>0.96</v>
      </c>
      <c r="BL37" s="18">
        <v>0.96</v>
      </c>
      <c r="BM37" s="18">
        <v>0.96</v>
      </c>
      <c r="BN37" s="18">
        <v>0.96</v>
      </c>
      <c r="BO37" s="18">
        <v>0.96</v>
      </c>
      <c r="BP37" s="18">
        <v>0.96</v>
      </c>
      <c r="BQ37" s="18">
        <v>0.96</v>
      </c>
      <c r="BR37" s="18">
        <v>0.96</v>
      </c>
      <c r="BS37" s="18">
        <v>0.96</v>
      </c>
      <c r="BT37" s="18">
        <v>0.96</v>
      </c>
      <c r="BU37" s="18">
        <v>0.96</v>
      </c>
      <c r="BV37" s="18">
        <v>0.96</v>
      </c>
      <c r="BW37" s="18">
        <v>0.96</v>
      </c>
      <c r="BX37" s="18">
        <v>0.96</v>
      </c>
      <c r="BY37" s="18">
        <v>0.96</v>
      </c>
      <c r="BZ37" s="18">
        <v>0.96</v>
      </c>
      <c r="CA37" s="18">
        <v>0.96</v>
      </c>
      <c r="CB37" s="18">
        <v>0.96</v>
      </c>
      <c r="CC37" s="18">
        <v>0.96</v>
      </c>
      <c r="CD37" s="18">
        <v>0.96</v>
      </c>
      <c r="CE37" s="18">
        <v>0.96</v>
      </c>
      <c r="CF37" s="18">
        <v>0.96</v>
      </c>
      <c r="CG37" s="18">
        <v>0.96</v>
      </c>
      <c r="CH37" s="18">
        <v>0.96</v>
      </c>
      <c r="CI37" s="18">
        <v>0.96</v>
      </c>
      <c r="CJ37" s="18">
        <v>0.96</v>
      </c>
      <c r="CK37" s="18">
        <v>0.96</v>
      </c>
      <c r="CL37" s="18">
        <v>0.96</v>
      </c>
      <c r="CM37" s="18">
        <v>0.96</v>
      </c>
      <c r="CN37" s="18">
        <v>0.96</v>
      </c>
      <c r="CO37" s="18">
        <v>0.96</v>
      </c>
      <c r="CP37" s="18">
        <v>0.96</v>
      </c>
      <c r="CQ37" s="18">
        <v>0.96</v>
      </c>
      <c r="CR37" s="18">
        <v>0.96</v>
      </c>
      <c r="CS37" s="18">
        <v>0.96</v>
      </c>
      <c r="CT37" s="18">
        <v>0.96</v>
      </c>
      <c r="CU37" s="18">
        <v>0.96</v>
      </c>
      <c r="CV37" s="18">
        <v>0.96</v>
      </c>
      <c r="CW37" s="18">
        <v>0.96</v>
      </c>
      <c r="CX37" s="18">
        <v>0.96</v>
      </c>
      <c r="CY37" s="18">
        <v>0.96</v>
      </c>
      <c r="CZ37" s="18">
        <v>0.96</v>
      </c>
      <c r="DA37" s="18">
        <v>0.96</v>
      </c>
      <c r="DB37" s="18">
        <v>0.96</v>
      </c>
      <c r="DC37" s="18"/>
      <c r="DD37" s="18"/>
      <c r="DE37" s="18"/>
    </row>
    <row r="38" spans="1:109" x14ac:dyDescent="0.25">
      <c r="A38" s="175">
        <v>49</v>
      </c>
      <c r="B38" s="18">
        <v>1</v>
      </c>
      <c r="C38" s="18">
        <v>0.97599999999999998</v>
      </c>
      <c r="D38" s="18">
        <v>0.97330000000000005</v>
      </c>
      <c r="E38" s="18">
        <v>0.9708</v>
      </c>
      <c r="F38" s="18">
        <v>0.96870000000000001</v>
      </c>
      <c r="G38" s="18">
        <v>0.96730000000000005</v>
      </c>
      <c r="H38" s="18">
        <v>0.96619999999999995</v>
      </c>
      <c r="I38" s="18">
        <v>0.96519999999999995</v>
      </c>
      <c r="J38" s="18">
        <v>0.96409999999999996</v>
      </c>
      <c r="K38" s="18">
        <v>0.96309999999999996</v>
      </c>
      <c r="L38" s="18">
        <v>0.96209999999999996</v>
      </c>
      <c r="M38" s="18">
        <v>0.96120000000000005</v>
      </c>
      <c r="N38" s="18">
        <v>0.96040000000000003</v>
      </c>
      <c r="O38" s="18">
        <v>0.9597</v>
      </c>
      <c r="P38" s="18">
        <v>0.95909999999999995</v>
      </c>
      <c r="Q38" s="18">
        <v>0.96</v>
      </c>
      <c r="R38" s="18">
        <v>0.96</v>
      </c>
      <c r="S38" s="18">
        <v>0.96</v>
      </c>
      <c r="T38" s="18">
        <v>0.96</v>
      </c>
      <c r="U38" s="18">
        <v>0.96</v>
      </c>
      <c r="V38" s="18">
        <v>0.96</v>
      </c>
      <c r="W38" s="18">
        <v>0.96</v>
      </c>
      <c r="X38" s="18">
        <v>0.96</v>
      </c>
      <c r="Y38" s="18">
        <v>0.96</v>
      </c>
      <c r="Z38" s="18">
        <v>0.96</v>
      </c>
      <c r="AA38" s="18">
        <v>0.96</v>
      </c>
      <c r="AB38" s="18">
        <v>0.96</v>
      </c>
      <c r="AC38" s="18">
        <v>0.96</v>
      </c>
      <c r="AD38" s="18">
        <v>0.96</v>
      </c>
      <c r="AE38" s="18">
        <v>0.96</v>
      </c>
      <c r="AF38" s="18">
        <v>0.96</v>
      </c>
      <c r="AG38" s="18">
        <v>0.96</v>
      </c>
      <c r="AH38" s="18">
        <v>0.96</v>
      </c>
      <c r="AI38" s="18">
        <v>0.96</v>
      </c>
      <c r="AJ38" s="18">
        <v>0.96</v>
      </c>
      <c r="AK38" s="18">
        <v>0.96</v>
      </c>
      <c r="AL38" s="18">
        <v>0.96</v>
      </c>
      <c r="AM38" s="18">
        <v>0.96</v>
      </c>
      <c r="AN38" s="18">
        <v>0.96</v>
      </c>
      <c r="AO38" s="18">
        <v>0.96</v>
      </c>
      <c r="AP38" s="18">
        <v>0.96</v>
      </c>
      <c r="AQ38" s="18">
        <v>0.96</v>
      </c>
      <c r="AR38" s="18">
        <v>0.96</v>
      </c>
      <c r="AS38" s="18">
        <v>0.96</v>
      </c>
      <c r="AT38" s="18">
        <v>0.96</v>
      </c>
      <c r="AU38" s="18">
        <v>0.96</v>
      </c>
      <c r="AV38" s="18">
        <v>0.96</v>
      </c>
      <c r="AW38" s="18">
        <v>0.96</v>
      </c>
      <c r="AX38" s="18">
        <v>0.96</v>
      </c>
      <c r="AY38" s="18">
        <v>0.96</v>
      </c>
      <c r="AZ38" s="18">
        <v>0.96</v>
      </c>
      <c r="BA38" s="18">
        <v>0.96</v>
      </c>
      <c r="BB38" s="18">
        <v>0.96</v>
      </c>
      <c r="BC38" s="18">
        <v>0.96</v>
      </c>
      <c r="BD38" s="18">
        <v>0.96</v>
      </c>
      <c r="BE38" s="18">
        <v>0.96</v>
      </c>
      <c r="BF38" s="18">
        <v>0.96</v>
      </c>
      <c r="BG38" s="18">
        <v>0.96</v>
      </c>
      <c r="BH38" s="18">
        <v>0.96</v>
      </c>
      <c r="BI38" s="18">
        <v>0.96</v>
      </c>
      <c r="BJ38" s="18">
        <v>0.96</v>
      </c>
      <c r="BK38" s="18">
        <v>0.96</v>
      </c>
      <c r="BL38" s="18">
        <v>0.96</v>
      </c>
      <c r="BM38" s="18">
        <v>0.96</v>
      </c>
      <c r="BN38" s="18">
        <v>0.96</v>
      </c>
      <c r="BO38" s="18">
        <v>0.96</v>
      </c>
      <c r="BP38" s="18">
        <v>0.96</v>
      </c>
      <c r="BQ38" s="18">
        <v>0.96</v>
      </c>
      <c r="BR38" s="18">
        <v>0.96</v>
      </c>
      <c r="BS38" s="18">
        <v>0.96</v>
      </c>
      <c r="BT38" s="18">
        <v>0.96</v>
      </c>
      <c r="BU38" s="18">
        <v>0.96</v>
      </c>
      <c r="BV38" s="18">
        <v>0.96</v>
      </c>
      <c r="BW38" s="18">
        <v>0.96</v>
      </c>
      <c r="BX38" s="18">
        <v>0.96</v>
      </c>
      <c r="BY38" s="18">
        <v>0.96</v>
      </c>
      <c r="BZ38" s="18">
        <v>0.96</v>
      </c>
      <c r="CA38" s="18">
        <v>0.96</v>
      </c>
      <c r="CB38" s="18">
        <v>0.96</v>
      </c>
      <c r="CC38" s="18">
        <v>0.96</v>
      </c>
      <c r="CD38" s="18">
        <v>0.96</v>
      </c>
      <c r="CE38" s="18">
        <v>0.96</v>
      </c>
      <c r="CF38" s="18">
        <v>0.96</v>
      </c>
      <c r="CG38" s="18">
        <v>0.96</v>
      </c>
      <c r="CH38" s="18">
        <v>0.96</v>
      </c>
      <c r="CI38" s="18">
        <v>0.96</v>
      </c>
      <c r="CJ38" s="18">
        <v>0.96</v>
      </c>
      <c r="CK38" s="18">
        <v>0.96</v>
      </c>
      <c r="CL38" s="18">
        <v>0.96</v>
      </c>
      <c r="CM38" s="18">
        <v>0.96</v>
      </c>
      <c r="CN38" s="18">
        <v>0.96</v>
      </c>
      <c r="CO38" s="18">
        <v>0.96</v>
      </c>
      <c r="CP38" s="18">
        <v>0.96</v>
      </c>
      <c r="CQ38" s="18">
        <v>0.96</v>
      </c>
      <c r="CR38" s="18">
        <v>0.96</v>
      </c>
      <c r="CS38" s="18">
        <v>0.96</v>
      </c>
      <c r="CT38" s="18">
        <v>0.96</v>
      </c>
      <c r="CU38" s="18">
        <v>0.96</v>
      </c>
      <c r="CV38" s="18">
        <v>0.96</v>
      </c>
      <c r="CW38" s="18">
        <v>0.96</v>
      </c>
      <c r="CX38" s="18">
        <v>0.96</v>
      </c>
      <c r="CY38" s="18">
        <v>0.96</v>
      </c>
      <c r="CZ38" s="18">
        <v>0.96</v>
      </c>
      <c r="DA38" s="18">
        <v>0.96</v>
      </c>
      <c r="DB38" s="18">
        <v>0.96</v>
      </c>
      <c r="DC38" s="18"/>
      <c r="DD38" s="18"/>
      <c r="DE38" s="18"/>
    </row>
    <row r="39" spans="1:109" x14ac:dyDescent="0.25">
      <c r="A39" s="175">
        <v>50</v>
      </c>
      <c r="B39" s="18">
        <v>1</v>
      </c>
      <c r="C39" s="18">
        <v>0.97609999999999997</v>
      </c>
      <c r="D39" s="18">
        <v>0.97340000000000004</v>
      </c>
      <c r="E39" s="18">
        <v>0.97089999999999999</v>
      </c>
      <c r="F39" s="18">
        <v>0.96879999999999999</v>
      </c>
      <c r="G39" s="18">
        <v>0.96740000000000004</v>
      </c>
      <c r="H39" s="18">
        <v>0.96640000000000004</v>
      </c>
      <c r="I39" s="18">
        <v>0.96530000000000005</v>
      </c>
      <c r="J39" s="18">
        <v>0.96430000000000005</v>
      </c>
      <c r="K39" s="18">
        <v>0.96330000000000005</v>
      </c>
      <c r="L39" s="18">
        <v>0.96230000000000004</v>
      </c>
      <c r="M39" s="18">
        <v>0.96140000000000003</v>
      </c>
      <c r="N39" s="18">
        <v>0.96060000000000001</v>
      </c>
      <c r="O39" s="18">
        <v>0.95989999999999998</v>
      </c>
      <c r="P39" s="18">
        <v>0.95940000000000003</v>
      </c>
      <c r="Q39" s="18">
        <v>0.96</v>
      </c>
      <c r="R39" s="18">
        <v>0.96</v>
      </c>
      <c r="S39" s="18">
        <v>0.96</v>
      </c>
      <c r="T39" s="18">
        <v>0.96</v>
      </c>
      <c r="U39" s="18">
        <v>0.96</v>
      </c>
      <c r="V39" s="18">
        <v>0.96</v>
      </c>
      <c r="W39" s="18">
        <v>0.96</v>
      </c>
      <c r="X39" s="18">
        <v>0.96</v>
      </c>
      <c r="Y39" s="18">
        <v>0.96</v>
      </c>
      <c r="Z39" s="18">
        <v>0.96</v>
      </c>
      <c r="AA39" s="18">
        <v>0.96</v>
      </c>
      <c r="AB39" s="18">
        <v>0.96</v>
      </c>
      <c r="AC39" s="18">
        <v>0.96</v>
      </c>
      <c r="AD39" s="18">
        <v>0.96</v>
      </c>
      <c r="AE39" s="18">
        <v>0.96</v>
      </c>
      <c r="AF39" s="18">
        <v>0.96</v>
      </c>
      <c r="AG39" s="18">
        <v>0.96</v>
      </c>
      <c r="AH39" s="18">
        <v>0.96</v>
      </c>
      <c r="AI39" s="18">
        <v>0.96</v>
      </c>
      <c r="AJ39" s="18">
        <v>0.96</v>
      </c>
      <c r="AK39" s="18">
        <v>0.96</v>
      </c>
      <c r="AL39" s="18">
        <v>0.96</v>
      </c>
      <c r="AM39" s="18">
        <v>0.96</v>
      </c>
      <c r="AN39" s="18">
        <v>0.96</v>
      </c>
      <c r="AO39" s="18">
        <v>0.96</v>
      </c>
      <c r="AP39" s="18">
        <v>0.96</v>
      </c>
      <c r="AQ39" s="18">
        <v>0.96</v>
      </c>
      <c r="AR39" s="18">
        <v>0.96</v>
      </c>
      <c r="AS39" s="18">
        <v>0.96</v>
      </c>
      <c r="AT39" s="18">
        <v>0.96</v>
      </c>
      <c r="AU39" s="18">
        <v>0.96</v>
      </c>
      <c r="AV39" s="18">
        <v>0.96</v>
      </c>
      <c r="AW39" s="18">
        <v>0.96</v>
      </c>
      <c r="AX39" s="18">
        <v>0.96</v>
      </c>
      <c r="AY39" s="18">
        <v>0.96</v>
      </c>
      <c r="AZ39" s="18">
        <v>0.96</v>
      </c>
      <c r="BA39" s="18">
        <v>0.96</v>
      </c>
      <c r="BB39" s="18">
        <v>0.96</v>
      </c>
      <c r="BC39" s="18">
        <v>0.96</v>
      </c>
      <c r="BD39" s="18">
        <v>0.96</v>
      </c>
      <c r="BE39" s="18">
        <v>0.96</v>
      </c>
      <c r="BF39" s="18">
        <v>0.96</v>
      </c>
      <c r="BG39" s="18">
        <v>0.96</v>
      </c>
      <c r="BH39" s="18">
        <v>0.96</v>
      </c>
      <c r="BI39" s="18">
        <v>0.96</v>
      </c>
      <c r="BJ39" s="18">
        <v>0.96</v>
      </c>
      <c r="BK39" s="18">
        <v>0.96</v>
      </c>
      <c r="BL39" s="18">
        <v>0.96</v>
      </c>
      <c r="BM39" s="18">
        <v>0.96</v>
      </c>
      <c r="BN39" s="18">
        <v>0.96</v>
      </c>
      <c r="BO39" s="18">
        <v>0.96</v>
      </c>
      <c r="BP39" s="18">
        <v>0.96</v>
      </c>
      <c r="BQ39" s="18">
        <v>0.96</v>
      </c>
      <c r="BR39" s="18">
        <v>0.96</v>
      </c>
      <c r="BS39" s="18">
        <v>0.96</v>
      </c>
      <c r="BT39" s="18">
        <v>0.96</v>
      </c>
      <c r="BU39" s="18">
        <v>0.96</v>
      </c>
      <c r="BV39" s="18">
        <v>0.96</v>
      </c>
      <c r="BW39" s="18">
        <v>0.96</v>
      </c>
      <c r="BX39" s="18">
        <v>0.96</v>
      </c>
      <c r="BY39" s="18">
        <v>0.96</v>
      </c>
      <c r="BZ39" s="18">
        <v>0.96</v>
      </c>
      <c r="CA39" s="18">
        <v>0.96</v>
      </c>
      <c r="CB39" s="18">
        <v>0.96</v>
      </c>
      <c r="CC39" s="18">
        <v>0.96</v>
      </c>
      <c r="CD39" s="18">
        <v>0.96</v>
      </c>
      <c r="CE39" s="18">
        <v>0.96</v>
      </c>
      <c r="CF39" s="18">
        <v>0.96</v>
      </c>
      <c r="CG39" s="18">
        <v>0.96</v>
      </c>
      <c r="CH39" s="18">
        <v>0.96</v>
      </c>
      <c r="CI39" s="18">
        <v>0.96</v>
      </c>
      <c r="CJ39" s="18">
        <v>0.96</v>
      </c>
      <c r="CK39" s="18">
        <v>0.96</v>
      </c>
      <c r="CL39" s="18">
        <v>0.96</v>
      </c>
      <c r="CM39" s="18">
        <v>0.96</v>
      </c>
      <c r="CN39" s="18">
        <v>0.96</v>
      </c>
      <c r="CO39" s="18">
        <v>0.96</v>
      </c>
      <c r="CP39" s="18">
        <v>0.96</v>
      </c>
      <c r="CQ39" s="18">
        <v>0.96</v>
      </c>
      <c r="CR39" s="18">
        <v>0.96</v>
      </c>
      <c r="CS39" s="18">
        <v>0.96</v>
      </c>
      <c r="CT39" s="18">
        <v>0.96</v>
      </c>
      <c r="CU39" s="18">
        <v>0.96</v>
      </c>
      <c r="CV39" s="18">
        <v>0.96</v>
      </c>
      <c r="CW39" s="18">
        <v>0.96</v>
      </c>
      <c r="CX39" s="18">
        <v>0.96</v>
      </c>
      <c r="CY39" s="18">
        <v>0.96</v>
      </c>
      <c r="CZ39" s="18">
        <v>0.96</v>
      </c>
      <c r="DA39" s="18">
        <v>0.96</v>
      </c>
      <c r="DB39" s="18">
        <v>0.96</v>
      </c>
      <c r="DC39" s="18"/>
      <c r="DD39" s="18"/>
      <c r="DE39" s="18"/>
    </row>
    <row r="40" spans="1:109" x14ac:dyDescent="0.25">
      <c r="A40" s="175">
        <v>51</v>
      </c>
      <c r="B40" s="18">
        <v>1</v>
      </c>
      <c r="C40" s="18">
        <v>0.97629999999999995</v>
      </c>
      <c r="D40" s="18">
        <v>0.97370000000000001</v>
      </c>
      <c r="E40" s="18">
        <v>0.97130000000000005</v>
      </c>
      <c r="F40" s="18">
        <v>0.96930000000000005</v>
      </c>
      <c r="G40" s="18">
        <v>0.96789999999999998</v>
      </c>
      <c r="H40" s="18">
        <v>0.96679999999999999</v>
      </c>
      <c r="I40" s="18">
        <v>0.9657</v>
      </c>
      <c r="J40" s="18">
        <v>0.9647</v>
      </c>
      <c r="K40" s="18">
        <v>0.9637</v>
      </c>
      <c r="L40" s="18">
        <v>0.96279999999999999</v>
      </c>
      <c r="M40" s="18">
        <v>0.96189999999999998</v>
      </c>
      <c r="N40" s="18">
        <v>0.96109999999999995</v>
      </c>
      <c r="O40" s="18">
        <v>0.96040000000000003</v>
      </c>
      <c r="P40" s="18">
        <v>0.95989999999999998</v>
      </c>
      <c r="Q40" s="18">
        <v>0.96050000000000002</v>
      </c>
      <c r="R40" s="18">
        <v>0.96050000000000002</v>
      </c>
      <c r="S40" s="18">
        <v>0.96050000000000002</v>
      </c>
      <c r="T40" s="18">
        <v>0.96050000000000002</v>
      </c>
      <c r="U40" s="18">
        <v>0.96050000000000002</v>
      </c>
      <c r="V40" s="18">
        <v>0.96050000000000002</v>
      </c>
      <c r="W40" s="18">
        <v>0.96050000000000002</v>
      </c>
      <c r="X40" s="18">
        <v>0.96050000000000002</v>
      </c>
      <c r="Y40" s="18">
        <v>0.96050000000000002</v>
      </c>
      <c r="Z40" s="18">
        <v>0.96050000000000002</v>
      </c>
      <c r="AA40" s="18">
        <v>0.96050000000000002</v>
      </c>
      <c r="AB40" s="18">
        <v>0.96050000000000002</v>
      </c>
      <c r="AC40" s="18">
        <v>0.96050000000000002</v>
      </c>
      <c r="AD40" s="18">
        <v>0.96050000000000002</v>
      </c>
      <c r="AE40" s="18">
        <v>0.96050000000000002</v>
      </c>
      <c r="AF40" s="18">
        <v>0.96050000000000002</v>
      </c>
      <c r="AG40" s="18">
        <v>0.96050000000000002</v>
      </c>
      <c r="AH40" s="18">
        <v>0.96050000000000002</v>
      </c>
      <c r="AI40" s="18">
        <v>0.96050000000000002</v>
      </c>
      <c r="AJ40" s="18">
        <v>0.96050000000000002</v>
      </c>
      <c r="AK40" s="18">
        <v>0.96050000000000002</v>
      </c>
      <c r="AL40" s="18">
        <v>0.96050000000000002</v>
      </c>
      <c r="AM40" s="18">
        <v>0.96050000000000002</v>
      </c>
      <c r="AN40" s="18">
        <v>0.96050000000000002</v>
      </c>
      <c r="AO40" s="18">
        <v>0.96050000000000002</v>
      </c>
      <c r="AP40" s="18">
        <v>0.96050000000000002</v>
      </c>
      <c r="AQ40" s="18">
        <v>0.96050000000000002</v>
      </c>
      <c r="AR40" s="18">
        <v>0.96050000000000002</v>
      </c>
      <c r="AS40" s="18">
        <v>0.96050000000000002</v>
      </c>
      <c r="AT40" s="18">
        <v>0.96050000000000002</v>
      </c>
      <c r="AU40" s="18">
        <v>0.96050000000000002</v>
      </c>
      <c r="AV40" s="18">
        <v>0.96050000000000002</v>
      </c>
      <c r="AW40" s="18">
        <v>0.96050000000000002</v>
      </c>
      <c r="AX40" s="18">
        <v>0.96050000000000002</v>
      </c>
      <c r="AY40" s="18">
        <v>0.96050000000000002</v>
      </c>
      <c r="AZ40" s="18">
        <v>0.96050000000000002</v>
      </c>
      <c r="BA40" s="18">
        <v>0.96050000000000002</v>
      </c>
      <c r="BB40" s="18">
        <v>0.96050000000000002</v>
      </c>
      <c r="BC40" s="18">
        <v>0.96050000000000002</v>
      </c>
      <c r="BD40" s="18">
        <v>0.96050000000000002</v>
      </c>
      <c r="BE40" s="18">
        <v>0.96050000000000002</v>
      </c>
      <c r="BF40" s="18">
        <v>0.96050000000000002</v>
      </c>
      <c r="BG40" s="18">
        <v>0.96050000000000002</v>
      </c>
      <c r="BH40" s="18">
        <v>0.96050000000000002</v>
      </c>
      <c r="BI40" s="18">
        <v>0.96050000000000002</v>
      </c>
      <c r="BJ40" s="18">
        <v>0.96050000000000002</v>
      </c>
      <c r="BK40" s="18">
        <v>0.96050000000000002</v>
      </c>
      <c r="BL40" s="18">
        <v>0.96050000000000002</v>
      </c>
      <c r="BM40" s="18">
        <v>0.96050000000000002</v>
      </c>
      <c r="BN40" s="18">
        <v>0.96050000000000002</v>
      </c>
      <c r="BO40" s="18">
        <v>0.96050000000000002</v>
      </c>
      <c r="BP40" s="18">
        <v>0.96050000000000002</v>
      </c>
      <c r="BQ40" s="18">
        <v>0.96050000000000002</v>
      </c>
      <c r="BR40" s="18">
        <v>0.96050000000000002</v>
      </c>
      <c r="BS40" s="18">
        <v>0.96050000000000002</v>
      </c>
      <c r="BT40" s="18">
        <v>0.96050000000000002</v>
      </c>
      <c r="BU40" s="18">
        <v>0.96050000000000002</v>
      </c>
      <c r="BV40" s="18">
        <v>0.96050000000000002</v>
      </c>
      <c r="BW40" s="18">
        <v>0.96050000000000002</v>
      </c>
      <c r="BX40" s="18">
        <v>0.96050000000000002</v>
      </c>
      <c r="BY40" s="18">
        <v>0.96050000000000002</v>
      </c>
      <c r="BZ40" s="18">
        <v>0.96050000000000002</v>
      </c>
      <c r="CA40" s="18">
        <v>0.96050000000000002</v>
      </c>
      <c r="CB40" s="18">
        <v>0.96050000000000002</v>
      </c>
      <c r="CC40" s="18">
        <v>0.96050000000000002</v>
      </c>
      <c r="CD40" s="18">
        <v>0.96050000000000002</v>
      </c>
      <c r="CE40" s="18">
        <v>0.96050000000000002</v>
      </c>
      <c r="CF40" s="18">
        <v>0.96050000000000002</v>
      </c>
      <c r="CG40" s="18">
        <v>0.96050000000000002</v>
      </c>
      <c r="CH40" s="18">
        <v>0.96050000000000002</v>
      </c>
      <c r="CI40" s="18">
        <v>0.96050000000000002</v>
      </c>
      <c r="CJ40" s="18">
        <v>0.96050000000000002</v>
      </c>
      <c r="CK40" s="18">
        <v>0.96050000000000002</v>
      </c>
      <c r="CL40" s="18">
        <v>0.96050000000000002</v>
      </c>
      <c r="CM40" s="18">
        <v>0.96050000000000002</v>
      </c>
      <c r="CN40" s="18">
        <v>0.96050000000000002</v>
      </c>
      <c r="CO40" s="18">
        <v>0.96050000000000002</v>
      </c>
      <c r="CP40" s="18">
        <v>0.96050000000000002</v>
      </c>
      <c r="CQ40" s="18">
        <v>0.96050000000000002</v>
      </c>
      <c r="CR40" s="18">
        <v>0.96050000000000002</v>
      </c>
      <c r="CS40" s="18">
        <v>0.96050000000000002</v>
      </c>
      <c r="CT40" s="18">
        <v>0.96050000000000002</v>
      </c>
      <c r="CU40" s="18">
        <v>0.96050000000000002</v>
      </c>
      <c r="CV40" s="18">
        <v>0.96050000000000002</v>
      </c>
      <c r="CW40" s="18">
        <v>0.96050000000000002</v>
      </c>
      <c r="CX40" s="18">
        <v>0.96050000000000002</v>
      </c>
      <c r="CY40" s="18">
        <v>0.96050000000000002</v>
      </c>
      <c r="CZ40" s="18">
        <v>0.96050000000000002</v>
      </c>
      <c r="DA40" s="18">
        <v>0.96050000000000002</v>
      </c>
      <c r="DB40" s="18">
        <v>0.96050000000000002</v>
      </c>
      <c r="DC40" s="18"/>
      <c r="DD40" s="18"/>
      <c r="DE40" s="18"/>
    </row>
    <row r="41" spans="1:109" x14ac:dyDescent="0.25">
      <c r="A41" s="175">
        <v>52</v>
      </c>
      <c r="B41" s="18">
        <v>1</v>
      </c>
      <c r="C41" s="18">
        <v>0.97660000000000002</v>
      </c>
      <c r="D41" s="18">
        <v>0.97399999999999998</v>
      </c>
      <c r="E41" s="18">
        <v>0.97170000000000001</v>
      </c>
      <c r="F41" s="18">
        <v>0.96970000000000001</v>
      </c>
      <c r="G41" s="18">
        <v>0.96830000000000005</v>
      </c>
      <c r="H41" s="18">
        <v>0.96730000000000005</v>
      </c>
      <c r="I41" s="18">
        <v>0.96619999999999995</v>
      </c>
      <c r="J41" s="18">
        <v>0.96519999999999995</v>
      </c>
      <c r="K41" s="18">
        <v>0.96419999999999995</v>
      </c>
      <c r="L41" s="18">
        <v>0.96319999999999995</v>
      </c>
      <c r="M41" s="18">
        <v>0.96240000000000003</v>
      </c>
      <c r="N41" s="18">
        <v>0.96160000000000001</v>
      </c>
      <c r="O41" s="18">
        <v>0.96089999999999998</v>
      </c>
      <c r="P41" s="18">
        <v>0.96040000000000003</v>
      </c>
      <c r="Q41" s="18">
        <v>0.96099999999999997</v>
      </c>
      <c r="R41" s="18">
        <v>0.96099999999999997</v>
      </c>
      <c r="S41" s="18">
        <v>0.96099999999999997</v>
      </c>
      <c r="T41" s="18">
        <v>0.96099999999999997</v>
      </c>
      <c r="U41" s="18">
        <v>0.96099999999999997</v>
      </c>
      <c r="V41" s="18">
        <v>0.96099999999999997</v>
      </c>
      <c r="W41" s="18">
        <v>0.96099999999999997</v>
      </c>
      <c r="X41" s="18">
        <v>0.96099999999999997</v>
      </c>
      <c r="Y41" s="18">
        <v>0.96099999999999997</v>
      </c>
      <c r="Z41" s="18">
        <v>0.96099999999999997</v>
      </c>
      <c r="AA41" s="18">
        <v>0.96099999999999997</v>
      </c>
      <c r="AB41" s="18">
        <v>0.96099999999999997</v>
      </c>
      <c r="AC41" s="18">
        <v>0.96099999999999997</v>
      </c>
      <c r="AD41" s="18">
        <v>0.96099999999999997</v>
      </c>
      <c r="AE41" s="18">
        <v>0.96099999999999997</v>
      </c>
      <c r="AF41" s="18">
        <v>0.96099999999999997</v>
      </c>
      <c r="AG41" s="18">
        <v>0.96099999999999997</v>
      </c>
      <c r="AH41" s="18">
        <v>0.96099999999999997</v>
      </c>
      <c r="AI41" s="18">
        <v>0.96099999999999997</v>
      </c>
      <c r="AJ41" s="18">
        <v>0.96099999999999997</v>
      </c>
      <c r="AK41" s="18">
        <v>0.96099999999999997</v>
      </c>
      <c r="AL41" s="18">
        <v>0.96099999999999997</v>
      </c>
      <c r="AM41" s="18">
        <v>0.96099999999999997</v>
      </c>
      <c r="AN41" s="18">
        <v>0.96099999999999997</v>
      </c>
      <c r="AO41" s="18">
        <v>0.96099999999999997</v>
      </c>
      <c r="AP41" s="18">
        <v>0.96099999999999997</v>
      </c>
      <c r="AQ41" s="18">
        <v>0.96099999999999997</v>
      </c>
      <c r="AR41" s="18">
        <v>0.96099999999999997</v>
      </c>
      <c r="AS41" s="18">
        <v>0.96099999999999997</v>
      </c>
      <c r="AT41" s="18">
        <v>0.96099999999999997</v>
      </c>
      <c r="AU41" s="18">
        <v>0.96099999999999997</v>
      </c>
      <c r="AV41" s="18">
        <v>0.96099999999999997</v>
      </c>
      <c r="AW41" s="18">
        <v>0.96099999999999997</v>
      </c>
      <c r="AX41" s="18">
        <v>0.96099999999999997</v>
      </c>
      <c r="AY41" s="18">
        <v>0.96099999999999997</v>
      </c>
      <c r="AZ41" s="18">
        <v>0.96099999999999997</v>
      </c>
      <c r="BA41" s="18">
        <v>0.96099999999999997</v>
      </c>
      <c r="BB41" s="18">
        <v>0.96099999999999997</v>
      </c>
      <c r="BC41" s="18">
        <v>0.96099999999999997</v>
      </c>
      <c r="BD41" s="18">
        <v>0.96099999999999997</v>
      </c>
      <c r="BE41" s="18">
        <v>0.96099999999999997</v>
      </c>
      <c r="BF41" s="18">
        <v>0.96099999999999997</v>
      </c>
      <c r="BG41" s="18">
        <v>0.96099999999999997</v>
      </c>
      <c r="BH41" s="18">
        <v>0.96099999999999997</v>
      </c>
      <c r="BI41" s="18">
        <v>0.96099999999999997</v>
      </c>
      <c r="BJ41" s="18">
        <v>0.96099999999999997</v>
      </c>
      <c r="BK41" s="18">
        <v>0.96099999999999997</v>
      </c>
      <c r="BL41" s="18">
        <v>0.96099999999999997</v>
      </c>
      <c r="BM41" s="18">
        <v>0.96099999999999997</v>
      </c>
      <c r="BN41" s="18">
        <v>0.96099999999999997</v>
      </c>
      <c r="BO41" s="18">
        <v>0.96099999999999997</v>
      </c>
      <c r="BP41" s="18">
        <v>0.96099999999999997</v>
      </c>
      <c r="BQ41" s="18">
        <v>0.96099999999999997</v>
      </c>
      <c r="BR41" s="18">
        <v>0.96099999999999997</v>
      </c>
      <c r="BS41" s="18">
        <v>0.96099999999999997</v>
      </c>
      <c r="BT41" s="18">
        <v>0.96099999999999997</v>
      </c>
      <c r="BU41" s="18">
        <v>0.96099999999999997</v>
      </c>
      <c r="BV41" s="18">
        <v>0.96099999999999997</v>
      </c>
      <c r="BW41" s="18">
        <v>0.96099999999999997</v>
      </c>
      <c r="BX41" s="18">
        <v>0.96099999999999997</v>
      </c>
      <c r="BY41" s="18">
        <v>0.96099999999999997</v>
      </c>
      <c r="BZ41" s="18">
        <v>0.96099999999999997</v>
      </c>
      <c r="CA41" s="18">
        <v>0.96099999999999997</v>
      </c>
      <c r="CB41" s="18">
        <v>0.96099999999999997</v>
      </c>
      <c r="CC41" s="18">
        <v>0.96099999999999997</v>
      </c>
      <c r="CD41" s="18">
        <v>0.96099999999999997</v>
      </c>
      <c r="CE41" s="18">
        <v>0.96099999999999997</v>
      </c>
      <c r="CF41" s="18">
        <v>0.96099999999999997</v>
      </c>
      <c r="CG41" s="18">
        <v>0.96099999999999997</v>
      </c>
      <c r="CH41" s="18">
        <v>0.96099999999999997</v>
      </c>
      <c r="CI41" s="18">
        <v>0.96099999999999997</v>
      </c>
      <c r="CJ41" s="18">
        <v>0.96099999999999997</v>
      </c>
      <c r="CK41" s="18">
        <v>0.96099999999999997</v>
      </c>
      <c r="CL41" s="18">
        <v>0.96099999999999997</v>
      </c>
      <c r="CM41" s="18">
        <v>0.96099999999999997</v>
      </c>
      <c r="CN41" s="18">
        <v>0.96099999999999997</v>
      </c>
      <c r="CO41" s="18">
        <v>0.96099999999999997</v>
      </c>
      <c r="CP41" s="18">
        <v>0.96099999999999997</v>
      </c>
      <c r="CQ41" s="18">
        <v>0.96099999999999997</v>
      </c>
      <c r="CR41" s="18">
        <v>0.96099999999999997</v>
      </c>
      <c r="CS41" s="18">
        <v>0.96099999999999997</v>
      </c>
      <c r="CT41" s="18">
        <v>0.96099999999999997</v>
      </c>
      <c r="CU41" s="18">
        <v>0.96099999999999997</v>
      </c>
      <c r="CV41" s="18">
        <v>0.96099999999999997</v>
      </c>
      <c r="CW41" s="18">
        <v>0.96099999999999997</v>
      </c>
      <c r="CX41" s="18">
        <v>0.96099999999999997</v>
      </c>
      <c r="CY41" s="18">
        <v>0.96099999999999997</v>
      </c>
      <c r="CZ41" s="18">
        <v>0.96099999999999997</v>
      </c>
      <c r="DA41" s="18">
        <v>0.96099999999999997</v>
      </c>
      <c r="DB41" s="18">
        <v>0.96099999999999997</v>
      </c>
      <c r="DC41" s="18"/>
      <c r="DD41" s="18"/>
      <c r="DE41" s="18"/>
    </row>
    <row r="42" spans="1:109" x14ac:dyDescent="0.25">
      <c r="A42" s="175">
        <v>53</v>
      </c>
      <c r="B42" s="18">
        <v>1</v>
      </c>
      <c r="C42" s="18">
        <v>0.9768</v>
      </c>
      <c r="D42" s="18">
        <v>0.97430000000000005</v>
      </c>
      <c r="E42" s="18">
        <v>0.97209999999999996</v>
      </c>
      <c r="F42" s="18">
        <v>0.97019999999999995</v>
      </c>
      <c r="G42" s="18">
        <v>0.96879999999999999</v>
      </c>
      <c r="H42" s="18">
        <v>0.96779999999999999</v>
      </c>
      <c r="I42" s="18">
        <v>0.9667</v>
      </c>
      <c r="J42" s="18">
        <v>0.96560000000000001</v>
      </c>
      <c r="K42" s="18">
        <v>0.96460000000000001</v>
      </c>
      <c r="L42" s="18">
        <v>0.9637</v>
      </c>
      <c r="M42" s="18">
        <v>0.96279999999999999</v>
      </c>
      <c r="N42" s="18">
        <v>0.96209999999999996</v>
      </c>
      <c r="O42" s="18">
        <v>0.96140000000000003</v>
      </c>
      <c r="P42" s="18">
        <v>0.96089999999999998</v>
      </c>
      <c r="Q42" s="18">
        <v>0.96150000000000002</v>
      </c>
      <c r="R42" s="18">
        <v>0.96150000000000002</v>
      </c>
      <c r="S42" s="18">
        <v>0.96150000000000002</v>
      </c>
      <c r="T42" s="18">
        <v>0.96150000000000002</v>
      </c>
      <c r="U42" s="18">
        <v>0.96150000000000002</v>
      </c>
      <c r="V42" s="18">
        <v>0.96150000000000002</v>
      </c>
      <c r="W42" s="18">
        <v>0.96150000000000002</v>
      </c>
      <c r="X42" s="18">
        <v>0.96150000000000002</v>
      </c>
      <c r="Y42" s="18">
        <v>0.96150000000000002</v>
      </c>
      <c r="Z42" s="18">
        <v>0.96150000000000002</v>
      </c>
      <c r="AA42" s="18">
        <v>0.96150000000000002</v>
      </c>
      <c r="AB42" s="18">
        <v>0.96150000000000002</v>
      </c>
      <c r="AC42" s="18">
        <v>0.96150000000000002</v>
      </c>
      <c r="AD42" s="18">
        <v>0.96150000000000002</v>
      </c>
      <c r="AE42" s="18">
        <v>0.96150000000000002</v>
      </c>
      <c r="AF42" s="18">
        <v>0.96150000000000002</v>
      </c>
      <c r="AG42" s="18">
        <v>0.96150000000000002</v>
      </c>
      <c r="AH42" s="18">
        <v>0.96150000000000002</v>
      </c>
      <c r="AI42" s="18">
        <v>0.96150000000000002</v>
      </c>
      <c r="AJ42" s="18">
        <v>0.96150000000000002</v>
      </c>
      <c r="AK42" s="18">
        <v>0.96150000000000002</v>
      </c>
      <c r="AL42" s="18">
        <v>0.96150000000000002</v>
      </c>
      <c r="AM42" s="18">
        <v>0.96150000000000002</v>
      </c>
      <c r="AN42" s="18">
        <v>0.96150000000000002</v>
      </c>
      <c r="AO42" s="18">
        <v>0.96150000000000002</v>
      </c>
      <c r="AP42" s="18">
        <v>0.96150000000000002</v>
      </c>
      <c r="AQ42" s="18">
        <v>0.96150000000000002</v>
      </c>
      <c r="AR42" s="18">
        <v>0.96150000000000002</v>
      </c>
      <c r="AS42" s="18">
        <v>0.96150000000000002</v>
      </c>
      <c r="AT42" s="18">
        <v>0.96150000000000002</v>
      </c>
      <c r="AU42" s="18">
        <v>0.96150000000000002</v>
      </c>
      <c r="AV42" s="18">
        <v>0.96150000000000002</v>
      </c>
      <c r="AW42" s="18">
        <v>0.96150000000000002</v>
      </c>
      <c r="AX42" s="18">
        <v>0.96150000000000002</v>
      </c>
      <c r="AY42" s="18">
        <v>0.96150000000000002</v>
      </c>
      <c r="AZ42" s="18">
        <v>0.96150000000000002</v>
      </c>
      <c r="BA42" s="18">
        <v>0.96150000000000002</v>
      </c>
      <c r="BB42" s="18">
        <v>0.96150000000000002</v>
      </c>
      <c r="BC42" s="18">
        <v>0.96150000000000002</v>
      </c>
      <c r="BD42" s="18">
        <v>0.96150000000000002</v>
      </c>
      <c r="BE42" s="18">
        <v>0.96150000000000002</v>
      </c>
      <c r="BF42" s="18">
        <v>0.96150000000000002</v>
      </c>
      <c r="BG42" s="18">
        <v>0.96150000000000002</v>
      </c>
      <c r="BH42" s="18">
        <v>0.96150000000000002</v>
      </c>
      <c r="BI42" s="18">
        <v>0.96150000000000002</v>
      </c>
      <c r="BJ42" s="18">
        <v>0.96150000000000002</v>
      </c>
      <c r="BK42" s="18">
        <v>0.96150000000000002</v>
      </c>
      <c r="BL42" s="18">
        <v>0.96150000000000002</v>
      </c>
      <c r="BM42" s="18">
        <v>0.96150000000000002</v>
      </c>
      <c r="BN42" s="18">
        <v>0.96150000000000002</v>
      </c>
      <c r="BO42" s="18">
        <v>0.96150000000000002</v>
      </c>
      <c r="BP42" s="18">
        <v>0.96150000000000002</v>
      </c>
      <c r="BQ42" s="18">
        <v>0.96150000000000002</v>
      </c>
      <c r="BR42" s="18">
        <v>0.96150000000000002</v>
      </c>
      <c r="BS42" s="18">
        <v>0.96150000000000002</v>
      </c>
      <c r="BT42" s="18">
        <v>0.96150000000000002</v>
      </c>
      <c r="BU42" s="18">
        <v>0.96150000000000002</v>
      </c>
      <c r="BV42" s="18">
        <v>0.96150000000000002</v>
      </c>
      <c r="BW42" s="18">
        <v>0.96150000000000002</v>
      </c>
      <c r="BX42" s="18">
        <v>0.96150000000000002</v>
      </c>
      <c r="BY42" s="18">
        <v>0.96150000000000002</v>
      </c>
      <c r="BZ42" s="18">
        <v>0.96150000000000002</v>
      </c>
      <c r="CA42" s="18">
        <v>0.96150000000000002</v>
      </c>
      <c r="CB42" s="18">
        <v>0.96150000000000002</v>
      </c>
      <c r="CC42" s="18">
        <v>0.96150000000000002</v>
      </c>
      <c r="CD42" s="18">
        <v>0.96150000000000002</v>
      </c>
      <c r="CE42" s="18">
        <v>0.96150000000000002</v>
      </c>
      <c r="CF42" s="18">
        <v>0.96150000000000002</v>
      </c>
      <c r="CG42" s="18">
        <v>0.96150000000000002</v>
      </c>
      <c r="CH42" s="18">
        <v>0.96150000000000002</v>
      </c>
      <c r="CI42" s="18">
        <v>0.96150000000000002</v>
      </c>
      <c r="CJ42" s="18">
        <v>0.96150000000000002</v>
      </c>
      <c r="CK42" s="18">
        <v>0.96150000000000002</v>
      </c>
      <c r="CL42" s="18">
        <v>0.96150000000000002</v>
      </c>
      <c r="CM42" s="18">
        <v>0.96150000000000002</v>
      </c>
      <c r="CN42" s="18">
        <v>0.96150000000000002</v>
      </c>
      <c r="CO42" s="18">
        <v>0.96150000000000002</v>
      </c>
      <c r="CP42" s="18">
        <v>0.96150000000000002</v>
      </c>
      <c r="CQ42" s="18">
        <v>0.96150000000000002</v>
      </c>
      <c r="CR42" s="18">
        <v>0.96150000000000002</v>
      </c>
      <c r="CS42" s="18">
        <v>0.96150000000000002</v>
      </c>
      <c r="CT42" s="18">
        <v>0.96150000000000002</v>
      </c>
      <c r="CU42" s="18">
        <v>0.96150000000000002</v>
      </c>
      <c r="CV42" s="18">
        <v>0.96150000000000002</v>
      </c>
      <c r="CW42" s="18">
        <v>0.96150000000000002</v>
      </c>
      <c r="CX42" s="18">
        <v>0.96150000000000002</v>
      </c>
      <c r="CY42" s="18">
        <v>0.96150000000000002</v>
      </c>
      <c r="CZ42" s="18">
        <v>0.96150000000000002</v>
      </c>
      <c r="DA42" s="18">
        <v>0.96150000000000002</v>
      </c>
      <c r="DB42" s="18">
        <v>0.96150000000000002</v>
      </c>
      <c r="DC42" s="18"/>
      <c r="DD42" s="18"/>
      <c r="DE42" s="18"/>
    </row>
    <row r="43" spans="1:109" x14ac:dyDescent="0.25">
      <c r="A43" s="175">
        <v>54</v>
      </c>
      <c r="B43" s="18">
        <v>1</v>
      </c>
      <c r="C43" s="18">
        <v>0.97709999999999997</v>
      </c>
      <c r="D43" s="18">
        <v>0.97460000000000002</v>
      </c>
      <c r="E43" s="18">
        <v>0.97240000000000004</v>
      </c>
      <c r="F43" s="18">
        <v>0.97060000000000002</v>
      </c>
      <c r="G43" s="18">
        <v>0.96930000000000005</v>
      </c>
      <c r="H43" s="18">
        <v>0.96830000000000005</v>
      </c>
      <c r="I43" s="18">
        <v>0.96730000000000005</v>
      </c>
      <c r="J43" s="18">
        <v>0.96619999999999995</v>
      </c>
      <c r="K43" s="18">
        <v>0.96509999999999996</v>
      </c>
      <c r="L43" s="18">
        <v>0.96419999999999995</v>
      </c>
      <c r="M43" s="18">
        <v>0.96330000000000005</v>
      </c>
      <c r="N43" s="18">
        <v>0.96250000000000002</v>
      </c>
      <c r="O43" s="18">
        <v>0.96189999999999998</v>
      </c>
      <c r="P43" s="18">
        <v>0.96140000000000003</v>
      </c>
      <c r="Q43" s="18">
        <v>0.96199999999999997</v>
      </c>
      <c r="R43" s="18">
        <v>0.96199999999999997</v>
      </c>
      <c r="S43" s="18">
        <v>0.96199999999999997</v>
      </c>
      <c r="T43" s="18">
        <v>0.96199999999999997</v>
      </c>
      <c r="U43" s="18">
        <v>0.96199999999999997</v>
      </c>
      <c r="V43" s="18">
        <v>0.96199999999999997</v>
      </c>
      <c r="W43" s="18">
        <v>0.96199999999999997</v>
      </c>
      <c r="X43" s="18">
        <v>0.96199999999999997</v>
      </c>
      <c r="Y43" s="18">
        <v>0.96199999999999997</v>
      </c>
      <c r="Z43" s="18">
        <v>0.96199999999999997</v>
      </c>
      <c r="AA43" s="18">
        <v>0.96199999999999997</v>
      </c>
      <c r="AB43" s="18">
        <v>0.96199999999999997</v>
      </c>
      <c r="AC43" s="18">
        <v>0.96199999999999997</v>
      </c>
      <c r="AD43" s="18">
        <v>0.96199999999999997</v>
      </c>
      <c r="AE43" s="18">
        <v>0.96199999999999997</v>
      </c>
      <c r="AF43" s="18">
        <v>0.96199999999999997</v>
      </c>
      <c r="AG43" s="18">
        <v>0.96199999999999997</v>
      </c>
      <c r="AH43" s="18">
        <v>0.96199999999999997</v>
      </c>
      <c r="AI43" s="18">
        <v>0.96199999999999997</v>
      </c>
      <c r="AJ43" s="18">
        <v>0.96199999999999997</v>
      </c>
      <c r="AK43" s="18">
        <v>0.96199999999999997</v>
      </c>
      <c r="AL43" s="18">
        <v>0.96199999999999997</v>
      </c>
      <c r="AM43" s="18">
        <v>0.96199999999999997</v>
      </c>
      <c r="AN43" s="18">
        <v>0.96199999999999997</v>
      </c>
      <c r="AO43" s="18">
        <v>0.96199999999999997</v>
      </c>
      <c r="AP43" s="18">
        <v>0.96199999999999997</v>
      </c>
      <c r="AQ43" s="18">
        <v>0.96199999999999997</v>
      </c>
      <c r="AR43" s="18">
        <v>0.96199999999999997</v>
      </c>
      <c r="AS43" s="18">
        <v>0.96199999999999997</v>
      </c>
      <c r="AT43" s="18">
        <v>0.96199999999999997</v>
      </c>
      <c r="AU43" s="18">
        <v>0.96199999999999997</v>
      </c>
      <c r="AV43" s="18">
        <v>0.96199999999999997</v>
      </c>
      <c r="AW43" s="18">
        <v>0.96199999999999997</v>
      </c>
      <c r="AX43" s="18">
        <v>0.96199999999999997</v>
      </c>
      <c r="AY43" s="18">
        <v>0.96199999999999997</v>
      </c>
      <c r="AZ43" s="18">
        <v>0.96199999999999997</v>
      </c>
      <c r="BA43" s="18">
        <v>0.96199999999999997</v>
      </c>
      <c r="BB43" s="18">
        <v>0.96199999999999997</v>
      </c>
      <c r="BC43" s="18">
        <v>0.96199999999999997</v>
      </c>
      <c r="BD43" s="18">
        <v>0.96199999999999997</v>
      </c>
      <c r="BE43" s="18">
        <v>0.96199999999999997</v>
      </c>
      <c r="BF43" s="18">
        <v>0.96199999999999997</v>
      </c>
      <c r="BG43" s="18">
        <v>0.96199999999999997</v>
      </c>
      <c r="BH43" s="18">
        <v>0.96199999999999997</v>
      </c>
      <c r="BI43" s="18">
        <v>0.96199999999999997</v>
      </c>
      <c r="BJ43" s="18">
        <v>0.96199999999999997</v>
      </c>
      <c r="BK43" s="18">
        <v>0.96199999999999997</v>
      </c>
      <c r="BL43" s="18">
        <v>0.96199999999999997</v>
      </c>
      <c r="BM43" s="18">
        <v>0.96199999999999997</v>
      </c>
      <c r="BN43" s="18">
        <v>0.96199999999999997</v>
      </c>
      <c r="BO43" s="18">
        <v>0.96199999999999997</v>
      </c>
      <c r="BP43" s="18">
        <v>0.96199999999999997</v>
      </c>
      <c r="BQ43" s="18">
        <v>0.96199999999999997</v>
      </c>
      <c r="BR43" s="18">
        <v>0.96199999999999997</v>
      </c>
      <c r="BS43" s="18">
        <v>0.96199999999999997</v>
      </c>
      <c r="BT43" s="18">
        <v>0.96199999999999997</v>
      </c>
      <c r="BU43" s="18">
        <v>0.96199999999999997</v>
      </c>
      <c r="BV43" s="18">
        <v>0.96199999999999997</v>
      </c>
      <c r="BW43" s="18">
        <v>0.96199999999999997</v>
      </c>
      <c r="BX43" s="18">
        <v>0.96199999999999997</v>
      </c>
      <c r="BY43" s="18">
        <v>0.96199999999999997</v>
      </c>
      <c r="BZ43" s="18">
        <v>0.96199999999999997</v>
      </c>
      <c r="CA43" s="18">
        <v>0.96199999999999997</v>
      </c>
      <c r="CB43" s="18">
        <v>0.96199999999999997</v>
      </c>
      <c r="CC43" s="18">
        <v>0.96199999999999997</v>
      </c>
      <c r="CD43" s="18">
        <v>0.96199999999999997</v>
      </c>
      <c r="CE43" s="18">
        <v>0.96199999999999997</v>
      </c>
      <c r="CF43" s="18">
        <v>0.96199999999999997</v>
      </c>
      <c r="CG43" s="18">
        <v>0.96199999999999997</v>
      </c>
      <c r="CH43" s="18">
        <v>0.96199999999999997</v>
      </c>
      <c r="CI43" s="18">
        <v>0.96199999999999997</v>
      </c>
      <c r="CJ43" s="18">
        <v>0.96199999999999997</v>
      </c>
      <c r="CK43" s="18">
        <v>0.96199999999999997</v>
      </c>
      <c r="CL43" s="18">
        <v>0.96199999999999997</v>
      </c>
      <c r="CM43" s="18">
        <v>0.96199999999999997</v>
      </c>
      <c r="CN43" s="18">
        <v>0.96199999999999997</v>
      </c>
      <c r="CO43" s="18">
        <v>0.96199999999999997</v>
      </c>
      <c r="CP43" s="18">
        <v>0.96199999999999997</v>
      </c>
      <c r="CQ43" s="18">
        <v>0.96199999999999997</v>
      </c>
      <c r="CR43" s="18">
        <v>0.96199999999999997</v>
      </c>
      <c r="CS43" s="18">
        <v>0.96199999999999997</v>
      </c>
      <c r="CT43" s="18">
        <v>0.96199999999999997</v>
      </c>
      <c r="CU43" s="18">
        <v>0.96199999999999997</v>
      </c>
      <c r="CV43" s="18">
        <v>0.96199999999999997</v>
      </c>
      <c r="CW43" s="18">
        <v>0.96199999999999997</v>
      </c>
      <c r="CX43" s="18">
        <v>0.96199999999999997</v>
      </c>
      <c r="CY43" s="18">
        <v>0.96199999999999997</v>
      </c>
      <c r="CZ43" s="18">
        <v>0.96199999999999997</v>
      </c>
      <c r="DA43" s="18">
        <v>0.96199999999999997</v>
      </c>
      <c r="DB43" s="18">
        <v>0.96199999999999997</v>
      </c>
      <c r="DC43" s="18"/>
      <c r="DD43" s="18"/>
      <c r="DE43" s="18"/>
    </row>
    <row r="44" spans="1:109" x14ac:dyDescent="0.25">
      <c r="A44" s="175">
        <v>55</v>
      </c>
      <c r="B44" s="18">
        <v>1</v>
      </c>
      <c r="C44" s="18">
        <v>0.97729999999999995</v>
      </c>
      <c r="D44" s="18">
        <v>0.97499999999999998</v>
      </c>
      <c r="E44" s="18">
        <v>0.9728</v>
      </c>
      <c r="F44" s="18">
        <v>0.97099999999999997</v>
      </c>
      <c r="G44" s="18">
        <v>0.9698</v>
      </c>
      <c r="H44" s="18">
        <v>0.96879999999999999</v>
      </c>
      <c r="I44" s="18">
        <v>0.96779999999999999</v>
      </c>
      <c r="J44" s="18">
        <v>0.9667</v>
      </c>
      <c r="K44" s="18">
        <v>0.9657</v>
      </c>
      <c r="L44" s="18">
        <v>0.96460000000000001</v>
      </c>
      <c r="M44" s="18">
        <v>0.96379999999999999</v>
      </c>
      <c r="N44" s="18">
        <v>0.96299999999999997</v>
      </c>
      <c r="O44" s="18">
        <v>0.96240000000000003</v>
      </c>
      <c r="P44" s="18">
        <v>0.96189999999999998</v>
      </c>
      <c r="Q44" s="18">
        <v>0.96250000000000002</v>
      </c>
      <c r="R44" s="18">
        <v>0.96250000000000002</v>
      </c>
      <c r="S44" s="18">
        <v>0.96250000000000002</v>
      </c>
      <c r="T44" s="18">
        <v>0.96250000000000002</v>
      </c>
      <c r="U44" s="18">
        <v>0.96250000000000002</v>
      </c>
      <c r="V44" s="18">
        <v>0.96250000000000002</v>
      </c>
      <c r="W44" s="18">
        <v>0.96250000000000002</v>
      </c>
      <c r="X44" s="18">
        <v>0.96250000000000002</v>
      </c>
      <c r="Y44" s="18">
        <v>0.96250000000000002</v>
      </c>
      <c r="Z44" s="18">
        <v>0.96250000000000002</v>
      </c>
      <c r="AA44" s="18">
        <v>0.96250000000000002</v>
      </c>
      <c r="AB44" s="18">
        <v>0.96250000000000002</v>
      </c>
      <c r="AC44" s="18">
        <v>0.96250000000000002</v>
      </c>
      <c r="AD44" s="18">
        <v>0.96250000000000002</v>
      </c>
      <c r="AE44" s="18">
        <v>0.96250000000000002</v>
      </c>
      <c r="AF44" s="18">
        <v>0.96250000000000002</v>
      </c>
      <c r="AG44" s="18">
        <v>0.96250000000000002</v>
      </c>
      <c r="AH44" s="18">
        <v>0.96250000000000002</v>
      </c>
      <c r="AI44" s="18">
        <v>0.96250000000000002</v>
      </c>
      <c r="AJ44" s="18">
        <v>0.96250000000000002</v>
      </c>
      <c r="AK44" s="18">
        <v>0.96250000000000002</v>
      </c>
      <c r="AL44" s="18">
        <v>0.96250000000000002</v>
      </c>
      <c r="AM44" s="18">
        <v>0.96250000000000002</v>
      </c>
      <c r="AN44" s="18">
        <v>0.96250000000000002</v>
      </c>
      <c r="AO44" s="18">
        <v>0.96250000000000002</v>
      </c>
      <c r="AP44" s="18">
        <v>0.96250000000000002</v>
      </c>
      <c r="AQ44" s="18">
        <v>0.96250000000000002</v>
      </c>
      <c r="AR44" s="18">
        <v>0.96250000000000002</v>
      </c>
      <c r="AS44" s="18">
        <v>0.96250000000000002</v>
      </c>
      <c r="AT44" s="18">
        <v>0.96250000000000002</v>
      </c>
      <c r="AU44" s="18">
        <v>0.96250000000000002</v>
      </c>
      <c r="AV44" s="18">
        <v>0.96250000000000002</v>
      </c>
      <c r="AW44" s="18">
        <v>0.96250000000000002</v>
      </c>
      <c r="AX44" s="18">
        <v>0.96250000000000002</v>
      </c>
      <c r="AY44" s="18">
        <v>0.96250000000000002</v>
      </c>
      <c r="AZ44" s="18">
        <v>0.96250000000000002</v>
      </c>
      <c r="BA44" s="18">
        <v>0.96250000000000002</v>
      </c>
      <c r="BB44" s="18">
        <v>0.96250000000000002</v>
      </c>
      <c r="BC44" s="18">
        <v>0.96250000000000002</v>
      </c>
      <c r="BD44" s="18">
        <v>0.96250000000000002</v>
      </c>
      <c r="BE44" s="18">
        <v>0.96250000000000002</v>
      </c>
      <c r="BF44" s="18">
        <v>0.96250000000000002</v>
      </c>
      <c r="BG44" s="18">
        <v>0.96250000000000002</v>
      </c>
      <c r="BH44" s="18">
        <v>0.96250000000000002</v>
      </c>
      <c r="BI44" s="18">
        <v>0.96250000000000002</v>
      </c>
      <c r="BJ44" s="18">
        <v>0.96250000000000002</v>
      </c>
      <c r="BK44" s="18">
        <v>0.96250000000000002</v>
      </c>
      <c r="BL44" s="18">
        <v>0.96250000000000002</v>
      </c>
      <c r="BM44" s="18">
        <v>0.96250000000000002</v>
      </c>
      <c r="BN44" s="18">
        <v>0.96250000000000002</v>
      </c>
      <c r="BO44" s="18">
        <v>0.96250000000000002</v>
      </c>
      <c r="BP44" s="18">
        <v>0.96250000000000002</v>
      </c>
      <c r="BQ44" s="18">
        <v>0.96250000000000002</v>
      </c>
      <c r="BR44" s="18">
        <v>0.96250000000000002</v>
      </c>
      <c r="BS44" s="18">
        <v>0.96250000000000002</v>
      </c>
      <c r="BT44" s="18">
        <v>0.96250000000000002</v>
      </c>
      <c r="BU44" s="18">
        <v>0.96250000000000002</v>
      </c>
      <c r="BV44" s="18">
        <v>0.96250000000000002</v>
      </c>
      <c r="BW44" s="18">
        <v>0.96250000000000002</v>
      </c>
      <c r="BX44" s="18">
        <v>0.96250000000000002</v>
      </c>
      <c r="BY44" s="18">
        <v>0.96250000000000002</v>
      </c>
      <c r="BZ44" s="18">
        <v>0.96250000000000002</v>
      </c>
      <c r="CA44" s="18">
        <v>0.96250000000000002</v>
      </c>
      <c r="CB44" s="18">
        <v>0.96250000000000002</v>
      </c>
      <c r="CC44" s="18">
        <v>0.96250000000000002</v>
      </c>
      <c r="CD44" s="18">
        <v>0.96250000000000002</v>
      </c>
      <c r="CE44" s="18">
        <v>0.96250000000000002</v>
      </c>
      <c r="CF44" s="18">
        <v>0.96250000000000002</v>
      </c>
      <c r="CG44" s="18">
        <v>0.96250000000000002</v>
      </c>
      <c r="CH44" s="18">
        <v>0.96250000000000002</v>
      </c>
      <c r="CI44" s="18">
        <v>0.96250000000000002</v>
      </c>
      <c r="CJ44" s="18">
        <v>0.96250000000000002</v>
      </c>
      <c r="CK44" s="18">
        <v>0.96250000000000002</v>
      </c>
      <c r="CL44" s="18">
        <v>0.96250000000000002</v>
      </c>
      <c r="CM44" s="18">
        <v>0.96250000000000002</v>
      </c>
      <c r="CN44" s="18">
        <v>0.96250000000000002</v>
      </c>
      <c r="CO44" s="18">
        <v>0.96250000000000002</v>
      </c>
      <c r="CP44" s="18">
        <v>0.96250000000000002</v>
      </c>
      <c r="CQ44" s="18">
        <v>0.96250000000000002</v>
      </c>
      <c r="CR44" s="18">
        <v>0.96250000000000002</v>
      </c>
      <c r="CS44" s="18">
        <v>0.96250000000000002</v>
      </c>
      <c r="CT44" s="18">
        <v>0.96250000000000002</v>
      </c>
      <c r="CU44" s="18">
        <v>0.96250000000000002</v>
      </c>
      <c r="CV44" s="18">
        <v>0.96250000000000002</v>
      </c>
      <c r="CW44" s="18">
        <v>0.96250000000000002</v>
      </c>
      <c r="CX44" s="18">
        <v>0.96250000000000002</v>
      </c>
      <c r="CY44" s="18">
        <v>0.96250000000000002</v>
      </c>
      <c r="CZ44" s="18">
        <v>0.96250000000000002</v>
      </c>
      <c r="DA44" s="18">
        <v>0.96250000000000002</v>
      </c>
      <c r="DB44" s="18">
        <v>0.96250000000000002</v>
      </c>
      <c r="DC44" s="18"/>
      <c r="DD44" s="18"/>
      <c r="DE44" s="18"/>
    </row>
    <row r="45" spans="1:109" x14ac:dyDescent="0.25">
      <c r="A45" s="175">
        <v>56</v>
      </c>
      <c r="B45" s="18">
        <v>1</v>
      </c>
      <c r="C45" s="18">
        <v>0.97750000000000004</v>
      </c>
      <c r="D45" s="18">
        <v>0.97529999999999994</v>
      </c>
      <c r="E45" s="18">
        <v>0.97319999999999995</v>
      </c>
      <c r="F45" s="18">
        <v>0.97150000000000003</v>
      </c>
      <c r="G45" s="18">
        <v>0.97030000000000005</v>
      </c>
      <c r="H45" s="18">
        <v>0.96930000000000005</v>
      </c>
      <c r="I45" s="18">
        <v>0.96840000000000004</v>
      </c>
      <c r="J45" s="18">
        <v>0.96730000000000005</v>
      </c>
      <c r="K45" s="18">
        <v>0.96630000000000005</v>
      </c>
      <c r="L45" s="18">
        <v>0.96530000000000005</v>
      </c>
      <c r="M45" s="18">
        <v>0.96430000000000005</v>
      </c>
      <c r="N45" s="18">
        <v>0.96350000000000002</v>
      </c>
      <c r="O45" s="18">
        <v>0.96289999999999998</v>
      </c>
      <c r="P45" s="18">
        <v>0.96240000000000003</v>
      </c>
      <c r="Q45" s="18">
        <v>0.96299999999999997</v>
      </c>
      <c r="R45" s="18">
        <v>0.96299999999999997</v>
      </c>
      <c r="S45" s="18">
        <v>0.96299999999999997</v>
      </c>
      <c r="T45" s="18">
        <v>0.96299999999999997</v>
      </c>
      <c r="U45" s="18">
        <v>0.96299999999999997</v>
      </c>
      <c r="V45" s="18">
        <v>0.96299999999999997</v>
      </c>
      <c r="W45" s="18">
        <v>0.96299999999999997</v>
      </c>
      <c r="X45" s="18">
        <v>0.96299999999999997</v>
      </c>
      <c r="Y45" s="18">
        <v>0.96299999999999997</v>
      </c>
      <c r="Z45" s="18">
        <v>0.96299999999999997</v>
      </c>
      <c r="AA45" s="18">
        <v>0.96299999999999997</v>
      </c>
      <c r="AB45" s="18">
        <v>0.96299999999999997</v>
      </c>
      <c r="AC45" s="18">
        <v>0.96299999999999997</v>
      </c>
      <c r="AD45" s="18">
        <v>0.96299999999999997</v>
      </c>
      <c r="AE45" s="18">
        <v>0.96299999999999997</v>
      </c>
      <c r="AF45" s="18">
        <v>0.96299999999999997</v>
      </c>
      <c r="AG45" s="18">
        <v>0.96299999999999997</v>
      </c>
      <c r="AH45" s="18">
        <v>0.96299999999999997</v>
      </c>
      <c r="AI45" s="18">
        <v>0.96299999999999997</v>
      </c>
      <c r="AJ45" s="18">
        <v>0.96299999999999997</v>
      </c>
      <c r="AK45" s="18">
        <v>0.96299999999999997</v>
      </c>
      <c r="AL45" s="18">
        <v>0.96299999999999997</v>
      </c>
      <c r="AM45" s="18">
        <v>0.96299999999999997</v>
      </c>
      <c r="AN45" s="18">
        <v>0.96299999999999997</v>
      </c>
      <c r="AO45" s="18">
        <v>0.96299999999999997</v>
      </c>
      <c r="AP45" s="18">
        <v>0.96299999999999997</v>
      </c>
      <c r="AQ45" s="18">
        <v>0.96299999999999997</v>
      </c>
      <c r="AR45" s="18">
        <v>0.96299999999999997</v>
      </c>
      <c r="AS45" s="18">
        <v>0.96299999999999997</v>
      </c>
      <c r="AT45" s="18">
        <v>0.96299999999999997</v>
      </c>
      <c r="AU45" s="18">
        <v>0.96299999999999997</v>
      </c>
      <c r="AV45" s="18">
        <v>0.96299999999999997</v>
      </c>
      <c r="AW45" s="18">
        <v>0.96299999999999997</v>
      </c>
      <c r="AX45" s="18">
        <v>0.96299999999999997</v>
      </c>
      <c r="AY45" s="18">
        <v>0.96299999999999997</v>
      </c>
      <c r="AZ45" s="18">
        <v>0.96299999999999997</v>
      </c>
      <c r="BA45" s="18">
        <v>0.96299999999999997</v>
      </c>
      <c r="BB45" s="18">
        <v>0.96299999999999997</v>
      </c>
      <c r="BC45" s="18">
        <v>0.96299999999999997</v>
      </c>
      <c r="BD45" s="18">
        <v>0.96299999999999997</v>
      </c>
      <c r="BE45" s="18">
        <v>0.96299999999999997</v>
      </c>
      <c r="BF45" s="18">
        <v>0.96299999999999997</v>
      </c>
      <c r="BG45" s="18">
        <v>0.96299999999999997</v>
      </c>
      <c r="BH45" s="18">
        <v>0.96299999999999997</v>
      </c>
      <c r="BI45" s="18">
        <v>0.96299999999999997</v>
      </c>
      <c r="BJ45" s="18">
        <v>0.96299999999999997</v>
      </c>
      <c r="BK45" s="18">
        <v>0.96299999999999997</v>
      </c>
      <c r="BL45" s="18">
        <v>0.96299999999999997</v>
      </c>
      <c r="BM45" s="18">
        <v>0.96299999999999997</v>
      </c>
      <c r="BN45" s="18">
        <v>0.96299999999999997</v>
      </c>
      <c r="BO45" s="18">
        <v>0.96299999999999997</v>
      </c>
      <c r="BP45" s="18">
        <v>0.96299999999999997</v>
      </c>
      <c r="BQ45" s="18">
        <v>0.96299999999999997</v>
      </c>
      <c r="BR45" s="18">
        <v>0.96299999999999997</v>
      </c>
      <c r="BS45" s="18">
        <v>0.96299999999999997</v>
      </c>
      <c r="BT45" s="18">
        <v>0.96299999999999997</v>
      </c>
      <c r="BU45" s="18">
        <v>0.96299999999999997</v>
      </c>
      <c r="BV45" s="18">
        <v>0.96299999999999997</v>
      </c>
      <c r="BW45" s="18">
        <v>0.96299999999999997</v>
      </c>
      <c r="BX45" s="18">
        <v>0.96299999999999997</v>
      </c>
      <c r="BY45" s="18">
        <v>0.96299999999999997</v>
      </c>
      <c r="BZ45" s="18">
        <v>0.96299999999999997</v>
      </c>
      <c r="CA45" s="18">
        <v>0.96299999999999997</v>
      </c>
      <c r="CB45" s="18">
        <v>0.96299999999999997</v>
      </c>
      <c r="CC45" s="18">
        <v>0.96299999999999997</v>
      </c>
      <c r="CD45" s="18">
        <v>0.96299999999999997</v>
      </c>
      <c r="CE45" s="18">
        <v>0.96299999999999997</v>
      </c>
      <c r="CF45" s="18">
        <v>0.96299999999999997</v>
      </c>
      <c r="CG45" s="18">
        <v>0.96299999999999997</v>
      </c>
      <c r="CH45" s="18">
        <v>0.96299999999999997</v>
      </c>
      <c r="CI45" s="18">
        <v>0.96299999999999997</v>
      </c>
      <c r="CJ45" s="18">
        <v>0.96299999999999997</v>
      </c>
      <c r="CK45" s="18">
        <v>0.96299999999999997</v>
      </c>
      <c r="CL45" s="18">
        <v>0.96299999999999997</v>
      </c>
      <c r="CM45" s="18">
        <v>0.96299999999999997</v>
      </c>
      <c r="CN45" s="18">
        <v>0.96299999999999997</v>
      </c>
      <c r="CO45" s="18">
        <v>0.96299999999999997</v>
      </c>
      <c r="CP45" s="18">
        <v>0.96299999999999997</v>
      </c>
      <c r="CQ45" s="18">
        <v>0.96299999999999997</v>
      </c>
      <c r="CR45" s="18">
        <v>0.96299999999999997</v>
      </c>
      <c r="CS45" s="18">
        <v>0.96299999999999997</v>
      </c>
      <c r="CT45" s="18">
        <v>0.96299999999999997</v>
      </c>
      <c r="CU45" s="18">
        <v>0.96299999999999997</v>
      </c>
      <c r="CV45" s="18">
        <v>0.96299999999999997</v>
      </c>
      <c r="CW45" s="18">
        <v>0.96299999999999997</v>
      </c>
      <c r="CX45" s="18">
        <v>0.96299999999999997</v>
      </c>
      <c r="CY45" s="18">
        <v>0.96299999999999997</v>
      </c>
      <c r="CZ45" s="18">
        <v>0.96299999999999997</v>
      </c>
      <c r="DA45" s="18">
        <v>0.96299999999999997</v>
      </c>
      <c r="DB45" s="18">
        <v>0.96299999999999997</v>
      </c>
      <c r="DC45" s="18"/>
      <c r="DD45" s="18"/>
      <c r="DE45" s="18"/>
    </row>
    <row r="46" spans="1:109" x14ac:dyDescent="0.25">
      <c r="A46" s="175">
        <v>57</v>
      </c>
      <c r="B46" s="18">
        <v>1</v>
      </c>
      <c r="C46" s="18">
        <v>0.97770000000000001</v>
      </c>
      <c r="D46" s="18">
        <v>0.97550000000000003</v>
      </c>
      <c r="E46" s="18">
        <v>0.97360000000000002</v>
      </c>
      <c r="F46" s="18">
        <v>0.97189999999999999</v>
      </c>
      <c r="G46" s="18">
        <v>0.9708</v>
      </c>
      <c r="H46" s="18">
        <v>0.96989999999999998</v>
      </c>
      <c r="I46" s="18">
        <v>0.96889999999999998</v>
      </c>
      <c r="J46" s="18">
        <v>0.96789999999999998</v>
      </c>
      <c r="K46" s="18">
        <v>0.96689999999999998</v>
      </c>
      <c r="L46" s="18">
        <v>0.96589999999999998</v>
      </c>
      <c r="M46" s="18">
        <v>0.96489999999999998</v>
      </c>
      <c r="N46" s="18">
        <v>0.96399999999999997</v>
      </c>
      <c r="O46" s="18">
        <v>0.96340000000000003</v>
      </c>
      <c r="P46" s="18">
        <v>0.96289999999999998</v>
      </c>
      <c r="Q46" s="18">
        <v>0.96350000000000002</v>
      </c>
      <c r="R46" s="18">
        <v>0.96350000000000002</v>
      </c>
      <c r="S46" s="18">
        <v>0.96350000000000002</v>
      </c>
      <c r="T46" s="18">
        <v>0.96350000000000002</v>
      </c>
      <c r="U46" s="18">
        <v>0.96350000000000002</v>
      </c>
      <c r="V46" s="18">
        <v>0.96350000000000002</v>
      </c>
      <c r="W46" s="18">
        <v>0.96350000000000002</v>
      </c>
      <c r="X46" s="18">
        <v>0.96350000000000002</v>
      </c>
      <c r="Y46" s="18">
        <v>0.96350000000000002</v>
      </c>
      <c r="Z46" s="18">
        <v>0.96350000000000002</v>
      </c>
      <c r="AA46" s="18">
        <v>0.96350000000000002</v>
      </c>
      <c r="AB46" s="18">
        <v>0.96350000000000002</v>
      </c>
      <c r="AC46" s="18">
        <v>0.96350000000000002</v>
      </c>
      <c r="AD46" s="18">
        <v>0.96350000000000002</v>
      </c>
      <c r="AE46" s="18">
        <v>0.96350000000000002</v>
      </c>
      <c r="AF46" s="18">
        <v>0.96350000000000002</v>
      </c>
      <c r="AG46" s="18">
        <v>0.96350000000000002</v>
      </c>
      <c r="AH46" s="18">
        <v>0.96350000000000002</v>
      </c>
      <c r="AI46" s="18">
        <v>0.96350000000000002</v>
      </c>
      <c r="AJ46" s="18">
        <v>0.96350000000000002</v>
      </c>
      <c r="AK46" s="18">
        <v>0.96350000000000002</v>
      </c>
      <c r="AL46" s="18">
        <v>0.96350000000000002</v>
      </c>
      <c r="AM46" s="18">
        <v>0.96350000000000002</v>
      </c>
      <c r="AN46" s="18">
        <v>0.96350000000000002</v>
      </c>
      <c r="AO46" s="18">
        <v>0.96350000000000002</v>
      </c>
      <c r="AP46" s="18">
        <v>0.96350000000000002</v>
      </c>
      <c r="AQ46" s="18">
        <v>0.96350000000000002</v>
      </c>
      <c r="AR46" s="18">
        <v>0.96350000000000002</v>
      </c>
      <c r="AS46" s="18">
        <v>0.96350000000000002</v>
      </c>
      <c r="AT46" s="18">
        <v>0.96350000000000002</v>
      </c>
      <c r="AU46" s="18">
        <v>0.96350000000000002</v>
      </c>
      <c r="AV46" s="18">
        <v>0.96350000000000002</v>
      </c>
      <c r="AW46" s="18">
        <v>0.96350000000000002</v>
      </c>
      <c r="AX46" s="18">
        <v>0.96350000000000002</v>
      </c>
      <c r="AY46" s="18">
        <v>0.96350000000000002</v>
      </c>
      <c r="AZ46" s="18">
        <v>0.96350000000000002</v>
      </c>
      <c r="BA46" s="18">
        <v>0.96350000000000002</v>
      </c>
      <c r="BB46" s="18">
        <v>0.96350000000000002</v>
      </c>
      <c r="BC46" s="18">
        <v>0.96350000000000002</v>
      </c>
      <c r="BD46" s="18">
        <v>0.96350000000000002</v>
      </c>
      <c r="BE46" s="18">
        <v>0.96350000000000002</v>
      </c>
      <c r="BF46" s="18">
        <v>0.96350000000000002</v>
      </c>
      <c r="BG46" s="18">
        <v>0.96350000000000002</v>
      </c>
      <c r="BH46" s="18">
        <v>0.96350000000000002</v>
      </c>
      <c r="BI46" s="18">
        <v>0.96350000000000002</v>
      </c>
      <c r="BJ46" s="18">
        <v>0.96350000000000002</v>
      </c>
      <c r="BK46" s="18">
        <v>0.96350000000000002</v>
      </c>
      <c r="BL46" s="18">
        <v>0.96350000000000002</v>
      </c>
      <c r="BM46" s="18">
        <v>0.96350000000000002</v>
      </c>
      <c r="BN46" s="18">
        <v>0.96350000000000002</v>
      </c>
      <c r="BO46" s="18">
        <v>0.96350000000000002</v>
      </c>
      <c r="BP46" s="18">
        <v>0.96350000000000002</v>
      </c>
      <c r="BQ46" s="18">
        <v>0.96350000000000002</v>
      </c>
      <c r="BR46" s="18">
        <v>0.96350000000000002</v>
      </c>
      <c r="BS46" s="18">
        <v>0.96350000000000002</v>
      </c>
      <c r="BT46" s="18">
        <v>0.96350000000000002</v>
      </c>
      <c r="BU46" s="18">
        <v>0.96350000000000002</v>
      </c>
      <c r="BV46" s="18">
        <v>0.96350000000000002</v>
      </c>
      <c r="BW46" s="18">
        <v>0.96350000000000002</v>
      </c>
      <c r="BX46" s="18">
        <v>0.96350000000000002</v>
      </c>
      <c r="BY46" s="18">
        <v>0.96350000000000002</v>
      </c>
      <c r="BZ46" s="18">
        <v>0.96350000000000002</v>
      </c>
      <c r="CA46" s="18">
        <v>0.96350000000000002</v>
      </c>
      <c r="CB46" s="18">
        <v>0.96350000000000002</v>
      </c>
      <c r="CC46" s="18">
        <v>0.96350000000000002</v>
      </c>
      <c r="CD46" s="18">
        <v>0.96350000000000002</v>
      </c>
      <c r="CE46" s="18">
        <v>0.96350000000000002</v>
      </c>
      <c r="CF46" s="18">
        <v>0.96350000000000002</v>
      </c>
      <c r="CG46" s="18">
        <v>0.96350000000000002</v>
      </c>
      <c r="CH46" s="18">
        <v>0.96350000000000002</v>
      </c>
      <c r="CI46" s="18">
        <v>0.96350000000000002</v>
      </c>
      <c r="CJ46" s="18">
        <v>0.96350000000000002</v>
      </c>
      <c r="CK46" s="18">
        <v>0.96350000000000002</v>
      </c>
      <c r="CL46" s="18">
        <v>0.96350000000000002</v>
      </c>
      <c r="CM46" s="18">
        <v>0.96350000000000002</v>
      </c>
      <c r="CN46" s="18">
        <v>0.96350000000000002</v>
      </c>
      <c r="CO46" s="18">
        <v>0.96350000000000002</v>
      </c>
      <c r="CP46" s="18">
        <v>0.96350000000000002</v>
      </c>
      <c r="CQ46" s="18">
        <v>0.96350000000000002</v>
      </c>
      <c r="CR46" s="18">
        <v>0.96350000000000002</v>
      </c>
      <c r="CS46" s="18">
        <v>0.96350000000000002</v>
      </c>
      <c r="CT46" s="18">
        <v>0.96350000000000002</v>
      </c>
      <c r="CU46" s="18">
        <v>0.96350000000000002</v>
      </c>
      <c r="CV46" s="18">
        <v>0.96350000000000002</v>
      </c>
      <c r="CW46" s="18">
        <v>0.96350000000000002</v>
      </c>
      <c r="CX46" s="18">
        <v>0.96350000000000002</v>
      </c>
      <c r="CY46" s="18">
        <v>0.96350000000000002</v>
      </c>
      <c r="CZ46" s="18">
        <v>0.96350000000000002</v>
      </c>
      <c r="DA46" s="18">
        <v>0.96350000000000002</v>
      </c>
      <c r="DB46" s="18">
        <v>0.96350000000000002</v>
      </c>
      <c r="DC46" s="18"/>
      <c r="DD46" s="18"/>
      <c r="DE46" s="18"/>
    </row>
    <row r="47" spans="1:109" x14ac:dyDescent="0.25">
      <c r="A47" s="175">
        <v>58</v>
      </c>
      <c r="B47" s="18">
        <v>1</v>
      </c>
      <c r="C47" s="18">
        <v>0.97789999999999999</v>
      </c>
      <c r="D47" s="18">
        <v>0.9758</v>
      </c>
      <c r="E47" s="18">
        <v>0.97389999999999999</v>
      </c>
      <c r="F47" s="18">
        <v>0.97240000000000004</v>
      </c>
      <c r="G47" s="18">
        <v>0.97119999999999995</v>
      </c>
      <c r="H47" s="18">
        <v>0.97040000000000004</v>
      </c>
      <c r="I47" s="18">
        <v>0.96950000000000003</v>
      </c>
      <c r="J47" s="18">
        <v>0.96850000000000003</v>
      </c>
      <c r="K47" s="18">
        <v>0.96750000000000003</v>
      </c>
      <c r="L47" s="18">
        <v>0.96650000000000003</v>
      </c>
      <c r="M47" s="18">
        <v>0.96560000000000001</v>
      </c>
      <c r="N47" s="18">
        <v>0.9647</v>
      </c>
      <c r="O47" s="18">
        <v>0.96389999999999998</v>
      </c>
      <c r="P47" s="18">
        <v>0.96340000000000003</v>
      </c>
      <c r="Q47" s="18">
        <v>0.96399999999999997</v>
      </c>
      <c r="R47" s="18">
        <v>0.96399999999999997</v>
      </c>
      <c r="S47" s="18">
        <v>0.96399999999999997</v>
      </c>
      <c r="T47" s="18">
        <v>0.96399999999999997</v>
      </c>
      <c r="U47" s="18">
        <v>0.96399999999999997</v>
      </c>
      <c r="V47" s="18">
        <v>0.96399999999999997</v>
      </c>
      <c r="W47" s="18">
        <v>0.96399999999999997</v>
      </c>
      <c r="X47" s="18">
        <v>0.96399999999999997</v>
      </c>
      <c r="Y47" s="18">
        <v>0.96399999999999997</v>
      </c>
      <c r="Z47" s="18">
        <v>0.96399999999999997</v>
      </c>
      <c r="AA47" s="18">
        <v>0.96399999999999997</v>
      </c>
      <c r="AB47" s="18">
        <v>0.96399999999999997</v>
      </c>
      <c r="AC47" s="18">
        <v>0.96399999999999997</v>
      </c>
      <c r="AD47" s="18">
        <v>0.96399999999999997</v>
      </c>
      <c r="AE47" s="18">
        <v>0.96399999999999997</v>
      </c>
      <c r="AF47" s="18">
        <v>0.96399999999999997</v>
      </c>
      <c r="AG47" s="18">
        <v>0.96399999999999997</v>
      </c>
      <c r="AH47" s="18">
        <v>0.96399999999999997</v>
      </c>
      <c r="AI47" s="18">
        <v>0.96399999999999997</v>
      </c>
      <c r="AJ47" s="18">
        <v>0.96399999999999997</v>
      </c>
      <c r="AK47" s="18">
        <v>0.96399999999999997</v>
      </c>
      <c r="AL47" s="18">
        <v>0.96399999999999997</v>
      </c>
      <c r="AM47" s="18">
        <v>0.96399999999999997</v>
      </c>
      <c r="AN47" s="18">
        <v>0.96399999999999997</v>
      </c>
      <c r="AO47" s="18">
        <v>0.96399999999999997</v>
      </c>
      <c r="AP47" s="18">
        <v>0.96399999999999997</v>
      </c>
      <c r="AQ47" s="18">
        <v>0.96399999999999997</v>
      </c>
      <c r="AR47" s="18">
        <v>0.96399999999999997</v>
      </c>
      <c r="AS47" s="18">
        <v>0.96399999999999997</v>
      </c>
      <c r="AT47" s="18">
        <v>0.96399999999999997</v>
      </c>
      <c r="AU47" s="18">
        <v>0.96399999999999997</v>
      </c>
      <c r="AV47" s="18">
        <v>0.96399999999999997</v>
      </c>
      <c r="AW47" s="18">
        <v>0.96399999999999997</v>
      </c>
      <c r="AX47" s="18">
        <v>0.96399999999999997</v>
      </c>
      <c r="AY47" s="18">
        <v>0.96399999999999997</v>
      </c>
      <c r="AZ47" s="18">
        <v>0.96399999999999997</v>
      </c>
      <c r="BA47" s="18">
        <v>0.96399999999999997</v>
      </c>
      <c r="BB47" s="18">
        <v>0.96399999999999997</v>
      </c>
      <c r="BC47" s="18">
        <v>0.96399999999999997</v>
      </c>
      <c r="BD47" s="18">
        <v>0.96399999999999997</v>
      </c>
      <c r="BE47" s="18">
        <v>0.96399999999999997</v>
      </c>
      <c r="BF47" s="18">
        <v>0.96399999999999997</v>
      </c>
      <c r="BG47" s="18">
        <v>0.96399999999999997</v>
      </c>
      <c r="BH47" s="18">
        <v>0.96399999999999997</v>
      </c>
      <c r="BI47" s="18">
        <v>0.96399999999999997</v>
      </c>
      <c r="BJ47" s="18">
        <v>0.96399999999999997</v>
      </c>
      <c r="BK47" s="18">
        <v>0.96399999999999997</v>
      </c>
      <c r="BL47" s="18">
        <v>0.96399999999999997</v>
      </c>
      <c r="BM47" s="18">
        <v>0.96399999999999997</v>
      </c>
      <c r="BN47" s="18">
        <v>0.96399999999999997</v>
      </c>
      <c r="BO47" s="18">
        <v>0.96399999999999997</v>
      </c>
      <c r="BP47" s="18">
        <v>0.96399999999999997</v>
      </c>
      <c r="BQ47" s="18">
        <v>0.96399999999999997</v>
      </c>
      <c r="BR47" s="18">
        <v>0.96399999999999997</v>
      </c>
      <c r="BS47" s="18">
        <v>0.96399999999999997</v>
      </c>
      <c r="BT47" s="18">
        <v>0.96399999999999997</v>
      </c>
      <c r="BU47" s="18">
        <v>0.96399999999999997</v>
      </c>
      <c r="BV47" s="18">
        <v>0.96399999999999997</v>
      </c>
      <c r="BW47" s="18">
        <v>0.96399999999999997</v>
      </c>
      <c r="BX47" s="18">
        <v>0.96399999999999997</v>
      </c>
      <c r="BY47" s="18">
        <v>0.96399999999999997</v>
      </c>
      <c r="BZ47" s="18">
        <v>0.96399999999999997</v>
      </c>
      <c r="CA47" s="18">
        <v>0.96399999999999997</v>
      </c>
      <c r="CB47" s="18">
        <v>0.96399999999999997</v>
      </c>
      <c r="CC47" s="18">
        <v>0.96399999999999997</v>
      </c>
      <c r="CD47" s="18">
        <v>0.96399999999999997</v>
      </c>
      <c r="CE47" s="18">
        <v>0.96399999999999997</v>
      </c>
      <c r="CF47" s="18">
        <v>0.96399999999999997</v>
      </c>
      <c r="CG47" s="18">
        <v>0.96399999999999997</v>
      </c>
      <c r="CH47" s="18">
        <v>0.96399999999999997</v>
      </c>
      <c r="CI47" s="18">
        <v>0.96399999999999997</v>
      </c>
      <c r="CJ47" s="18">
        <v>0.96399999999999997</v>
      </c>
      <c r="CK47" s="18">
        <v>0.96399999999999997</v>
      </c>
      <c r="CL47" s="18">
        <v>0.96399999999999997</v>
      </c>
      <c r="CM47" s="18">
        <v>0.96399999999999997</v>
      </c>
      <c r="CN47" s="18">
        <v>0.96399999999999997</v>
      </c>
      <c r="CO47" s="18">
        <v>0.96399999999999997</v>
      </c>
      <c r="CP47" s="18">
        <v>0.96399999999999997</v>
      </c>
      <c r="CQ47" s="18">
        <v>0.96399999999999997</v>
      </c>
      <c r="CR47" s="18">
        <v>0.96399999999999997</v>
      </c>
      <c r="CS47" s="18">
        <v>0.96399999999999997</v>
      </c>
      <c r="CT47" s="18">
        <v>0.96399999999999997</v>
      </c>
      <c r="CU47" s="18">
        <v>0.96399999999999997</v>
      </c>
      <c r="CV47" s="18">
        <v>0.96399999999999997</v>
      </c>
      <c r="CW47" s="18">
        <v>0.96399999999999997</v>
      </c>
      <c r="CX47" s="18">
        <v>0.96399999999999997</v>
      </c>
      <c r="CY47" s="18">
        <v>0.96399999999999997</v>
      </c>
      <c r="CZ47" s="18">
        <v>0.96399999999999997</v>
      </c>
      <c r="DA47" s="18">
        <v>0.96399999999999997</v>
      </c>
      <c r="DB47" s="18">
        <v>0.96399999999999997</v>
      </c>
      <c r="DC47" s="18"/>
      <c r="DD47" s="18"/>
      <c r="DE47" s="18"/>
    </row>
    <row r="48" spans="1:109" x14ac:dyDescent="0.25">
      <c r="A48" s="175">
        <v>59</v>
      </c>
      <c r="B48" s="18">
        <v>1</v>
      </c>
      <c r="C48" s="18">
        <v>0.97809999999999997</v>
      </c>
      <c r="D48" s="18">
        <v>0.97609999999999997</v>
      </c>
      <c r="E48" s="18">
        <v>0.97430000000000005</v>
      </c>
      <c r="F48" s="18">
        <v>0.9728</v>
      </c>
      <c r="G48" s="18">
        <v>0.97170000000000001</v>
      </c>
      <c r="H48" s="18">
        <v>0.97089999999999999</v>
      </c>
      <c r="I48" s="18">
        <v>0.97</v>
      </c>
      <c r="J48" s="18">
        <v>0.96909999999999996</v>
      </c>
      <c r="K48" s="18">
        <v>0.96809999999999996</v>
      </c>
      <c r="L48" s="18">
        <v>0.96719999999999995</v>
      </c>
      <c r="M48" s="18">
        <v>0.96619999999999995</v>
      </c>
      <c r="N48" s="18">
        <v>0.96540000000000004</v>
      </c>
      <c r="O48" s="18">
        <v>0.96460000000000001</v>
      </c>
      <c r="P48" s="18">
        <v>0.96389999999999998</v>
      </c>
      <c r="Q48" s="18">
        <v>0.96450000000000002</v>
      </c>
      <c r="R48" s="18">
        <v>0.96450000000000002</v>
      </c>
      <c r="S48" s="18">
        <v>0.96450000000000002</v>
      </c>
      <c r="T48" s="18">
        <v>0.96450000000000002</v>
      </c>
      <c r="U48" s="18">
        <v>0.96450000000000002</v>
      </c>
      <c r="V48" s="18">
        <v>0.96450000000000002</v>
      </c>
      <c r="W48" s="18">
        <v>0.96450000000000002</v>
      </c>
      <c r="X48" s="18">
        <v>0.96450000000000002</v>
      </c>
      <c r="Y48" s="18">
        <v>0.96450000000000002</v>
      </c>
      <c r="Z48" s="18">
        <v>0.96450000000000002</v>
      </c>
      <c r="AA48" s="18">
        <v>0.96450000000000002</v>
      </c>
      <c r="AB48" s="18">
        <v>0.96450000000000002</v>
      </c>
      <c r="AC48" s="18">
        <v>0.96450000000000002</v>
      </c>
      <c r="AD48" s="18">
        <v>0.96450000000000002</v>
      </c>
      <c r="AE48" s="18">
        <v>0.96450000000000002</v>
      </c>
      <c r="AF48" s="18">
        <v>0.96450000000000002</v>
      </c>
      <c r="AG48" s="18">
        <v>0.96450000000000002</v>
      </c>
      <c r="AH48" s="18">
        <v>0.96450000000000002</v>
      </c>
      <c r="AI48" s="18">
        <v>0.96450000000000002</v>
      </c>
      <c r="AJ48" s="18">
        <v>0.96450000000000002</v>
      </c>
      <c r="AK48" s="18">
        <v>0.96450000000000002</v>
      </c>
      <c r="AL48" s="18">
        <v>0.96450000000000002</v>
      </c>
      <c r="AM48" s="18">
        <v>0.96450000000000002</v>
      </c>
      <c r="AN48" s="18">
        <v>0.96450000000000002</v>
      </c>
      <c r="AO48" s="18">
        <v>0.96450000000000002</v>
      </c>
      <c r="AP48" s="18">
        <v>0.96450000000000002</v>
      </c>
      <c r="AQ48" s="18">
        <v>0.96450000000000002</v>
      </c>
      <c r="AR48" s="18">
        <v>0.96450000000000002</v>
      </c>
      <c r="AS48" s="18">
        <v>0.96450000000000002</v>
      </c>
      <c r="AT48" s="18">
        <v>0.96450000000000002</v>
      </c>
      <c r="AU48" s="18">
        <v>0.96450000000000002</v>
      </c>
      <c r="AV48" s="18">
        <v>0.96450000000000002</v>
      </c>
      <c r="AW48" s="18">
        <v>0.96450000000000002</v>
      </c>
      <c r="AX48" s="18">
        <v>0.96450000000000002</v>
      </c>
      <c r="AY48" s="18">
        <v>0.96450000000000002</v>
      </c>
      <c r="AZ48" s="18">
        <v>0.96450000000000002</v>
      </c>
      <c r="BA48" s="18">
        <v>0.96450000000000002</v>
      </c>
      <c r="BB48" s="18">
        <v>0.96450000000000002</v>
      </c>
      <c r="BC48" s="18">
        <v>0.96450000000000002</v>
      </c>
      <c r="BD48" s="18">
        <v>0.96450000000000002</v>
      </c>
      <c r="BE48" s="18">
        <v>0.96450000000000002</v>
      </c>
      <c r="BF48" s="18">
        <v>0.96450000000000002</v>
      </c>
      <c r="BG48" s="18">
        <v>0.96450000000000002</v>
      </c>
      <c r="BH48" s="18">
        <v>0.96450000000000002</v>
      </c>
      <c r="BI48" s="18">
        <v>0.96450000000000002</v>
      </c>
      <c r="BJ48" s="18">
        <v>0.96450000000000002</v>
      </c>
      <c r="BK48" s="18">
        <v>0.96450000000000002</v>
      </c>
      <c r="BL48" s="18">
        <v>0.96450000000000002</v>
      </c>
      <c r="BM48" s="18">
        <v>0.96450000000000002</v>
      </c>
      <c r="BN48" s="18">
        <v>0.96450000000000002</v>
      </c>
      <c r="BO48" s="18">
        <v>0.96450000000000002</v>
      </c>
      <c r="BP48" s="18">
        <v>0.96450000000000002</v>
      </c>
      <c r="BQ48" s="18">
        <v>0.96450000000000002</v>
      </c>
      <c r="BR48" s="18">
        <v>0.96450000000000002</v>
      </c>
      <c r="BS48" s="18">
        <v>0.96450000000000002</v>
      </c>
      <c r="BT48" s="18">
        <v>0.96450000000000002</v>
      </c>
      <c r="BU48" s="18">
        <v>0.96450000000000002</v>
      </c>
      <c r="BV48" s="18">
        <v>0.96450000000000002</v>
      </c>
      <c r="BW48" s="18">
        <v>0.96450000000000002</v>
      </c>
      <c r="BX48" s="18">
        <v>0.96450000000000002</v>
      </c>
      <c r="BY48" s="18">
        <v>0.96450000000000002</v>
      </c>
      <c r="BZ48" s="18">
        <v>0.96450000000000002</v>
      </c>
      <c r="CA48" s="18">
        <v>0.96450000000000002</v>
      </c>
      <c r="CB48" s="18">
        <v>0.96450000000000002</v>
      </c>
      <c r="CC48" s="18">
        <v>0.96450000000000002</v>
      </c>
      <c r="CD48" s="18">
        <v>0.96450000000000002</v>
      </c>
      <c r="CE48" s="18">
        <v>0.96450000000000002</v>
      </c>
      <c r="CF48" s="18">
        <v>0.96450000000000002</v>
      </c>
      <c r="CG48" s="18">
        <v>0.96450000000000002</v>
      </c>
      <c r="CH48" s="18">
        <v>0.96450000000000002</v>
      </c>
      <c r="CI48" s="18">
        <v>0.96450000000000002</v>
      </c>
      <c r="CJ48" s="18">
        <v>0.96450000000000002</v>
      </c>
      <c r="CK48" s="18">
        <v>0.96450000000000002</v>
      </c>
      <c r="CL48" s="18">
        <v>0.96450000000000002</v>
      </c>
      <c r="CM48" s="18">
        <v>0.96450000000000002</v>
      </c>
      <c r="CN48" s="18">
        <v>0.96450000000000002</v>
      </c>
      <c r="CO48" s="18">
        <v>0.96450000000000002</v>
      </c>
      <c r="CP48" s="18">
        <v>0.96450000000000002</v>
      </c>
      <c r="CQ48" s="18">
        <v>0.96450000000000002</v>
      </c>
      <c r="CR48" s="18">
        <v>0.96450000000000002</v>
      </c>
      <c r="CS48" s="18">
        <v>0.96450000000000002</v>
      </c>
      <c r="CT48" s="18">
        <v>0.96450000000000002</v>
      </c>
      <c r="CU48" s="18">
        <v>0.96450000000000002</v>
      </c>
      <c r="CV48" s="18">
        <v>0.96450000000000002</v>
      </c>
      <c r="CW48" s="18">
        <v>0.96450000000000002</v>
      </c>
      <c r="CX48" s="18">
        <v>0.96450000000000002</v>
      </c>
      <c r="CY48" s="18">
        <v>0.96450000000000002</v>
      </c>
      <c r="CZ48" s="18">
        <v>0.96450000000000002</v>
      </c>
      <c r="DA48" s="18">
        <v>0.96450000000000002</v>
      </c>
      <c r="DB48" s="18">
        <v>0.96450000000000002</v>
      </c>
      <c r="DC48" s="18"/>
      <c r="DD48" s="18"/>
      <c r="DE48" s="18"/>
    </row>
    <row r="49" spans="1:109" x14ac:dyDescent="0.25">
      <c r="A49" s="175">
        <v>60</v>
      </c>
      <c r="B49" s="18">
        <v>1</v>
      </c>
      <c r="C49" s="18">
        <v>0.97829999999999995</v>
      </c>
      <c r="D49" s="18">
        <v>0.97640000000000005</v>
      </c>
      <c r="E49" s="18">
        <v>0.97460000000000002</v>
      </c>
      <c r="F49" s="18">
        <v>0.97319999999999995</v>
      </c>
      <c r="G49" s="18">
        <v>0.97219999999999995</v>
      </c>
      <c r="H49" s="18">
        <v>0.97140000000000004</v>
      </c>
      <c r="I49" s="18">
        <v>0.97060000000000002</v>
      </c>
      <c r="J49" s="18">
        <v>0.96970000000000001</v>
      </c>
      <c r="K49" s="18">
        <v>0.96870000000000001</v>
      </c>
      <c r="L49" s="18">
        <v>0.96779999999999999</v>
      </c>
      <c r="M49" s="18">
        <v>0.96689999999999998</v>
      </c>
      <c r="N49" s="18">
        <v>0.96609999999999996</v>
      </c>
      <c r="O49" s="18">
        <v>0.96530000000000005</v>
      </c>
      <c r="P49" s="18">
        <v>0.96460000000000001</v>
      </c>
      <c r="Q49" s="18">
        <v>0.96499999999999997</v>
      </c>
      <c r="R49" s="18">
        <v>0.96499999999999997</v>
      </c>
      <c r="S49" s="18">
        <v>0.96499999999999997</v>
      </c>
      <c r="T49" s="18">
        <v>0.96499999999999997</v>
      </c>
      <c r="U49" s="18">
        <v>0.96499999999999997</v>
      </c>
      <c r="V49" s="18">
        <v>0.96499999999999997</v>
      </c>
      <c r="W49" s="18">
        <v>0.96499999999999997</v>
      </c>
      <c r="X49" s="18">
        <v>0.96499999999999997</v>
      </c>
      <c r="Y49" s="18">
        <v>0.96499999999999997</v>
      </c>
      <c r="Z49" s="18">
        <v>0.96499999999999997</v>
      </c>
      <c r="AA49" s="18">
        <v>0.96499999999999997</v>
      </c>
      <c r="AB49" s="18">
        <v>0.96499999999999997</v>
      </c>
      <c r="AC49" s="18">
        <v>0.96499999999999997</v>
      </c>
      <c r="AD49" s="18">
        <v>0.96499999999999997</v>
      </c>
      <c r="AE49" s="18">
        <v>0.96499999999999997</v>
      </c>
      <c r="AF49" s="18">
        <v>0.96499999999999997</v>
      </c>
      <c r="AG49" s="18">
        <v>0.96499999999999997</v>
      </c>
      <c r="AH49" s="18">
        <v>0.96499999999999997</v>
      </c>
      <c r="AI49" s="18">
        <v>0.96499999999999997</v>
      </c>
      <c r="AJ49" s="18">
        <v>0.96499999999999997</v>
      </c>
      <c r="AK49" s="18">
        <v>0.96499999999999997</v>
      </c>
      <c r="AL49" s="18">
        <v>0.96499999999999997</v>
      </c>
      <c r="AM49" s="18">
        <v>0.96499999999999997</v>
      </c>
      <c r="AN49" s="18">
        <v>0.96499999999999997</v>
      </c>
      <c r="AO49" s="18">
        <v>0.96499999999999997</v>
      </c>
      <c r="AP49" s="18">
        <v>0.96499999999999997</v>
      </c>
      <c r="AQ49" s="18">
        <v>0.96499999999999997</v>
      </c>
      <c r="AR49" s="18">
        <v>0.96499999999999997</v>
      </c>
      <c r="AS49" s="18">
        <v>0.96499999999999997</v>
      </c>
      <c r="AT49" s="18">
        <v>0.96499999999999997</v>
      </c>
      <c r="AU49" s="18">
        <v>0.96499999999999997</v>
      </c>
      <c r="AV49" s="18">
        <v>0.96499999999999997</v>
      </c>
      <c r="AW49" s="18">
        <v>0.96499999999999997</v>
      </c>
      <c r="AX49" s="18">
        <v>0.96499999999999997</v>
      </c>
      <c r="AY49" s="18">
        <v>0.96499999999999997</v>
      </c>
      <c r="AZ49" s="18">
        <v>0.96499999999999997</v>
      </c>
      <c r="BA49" s="18">
        <v>0.96499999999999997</v>
      </c>
      <c r="BB49" s="18">
        <v>0.96499999999999997</v>
      </c>
      <c r="BC49" s="18">
        <v>0.96499999999999997</v>
      </c>
      <c r="BD49" s="18">
        <v>0.96499999999999997</v>
      </c>
      <c r="BE49" s="18">
        <v>0.96499999999999997</v>
      </c>
      <c r="BF49" s="18">
        <v>0.96499999999999997</v>
      </c>
      <c r="BG49" s="18">
        <v>0.96499999999999997</v>
      </c>
      <c r="BH49" s="18">
        <v>0.96499999999999997</v>
      </c>
      <c r="BI49" s="18">
        <v>0.96499999999999997</v>
      </c>
      <c r="BJ49" s="18">
        <v>0.96499999999999997</v>
      </c>
      <c r="BK49" s="18">
        <v>0.96499999999999997</v>
      </c>
      <c r="BL49" s="18">
        <v>0.96499999999999997</v>
      </c>
      <c r="BM49" s="18">
        <v>0.96499999999999997</v>
      </c>
      <c r="BN49" s="18">
        <v>0.96499999999999997</v>
      </c>
      <c r="BO49" s="18">
        <v>0.96499999999999997</v>
      </c>
      <c r="BP49" s="18">
        <v>0.96499999999999997</v>
      </c>
      <c r="BQ49" s="18">
        <v>0.96499999999999997</v>
      </c>
      <c r="BR49" s="18">
        <v>0.96499999999999997</v>
      </c>
      <c r="BS49" s="18">
        <v>0.96499999999999997</v>
      </c>
      <c r="BT49" s="18">
        <v>0.96499999999999997</v>
      </c>
      <c r="BU49" s="18">
        <v>0.96499999999999997</v>
      </c>
      <c r="BV49" s="18">
        <v>0.96499999999999997</v>
      </c>
      <c r="BW49" s="18">
        <v>0.96499999999999997</v>
      </c>
      <c r="BX49" s="18">
        <v>0.96499999999999997</v>
      </c>
      <c r="BY49" s="18">
        <v>0.96499999999999997</v>
      </c>
      <c r="BZ49" s="18">
        <v>0.96499999999999997</v>
      </c>
      <c r="CA49" s="18">
        <v>0.96499999999999997</v>
      </c>
      <c r="CB49" s="18">
        <v>0.96499999999999997</v>
      </c>
      <c r="CC49" s="18">
        <v>0.96499999999999997</v>
      </c>
      <c r="CD49" s="18">
        <v>0.96499999999999997</v>
      </c>
      <c r="CE49" s="18">
        <v>0.96499999999999997</v>
      </c>
      <c r="CF49" s="18">
        <v>0.96499999999999997</v>
      </c>
      <c r="CG49" s="18">
        <v>0.96499999999999997</v>
      </c>
      <c r="CH49" s="18">
        <v>0.96499999999999997</v>
      </c>
      <c r="CI49" s="18">
        <v>0.96499999999999997</v>
      </c>
      <c r="CJ49" s="18">
        <v>0.96499999999999997</v>
      </c>
      <c r="CK49" s="18">
        <v>0.96499999999999997</v>
      </c>
      <c r="CL49" s="18">
        <v>0.96499999999999997</v>
      </c>
      <c r="CM49" s="18">
        <v>0.96499999999999997</v>
      </c>
      <c r="CN49" s="18">
        <v>0.96499999999999997</v>
      </c>
      <c r="CO49" s="18">
        <v>0.96499999999999997</v>
      </c>
      <c r="CP49" s="18">
        <v>0.96499999999999997</v>
      </c>
      <c r="CQ49" s="18">
        <v>0.96499999999999997</v>
      </c>
      <c r="CR49" s="18">
        <v>0.96499999999999997</v>
      </c>
      <c r="CS49" s="18">
        <v>0.96499999999999997</v>
      </c>
      <c r="CT49" s="18">
        <v>0.96499999999999997</v>
      </c>
      <c r="CU49" s="18">
        <v>0.96499999999999997</v>
      </c>
      <c r="CV49" s="18">
        <v>0.96499999999999997</v>
      </c>
      <c r="CW49" s="18">
        <v>0.96499999999999997</v>
      </c>
      <c r="CX49" s="18">
        <v>0.96499999999999997</v>
      </c>
      <c r="CY49" s="18">
        <v>0.96499999999999997</v>
      </c>
      <c r="CZ49" s="18">
        <v>0.96499999999999997</v>
      </c>
      <c r="DA49" s="18">
        <v>0.96499999999999997</v>
      </c>
      <c r="DB49" s="18">
        <v>0.96499999999999997</v>
      </c>
      <c r="DC49" s="18"/>
      <c r="DD49" s="18"/>
      <c r="DE49" s="18"/>
    </row>
    <row r="50" spans="1:109" x14ac:dyDescent="0.25">
      <c r="A50" s="175">
        <v>61</v>
      </c>
      <c r="B50" s="18">
        <v>1</v>
      </c>
      <c r="C50" s="18">
        <v>0.97860000000000003</v>
      </c>
      <c r="D50" s="18">
        <v>0.9768</v>
      </c>
      <c r="E50" s="18">
        <v>0.97509999999999997</v>
      </c>
      <c r="F50" s="18">
        <v>0.9738</v>
      </c>
      <c r="G50" s="18">
        <v>0.9728</v>
      </c>
      <c r="H50" s="18">
        <v>0.97209999999999996</v>
      </c>
      <c r="I50" s="18">
        <v>0.97130000000000005</v>
      </c>
      <c r="J50" s="18">
        <v>0.97050000000000003</v>
      </c>
      <c r="K50" s="18">
        <v>0.96960000000000002</v>
      </c>
      <c r="L50" s="18">
        <v>0.96870000000000001</v>
      </c>
      <c r="M50" s="18">
        <v>0.96779999999999999</v>
      </c>
      <c r="N50" s="18">
        <v>0.96699999999999997</v>
      </c>
      <c r="O50" s="18">
        <v>0.96619999999999995</v>
      </c>
      <c r="P50" s="18">
        <v>0.96550000000000002</v>
      </c>
      <c r="Q50" s="18">
        <v>0.96589999999999998</v>
      </c>
      <c r="R50" s="18">
        <v>0.96589999999999998</v>
      </c>
      <c r="S50" s="18">
        <v>0.96589999999999998</v>
      </c>
      <c r="T50" s="18">
        <v>0.96589999999999998</v>
      </c>
      <c r="U50" s="18">
        <v>0.96589999999999998</v>
      </c>
      <c r="V50" s="18">
        <v>0.96589999999999998</v>
      </c>
      <c r="W50" s="18">
        <v>0.96589999999999998</v>
      </c>
      <c r="X50" s="18">
        <v>0.96589999999999998</v>
      </c>
      <c r="Y50" s="18">
        <v>0.96589999999999998</v>
      </c>
      <c r="Z50" s="18">
        <v>0.96589999999999998</v>
      </c>
      <c r="AA50" s="18">
        <v>0.96589999999999998</v>
      </c>
      <c r="AB50" s="18">
        <v>0.96589999999999998</v>
      </c>
      <c r="AC50" s="18">
        <v>0.96589999999999998</v>
      </c>
      <c r="AD50" s="18">
        <v>0.96589999999999998</v>
      </c>
      <c r="AE50" s="18">
        <v>0.96589999999999998</v>
      </c>
      <c r="AF50" s="18">
        <v>0.96589999999999998</v>
      </c>
      <c r="AG50" s="18">
        <v>0.96589999999999998</v>
      </c>
      <c r="AH50" s="18">
        <v>0.96589999999999998</v>
      </c>
      <c r="AI50" s="18">
        <v>0.96589999999999998</v>
      </c>
      <c r="AJ50" s="18">
        <v>0.96589999999999998</v>
      </c>
      <c r="AK50" s="18">
        <v>0.96589999999999998</v>
      </c>
      <c r="AL50" s="18">
        <v>0.96589999999999998</v>
      </c>
      <c r="AM50" s="18">
        <v>0.96589999999999998</v>
      </c>
      <c r="AN50" s="18">
        <v>0.96589999999999998</v>
      </c>
      <c r="AO50" s="18">
        <v>0.96589999999999998</v>
      </c>
      <c r="AP50" s="18">
        <v>0.96589999999999998</v>
      </c>
      <c r="AQ50" s="18">
        <v>0.96589999999999998</v>
      </c>
      <c r="AR50" s="18">
        <v>0.96589999999999998</v>
      </c>
      <c r="AS50" s="18">
        <v>0.96589999999999998</v>
      </c>
      <c r="AT50" s="18">
        <v>0.96589999999999998</v>
      </c>
      <c r="AU50" s="18">
        <v>0.96589999999999998</v>
      </c>
      <c r="AV50" s="18">
        <v>0.96589999999999998</v>
      </c>
      <c r="AW50" s="18">
        <v>0.96589999999999998</v>
      </c>
      <c r="AX50" s="18">
        <v>0.96589999999999998</v>
      </c>
      <c r="AY50" s="18">
        <v>0.96589999999999998</v>
      </c>
      <c r="AZ50" s="18">
        <v>0.96589999999999998</v>
      </c>
      <c r="BA50" s="18">
        <v>0.96589999999999998</v>
      </c>
      <c r="BB50" s="18">
        <v>0.96589999999999998</v>
      </c>
      <c r="BC50" s="18">
        <v>0.96589999999999998</v>
      </c>
      <c r="BD50" s="18">
        <v>0.96589999999999998</v>
      </c>
      <c r="BE50" s="18">
        <v>0.96589999999999998</v>
      </c>
      <c r="BF50" s="18">
        <v>0.96589999999999998</v>
      </c>
      <c r="BG50" s="18">
        <v>0.96589999999999998</v>
      </c>
      <c r="BH50" s="18">
        <v>0.96589999999999998</v>
      </c>
      <c r="BI50" s="18">
        <v>0.96589999999999998</v>
      </c>
      <c r="BJ50" s="18">
        <v>0.96589999999999998</v>
      </c>
      <c r="BK50" s="18">
        <v>0.96589999999999998</v>
      </c>
      <c r="BL50" s="18">
        <v>0.96589999999999998</v>
      </c>
      <c r="BM50" s="18">
        <v>0.96589999999999998</v>
      </c>
      <c r="BN50" s="18">
        <v>0.96589999999999998</v>
      </c>
      <c r="BO50" s="18">
        <v>0.96589999999999998</v>
      </c>
      <c r="BP50" s="18">
        <v>0.96589999999999998</v>
      </c>
      <c r="BQ50" s="18">
        <v>0.96589999999999998</v>
      </c>
      <c r="BR50" s="18">
        <v>0.96589999999999998</v>
      </c>
      <c r="BS50" s="18">
        <v>0.96589999999999998</v>
      </c>
      <c r="BT50" s="18">
        <v>0.96589999999999998</v>
      </c>
      <c r="BU50" s="18">
        <v>0.96589999999999998</v>
      </c>
      <c r="BV50" s="18">
        <v>0.96589999999999998</v>
      </c>
      <c r="BW50" s="18">
        <v>0.96589999999999998</v>
      </c>
      <c r="BX50" s="18">
        <v>0.96589999999999998</v>
      </c>
      <c r="BY50" s="18">
        <v>0.96589999999999998</v>
      </c>
      <c r="BZ50" s="18">
        <v>0.96589999999999998</v>
      </c>
      <c r="CA50" s="18">
        <v>0.96589999999999998</v>
      </c>
      <c r="CB50" s="18">
        <v>0.96589999999999998</v>
      </c>
      <c r="CC50" s="18">
        <v>0.96589999999999998</v>
      </c>
      <c r="CD50" s="18">
        <v>0.96589999999999998</v>
      </c>
      <c r="CE50" s="18">
        <v>0.96589999999999998</v>
      </c>
      <c r="CF50" s="18">
        <v>0.96589999999999998</v>
      </c>
      <c r="CG50" s="18">
        <v>0.96589999999999998</v>
      </c>
      <c r="CH50" s="18">
        <v>0.96589999999999998</v>
      </c>
      <c r="CI50" s="18">
        <v>0.96589999999999998</v>
      </c>
      <c r="CJ50" s="18">
        <v>0.96589999999999998</v>
      </c>
      <c r="CK50" s="18">
        <v>0.96589999999999998</v>
      </c>
      <c r="CL50" s="18">
        <v>0.96589999999999998</v>
      </c>
      <c r="CM50" s="18">
        <v>0.96589999999999998</v>
      </c>
      <c r="CN50" s="18">
        <v>0.96589999999999998</v>
      </c>
      <c r="CO50" s="18">
        <v>0.96589999999999998</v>
      </c>
      <c r="CP50" s="18">
        <v>0.96589999999999998</v>
      </c>
      <c r="CQ50" s="18">
        <v>0.96589999999999998</v>
      </c>
      <c r="CR50" s="18">
        <v>0.96589999999999998</v>
      </c>
      <c r="CS50" s="18">
        <v>0.96589999999999998</v>
      </c>
      <c r="CT50" s="18">
        <v>0.96589999999999998</v>
      </c>
      <c r="CU50" s="18">
        <v>0.96589999999999998</v>
      </c>
      <c r="CV50" s="18">
        <v>0.96589999999999998</v>
      </c>
      <c r="CW50" s="18">
        <v>0.96589999999999998</v>
      </c>
      <c r="CX50" s="18">
        <v>0.96589999999999998</v>
      </c>
      <c r="CY50" s="18">
        <v>0.96589999999999998</v>
      </c>
      <c r="CZ50" s="18">
        <v>0.96589999999999998</v>
      </c>
      <c r="DA50" s="18">
        <v>0.96589999999999998</v>
      </c>
      <c r="DB50" s="18">
        <v>0.96589999999999998</v>
      </c>
      <c r="DC50" s="18"/>
      <c r="DD50" s="18"/>
      <c r="DE50" s="18"/>
    </row>
    <row r="51" spans="1:109" x14ac:dyDescent="0.25">
      <c r="A51" s="175">
        <v>62</v>
      </c>
      <c r="B51" s="18">
        <v>1</v>
      </c>
      <c r="C51" s="18">
        <v>0.97889999999999999</v>
      </c>
      <c r="D51" s="18">
        <v>0.97719999999999996</v>
      </c>
      <c r="E51" s="18">
        <v>0.97570000000000001</v>
      </c>
      <c r="F51" s="18">
        <v>0.97440000000000004</v>
      </c>
      <c r="G51" s="18">
        <v>0.97350000000000003</v>
      </c>
      <c r="H51" s="18">
        <v>0.9728</v>
      </c>
      <c r="I51" s="18">
        <v>0.97209999999999996</v>
      </c>
      <c r="J51" s="18">
        <v>0.97130000000000005</v>
      </c>
      <c r="K51" s="18">
        <v>0.97040000000000004</v>
      </c>
      <c r="L51" s="18">
        <v>0.96950000000000003</v>
      </c>
      <c r="M51" s="18">
        <v>0.96870000000000001</v>
      </c>
      <c r="N51" s="18">
        <v>0.96789999999999998</v>
      </c>
      <c r="O51" s="18">
        <v>0.96709999999999996</v>
      </c>
      <c r="P51" s="18">
        <v>0.96640000000000004</v>
      </c>
      <c r="Q51" s="18">
        <v>0.96689999999999998</v>
      </c>
      <c r="R51" s="18">
        <v>0.96689999999999998</v>
      </c>
      <c r="S51" s="18">
        <v>0.96689999999999998</v>
      </c>
      <c r="T51" s="18">
        <v>0.96689999999999998</v>
      </c>
      <c r="U51" s="18">
        <v>0.96689999999999998</v>
      </c>
      <c r="V51" s="18">
        <v>0.96689999999999998</v>
      </c>
      <c r="W51" s="18">
        <v>0.96689999999999998</v>
      </c>
      <c r="X51" s="18">
        <v>0.96689999999999998</v>
      </c>
      <c r="Y51" s="18">
        <v>0.96689999999999998</v>
      </c>
      <c r="Z51" s="18">
        <v>0.96689999999999998</v>
      </c>
      <c r="AA51" s="18">
        <v>0.96689999999999998</v>
      </c>
      <c r="AB51" s="18">
        <v>0.96689999999999998</v>
      </c>
      <c r="AC51" s="18">
        <v>0.96689999999999998</v>
      </c>
      <c r="AD51" s="18">
        <v>0.96689999999999998</v>
      </c>
      <c r="AE51" s="18">
        <v>0.96689999999999998</v>
      </c>
      <c r="AF51" s="18">
        <v>0.96689999999999998</v>
      </c>
      <c r="AG51" s="18">
        <v>0.96689999999999998</v>
      </c>
      <c r="AH51" s="18">
        <v>0.96689999999999998</v>
      </c>
      <c r="AI51" s="18">
        <v>0.96689999999999998</v>
      </c>
      <c r="AJ51" s="18">
        <v>0.96689999999999998</v>
      </c>
      <c r="AK51" s="18">
        <v>0.96689999999999998</v>
      </c>
      <c r="AL51" s="18">
        <v>0.96689999999999998</v>
      </c>
      <c r="AM51" s="18">
        <v>0.96689999999999998</v>
      </c>
      <c r="AN51" s="18">
        <v>0.96689999999999998</v>
      </c>
      <c r="AO51" s="18">
        <v>0.96689999999999998</v>
      </c>
      <c r="AP51" s="18">
        <v>0.96689999999999998</v>
      </c>
      <c r="AQ51" s="18">
        <v>0.96689999999999998</v>
      </c>
      <c r="AR51" s="18">
        <v>0.96689999999999998</v>
      </c>
      <c r="AS51" s="18">
        <v>0.96689999999999998</v>
      </c>
      <c r="AT51" s="18">
        <v>0.96689999999999998</v>
      </c>
      <c r="AU51" s="18">
        <v>0.96689999999999998</v>
      </c>
      <c r="AV51" s="18">
        <v>0.96689999999999998</v>
      </c>
      <c r="AW51" s="18">
        <v>0.96689999999999998</v>
      </c>
      <c r="AX51" s="18">
        <v>0.96689999999999998</v>
      </c>
      <c r="AY51" s="18">
        <v>0.96689999999999998</v>
      </c>
      <c r="AZ51" s="18">
        <v>0.96689999999999998</v>
      </c>
      <c r="BA51" s="18">
        <v>0.96689999999999998</v>
      </c>
      <c r="BB51" s="18">
        <v>0.96689999999999998</v>
      </c>
      <c r="BC51" s="18">
        <v>0.96689999999999998</v>
      </c>
      <c r="BD51" s="18">
        <v>0.96689999999999998</v>
      </c>
      <c r="BE51" s="18">
        <v>0.96689999999999998</v>
      </c>
      <c r="BF51" s="18">
        <v>0.96689999999999998</v>
      </c>
      <c r="BG51" s="18">
        <v>0.96689999999999998</v>
      </c>
      <c r="BH51" s="18">
        <v>0.96689999999999998</v>
      </c>
      <c r="BI51" s="18">
        <v>0.96689999999999998</v>
      </c>
      <c r="BJ51" s="18">
        <v>0.96689999999999998</v>
      </c>
      <c r="BK51" s="18">
        <v>0.96689999999999998</v>
      </c>
      <c r="BL51" s="18">
        <v>0.96689999999999998</v>
      </c>
      <c r="BM51" s="18">
        <v>0.96689999999999998</v>
      </c>
      <c r="BN51" s="18">
        <v>0.96689999999999998</v>
      </c>
      <c r="BO51" s="18">
        <v>0.96689999999999998</v>
      </c>
      <c r="BP51" s="18">
        <v>0.96689999999999998</v>
      </c>
      <c r="BQ51" s="18">
        <v>0.96689999999999998</v>
      </c>
      <c r="BR51" s="18">
        <v>0.96689999999999998</v>
      </c>
      <c r="BS51" s="18">
        <v>0.96689999999999998</v>
      </c>
      <c r="BT51" s="18">
        <v>0.96689999999999998</v>
      </c>
      <c r="BU51" s="18">
        <v>0.96689999999999998</v>
      </c>
      <c r="BV51" s="18">
        <v>0.96689999999999998</v>
      </c>
      <c r="BW51" s="18">
        <v>0.96689999999999998</v>
      </c>
      <c r="BX51" s="18">
        <v>0.96689999999999998</v>
      </c>
      <c r="BY51" s="18">
        <v>0.96689999999999998</v>
      </c>
      <c r="BZ51" s="18">
        <v>0.96689999999999998</v>
      </c>
      <c r="CA51" s="18">
        <v>0.96689999999999998</v>
      </c>
      <c r="CB51" s="18">
        <v>0.96689999999999998</v>
      </c>
      <c r="CC51" s="18">
        <v>0.96689999999999998</v>
      </c>
      <c r="CD51" s="18">
        <v>0.96689999999999998</v>
      </c>
      <c r="CE51" s="18">
        <v>0.96689999999999998</v>
      </c>
      <c r="CF51" s="18">
        <v>0.96689999999999998</v>
      </c>
      <c r="CG51" s="18">
        <v>0.96689999999999998</v>
      </c>
      <c r="CH51" s="18">
        <v>0.96689999999999998</v>
      </c>
      <c r="CI51" s="18">
        <v>0.96689999999999998</v>
      </c>
      <c r="CJ51" s="18">
        <v>0.96689999999999998</v>
      </c>
      <c r="CK51" s="18">
        <v>0.96689999999999998</v>
      </c>
      <c r="CL51" s="18">
        <v>0.96689999999999998</v>
      </c>
      <c r="CM51" s="18">
        <v>0.96689999999999998</v>
      </c>
      <c r="CN51" s="18">
        <v>0.96689999999999998</v>
      </c>
      <c r="CO51" s="18">
        <v>0.96689999999999998</v>
      </c>
      <c r="CP51" s="18">
        <v>0.96689999999999998</v>
      </c>
      <c r="CQ51" s="18">
        <v>0.96689999999999998</v>
      </c>
      <c r="CR51" s="18">
        <v>0.96689999999999998</v>
      </c>
      <c r="CS51" s="18">
        <v>0.96689999999999998</v>
      </c>
      <c r="CT51" s="18">
        <v>0.96689999999999998</v>
      </c>
      <c r="CU51" s="18">
        <v>0.96689999999999998</v>
      </c>
      <c r="CV51" s="18">
        <v>0.96689999999999998</v>
      </c>
      <c r="CW51" s="18">
        <v>0.96689999999999998</v>
      </c>
      <c r="CX51" s="18">
        <v>0.96689999999999998</v>
      </c>
      <c r="CY51" s="18">
        <v>0.96689999999999998</v>
      </c>
      <c r="CZ51" s="18">
        <v>0.96689999999999998</v>
      </c>
      <c r="DA51" s="18">
        <v>0.96689999999999998</v>
      </c>
      <c r="DB51" s="18">
        <v>0.96689999999999998</v>
      </c>
      <c r="DC51" s="18"/>
      <c r="DD51" s="18"/>
      <c r="DE51" s="18"/>
    </row>
    <row r="52" spans="1:109" x14ac:dyDescent="0.25">
      <c r="A52" s="175">
        <v>63</v>
      </c>
      <c r="B52" s="18">
        <v>1</v>
      </c>
      <c r="C52" s="18">
        <v>0.97919999999999996</v>
      </c>
      <c r="D52" s="18">
        <v>0.97760000000000002</v>
      </c>
      <c r="E52" s="18">
        <v>0.97619999999999996</v>
      </c>
      <c r="F52" s="18">
        <v>0.97499999999999998</v>
      </c>
      <c r="G52" s="18">
        <v>0.97419999999999995</v>
      </c>
      <c r="H52" s="18">
        <v>0.97350000000000003</v>
      </c>
      <c r="I52" s="18">
        <v>0.9728</v>
      </c>
      <c r="J52" s="18">
        <v>0.97199999999999998</v>
      </c>
      <c r="K52" s="18">
        <v>0.97119999999999995</v>
      </c>
      <c r="L52" s="18">
        <v>0.97040000000000004</v>
      </c>
      <c r="M52" s="18">
        <v>0.96960000000000002</v>
      </c>
      <c r="N52" s="18">
        <v>0.96879999999999999</v>
      </c>
      <c r="O52" s="18">
        <v>0.96799999999999997</v>
      </c>
      <c r="P52" s="18">
        <v>0.96740000000000004</v>
      </c>
      <c r="Q52" s="18">
        <v>0.96779999999999999</v>
      </c>
      <c r="R52" s="18">
        <v>0.96779999999999999</v>
      </c>
      <c r="S52" s="18">
        <v>0.96779999999999999</v>
      </c>
      <c r="T52" s="18">
        <v>0.96779999999999999</v>
      </c>
      <c r="U52" s="18">
        <v>0.96779999999999999</v>
      </c>
      <c r="V52" s="18">
        <v>0.96779999999999999</v>
      </c>
      <c r="W52" s="18">
        <v>0.96779999999999999</v>
      </c>
      <c r="X52" s="18">
        <v>0.96779999999999999</v>
      </c>
      <c r="Y52" s="18">
        <v>0.96779999999999999</v>
      </c>
      <c r="Z52" s="18">
        <v>0.96779999999999999</v>
      </c>
      <c r="AA52" s="18">
        <v>0.96779999999999999</v>
      </c>
      <c r="AB52" s="18">
        <v>0.96779999999999999</v>
      </c>
      <c r="AC52" s="18">
        <v>0.96779999999999999</v>
      </c>
      <c r="AD52" s="18">
        <v>0.96779999999999999</v>
      </c>
      <c r="AE52" s="18">
        <v>0.96779999999999999</v>
      </c>
      <c r="AF52" s="18">
        <v>0.96779999999999999</v>
      </c>
      <c r="AG52" s="18">
        <v>0.96779999999999999</v>
      </c>
      <c r="AH52" s="18">
        <v>0.96779999999999999</v>
      </c>
      <c r="AI52" s="18">
        <v>0.96779999999999999</v>
      </c>
      <c r="AJ52" s="18">
        <v>0.96779999999999999</v>
      </c>
      <c r="AK52" s="18">
        <v>0.96779999999999999</v>
      </c>
      <c r="AL52" s="18">
        <v>0.96779999999999999</v>
      </c>
      <c r="AM52" s="18">
        <v>0.96779999999999999</v>
      </c>
      <c r="AN52" s="18">
        <v>0.96779999999999999</v>
      </c>
      <c r="AO52" s="18">
        <v>0.96779999999999999</v>
      </c>
      <c r="AP52" s="18">
        <v>0.96779999999999999</v>
      </c>
      <c r="AQ52" s="18">
        <v>0.96779999999999999</v>
      </c>
      <c r="AR52" s="18">
        <v>0.96779999999999999</v>
      </c>
      <c r="AS52" s="18">
        <v>0.96779999999999999</v>
      </c>
      <c r="AT52" s="18">
        <v>0.96779999999999999</v>
      </c>
      <c r="AU52" s="18">
        <v>0.96779999999999999</v>
      </c>
      <c r="AV52" s="18">
        <v>0.96779999999999999</v>
      </c>
      <c r="AW52" s="18">
        <v>0.96779999999999999</v>
      </c>
      <c r="AX52" s="18">
        <v>0.96779999999999999</v>
      </c>
      <c r="AY52" s="18">
        <v>0.96779999999999999</v>
      </c>
      <c r="AZ52" s="18">
        <v>0.96779999999999999</v>
      </c>
      <c r="BA52" s="18">
        <v>0.96779999999999999</v>
      </c>
      <c r="BB52" s="18">
        <v>0.96779999999999999</v>
      </c>
      <c r="BC52" s="18">
        <v>0.96779999999999999</v>
      </c>
      <c r="BD52" s="18">
        <v>0.96779999999999999</v>
      </c>
      <c r="BE52" s="18">
        <v>0.96779999999999999</v>
      </c>
      <c r="BF52" s="18">
        <v>0.96779999999999999</v>
      </c>
      <c r="BG52" s="18">
        <v>0.96779999999999999</v>
      </c>
      <c r="BH52" s="18">
        <v>0.96779999999999999</v>
      </c>
      <c r="BI52" s="18">
        <v>0.96779999999999999</v>
      </c>
      <c r="BJ52" s="18">
        <v>0.96779999999999999</v>
      </c>
      <c r="BK52" s="18">
        <v>0.96779999999999999</v>
      </c>
      <c r="BL52" s="18">
        <v>0.96779999999999999</v>
      </c>
      <c r="BM52" s="18">
        <v>0.96779999999999999</v>
      </c>
      <c r="BN52" s="18">
        <v>0.96779999999999999</v>
      </c>
      <c r="BO52" s="18">
        <v>0.96779999999999999</v>
      </c>
      <c r="BP52" s="18">
        <v>0.96779999999999999</v>
      </c>
      <c r="BQ52" s="18">
        <v>0.96779999999999999</v>
      </c>
      <c r="BR52" s="18">
        <v>0.96779999999999999</v>
      </c>
      <c r="BS52" s="18">
        <v>0.96779999999999999</v>
      </c>
      <c r="BT52" s="18">
        <v>0.96779999999999999</v>
      </c>
      <c r="BU52" s="18">
        <v>0.96779999999999999</v>
      </c>
      <c r="BV52" s="18">
        <v>0.96779999999999999</v>
      </c>
      <c r="BW52" s="18">
        <v>0.96779999999999999</v>
      </c>
      <c r="BX52" s="18">
        <v>0.96779999999999999</v>
      </c>
      <c r="BY52" s="18">
        <v>0.96779999999999999</v>
      </c>
      <c r="BZ52" s="18">
        <v>0.96779999999999999</v>
      </c>
      <c r="CA52" s="18">
        <v>0.96779999999999999</v>
      </c>
      <c r="CB52" s="18">
        <v>0.96779999999999999</v>
      </c>
      <c r="CC52" s="18">
        <v>0.96779999999999999</v>
      </c>
      <c r="CD52" s="18">
        <v>0.96779999999999999</v>
      </c>
      <c r="CE52" s="18">
        <v>0.96779999999999999</v>
      </c>
      <c r="CF52" s="18">
        <v>0.96779999999999999</v>
      </c>
      <c r="CG52" s="18">
        <v>0.96779999999999999</v>
      </c>
      <c r="CH52" s="18">
        <v>0.96779999999999999</v>
      </c>
      <c r="CI52" s="18">
        <v>0.96779999999999999</v>
      </c>
      <c r="CJ52" s="18">
        <v>0.96779999999999999</v>
      </c>
      <c r="CK52" s="18">
        <v>0.96779999999999999</v>
      </c>
      <c r="CL52" s="18">
        <v>0.96779999999999999</v>
      </c>
      <c r="CM52" s="18">
        <v>0.96779999999999999</v>
      </c>
      <c r="CN52" s="18">
        <v>0.96779999999999999</v>
      </c>
      <c r="CO52" s="18">
        <v>0.96779999999999999</v>
      </c>
      <c r="CP52" s="18">
        <v>0.96779999999999999</v>
      </c>
      <c r="CQ52" s="18">
        <v>0.96779999999999999</v>
      </c>
      <c r="CR52" s="18">
        <v>0.96779999999999999</v>
      </c>
      <c r="CS52" s="18">
        <v>0.96779999999999999</v>
      </c>
      <c r="CT52" s="18">
        <v>0.96779999999999999</v>
      </c>
      <c r="CU52" s="18">
        <v>0.96779999999999999</v>
      </c>
      <c r="CV52" s="18">
        <v>0.96779999999999999</v>
      </c>
      <c r="CW52" s="18">
        <v>0.96779999999999999</v>
      </c>
      <c r="CX52" s="18">
        <v>0.96779999999999999</v>
      </c>
      <c r="CY52" s="18">
        <v>0.96779999999999999</v>
      </c>
      <c r="CZ52" s="18">
        <v>0.96779999999999999</v>
      </c>
      <c r="DA52" s="18">
        <v>0.96779999999999999</v>
      </c>
      <c r="DB52" s="18">
        <v>0.96779999999999999</v>
      </c>
      <c r="DC52" s="18"/>
      <c r="DD52" s="18"/>
      <c r="DE52" s="18"/>
    </row>
    <row r="53" spans="1:109" x14ac:dyDescent="0.25">
      <c r="A53" s="175">
        <v>64</v>
      </c>
      <c r="B53" s="18">
        <v>1</v>
      </c>
      <c r="C53" s="18">
        <v>0.97940000000000005</v>
      </c>
      <c r="D53" s="18">
        <v>0.97799999999999998</v>
      </c>
      <c r="E53" s="18">
        <v>0.97670000000000001</v>
      </c>
      <c r="F53" s="18">
        <v>0.97560000000000002</v>
      </c>
      <c r="G53" s="18">
        <v>0.97489999999999999</v>
      </c>
      <c r="H53" s="18">
        <v>0.97419999999999995</v>
      </c>
      <c r="I53" s="18">
        <v>0.97360000000000002</v>
      </c>
      <c r="J53" s="18">
        <v>0.9728</v>
      </c>
      <c r="K53" s="18">
        <v>0.97199999999999998</v>
      </c>
      <c r="L53" s="18">
        <v>0.97119999999999995</v>
      </c>
      <c r="M53" s="18">
        <v>0.97040000000000004</v>
      </c>
      <c r="N53" s="18">
        <v>0.96960000000000002</v>
      </c>
      <c r="O53" s="18">
        <v>0.96889999999999998</v>
      </c>
      <c r="P53" s="18">
        <v>0.96830000000000005</v>
      </c>
      <c r="Q53" s="18">
        <v>0.96870000000000001</v>
      </c>
      <c r="R53" s="18">
        <v>0.96870000000000001</v>
      </c>
      <c r="S53" s="18">
        <v>0.96870000000000001</v>
      </c>
      <c r="T53" s="18">
        <v>0.96870000000000001</v>
      </c>
      <c r="U53" s="18">
        <v>0.96870000000000001</v>
      </c>
      <c r="V53" s="18">
        <v>0.96870000000000001</v>
      </c>
      <c r="W53" s="18">
        <v>0.96870000000000001</v>
      </c>
      <c r="X53" s="18">
        <v>0.96870000000000001</v>
      </c>
      <c r="Y53" s="18">
        <v>0.96870000000000001</v>
      </c>
      <c r="Z53" s="18">
        <v>0.96870000000000001</v>
      </c>
      <c r="AA53" s="18">
        <v>0.96870000000000001</v>
      </c>
      <c r="AB53" s="18">
        <v>0.96870000000000001</v>
      </c>
      <c r="AC53" s="18">
        <v>0.96870000000000001</v>
      </c>
      <c r="AD53" s="18">
        <v>0.96870000000000001</v>
      </c>
      <c r="AE53" s="18">
        <v>0.96870000000000001</v>
      </c>
      <c r="AF53" s="18">
        <v>0.96870000000000001</v>
      </c>
      <c r="AG53" s="18">
        <v>0.96870000000000001</v>
      </c>
      <c r="AH53" s="18">
        <v>0.96870000000000001</v>
      </c>
      <c r="AI53" s="18">
        <v>0.96870000000000001</v>
      </c>
      <c r="AJ53" s="18">
        <v>0.96870000000000001</v>
      </c>
      <c r="AK53" s="18">
        <v>0.96870000000000001</v>
      </c>
      <c r="AL53" s="18">
        <v>0.96870000000000001</v>
      </c>
      <c r="AM53" s="18">
        <v>0.96870000000000001</v>
      </c>
      <c r="AN53" s="18">
        <v>0.96870000000000001</v>
      </c>
      <c r="AO53" s="18">
        <v>0.96870000000000001</v>
      </c>
      <c r="AP53" s="18">
        <v>0.96870000000000001</v>
      </c>
      <c r="AQ53" s="18">
        <v>0.96870000000000001</v>
      </c>
      <c r="AR53" s="18">
        <v>0.96870000000000001</v>
      </c>
      <c r="AS53" s="18">
        <v>0.96870000000000001</v>
      </c>
      <c r="AT53" s="18">
        <v>0.96870000000000001</v>
      </c>
      <c r="AU53" s="18">
        <v>0.96870000000000001</v>
      </c>
      <c r="AV53" s="18">
        <v>0.96870000000000001</v>
      </c>
      <c r="AW53" s="18">
        <v>0.96870000000000001</v>
      </c>
      <c r="AX53" s="18">
        <v>0.96870000000000001</v>
      </c>
      <c r="AY53" s="18">
        <v>0.96870000000000001</v>
      </c>
      <c r="AZ53" s="18">
        <v>0.96870000000000001</v>
      </c>
      <c r="BA53" s="18">
        <v>0.96870000000000001</v>
      </c>
      <c r="BB53" s="18">
        <v>0.96870000000000001</v>
      </c>
      <c r="BC53" s="18">
        <v>0.96870000000000001</v>
      </c>
      <c r="BD53" s="18">
        <v>0.96870000000000001</v>
      </c>
      <c r="BE53" s="18">
        <v>0.96870000000000001</v>
      </c>
      <c r="BF53" s="18">
        <v>0.96870000000000001</v>
      </c>
      <c r="BG53" s="18">
        <v>0.96870000000000001</v>
      </c>
      <c r="BH53" s="18">
        <v>0.96870000000000001</v>
      </c>
      <c r="BI53" s="18">
        <v>0.96870000000000001</v>
      </c>
      <c r="BJ53" s="18">
        <v>0.96870000000000001</v>
      </c>
      <c r="BK53" s="18">
        <v>0.96870000000000001</v>
      </c>
      <c r="BL53" s="18">
        <v>0.96870000000000001</v>
      </c>
      <c r="BM53" s="18">
        <v>0.96870000000000001</v>
      </c>
      <c r="BN53" s="18">
        <v>0.96870000000000001</v>
      </c>
      <c r="BO53" s="18">
        <v>0.96870000000000001</v>
      </c>
      <c r="BP53" s="18">
        <v>0.96870000000000001</v>
      </c>
      <c r="BQ53" s="18">
        <v>0.96870000000000001</v>
      </c>
      <c r="BR53" s="18">
        <v>0.96870000000000001</v>
      </c>
      <c r="BS53" s="18">
        <v>0.96870000000000001</v>
      </c>
      <c r="BT53" s="18">
        <v>0.96870000000000001</v>
      </c>
      <c r="BU53" s="18">
        <v>0.96870000000000001</v>
      </c>
      <c r="BV53" s="18">
        <v>0.96870000000000001</v>
      </c>
      <c r="BW53" s="18">
        <v>0.96870000000000001</v>
      </c>
      <c r="BX53" s="18">
        <v>0.96870000000000001</v>
      </c>
      <c r="BY53" s="18">
        <v>0.96870000000000001</v>
      </c>
      <c r="BZ53" s="18">
        <v>0.96870000000000001</v>
      </c>
      <c r="CA53" s="18">
        <v>0.96870000000000001</v>
      </c>
      <c r="CB53" s="18">
        <v>0.96870000000000001</v>
      </c>
      <c r="CC53" s="18">
        <v>0.96870000000000001</v>
      </c>
      <c r="CD53" s="18">
        <v>0.96870000000000001</v>
      </c>
      <c r="CE53" s="18">
        <v>0.96870000000000001</v>
      </c>
      <c r="CF53" s="18">
        <v>0.96870000000000001</v>
      </c>
      <c r="CG53" s="18">
        <v>0.96870000000000001</v>
      </c>
      <c r="CH53" s="18">
        <v>0.96870000000000001</v>
      </c>
      <c r="CI53" s="18">
        <v>0.96870000000000001</v>
      </c>
      <c r="CJ53" s="18">
        <v>0.96870000000000001</v>
      </c>
      <c r="CK53" s="18">
        <v>0.96870000000000001</v>
      </c>
      <c r="CL53" s="18">
        <v>0.96870000000000001</v>
      </c>
      <c r="CM53" s="18">
        <v>0.96870000000000001</v>
      </c>
      <c r="CN53" s="18">
        <v>0.96870000000000001</v>
      </c>
      <c r="CO53" s="18">
        <v>0.96870000000000001</v>
      </c>
      <c r="CP53" s="18">
        <v>0.96870000000000001</v>
      </c>
      <c r="CQ53" s="18">
        <v>0.96870000000000001</v>
      </c>
      <c r="CR53" s="18">
        <v>0.96870000000000001</v>
      </c>
      <c r="CS53" s="18">
        <v>0.96870000000000001</v>
      </c>
      <c r="CT53" s="18">
        <v>0.96870000000000001</v>
      </c>
      <c r="CU53" s="18">
        <v>0.96870000000000001</v>
      </c>
      <c r="CV53" s="18">
        <v>0.96870000000000001</v>
      </c>
      <c r="CW53" s="18">
        <v>0.96870000000000001</v>
      </c>
      <c r="CX53" s="18">
        <v>0.96870000000000001</v>
      </c>
      <c r="CY53" s="18">
        <v>0.96870000000000001</v>
      </c>
      <c r="CZ53" s="18">
        <v>0.96870000000000001</v>
      </c>
      <c r="DA53" s="18">
        <v>0.96870000000000001</v>
      </c>
      <c r="DB53" s="18">
        <v>0.96870000000000001</v>
      </c>
      <c r="DC53" s="18"/>
      <c r="DD53" s="18"/>
      <c r="DE53" s="18"/>
    </row>
    <row r="54" spans="1:109" x14ac:dyDescent="0.25">
      <c r="A54" s="175">
        <v>65</v>
      </c>
      <c r="B54" s="18">
        <v>1</v>
      </c>
      <c r="C54" s="18">
        <v>0.97970000000000002</v>
      </c>
      <c r="D54" s="18">
        <v>0.97840000000000005</v>
      </c>
      <c r="E54" s="18">
        <v>0.97719999999999996</v>
      </c>
      <c r="F54" s="18">
        <v>0.97619999999999996</v>
      </c>
      <c r="G54" s="18">
        <v>0.97550000000000003</v>
      </c>
      <c r="H54" s="18">
        <v>0.97499999999999998</v>
      </c>
      <c r="I54" s="18">
        <v>0.97430000000000005</v>
      </c>
      <c r="J54" s="18">
        <v>0.97360000000000002</v>
      </c>
      <c r="K54" s="18">
        <v>0.97289999999999999</v>
      </c>
      <c r="L54" s="18">
        <v>0.97209999999999996</v>
      </c>
      <c r="M54" s="18">
        <v>0.97130000000000005</v>
      </c>
      <c r="N54" s="18">
        <v>0.97050000000000003</v>
      </c>
      <c r="O54" s="18">
        <v>0.9698</v>
      </c>
      <c r="P54" s="18">
        <v>0.96919999999999995</v>
      </c>
      <c r="Q54" s="18">
        <v>0.96960000000000002</v>
      </c>
      <c r="R54" s="18">
        <v>0.96960000000000002</v>
      </c>
      <c r="S54" s="18">
        <v>0.96960000000000002</v>
      </c>
      <c r="T54" s="18">
        <v>0.96960000000000002</v>
      </c>
      <c r="U54" s="18">
        <v>0.96960000000000002</v>
      </c>
      <c r="V54" s="18">
        <v>0.96960000000000002</v>
      </c>
      <c r="W54" s="18">
        <v>0.96960000000000002</v>
      </c>
      <c r="X54" s="18">
        <v>0.96960000000000002</v>
      </c>
      <c r="Y54" s="18">
        <v>0.96960000000000002</v>
      </c>
      <c r="Z54" s="18">
        <v>0.96960000000000002</v>
      </c>
      <c r="AA54" s="18">
        <v>0.96960000000000002</v>
      </c>
      <c r="AB54" s="18">
        <v>0.96960000000000002</v>
      </c>
      <c r="AC54" s="18">
        <v>0.96960000000000002</v>
      </c>
      <c r="AD54" s="18">
        <v>0.96960000000000002</v>
      </c>
      <c r="AE54" s="18">
        <v>0.96960000000000002</v>
      </c>
      <c r="AF54" s="18">
        <v>0.96960000000000002</v>
      </c>
      <c r="AG54" s="18">
        <v>0.96960000000000002</v>
      </c>
      <c r="AH54" s="18">
        <v>0.96960000000000002</v>
      </c>
      <c r="AI54" s="18">
        <v>0.96960000000000002</v>
      </c>
      <c r="AJ54" s="18">
        <v>0.96960000000000002</v>
      </c>
      <c r="AK54" s="18">
        <v>0.96960000000000002</v>
      </c>
      <c r="AL54" s="18">
        <v>0.96960000000000002</v>
      </c>
      <c r="AM54" s="18">
        <v>0.96960000000000002</v>
      </c>
      <c r="AN54" s="18">
        <v>0.96960000000000002</v>
      </c>
      <c r="AO54" s="18">
        <v>0.96960000000000002</v>
      </c>
      <c r="AP54" s="18">
        <v>0.96960000000000002</v>
      </c>
      <c r="AQ54" s="18">
        <v>0.96960000000000002</v>
      </c>
      <c r="AR54" s="18">
        <v>0.96960000000000002</v>
      </c>
      <c r="AS54" s="18">
        <v>0.96960000000000002</v>
      </c>
      <c r="AT54" s="18">
        <v>0.96960000000000002</v>
      </c>
      <c r="AU54" s="18">
        <v>0.96960000000000002</v>
      </c>
      <c r="AV54" s="18">
        <v>0.96960000000000002</v>
      </c>
      <c r="AW54" s="18">
        <v>0.96960000000000002</v>
      </c>
      <c r="AX54" s="18">
        <v>0.96960000000000002</v>
      </c>
      <c r="AY54" s="18">
        <v>0.96960000000000002</v>
      </c>
      <c r="AZ54" s="18">
        <v>0.96960000000000002</v>
      </c>
      <c r="BA54" s="18">
        <v>0.96960000000000002</v>
      </c>
      <c r="BB54" s="18">
        <v>0.96960000000000002</v>
      </c>
      <c r="BC54" s="18">
        <v>0.96960000000000002</v>
      </c>
      <c r="BD54" s="18">
        <v>0.96960000000000002</v>
      </c>
      <c r="BE54" s="18">
        <v>0.96960000000000002</v>
      </c>
      <c r="BF54" s="18">
        <v>0.96960000000000002</v>
      </c>
      <c r="BG54" s="18">
        <v>0.96960000000000002</v>
      </c>
      <c r="BH54" s="18">
        <v>0.96960000000000002</v>
      </c>
      <c r="BI54" s="18">
        <v>0.96960000000000002</v>
      </c>
      <c r="BJ54" s="18">
        <v>0.96960000000000002</v>
      </c>
      <c r="BK54" s="18">
        <v>0.96960000000000002</v>
      </c>
      <c r="BL54" s="18">
        <v>0.96960000000000002</v>
      </c>
      <c r="BM54" s="18">
        <v>0.96960000000000002</v>
      </c>
      <c r="BN54" s="18">
        <v>0.96960000000000002</v>
      </c>
      <c r="BO54" s="18">
        <v>0.96960000000000002</v>
      </c>
      <c r="BP54" s="18">
        <v>0.96960000000000002</v>
      </c>
      <c r="BQ54" s="18">
        <v>0.96960000000000002</v>
      </c>
      <c r="BR54" s="18">
        <v>0.96960000000000002</v>
      </c>
      <c r="BS54" s="18">
        <v>0.96960000000000002</v>
      </c>
      <c r="BT54" s="18">
        <v>0.96960000000000002</v>
      </c>
      <c r="BU54" s="18">
        <v>0.96960000000000002</v>
      </c>
      <c r="BV54" s="18">
        <v>0.96960000000000002</v>
      </c>
      <c r="BW54" s="18">
        <v>0.96960000000000002</v>
      </c>
      <c r="BX54" s="18">
        <v>0.96960000000000002</v>
      </c>
      <c r="BY54" s="18">
        <v>0.96960000000000002</v>
      </c>
      <c r="BZ54" s="18">
        <v>0.96960000000000002</v>
      </c>
      <c r="CA54" s="18">
        <v>0.96960000000000002</v>
      </c>
      <c r="CB54" s="18">
        <v>0.96960000000000002</v>
      </c>
      <c r="CC54" s="18">
        <v>0.96960000000000002</v>
      </c>
      <c r="CD54" s="18">
        <v>0.96960000000000002</v>
      </c>
      <c r="CE54" s="18">
        <v>0.96960000000000002</v>
      </c>
      <c r="CF54" s="18">
        <v>0.96960000000000002</v>
      </c>
      <c r="CG54" s="18">
        <v>0.96960000000000002</v>
      </c>
      <c r="CH54" s="18">
        <v>0.96960000000000002</v>
      </c>
      <c r="CI54" s="18">
        <v>0.96960000000000002</v>
      </c>
      <c r="CJ54" s="18">
        <v>0.96960000000000002</v>
      </c>
      <c r="CK54" s="18">
        <v>0.96960000000000002</v>
      </c>
      <c r="CL54" s="18">
        <v>0.96960000000000002</v>
      </c>
      <c r="CM54" s="18">
        <v>0.96960000000000002</v>
      </c>
      <c r="CN54" s="18">
        <v>0.96960000000000002</v>
      </c>
      <c r="CO54" s="18">
        <v>0.96960000000000002</v>
      </c>
      <c r="CP54" s="18">
        <v>0.96960000000000002</v>
      </c>
      <c r="CQ54" s="18">
        <v>0.96960000000000002</v>
      </c>
      <c r="CR54" s="18">
        <v>0.96960000000000002</v>
      </c>
      <c r="CS54" s="18">
        <v>0.96960000000000002</v>
      </c>
      <c r="CT54" s="18">
        <v>0.96960000000000002</v>
      </c>
      <c r="CU54" s="18">
        <v>0.96960000000000002</v>
      </c>
      <c r="CV54" s="18">
        <v>0.96960000000000002</v>
      </c>
      <c r="CW54" s="18">
        <v>0.96960000000000002</v>
      </c>
      <c r="CX54" s="18">
        <v>0.96960000000000002</v>
      </c>
      <c r="CY54" s="18">
        <v>0.96960000000000002</v>
      </c>
      <c r="CZ54" s="18">
        <v>0.96960000000000002</v>
      </c>
      <c r="DA54" s="18">
        <v>0.96960000000000002</v>
      </c>
      <c r="DB54" s="18">
        <v>0.96960000000000002</v>
      </c>
      <c r="DC54" s="18"/>
      <c r="DD54" s="18"/>
      <c r="DE54" s="18"/>
    </row>
    <row r="55" spans="1:109" x14ac:dyDescent="0.25">
      <c r="A55" s="175">
        <v>66</v>
      </c>
      <c r="B55" s="18">
        <v>1</v>
      </c>
      <c r="C55" s="18">
        <v>0.97989999999999999</v>
      </c>
      <c r="D55" s="18">
        <v>0.9788</v>
      </c>
      <c r="E55" s="18">
        <v>0.97770000000000001</v>
      </c>
      <c r="F55" s="18">
        <v>0.9768</v>
      </c>
      <c r="G55" s="18">
        <v>0.97619999999999996</v>
      </c>
      <c r="H55" s="18">
        <v>0.97570000000000001</v>
      </c>
      <c r="I55" s="18">
        <v>0.97509999999999997</v>
      </c>
      <c r="J55" s="18">
        <v>0.97440000000000004</v>
      </c>
      <c r="K55" s="18">
        <v>0.97370000000000001</v>
      </c>
      <c r="L55" s="18">
        <v>0.97289999999999999</v>
      </c>
      <c r="M55" s="18">
        <v>0.97219999999999995</v>
      </c>
      <c r="N55" s="18">
        <v>0.97140000000000004</v>
      </c>
      <c r="O55" s="18">
        <v>0.9708</v>
      </c>
      <c r="P55" s="18">
        <v>0.97009999999999996</v>
      </c>
      <c r="Q55" s="18">
        <v>0.97060000000000002</v>
      </c>
      <c r="R55" s="18">
        <v>0.97060000000000002</v>
      </c>
      <c r="S55" s="18">
        <v>0.97060000000000002</v>
      </c>
      <c r="T55" s="18">
        <v>0.97060000000000002</v>
      </c>
      <c r="U55" s="18">
        <v>0.97060000000000002</v>
      </c>
      <c r="V55" s="18">
        <v>0.97060000000000002</v>
      </c>
      <c r="W55" s="18">
        <v>0.97060000000000002</v>
      </c>
      <c r="X55" s="18">
        <v>0.97060000000000002</v>
      </c>
      <c r="Y55" s="18">
        <v>0.97060000000000002</v>
      </c>
      <c r="Z55" s="18">
        <v>0.97060000000000002</v>
      </c>
      <c r="AA55" s="18">
        <v>0.97060000000000002</v>
      </c>
      <c r="AB55" s="18">
        <v>0.97060000000000002</v>
      </c>
      <c r="AC55" s="18">
        <v>0.97060000000000002</v>
      </c>
      <c r="AD55" s="18">
        <v>0.97060000000000002</v>
      </c>
      <c r="AE55" s="18">
        <v>0.97060000000000002</v>
      </c>
      <c r="AF55" s="18">
        <v>0.97060000000000002</v>
      </c>
      <c r="AG55" s="18">
        <v>0.97060000000000002</v>
      </c>
      <c r="AH55" s="18">
        <v>0.97060000000000002</v>
      </c>
      <c r="AI55" s="18">
        <v>0.97060000000000002</v>
      </c>
      <c r="AJ55" s="18">
        <v>0.97060000000000002</v>
      </c>
      <c r="AK55" s="18">
        <v>0.97060000000000002</v>
      </c>
      <c r="AL55" s="18">
        <v>0.97060000000000002</v>
      </c>
      <c r="AM55" s="18">
        <v>0.97060000000000002</v>
      </c>
      <c r="AN55" s="18">
        <v>0.97060000000000002</v>
      </c>
      <c r="AO55" s="18">
        <v>0.97060000000000002</v>
      </c>
      <c r="AP55" s="18">
        <v>0.97060000000000002</v>
      </c>
      <c r="AQ55" s="18">
        <v>0.97060000000000002</v>
      </c>
      <c r="AR55" s="18">
        <v>0.97060000000000002</v>
      </c>
      <c r="AS55" s="18">
        <v>0.97060000000000002</v>
      </c>
      <c r="AT55" s="18">
        <v>0.97060000000000002</v>
      </c>
      <c r="AU55" s="18">
        <v>0.97060000000000002</v>
      </c>
      <c r="AV55" s="18">
        <v>0.97060000000000002</v>
      </c>
      <c r="AW55" s="18">
        <v>0.97060000000000002</v>
      </c>
      <c r="AX55" s="18">
        <v>0.97060000000000002</v>
      </c>
      <c r="AY55" s="18">
        <v>0.97060000000000002</v>
      </c>
      <c r="AZ55" s="18">
        <v>0.97060000000000002</v>
      </c>
      <c r="BA55" s="18">
        <v>0.97060000000000002</v>
      </c>
      <c r="BB55" s="18">
        <v>0.97060000000000002</v>
      </c>
      <c r="BC55" s="18">
        <v>0.97060000000000002</v>
      </c>
      <c r="BD55" s="18">
        <v>0.97060000000000002</v>
      </c>
      <c r="BE55" s="18">
        <v>0.97060000000000002</v>
      </c>
      <c r="BF55" s="18">
        <v>0.97060000000000002</v>
      </c>
      <c r="BG55" s="18">
        <v>0.97060000000000002</v>
      </c>
      <c r="BH55" s="18">
        <v>0.97060000000000002</v>
      </c>
      <c r="BI55" s="18">
        <v>0.97060000000000002</v>
      </c>
      <c r="BJ55" s="18">
        <v>0.97060000000000002</v>
      </c>
      <c r="BK55" s="18">
        <v>0.97060000000000002</v>
      </c>
      <c r="BL55" s="18">
        <v>0.97060000000000002</v>
      </c>
      <c r="BM55" s="18">
        <v>0.97060000000000002</v>
      </c>
      <c r="BN55" s="18">
        <v>0.97060000000000002</v>
      </c>
      <c r="BO55" s="18">
        <v>0.97060000000000002</v>
      </c>
      <c r="BP55" s="18">
        <v>0.97060000000000002</v>
      </c>
      <c r="BQ55" s="18">
        <v>0.97060000000000002</v>
      </c>
      <c r="BR55" s="18">
        <v>0.97060000000000002</v>
      </c>
      <c r="BS55" s="18">
        <v>0.97060000000000002</v>
      </c>
      <c r="BT55" s="18">
        <v>0.97060000000000002</v>
      </c>
      <c r="BU55" s="18">
        <v>0.97060000000000002</v>
      </c>
      <c r="BV55" s="18">
        <v>0.97060000000000002</v>
      </c>
      <c r="BW55" s="18">
        <v>0.97060000000000002</v>
      </c>
      <c r="BX55" s="18">
        <v>0.97060000000000002</v>
      </c>
      <c r="BY55" s="18">
        <v>0.97060000000000002</v>
      </c>
      <c r="BZ55" s="18">
        <v>0.97060000000000002</v>
      </c>
      <c r="CA55" s="18">
        <v>0.97060000000000002</v>
      </c>
      <c r="CB55" s="18">
        <v>0.97060000000000002</v>
      </c>
      <c r="CC55" s="18">
        <v>0.97060000000000002</v>
      </c>
      <c r="CD55" s="18">
        <v>0.97060000000000002</v>
      </c>
      <c r="CE55" s="18">
        <v>0.97060000000000002</v>
      </c>
      <c r="CF55" s="18">
        <v>0.97060000000000002</v>
      </c>
      <c r="CG55" s="18">
        <v>0.97060000000000002</v>
      </c>
      <c r="CH55" s="18">
        <v>0.97060000000000002</v>
      </c>
      <c r="CI55" s="18">
        <v>0.97060000000000002</v>
      </c>
      <c r="CJ55" s="18">
        <v>0.97060000000000002</v>
      </c>
      <c r="CK55" s="18">
        <v>0.97060000000000002</v>
      </c>
      <c r="CL55" s="18">
        <v>0.97060000000000002</v>
      </c>
      <c r="CM55" s="18">
        <v>0.97060000000000002</v>
      </c>
      <c r="CN55" s="18">
        <v>0.97060000000000002</v>
      </c>
      <c r="CO55" s="18">
        <v>0.97060000000000002</v>
      </c>
      <c r="CP55" s="18">
        <v>0.97060000000000002</v>
      </c>
      <c r="CQ55" s="18">
        <v>0.97060000000000002</v>
      </c>
      <c r="CR55" s="18">
        <v>0.97060000000000002</v>
      </c>
      <c r="CS55" s="18">
        <v>0.97060000000000002</v>
      </c>
      <c r="CT55" s="18">
        <v>0.97060000000000002</v>
      </c>
      <c r="CU55" s="18">
        <v>0.97060000000000002</v>
      </c>
      <c r="CV55" s="18">
        <v>0.97060000000000002</v>
      </c>
      <c r="CW55" s="18">
        <v>0.97060000000000002</v>
      </c>
      <c r="CX55" s="18">
        <v>0.97060000000000002</v>
      </c>
      <c r="CY55" s="18">
        <v>0.97060000000000002</v>
      </c>
      <c r="CZ55" s="18">
        <v>0.97060000000000002</v>
      </c>
      <c r="DA55" s="18">
        <v>0.97060000000000002</v>
      </c>
      <c r="DB55" s="18">
        <v>0.97060000000000002</v>
      </c>
      <c r="DC55" s="18"/>
      <c r="DD55" s="18"/>
      <c r="DE55" s="18"/>
    </row>
    <row r="56" spans="1:109" x14ac:dyDescent="0.25">
      <c r="A56" s="175">
        <v>67</v>
      </c>
      <c r="B56" s="18">
        <v>1</v>
      </c>
      <c r="C56" s="18">
        <v>0.98009999999999997</v>
      </c>
      <c r="D56" s="18">
        <v>0.97919999999999996</v>
      </c>
      <c r="E56" s="18">
        <v>0.97819999999999996</v>
      </c>
      <c r="F56" s="18">
        <v>0.97740000000000005</v>
      </c>
      <c r="G56" s="18">
        <v>0.97689999999999999</v>
      </c>
      <c r="H56" s="18">
        <v>0.97640000000000005</v>
      </c>
      <c r="I56" s="18">
        <v>0.9758</v>
      </c>
      <c r="J56" s="18">
        <v>0.97519999999999996</v>
      </c>
      <c r="K56" s="18">
        <v>0.97450000000000003</v>
      </c>
      <c r="L56" s="18">
        <v>0.9738</v>
      </c>
      <c r="M56" s="18">
        <v>0.97309999999999997</v>
      </c>
      <c r="N56" s="18">
        <v>0.97230000000000005</v>
      </c>
      <c r="O56" s="18">
        <v>0.97170000000000001</v>
      </c>
      <c r="P56" s="18">
        <v>0.97109999999999996</v>
      </c>
      <c r="Q56" s="18">
        <v>0.97150000000000003</v>
      </c>
      <c r="R56" s="18">
        <v>0.97150000000000003</v>
      </c>
      <c r="S56" s="18">
        <v>0.97150000000000003</v>
      </c>
      <c r="T56" s="18">
        <v>0.97150000000000003</v>
      </c>
      <c r="U56" s="18">
        <v>0.97150000000000003</v>
      </c>
      <c r="V56" s="18">
        <v>0.97150000000000003</v>
      </c>
      <c r="W56" s="18">
        <v>0.97150000000000003</v>
      </c>
      <c r="X56" s="18">
        <v>0.97150000000000003</v>
      </c>
      <c r="Y56" s="18">
        <v>0.97150000000000003</v>
      </c>
      <c r="Z56" s="18">
        <v>0.97150000000000003</v>
      </c>
      <c r="AA56" s="18">
        <v>0.97150000000000003</v>
      </c>
      <c r="AB56" s="18">
        <v>0.97150000000000003</v>
      </c>
      <c r="AC56" s="18">
        <v>0.97150000000000003</v>
      </c>
      <c r="AD56" s="18">
        <v>0.97150000000000003</v>
      </c>
      <c r="AE56" s="18">
        <v>0.97150000000000003</v>
      </c>
      <c r="AF56" s="18">
        <v>0.97150000000000003</v>
      </c>
      <c r="AG56" s="18">
        <v>0.97150000000000003</v>
      </c>
      <c r="AH56" s="18">
        <v>0.97150000000000003</v>
      </c>
      <c r="AI56" s="18">
        <v>0.97150000000000003</v>
      </c>
      <c r="AJ56" s="18">
        <v>0.97150000000000003</v>
      </c>
      <c r="AK56" s="18">
        <v>0.97150000000000003</v>
      </c>
      <c r="AL56" s="18">
        <v>0.97150000000000003</v>
      </c>
      <c r="AM56" s="18">
        <v>0.97150000000000003</v>
      </c>
      <c r="AN56" s="18">
        <v>0.97150000000000003</v>
      </c>
      <c r="AO56" s="18">
        <v>0.97150000000000003</v>
      </c>
      <c r="AP56" s="18">
        <v>0.97150000000000003</v>
      </c>
      <c r="AQ56" s="18">
        <v>0.97150000000000003</v>
      </c>
      <c r="AR56" s="18">
        <v>0.97150000000000003</v>
      </c>
      <c r="AS56" s="18">
        <v>0.97150000000000003</v>
      </c>
      <c r="AT56" s="18">
        <v>0.97150000000000003</v>
      </c>
      <c r="AU56" s="18">
        <v>0.97150000000000003</v>
      </c>
      <c r="AV56" s="18">
        <v>0.97150000000000003</v>
      </c>
      <c r="AW56" s="18">
        <v>0.97150000000000003</v>
      </c>
      <c r="AX56" s="18">
        <v>0.97150000000000003</v>
      </c>
      <c r="AY56" s="18">
        <v>0.97150000000000003</v>
      </c>
      <c r="AZ56" s="18">
        <v>0.97150000000000003</v>
      </c>
      <c r="BA56" s="18">
        <v>0.97150000000000003</v>
      </c>
      <c r="BB56" s="18">
        <v>0.97150000000000003</v>
      </c>
      <c r="BC56" s="18">
        <v>0.97150000000000003</v>
      </c>
      <c r="BD56" s="18">
        <v>0.97150000000000003</v>
      </c>
      <c r="BE56" s="18">
        <v>0.97150000000000003</v>
      </c>
      <c r="BF56" s="18">
        <v>0.97150000000000003</v>
      </c>
      <c r="BG56" s="18">
        <v>0.97150000000000003</v>
      </c>
      <c r="BH56" s="18">
        <v>0.97150000000000003</v>
      </c>
      <c r="BI56" s="18">
        <v>0.97150000000000003</v>
      </c>
      <c r="BJ56" s="18">
        <v>0.97150000000000003</v>
      </c>
      <c r="BK56" s="18">
        <v>0.97150000000000003</v>
      </c>
      <c r="BL56" s="18">
        <v>0.97150000000000003</v>
      </c>
      <c r="BM56" s="18">
        <v>0.97150000000000003</v>
      </c>
      <c r="BN56" s="18">
        <v>0.97150000000000003</v>
      </c>
      <c r="BO56" s="18">
        <v>0.97150000000000003</v>
      </c>
      <c r="BP56" s="18">
        <v>0.97150000000000003</v>
      </c>
      <c r="BQ56" s="18">
        <v>0.97150000000000003</v>
      </c>
      <c r="BR56" s="18">
        <v>0.97150000000000003</v>
      </c>
      <c r="BS56" s="18">
        <v>0.97150000000000003</v>
      </c>
      <c r="BT56" s="18">
        <v>0.97150000000000003</v>
      </c>
      <c r="BU56" s="18">
        <v>0.97150000000000003</v>
      </c>
      <c r="BV56" s="18">
        <v>0.97150000000000003</v>
      </c>
      <c r="BW56" s="18">
        <v>0.97150000000000003</v>
      </c>
      <c r="BX56" s="18">
        <v>0.97150000000000003</v>
      </c>
      <c r="BY56" s="18">
        <v>0.97150000000000003</v>
      </c>
      <c r="BZ56" s="18">
        <v>0.97150000000000003</v>
      </c>
      <c r="CA56" s="18">
        <v>0.97150000000000003</v>
      </c>
      <c r="CB56" s="18">
        <v>0.97150000000000003</v>
      </c>
      <c r="CC56" s="18">
        <v>0.97150000000000003</v>
      </c>
      <c r="CD56" s="18">
        <v>0.97150000000000003</v>
      </c>
      <c r="CE56" s="18">
        <v>0.97150000000000003</v>
      </c>
      <c r="CF56" s="18">
        <v>0.97150000000000003</v>
      </c>
      <c r="CG56" s="18">
        <v>0.97150000000000003</v>
      </c>
      <c r="CH56" s="18">
        <v>0.97150000000000003</v>
      </c>
      <c r="CI56" s="18">
        <v>0.97150000000000003</v>
      </c>
      <c r="CJ56" s="18">
        <v>0.97150000000000003</v>
      </c>
      <c r="CK56" s="18">
        <v>0.97150000000000003</v>
      </c>
      <c r="CL56" s="18">
        <v>0.97150000000000003</v>
      </c>
      <c r="CM56" s="18">
        <v>0.97150000000000003</v>
      </c>
      <c r="CN56" s="18">
        <v>0.97150000000000003</v>
      </c>
      <c r="CO56" s="18">
        <v>0.97150000000000003</v>
      </c>
      <c r="CP56" s="18">
        <v>0.97150000000000003</v>
      </c>
      <c r="CQ56" s="18">
        <v>0.97150000000000003</v>
      </c>
      <c r="CR56" s="18">
        <v>0.97150000000000003</v>
      </c>
      <c r="CS56" s="18">
        <v>0.97150000000000003</v>
      </c>
      <c r="CT56" s="18">
        <v>0.97150000000000003</v>
      </c>
      <c r="CU56" s="18">
        <v>0.97150000000000003</v>
      </c>
      <c r="CV56" s="18">
        <v>0.97150000000000003</v>
      </c>
      <c r="CW56" s="18">
        <v>0.97150000000000003</v>
      </c>
      <c r="CX56" s="18">
        <v>0.97150000000000003</v>
      </c>
      <c r="CY56" s="18">
        <v>0.97150000000000003</v>
      </c>
      <c r="CZ56" s="18">
        <v>0.97150000000000003</v>
      </c>
      <c r="DA56" s="18">
        <v>0.97150000000000003</v>
      </c>
      <c r="DB56" s="18">
        <v>0.97150000000000003</v>
      </c>
      <c r="DC56" s="18"/>
      <c r="DD56" s="18"/>
      <c r="DE56" s="18"/>
    </row>
    <row r="57" spans="1:109" x14ac:dyDescent="0.25">
      <c r="A57" s="175">
        <v>68</v>
      </c>
      <c r="B57" s="18">
        <v>1</v>
      </c>
      <c r="C57" s="18">
        <v>0.98040000000000005</v>
      </c>
      <c r="D57" s="18">
        <v>0.97950000000000004</v>
      </c>
      <c r="E57" s="18">
        <v>0.97870000000000001</v>
      </c>
      <c r="F57" s="18">
        <v>0.97799999999999998</v>
      </c>
      <c r="G57" s="18">
        <v>0.97750000000000004</v>
      </c>
      <c r="H57" s="18">
        <v>0.97709999999999997</v>
      </c>
      <c r="I57" s="18">
        <v>0.97650000000000003</v>
      </c>
      <c r="J57" s="18">
        <v>0.97599999999999998</v>
      </c>
      <c r="K57" s="18">
        <v>0.97529999999999994</v>
      </c>
      <c r="L57" s="18">
        <v>0.97460000000000002</v>
      </c>
      <c r="M57" s="18">
        <v>0.97389999999999999</v>
      </c>
      <c r="N57" s="18">
        <v>0.97319999999999995</v>
      </c>
      <c r="O57" s="18">
        <v>0.97260000000000002</v>
      </c>
      <c r="P57" s="18">
        <v>0.97199999999999998</v>
      </c>
      <c r="Q57" s="18">
        <v>0.97240000000000004</v>
      </c>
      <c r="R57" s="18">
        <v>0.97240000000000004</v>
      </c>
      <c r="S57" s="18">
        <v>0.97240000000000004</v>
      </c>
      <c r="T57" s="18">
        <v>0.97240000000000004</v>
      </c>
      <c r="U57" s="18">
        <v>0.97240000000000004</v>
      </c>
      <c r="V57" s="18">
        <v>0.97240000000000004</v>
      </c>
      <c r="W57" s="18">
        <v>0.97240000000000004</v>
      </c>
      <c r="X57" s="18">
        <v>0.97240000000000004</v>
      </c>
      <c r="Y57" s="18">
        <v>0.97240000000000004</v>
      </c>
      <c r="Z57" s="18">
        <v>0.97240000000000004</v>
      </c>
      <c r="AA57" s="18">
        <v>0.97240000000000004</v>
      </c>
      <c r="AB57" s="18">
        <v>0.97240000000000004</v>
      </c>
      <c r="AC57" s="18">
        <v>0.97240000000000004</v>
      </c>
      <c r="AD57" s="18">
        <v>0.97240000000000004</v>
      </c>
      <c r="AE57" s="18">
        <v>0.97240000000000004</v>
      </c>
      <c r="AF57" s="18">
        <v>0.97240000000000004</v>
      </c>
      <c r="AG57" s="18">
        <v>0.97240000000000004</v>
      </c>
      <c r="AH57" s="18">
        <v>0.97240000000000004</v>
      </c>
      <c r="AI57" s="18">
        <v>0.97240000000000004</v>
      </c>
      <c r="AJ57" s="18">
        <v>0.97240000000000004</v>
      </c>
      <c r="AK57" s="18">
        <v>0.97240000000000004</v>
      </c>
      <c r="AL57" s="18">
        <v>0.97240000000000004</v>
      </c>
      <c r="AM57" s="18">
        <v>0.97240000000000004</v>
      </c>
      <c r="AN57" s="18">
        <v>0.97240000000000004</v>
      </c>
      <c r="AO57" s="18">
        <v>0.97240000000000004</v>
      </c>
      <c r="AP57" s="18">
        <v>0.97240000000000004</v>
      </c>
      <c r="AQ57" s="18">
        <v>0.97240000000000004</v>
      </c>
      <c r="AR57" s="18">
        <v>0.97240000000000004</v>
      </c>
      <c r="AS57" s="18">
        <v>0.97240000000000004</v>
      </c>
      <c r="AT57" s="18">
        <v>0.97240000000000004</v>
      </c>
      <c r="AU57" s="18">
        <v>0.97240000000000004</v>
      </c>
      <c r="AV57" s="18">
        <v>0.97240000000000004</v>
      </c>
      <c r="AW57" s="18">
        <v>0.97240000000000004</v>
      </c>
      <c r="AX57" s="18">
        <v>0.97240000000000004</v>
      </c>
      <c r="AY57" s="18">
        <v>0.97240000000000004</v>
      </c>
      <c r="AZ57" s="18">
        <v>0.97240000000000004</v>
      </c>
      <c r="BA57" s="18">
        <v>0.97240000000000004</v>
      </c>
      <c r="BB57" s="18">
        <v>0.97240000000000004</v>
      </c>
      <c r="BC57" s="18">
        <v>0.97240000000000004</v>
      </c>
      <c r="BD57" s="18">
        <v>0.97240000000000004</v>
      </c>
      <c r="BE57" s="18">
        <v>0.97240000000000004</v>
      </c>
      <c r="BF57" s="18">
        <v>0.97240000000000004</v>
      </c>
      <c r="BG57" s="18">
        <v>0.97240000000000004</v>
      </c>
      <c r="BH57" s="18">
        <v>0.97240000000000004</v>
      </c>
      <c r="BI57" s="18">
        <v>0.97240000000000004</v>
      </c>
      <c r="BJ57" s="18">
        <v>0.97240000000000004</v>
      </c>
      <c r="BK57" s="18">
        <v>0.97240000000000004</v>
      </c>
      <c r="BL57" s="18">
        <v>0.97240000000000004</v>
      </c>
      <c r="BM57" s="18">
        <v>0.97240000000000004</v>
      </c>
      <c r="BN57" s="18">
        <v>0.97240000000000004</v>
      </c>
      <c r="BO57" s="18">
        <v>0.97240000000000004</v>
      </c>
      <c r="BP57" s="18">
        <v>0.97240000000000004</v>
      </c>
      <c r="BQ57" s="18">
        <v>0.97240000000000004</v>
      </c>
      <c r="BR57" s="18">
        <v>0.97240000000000004</v>
      </c>
      <c r="BS57" s="18">
        <v>0.97240000000000004</v>
      </c>
      <c r="BT57" s="18">
        <v>0.97240000000000004</v>
      </c>
      <c r="BU57" s="18">
        <v>0.97240000000000004</v>
      </c>
      <c r="BV57" s="18">
        <v>0.97240000000000004</v>
      </c>
      <c r="BW57" s="18">
        <v>0.97240000000000004</v>
      </c>
      <c r="BX57" s="18">
        <v>0.97240000000000004</v>
      </c>
      <c r="BY57" s="18">
        <v>0.97240000000000004</v>
      </c>
      <c r="BZ57" s="18">
        <v>0.97240000000000004</v>
      </c>
      <c r="CA57" s="18">
        <v>0.97240000000000004</v>
      </c>
      <c r="CB57" s="18">
        <v>0.97240000000000004</v>
      </c>
      <c r="CC57" s="18">
        <v>0.97240000000000004</v>
      </c>
      <c r="CD57" s="18">
        <v>0.97240000000000004</v>
      </c>
      <c r="CE57" s="18">
        <v>0.97240000000000004</v>
      </c>
      <c r="CF57" s="18">
        <v>0.97240000000000004</v>
      </c>
      <c r="CG57" s="18">
        <v>0.97240000000000004</v>
      </c>
      <c r="CH57" s="18">
        <v>0.97240000000000004</v>
      </c>
      <c r="CI57" s="18">
        <v>0.97240000000000004</v>
      </c>
      <c r="CJ57" s="18">
        <v>0.97240000000000004</v>
      </c>
      <c r="CK57" s="18">
        <v>0.97240000000000004</v>
      </c>
      <c r="CL57" s="18">
        <v>0.97240000000000004</v>
      </c>
      <c r="CM57" s="18">
        <v>0.97240000000000004</v>
      </c>
      <c r="CN57" s="18">
        <v>0.97240000000000004</v>
      </c>
      <c r="CO57" s="18">
        <v>0.97240000000000004</v>
      </c>
      <c r="CP57" s="18">
        <v>0.97240000000000004</v>
      </c>
      <c r="CQ57" s="18">
        <v>0.97240000000000004</v>
      </c>
      <c r="CR57" s="18">
        <v>0.97240000000000004</v>
      </c>
      <c r="CS57" s="18">
        <v>0.97240000000000004</v>
      </c>
      <c r="CT57" s="18">
        <v>0.97240000000000004</v>
      </c>
      <c r="CU57" s="18">
        <v>0.97240000000000004</v>
      </c>
      <c r="CV57" s="18">
        <v>0.97240000000000004</v>
      </c>
      <c r="CW57" s="18">
        <v>0.97240000000000004</v>
      </c>
      <c r="CX57" s="18">
        <v>0.97240000000000004</v>
      </c>
      <c r="CY57" s="18">
        <v>0.97240000000000004</v>
      </c>
      <c r="CZ57" s="18">
        <v>0.97240000000000004</v>
      </c>
      <c r="DA57" s="18">
        <v>0.97240000000000004</v>
      </c>
      <c r="DB57" s="18">
        <v>0.97240000000000004</v>
      </c>
      <c r="DC57" s="18"/>
      <c r="DD57" s="18"/>
      <c r="DE57" s="18"/>
    </row>
    <row r="58" spans="1:109" x14ac:dyDescent="0.25">
      <c r="A58" s="175">
        <v>69</v>
      </c>
      <c r="B58" s="18">
        <v>1</v>
      </c>
      <c r="C58" s="18">
        <v>0.98060000000000003</v>
      </c>
      <c r="D58" s="18">
        <v>0.97989999999999999</v>
      </c>
      <c r="E58" s="18">
        <v>0.97919999999999996</v>
      </c>
      <c r="F58" s="18">
        <v>0.97860000000000003</v>
      </c>
      <c r="G58" s="18">
        <v>0.97809999999999997</v>
      </c>
      <c r="H58" s="18">
        <v>0.9778</v>
      </c>
      <c r="I58" s="18">
        <v>0.97729999999999995</v>
      </c>
      <c r="J58" s="18">
        <v>0.97670000000000001</v>
      </c>
      <c r="K58" s="18">
        <v>0.97609999999999997</v>
      </c>
      <c r="L58" s="18">
        <v>0.97550000000000003</v>
      </c>
      <c r="M58" s="18">
        <v>0.9748</v>
      </c>
      <c r="N58" s="18">
        <v>0.97409999999999997</v>
      </c>
      <c r="O58" s="18">
        <v>0.97350000000000003</v>
      </c>
      <c r="P58" s="18">
        <v>0.97289999999999999</v>
      </c>
      <c r="Q58" s="18">
        <v>0.97340000000000004</v>
      </c>
      <c r="R58" s="18">
        <v>0.97340000000000004</v>
      </c>
      <c r="S58" s="18">
        <v>0.97340000000000004</v>
      </c>
      <c r="T58" s="18">
        <v>0.97340000000000004</v>
      </c>
      <c r="U58" s="18">
        <v>0.97340000000000004</v>
      </c>
      <c r="V58" s="18">
        <v>0.97340000000000004</v>
      </c>
      <c r="W58" s="18">
        <v>0.97340000000000004</v>
      </c>
      <c r="X58" s="18">
        <v>0.97340000000000004</v>
      </c>
      <c r="Y58" s="18">
        <v>0.97340000000000004</v>
      </c>
      <c r="Z58" s="18">
        <v>0.97340000000000004</v>
      </c>
      <c r="AA58" s="18">
        <v>0.97340000000000004</v>
      </c>
      <c r="AB58" s="18">
        <v>0.97340000000000004</v>
      </c>
      <c r="AC58" s="18">
        <v>0.97340000000000004</v>
      </c>
      <c r="AD58" s="18">
        <v>0.97340000000000004</v>
      </c>
      <c r="AE58" s="18">
        <v>0.97340000000000004</v>
      </c>
      <c r="AF58" s="18">
        <v>0.97340000000000004</v>
      </c>
      <c r="AG58" s="18">
        <v>0.97340000000000004</v>
      </c>
      <c r="AH58" s="18">
        <v>0.97340000000000004</v>
      </c>
      <c r="AI58" s="18">
        <v>0.97340000000000004</v>
      </c>
      <c r="AJ58" s="18">
        <v>0.97340000000000004</v>
      </c>
      <c r="AK58" s="18">
        <v>0.97340000000000004</v>
      </c>
      <c r="AL58" s="18">
        <v>0.97340000000000004</v>
      </c>
      <c r="AM58" s="18">
        <v>0.97340000000000004</v>
      </c>
      <c r="AN58" s="18">
        <v>0.97340000000000004</v>
      </c>
      <c r="AO58" s="18">
        <v>0.97340000000000004</v>
      </c>
      <c r="AP58" s="18">
        <v>0.97340000000000004</v>
      </c>
      <c r="AQ58" s="18">
        <v>0.97340000000000004</v>
      </c>
      <c r="AR58" s="18">
        <v>0.97340000000000004</v>
      </c>
      <c r="AS58" s="18">
        <v>0.97340000000000004</v>
      </c>
      <c r="AT58" s="18">
        <v>0.97340000000000004</v>
      </c>
      <c r="AU58" s="18">
        <v>0.97340000000000004</v>
      </c>
      <c r="AV58" s="18">
        <v>0.97340000000000004</v>
      </c>
      <c r="AW58" s="18">
        <v>0.97340000000000004</v>
      </c>
      <c r="AX58" s="18">
        <v>0.97340000000000004</v>
      </c>
      <c r="AY58" s="18">
        <v>0.97340000000000004</v>
      </c>
      <c r="AZ58" s="18">
        <v>0.97340000000000004</v>
      </c>
      <c r="BA58" s="18">
        <v>0.97340000000000004</v>
      </c>
      <c r="BB58" s="18">
        <v>0.97340000000000004</v>
      </c>
      <c r="BC58" s="18">
        <v>0.97340000000000004</v>
      </c>
      <c r="BD58" s="18">
        <v>0.97340000000000004</v>
      </c>
      <c r="BE58" s="18">
        <v>0.97340000000000004</v>
      </c>
      <c r="BF58" s="18">
        <v>0.97340000000000004</v>
      </c>
      <c r="BG58" s="18">
        <v>0.97340000000000004</v>
      </c>
      <c r="BH58" s="18">
        <v>0.97340000000000004</v>
      </c>
      <c r="BI58" s="18">
        <v>0.97340000000000004</v>
      </c>
      <c r="BJ58" s="18">
        <v>0.97340000000000004</v>
      </c>
      <c r="BK58" s="18">
        <v>0.97340000000000004</v>
      </c>
      <c r="BL58" s="18">
        <v>0.97340000000000004</v>
      </c>
      <c r="BM58" s="18">
        <v>0.97340000000000004</v>
      </c>
      <c r="BN58" s="18">
        <v>0.97340000000000004</v>
      </c>
      <c r="BO58" s="18">
        <v>0.97340000000000004</v>
      </c>
      <c r="BP58" s="18">
        <v>0.97340000000000004</v>
      </c>
      <c r="BQ58" s="18">
        <v>0.97340000000000004</v>
      </c>
      <c r="BR58" s="18">
        <v>0.97340000000000004</v>
      </c>
      <c r="BS58" s="18">
        <v>0.97340000000000004</v>
      </c>
      <c r="BT58" s="18">
        <v>0.97340000000000004</v>
      </c>
      <c r="BU58" s="18">
        <v>0.97340000000000004</v>
      </c>
      <c r="BV58" s="18">
        <v>0.97340000000000004</v>
      </c>
      <c r="BW58" s="18">
        <v>0.97340000000000004</v>
      </c>
      <c r="BX58" s="18">
        <v>0.97340000000000004</v>
      </c>
      <c r="BY58" s="18">
        <v>0.97340000000000004</v>
      </c>
      <c r="BZ58" s="18">
        <v>0.97340000000000004</v>
      </c>
      <c r="CA58" s="18">
        <v>0.97340000000000004</v>
      </c>
      <c r="CB58" s="18">
        <v>0.97340000000000004</v>
      </c>
      <c r="CC58" s="18">
        <v>0.97340000000000004</v>
      </c>
      <c r="CD58" s="18">
        <v>0.97340000000000004</v>
      </c>
      <c r="CE58" s="18">
        <v>0.97340000000000004</v>
      </c>
      <c r="CF58" s="18">
        <v>0.97340000000000004</v>
      </c>
      <c r="CG58" s="18">
        <v>0.97340000000000004</v>
      </c>
      <c r="CH58" s="18">
        <v>0.97340000000000004</v>
      </c>
      <c r="CI58" s="18">
        <v>0.97340000000000004</v>
      </c>
      <c r="CJ58" s="18">
        <v>0.97340000000000004</v>
      </c>
      <c r="CK58" s="18">
        <v>0.97340000000000004</v>
      </c>
      <c r="CL58" s="18">
        <v>0.97340000000000004</v>
      </c>
      <c r="CM58" s="18">
        <v>0.97340000000000004</v>
      </c>
      <c r="CN58" s="18">
        <v>0.97340000000000004</v>
      </c>
      <c r="CO58" s="18">
        <v>0.97340000000000004</v>
      </c>
      <c r="CP58" s="18">
        <v>0.97340000000000004</v>
      </c>
      <c r="CQ58" s="18">
        <v>0.97340000000000004</v>
      </c>
      <c r="CR58" s="18">
        <v>0.97340000000000004</v>
      </c>
      <c r="CS58" s="18">
        <v>0.97340000000000004</v>
      </c>
      <c r="CT58" s="18">
        <v>0.97340000000000004</v>
      </c>
      <c r="CU58" s="18">
        <v>0.97340000000000004</v>
      </c>
      <c r="CV58" s="18">
        <v>0.97340000000000004</v>
      </c>
      <c r="CW58" s="18">
        <v>0.97340000000000004</v>
      </c>
      <c r="CX58" s="18">
        <v>0.97340000000000004</v>
      </c>
      <c r="CY58" s="18">
        <v>0.97340000000000004</v>
      </c>
      <c r="CZ58" s="18">
        <v>0.97340000000000004</v>
      </c>
      <c r="DA58" s="18">
        <v>0.97340000000000004</v>
      </c>
      <c r="DB58" s="18">
        <v>0.97340000000000004</v>
      </c>
      <c r="DC58" s="18"/>
      <c r="DD58" s="18"/>
      <c r="DE58" s="18"/>
    </row>
    <row r="59" spans="1:109" x14ac:dyDescent="0.25">
      <c r="A59" s="175">
        <v>70</v>
      </c>
      <c r="B59" s="18">
        <v>1</v>
      </c>
      <c r="C59" s="18">
        <v>0.98080000000000001</v>
      </c>
      <c r="D59" s="18">
        <v>0.98019999999999996</v>
      </c>
      <c r="E59" s="18">
        <v>0.97970000000000002</v>
      </c>
      <c r="F59" s="18">
        <v>0.97919999999999996</v>
      </c>
      <c r="G59" s="18">
        <v>0.9788</v>
      </c>
      <c r="H59" s="18">
        <v>0.97840000000000005</v>
      </c>
      <c r="I59" s="18">
        <v>0.97799999999999998</v>
      </c>
      <c r="J59" s="18">
        <v>0.97750000000000004</v>
      </c>
      <c r="K59" s="18">
        <v>0.97689999999999999</v>
      </c>
      <c r="L59" s="18">
        <v>0.97629999999999995</v>
      </c>
      <c r="M59" s="18">
        <v>0.97570000000000001</v>
      </c>
      <c r="N59" s="18">
        <v>0.97499999999999998</v>
      </c>
      <c r="O59" s="18">
        <v>0.97440000000000004</v>
      </c>
      <c r="P59" s="18">
        <v>0.9738</v>
      </c>
      <c r="Q59" s="18">
        <v>0.97430000000000005</v>
      </c>
      <c r="R59" s="18">
        <v>0.97430000000000005</v>
      </c>
      <c r="S59" s="18">
        <v>0.97430000000000005</v>
      </c>
      <c r="T59" s="18">
        <v>0.97430000000000005</v>
      </c>
      <c r="U59" s="18">
        <v>0.97430000000000005</v>
      </c>
      <c r="V59" s="18">
        <v>0.97430000000000005</v>
      </c>
      <c r="W59" s="18">
        <v>0.97430000000000005</v>
      </c>
      <c r="X59" s="18">
        <v>0.97430000000000005</v>
      </c>
      <c r="Y59" s="18">
        <v>0.97430000000000005</v>
      </c>
      <c r="Z59" s="18">
        <v>0.97430000000000005</v>
      </c>
      <c r="AA59" s="18">
        <v>0.97430000000000005</v>
      </c>
      <c r="AB59" s="18">
        <v>0.97430000000000005</v>
      </c>
      <c r="AC59" s="18">
        <v>0.97430000000000005</v>
      </c>
      <c r="AD59" s="18">
        <v>0.97430000000000005</v>
      </c>
      <c r="AE59" s="18">
        <v>0.97430000000000005</v>
      </c>
      <c r="AF59" s="18">
        <v>0.97430000000000005</v>
      </c>
      <c r="AG59" s="18">
        <v>0.97430000000000005</v>
      </c>
      <c r="AH59" s="18">
        <v>0.97430000000000005</v>
      </c>
      <c r="AI59" s="18">
        <v>0.97430000000000005</v>
      </c>
      <c r="AJ59" s="18">
        <v>0.97430000000000005</v>
      </c>
      <c r="AK59" s="18">
        <v>0.97430000000000005</v>
      </c>
      <c r="AL59" s="18">
        <v>0.97430000000000005</v>
      </c>
      <c r="AM59" s="18">
        <v>0.97430000000000005</v>
      </c>
      <c r="AN59" s="18">
        <v>0.97430000000000005</v>
      </c>
      <c r="AO59" s="18">
        <v>0.97430000000000005</v>
      </c>
      <c r="AP59" s="18">
        <v>0.97430000000000005</v>
      </c>
      <c r="AQ59" s="18">
        <v>0.97430000000000005</v>
      </c>
      <c r="AR59" s="18">
        <v>0.97430000000000005</v>
      </c>
      <c r="AS59" s="18">
        <v>0.97430000000000005</v>
      </c>
      <c r="AT59" s="18">
        <v>0.97430000000000005</v>
      </c>
      <c r="AU59" s="18">
        <v>0.97430000000000005</v>
      </c>
      <c r="AV59" s="18">
        <v>0.97430000000000005</v>
      </c>
      <c r="AW59" s="18">
        <v>0.97430000000000005</v>
      </c>
      <c r="AX59" s="18">
        <v>0.97430000000000005</v>
      </c>
      <c r="AY59" s="18">
        <v>0.97430000000000005</v>
      </c>
      <c r="AZ59" s="18">
        <v>0.97430000000000005</v>
      </c>
      <c r="BA59" s="18">
        <v>0.97430000000000005</v>
      </c>
      <c r="BB59" s="18">
        <v>0.97430000000000005</v>
      </c>
      <c r="BC59" s="18">
        <v>0.97430000000000005</v>
      </c>
      <c r="BD59" s="18">
        <v>0.97430000000000005</v>
      </c>
      <c r="BE59" s="18">
        <v>0.97430000000000005</v>
      </c>
      <c r="BF59" s="18">
        <v>0.97430000000000005</v>
      </c>
      <c r="BG59" s="18">
        <v>0.97430000000000005</v>
      </c>
      <c r="BH59" s="18">
        <v>0.97430000000000005</v>
      </c>
      <c r="BI59" s="18">
        <v>0.97430000000000005</v>
      </c>
      <c r="BJ59" s="18">
        <v>0.97430000000000005</v>
      </c>
      <c r="BK59" s="18">
        <v>0.97430000000000005</v>
      </c>
      <c r="BL59" s="18">
        <v>0.97430000000000005</v>
      </c>
      <c r="BM59" s="18">
        <v>0.97430000000000005</v>
      </c>
      <c r="BN59" s="18">
        <v>0.97430000000000005</v>
      </c>
      <c r="BO59" s="18">
        <v>0.97430000000000005</v>
      </c>
      <c r="BP59" s="18">
        <v>0.97430000000000005</v>
      </c>
      <c r="BQ59" s="18">
        <v>0.97430000000000005</v>
      </c>
      <c r="BR59" s="18">
        <v>0.97430000000000005</v>
      </c>
      <c r="BS59" s="18">
        <v>0.97430000000000005</v>
      </c>
      <c r="BT59" s="18">
        <v>0.97430000000000005</v>
      </c>
      <c r="BU59" s="18">
        <v>0.97430000000000005</v>
      </c>
      <c r="BV59" s="18">
        <v>0.97430000000000005</v>
      </c>
      <c r="BW59" s="18">
        <v>0.97430000000000005</v>
      </c>
      <c r="BX59" s="18">
        <v>0.97430000000000005</v>
      </c>
      <c r="BY59" s="18">
        <v>0.97430000000000005</v>
      </c>
      <c r="BZ59" s="18">
        <v>0.97430000000000005</v>
      </c>
      <c r="CA59" s="18">
        <v>0.97430000000000005</v>
      </c>
      <c r="CB59" s="18">
        <v>0.97430000000000005</v>
      </c>
      <c r="CC59" s="18">
        <v>0.97430000000000005</v>
      </c>
      <c r="CD59" s="18">
        <v>0.97430000000000005</v>
      </c>
      <c r="CE59" s="18">
        <v>0.97430000000000005</v>
      </c>
      <c r="CF59" s="18">
        <v>0.97430000000000005</v>
      </c>
      <c r="CG59" s="18">
        <v>0.97430000000000005</v>
      </c>
      <c r="CH59" s="18">
        <v>0.97430000000000005</v>
      </c>
      <c r="CI59" s="18">
        <v>0.97430000000000005</v>
      </c>
      <c r="CJ59" s="18">
        <v>0.97430000000000005</v>
      </c>
      <c r="CK59" s="18">
        <v>0.97430000000000005</v>
      </c>
      <c r="CL59" s="18">
        <v>0.97430000000000005</v>
      </c>
      <c r="CM59" s="18">
        <v>0.97430000000000005</v>
      </c>
      <c r="CN59" s="18">
        <v>0.97430000000000005</v>
      </c>
      <c r="CO59" s="18">
        <v>0.97430000000000005</v>
      </c>
      <c r="CP59" s="18">
        <v>0.97430000000000005</v>
      </c>
      <c r="CQ59" s="18">
        <v>0.97430000000000005</v>
      </c>
      <c r="CR59" s="18">
        <v>0.97430000000000005</v>
      </c>
      <c r="CS59" s="18">
        <v>0.97430000000000005</v>
      </c>
      <c r="CT59" s="18">
        <v>0.97430000000000005</v>
      </c>
      <c r="CU59" s="18">
        <v>0.97430000000000005</v>
      </c>
      <c r="CV59" s="18">
        <v>0.97430000000000005</v>
      </c>
      <c r="CW59" s="18">
        <v>0.97430000000000005</v>
      </c>
      <c r="CX59" s="18">
        <v>0.97430000000000005</v>
      </c>
      <c r="CY59" s="18">
        <v>0.97430000000000005</v>
      </c>
      <c r="CZ59" s="18">
        <v>0.97430000000000005</v>
      </c>
      <c r="DA59" s="18">
        <v>0.97430000000000005</v>
      </c>
      <c r="DB59" s="18">
        <v>0.97430000000000005</v>
      </c>
      <c r="DC59" s="18"/>
      <c r="DD59" s="18"/>
      <c r="DE59" s="18"/>
    </row>
    <row r="60" spans="1:109" x14ac:dyDescent="0.25">
      <c r="A60" s="175">
        <v>71</v>
      </c>
      <c r="B60" s="18">
        <v>1</v>
      </c>
      <c r="C60" s="18">
        <v>0.98109999999999997</v>
      </c>
      <c r="D60" s="18">
        <v>0.98060000000000003</v>
      </c>
      <c r="E60" s="18">
        <v>0.98009999999999997</v>
      </c>
      <c r="F60" s="18">
        <v>0.97970000000000002</v>
      </c>
      <c r="G60" s="18">
        <v>0.97940000000000005</v>
      </c>
      <c r="H60" s="18">
        <v>0.97909999999999997</v>
      </c>
      <c r="I60" s="18">
        <v>0.97870000000000001</v>
      </c>
      <c r="J60" s="18">
        <v>0.97829999999999995</v>
      </c>
      <c r="K60" s="18">
        <v>0.9778</v>
      </c>
      <c r="L60" s="18">
        <v>0.97719999999999996</v>
      </c>
      <c r="M60" s="18">
        <v>0.97660000000000002</v>
      </c>
      <c r="N60" s="18">
        <v>0.97589999999999999</v>
      </c>
      <c r="O60" s="18">
        <v>0.97529999999999994</v>
      </c>
      <c r="P60" s="18">
        <v>0.97470000000000001</v>
      </c>
      <c r="Q60" s="18">
        <v>0.97519999999999996</v>
      </c>
      <c r="R60" s="18">
        <v>0.97519999999999996</v>
      </c>
      <c r="S60" s="18">
        <v>0.97519999999999996</v>
      </c>
      <c r="T60" s="18">
        <v>0.97519999999999996</v>
      </c>
      <c r="U60" s="18">
        <v>0.97519999999999996</v>
      </c>
      <c r="V60" s="18">
        <v>0.97519999999999996</v>
      </c>
      <c r="W60" s="18">
        <v>0.97519999999999996</v>
      </c>
      <c r="X60" s="18">
        <v>0.97519999999999996</v>
      </c>
      <c r="Y60" s="18">
        <v>0.97519999999999996</v>
      </c>
      <c r="Z60" s="18">
        <v>0.97519999999999996</v>
      </c>
      <c r="AA60" s="18">
        <v>0.97519999999999996</v>
      </c>
      <c r="AB60" s="18">
        <v>0.97519999999999996</v>
      </c>
      <c r="AC60" s="18">
        <v>0.97519999999999996</v>
      </c>
      <c r="AD60" s="18">
        <v>0.97519999999999996</v>
      </c>
      <c r="AE60" s="18">
        <v>0.97519999999999996</v>
      </c>
      <c r="AF60" s="18">
        <v>0.97519999999999996</v>
      </c>
      <c r="AG60" s="18">
        <v>0.97519999999999996</v>
      </c>
      <c r="AH60" s="18">
        <v>0.97519999999999996</v>
      </c>
      <c r="AI60" s="18">
        <v>0.97519999999999996</v>
      </c>
      <c r="AJ60" s="18">
        <v>0.97519999999999996</v>
      </c>
      <c r="AK60" s="18">
        <v>0.97519999999999996</v>
      </c>
      <c r="AL60" s="18">
        <v>0.97519999999999996</v>
      </c>
      <c r="AM60" s="18">
        <v>0.97519999999999996</v>
      </c>
      <c r="AN60" s="18">
        <v>0.97519999999999996</v>
      </c>
      <c r="AO60" s="18">
        <v>0.97519999999999996</v>
      </c>
      <c r="AP60" s="18">
        <v>0.97519999999999996</v>
      </c>
      <c r="AQ60" s="18">
        <v>0.97519999999999996</v>
      </c>
      <c r="AR60" s="18">
        <v>0.97519999999999996</v>
      </c>
      <c r="AS60" s="18">
        <v>0.97519999999999996</v>
      </c>
      <c r="AT60" s="18">
        <v>0.97519999999999996</v>
      </c>
      <c r="AU60" s="18">
        <v>0.97519999999999996</v>
      </c>
      <c r="AV60" s="18">
        <v>0.97519999999999996</v>
      </c>
      <c r="AW60" s="18">
        <v>0.97519999999999996</v>
      </c>
      <c r="AX60" s="18">
        <v>0.97519999999999996</v>
      </c>
      <c r="AY60" s="18">
        <v>0.97519999999999996</v>
      </c>
      <c r="AZ60" s="18">
        <v>0.97519999999999996</v>
      </c>
      <c r="BA60" s="18">
        <v>0.97519999999999996</v>
      </c>
      <c r="BB60" s="18">
        <v>0.97519999999999996</v>
      </c>
      <c r="BC60" s="18">
        <v>0.97519999999999996</v>
      </c>
      <c r="BD60" s="18">
        <v>0.97519999999999996</v>
      </c>
      <c r="BE60" s="18">
        <v>0.97519999999999996</v>
      </c>
      <c r="BF60" s="18">
        <v>0.97519999999999996</v>
      </c>
      <c r="BG60" s="18">
        <v>0.97519999999999996</v>
      </c>
      <c r="BH60" s="18">
        <v>0.97519999999999996</v>
      </c>
      <c r="BI60" s="18">
        <v>0.97519999999999996</v>
      </c>
      <c r="BJ60" s="18">
        <v>0.97519999999999996</v>
      </c>
      <c r="BK60" s="18">
        <v>0.97519999999999996</v>
      </c>
      <c r="BL60" s="18">
        <v>0.97519999999999996</v>
      </c>
      <c r="BM60" s="18">
        <v>0.97519999999999996</v>
      </c>
      <c r="BN60" s="18">
        <v>0.97519999999999996</v>
      </c>
      <c r="BO60" s="18">
        <v>0.97519999999999996</v>
      </c>
      <c r="BP60" s="18">
        <v>0.97519999999999996</v>
      </c>
      <c r="BQ60" s="18">
        <v>0.97519999999999996</v>
      </c>
      <c r="BR60" s="18">
        <v>0.97519999999999996</v>
      </c>
      <c r="BS60" s="18">
        <v>0.97519999999999996</v>
      </c>
      <c r="BT60" s="18">
        <v>0.97519999999999996</v>
      </c>
      <c r="BU60" s="18">
        <v>0.97519999999999996</v>
      </c>
      <c r="BV60" s="18">
        <v>0.97519999999999996</v>
      </c>
      <c r="BW60" s="18">
        <v>0.97519999999999996</v>
      </c>
      <c r="BX60" s="18">
        <v>0.97519999999999996</v>
      </c>
      <c r="BY60" s="18">
        <v>0.97519999999999996</v>
      </c>
      <c r="BZ60" s="18">
        <v>0.97519999999999996</v>
      </c>
      <c r="CA60" s="18">
        <v>0.97519999999999996</v>
      </c>
      <c r="CB60" s="18">
        <v>0.97519999999999996</v>
      </c>
      <c r="CC60" s="18">
        <v>0.97519999999999996</v>
      </c>
      <c r="CD60" s="18">
        <v>0.97519999999999996</v>
      </c>
      <c r="CE60" s="18">
        <v>0.97519999999999996</v>
      </c>
      <c r="CF60" s="18">
        <v>0.97519999999999996</v>
      </c>
      <c r="CG60" s="18">
        <v>0.97519999999999996</v>
      </c>
      <c r="CH60" s="18">
        <v>0.97519999999999996</v>
      </c>
      <c r="CI60" s="18">
        <v>0.97519999999999996</v>
      </c>
      <c r="CJ60" s="18">
        <v>0.97519999999999996</v>
      </c>
      <c r="CK60" s="18">
        <v>0.97519999999999996</v>
      </c>
      <c r="CL60" s="18">
        <v>0.97519999999999996</v>
      </c>
      <c r="CM60" s="18">
        <v>0.97519999999999996</v>
      </c>
      <c r="CN60" s="18">
        <v>0.97519999999999996</v>
      </c>
      <c r="CO60" s="18">
        <v>0.97519999999999996</v>
      </c>
      <c r="CP60" s="18">
        <v>0.97519999999999996</v>
      </c>
      <c r="CQ60" s="18">
        <v>0.97519999999999996</v>
      </c>
      <c r="CR60" s="18">
        <v>0.97519999999999996</v>
      </c>
      <c r="CS60" s="18">
        <v>0.97519999999999996</v>
      </c>
      <c r="CT60" s="18">
        <v>0.97519999999999996</v>
      </c>
      <c r="CU60" s="18">
        <v>0.97519999999999996</v>
      </c>
      <c r="CV60" s="18">
        <v>0.97519999999999996</v>
      </c>
      <c r="CW60" s="18">
        <v>0.97519999999999996</v>
      </c>
      <c r="CX60" s="18">
        <v>0.97519999999999996</v>
      </c>
      <c r="CY60" s="18">
        <v>0.97519999999999996</v>
      </c>
      <c r="CZ60" s="18">
        <v>0.97519999999999996</v>
      </c>
      <c r="DA60" s="18">
        <v>0.97519999999999996</v>
      </c>
      <c r="DB60" s="18">
        <v>0.97519999999999996</v>
      </c>
      <c r="DC60" s="18"/>
      <c r="DD60" s="18"/>
      <c r="DE60" s="18"/>
    </row>
    <row r="61" spans="1:109" x14ac:dyDescent="0.25">
      <c r="A61" s="175">
        <v>72</v>
      </c>
      <c r="B61" s="18">
        <v>1</v>
      </c>
      <c r="C61" s="18">
        <v>0.98140000000000005</v>
      </c>
      <c r="D61" s="18">
        <v>0.98099999999999998</v>
      </c>
      <c r="E61" s="18">
        <v>0.98060000000000003</v>
      </c>
      <c r="F61" s="18">
        <v>0.98029999999999995</v>
      </c>
      <c r="G61" s="18">
        <v>0.98</v>
      </c>
      <c r="H61" s="18">
        <v>0.9798</v>
      </c>
      <c r="I61" s="18">
        <v>0.97950000000000004</v>
      </c>
      <c r="J61" s="18">
        <v>0.97899999999999998</v>
      </c>
      <c r="K61" s="18">
        <v>0.97860000000000003</v>
      </c>
      <c r="L61" s="18">
        <v>0.97799999999999998</v>
      </c>
      <c r="M61" s="18">
        <v>0.97740000000000005</v>
      </c>
      <c r="N61" s="18">
        <v>0.9768</v>
      </c>
      <c r="O61" s="18">
        <v>0.97619999999999996</v>
      </c>
      <c r="P61" s="18">
        <v>0.97570000000000001</v>
      </c>
      <c r="Q61" s="18">
        <v>0.97609999999999997</v>
      </c>
      <c r="R61" s="18">
        <v>0.97609999999999997</v>
      </c>
      <c r="S61" s="18">
        <v>0.97609999999999997</v>
      </c>
      <c r="T61" s="18">
        <v>0.97609999999999997</v>
      </c>
      <c r="U61" s="18">
        <v>0.97609999999999997</v>
      </c>
      <c r="V61" s="18">
        <v>0.97609999999999997</v>
      </c>
      <c r="W61" s="18">
        <v>0.97609999999999997</v>
      </c>
      <c r="X61" s="18">
        <v>0.97609999999999997</v>
      </c>
      <c r="Y61" s="18">
        <v>0.97609999999999997</v>
      </c>
      <c r="Z61" s="18">
        <v>0.97609999999999997</v>
      </c>
      <c r="AA61" s="18">
        <v>0.97609999999999997</v>
      </c>
      <c r="AB61" s="18">
        <v>0.97609999999999997</v>
      </c>
      <c r="AC61" s="18">
        <v>0.97609999999999997</v>
      </c>
      <c r="AD61" s="18">
        <v>0.97609999999999997</v>
      </c>
      <c r="AE61" s="18">
        <v>0.97609999999999997</v>
      </c>
      <c r="AF61" s="18">
        <v>0.97609999999999997</v>
      </c>
      <c r="AG61" s="18">
        <v>0.97609999999999997</v>
      </c>
      <c r="AH61" s="18">
        <v>0.97609999999999997</v>
      </c>
      <c r="AI61" s="18">
        <v>0.97609999999999997</v>
      </c>
      <c r="AJ61" s="18">
        <v>0.97609999999999997</v>
      </c>
      <c r="AK61" s="18">
        <v>0.97609999999999997</v>
      </c>
      <c r="AL61" s="18">
        <v>0.97609999999999997</v>
      </c>
      <c r="AM61" s="18">
        <v>0.97609999999999997</v>
      </c>
      <c r="AN61" s="18">
        <v>0.97609999999999997</v>
      </c>
      <c r="AO61" s="18">
        <v>0.97609999999999997</v>
      </c>
      <c r="AP61" s="18">
        <v>0.97609999999999997</v>
      </c>
      <c r="AQ61" s="18">
        <v>0.97609999999999997</v>
      </c>
      <c r="AR61" s="18">
        <v>0.97609999999999997</v>
      </c>
      <c r="AS61" s="18">
        <v>0.97609999999999997</v>
      </c>
      <c r="AT61" s="18">
        <v>0.97609999999999997</v>
      </c>
      <c r="AU61" s="18">
        <v>0.97609999999999997</v>
      </c>
      <c r="AV61" s="18">
        <v>0.97609999999999997</v>
      </c>
      <c r="AW61" s="18">
        <v>0.97609999999999997</v>
      </c>
      <c r="AX61" s="18">
        <v>0.97609999999999997</v>
      </c>
      <c r="AY61" s="18">
        <v>0.97609999999999997</v>
      </c>
      <c r="AZ61" s="18">
        <v>0.97609999999999997</v>
      </c>
      <c r="BA61" s="18">
        <v>0.97609999999999997</v>
      </c>
      <c r="BB61" s="18">
        <v>0.97609999999999997</v>
      </c>
      <c r="BC61" s="18">
        <v>0.97609999999999997</v>
      </c>
      <c r="BD61" s="18">
        <v>0.97609999999999997</v>
      </c>
      <c r="BE61" s="18">
        <v>0.97609999999999997</v>
      </c>
      <c r="BF61" s="18">
        <v>0.97609999999999997</v>
      </c>
      <c r="BG61" s="18">
        <v>0.97609999999999997</v>
      </c>
      <c r="BH61" s="18">
        <v>0.97609999999999997</v>
      </c>
      <c r="BI61" s="18">
        <v>0.97609999999999997</v>
      </c>
      <c r="BJ61" s="18">
        <v>0.97609999999999997</v>
      </c>
      <c r="BK61" s="18">
        <v>0.97609999999999997</v>
      </c>
      <c r="BL61" s="18">
        <v>0.97609999999999997</v>
      </c>
      <c r="BM61" s="18">
        <v>0.97609999999999997</v>
      </c>
      <c r="BN61" s="18">
        <v>0.97609999999999997</v>
      </c>
      <c r="BO61" s="18">
        <v>0.97609999999999997</v>
      </c>
      <c r="BP61" s="18">
        <v>0.97609999999999997</v>
      </c>
      <c r="BQ61" s="18">
        <v>0.97609999999999997</v>
      </c>
      <c r="BR61" s="18">
        <v>0.97609999999999997</v>
      </c>
      <c r="BS61" s="18">
        <v>0.97609999999999997</v>
      </c>
      <c r="BT61" s="18">
        <v>0.97609999999999997</v>
      </c>
      <c r="BU61" s="18">
        <v>0.97609999999999997</v>
      </c>
      <c r="BV61" s="18">
        <v>0.97609999999999997</v>
      </c>
      <c r="BW61" s="18">
        <v>0.97609999999999997</v>
      </c>
      <c r="BX61" s="18">
        <v>0.97609999999999997</v>
      </c>
      <c r="BY61" s="18">
        <v>0.97609999999999997</v>
      </c>
      <c r="BZ61" s="18">
        <v>0.97609999999999997</v>
      </c>
      <c r="CA61" s="18">
        <v>0.97609999999999997</v>
      </c>
      <c r="CB61" s="18">
        <v>0.97609999999999997</v>
      </c>
      <c r="CC61" s="18">
        <v>0.97609999999999997</v>
      </c>
      <c r="CD61" s="18">
        <v>0.97609999999999997</v>
      </c>
      <c r="CE61" s="18">
        <v>0.97609999999999997</v>
      </c>
      <c r="CF61" s="18">
        <v>0.97609999999999997</v>
      </c>
      <c r="CG61" s="18">
        <v>0.97609999999999997</v>
      </c>
      <c r="CH61" s="18">
        <v>0.97609999999999997</v>
      </c>
      <c r="CI61" s="18">
        <v>0.97609999999999997</v>
      </c>
      <c r="CJ61" s="18">
        <v>0.97609999999999997</v>
      </c>
      <c r="CK61" s="18">
        <v>0.97609999999999997</v>
      </c>
      <c r="CL61" s="18">
        <v>0.97609999999999997</v>
      </c>
      <c r="CM61" s="18">
        <v>0.97609999999999997</v>
      </c>
      <c r="CN61" s="18">
        <v>0.97609999999999997</v>
      </c>
      <c r="CO61" s="18">
        <v>0.97609999999999997</v>
      </c>
      <c r="CP61" s="18">
        <v>0.97609999999999997</v>
      </c>
      <c r="CQ61" s="18">
        <v>0.97609999999999997</v>
      </c>
      <c r="CR61" s="18">
        <v>0.97609999999999997</v>
      </c>
      <c r="CS61" s="18">
        <v>0.97609999999999997</v>
      </c>
      <c r="CT61" s="18">
        <v>0.97609999999999997</v>
      </c>
      <c r="CU61" s="18">
        <v>0.97609999999999997</v>
      </c>
      <c r="CV61" s="18">
        <v>0.97609999999999997</v>
      </c>
      <c r="CW61" s="18">
        <v>0.97609999999999997</v>
      </c>
      <c r="CX61" s="18">
        <v>0.97609999999999997</v>
      </c>
      <c r="CY61" s="18">
        <v>0.97609999999999997</v>
      </c>
      <c r="CZ61" s="18">
        <v>0.97609999999999997</v>
      </c>
      <c r="DA61" s="18">
        <v>0.97609999999999997</v>
      </c>
      <c r="DB61" s="18">
        <v>0.97609999999999997</v>
      </c>
      <c r="DC61" s="18"/>
      <c r="DD61" s="18"/>
      <c r="DE61" s="18"/>
    </row>
    <row r="62" spans="1:109" x14ac:dyDescent="0.25">
      <c r="A62" s="175">
        <v>73</v>
      </c>
      <c r="B62" s="18">
        <v>1</v>
      </c>
      <c r="C62" s="18">
        <v>0.98170000000000002</v>
      </c>
      <c r="D62" s="18">
        <v>0.98129999999999995</v>
      </c>
      <c r="E62" s="18">
        <v>0.98109999999999997</v>
      </c>
      <c r="F62" s="18">
        <v>0.98080000000000001</v>
      </c>
      <c r="G62" s="18">
        <v>0.98060000000000003</v>
      </c>
      <c r="H62" s="18">
        <v>0.98040000000000005</v>
      </c>
      <c r="I62" s="18">
        <v>0.98019999999999996</v>
      </c>
      <c r="J62" s="18">
        <v>0.9798</v>
      </c>
      <c r="K62" s="18">
        <v>0.97940000000000005</v>
      </c>
      <c r="L62" s="18">
        <v>0.97889999999999999</v>
      </c>
      <c r="M62" s="18">
        <v>0.97829999999999995</v>
      </c>
      <c r="N62" s="18">
        <v>0.97770000000000001</v>
      </c>
      <c r="O62" s="18">
        <v>0.97709999999999997</v>
      </c>
      <c r="P62" s="18">
        <v>0.97660000000000002</v>
      </c>
      <c r="Q62" s="18">
        <v>0.97709999999999997</v>
      </c>
      <c r="R62" s="18">
        <v>0.97709999999999997</v>
      </c>
      <c r="S62" s="18">
        <v>0.97709999999999997</v>
      </c>
      <c r="T62" s="18">
        <v>0.97709999999999997</v>
      </c>
      <c r="U62" s="18">
        <v>0.97709999999999997</v>
      </c>
      <c r="V62" s="18">
        <v>0.97709999999999997</v>
      </c>
      <c r="W62" s="18">
        <v>0.97709999999999997</v>
      </c>
      <c r="X62" s="18">
        <v>0.97709999999999997</v>
      </c>
      <c r="Y62" s="18">
        <v>0.97709999999999997</v>
      </c>
      <c r="Z62" s="18">
        <v>0.97709999999999997</v>
      </c>
      <c r="AA62" s="18">
        <v>0.97709999999999997</v>
      </c>
      <c r="AB62" s="18">
        <v>0.97709999999999997</v>
      </c>
      <c r="AC62" s="18">
        <v>0.97709999999999997</v>
      </c>
      <c r="AD62" s="18">
        <v>0.97709999999999997</v>
      </c>
      <c r="AE62" s="18">
        <v>0.97709999999999997</v>
      </c>
      <c r="AF62" s="18">
        <v>0.97709999999999997</v>
      </c>
      <c r="AG62" s="18">
        <v>0.97709999999999997</v>
      </c>
      <c r="AH62" s="18">
        <v>0.97709999999999997</v>
      </c>
      <c r="AI62" s="18">
        <v>0.97709999999999997</v>
      </c>
      <c r="AJ62" s="18">
        <v>0.97709999999999997</v>
      </c>
      <c r="AK62" s="18">
        <v>0.97709999999999997</v>
      </c>
      <c r="AL62" s="18">
        <v>0.97709999999999997</v>
      </c>
      <c r="AM62" s="18">
        <v>0.97709999999999997</v>
      </c>
      <c r="AN62" s="18">
        <v>0.97709999999999997</v>
      </c>
      <c r="AO62" s="18">
        <v>0.97709999999999997</v>
      </c>
      <c r="AP62" s="18">
        <v>0.97709999999999997</v>
      </c>
      <c r="AQ62" s="18">
        <v>0.97709999999999997</v>
      </c>
      <c r="AR62" s="18">
        <v>0.97709999999999997</v>
      </c>
      <c r="AS62" s="18">
        <v>0.97709999999999997</v>
      </c>
      <c r="AT62" s="18">
        <v>0.97709999999999997</v>
      </c>
      <c r="AU62" s="18">
        <v>0.97709999999999997</v>
      </c>
      <c r="AV62" s="18">
        <v>0.97709999999999997</v>
      </c>
      <c r="AW62" s="18">
        <v>0.97709999999999997</v>
      </c>
      <c r="AX62" s="18">
        <v>0.97709999999999997</v>
      </c>
      <c r="AY62" s="18">
        <v>0.97709999999999997</v>
      </c>
      <c r="AZ62" s="18">
        <v>0.97709999999999997</v>
      </c>
      <c r="BA62" s="18">
        <v>0.97709999999999997</v>
      </c>
      <c r="BB62" s="18">
        <v>0.97709999999999997</v>
      </c>
      <c r="BC62" s="18">
        <v>0.97709999999999997</v>
      </c>
      <c r="BD62" s="18">
        <v>0.97709999999999997</v>
      </c>
      <c r="BE62" s="18">
        <v>0.97709999999999997</v>
      </c>
      <c r="BF62" s="18">
        <v>0.97709999999999997</v>
      </c>
      <c r="BG62" s="18">
        <v>0.97709999999999997</v>
      </c>
      <c r="BH62" s="18">
        <v>0.97709999999999997</v>
      </c>
      <c r="BI62" s="18">
        <v>0.97709999999999997</v>
      </c>
      <c r="BJ62" s="18">
        <v>0.97709999999999997</v>
      </c>
      <c r="BK62" s="18">
        <v>0.97709999999999997</v>
      </c>
      <c r="BL62" s="18">
        <v>0.97709999999999997</v>
      </c>
      <c r="BM62" s="18">
        <v>0.97709999999999997</v>
      </c>
      <c r="BN62" s="18">
        <v>0.97709999999999997</v>
      </c>
      <c r="BO62" s="18">
        <v>0.97709999999999997</v>
      </c>
      <c r="BP62" s="18">
        <v>0.97709999999999997</v>
      </c>
      <c r="BQ62" s="18">
        <v>0.97709999999999997</v>
      </c>
      <c r="BR62" s="18">
        <v>0.97709999999999997</v>
      </c>
      <c r="BS62" s="18">
        <v>0.97709999999999997</v>
      </c>
      <c r="BT62" s="18">
        <v>0.97709999999999997</v>
      </c>
      <c r="BU62" s="18">
        <v>0.97709999999999997</v>
      </c>
      <c r="BV62" s="18">
        <v>0.97709999999999997</v>
      </c>
      <c r="BW62" s="18">
        <v>0.97709999999999997</v>
      </c>
      <c r="BX62" s="18">
        <v>0.97709999999999997</v>
      </c>
      <c r="BY62" s="18">
        <v>0.97709999999999997</v>
      </c>
      <c r="BZ62" s="18">
        <v>0.97709999999999997</v>
      </c>
      <c r="CA62" s="18">
        <v>0.97709999999999997</v>
      </c>
      <c r="CB62" s="18">
        <v>0.97709999999999997</v>
      </c>
      <c r="CC62" s="18">
        <v>0.97709999999999997</v>
      </c>
      <c r="CD62" s="18">
        <v>0.97709999999999997</v>
      </c>
      <c r="CE62" s="18">
        <v>0.97709999999999997</v>
      </c>
      <c r="CF62" s="18">
        <v>0.97709999999999997</v>
      </c>
      <c r="CG62" s="18">
        <v>0.97709999999999997</v>
      </c>
      <c r="CH62" s="18">
        <v>0.97709999999999997</v>
      </c>
      <c r="CI62" s="18">
        <v>0.97709999999999997</v>
      </c>
      <c r="CJ62" s="18">
        <v>0.97709999999999997</v>
      </c>
      <c r="CK62" s="18">
        <v>0.97709999999999997</v>
      </c>
      <c r="CL62" s="18">
        <v>0.97709999999999997</v>
      </c>
      <c r="CM62" s="18">
        <v>0.97709999999999997</v>
      </c>
      <c r="CN62" s="18">
        <v>0.97709999999999997</v>
      </c>
      <c r="CO62" s="18">
        <v>0.97709999999999997</v>
      </c>
      <c r="CP62" s="18">
        <v>0.97709999999999997</v>
      </c>
      <c r="CQ62" s="18">
        <v>0.97709999999999997</v>
      </c>
      <c r="CR62" s="18">
        <v>0.97709999999999997</v>
      </c>
      <c r="CS62" s="18">
        <v>0.97709999999999997</v>
      </c>
      <c r="CT62" s="18">
        <v>0.97709999999999997</v>
      </c>
      <c r="CU62" s="18">
        <v>0.97709999999999997</v>
      </c>
      <c r="CV62" s="18">
        <v>0.97709999999999997</v>
      </c>
      <c r="CW62" s="18">
        <v>0.97709999999999997</v>
      </c>
      <c r="CX62" s="18">
        <v>0.97709999999999997</v>
      </c>
      <c r="CY62" s="18">
        <v>0.97709999999999997</v>
      </c>
      <c r="CZ62" s="18">
        <v>0.97709999999999997</v>
      </c>
      <c r="DA62" s="18">
        <v>0.97709999999999997</v>
      </c>
      <c r="DB62" s="18">
        <v>0.97709999999999997</v>
      </c>
      <c r="DC62" s="18"/>
      <c r="DD62" s="18"/>
      <c r="DE62" s="18"/>
    </row>
    <row r="63" spans="1:109" x14ac:dyDescent="0.25">
      <c r="A63" s="175">
        <v>74</v>
      </c>
      <c r="B63" s="18">
        <v>1</v>
      </c>
      <c r="C63" s="18">
        <v>0.98199999999999998</v>
      </c>
      <c r="D63" s="18">
        <v>0.98170000000000002</v>
      </c>
      <c r="E63" s="18">
        <v>0.98150000000000004</v>
      </c>
      <c r="F63" s="18">
        <v>0.98129999999999995</v>
      </c>
      <c r="G63" s="18">
        <v>0.98119999999999996</v>
      </c>
      <c r="H63" s="18">
        <v>0.98109999999999997</v>
      </c>
      <c r="I63" s="18">
        <v>0.98089999999999999</v>
      </c>
      <c r="J63" s="18">
        <v>0.98060000000000003</v>
      </c>
      <c r="K63" s="18">
        <v>0.98019999999999996</v>
      </c>
      <c r="L63" s="18">
        <v>0.97970000000000002</v>
      </c>
      <c r="M63" s="18">
        <v>0.97919999999999996</v>
      </c>
      <c r="N63" s="18">
        <v>0.97860000000000003</v>
      </c>
      <c r="O63" s="18">
        <v>0.97809999999999997</v>
      </c>
      <c r="P63" s="18">
        <v>0.97750000000000004</v>
      </c>
      <c r="Q63" s="18">
        <v>0.97799999999999998</v>
      </c>
      <c r="R63" s="18">
        <v>0.97799999999999998</v>
      </c>
      <c r="S63" s="18">
        <v>0.97799999999999998</v>
      </c>
      <c r="T63" s="18">
        <v>0.97799999999999998</v>
      </c>
      <c r="U63" s="18">
        <v>0.97799999999999998</v>
      </c>
      <c r="V63" s="18">
        <v>0.97799999999999998</v>
      </c>
      <c r="W63" s="18">
        <v>0.97799999999999998</v>
      </c>
      <c r="X63" s="18">
        <v>0.97799999999999998</v>
      </c>
      <c r="Y63" s="18">
        <v>0.97799999999999998</v>
      </c>
      <c r="Z63" s="18">
        <v>0.97799999999999998</v>
      </c>
      <c r="AA63" s="18">
        <v>0.97799999999999998</v>
      </c>
      <c r="AB63" s="18">
        <v>0.97799999999999998</v>
      </c>
      <c r="AC63" s="18">
        <v>0.97799999999999998</v>
      </c>
      <c r="AD63" s="18">
        <v>0.97799999999999998</v>
      </c>
      <c r="AE63" s="18">
        <v>0.97799999999999998</v>
      </c>
      <c r="AF63" s="18">
        <v>0.97799999999999998</v>
      </c>
      <c r="AG63" s="18">
        <v>0.97799999999999998</v>
      </c>
      <c r="AH63" s="18">
        <v>0.97799999999999998</v>
      </c>
      <c r="AI63" s="18">
        <v>0.97799999999999998</v>
      </c>
      <c r="AJ63" s="18">
        <v>0.97799999999999998</v>
      </c>
      <c r="AK63" s="18">
        <v>0.97799999999999998</v>
      </c>
      <c r="AL63" s="18">
        <v>0.97799999999999998</v>
      </c>
      <c r="AM63" s="18">
        <v>0.97799999999999998</v>
      </c>
      <c r="AN63" s="18">
        <v>0.97799999999999998</v>
      </c>
      <c r="AO63" s="18">
        <v>0.97799999999999998</v>
      </c>
      <c r="AP63" s="18">
        <v>0.97799999999999998</v>
      </c>
      <c r="AQ63" s="18">
        <v>0.97799999999999998</v>
      </c>
      <c r="AR63" s="18">
        <v>0.97799999999999998</v>
      </c>
      <c r="AS63" s="18">
        <v>0.97799999999999998</v>
      </c>
      <c r="AT63" s="18">
        <v>0.97799999999999998</v>
      </c>
      <c r="AU63" s="18">
        <v>0.97799999999999998</v>
      </c>
      <c r="AV63" s="18">
        <v>0.97799999999999998</v>
      </c>
      <c r="AW63" s="18">
        <v>0.97799999999999998</v>
      </c>
      <c r="AX63" s="18">
        <v>0.97799999999999998</v>
      </c>
      <c r="AY63" s="18">
        <v>0.97799999999999998</v>
      </c>
      <c r="AZ63" s="18">
        <v>0.97799999999999998</v>
      </c>
      <c r="BA63" s="18">
        <v>0.97799999999999998</v>
      </c>
      <c r="BB63" s="18">
        <v>0.97799999999999998</v>
      </c>
      <c r="BC63" s="18">
        <v>0.97799999999999998</v>
      </c>
      <c r="BD63" s="18">
        <v>0.97799999999999998</v>
      </c>
      <c r="BE63" s="18">
        <v>0.97799999999999998</v>
      </c>
      <c r="BF63" s="18">
        <v>0.97799999999999998</v>
      </c>
      <c r="BG63" s="18">
        <v>0.97799999999999998</v>
      </c>
      <c r="BH63" s="18">
        <v>0.97799999999999998</v>
      </c>
      <c r="BI63" s="18">
        <v>0.97799999999999998</v>
      </c>
      <c r="BJ63" s="18">
        <v>0.97799999999999998</v>
      </c>
      <c r="BK63" s="18">
        <v>0.97799999999999998</v>
      </c>
      <c r="BL63" s="18">
        <v>0.97799999999999998</v>
      </c>
      <c r="BM63" s="18">
        <v>0.97799999999999998</v>
      </c>
      <c r="BN63" s="18">
        <v>0.97799999999999998</v>
      </c>
      <c r="BO63" s="18">
        <v>0.97799999999999998</v>
      </c>
      <c r="BP63" s="18">
        <v>0.97799999999999998</v>
      </c>
      <c r="BQ63" s="18">
        <v>0.97799999999999998</v>
      </c>
      <c r="BR63" s="18">
        <v>0.97799999999999998</v>
      </c>
      <c r="BS63" s="18">
        <v>0.97799999999999998</v>
      </c>
      <c r="BT63" s="18">
        <v>0.97799999999999998</v>
      </c>
      <c r="BU63" s="18">
        <v>0.97799999999999998</v>
      </c>
      <c r="BV63" s="18">
        <v>0.97799999999999998</v>
      </c>
      <c r="BW63" s="18">
        <v>0.97799999999999998</v>
      </c>
      <c r="BX63" s="18">
        <v>0.97799999999999998</v>
      </c>
      <c r="BY63" s="18">
        <v>0.97799999999999998</v>
      </c>
      <c r="BZ63" s="18">
        <v>0.97799999999999998</v>
      </c>
      <c r="CA63" s="18">
        <v>0.97799999999999998</v>
      </c>
      <c r="CB63" s="18">
        <v>0.97799999999999998</v>
      </c>
      <c r="CC63" s="18">
        <v>0.97799999999999998</v>
      </c>
      <c r="CD63" s="18">
        <v>0.97799999999999998</v>
      </c>
      <c r="CE63" s="18">
        <v>0.97799999999999998</v>
      </c>
      <c r="CF63" s="18">
        <v>0.97799999999999998</v>
      </c>
      <c r="CG63" s="18">
        <v>0.97799999999999998</v>
      </c>
      <c r="CH63" s="18">
        <v>0.97799999999999998</v>
      </c>
      <c r="CI63" s="18">
        <v>0.97799999999999998</v>
      </c>
      <c r="CJ63" s="18">
        <v>0.97799999999999998</v>
      </c>
      <c r="CK63" s="18">
        <v>0.97799999999999998</v>
      </c>
      <c r="CL63" s="18">
        <v>0.97799999999999998</v>
      </c>
      <c r="CM63" s="18">
        <v>0.97799999999999998</v>
      </c>
      <c r="CN63" s="18">
        <v>0.97799999999999998</v>
      </c>
      <c r="CO63" s="18">
        <v>0.97799999999999998</v>
      </c>
      <c r="CP63" s="18">
        <v>0.97799999999999998</v>
      </c>
      <c r="CQ63" s="18">
        <v>0.97799999999999998</v>
      </c>
      <c r="CR63" s="18">
        <v>0.97799999999999998</v>
      </c>
      <c r="CS63" s="18">
        <v>0.97799999999999998</v>
      </c>
      <c r="CT63" s="18">
        <v>0.97799999999999998</v>
      </c>
      <c r="CU63" s="18">
        <v>0.97799999999999998</v>
      </c>
      <c r="CV63" s="18">
        <v>0.97799999999999998</v>
      </c>
      <c r="CW63" s="18">
        <v>0.97799999999999998</v>
      </c>
      <c r="CX63" s="18">
        <v>0.97799999999999998</v>
      </c>
      <c r="CY63" s="18">
        <v>0.97799999999999998</v>
      </c>
      <c r="CZ63" s="18">
        <v>0.97799999999999998</v>
      </c>
      <c r="DA63" s="18">
        <v>0.97799999999999998</v>
      </c>
      <c r="DB63" s="18">
        <v>0.97799999999999998</v>
      </c>
      <c r="DC63" s="18"/>
      <c r="DD63" s="18"/>
      <c r="DE63" s="18"/>
    </row>
    <row r="64" spans="1:109" x14ac:dyDescent="0.25">
      <c r="A64" s="175">
        <v>75</v>
      </c>
      <c r="B64" s="18">
        <v>1</v>
      </c>
      <c r="C64" s="18">
        <v>0.98229999999999995</v>
      </c>
      <c r="D64" s="18">
        <v>0.98219999999999996</v>
      </c>
      <c r="E64" s="18">
        <v>0.98199999999999998</v>
      </c>
      <c r="F64" s="18">
        <v>0.9819</v>
      </c>
      <c r="G64" s="18">
        <v>0.98180000000000001</v>
      </c>
      <c r="H64" s="18">
        <v>0.98180000000000001</v>
      </c>
      <c r="I64" s="18">
        <v>0.98160000000000003</v>
      </c>
      <c r="J64" s="18">
        <v>0.98129999999999995</v>
      </c>
      <c r="K64" s="18">
        <v>0.98099999999999998</v>
      </c>
      <c r="L64" s="18">
        <v>0.98050000000000004</v>
      </c>
      <c r="M64" s="18">
        <v>0.98</v>
      </c>
      <c r="N64" s="18">
        <v>0.97950000000000004</v>
      </c>
      <c r="O64" s="18">
        <v>0.97899999999999998</v>
      </c>
      <c r="P64" s="18">
        <v>0.97840000000000005</v>
      </c>
      <c r="Q64" s="18">
        <v>0.97889999999999999</v>
      </c>
      <c r="R64" s="18">
        <v>0.97889999999999999</v>
      </c>
      <c r="S64" s="18">
        <v>0.97889999999999999</v>
      </c>
      <c r="T64" s="18">
        <v>0.97889999999999999</v>
      </c>
      <c r="U64" s="18">
        <v>0.97889999999999999</v>
      </c>
      <c r="V64" s="18">
        <v>0.97889999999999999</v>
      </c>
      <c r="W64" s="18">
        <v>0.97889999999999999</v>
      </c>
      <c r="X64" s="18">
        <v>0.97889999999999999</v>
      </c>
      <c r="Y64" s="18">
        <v>0.97889999999999999</v>
      </c>
      <c r="Z64" s="18">
        <v>0.97889999999999999</v>
      </c>
      <c r="AA64" s="18">
        <v>0.97889999999999999</v>
      </c>
      <c r="AB64" s="18">
        <v>0.97889999999999999</v>
      </c>
      <c r="AC64" s="18">
        <v>0.97889999999999999</v>
      </c>
      <c r="AD64" s="18">
        <v>0.97889999999999999</v>
      </c>
      <c r="AE64" s="18">
        <v>0.97889999999999999</v>
      </c>
      <c r="AF64" s="18">
        <v>0.97889999999999999</v>
      </c>
      <c r="AG64" s="18">
        <v>0.97889999999999999</v>
      </c>
      <c r="AH64" s="18">
        <v>0.97889999999999999</v>
      </c>
      <c r="AI64" s="18">
        <v>0.97889999999999999</v>
      </c>
      <c r="AJ64" s="18">
        <v>0.97889999999999999</v>
      </c>
      <c r="AK64" s="18">
        <v>0.97889999999999999</v>
      </c>
      <c r="AL64" s="18">
        <v>0.97889999999999999</v>
      </c>
      <c r="AM64" s="18">
        <v>0.97889999999999999</v>
      </c>
      <c r="AN64" s="18">
        <v>0.97889999999999999</v>
      </c>
      <c r="AO64" s="18">
        <v>0.97889999999999999</v>
      </c>
      <c r="AP64" s="18">
        <v>0.97889999999999999</v>
      </c>
      <c r="AQ64" s="18">
        <v>0.97889999999999999</v>
      </c>
      <c r="AR64" s="18">
        <v>0.97889999999999999</v>
      </c>
      <c r="AS64" s="18">
        <v>0.97889999999999999</v>
      </c>
      <c r="AT64" s="18">
        <v>0.97889999999999999</v>
      </c>
      <c r="AU64" s="18">
        <v>0.97889999999999999</v>
      </c>
      <c r="AV64" s="18">
        <v>0.97889999999999999</v>
      </c>
      <c r="AW64" s="18">
        <v>0.97889999999999999</v>
      </c>
      <c r="AX64" s="18">
        <v>0.97889999999999999</v>
      </c>
      <c r="AY64" s="18">
        <v>0.97889999999999999</v>
      </c>
      <c r="AZ64" s="18">
        <v>0.97889999999999999</v>
      </c>
      <c r="BA64" s="18">
        <v>0.97889999999999999</v>
      </c>
      <c r="BB64" s="18">
        <v>0.97889999999999999</v>
      </c>
      <c r="BC64" s="18">
        <v>0.97889999999999999</v>
      </c>
      <c r="BD64" s="18">
        <v>0.97889999999999999</v>
      </c>
      <c r="BE64" s="18">
        <v>0.97889999999999999</v>
      </c>
      <c r="BF64" s="18">
        <v>0.97889999999999999</v>
      </c>
      <c r="BG64" s="18">
        <v>0.97889999999999999</v>
      </c>
      <c r="BH64" s="18">
        <v>0.97889999999999999</v>
      </c>
      <c r="BI64" s="18">
        <v>0.97889999999999999</v>
      </c>
      <c r="BJ64" s="18">
        <v>0.97889999999999999</v>
      </c>
      <c r="BK64" s="18">
        <v>0.97889999999999999</v>
      </c>
      <c r="BL64" s="18">
        <v>0.97889999999999999</v>
      </c>
      <c r="BM64" s="18">
        <v>0.97889999999999999</v>
      </c>
      <c r="BN64" s="18">
        <v>0.97889999999999999</v>
      </c>
      <c r="BO64" s="18">
        <v>0.97889999999999999</v>
      </c>
      <c r="BP64" s="18">
        <v>0.97889999999999999</v>
      </c>
      <c r="BQ64" s="18">
        <v>0.97889999999999999</v>
      </c>
      <c r="BR64" s="18">
        <v>0.97889999999999999</v>
      </c>
      <c r="BS64" s="18">
        <v>0.97889999999999999</v>
      </c>
      <c r="BT64" s="18">
        <v>0.97889999999999999</v>
      </c>
      <c r="BU64" s="18">
        <v>0.97889999999999999</v>
      </c>
      <c r="BV64" s="18">
        <v>0.97889999999999999</v>
      </c>
      <c r="BW64" s="18">
        <v>0.97889999999999999</v>
      </c>
      <c r="BX64" s="18">
        <v>0.97889999999999999</v>
      </c>
      <c r="BY64" s="18">
        <v>0.97889999999999999</v>
      </c>
      <c r="BZ64" s="18">
        <v>0.97889999999999999</v>
      </c>
      <c r="CA64" s="18">
        <v>0.97889999999999999</v>
      </c>
      <c r="CB64" s="18">
        <v>0.97889999999999999</v>
      </c>
      <c r="CC64" s="18">
        <v>0.97889999999999999</v>
      </c>
      <c r="CD64" s="18">
        <v>0.97889999999999999</v>
      </c>
      <c r="CE64" s="18">
        <v>0.97889999999999999</v>
      </c>
      <c r="CF64" s="18">
        <v>0.97889999999999999</v>
      </c>
      <c r="CG64" s="18">
        <v>0.97889999999999999</v>
      </c>
      <c r="CH64" s="18">
        <v>0.97889999999999999</v>
      </c>
      <c r="CI64" s="18">
        <v>0.97889999999999999</v>
      </c>
      <c r="CJ64" s="18">
        <v>0.97889999999999999</v>
      </c>
      <c r="CK64" s="18">
        <v>0.97889999999999999</v>
      </c>
      <c r="CL64" s="18">
        <v>0.97889999999999999</v>
      </c>
      <c r="CM64" s="18">
        <v>0.97889999999999999</v>
      </c>
      <c r="CN64" s="18">
        <v>0.97889999999999999</v>
      </c>
      <c r="CO64" s="18">
        <v>0.97889999999999999</v>
      </c>
      <c r="CP64" s="18">
        <v>0.97889999999999999</v>
      </c>
      <c r="CQ64" s="18">
        <v>0.97889999999999999</v>
      </c>
      <c r="CR64" s="18">
        <v>0.97889999999999999</v>
      </c>
      <c r="CS64" s="18">
        <v>0.97889999999999999</v>
      </c>
      <c r="CT64" s="18">
        <v>0.97889999999999999</v>
      </c>
      <c r="CU64" s="18">
        <v>0.97889999999999999</v>
      </c>
      <c r="CV64" s="18">
        <v>0.97889999999999999</v>
      </c>
      <c r="CW64" s="18">
        <v>0.97889999999999999</v>
      </c>
      <c r="CX64" s="18">
        <v>0.97889999999999999</v>
      </c>
      <c r="CY64" s="18">
        <v>0.97889999999999999</v>
      </c>
      <c r="CZ64" s="18">
        <v>0.97889999999999999</v>
      </c>
      <c r="DA64" s="18">
        <v>0.97889999999999999</v>
      </c>
      <c r="DB64" s="18">
        <v>0.97889999999999999</v>
      </c>
      <c r="DC64" s="18"/>
      <c r="DD64" s="18"/>
      <c r="DE64" s="18"/>
    </row>
    <row r="65" spans="1:109" x14ac:dyDescent="0.25">
      <c r="A65" s="175">
        <v>76</v>
      </c>
      <c r="B65" s="18">
        <v>1</v>
      </c>
      <c r="C65" s="18">
        <v>0.98270000000000002</v>
      </c>
      <c r="D65" s="18">
        <v>0.98260000000000003</v>
      </c>
      <c r="E65" s="18">
        <v>0.98250000000000004</v>
      </c>
      <c r="F65" s="18">
        <v>0.98250000000000004</v>
      </c>
      <c r="G65" s="18">
        <v>0.98240000000000005</v>
      </c>
      <c r="H65" s="18">
        <v>0.98240000000000005</v>
      </c>
      <c r="I65" s="18">
        <v>0.98229999999999995</v>
      </c>
      <c r="J65" s="18">
        <v>0.98209999999999997</v>
      </c>
      <c r="K65" s="18">
        <v>0.98180000000000001</v>
      </c>
      <c r="L65" s="18">
        <v>0.98140000000000005</v>
      </c>
      <c r="M65" s="18">
        <v>0.98089999999999999</v>
      </c>
      <c r="N65" s="18">
        <v>0.98040000000000005</v>
      </c>
      <c r="O65" s="18">
        <v>0.97989999999999999</v>
      </c>
      <c r="P65" s="18">
        <v>0.97940000000000005</v>
      </c>
      <c r="Q65" s="18">
        <v>0.97989999999999999</v>
      </c>
      <c r="R65" s="18">
        <v>0.97989999999999999</v>
      </c>
      <c r="S65" s="18">
        <v>0.97989999999999999</v>
      </c>
      <c r="T65" s="18">
        <v>0.97989999999999999</v>
      </c>
      <c r="U65" s="18">
        <v>0.97989999999999999</v>
      </c>
      <c r="V65" s="18">
        <v>0.97989999999999999</v>
      </c>
      <c r="W65" s="18">
        <v>0.97989999999999999</v>
      </c>
      <c r="X65" s="18">
        <v>0.97989999999999999</v>
      </c>
      <c r="Y65" s="18">
        <v>0.97989999999999999</v>
      </c>
      <c r="Z65" s="18">
        <v>0.97989999999999999</v>
      </c>
      <c r="AA65" s="18">
        <v>0.97989999999999999</v>
      </c>
      <c r="AB65" s="18">
        <v>0.97989999999999999</v>
      </c>
      <c r="AC65" s="18">
        <v>0.97989999999999999</v>
      </c>
      <c r="AD65" s="18">
        <v>0.97989999999999999</v>
      </c>
      <c r="AE65" s="18">
        <v>0.97989999999999999</v>
      </c>
      <c r="AF65" s="18">
        <v>0.97989999999999999</v>
      </c>
      <c r="AG65" s="18">
        <v>0.97989999999999999</v>
      </c>
      <c r="AH65" s="18">
        <v>0.97989999999999999</v>
      </c>
      <c r="AI65" s="18">
        <v>0.97989999999999999</v>
      </c>
      <c r="AJ65" s="18">
        <v>0.97989999999999999</v>
      </c>
      <c r="AK65" s="18">
        <v>0.97989999999999999</v>
      </c>
      <c r="AL65" s="18">
        <v>0.97989999999999999</v>
      </c>
      <c r="AM65" s="18">
        <v>0.97989999999999999</v>
      </c>
      <c r="AN65" s="18">
        <v>0.97989999999999999</v>
      </c>
      <c r="AO65" s="18">
        <v>0.97989999999999999</v>
      </c>
      <c r="AP65" s="18">
        <v>0.97989999999999999</v>
      </c>
      <c r="AQ65" s="18">
        <v>0.97989999999999999</v>
      </c>
      <c r="AR65" s="18">
        <v>0.97989999999999999</v>
      </c>
      <c r="AS65" s="18">
        <v>0.97989999999999999</v>
      </c>
      <c r="AT65" s="18">
        <v>0.97989999999999999</v>
      </c>
      <c r="AU65" s="18">
        <v>0.97989999999999999</v>
      </c>
      <c r="AV65" s="18">
        <v>0.97989999999999999</v>
      </c>
      <c r="AW65" s="18">
        <v>0.97989999999999999</v>
      </c>
      <c r="AX65" s="18">
        <v>0.97989999999999999</v>
      </c>
      <c r="AY65" s="18">
        <v>0.97989999999999999</v>
      </c>
      <c r="AZ65" s="18">
        <v>0.97989999999999999</v>
      </c>
      <c r="BA65" s="18">
        <v>0.97989999999999999</v>
      </c>
      <c r="BB65" s="18">
        <v>0.97989999999999999</v>
      </c>
      <c r="BC65" s="18">
        <v>0.97989999999999999</v>
      </c>
      <c r="BD65" s="18">
        <v>0.97989999999999999</v>
      </c>
      <c r="BE65" s="18">
        <v>0.97989999999999999</v>
      </c>
      <c r="BF65" s="18">
        <v>0.97989999999999999</v>
      </c>
      <c r="BG65" s="18">
        <v>0.97989999999999999</v>
      </c>
      <c r="BH65" s="18">
        <v>0.97989999999999999</v>
      </c>
      <c r="BI65" s="18">
        <v>0.97989999999999999</v>
      </c>
      <c r="BJ65" s="18">
        <v>0.97989999999999999</v>
      </c>
      <c r="BK65" s="18">
        <v>0.97989999999999999</v>
      </c>
      <c r="BL65" s="18">
        <v>0.97989999999999999</v>
      </c>
      <c r="BM65" s="18">
        <v>0.97989999999999999</v>
      </c>
      <c r="BN65" s="18">
        <v>0.97989999999999999</v>
      </c>
      <c r="BO65" s="18">
        <v>0.97989999999999999</v>
      </c>
      <c r="BP65" s="18">
        <v>0.97989999999999999</v>
      </c>
      <c r="BQ65" s="18">
        <v>0.97989999999999999</v>
      </c>
      <c r="BR65" s="18">
        <v>0.97989999999999999</v>
      </c>
      <c r="BS65" s="18">
        <v>0.97989999999999999</v>
      </c>
      <c r="BT65" s="18">
        <v>0.97989999999999999</v>
      </c>
      <c r="BU65" s="18">
        <v>0.97989999999999999</v>
      </c>
      <c r="BV65" s="18">
        <v>0.97989999999999999</v>
      </c>
      <c r="BW65" s="18">
        <v>0.97989999999999999</v>
      </c>
      <c r="BX65" s="18">
        <v>0.97989999999999999</v>
      </c>
      <c r="BY65" s="18">
        <v>0.97989999999999999</v>
      </c>
      <c r="BZ65" s="18">
        <v>0.97989999999999999</v>
      </c>
      <c r="CA65" s="18">
        <v>0.97989999999999999</v>
      </c>
      <c r="CB65" s="18">
        <v>0.97989999999999999</v>
      </c>
      <c r="CC65" s="18">
        <v>0.97989999999999999</v>
      </c>
      <c r="CD65" s="18">
        <v>0.97989999999999999</v>
      </c>
      <c r="CE65" s="18">
        <v>0.97989999999999999</v>
      </c>
      <c r="CF65" s="18">
        <v>0.97989999999999999</v>
      </c>
      <c r="CG65" s="18">
        <v>0.97989999999999999</v>
      </c>
      <c r="CH65" s="18">
        <v>0.97989999999999999</v>
      </c>
      <c r="CI65" s="18">
        <v>0.97989999999999999</v>
      </c>
      <c r="CJ65" s="18">
        <v>0.97989999999999999</v>
      </c>
      <c r="CK65" s="18">
        <v>0.97989999999999999</v>
      </c>
      <c r="CL65" s="18">
        <v>0.97989999999999999</v>
      </c>
      <c r="CM65" s="18">
        <v>0.97989999999999999</v>
      </c>
      <c r="CN65" s="18">
        <v>0.97989999999999999</v>
      </c>
      <c r="CO65" s="18">
        <v>0.97989999999999999</v>
      </c>
      <c r="CP65" s="18">
        <v>0.97989999999999999</v>
      </c>
      <c r="CQ65" s="18">
        <v>0.97989999999999999</v>
      </c>
      <c r="CR65" s="18">
        <v>0.97989999999999999</v>
      </c>
      <c r="CS65" s="18">
        <v>0.97989999999999999</v>
      </c>
      <c r="CT65" s="18">
        <v>0.97989999999999999</v>
      </c>
      <c r="CU65" s="18">
        <v>0.97989999999999999</v>
      </c>
      <c r="CV65" s="18">
        <v>0.97989999999999999</v>
      </c>
      <c r="CW65" s="18">
        <v>0.97989999999999999</v>
      </c>
      <c r="CX65" s="18">
        <v>0.97989999999999999</v>
      </c>
      <c r="CY65" s="18">
        <v>0.97989999999999999</v>
      </c>
      <c r="CZ65" s="18">
        <v>0.97989999999999999</v>
      </c>
      <c r="DA65" s="18">
        <v>0.97989999999999999</v>
      </c>
      <c r="DB65" s="18">
        <v>0.97989999999999999</v>
      </c>
      <c r="DC65" s="18"/>
      <c r="DD65" s="18"/>
      <c r="DE65" s="18"/>
    </row>
    <row r="66" spans="1:109" x14ac:dyDescent="0.25">
      <c r="A66" s="175">
        <v>77</v>
      </c>
      <c r="B66" s="18">
        <v>1</v>
      </c>
      <c r="C66" s="18">
        <v>0.98319999999999996</v>
      </c>
      <c r="D66" s="18">
        <v>0.98309999999999997</v>
      </c>
      <c r="E66" s="18">
        <v>0.98309999999999997</v>
      </c>
      <c r="F66" s="18">
        <v>0.98299999999999998</v>
      </c>
      <c r="G66" s="18">
        <v>0.98309999999999997</v>
      </c>
      <c r="H66" s="18">
        <v>0.98309999999999997</v>
      </c>
      <c r="I66" s="18">
        <v>0.98299999999999998</v>
      </c>
      <c r="J66" s="18">
        <v>0.98280000000000001</v>
      </c>
      <c r="K66" s="18">
        <v>0.98250000000000004</v>
      </c>
      <c r="L66" s="18">
        <v>0.98219999999999996</v>
      </c>
      <c r="M66" s="18">
        <v>0.98180000000000001</v>
      </c>
      <c r="N66" s="18">
        <v>0.98129999999999995</v>
      </c>
      <c r="O66" s="18">
        <v>0.98080000000000001</v>
      </c>
      <c r="P66" s="18">
        <v>0.98029999999999995</v>
      </c>
      <c r="Q66" s="18">
        <v>0.98080000000000001</v>
      </c>
      <c r="R66" s="18">
        <v>0.98080000000000001</v>
      </c>
      <c r="S66" s="18">
        <v>0.98080000000000001</v>
      </c>
      <c r="T66" s="18">
        <v>0.98080000000000001</v>
      </c>
      <c r="U66" s="18">
        <v>0.98080000000000001</v>
      </c>
      <c r="V66" s="18">
        <v>0.98080000000000001</v>
      </c>
      <c r="W66" s="18">
        <v>0.98080000000000001</v>
      </c>
      <c r="X66" s="18">
        <v>0.98080000000000001</v>
      </c>
      <c r="Y66" s="18">
        <v>0.98080000000000001</v>
      </c>
      <c r="Z66" s="18">
        <v>0.98080000000000001</v>
      </c>
      <c r="AA66" s="18">
        <v>0.98080000000000001</v>
      </c>
      <c r="AB66" s="18">
        <v>0.98080000000000001</v>
      </c>
      <c r="AC66" s="18">
        <v>0.98080000000000001</v>
      </c>
      <c r="AD66" s="18">
        <v>0.98080000000000001</v>
      </c>
      <c r="AE66" s="18">
        <v>0.98080000000000001</v>
      </c>
      <c r="AF66" s="18">
        <v>0.98080000000000001</v>
      </c>
      <c r="AG66" s="18">
        <v>0.98080000000000001</v>
      </c>
      <c r="AH66" s="18">
        <v>0.98080000000000001</v>
      </c>
      <c r="AI66" s="18">
        <v>0.98080000000000001</v>
      </c>
      <c r="AJ66" s="18">
        <v>0.98080000000000001</v>
      </c>
      <c r="AK66" s="18">
        <v>0.98080000000000001</v>
      </c>
      <c r="AL66" s="18">
        <v>0.98080000000000001</v>
      </c>
      <c r="AM66" s="18">
        <v>0.98080000000000001</v>
      </c>
      <c r="AN66" s="18">
        <v>0.98080000000000001</v>
      </c>
      <c r="AO66" s="18">
        <v>0.98080000000000001</v>
      </c>
      <c r="AP66" s="18">
        <v>0.98080000000000001</v>
      </c>
      <c r="AQ66" s="18">
        <v>0.98080000000000001</v>
      </c>
      <c r="AR66" s="18">
        <v>0.98080000000000001</v>
      </c>
      <c r="AS66" s="18">
        <v>0.98080000000000001</v>
      </c>
      <c r="AT66" s="18">
        <v>0.98080000000000001</v>
      </c>
      <c r="AU66" s="18">
        <v>0.98080000000000001</v>
      </c>
      <c r="AV66" s="18">
        <v>0.98080000000000001</v>
      </c>
      <c r="AW66" s="18">
        <v>0.98080000000000001</v>
      </c>
      <c r="AX66" s="18">
        <v>0.98080000000000001</v>
      </c>
      <c r="AY66" s="18">
        <v>0.98080000000000001</v>
      </c>
      <c r="AZ66" s="18">
        <v>0.98080000000000001</v>
      </c>
      <c r="BA66" s="18">
        <v>0.98080000000000001</v>
      </c>
      <c r="BB66" s="18">
        <v>0.98080000000000001</v>
      </c>
      <c r="BC66" s="18">
        <v>0.98080000000000001</v>
      </c>
      <c r="BD66" s="18">
        <v>0.98080000000000001</v>
      </c>
      <c r="BE66" s="18">
        <v>0.98080000000000001</v>
      </c>
      <c r="BF66" s="18">
        <v>0.98080000000000001</v>
      </c>
      <c r="BG66" s="18">
        <v>0.98080000000000001</v>
      </c>
      <c r="BH66" s="18">
        <v>0.98080000000000001</v>
      </c>
      <c r="BI66" s="18">
        <v>0.98080000000000001</v>
      </c>
      <c r="BJ66" s="18">
        <v>0.98080000000000001</v>
      </c>
      <c r="BK66" s="18">
        <v>0.98080000000000001</v>
      </c>
      <c r="BL66" s="18">
        <v>0.98080000000000001</v>
      </c>
      <c r="BM66" s="18">
        <v>0.98080000000000001</v>
      </c>
      <c r="BN66" s="18">
        <v>0.98080000000000001</v>
      </c>
      <c r="BO66" s="18">
        <v>0.98080000000000001</v>
      </c>
      <c r="BP66" s="18">
        <v>0.98080000000000001</v>
      </c>
      <c r="BQ66" s="18">
        <v>0.98080000000000001</v>
      </c>
      <c r="BR66" s="18">
        <v>0.98080000000000001</v>
      </c>
      <c r="BS66" s="18">
        <v>0.98080000000000001</v>
      </c>
      <c r="BT66" s="18">
        <v>0.98080000000000001</v>
      </c>
      <c r="BU66" s="18">
        <v>0.98080000000000001</v>
      </c>
      <c r="BV66" s="18">
        <v>0.98080000000000001</v>
      </c>
      <c r="BW66" s="18">
        <v>0.98080000000000001</v>
      </c>
      <c r="BX66" s="18">
        <v>0.98080000000000001</v>
      </c>
      <c r="BY66" s="18">
        <v>0.98080000000000001</v>
      </c>
      <c r="BZ66" s="18">
        <v>0.98080000000000001</v>
      </c>
      <c r="CA66" s="18">
        <v>0.98080000000000001</v>
      </c>
      <c r="CB66" s="18">
        <v>0.98080000000000001</v>
      </c>
      <c r="CC66" s="18">
        <v>0.98080000000000001</v>
      </c>
      <c r="CD66" s="18">
        <v>0.98080000000000001</v>
      </c>
      <c r="CE66" s="18">
        <v>0.98080000000000001</v>
      </c>
      <c r="CF66" s="18">
        <v>0.98080000000000001</v>
      </c>
      <c r="CG66" s="18">
        <v>0.98080000000000001</v>
      </c>
      <c r="CH66" s="18">
        <v>0.98080000000000001</v>
      </c>
      <c r="CI66" s="18">
        <v>0.98080000000000001</v>
      </c>
      <c r="CJ66" s="18">
        <v>0.98080000000000001</v>
      </c>
      <c r="CK66" s="18">
        <v>0.98080000000000001</v>
      </c>
      <c r="CL66" s="18">
        <v>0.98080000000000001</v>
      </c>
      <c r="CM66" s="18">
        <v>0.98080000000000001</v>
      </c>
      <c r="CN66" s="18">
        <v>0.98080000000000001</v>
      </c>
      <c r="CO66" s="18">
        <v>0.98080000000000001</v>
      </c>
      <c r="CP66" s="18">
        <v>0.98080000000000001</v>
      </c>
      <c r="CQ66" s="18">
        <v>0.98080000000000001</v>
      </c>
      <c r="CR66" s="18">
        <v>0.98080000000000001</v>
      </c>
      <c r="CS66" s="18">
        <v>0.98080000000000001</v>
      </c>
      <c r="CT66" s="18">
        <v>0.98080000000000001</v>
      </c>
      <c r="CU66" s="18">
        <v>0.98080000000000001</v>
      </c>
      <c r="CV66" s="18">
        <v>0.98080000000000001</v>
      </c>
      <c r="CW66" s="18">
        <v>0.98080000000000001</v>
      </c>
      <c r="CX66" s="18">
        <v>0.98080000000000001</v>
      </c>
      <c r="CY66" s="18">
        <v>0.98080000000000001</v>
      </c>
      <c r="CZ66" s="18">
        <v>0.98080000000000001</v>
      </c>
      <c r="DA66" s="18">
        <v>0.98080000000000001</v>
      </c>
      <c r="DB66" s="18">
        <v>0.98080000000000001</v>
      </c>
      <c r="DC66" s="18"/>
      <c r="DD66" s="18"/>
      <c r="DE66" s="18"/>
    </row>
    <row r="67" spans="1:109" x14ac:dyDescent="0.25">
      <c r="A67" s="175">
        <v>78</v>
      </c>
      <c r="B67" s="18">
        <v>1</v>
      </c>
      <c r="C67" s="18">
        <v>0.98370000000000002</v>
      </c>
      <c r="D67" s="18">
        <v>0.98360000000000003</v>
      </c>
      <c r="E67" s="18">
        <v>0.98360000000000003</v>
      </c>
      <c r="F67" s="18">
        <v>0.98360000000000003</v>
      </c>
      <c r="G67" s="18">
        <v>0.98370000000000002</v>
      </c>
      <c r="H67" s="18">
        <v>0.98370000000000002</v>
      </c>
      <c r="I67" s="18">
        <v>0.98370000000000002</v>
      </c>
      <c r="J67" s="18">
        <v>0.98360000000000003</v>
      </c>
      <c r="K67" s="18">
        <v>0.98329999999999995</v>
      </c>
      <c r="L67" s="18">
        <v>0.98299999999999998</v>
      </c>
      <c r="M67" s="18">
        <v>0.98260000000000003</v>
      </c>
      <c r="N67" s="18">
        <v>0.98219999999999996</v>
      </c>
      <c r="O67" s="18">
        <v>0.98170000000000002</v>
      </c>
      <c r="P67" s="18">
        <v>0.98119999999999996</v>
      </c>
      <c r="Q67" s="18">
        <v>0.98170000000000002</v>
      </c>
      <c r="R67" s="18">
        <v>0.98170000000000002</v>
      </c>
      <c r="S67" s="18">
        <v>0.98170000000000002</v>
      </c>
      <c r="T67" s="18">
        <v>0.98170000000000002</v>
      </c>
      <c r="U67" s="18">
        <v>0.98170000000000002</v>
      </c>
      <c r="V67" s="18">
        <v>0.98170000000000002</v>
      </c>
      <c r="W67" s="18">
        <v>0.98170000000000002</v>
      </c>
      <c r="X67" s="18">
        <v>0.98170000000000002</v>
      </c>
      <c r="Y67" s="18">
        <v>0.98170000000000002</v>
      </c>
      <c r="Z67" s="18">
        <v>0.98170000000000002</v>
      </c>
      <c r="AA67" s="18">
        <v>0.98170000000000002</v>
      </c>
      <c r="AB67" s="18">
        <v>0.98170000000000002</v>
      </c>
      <c r="AC67" s="18">
        <v>0.98170000000000002</v>
      </c>
      <c r="AD67" s="18">
        <v>0.98170000000000002</v>
      </c>
      <c r="AE67" s="18">
        <v>0.98170000000000002</v>
      </c>
      <c r="AF67" s="18">
        <v>0.98170000000000002</v>
      </c>
      <c r="AG67" s="18">
        <v>0.98170000000000002</v>
      </c>
      <c r="AH67" s="18">
        <v>0.98170000000000002</v>
      </c>
      <c r="AI67" s="18">
        <v>0.98170000000000002</v>
      </c>
      <c r="AJ67" s="18">
        <v>0.98170000000000002</v>
      </c>
      <c r="AK67" s="18">
        <v>0.98170000000000002</v>
      </c>
      <c r="AL67" s="18">
        <v>0.98170000000000002</v>
      </c>
      <c r="AM67" s="18">
        <v>0.98170000000000002</v>
      </c>
      <c r="AN67" s="18">
        <v>0.98170000000000002</v>
      </c>
      <c r="AO67" s="18">
        <v>0.98170000000000002</v>
      </c>
      <c r="AP67" s="18">
        <v>0.98170000000000002</v>
      </c>
      <c r="AQ67" s="18">
        <v>0.98170000000000002</v>
      </c>
      <c r="AR67" s="18">
        <v>0.98170000000000002</v>
      </c>
      <c r="AS67" s="18">
        <v>0.98170000000000002</v>
      </c>
      <c r="AT67" s="18">
        <v>0.98170000000000002</v>
      </c>
      <c r="AU67" s="18">
        <v>0.98170000000000002</v>
      </c>
      <c r="AV67" s="18">
        <v>0.98170000000000002</v>
      </c>
      <c r="AW67" s="18">
        <v>0.98170000000000002</v>
      </c>
      <c r="AX67" s="18">
        <v>0.98170000000000002</v>
      </c>
      <c r="AY67" s="18">
        <v>0.98170000000000002</v>
      </c>
      <c r="AZ67" s="18">
        <v>0.98170000000000002</v>
      </c>
      <c r="BA67" s="18">
        <v>0.98170000000000002</v>
      </c>
      <c r="BB67" s="18">
        <v>0.98170000000000002</v>
      </c>
      <c r="BC67" s="18">
        <v>0.98170000000000002</v>
      </c>
      <c r="BD67" s="18">
        <v>0.98170000000000002</v>
      </c>
      <c r="BE67" s="18">
        <v>0.98170000000000002</v>
      </c>
      <c r="BF67" s="18">
        <v>0.98170000000000002</v>
      </c>
      <c r="BG67" s="18">
        <v>0.98170000000000002</v>
      </c>
      <c r="BH67" s="18">
        <v>0.98170000000000002</v>
      </c>
      <c r="BI67" s="18">
        <v>0.98170000000000002</v>
      </c>
      <c r="BJ67" s="18">
        <v>0.98170000000000002</v>
      </c>
      <c r="BK67" s="18">
        <v>0.98170000000000002</v>
      </c>
      <c r="BL67" s="18">
        <v>0.98170000000000002</v>
      </c>
      <c r="BM67" s="18">
        <v>0.98170000000000002</v>
      </c>
      <c r="BN67" s="18">
        <v>0.98170000000000002</v>
      </c>
      <c r="BO67" s="18">
        <v>0.98170000000000002</v>
      </c>
      <c r="BP67" s="18">
        <v>0.98170000000000002</v>
      </c>
      <c r="BQ67" s="18">
        <v>0.98170000000000002</v>
      </c>
      <c r="BR67" s="18">
        <v>0.98170000000000002</v>
      </c>
      <c r="BS67" s="18">
        <v>0.98170000000000002</v>
      </c>
      <c r="BT67" s="18">
        <v>0.98170000000000002</v>
      </c>
      <c r="BU67" s="18">
        <v>0.98170000000000002</v>
      </c>
      <c r="BV67" s="18">
        <v>0.98170000000000002</v>
      </c>
      <c r="BW67" s="18">
        <v>0.98170000000000002</v>
      </c>
      <c r="BX67" s="18">
        <v>0.98170000000000002</v>
      </c>
      <c r="BY67" s="18">
        <v>0.98170000000000002</v>
      </c>
      <c r="BZ67" s="18">
        <v>0.98170000000000002</v>
      </c>
      <c r="CA67" s="18">
        <v>0.98170000000000002</v>
      </c>
      <c r="CB67" s="18">
        <v>0.98170000000000002</v>
      </c>
      <c r="CC67" s="18">
        <v>0.98170000000000002</v>
      </c>
      <c r="CD67" s="18">
        <v>0.98170000000000002</v>
      </c>
      <c r="CE67" s="18">
        <v>0.98170000000000002</v>
      </c>
      <c r="CF67" s="18">
        <v>0.98170000000000002</v>
      </c>
      <c r="CG67" s="18">
        <v>0.98170000000000002</v>
      </c>
      <c r="CH67" s="18">
        <v>0.98170000000000002</v>
      </c>
      <c r="CI67" s="18">
        <v>0.98170000000000002</v>
      </c>
      <c r="CJ67" s="18">
        <v>0.98170000000000002</v>
      </c>
      <c r="CK67" s="18">
        <v>0.98170000000000002</v>
      </c>
      <c r="CL67" s="18">
        <v>0.98170000000000002</v>
      </c>
      <c r="CM67" s="18">
        <v>0.98170000000000002</v>
      </c>
      <c r="CN67" s="18">
        <v>0.98170000000000002</v>
      </c>
      <c r="CO67" s="18">
        <v>0.98170000000000002</v>
      </c>
      <c r="CP67" s="18">
        <v>0.98170000000000002</v>
      </c>
      <c r="CQ67" s="18">
        <v>0.98170000000000002</v>
      </c>
      <c r="CR67" s="18">
        <v>0.98170000000000002</v>
      </c>
      <c r="CS67" s="18">
        <v>0.98170000000000002</v>
      </c>
      <c r="CT67" s="18">
        <v>0.98170000000000002</v>
      </c>
      <c r="CU67" s="18">
        <v>0.98170000000000002</v>
      </c>
      <c r="CV67" s="18">
        <v>0.98170000000000002</v>
      </c>
      <c r="CW67" s="18">
        <v>0.98170000000000002</v>
      </c>
      <c r="CX67" s="18">
        <v>0.98170000000000002</v>
      </c>
      <c r="CY67" s="18">
        <v>0.98170000000000002</v>
      </c>
      <c r="CZ67" s="18">
        <v>0.98170000000000002</v>
      </c>
      <c r="DA67" s="18">
        <v>0.98170000000000002</v>
      </c>
      <c r="DB67" s="18">
        <v>0.98170000000000002</v>
      </c>
      <c r="DC67" s="18"/>
      <c r="DD67" s="18"/>
      <c r="DE67" s="18"/>
    </row>
    <row r="68" spans="1:109" x14ac:dyDescent="0.25">
      <c r="A68" s="175">
        <v>79</v>
      </c>
      <c r="B68" s="18">
        <v>1</v>
      </c>
      <c r="C68" s="18">
        <v>0.98419999999999996</v>
      </c>
      <c r="D68" s="18">
        <v>0.98419999999999996</v>
      </c>
      <c r="E68" s="18">
        <v>0.98419999999999996</v>
      </c>
      <c r="F68" s="18">
        <v>0.98429999999999995</v>
      </c>
      <c r="G68" s="18">
        <v>0.98429999999999995</v>
      </c>
      <c r="H68" s="18">
        <v>0.98440000000000005</v>
      </c>
      <c r="I68" s="18">
        <v>0.98440000000000005</v>
      </c>
      <c r="J68" s="18">
        <v>0.98429999999999995</v>
      </c>
      <c r="K68" s="18">
        <v>0.98409999999999997</v>
      </c>
      <c r="L68" s="18">
        <v>0.98380000000000001</v>
      </c>
      <c r="M68" s="18">
        <v>0.98350000000000004</v>
      </c>
      <c r="N68" s="18">
        <v>0.98309999999999997</v>
      </c>
      <c r="O68" s="18">
        <v>0.98260000000000003</v>
      </c>
      <c r="P68" s="18">
        <v>0.98209999999999997</v>
      </c>
      <c r="Q68" s="18">
        <v>0.98260000000000003</v>
      </c>
      <c r="R68" s="18">
        <v>0.98260000000000003</v>
      </c>
      <c r="S68" s="18">
        <v>0.98260000000000003</v>
      </c>
      <c r="T68" s="18">
        <v>0.98260000000000003</v>
      </c>
      <c r="U68" s="18">
        <v>0.98260000000000003</v>
      </c>
      <c r="V68" s="18">
        <v>0.98260000000000003</v>
      </c>
      <c r="W68" s="18">
        <v>0.98260000000000003</v>
      </c>
      <c r="X68" s="18">
        <v>0.98260000000000003</v>
      </c>
      <c r="Y68" s="18">
        <v>0.98260000000000003</v>
      </c>
      <c r="Z68" s="18">
        <v>0.98260000000000003</v>
      </c>
      <c r="AA68" s="18">
        <v>0.98260000000000003</v>
      </c>
      <c r="AB68" s="18">
        <v>0.98260000000000003</v>
      </c>
      <c r="AC68" s="18">
        <v>0.98260000000000003</v>
      </c>
      <c r="AD68" s="18">
        <v>0.98260000000000003</v>
      </c>
      <c r="AE68" s="18">
        <v>0.98260000000000003</v>
      </c>
      <c r="AF68" s="18">
        <v>0.98260000000000003</v>
      </c>
      <c r="AG68" s="18">
        <v>0.98260000000000003</v>
      </c>
      <c r="AH68" s="18">
        <v>0.98260000000000003</v>
      </c>
      <c r="AI68" s="18">
        <v>0.98260000000000003</v>
      </c>
      <c r="AJ68" s="18">
        <v>0.98260000000000003</v>
      </c>
      <c r="AK68" s="18">
        <v>0.98260000000000003</v>
      </c>
      <c r="AL68" s="18">
        <v>0.98260000000000003</v>
      </c>
      <c r="AM68" s="18">
        <v>0.98260000000000003</v>
      </c>
      <c r="AN68" s="18">
        <v>0.98260000000000003</v>
      </c>
      <c r="AO68" s="18">
        <v>0.98260000000000003</v>
      </c>
      <c r="AP68" s="18">
        <v>0.98260000000000003</v>
      </c>
      <c r="AQ68" s="18">
        <v>0.98260000000000003</v>
      </c>
      <c r="AR68" s="18">
        <v>0.98260000000000003</v>
      </c>
      <c r="AS68" s="18">
        <v>0.98260000000000003</v>
      </c>
      <c r="AT68" s="18">
        <v>0.98260000000000003</v>
      </c>
      <c r="AU68" s="18">
        <v>0.98260000000000003</v>
      </c>
      <c r="AV68" s="18">
        <v>0.98260000000000003</v>
      </c>
      <c r="AW68" s="18">
        <v>0.98260000000000003</v>
      </c>
      <c r="AX68" s="18">
        <v>0.98260000000000003</v>
      </c>
      <c r="AY68" s="18">
        <v>0.98260000000000003</v>
      </c>
      <c r="AZ68" s="18">
        <v>0.98260000000000003</v>
      </c>
      <c r="BA68" s="18">
        <v>0.98260000000000003</v>
      </c>
      <c r="BB68" s="18">
        <v>0.98260000000000003</v>
      </c>
      <c r="BC68" s="18">
        <v>0.98260000000000003</v>
      </c>
      <c r="BD68" s="18">
        <v>0.98260000000000003</v>
      </c>
      <c r="BE68" s="18">
        <v>0.98260000000000003</v>
      </c>
      <c r="BF68" s="18">
        <v>0.98260000000000003</v>
      </c>
      <c r="BG68" s="18">
        <v>0.98260000000000003</v>
      </c>
      <c r="BH68" s="18">
        <v>0.98260000000000003</v>
      </c>
      <c r="BI68" s="18">
        <v>0.98260000000000003</v>
      </c>
      <c r="BJ68" s="18">
        <v>0.98260000000000003</v>
      </c>
      <c r="BK68" s="18">
        <v>0.98260000000000003</v>
      </c>
      <c r="BL68" s="18">
        <v>0.98260000000000003</v>
      </c>
      <c r="BM68" s="18">
        <v>0.98260000000000003</v>
      </c>
      <c r="BN68" s="18">
        <v>0.98260000000000003</v>
      </c>
      <c r="BO68" s="18">
        <v>0.98260000000000003</v>
      </c>
      <c r="BP68" s="18">
        <v>0.98260000000000003</v>
      </c>
      <c r="BQ68" s="18">
        <v>0.98260000000000003</v>
      </c>
      <c r="BR68" s="18">
        <v>0.98260000000000003</v>
      </c>
      <c r="BS68" s="18">
        <v>0.98260000000000003</v>
      </c>
      <c r="BT68" s="18">
        <v>0.98260000000000003</v>
      </c>
      <c r="BU68" s="18">
        <v>0.98260000000000003</v>
      </c>
      <c r="BV68" s="18">
        <v>0.98260000000000003</v>
      </c>
      <c r="BW68" s="18">
        <v>0.98260000000000003</v>
      </c>
      <c r="BX68" s="18">
        <v>0.98260000000000003</v>
      </c>
      <c r="BY68" s="18">
        <v>0.98260000000000003</v>
      </c>
      <c r="BZ68" s="18">
        <v>0.98260000000000003</v>
      </c>
      <c r="CA68" s="18">
        <v>0.98260000000000003</v>
      </c>
      <c r="CB68" s="18">
        <v>0.98260000000000003</v>
      </c>
      <c r="CC68" s="18">
        <v>0.98260000000000003</v>
      </c>
      <c r="CD68" s="18">
        <v>0.98260000000000003</v>
      </c>
      <c r="CE68" s="18">
        <v>0.98260000000000003</v>
      </c>
      <c r="CF68" s="18">
        <v>0.98260000000000003</v>
      </c>
      <c r="CG68" s="18">
        <v>0.98260000000000003</v>
      </c>
      <c r="CH68" s="18">
        <v>0.98260000000000003</v>
      </c>
      <c r="CI68" s="18">
        <v>0.98260000000000003</v>
      </c>
      <c r="CJ68" s="18">
        <v>0.98260000000000003</v>
      </c>
      <c r="CK68" s="18">
        <v>0.98260000000000003</v>
      </c>
      <c r="CL68" s="18">
        <v>0.98260000000000003</v>
      </c>
      <c r="CM68" s="18">
        <v>0.98260000000000003</v>
      </c>
      <c r="CN68" s="18">
        <v>0.98260000000000003</v>
      </c>
      <c r="CO68" s="18">
        <v>0.98260000000000003</v>
      </c>
      <c r="CP68" s="18">
        <v>0.98260000000000003</v>
      </c>
      <c r="CQ68" s="18">
        <v>0.98260000000000003</v>
      </c>
      <c r="CR68" s="18">
        <v>0.98260000000000003</v>
      </c>
      <c r="CS68" s="18">
        <v>0.98260000000000003</v>
      </c>
      <c r="CT68" s="18">
        <v>0.98260000000000003</v>
      </c>
      <c r="CU68" s="18">
        <v>0.98260000000000003</v>
      </c>
      <c r="CV68" s="18">
        <v>0.98260000000000003</v>
      </c>
      <c r="CW68" s="18">
        <v>0.98260000000000003</v>
      </c>
      <c r="CX68" s="18">
        <v>0.98260000000000003</v>
      </c>
      <c r="CY68" s="18">
        <v>0.98260000000000003</v>
      </c>
      <c r="CZ68" s="18">
        <v>0.98260000000000003</v>
      </c>
      <c r="DA68" s="18">
        <v>0.98260000000000003</v>
      </c>
      <c r="DB68" s="18">
        <v>0.98260000000000003</v>
      </c>
      <c r="DC68" s="18"/>
      <c r="DD68" s="18"/>
      <c r="DE68" s="18"/>
    </row>
    <row r="69" spans="1:109" x14ac:dyDescent="0.25">
      <c r="A69" s="175">
        <v>80</v>
      </c>
      <c r="B69" s="18">
        <v>1</v>
      </c>
      <c r="C69" s="18">
        <v>0.98470000000000002</v>
      </c>
      <c r="D69" s="18">
        <v>0.98470000000000002</v>
      </c>
      <c r="E69" s="18">
        <v>0.98480000000000001</v>
      </c>
      <c r="F69" s="18">
        <v>0.9849</v>
      </c>
      <c r="G69" s="18">
        <v>0.98499999999999999</v>
      </c>
      <c r="H69" s="18">
        <v>0.98509999999999998</v>
      </c>
      <c r="I69" s="18">
        <v>0.98509999999999998</v>
      </c>
      <c r="J69" s="18">
        <v>0.98509999999999998</v>
      </c>
      <c r="K69" s="18">
        <v>0.9849</v>
      </c>
      <c r="L69" s="18">
        <v>0.98470000000000002</v>
      </c>
      <c r="M69" s="18">
        <v>0.98440000000000005</v>
      </c>
      <c r="N69" s="18">
        <v>0.98399999999999999</v>
      </c>
      <c r="O69" s="18">
        <v>0.98350000000000004</v>
      </c>
      <c r="P69" s="18">
        <v>0.98309999999999997</v>
      </c>
      <c r="Q69" s="18">
        <v>0.98360000000000003</v>
      </c>
      <c r="R69" s="18">
        <v>0.98360000000000003</v>
      </c>
      <c r="S69" s="18">
        <v>0.98360000000000003</v>
      </c>
      <c r="T69" s="18">
        <v>0.98360000000000003</v>
      </c>
      <c r="U69" s="18">
        <v>0.98360000000000003</v>
      </c>
      <c r="V69" s="18">
        <v>0.98360000000000003</v>
      </c>
      <c r="W69" s="18">
        <v>0.98360000000000003</v>
      </c>
      <c r="X69" s="18">
        <v>0.98360000000000003</v>
      </c>
      <c r="Y69" s="18">
        <v>0.98360000000000003</v>
      </c>
      <c r="Z69" s="18">
        <v>0.98360000000000003</v>
      </c>
      <c r="AA69" s="18">
        <v>0.98360000000000003</v>
      </c>
      <c r="AB69" s="18">
        <v>0.98360000000000003</v>
      </c>
      <c r="AC69" s="18">
        <v>0.98360000000000003</v>
      </c>
      <c r="AD69" s="18">
        <v>0.98360000000000003</v>
      </c>
      <c r="AE69" s="18">
        <v>0.98360000000000003</v>
      </c>
      <c r="AF69" s="18">
        <v>0.98360000000000003</v>
      </c>
      <c r="AG69" s="18">
        <v>0.98360000000000003</v>
      </c>
      <c r="AH69" s="18">
        <v>0.98360000000000003</v>
      </c>
      <c r="AI69" s="18">
        <v>0.98360000000000003</v>
      </c>
      <c r="AJ69" s="18">
        <v>0.98360000000000003</v>
      </c>
      <c r="AK69" s="18">
        <v>0.98360000000000003</v>
      </c>
      <c r="AL69" s="18">
        <v>0.98360000000000003</v>
      </c>
      <c r="AM69" s="18">
        <v>0.98360000000000003</v>
      </c>
      <c r="AN69" s="18">
        <v>0.98360000000000003</v>
      </c>
      <c r="AO69" s="18">
        <v>0.98360000000000003</v>
      </c>
      <c r="AP69" s="18">
        <v>0.98360000000000003</v>
      </c>
      <c r="AQ69" s="18">
        <v>0.98360000000000003</v>
      </c>
      <c r="AR69" s="18">
        <v>0.98360000000000003</v>
      </c>
      <c r="AS69" s="18">
        <v>0.98360000000000003</v>
      </c>
      <c r="AT69" s="18">
        <v>0.98360000000000003</v>
      </c>
      <c r="AU69" s="18">
        <v>0.98360000000000003</v>
      </c>
      <c r="AV69" s="18">
        <v>0.98360000000000003</v>
      </c>
      <c r="AW69" s="18">
        <v>0.98360000000000003</v>
      </c>
      <c r="AX69" s="18">
        <v>0.98360000000000003</v>
      </c>
      <c r="AY69" s="18">
        <v>0.98360000000000003</v>
      </c>
      <c r="AZ69" s="18">
        <v>0.98360000000000003</v>
      </c>
      <c r="BA69" s="18">
        <v>0.98360000000000003</v>
      </c>
      <c r="BB69" s="18">
        <v>0.98360000000000003</v>
      </c>
      <c r="BC69" s="18">
        <v>0.98360000000000003</v>
      </c>
      <c r="BD69" s="18">
        <v>0.98360000000000003</v>
      </c>
      <c r="BE69" s="18">
        <v>0.98360000000000003</v>
      </c>
      <c r="BF69" s="18">
        <v>0.98360000000000003</v>
      </c>
      <c r="BG69" s="18">
        <v>0.98360000000000003</v>
      </c>
      <c r="BH69" s="18">
        <v>0.98360000000000003</v>
      </c>
      <c r="BI69" s="18">
        <v>0.98360000000000003</v>
      </c>
      <c r="BJ69" s="18">
        <v>0.98360000000000003</v>
      </c>
      <c r="BK69" s="18">
        <v>0.98360000000000003</v>
      </c>
      <c r="BL69" s="18">
        <v>0.98360000000000003</v>
      </c>
      <c r="BM69" s="18">
        <v>0.98360000000000003</v>
      </c>
      <c r="BN69" s="18">
        <v>0.98360000000000003</v>
      </c>
      <c r="BO69" s="18">
        <v>0.98360000000000003</v>
      </c>
      <c r="BP69" s="18">
        <v>0.98360000000000003</v>
      </c>
      <c r="BQ69" s="18">
        <v>0.98360000000000003</v>
      </c>
      <c r="BR69" s="18">
        <v>0.98360000000000003</v>
      </c>
      <c r="BS69" s="18">
        <v>0.98360000000000003</v>
      </c>
      <c r="BT69" s="18">
        <v>0.98360000000000003</v>
      </c>
      <c r="BU69" s="18">
        <v>0.98360000000000003</v>
      </c>
      <c r="BV69" s="18">
        <v>0.98360000000000003</v>
      </c>
      <c r="BW69" s="18">
        <v>0.98360000000000003</v>
      </c>
      <c r="BX69" s="18">
        <v>0.98360000000000003</v>
      </c>
      <c r="BY69" s="18">
        <v>0.98360000000000003</v>
      </c>
      <c r="BZ69" s="18">
        <v>0.98360000000000003</v>
      </c>
      <c r="CA69" s="18">
        <v>0.98360000000000003</v>
      </c>
      <c r="CB69" s="18">
        <v>0.98360000000000003</v>
      </c>
      <c r="CC69" s="18">
        <v>0.98360000000000003</v>
      </c>
      <c r="CD69" s="18">
        <v>0.98360000000000003</v>
      </c>
      <c r="CE69" s="18">
        <v>0.98360000000000003</v>
      </c>
      <c r="CF69" s="18">
        <v>0.98360000000000003</v>
      </c>
      <c r="CG69" s="18">
        <v>0.98360000000000003</v>
      </c>
      <c r="CH69" s="18">
        <v>0.98360000000000003</v>
      </c>
      <c r="CI69" s="18">
        <v>0.98360000000000003</v>
      </c>
      <c r="CJ69" s="18">
        <v>0.98360000000000003</v>
      </c>
      <c r="CK69" s="18">
        <v>0.98360000000000003</v>
      </c>
      <c r="CL69" s="18">
        <v>0.98360000000000003</v>
      </c>
      <c r="CM69" s="18">
        <v>0.98360000000000003</v>
      </c>
      <c r="CN69" s="18">
        <v>0.98360000000000003</v>
      </c>
      <c r="CO69" s="18">
        <v>0.98360000000000003</v>
      </c>
      <c r="CP69" s="18">
        <v>0.98360000000000003</v>
      </c>
      <c r="CQ69" s="18">
        <v>0.98360000000000003</v>
      </c>
      <c r="CR69" s="18">
        <v>0.98360000000000003</v>
      </c>
      <c r="CS69" s="18">
        <v>0.98360000000000003</v>
      </c>
      <c r="CT69" s="18">
        <v>0.98360000000000003</v>
      </c>
      <c r="CU69" s="18">
        <v>0.98360000000000003</v>
      </c>
      <c r="CV69" s="18">
        <v>0.98360000000000003</v>
      </c>
      <c r="CW69" s="18">
        <v>0.98360000000000003</v>
      </c>
      <c r="CX69" s="18">
        <v>0.98360000000000003</v>
      </c>
      <c r="CY69" s="18">
        <v>0.98360000000000003</v>
      </c>
      <c r="CZ69" s="18">
        <v>0.98360000000000003</v>
      </c>
      <c r="DA69" s="18">
        <v>0.98360000000000003</v>
      </c>
      <c r="DB69" s="18">
        <v>0.98360000000000003</v>
      </c>
      <c r="DC69" s="18"/>
      <c r="DD69" s="18"/>
      <c r="DE69" s="18"/>
    </row>
    <row r="70" spans="1:109" x14ac:dyDescent="0.25">
      <c r="A70" s="175">
        <v>81</v>
      </c>
      <c r="B70" s="18">
        <v>1</v>
      </c>
      <c r="C70" s="18">
        <v>0.98529999999999995</v>
      </c>
      <c r="D70" s="18">
        <v>0.98540000000000005</v>
      </c>
      <c r="E70" s="18">
        <v>0.98540000000000005</v>
      </c>
      <c r="F70" s="18">
        <v>0.98560000000000003</v>
      </c>
      <c r="G70" s="18">
        <v>0.98570000000000002</v>
      </c>
      <c r="H70" s="18">
        <v>0.98580000000000001</v>
      </c>
      <c r="I70" s="18">
        <v>0.98580000000000001</v>
      </c>
      <c r="J70" s="18">
        <v>0.98580000000000001</v>
      </c>
      <c r="K70" s="18">
        <v>0.98570000000000002</v>
      </c>
      <c r="L70" s="18">
        <v>0.98550000000000004</v>
      </c>
      <c r="M70" s="18">
        <v>0.98519999999999996</v>
      </c>
      <c r="N70" s="18">
        <v>0.9849</v>
      </c>
      <c r="O70" s="18">
        <v>0.98440000000000005</v>
      </c>
      <c r="P70" s="18">
        <v>0.98399999999999999</v>
      </c>
      <c r="Q70" s="18">
        <v>0.98450000000000004</v>
      </c>
      <c r="R70" s="18">
        <v>0.98450000000000004</v>
      </c>
      <c r="S70" s="18">
        <v>0.98450000000000004</v>
      </c>
      <c r="T70" s="18">
        <v>0.98450000000000004</v>
      </c>
      <c r="U70" s="18">
        <v>0.98450000000000004</v>
      </c>
      <c r="V70" s="18">
        <v>0.98450000000000004</v>
      </c>
      <c r="W70" s="18">
        <v>0.98450000000000004</v>
      </c>
      <c r="X70" s="18">
        <v>0.98450000000000004</v>
      </c>
      <c r="Y70" s="18">
        <v>0.98450000000000004</v>
      </c>
      <c r="Z70" s="18">
        <v>0.98450000000000004</v>
      </c>
      <c r="AA70" s="18">
        <v>0.98450000000000004</v>
      </c>
      <c r="AB70" s="18">
        <v>0.98450000000000004</v>
      </c>
      <c r="AC70" s="18">
        <v>0.98450000000000004</v>
      </c>
      <c r="AD70" s="18">
        <v>0.98450000000000004</v>
      </c>
      <c r="AE70" s="18">
        <v>0.98450000000000004</v>
      </c>
      <c r="AF70" s="18">
        <v>0.98450000000000004</v>
      </c>
      <c r="AG70" s="18">
        <v>0.98450000000000004</v>
      </c>
      <c r="AH70" s="18">
        <v>0.98450000000000004</v>
      </c>
      <c r="AI70" s="18">
        <v>0.98450000000000004</v>
      </c>
      <c r="AJ70" s="18">
        <v>0.98450000000000004</v>
      </c>
      <c r="AK70" s="18">
        <v>0.98450000000000004</v>
      </c>
      <c r="AL70" s="18">
        <v>0.98450000000000004</v>
      </c>
      <c r="AM70" s="18">
        <v>0.98450000000000004</v>
      </c>
      <c r="AN70" s="18">
        <v>0.98450000000000004</v>
      </c>
      <c r="AO70" s="18">
        <v>0.98450000000000004</v>
      </c>
      <c r="AP70" s="18">
        <v>0.98450000000000004</v>
      </c>
      <c r="AQ70" s="18">
        <v>0.98450000000000004</v>
      </c>
      <c r="AR70" s="18">
        <v>0.98450000000000004</v>
      </c>
      <c r="AS70" s="18">
        <v>0.98450000000000004</v>
      </c>
      <c r="AT70" s="18">
        <v>0.98450000000000004</v>
      </c>
      <c r="AU70" s="18">
        <v>0.98450000000000004</v>
      </c>
      <c r="AV70" s="18">
        <v>0.98450000000000004</v>
      </c>
      <c r="AW70" s="18">
        <v>0.98450000000000004</v>
      </c>
      <c r="AX70" s="18">
        <v>0.98450000000000004</v>
      </c>
      <c r="AY70" s="18">
        <v>0.98450000000000004</v>
      </c>
      <c r="AZ70" s="18">
        <v>0.98450000000000004</v>
      </c>
      <c r="BA70" s="18">
        <v>0.98450000000000004</v>
      </c>
      <c r="BB70" s="18">
        <v>0.98450000000000004</v>
      </c>
      <c r="BC70" s="18">
        <v>0.98450000000000004</v>
      </c>
      <c r="BD70" s="18">
        <v>0.98450000000000004</v>
      </c>
      <c r="BE70" s="18">
        <v>0.98450000000000004</v>
      </c>
      <c r="BF70" s="18">
        <v>0.98450000000000004</v>
      </c>
      <c r="BG70" s="18">
        <v>0.98450000000000004</v>
      </c>
      <c r="BH70" s="18">
        <v>0.98450000000000004</v>
      </c>
      <c r="BI70" s="18">
        <v>0.98450000000000004</v>
      </c>
      <c r="BJ70" s="18">
        <v>0.98450000000000004</v>
      </c>
      <c r="BK70" s="18">
        <v>0.98450000000000004</v>
      </c>
      <c r="BL70" s="18">
        <v>0.98450000000000004</v>
      </c>
      <c r="BM70" s="18">
        <v>0.98450000000000004</v>
      </c>
      <c r="BN70" s="18">
        <v>0.98450000000000004</v>
      </c>
      <c r="BO70" s="18">
        <v>0.98450000000000004</v>
      </c>
      <c r="BP70" s="18">
        <v>0.98450000000000004</v>
      </c>
      <c r="BQ70" s="18">
        <v>0.98450000000000004</v>
      </c>
      <c r="BR70" s="18">
        <v>0.98450000000000004</v>
      </c>
      <c r="BS70" s="18">
        <v>0.98450000000000004</v>
      </c>
      <c r="BT70" s="18">
        <v>0.98450000000000004</v>
      </c>
      <c r="BU70" s="18">
        <v>0.98450000000000004</v>
      </c>
      <c r="BV70" s="18">
        <v>0.98450000000000004</v>
      </c>
      <c r="BW70" s="18">
        <v>0.98450000000000004</v>
      </c>
      <c r="BX70" s="18">
        <v>0.98450000000000004</v>
      </c>
      <c r="BY70" s="18">
        <v>0.98450000000000004</v>
      </c>
      <c r="BZ70" s="18">
        <v>0.98450000000000004</v>
      </c>
      <c r="CA70" s="18">
        <v>0.98450000000000004</v>
      </c>
      <c r="CB70" s="18">
        <v>0.98450000000000004</v>
      </c>
      <c r="CC70" s="18">
        <v>0.98450000000000004</v>
      </c>
      <c r="CD70" s="18">
        <v>0.98450000000000004</v>
      </c>
      <c r="CE70" s="18">
        <v>0.98450000000000004</v>
      </c>
      <c r="CF70" s="18">
        <v>0.98450000000000004</v>
      </c>
      <c r="CG70" s="18">
        <v>0.98450000000000004</v>
      </c>
      <c r="CH70" s="18">
        <v>0.98450000000000004</v>
      </c>
      <c r="CI70" s="18">
        <v>0.98450000000000004</v>
      </c>
      <c r="CJ70" s="18">
        <v>0.98450000000000004</v>
      </c>
      <c r="CK70" s="18">
        <v>0.98450000000000004</v>
      </c>
      <c r="CL70" s="18">
        <v>0.98450000000000004</v>
      </c>
      <c r="CM70" s="18">
        <v>0.98450000000000004</v>
      </c>
      <c r="CN70" s="18">
        <v>0.98450000000000004</v>
      </c>
      <c r="CO70" s="18">
        <v>0.98450000000000004</v>
      </c>
      <c r="CP70" s="18">
        <v>0.98450000000000004</v>
      </c>
      <c r="CQ70" s="18">
        <v>0.98450000000000004</v>
      </c>
      <c r="CR70" s="18">
        <v>0.98450000000000004</v>
      </c>
      <c r="CS70" s="18">
        <v>0.98450000000000004</v>
      </c>
      <c r="CT70" s="18">
        <v>0.98450000000000004</v>
      </c>
      <c r="CU70" s="18">
        <v>0.98450000000000004</v>
      </c>
      <c r="CV70" s="18">
        <v>0.98450000000000004</v>
      </c>
      <c r="CW70" s="18">
        <v>0.98450000000000004</v>
      </c>
      <c r="CX70" s="18">
        <v>0.98450000000000004</v>
      </c>
      <c r="CY70" s="18">
        <v>0.98450000000000004</v>
      </c>
      <c r="CZ70" s="18">
        <v>0.98450000000000004</v>
      </c>
      <c r="DA70" s="18">
        <v>0.98450000000000004</v>
      </c>
      <c r="DB70" s="18">
        <v>0.98450000000000004</v>
      </c>
      <c r="DC70" s="18"/>
      <c r="DD70" s="18"/>
      <c r="DE70" s="18"/>
    </row>
    <row r="71" spans="1:109" x14ac:dyDescent="0.25">
      <c r="A71" s="175">
        <v>82</v>
      </c>
      <c r="B71" s="18">
        <v>1</v>
      </c>
      <c r="C71" s="18">
        <v>0.98580000000000001</v>
      </c>
      <c r="D71" s="18">
        <v>0.98599999999999999</v>
      </c>
      <c r="E71" s="18">
        <v>0.98609999999999998</v>
      </c>
      <c r="F71" s="18">
        <v>0.98619999999999997</v>
      </c>
      <c r="G71" s="18">
        <v>0.98640000000000005</v>
      </c>
      <c r="H71" s="18">
        <v>0.98650000000000004</v>
      </c>
      <c r="I71" s="18">
        <v>0.98660000000000003</v>
      </c>
      <c r="J71" s="18">
        <v>0.98660000000000003</v>
      </c>
      <c r="K71" s="18">
        <v>0.98650000000000004</v>
      </c>
      <c r="L71" s="18">
        <v>0.98629999999999995</v>
      </c>
      <c r="M71" s="18">
        <v>0.98609999999999998</v>
      </c>
      <c r="N71" s="18">
        <v>0.98570000000000002</v>
      </c>
      <c r="O71" s="18">
        <v>0.98529999999999995</v>
      </c>
      <c r="P71" s="18">
        <v>0.9849</v>
      </c>
      <c r="Q71" s="18">
        <v>0.98540000000000005</v>
      </c>
      <c r="R71" s="18">
        <v>0.98540000000000005</v>
      </c>
      <c r="S71" s="18">
        <v>0.98540000000000005</v>
      </c>
      <c r="T71" s="18">
        <v>0.98540000000000005</v>
      </c>
      <c r="U71" s="18">
        <v>0.98540000000000005</v>
      </c>
      <c r="V71" s="18">
        <v>0.98540000000000005</v>
      </c>
      <c r="W71" s="18">
        <v>0.98540000000000005</v>
      </c>
      <c r="X71" s="18">
        <v>0.98540000000000005</v>
      </c>
      <c r="Y71" s="18">
        <v>0.98540000000000005</v>
      </c>
      <c r="Z71" s="18">
        <v>0.98540000000000005</v>
      </c>
      <c r="AA71" s="18">
        <v>0.98540000000000005</v>
      </c>
      <c r="AB71" s="18">
        <v>0.98540000000000005</v>
      </c>
      <c r="AC71" s="18">
        <v>0.98540000000000005</v>
      </c>
      <c r="AD71" s="18">
        <v>0.98540000000000005</v>
      </c>
      <c r="AE71" s="18">
        <v>0.98540000000000005</v>
      </c>
      <c r="AF71" s="18">
        <v>0.98540000000000005</v>
      </c>
      <c r="AG71" s="18">
        <v>0.98540000000000005</v>
      </c>
      <c r="AH71" s="18">
        <v>0.98540000000000005</v>
      </c>
      <c r="AI71" s="18">
        <v>0.98540000000000005</v>
      </c>
      <c r="AJ71" s="18">
        <v>0.98540000000000005</v>
      </c>
      <c r="AK71" s="18">
        <v>0.98540000000000005</v>
      </c>
      <c r="AL71" s="18">
        <v>0.98540000000000005</v>
      </c>
      <c r="AM71" s="18">
        <v>0.98540000000000005</v>
      </c>
      <c r="AN71" s="18">
        <v>0.98540000000000005</v>
      </c>
      <c r="AO71" s="18">
        <v>0.98540000000000005</v>
      </c>
      <c r="AP71" s="18">
        <v>0.98540000000000005</v>
      </c>
      <c r="AQ71" s="18">
        <v>0.98540000000000005</v>
      </c>
      <c r="AR71" s="18">
        <v>0.98540000000000005</v>
      </c>
      <c r="AS71" s="18">
        <v>0.98540000000000005</v>
      </c>
      <c r="AT71" s="18">
        <v>0.98540000000000005</v>
      </c>
      <c r="AU71" s="18">
        <v>0.98540000000000005</v>
      </c>
      <c r="AV71" s="18">
        <v>0.98540000000000005</v>
      </c>
      <c r="AW71" s="18">
        <v>0.98540000000000005</v>
      </c>
      <c r="AX71" s="18">
        <v>0.98540000000000005</v>
      </c>
      <c r="AY71" s="18">
        <v>0.98540000000000005</v>
      </c>
      <c r="AZ71" s="18">
        <v>0.98540000000000005</v>
      </c>
      <c r="BA71" s="18">
        <v>0.98540000000000005</v>
      </c>
      <c r="BB71" s="18">
        <v>0.98540000000000005</v>
      </c>
      <c r="BC71" s="18">
        <v>0.98540000000000005</v>
      </c>
      <c r="BD71" s="18">
        <v>0.98540000000000005</v>
      </c>
      <c r="BE71" s="18">
        <v>0.98540000000000005</v>
      </c>
      <c r="BF71" s="18">
        <v>0.98540000000000005</v>
      </c>
      <c r="BG71" s="18">
        <v>0.98540000000000005</v>
      </c>
      <c r="BH71" s="18">
        <v>0.98540000000000005</v>
      </c>
      <c r="BI71" s="18">
        <v>0.98540000000000005</v>
      </c>
      <c r="BJ71" s="18">
        <v>0.98540000000000005</v>
      </c>
      <c r="BK71" s="18">
        <v>0.98540000000000005</v>
      </c>
      <c r="BL71" s="18">
        <v>0.98540000000000005</v>
      </c>
      <c r="BM71" s="18">
        <v>0.98540000000000005</v>
      </c>
      <c r="BN71" s="18">
        <v>0.98540000000000005</v>
      </c>
      <c r="BO71" s="18">
        <v>0.98540000000000005</v>
      </c>
      <c r="BP71" s="18">
        <v>0.98540000000000005</v>
      </c>
      <c r="BQ71" s="18">
        <v>0.98540000000000005</v>
      </c>
      <c r="BR71" s="18">
        <v>0.98540000000000005</v>
      </c>
      <c r="BS71" s="18">
        <v>0.98540000000000005</v>
      </c>
      <c r="BT71" s="18">
        <v>0.98540000000000005</v>
      </c>
      <c r="BU71" s="18">
        <v>0.98540000000000005</v>
      </c>
      <c r="BV71" s="18">
        <v>0.98540000000000005</v>
      </c>
      <c r="BW71" s="18">
        <v>0.98540000000000005</v>
      </c>
      <c r="BX71" s="18">
        <v>0.98540000000000005</v>
      </c>
      <c r="BY71" s="18">
        <v>0.98540000000000005</v>
      </c>
      <c r="BZ71" s="18">
        <v>0.98540000000000005</v>
      </c>
      <c r="CA71" s="18">
        <v>0.98540000000000005</v>
      </c>
      <c r="CB71" s="18">
        <v>0.98540000000000005</v>
      </c>
      <c r="CC71" s="18">
        <v>0.98540000000000005</v>
      </c>
      <c r="CD71" s="18">
        <v>0.98540000000000005</v>
      </c>
      <c r="CE71" s="18">
        <v>0.98540000000000005</v>
      </c>
      <c r="CF71" s="18">
        <v>0.98540000000000005</v>
      </c>
      <c r="CG71" s="18">
        <v>0.98540000000000005</v>
      </c>
      <c r="CH71" s="18">
        <v>0.98540000000000005</v>
      </c>
      <c r="CI71" s="18">
        <v>0.98540000000000005</v>
      </c>
      <c r="CJ71" s="18">
        <v>0.98540000000000005</v>
      </c>
      <c r="CK71" s="18">
        <v>0.98540000000000005</v>
      </c>
      <c r="CL71" s="18">
        <v>0.98540000000000005</v>
      </c>
      <c r="CM71" s="18">
        <v>0.98540000000000005</v>
      </c>
      <c r="CN71" s="18">
        <v>0.98540000000000005</v>
      </c>
      <c r="CO71" s="18">
        <v>0.98540000000000005</v>
      </c>
      <c r="CP71" s="18">
        <v>0.98540000000000005</v>
      </c>
      <c r="CQ71" s="18">
        <v>0.98540000000000005</v>
      </c>
      <c r="CR71" s="18">
        <v>0.98540000000000005</v>
      </c>
      <c r="CS71" s="18">
        <v>0.98540000000000005</v>
      </c>
      <c r="CT71" s="18">
        <v>0.98540000000000005</v>
      </c>
      <c r="CU71" s="18">
        <v>0.98540000000000005</v>
      </c>
      <c r="CV71" s="18">
        <v>0.98540000000000005</v>
      </c>
      <c r="CW71" s="18">
        <v>0.98540000000000005</v>
      </c>
      <c r="CX71" s="18">
        <v>0.98540000000000005</v>
      </c>
      <c r="CY71" s="18">
        <v>0.98540000000000005</v>
      </c>
      <c r="CZ71" s="18">
        <v>0.98540000000000005</v>
      </c>
      <c r="DA71" s="18">
        <v>0.98540000000000005</v>
      </c>
      <c r="DB71" s="18">
        <v>0.98540000000000005</v>
      </c>
      <c r="DC71" s="18"/>
      <c r="DD71" s="18"/>
      <c r="DE71" s="18"/>
    </row>
    <row r="72" spans="1:109" x14ac:dyDescent="0.25">
      <c r="A72" s="175">
        <v>83</v>
      </c>
      <c r="B72" s="18">
        <v>1</v>
      </c>
      <c r="C72" s="18">
        <v>0.98640000000000005</v>
      </c>
      <c r="D72" s="18">
        <v>0.98650000000000004</v>
      </c>
      <c r="E72" s="18">
        <v>0.98680000000000001</v>
      </c>
      <c r="F72" s="18">
        <v>0.9869</v>
      </c>
      <c r="G72" s="18">
        <v>0.98709999999999998</v>
      </c>
      <c r="H72" s="18">
        <v>0.98729999999999996</v>
      </c>
      <c r="I72" s="18">
        <v>0.98729999999999996</v>
      </c>
      <c r="J72" s="18">
        <v>0.98740000000000006</v>
      </c>
      <c r="K72" s="18">
        <v>0.98729999999999996</v>
      </c>
      <c r="L72" s="18">
        <v>0.98719999999999997</v>
      </c>
      <c r="M72" s="18">
        <v>0.9869</v>
      </c>
      <c r="N72" s="18">
        <v>0.98660000000000003</v>
      </c>
      <c r="O72" s="18">
        <v>0.98629999999999995</v>
      </c>
      <c r="P72" s="18">
        <v>0.98580000000000001</v>
      </c>
      <c r="Q72" s="18">
        <v>0.98640000000000005</v>
      </c>
      <c r="R72" s="18">
        <v>0.98640000000000005</v>
      </c>
      <c r="S72" s="18">
        <v>0.98640000000000005</v>
      </c>
      <c r="T72" s="18">
        <v>0.98640000000000005</v>
      </c>
      <c r="U72" s="18">
        <v>0.98640000000000005</v>
      </c>
      <c r="V72" s="18">
        <v>0.98640000000000005</v>
      </c>
      <c r="W72" s="18">
        <v>0.98640000000000005</v>
      </c>
      <c r="X72" s="18">
        <v>0.98640000000000005</v>
      </c>
      <c r="Y72" s="18">
        <v>0.98640000000000005</v>
      </c>
      <c r="Z72" s="18">
        <v>0.98640000000000005</v>
      </c>
      <c r="AA72" s="18">
        <v>0.98640000000000005</v>
      </c>
      <c r="AB72" s="18">
        <v>0.98640000000000005</v>
      </c>
      <c r="AC72" s="18">
        <v>0.98640000000000005</v>
      </c>
      <c r="AD72" s="18">
        <v>0.98640000000000005</v>
      </c>
      <c r="AE72" s="18">
        <v>0.98640000000000005</v>
      </c>
      <c r="AF72" s="18">
        <v>0.98640000000000005</v>
      </c>
      <c r="AG72" s="18">
        <v>0.98640000000000005</v>
      </c>
      <c r="AH72" s="18">
        <v>0.98640000000000005</v>
      </c>
      <c r="AI72" s="18">
        <v>0.98640000000000005</v>
      </c>
      <c r="AJ72" s="18">
        <v>0.98640000000000005</v>
      </c>
      <c r="AK72" s="18">
        <v>0.98640000000000005</v>
      </c>
      <c r="AL72" s="18">
        <v>0.98640000000000005</v>
      </c>
      <c r="AM72" s="18">
        <v>0.98640000000000005</v>
      </c>
      <c r="AN72" s="18">
        <v>0.98640000000000005</v>
      </c>
      <c r="AO72" s="18">
        <v>0.98640000000000005</v>
      </c>
      <c r="AP72" s="18">
        <v>0.98640000000000005</v>
      </c>
      <c r="AQ72" s="18">
        <v>0.98640000000000005</v>
      </c>
      <c r="AR72" s="18">
        <v>0.98640000000000005</v>
      </c>
      <c r="AS72" s="18">
        <v>0.98640000000000005</v>
      </c>
      <c r="AT72" s="18">
        <v>0.98640000000000005</v>
      </c>
      <c r="AU72" s="18">
        <v>0.98640000000000005</v>
      </c>
      <c r="AV72" s="18">
        <v>0.98640000000000005</v>
      </c>
      <c r="AW72" s="18">
        <v>0.98640000000000005</v>
      </c>
      <c r="AX72" s="18">
        <v>0.98640000000000005</v>
      </c>
      <c r="AY72" s="18">
        <v>0.98640000000000005</v>
      </c>
      <c r="AZ72" s="18">
        <v>0.98640000000000005</v>
      </c>
      <c r="BA72" s="18">
        <v>0.98640000000000005</v>
      </c>
      <c r="BB72" s="18">
        <v>0.98640000000000005</v>
      </c>
      <c r="BC72" s="18">
        <v>0.98640000000000005</v>
      </c>
      <c r="BD72" s="18">
        <v>0.98640000000000005</v>
      </c>
      <c r="BE72" s="18">
        <v>0.98640000000000005</v>
      </c>
      <c r="BF72" s="18">
        <v>0.98640000000000005</v>
      </c>
      <c r="BG72" s="18">
        <v>0.98640000000000005</v>
      </c>
      <c r="BH72" s="18">
        <v>0.98640000000000005</v>
      </c>
      <c r="BI72" s="18">
        <v>0.98640000000000005</v>
      </c>
      <c r="BJ72" s="18">
        <v>0.98640000000000005</v>
      </c>
      <c r="BK72" s="18">
        <v>0.98640000000000005</v>
      </c>
      <c r="BL72" s="18">
        <v>0.98640000000000005</v>
      </c>
      <c r="BM72" s="18">
        <v>0.98640000000000005</v>
      </c>
      <c r="BN72" s="18">
        <v>0.98640000000000005</v>
      </c>
      <c r="BO72" s="18">
        <v>0.98640000000000005</v>
      </c>
      <c r="BP72" s="18">
        <v>0.98640000000000005</v>
      </c>
      <c r="BQ72" s="18">
        <v>0.98640000000000005</v>
      </c>
      <c r="BR72" s="18">
        <v>0.98640000000000005</v>
      </c>
      <c r="BS72" s="18">
        <v>0.98640000000000005</v>
      </c>
      <c r="BT72" s="18">
        <v>0.98640000000000005</v>
      </c>
      <c r="BU72" s="18">
        <v>0.98640000000000005</v>
      </c>
      <c r="BV72" s="18">
        <v>0.98640000000000005</v>
      </c>
      <c r="BW72" s="18">
        <v>0.98640000000000005</v>
      </c>
      <c r="BX72" s="18">
        <v>0.98640000000000005</v>
      </c>
      <c r="BY72" s="18">
        <v>0.98640000000000005</v>
      </c>
      <c r="BZ72" s="18">
        <v>0.98640000000000005</v>
      </c>
      <c r="CA72" s="18">
        <v>0.98640000000000005</v>
      </c>
      <c r="CB72" s="18">
        <v>0.98640000000000005</v>
      </c>
      <c r="CC72" s="18">
        <v>0.98640000000000005</v>
      </c>
      <c r="CD72" s="18">
        <v>0.98640000000000005</v>
      </c>
      <c r="CE72" s="18">
        <v>0.98640000000000005</v>
      </c>
      <c r="CF72" s="18">
        <v>0.98640000000000005</v>
      </c>
      <c r="CG72" s="18">
        <v>0.98640000000000005</v>
      </c>
      <c r="CH72" s="18">
        <v>0.98640000000000005</v>
      </c>
      <c r="CI72" s="18">
        <v>0.98640000000000005</v>
      </c>
      <c r="CJ72" s="18">
        <v>0.98640000000000005</v>
      </c>
      <c r="CK72" s="18">
        <v>0.98640000000000005</v>
      </c>
      <c r="CL72" s="18">
        <v>0.98640000000000005</v>
      </c>
      <c r="CM72" s="18">
        <v>0.98640000000000005</v>
      </c>
      <c r="CN72" s="18">
        <v>0.98640000000000005</v>
      </c>
      <c r="CO72" s="18">
        <v>0.98640000000000005</v>
      </c>
      <c r="CP72" s="18">
        <v>0.98640000000000005</v>
      </c>
      <c r="CQ72" s="18">
        <v>0.98640000000000005</v>
      </c>
      <c r="CR72" s="18">
        <v>0.98640000000000005</v>
      </c>
      <c r="CS72" s="18">
        <v>0.98640000000000005</v>
      </c>
      <c r="CT72" s="18">
        <v>0.98640000000000005</v>
      </c>
      <c r="CU72" s="18">
        <v>0.98640000000000005</v>
      </c>
      <c r="CV72" s="18">
        <v>0.98640000000000005</v>
      </c>
      <c r="CW72" s="18">
        <v>0.98640000000000005</v>
      </c>
      <c r="CX72" s="18">
        <v>0.98640000000000005</v>
      </c>
      <c r="CY72" s="18">
        <v>0.98640000000000005</v>
      </c>
      <c r="CZ72" s="18">
        <v>0.98640000000000005</v>
      </c>
      <c r="DA72" s="18">
        <v>0.98640000000000005</v>
      </c>
      <c r="DB72" s="18">
        <v>0.98640000000000005</v>
      </c>
      <c r="DC72" s="18"/>
      <c r="DD72" s="18"/>
      <c r="DE72" s="18"/>
    </row>
    <row r="73" spans="1:109" x14ac:dyDescent="0.25">
      <c r="A73" s="175">
        <v>84</v>
      </c>
      <c r="B73" s="18">
        <v>1</v>
      </c>
      <c r="C73" s="18">
        <v>0.9869</v>
      </c>
      <c r="D73" s="18">
        <v>0.98709999999999998</v>
      </c>
      <c r="E73" s="18">
        <v>0.98729999999999996</v>
      </c>
      <c r="F73" s="18">
        <v>0.98770000000000002</v>
      </c>
      <c r="G73" s="18">
        <v>0.98780000000000001</v>
      </c>
      <c r="H73" s="18">
        <v>0.98799999999999999</v>
      </c>
      <c r="I73" s="18">
        <v>0.98809999999999998</v>
      </c>
      <c r="J73" s="18">
        <v>0.98819999999999997</v>
      </c>
      <c r="K73" s="18">
        <v>0.98809999999999998</v>
      </c>
      <c r="L73" s="18">
        <v>0.98799999999999999</v>
      </c>
      <c r="M73" s="18">
        <v>0.98780000000000001</v>
      </c>
      <c r="N73" s="18">
        <v>0.98750000000000004</v>
      </c>
      <c r="O73" s="18">
        <v>0.98719999999999997</v>
      </c>
      <c r="P73" s="18">
        <v>0.98680000000000001</v>
      </c>
      <c r="Q73" s="18">
        <v>0.98729999999999996</v>
      </c>
      <c r="R73" s="18">
        <v>0.98729999999999996</v>
      </c>
      <c r="S73" s="18">
        <v>0.98729999999999996</v>
      </c>
      <c r="T73" s="18">
        <v>0.98729999999999996</v>
      </c>
      <c r="U73" s="18">
        <v>0.98729999999999996</v>
      </c>
      <c r="V73" s="18">
        <v>0.98729999999999996</v>
      </c>
      <c r="W73" s="18">
        <v>0.98729999999999996</v>
      </c>
      <c r="X73" s="18">
        <v>0.98729999999999996</v>
      </c>
      <c r="Y73" s="18">
        <v>0.98729999999999996</v>
      </c>
      <c r="Z73" s="18">
        <v>0.98729999999999996</v>
      </c>
      <c r="AA73" s="18">
        <v>0.98729999999999996</v>
      </c>
      <c r="AB73" s="18">
        <v>0.98729999999999996</v>
      </c>
      <c r="AC73" s="18">
        <v>0.98729999999999996</v>
      </c>
      <c r="AD73" s="18">
        <v>0.98729999999999996</v>
      </c>
      <c r="AE73" s="18">
        <v>0.98729999999999996</v>
      </c>
      <c r="AF73" s="18">
        <v>0.98729999999999996</v>
      </c>
      <c r="AG73" s="18">
        <v>0.98729999999999996</v>
      </c>
      <c r="AH73" s="18">
        <v>0.98729999999999996</v>
      </c>
      <c r="AI73" s="18">
        <v>0.98729999999999996</v>
      </c>
      <c r="AJ73" s="18">
        <v>0.98729999999999996</v>
      </c>
      <c r="AK73" s="18">
        <v>0.98729999999999996</v>
      </c>
      <c r="AL73" s="18">
        <v>0.98729999999999996</v>
      </c>
      <c r="AM73" s="18">
        <v>0.98729999999999996</v>
      </c>
      <c r="AN73" s="18">
        <v>0.98729999999999996</v>
      </c>
      <c r="AO73" s="18">
        <v>0.98729999999999996</v>
      </c>
      <c r="AP73" s="18">
        <v>0.98729999999999996</v>
      </c>
      <c r="AQ73" s="18">
        <v>0.98729999999999996</v>
      </c>
      <c r="AR73" s="18">
        <v>0.98729999999999996</v>
      </c>
      <c r="AS73" s="18">
        <v>0.98729999999999996</v>
      </c>
      <c r="AT73" s="18">
        <v>0.98729999999999996</v>
      </c>
      <c r="AU73" s="18">
        <v>0.98729999999999996</v>
      </c>
      <c r="AV73" s="18">
        <v>0.98729999999999996</v>
      </c>
      <c r="AW73" s="18">
        <v>0.98729999999999996</v>
      </c>
      <c r="AX73" s="18">
        <v>0.98729999999999996</v>
      </c>
      <c r="AY73" s="18">
        <v>0.98729999999999996</v>
      </c>
      <c r="AZ73" s="18">
        <v>0.98729999999999996</v>
      </c>
      <c r="BA73" s="18">
        <v>0.98729999999999996</v>
      </c>
      <c r="BB73" s="18">
        <v>0.98729999999999996</v>
      </c>
      <c r="BC73" s="18">
        <v>0.98729999999999996</v>
      </c>
      <c r="BD73" s="18">
        <v>0.98729999999999996</v>
      </c>
      <c r="BE73" s="18">
        <v>0.98729999999999996</v>
      </c>
      <c r="BF73" s="18">
        <v>0.98729999999999996</v>
      </c>
      <c r="BG73" s="18">
        <v>0.98729999999999996</v>
      </c>
      <c r="BH73" s="18">
        <v>0.98729999999999996</v>
      </c>
      <c r="BI73" s="18">
        <v>0.98729999999999996</v>
      </c>
      <c r="BJ73" s="18">
        <v>0.98729999999999996</v>
      </c>
      <c r="BK73" s="18">
        <v>0.98729999999999996</v>
      </c>
      <c r="BL73" s="18">
        <v>0.98729999999999996</v>
      </c>
      <c r="BM73" s="18">
        <v>0.98729999999999996</v>
      </c>
      <c r="BN73" s="18">
        <v>0.98729999999999996</v>
      </c>
      <c r="BO73" s="18">
        <v>0.98729999999999996</v>
      </c>
      <c r="BP73" s="18">
        <v>0.98729999999999996</v>
      </c>
      <c r="BQ73" s="18">
        <v>0.98729999999999996</v>
      </c>
      <c r="BR73" s="18">
        <v>0.98729999999999996</v>
      </c>
      <c r="BS73" s="18">
        <v>0.98729999999999996</v>
      </c>
      <c r="BT73" s="18">
        <v>0.98729999999999996</v>
      </c>
      <c r="BU73" s="18">
        <v>0.98729999999999996</v>
      </c>
      <c r="BV73" s="18">
        <v>0.98729999999999996</v>
      </c>
      <c r="BW73" s="18">
        <v>0.98729999999999996</v>
      </c>
      <c r="BX73" s="18">
        <v>0.98729999999999996</v>
      </c>
      <c r="BY73" s="18">
        <v>0.98729999999999996</v>
      </c>
      <c r="BZ73" s="18">
        <v>0.98729999999999996</v>
      </c>
      <c r="CA73" s="18">
        <v>0.98729999999999996</v>
      </c>
      <c r="CB73" s="18">
        <v>0.98729999999999996</v>
      </c>
      <c r="CC73" s="18">
        <v>0.98729999999999996</v>
      </c>
      <c r="CD73" s="18">
        <v>0.98729999999999996</v>
      </c>
      <c r="CE73" s="18">
        <v>0.98729999999999996</v>
      </c>
      <c r="CF73" s="18">
        <v>0.98729999999999996</v>
      </c>
      <c r="CG73" s="18">
        <v>0.98729999999999996</v>
      </c>
      <c r="CH73" s="18">
        <v>0.98729999999999996</v>
      </c>
      <c r="CI73" s="18">
        <v>0.98729999999999996</v>
      </c>
      <c r="CJ73" s="18">
        <v>0.98729999999999996</v>
      </c>
      <c r="CK73" s="18">
        <v>0.98729999999999996</v>
      </c>
      <c r="CL73" s="18">
        <v>0.98729999999999996</v>
      </c>
      <c r="CM73" s="18">
        <v>0.98729999999999996</v>
      </c>
      <c r="CN73" s="18">
        <v>0.98729999999999996</v>
      </c>
      <c r="CO73" s="18">
        <v>0.98729999999999996</v>
      </c>
      <c r="CP73" s="18">
        <v>0.98729999999999996</v>
      </c>
      <c r="CQ73" s="18">
        <v>0.98729999999999996</v>
      </c>
      <c r="CR73" s="18">
        <v>0.98729999999999996</v>
      </c>
      <c r="CS73" s="18">
        <v>0.98729999999999996</v>
      </c>
      <c r="CT73" s="18">
        <v>0.98729999999999996</v>
      </c>
      <c r="CU73" s="18">
        <v>0.98729999999999996</v>
      </c>
      <c r="CV73" s="18">
        <v>0.98729999999999996</v>
      </c>
      <c r="CW73" s="18">
        <v>0.98729999999999996</v>
      </c>
      <c r="CX73" s="18">
        <v>0.98729999999999996</v>
      </c>
      <c r="CY73" s="18">
        <v>0.98729999999999996</v>
      </c>
      <c r="CZ73" s="18">
        <v>0.98729999999999996</v>
      </c>
      <c r="DA73" s="18">
        <v>0.98729999999999996</v>
      </c>
      <c r="DB73" s="18">
        <v>0.98729999999999996</v>
      </c>
      <c r="DC73" s="18"/>
      <c r="DD73" s="18"/>
      <c r="DE73" s="18"/>
    </row>
    <row r="74" spans="1:109" x14ac:dyDescent="0.25">
      <c r="A74" s="175">
        <v>85</v>
      </c>
      <c r="B74" s="18">
        <v>1</v>
      </c>
      <c r="C74" s="18">
        <v>0.98750000000000004</v>
      </c>
      <c r="D74" s="18">
        <v>0.98770000000000002</v>
      </c>
      <c r="E74" s="18">
        <v>0.9879</v>
      </c>
      <c r="F74" s="18">
        <v>0.98819999999999997</v>
      </c>
      <c r="G74" s="18">
        <v>0.98860000000000003</v>
      </c>
      <c r="H74" s="18">
        <v>0.98880000000000001</v>
      </c>
      <c r="I74" s="18">
        <v>0.9889</v>
      </c>
      <c r="J74" s="18">
        <v>0.98899999999999999</v>
      </c>
      <c r="K74" s="18">
        <v>0.9889</v>
      </c>
      <c r="L74" s="18">
        <v>0.9889</v>
      </c>
      <c r="M74" s="18">
        <v>0.98870000000000002</v>
      </c>
      <c r="N74" s="18">
        <v>0.98839999999999995</v>
      </c>
      <c r="O74" s="18">
        <v>0.98809999999999998</v>
      </c>
      <c r="P74" s="18">
        <v>0.98770000000000002</v>
      </c>
      <c r="Q74" s="18">
        <v>0.98819999999999997</v>
      </c>
      <c r="R74" s="18">
        <v>0.98819999999999997</v>
      </c>
      <c r="S74" s="18">
        <v>0.98819999999999997</v>
      </c>
      <c r="T74" s="18">
        <v>0.98819999999999997</v>
      </c>
      <c r="U74" s="18">
        <v>0.98819999999999997</v>
      </c>
      <c r="V74" s="18">
        <v>0.98819999999999997</v>
      </c>
      <c r="W74" s="18">
        <v>0.98819999999999997</v>
      </c>
      <c r="X74" s="18">
        <v>0.98819999999999997</v>
      </c>
      <c r="Y74" s="18">
        <v>0.98819999999999997</v>
      </c>
      <c r="Z74" s="18">
        <v>0.98819999999999997</v>
      </c>
      <c r="AA74" s="18">
        <v>0.98819999999999997</v>
      </c>
      <c r="AB74" s="18">
        <v>0.98819999999999997</v>
      </c>
      <c r="AC74" s="18">
        <v>0.98819999999999997</v>
      </c>
      <c r="AD74" s="18">
        <v>0.98819999999999997</v>
      </c>
      <c r="AE74" s="18">
        <v>0.98819999999999997</v>
      </c>
      <c r="AF74" s="18">
        <v>0.98819999999999997</v>
      </c>
      <c r="AG74" s="18">
        <v>0.98819999999999997</v>
      </c>
      <c r="AH74" s="18">
        <v>0.98819999999999997</v>
      </c>
      <c r="AI74" s="18">
        <v>0.98819999999999997</v>
      </c>
      <c r="AJ74" s="18">
        <v>0.98819999999999997</v>
      </c>
      <c r="AK74" s="18">
        <v>0.98819999999999997</v>
      </c>
      <c r="AL74" s="18">
        <v>0.98819999999999997</v>
      </c>
      <c r="AM74" s="18">
        <v>0.98819999999999997</v>
      </c>
      <c r="AN74" s="18">
        <v>0.98819999999999997</v>
      </c>
      <c r="AO74" s="18">
        <v>0.98819999999999997</v>
      </c>
      <c r="AP74" s="18">
        <v>0.98819999999999997</v>
      </c>
      <c r="AQ74" s="18">
        <v>0.98819999999999997</v>
      </c>
      <c r="AR74" s="18">
        <v>0.98819999999999997</v>
      </c>
      <c r="AS74" s="18">
        <v>0.98819999999999997</v>
      </c>
      <c r="AT74" s="18">
        <v>0.98819999999999997</v>
      </c>
      <c r="AU74" s="18">
        <v>0.98819999999999997</v>
      </c>
      <c r="AV74" s="18">
        <v>0.98819999999999997</v>
      </c>
      <c r="AW74" s="18">
        <v>0.98819999999999997</v>
      </c>
      <c r="AX74" s="18">
        <v>0.98819999999999997</v>
      </c>
      <c r="AY74" s="18">
        <v>0.98819999999999997</v>
      </c>
      <c r="AZ74" s="18">
        <v>0.98819999999999997</v>
      </c>
      <c r="BA74" s="18">
        <v>0.98819999999999997</v>
      </c>
      <c r="BB74" s="18">
        <v>0.98819999999999997</v>
      </c>
      <c r="BC74" s="18">
        <v>0.98819999999999997</v>
      </c>
      <c r="BD74" s="18">
        <v>0.98819999999999997</v>
      </c>
      <c r="BE74" s="18">
        <v>0.98819999999999997</v>
      </c>
      <c r="BF74" s="18">
        <v>0.98819999999999997</v>
      </c>
      <c r="BG74" s="18">
        <v>0.98819999999999997</v>
      </c>
      <c r="BH74" s="18">
        <v>0.98819999999999997</v>
      </c>
      <c r="BI74" s="18">
        <v>0.98819999999999997</v>
      </c>
      <c r="BJ74" s="18">
        <v>0.98819999999999997</v>
      </c>
      <c r="BK74" s="18">
        <v>0.98819999999999997</v>
      </c>
      <c r="BL74" s="18">
        <v>0.98819999999999997</v>
      </c>
      <c r="BM74" s="18">
        <v>0.98819999999999997</v>
      </c>
      <c r="BN74" s="18">
        <v>0.98819999999999997</v>
      </c>
      <c r="BO74" s="18">
        <v>0.98819999999999997</v>
      </c>
      <c r="BP74" s="18">
        <v>0.98819999999999997</v>
      </c>
      <c r="BQ74" s="18">
        <v>0.98819999999999997</v>
      </c>
      <c r="BR74" s="18">
        <v>0.98819999999999997</v>
      </c>
      <c r="BS74" s="18">
        <v>0.98819999999999997</v>
      </c>
      <c r="BT74" s="18">
        <v>0.98819999999999997</v>
      </c>
      <c r="BU74" s="18">
        <v>0.98819999999999997</v>
      </c>
      <c r="BV74" s="18">
        <v>0.98819999999999997</v>
      </c>
      <c r="BW74" s="18">
        <v>0.98819999999999997</v>
      </c>
      <c r="BX74" s="18">
        <v>0.98819999999999997</v>
      </c>
      <c r="BY74" s="18">
        <v>0.98819999999999997</v>
      </c>
      <c r="BZ74" s="18">
        <v>0.98819999999999997</v>
      </c>
      <c r="CA74" s="18">
        <v>0.98819999999999997</v>
      </c>
      <c r="CB74" s="18">
        <v>0.98819999999999997</v>
      </c>
      <c r="CC74" s="18">
        <v>0.98819999999999997</v>
      </c>
      <c r="CD74" s="18">
        <v>0.98819999999999997</v>
      </c>
      <c r="CE74" s="18">
        <v>0.98819999999999997</v>
      </c>
      <c r="CF74" s="18">
        <v>0.98819999999999997</v>
      </c>
      <c r="CG74" s="18">
        <v>0.98819999999999997</v>
      </c>
      <c r="CH74" s="18">
        <v>0.98819999999999997</v>
      </c>
      <c r="CI74" s="18">
        <v>0.98819999999999997</v>
      </c>
      <c r="CJ74" s="18">
        <v>0.98819999999999997</v>
      </c>
      <c r="CK74" s="18">
        <v>0.98819999999999997</v>
      </c>
      <c r="CL74" s="18">
        <v>0.98819999999999997</v>
      </c>
      <c r="CM74" s="18">
        <v>0.98819999999999997</v>
      </c>
      <c r="CN74" s="18">
        <v>0.98819999999999997</v>
      </c>
      <c r="CO74" s="18">
        <v>0.98819999999999997</v>
      </c>
      <c r="CP74" s="18">
        <v>0.98819999999999997</v>
      </c>
      <c r="CQ74" s="18">
        <v>0.98819999999999997</v>
      </c>
      <c r="CR74" s="18">
        <v>0.98819999999999997</v>
      </c>
      <c r="CS74" s="18">
        <v>0.98819999999999997</v>
      </c>
      <c r="CT74" s="18">
        <v>0.98819999999999997</v>
      </c>
      <c r="CU74" s="18">
        <v>0.98819999999999997</v>
      </c>
      <c r="CV74" s="18">
        <v>0.98819999999999997</v>
      </c>
      <c r="CW74" s="18">
        <v>0.98819999999999997</v>
      </c>
      <c r="CX74" s="18">
        <v>0.98819999999999997</v>
      </c>
      <c r="CY74" s="18">
        <v>0.98819999999999997</v>
      </c>
      <c r="CZ74" s="18">
        <v>0.98819999999999997</v>
      </c>
      <c r="DA74" s="18">
        <v>0.98819999999999997</v>
      </c>
      <c r="DB74" s="18">
        <v>0.98819999999999997</v>
      </c>
      <c r="DC74" s="18"/>
      <c r="DD74" s="18"/>
      <c r="DE74" s="18"/>
    </row>
    <row r="75" spans="1:109" x14ac:dyDescent="0.25">
      <c r="A75" s="175">
        <v>86</v>
      </c>
      <c r="B75" s="18">
        <v>1</v>
      </c>
      <c r="C75" s="18">
        <v>0.98809999999999998</v>
      </c>
      <c r="D75" s="18">
        <v>0.98829999999999996</v>
      </c>
      <c r="E75" s="18">
        <v>0.98850000000000005</v>
      </c>
      <c r="F75" s="18">
        <v>0.98880000000000001</v>
      </c>
      <c r="G75" s="18">
        <v>0.98919999999999997</v>
      </c>
      <c r="H75" s="18">
        <v>0.98950000000000005</v>
      </c>
      <c r="I75" s="18">
        <v>0.98970000000000002</v>
      </c>
      <c r="J75" s="18">
        <v>0.98980000000000001</v>
      </c>
      <c r="K75" s="18">
        <v>0.98980000000000001</v>
      </c>
      <c r="L75" s="18">
        <v>0.98970000000000002</v>
      </c>
      <c r="M75" s="18">
        <v>0.98950000000000005</v>
      </c>
      <c r="N75" s="18">
        <v>0.98929999999999996</v>
      </c>
      <c r="O75" s="18">
        <v>0.98899999999999999</v>
      </c>
      <c r="P75" s="18">
        <v>0.98860000000000003</v>
      </c>
      <c r="Q75" s="18">
        <v>0.98909999999999998</v>
      </c>
      <c r="R75" s="18">
        <v>0.98909999999999998</v>
      </c>
      <c r="S75" s="18">
        <v>0.98909999999999998</v>
      </c>
      <c r="T75" s="18">
        <v>0.98909999999999998</v>
      </c>
      <c r="U75" s="18">
        <v>0.98909999999999998</v>
      </c>
      <c r="V75" s="18">
        <v>0.98909999999999998</v>
      </c>
      <c r="W75" s="18">
        <v>0.98909999999999998</v>
      </c>
      <c r="X75" s="18">
        <v>0.98909999999999998</v>
      </c>
      <c r="Y75" s="18">
        <v>0.98909999999999998</v>
      </c>
      <c r="Z75" s="18">
        <v>0.98909999999999998</v>
      </c>
      <c r="AA75" s="18">
        <v>0.98909999999999998</v>
      </c>
      <c r="AB75" s="18">
        <v>0.98909999999999998</v>
      </c>
      <c r="AC75" s="18">
        <v>0.98909999999999998</v>
      </c>
      <c r="AD75" s="18">
        <v>0.98909999999999998</v>
      </c>
      <c r="AE75" s="18">
        <v>0.98909999999999998</v>
      </c>
      <c r="AF75" s="18">
        <v>0.98909999999999998</v>
      </c>
      <c r="AG75" s="18">
        <v>0.98909999999999998</v>
      </c>
      <c r="AH75" s="18">
        <v>0.98909999999999998</v>
      </c>
      <c r="AI75" s="18">
        <v>0.98909999999999998</v>
      </c>
      <c r="AJ75" s="18">
        <v>0.98909999999999998</v>
      </c>
      <c r="AK75" s="18">
        <v>0.98909999999999998</v>
      </c>
      <c r="AL75" s="18">
        <v>0.98909999999999998</v>
      </c>
      <c r="AM75" s="18">
        <v>0.98909999999999998</v>
      </c>
      <c r="AN75" s="18">
        <v>0.98909999999999998</v>
      </c>
      <c r="AO75" s="18">
        <v>0.98909999999999998</v>
      </c>
      <c r="AP75" s="18">
        <v>0.98909999999999998</v>
      </c>
      <c r="AQ75" s="18">
        <v>0.98909999999999998</v>
      </c>
      <c r="AR75" s="18">
        <v>0.98909999999999998</v>
      </c>
      <c r="AS75" s="18">
        <v>0.98909999999999998</v>
      </c>
      <c r="AT75" s="18">
        <v>0.98909999999999998</v>
      </c>
      <c r="AU75" s="18">
        <v>0.98909999999999998</v>
      </c>
      <c r="AV75" s="18">
        <v>0.98909999999999998</v>
      </c>
      <c r="AW75" s="18">
        <v>0.98909999999999998</v>
      </c>
      <c r="AX75" s="18">
        <v>0.98909999999999998</v>
      </c>
      <c r="AY75" s="18">
        <v>0.98909999999999998</v>
      </c>
      <c r="AZ75" s="18">
        <v>0.98909999999999998</v>
      </c>
      <c r="BA75" s="18">
        <v>0.98909999999999998</v>
      </c>
      <c r="BB75" s="18">
        <v>0.98909999999999998</v>
      </c>
      <c r="BC75" s="18">
        <v>0.98909999999999998</v>
      </c>
      <c r="BD75" s="18">
        <v>0.98909999999999998</v>
      </c>
      <c r="BE75" s="18">
        <v>0.98909999999999998</v>
      </c>
      <c r="BF75" s="18">
        <v>0.98909999999999998</v>
      </c>
      <c r="BG75" s="18">
        <v>0.98909999999999998</v>
      </c>
      <c r="BH75" s="18">
        <v>0.98909999999999998</v>
      </c>
      <c r="BI75" s="18">
        <v>0.98909999999999998</v>
      </c>
      <c r="BJ75" s="18">
        <v>0.98909999999999998</v>
      </c>
      <c r="BK75" s="18">
        <v>0.98909999999999998</v>
      </c>
      <c r="BL75" s="18">
        <v>0.98909999999999998</v>
      </c>
      <c r="BM75" s="18">
        <v>0.98909999999999998</v>
      </c>
      <c r="BN75" s="18">
        <v>0.98909999999999998</v>
      </c>
      <c r="BO75" s="18">
        <v>0.98909999999999998</v>
      </c>
      <c r="BP75" s="18">
        <v>0.98909999999999998</v>
      </c>
      <c r="BQ75" s="18">
        <v>0.98909999999999998</v>
      </c>
      <c r="BR75" s="18">
        <v>0.98909999999999998</v>
      </c>
      <c r="BS75" s="18">
        <v>0.98909999999999998</v>
      </c>
      <c r="BT75" s="18">
        <v>0.98909999999999998</v>
      </c>
      <c r="BU75" s="18">
        <v>0.98909999999999998</v>
      </c>
      <c r="BV75" s="18">
        <v>0.98909999999999998</v>
      </c>
      <c r="BW75" s="18">
        <v>0.98909999999999998</v>
      </c>
      <c r="BX75" s="18">
        <v>0.98909999999999998</v>
      </c>
      <c r="BY75" s="18">
        <v>0.98909999999999998</v>
      </c>
      <c r="BZ75" s="18">
        <v>0.98909999999999998</v>
      </c>
      <c r="CA75" s="18">
        <v>0.98909999999999998</v>
      </c>
      <c r="CB75" s="18">
        <v>0.98909999999999998</v>
      </c>
      <c r="CC75" s="18">
        <v>0.98909999999999998</v>
      </c>
      <c r="CD75" s="18">
        <v>0.98909999999999998</v>
      </c>
      <c r="CE75" s="18">
        <v>0.98909999999999998</v>
      </c>
      <c r="CF75" s="18">
        <v>0.98909999999999998</v>
      </c>
      <c r="CG75" s="18">
        <v>0.98909999999999998</v>
      </c>
      <c r="CH75" s="18">
        <v>0.98909999999999998</v>
      </c>
      <c r="CI75" s="18">
        <v>0.98909999999999998</v>
      </c>
      <c r="CJ75" s="18">
        <v>0.98909999999999998</v>
      </c>
      <c r="CK75" s="18">
        <v>0.98909999999999998</v>
      </c>
      <c r="CL75" s="18">
        <v>0.98909999999999998</v>
      </c>
      <c r="CM75" s="18">
        <v>0.98909999999999998</v>
      </c>
      <c r="CN75" s="18">
        <v>0.98909999999999998</v>
      </c>
      <c r="CO75" s="18">
        <v>0.98909999999999998</v>
      </c>
      <c r="CP75" s="18">
        <v>0.98909999999999998</v>
      </c>
      <c r="CQ75" s="18">
        <v>0.98909999999999998</v>
      </c>
      <c r="CR75" s="18">
        <v>0.98909999999999998</v>
      </c>
      <c r="CS75" s="18">
        <v>0.98909999999999998</v>
      </c>
      <c r="CT75" s="18">
        <v>0.98909999999999998</v>
      </c>
      <c r="CU75" s="18">
        <v>0.98909999999999998</v>
      </c>
      <c r="CV75" s="18">
        <v>0.98909999999999998</v>
      </c>
      <c r="CW75" s="18">
        <v>0.98909999999999998</v>
      </c>
      <c r="CX75" s="18">
        <v>0.98909999999999998</v>
      </c>
      <c r="CY75" s="18">
        <v>0.98909999999999998</v>
      </c>
      <c r="CZ75" s="18">
        <v>0.98909999999999998</v>
      </c>
      <c r="DA75" s="18">
        <v>0.98909999999999998</v>
      </c>
      <c r="DB75" s="18">
        <v>0.98909999999999998</v>
      </c>
      <c r="DC75" s="18"/>
      <c r="DD75" s="18"/>
      <c r="DE75" s="18"/>
    </row>
    <row r="76" spans="1:109" x14ac:dyDescent="0.25">
      <c r="A76" s="175">
        <v>87</v>
      </c>
      <c r="B76" s="18">
        <v>1</v>
      </c>
      <c r="C76" s="18">
        <v>0.98880000000000001</v>
      </c>
      <c r="D76" s="18">
        <v>0.9889</v>
      </c>
      <c r="E76" s="18">
        <v>0.98909999999999998</v>
      </c>
      <c r="F76" s="18">
        <v>0.98939999999999995</v>
      </c>
      <c r="G76" s="18">
        <v>0.98970000000000002</v>
      </c>
      <c r="H76" s="18">
        <v>0.99009999999999998</v>
      </c>
      <c r="I76" s="18">
        <v>0.99050000000000005</v>
      </c>
      <c r="J76" s="18">
        <v>0.99060000000000004</v>
      </c>
      <c r="K76" s="18">
        <v>0.99060000000000004</v>
      </c>
      <c r="L76" s="18">
        <v>0.99060000000000004</v>
      </c>
      <c r="M76" s="18">
        <v>0.99039999999999995</v>
      </c>
      <c r="N76" s="18">
        <v>0.99019999999999997</v>
      </c>
      <c r="O76" s="18">
        <v>0.9899</v>
      </c>
      <c r="P76" s="18">
        <v>0.98950000000000005</v>
      </c>
      <c r="Q76" s="18">
        <v>0.99009999999999998</v>
      </c>
      <c r="R76" s="18">
        <v>0.99009999999999998</v>
      </c>
      <c r="S76" s="18">
        <v>0.99009999999999998</v>
      </c>
      <c r="T76" s="18">
        <v>0.99009999999999998</v>
      </c>
      <c r="U76" s="18">
        <v>0.99009999999999998</v>
      </c>
      <c r="V76" s="18">
        <v>0.99009999999999998</v>
      </c>
      <c r="W76" s="18">
        <v>0.99009999999999998</v>
      </c>
      <c r="X76" s="18">
        <v>0.99009999999999998</v>
      </c>
      <c r="Y76" s="18">
        <v>0.99009999999999998</v>
      </c>
      <c r="Z76" s="18">
        <v>0.99009999999999998</v>
      </c>
      <c r="AA76" s="18">
        <v>0.99009999999999998</v>
      </c>
      <c r="AB76" s="18">
        <v>0.99009999999999998</v>
      </c>
      <c r="AC76" s="18">
        <v>0.99009999999999998</v>
      </c>
      <c r="AD76" s="18">
        <v>0.99009999999999998</v>
      </c>
      <c r="AE76" s="18">
        <v>0.99009999999999998</v>
      </c>
      <c r="AF76" s="18">
        <v>0.99009999999999998</v>
      </c>
      <c r="AG76" s="18">
        <v>0.99009999999999998</v>
      </c>
      <c r="AH76" s="18">
        <v>0.99009999999999998</v>
      </c>
      <c r="AI76" s="18">
        <v>0.99009999999999998</v>
      </c>
      <c r="AJ76" s="18">
        <v>0.99009999999999998</v>
      </c>
      <c r="AK76" s="18">
        <v>0.99009999999999998</v>
      </c>
      <c r="AL76" s="18">
        <v>0.99009999999999998</v>
      </c>
      <c r="AM76" s="18">
        <v>0.99009999999999998</v>
      </c>
      <c r="AN76" s="18">
        <v>0.99009999999999998</v>
      </c>
      <c r="AO76" s="18">
        <v>0.99009999999999998</v>
      </c>
      <c r="AP76" s="18">
        <v>0.99009999999999998</v>
      </c>
      <c r="AQ76" s="18">
        <v>0.99009999999999998</v>
      </c>
      <c r="AR76" s="18">
        <v>0.99009999999999998</v>
      </c>
      <c r="AS76" s="18">
        <v>0.99009999999999998</v>
      </c>
      <c r="AT76" s="18">
        <v>0.99009999999999998</v>
      </c>
      <c r="AU76" s="18">
        <v>0.99009999999999998</v>
      </c>
      <c r="AV76" s="18">
        <v>0.99009999999999998</v>
      </c>
      <c r="AW76" s="18">
        <v>0.99009999999999998</v>
      </c>
      <c r="AX76" s="18">
        <v>0.99009999999999998</v>
      </c>
      <c r="AY76" s="18">
        <v>0.99009999999999998</v>
      </c>
      <c r="AZ76" s="18">
        <v>0.99009999999999998</v>
      </c>
      <c r="BA76" s="18">
        <v>0.99009999999999998</v>
      </c>
      <c r="BB76" s="18">
        <v>0.99009999999999998</v>
      </c>
      <c r="BC76" s="18">
        <v>0.99009999999999998</v>
      </c>
      <c r="BD76" s="18">
        <v>0.99009999999999998</v>
      </c>
      <c r="BE76" s="18">
        <v>0.99009999999999998</v>
      </c>
      <c r="BF76" s="18">
        <v>0.99009999999999998</v>
      </c>
      <c r="BG76" s="18">
        <v>0.99009999999999998</v>
      </c>
      <c r="BH76" s="18">
        <v>0.99009999999999998</v>
      </c>
      <c r="BI76" s="18">
        <v>0.99009999999999998</v>
      </c>
      <c r="BJ76" s="18">
        <v>0.99009999999999998</v>
      </c>
      <c r="BK76" s="18">
        <v>0.99009999999999998</v>
      </c>
      <c r="BL76" s="18">
        <v>0.99009999999999998</v>
      </c>
      <c r="BM76" s="18">
        <v>0.99009999999999998</v>
      </c>
      <c r="BN76" s="18">
        <v>0.99009999999999998</v>
      </c>
      <c r="BO76" s="18">
        <v>0.99009999999999998</v>
      </c>
      <c r="BP76" s="18">
        <v>0.99009999999999998</v>
      </c>
      <c r="BQ76" s="18">
        <v>0.99009999999999998</v>
      </c>
      <c r="BR76" s="18">
        <v>0.99009999999999998</v>
      </c>
      <c r="BS76" s="18">
        <v>0.99009999999999998</v>
      </c>
      <c r="BT76" s="18">
        <v>0.99009999999999998</v>
      </c>
      <c r="BU76" s="18">
        <v>0.99009999999999998</v>
      </c>
      <c r="BV76" s="18">
        <v>0.99009999999999998</v>
      </c>
      <c r="BW76" s="18">
        <v>0.99009999999999998</v>
      </c>
      <c r="BX76" s="18">
        <v>0.99009999999999998</v>
      </c>
      <c r="BY76" s="18">
        <v>0.99009999999999998</v>
      </c>
      <c r="BZ76" s="18">
        <v>0.99009999999999998</v>
      </c>
      <c r="CA76" s="18">
        <v>0.99009999999999998</v>
      </c>
      <c r="CB76" s="18">
        <v>0.99009999999999998</v>
      </c>
      <c r="CC76" s="18">
        <v>0.99009999999999998</v>
      </c>
      <c r="CD76" s="18">
        <v>0.99009999999999998</v>
      </c>
      <c r="CE76" s="18">
        <v>0.99009999999999998</v>
      </c>
      <c r="CF76" s="18">
        <v>0.99009999999999998</v>
      </c>
      <c r="CG76" s="18">
        <v>0.99009999999999998</v>
      </c>
      <c r="CH76" s="18">
        <v>0.99009999999999998</v>
      </c>
      <c r="CI76" s="18">
        <v>0.99009999999999998</v>
      </c>
      <c r="CJ76" s="18">
        <v>0.99009999999999998</v>
      </c>
      <c r="CK76" s="18">
        <v>0.99009999999999998</v>
      </c>
      <c r="CL76" s="18">
        <v>0.99009999999999998</v>
      </c>
      <c r="CM76" s="18">
        <v>0.99009999999999998</v>
      </c>
      <c r="CN76" s="18">
        <v>0.99009999999999998</v>
      </c>
      <c r="CO76" s="18">
        <v>0.99009999999999998</v>
      </c>
      <c r="CP76" s="18">
        <v>0.99009999999999998</v>
      </c>
      <c r="CQ76" s="18">
        <v>0.99009999999999998</v>
      </c>
      <c r="CR76" s="18">
        <v>0.99009999999999998</v>
      </c>
      <c r="CS76" s="18">
        <v>0.99009999999999998</v>
      </c>
      <c r="CT76" s="18">
        <v>0.99009999999999998</v>
      </c>
      <c r="CU76" s="18">
        <v>0.99009999999999998</v>
      </c>
      <c r="CV76" s="18">
        <v>0.99009999999999998</v>
      </c>
      <c r="CW76" s="18">
        <v>0.99009999999999998</v>
      </c>
      <c r="CX76" s="18">
        <v>0.99009999999999998</v>
      </c>
      <c r="CY76" s="18">
        <v>0.99009999999999998</v>
      </c>
      <c r="CZ76" s="18">
        <v>0.99009999999999998</v>
      </c>
      <c r="DA76" s="18">
        <v>0.99009999999999998</v>
      </c>
      <c r="DB76" s="18">
        <v>0.99009999999999998</v>
      </c>
      <c r="DC76" s="18"/>
      <c r="DD76" s="18"/>
      <c r="DE76" s="18"/>
    </row>
    <row r="77" spans="1:109" x14ac:dyDescent="0.25">
      <c r="A77" s="175">
        <v>88</v>
      </c>
      <c r="B77" s="18">
        <v>1</v>
      </c>
      <c r="C77" s="18">
        <v>0.98950000000000005</v>
      </c>
      <c r="D77" s="18">
        <v>0.98960000000000004</v>
      </c>
      <c r="E77" s="18">
        <v>0.98980000000000001</v>
      </c>
      <c r="F77" s="18">
        <v>0.99</v>
      </c>
      <c r="G77" s="18">
        <v>0.99029999999999996</v>
      </c>
      <c r="H77" s="18">
        <v>0.99070000000000003</v>
      </c>
      <c r="I77" s="18">
        <v>0.99099999999999999</v>
      </c>
      <c r="J77" s="18">
        <v>0.99139999999999995</v>
      </c>
      <c r="K77" s="18">
        <v>0.99150000000000005</v>
      </c>
      <c r="L77" s="18">
        <v>0.99139999999999995</v>
      </c>
      <c r="M77" s="18">
        <v>0.99129999999999996</v>
      </c>
      <c r="N77" s="18">
        <v>0.99109999999999998</v>
      </c>
      <c r="O77" s="18">
        <v>0.99080000000000001</v>
      </c>
      <c r="P77" s="18">
        <v>0.99039999999999995</v>
      </c>
      <c r="Q77" s="18">
        <v>0.99099999999999999</v>
      </c>
      <c r="R77" s="18">
        <v>0.99099999999999999</v>
      </c>
      <c r="S77" s="18">
        <v>0.99099999999999999</v>
      </c>
      <c r="T77" s="18">
        <v>0.99099999999999999</v>
      </c>
      <c r="U77" s="18">
        <v>0.99099999999999999</v>
      </c>
      <c r="V77" s="18">
        <v>0.99099999999999999</v>
      </c>
      <c r="W77" s="18">
        <v>0.99099999999999999</v>
      </c>
      <c r="X77" s="18">
        <v>0.99099999999999999</v>
      </c>
      <c r="Y77" s="18">
        <v>0.99099999999999999</v>
      </c>
      <c r="Z77" s="18">
        <v>0.99099999999999999</v>
      </c>
      <c r="AA77" s="18">
        <v>0.99099999999999999</v>
      </c>
      <c r="AB77" s="18">
        <v>0.99099999999999999</v>
      </c>
      <c r="AC77" s="18">
        <v>0.99099999999999999</v>
      </c>
      <c r="AD77" s="18">
        <v>0.99099999999999999</v>
      </c>
      <c r="AE77" s="18">
        <v>0.99099999999999999</v>
      </c>
      <c r="AF77" s="18">
        <v>0.99099999999999999</v>
      </c>
      <c r="AG77" s="18">
        <v>0.99099999999999999</v>
      </c>
      <c r="AH77" s="18">
        <v>0.99099999999999999</v>
      </c>
      <c r="AI77" s="18">
        <v>0.99099999999999999</v>
      </c>
      <c r="AJ77" s="18">
        <v>0.99099999999999999</v>
      </c>
      <c r="AK77" s="18">
        <v>0.99099999999999999</v>
      </c>
      <c r="AL77" s="18">
        <v>0.99099999999999999</v>
      </c>
      <c r="AM77" s="18">
        <v>0.99099999999999999</v>
      </c>
      <c r="AN77" s="18">
        <v>0.99099999999999999</v>
      </c>
      <c r="AO77" s="18">
        <v>0.99099999999999999</v>
      </c>
      <c r="AP77" s="18">
        <v>0.99099999999999999</v>
      </c>
      <c r="AQ77" s="18">
        <v>0.99099999999999999</v>
      </c>
      <c r="AR77" s="18">
        <v>0.99099999999999999</v>
      </c>
      <c r="AS77" s="18">
        <v>0.99099999999999999</v>
      </c>
      <c r="AT77" s="18">
        <v>0.99099999999999999</v>
      </c>
      <c r="AU77" s="18">
        <v>0.99099999999999999</v>
      </c>
      <c r="AV77" s="18">
        <v>0.99099999999999999</v>
      </c>
      <c r="AW77" s="18">
        <v>0.99099999999999999</v>
      </c>
      <c r="AX77" s="18">
        <v>0.99099999999999999</v>
      </c>
      <c r="AY77" s="18">
        <v>0.99099999999999999</v>
      </c>
      <c r="AZ77" s="18">
        <v>0.99099999999999999</v>
      </c>
      <c r="BA77" s="18">
        <v>0.99099999999999999</v>
      </c>
      <c r="BB77" s="18">
        <v>0.99099999999999999</v>
      </c>
      <c r="BC77" s="18">
        <v>0.99099999999999999</v>
      </c>
      <c r="BD77" s="18">
        <v>0.99099999999999999</v>
      </c>
      <c r="BE77" s="18">
        <v>0.99099999999999999</v>
      </c>
      <c r="BF77" s="18">
        <v>0.99099999999999999</v>
      </c>
      <c r="BG77" s="18">
        <v>0.99099999999999999</v>
      </c>
      <c r="BH77" s="18">
        <v>0.99099999999999999</v>
      </c>
      <c r="BI77" s="18">
        <v>0.99099999999999999</v>
      </c>
      <c r="BJ77" s="18">
        <v>0.99099999999999999</v>
      </c>
      <c r="BK77" s="18">
        <v>0.99099999999999999</v>
      </c>
      <c r="BL77" s="18">
        <v>0.99099999999999999</v>
      </c>
      <c r="BM77" s="18">
        <v>0.99099999999999999</v>
      </c>
      <c r="BN77" s="18">
        <v>0.99099999999999999</v>
      </c>
      <c r="BO77" s="18">
        <v>0.99099999999999999</v>
      </c>
      <c r="BP77" s="18">
        <v>0.99099999999999999</v>
      </c>
      <c r="BQ77" s="18">
        <v>0.99099999999999999</v>
      </c>
      <c r="BR77" s="18">
        <v>0.99099999999999999</v>
      </c>
      <c r="BS77" s="18">
        <v>0.99099999999999999</v>
      </c>
      <c r="BT77" s="18">
        <v>0.99099999999999999</v>
      </c>
      <c r="BU77" s="18">
        <v>0.99099999999999999</v>
      </c>
      <c r="BV77" s="18">
        <v>0.99099999999999999</v>
      </c>
      <c r="BW77" s="18">
        <v>0.99099999999999999</v>
      </c>
      <c r="BX77" s="18">
        <v>0.99099999999999999</v>
      </c>
      <c r="BY77" s="18">
        <v>0.99099999999999999</v>
      </c>
      <c r="BZ77" s="18">
        <v>0.99099999999999999</v>
      </c>
      <c r="CA77" s="18">
        <v>0.99099999999999999</v>
      </c>
      <c r="CB77" s="18">
        <v>0.99099999999999999</v>
      </c>
      <c r="CC77" s="18">
        <v>0.99099999999999999</v>
      </c>
      <c r="CD77" s="18">
        <v>0.99099999999999999</v>
      </c>
      <c r="CE77" s="18">
        <v>0.99099999999999999</v>
      </c>
      <c r="CF77" s="18">
        <v>0.99099999999999999</v>
      </c>
      <c r="CG77" s="18">
        <v>0.99099999999999999</v>
      </c>
      <c r="CH77" s="18">
        <v>0.99099999999999999</v>
      </c>
      <c r="CI77" s="18">
        <v>0.99099999999999999</v>
      </c>
      <c r="CJ77" s="18">
        <v>0.99099999999999999</v>
      </c>
      <c r="CK77" s="18">
        <v>0.99099999999999999</v>
      </c>
      <c r="CL77" s="18">
        <v>0.99099999999999999</v>
      </c>
      <c r="CM77" s="18">
        <v>0.99099999999999999</v>
      </c>
      <c r="CN77" s="18">
        <v>0.99099999999999999</v>
      </c>
      <c r="CO77" s="18">
        <v>0.99099999999999999</v>
      </c>
      <c r="CP77" s="18">
        <v>0.99099999999999999</v>
      </c>
      <c r="CQ77" s="18">
        <v>0.99099999999999999</v>
      </c>
      <c r="CR77" s="18">
        <v>0.99099999999999999</v>
      </c>
      <c r="CS77" s="18">
        <v>0.99099999999999999</v>
      </c>
      <c r="CT77" s="18">
        <v>0.99099999999999999</v>
      </c>
      <c r="CU77" s="18">
        <v>0.99099999999999999</v>
      </c>
      <c r="CV77" s="18">
        <v>0.99099999999999999</v>
      </c>
      <c r="CW77" s="18">
        <v>0.99099999999999999</v>
      </c>
      <c r="CX77" s="18">
        <v>0.99099999999999999</v>
      </c>
      <c r="CY77" s="18">
        <v>0.99099999999999999</v>
      </c>
      <c r="CZ77" s="18">
        <v>0.99099999999999999</v>
      </c>
      <c r="DA77" s="18">
        <v>0.99099999999999999</v>
      </c>
      <c r="DB77" s="18">
        <v>0.99099999999999999</v>
      </c>
      <c r="DC77" s="18"/>
      <c r="DD77" s="18"/>
      <c r="DE77" s="18"/>
    </row>
    <row r="78" spans="1:109" x14ac:dyDescent="0.25">
      <c r="A78" s="175">
        <v>89</v>
      </c>
      <c r="B78" s="18">
        <v>1</v>
      </c>
      <c r="C78" s="18">
        <v>0.99019999999999997</v>
      </c>
      <c r="D78" s="18">
        <v>0.99019999999999997</v>
      </c>
      <c r="E78" s="18">
        <v>0.99039999999999995</v>
      </c>
      <c r="F78" s="18">
        <v>0.99060000000000004</v>
      </c>
      <c r="G78" s="18">
        <v>0.9909</v>
      </c>
      <c r="H78" s="18">
        <v>0.99129999999999996</v>
      </c>
      <c r="I78" s="18">
        <v>0.99160000000000004</v>
      </c>
      <c r="J78" s="18">
        <v>0.99199999999999999</v>
      </c>
      <c r="K78" s="18">
        <v>0.99229999999999996</v>
      </c>
      <c r="L78" s="18">
        <v>0.99229999999999996</v>
      </c>
      <c r="M78" s="18">
        <v>0.99219999999999997</v>
      </c>
      <c r="N78" s="18">
        <v>0.99199999999999999</v>
      </c>
      <c r="O78" s="18">
        <v>0.99170000000000003</v>
      </c>
      <c r="P78" s="18">
        <v>0.99139999999999995</v>
      </c>
      <c r="Q78" s="18">
        <v>0.9919</v>
      </c>
      <c r="R78" s="18">
        <v>0.9919</v>
      </c>
      <c r="S78" s="18">
        <v>0.9919</v>
      </c>
      <c r="T78" s="18">
        <v>0.9919</v>
      </c>
      <c r="U78" s="18">
        <v>0.9919</v>
      </c>
      <c r="V78" s="18">
        <v>0.9919</v>
      </c>
      <c r="W78" s="18">
        <v>0.9919</v>
      </c>
      <c r="X78" s="18">
        <v>0.9919</v>
      </c>
      <c r="Y78" s="18">
        <v>0.9919</v>
      </c>
      <c r="Z78" s="18">
        <v>0.9919</v>
      </c>
      <c r="AA78" s="18">
        <v>0.9919</v>
      </c>
      <c r="AB78" s="18">
        <v>0.9919</v>
      </c>
      <c r="AC78" s="18">
        <v>0.9919</v>
      </c>
      <c r="AD78" s="18">
        <v>0.9919</v>
      </c>
      <c r="AE78" s="18">
        <v>0.9919</v>
      </c>
      <c r="AF78" s="18">
        <v>0.9919</v>
      </c>
      <c r="AG78" s="18">
        <v>0.9919</v>
      </c>
      <c r="AH78" s="18">
        <v>0.9919</v>
      </c>
      <c r="AI78" s="18">
        <v>0.9919</v>
      </c>
      <c r="AJ78" s="18">
        <v>0.9919</v>
      </c>
      <c r="AK78" s="18">
        <v>0.9919</v>
      </c>
      <c r="AL78" s="18">
        <v>0.9919</v>
      </c>
      <c r="AM78" s="18">
        <v>0.9919</v>
      </c>
      <c r="AN78" s="18">
        <v>0.9919</v>
      </c>
      <c r="AO78" s="18">
        <v>0.9919</v>
      </c>
      <c r="AP78" s="18">
        <v>0.9919</v>
      </c>
      <c r="AQ78" s="18">
        <v>0.9919</v>
      </c>
      <c r="AR78" s="18">
        <v>0.9919</v>
      </c>
      <c r="AS78" s="18">
        <v>0.9919</v>
      </c>
      <c r="AT78" s="18">
        <v>0.9919</v>
      </c>
      <c r="AU78" s="18">
        <v>0.9919</v>
      </c>
      <c r="AV78" s="18">
        <v>0.9919</v>
      </c>
      <c r="AW78" s="18">
        <v>0.9919</v>
      </c>
      <c r="AX78" s="18">
        <v>0.9919</v>
      </c>
      <c r="AY78" s="18">
        <v>0.9919</v>
      </c>
      <c r="AZ78" s="18">
        <v>0.9919</v>
      </c>
      <c r="BA78" s="18">
        <v>0.9919</v>
      </c>
      <c r="BB78" s="18">
        <v>0.9919</v>
      </c>
      <c r="BC78" s="18">
        <v>0.9919</v>
      </c>
      <c r="BD78" s="18">
        <v>0.9919</v>
      </c>
      <c r="BE78" s="18">
        <v>0.9919</v>
      </c>
      <c r="BF78" s="18">
        <v>0.9919</v>
      </c>
      <c r="BG78" s="18">
        <v>0.9919</v>
      </c>
      <c r="BH78" s="18">
        <v>0.9919</v>
      </c>
      <c r="BI78" s="18">
        <v>0.9919</v>
      </c>
      <c r="BJ78" s="18">
        <v>0.9919</v>
      </c>
      <c r="BK78" s="18">
        <v>0.9919</v>
      </c>
      <c r="BL78" s="18">
        <v>0.9919</v>
      </c>
      <c r="BM78" s="18">
        <v>0.9919</v>
      </c>
      <c r="BN78" s="18">
        <v>0.9919</v>
      </c>
      <c r="BO78" s="18">
        <v>0.9919</v>
      </c>
      <c r="BP78" s="18">
        <v>0.9919</v>
      </c>
      <c r="BQ78" s="18">
        <v>0.9919</v>
      </c>
      <c r="BR78" s="18">
        <v>0.9919</v>
      </c>
      <c r="BS78" s="18">
        <v>0.9919</v>
      </c>
      <c r="BT78" s="18">
        <v>0.9919</v>
      </c>
      <c r="BU78" s="18">
        <v>0.9919</v>
      </c>
      <c r="BV78" s="18">
        <v>0.9919</v>
      </c>
      <c r="BW78" s="18">
        <v>0.9919</v>
      </c>
      <c r="BX78" s="18">
        <v>0.9919</v>
      </c>
      <c r="BY78" s="18">
        <v>0.9919</v>
      </c>
      <c r="BZ78" s="18">
        <v>0.9919</v>
      </c>
      <c r="CA78" s="18">
        <v>0.9919</v>
      </c>
      <c r="CB78" s="18">
        <v>0.9919</v>
      </c>
      <c r="CC78" s="18">
        <v>0.9919</v>
      </c>
      <c r="CD78" s="18">
        <v>0.9919</v>
      </c>
      <c r="CE78" s="18">
        <v>0.9919</v>
      </c>
      <c r="CF78" s="18">
        <v>0.9919</v>
      </c>
      <c r="CG78" s="18">
        <v>0.9919</v>
      </c>
      <c r="CH78" s="18">
        <v>0.9919</v>
      </c>
      <c r="CI78" s="18">
        <v>0.9919</v>
      </c>
      <c r="CJ78" s="18">
        <v>0.9919</v>
      </c>
      <c r="CK78" s="18">
        <v>0.9919</v>
      </c>
      <c r="CL78" s="18">
        <v>0.9919</v>
      </c>
      <c r="CM78" s="18">
        <v>0.9919</v>
      </c>
      <c r="CN78" s="18">
        <v>0.9919</v>
      </c>
      <c r="CO78" s="18">
        <v>0.9919</v>
      </c>
      <c r="CP78" s="18">
        <v>0.9919</v>
      </c>
      <c r="CQ78" s="18">
        <v>0.9919</v>
      </c>
      <c r="CR78" s="18">
        <v>0.9919</v>
      </c>
      <c r="CS78" s="18">
        <v>0.9919</v>
      </c>
      <c r="CT78" s="18">
        <v>0.9919</v>
      </c>
      <c r="CU78" s="18">
        <v>0.9919</v>
      </c>
      <c r="CV78" s="18">
        <v>0.9919</v>
      </c>
      <c r="CW78" s="18">
        <v>0.9919</v>
      </c>
      <c r="CX78" s="18">
        <v>0.9919</v>
      </c>
      <c r="CY78" s="18">
        <v>0.9919</v>
      </c>
      <c r="CZ78" s="18">
        <v>0.9919</v>
      </c>
      <c r="DA78" s="18">
        <v>0.9919</v>
      </c>
      <c r="DB78" s="18">
        <v>0.9919</v>
      </c>
      <c r="DC78" s="18"/>
      <c r="DD78" s="18"/>
      <c r="DE78" s="18"/>
    </row>
    <row r="79" spans="1:109" x14ac:dyDescent="0.25">
      <c r="A79" s="175">
        <v>90</v>
      </c>
      <c r="B79" s="18">
        <v>1</v>
      </c>
      <c r="C79" s="18">
        <v>0.9909</v>
      </c>
      <c r="D79" s="18">
        <v>0.9909</v>
      </c>
      <c r="E79" s="18">
        <v>0.99109999999999998</v>
      </c>
      <c r="F79" s="18">
        <v>0.99129999999999996</v>
      </c>
      <c r="G79" s="18">
        <v>0.99150000000000005</v>
      </c>
      <c r="H79" s="18">
        <v>0.99180000000000001</v>
      </c>
      <c r="I79" s="18">
        <v>0.99219999999999997</v>
      </c>
      <c r="J79" s="18">
        <v>0.99250000000000005</v>
      </c>
      <c r="K79" s="18">
        <v>0.99280000000000002</v>
      </c>
      <c r="L79" s="18">
        <v>0.99319999999999997</v>
      </c>
      <c r="M79" s="18">
        <v>0.99309999999999998</v>
      </c>
      <c r="N79" s="18">
        <v>0.9929</v>
      </c>
      <c r="O79" s="18">
        <v>0.99260000000000004</v>
      </c>
      <c r="P79" s="18">
        <v>0.99229999999999996</v>
      </c>
      <c r="Q79" s="18">
        <v>0.9929</v>
      </c>
      <c r="R79" s="18">
        <v>0.9929</v>
      </c>
      <c r="S79" s="18">
        <v>0.9929</v>
      </c>
      <c r="T79" s="18">
        <v>0.9929</v>
      </c>
      <c r="U79" s="18">
        <v>0.9929</v>
      </c>
      <c r="V79" s="18">
        <v>0.9929</v>
      </c>
      <c r="W79" s="18">
        <v>0.9929</v>
      </c>
      <c r="X79" s="18">
        <v>0.9929</v>
      </c>
      <c r="Y79" s="18">
        <v>0.9929</v>
      </c>
      <c r="Z79" s="18">
        <v>0.9929</v>
      </c>
      <c r="AA79" s="18">
        <v>0.9929</v>
      </c>
      <c r="AB79" s="18">
        <v>0.9929</v>
      </c>
      <c r="AC79" s="18">
        <v>0.9929</v>
      </c>
      <c r="AD79" s="18">
        <v>0.9929</v>
      </c>
      <c r="AE79" s="18">
        <v>0.9929</v>
      </c>
      <c r="AF79" s="18">
        <v>0.9929</v>
      </c>
      <c r="AG79" s="18">
        <v>0.9929</v>
      </c>
      <c r="AH79" s="18">
        <v>0.9929</v>
      </c>
      <c r="AI79" s="18">
        <v>0.9929</v>
      </c>
      <c r="AJ79" s="18">
        <v>0.9929</v>
      </c>
      <c r="AK79" s="18">
        <v>0.9929</v>
      </c>
      <c r="AL79" s="18">
        <v>0.9929</v>
      </c>
      <c r="AM79" s="18">
        <v>0.9929</v>
      </c>
      <c r="AN79" s="18">
        <v>0.9929</v>
      </c>
      <c r="AO79" s="18">
        <v>0.9929</v>
      </c>
      <c r="AP79" s="18">
        <v>0.9929</v>
      </c>
      <c r="AQ79" s="18">
        <v>0.9929</v>
      </c>
      <c r="AR79" s="18">
        <v>0.9929</v>
      </c>
      <c r="AS79" s="18">
        <v>0.9929</v>
      </c>
      <c r="AT79" s="18">
        <v>0.9929</v>
      </c>
      <c r="AU79" s="18">
        <v>0.9929</v>
      </c>
      <c r="AV79" s="18">
        <v>0.9929</v>
      </c>
      <c r="AW79" s="18">
        <v>0.9929</v>
      </c>
      <c r="AX79" s="18">
        <v>0.9929</v>
      </c>
      <c r="AY79" s="18">
        <v>0.9929</v>
      </c>
      <c r="AZ79" s="18">
        <v>0.9929</v>
      </c>
      <c r="BA79" s="18">
        <v>0.9929</v>
      </c>
      <c r="BB79" s="18">
        <v>0.9929</v>
      </c>
      <c r="BC79" s="18">
        <v>0.9929</v>
      </c>
      <c r="BD79" s="18">
        <v>0.9929</v>
      </c>
      <c r="BE79" s="18">
        <v>0.9929</v>
      </c>
      <c r="BF79" s="18">
        <v>0.9929</v>
      </c>
      <c r="BG79" s="18">
        <v>0.9929</v>
      </c>
      <c r="BH79" s="18">
        <v>0.9929</v>
      </c>
      <c r="BI79" s="18">
        <v>0.9929</v>
      </c>
      <c r="BJ79" s="18">
        <v>0.9929</v>
      </c>
      <c r="BK79" s="18">
        <v>0.9929</v>
      </c>
      <c r="BL79" s="18">
        <v>0.9929</v>
      </c>
      <c r="BM79" s="18">
        <v>0.9929</v>
      </c>
      <c r="BN79" s="18">
        <v>0.9929</v>
      </c>
      <c r="BO79" s="18">
        <v>0.9929</v>
      </c>
      <c r="BP79" s="18">
        <v>0.9929</v>
      </c>
      <c r="BQ79" s="18">
        <v>0.9929</v>
      </c>
      <c r="BR79" s="18">
        <v>0.9929</v>
      </c>
      <c r="BS79" s="18">
        <v>0.9929</v>
      </c>
      <c r="BT79" s="18">
        <v>0.9929</v>
      </c>
      <c r="BU79" s="18">
        <v>0.9929</v>
      </c>
      <c r="BV79" s="18">
        <v>0.9929</v>
      </c>
      <c r="BW79" s="18">
        <v>0.9929</v>
      </c>
      <c r="BX79" s="18">
        <v>0.9929</v>
      </c>
      <c r="BY79" s="18">
        <v>0.9929</v>
      </c>
      <c r="BZ79" s="18">
        <v>0.9929</v>
      </c>
      <c r="CA79" s="18">
        <v>0.9929</v>
      </c>
      <c r="CB79" s="18">
        <v>0.9929</v>
      </c>
      <c r="CC79" s="18">
        <v>0.9929</v>
      </c>
      <c r="CD79" s="18">
        <v>0.9929</v>
      </c>
      <c r="CE79" s="18">
        <v>0.9929</v>
      </c>
      <c r="CF79" s="18">
        <v>0.9929</v>
      </c>
      <c r="CG79" s="18">
        <v>0.9929</v>
      </c>
      <c r="CH79" s="18">
        <v>0.9929</v>
      </c>
      <c r="CI79" s="18">
        <v>0.9929</v>
      </c>
      <c r="CJ79" s="18">
        <v>0.9929</v>
      </c>
      <c r="CK79" s="18">
        <v>0.9929</v>
      </c>
      <c r="CL79" s="18">
        <v>0.9929</v>
      </c>
      <c r="CM79" s="18">
        <v>0.9929</v>
      </c>
      <c r="CN79" s="18">
        <v>0.9929</v>
      </c>
      <c r="CO79" s="18">
        <v>0.9929</v>
      </c>
      <c r="CP79" s="18">
        <v>0.9929</v>
      </c>
      <c r="CQ79" s="18">
        <v>0.9929</v>
      </c>
      <c r="CR79" s="18">
        <v>0.9929</v>
      </c>
      <c r="CS79" s="18">
        <v>0.9929</v>
      </c>
      <c r="CT79" s="18">
        <v>0.9929</v>
      </c>
      <c r="CU79" s="18">
        <v>0.9929</v>
      </c>
      <c r="CV79" s="18">
        <v>0.9929</v>
      </c>
      <c r="CW79" s="18">
        <v>0.9929</v>
      </c>
      <c r="CX79" s="18">
        <v>0.9929</v>
      </c>
      <c r="CY79" s="18">
        <v>0.9929</v>
      </c>
      <c r="CZ79" s="18">
        <v>0.9929</v>
      </c>
      <c r="DA79" s="18">
        <v>0.9929</v>
      </c>
      <c r="DB79" s="18">
        <v>0.9929</v>
      </c>
      <c r="DC79" s="18"/>
      <c r="DD79" s="18"/>
      <c r="DE79" s="18"/>
    </row>
    <row r="80" spans="1:109" x14ac:dyDescent="0.25">
      <c r="A80" s="175">
        <v>91</v>
      </c>
      <c r="B80" s="18">
        <v>1</v>
      </c>
      <c r="C80" s="18">
        <v>0.99160000000000004</v>
      </c>
      <c r="D80" s="18">
        <v>0.99170000000000003</v>
      </c>
      <c r="E80" s="18">
        <v>0.99180000000000001</v>
      </c>
      <c r="F80" s="18">
        <v>0.9919</v>
      </c>
      <c r="G80" s="18">
        <v>0.99219999999999997</v>
      </c>
      <c r="H80" s="18">
        <v>0.99239999999999995</v>
      </c>
      <c r="I80" s="18">
        <v>0.99280000000000002</v>
      </c>
      <c r="J80" s="18">
        <v>0.99309999999999998</v>
      </c>
      <c r="K80" s="18">
        <v>0.99339999999999995</v>
      </c>
      <c r="L80" s="18">
        <v>0.99370000000000003</v>
      </c>
      <c r="M80" s="18">
        <v>0.99399999999999999</v>
      </c>
      <c r="N80" s="18">
        <v>0.99380000000000002</v>
      </c>
      <c r="O80" s="18">
        <v>0.99360000000000004</v>
      </c>
      <c r="P80" s="18">
        <v>0.99319999999999997</v>
      </c>
      <c r="Q80" s="18">
        <v>0.99380000000000002</v>
      </c>
      <c r="R80" s="18">
        <v>0.99380000000000002</v>
      </c>
      <c r="S80" s="18">
        <v>0.99380000000000002</v>
      </c>
      <c r="T80" s="18">
        <v>0.99380000000000002</v>
      </c>
      <c r="U80" s="18">
        <v>0.99380000000000002</v>
      </c>
      <c r="V80" s="18">
        <v>0.99380000000000002</v>
      </c>
      <c r="W80" s="18">
        <v>0.99380000000000002</v>
      </c>
      <c r="X80" s="18">
        <v>0.99380000000000002</v>
      </c>
      <c r="Y80" s="18">
        <v>0.99380000000000002</v>
      </c>
      <c r="Z80" s="18">
        <v>0.99380000000000002</v>
      </c>
      <c r="AA80" s="18">
        <v>0.99380000000000002</v>
      </c>
      <c r="AB80" s="18">
        <v>0.99380000000000002</v>
      </c>
      <c r="AC80" s="18">
        <v>0.99380000000000002</v>
      </c>
      <c r="AD80" s="18">
        <v>0.99380000000000002</v>
      </c>
      <c r="AE80" s="18">
        <v>0.99380000000000002</v>
      </c>
      <c r="AF80" s="18">
        <v>0.99380000000000002</v>
      </c>
      <c r="AG80" s="18">
        <v>0.99380000000000002</v>
      </c>
      <c r="AH80" s="18">
        <v>0.99380000000000002</v>
      </c>
      <c r="AI80" s="18">
        <v>0.99380000000000002</v>
      </c>
      <c r="AJ80" s="18">
        <v>0.99380000000000002</v>
      </c>
      <c r="AK80" s="18">
        <v>0.99380000000000002</v>
      </c>
      <c r="AL80" s="18">
        <v>0.99380000000000002</v>
      </c>
      <c r="AM80" s="18">
        <v>0.99380000000000002</v>
      </c>
      <c r="AN80" s="18">
        <v>0.99380000000000002</v>
      </c>
      <c r="AO80" s="18">
        <v>0.99380000000000002</v>
      </c>
      <c r="AP80" s="18">
        <v>0.99380000000000002</v>
      </c>
      <c r="AQ80" s="18">
        <v>0.99380000000000002</v>
      </c>
      <c r="AR80" s="18">
        <v>0.99380000000000002</v>
      </c>
      <c r="AS80" s="18">
        <v>0.99380000000000002</v>
      </c>
      <c r="AT80" s="18">
        <v>0.99380000000000002</v>
      </c>
      <c r="AU80" s="18">
        <v>0.99380000000000002</v>
      </c>
      <c r="AV80" s="18">
        <v>0.99380000000000002</v>
      </c>
      <c r="AW80" s="18">
        <v>0.99380000000000002</v>
      </c>
      <c r="AX80" s="18">
        <v>0.99380000000000002</v>
      </c>
      <c r="AY80" s="18">
        <v>0.99380000000000002</v>
      </c>
      <c r="AZ80" s="18">
        <v>0.99380000000000002</v>
      </c>
      <c r="BA80" s="18">
        <v>0.99380000000000002</v>
      </c>
      <c r="BB80" s="18">
        <v>0.99380000000000002</v>
      </c>
      <c r="BC80" s="18">
        <v>0.99380000000000002</v>
      </c>
      <c r="BD80" s="18">
        <v>0.99380000000000002</v>
      </c>
      <c r="BE80" s="18">
        <v>0.99380000000000002</v>
      </c>
      <c r="BF80" s="18">
        <v>0.99380000000000002</v>
      </c>
      <c r="BG80" s="18">
        <v>0.99380000000000002</v>
      </c>
      <c r="BH80" s="18">
        <v>0.99380000000000002</v>
      </c>
      <c r="BI80" s="18">
        <v>0.99380000000000002</v>
      </c>
      <c r="BJ80" s="18">
        <v>0.99380000000000002</v>
      </c>
      <c r="BK80" s="18">
        <v>0.99380000000000002</v>
      </c>
      <c r="BL80" s="18">
        <v>0.99380000000000002</v>
      </c>
      <c r="BM80" s="18">
        <v>0.99380000000000002</v>
      </c>
      <c r="BN80" s="18">
        <v>0.99380000000000002</v>
      </c>
      <c r="BO80" s="18">
        <v>0.99380000000000002</v>
      </c>
      <c r="BP80" s="18">
        <v>0.99380000000000002</v>
      </c>
      <c r="BQ80" s="18">
        <v>0.99380000000000002</v>
      </c>
      <c r="BR80" s="18">
        <v>0.99380000000000002</v>
      </c>
      <c r="BS80" s="18">
        <v>0.99380000000000002</v>
      </c>
      <c r="BT80" s="18">
        <v>0.99380000000000002</v>
      </c>
      <c r="BU80" s="18">
        <v>0.99380000000000002</v>
      </c>
      <c r="BV80" s="18">
        <v>0.99380000000000002</v>
      </c>
      <c r="BW80" s="18">
        <v>0.99380000000000002</v>
      </c>
      <c r="BX80" s="18">
        <v>0.99380000000000002</v>
      </c>
      <c r="BY80" s="18">
        <v>0.99380000000000002</v>
      </c>
      <c r="BZ80" s="18">
        <v>0.99380000000000002</v>
      </c>
      <c r="CA80" s="18">
        <v>0.99380000000000002</v>
      </c>
      <c r="CB80" s="18">
        <v>0.99380000000000002</v>
      </c>
      <c r="CC80" s="18">
        <v>0.99380000000000002</v>
      </c>
      <c r="CD80" s="18">
        <v>0.99380000000000002</v>
      </c>
      <c r="CE80" s="18">
        <v>0.99380000000000002</v>
      </c>
      <c r="CF80" s="18">
        <v>0.99380000000000002</v>
      </c>
      <c r="CG80" s="18">
        <v>0.99380000000000002</v>
      </c>
      <c r="CH80" s="18">
        <v>0.99380000000000002</v>
      </c>
      <c r="CI80" s="18">
        <v>0.99380000000000002</v>
      </c>
      <c r="CJ80" s="18">
        <v>0.99380000000000002</v>
      </c>
      <c r="CK80" s="18">
        <v>0.99380000000000002</v>
      </c>
      <c r="CL80" s="18">
        <v>0.99380000000000002</v>
      </c>
      <c r="CM80" s="18">
        <v>0.99380000000000002</v>
      </c>
      <c r="CN80" s="18">
        <v>0.99380000000000002</v>
      </c>
      <c r="CO80" s="18">
        <v>0.99380000000000002</v>
      </c>
      <c r="CP80" s="18">
        <v>0.99380000000000002</v>
      </c>
      <c r="CQ80" s="18">
        <v>0.99380000000000002</v>
      </c>
      <c r="CR80" s="18">
        <v>0.99380000000000002</v>
      </c>
      <c r="CS80" s="18">
        <v>0.99380000000000002</v>
      </c>
      <c r="CT80" s="18">
        <v>0.99380000000000002</v>
      </c>
      <c r="CU80" s="18">
        <v>0.99380000000000002</v>
      </c>
      <c r="CV80" s="18">
        <v>0.99380000000000002</v>
      </c>
      <c r="CW80" s="18">
        <v>0.99380000000000002</v>
      </c>
      <c r="CX80" s="18">
        <v>0.99380000000000002</v>
      </c>
      <c r="CY80" s="18">
        <v>0.99380000000000002</v>
      </c>
      <c r="CZ80" s="18">
        <v>0.99380000000000002</v>
      </c>
      <c r="DA80" s="18">
        <v>0.99380000000000002</v>
      </c>
      <c r="DB80" s="18">
        <v>0.99380000000000002</v>
      </c>
      <c r="DC80" s="18"/>
      <c r="DD80" s="18"/>
      <c r="DE80" s="18"/>
    </row>
    <row r="81" spans="1:109" x14ac:dyDescent="0.25">
      <c r="A81" s="175">
        <v>92</v>
      </c>
      <c r="B81" s="18">
        <v>1</v>
      </c>
      <c r="C81" s="18">
        <v>0.99239999999999995</v>
      </c>
      <c r="D81" s="18">
        <v>0.99239999999999995</v>
      </c>
      <c r="E81" s="18">
        <v>0.99250000000000005</v>
      </c>
      <c r="F81" s="18">
        <v>0.99260000000000004</v>
      </c>
      <c r="G81" s="18">
        <v>0.99280000000000002</v>
      </c>
      <c r="H81" s="18">
        <v>0.99309999999999998</v>
      </c>
      <c r="I81" s="18">
        <v>0.99329999999999996</v>
      </c>
      <c r="J81" s="18">
        <v>0.99360000000000004</v>
      </c>
      <c r="K81" s="18">
        <v>0.99390000000000001</v>
      </c>
      <c r="L81" s="18">
        <v>0.99419999999999997</v>
      </c>
      <c r="M81" s="18">
        <v>0.99450000000000005</v>
      </c>
      <c r="N81" s="18">
        <v>0.99470000000000003</v>
      </c>
      <c r="O81" s="18">
        <v>0.99450000000000005</v>
      </c>
      <c r="P81" s="18">
        <v>0.99409999999999998</v>
      </c>
      <c r="Q81" s="18">
        <v>0.99470000000000003</v>
      </c>
      <c r="R81" s="18">
        <v>0.99470000000000003</v>
      </c>
      <c r="S81" s="18">
        <v>0.99470000000000003</v>
      </c>
      <c r="T81" s="18">
        <v>0.99470000000000003</v>
      </c>
      <c r="U81" s="18">
        <v>0.99470000000000003</v>
      </c>
      <c r="V81" s="18">
        <v>0.99470000000000003</v>
      </c>
      <c r="W81" s="18">
        <v>0.99470000000000003</v>
      </c>
      <c r="X81" s="18">
        <v>0.99470000000000003</v>
      </c>
      <c r="Y81" s="18">
        <v>0.99470000000000003</v>
      </c>
      <c r="Z81" s="18">
        <v>0.99470000000000003</v>
      </c>
      <c r="AA81" s="18">
        <v>0.99470000000000003</v>
      </c>
      <c r="AB81" s="18">
        <v>0.99470000000000003</v>
      </c>
      <c r="AC81" s="18">
        <v>0.99470000000000003</v>
      </c>
      <c r="AD81" s="18">
        <v>0.99470000000000003</v>
      </c>
      <c r="AE81" s="18">
        <v>0.99470000000000003</v>
      </c>
      <c r="AF81" s="18">
        <v>0.99470000000000003</v>
      </c>
      <c r="AG81" s="18">
        <v>0.99470000000000003</v>
      </c>
      <c r="AH81" s="18">
        <v>0.99470000000000003</v>
      </c>
      <c r="AI81" s="18">
        <v>0.99470000000000003</v>
      </c>
      <c r="AJ81" s="18">
        <v>0.99470000000000003</v>
      </c>
      <c r="AK81" s="18">
        <v>0.99470000000000003</v>
      </c>
      <c r="AL81" s="18">
        <v>0.99470000000000003</v>
      </c>
      <c r="AM81" s="18">
        <v>0.99470000000000003</v>
      </c>
      <c r="AN81" s="18">
        <v>0.99470000000000003</v>
      </c>
      <c r="AO81" s="18">
        <v>0.99470000000000003</v>
      </c>
      <c r="AP81" s="18">
        <v>0.99470000000000003</v>
      </c>
      <c r="AQ81" s="18">
        <v>0.99470000000000003</v>
      </c>
      <c r="AR81" s="18">
        <v>0.99470000000000003</v>
      </c>
      <c r="AS81" s="18">
        <v>0.99470000000000003</v>
      </c>
      <c r="AT81" s="18">
        <v>0.99470000000000003</v>
      </c>
      <c r="AU81" s="18">
        <v>0.99470000000000003</v>
      </c>
      <c r="AV81" s="18">
        <v>0.99470000000000003</v>
      </c>
      <c r="AW81" s="18">
        <v>0.99470000000000003</v>
      </c>
      <c r="AX81" s="18">
        <v>0.99470000000000003</v>
      </c>
      <c r="AY81" s="18">
        <v>0.99470000000000003</v>
      </c>
      <c r="AZ81" s="18">
        <v>0.99470000000000003</v>
      </c>
      <c r="BA81" s="18">
        <v>0.99470000000000003</v>
      </c>
      <c r="BB81" s="18">
        <v>0.99470000000000003</v>
      </c>
      <c r="BC81" s="18">
        <v>0.99470000000000003</v>
      </c>
      <c r="BD81" s="18">
        <v>0.99470000000000003</v>
      </c>
      <c r="BE81" s="18">
        <v>0.99470000000000003</v>
      </c>
      <c r="BF81" s="18">
        <v>0.99470000000000003</v>
      </c>
      <c r="BG81" s="18">
        <v>0.99470000000000003</v>
      </c>
      <c r="BH81" s="18">
        <v>0.99470000000000003</v>
      </c>
      <c r="BI81" s="18">
        <v>0.99470000000000003</v>
      </c>
      <c r="BJ81" s="18">
        <v>0.99470000000000003</v>
      </c>
      <c r="BK81" s="18">
        <v>0.99470000000000003</v>
      </c>
      <c r="BL81" s="18">
        <v>0.99470000000000003</v>
      </c>
      <c r="BM81" s="18">
        <v>0.99470000000000003</v>
      </c>
      <c r="BN81" s="18">
        <v>0.99470000000000003</v>
      </c>
      <c r="BO81" s="18">
        <v>0.99470000000000003</v>
      </c>
      <c r="BP81" s="18">
        <v>0.99470000000000003</v>
      </c>
      <c r="BQ81" s="18">
        <v>0.99470000000000003</v>
      </c>
      <c r="BR81" s="18">
        <v>0.99470000000000003</v>
      </c>
      <c r="BS81" s="18">
        <v>0.99470000000000003</v>
      </c>
      <c r="BT81" s="18">
        <v>0.99470000000000003</v>
      </c>
      <c r="BU81" s="18">
        <v>0.99470000000000003</v>
      </c>
      <c r="BV81" s="18">
        <v>0.99470000000000003</v>
      </c>
      <c r="BW81" s="18">
        <v>0.99470000000000003</v>
      </c>
      <c r="BX81" s="18">
        <v>0.99470000000000003</v>
      </c>
      <c r="BY81" s="18">
        <v>0.99470000000000003</v>
      </c>
      <c r="BZ81" s="18">
        <v>0.99470000000000003</v>
      </c>
      <c r="CA81" s="18">
        <v>0.99470000000000003</v>
      </c>
      <c r="CB81" s="18">
        <v>0.99470000000000003</v>
      </c>
      <c r="CC81" s="18">
        <v>0.99470000000000003</v>
      </c>
      <c r="CD81" s="18">
        <v>0.99470000000000003</v>
      </c>
      <c r="CE81" s="18">
        <v>0.99470000000000003</v>
      </c>
      <c r="CF81" s="18">
        <v>0.99470000000000003</v>
      </c>
      <c r="CG81" s="18">
        <v>0.99470000000000003</v>
      </c>
      <c r="CH81" s="18">
        <v>0.99470000000000003</v>
      </c>
      <c r="CI81" s="18">
        <v>0.99470000000000003</v>
      </c>
      <c r="CJ81" s="18">
        <v>0.99470000000000003</v>
      </c>
      <c r="CK81" s="18">
        <v>0.99470000000000003</v>
      </c>
      <c r="CL81" s="18">
        <v>0.99470000000000003</v>
      </c>
      <c r="CM81" s="18">
        <v>0.99470000000000003</v>
      </c>
      <c r="CN81" s="18">
        <v>0.99470000000000003</v>
      </c>
      <c r="CO81" s="18">
        <v>0.99470000000000003</v>
      </c>
      <c r="CP81" s="18">
        <v>0.99470000000000003</v>
      </c>
      <c r="CQ81" s="18">
        <v>0.99470000000000003</v>
      </c>
      <c r="CR81" s="18">
        <v>0.99470000000000003</v>
      </c>
      <c r="CS81" s="18">
        <v>0.99470000000000003</v>
      </c>
      <c r="CT81" s="18">
        <v>0.99470000000000003</v>
      </c>
      <c r="CU81" s="18">
        <v>0.99470000000000003</v>
      </c>
      <c r="CV81" s="18">
        <v>0.99470000000000003</v>
      </c>
      <c r="CW81" s="18">
        <v>0.99470000000000003</v>
      </c>
      <c r="CX81" s="18">
        <v>0.99470000000000003</v>
      </c>
      <c r="CY81" s="18">
        <v>0.99470000000000003</v>
      </c>
      <c r="CZ81" s="18">
        <v>0.99470000000000003</v>
      </c>
      <c r="DA81" s="18">
        <v>0.99470000000000003</v>
      </c>
      <c r="DB81" s="18">
        <v>0.99470000000000003</v>
      </c>
      <c r="DC81" s="18"/>
      <c r="DD81" s="18"/>
      <c r="DE81" s="18"/>
    </row>
    <row r="82" spans="1:109" x14ac:dyDescent="0.25">
      <c r="A82" s="175">
        <v>93</v>
      </c>
      <c r="B82" s="18">
        <v>1</v>
      </c>
      <c r="C82" s="18">
        <v>0.99319999999999997</v>
      </c>
      <c r="D82" s="18">
        <v>0.99319999999999997</v>
      </c>
      <c r="E82" s="18">
        <v>0.99319999999999997</v>
      </c>
      <c r="F82" s="18">
        <v>0.99329999999999996</v>
      </c>
      <c r="G82" s="18">
        <v>0.99339999999999995</v>
      </c>
      <c r="H82" s="18">
        <v>0.99370000000000003</v>
      </c>
      <c r="I82" s="18">
        <v>0.99390000000000001</v>
      </c>
      <c r="J82" s="18">
        <v>0.99419999999999997</v>
      </c>
      <c r="K82" s="18">
        <v>0.99450000000000005</v>
      </c>
      <c r="L82" s="18">
        <v>0.99480000000000002</v>
      </c>
      <c r="M82" s="18">
        <v>0.995</v>
      </c>
      <c r="N82" s="18">
        <v>0.99519999999999997</v>
      </c>
      <c r="O82" s="18">
        <v>0.99539999999999995</v>
      </c>
      <c r="P82" s="18">
        <v>0.99509999999999998</v>
      </c>
      <c r="Q82" s="18">
        <v>0.99560000000000004</v>
      </c>
      <c r="R82" s="18">
        <v>0.99560000000000004</v>
      </c>
      <c r="S82" s="18">
        <v>0.99560000000000004</v>
      </c>
      <c r="T82" s="18">
        <v>0.99560000000000004</v>
      </c>
      <c r="U82" s="18">
        <v>0.99560000000000004</v>
      </c>
      <c r="V82" s="18">
        <v>0.99560000000000004</v>
      </c>
      <c r="W82" s="18">
        <v>0.99560000000000004</v>
      </c>
      <c r="X82" s="18">
        <v>0.99560000000000004</v>
      </c>
      <c r="Y82" s="18">
        <v>0.99560000000000004</v>
      </c>
      <c r="Z82" s="18">
        <v>0.99560000000000004</v>
      </c>
      <c r="AA82" s="18">
        <v>0.99560000000000004</v>
      </c>
      <c r="AB82" s="18">
        <v>0.99560000000000004</v>
      </c>
      <c r="AC82" s="18">
        <v>0.99560000000000004</v>
      </c>
      <c r="AD82" s="18">
        <v>0.99560000000000004</v>
      </c>
      <c r="AE82" s="18">
        <v>0.99560000000000004</v>
      </c>
      <c r="AF82" s="18">
        <v>0.99560000000000004</v>
      </c>
      <c r="AG82" s="18">
        <v>0.99560000000000004</v>
      </c>
      <c r="AH82" s="18">
        <v>0.99560000000000004</v>
      </c>
      <c r="AI82" s="18">
        <v>0.99560000000000004</v>
      </c>
      <c r="AJ82" s="18">
        <v>0.99560000000000004</v>
      </c>
      <c r="AK82" s="18">
        <v>0.99560000000000004</v>
      </c>
      <c r="AL82" s="18">
        <v>0.99560000000000004</v>
      </c>
      <c r="AM82" s="18">
        <v>0.99560000000000004</v>
      </c>
      <c r="AN82" s="18">
        <v>0.99560000000000004</v>
      </c>
      <c r="AO82" s="18">
        <v>0.99560000000000004</v>
      </c>
      <c r="AP82" s="18">
        <v>0.99560000000000004</v>
      </c>
      <c r="AQ82" s="18">
        <v>0.99560000000000004</v>
      </c>
      <c r="AR82" s="18">
        <v>0.99560000000000004</v>
      </c>
      <c r="AS82" s="18">
        <v>0.99560000000000004</v>
      </c>
      <c r="AT82" s="18">
        <v>0.99560000000000004</v>
      </c>
      <c r="AU82" s="18">
        <v>0.99560000000000004</v>
      </c>
      <c r="AV82" s="18">
        <v>0.99560000000000004</v>
      </c>
      <c r="AW82" s="18">
        <v>0.99560000000000004</v>
      </c>
      <c r="AX82" s="18">
        <v>0.99560000000000004</v>
      </c>
      <c r="AY82" s="18">
        <v>0.99560000000000004</v>
      </c>
      <c r="AZ82" s="18">
        <v>0.99560000000000004</v>
      </c>
      <c r="BA82" s="18">
        <v>0.99560000000000004</v>
      </c>
      <c r="BB82" s="18">
        <v>0.99560000000000004</v>
      </c>
      <c r="BC82" s="18">
        <v>0.99560000000000004</v>
      </c>
      <c r="BD82" s="18">
        <v>0.99560000000000004</v>
      </c>
      <c r="BE82" s="18">
        <v>0.99560000000000004</v>
      </c>
      <c r="BF82" s="18">
        <v>0.99560000000000004</v>
      </c>
      <c r="BG82" s="18">
        <v>0.99560000000000004</v>
      </c>
      <c r="BH82" s="18">
        <v>0.99560000000000004</v>
      </c>
      <c r="BI82" s="18">
        <v>0.99560000000000004</v>
      </c>
      <c r="BJ82" s="18">
        <v>0.99560000000000004</v>
      </c>
      <c r="BK82" s="18">
        <v>0.99560000000000004</v>
      </c>
      <c r="BL82" s="18">
        <v>0.99560000000000004</v>
      </c>
      <c r="BM82" s="18">
        <v>0.99560000000000004</v>
      </c>
      <c r="BN82" s="18">
        <v>0.99560000000000004</v>
      </c>
      <c r="BO82" s="18">
        <v>0.99560000000000004</v>
      </c>
      <c r="BP82" s="18">
        <v>0.99560000000000004</v>
      </c>
      <c r="BQ82" s="18">
        <v>0.99560000000000004</v>
      </c>
      <c r="BR82" s="18">
        <v>0.99560000000000004</v>
      </c>
      <c r="BS82" s="18">
        <v>0.99560000000000004</v>
      </c>
      <c r="BT82" s="18">
        <v>0.99560000000000004</v>
      </c>
      <c r="BU82" s="18">
        <v>0.99560000000000004</v>
      </c>
      <c r="BV82" s="18">
        <v>0.99560000000000004</v>
      </c>
      <c r="BW82" s="18">
        <v>0.99560000000000004</v>
      </c>
      <c r="BX82" s="18">
        <v>0.99560000000000004</v>
      </c>
      <c r="BY82" s="18">
        <v>0.99560000000000004</v>
      </c>
      <c r="BZ82" s="18">
        <v>0.99560000000000004</v>
      </c>
      <c r="CA82" s="18">
        <v>0.99560000000000004</v>
      </c>
      <c r="CB82" s="18">
        <v>0.99560000000000004</v>
      </c>
      <c r="CC82" s="18">
        <v>0.99560000000000004</v>
      </c>
      <c r="CD82" s="18">
        <v>0.99560000000000004</v>
      </c>
      <c r="CE82" s="18">
        <v>0.99560000000000004</v>
      </c>
      <c r="CF82" s="18">
        <v>0.99560000000000004</v>
      </c>
      <c r="CG82" s="18">
        <v>0.99560000000000004</v>
      </c>
      <c r="CH82" s="18">
        <v>0.99560000000000004</v>
      </c>
      <c r="CI82" s="18">
        <v>0.99560000000000004</v>
      </c>
      <c r="CJ82" s="18">
        <v>0.99560000000000004</v>
      </c>
      <c r="CK82" s="18">
        <v>0.99560000000000004</v>
      </c>
      <c r="CL82" s="18">
        <v>0.99560000000000004</v>
      </c>
      <c r="CM82" s="18">
        <v>0.99560000000000004</v>
      </c>
      <c r="CN82" s="18">
        <v>0.99560000000000004</v>
      </c>
      <c r="CO82" s="18">
        <v>0.99560000000000004</v>
      </c>
      <c r="CP82" s="18">
        <v>0.99560000000000004</v>
      </c>
      <c r="CQ82" s="18">
        <v>0.99560000000000004</v>
      </c>
      <c r="CR82" s="18">
        <v>0.99560000000000004</v>
      </c>
      <c r="CS82" s="18">
        <v>0.99560000000000004</v>
      </c>
      <c r="CT82" s="18">
        <v>0.99560000000000004</v>
      </c>
      <c r="CU82" s="18">
        <v>0.99560000000000004</v>
      </c>
      <c r="CV82" s="18">
        <v>0.99560000000000004</v>
      </c>
      <c r="CW82" s="18">
        <v>0.99560000000000004</v>
      </c>
      <c r="CX82" s="18">
        <v>0.99560000000000004</v>
      </c>
      <c r="CY82" s="18">
        <v>0.99560000000000004</v>
      </c>
      <c r="CZ82" s="18">
        <v>0.99560000000000004</v>
      </c>
      <c r="DA82" s="18">
        <v>0.99560000000000004</v>
      </c>
      <c r="DB82" s="18">
        <v>0.99560000000000004</v>
      </c>
      <c r="DC82" s="18"/>
      <c r="DD82" s="18"/>
      <c r="DE82" s="18"/>
    </row>
    <row r="83" spans="1:109" x14ac:dyDescent="0.25">
      <c r="A83" s="175">
        <v>94</v>
      </c>
      <c r="B83" s="18">
        <v>1</v>
      </c>
      <c r="C83" s="18">
        <v>0.99409999999999998</v>
      </c>
      <c r="D83" s="18">
        <v>0.99390000000000001</v>
      </c>
      <c r="E83" s="18">
        <v>0.99390000000000001</v>
      </c>
      <c r="F83" s="18">
        <v>0.99399999999999999</v>
      </c>
      <c r="G83" s="18">
        <v>0.99409999999999998</v>
      </c>
      <c r="H83" s="18">
        <v>0.99429999999999996</v>
      </c>
      <c r="I83" s="18">
        <v>0.99450000000000005</v>
      </c>
      <c r="J83" s="18">
        <v>0.99480000000000002</v>
      </c>
      <c r="K83" s="18">
        <v>0.99509999999999998</v>
      </c>
      <c r="L83" s="18">
        <v>0.99529999999999996</v>
      </c>
      <c r="M83" s="18">
        <v>0.99560000000000004</v>
      </c>
      <c r="N83" s="18">
        <v>0.99580000000000002</v>
      </c>
      <c r="O83" s="18">
        <v>0.99590000000000001</v>
      </c>
      <c r="P83" s="18">
        <v>0.996</v>
      </c>
      <c r="Q83" s="18">
        <v>0.99660000000000004</v>
      </c>
      <c r="R83" s="18">
        <v>0.99660000000000004</v>
      </c>
      <c r="S83" s="18">
        <v>0.99660000000000004</v>
      </c>
      <c r="T83" s="18">
        <v>0.99660000000000004</v>
      </c>
      <c r="U83" s="18">
        <v>0.99660000000000004</v>
      </c>
      <c r="V83" s="18">
        <v>0.99660000000000004</v>
      </c>
      <c r="W83" s="18">
        <v>0.99660000000000004</v>
      </c>
      <c r="X83" s="18">
        <v>0.99660000000000004</v>
      </c>
      <c r="Y83" s="18">
        <v>0.99660000000000004</v>
      </c>
      <c r="Z83" s="18">
        <v>0.99660000000000004</v>
      </c>
      <c r="AA83" s="18">
        <v>0.99660000000000004</v>
      </c>
      <c r="AB83" s="18">
        <v>0.99660000000000004</v>
      </c>
      <c r="AC83" s="18">
        <v>0.99660000000000004</v>
      </c>
      <c r="AD83" s="18">
        <v>0.99660000000000004</v>
      </c>
      <c r="AE83" s="18">
        <v>0.99660000000000004</v>
      </c>
      <c r="AF83" s="18">
        <v>0.99660000000000004</v>
      </c>
      <c r="AG83" s="18">
        <v>0.99660000000000004</v>
      </c>
      <c r="AH83" s="18">
        <v>0.99660000000000004</v>
      </c>
      <c r="AI83" s="18">
        <v>0.99660000000000004</v>
      </c>
      <c r="AJ83" s="18">
        <v>0.99660000000000004</v>
      </c>
      <c r="AK83" s="18">
        <v>0.99660000000000004</v>
      </c>
      <c r="AL83" s="18">
        <v>0.99660000000000004</v>
      </c>
      <c r="AM83" s="18">
        <v>0.99660000000000004</v>
      </c>
      <c r="AN83" s="18">
        <v>0.99660000000000004</v>
      </c>
      <c r="AO83" s="18">
        <v>0.99660000000000004</v>
      </c>
      <c r="AP83" s="18">
        <v>0.99660000000000004</v>
      </c>
      <c r="AQ83" s="18">
        <v>0.99660000000000004</v>
      </c>
      <c r="AR83" s="18">
        <v>0.99660000000000004</v>
      </c>
      <c r="AS83" s="18">
        <v>0.99660000000000004</v>
      </c>
      <c r="AT83" s="18">
        <v>0.99660000000000004</v>
      </c>
      <c r="AU83" s="18">
        <v>0.99660000000000004</v>
      </c>
      <c r="AV83" s="18">
        <v>0.99660000000000004</v>
      </c>
      <c r="AW83" s="18">
        <v>0.99660000000000004</v>
      </c>
      <c r="AX83" s="18">
        <v>0.99660000000000004</v>
      </c>
      <c r="AY83" s="18">
        <v>0.99660000000000004</v>
      </c>
      <c r="AZ83" s="18">
        <v>0.99660000000000004</v>
      </c>
      <c r="BA83" s="18">
        <v>0.99660000000000004</v>
      </c>
      <c r="BB83" s="18">
        <v>0.99660000000000004</v>
      </c>
      <c r="BC83" s="18">
        <v>0.99660000000000004</v>
      </c>
      <c r="BD83" s="18">
        <v>0.99660000000000004</v>
      </c>
      <c r="BE83" s="18">
        <v>0.99660000000000004</v>
      </c>
      <c r="BF83" s="18">
        <v>0.99660000000000004</v>
      </c>
      <c r="BG83" s="18">
        <v>0.99660000000000004</v>
      </c>
      <c r="BH83" s="18">
        <v>0.99660000000000004</v>
      </c>
      <c r="BI83" s="18">
        <v>0.99660000000000004</v>
      </c>
      <c r="BJ83" s="18">
        <v>0.99660000000000004</v>
      </c>
      <c r="BK83" s="18">
        <v>0.99660000000000004</v>
      </c>
      <c r="BL83" s="18">
        <v>0.99660000000000004</v>
      </c>
      <c r="BM83" s="18">
        <v>0.99660000000000004</v>
      </c>
      <c r="BN83" s="18">
        <v>0.99660000000000004</v>
      </c>
      <c r="BO83" s="18">
        <v>0.99660000000000004</v>
      </c>
      <c r="BP83" s="18">
        <v>0.99660000000000004</v>
      </c>
      <c r="BQ83" s="18">
        <v>0.99660000000000004</v>
      </c>
      <c r="BR83" s="18">
        <v>0.99660000000000004</v>
      </c>
      <c r="BS83" s="18">
        <v>0.99660000000000004</v>
      </c>
      <c r="BT83" s="18">
        <v>0.99660000000000004</v>
      </c>
      <c r="BU83" s="18">
        <v>0.99660000000000004</v>
      </c>
      <c r="BV83" s="18">
        <v>0.99660000000000004</v>
      </c>
      <c r="BW83" s="18">
        <v>0.99660000000000004</v>
      </c>
      <c r="BX83" s="18">
        <v>0.99660000000000004</v>
      </c>
      <c r="BY83" s="18">
        <v>0.99660000000000004</v>
      </c>
      <c r="BZ83" s="18">
        <v>0.99660000000000004</v>
      </c>
      <c r="CA83" s="18">
        <v>0.99660000000000004</v>
      </c>
      <c r="CB83" s="18">
        <v>0.99660000000000004</v>
      </c>
      <c r="CC83" s="18">
        <v>0.99660000000000004</v>
      </c>
      <c r="CD83" s="18">
        <v>0.99660000000000004</v>
      </c>
      <c r="CE83" s="18">
        <v>0.99660000000000004</v>
      </c>
      <c r="CF83" s="18">
        <v>0.99660000000000004</v>
      </c>
      <c r="CG83" s="18">
        <v>0.99660000000000004</v>
      </c>
      <c r="CH83" s="18">
        <v>0.99660000000000004</v>
      </c>
      <c r="CI83" s="18">
        <v>0.99660000000000004</v>
      </c>
      <c r="CJ83" s="18">
        <v>0.99660000000000004</v>
      </c>
      <c r="CK83" s="18">
        <v>0.99660000000000004</v>
      </c>
      <c r="CL83" s="18">
        <v>0.99660000000000004</v>
      </c>
      <c r="CM83" s="18">
        <v>0.99660000000000004</v>
      </c>
      <c r="CN83" s="18">
        <v>0.99660000000000004</v>
      </c>
      <c r="CO83" s="18">
        <v>0.99660000000000004</v>
      </c>
      <c r="CP83" s="18">
        <v>0.99660000000000004</v>
      </c>
      <c r="CQ83" s="18">
        <v>0.99660000000000004</v>
      </c>
      <c r="CR83" s="18">
        <v>0.99660000000000004</v>
      </c>
      <c r="CS83" s="18">
        <v>0.99660000000000004</v>
      </c>
      <c r="CT83" s="18">
        <v>0.99660000000000004</v>
      </c>
      <c r="CU83" s="18">
        <v>0.99660000000000004</v>
      </c>
      <c r="CV83" s="18">
        <v>0.99660000000000004</v>
      </c>
      <c r="CW83" s="18">
        <v>0.99660000000000004</v>
      </c>
      <c r="CX83" s="18">
        <v>0.99660000000000004</v>
      </c>
      <c r="CY83" s="18">
        <v>0.99660000000000004</v>
      </c>
      <c r="CZ83" s="18">
        <v>0.99660000000000004</v>
      </c>
      <c r="DA83" s="18">
        <v>0.99660000000000004</v>
      </c>
      <c r="DB83" s="18">
        <v>0.99660000000000004</v>
      </c>
      <c r="DC83" s="18"/>
      <c r="DD83" s="18"/>
      <c r="DE83" s="18"/>
    </row>
    <row r="84" spans="1:109" x14ac:dyDescent="0.25">
      <c r="A84" s="175">
        <v>95</v>
      </c>
      <c r="B84" s="18">
        <v>1</v>
      </c>
      <c r="C84" s="18">
        <v>0.995</v>
      </c>
      <c r="D84" s="18">
        <v>0.99480000000000002</v>
      </c>
      <c r="E84" s="18">
        <v>0.99470000000000003</v>
      </c>
      <c r="F84" s="18">
        <v>0.99470000000000003</v>
      </c>
      <c r="G84" s="18">
        <v>0.99480000000000002</v>
      </c>
      <c r="H84" s="18">
        <v>0.99490000000000001</v>
      </c>
      <c r="I84" s="18">
        <v>0.99519999999999997</v>
      </c>
      <c r="J84" s="18">
        <v>0.99539999999999995</v>
      </c>
      <c r="K84" s="18">
        <v>0.99560000000000004</v>
      </c>
      <c r="L84" s="18">
        <v>0.99590000000000001</v>
      </c>
      <c r="M84" s="18">
        <v>0.99609999999999999</v>
      </c>
      <c r="N84" s="18">
        <v>0.99629999999999996</v>
      </c>
      <c r="O84" s="18">
        <v>0.99639999999999995</v>
      </c>
      <c r="P84" s="18">
        <v>0.99650000000000005</v>
      </c>
      <c r="Q84" s="18">
        <v>0.99750000000000005</v>
      </c>
      <c r="R84" s="18">
        <v>0.99750000000000005</v>
      </c>
      <c r="S84" s="18">
        <v>0.99750000000000005</v>
      </c>
      <c r="T84" s="18">
        <v>0.99750000000000005</v>
      </c>
      <c r="U84" s="18">
        <v>0.99750000000000005</v>
      </c>
      <c r="V84" s="18">
        <v>0.99750000000000005</v>
      </c>
      <c r="W84" s="18">
        <v>0.99750000000000005</v>
      </c>
      <c r="X84" s="18">
        <v>0.99750000000000005</v>
      </c>
      <c r="Y84" s="18">
        <v>0.99750000000000005</v>
      </c>
      <c r="Z84" s="18">
        <v>0.99750000000000005</v>
      </c>
      <c r="AA84" s="18">
        <v>0.99750000000000005</v>
      </c>
      <c r="AB84" s="18">
        <v>0.99750000000000005</v>
      </c>
      <c r="AC84" s="18">
        <v>0.99750000000000005</v>
      </c>
      <c r="AD84" s="18">
        <v>0.99750000000000005</v>
      </c>
      <c r="AE84" s="18">
        <v>0.99750000000000005</v>
      </c>
      <c r="AF84" s="18">
        <v>0.99750000000000005</v>
      </c>
      <c r="AG84" s="18">
        <v>0.99750000000000005</v>
      </c>
      <c r="AH84" s="18">
        <v>0.99750000000000005</v>
      </c>
      <c r="AI84" s="18">
        <v>0.99750000000000005</v>
      </c>
      <c r="AJ84" s="18">
        <v>0.99750000000000005</v>
      </c>
      <c r="AK84" s="18">
        <v>0.99750000000000005</v>
      </c>
      <c r="AL84" s="18">
        <v>0.99750000000000005</v>
      </c>
      <c r="AM84" s="18">
        <v>0.99750000000000005</v>
      </c>
      <c r="AN84" s="18">
        <v>0.99750000000000005</v>
      </c>
      <c r="AO84" s="18">
        <v>0.99750000000000005</v>
      </c>
      <c r="AP84" s="18">
        <v>0.99750000000000005</v>
      </c>
      <c r="AQ84" s="18">
        <v>0.99750000000000005</v>
      </c>
      <c r="AR84" s="18">
        <v>0.99750000000000005</v>
      </c>
      <c r="AS84" s="18">
        <v>0.99750000000000005</v>
      </c>
      <c r="AT84" s="18">
        <v>0.99750000000000005</v>
      </c>
      <c r="AU84" s="18">
        <v>0.99750000000000005</v>
      </c>
      <c r="AV84" s="18">
        <v>0.99750000000000005</v>
      </c>
      <c r="AW84" s="18">
        <v>0.99750000000000005</v>
      </c>
      <c r="AX84" s="18">
        <v>0.99750000000000005</v>
      </c>
      <c r="AY84" s="18">
        <v>0.99750000000000005</v>
      </c>
      <c r="AZ84" s="18">
        <v>0.99750000000000005</v>
      </c>
      <c r="BA84" s="18">
        <v>0.99750000000000005</v>
      </c>
      <c r="BB84" s="18">
        <v>0.99750000000000005</v>
      </c>
      <c r="BC84" s="18">
        <v>0.99750000000000005</v>
      </c>
      <c r="BD84" s="18">
        <v>0.99750000000000005</v>
      </c>
      <c r="BE84" s="18">
        <v>0.99750000000000005</v>
      </c>
      <c r="BF84" s="18">
        <v>0.99750000000000005</v>
      </c>
      <c r="BG84" s="18">
        <v>0.99750000000000005</v>
      </c>
      <c r="BH84" s="18">
        <v>0.99750000000000005</v>
      </c>
      <c r="BI84" s="18">
        <v>0.99750000000000005</v>
      </c>
      <c r="BJ84" s="18">
        <v>0.99750000000000005</v>
      </c>
      <c r="BK84" s="18">
        <v>0.99750000000000005</v>
      </c>
      <c r="BL84" s="18">
        <v>0.99750000000000005</v>
      </c>
      <c r="BM84" s="18">
        <v>0.99750000000000005</v>
      </c>
      <c r="BN84" s="18">
        <v>0.99750000000000005</v>
      </c>
      <c r="BO84" s="18">
        <v>0.99750000000000005</v>
      </c>
      <c r="BP84" s="18">
        <v>0.99750000000000005</v>
      </c>
      <c r="BQ84" s="18">
        <v>0.99750000000000005</v>
      </c>
      <c r="BR84" s="18">
        <v>0.99750000000000005</v>
      </c>
      <c r="BS84" s="18">
        <v>0.99750000000000005</v>
      </c>
      <c r="BT84" s="18">
        <v>0.99750000000000005</v>
      </c>
      <c r="BU84" s="18">
        <v>0.99750000000000005</v>
      </c>
      <c r="BV84" s="18">
        <v>0.99750000000000005</v>
      </c>
      <c r="BW84" s="18">
        <v>0.99750000000000005</v>
      </c>
      <c r="BX84" s="18">
        <v>0.99750000000000005</v>
      </c>
      <c r="BY84" s="18">
        <v>0.99750000000000005</v>
      </c>
      <c r="BZ84" s="18">
        <v>0.99750000000000005</v>
      </c>
      <c r="CA84" s="18">
        <v>0.99750000000000005</v>
      </c>
      <c r="CB84" s="18">
        <v>0.99750000000000005</v>
      </c>
      <c r="CC84" s="18">
        <v>0.99750000000000005</v>
      </c>
      <c r="CD84" s="18">
        <v>0.99750000000000005</v>
      </c>
      <c r="CE84" s="18">
        <v>0.99750000000000005</v>
      </c>
      <c r="CF84" s="18">
        <v>0.99750000000000005</v>
      </c>
      <c r="CG84" s="18">
        <v>0.99750000000000005</v>
      </c>
      <c r="CH84" s="18">
        <v>0.99750000000000005</v>
      </c>
      <c r="CI84" s="18">
        <v>0.99750000000000005</v>
      </c>
      <c r="CJ84" s="18">
        <v>0.99750000000000005</v>
      </c>
      <c r="CK84" s="18">
        <v>0.99750000000000005</v>
      </c>
      <c r="CL84" s="18">
        <v>0.99750000000000005</v>
      </c>
      <c r="CM84" s="18">
        <v>0.99750000000000005</v>
      </c>
      <c r="CN84" s="18">
        <v>0.99750000000000005</v>
      </c>
      <c r="CO84" s="18">
        <v>0.99750000000000005</v>
      </c>
      <c r="CP84" s="18">
        <v>0.99750000000000005</v>
      </c>
      <c r="CQ84" s="18">
        <v>0.99750000000000005</v>
      </c>
      <c r="CR84" s="18">
        <v>0.99750000000000005</v>
      </c>
      <c r="CS84" s="18">
        <v>0.99750000000000005</v>
      </c>
      <c r="CT84" s="18">
        <v>0.99750000000000005</v>
      </c>
      <c r="CU84" s="18">
        <v>0.99750000000000005</v>
      </c>
      <c r="CV84" s="18">
        <v>0.99750000000000005</v>
      </c>
      <c r="CW84" s="18">
        <v>0.99750000000000005</v>
      </c>
      <c r="CX84" s="18">
        <v>0.99750000000000005</v>
      </c>
      <c r="CY84" s="18">
        <v>0.99750000000000005</v>
      </c>
      <c r="CZ84" s="18">
        <v>0.99750000000000005</v>
      </c>
      <c r="DA84" s="18">
        <v>0.99750000000000005</v>
      </c>
      <c r="DB84" s="18">
        <v>0.99750000000000005</v>
      </c>
      <c r="DC84" s="18"/>
      <c r="DD84" s="18"/>
      <c r="DE84" s="18"/>
    </row>
    <row r="85" spans="1:109" x14ac:dyDescent="0.25">
      <c r="A85" s="175">
        <v>96</v>
      </c>
      <c r="B85" s="18">
        <v>1</v>
      </c>
      <c r="C85" s="18">
        <v>0.99570000000000003</v>
      </c>
      <c r="D85" s="18">
        <v>0.99529999999999996</v>
      </c>
      <c r="E85" s="18">
        <v>0.99509999999999998</v>
      </c>
      <c r="F85" s="18">
        <v>0.995</v>
      </c>
      <c r="G85" s="18">
        <v>0.995</v>
      </c>
      <c r="H85" s="18">
        <v>0.99519999999999997</v>
      </c>
      <c r="I85" s="18">
        <v>0.99539999999999995</v>
      </c>
      <c r="J85" s="18">
        <v>0.99560000000000004</v>
      </c>
      <c r="K85" s="18">
        <v>0.99580000000000002</v>
      </c>
      <c r="L85" s="18">
        <v>0.996</v>
      </c>
      <c r="M85" s="18">
        <v>0.99629999999999996</v>
      </c>
      <c r="N85" s="18">
        <v>0.99639999999999995</v>
      </c>
      <c r="O85" s="18">
        <v>0.99660000000000004</v>
      </c>
      <c r="P85" s="18">
        <v>0.99660000000000004</v>
      </c>
      <c r="Q85" s="18">
        <v>0.99760000000000004</v>
      </c>
      <c r="R85" s="18">
        <v>0.99760000000000004</v>
      </c>
      <c r="S85" s="18">
        <v>0.99760000000000004</v>
      </c>
      <c r="T85" s="18">
        <v>0.99760000000000004</v>
      </c>
      <c r="U85" s="18">
        <v>0.99760000000000004</v>
      </c>
      <c r="V85" s="18">
        <v>0.99760000000000004</v>
      </c>
      <c r="W85" s="18">
        <v>0.99760000000000004</v>
      </c>
      <c r="X85" s="18">
        <v>0.99760000000000004</v>
      </c>
      <c r="Y85" s="18">
        <v>0.99760000000000004</v>
      </c>
      <c r="Z85" s="18">
        <v>0.99760000000000004</v>
      </c>
      <c r="AA85" s="18">
        <v>0.99760000000000004</v>
      </c>
      <c r="AB85" s="18">
        <v>0.99760000000000004</v>
      </c>
      <c r="AC85" s="18">
        <v>0.99760000000000004</v>
      </c>
      <c r="AD85" s="18">
        <v>0.99760000000000004</v>
      </c>
      <c r="AE85" s="18">
        <v>0.99760000000000004</v>
      </c>
      <c r="AF85" s="18">
        <v>0.99760000000000004</v>
      </c>
      <c r="AG85" s="18">
        <v>0.99760000000000004</v>
      </c>
      <c r="AH85" s="18">
        <v>0.99760000000000004</v>
      </c>
      <c r="AI85" s="18">
        <v>0.99760000000000004</v>
      </c>
      <c r="AJ85" s="18">
        <v>0.99760000000000004</v>
      </c>
      <c r="AK85" s="18">
        <v>0.99760000000000004</v>
      </c>
      <c r="AL85" s="18">
        <v>0.99760000000000004</v>
      </c>
      <c r="AM85" s="18">
        <v>0.99760000000000004</v>
      </c>
      <c r="AN85" s="18">
        <v>0.99760000000000004</v>
      </c>
      <c r="AO85" s="18">
        <v>0.99760000000000004</v>
      </c>
      <c r="AP85" s="18">
        <v>0.99760000000000004</v>
      </c>
      <c r="AQ85" s="18">
        <v>0.99760000000000004</v>
      </c>
      <c r="AR85" s="18">
        <v>0.99760000000000004</v>
      </c>
      <c r="AS85" s="18">
        <v>0.99760000000000004</v>
      </c>
      <c r="AT85" s="18">
        <v>0.99760000000000004</v>
      </c>
      <c r="AU85" s="18">
        <v>0.99760000000000004</v>
      </c>
      <c r="AV85" s="18">
        <v>0.99760000000000004</v>
      </c>
      <c r="AW85" s="18">
        <v>0.99760000000000004</v>
      </c>
      <c r="AX85" s="18">
        <v>0.99760000000000004</v>
      </c>
      <c r="AY85" s="18">
        <v>0.99760000000000004</v>
      </c>
      <c r="AZ85" s="18">
        <v>0.99760000000000004</v>
      </c>
      <c r="BA85" s="18">
        <v>0.99760000000000004</v>
      </c>
      <c r="BB85" s="18">
        <v>0.99760000000000004</v>
      </c>
      <c r="BC85" s="18">
        <v>0.99760000000000004</v>
      </c>
      <c r="BD85" s="18">
        <v>0.99760000000000004</v>
      </c>
      <c r="BE85" s="18">
        <v>0.99760000000000004</v>
      </c>
      <c r="BF85" s="18">
        <v>0.99760000000000004</v>
      </c>
      <c r="BG85" s="18">
        <v>0.99760000000000004</v>
      </c>
      <c r="BH85" s="18">
        <v>0.99760000000000004</v>
      </c>
      <c r="BI85" s="18">
        <v>0.99760000000000004</v>
      </c>
      <c r="BJ85" s="18">
        <v>0.99760000000000004</v>
      </c>
      <c r="BK85" s="18">
        <v>0.99760000000000004</v>
      </c>
      <c r="BL85" s="18">
        <v>0.99760000000000004</v>
      </c>
      <c r="BM85" s="18">
        <v>0.99760000000000004</v>
      </c>
      <c r="BN85" s="18">
        <v>0.99760000000000004</v>
      </c>
      <c r="BO85" s="18">
        <v>0.99760000000000004</v>
      </c>
      <c r="BP85" s="18">
        <v>0.99760000000000004</v>
      </c>
      <c r="BQ85" s="18">
        <v>0.99760000000000004</v>
      </c>
      <c r="BR85" s="18">
        <v>0.99760000000000004</v>
      </c>
      <c r="BS85" s="18">
        <v>0.99760000000000004</v>
      </c>
      <c r="BT85" s="18">
        <v>0.99760000000000004</v>
      </c>
      <c r="BU85" s="18">
        <v>0.99760000000000004</v>
      </c>
      <c r="BV85" s="18">
        <v>0.99760000000000004</v>
      </c>
      <c r="BW85" s="18">
        <v>0.99760000000000004</v>
      </c>
      <c r="BX85" s="18">
        <v>0.99760000000000004</v>
      </c>
      <c r="BY85" s="18">
        <v>0.99760000000000004</v>
      </c>
      <c r="BZ85" s="18">
        <v>0.99760000000000004</v>
      </c>
      <c r="CA85" s="18">
        <v>0.99760000000000004</v>
      </c>
      <c r="CB85" s="18">
        <v>0.99760000000000004</v>
      </c>
      <c r="CC85" s="18">
        <v>0.99760000000000004</v>
      </c>
      <c r="CD85" s="18">
        <v>0.99760000000000004</v>
      </c>
      <c r="CE85" s="18">
        <v>0.99760000000000004</v>
      </c>
      <c r="CF85" s="18">
        <v>0.99760000000000004</v>
      </c>
      <c r="CG85" s="18">
        <v>0.99760000000000004</v>
      </c>
      <c r="CH85" s="18">
        <v>0.99760000000000004</v>
      </c>
      <c r="CI85" s="18">
        <v>0.99760000000000004</v>
      </c>
      <c r="CJ85" s="18">
        <v>0.99760000000000004</v>
      </c>
      <c r="CK85" s="18">
        <v>0.99760000000000004</v>
      </c>
      <c r="CL85" s="18">
        <v>0.99760000000000004</v>
      </c>
      <c r="CM85" s="18">
        <v>0.99760000000000004</v>
      </c>
      <c r="CN85" s="18">
        <v>0.99760000000000004</v>
      </c>
      <c r="CO85" s="18">
        <v>0.99760000000000004</v>
      </c>
      <c r="CP85" s="18">
        <v>0.99760000000000004</v>
      </c>
      <c r="CQ85" s="18">
        <v>0.99760000000000004</v>
      </c>
      <c r="CR85" s="18">
        <v>0.99760000000000004</v>
      </c>
      <c r="CS85" s="18">
        <v>0.99760000000000004</v>
      </c>
      <c r="CT85" s="18">
        <v>0.99760000000000004</v>
      </c>
      <c r="CU85" s="18">
        <v>0.99760000000000004</v>
      </c>
      <c r="CV85" s="18">
        <v>0.99760000000000004</v>
      </c>
      <c r="CW85" s="18">
        <v>0.99760000000000004</v>
      </c>
      <c r="CX85" s="18">
        <v>0.99760000000000004</v>
      </c>
      <c r="CY85" s="18">
        <v>0.99760000000000004</v>
      </c>
      <c r="CZ85" s="18">
        <v>0.99760000000000004</v>
      </c>
      <c r="DA85" s="18">
        <v>0.99760000000000004</v>
      </c>
      <c r="DB85" s="18">
        <v>0.99760000000000004</v>
      </c>
      <c r="DC85" s="18"/>
      <c r="DD85" s="18"/>
      <c r="DE85" s="18"/>
    </row>
    <row r="86" spans="1:109" x14ac:dyDescent="0.25">
      <c r="A86" s="175">
        <v>97</v>
      </c>
      <c r="B86" s="18">
        <v>1</v>
      </c>
      <c r="C86" s="18">
        <v>0.99650000000000005</v>
      </c>
      <c r="D86" s="18">
        <v>0.99590000000000001</v>
      </c>
      <c r="E86" s="18">
        <v>0.99550000000000005</v>
      </c>
      <c r="F86" s="18">
        <v>0.99529999999999996</v>
      </c>
      <c r="G86" s="18">
        <v>0.99529999999999996</v>
      </c>
      <c r="H86" s="18">
        <v>0.99539999999999995</v>
      </c>
      <c r="I86" s="18">
        <v>0.99560000000000004</v>
      </c>
      <c r="J86" s="18">
        <v>0.99580000000000002</v>
      </c>
      <c r="K86" s="18">
        <v>0.996</v>
      </c>
      <c r="L86" s="18">
        <v>0.99619999999999997</v>
      </c>
      <c r="M86" s="18">
        <v>0.99639999999999995</v>
      </c>
      <c r="N86" s="18">
        <v>0.99660000000000004</v>
      </c>
      <c r="O86" s="18">
        <v>0.99670000000000003</v>
      </c>
      <c r="P86" s="18">
        <v>0.99680000000000002</v>
      </c>
      <c r="Q86" s="18">
        <v>0.99780000000000002</v>
      </c>
      <c r="R86" s="18">
        <v>0.99780000000000002</v>
      </c>
      <c r="S86" s="18">
        <v>0.99780000000000002</v>
      </c>
      <c r="T86" s="18">
        <v>0.99780000000000002</v>
      </c>
      <c r="U86" s="18">
        <v>0.99780000000000002</v>
      </c>
      <c r="V86" s="18">
        <v>0.99780000000000002</v>
      </c>
      <c r="W86" s="18">
        <v>0.99780000000000002</v>
      </c>
      <c r="X86" s="18">
        <v>0.99780000000000002</v>
      </c>
      <c r="Y86" s="18">
        <v>0.99780000000000002</v>
      </c>
      <c r="Z86" s="18">
        <v>0.99780000000000002</v>
      </c>
      <c r="AA86" s="18">
        <v>0.99780000000000002</v>
      </c>
      <c r="AB86" s="18">
        <v>0.99780000000000002</v>
      </c>
      <c r="AC86" s="18">
        <v>0.99780000000000002</v>
      </c>
      <c r="AD86" s="18">
        <v>0.99780000000000002</v>
      </c>
      <c r="AE86" s="18">
        <v>0.99780000000000002</v>
      </c>
      <c r="AF86" s="18">
        <v>0.99780000000000002</v>
      </c>
      <c r="AG86" s="18">
        <v>0.99780000000000002</v>
      </c>
      <c r="AH86" s="18">
        <v>0.99780000000000002</v>
      </c>
      <c r="AI86" s="18">
        <v>0.99780000000000002</v>
      </c>
      <c r="AJ86" s="18">
        <v>0.99780000000000002</v>
      </c>
      <c r="AK86" s="18">
        <v>0.99780000000000002</v>
      </c>
      <c r="AL86" s="18">
        <v>0.99780000000000002</v>
      </c>
      <c r="AM86" s="18">
        <v>0.99780000000000002</v>
      </c>
      <c r="AN86" s="18">
        <v>0.99780000000000002</v>
      </c>
      <c r="AO86" s="18">
        <v>0.99780000000000002</v>
      </c>
      <c r="AP86" s="18">
        <v>0.99780000000000002</v>
      </c>
      <c r="AQ86" s="18">
        <v>0.99780000000000002</v>
      </c>
      <c r="AR86" s="18">
        <v>0.99780000000000002</v>
      </c>
      <c r="AS86" s="18">
        <v>0.99780000000000002</v>
      </c>
      <c r="AT86" s="18">
        <v>0.99780000000000002</v>
      </c>
      <c r="AU86" s="18">
        <v>0.99780000000000002</v>
      </c>
      <c r="AV86" s="18">
        <v>0.99780000000000002</v>
      </c>
      <c r="AW86" s="18">
        <v>0.99780000000000002</v>
      </c>
      <c r="AX86" s="18">
        <v>0.99780000000000002</v>
      </c>
      <c r="AY86" s="18">
        <v>0.99780000000000002</v>
      </c>
      <c r="AZ86" s="18">
        <v>0.99780000000000002</v>
      </c>
      <c r="BA86" s="18">
        <v>0.99780000000000002</v>
      </c>
      <c r="BB86" s="18">
        <v>0.99780000000000002</v>
      </c>
      <c r="BC86" s="18">
        <v>0.99780000000000002</v>
      </c>
      <c r="BD86" s="18">
        <v>0.99780000000000002</v>
      </c>
      <c r="BE86" s="18">
        <v>0.99780000000000002</v>
      </c>
      <c r="BF86" s="18">
        <v>0.99780000000000002</v>
      </c>
      <c r="BG86" s="18">
        <v>0.99780000000000002</v>
      </c>
      <c r="BH86" s="18">
        <v>0.99780000000000002</v>
      </c>
      <c r="BI86" s="18">
        <v>0.99780000000000002</v>
      </c>
      <c r="BJ86" s="18">
        <v>0.99780000000000002</v>
      </c>
      <c r="BK86" s="18">
        <v>0.99780000000000002</v>
      </c>
      <c r="BL86" s="18">
        <v>0.99780000000000002</v>
      </c>
      <c r="BM86" s="18">
        <v>0.99780000000000002</v>
      </c>
      <c r="BN86" s="18">
        <v>0.99780000000000002</v>
      </c>
      <c r="BO86" s="18">
        <v>0.99780000000000002</v>
      </c>
      <c r="BP86" s="18">
        <v>0.99780000000000002</v>
      </c>
      <c r="BQ86" s="18">
        <v>0.99780000000000002</v>
      </c>
      <c r="BR86" s="18">
        <v>0.99780000000000002</v>
      </c>
      <c r="BS86" s="18">
        <v>0.99780000000000002</v>
      </c>
      <c r="BT86" s="18">
        <v>0.99780000000000002</v>
      </c>
      <c r="BU86" s="18">
        <v>0.99780000000000002</v>
      </c>
      <c r="BV86" s="18">
        <v>0.99780000000000002</v>
      </c>
      <c r="BW86" s="18">
        <v>0.99780000000000002</v>
      </c>
      <c r="BX86" s="18">
        <v>0.99780000000000002</v>
      </c>
      <c r="BY86" s="18">
        <v>0.99780000000000002</v>
      </c>
      <c r="BZ86" s="18">
        <v>0.99780000000000002</v>
      </c>
      <c r="CA86" s="18">
        <v>0.99780000000000002</v>
      </c>
      <c r="CB86" s="18">
        <v>0.99780000000000002</v>
      </c>
      <c r="CC86" s="18">
        <v>0.99780000000000002</v>
      </c>
      <c r="CD86" s="18">
        <v>0.99780000000000002</v>
      </c>
      <c r="CE86" s="18">
        <v>0.99780000000000002</v>
      </c>
      <c r="CF86" s="18">
        <v>0.99780000000000002</v>
      </c>
      <c r="CG86" s="18">
        <v>0.99780000000000002</v>
      </c>
      <c r="CH86" s="18">
        <v>0.99780000000000002</v>
      </c>
      <c r="CI86" s="18">
        <v>0.99780000000000002</v>
      </c>
      <c r="CJ86" s="18">
        <v>0.99780000000000002</v>
      </c>
      <c r="CK86" s="18">
        <v>0.99780000000000002</v>
      </c>
      <c r="CL86" s="18">
        <v>0.99780000000000002</v>
      </c>
      <c r="CM86" s="18">
        <v>0.99780000000000002</v>
      </c>
      <c r="CN86" s="18">
        <v>0.99780000000000002</v>
      </c>
      <c r="CO86" s="18">
        <v>0.99780000000000002</v>
      </c>
      <c r="CP86" s="18">
        <v>0.99780000000000002</v>
      </c>
      <c r="CQ86" s="18">
        <v>0.99780000000000002</v>
      </c>
      <c r="CR86" s="18">
        <v>0.99780000000000002</v>
      </c>
      <c r="CS86" s="18">
        <v>0.99780000000000002</v>
      </c>
      <c r="CT86" s="18">
        <v>0.99780000000000002</v>
      </c>
      <c r="CU86" s="18">
        <v>0.99780000000000002</v>
      </c>
      <c r="CV86" s="18">
        <v>0.99780000000000002</v>
      </c>
      <c r="CW86" s="18">
        <v>0.99780000000000002</v>
      </c>
      <c r="CX86" s="18">
        <v>0.99780000000000002</v>
      </c>
      <c r="CY86" s="18">
        <v>0.99780000000000002</v>
      </c>
      <c r="CZ86" s="18">
        <v>0.99780000000000002</v>
      </c>
      <c r="DA86" s="18">
        <v>0.99780000000000002</v>
      </c>
      <c r="DB86" s="18">
        <v>0.99780000000000002</v>
      </c>
      <c r="DC86" s="18"/>
      <c r="DD86" s="18"/>
      <c r="DE86" s="18"/>
    </row>
    <row r="87" spans="1:109" x14ac:dyDescent="0.25">
      <c r="A87" s="175">
        <v>98</v>
      </c>
      <c r="B87" s="18">
        <v>1</v>
      </c>
      <c r="C87" s="18">
        <v>0.99729999999999996</v>
      </c>
      <c r="D87" s="18">
        <v>0.99660000000000004</v>
      </c>
      <c r="E87" s="18">
        <v>0.996</v>
      </c>
      <c r="F87" s="18">
        <v>0.99570000000000003</v>
      </c>
      <c r="G87" s="18">
        <v>0.99560000000000004</v>
      </c>
      <c r="H87" s="18">
        <v>0.99570000000000003</v>
      </c>
      <c r="I87" s="18">
        <v>0.99580000000000002</v>
      </c>
      <c r="J87" s="18">
        <v>0.996</v>
      </c>
      <c r="K87" s="18">
        <v>0.99619999999999997</v>
      </c>
      <c r="L87" s="18">
        <v>0.99639999999999995</v>
      </c>
      <c r="M87" s="18">
        <v>0.99660000000000004</v>
      </c>
      <c r="N87" s="18">
        <v>0.99670000000000003</v>
      </c>
      <c r="O87" s="18">
        <v>0.99680000000000002</v>
      </c>
      <c r="P87" s="18">
        <v>0.99690000000000001</v>
      </c>
      <c r="Q87" s="18">
        <v>0.99790000000000001</v>
      </c>
      <c r="R87" s="18">
        <v>0.99790000000000001</v>
      </c>
      <c r="S87" s="18">
        <v>0.99790000000000001</v>
      </c>
      <c r="T87" s="18">
        <v>0.99790000000000001</v>
      </c>
      <c r="U87" s="18">
        <v>0.99790000000000001</v>
      </c>
      <c r="V87" s="18">
        <v>0.99790000000000001</v>
      </c>
      <c r="W87" s="18">
        <v>0.99790000000000001</v>
      </c>
      <c r="X87" s="18">
        <v>0.99790000000000001</v>
      </c>
      <c r="Y87" s="18">
        <v>0.99790000000000001</v>
      </c>
      <c r="Z87" s="18">
        <v>0.99790000000000001</v>
      </c>
      <c r="AA87" s="18">
        <v>0.99790000000000001</v>
      </c>
      <c r="AB87" s="18">
        <v>0.99790000000000001</v>
      </c>
      <c r="AC87" s="18">
        <v>0.99790000000000001</v>
      </c>
      <c r="AD87" s="18">
        <v>0.99790000000000001</v>
      </c>
      <c r="AE87" s="18">
        <v>0.99790000000000001</v>
      </c>
      <c r="AF87" s="18">
        <v>0.99790000000000001</v>
      </c>
      <c r="AG87" s="18">
        <v>0.99790000000000001</v>
      </c>
      <c r="AH87" s="18">
        <v>0.99790000000000001</v>
      </c>
      <c r="AI87" s="18">
        <v>0.99790000000000001</v>
      </c>
      <c r="AJ87" s="18">
        <v>0.99790000000000001</v>
      </c>
      <c r="AK87" s="18">
        <v>0.99790000000000001</v>
      </c>
      <c r="AL87" s="18">
        <v>0.99790000000000001</v>
      </c>
      <c r="AM87" s="18">
        <v>0.99790000000000001</v>
      </c>
      <c r="AN87" s="18">
        <v>0.99790000000000001</v>
      </c>
      <c r="AO87" s="18">
        <v>0.99790000000000001</v>
      </c>
      <c r="AP87" s="18">
        <v>0.99790000000000001</v>
      </c>
      <c r="AQ87" s="18">
        <v>0.99790000000000001</v>
      </c>
      <c r="AR87" s="18">
        <v>0.99790000000000001</v>
      </c>
      <c r="AS87" s="18">
        <v>0.99790000000000001</v>
      </c>
      <c r="AT87" s="18">
        <v>0.99790000000000001</v>
      </c>
      <c r="AU87" s="18">
        <v>0.99790000000000001</v>
      </c>
      <c r="AV87" s="18">
        <v>0.99790000000000001</v>
      </c>
      <c r="AW87" s="18">
        <v>0.99790000000000001</v>
      </c>
      <c r="AX87" s="18">
        <v>0.99790000000000001</v>
      </c>
      <c r="AY87" s="18">
        <v>0.99790000000000001</v>
      </c>
      <c r="AZ87" s="18">
        <v>0.99790000000000001</v>
      </c>
      <c r="BA87" s="18">
        <v>0.99790000000000001</v>
      </c>
      <c r="BB87" s="18">
        <v>0.99790000000000001</v>
      </c>
      <c r="BC87" s="18">
        <v>0.99790000000000001</v>
      </c>
      <c r="BD87" s="18">
        <v>0.99790000000000001</v>
      </c>
      <c r="BE87" s="18">
        <v>0.99790000000000001</v>
      </c>
      <c r="BF87" s="18">
        <v>0.99790000000000001</v>
      </c>
      <c r="BG87" s="18">
        <v>0.99790000000000001</v>
      </c>
      <c r="BH87" s="18">
        <v>0.99790000000000001</v>
      </c>
      <c r="BI87" s="18">
        <v>0.99790000000000001</v>
      </c>
      <c r="BJ87" s="18">
        <v>0.99790000000000001</v>
      </c>
      <c r="BK87" s="18">
        <v>0.99790000000000001</v>
      </c>
      <c r="BL87" s="18">
        <v>0.99790000000000001</v>
      </c>
      <c r="BM87" s="18">
        <v>0.99790000000000001</v>
      </c>
      <c r="BN87" s="18">
        <v>0.99790000000000001</v>
      </c>
      <c r="BO87" s="18">
        <v>0.99790000000000001</v>
      </c>
      <c r="BP87" s="18">
        <v>0.99790000000000001</v>
      </c>
      <c r="BQ87" s="18">
        <v>0.99790000000000001</v>
      </c>
      <c r="BR87" s="18">
        <v>0.99790000000000001</v>
      </c>
      <c r="BS87" s="18">
        <v>0.99790000000000001</v>
      </c>
      <c r="BT87" s="18">
        <v>0.99790000000000001</v>
      </c>
      <c r="BU87" s="18">
        <v>0.99790000000000001</v>
      </c>
      <c r="BV87" s="18">
        <v>0.99790000000000001</v>
      </c>
      <c r="BW87" s="18">
        <v>0.99790000000000001</v>
      </c>
      <c r="BX87" s="18">
        <v>0.99790000000000001</v>
      </c>
      <c r="BY87" s="18">
        <v>0.99790000000000001</v>
      </c>
      <c r="BZ87" s="18">
        <v>0.99790000000000001</v>
      </c>
      <c r="CA87" s="18">
        <v>0.99790000000000001</v>
      </c>
      <c r="CB87" s="18">
        <v>0.99790000000000001</v>
      </c>
      <c r="CC87" s="18">
        <v>0.99790000000000001</v>
      </c>
      <c r="CD87" s="18">
        <v>0.99790000000000001</v>
      </c>
      <c r="CE87" s="18">
        <v>0.99790000000000001</v>
      </c>
      <c r="CF87" s="18">
        <v>0.99790000000000001</v>
      </c>
      <c r="CG87" s="18">
        <v>0.99790000000000001</v>
      </c>
      <c r="CH87" s="18">
        <v>0.99790000000000001</v>
      </c>
      <c r="CI87" s="18">
        <v>0.99790000000000001</v>
      </c>
      <c r="CJ87" s="18">
        <v>0.99790000000000001</v>
      </c>
      <c r="CK87" s="18">
        <v>0.99790000000000001</v>
      </c>
      <c r="CL87" s="18">
        <v>0.99790000000000001</v>
      </c>
      <c r="CM87" s="18">
        <v>0.99790000000000001</v>
      </c>
      <c r="CN87" s="18">
        <v>0.99790000000000001</v>
      </c>
      <c r="CO87" s="18">
        <v>0.99790000000000001</v>
      </c>
      <c r="CP87" s="18">
        <v>0.99790000000000001</v>
      </c>
      <c r="CQ87" s="18">
        <v>0.99790000000000001</v>
      </c>
      <c r="CR87" s="18">
        <v>0.99790000000000001</v>
      </c>
      <c r="CS87" s="18">
        <v>0.99790000000000001</v>
      </c>
      <c r="CT87" s="18">
        <v>0.99790000000000001</v>
      </c>
      <c r="CU87" s="18">
        <v>0.99790000000000001</v>
      </c>
      <c r="CV87" s="18">
        <v>0.99790000000000001</v>
      </c>
      <c r="CW87" s="18">
        <v>0.99790000000000001</v>
      </c>
      <c r="CX87" s="18">
        <v>0.99790000000000001</v>
      </c>
      <c r="CY87" s="18">
        <v>0.99790000000000001</v>
      </c>
      <c r="CZ87" s="18">
        <v>0.99790000000000001</v>
      </c>
      <c r="DA87" s="18">
        <v>0.99790000000000001</v>
      </c>
      <c r="DB87" s="18">
        <v>0.99790000000000001</v>
      </c>
      <c r="DC87" s="18"/>
      <c r="DD87" s="18"/>
      <c r="DE87" s="18"/>
    </row>
    <row r="88" spans="1:109" x14ac:dyDescent="0.25">
      <c r="A88" s="175">
        <v>99</v>
      </c>
      <c r="B88" s="18">
        <v>1</v>
      </c>
      <c r="C88" s="18">
        <v>0.99819999999999998</v>
      </c>
      <c r="D88" s="18">
        <v>0.99729999999999996</v>
      </c>
      <c r="E88" s="18">
        <v>0.99650000000000005</v>
      </c>
      <c r="F88" s="18">
        <v>0.99609999999999999</v>
      </c>
      <c r="G88" s="18">
        <v>0.99590000000000001</v>
      </c>
      <c r="H88" s="18">
        <v>0.99590000000000001</v>
      </c>
      <c r="I88" s="18">
        <v>0.996</v>
      </c>
      <c r="J88" s="18">
        <v>0.99619999999999997</v>
      </c>
      <c r="K88" s="18">
        <v>0.99639999999999995</v>
      </c>
      <c r="L88" s="18">
        <v>0.99650000000000005</v>
      </c>
      <c r="M88" s="18">
        <v>0.99670000000000003</v>
      </c>
      <c r="N88" s="18">
        <v>0.99690000000000001</v>
      </c>
      <c r="O88" s="18">
        <v>0.997</v>
      </c>
      <c r="P88" s="18">
        <v>0.997</v>
      </c>
      <c r="Q88" s="18">
        <v>0.998</v>
      </c>
      <c r="R88" s="18">
        <v>0.998</v>
      </c>
      <c r="S88" s="18">
        <v>0.998</v>
      </c>
      <c r="T88" s="18">
        <v>0.998</v>
      </c>
      <c r="U88" s="18">
        <v>0.998</v>
      </c>
      <c r="V88" s="18">
        <v>0.998</v>
      </c>
      <c r="W88" s="18">
        <v>0.998</v>
      </c>
      <c r="X88" s="18">
        <v>0.998</v>
      </c>
      <c r="Y88" s="18">
        <v>0.998</v>
      </c>
      <c r="Z88" s="18">
        <v>0.998</v>
      </c>
      <c r="AA88" s="18">
        <v>0.998</v>
      </c>
      <c r="AB88" s="18">
        <v>0.998</v>
      </c>
      <c r="AC88" s="18">
        <v>0.998</v>
      </c>
      <c r="AD88" s="18">
        <v>0.998</v>
      </c>
      <c r="AE88" s="18">
        <v>0.998</v>
      </c>
      <c r="AF88" s="18">
        <v>0.998</v>
      </c>
      <c r="AG88" s="18">
        <v>0.998</v>
      </c>
      <c r="AH88" s="18">
        <v>0.998</v>
      </c>
      <c r="AI88" s="18">
        <v>0.998</v>
      </c>
      <c r="AJ88" s="18">
        <v>0.998</v>
      </c>
      <c r="AK88" s="18">
        <v>0.998</v>
      </c>
      <c r="AL88" s="18">
        <v>0.998</v>
      </c>
      <c r="AM88" s="18">
        <v>0.998</v>
      </c>
      <c r="AN88" s="18">
        <v>0.998</v>
      </c>
      <c r="AO88" s="18">
        <v>0.998</v>
      </c>
      <c r="AP88" s="18">
        <v>0.998</v>
      </c>
      <c r="AQ88" s="18">
        <v>0.998</v>
      </c>
      <c r="AR88" s="18">
        <v>0.998</v>
      </c>
      <c r="AS88" s="18">
        <v>0.998</v>
      </c>
      <c r="AT88" s="18">
        <v>0.998</v>
      </c>
      <c r="AU88" s="18">
        <v>0.998</v>
      </c>
      <c r="AV88" s="18">
        <v>0.998</v>
      </c>
      <c r="AW88" s="18">
        <v>0.998</v>
      </c>
      <c r="AX88" s="18">
        <v>0.998</v>
      </c>
      <c r="AY88" s="18">
        <v>0.998</v>
      </c>
      <c r="AZ88" s="18">
        <v>0.998</v>
      </c>
      <c r="BA88" s="18">
        <v>0.998</v>
      </c>
      <c r="BB88" s="18">
        <v>0.998</v>
      </c>
      <c r="BC88" s="18">
        <v>0.998</v>
      </c>
      <c r="BD88" s="18">
        <v>0.998</v>
      </c>
      <c r="BE88" s="18">
        <v>0.998</v>
      </c>
      <c r="BF88" s="18">
        <v>0.998</v>
      </c>
      <c r="BG88" s="18">
        <v>0.998</v>
      </c>
      <c r="BH88" s="18">
        <v>0.998</v>
      </c>
      <c r="BI88" s="18">
        <v>0.998</v>
      </c>
      <c r="BJ88" s="18">
        <v>0.998</v>
      </c>
      <c r="BK88" s="18">
        <v>0.998</v>
      </c>
      <c r="BL88" s="18">
        <v>0.998</v>
      </c>
      <c r="BM88" s="18">
        <v>0.998</v>
      </c>
      <c r="BN88" s="18">
        <v>0.998</v>
      </c>
      <c r="BO88" s="18">
        <v>0.998</v>
      </c>
      <c r="BP88" s="18">
        <v>0.998</v>
      </c>
      <c r="BQ88" s="18">
        <v>0.998</v>
      </c>
      <c r="BR88" s="18">
        <v>0.998</v>
      </c>
      <c r="BS88" s="18">
        <v>0.998</v>
      </c>
      <c r="BT88" s="18">
        <v>0.998</v>
      </c>
      <c r="BU88" s="18">
        <v>0.998</v>
      </c>
      <c r="BV88" s="18">
        <v>0.998</v>
      </c>
      <c r="BW88" s="18">
        <v>0.998</v>
      </c>
      <c r="BX88" s="18">
        <v>0.998</v>
      </c>
      <c r="BY88" s="18">
        <v>0.998</v>
      </c>
      <c r="BZ88" s="18">
        <v>0.998</v>
      </c>
      <c r="CA88" s="18">
        <v>0.998</v>
      </c>
      <c r="CB88" s="18">
        <v>0.998</v>
      </c>
      <c r="CC88" s="18">
        <v>0.998</v>
      </c>
      <c r="CD88" s="18">
        <v>0.998</v>
      </c>
      <c r="CE88" s="18">
        <v>0.998</v>
      </c>
      <c r="CF88" s="18">
        <v>0.998</v>
      </c>
      <c r="CG88" s="18">
        <v>0.998</v>
      </c>
      <c r="CH88" s="18">
        <v>0.998</v>
      </c>
      <c r="CI88" s="18">
        <v>0.998</v>
      </c>
      <c r="CJ88" s="18">
        <v>0.998</v>
      </c>
      <c r="CK88" s="18">
        <v>0.998</v>
      </c>
      <c r="CL88" s="18">
        <v>0.998</v>
      </c>
      <c r="CM88" s="18">
        <v>0.998</v>
      </c>
      <c r="CN88" s="18">
        <v>0.998</v>
      </c>
      <c r="CO88" s="18">
        <v>0.998</v>
      </c>
      <c r="CP88" s="18">
        <v>0.998</v>
      </c>
      <c r="CQ88" s="18">
        <v>0.998</v>
      </c>
      <c r="CR88" s="18">
        <v>0.998</v>
      </c>
      <c r="CS88" s="18">
        <v>0.998</v>
      </c>
      <c r="CT88" s="18">
        <v>0.998</v>
      </c>
      <c r="CU88" s="18">
        <v>0.998</v>
      </c>
      <c r="CV88" s="18">
        <v>0.998</v>
      </c>
      <c r="CW88" s="18">
        <v>0.998</v>
      </c>
      <c r="CX88" s="18">
        <v>0.998</v>
      </c>
      <c r="CY88" s="18">
        <v>0.998</v>
      </c>
      <c r="CZ88" s="18">
        <v>0.998</v>
      </c>
      <c r="DA88" s="18">
        <v>0.998</v>
      </c>
      <c r="DB88" s="18">
        <v>0.998</v>
      </c>
      <c r="DC88" s="18"/>
      <c r="DD88" s="18"/>
      <c r="DE88" s="18"/>
    </row>
    <row r="89" spans="1:109" x14ac:dyDescent="0.25">
      <c r="A89" s="175">
        <v>100</v>
      </c>
      <c r="B89" s="18">
        <v>1</v>
      </c>
      <c r="C89" s="18">
        <v>0.99929999999999997</v>
      </c>
      <c r="D89" s="18">
        <v>0.998</v>
      </c>
      <c r="E89" s="18">
        <v>0.99709999999999999</v>
      </c>
      <c r="F89" s="18">
        <v>0.99639999999999995</v>
      </c>
      <c r="G89" s="18">
        <v>0.99619999999999997</v>
      </c>
      <c r="H89" s="18">
        <v>0.99619999999999997</v>
      </c>
      <c r="I89" s="18">
        <v>0.99629999999999996</v>
      </c>
      <c r="J89" s="18">
        <v>0.99639999999999995</v>
      </c>
      <c r="K89" s="18">
        <v>0.99650000000000005</v>
      </c>
      <c r="L89" s="18">
        <v>0.99670000000000003</v>
      </c>
      <c r="M89" s="18">
        <v>0.99690000000000001</v>
      </c>
      <c r="N89" s="18">
        <v>0.997</v>
      </c>
      <c r="O89" s="18">
        <v>0.99709999999999999</v>
      </c>
      <c r="P89" s="18">
        <v>0.99709999999999999</v>
      </c>
      <c r="Q89" s="18">
        <v>0.99809999999999999</v>
      </c>
      <c r="R89" s="18">
        <v>0.99809999999999999</v>
      </c>
      <c r="S89" s="18">
        <v>0.99809999999999999</v>
      </c>
      <c r="T89" s="18">
        <v>0.99809999999999999</v>
      </c>
      <c r="U89" s="18">
        <v>0.99809999999999999</v>
      </c>
      <c r="V89" s="18">
        <v>0.99809999999999999</v>
      </c>
      <c r="W89" s="18">
        <v>0.99809999999999999</v>
      </c>
      <c r="X89" s="18">
        <v>0.99809999999999999</v>
      </c>
      <c r="Y89" s="18">
        <v>0.99809999999999999</v>
      </c>
      <c r="Z89" s="18">
        <v>0.99809999999999999</v>
      </c>
      <c r="AA89" s="18">
        <v>0.99809999999999999</v>
      </c>
      <c r="AB89" s="18">
        <v>0.99809999999999999</v>
      </c>
      <c r="AC89" s="18">
        <v>0.99809999999999999</v>
      </c>
      <c r="AD89" s="18">
        <v>0.99809999999999999</v>
      </c>
      <c r="AE89" s="18">
        <v>0.99809999999999999</v>
      </c>
      <c r="AF89" s="18">
        <v>0.99809999999999999</v>
      </c>
      <c r="AG89" s="18">
        <v>0.99809999999999999</v>
      </c>
      <c r="AH89" s="18">
        <v>0.99809999999999999</v>
      </c>
      <c r="AI89" s="18">
        <v>0.99809999999999999</v>
      </c>
      <c r="AJ89" s="18">
        <v>0.99809999999999999</v>
      </c>
      <c r="AK89" s="18">
        <v>0.99809999999999999</v>
      </c>
      <c r="AL89" s="18">
        <v>0.99809999999999999</v>
      </c>
      <c r="AM89" s="18">
        <v>0.99809999999999999</v>
      </c>
      <c r="AN89" s="18">
        <v>0.99809999999999999</v>
      </c>
      <c r="AO89" s="18">
        <v>0.99809999999999999</v>
      </c>
      <c r="AP89" s="18">
        <v>0.99809999999999999</v>
      </c>
      <c r="AQ89" s="18">
        <v>0.99809999999999999</v>
      </c>
      <c r="AR89" s="18">
        <v>0.99809999999999999</v>
      </c>
      <c r="AS89" s="18">
        <v>0.99809999999999999</v>
      </c>
      <c r="AT89" s="18">
        <v>0.99809999999999999</v>
      </c>
      <c r="AU89" s="18">
        <v>0.99809999999999999</v>
      </c>
      <c r="AV89" s="18">
        <v>0.99809999999999999</v>
      </c>
      <c r="AW89" s="18">
        <v>0.99809999999999999</v>
      </c>
      <c r="AX89" s="18">
        <v>0.99809999999999999</v>
      </c>
      <c r="AY89" s="18">
        <v>0.99809999999999999</v>
      </c>
      <c r="AZ89" s="18">
        <v>0.99809999999999999</v>
      </c>
      <c r="BA89" s="18">
        <v>0.99809999999999999</v>
      </c>
      <c r="BB89" s="18">
        <v>0.99809999999999999</v>
      </c>
      <c r="BC89" s="18">
        <v>0.99809999999999999</v>
      </c>
      <c r="BD89" s="18">
        <v>0.99809999999999999</v>
      </c>
      <c r="BE89" s="18">
        <v>0.99809999999999999</v>
      </c>
      <c r="BF89" s="18">
        <v>0.99809999999999999</v>
      </c>
      <c r="BG89" s="18">
        <v>0.99809999999999999</v>
      </c>
      <c r="BH89" s="18">
        <v>0.99809999999999999</v>
      </c>
      <c r="BI89" s="18">
        <v>0.99809999999999999</v>
      </c>
      <c r="BJ89" s="18">
        <v>0.99809999999999999</v>
      </c>
      <c r="BK89" s="18">
        <v>0.99809999999999999</v>
      </c>
      <c r="BL89" s="18">
        <v>0.99809999999999999</v>
      </c>
      <c r="BM89" s="18">
        <v>0.99809999999999999</v>
      </c>
      <c r="BN89" s="18">
        <v>0.99809999999999999</v>
      </c>
      <c r="BO89" s="18">
        <v>0.99809999999999999</v>
      </c>
      <c r="BP89" s="18">
        <v>0.99809999999999999</v>
      </c>
      <c r="BQ89" s="18">
        <v>0.99809999999999999</v>
      </c>
      <c r="BR89" s="18">
        <v>0.99809999999999999</v>
      </c>
      <c r="BS89" s="18">
        <v>0.99809999999999999</v>
      </c>
      <c r="BT89" s="18">
        <v>0.99809999999999999</v>
      </c>
      <c r="BU89" s="18">
        <v>0.99809999999999999</v>
      </c>
      <c r="BV89" s="18">
        <v>0.99809999999999999</v>
      </c>
      <c r="BW89" s="18">
        <v>0.99809999999999999</v>
      </c>
      <c r="BX89" s="18">
        <v>0.99809999999999999</v>
      </c>
      <c r="BY89" s="18">
        <v>0.99809999999999999</v>
      </c>
      <c r="BZ89" s="18">
        <v>0.99809999999999999</v>
      </c>
      <c r="CA89" s="18">
        <v>0.99809999999999999</v>
      </c>
      <c r="CB89" s="18">
        <v>0.99809999999999999</v>
      </c>
      <c r="CC89" s="18">
        <v>0.99809999999999999</v>
      </c>
      <c r="CD89" s="18">
        <v>0.99809999999999999</v>
      </c>
      <c r="CE89" s="18">
        <v>0.99809999999999999</v>
      </c>
      <c r="CF89" s="18">
        <v>0.99809999999999999</v>
      </c>
      <c r="CG89" s="18">
        <v>0.99809999999999999</v>
      </c>
      <c r="CH89" s="18">
        <v>0.99809999999999999</v>
      </c>
      <c r="CI89" s="18">
        <v>0.99809999999999999</v>
      </c>
      <c r="CJ89" s="18">
        <v>0.99809999999999999</v>
      </c>
      <c r="CK89" s="18">
        <v>0.99809999999999999</v>
      </c>
      <c r="CL89" s="18">
        <v>0.99809999999999999</v>
      </c>
      <c r="CM89" s="18">
        <v>0.99809999999999999</v>
      </c>
      <c r="CN89" s="18">
        <v>0.99809999999999999</v>
      </c>
      <c r="CO89" s="18">
        <v>0.99809999999999999</v>
      </c>
      <c r="CP89" s="18">
        <v>0.99809999999999999</v>
      </c>
      <c r="CQ89" s="18">
        <v>0.99809999999999999</v>
      </c>
      <c r="CR89" s="18">
        <v>0.99809999999999999</v>
      </c>
      <c r="CS89" s="18">
        <v>0.99809999999999999</v>
      </c>
      <c r="CT89" s="18">
        <v>0.99809999999999999</v>
      </c>
      <c r="CU89" s="18">
        <v>0.99809999999999999</v>
      </c>
      <c r="CV89" s="18">
        <v>0.99809999999999999</v>
      </c>
      <c r="CW89" s="18">
        <v>0.99809999999999999</v>
      </c>
      <c r="CX89" s="18">
        <v>0.99809999999999999</v>
      </c>
      <c r="CY89" s="18">
        <v>0.99809999999999999</v>
      </c>
      <c r="CZ89" s="18">
        <v>0.99809999999999999</v>
      </c>
      <c r="DA89" s="18">
        <v>0.99809999999999999</v>
      </c>
      <c r="DB89" s="18">
        <v>0.99809999999999999</v>
      </c>
      <c r="DC89" s="18"/>
      <c r="DD89" s="18"/>
      <c r="DE89" s="18"/>
    </row>
    <row r="90" spans="1:109" x14ac:dyDescent="0.25">
      <c r="A90" s="175">
        <v>101</v>
      </c>
      <c r="B90" s="18">
        <v>1</v>
      </c>
      <c r="C90" s="18">
        <v>1.0004</v>
      </c>
      <c r="D90" s="18">
        <v>0.99890000000000001</v>
      </c>
      <c r="E90" s="18">
        <v>0.99770000000000003</v>
      </c>
      <c r="F90" s="18">
        <v>0.99690000000000001</v>
      </c>
      <c r="G90" s="18">
        <v>0.99650000000000005</v>
      </c>
      <c r="H90" s="18">
        <v>0.99650000000000005</v>
      </c>
      <c r="I90" s="18">
        <v>0.99650000000000005</v>
      </c>
      <c r="J90" s="18">
        <v>0.99660000000000004</v>
      </c>
      <c r="K90" s="18">
        <v>0.99670000000000003</v>
      </c>
      <c r="L90" s="18">
        <v>0.99690000000000001</v>
      </c>
      <c r="M90" s="18">
        <v>0.997</v>
      </c>
      <c r="N90" s="18">
        <v>0.99709999999999999</v>
      </c>
      <c r="O90" s="18">
        <v>0.99719999999999998</v>
      </c>
      <c r="P90" s="18">
        <v>0.99729999999999996</v>
      </c>
      <c r="Q90" s="18">
        <v>0.99829999999999997</v>
      </c>
      <c r="R90" s="18">
        <v>0.99829999999999997</v>
      </c>
      <c r="S90" s="18">
        <v>0.99829999999999997</v>
      </c>
      <c r="T90" s="18">
        <v>0.99829999999999997</v>
      </c>
      <c r="U90" s="18">
        <v>0.99829999999999997</v>
      </c>
      <c r="V90" s="18">
        <v>0.99829999999999997</v>
      </c>
      <c r="W90" s="18">
        <v>0.99829999999999997</v>
      </c>
      <c r="X90" s="18">
        <v>0.99829999999999997</v>
      </c>
      <c r="Y90" s="18">
        <v>0.99829999999999997</v>
      </c>
      <c r="Z90" s="18">
        <v>0.99829999999999997</v>
      </c>
      <c r="AA90" s="18">
        <v>0.99829999999999997</v>
      </c>
      <c r="AB90" s="18">
        <v>0.99829999999999997</v>
      </c>
      <c r="AC90" s="18">
        <v>0.99829999999999997</v>
      </c>
      <c r="AD90" s="18">
        <v>0.99829999999999997</v>
      </c>
      <c r="AE90" s="18">
        <v>0.99829999999999997</v>
      </c>
      <c r="AF90" s="18">
        <v>0.99829999999999997</v>
      </c>
      <c r="AG90" s="18">
        <v>0.99829999999999997</v>
      </c>
      <c r="AH90" s="18">
        <v>0.99829999999999997</v>
      </c>
      <c r="AI90" s="18">
        <v>0.99829999999999997</v>
      </c>
      <c r="AJ90" s="18">
        <v>0.99829999999999997</v>
      </c>
      <c r="AK90" s="18">
        <v>0.99829999999999997</v>
      </c>
      <c r="AL90" s="18">
        <v>0.99829999999999997</v>
      </c>
      <c r="AM90" s="18">
        <v>0.99829999999999997</v>
      </c>
      <c r="AN90" s="18">
        <v>0.99829999999999997</v>
      </c>
      <c r="AO90" s="18">
        <v>0.99829999999999997</v>
      </c>
      <c r="AP90" s="18">
        <v>0.99829999999999997</v>
      </c>
      <c r="AQ90" s="18">
        <v>0.99829999999999997</v>
      </c>
      <c r="AR90" s="18">
        <v>0.99829999999999997</v>
      </c>
      <c r="AS90" s="18">
        <v>0.99829999999999997</v>
      </c>
      <c r="AT90" s="18">
        <v>0.99829999999999997</v>
      </c>
      <c r="AU90" s="18">
        <v>0.99829999999999997</v>
      </c>
      <c r="AV90" s="18">
        <v>0.99829999999999997</v>
      </c>
      <c r="AW90" s="18">
        <v>0.99829999999999997</v>
      </c>
      <c r="AX90" s="18">
        <v>0.99829999999999997</v>
      </c>
      <c r="AY90" s="18">
        <v>0.99829999999999997</v>
      </c>
      <c r="AZ90" s="18">
        <v>0.99829999999999997</v>
      </c>
      <c r="BA90" s="18">
        <v>0.99829999999999997</v>
      </c>
      <c r="BB90" s="18">
        <v>0.99829999999999997</v>
      </c>
      <c r="BC90" s="18">
        <v>0.99829999999999997</v>
      </c>
      <c r="BD90" s="18">
        <v>0.99829999999999997</v>
      </c>
      <c r="BE90" s="18">
        <v>0.99829999999999997</v>
      </c>
      <c r="BF90" s="18">
        <v>0.99829999999999997</v>
      </c>
      <c r="BG90" s="18">
        <v>0.99829999999999997</v>
      </c>
      <c r="BH90" s="18">
        <v>0.99829999999999997</v>
      </c>
      <c r="BI90" s="18">
        <v>0.99829999999999997</v>
      </c>
      <c r="BJ90" s="18">
        <v>0.99829999999999997</v>
      </c>
      <c r="BK90" s="18">
        <v>0.99829999999999997</v>
      </c>
      <c r="BL90" s="18">
        <v>0.99829999999999997</v>
      </c>
      <c r="BM90" s="18">
        <v>0.99829999999999997</v>
      </c>
      <c r="BN90" s="18">
        <v>0.99829999999999997</v>
      </c>
      <c r="BO90" s="18">
        <v>0.99829999999999997</v>
      </c>
      <c r="BP90" s="18">
        <v>0.99829999999999997</v>
      </c>
      <c r="BQ90" s="18">
        <v>0.99829999999999997</v>
      </c>
      <c r="BR90" s="18">
        <v>0.99829999999999997</v>
      </c>
      <c r="BS90" s="18">
        <v>0.99829999999999997</v>
      </c>
      <c r="BT90" s="18">
        <v>0.99829999999999997</v>
      </c>
      <c r="BU90" s="18">
        <v>0.99829999999999997</v>
      </c>
      <c r="BV90" s="18">
        <v>0.99829999999999997</v>
      </c>
      <c r="BW90" s="18">
        <v>0.99829999999999997</v>
      </c>
      <c r="BX90" s="18">
        <v>0.99829999999999997</v>
      </c>
      <c r="BY90" s="18">
        <v>0.99829999999999997</v>
      </c>
      <c r="BZ90" s="18">
        <v>0.99829999999999997</v>
      </c>
      <c r="CA90" s="18">
        <v>0.99829999999999997</v>
      </c>
      <c r="CB90" s="18">
        <v>0.99829999999999997</v>
      </c>
      <c r="CC90" s="18">
        <v>0.99829999999999997</v>
      </c>
      <c r="CD90" s="18">
        <v>0.99829999999999997</v>
      </c>
      <c r="CE90" s="18">
        <v>0.99829999999999997</v>
      </c>
      <c r="CF90" s="18">
        <v>0.99829999999999997</v>
      </c>
      <c r="CG90" s="18">
        <v>0.99829999999999997</v>
      </c>
      <c r="CH90" s="18">
        <v>0.99829999999999997</v>
      </c>
      <c r="CI90" s="18">
        <v>0.99829999999999997</v>
      </c>
      <c r="CJ90" s="18">
        <v>0.99829999999999997</v>
      </c>
      <c r="CK90" s="18">
        <v>0.99829999999999997</v>
      </c>
      <c r="CL90" s="18">
        <v>0.99829999999999997</v>
      </c>
      <c r="CM90" s="18">
        <v>0.99829999999999997</v>
      </c>
      <c r="CN90" s="18">
        <v>0.99829999999999997</v>
      </c>
      <c r="CO90" s="18">
        <v>0.99829999999999997</v>
      </c>
      <c r="CP90" s="18">
        <v>0.99829999999999997</v>
      </c>
      <c r="CQ90" s="18">
        <v>0.99829999999999997</v>
      </c>
      <c r="CR90" s="18">
        <v>0.99829999999999997</v>
      </c>
      <c r="CS90" s="18">
        <v>0.99829999999999997</v>
      </c>
      <c r="CT90" s="18">
        <v>0.99829999999999997</v>
      </c>
      <c r="CU90" s="18">
        <v>0.99829999999999997</v>
      </c>
      <c r="CV90" s="18">
        <v>0.99829999999999997</v>
      </c>
      <c r="CW90" s="18">
        <v>0.99829999999999997</v>
      </c>
      <c r="CX90" s="18">
        <v>0.99829999999999997</v>
      </c>
      <c r="CY90" s="18">
        <v>0.99829999999999997</v>
      </c>
      <c r="CZ90" s="18">
        <v>0.99829999999999997</v>
      </c>
      <c r="DA90" s="18">
        <v>0.99829999999999997</v>
      </c>
      <c r="DB90" s="18">
        <v>0.99829999999999997</v>
      </c>
      <c r="DC90" s="18"/>
      <c r="DD90" s="18"/>
      <c r="DE90" s="18"/>
    </row>
    <row r="91" spans="1:109" x14ac:dyDescent="0.25">
      <c r="A91" s="175">
        <v>102</v>
      </c>
      <c r="B91" s="18">
        <v>1</v>
      </c>
      <c r="C91" s="18">
        <v>1.0016</v>
      </c>
      <c r="D91" s="18">
        <v>0.99980000000000002</v>
      </c>
      <c r="E91" s="18">
        <v>0.99829999999999997</v>
      </c>
      <c r="F91" s="18">
        <v>0.99729999999999996</v>
      </c>
      <c r="G91" s="18">
        <v>0.99690000000000001</v>
      </c>
      <c r="H91" s="18">
        <v>0.99680000000000002</v>
      </c>
      <c r="I91" s="18">
        <v>0.99680000000000002</v>
      </c>
      <c r="J91" s="18">
        <v>0.99680000000000002</v>
      </c>
      <c r="K91" s="18">
        <v>0.99690000000000001</v>
      </c>
      <c r="L91" s="18">
        <v>0.997</v>
      </c>
      <c r="M91" s="18">
        <v>0.99719999999999998</v>
      </c>
      <c r="N91" s="18">
        <v>0.99729999999999996</v>
      </c>
      <c r="O91" s="18">
        <v>0.99739999999999995</v>
      </c>
      <c r="P91" s="18">
        <v>0.99739999999999995</v>
      </c>
      <c r="Q91" s="18">
        <v>0.99839999999999995</v>
      </c>
      <c r="R91" s="18">
        <v>0.99839999999999995</v>
      </c>
      <c r="S91" s="18">
        <v>0.99839999999999995</v>
      </c>
      <c r="T91" s="18">
        <v>0.99839999999999995</v>
      </c>
      <c r="U91" s="18">
        <v>0.99839999999999995</v>
      </c>
      <c r="V91" s="18">
        <v>0.99839999999999995</v>
      </c>
      <c r="W91" s="18">
        <v>0.99839999999999995</v>
      </c>
      <c r="X91" s="18">
        <v>0.99839999999999995</v>
      </c>
      <c r="Y91" s="18">
        <v>0.99839999999999995</v>
      </c>
      <c r="Z91" s="18">
        <v>0.99839999999999995</v>
      </c>
      <c r="AA91" s="18">
        <v>0.99839999999999995</v>
      </c>
      <c r="AB91" s="18">
        <v>0.99839999999999995</v>
      </c>
      <c r="AC91" s="18">
        <v>0.99839999999999995</v>
      </c>
      <c r="AD91" s="18">
        <v>0.99839999999999995</v>
      </c>
      <c r="AE91" s="18">
        <v>0.99839999999999995</v>
      </c>
      <c r="AF91" s="18">
        <v>0.99839999999999995</v>
      </c>
      <c r="AG91" s="18">
        <v>0.99839999999999995</v>
      </c>
      <c r="AH91" s="18">
        <v>0.99839999999999995</v>
      </c>
      <c r="AI91" s="18">
        <v>0.99839999999999995</v>
      </c>
      <c r="AJ91" s="18">
        <v>0.99839999999999995</v>
      </c>
      <c r="AK91" s="18">
        <v>0.99839999999999995</v>
      </c>
      <c r="AL91" s="18">
        <v>0.99839999999999995</v>
      </c>
      <c r="AM91" s="18">
        <v>0.99839999999999995</v>
      </c>
      <c r="AN91" s="18">
        <v>0.99839999999999995</v>
      </c>
      <c r="AO91" s="18">
        <v>0.99839999999999995</v>
      </c>
      <c r="AP91" s="18">
        <v>0.99839999999999995</v>
      </c>
      <c r="AQ91" s="18">
        <v>0.99839999999999995</v>
      </c>
      <c r="AR91" s="18">
        <v>0.99839999999999995</v>
      </c>
      <c r="AS91" s="18">
        <v>0.99839999999999995</v>
      </c>
      <c r="AT91" s="18">
        <v>0.99839999999999995</v>
      </c>
      <c r="AU91" s="18">
        <v>0.99839999999999995</v>
      </c>
      <c r="AV91" s="18">
        <v>0.99839999999999995</v>
      </c>
      <c r="AW91" s="18">
        <v>0.99839999999999995</v>
      </c>
      <c r="AX91" s="18">
        <v>0.99839999999999995</v>
      </c>
      <c r="AY91" s="18">
        <v>0.99839999999999995</v>
      </c>
      <c r="AZ91" s="18">
        <v>0.99839999999999995</v>
      </c>
      <c r="BA91" s="18">
        <v>0.99839999999999995</v>
      </c>
      <c r="BB91" s="18">
        <v>0.99839999999999995</v>
      </c>
      <c r="BC91" s="18">
        <v>0.99839999999999995</v>
      </c>
      <c r="BD91" s="18">
        <v>0.99839999999999995</v>
      </c>
      <c r="BE91" s="18">
        <v>0.99839999999999995</v>
      </c>
      <c r="BF91" s="18">
        <v>0.99839999999999995</v>
      </c>
      <c r="BG91" s="18">
        <v>0.99839999999999995</v>
      </c>
      <c r="BH91" s="18">
        <v>0.99839999999999995</v>
      </c>
      <c r="BI91" s="18">
        <v>0.99839999999999995</v>
      </c>
      <c r="BJ91" s="18">
        <v>0.99839999999999995</v>
      </c>
      <c r="BK91" s="18">
        <v>0.99839999999999995</v>
      </c>
      <c r="BL91" s="18">
        <v>0.99839999999999995</v>
      </c>
      <c r="BM91" s="18">
        <v>0.99839999999999995</v>
      </c>
      <c r="BN91" s="18">
        <v>0.99839999999999995</v>
      </c>
      <c r="BO91" s="18">
        <v>0.99839999999999995</v>
      </c>
      <c r="BP91" s="18">
        <v>0.99839999999999995</v>
      </c>
      <c r="BQ91" s="18">
        <v>0.99839999999999995</v>
      </c>
      <c r="BR91" s="18">
        <v>0.99839999999999995</v>
      </c>
      <c r="BS91" s="18">
        <v>0.99839999999999995</v>
      </c>
      <c r="BT91" s="18">
        <v>0.99839999999999995</v>
      </c>
      <c r="BU91" s="18">
        <v>0.99839999999999995</v>
      </c>
      <c r="BV91" s="18">
        <v>0.99839999999999995</v>
      </c>
      <c r="BW91" s="18">
        <v>0.99839999999999995</v>
      </c>
      <c r="BX91" s="18">
        <v>0.99839999999999995</v>
      </c>
      <c r="BY91" s="18">
        <v>0.99839999999999995</v>
      </c>
      <c r="BZ91" s="18">
        <v>0.99839999999999995</v>
      </c>
      <c r="CA91" s="18">
        <v>0.99839999999999995</v>
      </c>
      <c r="CB91" s="18">
        <v>0.99839999999999995</v>
      </c>
      <c r="CC91" s="18">
        <v>0.99839999999999995</v>
      </c>
      <c r="CD91" s="18">
        <v>0.99839999999999995</v>
      </c>
      <c r="CE91" s="18">
        <v>0.99839999999999995</v>
      </c>
      <c r="CF91" s="18">
        <v>0.99839999999999995</v>
      </c>
      <c r="CG91" s="18">
        <v>0.99839999999999995</v>
      </c>
      <c r="CH91" s="18">
        <v>0.99839999999999995</v>
      </c>
      <c r="CI91" s="18">
        <v>0.99839999999999995</v>
      </c>
      <c r="CJ91" s="18">
        <v>0.99839999999999995</v>
      </c>
      <c r="CK91" s="18">
        <v>0.99839999999999995</v>
      </c>
      <c r="CL91" s="18">
        <v>0.99839999999999995</v>
      </c>
      <c r="CM91" s="18">
        <v>0.99839999999999995</v>
      </c>
      <c r="CN91" s="18">
        <v>0.99839999999999995</v>
      </c>
      <c r="CO91" s="18">
        <v>0.99839999999999995</v>
      </c>
      <c r="CP91" s="18">
        <v>0.99839999999999995</v>
      </c>
      <c r="CQ91" s="18">
        <v>0.99839999999999995</v>
      </c>
      <c r="CR91" s="18">
        <v>0.99839999999999995</v>
      </c>
      <c r="CS91" s="18">
        <v>0.99839999999999995</v>
      </c>
      <c r="CT91" s="18">
        <v>0.99839999999999995</v>
      </c>
      <c r="CU91" s="18">
        <v>0.99839999999999995</v>
      </c>
      <c r="CV91" s="18">
        <v>0.99839999999999995</v>
      </c>
      <c r="CW91" s="18">
        <v>0.99839999999999995</v>
      </c>
      <c r="CX91" s="18">
        <v>0.99839999999999995</v>
      </c>
      <c r="CY91" s="18">
        <v>0.99839999999999995</v>
      </c>
      <c r="CZ91" s="18">
        <v>0.99839999999999995</v>
      </c>
      <c r="DA91" s="18">
        <v>0.99839999999999995</v>
      </c>
      <c r="DB91" s="18">
        <v>0.99839999999999995</v>
      </c>
      <c r="DC91" s="18"/>
      <c r="DD91" s="18"/>
      <c r="DE91" s="18"/>
    </row>
    <row r="92" spans="1:109" x14ac:dyDescent="0.25">
      <c r="A92" s="175">
        <v>103</v>
      </c>
      <c r="B92" s="18">
        <v>1</v>
      </c>
      <c r="C92" s="18">
        <v>1.0029999999999999</v>
      </c>
      <c r="D92" s="18">
        <v>1.0007999999999999</v>
      </c>
      <c r="E92" s="18">
        <v>0.999</v>
      </c>
      <c r="F92" s="18">
        <v>0.99780000000000002</v>
      </c>
      <c r="G92" s="18">
        <v>0.99729999999999996</v>
      </c>
      <c r="H92" s="18">
        <v>0.99709999999999999</v>
      </c>
      <c r="I92" s="18">
        <v>0.99709999999999999</v>
      </c>
      <c r="J92" s="18">
        <v>0.99709999999999999</v>
      </c>
      <c r="K92" s="18">
        <v>0.99709999999999999</v>
      </c>
      <c r="L92" s="18">
        <v>0.99719999999999998</v>
      </c>
      <c r="M92" s="18">
        <v>0.99729999999999996</v>
      </c>
      <c r="N92" s="18">
        <v>0.99739999999999995</v>
      </c>
      <c r="O92" s="18">
        <v>0.99750000000000005</v>
      </c>
      <c r="P92" s="18">
        <v>0.99750000000000005</v>
      </c>
      <c r="Q92" s="18">
        <v>0.99850000000000005</v>
      </c>
      <c r="R92" s="18">
        <v>0.99850000000000005</v>
      </c>
      <c r="S92" s="18">
        <v>0.99850000000000005</v>
      </c>
      <c r="T92" s="18">
        <v>0.99850000000000005</v>
      </c>
      <c r="U92" s="18">
        <v>0.99850000000000005</v>
      </c>
      <c r="V92" s="18">
        <v>0.99850000000000005</v>
      </c>
      <c r="W92" s="18">
        <v>0.99850000000000005</v>
      </c>
      <c r="X92" s="18">
        <v>0.99850000000000005</v>
      </c>
      <c r="Y92" s="18">
        <v>0.99850000000000005</v>
      </c>
      <c r="Z92" s="18">
        <v>0.99850000000000005</v>
      </c>
      <c r="AA92" s="18">
        <v>0.99850000000000005</v>
      </c>
      <c r="AB92" s="18">
        <v>0.99850000000000005</v>
      </c>
      <c r="AC92" s="18">
        <v>0.99850000000000005</v>
      </c>
      <c r="AD92" s="18">
        <v>0.99850000000000005</v>
      </c>
      <c r="AE92" s="18">
        <v>0.99850000000000005</v>
      </c>
      <c r="AF92" s="18">
        <v>0.99850000000000005</v>
      </c>
      <c r="AG92" s="18">
        <v>0.99850000000000005</v>
      </c>
      <c r="AH92" s="18">
        <v>0.99850000000000005</v>
      </c>
      <c r="AI92" s="18">
        <v>0.99850000000000005</v>
      </c>
      <c r="AJ92" s="18">
        <v>0.99850000000000005</v>
      </c>
      <c r="AK92" s="18">
        <v>0.99850000000000005</v>
      </c>
      <c r="AL92" s="18">
        <v>0.99850000000000005</v>
      </c>
      <c r="AM92" s="18">
        <v>0.99850000000000005</v>
      </c>
      <c r="AN92" s="18">
        <v>0.99850000000000005</v>
      </c>
      <c r="AO92" s="18">
        <v>0.99850000000000005</v>
      </c>
      <c r="AP92" s="18">
        <v>0.99850000000000005</v>
      </c>
      <c r="AQ92" s="18">
        <v>0.99850000000000005</v>
      </c>
      <c r="AR92" s="18">
        <v>0.99850000000000005</v>
      </c>
      <c r="AS92" s="18">
        <v>0.99850000000000005</v>
      </c>
      <c r="AT92" s="18">
        <v>0.99850000000000005</v>
      </c>
      <c r="AU92" s="18">
        <v>0.99850000000000005</v>
      </c>
      <c r="AV92" s="18">
        <v>0.99850000000000005</v>
      </c>
      <c r="AW92" s="18">
        <v>0.99850000000000005</v>
      </c>
      <c r="AX92" s="18">
        <v>0.99850000000000005</v>
      </c>
      <c r="AY92" s="18">
        <v>0.99850000000000005</v>
      </c>
      <c r="AZ92" s="18">
        <v>0.99850000000000005</v>
      </c>
      <c r="BA92" s="18">
        <v>0.99850000000000005</v>
      </c>
      <c r="BB92" s="18">
        <v>0.99850000000000005</v>
      </c>
      <c r="BC92" s="18">
        <v>0.99850000000000005</v>
      </c>
      <c r="BD92" s="18">
        <v>0.99850000000000005</v>
      </c>
      <c r="BE92" s="18">
        <v>0.99850000000000005</v>
      </c>
      <c r="BF92" s="18">
        <v>0.99850000000000005</v>
      </c>
      <c r="BG92" s="18">
        <v>0.99850000000000005</v>
      </c>
      <c r="BH92" s="18">
        <v>0.99850000000000005</v>
      </c>
      <c r="BI92" s="18">
        <v>0.99850000000000005</v>
      </c>
      <c r="BJ92" s="18">
        <v>0.99850000000000005</v>
      </c>
      <c r="BK92" s="18">
        <v>0.99850000000000005</v>
      </c>
      <c r="BL92" s="18">
        <v>0.99850000000000005</v>
      </c>
      <c r="BM92" s="18">
        <v>0.99850000000000005</v>
      </c>
      <c r="BN92" s="18">
        <v>0.99850000000000005</v>
      </c>
      <c r="BO92" s="18">
        <v>0.99850000000000005</v>
      </c>
      <c r="BP92" s="18">
        <v>0.99850000000000005</v>
      </c>
      <c r="BQ92" s="18">
        <v>0.99850000000000005</v>
      </c>
      <c r="BR92" s="18">
        <v>0.99850000000000005</v>
      </c>
      <c r="BS92" s="18">
        <v>0.99850000000000005</v>
      </c>
      <c r="BT92" s="18">
        <v>0.99850000000000005</v>
      </c>
      <c r="BU92" s="18">
        <v>0.99850000000000005</v>
      </c>
      <c r="BV92" s="18">
        <v>0.99850000000000005</v>
      </c>
      <c r="BW92" s="18">
        <v>0.99850000000000005</v>
      </c>
      <c r="BX92" s="18">
        <v>0.99850000000000005</v>
      </c>
      <c r="BY92" s="18">
        <v>0.99850000000000005</v>
      </c>
      <c r="BZ92" s="18">
        <v>0.99850000000000005</v>
      </c>
      <c r="CA92" s="18">
        <v>0.99850000000000005</v>
      </c>
      <c r="CB92" s="18">
        <v>0.99850000000000005</v>
      </c>
      <c r="CC92" s="18">
        <v>0.99850000000000005</v>
      </c>
      <c r="CD92" s="18">
        <v>0.99850000000000005</v>
      </c>
      <c r="CE92" s="18">
        <v>0.99850000000000005</v>
      </c>
      <c r="CF92" s="18">
        <v>0.99850000000000005</v>
      </c>
      <c r="CG92" s="18">
        <v>0.99850000000000005</v>
      </c>
      <c r="CH92" s="18">
        <v>0.99850000000000005</v>
      </c>
      <c r="CI92" s="18">
        <v>0.99850000000000005</v>
      </c>
      <c r="CJ92" s="18">
        <v>0.99850000000000005</v>
      </c>
      <c r="CK92" s="18">
        <v>0.99850000000000005</v>
      </c>
      <c r="CL92" s="18">
        <v>0.99850000000000005</v>
      </c>
      <c r="CM92" s="18">
        <v>0.99850000000000005</v>
      </c>
      <c r="CN92" s="18">
        <v>0.99850000000000005</v>
      </c>
      <c r="CO92" s="18">
        <v>0.99850000000000005</v>
      </c>
      <c r="CP92" s="18">
        <v>0.99850000000000005</v>
      </c>
      <c r="CQ92" s="18">
        <v>0.99850000000000005</v>
      </c>
      <c r="CR92" s="18">
        <v>0.99850000000000005</v>
      </c>
      <c r="CS92" s="18">
        <v>0.99850000000000005</v>
      </c>
      <c r="CT92" s="18">
        <v>0.99850000000000005</v>
      </c>
      <c r="CU92" s="18">
        <v>0.99850000000000005</v>
      </c>
      <c r="CV92" s="18">
        <v>0.99850000000000005</v>
      </c>
      <c r="CW92" s="18">
        <v>0.99850000000000005</v>
      </c>
      <c r="CX92" s="18">
        <v>0.99850000000000005</v>
      </c>
      <c r="CY92" s="18">
        <v>0.99850000000000005</v>
      </c>
      <c r="CZ92" s="18">
        <v>0.99850000000000005</v>
      </c>
      <c r="DA92" s="18">
        <v>0.99850000000000005</v>
      </c>
      <c r="DB92" s="18">
        <v>0.99850000000000005</v>
      </c>
      <c r="DC92" s="18"/>
      <c r="DD92" s="18"/>
      <c r="DE92" s="18"/>
    </row>
    <row r="93" spans="1:109" x14ac:dyDescent="0.25">
      <c r="A93" s="175">
        <v>104</v>
      </c>
      <c r="B93" s="18">
        <v>1</v>
      </c>
      <c r="C93" s="18">
        <v>1.0044</v>
      </c>
      <c r="D93" s="18">
        <v>1.0019</v>
      </c>
      <c r="E93" s="18">
        <v>0.99980000000000002</v>
      </c>
      <c r="F93" s="18">
        <v>0.99839999999999995</v>
      </c>
      <c r="G93" s="18">
        <v>0.99770000000000003</v>
      </c>
      <c r="H93" s="18">
        <v>0.99750000000000005</v>
      </c>
      <c r="I93" s="18">
        <v>0.99729999999999996</v>
      </c>
      <c r="J93" s="18">
        <v>0.99729999999999996</v>
      </c>
      <c r="K93" s="18">
        <v>0.99729999999999996</v>
      </c>
      <c r="L93" s="18">
        <v>0.99739999999999995</v>
      </c>
      <c r="M93" s="18">
        <v>0.99750000000000005</v>
      </c>
      <c r="N93" s="18">
        <v>0.99760000000000004</v>
      </c>
      <c r="O93" s="18">
        <v>0.99760000000000004</v>
      </c>
      <c r="P93" s="18">
        <v>0.99770000000000003</v>
      </c>
      <c r="Q93" s="18">
        <v>0.99860000000000004</v>
      </c>
      <c r="R93" s="18">
        <v>0.99860000000000004</v>
      </c>
      <c r="S93" s="18">
        <v>0.99860000000000004</v>
      </c>
      <c r="T93" s="18">
        <v>0.99860000000000004</v>
      </c>
      <c r="U93" s="18">
        <v>0.99860000000000004</v>
      </c>
      <c r="V93" s="18">
        <v>0.99860000000000004</v>
      </c>
      <c r="W93" s="18">
        <v>0.99860000000000004</v>
      </c>
      <c r="X93" s="18">
        <v>0.99860000000000004</v>
      </c>
      <c r="Y93" s="18">
        <v>0.99860000000000004</v>
      </c>
      <c r="Z93" s="18">
        <v>0.99860000000000004</v>
      </c>
      <c r="AA93" s="18">
        <v>0.99860000000000004</v>
      </c>
      <c r="AB93" s="18">
        <v>0.99860000000000004</v>
      </c>
      <c r="AC93" s="18">
        <v>0.99860000000000004</v>
      </c>
      <c r="AD93" s="18">
        <v>0.99860000000000004</v>
      </c>
      <c r="AE93" s="18">
        <v>0.99860000000000004</v>
      </c>
      <c r="AF93" s="18">
        <v>0.99860000000000004</v>
      </c>
      <c r="AG93" s="18">
        <v>0.99860000000000004</v>
      </c>
      <c r="AH93" s="18">
        <v>0.99860000000000004</v>
      </c>
      <c r="AI93" s="18">
        <v>0.99860000000000004</v>
      </c>
      <c r="AJ93" s="18">
        <v>0.99860000000000004</v>
      </c>
      <c r="AK93" s="18">
        <v>0.99860000000000004</v>
      </c>
      <c r="AL93" s="18">
        <v>0.99860000000000004</v>
      </c>
      <c r="AM93" s="18">
        <v>0.99860000000000004</v>
      </c>
      <c r="AN93" s="18">
        <v>0.99860000000000004</v>
      </c>
      <c r="AO93" s="18">
        <v>0.99860000000000004</v>
      </c>
      <c r="AP93" s="18">
        <v>0.99860000000000004</v>
      </c>
      <c r="AQ93" s="18">
        <v>0.99860000000000004</v>
      </c>
      <c r="AR93" s="18">
        <v>0.99860000000000004</v>
      </c>
      <c r="AS93" s="18">
        <v>0.99860000000000004</v>
      </c>
      <c r="AT93" s="18">
        <v>0.99860000000000004</v>
      </c>
      <c r="AU93" s="18">
        <v>0.99860000000000004</v>
      </c>
      <c r="AV93" s="18">
        <v>0.99860000000000004</v>
      </c>
      <c r="AW93" s="18">
        <v>0.99860000000000004</v>
      </c>
      <c r="AX93" s="18">
        <v>0.99860000000000004</v>
      </c>
      <c r="AY93" s="18">
        <v>0.99860000000000004</v>
      </c>
      <c r="AZ93" s="18">
        <v>0.99860000000000004</v>
      </c>
      <c r="BA93" s="18">
        <v>0.99860000000000004</v>
      </c>
      <c r="BB93" s="18">
        <v>0.99860000000000004</v>
      </c>
      <c r="BC93" s="18">
        <v>0.99860000000000004</v>
      </c>
      <c r="BD93" s="18">
        <v>0.99860000000000004</v>
      </c>
      <c r="BE93" s="18">
        <v>0.99860000000000004</v>
      </c>
      <c r="BF93" s="18">
        <v>0.99860000000000004</v>
      </c>
      <c r="BG93" s="18">
        <v>0.99860000000000004</v>
      </c>
      <c r="BH93" s="18">
        <v>0.99860000000000004</v>
      </c>
      <c r="BI93" s="18">
        <v>0.99860000000000004</v>
      </c>
      <c r="BJ93" s="18">
        <v>0.99860000000000004</v>
      </c>
      <c r="BK93" s="18">
        <v>0.99860000000000004</v>
      </c>
      <c r="BL93" s="18">
        <v>0.99860000000000004</v>
      </c>
      <c r="BM93" s="18">
        <v>0.99860000000000004</v>
      </c>
      <c r="BN93" s="18">
        <v>0.99860000000000004</v>
      </c>
      <c r="BO93" s="18">
        <v>0.99860000000000004</v>
      </c>
      <c r="BP93" s="18">
        <v>0.99860000000000004</v>
      </c>
      <c r="BQ93" s="18">
        <v>0.99860000000000004</v>
      </c>
      <c r="BR93" s="18">
        <v>0.99860000000000004</v>
      </c>
      <c r="BS93" s="18">
        <v>0.99860000000000004</v>
      </c>
      <c r="BT93" s="18">
        <v>0.99860000000000004</v>
      </c>
      <c r="BU93" s="18">
        <v>0.99860000000000004</v>
      </c>
      <c r="BV93" s="18">
        <v>0.99860000000000004</v>
      </c>
      <c r="BW93" s="18">
        <v>0.99860000000000004</v>
      </c>
      <c r="BX93" s="18">
        <v>0.99860000000000004</v>
      </c>
      <c r="BY93" s="18">
        <v>0.99860000000000004</v>
      </c>
      <c r="BZ93" s="18">
        <v>0.99860000000000004</v>
      </c>
      <c r="CA93" s="18">
        <v>0.99860000000000004</v>
      </c>
      <c r="CB93" s="18">
        <v>0.99860000000000004</v>
      </c>
      <c r="CC93" s="18">
        <v>0.99860000000000004</v>
      </c>
      <c r="CD93" s="18">
        <v>0.99860000000000004</v>
      </c>
      <c r="CE93" s="18">
        <v>0.99860000000000004</v>
      </c>
      <c r="CF93" s="18">
        <v>0.99860000000000004</v>
      </c>
      <c r="CG93" s="18">
        <v>0.99860000000000004</v>
      </c>
      <c r="CH93" s="18">
        <v>0.99860000000000004</v>
      </c>
      <c r="CI93" s="18">
        <v>0.99860000000000004</v>
      </c>
      <c r="CJ93" s="18">
        <v>0.99860000000000004</v>
      </c>
      <c r="CK93" s="18">
        <v>0.99860000000000004</v>
      </c>
      <c r="CL93" s="18">
        <v>0.99860000000000004</v>
      </c>
      <c r="CM93" s="18">
        <v>0.99860000000000004</v>
      </c>
      <c r="CN93" s="18">
        <v>0.99860000000000004</v>
      </c>
      <c r="CO93" s="18">
        <v>0.99860000000000004</v>
      </c>
      <c r="CP93" s="18">
        <v>0.99860000000000004</v>
      </c>
      <c r="CQ93" s="18">
        <v>0.99860000000000004</v>
      </c>
      <c r="CR93" s="18">
        <v>0.99860000000000004</v>
      </c>
      <c r="CS93" s="18">
        <v>0.99860000000000004</v>
      </c>
      <c r="CT93" s="18">
        <v>0.99860000000000004</v>
      </c>
      <c r="CU93" s="18">
        <v>0.99860000000000004</v>
      </c>
      <c r="CV93" s="18">
        <v>0.99860000000000004</v>
      </c>
      <c r="CW93" s="18">
        <v>0.99860000000000004</v>
      </c>
      <c r="CX93" s="18">
        <v>0.99860000000000004</v>
      </c>
      <c r="CY93" s="18">
        <v>0.99860000000000004</v>
      </c>
      <c r="CZ93" s="18">
        <v>0.99860000000000004</v>
      </c>
      <c r="DA93" s="18">
        <v>0.99860000000000004</v>
      </c>
      <c r="DB93" s="18">
        <v>0.99860000000000004</v>
      </c>
      <c r="DC93" s="18"/>
      <c r="DD93" s="18"/>
      <c r="DE93" s="18"/>
    </row>
    <row r="94" spans="1:109" x14ac:dyDescent="0.25">
      <c r="A94" s="175">
        <v>105</v>
      </c>
      <c r="B94" s="18">
        <v>1</v>
      </c>
      <c r="C94" s="18">
        <v>1.0059</v>
      </c>
      <c r="D94" s="18">
        <v>1.0029999999999999</v>
      </c>
      <c r="E94" s="18">
        <v>1.0006999999999999</v>
      </c>
      <c r="F94" s="18">
        <v>0.999</v>
      </c>
      <c r="G94" s="18">
        <v>0.99819999999999998</v>
      </c>
      <c r="H94" s="18">
        <v>0.99790000000000001</v>
      </c>
      <c r="I94" s="18">
        <v>0.99770000000000003</v>
      </c>
      <c r="J94" s="18">
        <v>0.99760000000000004</v>
      </c>
      <c r="K94" s="18">
        <v>0.99750000000000005</v>
      </c>
      <c r="L94" s="18">
        <v>0.99760000000000004</v>
      </c>
      <c r="M94" s="18">
        <v>0.99760000000000004</v>
      </c>
      <c r="N94" s="18">
        <v>0.99770000000000003</v>
      </c>
      <c r="O94" s="18">
        <v>0.99780000000000002</v>
      </c>
      <c r="P94" s="18">
        <v>0.99780000000000002</v>
      </c>
      <c r="Q94" s="18">
        <v>0.99880000000000002</v>
      </c>
      <c r="R94" s="18">
        <v>0.99880000000000002</v>
      </c>
      <c r="S94" s="18">
        <v>0.99880000000000002</v>
      </c>
      <c r="T94" s="18">
        <v>0.99880000000000002</v>
      </c>
      <c r="U94" s="18">
        <v>0.99880000000000002</v>
      </c>
      <c r="V94" s="18">
        <v>0.99880000000000002</v>
      </c>
      <c r="W94" s="18">
        <v>0.99880000000000002</v>
      </c>
      <c r="X94" s="18">
        <v>0.99880000000000002</v>
      </c>
      <c r="Y94" s="18">
        <v>0.99880000000000002</v>
      </c>
      <c r="Z94" s="18">
        <v>0.99880000000000002</v>
      </c>
      <c r="AA94" s="18">
        <v>0.99880000000000002</v>
      </c>
      <c r="AB94" s="18">
        <v>0.99880000000000002</v>
      </c>
      <c r="AC94" s="18">
        <v>0.99880000000000002</v>
      </c>
      <c r="AD94" s="18">
        <v>0.99880000000000002</v>
      </c>
      <c r="AE94" s="18">
        <v>0.99880000000000002</v>
      </c>
      <c r="AF94" s="18">
        <v>0.99880000000000002</v>
      </c>
      <c r="AG94" s="18">
        <v>0.99880000000000002</v>
      </c>
      <c r="AH94" s="18">
        <v>0.99880000000000002</v>
      </c>
      <c r="AI94" s="18">
        <v>0.99880000000000002</v>
      </c>
      <c r="AJ94" s="18">
        <v>0.99880000000000002</v>
      </c>
      <c r="AK94" s="18">
        <v>0.99880000000000002</v>
      </c>
      <c r="AL94" s="18">
        <v>0.99880000000000002</v>
      </c>
      <c r="AM94" s="18">
        <v>0.99880000000000002</v>
      </c>
      <c r="AN94" s="18">
        <v>0.99880000000000002</v>
      </c>
      <c r="AO94" s="18">
        <v>0.99880000000000002</v>
      </c>
      <c r="AP94" s="18">
        <v>0.99880000000000002</v>
      </c>
      <c r="AQ94" s="18">
        <v>0.99880000000000002</v>
      </c>
      <c r="AR94" s="18">
        <v>0.99880000000000002</v>
      </c>
      <c r="AS94" s="18">
        <v>0.99880000000000002</v>
      </c>
      <c r="AT94" s="18">
        <v>0.99880000000000002</v>
      </c>
      <c r="AU94" s="18">
        <v>0.99880000000000002</v>
      </c>
      <c r="AV94" s="18">
        <v>0.99880000000000002</v>
      </c>
      <c r="AW94" s="18">
        <v>0.99880000000000002</v>
      </c>
      <c r="AX94" s="18">
        <v>0.99880000000000002</v>
      </c>
      <c r="AY94" s="18">
        <v>0.99880000000000002</v>
      </c>
      <c r="AZ94" s="18">
        <v>0.99880000000000002</v>
      </c>
      <c r="BA94" s="18">
        <v>0.99880000000000002</v>
      </c>
      <c r="BB94" s="18">
        <v>0.99880000000000002</v>
      </c>
      <c r="BC94" s="18">
        <v>0.99880000000000002</v>
      </c>
      <c r="BD94" s="18">
        <v>0.99880000000000002</v>
      </c>
      <c r="BE94" s="18">
        <v>0.99880000000000002</v>
      </c>
      <c r="BF94" s="18">
        <v>0.99880000000000002</v>
      </c>
      <c r="BG94" s="18">
        <v>0.99880000000000002</v>
      </c>
      <c r="BH94" s="18">
        <v>0.99880000000000002</v>
      </c>
      <c r="BI94" s="18">
        <v>0.99880000000000002</v>
      </c>
      <c r="BJ94" s="18">
        <v>0.99880000000000002</v>
      </c>
      <c r="BK94" s="18">
        <v>0.99880000000000002</v>
      </c>
      <c r="BL94" s="18">
        <v>0.99880000000000002</v>
      </c>
      <c r="BM94" s="18">
        <v>0.99880000000000002</v>
      </c>
      <c r="BN94" s="18">
        <v>0.99880000000000002</v>
      </c>
      <c r="BO94" s="18">
        <v>0.99880000000000002</v>
      </c>
      <c r="BP94" s="18">
        <v>0.99880000000000002</v>
      </c>
      <c r="BQ94" s="18">
        <v>0.99880000000000002</v>
      </c>
      <c r="BR94" s="18">
        <v>0.99880000000000002</v>
      </c>
      <c r="BS94" s="18">
        <v>0.99880000000000002</v>
      </c>
      <c r="BT94" s="18">
        <v>0.99880000000000002</v>
      </c>
      <c r="BU94" s="18">
        <v>0.99880000000000002</v>
      </c>
      <c r="BV94" s="18">
        <v>0.99880000000000002</v>
      </c>
      <c r="BW94" s="18">
        <v>0.99880000000000002</v>
      </c>
      <c r="BX94" s="18">
        <v>0.99880000000000002</v>
      </c>
      <c r="BY94" s="18">
        <v>0.99880000000000002</v>
      </c>
      <c r="BZ94" s="18">
        <v>0.99880000000000002</v>
      </c>
      <c r="CA94" s="18">
        <v>0.99880000000000002</v>
      </c>
      <c r="CB94" s="18">
        <v>0.99880000000000002</v>
      </c>
      <c r="CC94" s="18">
        <v>0.99880000000000002</v>
      </c>
      <c r="CD94" s="18">
        <v>0.99880000000000002</v>
      </c>
      <c r="CE94" s="18">
        <v>0.99880000000000002</v>
      </c>
      <c r="CF94" s="18">
        <v>0.99880000000000002</v>
      </c>
      <c r="CG94" s="18">
        <v>0.99880000000000002</v>
      </c>
      <c r="CH94" s="18">
        <v>0.99880000000000002</v>
      </c>
      <c r="CI94" s="18">
        <v>0.99880000000000002</v>
      </c>
      <c r="CJ94" s="18">
        <v>0.99880000000000002</v>
      </c>
      <c r="CK94" s="18">
        <v>0.99880000000000002</v>
      </c>
      <c r="CL94" s="18">
        <v>0.99880000000000002</v>
      </c>
      <c r="CM94" s="18">
        <v>0.99880000000000002</v>
      </c>
      <c r="CN94" s="18">
        <v>0.99880000000000002</v>
      </c>
      <c r="CO94" s="18">
        <v>0.99880000000000002</v>
      </c>
      <c r="CP94" s="18">
        <v>0.99880000000000002</v>
      </c>
      <c r="CQ94" s="18">
        <v>0.99880000000000002</v>
      </c>
      <c r="CR94" s="18">
        <v>0.99880000000000002</v>
      </c>
      <c r="CS94" s="18">
        <v>0.99880000000000002</v>
      </c>
      <c r="CT94" s="18">
        <v>0.99880000000000002</v>
      </c>
      <c r="CU94" s="18">
        <v>0.99880000000000002</v>
      </c>
      <c r="CV94" s="18">
        <v>0.99880000000000002</v>
      </c>
      <c r="CW94" s="18">
        <v>0.99880000000000002</v>
      </c>
      <c r="CX94" s="18">
        <v>0.99880000000000002</v>
      </c>
      <c r="CY94" s="18">
        <v>0.99880000000000002</v>
      </c>
      <c r="CZ94" s="18">
        <v>0.99880000000000002</v>
      </c>
      <c r="DA94" s="18">
        <v>0.99880000000000002</v>
      </c>
      <c r="DB94" s="18">
        <v>0.99880000000000002</v>
      </c>
      <c r="DC94" s="18"/>
      <c r="DD94" s="18"/>
      <c r="DE94" s="18"/>
    </row>
    <row r="95" spans="1:109" x14ac:dyDescent="0.25">
      <c r="A95" s="175">
        <v>106</v>
      </c>
      <c r="B95" s="18">
        <v>1</v>
      </c>
      <c r="C95" s="18">
        <v>1.0065</v>
      </c>
      <c r="D95" s="18">
        <v>1.0037</v>
      </c>
      <c r="E95" s="18">
        <v>1.0013000000000001</v>
      </c>
      <c r="F95" s="18">
        <v>0.99960000000000004</v>
      </c>
      <c r="G95" s="18">
        <v>0.99870000000000003</v>
      </c>
      <c r="H95" s="18">
        <v>0.99829999999999997</v>
      </c>
      <c r="I95" s="18">
        <v>0.998</v>
      </c>
      <c r="J95" s="18">
        <v>0.99780000000000002</v>
      </c>
      <c r="K95" s="18">
        <v>0.99780000000000002</v>
      </c>
      <c r="L95" s="18">
        <v>0.99780000000000002</v>
      </c>
      <c r="M95" s="18">
        <v>0.99780000000000002</v>
      </c>
      <c r="N95" s="18">
        <v>0.99790000000000001</v>
      </c>
      <c r="O95" s="18">
        <v>0.99790000000000001</v>
      </c>
      <c r="P95" s="18">
        <v>0.99790000000000001</v>
      </c>
      <c r="Q95" s="18">
        <v>0.99890000000000001</v>
      </c>
      <c r="R95" s="18">
        <v>0.99890000000000001</v>
      </c>
      <c r="S95" s="18">
        <v>0.99890000000000001</v>
      </c>
      <c r="T95" s="18">
        <v>0.99890000000000001</v>
      </c>
      <c r="U95" s="18">
        <v>0.99890000000000001</v>
      </c>
      <c r="V95" s="18">
        <v>0.99890000000000001</v>
      </c>
      <c r="W95" s="18">
        <v>0.99890000000000001</v>
      </c>
      <c r="X95" s="18">
        <v>0.99890000000000001</v>
      </c>
      <c r="Y95" s="18">
        <v>0.99890000000000001</v>
      </c>
      <c r="Z95" s="18">
        <v>0.99890000000000001</v>
      </c>
      <c r="AA95" s="18">
        <v>0.99890000000000001</v>
      </c>
      <c r="AB95" s="18">
        <v>0.99890000000000001</v>
      </c>
      <c r="AC95" s="18">
        <v>0.99890000000000001</v>
      </c>
      <c r="AD95" s="18">
        <v>0.99890000000000001</v>
      </c>
      <c r="AE95" s="18">
        <v>0.99890000000000001</v>
      </c>
      <c r="AF95" s="18">
        <v>0.99890000000000001</v>
      </c>
      <c r="AG95" s="18">
        <v>0.99890000000000001</v>
      </c>
      <c r="AH95" s="18">
        <v>0.99890000000000001</v>
      </c>
      <c r="AI95" s="18">
        <v>0.99890000000000001</v>
      </c>
      <c r="AJ95" s="18">
        <v>0.99890000000000001</v>
      </c>
      <c r="AK95" s="18">
        <v>0.99890000000000001</v>
      </c>
      <c r="AL95" s="18">
        <v>0.99890000000000001</v>
      </c>
      <c r="AM95" s="18">
        <v>0.99890000000000001</v>
      </c>
      <c r="AN95" s="18">
        <v>0.99890000000000001</v>
      </c>
      <c r="AO95" s="18">
        <v>0.99890000000000001</v>
      </c>
      <c r="AP95" s="18">
        <v>0.99890000000000001</v>
      </c>
      <c r="AQ95" s="18">
        <v>0.99890000000000001</v>
      </c>
      <c r="AR95" s="18">
        <v>0.99890000000000001</v>
      </c>
      <c r="AS95" s="18">
        <v>0.99890000000000001</v>
      </c>
      <c r="AT95" s="18">
        <v>0.99890000000000001</v>
      </c>
      <c r="AU95" s="18">
        <v>0.99890000000000001</v>
      </c>
      <c r="AV95" s="18">
        <v>0.99890000000000001</v>
      </c>
      <c r="AW95" s="18">
        <v>0.99890000000000001</v>
      </c>
      <c r="AX95" s="18">
        <v>0.99890000000000001</v>
      </c>
      <c r="AY95" s="18">
        <v>0.99890000000000001</v>
      </c>
      <c r="AZ95" s="18">
        <v>0.99890000000000001</v>
      </c>
      <c r="BA95" s="18">
        <v>0.99890000000000001</v>
      </c>
      <c r="BB95" s="18">
        <v>0.99890000000000001</v>
      </c>
      <c r="BC95" s="18">
        <v>0.99890000000000001</v>
      </c>
      <c r="BD95" s="18">
        <v>0.99890000000000001</v>
      </c>
      <c r="BE95" s="18">
        <v>0.99890000000000001</v>
      </c>
      <c r="BF95" s="18">
        <v>0.99890000000000001</v>
      </c>
      <c r="BG95" s="18">
        <v>0.99890000000000001</v>
      </c>
      <c r="BH95" s="18">
        <v>0.99890000000000001</v>
      </c>
      <c r="BI95" s="18">
        <v>0.99890000000000001</v>
      </c>
      <c r="BJ95" s="18">
        <v>0.99890000000000001</v>
      </c>
      <c r="BK95" s="18">
        <v>0.99890000000000001</v>
      </c>
      <c r="BL95" s="18">
        <v>0.99890000000000001</v>
      </c>
      <c r="BM95" s="18">
        <v>0.99890000000000001</v>
      </c>
      <c r="BN95" s="18">
        <v>0.99890000000000001</v>
      </c>
      <c r="BO95" s="18">
        <v>0.99890000000000001</v>
      </c>
      <c r="BP95" s="18">
        <v>0.99890000000000001</v>
      </c>
      <c r="BQ95" s="18">
        <v>0.99890000000000001</v>
      </c>
      <c r="BR95" s="18">
        <v>0.99890000000000001</v>
      </c>
      <c r="BS95" s="18">
        <v>0.99890000000000001</v>
      </c>
      <c r="BT95" s="18">
        <v>0.99890000000000001</v>
      </c>
      <c r="BU95" s="18">
        <v>0.99890000000000001</v>
      </c>
      <c r="BV95" s="18">
        <v>0.99890000000000001</v>
      </c>
      <c r="BW95" s="18">
        <v>0.99890000000000001</v>
      </c>
      <c r="BX95" s="18">
        <v>0.99890000000000001</v>
      </c>
      <c r="BY95" s="18">
        <v>0.99890000000000001</v>
      </c>
      <c r="BZ95" s="18">
        <v>0.99890000000000001</v>
      </c>
      <c r="CA95" s="18">
        <v>0.99890000000000001</v>
      </c>
      <c r="CB95" s="18">
        <v>0.99890000000000001</v>
      </c>
      <c r="CC95" s="18">
        <v>0.99890000000000001</v>
      </c>
      <c r="CD95" s="18">
        <v>0.99890000000000001</v>
      </c>
      <c r="CE95" s="18">
        <v>0.99890000000000001</v>
      </c>
      <c r="CF95" s="18">
        <v>0.99890000000000001</v>
      </c>
      <c r="CG95" s="18">
        <v>0.99890000000000001</v>
      </c>
      <c r="CH95" s="18">
        <v>0.99890000000000001</v>
      </c>
      <c r="CI95" s="18">
        <v>0.99890000000000001</v>
      </c>
      <c r="CJ95" s="18">
        <v>0.99890000000000001</v>
      </c>
      <c r="CK95" s="18">
        <v>0.99890000000000001</v>
      </c>
      <c r="CL95" s="18">
        <v>0.99890000000000001</v>
      </c>
      <c r="CM95" s="18">
        <v>0.99890000000000001</v>
      </c>
      <c r="CN95" s="18">
        <v>0.99890000000000001</v>
      </c>
      <c r="CO95" s="18">
        <v>0.99890000000000001</v>
      </c>
      <c r="CP95" s="18">
        <v>0.99890000000000001</v>
      </c>
      <c r="CQ95" s="18">
        <v>0.99890000000000001</v>
      </c>
      <c r="CR95" s="18">
        <v>0.99890000000000001</v>
      </c>
      <c r="CS95" s="18">
        <v>0.99890000000000001</v>
      </c>
      <c r="CT95" s="18">
        <v>0.99890000000000001</v>
      </c>
      <c r="CU95" s="18">
        <v>0.99890000000000001</v>
      </c>
      <c r="CV95" s="18">
        <v>0.99890000000000001</v>
      </c>
      <c r="CW95" s="18">
        <v>0.99890000000000001</v>
      </c>
      <c r="CX95" s="18">
        <v>0.99890000000000001</v>
      </c>
      <c r="CY95" s="18">
        <v>0.99890000000000001</v>
      </c>
      <c r="CZ95" s="18">
        <v>0.99890000000000001</v>
      </c>
      <c r="DA95" s="18">
        <v>0.99890000000000001</v>
      </c>
      <c r="DB95" s="18">
        <v>0.99890000000000001</v>
      </c>
      <c r="DC95" s="18"/>
      <c r="DD95" s="18"/>
      <c r="DE95" s="18"/>
    </row>
    <row r="96" spans="1:109" x14ac:dyDescent="0.25">
      <c r="A96" s="175">
        <v>107</v>
      </c>
      <c r="B96" s="18">
        <v>1</v>
      </c>
      <c r="C96" s="18">
        <v>1.0072000000000001</v>
      </c>
      <c r="D96" s="18">
        <v>1.0044</v>
      </c>
      <c r="E96" s="18">
        <v>1.002</v>
      </c>
      <c r="F96" s="18">
        <v>1.0003</v>
      </c>
      <c r="G96" s="18">
        <v>0.99929999999999997</v>
      </c>
      <c r="H96" s="18">
        <v>0.99870000000000003</v>
      </c>
      <c r="I96" s="18">
        <v>0.99839999999999995</v>
      </c>
      <c r="J96" s="18">
        <v>0.99809999999999999</v>
      </c>
      <c r="K96" s="18">
        <v>0.998</v>
      </c>
      <c r="L96" s="18">
        <v>0.998</v>
      </c>
      <c r="M96" s="18">
        <v>0.998</v>
      </c>
      <c r="N96" s="18">
        <v>0.998</v>
      </c>
      <c r="O96" s="18">
        <v>0.998</v>
      </c>
      <c r="P96" s="18">
        <v>0.998</v>
      </c>
      <c r="Q96" s="18">
        <v>0.999</v>
      </c>
      <c r="R96" s="18">
        <v>0.999</v>
      </c>
      <c r="S96" s="18">
        <v>0.999</v>
      </c>
      <c r="T96" s="18">
        <v>0.999</v>
      </c>
      <c r="U96" s="18">
        <v>0.999</v>
      </c>
      <c r="V96" s="18">
        <v>0.999</v>
      </c>
      <c r="W96" s="18">
        <v>0.999</v>
      </c>
      <c r="X96" s="18">
        <v>0.999</v>
      </c>
      <c r="Y96" s="18">
        <v>0.999</v>
      </c>
      <c r="Z96" s="18">
        <v>0.999</v>
      </c>
      <c r="AA96" s="18">
        <v>0.999</v>
      </c>
      <c r="AB96" s="18">
        <v>0.999</v>
      </c>
      <c r="AC96" s="18">
        <v>0.999</v>
      </c>
      <c r="AD96" s="18">
        <v>0.999</v>
      </c>
      <c r="AE96" s="18">
        <v>0.999</v>
      </c>
      <c r="AF96" s="18">
        <v>0.999</v>
      </c>
      <c r="AG96" s="18">
        <v>0.999</v>
      </c>
      <c r="AH96" s="18">
        <v>0.999</v>
      </c>
      <c r="AI96" s="18">
        <v>0.999</v>
      </c>
      <c r="AJ96" s="18">
        <v>0.999</v>
      </c>
      <c r="AK96" s="18">
        <v>0.999</v>
      </c>
      <c r="AL96" s="18">
        <v>0.999</v>
      </c>
      <c r="AM96" s="18">
        <v>0.999</v>
      </c>
      <c r="AN96" s="18">
        <v>0.999</v>
      </c>
      <c r="AO96" s="18">
        <v>0.999</v>
      </c>
      <c r="AP96" s="18">
        <v>0.999</v>
      </c>
      <c r="AQ96" s="18">
        <v>0.999</v>
      </c>
      <c r="AR96" s="18">
        <v>0.999</v>
      </c>
      <c r="AS96" s="18">
        <v>0.999</v>
      </c>
      <c r="AT96" s="18">
        <v>0.999</v>
      </c>
      <c r="AU96" s="18">
        <v>0.999</v>
      </c>
      <c r="AV96" s="18">
        <v>0.999</v>
      </c>
      <c r="AW96" s="18">
        <v>0.999</v>
      </c>
      <c r="AX96" s="18">
        <v>0.999</v>
      </c>
      <c r="AY96" s="18">
        <v>0.999</v>
      </c>
      <c r="AZ96" s="18">
        <v>0.999</v>
      </c>
      <c r="BA96" s="18">
        <v>0.999</v>
      </c>
      <c r="BB96" s="18">
        <v>0.999</v>
      </c>
      <c r="BC96" s="18">
        <v>0.999</v>
      </c>
      <c r="BD96" s="18">
        <v>0.999</v>
      </c>
      <c r="BE96" s="18">
        <v>0.999</v>
      </c>
      <c r="BF96" s="18">
        <v>0.999</v>
      </c>
      <c r="BG96" s="18">
        <v>0.999</v>
      </c>
      <c r="BH96" s="18">
        <v>0.999</v>
      </c>
      <c r="BI96" s="18">
        <v>0.999</v>
      </c>
      <c r="BJ96" s="18">
        <v>0.999</v>
      </c>
      <c r="BK96" s="18">
        <v>0.999</v>
      </c>
      <c r="BL96" s="18">
        <v>0.999</v>
      </c>
      <c r="BM96" s="18">
        <v>0.999</v>
      </c>
      <c r="BN96" s="18">
        <v>0.999</v>
      </c>
      <c r="BO96" s="18">
        <v>0.999</v>
      </c>
      <c r="BP96" s="18">
        <v>0.999</v>
      </c>
      <c r="BQ96" s="18">
        <v>0.999</v>
      </c>
      <c r="BR96" s="18">
        <v>0.999</v>
      </c>
      <c r="BS96" s="18">
        <v>0.999</v>
      </c>
      <c r="BT96" s="18">
        <v>0.999</v>
      </c>
      <c r="BU96" s="18">
        <v>0.999</v>
      </c>
      <c r="BV96" s="18">
        <v>0.999</v>
      </c>
      <c r="BW96" s="18">
        <v>0.999</v>
      </c>
      <c r="BX96" s="18">
        <v>0.999</v>
      </c>
      <c r="BY96" s="18">
        <v>0.999</v>
      </c>
      <c r="BZ96" s="18">
        <v>0.999</v>
      </c>
      <c r="CA96" s="18">
        <v>0.999</v>
      </c>
      <c r="CB96" s="18">
        <v>0.999</v>
      </c>
      <c r="CC96" s="18">
        <v>0.999</v>
      </c>
      <c r="CD96" s="18">
        <v>0.999</v>
      </c>
      <c r="CE96" s="18">
        <v>0.999</v>
      </c>
      <c r="CF96" s="18">
        <v>0.999</v>
      </c>
      <c r="CG96" s="18">
        <v>0.999</v>
      </c>
      <c r="CH96" s="18">
        <v>0.999</v>
      </c>
      <c r="CI96" s="18">
        <v>0.999</v>
      </c>
      <c r="CJ96" s="18">
        <v>0.999</v>
      </c>
      <c r="CK96" s="18">
        <v>0.999</v>
      </c>
      <c r="CL96" s="18">
        <v>0.999</v>
      </c>
      <c r="CM96" s="18">
        <v>0.999</v>
      </c>
      <c r="CN96" s="18">
        <v>0.999</v>
      </c>
      <c r="CO96" s="18">
        <v>0.999</v>
      </c>
      <c r="CP96" s="18">
        <v>0.999</v>
      </c>
      <c r="CQ96" s="18">
        <v>0.999</v>
      </c>
      <c r="CR96" s="18">
        <v>0.999</v>
      </c>
      <c r="CS96" s="18">
        <v>0.999</v>
      </c>
      <c r="CT96" s="18">
        <v>0.999</v>
      </c>
      <c r="CU96" s="18">
        <v>0.999</v>
      </c>
      <c r="CV96" s="18">
        <v>0.999</v>
      </c>
      <c r="CW96" s="18">
        <v>0.999</v>
      </c>
      <c r="CX96" s="18">
        <v>0.999</v>
      </c>
      <c r="CY96" s="18">
        <v>0.999</v>
      </c>
      <c r="CZ96" s="18">
        <v>0.999</v>
      </c>
      <c r="DA96" s="18">
        <v>0.999</v>
      </c>
      <c r="DB96" s="18">
        <v>0.999</v>
      </c>
      <c r="DC96" s="18"/>
      <c r="DD96" s="18"/>
      <c r="DE96" s="18"/>
    </row>
    <row r="97" spans="1:109" x14ac:dyDescent="0.25">
      <c r="A97" s="175">
        <v>108</v>
      </c>
      <c r="B97" s="18">
        <v>1</v>
      </c>
      <c r="C97" s="18">
        <v>1.0079</v>
      </c>
      <c r="D97" s="18">
        <v>1.0051000000000001</v>
      </c>
      <c r="E97" s="18">
        <v>1.0027999999999999</v>
      </c>
      <c r="F97" s="18">
        <v>1.0009999999999999</v>
      </c>
      <c r="G97" s="18">
        <v>0.99990000000000001</v>
      </c>
      <c r="H97" s="18">
        <v>0.99919999999999998</v>
      </c>
      <c r="I97" s="18">
        <v>0.99870000000000003</v>
      </c>
      <c r="J97" s="18">
        <v>0.99850000000000005</v>
      </c>
      <c r="K97" s="18">
        <v>0.99829999999999997</v>
      </c>
      <c r="L97" s="18">
        <v>0.99819999999999998</v>
      </c>
      <c r="M97" s="18">
        <v>0.99809999999999999</v>
      </c>
      <c r="N97" s="18">
        <v>0.99819999999999998</v>
      </c>
      <c r="O97" s="18">
        <v>0.99819999999999998</v>
      </c>
      <c r="P97" s="18">
        <v>0.99819999999999998</v>
      </c>
      <c r="Q97" s="18">
        <v>0.99909999999999999</v>
      </c>
      <c r="R97" s="18">
        <v>0.99909999999999999</v>
      </c>
      <c r="S97" s="18">
        <v>0.99909999999999999</v>
      </c>
      <c r="T97" s="18">
        <v>0.99909999999999999</v>
      </c>
      <c r="U97" s="18">
        <v>0.99909999999999999</v>
      </c>
      <c r="V97" s="18">
        <v>0.99909999999999999</v>
      </c>
      <c r="W97" s="18">
        <v>0.99909999999999999</v>
      </c>
      <c r="X97" s="18">
        <v>0.99909999999999999</v>
      </c>
      <c r="Y97" s="18">
        <v>0.99909999999999999</v>
      </c>
      <c r="Z97" s="18">
        <v>0.99909999999999999</v>
      </c>
      <c r="AA97" s="18">
        <v>0.99909999999999999</v>
      </c>
      <c r="AB97" s="18">
        <v>0.99909999999999999</v>
      </c>
      <c r="AC97" s="18">
        <v>0.99909999999999999</v>
      </c>
      <c r="AD97" s="18">
        <v>0.99909999999999999</v>
      </c>
      <c r="AE97" s="18">
        <v>0.99909999999999999</v>
      </c>
      <c r="AF97" s="18">
        <v>0.99909999999999999</v>
      </c>
      <c r="AG97" s="18">
        <v>0.99909999999999999</v>
      </c>
      <c r="AH97" s="18">
        <v>0.99909999999999999</v>
      </c>
      <c r="AI97" s="18">
        <v>0.99909999999999999</v>
      </c>
      <c r="AJ97" s="18">
        <v>0.99909999999999999</v>
      </c>
      <c r="AK97" s="18">
        <v>0.99909999999999999</v>
      </c>
      <c r="AL97" s="18">
        <v>0.99909999999999999</v>
      </c>
      <c r="AM97" s="18">
        <v>0.99909999999999999</v>
      </c>
      <c r="AN97" s="18">
        <v>0.99909999999999999</v>
      </c>
      <c r="AO97" s="18">
        <v>0.99909999999999999</v>
      </c>
      <c r="AP97" s="18">
        <v>0.99909999999999999</v>
      </c>
      <c r="AQ97" s="18">
        <v>0.99909999999999999</v>
      </c>
      <c r="AR97" s="18">
        <v>0.99909999999999999</v>
      </c>
      <c r="AS97" s="18">
        <v>0.99909999999999999</v>
      </c>
      <c r="AT97" s="18">
        <v>0.99909999999999999</v>
      </c>
      <c r="AU97" s="18">
        <v>0.99909999999999999</v>
      </c>
      <c r="AV97" s="18">
        <v>0.99909999999999999</v>
      </c>
      <c r="AW97" s="18">
        <v>0.99909999999999999</v>
      </c>
      <c r="AX97" s="18">
        <v>0.99909999999999999</v>
      </c>
      <c r="AY97" s="18">
        <v>0.99909999999999999</v>
      </c>
      <c r="AZ97" s="18">
        <v>0.99909999999999999</v>
      </c>
      <c r="BA97" s="18">
        <v>0.99909999999999999</v>
      </c>
      <c r="BB97" s="18">
        <v>0.99909999999999999</v>
      </c>
      <c r="BC97" s="18">
        <v>0.99909999999999999</v>
      </c>
      <c r="BD97" s="18">
        <v>0.99909999999999999</v>
      </c>
      <c r="BE97" s="18">
        <v>0.99909999999999999</v>
      </c>
      <c r="BF97" s="18">
        <v>0.99909999999999999</v>
      </c>
      <c r="BG97" s="18">
        <v>0.99909999999999999</v>
      </c>
      <c r="BH97" s="18">
        <v>0.99909999999999999</v>
      </c>
      <c r="BI97" s="18">
        <v>0.99909999999999999</v>
      </c>
      <c r="BJ97" s="18">
        <v>0.99909999999999999</v>
      </c>
      <c r="BK97" s="18">
        <v>0.99909999999999999</v>
      </c>
      <c r="BL97" s="18">
        <v>0.99909999999999999</v>
      </c>
      <c r="BM97" s="18">
        <v>0.99909999999999999</v>
      </c>
      <c r="BN97" s="18">
        <v>0.99909999999999999</v>
      </c>
      <c r="BO97" s="18">
        <v>0.99909999999999999</v>
      </c>
      <c r="BP97" s="18">
        <v>0.99909999999999999</v>
      </c>
      <c r="BQ97" s="18">
        <v>0.99909999999999999</v>
      </c>
      <c r="BR97" s="18">
        <v>0.99909999999999999</v>
      </c>
      <c r="BS97" s="18">
        <v>0.99909999999999999</v>
      </c>
      <c r="BT97" s="18">
        <v>0.99909999999999999</v>
      </c>
      <c r="BU97" s="18">
        <v>0.99909999999999999</v>
      </c>
      <c r="BV97" s="18">
        <v>0.99909999999999999</v>
      </c>
      <c r="BW97" s="18">
        <v>0.99909999999999999</v>
      </c>
      <c r="BX97" s="18">
        <v>0.99909999999999999</v>
      </c>
      <c r="BY97" s="18">
        <v>0.99909999999999999</v>
      </c>
      <c r="BZ97" s="18">
        <v>0.99909999999999999</v>
      </c>
      <c r="CA97" s="18">
        <v>0.99909999999999999</v>
      </c>
      <c r="CB97" s="18">
        <v>0.99909999999999999</v>
      </c>
      <c r="CC97" s="18">
        <v>0.99909999999999999</v>
      </c>
      <c r="CD97" s="18">
        <v>0.99909999999999999</v>
      </c>
      <c r="CE97" s="18">
        <v>0.99909999999999999</v>
      </c>
      <c r="CF97" s="18">
        <v>0.99909999999999999</v>
      </c>
      <c r="CG97" s="18">
        <v>0.99909999999999999</v>
      </c>
      <c r="CH97" s="18">
        <v>0.99909999999999999</v>
      </c>
      <c r="CI97" s="18">
        <v>0.99909999999999999</v>
      </c>
      <c r="CJ97" s="18">
        <v>0.99909999999999999</v>
      </c>
      <c r="CK97" s="18">
        <v>0.99909999999999999</v>
      </c>
      <c r="CL97" s="18">
        <v>0.99909999999999999</v>
      </c>
      <c r="CM97" s="18">
        <v>0.99909999999999999</v>
      </c>
      <c r="CN97" s="18">
        <v>0.99909999999999999</v>
      </c>
      <c r="CO97" s="18">
        <v>0.99909999999999999</v>
      </c>
      <c r="CP97" s="18">
        <v>0.99909999999999999</v>
      </c>
      <c r="CQ97" s="18">
        <v>0.99909999999999999</v>
      </c>
      <c r="CR97" s="18">
        <v>0.99909999999999999</v>
      </c>
      <c r="CS97" s="18">
        <v>0.99909999999999999</v>
      </c>
      <c r="CT97" s="18">
        <v>0.99909999999999999</v>
      </c>
      <c r="CU97" s="18">
        <v>0.99909999999999999</v>
      </c>
      <c r="CV97" s="18">
        <v>0.99909999999999999</v>
      </c>
      <c r="CW97" s="18">
        <v>0.99909999999999999</v>
      </c>
      <c r="CX97" s="18">
        <v>0.99909999999999999</v>
      </c>
      <c r="CY97" s="18">
        <v>0.99909999999999999</v>
      </c>
      <c r="CZ97" s="18">
        <v>0.99909999999999999</v>
      </c>
      <c r="DA97" s="18">
        <v>0.99909999999999999</v>
      </c>
      <c r="DB97" s="18">
        <v>0.99909999999999999</v>
      </c>
      <c r="DC97" s="18"/>
      <c r="DD97" s="18"/>
      <c r="DE97" s="18"/>
    </row>
    <row r="98" spans="1:109" x14ac:dyDescent="0.25">
      <c r="A98" s="175">
        <v>109</v>
      </c>
      <c r="B98" s="18">
        <v>1</v>
      </c>
      <c r="C98" s="18">
        <v>1.0085999999999999</v>
      </c>
      <c r="D98" s="18">
        <v>1.0059</v>
      </c>
      <c r="E98" s="18">
        <v>1.0036</v>
      </c>
      <c r="F98" s="18">
        <v>1.0017</v>
      </c>
      <c r="G98" s="18">
        <v>1.0004999999999999</v>
      </c>
      <c r="H98" s="18">
        <v>0.99970000000000003</v>
      </c>
      <c r="I98" s="18">
        <v>0.99919999999999998</v>
      </c>
      <c r="J98" s="18">
        <v>0.99880000000000002</v>
      </c>
      <c r="K98" s="18">
        <v>0.99850000000000005</v>
      </c>
      <c r="L98" s="18">
        <v>0.99839999999999995</v>
      </c>
      <c r="M98" s="18">
        <v>0.99829999999999997</v>
      </c>
      <c r="N98" s="18">
        <v>0.99829999999999997</v>
      </c>
      <c r="O98" s="18">
        <v>0.99829999999999997</v>
      </c>
      <c r="P98" s="18">
        <v>0.99829999999999997</v>
      </c>
      <c r="Q98" s="18">
        <v>0.99929999999999997</v>
      </c>
      <c r="R98" s="18">
        <v>0.99929999999999997</v>
      </c>
      <c r="S98" s="18">
        <v>0.99929999999999997</v>
      </c>
      <c r="T98" s="18">
        <v>0.99929999999999997</v>
      </c>
      <c r="U98" s="18">
        <v>0.99929999999999997</v>
      </c>
      <c r="V98" s="18">
        <v>0.99929999999999997</v>
      </c>
      <c r="W98" s="18">
        <v>0.99929999999999997</v>
      </c>
      <c r="X98" s="18">
        <v>0.99929999999999997</v>
      </c>
      <c r="Y98" s="18">
        <v>0.99929999999999997</v>
      </c>
      <c r="Z98" s="18">
        <v>0.99929999999999997</v>
      </c>
      <c r="AA98" s="18">
        <v>0.99929999999999997</v>
      </c>
      <c r="AB98" s="18">
        <v>0.99929999999999997</v>
      </c>
      <c r="AC98" s="18">
        <v>0.99929999999999997</v>
      </c>
      <c r="AD98" s="18">
        <v>0.99929999999999997</v>
      </c>
      <c r="AE98" s="18">
        <v>0.99929999999999997</v>
      </c>
      <c r="AF98" s="18">
        <v>0.99929999999999997</v>
      </c>
      <c r="AG98" s="18">
        <v>0.99929999999999997</v>
      </c>
      <c r="AH98" s="18">
        <v>0.99929999999999997</v>
      </c>
      <c r="AI98" s="18">
        <v>0.99929999999999997</v>
      </c>
      <c r="AJ98" s="18">
        <v>0.99929999999999997</v>
      </c>
      <c r="AK98" s="18">
        <v>0.99929999999999997</v>
      </c>
      <c r="AL98" s="18">
        <v>0.99929999999999997</v>
      </c>
      <c r="AM98" s="18">
        <v>0.99929999999999997</v>
      </c>
      <c r="AN98" s="18">
        <v>0.99929999999999997</v>
      </c>
      <c r="AO98" s="18">
        <v>0.99929999999999997</v>
      </c>
      <c r="AP98" s="18">
        <v>0.99929999999999997</v>
      </c>
      <c r="AQ98" s="18">
        <v>0.99929999999999997</v>
      </c>
      <c r="AR98" s="18">
        <v>0.99929999999999997</v>
      </c>
      <c r="AS98" s="18">
        <v>0.99929999999999997</v>
      </c>
      <c r="AT98" s="18">
        <v>0.99929999999999997</v>
      </c>
      <c r="AU98" s="18">
        <v>0.99929999999999997</v>
      </c>
      <c r="AV98" s="18">
        <v>0.99929999999999997</v>
      </c>
      <c r="AW98" s="18">
        <v>0.99929999999999997</v>
      </c>
      <c r="AX98" s="18">
        <v>0.99929999999999997</v>
      </c>
      <c r="AY98" s="18">
        <v>0.99929999999999997</v>
      </c>
      <c r="AZ98" s="18">
        <v>0.99929999999999997</v>
      </c>
      <c r="BA98" s="18">
        <v>0.99929999999999997</v>
      </c>
      <c r="BB98" s="18">
        <v>0.99929999999999997</v>
      </c>
      <c r="BC98" s="18">
        <v>0.99929999999999997</v>
      </c>
      <c r="BD98" s="18">
        <v>0.99929999999999997</v>
      </c>
      <c r="BE98" s="18">
        <v>0.99929999999999997</v>
      </c>
      <c r="BF98" s="18">
        <v>0.99929999999999997</v>
      </c>
      <c r="BG98" s="18">
        <v>0.99929999999999997</v>
      </c>
      <c r="BH98" s="18">
        <v>0.99929999999999997</v>
      </c>
      <c r="BI98" s="18">
        <v>0.99929999999999997</v>
      </c>
      <c r="BJ98" s="18">
        <v>0.99929999999999997</v>
      </c>
      <c r="BK98" s="18">
        <v>0.99929999999999997</v>
      </c>
      <c r="BL98" s="18">
        <v>0.99929999999999997</v>
      </c>
      <c r="BM98" s="18">
        <v>0.99929999999999997</v>
      </c>
      <c r="BN98" s="18">
        <v>0.99929999999999997</v>
      </c>
      <c r="BO98" s="18">
        <v>0.99929999999999997</v>
      </c>
      <c r="BP98" s="18">
        <v>0.99929999999999997</v>
      </c>
      <c r="BQ98" s="18">
        <v>0.99929999999999997</v>
      </c>
      <c r="BR98" s="18">
        <v>0.99929999999999997</v>
      </c>
      <c r="BS98" s="18">
        <v>0.99929999999999997</v>
      </c>
      <c r="BT98" s="18">
        <v>0.99929999999999997</v>
      </c>
      <c r="BU98" s="18">
        <v>0.99929999999999997</v>
      </c>
      <c r="BV98" s="18">
        <v>0.99929999999999997</v>
      </c>
      <c r="BW98" s="18">
        <v>0.99929999999999997</v>
      </c>
      <c r="BX98" s="18">
        <v>0.99929999999999997</v>
      </c>
      <c r="BY98" s="18">
        <v>0.99929999999999997</v>
      </c>
      <c r="BZ98" s="18">
        <v>0.99929999999999997</v>
      </c>
      <c r="CA98" s="18">
        <v>0.99929999999999997</v>
      </c>
      <c r="CB98" s="18">
        <v>0.99929999999999997</v>
      </c>
      <c r="CC98" s="18">
        <v>0.99929999999999997</v>
      </c>
      <c r="CD98" s="18">
        <v>0.99929999999999997</v>
      </c>
      <c r="CE98" s="18">
        <v>0.99929999999999997</v>
      </c>
      <c r="CF98" s="18">
        <v>0.99929999999999997</v>
      </c>
      <c r="CG98" s="18">
        <v>0.99929999999999997</v>
      </c>
      <c r="CH98" s="18">
        <v>0.99929999999999997</v>
      </c>
      <c r="CI98" s="18">
        <v>0.99929999999999997</v>
      </c>
      <c r="CJ98" s="18">
        <v>0.99929999999999997</v>
      </c>
      <c r="CK98" s="18">
        <v>0.99929999999999997</v>
      </c>
      <c r="CL98" s="18">
        <v>0.99929999999999997</v>
      </c>
      <c r="CM98" s="18">
        <v>0.99929999999999997</v>
      </c>
      <c r="CN98" s="18">
        <v>0.99929999999999997</v>
      </c>
      <c r="CO98" s="18">
        <v>0.99929999999999997</v>
      </c>
      <c r="CP98" s="18">
        <v>0.99929999999999997</v>
      </c>
      <c r="CQ98" s="18">
        <v>0.99929999999999997</v>
      </c>
      <c r="CR98" s="18">
        <v>0.99929999999999997</v>
      </c>
      <c r="CS98" s="18">
        <v>0.99929999999999997</v>
      </c>
      <c r="CT98" s="18">
        <v>0.99929999999999997</v>
      </c>
      <c r="CU98" s="18">
        <v>0.99929999999999997</v>
      </c>
      <c r="CV98" s="18">
        <v>0.99929999999999997</v>
      </c>
      <c r="CW98" s="18">
        <v>0.99929999999999997</v>
      </c>
      <c r="CX98" s="18">
        <v>0.99929999999999997</v>
      </c>
      <c r="CY98" s="18">
        <v>0.99929999999999997</v>
      </c>
      <c r="CZ98" s="18">
        <v>0.99929999999999997</v>
      </c>
      <c r="DA98" s="18">
        <v>0.99929999999999997</v>
      </c>
      <c r="DB98" s="18">
        <v>0.99929999999999997</v>
      </c>
      <c r="DC98" s="18"/>
      <c r="DD98" s="18"/>
      <c r="DE98" s="18"/>
    </row>
    <row r="99" spans="1:109" x14ac:dyDescent="0.25">
      <c r="A99" s="175">
        <v>110</v>
      </c>
      <c r="B99" s="18">
        <v>1</v>
      </c>
      <c r="C99" s="18">
        <v>1.0094000000000001</v>
      </c>
      <c r="D99" s="18">
        <v>1.0066999999999999</v>
      </c>
      <c r="E99" s="18">
        <v>1.0044</v>
      </c>
      <c r="F99" s="18">
        <v>1.0024999999999999</v>
      </c>
      <c r="G99" s="18">
        <v>1.0012000000000001</v>
      </c>
      <c r="H99" s="18">
        <v>1.0003</v>
      </c>
      <c r="I99" s="18">
        <v>0.99960000000000004</v>
      </c>
      <c r="J99" s="18">
        <v>0.99909999999999999</v>
      </c>
      <c r="K99" s="18">
        <v>0.99880000000000002</v>
      </c>
      <c r="L99" s="18">
        <v>0.99860000000000004</v>
      </c>
      <c r="M99" s="18">
        <v>0.99850000000000005</v>
      </c>
      <c r="N99" s="18">
        <v>0.99850000000000005</v>
      </c>
      <c r="O99" s="18">
        <v>0.99839999999999995</v>
      </c>
      <c r="P99" s="18">
        <v>0.99839999999999995</v>
      </c>
      <c r="Q99" s="18">
        <v>0.99939999999999996</v>
      </c>
      <c r="R99" s="18">
        <v>0.99939999999999996</v>
      </c>
      <c r="S99" s="18">
        <v>0.99939999999999996</v>
      </c>
      <c r="T99" s="18">
        <v>0.99939999999999996</v>
      </c>
      <c r="U99" s="18">
        <v>0.99939999999999996</v>
      </c>
      <c r="V99" s="18">
        <v>0.99939999999999996</v>
      </c>
      <c r="W99" s="18">
        <v>0.99939999999999996</v>
      </c>
      <c r="X99" s="18">
        <v>0.99939999999999996</v>
      </c>
      <c r="Y99" s="18">
        <v>0.99939999999999996</v>
      </c>
      <c r="Z99" s="18">
        <v>0.99939999999999996</v>
      </c>
      <c r="AA99" s="18">
        <v>0.99939999999999996</v>
      </c>
      <c r="AB99" s="18">
        <v>0.99939999999999996</v>
      </c>
      <c r="AC99" s="18">
        <v>0.99939999999999996</v>
      </c>
      <c r="AD99" s="18">
        <v>0.99939999999999996</v>
      </c>
      <c r="AE99" s="18">
        <v>0.99939999999999996</v>
      </c>
      <c r="AF99" s="18">
        <v>0.99939999999999996</v>
      </c>
      <c r="AG99" s="18">
        <v>0.99939999999999996</v>
      </c>
      <c r="AH99" s="18">
        <v>0.99939999999999996</v>
      </c>
      <c r="AI99" s="18">
        <v>0.99939999999999996</v>
      </c>
      <c r="AJ99" s="18">
        <v>0.99939999999999996</v>
      </c>
      <c r="AK99" s="18">
        <v>0.99939999999999996</v>
      </c>
      <c r="AL99" s="18">
        <v>0.99939999999999996</v>
      </c>
      <c r="AM99" s="18">
        <v>0.99939999999999996</v>
      </c>
      <c r="AN99" s="18">
        <v>0.99939999999999996</v>
      </c>
      <c r="AO99" s="18">
        <v>0.99939999999999996</v>
      </c>
      <c r="AP99" s="18">
        <v>0.99939999999999996</v>
      </c>
      <c r="AQ99" s="18">
        <v>0.99939999999999996</v>
      </c>
      <c r="AR99" s="18">
        <v>0.99939999999999996</v>
      </c>
      <c r="AS99" s="18">
        <v>0.99939999999999996</v>
      </c>
      <c r="AT99" s="18">
        <v>0.99939999999999996</v>
      </c>
      <c r="AU99" s="18">
        <v>0.99939999999999996</v>
      </c>
      <c r="AV99" s="18">
        <v>0.99939999999999996</v>
      </c>
      <c r="AW99" s="18">
        <v>0.99939999999999996</v>
      </c>
      <c r="AX99" s="18">
        <v>0.99939999999999996</v>
      </c>
      <c r="AY99" s="18">
        <v>0.99939999999999996</v>
      </c>
      <c r="AZ99" s="18">
        <v>0.99939999999999996</v>
      </c>
      <c r="BA99" s="18">
        <v>0.99939999999999996</v>
      </c>
      <c r="BB99" s="18">
        <v>0.99939999999999996</v>
      </c>
      <c r="BC99" s="18">
        <v>0.99939999999999996</v>
      </c>
      <c r="BD99" s="18">
        <v>0.99939999999999996</v>
      </c>
      <c r="BE99" s="18">
        <v>0.99939999999999996</v>
      </c>
      <c r="BF99" s="18">
        <v>0.99939999999999996</v>
      </c>
      <c r="BG99" s="18">
        <v>0.99939999999999996</v>
      </c>
      <c r="BH99" s="18">
        <v>0.99939999999999996</v>
      </c>
      <c r="BI99" s="18">
        <v>0.99939999999999996</v>
      </c>
      <c r="BJ99" s="18">
        <v>0.99939999999999996</v>
      </c>
      <c r="BK99" s="18">
        <v>0.99939999999999996</v>
      </c>
      <c r="BL99" s="18">
        <v>0.99939999999999996</v>
      </c>
      <c r="BM99" s="18">
        <v>0.99939999999999996</v>
      </c>
      <c r="BN99" s="18">
        <v>0.99939999999999996</v>
      </c>
      <c r="BO99" s="18">
        <v>0.99939999999999996</v>
      </c>
      <c r="BP99" s="18">
        <v>0.99939999999999996</v>
      </c>
      <c r="BQ99" s="18">
        <v>0.99939999999999996</v>
      </c>
      <c r="BR99" s="18">
        <v>0.99939999999999996</v>
      </c>
      <c r="BS99" s="18">
        <v>0.99939999999999996</v>
      </c>
      <c r="BT99" s="18">
        <v>0.99939999999999996</v>
      </c>
      <c r="BU99" s="18">
        <v>0.99939999999999996</v>
      </c>
      <c r="BV99" s="18">
        <v>0.99939999999999996</v>
      </c>
      <c r="BW99" s="18">
        <v>0.99939999999999996</v>
      </c>
      <c r="BX99" s="18">
        <v>0.99939999999999996</v>
      </c>
      <c r="BY99" s="18">
        <v>0.99939999999999996</v>
      </c>
      <c r="BZ99" s="18">
        <v>0.99939999999999996</v>
      </c>
      <c r="CA99" s="18">
        <v>0.99939999999999996</v>
      </c>
      <c r="CB99" s="18">
        <v>0.99939999999999996</v>
      </c>
      <c r="CC99" s="18">
        <v>0.99939999999999996</v>
      </c>
      <c r="CD99" s="18">
        <v>0.99939999999999996</v>
      </c>
      <c r="CE99" s="18">
        <v>0.99939999999999996</v>
      </c>
      <c r="CF99" s="18">
        <v>0.99939999999999996</v>
      </c>
      <c r="CG99" s="18">
        <v>0.99939999999999996</v>
      </c>
      <c r="CH99" s="18">
        <v>0.99939999999999996</v>
      </c>
      <c r="CI99" s="18">
        <v>0.99939999999999996</v>
      </c>
      <c r="CJ99" s="18">
        <v>0.99939999999999996</v>
      </c>
      <c r="CK99" s="18">
        <v>0.99939999999999996</v>
      </c>
      <c r="CL99" s="18">
        <v>0.99939999999999996</v>
      </c>
      <c r="CM99" s="18">
        <v>0.99939999999999996</v>
      </c>
      <c r="CN99" s="18">
        <v>0.99939999999999996</v>
      </c>
      <c r="CO99" s="18">
        <v>0.99939999999999996</v>
      </c>
      <c r="CP99" s="18">
        <v>0.99939999999999996</v>
      </c>
      <c r="CQ99" s="18">
        <v>0.99939999999999996</v>
      </c>
      <c r="CR99" s="18">
        <v>0.99939999999999996</v>
      </c>
      <c r="CS99" s="18">
        <v>0.99939999999999996</v>
      </c>
      <c r="CT99" s="18">
        <v>0.99939999999999996</v>
      </c>
      <c r="CU99" s="18">
        <v>0.99939999999999996</v>
      </c>
      <c r="CV99" s="18">
        <v>0.99939999999999996</v>
      </c>
      <c r="CW99" s="18">
        <v>0.99939999999999996</v>
      </c>
      <c r="CX99" s="18">
        <v>0.99939999999999996</v>
      </c>
      <c r="CY99" s="18">
        <v>0.99939999999999996</v>
      </c>
      <c r="CZ99" s="18">
        <v>0.99939999999999996</v>
      </c>
      <c r="DA99" s="18">
        <v>0.99939999999999996</v>
      </c>
      <c r="DB99" s="18">
        <v>0.99939999999999996</v>
      </c>
      <c r="DC99" s="18"/>
      <c r="DD99" s="18"/>
      <c r="DE99" s="18"/>
    </row>
    <row r="100" spans="1:109" x14ac:dyDescent="0.25">
      <c r="A100" s="175">
        <v>111</v>
      </c>
      <c r="B100" s="18">
        <v>1</v>
      </c>
      <c r="C100" s="18">
        <v>1.0102</v>
      </c>
      <c r="D100" s="18">
        <v>1.0076000000000001</v>
      </c>
      <c r="E100" s="18">
        <v>1.0053000000000001</v>
      </c>
      <c r="F100" s="18">
        <v>1.0034000000000001</v>
      </c>
      <c r="G100" s="18">
        <v>1.002</v>
      </c>
      <c r="H100" s="18">
        <v>1.0008999999999999</v>
      </c>
      <c r="I100" s="18">
        <v>1.0001</v>
      </c>
      <c r="J100" s="18">
        <v>0.99950000000000006</v>
      </c>
      <c r="K100" s="18">
        <v>0.99909999999999999</v>
      </c>
      <c r="L100" s="18">
        <v>0.99880000000000002</v>
      </c>
      <c r="M100" s="18">
        <v>0.99870000000000003</v>
      </c>
      <c r="N100" s="18">
        <v>0.99860000000000004</v>
      </c>
      <c r="O100" s="18">
        <v>0.99860000000000004</v>
      </c>
      <c r="P100" s="18">
        <v>0.99850000000000005</v>
      </c>
      <c r="Q100" s="18">
        <v>0.99950000000000006</v>
      </c>
      <c r="R100" s="18">
        <v>0.99950000000000006</v>
      </c>
      <c r="S100" s="18">
        <v>0.99950000000000006</v>
      </c>
      <c r="T100" s="18">
        <v>0.99950000000000006</v>
      </c>
      <c r="U100" s="18">
        <v>0.99950000000000006</v>
      </c>
      <c r="V100" s="18">
        <v>0.99950000000000006</v>
      </c>
      <c r="W100" s="18">
        <v>0.99950000000000006</v>
      </c>
      <c r="X100" s="18">
        <v>0.99950000000000006</v>
      </c>
      <c r="Y100" s="18">
        <v>0.99950000000000006</v>
      </c>
      <c r="Z100" s="18">
        <v>0.99950000000000006</v>
      </c>
      <c r="AA100" s="18">
        <v>0.99950000000000006</v>
      </c>
      <c r="AB100" s="18">
        <v>0.99950000000000006</v>
      </c>
      <c r="AC100" s="18">
        <v>0.99950000000000006</v>
      </c>
      <c r="AD100" s="18">
        <v>0.99950000000000006</v>
      </c>
      <c r="AE100" s="18">
        <v>0.99950000000000006</v>
      </c>
      <c r="AF100" s="18">
        <v>0.99950000000000006</v>
      </c>
      <c r="AG100" s="18">
        <v>0.99950000000000006</v>
      </c>
      <c r="AH100" s="18">
        <v>0.99950000000000006</v>
      </c>
      <c r="AI100" s="18">
        <v>0.99950000000000006</v>
      </c>
      <c r="AJ100" s="18">
        <v>0.99950000000000006</v>
      </c>
      <c r="AK100" s="18">
        <v>0.99950000000000006</v>
      </c>
      <c r="AL100" s="18">
        <v>0.99950000000000006</v>
      </c>
      <c r="AM100" s="18">
        <v>0.99950000000000006</v>
      </c>
      <c r="AN100" s="18">
        <v>0.99950000000000006</v>
      </c>
      <c r="AO100" s="18">
        <v>0.99950000000000006</v>
      </c>
      <c r="AP100" s="18">
        <v>0.99950000000000006</v>
      </c>
      <c r="AQ100" s="18">
        <v>0.99950000000000006</v>
      </c>
      <c r="AR100" s="18">
        <v>0.99950000000000006</v>
      </c>
      <c r="AS100" s="18">
        <v>0.99950000000000006</v>
      </c>
      <c r="AT100" s="18">
        <v>0.99950000000000006</v>
      </c>
      <c r="AU100" s="18">
        <v>0.99950000000000006</v>
      </c>
      <c r="AV100" s="18">
        <v>0.99950000000000006</v>
      </c>
      <c r="AW100" s="18">
        <v>0.99950000000000006</v>
      </c>
      <c r="AX100" s="18">
        <v>0.99950000000000006</v>
      </c>
      <c r="AY100" s="18">
        <v>0.99950000000000006</v>
      </c>
      <c r="AZ100" s="18">
        <v>0.99950000000000006</v>
      </c>
      <c r="BA100" s="18">
        <v>0.99950000000000006</v>
      </c>
      <c r="BB100" s="18">
        <v>0.99950000000000006</v>
      </c>
      <c r="BC100" s="18">
        <v>0.99950000000000006</v>
      </c>
      <c r="BD100" s="18">
        <v>0.99950000000000006</v>
      </c>
      <c r="BE100" s="18">
        <v>0.99950000000000006</v>
      </c>
      <c r="BF100" s="18">
        <v>0.99950000000000006</v>
      </c>
      <c r="BG100" s="18">
        <v>0.99950000000000006</v>
      </c>
      <c r="BH100" s="18">
        <v>0.99950000000000006</v>
      </c>
      <c r="BI100" s="18">
        <v>0.99950000000000006</v>
      </c>
      <c r="BJ100" s="18">
        <v>0.99950000000000006</v>
      </c>
      <c r="BK100" s="18">
        <v>0.99950000000000006</v>
      </c>
      <c r="BL100" s="18">
        <v>0.99950000000000006</v>
      </c>
      <c r="BM100" s="18">
        <v>0.99950000000000006</v>
      </c>
      <c r="BN100" s="18">
        <v>0.99950000000000006</v>
      </c>
      <c r="BO100" s="18">
        <v>0.99950000000000006</v>
      </c>
      <c r="BP100" s="18">
        <v>0.99950000000000006</v>
      </c>
      <c r="BQ100" s="18">
        <v>0.99950000000000006</v>
      </c>
      <c r="BR100" s="18">
        <v>0.99950000000000006</v>
      </c>
      <c r="BS100" s="18">
        <v>0.99950000000000006</v>
      </c>
      <c r="BT100" s="18">
        <v>0.99950000000000006</v>
      </c>
      <c r="BU100" s="18">
        <v>0.99950000000000006</v>
      </c>
      <c r="BV100" s="18">
        <v>0.99950000000000006</v>
      </c>
      <c r="BW100" s="18">
        <v>0.99950000000000006</v>
      </c>
      <c r="BX100" s="18">
        <v>0.99950000000000006</v>
      </c>
      <c r="BY100" s="18">
        <v>0.99950000000000006</v>
      </c>
      <c r="BZ100" s="18">
        <v>0.99950000000000006</v>
      </c>
      <c r="CA100" s="18">
        <v>0.99950000000000006</v>
      </c>
      <c r="CB100" s="18">
        <v>0.99950000000000006</v>
      </c>
      <c r="CC100" s="18">
        <v>0.99950000000000006</v>
      </c>
      <c r="CD100" s="18">
        <v>0.99950000000000006</v>
      </c>
      <c r="CE100" s="18">
        <v>0.99950000000000006</v>
      </c>
      <c r="CF100" s="18">
        <v>0.99950000000000006</v>
      </c>
      <c r="CG100" s="18">
        <v>0.99950000000000006</v>
      </c>
      <c r="CH100" s="18">
        <v>0.99950000000000006</v>
      </c>
      <c r="CI100" s="18">
        <v>0.99950000000000006</v>
      </c>
      <c r="CJ100" s="18">
        <v>0.99950000000000006</v>
      </c>
      <c r="CK100" s="18">
        <v>0.99950000000000006</v>
      </c>
      <c r="CL100" s="18">
        <v>0.99950000000000006</v>
      </c>
      <c r="CM100" s="18">
        <v>0.99950000000000006</v>
      </c>
      <c r="CN100" s="18">
        <v>0.99950000000000006</v>
      </c>
      <c r="CO100" s="18">
        <v>0.99950000000000006</v>
      </c>
      <c r="CP100" s="18">
        <v>0.99950000000000006</v>
      </c>
      <c r="CQ100" s="18">
        <v>0.99950000000000006</v>
      </c>
      <c r="CR100" s="18">
        <v>0.99950000000000006</v>
      </c>
      <c r="CS100" s="18">
        <v>0.99950000000000006</v>
      </c>
      <c r="CT100" s="18">
        <v>0.99950000000000006</v>
      </c>
      <c r="CU100" s="18">
        <v>0.99950000000000006</v>
      </c>
      <c r="CV100" s="18">
        <v>0.99950000000000006</v>
      </c>
      <c r="CW100" s="18">
        <v>0.99950000000000006</v>
      </c>
      <c r="CX100" s="18">
        <v>0.99950000000000006</v>
      </c>
      <c r="CY100" s="18">
        <v>0.99950000000000006</v>
      </c>
      <c r="CZ100" s="18">
        <v>0.99950000000000006</v>
      </c>
      <c r="DA100" s="18">
        <v>0.99950000000000006</v>
      </c>
      <c r="DB100" s="18">
        <v>0.99950000000000006</v>
      </c>
      <c r="DC100" s="18"/>
      <c r="DD100" s="18"/>
      <c r="DE100" s="18"/>
    </row>
    <row r="101" spans="1:109" x14ac:dyDescent="0.25">
      <c r="A101" s="175">
        <v>112</v>
      </c>
      <c r="B101" s="18">
        <v>1</v>
      </c>
      <c r="C101" s="18">
        <v>1.0088999999999999</v>
      </c>
      <c r="D101" s="18">
        <v>1.0085</v>
      </c>
      <c r="E101" s="18">
        <v>1.0062</v>
      </c>
      <c r="F101" s="18">
        <v>1.0042</v>
      </c>
      <c r="G101" s="18">
        <v>1.0026999999999999</v>
      </c>
      <c r="H101" s="18">
        <v>1.0015000000000001</v>
      </c>
      <c r="I101" s="18">
        <v>1.0005999999999999</v>
      </c>
      <c r="J101" s="18">
        <v>0.99990000000000001</v>
      </c>
      <c r="K101" s="18">
        <v>0.99939999999999996</v>
      </c>
      <c r="L101" s="18">
        <v>0.999</v>
      </c>
      <c r="M101" s="18">
        <v>0.99890000000000001</v>
      </c>
      <c r="N101" s="18">
        <v>0.99880000000000002</v>
      </c>
      <c r="O101" s="18">
        <v>0.99870000000000003</v>
      </c>
      <c r="P101" s="18">
        <v>0.99870000000000003</v>
      </c>
      <c r="Q101" s="18">
        <v>0.99960000000000004</v>
      </c>
      <c r="R101" s="18">
        <v>0.99960000000000004</v>
      </c>
      <c r="S101" s="18">
        <v>0.99960000000000004</v>
      </c>
      <c r="T101" s="18">
        <v>0.99960000000000004</v>
      </c>
      <c r="U101" s="18">
        <v>0.99960000000000004</v>
      </c>
      <c r="V101" s="18">
        <v>0.99960000000000004</v>
      </c>
      <c r="W101" s="18">
        <v>0.99960000000000004</v>
      </c>
      <c r="X101" s="18">
        <v>0.99960000000000004</v>
      </c>
      <c r="Y101" s="18">
        <v>0.99960000000000004</v>
      </c>
      <c r="Z101" s="18">
        <v>0.99960000000000004</v>
      </c>
      <c r="AA101" s="18">
        <v>0.99960000000000004</v>
      </c>
      <c r="AB101" s="18">
        <v>0.99960000000000004</v>
      </c>
      <c r="AC101" s="18">
        <v>0.99960000000000004</v>
      </c>
      <c r="AD101" s="18">
        <v>0.99960000000000004</v>
      </c>
      <c r="AE101" s="18">
        <v>0.99960000000000004</v>
      </c>
      <c r="AF101" s="18">
        <v>0.99960000000000004</v>
      </c>
      <c r="AG101" s="18">
        <v>0.99960000000000004</v>
      </c>
      <c r="AH101" s="18">
        <v>0.99960000000000004</v>
      </c>
      <c r="AI101" s="18">
        <v>0.99960000000000004</v>
      </c>
      <c r="AJ101" s="18">
        <v>0.99960000000000004</v>
      </c>
      <c r="AK101" s="18">
        <v>0.99960000000000004</v>
      </c>
      <c r="AL101" s="18">
        <v>0.99960000000000004</v>
      </c>
      <c r="AM101" s="18">
        <v>0.99960000000000004</v>
      </c>
      <c r="AN101" s="18">
        <v>0.99960000000000004</v>
      </c>
      <c r="AO101" s="18">
        <v>0.99960000000000004</v>
      </c>
      <c r="AP101" s="18">
        <v>0.99960000000000004</v>
      </c>
      <c r="AQ101" s="18">
        <v>0.99960000000000004</v>
      </c>
      <c r="AR101" s="18">
        <v>0.99960000000000004</v>
      </c>
      <c r="AS101" s="18">
        <v>0.99960000000000004</v>
      </c>
      <c r="AT101" s="18">
        <v>0.99960000000000004</v>
      </c>
      <c r="AU101" s="18">
        <v>0.99960000000000004</v>
      </c>
      <c r="AV101" s="18">
        <v>0.99960000000000004</v>
      </c>
      <c r="AW101" s="18">
        <v>0.99960000000000004</v>
      </c>
      <c r="AX101" s="18">
        <v>0.99960000000000004</v>
      </c>
      <c r="AY101" s="18">
        <v>0.99960000000000004</v>
      </c>
      <c r="AZ101" s="18">
        <v>0.99960000000000004</v>
      </c>
      <c r="BA101" s="18">
        <v>0.99960000000000004</v>
      </c>
      <c r="BB101" s="18">
        <v>0.99960000000000004</v>
      </c>
      <c r="BC101" s="18">
        <v>0.99960000000000004</v>
      </c>
      <c r="BD101" s="18">
        <v>0.99960000000000004</v>
      </c>
      <c r="BE101" s="18">
        <v>0.99960000000000004</v>
      </c>
      <c r="BF101" s="18">
        <v>0.99960000000000004</v>
      </c>
      <c r="BG101" s="18">
        <v>0.99960000000000004</v>
      </c>
      <c r="BH101" s="18">
        <v>0.99960000000000004</v>
      </c>
      <c r="BI101" s="18">
        <v>0.99960000000000004</v>
      </c>
      <c r="BJ101" s="18">
        <v>0.99960000000000004</v>
      </c>
      <c r="BK101" s="18">
        <v>0.99960000000000004</v>
      </c>
      <c r="BL101" s="18">
        <v>0.99960000000000004</v>
      </c>
      <c r="BM101" s="18">
        <v>0.99960000000000004</v>
      </c>
      <c r="BN101" s="18">
        <v>0.99960000000000004</v>
      </c>
      <c r="BO101" s="18">
        <v>0.99960000000000004</v>
      </c>
      <c r="BP101" s="18">
        <v>0.99960000000000004</v>
      </c>
      <c r="BQ101" s="18">
        <v>0.99960000000000004</v>
      </c>
      <c r="BR101" s="18">
        <v>0.99960000000000004</v>
      </c>
      <c r="BS101" s="18">
        <v>0.99960000000000004</v>
      </c>
      <c r="BT101" s="18">
        <v>0.99960000000000004</v>
      </c>
      <c r="BU101" s="18">
        <v>0.99960000000000004</v>
      </c>
      <c r="BV101" s="18">
        <v>0.99960000000000004</v>
      </c>
      <c r="BW101" s="18">
        <v>0.99960000000000004</v>
      </c>
      <c r="BX101" s="18">
        <v>0.99960000000000004</v>
      </c>
      <c r="BY101" s="18">
        <v>0.99960000000000004</v>
      </c>
      <c r="BZ101" s="18">
        <v>0.99960000000000004</v>
      </c>
      <c r="CA101" s="18">
        <v>0.99960000000000004</v>
      </c>
      <c r="CB101" s="18">
        <v>0.99960000000000004</v>
      </c>
      <c r="CC101" s="18">
        <v>0.99960000000000004</v>
      </c>
      <c r="CD101" s="18">
        <v>0.99960000000000004</v>
      </c>
      <c r="CE101" s="18">
        <v>0.99960000000000004</v>
      </c>
      <c r="CF101" s="18">
        <v>0.99960000000000004</v>
      </c>
      <c r="CG101" s="18">
        <v>0.99960000000000004</v>
      </c>
      <c r="CH101" s="18">
        <v>0.99960000000000004</v>
      </c>
      <c r="CI101" s="18">
        <v>0.99960000000000004</v>
      </c>
      <c r="CJ101" s="18">
        <v>0.99960000000000004</v>
      </c>
      <c r="CK101" s="18">
        <v>0.99960000000000004</v>
      </c>
      <c r="CL101" s="18">
        <v>0.99960000000000004</v>
      </c>
      <c r="CM101" s="18">
        <v>0.99960000000000004</v>
      </c>
      <c r="CN101" s="18">
        <v>0.99960000000000004</v>
      </c>
      <c r="CO101" s="18">
        <v>0.99960000000000004</v>
      </c>
      <c r="CP101" s="18">
        <v>0.99960000000000004</v>
      </c>
      <c r="CQ101" s="18">
        <v>0.99960000000000004</v>
      </c>
      <c r="CR101" s="18">
        <v>0.99960000000000004</v>
      </c>
      <c r="CS101" s="18">
        <v>0.99960000000000004</v>
      </c>
      <c r="CT101" s="18">
        <v>0.99960000000000004</v>
      </c>
      <c r="CU101" s="18">
        <v>0.99960000000000004</v>
      </c>
      <c r="CV101" s="18">
        <v>0.99960000000000004</v>
      </c>
      <c r="CW101" s="18">
        <v>0.99960000000000004</v>
      </c>
      <c r="CX101" s="18">
        <v>0.99960000000000004</v>
      </c>
      <c r="CY101" s="18">
        <v>0.99960000000000004</v>
      </c>
      <c r="CZ101" s="18">
        <v>0.99960000000000004</v>
      </c>
      <c r="DA101" s="18">
        <v>0.99960000000000004</v>
      </c>
      <c r="DB101" s="18">
        <v>0.99960000000000004</v>
      </c>
      <c r="DC101" s="18"/>
      <c r="DD101" s="18"/>
      <c r="DE101" s="18"/>
    </row>
    <row r="102" spans="1:109" x14ac:dyDescent="0.25">
      <c r="A102" s="175">
        <v>113</v>
      </c>
      <c r="B102" s="18">
        <v>1</v>
      </c>
      <c r="C102" s="18">
        <v>1.0075000000000001</v>
      </c>
      <c r="D102" s="18">
        <v>1.0074000000000001</v>
      </c>
      <c r="E102" s="18">
        <v>1.0071000000000001</v>
      </c>
      <c r="F102" s="18">
        <v>1.0051000000000001</v>
      </c>
      <c r="G102" s="18">
        <v>1.0035000000000001</v>
      </c>
      <c r="H102" s="18">
        <v>1.0022</v>
      </c>
      <c r="I102" s="18">
        <v>1.0011000000000001</v>
      </c>
      <c r="J102" s="18">
        <v>1.0003</v>
      </c>
      <c r="K102" s="18">
        <v>0.99970000000000003</v>
      </c>
      <c r="L102" s="18">
        <v>0.99929999999999997</v>
      </c>
      <c r="M102" s="18">
        <v>0.999</v>
      </c>
      <c r="N102" s="18">
        <v>0.99890000000000001</v>
      </c>
      <c r="O102" s="18">
        <v>0.99890000000000001</v>
      </c>
      <c r="P102" s="18">
        <v>0.99880000000000002</v>
      </c>
      <c r="Q102" s="18">
        <v>0.99980000000000002</v>
      </c>
      <c r="R102" s="18">
        <v>0.99980000000000002</v>
      </c>
      <c r="S102" s="18">
        <v>0.99980000000000002</v>
      </c>
      <c r="T102" s="18">
        <v>0.99980000000000002</v>
      </c>
      <c r="U102" s="18">
        <v>0.99980000000000002</v>
      </c>
      <c r="V102" s="18">
        <v>0.99980000000000002</v>
      </c>
      <c r="W102" s="18">
        <v>0.99980000000000002</v>
      </c>
      <c r="X102" s="18">
        <v>0.99980000000000002</v>
      </c>
      <c r="Y102" s="18">
        <v>0.99980000000000002</v>
      </c>
      <c r="Z102" s="18">
        <v>0.99980000000000002</v>
      </c>
      <c r="AA102" s="18">
        <v>0.99980000000000002</v>
      </c>
      <c r="AB102" s="18">
        <v>0.99980000000000002</v>
      </c>
      <c r="AC102" s="18">
        <v>0.99980000000000002</v>
      </c>
      <c r="AD102" s="18">
        <v>0.99980000000000002</v>
      </c>
      <c r="AE102" s="18">
        <v>0.99980000000000002</v>
      </c>
      <c r="AF102" s="18">
        <v>0.99980000000000002</v>
      </c>
      <c r="AG102" s="18">
        <v>0.99980000000000002</v>
      </c>
      <c r="AH102" s="18">
        <v>0.99980000000000002</v>
      </c>
      <c r="AI102" s="18">
        <v>0.99980000000000002</v>
      </c>
      <c r="AJ102" s="18">
        <v>0.99980000000000002</v>
      </c>
      <c r="AK102" s="18">
        <v>0.99980000000000002</v>
      </c>
      <c r="AL102" s="18">
        <v>0.99980000000000002</v>
      </c>
      <c r="AM102" s="18">
        <v>0.99980000000000002</v>
      </c>
      <c r="AN102" s="18">
        <v>0.99980000000000002</v>
      </c>
      <c r="AO102" s="18">
        <v>0.99980000000000002</v>
      </c>
      <c r="AP102" s="18">
        <v>0.99980000000000002</v>
      </c>
      <c r="AQ102" s="18">
        <v>0.99980000000000002</v>
      </c>
      <c r="AR102" s="18">
        <v>0.99980000000000002</v>
      </c>
      <c r="AS102" s="18">
        <v>0.99980000000000002</v>
      </c>
      <c r="AT102" s="18">
        <v>0.99980000000000002</v>
      </c>
      <c r="AU102" s="18">
        <v>0.99980000000000002</v>
      </c>
      <c r="AV102" s="18">
        <v>0.99980000000000002</v>
      </c>
      <c r="AW102" s="18">
        <v>0.99980000000000002</v>
      </c>
      <c r="AX102" s="18">
        <v>0.99980000000000002</v>
      </c>
      <c r="AY102" s="18">
        <v>0.99980000000000002</v>
      </c>
      <c r="AZ102" s="18">
        <v>0.99980000000000002</v>
      </c>
      <c r="BA102" s="18">
        <v>0.99980000000000002</v>
      </c>
      <c r="BB102" s="18">
        <v>0.99980000000000002</v>
      </c>
      <c r="BC102" s="18">
        <v>0.99980000000000002</v>
      </c>
      <c r="BD102" s="18">
        <v>0.99980000000000002</v>
      </c>
      <c r="BE102" s="18">
        <v>0.99980000000000002</v>
      </c>
      <c r="BF102" s="18">
        <v>0.99980000000000002</v>
      </c>
      <c r="BG102" s="18">
        <v>0.99980000000000002</v>
      </c>
      <c r="BH102" s="18">
        <v>0.99980000000000002</v>
      </c>
      <c r="BI102" s="18">
        <v>0.99980000000000002</v>
      </c>
      <c r="BJ102" s="18">
        <v>0.99980000000000002</v>
      </c>
      <c r="BK102" s="18">
        <v>0.99980000000000002</v>
      </c>
      <c r="BL102" s="18">
        <v>0.99980000000000002</v>
      </c>
      <c r="BM102" s="18">
        <v>0.99980000000000002</v>
      </c>
      <c r="BN102" s="18">
        <v>0.99980000000000002</v>
      </c>
      <c r="BO102" s="18">
        <v>0.99980000000000002</v>
      </c>
      <c r="BP102" s="18">
        <v>0.99980000000000002</v>
      </c>
      <c r="BQ102" s="18">
        <v>0.99980000000000002</v>
      </c>
      <c r="BR102" s="18">
        <v>0.99980000000000002</v>
      </c>
      <c r="BS102" s="18">
        <v>0.99980000000000002</v>
      </c>
      <c r="BT102" s="18">
        <v>0.99980000000000002</v>
      </c>
      <c r="BU102" s="18">
        <v>0.99980000000000002</v>
      </c>
      <c r="BV102" s="18">
        <v>0.99980000000000002</v>
      </c>
      <c r="BW102" s="18">
        <v>0.99980000000000002</v>
      </c>
      <c r="BX102" s="18">
        <v>0.99980000000000002</v>
      </c>
      <c r="BY102" s="18">
        <v>0.99980000000000002</v>
      </c>
      <c r="BZ102" s="18">
        <v>0.99980000000000002</v>
      </c>
      <c r="CA102" s="18">
        <v>0.99980000000000002</v>
      </c>
      <c r="CB102" s="18">
        <v>0.99980000000000002</v>
      </c>
      <c r="CC102" s="18">
        <v>0.99980000000000002</v>
      </c>
      <c r="CD102" s="18">
        <v>0.99980000000000002</v>
      </c>
      <c r="CE102" s="18">
        <v>0.99980000000000002</v>
      </c>
      <c r="CF102" s="18">
        <v>0.99980000000000002</v>
      </c>
      <c r="CG102" s="18">
        <v>0.99980000000000002</v>
      </c>
      <c r="CH102" s="18">
        <v>0.99980000000000002</v>
      </c>
      <c r="CI102" s="18">
        <v>0.99980000000000002</v>
      </c>
      <c r="CJ102" s="18">
        <v>0.99980000000000002</v>
      </c>
      <c r="CK102" s="18">
        <v>0.99980000000000002</v>
      </c>
      <c r="CL102" s="18">
        <v>0.99980000000000002</v>
      </c>
      <c r="CM102" s="18">
        <v>0.99980000000000002</v>
      </c>
      <c r="CN102" s="18">
        <v>0.99980000000000002</v>
      </c>
      <c r="CO102" s="18">
        <v>0.99980000000000002</v>
      </c>
      <c r="CP102" s="18">
        <v>0.99980000000000002</v>
      </c>
      <c r="CQ102" s="18">
        <v>0.99980000000000002</v>
      </c>
      <c r="CR102" s="18">
        <v>0.99980000000000002</v>
      </c>
      <c r="CS102" s="18">
        <v>0.99980000000000002</v>
      </c>
      <c r="CT102" s="18">
        <v>0.99980000000000002</v>
      </c>
      <c r="CU102" s="18">
        <v>0.99980000000000002</v>
      </c>
      <c r="CV102" s="18">
        <v>0.99980000000000002</v>
      </c>
      <c r="CW102" s="18">
        <v>0.99980000000000002</v>
      </c>
      <c r="CX102" s="18">
        <v>0.99980000000000002</v>
      </c>
      <c r="CY102" s="18">
        <v>0.99980000000000002</v>
      </c>
      <c r="CZ102" s="18">
        <v>0.99980000000000002</v>
      </c>
      <c r="DA102" s="18">
        <v>0.99980000000000002</v>
      </c>
      <c r="DB102" s="18">
        <v>0.99980000000000002</v>
      </c>
      <c r="DC102" s="18"/>
      <c r="DD102" s="18"/>
      <c r="DE102" s="18"/>
    </row>
    <row r="103" spans="1:109" x14ac:dyDescent="0.25">
      <c r="A103" s="175">
        <v>114</v>
      </c>
      <c r="B103" s="18">
        <v>1</v>
      </c>
      <c r="C103" s="18">
        <v>1.0061</v>
      </c>
      <c r="D103" s="18">
        <v>1.0063</v>
      </c>
      <c r="E103" s="18">
        <v>1.0063</v>
      </c>
      <c r="F103" s="18">
        <v>1.0061</v>
      </c>
      <c r="G103" s="18">
        <v>1.0043</v>
      </c>
      <c r="H103" s="18">
        <v>1.0028999999999999</v>
      </c>
      <c r="I103" s="18">
        <v>1.0017</v>
      </c>
      <c r="J103" s="18">
        <v>1.0006999999999999</v>
      </c>
      <c r="K103" s="18">
        <v>1</v>
      </c>
      <c r="L103" s="18">
        <v>0.99950000000000006</v>
      </c>
      <c r="M103" s="18">
        <v>0.99919999999999998</v>
      </c>
      <c r="N103" s="18">
        <v>0.999</v>
      </c>
      <c r="O103" s="18">
        <v>0.999</v>
      </c>
      <c r="P103" s="18">
        <v>0.99890000000000001</v>
      </c>
      <c r="Q103" s="18">
        <v>0.99990000000000001</v>
      </c>
      <c r="R103" s="18">
        <v>0.99990000000000001</v>
      </c>
      <c r="S103" s="18">
        <v>0.99990000000000001</v>
      </c>
      <c r="T103" s="18">
        <v>0.99990000000000001</v>
      </c>
      <c r="U103" s="18">
        <v>0.99990000000000001</v>
      </c>
      <c r="V103" s="18">
        <v>0.99990000000000001</v>
      </c>
      <c r="W103" s="18">
        <v>0.99990000000000001</v>
      </c>
      <c r="X103" s="18">
        <v>0.99990000000000001</v>
      </c>
      <c r="Y103" s="18">
        <v>0.99990000000000001</v>
      </c>
      <c r="Z103" s="18">
        <v>0.99990000000000001</v>
      </c>
      <c r="AA103" s="18">
        <v>0.99990000000000001</v>
      </c>
      <c r="AB103" s="18">
        <v>0.99990000000000001</v>
      </c>
      <c r="AC103" s="18">
        <v>0.99990000000000001</v>
      </c>
      <c r="AD103" s="18">
        <v>0.99990000000000001</v>
      </c>
      <c r="AE103" s="18">
        <v>0.99990000000000001</v>
      </c>
      <c r="AF103" s="18">
        <v>0.99990000000000001</v>
      </c>
      <c r="AG103" s="18">
        <v>0.99990000000000001</v>
      </c>
      <c r="AH103" s="18">
        <v>0.99990000000000001</v>
      </c>
      <c r="AI103" s="18">
        <v>0.99990000000000001</v>
      </c>
      <c r="AJ103" s="18">
        <v>0.99990000000000001</v>
      </c>
      <c r="AK103" s="18">
        <v>0.99990000000000001</v>
      </c>
      <c r="AL103" s="18">
        <v>0.99990000000000001</v>
      </c>
      <c r="AM103" s="18">
        <v>0.99990000000000001</v>
      </c>
      <c r="AN103" s="18">
        <v>0.99990000000000001</v>
      </c>
      <c r="AO103" s="18">
        <v>0.99990000000000001</v>
      </c>
      <c r="AP103" s="18">
        <v>0.99990000000000001</v>
      </c>
      <c r="AQ103" s="18">
        <v>0.99990000000000001</v>
      </c>
      <c r="AR103" s="18">
        <v>0.99990000000000001</v>
      </c>
      <c r="AS103" s="18">
        <v>0.99990000000000001</v>
      </c>
      <c r="AT103" s="18">
        <v>0.99990000000000001</v>
      </c>
      <c r="AU103" s="18">
        <v>0.99990000000000001</v>
      </c>
      <c r="AV103" s="18">
        <v>0.99990000000000001</v>
      </c>
      <c r="AW103" s="18">
        <v>0.99990000000000001</v>
      </c>
      <c r="AX103" s="18">
        <v>0.99990000000000001</v>
      </c>
      <c r="AY103" s="18">
        <v>0.99990000000000001</v>
      </c>
      <c r="AZ103" s="18">
        <v>0.99990000000000001</v>
      </c>
      <c r="BA103" s="18">
        <v>0.99990000000000001</v>
      </c>
      <c r="BB103" s="18">
        <v>0.99990000000000001</v>
      </c>
      <c r="BC103" s="18">
        <v>0.99990000000000001</v>
      </c>
      <c r="BD103" s="18">
        <v>0.99990000000000001</v>
      </c>
      <c r="BE103" s="18">
        <v>0.99990000000000001</v>
      </c>
      <c r="BF103" s="18">
        <v>0.99990000000000001</v>
      </c>
      <c r="BG103" s="18">
        <v>0.99990000000000001</v>
      </c>
      <c r="BH103" s="18">
        <v>0.99990000000000001</v>
      </c>
      <c r="BI103" s="18">
        <v>0.99990000000000001</v>
      </c>
      <c r="BJ103" s="18">
        <v>0.99990000000000001</v>
      </c>
      <c r="BK103" s="18">
        <v>0.99990000000000001</v>
      </c>
      <c r="BL103" s="18">
        <v>0.99990000000000001</v>
      </c>
      <c r="BM103" s="18">
        <v>0.99990000000000001</v>
      </c>
      <c r="BN103" s="18">
        <v>0.99990000000000001</v>
      </c>
      <c r="BO103" s="18">
        <v>0.99990000000000001</v>
      </c>
      <c r="BP103" s="18">
        <v>0.99990000000000001</v>
      </c>
      <c r="BQ103" s="18">
        <v>0.99990000000000001</v>
      </c>
      <c r="BR103" s="18">
        <v>0.99990000000000001</v>
      </c>
      <c r="BS103" s="18">
        <v>0.99990000000000001</v>
      </c>
      <c r="BT103" s="18">
        <v>0.99990000000000001</v>
      </c>
      <c r="BU103" s="18">
        <v>0.99990000000000001</v>
      </c>
      <c r="BV103" s="18">
        <v>0.99990000000000001</v>
      </c>
      <c r="BW103" s="18">
        <v>0.99990000000000001</v>
      </c>
      <c r="BX103" s="18">
        <v>0.99990000000000001</v>
      </c>
      <c r="BY103" s="18">
        <v>0.99990000000000001</v>
      </c>
      <c r="BZ103" s="18">
        <v>0.99990000000000001</v>
      </c>
      <c r="CA103" s="18">
        <v>0.99990000000000001</v>
      </c>
      <c r="CB103" s="18">
        <v>0.99990000000000001</v>
      </c>
      <c r="CC103" s="18">
        <v>0.99990000000000001</v>
      </c>
      <c r="CD103" s="18">
        <v>0.99990000000000001</v>
      </c>
      <c r="CE103" s="18">
        <v>0.99990000000000001</v>
      </c>
      <c r="CF103" s="18">
        <v>0.99990000000000001</v>
      </c>
      <c r="CG103" s="18">
        <v>0.99990000000000001</v>
      </c>
      <c r="CH103" s="18">
        <v>0.99990000000000001</v>
      </c>
      <c r="CI103" s="18">
        <v>0.99990000000000001</v>
      </c>
      <c r="CJ103" s="18">
        <v>0.99990000000000001</v>
      </c>
      <c r="CK103" s="18">
        <v>0.99990000000000001</v>
      </c>
      <c r="CL103" s="18">
        <v>0.99990000000000001</v>
      </c>
      <c r="CM103" s="18">
        <v>0.99990000000000001</v>
      </c>
      <c r="CN103" s="18">
        <v>0.99990000000000001</v>
      </c>
      <c r="CO103" s="18">
        <v>0.99990000000000001</v>
      </c>
      <c r="CP103" s="18">
        <v>0.99990000000000001</v>
      </c>
      <c r="CQ103" s="18">
        <v>0.99990000000000001</v>
      </c>
      <c r="CR103" s="18">
        <v>0.99990000000000001</v>
      </c>
      <c r="CS103" s="18">
        <v>0.99990000000000001</v>
      </c>
      <c r="CT103" s="18">
        <v>0.99990000000000001</v>
      </c>
      <c r="CU103" s="18">
        <v>0.99990000000000001</v>
      </c>
      <c r="CV103" s="18">
        <v>0.99990000000000001</v>
      </c>
      <c r="CW103" s="18">
        <v>0.99990000000000001</v>
      </c>
      <c r="CX103" s="18">
        <v>0.99990000000000001</v>
      </c>
      <c r="CY103" s="18">
        <v>0.99990000000000001</v>
      </c>
      <c r="CZ103" s="18">
        <v>0.99990000000000001</v>
      </c>
      <c r="DA103" s="18">
        <v>0.99990000000000001</v>
      </c>
      <c r="DB103" s="18">
        <v>0.99990000000000001</v>
      </c>
      <c r="DC103" s="18"/>
      <c r="DD103" s="18"/>
      <c r="DE103" s="18"/>
    </row>
    <row r="104" spans="1:109" x14ac:dyDescent="0.25">
      <c r="A104" s="175">
        <v>115</v>
      </c>
      <c r="B104" s="18">
        <v>1</v>
      </c>
      <c r="C104" s="18">
        <v>1.0047999999999999</v>
      </c>
      <c r="D104" s="18">
        <v>1.0052000000000001</v>
      </c>
      <c r="E104" s="18">
        <v>1.0054000000000001</v>
      </c>
      <c r="F104" s="18">
        <v>1.0054000000000001</v>
      </c>
      <c r="G104" s="18">
        <v>1.0052000000000001</v>
      </c>
      <c r="H104" s="18">
        <v>1.0036</v>
      </c>
      <c r="I104" s="18">
        <v>1.0023</v>
      </c>
      <c r="J104" s="18">
        <v>1.0012000000000001</v>
      </c>
      <c r="K104" s="18">
        <v>1.0004</v>
      </c>
      <c r="L104" s="18">
        <v>0.99980000000000002</v>
      </c>
      <c r="M104" s="18">
        <v>0.99939999999999996</v>
      </c>
      <c r="N104" s="18">
        <v>0.99919999999999998</v>
      </c>
      <c r="O104" s="18">
        <v>0.999</v>
      </c>
      <c r="P104" s="18">
        <v>0.999</v>
      </c>
      <c r="Q104" s="18">
        <v>1</v>
      </c>
      <c r="R104" s="18">
        <v>1</v>
      </c>
      <c r="S104" s="18">
        <v>1</v>
      </c>
      <c r="T104" s="18">
        <v>1</v>
      </c>
      <c r="U104" s="18">
        <v>1</v>
      </c>
      <c r="V104" s="182">
        <v>1</v>
      </c>
      <c r="W104" s="182">
        <v>1</v>
      </c>
      <c r="X104" s="182">
        <v>1</v>
      </c>
      <c r="Y104" s="182">
        <v>1</v>
      </c>
      <c r="Z104" s="182">
        <v>1</v>
      </c>
      <c r="AA104" s="182">
        <v>1</v>
      </c>
      <c r="AB104" s="182">
        <v>1</v>
      </c>
      <c r="AC104" s="182">
        <v>1</v>
      </c>
      <c r="AD104" s="182">
        <v>1</v>
      </c>
      <c r="AE104" s="182">
        <v>1</v>
      </c>
      <c r="AF104" s="182">
        <v>1</v>
      </c>
      <c r="AG104" s="182">
        <v>1</v>
      </c>
      <c r="AH104" s="182">
        <v>1</v>
      </c>
      <c r="AI104" s="182">
        <v>1</v>
      </c>
      <c r="AJ104" s="182">
        <v>1</v>
      </c>
      <c r="AK104" s="182">
        <v>1</v>
      </c>
      <c r="AL104" s="182">
        <v>1</v>
      </c>
      <c r="AM104" s="182">
        <v>1</v>
      </c>
      <c r="AN104" s="182">
        <v>1</v>
      </c>
      <c r="AO104" s="182">
        <v>1</v>
      </c>
      <c r="AP104" s="182">
        <v>1</v>
      </c>
      <c r="AQ104" s="182">
        <v>1</v>
      </c>
      <c r="AR104" s="182">
        <v>1</v>
      </c>
      <c r="AS104" s="182">
        <v>1</v>
      </c>
      <c r="AT104" s="182">
        <v>1</v>
      </c>
      <c r="AU104" s="182">
        <v>1</v>
      </c>
      <c r="AV104" s="182">
        <v>1</v>
      </c>
      <c r="AW104" s="182">
        <v>1</v>
      </c>
      <c r="AX104" s="182">
        <v>1</v>
      </c>
      <c r="AY104" s="182">
        <v>1</v>
      </c>
      <c r="AZ104" s="182">
        <v>1</v>
      </c>
      <c r="BA104" s="182">
        <v>1</v>
      </c>
      <c r="BB104" s="182">
        <v>1</v>
      </c>
      <c r="BC104" s="182">
        <v>1</v>
      </c>
      <c r="BD104" s="182">
        <v>1</v>
      </c>
      <c r="BE104" s="182">
        <v>1</v>
      </c>
      <c r="BF104" s="182">
        <v>1</v>
      </c>
      <c r="BG104" s="182">
        <v>1</v>
      </c>
      <c r="BH104" s="182">
        <v>1</v>
      </c>
      <c r="BI104" s="182">
        <v>1</v>
      </c>
      <c r="BJ104" s="182">
        <v>1</v>
      </c>
      <c r="BK104" s="182">
        <v>1</v>
      </c>
      <c r="BL104" s="182">
        <v>1</v>
      </c>
      <c r="BM104" s="182">
        <v>1</v>
      </c>
      <c r="BN104" s="182">
        <v>1</v>
      </c>
      <c r="BO104" s="182">
        <v>1</v>
      </c>
      <c r="BP104" s="182">
        <v>1</v>
      </c>
      <c r="BQ104" s="182">
        <v>1</v>
      </c>
      <c r="BR104" s="182">
        <v>1</v>
      </c>
      <c r="BS104" s="182">
        <v>1</v>
      </c>
      <c r="BT104" s="182">
        <v>1</v>
      </c>
      <c r="BU104" s="182">
        <v>1</v>
      </c>
      <c r="BV104" s="182">
        <v>1</v>
      </c>
      <c r="BW104" s="182">
        <v>1</v>
      </c>
      <c r="BX104" s="182">
        <v>1</v>
      </c>
      <c r="BY104" s="182">
        <v>1</v>
      </c>
      <c r="BZ104" s="182">
        <v>1</v>
      </c>
      <c r="CA104" s="182">
        <v>1</v>
      </c>
      <c r="CB104" s="182">
        <v>1</v>
      </c>
      <c r="CC104" s="182">
        <v>1</v>
      </c>
      <c r="CD104" s="182">
        <v>1</v>
      </c>
      <c r="CE104" s="182">
        <v>1</v>
      </c>
      <c r="CF104" s="182">
        <v>1</v>
      </c>
      <c r="CG104" s="182">
        <v>1</v>
      </c>
      <c r="CH104" s="182">
        <v>1</v>
      </c>
      <c r="CI104" s="182">
        <v>1</v>
      </c>
      <c r="CJ104" s="182">
        <v>1</v>
      </c>
      <c r="CK104" s="182">
        <v>1</v>
      </c>
      <c r="CL104" s="182">
        <v>1</v>
      </c>
      <c r="CM104" s="182">
        <v>1</v>
      </c>
      <c r="CN104" s="182">
        <v>1</v>
      </c>
      <c r="CO104" s="182">
        <v>1</v>
      </c>
      <c r="CP104" s="182">
        <v>1</v>
      </c>
      <c r="CQ104" s="182">
        <v>1</v>
      </c>
      <c r="CR104" s="182">
        <v>1</v>
      </c>
      <c r="CS104" s="182">
        <v>1</v>
      </c>
      <c r="CT104" s="182">
        <v>1</v>
      </c>
      <c r="CU104" s="182">
        <v>1</v>
      </c>
      <c r="CV104" s="182">
        <v>1</v>
      </c>
      <c r="CW104" s="182">
        <v>1</v>
      </c>
      <c r="CX104" s="182">
        <v>1</v>
      </c>
      <c r="CY104" s="182">
        <v>1</v>
      </c>
      <c r="CZ104" s="182">
        <v>1</v>
      </c>
      <c r="DA104" s="182">
        <v>1</v>
      </c>
      <c r="DB104" s="182">
        <v>1</v>
      </c>
    </row>
    <row r="105" spans="1:109" s="176" customFormat="1" x14ac:dyDescent="0.25"/>
    <row r="106" spans="1:109" ht="13" x14ac:dyDescent="0.3">
      <c r="A106" s="173" t="s">
        <v>293</v>
      </c>
    </row>
    <row r="107" spans="1:109" s="144" customFormat="1" x14ac:dyDescent="0.25">
      <c r="A107" s="174" t="s">
        <v>277</v>
      </c>
      <c r="B107" s="177">
        <v>2025</v>
      </c>
      <c r="C107" s="177">
        <v>2026</v>
      </c>
      <c r="D107" s="177">
        <v>2027</v>
      </c>
      <c r="E107" s="177">
        <v>2028</v>
      </c>
      <c r="F107" s="177">
        <v>2029</v>
      </c>
      <c r="G107" s="177">
        <v>2030</v>
      </c>
      <c r="H107" s="177">
        <v>2031</v>
      </c>
      <c r="I107" s="177">
        <v>2032</v>
      </c>
      <c r="J107" s="177">
        <v>2033</v>
      </c>
      <c r="K107" s="177">
        <v>2034</v>
      </c>
      <c r="L107" s="177">
        <v>2035</v>
      </c>
      <c r="M107" s="177">
        <v>2036</v>
      </c>
      <c r="N107" s="177">
        <v>2037</v>
      </c>
      <c r="O107" s="177">
        <v>2038</v>
      </c>
      <c r="P107" s="177">
        <v>2039</v>
      </c>
      <c r="Q107" s="177">
        <v>2040</v>
      </c>
      <c r="R107" s="177">
        <v>2041</v>
      </c>
      <c r="S107" s="177">
        <v>2042</v>
      </c>
      <c r="T107" s="177">
        <v>2043</v>
      </c>
      <c r="U107" s="177">
        <v>2044</v>
      </c>
      <c r="V107" s="177">
        <v>2045</v>
      </c>
      <c r="W107" s="177">
        <v>2046</v>
      </c>
      <c r="X107" s="177">
        <v>2047</v>
      </c>
      <c r="Y107" s="177">
        <v>2048</v>
      </c>
      <c r="Z107" s="177">
        <v>2049</v>
      </c>
      <c r="AA107" s="177">
        <v>2050</v>
      </c>
      <c r="AB107" s="177">
        <v>2051</v>
      </c>
      <c r="AC107" s="177">
        <v>2052</v>
      </c>
      <c r="AD107" s="177">
        <v>2053</v>
      </c>
      <c r="AE107" s="177">
        <v>2054</v>
      </c>
      <c r="AF107" s="177">
        <v>2055</v>
      </c>
      <c r="AG107" s="177">
        <v>2056</v>
      </c>
      <c r="AH107" s="177">
        <v>2057</v>
      </c>
      <c r="AI107" s="177">
        <v>2058</v>
      </c>
      <c r="AJ107" s="177">
        <v>2059</v>
      </c>
      <c r="AK107" s="177">
        <v>2060</v>
      </c>
      <c r="AL107" s="177">
        <v>2061</v>
      </c>
      <c r="AM107" s="177">
        <v>2062</v>
      </c>
      <c r="AN107" s="177">
        <v>2063</v>
      </c>
      <c r="AO107" s="177">
        <v>2064</v>
      </c>
      <c r="AP107" s="177">
        <v>2065</v>
      </c>
      <c r="AQ107" s="177">
        <v>2066</v>
      </c>
      <c r="AR107" s="177">
        <v>2067</v>
      </c>
      <c r="AS107" s="177">
        <v>2068</v>
      </c>
      <c r="AT107" s="177">
        <v>2069</v>
      </c>
      <c r="AU107" s="177">
        <v>2070</v>
      </c>
      <c r="AV107" s="177">
        <v>2071</v>
      </c>
      <c r="AW107" s="177">
        <v>2072</v>
      </c>
      <c r="AX107" s="177">
        <v>2073</v>
      </c>
      <c r="AY107" s="177">
        <v>2074</v>
      </c>
      <c r="AZ107" s="177">
        <v>2075</v>
      </c>
      <c r="BA107" s="177">
        <v>2076</v>
      </c>
      <c r="BB107" s="177">
        <v>2077</v>
      </c>
      <c r="BC107" s="177">
        <v>2078</v>
      </c>
      <c r="BD107" s="177">
        <v>2079</v>
      </c>
      <c r="BE107" s="177">
        <v>2080</v>
      </c>
      <c r="BF107" s="177">
        <v>2081</v>
      </c>
      <c r="BG107" s="177">
        <v>2082</v>
      </c>
      <c r="BH107" s="177">
        <v>2083</v>
      </c>
      <c r="BI107" s="177">
        <v>2084</v>
      </c>
      <c r="BJ107" s="177">
        <v>2085</v>
      </c>
      <c r="BK107" s="177">
        <v>2086</v>
      </c>
      <c r="BL107" s="177">
        <v>2087</v>
      </c>
      <c r="BM107" s="177">
        <v>2088</v>
      </c>
      <c r="BN107" s="177">
        <v>2089</v>
      </c>
      <c r="BO107" s="177">
        <v>2090</v>
      </c>
      <c r="BP107" s="177">
        <v>2091</v>
      </c>
      <c r="BQ107" s="177">
        <v>2092</v>
      </c>
      <c r="BR107" s="177">
        <v>2093</v>
      </c>
      <c r="BS107" s="177">
        <v>2094</v>
      </c>
      <c r="BT107" s="177">
        <v>2095</v>
      </c>
      <c r="BU107" s="177">
        <v>2096</v>
      </c>
      <c r="BV107" s="177">
        <v>2097</v>
      </c>
      <c r="BW107" s="177">
        <v>2098</v>
      </c>
      <c r="BX107" s="177">
        <v>2099</v>
      </c>
      <c r="BY107" s="177">
        <v>2100</v>
      </c>
      <c r="BZ107" s="177">
        <v>2101</v>
      </c>
      <c r="CA107" s="177">
        <v>2102</v>
      </c>
      <c r="CB107" s="177">
        <v>2103</v>
      </c>
      <c r="CC107" s="177">
        <v>2104</v>
      </c>
      <c r="CD107" s="177">
        <v>2105</v>
      </c>
      <c r="CE107" s="177">
        <v>2106</v>
      </c>
      <c r="CF107" s="177">
        <v>2107</v>
      </c>
      <c r="CG107" s="177">
        <v>2108</v>
      </c>
      <c r="CH107" s="177">
        <v>2109</v>
      </c>
      <c r="CI107" s="177">
        <v>2110</v>
      </c>
      <c r="CJ107" s="177">
        <v>2111</v>
      </c>
      <c r="CK107" s="177">
        <v>2112</v>
      </c>
      <c r="CL107" s="177">
        <v>2113</v>
      </c>
      <c r="CM107" s="177">
        <v>2114</v>
      </c>
      <c r="CN107" s="177">
        <v>2115</v>
      </c>
      <c r="CO107" s="177">
        <v>2116</v>
      </c>
      <c r="CP107" s="177">
        <v>2117</v>
      </c>
      <c r="CQ107" s="177">
        <v>2118</v>
      </c>
      <c r="CR107" s="177">
        <v>2119</v>
      </c>
      <c r="CS107" s="177">
        <v>2120</v>
      </c>
      <c r="CT107" s="177">
        <v>2121</v>
      </c>
      <c r="CU107" s="177">
        <v>2122</v>
      </c>
      <c r="CV107" s="177">
        <v>2123</v>
      </c>
      <c r="CW107" s="177">
        <v>2124</v>
      </c>
      <c r="CX107" s="177">
        <v>2125</v>
      </c>
      <c r="CY107" s="177">
        <v>2126</v>
      </c>
      <c r="CZ107" s="177">
        <v>2127</v>
      </c>
      <c r="DA107" s="177">
        <v>2128</v>
      </c>
      <c r="DB107" s="177">
        <v>2129</v>
      </c>
      <c r="DC107" s="177"/>
      <c r="DD107" s="177"/>
      <c r="DE107" s="177"/>
    </row>
    <row r="108" spans="1:109" x14ac:dyDescent="0.25">
      <c r="A108" s="175">
        <v>16</v>
      </c>
      <c r="B108" s="18">
        <v>1</v>
      </c>
      <c r="C108" s="18">
        <v>0.92700000000000005</v>
      </c>
      <c r="D108" s="18">
        <v>0.9335</v>
      </c>
      <c r="E108" s="18">
        <v>0.93930000000000002</v>
      </c>
      <c r="F108" s="18">
        <v>0.94399999999999995</v>
      </c>
      <c r="G108" s="18">
        <v>0.94730000000000003</v>
      </c>
      <c r="H108" s="18">
        <v>0.94969999999999999</v>
      </c>
      <c r="I108" s="18">
        <v>0.95199999999999996</v>
      </c>
      <c r="J108" s="18">
        <v>0.95420000000000005</v>
      </c>
      <c r="K108" s="18">
        <v>0.95630000000000004</v>
      </c>
      <c r="L108" s="18">
        <v>0.95820000000000005</v>
      </c>
      <c r="M108" s="18">
        <v>0.95989999999999998</v>
      </c>
      <c r="N108" s="18">
        <v>0.96319999999999995</v>
      </c>
      <c r="O108" s="18">
        <v>0.96319999999999995</v>
      </c>
      <c r="P108" s="18">
        <v>0.96319999999999995</v>
      </c>
      <c r="Q108" s="18">
        <v>0.96499999999999997</v>
      </c>
      <c r="R108" s="18">
        <v>0.96499999999999997</v>
      </c>
      <c r="S108" s="18">
        <v>0.96499999999999997</v>
      </c>
      <c r="T108" s="18">
        <v>0.96499999999999997</v>
      </c>
      <c r="U108" s="18">
        <v>0.96499999999999997</v>
      </c>
      <c r="V108" s="18">
        <v>0.96499999999999997</v>
      </c>
      <c r="W108" s="18">
        <v>0.96499999999999997</v>
      </c>
      <c r="X108" s="18">
        <v>0.96499999999999997</v>
      </c>
      <c r="Y108" s="18">
        <v>0.96499999999999997</v>
      </c>
      <c r="Z108" s="18">
        <v>0.96499999999999997</v>
      </c>
      <c r="AA108" s="18">
        <v>0.96499999999999997</v>
      </c>
      <c r="AB108" s="18">
        <v>0.96499999999999997</v>
      </c>
      <c r="AC108" s="18">
        <v>0.96499999999999997</v>
      </c>
      <c r="AD108" s="18">
        <v>0.96499999999999997</v>
      </c>
      <c r="AE108" s="18">
        <v>0.96499999999999997</v>
      </c>
      <c r="AF108" s="18">
        <v>0.96499999999999997</v>
      </c>
      <c r="AG108" s="18">
        <v>0.96499999999999997</v>
      </c>
      <c r="AH108" s="18">
        <v>0.96499999999999997</v>
      </c>
      <c r="AI108" s="18">
        <v>0.96499999999999997</v>
      </c>
      <c r="AJ108" s="18">
        <v>0.96499999999999997</v>
      </c>
      <c r="AK108" s="18">
        <v>0.96499999999999997</v>
      </c>
      <c r="AL108" s="18">
        <v>0.96499999999999997</v>
      </c>
      <c r="AM108" s="18">
        <v>0.96499999999999997</v>
      </c>
      <c r="AN108" s="18">
        <v>0.96499999999999997</v>
      </c>
      <c r="AO108" s="18">
        <v>0.96499999999999997</v>
      </c>
      <c r="AP108" s="18">
        <v>0.96499999999999997</v>
      </c>
      <c r="AQ108" s="18">
        <v>0.96499999999999997</v>
      </c>
      <c r="AR108" s="18">
        <v>0.96499999999999997</v>
      </c>
      <c r="AS108" s="18">
        <v>0.96499999999999997</v>
      </c>
      <c r="AT108" s="18">
        <v>0.96499999999999997</v>
      </c>
      <c r="AU108" s="18">
        <v>0.96499999999999997</v>
      </c>
      <c r="AV108" s="18">
        <v>0.96499999999999997</v>
      </c>
      <c r="AW108" s="18">
        <v>0.96499999999999997</v>
      </c>
      <c r="AX108" s="18">
        <v>0.96499999999999997</v>
      </c>
      <c r="AY108" s="18">
        <v>0.96499999999999997</v>
      </c>
      <c r="AZ108" s="18">
        <v>0.96499999999999997</v>
      </c>
      <c r="BA108" s="18">
        <v>0.96499999999999997</v>
      </c>
      <c r="BB108" s="18">
        <v>0.96499999999999997</v>
      </c>
      <c r="BC108" s="18">
        <v>0.96499999999999997</v>
      </c>
      <c r="BD108" s="18">
        <v>0.96499999999999997</v>
      </c>
      <c r="BE108" s="18">
        <v>0.96499999999999997</v>
      </c>
      <c r="BF108" s="18">
        <v>0.96499999999999997</v>
      </c>
      <c r="BG108" s="18">
        <v>0.96499999999999997</v>
      </c>
      <c r="BH108" s="18">
        <v>0.96499999999999997</v>
      </c>
      <c r="BI108" s="18">
        <v>0.96499999999999997</v>
      </c>
      <c r="BJ108" s="18">
        <v>0.96499999999999997</v>
      </c>
      <c r="BK108" s="18">
        <v>0.96499999999999997</v>
      </c>
      <c r="BL108" s="18">
        <v>0.96499999999999997</v>
      </c>
      <c r="BM108" s="18">
        <v>0.96499999999999997</v>
      </c>
      <c r="BN108" s="18">
        <v>0.96499999999999997</v>
      </c>
      <c r="BO108" s="18">
        <v>0.96499999999999997</v>
      </c>
      <c r="BP108" s="18">
        <v>0.96499999999999997</v>
      </c>
      <c r="BQ108" s="18">
        <v>0.96499999999999997</v>
      </c>
      <c r="BR108" s="18">
        <v>0.96499999999999997</v>
      </c>
      <c r="BS108" s="18">
        <v>0.96499999999999997</v>
      </c>
      <c r="BT108" s="18">
        <v>0.96499999999999997</v>
      </c>
      <c r="BU108" s="18">
        <v>0.96499999999999997</v>
      </c>
      <c r="BV108" s="18">
        <v>0.96499999999999997</v>
      </c>
      <c r="BW108" s="18">
        <v>0.96499999999999997</v>
      </c>
      <c r="BX108" s="18">
        <v>0.96499999999999997</v>
      </c>
      <c r="BY108" s="18">
        <v>0.96499999999999997</v>
      </c>
      <c r="BZ108" s="18">
        <v>0.96499999999999997</v>
      </c>
      <c r="CA108" s="18">
        <v>0.96499999999999997</v>
      </c>
      <c r="CB108" s="18">
        <v>0.96499999999999997</v>
      </c>
      <c r="CC108" s="18">
        <v>0.96499999999999997</v>
      </c>
      <c r="CD108" s="18">
        <v>0.96499999999999997</v>
      </c>
      <c r="CE108" s="18">
        <v>0.96499999999999997</v>
      </c>
      <c r="CF108" s="18">
        <v>0.96499999999999997</v>
      </c>
      <c r="CG108" s="18">
        <v>0.96499999999999997</v>
      </c>
      <c r="CH108" s="18">
        <v>0.96499999999999997</v>
      </c>
      <c r="CI108" s="18">
        <v>0.96499999999999997</v>
      </c>
      <c r="CJ108" s="18">
        <v>0.96499999999999997</v>
      </c>
      <c r="CK108" s="18">
        <v>0.96499999999999997</v>
      </c>
      <c r="CL108" s="18">
        <v>0.96499999999999997</v>
      </c>
      <c r="CM108" s="18">
        <v>0.96499999999999997</v>
      </c>
      <c r="CN108" s="18">
        <v>0.96499999999999997</v>
      </c>
      <c r="CO108" s="18">
        <v>0.96499999999999997</v>
      </c>
      <c r="CP108" s="18">
        <v>0.96499999999999997</v>
      </c>
      <c r="CQ108" s="18">
        <v>0.96499999999999997</v>
      </c>
      <c r="CR108" s="18">
        <v>0.96499999999999997</v>
      </c>
      <c r="CS108" s="18">
        <v>0.96499999999999997</v>
      </c>
      <c r="CT108" s="18">
        <v>0.96499999999999997</v>
      </c>
      <c r="CU108" s="18">
        <v>0.96499999999999997</v>
      </c>
      <c r="CV108" s="18">
        <v>0.96499999999999997</v>
      </c>
      <c r="CW108" s="18">
        <v>0.96499999999999997</v>
      </c>
      <c r="CX108" s="18">
        <v>0.96499999999999997</v>
      </c>
      <c r="CY108" s="18">
        <v>0.96499999999999997</v>
      </c>
      <c r="CZ108" s="18">
        <v>0.96499999999999997</v>
      </c>
      <c r="DA108" s="18">
        <v>0.96499999999999997</v>
      </c>
      <c r="DB108" s="18">
        <v>0.96499999999999997</v>
      </c>
      <c r="DC108" s="18"/>
      <c r="DD108" s="18"/>
      <c r="DE108" s="18"/>
    </row>
    <row r="109" spans="1:109" x14ac:dyDescent="0.25">
      <c r="A109" s="175">
        <v>17</v>
      </c>
      <c r="B109" s="18">
        <v>1</v>
      </c>
      <c r="C109" s="18">
        <v>0.92700000000000005</v>
      </c>
      <c r="D109" s="18">
        <v>0.9335</v>
      </c>
      <c r="E109" s="18">
        <v>0.93930000000000002</v>
      </c>
      <c r="F109" s="18">
        <v>0.94399999999999995</v>
      </c>
      <c r="G109" s="18">
        <v>0.94730000000000003</v>
      </c>
      <c r="H109" s="18">
        <v>0.94969999999999999</v>
      </c>
      <c r="I109" s="18">
        <v>0.95199999999999996</v>
      </c>
      <c r="J109" s="18">
        <v>0.95420000000000005</v>
      </c>
      <c r="K109" s="18">
        <v>0.95630000000000004</v>
      </c>
      <c r="L109" s="18">
        <v>0.95820000000000005</v>
      </c>
      <c r="M109" s="18">
        <v>0.95989999999999998</v>
      </c>
      <c r="N109" s="18">
        <v>0.96120000000000005</v>
      </c>
      <c r="O109" s="18">
        <v>0.96319999999999995</v>
      </c>
      <c r="P109" s="18">
        <v>0.96319999999999995</v>
      </c>
      <c r="Q109" s="18">
        <v>0.96499999999999997</v>
      </c>
      <c r="R109" s="18">
        <v>0.96499999999999997</v>
      </c>
      <c r="S109" s="18">
        <v>0.96499999999999997</v>
      </c>
      <c r="T109" s="18">
        <v>0.96499999999999997</v>
      </c>
      <c r="U109" s="18">
        <v>0.96499999999999997</v>
      </c>
      <c r="V109" s="18">
        <v>0.96499999999999997</v>
      </c>
      <c r="W109" s="18">
        <v>0.96499999999999997</v>
      </c>
      <c r="X109" s="18">
        <v>0.96499999999999997</v>
      </c>
      <c r="Y109" s="18">
        <v>0.96499999999999997</v>
      </c>
      <c r="Z109" s="18">
        <v>0.96499999999999997</v>
      </c>
      <c r="AA109" s="18">
        <v>0.96499999999999997</v>
      </c>
      <c r="AB109" s="18">
        <v>0.96499999999999997</v>
      </c>
      <c r="AC109" s="18">
        <v>0.96499999999999997</v>
      </c>
      <c r="AD109" s="18">
        <v>0.96499999999999997</v>
      </c>
      <c r="AE109" s="18">
        <v>0.96499999999999997</v>
      </c>
      <c r="AF109" s="18">
        <v>0.96499999999999997</v>
      </c>
      <c r="AG109" s="18">
        <v>0.96499999999999997</v>
      </c>
      <c r="AH109" s="18">
        <v>0.96499999999999997</v>
      </c>
      <c r="AI109" s="18">
        <v>0.96499999999999997</v>
      </c>
      <c r="AJ109" s="18">
        <v>0.96499999999999997</v>
      </c>
      <c r="AK109" s="18">
        <v>0.96499999999999997</v>
      </c>
      <c r="AL109" s="18">
        <v>0.96499999999999997</v>
      </c>
      <c r="AM109" s="18">
        <v>0.96499999999999997</v>
      </c>
      <c r="AN109" s="18">
        <v>0.96499999999999997</v>
      </c>
      <c r="AO109" s="18">
        <v>0.96499999999999997</v>
      </c>
      <c r="AP109" s="18">
        <v>0.96499999999999997</v>
      </c>
      <c r="AQ109" s="18">
        <v>0.96499999999999997</v>
      </c>
      <c r="AR109" s="18">
        <v>0.96499999999999997</v>
      </c>
      <c r="AS109" s="18">
        <v>0.96499999999999997</v>
      </c>
      <c r="AT109" s="18">
        <v>0.96499999999999997</v>
      </c>
      <c r="AU109" s="18">
        <v>0.96499999999999997</v>
      </c>
      <c r="AV109" s="18">
        <v>0.96499999999999997</v>
      </c>
      <c r="AW109" s="18">
        <v>0.96499999999999997</v>
      </c>
      <c r="AX109" s="18">
        <v>0.96499999999999997</v>
      </c>
      <c r="AY109" s="18">
        <v>0.96499999999999997</v>
      </c>
      <c r="AZ109" s="18">
        <v>0.96499999999999997</v>
      </c>
      <c r="BA109" s="18">
        <v>0.96499999999999997</v>
      </c>
      <c r="BB109" s="18">
        <v>0.96499999999999997</v>
      </c>
      <c r="BC109" s="18">
        <v>0.96499999999999997</v>
      </c>
      <c r="BD109" s="18">
        <v>0.96499999999999997</v>
      </c>
      <c r="BE109" s="18">
        <v>0.96499999999999997</v>
      </c>
      <c r="BF109" s="18">
        <v>0.96499999999999997</v>
      </c>
      <c r="BG109" s="18">
        <v>0.96499999999999997</v>
      </c>
      <c r="BH109" s="18">
        <v>0.96499999999999997</v>
      </c>
      <c r="BI109" s="18">
        <v>0.96499999999999997</v>
      </c>
      <c r="BJ109" s="18">
        <v>0.96499999999999997</v>
      </c>
      <c r="BK109" s="18">
        <v>0.96499999999999997</v>
      </c>
      <c r="BL109" s="18">
        <v>0.96499999999999997</v>
      </c>
      <c r="BM109" s="18">
        <v>0.96499999999999997</v>
      </c>
      <c r="BN109" s="18">
        <v>0.96499999999999997</v>
      </c>
      <c r="BO109" s="18">
        <v>0.96499999999999997</v>
      </c>
      <c r="BP109" s="18">
        <v>0.96499999999999997</v>
      </c>
      <c r="BQ109" s="18">
        <v>0.96499999999999997</v>
      </c>
      <c r="BR109" s="18">
        <v>0.96499999999999997</v>
      </c>
      <c r="BS109" s="18">
        <v>0.96499999999999997</v>
      </c>
      <c r="BT109" s="18">
        <v>0.96499999999999997</v>
      </c>
      <c r="BU109" s="18">
        <v>0.96499999999999997</v>
      </c>
      <c r="BV109" s="18">
        <v>0.96499999999999997</v>
      </c>
      <c r="BW109" s="18">
        <v>0.96499999999999997</v>
      </c>
      <c r="BX109" s="18">
        <v>0.96499999999999997</v>
      </c>
      <c r="BY109" s="18">
        <v>0.96499999999999997</v>
      </c>
      <c r="BZ109" s="18">
        <v>0.96499999999999997</v>
      </c>
      <c r="CA109" s="18">
        <v>0.96499999999999997</v>
      </c>
      <c r="CB109" s="18">
        <v>0.96499999999999997</v>
      </c>
      <c r="CC109" s="18">
        <v>0.96499999999999997</v>
      </c>
      <c r="CD109" s="18">
        <v>0.96499999999999997</v>
      </c>
      <c r="CE109" s="18">
        <v>0.96499999999999997</v>
      </c>
      <c r="CF109" s="18">
        <v>0.96499999999999997</v>
      </c>
      <c r="CG109" s="18">
        <v>0.96499999999999997</v>
      </c>
      <c r="CH109" s="18">
        <v>0.96499999999999997</v>
      </c>
      <c r="CI109" s="18">
        <v>0.96499999999999997</v>
      </c>
      <c r="CJ109" s="18">
        <v>0.96499999999999997</v>
      </c>
      <c r="CK109" s="18">
        <v>0.96499999999999997</v>
      </c>
      <c r="CL109" s="18">
        <v>0.96499999999999997</v>
      </c>
      <c r="CM109" s="18">
        <v>0.96499999999999997</v>
      </c>
      <c r="CN109" s="18">
        <v>0.96499999999999997</v>
      </c>
      <c r="CO109" s="18">
        <v>0.96499999999999997</v>
      </c>
      <c r="CP109" s="18">
        <v>0.96499999999999997</v>
      </c>
      <c r="CQ109" s="18">
        <v>0.96499999999999997</v>
      </c>
      <c r="CR109" s="18">
        <v>0.96499999999999997</v>
      </c>
      <c r="CS109" s="18">
        <v>0.96499999999999997</v>
      </c>
      <c r="CT109" s="18">
        <v>0.96499999999999997</v>
      </c>
      <c r="CU109" s="18">
        <v>0.96499999999999997</v>
      </c>
      <c r="CV109" s="18">
        <v>0.96499999999999997</v>
      </c>
      <c r="CW109" s="18">
        <v>0.96499999999999997</v>
      </c>
      <c r="CX109" s="18">
        <v>0.96499999999999997</v>
      </c>
      <c r="CY109" s="18">
        <v>0.96499999999999997</v>
      </c>
      <c r="CZ109" s="18">
        <v>0.96499999999999997</v>
      </c>
      <c r="DA109" s="18">
        <v>0.96499999999999997</v>
      </c>
      <c r="DB109" s="18">
        <v>0.96499999999999997</v>
      </c>
      <c r="DC109" s="18"/>
      <c r="DD109" s="18"/>
      <c r="DE109" s="18"/>
    </row>
    <row r="110" spans="1:109" x14ac:dyDescent="0.25">
      <c r="A110" s="175">
        <v>18</v>
      </c>
      <c r="B110" s="18">
        <v>1</v>
      </c>
      <c r="C110" s="18">
        <v>0.92700000000000005</v>
      </c>
      <c r="D110" s="18">
        <v>0.9335</v>
      </c>
      <c r="E110" s="18">
        <v>0.93930000000000002</v>
      </c>
      <c r="F110" s="18">
        <v>0.94399999999999995</v>
      </c>
      <c r="G110" s="18">
        <v>0.94730000000000003</v>
      </c>
      <c r="H110" s="18">
        <v>0.94969999999999999</v>
      </c>
      <c r="I110" s="18">
        <v>0.95199999999999996</v>
      </c>
      <c r="J110" s="18">
        <v>0.95420000000000005</v>
      </c>
      <c r="K110" s="18">
        <v>0.95630000000000004</v>
      </c>
      <c r="L110" s="18">
        <v>0.95820000000000005</v>
      </c>
      <c r="M110" s="18">
        <v>0.95989999999999998</v>
      </c>
      <c r="N110" s="18">
        <v>0.96120000000000005</v>
      </c>
      <c r="O110" s="18">
        <v>0.96230000000000004</v>
      </c>
      <c r="P110" s="18">
        <v>0.96319999999999995</v>
      </c>
      <c r="Q110" s="18">
        <v>0.96499999999999997</v>
      </c>
      <c r="R110" s="18">
        <v>0.96499999999999997</v>
      </c>
      <c r="S110" s="18">
        <v>0.96499999999999997</v>
      </c>
      <c r="T110" s="18">
        <v>0.96499999999999997</v>
      </c>
      <c r="U110" s="18">
        <v>0.96499999999999997</v>
      </c>
      <c r="V110" s="18">
        <v>0.96499999999999997</v>
      </c>
      <c r="W110" s="18">
        <v>0.96499999999999997</v>
      </c>
      <c r="X110" s="18">
        <v>0.96499999999999997</v>
      </c>
      <c r="Y110" s="18">
        <v>0.96499999999999997</v>
      </c>
      <c r="Z110" s="18">
        <v>0.96499999999999997</v>
      </c>
      <c r="AA110" s="18">
        <v>0.96499999999999997</v>
      </c>
      <c r="AB110" s="18">
        <v>0.96499999999999997</v>
      </c>
      <c r="AC110" s="18">
        <v>0.96499999999999997</v>
      </c>
      <c r="AD110" s="18">
        <v>0.96499999999999997</v>
      </c>
      <c r="AE110" s="18">
        <v>0.96499999999999997</v>
      </c>
      <c r="AF110" s="18">
        <v>0.96499999999999997</v>
      </c>
      <c r="AG110" s="18">
        <v>0.96499999999999997</v>
      </c>
      <c r="AH110" s="18">
        <v>0.96499999999999997</v>
      </c>
      <c r="AI110" s="18">
        <v>0.96499999999999997</v>
      </c>
      <c r="AJ110" s="18">
        <v>0.96499999999999997</v>
      </c>
      <c r="AK110" s="18">
        <v>0.96499999999999997</v>
      </c>
      <c r="AL110" s="18">
        <v>0.96499999999999997</v>
      </c>
      <c r="AM110" s="18">
        <v>0.96499999999999997</v>
      </c>
      <c r="AN110" s="18">
        <v>0.96499999999999997</v>
      </c>
      <c r="AO110" s="18">
        <v>0.96499999999999997</v>
      </c>
      <c r="AP110" s="18">
        <v>0.96499999999999997</v>
      </c>
      <c r="AQ110" s="18">
        <v>0.96499999999999997</v>
      </c>
      <c r="AR110" s="18">
        <v>0.96499999999999997</v>
      </c>
      <c r="AS110" s="18">
        <v>0.96499999999999997</v>
      </c>
      <c r="AT110" s="18">
        <v>0.96499999999999997</v>
      </c>
      <c r="AU110" s="18">
        <v>0.96499999999999997</v>
      </c>
      <c r="AV110" s="18">
        <v>0.96499999999999997</v>
      </c>
      <c r="AW110" s="18">
        <v>0.96499999999999997</v>
      </c>
      <c r="AX110" s="18">
        <v>0.96499999999999997</v>
      </c>
      <c r="AY110" s="18">
        <v>0.96499999999999997</v>
      </c>
      <c r="AZ110" s="18">
        <v>0.96499999999999997</v>
      </c>
      <c r="BA110" s="18">
        <v>0.96499999999999997</v>
      </c>
      <c r="BB110" s="18">
        <v>0.96499999999999997</v>
      </c>
      <c r="BC110" s="18">
        <v>0.96499999999999997</v>
      </c>
      <c r="BD110" s="18">
        <v>0.96499999999999997</v>
      </c>
      <c r="BE110" s="18">
        <v>0.96499999999999997</v>
      </c>
      <c r="BF110" s="18">
        <v>0.96499999999999997</v>
      </c>
      <c r="BG110" s="18">
        <v>0.96499999999999997</v>
      </c>
      <c r="BH110" s="18">
        <v>0.96499999999999997</v>
      </c>
      <c r="BI110" s="18">
        <v>0.96499999999999997</v>
      </c>
      <c r="BJ110" s="18">
        <v>0.96499999999999997</v>
      </c>
      <c r="BK110" s="18">
        <v>0.96499999999999997</v>
      </c>
      <c r="BL110" s="18">
        <v>0.96499999999999997</v>
      </c>
      <c r="BM110" s="18">
        <v>0.96499999999999997</v>
      </c>
      <c r="BN110" s="18">
        <v>0.96499999999999997</v>
      </c>
      <c r="BO110" s="18">
        <v>0.96499999999999997</v>
      </c>
      <c r="BP110" s="18">
        <v>0.96499999999999997</v>
      </c>
      <c r="BQ110" s="18">
        <v>0.96499999999999997</v>
      </c>
      <c r="BR110" s="18">
        <v>0.96499999999999997</v>
      </c>
      <c r="BS110" s="18">
        <v>0.96499999999999997</v>
      </c>
      <c r="BT110" s="18">
        <v>0.96499999999999997</v>
      </c>
      <c r="BU110" s="18">
        <v>0.96499999999999997</v>
      </c>
      <c r="BV110" s="18">
        <v>0.96499999999999997</v>
      </c>
      <c r="BW110" s="18">
        <v>0.96499999999999997</v>
      </c>
      <c r="BX110" s="18">
        <v>0.96499999999999997</v>
      </c>
      <c r="BY110" s="18">
        <v>0.96499999999999997</v>
      </c>
      <c r="BZ110" s="18">
        <v>0.96499999999999997</v>
      </c>
      <c r="CA110" s="18">
        <v>0.96499999999999997</v>
      </c>
      <c r="CB110" s="18">
        <v>0.96499999999999997</v>
      </c>
      <c r="CC110" s="18">
        <v>0.96499999999999997</v>
      </c>
      <c r="CD110" s="18">
        <v>0.96499999999999997</v>
      </c>
      <c r="CE110" s="18">
        <v>0.96499999999999997</v>
      </c>
      <c r="CF110" s="18">
        <v>0.96499999999999997</v>
      </c>
      <c r="CG110" s="18">
        <v>0.96499999999999997</v>
      </c>
      <c r="CH110" s="18">
        <v>0.96499999999999997</v>
      </c>
      <c r="CI110" s="18">
        <v>0.96499999999999997</v>
      </c>
      <c r="CJ110" s="18">
        <v>0.96499999999999997</v>
      </c>
      <c r="CK110" s="18">
        <v>0.96499999999999997</v>
      </c>
      <c r="CL110" s="18">
        <v>0.96499999999999997</v>
      </c>
      <c r="CM110" s="18">
        <v>0.96499999999999997</v>
      </c>
      <c r="CN110" s="18">
        <v>0.96499999999999997</v>
      </c>
      <c r="CO110" s="18">
        <v>0.96499999999999997</v>
      </c>
      <c r="CP110" s="18">
        <v>0.96499999999999997</v>
      </c>
      <c r="CQ110" s="18">
        <v>0.96499999999999997</v>
      </c>
      <c r="CR110" s="18">
        <v>0.96499999999999997</v>
      </c>
      <c r="CS110" s="18">
        <v>0.96499999999999997</v>
      </c>
      <c r="CT110" s="18">
        <v>0.96499999999999997</v>
      </c>
      <c r="CU110" s="18">
        <v>0.96499999999999997</v>
      </c>
      <c r="CV110" s="18">
        <v>0.96499999999999997</v>
      </c>
      <c r="CW110" s="18">
        <v>0.96499999999999997</v>
      </c>
      <c r="CX110" s="18">
        <v>0.96499999999999997</v>
      </c>
      <c r="CY110" s="18">
        <v>0.96499999999999997</v>
      </c>
      <c r="CZ110" s="18">
        <v>0.96499999999999997</v>
      </c>
      <c r="DA110" s="18">
        <v>0.96499999999999997</v>
      </c>
      <c r="DB110" s="18">
        <v>0.96499999999999997</v>
      </c>
      <c r="DC110" s="18"/>
      <c r="DD110" s="18"/>
      <c r="DE110" s="18"/>
    </row>
    <row r="111" spans="1:109" x14ac:dyDescent="0.25">
      <c r="A111" s="175">
        <v>19</v>
      </c>
      <c r="B111" s="18">
        <v>1</v>
      </c>
      <c r="C111" s="18">
        <v>0.92700000000000005</v>
      </c>
      <c r="D111" s="18">
        <v>0.9335</v>
      </c>
      <c r="E111" s="18">
        <v>0.93930000000000002</v>
      </c>
      <c r="F111" s="18">
        <v>0.94399999999999995</v>
      </c>
      <c r="G111" s="18">
        <v>0.94730000000000003</v>
      </c>
      <c r="H111" s="18">
        <v>0.94969999999999999</v>
      </c>
      <c r="I111" s="18">
        <v>0.95199999999999996</v>
      </c>
      <c r="J111" s="18">
        <v>0.95420000000000005</v>
      </c>
      <c r="K111" s="18">
        <v>0.95630000000000004</v>
      </c>
      <c r="L111" s="18">
        <v>0.95820000000000005</v>
      </c>
      <c r="M111" s="18">
        <v>0.95989999999999998</v>
      </c>
      <c r="N111" s="18">
        <v>0.96120000000000005</v>
      </c>
      <c r="O111" s="18">
        <v>0.96230000000000004</v>
      </c>
      <c r="P111" s="18">
        <v>0.96289999999999998</v>
      </c>
      <c r="Q111" s="18">
        <v>0.96499999999999997</v>
      </c>
      <c r="R111" s="18">
        <v>0.96499999999999997</v>
      </c>
      <c r="S111" s="18">
        <v>0.96499999999999997</v>
      </c>
      <c r="T111" s="18">
        <v>0.96499999999999997</v>
      </c>
      <c r="U111" s="18">
        <v>0.96499999999999997</v>
      </c>
      <c r="V111" s="18">
        <v>0.96499999999999997</v>
      </c>
      <c r="W111" s="18">
        <v>0.96499999999999997</v>
      </c>
      <c r="X111" s="18">
        <v>0.96499999999999997</v>
      </c>
      <c r="Y111" s="18">
        <v>0.96499999999999997</v>
      </c>
      <c r="Z111" s="18">
        <v>0.96499999999999997</v>
      </c>
      <c r="AA111" s="18">
        <v>0.96499999999999997</v>
      </c>
      <c r="AB111" s="18">
        <v>0.96499999999999997</v>
      </c>
      <c r="AC111" s="18">
        <v>0.96499999999999997</v>
      </c>
      <c r="AD111" s="18">
        <v>0.96499999999999997</v>
      </c>
      <c r="AE111" s="18">
        <v>0.96499999999999997</v>
      </c>
      <c r="AF111" s="18">
        <v>0.96499999999999997</v>
      </c>
      <c r="AG111" s="18">
        <v>0.96499999999999997</v>
      </c>
      <c r="AH111" s="18">
        <v>0.96499999999999997</v>
      </c>
      <c r="AI111" s="18">
        <v>0.96499999999999997</v>
      </c>
      <c r="AJ111" s="18">
        <v>0.96499999999999997</v>
      </c>
      <c r="AK111" s="18">
        <v>0.96499999999999997</v>
      </c>
      <c r="AL111" s="18">
        <v>0.96499999999999997</v>
      </c>
      <c r="AM111" s="18">
        <v>0.96499999999999997</v>
      </c>
      <c r="AN111" s="18">
        <v>0.96499999999999997</v>
      </c>
      <c r="AO111" s="18">
        <v>0.96499999999999997</v>
      </c>
      <c r="AP111" s="18">
        <v>0.96499999999999997</v>
      </c>
      <c r="AQ111" s="18">
        <v>0.96499999999999997</v>
      </c>
      <c r="AR111" s="18">
        <v>0.96499999999999997</v>
      </c>
      <c r="AS111" s="18">
        <v>0.96499999999999997</v>
      </c>
      <c r="AT111" s="18">
        <v>0.96499999999999997</v>
      </c>
      <c r="AU111" s="18">
        <v>0.96499999999999997</v>
      </c>
      <c r="AV111" s="18">
        <v>0.96499999999999997</v>
      </c>
      <c r="AW111" s="18">
        <v>0.96499999999999997</v>
      </c>
      <c r="AX111" s="18">
        <v>0.96499999999999997</v>
      </c>
      <c r="AY111" s="18">
        <v>0.96499999999999997</v>
      </c>
      <c r="AZ111" s="18">
        <v>0.96499999999999997</v>
      </c>
      <c r="BA111" s="18">
        <v>0.96499999999999997</v>
      </c>
      <c r="BB111" s="18">
        <v>0.96499999999999997</v>
      </c>
      <c r="BC111" s="18">
        <v>0.96499999999999997</v>
      </c>
      <c r="BD111" s="18">
        <v>0.96499999999999997</v>
      </c>
      <c r="BE111" s="18">
        <v>0.96499999999999997</v>
      </c>
      <c r="BF111" s="18">
        <v>0.96499999999999997</v>
      </c>
      <c r="BG111" s="18">
        <v>0.96499999999999997</v>
      </c>
      <c r="BH111" s="18">
        <v>0.96499999999999997</v>
      </c>
      <c r="BI111" s="18">
        <v>0.96499999999999997</v>
      </c>
      <c r="BJ111" s="18">
        <v>0.96499999999999997</v>
      </c>
      <c r="BK111" s="18">
        <v>0.96499999999999997</v>
      </c>
      <c r="BL111" s="18">
        <v>0.96499999999999997</v>
      </c>
      <c r="BM111" s="18">
        <v>0.96499999999999997</v>
      </c>
      <c r="BN111" s="18">
        <v>0.96499999999999997</v>
      </c>
      <c r="BO111" s="18">
        <v>0.96499999999999997</v>
      </c>
      <c r="BP111" s="18">
        <v>0.96499999999999997</v>
      </c>
      <c r="BQ111" s="18">
        <v>0.96499999999999997</v>
      </c>
      <c r="BR111" s="18">
        <v>0.96499999999999997</v>
      </c>
      <c r="BS111" s="18">
        <v>0.96499999999999997</v>
      </c>
      <c r="BT111" s="18">
        <v>0.96499999999999997</v>
      </c>
      <c r="BU111" s="18">
        <v>0.96499999999999997</v>
      </c>
      <c r="BV111" s="18">
        <v>0.96499999999999997</v>
      </c>
      <c r="BW111" s="18">
        <v>0.96499999999999997</v>
      </c>
      <c r="BX111" s="18">
        <v>0.96499999999999997</v>
      </c>
      <c r="BY111" s="18">
        <v>0.96499999999999997</v>
      </c>
      <c r="BZ111" s="18">
        <v>0.96499999999999997</v>
      </c>
      <c r="CA111" s="18">
        <v>0.96499999999999997</v>
      </c>
      <c r="CB111" s="18">
        <v>0.96499999999999997</v>
      </c>
      <c r="CC111" s="18">
        <v>0.96499999999999997</v>
      </c>
      <c r="CD111" s="18">
        <v>0.96499999999999997</v>
      </c>
      <c r="CE111" s="18">
        <v>0.96499999999999997</v>
      </c>
      <c r="CF111" s="18">
        <v>0.96499999999999997</v>
      </c>
      <c r="CG111" s="18">
        <v>0.96499999999999997</v>
      </c>
      <c r="CH111" s="18">
        <v>0.96499999999999997</v>
      </c>
      <c r="CI111" s="18">
        <v>0.96499999999999997</v>
      </c>
      <c r="CJ111" s="18">
        <v>0.96499999999999997</v>
      </c>
      <c r="CK111" s="18">
        <v>0.96499999999999997</v>
      </c>
      <c r="CL111" s="18">
        <v>0.96499999999999997</v>
      </c>
      <c r="CM111" s="18">
        <v>0.96499999999999997</v>
      </c>
      <c r="CN111" s="18">
        <v>0.96499999999999997</v>
      </c>
      <c r="CO111" s="18">
        <v>0.96499999999999997</v>
      </c>
      <c r="CP111" s="18">
        <v>0.96499999999999997</v>
      </c>
      <c r="CQ111" s="18">
        <v>0.96499999999999997</v>
      </c>
      <c r="CR111" s="18">
        <v>0.96499999999999997</v>
      </c>
      <c r="CS111" s="18">
        <v>0.96499999999999997</v>
      </c>
      <c r="CT111" s="18">
        <v>0.96499999999999997</v>
      </c>
      <c r="CU111" s="18">
        <v>0.96499999999999997</v>
      </c>
      <c r="CV111" s="18">
        <v>0.96499999999999997</v>
      </c>
      <c r="CW111" s="18">
        <v>0.96499999999999997</v>
      </c>
      <c r="CX111" s="18">
        <v>0.96499999999999997</v>
      </c>
      <c r="CY111" s="18">
        <v>0.96499999999999997</v>
      </c>
      <c r="CZ111" s="18">
        <v>0.96499999999999997</v>
      </c>
      <c r="DA111" s="18">
        <v>0.96499999999999997</v>
      </c>
      <c r="DB111" s="18">
        <v>0.96499999999999997</v>
      </c>
      <c r="DC111" s="18"/>
      <c r="DD111" s="18"/>
      <c r="DE111" s="18"/>
    </row>
    <row r="112" spans="1:109" x14ac:dyDescent="0.25">
      <c r="A112" s="175">
        <v>20</v>
      </c>
      <c r="B112" s="18">
        <v>1</v>
      </c>
      <c r="C112" s="18">
        <v>0.92700000000000005</v>
      </c>
      <c r="D112" s="18">
        <v>0.9335</v>
      </c>
      <c r="E112" s="18">
        <v>0.93930000000000002</v>
      </c>
      <c r="F112" s="18">
        <v>0.94399999999999995</v>
      </c>
      <c r="G112" s="18">
        <v>0.94730000000000003</v>
      </c>
      <c r="H112" s="18">
        <v>0.94969999999999999</v>
      </c>
      <c r="I112" s="18">
        <v>0.95199999999999996</v>
      </c>
      <c r="J112" s="18">
        <v>0.95420000000000005</v>
      </c>
      <c r="K112" s="18">
        <v>0.95630000000000004</v>
      </c>
      <c r="L112" s="18">
        <v>0.95820000000000005</v>
      </c>
      <c r="M112" s="18">
        <v>0.95989999999999998</v>
      </c>
      <c r="N112" s="18">
        <v>0.96120000000000005</v>
      </c>
      <c r="O112" s="18">
        <v>0.96230000000000004</v>
      </c>
      <c r="P112" s="18">
        <v>0.96289999999999998</v>
      </c>
      <c r="Q112" s="18">
        <v>0.96499999999999997</v>
      </c>
      <c r="R112" s="18">
        <v>0.96499999999999997</v>
      </c>
      <c r="S112" s="18">
        <v>0.96499999999999997</v>
      </c>
      <c r="T112" s="18">
        <v>0.96499999999999997</v>
      </c>
      <c r="U112" s="18">
        <v>0.96499999999999997</v>
      </c>
      <c r="V112" s="18">
        <v>0.96499999999999997</v>
      </c>
      <c r="W112" s="18">
        <v>0.96499999999999997</v>
      </c>
      <c r="X112" s="18">
        <v>0.96499999999999997</v>
      </c>
      <c r="Y112" s="18">
        <v>0.96499999999999997</v>
      </c>
      <c r="Z112" s="18">
        <v>0.96499999999999997</v>
      </c>
      <c r="AA112" s="18">
        <v>0.96499999999999997</v>
      </c>
      <c r="AB112" s="18">
        <v>0.96499999999999997</v>
      </c>
      <c r="AC112" s="18">
        <v>0.96499999999999997</v>
      </c>
      <c r="AD112" s="18">
        <v>0.96499999999999997</v>
      </c>
      <c r="AE112" s="18">
        <v>0.96499999999999997</v>
      </c>
      <c r="AF112" s="18">
        <v>0.96499999999999997</v>
      </c>
      <c r="AG112" s="18">
        <v>0.96499999999999997</v>
      </c>
      <c r="AH112" s="18">
        <v>0.96499999999999997</v>
      </c>
      <c r="AI112" s="18">
        <v>0.96499999999999997</v>
      </c>
      <c r="AJ112" s="18">
        <v>0.96499999999999997</v>
      </c>
      <c r="AK112" s="18">
        <v>0.96499999999999997</v>
      </c>
      <c r="AL112" s="18">
        <v>0.96499999999999997</v>
      </c>
      <c r="AM112" s="18">
        <v>0.96499999999999997</v>
      </c>
      <c r="AN112" s="18">
        <v>0.96499999999999997</v>
      </c>
      <c r="AO112" s="18">
        <v>0.96499999999999997</v>
      </c>
      <c r="AP112" s="18">
        <v>0.96499999999999997</v>
      </c>
      <c r="AQ112" s="18">
        <v>0.96499999999999997</v>
      </c>
      <c r="AR112" s="18">
        <v>0.96499999999999997</v>
      </c>
      <c r="AS112" s="18">
        <v>0.96499999999999997</v>
      </c>
      <c r="AT112" s="18">
        <v>0.96499999999999997</v>
      </c>
      <c r="AU112" s="18">
        <v>0.96499999999999997</v>
      </c>
      <c r="AV112" s="18">
        <v>0.96499999999999997</v>
      </c>
      <c r="AW112" s="18">
        <v>0.96499999999999997</v>
      </c>
      <c r="AX112" s="18">
        <v>0.96499999999999997</v>
      </c>
      <c r="AY112" s="18">
        <v>0.96499999999999997</v>
      </c>
      <c r="AZ112" s="18">
        <v>0.96499999999999997</v>
      </c>
      <c r="BA112" s="18">
        <v>0.96499999999999997</v>
      </c>
      <c r="BB112" s="18">
        <v>0.96499999999999997</v>
      </c>
      <c r="BC112" s="18">
        <v>0.96499999999999997</v>
      </c>
      <c r="BD112" s="18">
        <v>0.96499999999999997</v>
      </c>
      <c r="BE112" s="18">
        <v>0.96499999999999997</v>
      </c>
      <c r="BF112" s="18">
        <v>0.96499999999999997</v>
      </c>
      <c r="BG112" s="18">
        <v>0.96499999999999997</v>
      </c>
      <c r="BH112" s="18">
        <v>0.96499999999999997</v>
      </c>
      <c r="BI112" s="18">
        <v>0.96499999999999997</v>
      </c>
      <c r="BJ112" s="18">
        <v>0.96499999999999997</v>
      </c>
      <c r="BK112" s="18">
        <v>0.96499999999999997</v>
      </c>
      <c r="BL112" s="18">
        <v>0.96499999999999997</v>
      </c>
      <c r="BM112" s="18">
        <v>0.96499999999999997</v>
      </c>
      <c r="BN112" s="18">
        <v>0.96499999999999997</v>
      </c>
      <c r="BO112" s="18">
        <v>0.96499999999999997</v>
      </c>
      <c r="BP112" s="18">
        <v>0.96499999999999997</v>
      </c>
      <c r="BQ112" s="18">
        <v>0.96499999999999997</v>
      </c>
      <c r="BR112" s="18">
        <v>0.96499999999999997</v>
      </c>
      <c r="BS112" s="18">
        <v>0.96499999999999997</v>
      </c>
      <c r="BT112" s="18">
        <v>0.96499999999999997</v>
      </c>
      <c r="BU112" s="18">
        <v>0.96499999999999997</v>
      </c>
      <c r="BV112" s="18">
        <v>0.96499999999999997</v>
      </c>
      <c r="BW112" s="18">
        <v>0.96499999999999997</v>
      </c>
      <c r="BX112" s="18">
        <v>0.96499999999999997</v>
      </c>
      <c r="BY112" s="18">
        <v>0.96499999999999997</v>
      </c>
      <c r="BZ112" s="18">
        <v>0.96499999999999997</v>
      </c>
      <c r="CA112" s="18">
        <v>0.96499999999999997</v>
      </c>
      <c r="CB112" s="18">
        <v>0.96499999999999997</v>
      </c>
      <c r="CC112" s="18">
        <v>0.96499999999999997</v>
      </c>
      <c r="CD112" s="18">
        <v>0.96499999999999997</v>
      </c>
      <c r="CE112" s="18">
        <v>0.96499999999999997</v>
      </c>
      <c r="CF112" s="18">
        <v>0.96499999999999997</v>
      </c>
      <c r="CG112" s="18">
        <v>0.96499999999999997</v>
      </c>
      <c r="CH112" s="18">
        <v>0.96499999999999997</v>
      </c>
      <c r="CI112" s="18">
        <v>0.96499999999999997</v>
      </c>
      <c r="CJ112" s="18">
        <v>0.96499999999999997</v>
      </c>
      <c r="CK112" s="18">
        <v>0.96499999999999997</v>
      </c>
      <c r="CL112" s="18">
        <v>0.96499999999999997</v>
      </c>
      <c r="CM112" s="18">
        <v>0.96499999999999997</v>
      </c>
      <c r="CN112" s="18">
        <v>0.96499999999999997</v>
      </c>
      <c r="CO112" s="18">
        <v>0.96499999999999997</v>
      </c>
      <c r="CP112" s="18">
        <v>0.96499999999999997</v>
      </c>
      <c r="CQ112" s="18">
        <v>0.96499999999999997</v>
      </c>
      <c r="CR112" s="18">
        <v>0.96499999999999997</v>
      </c>
      <c r="CS112" s="18">
        <v>0.96499999999999997</v>
      </c>
      <c r="CT112" s="18">
        <v>0.96499999999999997</v>
      </c>
      <c r="CU112" s="18">
        <v>0.96499999999999997</v>
      </c>
      <c r="CV112" s="18">
        <v>0.96499999999999997</v>
      </c>
      <c r="CW112" s="18">
        <v>0.96499999999999997</v>
      </c>
      <c r="CX112" s="18">
        <v>0.96499999999999997</v>
      </c>
      <c r="CY112" s="18">
        <v>0.96499999999999997</v>
      </c>
      <c r="CZ112" s="18">
        <v>0.96499999999999997</v>
      </c>
      <c r="DA112" s="18">
        <v>0.96499999999999997</v>
      </c>
      <c r="DB112" s="18">
        <v>0.96499999999999997</v>
      </c>
      <c r="DC112" s="18"/>
      <c r="DD112" s="18"/>
      <c r="DE112" s="18"/>
    </row>
    <row r="113" spans="1:109" x14ac:dyDescent="0.25">
      <c r="A113" s="175">
        <v>21</v>
      </c>
      <c r="B113" s="18">
        <v>1</v>
      </c>
      <c r="C113" s="18">
        <v>0.92700000000000005</v>
      </c>
      <c r="D113" s="18">
        <v>0.9335</v>
      </c>
      <c r="E113" s="18">
        <v>0.93930000000000002</v>
      </c>
      <c r="F113" s="18">
        <v>0.94399999999999995</v>
      </c>
      <c r="G113" s="18">
        <v>0.94730000000000003</v>
      </c>
      <c r="H113" s="18">
        <v>0.94969999999999999</v>
      </c>
      <c r="I113" s="18">
        <v>0.95199999999999996</v>
      </c>
      <c r="J113" s="18">
        <v>0.95420000000000005</v>
      </c>
      <c r="K113" s="18">
        <v>0.95630000000000004</v>
      </c>
      <c r="L113" s="18">
        <v>0.95820000000000005</v>
      </c>
      <c r="M113" s="18">
        <v>0.95989999999999998</v>
      </c>
      <c r="N113" s="18">
        <v>0.96120000000000005</v>
      </c>
      <c r="O113" s="18">
        <v>0.96230000000000004</v>
      </c>
      <c r="P113" s="18">
        <v>0.96289999999999998</v>
      </c>
      <c r="Q113" s="18">
        <v>0.96499999999999997</v>
      </c>
      <c r="R113" s="18">
        <v>0.96499999999999997</v>
      </c>
      <c r="S113" s="18">
        <v>0.96499999999999997</v>
      </c>
      <c r="T113" s="18">
        <v>0.96499999999999997</v>
      </c>
      <c r="U113" s="18">
        <v>0.96499999999999997</v>
      </c>
      <c r="V113" s="18">
        <v>0.96499999999999997</v>
      </c>
      <c r="W113" s="18">
        <v>0.96499999999999997</v>
      </c>
      <c r="X113" s="18">
        <v>0.96499999999999997</v>
      </c>
      <c r="Y113" s="18">
        <v>0.96499999999999997</v>
      </c>
      <c r="Z113" s="18">
        <v>0.96499999999999997</v>
      </c>
      <c r="AA113" s="18">
        <v>0.96499999999999997</v>
      </c>
      <c r="AB113" s="18">
        <v>0.96499999999999997</v>
      </c>
      <c r="AC113" s="18">
        <v>0.96499999999999997</v>
      </c>
      <c r="AD113" s="18">
        <v>0.96499999999999997</v>
      </c>
      <c r="AE113" s="18">
        <v>0.96499999999999997</v>
      </c>
      <c r="AF113" s="18">
        <v>0.96499999999999997</v>
      </c>
      <c r="AG113" s="18">
        <v>0.96499999999999997</v>
      </c>
      <c r="AH113" s="18">
        <v>0.96499999999999997</v>
      </c>
      <c r="AI113" s="18">
        <v>0.96499999999999997</v>
      </c>
      <c r="AJ113" s="18">
        <v>0.96499999999999997</v>
      </c>
      <c r="AK113" s="18">
        <v>0.96499999999999997</v>
      </c>
      <c r="AL113" s="18">
        <v>0.96499999999999997</v>
      </c>
      <c r="AM113" s="18">
        <v>0.96499999999999997</v>
      </c>
      <c r="AN113" s="18">
        <v>0.96499999999999997</v>
      </c>
      <c r="AO113" s="18">
        <v>0.96499999999999997</v>
      </c>
      <c r="AP113" s="18">
        <v>0.96499999999999997</v>
      </c>
      <c r="AQ113" s="18">
        <v>0.96499999999999997</v>
      </c>
      <c r="AR113" s="18">
        <v>0.96499999999999997</v>
      </c>
      <c r="AS113" s="18">
        <v>0.96499999999999997</v>
      </c>
      <c r="AT113" s="18">
        <v>0.96499999999999997</v>
      </c>
      <c r="AU113" s="18">
        <v>0.96499999999999997</v>
      </c>
      <c r="AV113" s="18">
        <v>0.96499999999999997</v>
      </c>
      <c r="AW113" s="18">
        <v>0.96499999999999997</v>
      </c>
      <c r="AX113" s="18">
        <v>0.96499999999999997</v>
      </c>
      <c r="AY113" s="18">
        <v>0.96499999999999997</v>
      </c>
      <c r="AZ113" s="18">
        <v>0.96499999999999997</v>
      </c>
      <c r="BA113" s="18">
        <v>0.96499999999999997</v>
      </c>
      <c r="BB113" s="18">
        <v>0.96499999999999997</v>
      </c>
      <c r="BC113" s="18">
        <v>0.96499999999999997</v>
      </c>
      <c r="BD113" s="18">
        <v>0.96499999999999997</v>
      </c>
      <c r="BE113" s="18">
        <v>0.96499999999999997</v>
      </c>
      <c r="BF113" s="18">
        <v>0.96499999999999997</v>
      </c>
      <c r="BG113" s="18">
        <v>0.96499999999999997</v>
      </c>
      <c r="BH113" s="18">
        <v>0.96499999999999997</v>
      </c>
      <c r="BI113" s="18">
        <v>0.96499999999999997</v>
      </c>
      <c r="BJ113" s="18">
        <v>0.96499999999999997</v>
      </c>
      <c r="BK113" s="18">
        <v>0.96499999999999997</v>
      </c>
      <c r="BL113" s="18">
        <v>0.96499999999999997</v>
      </c>
      <c r="BM113" s="18">
        <v>0.96499999999999997</v>
      </c>
      <c r="BN113" s="18">
        <v>0.96499999999999997</v>
      </c>
      <c r="BO113" s="18">
        <v>0.96499999999999997</v>
      </c>
      <c r="BP113" s="18">
        <v>0.96499999999999997</v>
      </c>
      <c r="BQ113" s="18">
        <v>0.96499999999999997</v>
      </c>
      <c r="BR113" s="18">
        <v>0.96499999999999997</v>
      </c>
      <c r="BS113" s="18">
        <v>0.96499999999999997</v>
      </c>
      <c r="BT113" s="18">
        <v>0.96499999999999997</v>
      </c>
      <c r="BU113" s="18">
        <v>0.96499999999999997</v>
      </c>
      <c r="BV113" s="18">
        <v>0.96499999999999997</v>
      </c>
      <c r="BW113" s="18">
        <v>0.96499999999999997</v>
      </c>
      <c r="BX113" s="18">
        <v>0.96499999999999997</v>
      </c>
      <c r="BY113" s="18">
        <v>0.96499999999999997</v>
      </c>
      <c r="BZ113" s="18">
        <v>0.96499999999999997</v>
      </c>
      <c r="CA113" s="18">
        <v>0.96499999999999997</v>
      </c>
      <c r="CB113" s="18">
        <v>0.96499999999999997</v>
      </c>
      <c r="CC113" s="18">
        <v>0.96499999999999997</v>
      </c>
      <c r="CD113" s="18">
        <v>0.96499999999999997</v>
      </c>
      <c r="CE113" s="18">
        <v>0.96499999999999997</v>
      </c>
      <c r="CF113" s="18">
        <v>0.96499999999999997</v>
      </c>
      <c r="CG113" s="18">
        <v>0.96499999999999997</v>
      </c>
      <c r="CH113" s="18">
        <v>0.96499999999999997</v>
      </c>
      <c r="CI113" s="18">
        <v>0.96499999999999997</v>
      </c>
      <c r="CJ113" s="18">
        <v>0.96499999999999997</v>
      </c>
      <c r="CK113" s="18">
        <v>0.96499999999999997</v>
      </c>
      <c r="CL113" s="18">
        <v>0.96499999999999997</v>
      </c>
      <c r="CM113" s="18">
        <v>0.96499999999999997</v>
      </c>
      <c r="CN113" s="18">
        <v>0.96499999999999997</v>
      </c>
      <c r="CO113" s="18">
        <v>0.96499999999999997</v>
      </c>
      <c r="CP113" s="18">
        <v>0.96499999999999997</v>
      </c>
      <c r="CQ113" s="18">
        <v>0.96499999999999997</v>
      </c>
      <c r="CR113" s="18">
        <v>0.96499999999999997</v>
      </c>
      <c r="CS113" s="18">
        <v>0.96499999999999997</v>
      </c>
      <c r="CT113" s="18">
        <v>0.96499999999999997</v>
      </c>
      <c r="CU113" s="18">
        <v>0.96499999999999997</v>
      </c>
      <c r="CV113" s="18">
        <v>0.96499999999999997</v>
      </c>
      <c r="CW113" s="18">
        <v>0.96499999999999997</v>
      </c>
      <c r="CX113" s="18">
        <v>0.96499999999999997</v>
      </c>
      <c r="CY113" s="18">
        <v>0.96499999999999997</v>
      </c>
      <c r="CZ113" s="18">
        <v>0.96499999999999997</v>
      </c>
      <c r="DA113" s="18">
        <v>0.96499999999999997</v>
      </c>
      <c r="DB113" s="18">
        <v>0.96499999999999997</v>
      </c>
      <c r="DC113" s="18"/>
      <c r="DD113" s="18"/>
      <c r="DE113" s="18"/>
    </row>
    <row r="114" spans="1:109" x14ac:dyDescent="0.25">
      <c r="A114" s="175">
        <v>22</v>
      </c>
      <c r="B114" s="18">
        <v>1</v>
      </c>
      <c r="C114" s="18">
        <v>0.92789999999999995</v>
      </c>
      <c r="D114" s="18">
        <v>0.93400000000000005</v>
      </c>
      <c r="E114" s="18">
        <v>0.9395</v>
      </c>
      <c r="F114" s="18">
        <v>0.94410000000000005</v>
      </c>
      <c r="G114" s="18">
        <v>0.94730000000000003</v>
      </c>
      <c r="H114" s="18">
        <v>0.94969999999999999</v>
      </c>
      <c r="I114" s="18">
        <v>0.95199999999999996</v>
      </c>
      <c r="J114" s="18">
        <v>0.95420000000000005</v>
      </c>
      <c r="K114" s="18">
        <v>0.95630000000000004</v>
      </c>
      <c r="L114" s="18">
        <v>0.95820000000000005</v>
      </c>
      <c r="M114" s="18">
        <v>0.95989999999999998</v>
      </c>
      <c r="N114" s="18">
        <v>0.96120000000000005</v>
      </c>
      <c r="O114" s="18">
        <v>0.96230000000000004</v>
      </c>
      <c r="P114" s="18">
        <v>0.96289999999999998</v>
      </c>
      <c r="Q114" s="18">
        <v>0.96499999999999997</v>
      </c>
      <c r="R114" s="18">
        <v>0.96499999999999997</v>
      </c>
      <c r="S114" s="18">
        <v>0.96499999999999997</v>
      </c>
      <c r="T114" s="18">
        <v>0.96499999999999997</v>
      </c>
      <c r="U114" s="18">
        <v>0.96499999999999997</v>
      </c>
      <c r="V114" s="18">
        <v>0.96499999999999997</v>
      </c>
      <c r="W114" s="18">
        <v>0.96499999999999997</v>
      </c>
      <c r="X114" s="18">
        <v>0.96499999999999997</v>
      </c>
      <c r="Y114" s="18">
        <v>0.96499999999999997</v>
      </c>
      <c r="Z114" s="18">
        <v>0.96499999999999997</v>
      </c>
      <c r="AA114" s="18">
        <v>0.96499999999999997</v>
      </c>
      <c r="AB114" s="18">
        <v>0.96499999999999997</v>
      </c>
      <c r="AC114" s="18">
        <v>0.96499999999999997</v>
      </c>
      <c r="AD114" s="18">
        <v>0.96499999999999997</v>
      </c>
      <c r="AE114" s="18">
        <v>0.96499999999999997</v>
      </c>
      <c r="AF114" s="18">
        <v>0.96499999999999997</v>
      </c>
      <c r="AG114" s="18">
        <v>0.96499999999999997</v>
      </c>
      <c r="AH114" s="18">
        <v>0.96499999999999997</v>
      </c>
      <c r="AI114" s="18">
        <v>0.96499999999999997</v>
      </c>
      <c r="AJ114" s="18">
        <v>0.96499999999999997</v>
      </c>
      <c r="AK114" s="18">
        <v>0.96499999999999997</v>
      </c>
      <c r="AL114" s="18">
        <v>0.96499999999999997</v>
      </c>
      <c r="AM114" s="18">
        <v>0.96499999999999997</v>
      </c>
      <c r="AN114" s="18">
        <v>0.96499999999999997</v>
      </c>
      <c r="AO114" s="18">
        <v>0.96499999999999997</v>
      </c>
      <c r="AP114" s="18">
        <v>0.96499999999999997</v>
      </c>
      <c r="AQ114" s="18">
        <v>0.96499999999999997</v>
      </c>
      <c r="AR114" s="18">
        <v>0.96499999999999997</v>
      </c>
      <c r="AS114" s="18">
        <v>0.96499999999999997</v>
      </c>
      <c r="AT114" s="18">
        <v>0.96499999999999997</v>
      </c>
      <c r="AU114" s="18">
        <v>0.96499999999999997</v>
      </c>
      <c r="AV114" s="18">
        <v>0.96499999999999997</v>
      </c>
      <c r="AW114" s="18">
        <v>0.96499999999999997</v>
      </c>
      <c r="AX114" s="18">
        <v>0.96499999999999997</v>
      </c>
      <c r="AY114" s="18">
        <v>0.96499999999999997</v>
      </c>
      <c r="AZ114" s="18">
        <v>0.96499999999999997</v>
      </c>
      <c r="BA114" s="18">
        <v>0.96499999999999997</v>
      </c>
      <c r="BB114" s="18">
        <v>0.96499999999999997</v>
      </c>
      <c r="BC114" s="18">
        <v>0.96499999999999997</v>
      </c>
      <c r="BD114" s="18">
        <v>0.96499999999999997</v>
      </c>
      <c r="BE114" s="18">
        <v>0.96499999999999997</v>
      </c>
      <c r="BF114" s="18">
        <v>0.96499999999999997</v>
      </c>
      <c r="BG114" s="18">
        <v>0.96499999999999997</v>
      </c>
      <c r="BH114" s="18">
        <v>0.96499999999999997</v>
      </c>
      <c r="BI114" s="18">
        <v>0.96499999999999997</v>
      </c>
      <c r="BJ114" s="18">
        <v>0.96499999999999997</v>
      </c>
      <c r="BK114" s="18">
        <v>0.96499999999999997</v>
      </c>
      <c r="BL114" s="18">
        <v>0.96499999999999997</v>
      </c>
      <c r="BM114" s="18">
        <v>0.96499999999999997</v>
      </c>
      <c r="BN114" s="18">
        <v>0.96499999999999997</v>
      </c>
      <c r="BO114" s="18">
        <v>0.96499999999999997</v>
      </c>
      <c r="BP114" s="18">
        <v>0.96499999999999997</v>
      </c>
      <c r="BQ114" s="18">
        <v>0.96499999999999997</v>
      </c>
      <c r="BR114" s="18">
        <v>0.96499999999999997</v>
      </c>
      <c r="BS114" s="18">
        <v>0.96499999999999997</v>
      </c>
      <c r="BT114" s="18">
        <v>0.96499999999999997</v>
      </c>
      <c r="BU114" s="18">
        <v>0.96499999999999997</v>
      </c>
      <c r="BV114" s="18">
        <v>0.96499999999999997</v>
      </c>
      <c r="BW114" s="18">
        <v>0.96499999999999997</v>
      </c>
      <c r="BX114" s="18">
        <v>0.96499999999999997</v>
      </c>
      <c r="BY114" s="18">
        <v>0.96499999999999997</v>
      </c>
      <c r="BZ114" s="18">
        <v>0.96499999999999997</v>
      </c>
      <c r="CA114" s="18">
        <v>0.96499999999999997</v>
      </c>
      <c r="CB114" s="18">
        <v>0.96499999999999997</v>
      </c>
      <c r="CC114" s="18">
        <v>0.96499999999999997</v>
      </c>
      <c r="CD114" s="18">
        <v>0.96499999999999997</v>
      </c>
      <c r="CE114" s="18">
        <v>0.96499999999999997</v>
      </c>
      <c r="CF114" s="18">
        <v>0.96499999999999997</v>
      </c>
      <c r="CG114" s="18">
        <v>0.96499999999999997</v>
      </c>
      <c r="CH114" s="18">
        <v>0.96499999999999997</v>
      </c>
      <c r="CI114" s="18">
        <v>0.96499999999999997</v>
      </c>
      <c r="CJ114" s="18">
        <v>0.96499999999999997</v>
      </c>
      <c r="CK114" s="18">
        <v>0.96499999999999997</v>
      </c>
      <c r="CL114" s="18">
        <v>0.96499999999999997</v>
      </c>
      <c r="CM114" s="18">
        <v>0.96499999999999997</v>
      </c>
      <c r="CN114" s="18">
        <v>0.96499999999999997</v>
      </c>
      <c r="CO114" s="18">
        <v>0.96499999999999997</v>
      </c>
      <c r="CP114" s="18">
        <v>0.96499999999999997</v>
      </c>
      <c r="CQ114" s="18">
        <v>0.96499999999999997</v>
      </c>
      <c r="CR114" s="18">
        <v>0.96499999999999997</v>
      </c>
      <c r="CS114" s="18">
        <v>0.96499999999999997</v>
      </c>
      <c r="CT114" s="18">
        <v>0.96499999999999997</v>
      </c>
      <c r="CU114" s="18">
        <v>0.96499999999999997</v>
      </c>
      <c r="CV114" s="18">
        <v>0.96499999999999997</v>
      </c>
      <c r="CW114" s="18">
        <v>0.96499999999999997</v>
      </c>
      <c r="CX114" s="18">
        <v>0.96499999999999997</v>
      </c>
      <c r="CY114" s="18">
        <v>0.96499999999999997</v>
      </c>
      <c r="CZ114" s="18">
        <v>0.96499999999999997</v>
      </c>
      <c r="DA114" s="18">
        <v>0.96499999999999997</v>
      </c>
      <c r="DB114" s="18">
        <v>0.96499999999999997</v>
      </c>
      <c r="DC114" s="18"/>
      <c r="DD114" s="18"/>
      <c r="DE114" s="18"/>
    </row>
    <row r="115" spans="1:109" x14ac:dyDescent="0.25">
      <c r="A115" s="175">
        <v>23</v>
      </c>
      <c r="B115" s="18">
        <v>1</v>
      </c>
      <c r="C115" s="18">
        <v>0.92879999999999996</v>
      </c>
      <c r="D115" s="18">
        <v>0.93459999999999999</v>
      </c>
      <c r="E115" s="18">
        <v>0.93979999999999997</v>
      </c>
      <c r="F115" s="18">
        <v>0.94420000000000004</v>
      </c>
      <c r="G115" s="18">
        <v>0.94730000000000003</v>
      </c>
      <c r="H115" s="18">
        <v>0.94969999999999999</v>
      </c>
      <c r="I115" s="18">
        <v>0.95199999999999996</v>
      </c>
      <c r="J115" s="18">
        <v>0.95420000000000005</v>
      </c>
      <c r="K115" s="18">
        <v>0.95630000000000004</v>
      </c>
      <c r="L115" s="18">
        <v>0.95820000000000005</v>
      </c>
      <c r="M115" s="18">
        <v>0.95989999999999998</v>
      </c>
      <c r="N115" s="18">
        <v>0.96120000000000005</v>
      </c>
      <c r="O115" s="18">
        <v>0.96230000000000004</v>
      </c>
      <c r="P115" s="18">
        <v>0.96289999999999998</v>
      </c>
      <c r="Q115" s="18">
        <v>0.96499999999999997</v>
      </c>
      <c r="R115" s="18">
        <v>0.96499999999999997</v>
      </c>
      <c r="S115" s="18">
        <v>0.96499999999999997</v>
      </c>
      <c r="T115" s="18">
        <v>0.96499999999999997</v>
      </c>
      <c r="U115" s="18">
        <v>0.96499999999999997</v>
      </c>
      <c r="V115" s="18">
        <v>0.96499999999999997</v>
      </c>
      <c r="W115" s="18">
        <v>0.96499999999999997</v>
      </c>
      <c r="X115" s="18">
        <v>0.96499999999999997</v>
      </c>
      <c r="Y115" s="18">
        <v>0.96499999999999997</v>
      </c>
      <c r="Z115" s="18">
        <v>0.96499999999999997</v>
      </c>
      <c r="AA115" s="18">
        <v>0.96499999999999997</v>
      </c>
      <c r="AB115" s="18">
        <v>0.96499999999999997</v>
      </c>
      <c r="AC115" s="18">
        <v>0.96499999999999997</v>
      </c>
      <c r="AD115" s="18">
        <v>0.96499999999999997</v>
      </c>
      <c r="AE115" s="18">
        <v>0.96499999999999997</v>
      </c>
      <c r="AF115" s="18">
        <v>0.96499999999999997</v>
      </c>
      <c r="AG115" s="18">
        <v>0.96499999999999997</v>
      </c>
      <c r="AH115" s="18">
        <v>0.96499999999999997</v>
      </c>
      <c r="AI115" s="18">
        <v>0.96499999999999997</v>
      </c>
      <c r="AJ115" s="18">
        <v>0.96499999999999997</v>
      </c>
      <c r="AK115" s="18">
        <v>0.96499999999999997</v>
      </c>
      <c r="AL115" s="18">
        <v>0.96499999999999997</v>
      </c>
      <c r="AM115" s="18">
        <v>0.96499999999999997</v>
      </c>
      <c r="AN115" s="18">
        <v>0.96499999999999997</v>
      </c>
      <c r="AO115" s="18">
        <v>0.96499999999999997</v>
      </c>
      <c r="AP115" s="18">
        <v>0.96499999999999997</v>
      </c>
      <c r="AQ115" s="18">
        <v>0.96499999999999997</v>
      </c>
      <c r="AR115" s="18">
        <v>0.96499999999999997</v>
      </c>
      <c r="AS115" s="18">
        <v>0.96499999999999997</v>
      </c>
      <c r="AT115" s="18">
        <v>0.96499999999999997</v>
      </c>
      <c r="AU115" s="18">
        <v>0.96499999999999997</v>
      </c>
      <c r="AV115" s="18">
        <v>0.96499999999999997</v>
      </c>
      <c r="AW115" s="18">
        <v>0.96499999999999997</v>
      </c>
      <c r="AX115" s="18">
        <v>0.96499999999999997</v>
      </c>
      <c r="AY115" s="18">
        <v>0.96499999999999997</v>
      </c>
      <c r="AZ115" s="18">
        <v>0.96499999999999997</v>
      </c>
      <c r="BA115" s="18">
        <v>0.96499999999999997</v>
      </c>
      <c r="BB115" s="18">
        <v>0.96499999999999997</v>
      </c>
      <c r="BC115" s="18">
        <v>0.96499999999999997</v>
      </c>
      <c r="BD115" s="18">
        <v>0.96499999999999997</v>
      </c>
      <c r="BE115" s="18">
        <v>0.96499999999999997</v>
      </c>
      <c r="BF115" s="18">
        <v>0.96499999999999997</v>
      </c>
      <c r="BG115" s="18">
        <v>0.96499999999999997</v>
      </c>
      <c r="BH115" s="18">
        <v>0.96499999999999997</v>
      </c>
      <c r="BI115" s="18">
        <v>0.96499999999999997</v>
      </c>
      <c r="BJ115" s="18">
        <v>0.96499999999999997</v>
      </c>
      <c r="BK115" s="18">
        <v>0.96499999999999997</v>
      </c>
      <c r="BL115" s="18">
        <v>0.96499999999999997</v>
      </c>
      <c r="BM115" s="18">
        <v>0.96499999999999997</v>
      </c>
      <c r="BN115" s="18">
        <v>0.96499999999999997</v>
      </c>
      <c r="BO115" s="18">
        <v>0.96499999999999997</v>
      </c>
      <c r="BP115" s="18">
        <v>0.96499999999999997</v>
      </c>
      <c r="BQ115" s="18">
        <v>0.96499999999999997</v>
      </c>
      <c r="BR115" s="18">
        <v>0.96499999999999997</v>
      </c>
      <c r="BS115" s="18">
        <v>0.96499999999999997</v>
      </c>
      <c r="BT115" s="18">
        <v>0.96499999999999997</v>
      </c>
      <c r="BU115" s="18">
        <v>0.96499999999999997</v>
      </c>
      <c r="BV115" s="18">
        <v>0.96499999999999997</v>
      </c>
      <c r="BW115" s="18">
        <v>0.96499999999999997</v>
      </c>
      <c r="BX115" s="18">
        <v>0.96499999999999997</v>
      </c>
      <c r="BY115" s="18">
        <v>0.96499999999999997</v>
      </c>
      <c r="BZ115" s="18">
        <v>0.96499999999999997</v>
      </c>
      <c r="CA115" s="18">
        <v>0.96499999999999997</v>
      </c>
      <c r="CB115" s="18">
        <v>0.96499999999999997</v>
      </c>
      <c r="CC115" s="18">
        <v>0.96499999999999997</v>
      </c>
      <c r="CD115" s="18">
        <v>0.96499999999999997</v>
      </c>
      <c r="CE115" s="18">
        <v>0.96499999999999997</v>
      </c>
      <c r="CF115" s="18">
        <v>0.96499999999999997</v>
      </c>
      <c r="CG115" s="18">
        <v>0.96499999999999997</v>
      </c>
      <c r="CH115" s="18">
        <v>0.96499999999999997</v>
      </c>
      <c r="CI115" s="18">
        <v>0.96499999999999997</v>
      </c>
      <c r="CJ115" s="18">
        <v>0.96499999999999997</v>
      </c>
      <c r="CK115" s="18">
        <v>0.96499999999999997</v>
      </c>
      <c r="CL115" s="18">
        <v>0.96499999999999997</v>
      </c>
      <c r="CM115" s="18">
        <v>0.96499999999999997</v>
      </c>
      <c r="CN115" s="18">
        <v>0.96499999999999997</v>
      </c>
      <c r="CO115" s="18">
        <v>0.96499999999999997</v>
      </c>
      <c r="CP115" s="18">
        <v>0.96499999999999997</v>
      </c>
      <c r="CQ115" s="18">
        <v>0.96499999999999997</v>
      </c>
      <c r="CR115" s="18">
        <v>0.96499999999999997</v>
      </c>
      <c r="CS115" s="18">
        <v>0.96499999999999997</v>
      </c>
      <c r="CT115" s="18">
        <v>0.96499999999999997</v>
      </c>
      <c r="CU115" s="18">
        <v>0.96499999999999997</v>
      </c>
      <c r="CV115" s="18">
        <v>0.96499999999999997</v>
      </c>
      <c r="CW115" s="18">
        <v>0.96499999999999997</v>
      </c>
      <c r="CX115" s="18">
        <v>0.96499999999999997</v>
      </c>
      <c r="CY115" s="18">
        <v>0.96499999999999997</v>
      </c>
      <c r="CZ115" s="18">
        <v>0.96499999999999997</v>
      </c>
      <c r="DA115" s="18">
        <v>0.96499999999999997</v>
      </c>
      <c r="DB115" s="18">
        <v>0.96499999999999997</v>
      </c>
      <c r="DC115" s="18"/>
      <c r="DD115" s="18"/>
      <c r="DE115" s="18"/>
    </row>
    <row r="116" spans="1:109" x14ac:dyDescent="0.25">
      <c r="A116" s="175">
        <v>24</v>
      </c>
      <c r="B116" s="18">
        <v>1</v>
      </c>
      <c r="C116" s="18">
        <v>0.92979999999999996</v>
      </c>
      <c r="D116" s="18">
        <v>0.93510000000000004</v>
      </c>
      <c r="E116" s="18">
        <v>0.94010000000000005</v>
      </c>
      <c r="F116" s="18">
        <v>0.94420000000000004</v>
      </c>
      <c r="G116" s="18">
        <v>0.94730000000000003</v>
      </c>
      <c r="H116" s="18">
        <v>0.94969999999999999</v>
      </c>
      <c r="I116" s="18">
        <v>0.95199999999999996</v>
      </c>
      <c r="J116" s="18">
        <v>0.95420000000000005</v>
      </c>
      <c r="K116" s="18">
        <v>0.95630000000000004</v>
      </c>
      <c r="L116" s="18">
        <v>0.95820000000000005</v>
      </c>
      <c r="M116" s="18">
        <v>0.95989999999999998</v>
      </c>
      <c r="N116" s="18">
        <v>0.96120000000000005</v>
      </c>
      <c r="O116" s="18">
        <v>0.96230000000000004</v>
      </c>
      <c r="P116" s="18">
        <v>0.96289999999999998</v>
      </c>
      <c r="Q116" s="18">
        <v>0.96499999999999997</v>
      </c>
      <c r="R116" s="18">
        <v>0.96499999999999997</v>
      </c>
      <c r="S116" s="18">
        <v>0.96499999999999997</v>
      </c>
      <c r="T116" s="18">
        <v>0.96499999999999997</v>
      </c>
      <c r="U116" s="18">
        <v>0.96499999999999997</v>
      </c>
      <c r="V116" s="18">
        <v>0.96499999999999997</v>
      </c>
      <c r="W116" s="18">
        <v>0.96499999999999997</v>
      </c>
      <c r="X116" s="18">
        <v>0.96499999999999997</v>
      </c>
      <c r="Y116" s="18">
        <v>0.96499999999999997</v>
      </c>
      <c r="Z116" s="18">
        <v>0.96499999999999997</v>
      </c>
      <c r="AA116" s="18">
        <v>0.96499999999999997</v>
      </c>
      <c r="AB116" s="18">
        <v>0.96499999999999997</v>
      </c>
      <c r="AC116" s="18">
        <v>0.96499999999999997</v>
      </c>
      <c r="AD116" s="18">
        <v>0.96499999999999997</v>
      </c>
      <c r="AE116" s="18">
        <v>0.96499999999999997</v>
      </c>
      <c r="AF116" s="18">
        <v>0.96499999999999997</v>
      </c>
      <c r="AG116" s="18">
        <v>0.96499999999999997</v>
      </c>
      <c r="AH116" s="18">
        <v>0.96499999999999997</v>
      </c>
      <c r="AI116" s="18">
        <v>0.96499999999999997</v>
      </c>
      <c r="AJ116" s="18">
        <v>0.96499999999999997</v>
      </c>
      <c r="AK116" s="18">
        <v>0.96499999999999997</v>
      </c>
      <c r="AL116" s="18">
        <v>0.96499999999999997</v>
      </c>
      <c r="AM116" s="18">
        <v>0.96499999999999997</v>
      </c>
      <c r="AN116" s="18">
        <v>0.96499999999999997</v>
      </c>
      <c r="AO116" s="18">
        <v>0.96499999999999997</v>
      </c>
      <c r="AP116" s="18">
        <v>0.96499999999999997</v>
      </c>
      <c r="AQ116" s="18">
        <v>0.96499999999999997</v>
      </c>
      <c r="AR116" s="18">
        <v>0.96499999999999997</v>
      </c>
      <c r="AS116" s="18">
        <v>0.96499999999999997</v>
      </c>
      <c r="AT116" s="18">
        <v>0.96499999999999997</v>
      </c>
      <c r="AU116" s="18">
        <v>0.96499999999999997</v>
      </c>
      <c r="AV116" s="18">
        <v>0.96499999999999997</v>
      </c>
      <c r="AW116" s="18">
        <v>0.96499999999999997</v>
      </c>
      <c r="AX116" s="18">
        <v>0.96499999999999997</v>
      </c>
      <c r="AY116" s="18">
        <v>0.96499999999999997</v>
      </c>
      <c r="AZ116" s="18">
        <v>0.96499999999999997</v>
      </c>
      <c r="BA116" s="18">
        <v>0.96499999999999997</v>
      </c>
      <c r="BB116" s="18">
        <v>0.96499999999999997</v>
      </c>
      <c r="BC116" s="18">
        <v>0.96499999999999997</v>
      </c>
      <c r="BD116" s="18">
        <v>0.96499999999999997</v>
      </c>
      <c r="BE116" s="18">
        <v>0.96499999999999997</v>
      </c>
      <c r="BF116" s="18">
        <v>0.96499999999999997</v>
      </c>
      <c r="BG116" s="18">
        <v>0.96499999999999997</v>
      </c>
      <c r="BH116" s="18">
        <v>0.96499999999999997</v>
      </c>
      <c r="BI116" s="18">
        <v>0.96499999999999997</v>
      </c>
      <c r="BJ116" s="18">
        <v>0.96499999999999997</v>
      </c>
      <c r="BK116" s="18">
        <v>0.96499999999999997</v>
      </c>
      <c r="BL116" s="18">
        <v>0.96499999999999997</v>
      </c>
      <c r="BM116" s="18">
        <v>0.96499999999999997</v>
      </c>
      <c r="BN116" s="18">
        <v>0.96499999999999997</v>
      </c>
      <c r="BO116" s="18">
        <v>0.96499999999999997</v>
      </c>
      <c r="BP116" s="18">
        <v>0.96499999999999997</v>
      </c>
      <c r="BQ116" s="18">
        <v>0.96499999999999997</v>
      </c>
      <c r="BR116" s="18">
        <v>0.96499999999999997</v>
      </c>
      <c r="BS116" s="18">
        <v>0.96499999999999997</v>
      </c>
      <c r="BT116" s="18">
        <v>0.96499999999999997</v>
      </c>
      <c r="BU116" s="18">
        <v>0.96499999999999997</v>
      </c>
      <c r="BV116" s="18">
        <v>0.96499999999999997</v>
      </c>
      <c r="BW116" s="18">
        <v>0.96499999999999997</v>
      </c>
      <c r="BX116" s="18">
        <v>0.96499999999999997</v>
      </c>
      <c r="BY116" s="18">
        <v>0.96499999999999997</v>
      </c>
      <c r="BZ116" s="18">
        <v>0.96499999999999997</v>
      </c>
      <c r="CA116" s="18">
        <v>0.96499999999999997</v>
      </c>
      <c r="CB116" s="18">
        <v>0.96499999999999997</v>
      </c>
      <c r="CC116" s="18">
        <v>0.96499999999999997</v>
      </c>
      <c r="CD116" s="18">
        <v>0.96499999999999997</v>
      </c>
      <c r="CE116" s="18">
        <v>0.96499999999999997</v>
      </c>
      <c r="CF116" s="18">
        <v>0.96499999999999997</v>
      </c>
      <c r="CG116" s="18">
        <v>0.96499999999999997</v>
      </c>
      <c r="CH116" s="18">
        <v>0.96499999999999997</v>
      </c>
      <c r="CI116" s="18">
        <v>0.96499999999999997</v>
      </c>
      <c r="CJ116" s="18">
        <v>0.96499999999999997</v>
      </c>
      <c r="CK116" s="18">
        <v>0.96499999999999997</v>
      </c>
      <c r="CL116" s="18">
        <v>0.96499999999999997</v>
      </c>
      <c r="CM116" s="18">
        <v>0.96499999999999997</v>
      </c>
      <c r="CN116" s="18">
        <v>0.96499999999999997</v>
      </c>
      <c r="CO116" s="18">
        <v>0.96499999999999997</v>
      </c>
      <c r="CP116" s="18">
        <v>0.96499999999999997</v>
      </c>
      <c r="CQ116" s="18">
        <v>0.96499999999999997</v>
      </c>
      <c r="CR116" s="18">
        <v>0.96499999999999997</v>
      </c>
      <c r="CS116" s="18">
        <v>0.96499999999999997</v>
      </c>
      <c r="CT116" s="18">
        <v>0.96499999999999997</v>
      </c>
      <c r="CU116" s="18">
        <v>0.96499999999999997</v>
      </c>
      <c r="CV116" s="18">
        <v>0.96499999999999997</v>
      </c>
      <c r="CW116" s="18">
        <v>0.96499999999999997</v>
      </c>
      <c r="CX116" s="18">
        <v>0.96499999999999997</v>
      </c>
      <c r="CY116" s="18">
        <v>0.96499999999999997</v>
      </c>
      <c r="CZ116" s="18">
        <v>0.96499999999999997</v>
      </c>
      <c r="DA116" s="18">
        <v>0.96499999999999997</v>
      </c>
      <c r="DB116" s="18">
        <v>0.96499999999999997</v>
      </c>
      <c r="DC116" s="18"/>
      <c r="DD116" s="18"/>
      <c r="DE116" s="18"/>
    </row>
    <row r="117" spans="1:109" x14ac:dyDescent="0.25">
      <c r="A117" s="175">
        <v>25</v>
      </c>
      <c r="B117" s="18">
        <v>1</v>
      </c>
      <c r="C117" s="18">
        <v>0.93069999999999997</v>
      </c>
      <c r="D117" s="18">
        <v>0.93569999999999998</v>
      </c>
      <c r="E117" s="18">
        <v>0.94030000000000002</v>
      </c>
      <c r="F117" s="18">
        <v>0.94430000000000003</v>
      </c>
      <c r="G117" s="18">
        <v>0.94730000000000003</v>
      </c>
      <c r="H117" s="18">
        <v>0.94969999999999999</v>
      </c>
      <c r="I117" s="18">
        <v>0.95199999999999996</v>
      </c>
      <c r="J117" s="18">
        <v>0.95420000000000005</v>
      </c>
      <c r="K117" s="18">
        <v>0.95630000000000004</v>
      </c>
      <c r="L117" s="18">
        <v>0.95820000000000005</v>
      </c>
      <c r="M117" s="18">
        <v>0.95989999999999998</v>
      </c>
      <c r="N117" s="18">
        <v>0.96120000000000005</v>
      </c>
      <c r="O117" s="18">
        <v>0.96230000000000004</v>
      </c>
      <c r="P117" s="18">
        <v>0.96289999999999998</v>
      </c>
      <c r="Q117" s="18">
        <v>0.96499999999999997</v>
      </c>
      <c r="R117" s="18">
        <v>0.96499999999999997</v>
      </c>
      <c r="S117" s="18">
        <v>0.96499999999999997</v>
      </c>
      <c r="T117" s="18">
        <v>0.96499999999999997</v>
      </c>
      <c r="U117" s="18">
        <v>0.96499999999999997</v>
      </c>
      <c r="V117" s="18">
        <v>0.96499999999999997</v>
      </c>
      <c r="W117" s="18">
        <v>0.96499999999999997</v>
      </c>
      <c r="X117" s="18">
        <v>0.96499999999999997</v>
      </c>
      <c r="Y117" s="18">
        <v>0.96499999999999997</v>
      </c>
      <c r="Z117" s="18">
        <v>0.96499999999999997</v>
      </c>
      <c r="AA117" s="18">
        <v>0.96499999999999997</v>
      </c>
      <c r="AB117" s="18">
        <v>0.96499999999999997</v>
      </c>
      <c r="AC117" s="18">
        <v>0.96499999999999997</v>
      </c>
      <c r="AD117" s="18">
        <v>0.96499999999999997</v>
      </c>
      <c r="AE117" s="18">
        <v>0.96499999999999997</v>
      </c>
      <c r="AF117" s="18">
        <v>0.96499999999999997</v>
      </c>
      <c r="AG117" s="18">
        <v>0.96499999999999997</v>
      </c>
      <c r="AH117" s="18">
        <v>0.96499999999999997</v>
      </c>
      <c r="AI117" s="18">
        <v>0.96499999999999997</v>
      </c>
      <c r="AJ117" s="18">
        <v>0.96499999999999997</v>
      </c>
      <c r="AK117" s="18">
        <v>0.96499999999999997</v>
      </c>
      <c r="AL117" s="18">
        <v>0.96499999999999997</v>
      </c>
      <c r="AM117" s="18">
        <v>0.96499999999999997</v>
      </c>
      <c r="AN117" s="18">
        <v>0.96499999999999997</v>
      </c>
      <c r="AO117" s="18">
        <v>0.96499999999999997</v>
      </c>
      <c r="AP117" s="18">
        <v>0.96499999999999997</v>
      </c>
      <c r="AQ117" s="18">
        <v>0.96499999999999997</v>
      </c>
      <c r="AR117" s="18">
        <v>0.96499999999999997</v>
      </c>
      <c r="AS117" s="18">
        <v>0.96499999999999997</v>
      </c>
      <c r="AT117" s="18">
        <v>0.96499999999999997</v>
      </c>
      <c r="AU117" s="18">
        <v>0.96499999999999997</v>
      </c>
      <c r="AV117" s="18">
        <v>0.96499999999999997</v>
      </c>
      <c r="AW117" s="18">
        <v>0.96499999999999997</v>
      </c>
      <c r="AX117" s="18">
        <v>0.96499999999999997</v>
      </c>
      <c r="AY117" s="18">
        <v>0.96499999999999997</v>
      </c>
      <c r="AZ117" s="18">
        <v>0.96499999999999997</v>
      </c>
      <c r="BA117" s="18">
        <v>0.96499999999999997</v>
      </c>
      <c r="BB117" s="18">
        <v>0.96499999999999997</v>
      </c>
      <c r="BC117" s="18">
        <v>0.96499999999999997</v>
      </c>
      <c r="BD117" s="18">
        <v>0.96499999999999997</v>
      </c>
      <c r="BE117" s="18">
        <v>0.96499999999999997</v>
      </c>
      <c r="BF117" s="18">
        <v>0.96499999999999997</v>
      </c>
      <c r="BG117" s="18">
        <v>0.96499999999999997</v>
      </c>
      <c r="BH117" s="18">
        <v>0.96499999999999997</v>
      </c>
      <c r="BI117" s="18">
        <v>0.96499999999999997</v>
      </c>
      <c r="BJ117" s="18">
        <v>0.96499999999999997</v>
      </c>
      <c r="BK117" s="18">
        <v>0.96499999999999997</v>
      </c>
      <c r="BL117" s="18">
        <v>0.96499999999999997</v>
      </c>
      <c r="BM117" s="18">
        <v>0.96499999999999997</v>
      </c>
      <c r="BN117" s="18">
        <v>0.96499999999999997</v>
      </c>
      <c r="BO117" s="18">
        <v>0.96499999999999997</v>
      </c>
      <c r="BP117" s="18">
        <v>0.96499999999999997</v>
      </c>
      <c r="BQ117" s="18">
        <v>0.96499999999999997</v>
      </c>
      <c r="BR117" s="18">
        <v>0.96499999999999997</v>
      </c>
      <c r="BS117" s="18">
        <v>0.96499999999999997</v>
      </c>
      <c r="BT117" s="18">
        <v>0.96499999999999997</v>
      </c>
      <c r="BU117" s="18">
        <v>0.96499999999999997</v>
      </c>
      <c r="BV117" s="18">
        <v>0.96499999999999997</v>
      </c>
      <c r="BW117" s="18">
        <v>0.96499999999999997</v>
      </c>
      <c r="BX117" s="18">
        <v>0.96499999999999997</v>
      </c>
      <c r="BY117" s="18">
        <v>0.96499999999999997</v>
      </c>
      <c r="BZ117" s="18">
        <v>0.96499999999999997</v>
      </c>
      <c r="CA117" s="18">
        <v>0.96499999999999997</v>
      </c>
      <c r="CB117" s="18">
        <v>0.96499999999999997</v>
      </c>
      <c r="CC117" s="18">
        <v>0.96499999999999997</v>
      </c>
      <c r="CD117" s="18">
        <v>0.96499999999999997</v>
      </c>
      <c r="CE117" s="18">
        <v>0.96499999999999997</v>
      </c>
      <c r="CF117" s="18">
        <v>0.96499999999999997</v>
      </c>
      <c r="CG117" s="18">
        <v>0.96499999999999997</v>
      </c>
      <c r="CH117" s="18">
        <v>0.96499999999999997</v>
      </c>
      <c r="CI117" s="18">
        <v>0.96499999999999997</v>
      </c>
      <c r="CJ117" s="18">
        <v>0.96499999999999997</v>
      </c>
      <c r="CK117" s="18">
        <v>0.96499999999999997</v>
      </c>
      <c r="CL117" s="18">
        <v>0.96499999999999997</v>
      </c>
      <c r="CM117" s="18">
        <v>0.96499999999999997</v>
      </c>
      <c r="CN117" s="18">
        <v>0.96499999999999997</v>
      </c>
      <c r="CO117" s="18">
        <v>0.96499999999999997</v>
      </c>
      <c r="CP117" s="18">
        <v>0.96499999999999997</v>
      </c>
      <c r="CQ117" s="18">
        <v>0.96499999999999997</v>
      </c>
      <c r="CR117" s="18">
        <v>0.96499999999999997</v>
      </c>
      <c r="CS117" s="18">
        <v>0.96499999999999997</v>
      </c>
      <c r="CT117" s="18">
        <v>0.96499999999999997</v>
      </c>
      <c r="CU117" s="18">
        <v>0.96499999999999997</v>
      </c>
      <c r="CV117" s="18">
        <v>0.96499999999999997</v>
      </c>
      <c r="CW117" s="18">
        <v>0.96499999999999997</v>
      </c>
      <c r="CX117" s="18">
        <v>0.96499999999999997</v>
      </c>
      <c r="CY117" s="18">
        <v>0.96499999999999997</v>
      </c>
      <c r="CZ117" s="18">
        <v>0.96499999999999997</v>
      </c>
      <c r="DA117" s="18">
        <v>0.96499999999999997</v>
      </c>
      <c r="DB117" s="18">
        <v>0.96499999999999997</v>
      </c>
      <c r="DC117" s="18"/>
      <c r="DD117" s="18"/>
      <c r="DE117" s="18"/>
    </row>
    <row r="118" spans="1:109" x14ac:dyDescent="0.25">
      <c r="A118" s="175">
        <v>26</v>
      </c>
      <c r="B118" s="18">
        <v>1</v>
      </c>
      <c r="C118" s="18">
        <v>0.93159999999999998</v>
      </c>
      <c r="D118" s="18">
        <v>0.93630000000000002</v>
      </c>
      <c r="E118" s="18">
        <v>0.94059999999999999</v>
      </c>
      <c r="F118" s="18">
        <v>0.94440000000000002</v>
      </c>
      <c r="G118" s="18">
        <v>0.94730000000000003</v>
      </c>
      <c r="H118" s="18">
        <v>0.94969999999999999</v>
      </c>
      <c r="I118" s="18">
        <v>0.95199999999999996</v>
      </c>
      <c r="J118" s="18">
        <v>0.95420000000000005</v>
      </c>
      <c r="K118" s="18">
        <v>0.95630000000000004</v>
      </c>
      <c r="L118" s="18">
        <v>0.95820000000000005</v>
      </c>
      <c r="M118" s="18">
        <v>0.95989999999999998</v>
      </c>
      <c r="N118" s="18">
        <v>0.96120000000000005</v>
      </c>
      <c r="O118" s="18">
        <v>0.96230000000000004</v>
      </c>
      <c r="P118" s="18">
        <v>0.96289999999999998</v>
      </c>
      <c r="Q118" s="18">
        <v>0.96499999999999997</v>
      </c>
      <c r="R118" s="18">
        <v>0.96499999999999997</v>
      </c>
      <c r="S118" s="18">
        <v>0.96499999999999997</v>
      </c>
      <c r="T118" s="18">
        <v>0.96499999999999997</v>
      </c>
      <c r="U118" s="18">
        <v>0.96499999999999997</v>
      </c>
      <c r="V118" s="18">
        <v>0.96499999999999997</v>
      </c>
      <c r="W118" s="18">
        <v>0.96499999999999997</v>
      </c>
      <c r="X118" s="18">
        <v>0.96499999999999997</v>
      </c>
      <c r="Y118" s="18">
        <v>0.96499999999999997</v>
      </c>
      <c r="Z118" s="18">
        <v>0.96499999999999997</v>
      </c>
      <c r="AA118" s="18">
        <v>0.96499999999999997</v>
      </c>
      <c r="AB118" s="18">
        <v>0.96499999999999997</v>
      </c>
      <c r="AC118" s="18">
        <v>0.96499999999999997</v>
      </c>
      <c r="AD118" s="18">
        <v>0.96499999999999997</v>
      </c>
      <c r="AE118" s="18">
        <v>0.96499999999999997</v>
      </c>
      <c r="AF118" s="18">
        <v>0.96499999999999997</v>
      </c>
      <c r="AG118" s="18">
        <v>0.96499999999999997</v>
      </c>
      <c r="AH118" s="18">
        <v>0.96499999999999997</v>
      </c>
      <c r="AI118" s="18">
        <v>0.96499999999999997</v>
      </c>
      <c r="AJ118" s="18">
        <v>0.96499999999999997</v>
      </c>
      <c r="AK118" s="18">
        <v>0.96499999999999997</v>
      </c>
      <c r="AL118" s="18">
        <v>0.96499999999999997</v>
      </c>
      <c r="AM118" s="18">
        <v>0.96499999999999997</v>
      </c>
      <c r="AN118" s="18">
        <v>0.96499999999999997</v>
      </c>
      <c r="AO118" s="18">
        <v>0.96499999999999997</v>
      </c>
      <c r="AP118" s="18">
        <v>0.96499999999999997</v>
      </c>
      <c r="AQ118" s="18">
        <v>0.96499999999999997</v>
      </c>
      <c r="AR118" s="18">
        <v>0.96499999999999997</v>
      </c>
      <c r="AS118" s="18">
        <v>0.96499999999999997</v>
      </c>
      <c r="AT118" s="18">
        <v>0.96499999999999997</v>
      </c>
      <c r="AU118" s="18">
        <v>0.96499999999999997</v>
      </c>
      <c r="AV118" s="18">
        <v>0.96499999999999997</v>
      </c>
      <c r="AW118" s="18">
        <v>0.96499999999999997</v>
      </c>
      <c r="AX118" s="18">
        <v>0.96499999999999997</v>
      </c>
      <c r="AY118" s="18">
        <v>0.96499999999999997</v>
      </c>
      <c r="AZ118" s="18">
        <v>0.96499999999999997</v>
      </c>
      <c r="BA118" s="18">
        <v>0.96499999999999997</v>
      </c>
      <c r="BB118" s="18">
        <v>0.96499999999999997</v>
      </c>
      <c r="BC118" s="18">
        <v>0.96499999999999997</v>
      </c>
      <c r="BD118" s="18">
        <v>0.96499999999999997</v>
      </c>
      <c r="BE118" s="18">
        <v>0.96499999999999997</v>
      </c>
      <c r="BF118" s="18">
        <v>0.96499999999999997</v>
      </c>
      <c r="BG118" s="18">
        <v>0.96499999999999997</v>
      </c>
      <c r="BH118" s="18">
        <v>0.96499999999999997</v>
      </c>
      <c r="BI118" s="18">
        <v>0.96499999999999997</v>
      </c>
      <c r="BJ118" s="18">
        <v>0.96499999999999997</v>
      </c>
      <c r="BK118" s="18">
        <v>0.96499999999999997</v>
      </c>
      <c r="BL118" s="18">
        <v>0.96499999999999997</v>
      </c>
      <c r="BM118" s="18">
        <v>0.96499999999999997</v>
      </c>
      <c r="BN118" s="18">
        <v>0.96499999999999997</v>
      </c>
      <c r="BO118" s="18">
        <v>0.96499999999999997</v>
      </c>
      <c r="BP118" s="18">
        <v>0.96499999999999997</v>
      </c>
      <c r="BQ118" s="18">
        <v>0.96499999999999997</v>
      </c>
      <c r="BR118" s="18">
        <v>0.96499999999999997</v>
      </c>
      <c r="BS118" s="18">
        <v>0.96499999999999997</v>
      </c>
      <c r="BT118" s="18">
        <v>0.96499999999999997</v>
      </c>
      <c r="BU118" s="18">
        <v>0.96499999999999997</v>
      </c>
      <c r="BV118" s="18">
        <v>0.96499999999999997</v>
      </c>
      <c r="BW118" s="18">
        <v>0.96499999999999997</v>
      </c>
      <c r="BX118" s="18">
        <v>0.96499999999999997</v>
      </c>
      <c r="BY118" s="18">
        <v>0.96499999999999997</v>
      </c>
      <c r="BZ118" s="18">
        <v>0.96499999999999997</v>
      </c>
      <c r="CA118" s="18">
        <v>0.96499999999999997</v>
      </c>
      <c r="CB118" s="18">
        <v>0.96499999999999997</v>
      </c>
      <c r="CC118" s="18">
        <v>0.96499999999999997</v>
      </c>
      <c r="CD118" s="18">
        <v>0.96499999999999997</v>
      </c>
      <c r="CE118" s="18">
        <v>0.96499999999999997</v>
      </c>
      <c r="CF118" s="18">
        <v>0.96499999999999997</v>
      </c>
      <c r="CG118" s="18">
        <v>0.96499999999999997</v>
      </c>
      <c r="CH118" s="18">
        <v>0.96499999999999997</v>
      </c>
      <c r="CI118" s="18">
        <v>0.96499999999999997</v>
      </c>
      <c r="CJ118" s="18">
        <v>0.96499999999999997</v>
      </c>
      <c r="CK118" s="18">
        <v>0.96499999999999997</v>
      </c>
      <c r="CL118" s="18">
        <v>0.96499999999999997</v>
      </c>
      <c r="CM118" s="18">
        <v>0.96499999999999997</v>
      </c>
      <c r="CN118" s="18">
        <v>0.96499999999999997</v>
      </c>
      <c r="CO118" s="18">
        <v>0.96499999999999997</v>
      </c>
      <c r="CP118" s="18">
        <v>0.96499999999999997</v>
      </c>
      <c r="CQ118" s="18">
        <v>0.96499999999999997</v>
      </c>
      <c r="CR118" s="18">
        <v>0.96499999999999997</v>
      </c>
      <c r="CS118" s="18">
        <v>0.96499999999999997</v>
      </c>
      <c r="CT118" s="18">
        <v>0.96499999999999997</v>
      </c>
      <c r="CU118" s="18">
        <v>0.96499999999999997</v>
      </c>
      <c r="CV118" s="18">
        <v>0.96499999999999997</v>
      </c>
      <c r="CW118" s="18">
        <v>0.96499999999999997</v>
      </c>
      <c r="CX118" s="18">
        <v>0.96499999999999997</v>
      </c>
      <c r="CY118" s="18">
        <v>0.96499999999999997</v>
      </c>
      <c r="CZ118" s="18">
        <v>0.96499999999999997</v>
      </c>
      <c r="DA118" s="18">
        <v>0.96499999999999997</v>
      </c>
      <c r="DB118" s="18">
        <v>0.96499999999999997</v>
      </c>
      <c r="DC118" s="18"/>
      <c r="DD118" s="18"/>
      <c r="DE118" s="18"/>
    </row>
    <row r="119" spans="1:109" x14ac:dyDescent="0.25">
      <c r="A119" s="175">
        <v>27</v>
      </c>
      <c r="B119" s="18">
        <v>1</v>
      </c>
      <c r="C119" s="18">
        <v>0.9325</v>
      </c>
      <c r="D119" s="18">
        <v>0.93679999999999997</v>
      </c>
      <c r="E119" s="18">
        <v>0.94089999999999996</v>
      </c>
      <c r="F119" s="18">
        <v>0.94440000000000002</v>
      </c>
      <c r="G119" s="18">
        <v>0.94730000000000003</v>
      </c>
      <c r="H119" s="18">
        <v>0.94969999999999999</v>
      </c>
      <c r="I119" s="18">
        <v>0.95199999999999996</v>
      </c>
      <c r="J119" s="18">
        <v>0.95420000000000005</v>
      </c>
      <c r="K119" s="18">
        <v>0.95630000000000004</v>
      </c>
      <c r="L119" s="18">
        <v>0.95820000000000005</v>
      </c>
      <c r="M119" s="18">
        <v>0.95989999999999998</v>
      </c>
      <c r="N119" s="18">
        <v>0.96120000000000005</v>
      </c>
      <c r="O119" s="18">
        <v>0.96230000000000004</v>
      </c>
      <c r="P119" s="18">
        <v>0.96289999999999998</v>
      </c>
      <c r="Q119" s="18">
        <v>0.96499999999999997</v>
      </c>
      <c r="R119" s="18">
        <v>0.96499999999999997</v>
      </c>
      <c r="S119" s="18">
        <v>0.96499999999999997</v>
      </c>
      <c r="T119" s="18">
        <v>0.96499999999999997</v>
      </c>
      <c r="U119" s="18">
        <v>0.96499999999999997</v>
      </c>
      <c r="V119" s="18">
        <v>0.96499999999999997</v>
      </c>
      <c r="W119" s="18">
        <v>0.96499999999999997</v>
      </c>
      <c r="X119" s="18">
        <v>0.96499999999999997</v>
      </c>
      <c r="Y119" s="18">
        <v>0.96499999999999997</v>
      </c>
      <c r="Z119" s="18">
        <v>0.96499999999999997</v>
      </c>
      <c r="AA119" s="18">
        <v>0.96499999999999997</v>
      </c>
      <c r="AB119" s="18">
        <v>0.96499999999999997</v>
      </c>
      <c r="AC119" s="18">
        <v>0.96499999999999997</v>
      </c>
      <c r="AD119" s="18">
        <v>0.96499999999999997</v>
      </c>
      <c r="AE119" s="18">
        <v>0.96499999999999997</v>
      </c>
      <c r="AF119" s="18">
        <v>0.96499999999999997</v>
      </c>
      <c r="AG119" s="18">
        <v>0.96499999999999997</v>
      </c>
      <c r="AH119" s="18">
        <v>0.96499999999999997</v>
      </c>
      <c r="AI119" s="18">
        <v>0.96499999999999997</v>
      </c>
      <c r="AJ119" s="18">
        <v>0.96499999999999997</v>
      </c>
      <c r="AK119" s="18">
        <v>0.96499999999999997</v>
      </c>
      <c r="AL119" s="18">
        <v>0.96499999999999997</v>
      </c>
      <c r="AM119" s="18">
        <v>0.96499999999999997</v>
      </c>
      <c r="AN119" s="18">
        <v>0.96499999999999997</v>
      </c>
      <c r="AO119" s="18">
        <v>0.96499999999999997</v>
      </c>
      <c r="AP119" s="18">
        <v>0.96499999999999997</v>
      </c>
      <c r="AQ119" s="18">
        <v>0.96499999999999997</v>
      </c>
      <c r="AR119" s="18">
        <v>0.96499999999999997</v>
      </c>
      <c r="AS119" s="18">
        <v>0.96499999999999997</v>
      </c>
      <c r="AT119" s="18">
        <v>0.96499999999999997</v>
      </c>
      <c r="AU119" s="18">
        <v>0.96499999999999997</v>
      </c>
      <c r="AV119" s="18">
        <v>0.96499999999999997</v>
      </c>
      <c r="AW119" s="18">
        <v>0.96499999999999997</v>
      </c>
      <c r="AX119" s="18">
        <v>0.96499999999999997</v>
      </c>
      <c r="AY119" s="18">
        <v>0.96499999999999997</v>
      </c>
      <c r="AZ119" s="18">
        <v>0.96499999999999997</v>
      </c>
      <c r="BA119" s="18">
        <v>0.96499999999999997</v>
      </c>
      <c r="BB119" s="18">
        <v>0.96499999999999997</v>
      </c>
      <c r="BC119" s="18">
        <v>0.96499999999999997</v>
      </c>
      <c r="BD119" s="18">
        <v>0.96499999999999997</v>
      </c>
      <c r="BE119" s="18">
        <v>0.96499999999999997</v>
      </c>
      <c r="BF119" s="18">
        <v>0.96499999999999997</v>
      </c>
      <c r="BG119" s="18">
        <v>0.96499999999999997</v>
      </c>
      <c r="BH119" s="18">
        <v>0.96499999999999997</v>
      </c>
      <c r="BI119" s="18">
        <v>0.96499999999999997</v>
      </c>
      <c r="BJ119" s="18">
        <v>0.96499999999999997</v>
      </c>
      <c r="BK119" s="18">
        <v>0.96499999999999997</v>
      </c>
      <c r="BL119" s="18">
        <v>0.96499999999999997</v>
      </c>
      <c r="BM119" s="18">
        <v>0.96499999999999997</v>
      </c>
      <c r="BN119" s="18">
        <v>0.96499999999999997</v>
      </c>
      <c r="BO119" s="18">
        <v>0.96499999999999997</v>
      </c>
      <c r="BP119" s="18">
        <v>0.96499999999999997</v>
      </c>
      <c r="BQ119" s="18">
        <v>0.96499999999999997</v>
      </c>
      <c r="BR119" s="18">
        <v>0.96499999999999997</v>
      </c>
      <c r="BS119" s="18">
        <v>0.96499999999999997</v>
      </c>
      <c r="BT119" s="18">
        <v>0.96499999999999997</v>
      </c>
      <c r="BU119" s="18">
        <v>0.96499999999999997</v>
      </c>
      <c r="BV119" s="18">
        <v>0.96499999999999997</v>
      </c>
      <c r="BW119" s="18">
        <v>0.96499999999999997</v>
      </c>
      <c r="BX119" s="18">
        <v>0.96499999999999997</v>
      </c>
      <c r="BY119" s="18">
        <v>0.96499999999999997</v>
      </c>
      <c r="BZ119" s="18">
        <v>0.96499999999999997</v>
      </c>
      <c r="CA119" s="18">
        <v>0.96499999999999997</v>
      </c>
      <c r="CB119" s="18">
        <v>0.96499999999999997</v>
      </c>
      <c r="CC119" s="18">
        <v>0.96499999999999997</v>
      </c>
      <c r="CD119" s="18">
        <v>0.96499999999999997</v>
      </c>
      <c r="CE119" s="18">
        <v>0.96499999999999997</v>
      </c>
      <c r="CF119" s="18">
        <v>0.96499999999999997</v>
      </c>
      <c r="CG119" s="18">
        <v>0.96499999999999997</v>
      </c>
      <c r="CH119" s="18">
        <v>0.96499999999999997</v>
      </c>
      <c r="CI119" s="18">
        <v>0.96499999999999997</v>
      </c>
      <c r="CJ119" s="18">
        <v>0.96499999999999997</v>
      </c>
      <c r="CK119" s="18">
        <v>0.96499999999999997</v>
      </c>
      <c r="CL119" s="18">
        <v>0.96499999999999997</v>
      </c>
      <c r="CM119" s="18">
        <v>0.96499999999999997</v>
      </c>
      <c r="CN119" s="18">
        <v>0.96499999999999997</v>
      </c>
      <c r="CO119" s="18">
        <v>0.96499999999999997</v>
      </c>
      <c r="CP119" s="18">
        <v>0.96499999999999997</v>
      </c>
      <c r="CQ119" s="18">
        <v>0.96499999999999997</v>
      </c>
      <c r="CR119" s="18">
        <v>0.96499999999999997</v>
      </c>
      <c r="CS119" s="18">
        <v>0.96499999999999997</v>
      </c>
      <c r="CT119" s="18">
        <v>0.96499999999999997</v>
      </c>
      <c r="CU119" s="18">
        <v>0.96499999999999997</v>
      </c>
      <c r="CV119" s="18">
        <v>0.96499999999999997</v>
      </c>
      <c r="CW119" s="18">
        <v>0.96499999999999997</v>
      </c>
      <c r="CX119" s="18">
        <v>0.96499999999999997</v>
      </c>
      <c r="CY119" s="18">
        <v>0.96499999999999997</v>
      </c>
      <c r="CZ119" s="18">
        <v>0.96499999999999997</v>
      </c>
      <c r="DA119" s="18">
        <v>0.96499999999999997</v>
      </c>
      <c r="DB119" s="18">
        <v>0.96499999999999997</v>
      </c>
      <c r="DC119" s="18"/>
      <c r="DD119" s="18"/>
      <c r="DE119" s="18"/>
    </row>
    <row r="120" spans="1:109" x14ac:dyDescent="0.25">
      <c r="A120" s="175">
        <v>28</v>
      </c>
      <c r="B120" s="18">
        <v>1</v>
      </c>
      <c r="C120" s="18">
        <v>0.9355</v>
      </c>
      <c r="D120" s="18">
        <v>0.93740000000000001</v>
      </c>
      <c r="E120" s="18">
        <v>0.94120000000000004</v>
      </c>
      <c r="F120" s="18">
        <v>0.94450000000000001</v>
      </c>
      <c r="G120" s="18">
        <v>0.94730000000000003</v>
      </c>
      <c r="H120" s="18">
        <v>0.94969999999999999</v>
      </c>
      <c r="I120" s="18">
        <v>0.95199999999999996</v>
      </c>
      <c r="J120" s="18">
        <v>0.95420000000000005</v>
      </c>
      <c r="K120" s="18">
        <v>0.95630000000000004</v>
      </c>
      <c r="L120" s="18">
        <v>0.95820000000000005</v>
      </c>
      <c r="M120" s="18">
        <v>0.95989999999999998</v>
      </c>
      <c r="N120" s="18">
        <v>0.96120000000000005</v>
      </c>
      <c r="O120" s="18">
        <v>0.96230000000000004</v>
      </c>
      <c r="P120" s="18">
        <v>0.96289999999999998</v>
      </c>
      <c r="Q120" s="18">
        <v>0.96499999999999997</v>
      </c>
      <c r="R120" s="18">
        <v>0.96499999999999997</v>
      </c>
      <c r="S120" s="18">
        <v>0.96499999999999997</v>
      </c>
      <c r="T120" s="18">
        <v>0.96499999999999997</v>
      </c>
      <c r="U120" s="18">
        <v>0.96499999999999997</v>
      </c>
      <c r="V120" s="18">
        <v>0.96499999999999997</v>
      </c>
      <c r="W120" s="18">
        <v>0.96499999999999997</v>
      </c>
      <c r="X120" s="18">
        <v>0.96499999999999997</v>
      </c>
      <c r="Y120" s="18">
        <v>0.96499999999999997</v>
      </c>
      <c r="Z120" s="18">
        <v>0.96499999999999997</v>
      </c>
      <c r="AA120" s="18">
        <v>0.96499999999999997</v>
      </c>
      <c r="AB120" s="18">
        <v>0.96499999999999997</v>
      </c>
      <c r="AC120" s="18">
        <v>0.96499999999999997</v>
      </c>
      <c r="AD120" s="18">
        <v>0.96499999999999997</v>
      </c>
      <c r="AE120" s="18">
        <v>0.96499999999999997</v>
      </c>
      <c r="AF120" s="18">
        <v>0.96499999999999997</v>
      </c>
      <c r="AG120" s="18">
        <v>0.96499999999999997</v>
      </c>
      <c r="AH120" s="18">
        <v>0.96499999999999997</v>
      </c>
      <c r="AI120" s="18">
        <v>0.96499999999999997</v>
      </c>
      <c r="AJ120" s="18">
        <v>0.96499999999999997</v>
      </c>
      <c r="AK120" s="18">
        <v>0.96499999999999997</v>
      </c>
      <c r="AL120" s="18">
        <v>0.96499999999999997</v>
      </c>
      <c r="AM120" s="18">
        <v>0.96499999999999997</v>
      </c>
      <c r="AN120" s="18">
        <v>0.96499999999999997</v>
      </c>
      <c r="AO120" s="18">
        <v>0.96499999999999997</v>
      </c>
      <c r="AP120" s="18">
        <v>0.96499999999999997</v>
      </c>
      <c r="AQ120" s="18">
        <v>0.96499999999999997</v>
      </c>
      <c r="AR120" s="18">
        <v>0.96499999999999997</v>
      </c>
      <c r="AS120" s="18">
        <v>0.96499999999999997</v>
      </c>
      <c r="AT120" s="18">
        <v>0.96499999999999997</v>
      </c>
      <c r="AU120" s="18">
        <v>0.96499999999999997</v>
      </c>
      <c r="AV120" s="18">
        <v>0.96499999999999997</v>
      </c>
      <c r="AW120" s="18">
        <v>0.96499999999999997</v>
      </c>
      <c r="AX120" s="18">
        <v>0.96499999999999997</v>
      </c>
      <c r="AY120" s="18">
        <v>0.96499999999999997</v>
      </c>
      <c r="AZ120" s="18">
        <v>0.96499999999999997</v>
      </c>
      <c r="BA120" s="18">
        <v>0.96499999999999997</v>
      </c>
      <c r="BB120" s="18">
        <v>0.96499999999999997</v>
      </c>
      <c r="BC120" s="18">
        <v>0.96499999999999997</v>
      </c>
      <c r="BD120" s="18">
        <v>0.96499999999999997</v>
      </c>
      <c r="BE120" s="18">
        <v>0.96499999999999997</v>
      </c>
      <c r="BF120" s="18">
        <v>0.96499999999999997</v>
      </c>
      <c r="BG120" s="18">
        <v>0.96499999999999997</v>
      </c>
      <c r="BH120" s="18">
        <v>0.96499999999999997</v>
      </c>
      <c r="BI120" s="18">
        <v>0.96499999999999997</v>
      </c>
      <c r="BJ120" s="18">
        <v>0.96499999999999997</v>
      </c>
      <c r="BK120" s="18">
        <v>0.96499999999999997</v>
      </c>
      <c r="BL120" s="18">
        <v>0.96499999999999997</v>
      </c>
      <c r="BM120" s="18">
        <v>0.96499999999999997</v>
      </c>
      <c r="BN120" s="18">
        <v>0.96499999999999997</v>
      </c>
      <c r="BO120" s="18">
        <v>0.96499999999999997</v>
      </c>
      <c r="BP120" s="18">
        <v>0.96499999999999997</v>
      </c>
      <c r="BQ120" s="18">
        <v>0.96499999999999997</v>
      </c>
      <c r="BR120" s="18">
        <v>0.96499999999999997</v>
      </c>
      <c r="BS120" s="18">
        <v>0.96499999999999997</v>
      </c>
      <c r="BT120" s="18">
        <v>0.96499999999999997</v>
      </c>
      <c r="BU120" s="18">
        <v>0.96499999999999997</v>
      </c>
      <c r="BV120" s="18">
        <v>0.96499999999999997</v>
      </c>
      <c r="BW120" s="18">
        <v>0.96499999999999997</v>
      </c>
      <c r="BX120" s="18">
        <v>0.96499999999999997</v>
      </c>
      <c r="BY120" s="18">
        <v>0.96499999999999997</v>
      </c>
      <c r="BZ120" s="18">
        <v>0.96499999999999997</v>
      </c>
      <c r="CA120" s="18">
        <v>0.96499999999999997</v>
      </c>
      <c r="CB120" s="18">
        <v>0.96499999999999997</v>
      </c>
      <c r="CC120" s="18">
        <v>0.96499999999999997</v>
      </c>
      <c r="CD120" s="18">
        <v>0.96499999999999997</v>
      </c>
      <c r="CE120" s="18">
        <v>0.96499999999999997</v>
      </c>
      <c r="CF120" s="18">
        <v>0.96499999999999997</v>
      </c>
      <c r="CG120" s="18">
        <v>0.96499999999999997</v>
      </c>
      <c r="CH120" s="18">
        <v>0.96499999999999997</v>
      </c>
      <c r="CI120" s="18">
        <v>0.96499999999999997</v>
      </c>
      <c r="CJ120" s="18">
        <v>0.96499999999999997</v>
      </c>
      <c r="CK120" s="18">
        <v>0.96499999999999997</v>
      </c>
      <c r="CL120" s="18">
        <v>0.96499999999999997</v>
      </c>
      <c r="CM120" s="18">
        <v>0.96499999999999997</v>
      </c>
      <c r="CN120" s="18">
        <v>0.96499999999999997</v>
      </c>
      <c r="CO120" s="18">
        <v>0.96499999999999997</v>
      </c>
      <c r="CP120" s="18">
        <v>0.96499999999999997</v>
      </c>
      <c r="CQ120" s="18">
        <v>0.96499999999999997</v>
      </c>
      <c r="CR120" s="18">
        <v>0.96499999999999997</v>
      </c>
      <c r="CS120" s="18">
        <v>0.96499999999999997</v>
      </c>
      <c r="CT120" s="18">
        <v>0.96499999999999997</v>
      </c>
      <c r="CU120" s="18">
        <v>0.96499999999999997</v>
      </c>
      <c r="CV120" s="18">
        <v>0.96499999999999997</v>
      </c>
      <c r="CW120" s="18">
        <v>0.96499999999999997</v>
      </c>
      <c r="CX120" s="18">
        <v>0.96499999999999997</v>
      </c>
      <c r="CY120" s="18">
        <v>0.96499999999999997</v>
      </c>
      <c r="CZ120" s="18">
        <v>0.96499999999999997</v>
      </c>
      <c r="DA120" s="18">
        <v>0.96499999999999997</v>
      </c>
      <c r="DB120" s="18">
        <v>0.96499999999999997</v>
      </c>
      <c r="DC120" s="18"/>
      <c r="DD120" s="18"/>
      <c r="DE120" s="18"/>
    </row>
    <row r="121" spans="1:109" x14ac:dyDescent="0.25">
      <c r="A121" s="175">
        <v>29</v>
      </c>
      <c r="B121" s="18">
        <v>1</v>
      </c>
      <c r="C121" s="18">
        <v>0.93840000000000001</v>
      </c>
      <c r="D121" s="18">
        <v>0.93979999999999997</v>
      </c>
      <c r="E121" s="18">
        <v>0.94140000000000001</v>
      </c>
      <c r="F121" s="18">
        <v>0.9446</v>
      </c>
      <c r="G121" s="18">
        <v>0.94730000000000003</v>
      </c>
      <c r="H121" s="18">
        <v>0.94969999999999999</v>
      </c>
      <c r="I121" s="18">
        <v>0.95199999999999996</v>
      </c>
      <c r="J121" s="18">
        <v>0.95420000000000005</v>
      </c>
      <c r="K121" s="18">
        <v>0.95630000000000004</v>
      </c>
      <c r="L121" s="18">
        <v>0.95820000000000005</v>
      </c>
      <c r="M121" s="18">
        <v>0.95989999999999998</v>
      </c>
      <c r="N121" s="18">
        <v>0.96120000000000005</v>
      </c>
      <c r="O121" s="18">
        <v>0.96230000000000004</v>
      </c>
      <c r="P121" s="18">
        <v>0.96289999999999998</v>
      </c>
      <c r="Q121" s="18">
        <v>0.96499999999999997</v>
      </c>
      <c r="R121" s="18">
        <v>0.96499999999999997</v>
      </c>
      <c r="S121" s="18">
        <v>0.96499999999999997</v>
      </c>
      <c r="T121" s="18">
        <v>0.96499999999999997</v>
      </c>
      <c r="U121" s="18">
        <v>0.96499999999999997</v>
      </c>
      <c r="V121" s="18">
        <v>0.96499999999999997</v>
      </c>
      <c r="W121" s="18">
        <v>0.96499999999999997</v>
      </c>
      <c r="X121" s="18">
        <v>0.96499999999999997</v>
      </c>
      <c r="Y121" s="18">
        <v>0.96499999999999997</v>
      </c>
      <c r="Z121" s="18">
        <v>0.96499999999999997</v>
      </c>
      <c r="AA121" s="18">
        <v>0.96499999999999997</v>
      </c>
      <c r="AB121" s="18">
        <v>0.96499999999999997</v>
      </c>
      <c r="AC121" s="18">
        <v>0.96499999999999997</v>
      </c>
      <c r="AD121" s="18">
        <v>0.96499999999999997</v>
      </c>
      <c r="AE121" s="18">
        <v>0.96499999999999997</v>
      </c>
      <c r="AF121" s="18">
        <v>0.96499999999999997</v>
      </c>
      <c r="AG121" s="18">
        <v>0.96499999999999997</v>
      </c>
      <c r="AH121" s="18">
        <v>0.96499999999999997</v>
      </c>
      <c r="AI121" s="18">
        <v>0.96499999999999997</v>
      </c>
      <c r="AJ121" s="18">
        <v>0.96499999999999997</v>
      </c>
      <c r="AK121" s="18">
        <v>0.96499999999999997</v>
      </c>
      <c r="AL121" s="18">
        <v>0.96499999999999997</v>
      </c>
      <c r="AM121" s="18">
        <v>0.96499999999999997</v>
      </c>
      <c r="AN121" s="18">
        <v>0.96499999999999997</v>
      </c>
      <c r="AO121" s="18">
        <v>0.96499999999999997</v>
      </c>
      <c r="AP121" s="18">
        <v>0.96499999999999997</v>
      </c>
      <c r="AQ121" s="18">
        <v>0.96499999999999997</v>
      </c>
      <c r="AR121" s="18">
        <v>0.96499999999999997</v>
      </c>
      <c r="AS121" s="18">
        <v>0.96499999999999997</v>
      </c>
      <c r="AT121" s="18">
        <v>0.96499999999999997</v>
      </c>
      <c r="AU121" s="18">
        <v>0.96499999999999997</v>
      </c>
      <c r="AV121" s="18">
        <v>0.96499999999999997</v>
      </c>
      <c r="AW121" s="18">
        <v>0.96499999999999997</v>
      </c>
      <c r="AX121" s="18">
        <v>0.96499999999999997</v>
      </c>
      <c r="AY121" s="18">
        <v>0.96499999999999997</v>
      </c>
      <c r="AZ121" s="18">
        <v>0.96499999999999997</v>
      </c>
      <c r="BA121" s="18">
        <v>0.96499999999999997</v>
      </c>
      <c r="BB121" s="18">
        <v>0.96499999999999997</v>
      </c>
      <c r="BC121" s="18">
        <v>0.96499999999999997</v>
      </c>
      <c r="BD121" s="18">
        <v>0.96499999999999997</v>
      </c>
      <c r="BE121" s="18">
        <v>0.96499999999999997</v>
      </c>
      <c r="BF121" s="18">
        <v>0.96499999999999997</v>
      </c>
      <c r="BG121" s="18">
        <v>0.96499999999999997</v>
      </c>
      <c r="BH121" s="18">
        <v>0.96499999999999997</v>
      </c>
      <c r="BI121" s="18">
        <v>0.96499999999999997</v>
      </c>
      <c r="BJ121" s="18">
        <v>0.96499999999999997</v>
      </c>
      <c r="BK121" s="18">
        <v>0.96499999999999997</v>
      </c>
      <c r="BL121" s="18">
        <v>0.96499999999999997</v>
      </c>
      <c r="BM121" s="18">
        <v>0.96499999999999997</v>
      </c>
      <c r="BN121" s="18">
        <v>0.96499999999999997</v>
      </c>
      <c r="BO121" s="18">
        <v>0.96499999999999997</v>
      </c>
      <c r="BP121" s="18">
        <v>0.96499999999999997</v>
      </c>
      <c r="BQ121" s="18">
        <v>0.96499999999999997</v>
      </c>
      <c r="BR121" s="18">
        <v>0.96499999999999997</v>
      </c>
      <c r="BS121" s="18">
        <v>0.96499999999999997</v>
      </c>
      <c r="BT121" s="18">
        <v>0.96499999999999997</v>
      </c>
      <c r="BU121" s="18">
        <v>0.96499999999999997</v>
      </c>
      <c r="BV121" s="18">
        <v>0.96499999999999997</v>
      </c>
      <c r="BW121" s="18">
        <v>0.96499999999999997</v>
      </c>
      <c r="BX121" s="18">
        <v>0.96499999999999997</v>
      </c>
      <c r="BY121" s="18">
        <v>0.96499999999999997</v>
      </c>
      <c r="BZ121" s="18">
        <v>0.96499999999999997</v>
      </c>
      <c r="CA121" s="18">
        <v>0.96499999999999997</v>
      </c>
      <c r="CB121" s="18">
        <v>0.96499999999999997</v>
      </c>
      <c r="CC121" s="18">
        <v>0.96499999999999997</v>
      </c>
      <c r="CD121" s="18">
        <v>0.96499999999999997</v>
      </c>
      <c r="CE121" s="18">
        <v>0.96499999999999997</v>
      </c>
      <c r="CF121" s="18">
        <v>0.96499999999999997</v>
      </c>
      <c r="CG121" s="18">
        <v>0.96499999999999997</v>
      </c>
      <c r="CH121" s="18">
        <v>0.96499999999999997</v>
      </c>
      <c r="CI121" s="18">
        <v>0.96499999999999997</v>
      </c>
      <c r="CJ121" s="18">
        <v>0.96499999999999997</v>
      </c>
      <c r="CK121" s="18">
        <v>0.96499999999999997</v>
      </c>
      <c r="CL121" s="18">
        <v>0.96499999999999997</v>
      </c>
      <c r="CM121" s="18">
        <v>0.96499999999999997</v>
      </c>
      <c r="CN121" s="18">
        <v>0.96499999999999997</v>
      </c>
      <c r="CO121" s="18">
        <v>0.96499999999999997</v>
      </c>
      <c r="CP121" s="18">
        <v>0.96499999999999997</v>
      </c>
      <c r="CQ121" s="18">
        <v>0.96499999999999997</v>
      </c>
      <c r="CR121" s="18">
        <v>0.96499999999999997</v>
      </c>
      <c r="CS121" s="18">
        <v>0.96499999999999997</v>
      </c>
      <c r="CT121" s="18">
        <v>0.96499999999999997</v>
      </c>
      <c r="CU121" s="18">
        <v>0.96499999999999997</v>
      </c>
      <c r="CV121" s="18">
        <v>0.96499999999999997</v>
      </c>
      <c r="CW121" s="18">
        <v>0.96499999999999997</v>
      </c>
      <c r="CX121" s="18">
        <v>0.96499999999999997</v>
      </c>
      <c r="CY121" s="18">
        <v>0.96499999999999997</v>
      </c>
      <c r="CZ121" s="18">
        <v>0.96499999999999997</v>
      </c>
      <c r="DA121" s="18">
        <v>0.96499999999999997</v>
      </c>
      <c r="DB121" s="18">
        <v>0.96499999999999997</v>
      </c>
      <c r="DC121" s="18"/>
      <c r="DD121" s="18"/>
      <c r="DE121" s="18"/>
    </row>
    <row r="122" spans="1:109" x14ac:dyDescent="0.25">
      <c r="A122" s="175">
        <v>30</v>
      </c>
      <c r="B122" s="18">
        <v>1</v>
      </c>
      <c r="C122" s="18">
        <v>0.94140000000000001</v>
      </c>
      <c r="D122" s="18">
        <v>0.94230000000000003</v>
      </c>
      <c r="E122" s="18">
        <v>0.94340000000000002</v>
      </c>
      <c r="F122" s="18">
        <v>0.94469999999999998</v>
      </c>
      <c r="G122" s="18">
        <v>0.94730000000000003</v>
      </c>
      <c r="H122" s="18">
        <v>0.94969999999999999</v>
      </c>
      <c r="I122" s="18">
        <v>0.95199999999999996</v>
      </c>
      <c r="J122" s="18">
        <v>0.95420000000000005</v>
      </c>
      <c r="K122" s="18">
        <v>0.95630000000000004</v>
      </c>
      <c r="L122" s="18">
        <v>0.95820000000000005</v>
      </c>
      <c r="M122" s="18">
        <v>0.95989999999999998</v>
      </c>
      <c r="N122" s="18">
        <v>0.96120000000000005</v>
      </c>
      <c r="O122" s="18">
        <v>0.96230000000000004</v>
      </c>
      <c r="P122" s="18">
        <v>0.96289999999999998</v>
      </c>
      <c r="Q122" s="18">
        <v>0.96499999999999997</v>
      </c>
      <c r="R122" s="18">
        <v>0.96499999999999997</v>
      </c>
      <c r="S122" s="18">
        <v>0.96499999999999997</v>
      </c>
      <c r="T122" s="18">
        <v>0.96499999999999997</v>
      </c>
      <c r="U122" s="18">
        <v>0.96499999999999997</v>
      </c>
      <c r="V122" s="18">
        <v>0.96499999999999997</v>
      </c>
      <c r="W122" s="18">
        <v>0.96499999999999997</v>
      </c>
      <c r="X122" s="18">
        <v>0.96499999999999997</v>
      </c>
      <c r="Y122" s="18">
        <v>0.96499999999999997</v>
      </c>
      <c r="Z122" s="18">
        <v>0.96499999999999997</v>
      </c>
      <c r="AA122" s="18">
        <v>0.96499999999999997</v>
      </c>
      <c r="AB122" s="18">
        <v>0.96499999999999997</v>
      </c>
      <c r="AC122" s="18">
        <v>0.96499999999999997</v>
      </c>
      <c r="AD122" s="18">
        <v>0.96499999999999997</v>
      </c>
      <c r="AE122" s="18">
        <v>0.96499999999999997</v>
      </c>
      <c r="AF122" s="18">
        <v>0.96499999999999997</v>
      </c>
      <c r="AG122" s="18">
        <v>0.96499999999999997</v>
      </c>
      <c r="AH122" s="18">
        <v>0.96499999999999997</v>
      </c>
      <c r="AI122" s="18">
        <v>0.96499999999999997</v>
      </c>
      <c r="AJ122" s="18">
        <v>0.96499999999999997</v>
      </c>
      <c r="AK122" s="18">
        <v>0.96499999999999997</v>
      </c>
      <c r="AL122" s="18">
        <v>0.96499999999999997</v>
      </c>
      <c r="AM122" s="18">
        <v>0.96499999999999997</v>
      </c>
      <c r="AN122" s="18">
        <v>0.96499999999999997</v>
      </c>
      <c r="AO122" s="18">
        <v>0.96499999999999997</v>
      </c>
      <c r="AP122" s="18">
        <v>0.96499999999999997</v>
      </c>
      <c r="AQ122" s="18">
        <v>0.96499999999999997</v>
      </c>
      <c r="AR122" s="18">
        <v>0.96499999999999997</v>
      </c>
      <c r="AS122" s="18">
        <v>0.96499999999999997</v>
      </c>
      <c r="AT122" s="18">
        <v>0.96499999999999997</v>
      </c>
      <c r="AU122" s="18">
        <v>0.96499999999999997</v>
      </c>
      <c r="AV122" s="18">
        <v>0.96499999999999997</v>
      </c>
      <c r="AW122" s="18">
        <v>0.96499999999999997</v>
      </c>
      <c r="AX122" s="18">
        <v>0.96499999999999997</v>
      </c>
      <c r="AY122" s="18">
        <v>0.96499999999999997</v>
      </c>
      <c r="AZ122" s="18">
        <v>0.96499999999999997</v>
      </c>
      <c r="BA122" s="18">
        <v>0.96499999999999997</v>
      </c>
      <c r="BB122" s="18">
        <v>0.96499999999999997</v>
      </c>
      <c r="BC122" s="18">
        <v>0.96499999999999997</v>
      </c>
      <c r="BD122" s="18">
        <v>0.96499999999999997</v>
      </c>
      <c r="BE122" s="18">
        <v>0.96499999999999997</v>
      </c>
      <c r="BF122" s="18">
        <v>0.96499999999999997</v>
      </c>
      <c r="BG122" s="18">
        <v>0.96499999999999997</v>
      </c>
      <c r="BH122" s="18">
        <v>0.96499999999999997</v>
      </c>
      <c r="BI122" s="18">
        <v>0.96499999999999997</v>
      </c>
      <c r="BJ122" s="18">
        <v>0.96499999999999997</v>
      </c>
      <c r="BK122" s="18">
        <v>0.96499999999999997</v>
      </c>
      <c r="BL122" s="18">
        <v>0.96499999999999997</v>
      </c>
      <c r="BM122" s="18">
        <v>0.96499999999999997</v>
      </c>
      <c r="BN122" s="18">
        <v>0.96499999999999997</v>
      </c>
      <c r="BO122" s="18">
        <v>0.96499999999999997</v>
      </c>
      <c r="BP122" s="18">
        <v>0.96499999999999997</v>
      </c>
      <c r="BQ122" s="18">
        <v>0.96499999999999997</v>
      </c>
      <c r="BR122" s="18">
        <v>0.96499999999999997</v>
      </c>
      <c r="BS122" s="18">
        <v>0.96499999999999997</v>
      </c>
      <c r="BT122" s="18">
        <v>0.96499999999999997</v>
      </c>
      <c r="BU122" s="18">
        <v>0.96499999999999997</v>
      </c>
      <c r="BV122" s="18">
        <v>0.96499999999999997</v>
      </c>
      <c r="BW122" s="18">
        <v>0.96499999999999997</v>
      </c>
      <c r="BX122" s="18">
        <v>0.96499999999999997</v>
      </c>
      <c r="BY122" s="18">
        <v>0.96499999999999997</v>
      </c>
      <c r="BZ122" s="18">
        <v>0.96499999999999997</v>
      </c>
      <c r="CA122" s="18">
        <v>0.96499999999999997</v>
      </c>
      <c r="CB122" s="18">
        <v>0.96499999999999997</v>
      </c>
      <c r="CC122" s="18">
        <v>0.96499999999999997</v>
      </c>
      <c r="CD122" s="18">
        <v>0.96499999999999997</v>
      </c>
      <c r="CE122" s="18">
        <v>0.96499999999999997</v>
      </c>
      <c r="CF122" s="18">
        <v>0.96499999999999997</v>
      </c>
      <c r="CG122" s="18">
        <v>0.96499999999999997</v>
      </c>
      <c r="CH122" s="18">
        <v>0.96499999999999997</v>
      </c>
      <c r="CI122" s="18">
        <v>0.96499999999999997</v>
      </c>
      <c r="CJ122" s="18">
        <v>0.96499999999999997</v>
      </c>
      <c r="CK122" s="18">
        <v>0.96499999999999997</v>
      </c>
      <c r="CL122" s="18">
        <v>0.96499999999999997</v>
      </c>
      <c r="CM122" s="18">
        <v>0.96499999999999997</v>
      </c>
      <c r="CN122" s="18">
        <v>0.96499999999999997</v>
      </c>
      <c r="CO122" s="18">
        <v>0.96499999999999997</v>
      </c>
      <c r="CP122" s="18">
        <v>0.96499999999999997</v>
      </c>
      <c r="CQ122" s="18">
        <v>0.96499999999999997</v>
      </c>
      <c r="CR122" s="18">
        <v>0.96499999999999997</v>
      </c>
      <c r="CS122" s="18">
        <v>0.96499999999999997</v>
      </c>
      <c r="CT122" s="18">
        <v>0.96499999999999997</v>
      </c>
      <c r="CU122" s="18">
        <v>0.96499999999999997</v>
      </c>
      <c r="CV122" s="18">
        <v>0.96499999999999997</v>
      </c>
      <c r="CW122" s="18">
        <v>0.96499999999999997</v>
      </c>
      <c r="CX122" s="18">
        <v>0.96499999999999997</v>
      </c>
      <c r="CY122" s="18">
        <v>0.96499999999999997</v>
      </c>
      <c r="CZ122" s="18">
        <v>0.96499999999999997</v>
      </c>
      <c r="DA122" s="18">
        <v>0.96499999999999997</v>
      </c>
      <c r="DB122" s="18">
        <v>0.96499999999999997</v>
      </c>
      <c r="DC122" s="18"/>
      <c r="DD122" s="18"/>
      <c r="DE122" s="18"/>
    </row>
    <row r="123" spans="1:109" x14ac:dyDescent="0.25">
      <c r="A123" s="175">
        <v>31</v>
      </c>
      <c r="B123" s="18">
        <v>1</v>
      </c>
      <c r="C123" s="18">
        <v>0.94440000000000002</v>
      </c>
      <c r="D123" s="18">
        <v>0.94469999999999998</v>
      </c>
      <c r="E123" s="18">
        <v>0.94530000000000003</v>
      </c>
      <c r="F123" s="18">
        <v>0.94620000000000004</v>
      </c>
      <c r="G123" s="18">
        <v>0.94730000000000003</v>
      </c>
      <c r="H123" s="18">
        <v>0.94969999999999999</v>
      </c>
      <c r="I123" s="18">
        <v>0.95199999999999996</v>
      </c>
      <c r="J123" s="18">
        <v>0.95420000000000005</v>
      </c>
      <c r="K123" s="18">
        <v>0.95630000000000004</v>
      </c>
      <c r="L123" s="18">
        <v>0.95820000000000005</v>
      </c>
      <c r="M123" s="18">
        <v>0.95989999999999998</v>
      </c>
      <c r="N123" s="18">
        <v>0.96120000000000005</v>
      </c>
      <c r="O123" s="18">
        <v>0.96230000000000004</v>
      </c>
      <c r="P123" s="18">
        <v>0.96289999999999998</v>
      </c>
      <c r="Q123" s="18">
        <v>0.96499999999999997</v>
      </c>
      <c r="R123" s="18">
        <v>0.96499999999999997</v>
      </c>
      <c r="S123" s="18">
        <v>0.96499999999999997</v>
      </c>
      <c r="T123" s="18">
        <v>0.96499999999999997</v>
      </c>
      <c r="U123" s="18">
        <v>0.96499999999999997</v>
      </c>
      <c r="V123" s="18">
        <v>0.96499999999999997</v>
      </c>
      <c r="W123" s="18">
        <v>0.96499999999999997</v>
      </c>
      <c r="X123" s="18">
        <v>0.96499999999999997</v>
      </c>
      <c r="Y123" s="18">
        <v>0.96499999999999997</v>
      </c>
      <c r="Z123" s="18">
        <v>0.96499999999999997</v>
      </c>
      <c r="AA123" s="18">
        <v>0.96499999999999997</v>
      </c>
      <c r="AB123" s="18">
        <v>0.96499999999999997</v>
      </c>
      <c r="AC123" s="18">
        <v>0.96499999999999997</v>
      </c>
      <c r="AD123" s="18">
        <v>0.96499999999999997</v>
      </c>
      <c r="AE123" s="18">
        <v>0.96499999999999997</v>
      </c>
      <c r="AF123" s="18">
        <v>0.96499999999999997</v>
      </c>
      <c r="AG123" s="18">
        <v>0.96499999999999997</v>
      </c>
      <c r="AH123" s="18">
        <v>0.96499999999999997</v>
      </c>
      <c r="AI123" s="18">
        <v>0.96499999999999997</v>
      </c>
      <c r="AJ123" s="18">
        <v>0.96499999999999997</v>
      </c>
      <c r="AK123" s="18">
        <v>0.96499999999999997</v>
      </c>
      <c r="AL123" s="18">
        <v>0.96499999999999997</v>
      </c>
      <c r="AM123" s="18">
        <v>0.96499999999999997</v>
      </c>
      <c r="AN123" s="18">
        <v>0.96499999999999997</v>
      </c>
      <c r="AO123" s="18">
        <v>0.96499999999999997</v>
      </c>
      <c r="AP123" s="18">
        <v>0.96499999999999997</v>
      </c>
      <c r="AQ123" s="18">
        <v>0.96499999999999997</v>
      </c>
      <c r="AR123" s="18">
        <v>0.96499999999999997</v>
      </c>
      <c r="AS123" s="18">
        <v>0.96499999999999997</v>
      </c>
      <c r="AT123" s="18">
        <v>0.96499999999999997</v>
      </c>
      <c r="AU123" s="18">
        <v>0.96499999999999997</v>
      </c>
      <c r="AV123" s="18">
        <v>0.96499999999999997</v>
      </c>
      <c r="AW123" s="18">
        <v>0.96499999999999997</v>
      </c>
      <c r="AX123" s="18">
        <v>0.96499999999999997</v>
      </c>
      <c r="AY123" s="18">
        <v>0.96499999999999997</v>
      </c>
      <c r="AZ123" s="18">
        <v>0.96499999999999997</v>
      </c>
      <c r="BA123" s="18">
        <v>0.96499999999999997</v>
      </c>
      <c r="BB123" s="18">
        <v>0.96499999999999997</v>
      </c>
      <c r="BC123" s="18">
        <v>0.96499999999999997</v>
      </c>
      <c r="BD123" s="18">
        <v>0.96499999999999997</v>
      </c>
      <c r="BE123" s="18">
        <v>0.96499999999999997</v>
      </c>
      <c r="BF123" s="18">
        <v>0.96499999999999997</v>
      </c>
      <c r="BG123" s="18">
        <v>0.96499999999999997</v>
      </c>
      <c r="BH123" s="18">
        <v>0.96499999999999997</v>
      </c>
      <c r="BI123" s="18">
        <v>0.96499999999999997</v>
      </c>
      <c r="BJ123" s="18">
        <v>0.96499999999999997</v>
      </c>
      <c r="BK123" s="18">
        <v>0.96499999999999997</v>
      </c>
      <c r="BL123" s="18">
        <v>0.96499999999999997</v>
      </c>
      <c r="BM123" s="18">
        <v>0.96499999999999997</v>
      </c>
      <c r="BN123" s="18">
        <v>0.96499999999999997</v>
      </c>
      <c r="BO123" s="18">
        <v>0.96499999999999997</v>
      </c>
      <c r="BP123" s="18">
        <v>0.96499999999999997</v>
      </c>
      <c r="BQ123" s="18">
        <v>0.96499999999999997</v>
      </c>
      <c r="BR123" s="18">
        <v>0.96499999999999997</v>
      </c>
      <c r="BS123" s="18">
        <v>0.96499999999999997</v>
      </c>
      <c r="BT123" s="18">
        <v>0.96499999999999997</v>
      </c>
      <c r="BU123" s="18">
        <v>0.96499999999999997</v>
      </c>
      <c r="BV123" s="18">
        <v>0.96499999999999997</v>
      </c>
      <c r="BW123" s="18">
        <v>0.96499999999999997</v>
      </c>
      <c r="BX123" s="18">
        <v>0.96499999999999997</v>
      </c>
      <c r="BY123" s="18">
        <v>0.96499999999999997</v>
      </c>
      <c r="BZ123" s="18">
        <v>0.96499999999999997</v>
      </c>
      <c r="CA123" s="18">
        <v>0.96499999999999997</v>
      </c>
      <c r="CB123" s="18">
        <v>0.96499999999999997</v>
      </c>
      <c r="CC123" s="18">
        <v>0.96499999999999997</v>
      </c>
      <c r="CD123" s="18">
        <v>0.96499999999999997</v>
      </c>
      <c r="CE123" s="18">
        <v>0.96499999999999997</v>
      </c>
      <c r="CF123" s="18">
        <v>0.96499999999999997</v>
      </c>
      <c r="CG123" s="18">
        <v>0.96499999999999997</v>
      </c>
      <c r="CH123" s="18">
        <v>0.96499999999999997</v>
      </c>
      <c r="CI123" s="18">
        <v>0.96499999999999997</v>
      </c>
      <c r="CJ123" s="18">
        <v>0.96499999999999997</v>
      </c>
      <c r="CK123" s="18">
        <v>0.96499999999999997</v>
      </c>
      <c r="CL123" s="18">
        <v>0.96499999999999997</v>
      </c>
      <c r="CM123" s="18">
        <v>0.96499999999999997</v>
      </c>
      <c r="CN123" s="18">
        <v>0.96499999999999997</v>
      </c>
      <c r="CO123" s="18">
        <v>0.96499999999999997</v>
      </c>
      <c r="CP123" s="18">
        <v>0.96499999999999997</v>
      </c>
      <c r="CQ123" s="18">
        <v>0.96499999999999997</v>
      </c>
      <c r="CR123" s="18">
        <v>0.96499999999999997</v>
      </c>
      <c r="CS123" s="18">
        <v>0.96499999999999997</v>
      </c>
      <c r="CT123" s="18">
        <v>0.96499999999999997</v>
      </c>
      <c r="CU123" s="18">
        <v>0.96499999999999997</v>
      </c>
      <c r="CV123" s="18">
        <v>0.96499999999999997</v>
      </c>
      <c r="CW123" s="18">
        <v>0.96499999999999997</v>
      </c>
      <c r="CX123" s="18">
        <v>0.96499999999999997</v>
      </c>
      <c r="CY123" s="18">
        <v>0.96499999999999997</v>
      </c>
      <c r="CZ123" s="18">
        <v>0.96499999999999997</v>
      </c>
      <c r="DA123" s="18">
        <v>0.96499999999999997</v>
      </c>
      <c r="DB123" s="18">
        <v>0.96499999999999997</v>
      </c>
      <c r="DC123" s="18"/>
      <c r="DD123" s="18"/>
      <c r="DE123" s="18"/>
    </row>
    <row r="124" spans="1:109" x14ac:dyDescent="0.25">
      <c r="A124" s="175">
        <v>32</v>
      </c>
      <c r="B124" s="18">
        <v>1</v>
      </c>
      <c r="C124" s="18">
        <v>0.94750000000000001</v>
      </c>
      <c r="D124" s="18">
        <v>0.94720000000000004</v>
      </c>
      <c r="E124" s="18">
        <v>0.94730000000000003</v>
      </c>
      <c r="F124" s="18">
        <v>0.94779999999999998</v>
      </c>
      <c r="G124" s="18">
        <v>0.9486</v>
      </c>
      <c r="H124" s="18">
        <v>0.94969999999999999</v>
      </c>
      <c r="I124" s="18">
        <v>0.95199999999999996</v>
      </c>
      <c r="J124" s="18">
        <v>0.95420000000000005</v>
      </c>
      <c r="K124" s="18">
        <v>0.95630000000000004</v>
      </c>
      <c r="L124" s="18">
        <v>0.95820000000000005</v>
      </c>
      <c r="M124" s="18">
        <v>0.95989999999999998</v>
      </c>
      <c r="N124" s="18">
        <v>0.96120000000000005</v>
      </c>
      <c r="O124" s="18">
        <v>0.96230000000000004</v>
      </c>
      <c r="P124" s="18">
        <v>0.96289999999999998</v>
      </c>
      <c r="Q124" s="18">
        <v>0.96499999999999997</v>
      </c>
      <c r="R124" s="18">
        <v>0.96499999999999997</v>
      </c>
      <c r="S124" s="18">
        <v>0.96499999999999997</v>
      </c>
      <c r="T124" s="18">
        <v>0.96499999999999997</v>
      </c>
      <c r="U124" s="18">
        <v>0.96499999999999997</v>
      </c>
      <c r="V124" s="18">
        <v>0.96499999999999997</v>
      </c>
      <c r="W124" s="18">
        <v>0.96499999999999997</v>
      </c>
      <c r="X124" s="18">
        <v>0.96499999999999997</v>
      </c>
      <c r="Y124" s="18">
        <v>0.96499999999999997</v>
      </c>
      <c r="Z124" s="18">
        <v>0.96499999999999997</v>
      </c>
      <c r="AA124" s="18">
        <v>0.96499999999999997</v>
      </c>
      <c r="AB124" s="18">
        <v>0.96499999999999997</v>
      </c>
      <c r="AC124" s="18">
        <v>0.96499999999999997</v>
      </c>
      <c r="AD124" s="18">
        <v>0.96499999999999997</v>
      </c>
      <c r="AE124" s="18">
        <v>0.96499999999999997</v>
      </c>
      <c r="AF124" s="18">
        <v>0.96499999999999997</v>
      </c>
      <c r="AG124" s="18">
        <v>0.96499999999999997</v>
      </c>
      <c r="AH124" s="18">
        <v>0.96499999999999997</v>
      </c>
      <c r="AI124" s="18">
        <v>0.96499999999999997</v>
      </c>
      <c r="AJ124" s="18">
        <v>0.96499999999999997</v>
      </c>
      <c r="AK124" s="18">
        <v>0.96499999999999997</v>
      </c>
      <c r="AL124" s="18">
        <v>0.96499999999999997</v>
      </c>
      <c r="AM124" s="18">
        <v>0.96499999999999997</v>
      </c>
      <c r="AN124" s="18">
        <v>0.96499999999999997</v>
      </c>
      <c r="AO124" s="18">
        <v>0.96499999999999997</v>
      </c>
      <c r="AP124" s="18">
        <v>0.96499999999999997</v>
      </c>
      <c r="AQ124" s="18">
        <v>0.96499999999999997</v>
      </c>
      <c r="AR124" s="18">
        <v>0.96499999999999997</v>
      </c>
      <c r="AS124" s="18">
        <v>0.96499999999999997</v>
      </c>
      <c r="AT124" s="18">
        <v>0.96499999999999997</v>
      </c>
      <c r="AU124" s="18">
        <v>0.96499999999999997</v>
      </c>
      <c r="AV124" s="18">
        <v>0.96499999999999997</v>
      </c>
      <c r="AW124" s="18">
        <v>0.96499999999999997</v>
      </c>
      <c r="AX124" s="18">
        <v>0.96499999999999997</v>
      </c>
      <c r="AY124" s="18">
        <v>0.96499999999999997</v>
      </c>
      <c r="AZ124" s="18">
        <v>0.96499999999999997</v>
      </c>
      <c r="BA124" s="18">
        <v>0.96499999999999997</v>
      </c>
      <c r="BB124" s="18">
        <v>0.96499999999999997</v>
      </c>
      <c r="BC124" s="18">
        <v>0.96499999999999997</v>
      </c>
      <c r="BD124" s="18">
        <v>0.96499999999999997</v>
      </c>
      <c r="BE124" s="18">
        <v>0.96499999999999997</v>
      </c>
      <c r="BF124" s="18">
        <v>0.96499999999999997</v>
      </c>
      <c r="BG124" s="18">
        <v>0.96499999999999997</v>
      </c>
      <c r="BH124" s="18">
        <v>0.96499999999999997</v>
      </c>
      <c r="BI124" s="18">
        <v>0.96499999999999997</v>
      </c>
      <c r="BJ124" s="18">
        <v>0.96499999999999997</v>
      </c>
      <c r="BK124" s="18">
        <v>0.96499999999999997</v>
      </c>
      <c r="BL124" s="18">
        <v>0.96499999999999997</v>
      </c>
      <c r="BM124" s="18">
        <v>0.96499999999999997</v>
      </c>
      <c r="BN124" s="18">
        <v>0.96499999999999997</v>
      </c>
      <c r="BO124" s="18">
        <v>0.96499999999999997</v>
      </c>
      <c r="BP124" s="18">
        <v>0.96499999999999997</v>
      </c>
      <c r="BQ124" s="18">
        <v>0.96499999999999997</v>
      </c>
      <c r="BR124" s="18">
        <v>0.96499999999999997</v>
      </c>
      <c r="BS124" s="18">
        <v>0.96499999999999997</v>
      </c>
      <c r="BT124" s="18">
        <v>0.96499999999999997</v>
      </c>
      <c r="BU124" s="18">
        <v>0.96499999999999997</v>
      </c>
      <c r="BV124" s="18">
        <v>0.96499999999999997</v>
      </c>
      <c r="BW124" s="18">
        <v>0.96499999999999997</v>
      </c>
      <c r="BX124" s="18">
        <v>0.96499999999999997</v>
      </c>
      <c r="BY124" s="18">
        <v>0.96499999999999997</v>
      </c>
      <c r="BZ124" s="18">
        <v>0.96499999999999997</v>
      </c>
      <c r="CA124" s="18">
        <v>0.96499999999999997</v>
      </c>
      <c r="CB124" s="18">
        <v>0.96499999999999997</v>
      </c>
      <c r="CC124" s="18">
        <v>0.96499999999999997</v>
      </c>
      <c r="CD124" s="18">
        <v>0.96499999999999997</v>
      </c>
      <c r="CE124" s="18">
        <v>0.96499999999999997</v>
      </c>
      <c r="CF124" s="18">
        <v>0.96499999999999997</v>
      </c>
      <c r="CG124" s="18">
        <v>0.96499999999999997</v>
      </c>
      <c r="CH124" s="18">
        <v>0.96499999999999997</v>
      </c>
      <c r="CI124" s="18">
        <v>0.96499999999999997</v>
      </c>
      <c r="CJ124" s="18">
        <v>0.96499999999999997</v>
      </c>
      <c r="CK124" s="18">
        <v>0.96499999999999997</v>
      </c>
      <c r="CL124" s="18">
        <v>0.96499999999999997</v>
      </c>
      <c r="CM124" s="18">
        <v>0.96499999999999997</v>
      </c>
      <c r="CN124" s="18">
        <v>0.96499999999999997</v>
      </c>
      <c r="CO124" s="18">
        <v>0.96499999999999997</v>
      </c>
      <c r="CP124" s="18">
        <v>0.96499999999999997</v>
      </c>
      <c r="CQ124" s="18">
        <v>0.96499999999999997</v>
      </c>
      <c r="CR124" s="18">
        <v>0.96499999999999997</v>
      </c>
      <c r="CS124" s="18">
        <v>0.96499999999999997</v>
      </c>
      <c r="CT124" s="18">
        <v>0.96499999999999997</v>
      </c>
      <c r="CU124" s="18">
        <v>0.96499999999999997</v>
      </c>
      <c r="CV124" s="18">
        <v>0.96499999999999997</v>
      </c>
      <c r="CW124" s="18">
        <v>0.96499999999999997</v>
      </c>
      <c r="CX124" s="18">
        <v>0.96499999999999997</v>
      </c>
      <c r="CY124" s="18">
        <v>0.96499999999999997</v>
      </c>
      <c r="CZ124" s="18">
        <v>0.96499999999999997</v>
      </c>
      <c r="DA124" s="18">
        <v>0.96499999999999997</v>
      </c>
      <c r="DB124" s="18">
        <v>0.96499999999999997</v>
      </c>
      <c r="DC124" s="18"/>
      <c r="DD124" s="18"/>
      <c r="DE124" s="18"/>
    </row>
    <row r="125" spans="1:109" x14ac:dyDescent="0.25">
      <c r="A125" s="175">
        <v>33</v>
      </c>
      <c r="B125" s="18">
        <v>1</v>
      </c>
      <c r="C125" s="18">
        <v>0.9506</v>
      </c>
      <c r="D125" s="18">
        <v>0.94979999999999998</v>
      </c>
      <c r="E125" s="18">
        <v>0.94930000000000003</v>
      </c>
      <c r="F125" s="18">
        <v>0.94940000000000002</v>
      </c>
      <c r="G125" s="18">
        <v>0.94989999999999997</v>
      </c>
      <c r="H125" s="18">
        <v>0.95069999999999999</v>
      </c>
      <c r="I125" s="18">
        <v>0.95199999999999996</v>
      </c>
      <c r="J125" s="18">
        <v>0.95420000000000005</v>
      </c>
      <c r="K125" s="18">
        <v>0.95630000000000004</v>
      </c>
      <c r="L125" s="18">
        <v>0.95820000000000005</v>
      </c>
      <c r="M125" s="18">
        <v>0.95989999999999998</v>
      </c>
      <c r="N125" s="18">
        <v>0.96120000000000005</v>
      </c>
      <c r="O125" s="18">
        <v>0.96230000000000004</v>
      </c>
      <c r="P125" s="18">
        <v>0.96289999999999998</v>
      </c>
      <c r="Q125" s="18">
        <v>0.96499999999999997</v>
      </c>
      <c r="R125" s="18">
        <v>0.96499999999999997</v>
      </c>
      <c r="S125" s="18">
        <v>0.96499999999999997</v>
      </c>
      <c r="T125" s="18">
        <v>0.96499999999999997</v>
      </c>
      <c r="U125" s="18">
        <v>0.96499999999999997</v>
      </c>
      <c r="V125" s="18">
        <v>0.96499999999999997</v>
      </c>
      <c r="W125" s="18">
        <v>0.96499999999999997</v>
      </c>
      <c r="X125" s="18">
        <v>0.96499999999999997</v>
      </c>
      <c r="Y125" s="18">
        <v>0.96499999999999997</v>
      </c>
      <c r="Z125" s="18">
        <v>0.96499999999999997</v>
      </c>
      <c r="AA125" s="18">
        <v>0.96499999999999997</v>
      </c>
      <c r="AB125" s="18">
        <v>0.96499999999999997</v>
      </c>
      <c r="AC125" s="18">
        <v>0.96499999999999997</v>
      </c>
      <c r="AD125" s="18">
        <v>0.96499999999999997</v>
      </c>
      <c r="AE125" s="18">
        <v>0.96499999999999997</v>
      </c>
      <c r="AF125" s="18">
        <v>0.96499999999999997</v>
      </c>
      <c r="AG125" s="18">
        <v>0.96499999999999997</v>
      </c>
      <c r="AH125" s="18">
        <v>0.96499999999999997</v>
      </c>
      <c r="AI125" s="18">
        <v>0.96499999999999997</v>
      </c>
      <c r="AJ125" s="18">
        <v>0.96499999999999997</v>
      </c>
      <c r="AK125" s="18">
        <v>0.96499999999999997</v>
      </c>
      <c r="AL125" s="18">
        <v>0.96499999999999997</v>
      </c>
      <c r="AM125" s="18">
        <v>0.96499999999999997</v>
      </c>
      <c r="AN125" s="18">
        <v>0.96499999999999997</v>
      </c>
      <c r="AO125" s="18">
        <v>0.96499999999999997</v>
      </c>
      <c r="AP125" s="18">
        <v>0.96499999999999997</v>
      </c>
      <c r="AQ125" s="18">
        <v>0.96499999999999997</v>
      </c>
      <c r="AR125" s="18">
        <v>0.96499999999999997</v>
      </c>
      <c r="AS125" s="18">
        <v>0.96499999999999997</v>
      </c>
      <c r="AT125" s="18">
        <v>0.96499999999999997</v>
      </c>
      <c r="AU125" s="18">
        <v>0.96499999999999997</v>
      </c>
      <c r="AV125" s="18">
        <v>0.96499999999999997</v>
      </c>
      <c r="AW125" s="18">
        <v>0.96499999999999997</v>
      </c>
      <c r="AX125" s="18">
        <v>0.96499999999999997</v>
      </c>
      <c r="AY125" s="18">
        <v>0.96499999999999997</v>
      </c>
      <c r="AZ125" s="18">
        <v>0.96499999999999997</v>
      </c>
      <c r="BA125" s="18">
        <v>0.96499999999999997</v>
      </c>
      <c r="BB125" s="18">
        <v>0.96499999999999997</v>
      </c>
      <c r="BC125" s="18">
        <v>0.96499999999999997</v>
      </c>
      <c r="BD125" s="18">
        <v>0.96499999999999997</v>
      </c>
      <c r="BE125" s="18">
        <v>0.96499999999999997</v>
      </c>
      <c r="BF125" s="18">
        <v>0.96499999999999997</v>
      </c>
      <c r="BG125" s="18">
        <v>0.96499999999999997</v>
      </c>
      <c r="BH125" s="18">
        <v>0.96499999999999997</v>
      </c>
      <c r="BI125" s="18">
        <v>0.96499999999999997</v>
      </c>
      <c r="BJ125" s="18">
        <v>0.96499999999999997</v>
      </c>
      <c r="BK125" s="18">
        <v>0.96499999999999997</v>
      </c>
      <c r="BL125" s="18">
        <v>0.96499999999999997</v>
      </c>
      <c r="BM125" s="18">
        <v>0.96499999999999997</v>
      </c>
      <c r="BN125" s="18">
        <v>0.96499999999999997</v>
      </c>
      <c r="BO125" s="18">
        <v>0.96499999999999997</v>
      </c>
      <c r="BP125" s="18">
        <v>0.96499999999999997</v>
      </c>
      <c r="BQ125" s="18">
        <v>0.96499999999999997</v>
      </c>
      <c r="BR125" s="18">
        <v>0.96499999999999997</v>
      </c>
      <c r="BS125" s="18">
        <v>0.96499999999999997</v>
      </c>
      <c r="BT125" s="18">
        <v>0.96499999999999997</v>
      </c>
      <c r="BU125" s="18">
        <v>0.96499999999999997</v>
      </c>
      <c r="BV125" s="18">
        <v>0.96499999999999997</v>
      </c>
      <c r="BW125" s="18">
        <v>0.96499999999999997</v>
      </c>
      <c r="BX125" s="18">
        <v>0.96499999999999997</v>
      </c>
      <c r="BY125" s="18">
        <v>0.96499999999999997</v>
      </c>
      <c r="BZ125" s="18">
        <v>0.96499999999999997</v>
      </c>
      <c r="CA125" s="18">
        <v>0.96499999999999997</v>
      </c>
      <c r="CB125" s="18">
        <v>0.96499999999999997</v>
      </c>
      <c r="CC125" s="18">
        <v>0.96499999999999997</v>
      </c>
      <c r="CD125" s="18">
        <v>0.96499999999999997</v>
      </c>
      <c r="CE125" s="18">
        <v>0.96499999999999997</v>
      </c>
      <c r="CF125" s="18">
        <v>0.96499999999999997</v>
      </c>
      <c r="CG125" s="18">
        <v>0.96499999999999997</v>
      </c>
      <c r="CH125" s="18">
        <v>0.96499999999999997</v>
      </c>
      <c r="CI125" s="18">
        <v>0.96499999999999997</v>
      </c>
      <c r="CJ125" s="18">
        <v>0.96499999999999997</v>
      </c>
      <c r="CK125" s="18">
        <v>0.96499999999999997</v>
      </c>
      <c r="CL125" s="18">
        <v>0.96499999999999997</v>
      </c>
      <c r="CM125" s="18">
        <v>0.96499999999999997</v>
      </c>
      <c r="CN125" s="18">
        <v>0.96499999999999997</v>
      </c>
      <c r="CO125" s="18">
        <v>0.96499999999999997</v>
      </c>
      <c r="CP125" s="18">
        <v>0.96499999999999997</v>
      </c>
      <c r="CQ125" s="18">
        <v>0.96499999999999997</v>
      </c>
      <c r="CR125" s="18">
        <v>0.96499999999999997</v>
      </c>
      <c r="CS125" s="18">
        <v>0.96499999999999997</v>
      </c>
      <c r="CT125" s="18">
        <v>0.96499999999999997</v>
      </c>
      <c r="CU125" s="18">
        <v>0.96499999999999997</v>
      </c>
      <c r="CV125" s="18">
        <v>0.96499999999999997</v>
      </c>
      <c r="CW125" s="18">
        <v>0.96499999999999997</v>
      </c>
      <c r="CX125" s="18">
        <v>0.96499999999999997</v>
      </c>
      <c r="CY125" s="18">
        <v>0.96499999999999997</v>
      </c>
      <c r="CZ125" s="18">
        <v>0.96499999999999997</v>
      </c>
      <c r="DA125" s="18">
        <v>0.96499999999999997</v>
      </c>
      <c r="DB125" s="18">
        <v>0.96499999999999997</v>
      </c>
      <c r="DC125" s="18"/>
      <c r="DD125" s="18"/>
      <c r="DE125" s="18"/>
    </row>
    <row r="126" spans="1:109" x14ac:dyDescent="0.25">
      <c r="A126" s="175">
        <v>34</v>
      </c>
      <c r="B126" s="18">
        <v>1</v>
      </c>
      <c r="C126" s="18">
        <v>0.95379999999999998</v>
      </c>
      <c r="D126" s="18">
        <v>0.95240000000000002</v>
      </c>
      <c r="E126" s="18">
        <v>0.95140000000000002</v>
      </c>
      <c r="F126" s="18">
        <v>0.95089999999999997</v>
      </c>
      <c r="G126" s="18">
        <v>0.95109999999999995</v>
      </c>
      <c r="H126" s="18">
        <v>0.95179999999999998</v>
      </c>
      <c r="I126" s="18">
        <v>0.95289999999999997</v>
      </c>
      <c r="J126" s="18">
        <v>0.95420000000000005</v>
      </c>
      <c r="K126" s="18">
        <v>0.95630000000000004</v>
      </c>
      <c r="L126" s="18">
        <v>0.95820000000000005</v>
      </c>
      <c r="M126" s="18">
        <v>0.95989999999999998</v>
      </c>
      <c r="N126" s="18">
        <v>0.96120000000000005</v>
      </c>
      <c r="O126" s="18">
        <v>0.96230000000000004</v>
      </c>
      <c r="P126" s="18">
        <v>0.96289999999999998</v>
      </c>
      <c r="Q126" s="18">
        <v>0.96499999999999997</v>
      </c>
      <c r="R126" s="18">
        <v>0.96499999999999997</v>
      </c>
      <c r="S126" s="18">
        <v>0.96499999999999997</v>
      </c>
      <c r="T126" s="18">
        <v>0.96499999999999997</v>
      </c>
      <c r="U126" s="18">
        <v>0.96499999999999997</v>
      </c>
      <c r="V126" s="18">
        <v>0.96499999999999997</v>
      </c>
      <c r="W126" s="18">
        <v>0.96499999999999997</v>
      </c>
      <c r="X126" s="18">
        <v>0.96499999999999997</v>
      </c>
      <c r="Y126" s="18">
        <v>0.96499999999999997</v>
      </c>
      <c r="Z126" s="18">
        <v>0.96499999999999997</v>
      </c>
      <c r="AA126" s="18">
        <v>0.96499999999999997</v>
      </c>
      <c r="AB126" s="18">
        <v>0.96499999999999997</v>
      </c>
      <c r="AC126" s="18">
        <v>0.96499999999999997</v>
      </c>
      <c r="AD126" s="18">
        <v>0.96499999999999997</v>
      </c>
      <c r="AE126" s="18">
        <v>0.96499999999999997</v>
      </c>
      <c r="AF126" s="18">
        <v>0.96499999999999997</v>
      </c>
      <c r="AG126" s="18">
        <v>0.96499999999999997</v>
      </c>
      <c r="AH126" s="18">
        <v>0.96499999999999997</v>
      </c>
      <c r="AI126" s="18">
        <v>0.96499999999999997</v>
      </c>
      <c r="AJ126" s="18">
        <v>0.96499999999999997</v>
      </c>
      <c r="AK126" s="18">
        <v>0.96499999999999997</v>
      </c>
      <c r="AL126" s="18">
        <v>0.96499999999999997</v>
      </c>
      <c r="AM126" s="18">
        <v>0.96499999999999997</v>
      </c>
      <c r="AN126" s="18">
        <v>0.96499999999999997</v>
      </c>
      <c r="AO126" s="18">
        <v>0.96499999999999997</v>
      </c>
      <c r="AP126" s="18">
        <v>0.96499999999999997</v>
      </c>
      <c r="AQ126" s="18">
        <v>0.96499999999999997</v>
      </c>
      <c r="AR126" s="18">
        <v>0.96499999999999997</v>
      </c>
      <c r="AS126" s="18">
        <v>0.96499999999999997</v>
      </c>
      <c r="AT126" s="18">
        <v>0.96499999999999997</v>
      </c>
      <c r="AU126" s="18">
        <v>0.96499999999999997</v>
      </c>
      <c r="AV126" s="18">
        <v>0.96499999999999997</v>
      </c>
      <c r="AW126" s="18">
        <v>0.96499999999999997</v>
      </c>
      <c r="AX126" s="18">
        <v>0.96499999999999997</v>
      </c>
      <c r="AY126" s="18">
        <v>0.96499999999999997</v>
      </c>
      <c r="AZ126" s="18">
        <v>0.96499999999999997</v>
      </c>
      <c r="BA126" s="18">
        <v>0.96499999999999997</v>
      </c>
      <c r="BB126" s="18">
        <v>0.96499999999999997</v>
      </c>
      <c r="BC126" s="18">
        <v>0.96499999999999997</v>
      </c>
      <c r="BD126" s="18">
        <v>0.96499999999999997</v>
      </c>
      <c r="BE126" s="18">
        <v>0.96499999999999997</v>
      </c>
      <c r="BF126" s="18">
        <v>0.96499999999999997</v>
      </c>
      <c r="BG126" s="18">
        <v>0.96499999999999997</v>
      </c>
      <c r="BH126" s="18">
        <v>0.96499999999999997</v>
      </c>
      <c r="BI126" s="18">
        <v>0.96499999999999997</v>
      </c>
      <c r="BJ126" s="18">
        <v>0.96499999999999997</v>
      </c>
      <c r="BK126" s="18">
        <v>0.96499999999999997</v>
      </c>
      <c r="BL126" s="18">
        <v>0.96499999999999997</v>
      </c>
      <c r="BM126" s="18">
        <v>0.96499999999999997</v>
      </c>
      <c r="BN126" s="18">
        <v>0.96499999999999997</v>
      </c>
      <c r="BO126" s="18">
        <v>0.96499999999999997</v>
      </c>
      <c r="BP126" s="18">
        <v>0.96499999999999997</v>
      </c>
      <c r="BQ126" s="18">
        <v>0.96499999999999997</v>
      </c>
      <c r="BR126" s="18">
        <v>0.96499999999999997</v>
      </c>
      <c r="BS126" s="18">
        <v>0.96499999999999997</v>
      </c>
      <c r="BT126" s="18">
        <v>0.96499999999999997</v>
      </c>
      <c r="BU126" s="18">
        <v>0.96499999999999997</v>
      </c>
      <c r="BV126" s="18">
        <v>0.96499999999999997</v>
      </c>
      <c r="BW126" s="18">
        <v>0.96499999999999997</v>
      </c>
      <c r="BX126" s="18">
        <v>0.96499999999999997</v>
      </c>
      <c r="BY126" s="18">
        <v>0.96499999999999997</v>
      </c>
      <c r="BZ126" s="18">
        <v>0.96499999999999997</v>
      </c>
      <c r="CA126" s="18">
        <v>0.96499999999999997</v>
      </c>
      <c r="CB126" s="18">
        <v>0.96499999999999997</v>
      </c>
      <c r="CC126" s="18">
        <v>0.96499999999999997</v>
      </c>
      <c r="CD126" s="18">
        <v>0.96499999999999997</v>
      </c>
      <c r="CE126" s="18">
        <v>0.96499999999999997</v>
      </c>
      <c r="CF126" s="18">
        <v>0.96499999999999997</v>
      </c>
      <c r="CG126" s="18">
        <v>0.96499999999999997</v>
      </c>
      <c r="CH126" s="18">
        <v>0.96499999999999997</v>
      </c>
      <c r="CI126" s="18">
        <v>0.96499999999999997</v>
      </c>
      <c r="CJ126" s="18">
        <v>0.96499999999999997</v>
      </c>
      <c r="CK126" s="18">
        <v>0.96499999999999997</v>
      </c>
      <c r="CL126" s="18">
        <v>0.96499999999999997</v>
      </c>
      <c r="CM126" s="18">
        <v>0.96499999999999997</v>
      </c>
      <c r="CN126" s="18">
        <v>0.96499999999999997</v>
      </c>
      <c r="CO126" s="18">
        <v>0.96499999999999997</v>
      </c>
      <c r="CP126" s="18">
        <v>0.96499999999999997</v>
      </c>
      <c r="CQ126" s="18">
        <v>0.96499999999999997</v>
      </c>
      <c r="CR126" s="18">
        <v>0.96499999999999997</v>
      </c>
      <c r="CS126" s="18">
        <v>0.96499999999999997</v>
      </c>
      <c r="CT126" s="18">
        <v>0.96499999999999997</v>
      </c>
      <c r="CU126" s="18">
        <v>0.96499999999999997</v>
      </c>
      <c r="CV126" s="18">
        <v>0.96499999999999997</v>
      </c>
      <c r="CW126" s="18">
        <v>0.96499999999999997</v>
      </c>
      <c r="CX126" s="18">
        <v>0.96499999999999997</v>
      </c>
      <c r="CY126" s="18">
        <v>0.96499999999999997</v>
      </c>
      <c r="CZ126" s="18">
        <v>0.96499999999999997</v>
      </c>
      <c r="DA126" s="18">
        <v>0.96499999999999997</v>
      </c>
      <c r="DB126" s="18">
        <v>0.96499999999999997</v>
      </c>
      <c r="DC126" s="18"/>
      <c r="DD126" s="18"/>
      <c r="DE126" s="18"/>
    </row>
    <row r="127" spans="1:109" x14ac:dyDescent="0.25">
      <c r="A127" s="175">
        <v>35</v>
      </c>
      <c r="B127" s="18">
        <v>1</v>
      </c>
      <c r="C127" s="18">
        <v>0.95699999999999996</v>
      </c>
      <c r="D127" s="18">
        <v>0.95499999999999996</v>
      </c>
      <c r="E127" s="18">
        <v>0.95350000000000001</v>
      </c>
      <c r="F127" s="18">
        <v>0.95269999999999999</v>
      </c>
      <c r="G127" s="18">
        <v>0.95240000000000002</v>
      </c>
      <c r="H127" s="18">
        <v>0.95289999999999997</v>
      </c>
      <c r="I127" s="18">
        <v>0.95379999999999998</v>
      </c>
      <c r="J127" s="18">
        <v>0.95489999999999997</v>
      </c>
      <c r="K127" s="18">
        <v>0.95630000000000004</v>
      </c>
      <c r="L127" s="18">
        <v>0.95820000000000005</v>
      </c>
      <c r="M127" s="18">
        <v>0.95989999999999998</v>
      </c>
      <c r="N127" s="18">
        <v>0.96120000000000005</v>
      </c>
      <c r="O127" s="18">
        <v>0.96230000000000004</v>
      </c>
      <c r="P127" s="18">
        <v>0.96289999999999998</v>
      </c>
      <c r="Q127" s="18">
        <v>0.96499999999999997</v>
      </c>
      <c r="R127" s="18">
        <v>0.96499999999999997</v>
      </c>
      <c r="S127" s="18">
        <v>0.96499999999999997</v>
      </c>
      <c r="T127" s="18">
        <v>0.96499999999999997</v>
      </c>
      <c r="U127" s="18">
        <v>0.96499999999999997</v>
      </c>
      <c r="V127" s="18">
        <v>0.96499999999999997</v>
      </c>
      <c r="W127" s="18">
        <v>0.96499999999999997</v>
      </c>
      <c r="X127" s="18">
        <v>0.96499999999999997</v>
      </c>
      <c r="Y127" s="18">
        <v>0.96499999999999997</v>
      </c>
      <c r="Z127" s="18">
        <v>0.96499999999999997</v>
      </c>
      <c r="AA127" s="18">
        <v>0.96499999999999997</v>
      </c>
      <c r="AB127" s="18">
        <v>0.96499999999999997</v>
      </c>
      <c r="AC127" s="18">
        <v>0.96499999999999997</v>
      </c>
      <c r="AD127" s="18">
        <v>0.96499999999999997</v>
      </c>
      <c r="AE127" s="18">
        <v>0.96499999999999997</v>
      </c>
      <c r="AF127" s="18">
        <v>0.96499999999999997</v>
      </c>
      <c r="AG127" s="18">
        <v>0.96499999999999997</v>
      </c>
      <c r="AH127" s="18">
        <v>0.96499999999999997</v>
      </c>
      <c r="AI127" s="18">
        <v>0.96499999999999997</v>
      </c>
      <c r="AJ127" s="18">
        <v>0.96499999999999997</v>
      </c>
      <c r="AK127" s="18">
        <v>0.96499999999999997</v>
      </c>
      <c r="AL127" s="18">
        <v>0.96499999999999997</v>
      </c>
      <c r="AM127" s="18">
        <v>0.96499999999999997</v>
      </c>
      <c r="AN127" s="18">
        <v>0.96499999999999997</v>
      </c>
      <c r="AO127" s="18">
        <v>0.96499999999999997</v>
      </c>
      <c r="AP127" s="18">
        <v>0.96499999999999997</v>
      </c>
      <c r="AQ127" s="18">
        <v>0.96499999999999997</v>
      </c>
      <c r="AR127" s="18">
        <v>0.96499999999999997</v>
      </c>
      <c r="AS127" s="18">
        <v>0.96499999999999997</v>
      </c>
      <c r="AT127" s="18">
        <v>0.96499999999999997</v>
      </c>
      <c r="AU127" s="18">
        <v>0.96499999999999997</v>
      </c>
      <c r="AV127" s="18">
        <v>0.96499999999999997</v>
      </c>
      <c r="AW127" s="18">
        <v>0.96499999999999997</v>
      </c>
      <c r="AX127" s="18">
        <v>0.96499999999999997</v>
      </c>
      <c r="AY127" s="18">
        <v>0.96499999999999997</v>
      </c>
      <c r="AZ127" s="18">
        <v>0.96499999999999997</v>
      </c>
      <c r="BA127" s="18">
        <v>0.96499999999999997</v>
      </c>
      <c r="BB127" s="18">
        <v>0.96499999999999997</v>
      </c>
      <c r="BC127" s="18">
        <v>0.96499999999999997</v>
      </c>
      <c r="BD127" s="18">
        <v>0.96499999999999997</v>
      </c>
      <c r="BE127" s="18">
        <v>0.96499999999999997</v>
      </c>
      <c r="BF127" s="18">
        <v>0.96499999999999997</v>
      </c>
      <c r="BG127" s="18">
        <v>0.96499999999999997</v>
      </c>
      <c r="BH127" s="18">
        <v>0.96499999999999997</v>
      </c>
      <c r="BI127" s="18">
        <v>0.96499999999999997</v>
      </c>
      <c r="BJ127" s="18">
        <v>0.96499999999999997</v>
      </c>
      <c r="BK127" s="18">
        <v>0.96499999999999997</v>
      </c>
      <c r="BL127" s="18">
        <v>0.96499999999999997</v>
      </c>
      <c r="BM127" s="18">
        <v>0.96499999999999997</v>
      </c>
      <c r="BN127" s="18">
        <v>0.96499999999999997</v>
      </c>
      <c r="BO127" s="18">
        <v>0.96499999999999997</v>
      </c>
      <c r="BP127" s="18">
        <v>0.96499999999999997</v>
      </c>
      <c r="BQ127" s="18">
        <v>0.96499999999999997</v>
      </c>
      <c r="BR127" s="18">
        <v>0.96499999999999997</v>
      </c>
      <c r="BS127" s="18">
        <v>0.96499999999999997</v>
      </c>
      <c r="BT127" s="18">
        <v>0.96499999999999997</v>
      </c>
      <c r="BU127" s="18">
        <v>0.96499999999999997</v>
      </c>
      <c r="BV127" s="18">
        <v>0.96499999999999997</v>
      </c>
      <c r="BW127" s="18">
        <v>0.96499999999999997</v>
      </c>
      <c r="BX127" s="18">
        <v>0.96499999999999997</v>
      </c>
      <c r="BY127" s="18">
        <v>0.96499999999999997</v>
      </c>
      <c r="BZ127" s="18">
        <v>0.96499999999999997</v>
      </c>
      <c r="CA127" s="18">
        <v>0.96499999999999997</v>
      </c>
      <c r="CB127" s="18">
        <v>0.96499999999999997</v>
      </c>
      <c r="CC127" s="18">
        <v>0.96499999999999997</v>
      </c>
      <c r="CD127" s="18">
        <v>0.96499999999999997</v>
      </c>
      <c r="CE127" s="18">
        <v>0.96499999999999997</v>
      </c>
      <c r="CF127" s="18">
        <v>0.96499999999999997</v>
      </c>
      <c r="CG127" s="18">
        <v>0.96499999999999997</v>
      </c>
      <c r="CH127" s="18">
        <v>0.96499999999999997</v>
      </c>
      <c r="CI127" s="18">
        <v>0.96499999999999997</v>
      </c>
      <c r="CJ127" s="18">
        <v>0.96499999999999997</v>
      </c>
      <c r="CK127" s="18">
        <v>0.96499999999999997</v>
      </c>
      <c r="CL127" s="18">
        <v>0.96499999999999997</v>
      </c>
      <c r="CM127" s="18">
        <v>0.96499999999999997</v>
      </c>
      <c r="CN127" s="18">
        <v>0.96499999999999997</v>
      </c>
      <c r="CO127" s="18">
        <v>0.96499999999999997</v>
      </c>
      <c r="CP127" s="18">
        <v>0.96499999999999997</v>
      </c>
      <c r="CQ127" s="18">
        <v>0.96499999999999997</v>
      </c>
      <c r="CR127" s="18">
        <v>0.96499999999999997</v>
      </c>
      <c r="CS127" s="18">
        <v>0.96499999999999997</v>
      </c>
      <c r="CT127" s="18">
        <v>0.96499999999999997</v>
      </c>
      <c r="CU127" s="18">
        <v>0.96499999999999997</v>
      </c>
      <c r="CV127" s="18">
        <v>0.96499999999999997</v>
      </c>
      <c r="CW127" s="18">
        <v>0.96499999999999997</v>
      </c>
      <c r="CX127" s="18">
        <v>0.96499999999999997</v>
      </c>
      <c r="CY127" s="18">
        <v>0.96499999999999997</v>
      </c>
      <c r="CZ127" s="18">
        <v>0.96499999999999997</v>
      </c>
      <c r="DA127" s="18">
        <v>0.96499999999999997</v>
      </c>
      <c r="DB127" s="18">
        <v>0.96499999999999997</v>
      </c>
      <c r="DC127" s="18"/>
      <c r="DD127" s="18"/>
      <c r="DE127" s="18"/>
    </row>
    <row r="128" spans="1:109" x14ac:dyDescent="0.25">
      <c r="A128" s="175">
        <v>36</v>
      </c>
      <c r="B128" s="18">
        <v>1</v>
      </c>
      <c r="C128" s="18">
        <v>0.96009999999999995</v>
      </c>
      <c r="D128" s="18">
        <v>0.95760000000000001</v>
      </c>
      <c r="E128" s="18">
        <v>0.9556</v>
      </c>
      <c r="F128" s="18">
        <v>0.95440000000000003</v>
      </c>
      <c r="G128" s="18">
        <v>0.95389999999999997</v>
      </c>
      <c r="H128" s="18">
        <v>0.95399999999999996</v>
      </c>
      <c r="I128" s="18">
        <v>0.95469999999999999</v>
      </c>
      <c r="J128" s="18">
        <v>0.95569999999999999</v>
      </c>
      <c r="K128" s="18">
        <v>0.95689999999999997</v>
      </c>
      <c r="L128" s="18">
        <v>0.95820000000000005</v>
      </c>
      <c r="M128" s="18">
        <v>0.95989999999999998</v>
      </c>
      <c r="N128" s="18">
        <v>0.96120000000000005</v>
      </c>
      <c r="O128" s="18">
        <v>0.96230000000000004</v>
      </c>
      <c r="P128" s="18">
        <v>0.96289999999999998</v>
      </c>
      <c r="Q128" s="18">
        <v>0.96499999999999997</v>
      </c>
      <c r="R128" s="18">
        <v>0.96499999999999997</v>
      </c>
      <c r="S128" s="18">
        <v>0.96499999999999997</v>
      </c>
      <c r="T128" s="18">
        <v>0.96499999999999997</v>
      </c>
      <c r="U128" s="18">
        <v>0.96499999999999997</v>
      </c>
      <c r="V128" s="18">
        <v>0.96499999999999997</v>
      </c>
      <c r="W128" s="18">
        <v>0.96499999999999997</v>
      </c>
      <c r="X128" s="18">
        <v>0.96499999999999997</v>
      </c>
      <c r="Y128" s="18">
        <v>0.96499999999999997</v>
      </c>
      <c r="Z128" s="18">
        <v>0.96499999999999997</v>
      </c>
      <c r="AA128" s="18">
        <v>0.96499999999999997</v>
      </c>
      <c r="AB128" s="18">
        <v>0.96499999999999997</v>
      </c>
      <c r="AC128" s="18">
        <v>0.96499999999999997</v>
      </c>
      <c r="AD128" s="18">
        <v>0.96499999999999997</v>
      </c>
      <c r="AE128" s="18">
        <v>0.96499999999999997</v>
      </c>
      <c r="AF128" s="18">
        <v>0.96499999999999997</v>
      </c>
      <c r="AG128" s="18">
        <v>0.96499999999999997</v>
      </c>
      <c r="AH128" s="18">
        <v>0.96499999999999997</v>
      </c>
      <c r="AI128" s="18">
        <v>0.96499999999999997</v>
      </c>
      <c r="AJ128" s="18">
        <v>0.96499999999999997</v>
      </c>
      <c r="AK128" s="18">
        <v>0.96499999999999997</v>
      </c>
      <c r="AL128" s="18">
        <v>0.96499999999999997</v>
      </c>
      <c r="AM128" s="18">
        <v>0.96499999999999997</v>
      </c>
      <c r="AN128" s="18">
        <v>0.96499999999999997</v>
      </c>
      <c r="AO128" s="18">
        <v>0.96499999999999997</v>
      </c>
      <c r="AP128" s="18">
        <v>0.96499999999999997</v>
      </c>
      <c r="AQ128" s="18">
        <v>0.96499999999999997</v>
      </c>
      <c r="AR128" s="18">
        <v>0.96499999999999997</v>
      </c>
      <c r="AS128" s="18">
        <v>0.96499999999999997</v>
      </c>
      <c r="AT128" s="18">
        <v>0.96499999999999997</v>
      </c>
      <c r="AU128" s="18">
        <v>0.96499999999999997</v>
      </c>
      <c r="AV128" s="18">
        <v>0.96499999999999997</v>
      </c>
      <c r="AW128" s="18">
        <v>0.96499999999999997</v>
      </c>
      <c r="AX128" s="18">
        <v>0.96499999999999997</v>
      </c>
      <c r="AY128" s="18">
        <v>0.96499999999999997</v>
      </c>
      <c r="AZ128" s="18">
        <v>0.96499999999999997</v>
      </c>
      <c r="BA128" s="18">
        <v>0.96499999999999997</v>
      </c>
      <c r="BB128" s="18">
        <v>0.96499999999999997</v>
      </c>
      <c r="BC128" s="18">
        <v>0.96499999999999997</v>
      </c>
      <c r="BD128" s="18">
        <v>0.96499999999999997</v>
      </c>
      <c r="BE128" s="18">
        <v>0.96499999999999997</v>
      </c>
      <c r="BF128" s="18">
        <v>0.96499999999999997</v>
      </c>
      <c r="BG128" s="18">
        <v>0.96499999999999997</v>
      </c>
      <c r="BH128" s="18">
        <v>0.96499999999999997</v>
      </c>
      <c r="BI128" s="18">
        <v>0.96499999999999997</v>
      </c>
      <c r="BJ128" s="18">
        <v>0.96499999999999997</v>
      </c>
      <c r="BK128" s="18">
        <v>0.96499999999999997</v>
      </c>
      <c r="BL128" s="18">
        <v>0.96499999999999997</v>
      </c>
      <c r="BM128" s="18">
        <v>0.96499999999999997</v>
      </c>
      <c r="BN128" s="18">
        <v>0.96499999999999997</v>
      </c>
      <c r="BO128" s="18">
        <v>0.96499999999999997</v>
      </c>
      <c r="BP128" s="18">
        <v>0.96499999999999997</v>
      </c>
      <c r="BQ128" s="18">
        <v>0.96499999999999997</v>
      </c>
      <c r="BR128" s="18">
        <v>0.96499999999999997</v>
      </c>
      <c r="BS128" s="18">
        <v>0.96499999999999997</v>
      </c>
      <c r="BT128" s="18">
        <v>0.96499999999999997</v>
      </c>
      <c r="BU128" s="18">
        <v>0.96499999999999997</v>
      </c>
      <c r="BV128" s="18">
        <v>0.96499999999999997</v>
      </c>
      <c r="BW128" s="18">
        <v>0.96499999999999997</v>
      </c>
      <c r="BX128" s="18">
        <v>0.96499999999999997</v>
      </c>
      <c r="BY128" s="18">
        <v>0.96499999999999997</v>
      </c>
      <c r="BZ128" s="18">
        <v>0.96499999999999997</v>
      </c>
      <c r="CA128" s="18">
        <v>0.96499999999999997</v>
      </c>
      <c r="CB128" s="18">
        <v>0.96499999999999997</v>
      </c>
      <c r="CC128" s="18">
        <v>0.96499999999999997</v>
      </c>
      <c r="CD128" s="18">
        <v>0.96499999999999997</v>
      </c>
      <c r="CE128" s="18">
        <v>0.96499999999999997</v>
      </c>
      <c r="CF128" s="18">
        <v>0.96499999999999997</v>
      </c>
      <c r="CG128" s="18">
        <v>0.96499999999999997</v>
      </c>
      <c r="CH128" s="18">
        <v>0.96499999999999997</v>
      </c>
      <c r="CI128" s="18">
        <v>0.96499999999999997</v>
      </c>
      <c r="CJ128" s="18">
        <v>0.96499999999999997</v>
      </c>
      <c r="CK128" s="18">
        <v>0.96499999999999997</v>
      </c>
      <c r="CL128" s="18">
        <v>0.96499999999999997</v>
      </c>
      <c r="CM128" s="18">
        <v>0.96499999999999997</v>
      </c>
      <c r="CN128" s="18">
        <v>0.96499999999999997</v>
      </c>
      <c r="CO128" s="18">
        <v>0.96499999999999997</v>
      </c>
      <c r="CP128" s="18">
        <v>0.96499999999999997</v>
      </c>
      <c r="CQ128" s="18">
        <v>0.96499999999999997</v>
      </c>
      <c r="CR128" s="18">
        <v>0.96499999999999997</v>
      </c>
      <c r="CS128" s="18">
        <v>0.96499999999999997</v>
      </c>
      <c r="CT128" s="18">
        <v>0.96499999999999997</v>
      </c>
      <c r="CU128" s="18">
        <v>0.96499999999999997</v>
      </c>
      <c r="CV128" s="18">
        <v>0.96499999999999997</v>
      </c>
      <c r="CW128" s="18">
        <v>0.96499999999999997</v>
      </c>
      <c r="CX128" s="18">
        <v>0.96499999999999997</v>
      </c>
      <c r="CY128" s="18">
        <v>0.96499999999999997</v>
      </c>
      <c r="CZ128" s="18">
        <v>0.96499999999999997</v>
      </c>
      <c r="DA128" s="18">
        <v>0.96499999999999997</v>
      </c>
      <c r="DB128" s="18">
        <v>0.96499999999999997</v>
      </c>
      <c r="DC128" s="18"/>
      <c r="DD128" s="18"/>
      <c r="DE128" s="18"/>
    </row>
    <row r="129" spans="1:109" x14ac:dyDescent="0.25">
      <c r="A129" s="175">
        <v>37</v>
      </c>
      <c r="B129" s="18">
        <v>1</v>
      </c>
      <c r="C129" s="18">
        <v>0.96330000000000005</v>
      </c>
      <c r="D129" s="18">
        <v>0.96020000000000005</v>
      </c>
      <c r="E129" s="18">
        <v>0.95779999999999998</v>
      </c>
      <c r="F129" s="18">
        <v>0.95609999999999995</v>
      </c>
      <c r="G129" s="18">
        <v>0.95540000000000003</v>
      </c>
      <c r="H129" s="18">
        <v>0.95540000000000003</v>
      </c>
      <c r="I129" s="18">
        <v>0.9556</v>
      </c>
      <c r="J129" s="18">
        <v>0.95640000000000003</v>
      </c>
      <c r="K129" s="18">
        <v>0.95740000000000003</v>
      </c>
      <c r="L129" s="18">
        <v>0.95860000000000001</v>
      </c>
      <c r="M129" s="18">
        <v>0.95989999999999998</v>
      </c>
      <c r="N129" s="18">
        <v>0.96120000000000005</v>
      </c>
      <c r="O129" s="18">
        <v>0.96230000000000004</v>
      </c>
      <c r="P129" s="18">
        <v>0.96289999999999998</v>
      </c>
      <c r="Q129" s="18">
        <v>0.96499999999999997</v>
      </c>
      <c r="R129" s="18">
        <v>0.96499999999999997</v>
      </c>
      <c r="S129" s="18">
        <v>0.96499999999999997</v>
      </c>
      <c r="T129" s="18">
        <v>0.96499999999999997</v>
      </c>
      <c r="U129" s="18">
        <v>0.96499999999999997</v>
      </c>
      <c r="V129" s="18">
        <v>0.96499999999999997</v>
      </c>
      <c r="W129" s="18">
        <v>0.96499999999999997</v>
      </c>
      <c r="X129" s="18">
        <v>0.96499999999999997</v>
      </c>
      <c r="Y129" s="18">
        <v>0.96499999999999997</v>
      </c>
      <c r="Z129" s="18">
        <v>0.96499999999999997</v>
      </c>
      <c r="AA129" s="18">
        <v>0.96499999999999997</v>
      </c>
      <c r="AB129" s="18">
        <v>0.96499999999999997</v>
      </c>
      <c r="AC129" s="18">
        <v>0.96499999999999997</v>
      </c>
      <c r="AD129" s="18">
        <v>0.96499999999999997</v>
      </c>
      <c r="AE129" s="18">
        <v>0.96499999999999997</v>
      </c>
      <c r="AF129" s="18">
        <v>0.96499999999999997</v>
      </c>
      <c r="AG129" s="18">
        <v>0.96499999999999997</v>
      </c>
      <c r="AH129" s="18">
        <v>0.96499999999999997</v>
      </c>
      <c r="AI129" s="18">
        <v>0.96499999999999997</v>
      </c>
      <c r="AJ129" s="18">
        <v>0.96499999999999997</v>
      </c>
      <c r="AK129" s="18">
        <v>0.96499999999999997</v>
      </c>
      <c r="AL129" s="18">
        <v>0.96499999999999997</v>
      </c>
      <c r="AM129" s="18">
        <v>0.96499999999999997</v>
      </c>
      <c r="AN129" s="18">
        <v>0.96499999999999997</v>
      </c>
      <c r="AO129" s="18">
        <v>0.96499999999999997</v>
      </c>
      <c r="AP129" s="18">
        <v>0.96499999999999997</v>
      </c>
      <c r="AQ129" s="18">
        <v>0.96499999999999997</v>
      </c>
      <c r="AR129" s="18">
        <v>0.96499999999999997</v>
      </c>
      <c r="AS129" s="18">
        <v>0.96499999999999997</v>
      </c>
      <c r="AT129" s="18">
        <v>0.96499999999999997</v>
      </c>
      <c r="AU129" s="18">
        <v>0.96499999999999997</v>
      </c>
      <c r="AV129" s="18">
        <v>0.96499999999999997</v>
      </c>
      <c r="AW129" s="18">
        <v>0.96499999999999997</v>
      </c>
      <c r="AX129" s="18">
        <v>0.96499999999999997</v>
      </c>
      <c r="AY129" s="18">
        <v>0.96499999999999997</v>
      </c>
      <c r="AZ129" s="18">
        <v>0.96499999999999997</v>
      </c>
      <c r="BA129" s="18">
        <v>0.96499999999999997</v>
      </c>
      <c r="BB129" s="18">
        <v>0.96499999999999997</v>
      </c>
      <c r="BC129" s="18">
        <v>0.96499999999999997</v>
      </c>
      <c r="BD129" s="18">
        <v>0.96499999999999997</v>
      </c>
      <c r="BE129" s="18">
        <v>0.96499999999999997</v>
      </c>
      <c r="BF129" s="18">
        <v>0.96499999999999997</v>
      </c>
      <c r="BG129" s="18">
        <v>0.96499999999999997</v>
      </c>
      <c r="BH129" s="18">
        <v>0.96499999999999997</v>
      </c>
      <c r="BI129" s="18">
        <v>0.96499999999999997</v>
      </c>
      <c r="BJ129" s="18">
        <v>0.96499999999999997</v>
      </c>
      <c r="BK129" s="18">
        <v>0.96499999999999997</v>
      </c>
      <c r="BL129" s="18">
        <v>0.96499999999999997</v>
      </c>
      <c r="BM129" s="18">
        <v>0.96499999999999997</v>
      </c>
      <c r="BN129" s="18">
        <v>0.96499999999999997</v>
      </c>
      <c r="BO129" s="18">
        <v>0.96499999999999997</v>
      </c>
      <c r="BP129" s="18">
        <v>0.96499999999999997</v>
      </c>
      <c r="BQ129" s="18">
        <v>0.96499999999999997</v>
      </c>
      <c r="BR129" s="18">
        <v>0.96499999999999997</v>
      </c>
      <c r="BS129" s="18">
        <v>0.96499999999999997</v>
      </c>
      <c r="BT129" s="18">
        <v>0.96499999999999997</v>
      </c>
      <c r="BU129" s="18">
        <v>0.96499999999999997</v>
      </c>
      <c r="BV129" s="18">
        <v>0.96499999999999997</v>
      </c>
      <c r="BW129" s="18">
        <v>0.96499999999999997</v>
      </c>
      <c r="BX129" s="18">
        <v>0.96499999999999997</v>
      </c>
      <c r="BY129" s="18">
        <v>0.96499999999999997</v>
      </c>
      <c r="BZ129" s="18">
        <v>0.96499999999999997</v>
      </c>
      <c r="CA129" s="18">
        <v>0.96499999999999997</v>
      </c>
      <c r="CB129" s="18">
        <v>0.96499999999999997</v>
      </c>
      <c r="CC129" s="18">
        <v>0.96499999999999997</v>
      </c>
      <c r="CD129" s="18">
        <v>0.96499999999999997</v>
      </c>
      <c r="CE129" s="18">
        <v>0.96499999999999997</v>
      </c>
      <c r="CF129" s="18">
        <v>0.96499999999999997</v>
      </c>
      <c r="CG129" s="18">
        <v>0.96499999999999997</v>
      </c>
      <c r="CH129" s="18">
        <v>0.96499999999999997</v>
      </c>
      <c r="CI129" s="18">
        <v>0.96499999999999997</v>
      </c>
      <c r="CJ129" s="18">
        <v>0.96499999999999997</v>
      </c>
      <c r="CK129" s="18">
        <v>0.96499999999999997</v>
      </c>
      <c r="CL129" s="18">
        <v>0.96499999999999997</v>
      </c>
      <c r="CM129" s="18">
        <v>0.96499999999999997</v>
      </c>
      <c r="CN129" s="18">
        <v>0.96499999999999997</v>
      </c>
      <c r="CO129" s="18">
        <v>0.96499999999999997</v>
      </c>
      <c r="CP129" s="18">
        <v>0.96499999999999997</v>
      </c>
      <c r="CQ129" s="18">
        <v>0.96499999999999997</v>
      </c>
      <c r="CR129" s="18">
        <v>0.96499999999999997</v>
      </c>
      <c r="CS129" s="18">
        <v>0.96499999999999997</v>
      </c>
      <c r="CT129" s="18">
        <v>0.96499999999999997</v>
      </c>
      <c r="CU129" s="18">
        <v>0.96499999999999997</v>
      </c>
      <c r="CV129" s="18">
        <v>0.96499999999999997</v>
      </c>
      <c r="CW129" s="18">
        <v>0.96499999999999997</v>
      </c>
      <c r="CX129" s="18">
        <v>0.96499999999999997</v>
      </c>
      <c r="CY129" s="18">
        <v>0.96499999999999997</v>
      </c>
      <c r="CZ129" s="18">
        <v>0.96499999999999997</v>
      </c>
      <c r="DA129" s="18">
        <v>0.96499999999999997</v>
      </c>
      <c r="DB129" s="18">
        <v>0.96499999999999997</v>
      </c>
      <c r="DC129" s="18"/>
      <c r="DD129" s="18"/>
      <c r="DE129" s="18"/>
    </row>
    <row r="130" spans="1:109" x14ac:dyDescent="0.25">
      <c r="A130" s="175">
        <v>38</v>
      </c>
      <c r="B130" s="18">
        <v>1</v>
      </c>
      <c r="C130" s="18">
        <v>0.96650000000000003</v>
      </c>
      <c r="D130" s="18">
        <v>0.96289999999999998</v>
      </c>
      <c r="E130" s="18">
        <v>0.95989999999999998</v>
      </c>
      <c r="F130" s="18">
        <v>0.95789999999999997</v>
      </c>
      <c r="G130" s="18">
        <v>0.95689999999999997</v>
      </c>
      <c r="H130" s="18">
        <v>0.95669999999999999</v>
      </c>
      <c r="I130" s="18">
        <v>0.95679999999999998</v>
      </c>
      <c r="J130" s="18">
        <v>0.95709999999999995</v>
      </c>
      <c r="K130" s="18">
        <v>0.95799999999999996</v>
      </c>
      <c r="L130" s="18">
        <v>0.95899999999999996</v>
      </c>
      <c r="M130" s="18">
        <v>0.96009999999999995</v>
      </c>
      <c r="N130" s="18">
        <v>0.96120000000000005</v>
      </c>
      <c r="O130" s="18">
        <v>0.96230000000000004</v>
      </c>
      <c r="P130" s="18">
        <v>0.96289999999999998</v>
      </c>
      <c r="Q130" s="18">
        <v>0.96499999999999997</v>
      </c>
      <c r="R130" s="18">
        <v>0.96499999999999997</v>
      </c>
      <c r="S130" s="18">
        <v>0.96499999999999997</v>
      </c>
      <c r="T130" s="18">
        <v>0.96499999999999997</v>
      </c>
      <c r="U130" s="18">
        <v>0.96499999999999997</v>
      </c>
      <c r="V130" s="18">
        <v>0.96499999999999997</v>
      </c>
      <c r="W130" s="18">
        <v>0.96499999999999997</v>
      </c>
      <c r="X130" s="18">
        <v>0.96499999999999997</v>
      </c>
      <c r="Y130" s="18">
        <v>0.96499999999999997</v>
      </c>
      <c r="Z130" s="18">
        <v>0.96499999999999997</v>
      </c>
      <c r="AA130" s="18">
        <v>0.96499999999999997</v>
      </c>
      <c r="AB130" s="18">
        <v>0.96499999999999997</v>
      </c>
      <c r="AC130" s="18">
        <v>0.96499999999999997</v>
      </c>
      <c r="AD130" s="18">
        <v>0.96499999999999997</v>
      </c>
      <c r="AE130" s="18">
        <v>0.96499999999999997</v>
      </c>
      <c r="AF130" s="18">
        <v>0.96499999999999997</v>
      </c>
      <c r="AG130" s="18">
        <v>0.96499999999999997</v>
      </c>
      <c r="AH130" s="18">
        <v>0.96499999999999997</v>
      </c>
      <c r="AI130" s="18">
        <v>0.96499999999999997</v>
      </c>
      <c r="AJ130" s="18">
        <v>0.96499999999999997</v>
      </c>
      <c r="AK130" s="18">
        <v>0.96499999999999997</v>
      </c>
      <c r="AL130" s="18">
        <v>0.96499999999999997</v>
      </c>
      <c r="AM130" s="18">
        <v>0.96499999999999997</v>
      </c>
      <c r="AN130" s="18">
        <v>0.96499999999999997</v>
      </c>
      <c r="AO130" s="18">
        <v>0.96499999999999997</v>
      </c>
      <c r="AP130" s="18">
        <v>0.96499999999999997</v>
      </c>
      <c r="AQ130" s="18">
        <v>0.96499999999999997</v>
      </c>
      <c r="AR130" s="18">
        <v>0.96499999999999997</v>
      </c>
      <c r="AS130" s="18">
        <v>0.96499999999999997</v>
      </c>
      <c r="AT130" s="18">
        <v>0.96499999999999997</v>
      </c>
      <c r="AU130" s="18">
        <v>0.96499999999999997</v>
      </c>
      <c r="AV130" s="18">
        <v>0.96499999999999997</v>
      </c>
      <c r="AW130" s="18">
        <v>0.96499999999999997</v>
      </c>
      <c r="AX130" s="18">
        <v>0.96499999999999997</v>
      </c>
      <c r="AY130" s="18">
        <v>0.96499999999999997</v>
      </c>
      <c r="AZ130" s="18">
        <v>0.96499999999999997</v>
      </c>
      <c r="BA130" s="18">
        <v>0.96499999999999997</v>
      </c>
      <c r="BB130" s="18">
        <v>0.96499999999999997</v>
      </c>
      <c r="BC130" s="18">
        <v>0.96499999999999997</v>
      </c>
      <c r="BD130" s="18">
        <v>0.96499999999999997</v>
      </c>
      <c r="BE130" s="18">
        <v>0.96499999999999997</v>
      </c>
      <c r="BF130" s="18">
        <v>0.96499999999999997</v>
      </c>
      <c r="BG130" s="18">
        <v>0.96499999999999997</v>
      </c>
      <c r="BH130" s="18">
        <v>0.96499999999999997</v>
      </c>
      <c r="BI130" s="18">
        <v>0.96499999999999997</v>
      </c>
      <c r="BJ130" s="18">
        <v>0.96499999999999997</v>
      </c>
      <c r="BK130" s="18">
        <v>0.96499999999999997</v>
      </c>
      <c r="BL130" s="18">
        <v>0.96499999999999997</v>
      </c>
      <c r="BM130" s="18">
        <v>0.96499999999999997</v>
      </c>
      <c r="BN130" s="18">
        <v>0.96499999999999997</v>
      </c>
      <c r="BO130" s="18">
        <v>0.96499999999999997</v>
      </c>
      <c r="BP130" s="18">
        <v>0.96499999999999997</v>
      </c>
      <c r="BQ130" s="18">
        <v>0.96499999999999997</v>
      </c>
      <c r="BR130" s="18">
        <v>0.96499999999999997</v>
      </c>
      <c r="BS130" s="18">
        <v>0.96499999999999997</v>
      </c>
      <c r="BT130" s="18">
        <v>0.96499999999999997</v>
      </c>
      <c r="BU130" s="18">
        <v>0.96499999999999997</v>
      </c>
      <c r="BV130" s="18">
        <v>0.96499999999999997</v>
      </c>
      <c r="BW130" s="18">
        <v>0.96499999999999997</v>
      </c>
      <c r="BX130" s="18">
        <v>0.96499999999999997</v>
      </c>
      <c r="BY130" s="18">
        <v>0.96499999999999997</v>
      </c>
      <c r="BZ130" s="18">
        <v>0.96499999999999997</v>
      </c>
      <c r="CA130" s="18">
        <v>0.96499999999999997</v>
      </c>
      <c r="CB130" s="18">
        <v>0.96499999999999997</v>
      </c>
      <c r="CC130" s="18">
        <v>0.96499999999999997</v>
      </c>
      <c r="CD130" s="18">
        <v>0.96499999999999997</v>
      </c>
      <c r="CE130" s="18">
        <v>0.96499999999999997</v>
      </c>
      <c r="CF130" s="18">
        <v>0.96499999999999997</v>
      </c>
      <c r="CG130" s="18">
        <v>0.96499999999999997</v>
      </c>
      <c r="CH130" s="18">
        <v>0.96499999999999997</v>
      </c>
      <c r="CI130" s="18">
        <v>0.96499999999999997</v>
      </c>
      <c r="CJ130" s="18">
        <v>0.96499999999999997</v>
      </c>
      <c r="CK130" s="18">
        <v>0.96499999999999997</v>
      </c>
      <c r="CL130" s="18">
        <v>0.96499999999999997</v>
      </c>
      <c r="CM130" s="18">
        <v>0.96499999999999997</v>
      </c>
      <c r="CN130" s="18">
        <v>0.96499999999999997</v>
      </c>
      <c r="CO130" s="18">
        <v>0.96499999999999997</v>
      </c>
      <c r="CP130" s="18">
        <v>0.96499999999999997</v>
      </c>
      <c r="CQ130" s="18">
        <v>0.96499999999999997</v>
      </c>
      <c r="CR130" s="18">
        <v>0.96499999999999997</v>
      </c>
      <c r="CS130" s="18">
        <v>0.96499999999999997</v>
      </c>
      <c r="CT130" s="18">
        <v>0.96499999999999997</v>
      </c>
      <c r="CU130" s="18">
        <v>0.96499999999999997</v>
      </c>
      <c r="CV130" s="18">
        <v>0.96499999999999997</v>
      </c>
      <c r="CW130" s="18">
        <v>0.96499999999999997</v>
      </c>
      <c r="CX130" s="18">
        <v>0.96499999999999997</v>
      </c>
      <c r="CY130" s="18">
        <v>0.96499999999999997</v>
      </c>
      <c r="CZ130" s="18">
        <v>0.96499999999999997</v>
      </c>
      <c r="DA130" s="18">
        <v>0.96499999999999997</v>
      </c>
      <c r="DB130" s="18">
        <v>0.96499999999999997</v>
      </c>
      <c r="DC130" s="18"/>
      <c r="DD130" s="18"/>
      <c r="DE130" s="18"/>
    </row>
    <row r="131" spans="1:109" x14ac:dyDescent="0.25">
      <c r="A131" s="175">
        <v>39</v>
      </c>
      <c r="B131" s="18">
        <v>1</v>
      </c>
      <c r="C131" s="18">
        <v>0.96960000000000002</v>
      </c>
      <c r="D131" s="18">
        <v>0.96550000000000002</v>
      </c>
      <c r="E131" s="18">
        <v>0.96209999999999996</v>
      </c>
      <c r="F131" s="18">
        <v>0.9597</v>
      </c>
      <c r="G131" s="18">
        <v>0.95840000000000003</v>
      </c>
      <c r="H131" s="18">
        <v>0.95799999999999996</v>
      </c>
      <c r="I131" s="18">
        <v>0.95789999999999997</v>
      </c>
      <c r="J131" s="18">
        <v>0.95809999999999995</v>
      </c>
      <c r="K131" s="18">
        <v>0.95850000000000002</v>
      </c>
      <c r="L131" s="18">
        <v>0.95940000000000003</v>
      </c>
      <c r="M131" s="18">
        <v>0.96040000000000003</v>
      </c>
      <c r="N131" s="18">
        <v>0.96140000000000003</v>
      </c>
      <c r="O131" s="18">
        <v>0.96230000000000004</v>
      </c>
      <c r="P131" s="18">
        <v>0.96289999999999998</v>
      </c>
      <c r="Q131" s="18">
        <v>0.96499999999999997</v>
      </c>
      <c r="R131" s="18">
        <v>0.96499999999999997</v>
      </c>
      <c r="S131" s="18">
        <v>0.96499999999999997</v>
      </c>
      <c r="T131" s="18">
        <v>0.96499999999999997</v>
      </c>
      <c r="U131" s="18">
        <v>0.96499999999999997</v>
      </c>
      <c r="V131" s="18">
        <v>0.96499999999999997</v>
      </c>
      <c r="W131" s="18">
        <v>0.96499999999999997</v>
      </c>
      <c r="X131" s="18">
        <v>0.96499999999999997</v>
      </c>
      <c r="Y131" s="18">
        <v>0.96499999999999997</v>
      </c>
      <c r="Z131" s="18">
        <v>0.96499999999999997</v>
      </c>
      <c r="AA131" s="18">
        <v>0.96499999999999997</v>
      </c>
      <c r="AB131" s="18">
        <v>0.96499999999999997</v>
      </c>
      <c r="AC131" s="18">
        <v>0.96499999999999997</v>
      </c>
      <c r="AD131" s="18">
        <v>0.96499999999999997</v>
      </c>
      <c r="AE131" s="18">
        <v>0.96499999999999997</v>
      </c>
      <c r="AF131" s="18">
        <v>0.96499999999999997</v>
      </c>
      <c r="AG131" s="18">
        <v>0.96499999999999997</v>
      </c>
      <c r="AH131" s="18">
        <v>0.96499999999999997</v>
      </c>
      <c r="AI131" s="18">
        <v>0.96499999999999997</v>
      </c>
      <c r="AJ131" s="18">
        <v>0.96499999999999997</v>
      </c>
      <c r="AK131" s="18">
        <v>0.96499999999999997</v>
      </c>
      <c r="AL131" s="18">
        <v>0.96499999999999997</v>
      </c>
      <c r="AM131" s="18">
        <v>0.96499999999999997</v>
      </c>
      <c r="AN131" s="18">
        <v>0.96499999999999997</v>
      </c>
      <c r="AO131" s="18">
        <v>0.96499999999999997</v>
      </c>
      <c r="AP131" s="18">
        <v>0.96499999999999997</v>
      </c>
      <c r="AQ131" s="18">
        <v>0.96499999999999997</v>
      </c>
      <c r="AR131" s="18">
        <v>0.96499999999999997</v>
      </c>
      <c r="AS131" s="18">
        <v>0.96499999999999997</v>
      </c>
      <c r="AT131" s="18">
        <v>0.96499999999999997</v>
      </c>
      <c r="AU131" s="18">
        <v>0.96499999999999997</v>
      </c>
      <c r="AV131" s="18">
        <v>0.96499999999999997</v>
      </c>
      <c r="AW131" s="18">
        <v>0.96499999999999997</v>
      </c>
      <c r="AX131" s="18">
        <v>0.96499999999999997</v>
      </c>
      <c r="AY131" s="18">
        <v>0.96499999999999997</v>
      </c>
      <c r="AZ131" s="18">
        <v>0.96499999999999997</v>
      </c>
      <c r="BA131" s="18">
        <v>0.96499999999999997</v>
      </c>
      <c r="BB131" s="18">
        <v>0.96499999999999997</v>
      </c>
      <c r="BC131" s="18">
        <v>0.96499999999999997</v>
      </c>
      <c r="BD131" s="18">
        <v>0.96499999999999997</v>
      </c>
      <c r="BE131" s="18">
        <v>0.96499999999999997</v>
      </c>
      <c r="BF131" s="18">
        <v>0.96499999999999997</v>
      </c>
      <c r="BG131" s="18">
        <v>0.96499999999999997</v>
      </c>
      <c r="BH131" s="18">
        <v>0.96499999999999997</v>
      </c>
      <c r="BI131" s="18">
        <v>0.96499999999999997</v>
      </c>
      <c r="BJ131" s="18">
        <v>0.96499999999999997</v>
      </c>
      <c r="BK131" s="18">
        <v>0.96499999999999997</v>
      </c>
      <c r="BL131" s="18">
        <v>0.96499999999999997</v>
      </c>
      <c r="BM131" s="18">
        <v>0.96499999999999997</v>
      </c>
      <c r="BN131" s="18">
        <v>0.96499999999999997</v>
      </c>
      <c r="BO131" s="18">
        <v>0.96499999999999997</v>
      </c>
      <c r="BP131" s="18">
        <v>0.96499999999999997</v>
      </c>
      <c r="BQ131" s="18">
        <v>0.96499999999999997</v>
      </c>
      <c r="BR131" s="18">
        <v>0.96499999999999997</v>
      </c>
      <c r="BS131" s="18">
        <v>0.96499999999999997</v>
      </c>
      <c r="BT131" s="18">
        <v>0.96499999999999997</v>
      </c>
      <c r="BU131" s="18">
        <v>0.96499999999999997</v>
      </c>
      <c r="BV131" s="18">
        <v>0.96499999999999997</v>
      </c>
      <c r="BW131" s="18">
        <v>0.96499999999999997</v>
      </c>
      <c r="BX131" s="18">
        <v>0.96499999999999997</v>
      </c>
      <c r="BY131" s="18">
        <v>0.96499999999999997</v>
      </c>
      <c r="BZ131" s="18">
        <v>0.96499999999999997</v>
      </c>
      <c r="CA131" s="18">
        <v>0.96499999999999997</v>
      </c>
      <c r="CB131" s="18">
        <v>0.96499999999999997</v>
      </c>
      <c r="CC131" s="18">
        <v>0.96499999999999997</v>
      </c>
      <c r="CD131" s="18">
        <v>0.96499999999999997</v>
      </c>
      <c r="CE131" s="18">
        <v>0.96499999999999997</v>
      </c>
      <c r="CF131" s="18">
        <v>0.96499999999999997</v>
      </c>
      <c r="CG131" s="18">
        <v>0.96499999999999997</v>
      </c>
      <c r="CH131" s="18">
        <v>0.96499999999999997</v>
      </c>
      <c r="CI131" s="18">
        <v>0.96499999999999997</v>
      </c>
      <c r="CJ131" s="18">
        <v>0.96499999999999997</v>
      </c>
      <c r="CK131" s="18">
        <v>0.96499999999999997</v>
      </c>
      <c r="CL131" s="18">
        <v>0.96499999999999997</v>
      </c>
      <c r="CM131" s="18">
        <v>0.96499999999999997</v>
      </c>
      <c r="CN131" s="18">
        <v>0.96499999999999997</v>
      </c>
      <c r="CO131" s="18">
        <v>0.96499999999999997</v>
      </c>
      <c r="CP131" s="18">
        <v>0.96499999999999997</v>
      </c>
      <c r="CQ131" s="18">
        <v>0.96499999999999997</v>
      </c>
      <c r="CR131" s="18">
        <v>0.96499999999999997</v>
      </c>
      <c r="CS131" s="18">
        <v>0.96499999999999997</v>
      </c>
      <c r="CT131" s="18">
        <v>0.96499999999999997</v>
      </c>
      <c r="CU131" s="18">
        <v>0.96499999999999997</v>
      </c>
      <c r="CV131" s="18">
        <v>0.96499999999999997</v>
      </c>
      <c r="CW131" s="18">
        <v>0.96499999999999997</v>
      </c>
      <c r="CX131" s="18">
        <v>0.96499999999999997</v>
      </c>
      <c r="CY131" s="18">
        <v>0.96499999999999997</v>
      </c>
      <c r="CZ131" s="18">
        <v>0.96499999999999997</v>
      </c>
      <c r="DA131" s="18">
        <v>0.96499999999999997</v>
      </c>
      <c r="DB131" s="18">
        <v>0.96499999999999997</v>
      </c>
      <c r="DC131" s="18"/>
      <c r="DD131" s="18"/>
      <c r="DE131" s="18"/>
    </row>
    <row r="132" spans="1:109" x14ac:dyDescent="0.25">
      <c r="A132" s="175">
        <v>40</v>
      </c>
      <c r="B132" s="18">
        <v>1</v>
      </c>
      <c r="C132" s="18">
        <v>0.97270000000000001</v>
      </c>
      <c r="D132" s="18">
        <v>0.96809999999999996</v>
      </c>
      <c r="E132" s="18">
        <v>0.96430000000000005</v>
      </c>
      <c r="F132" s="18">
        <v>0.96150000000000002</v>
      </c>
      <c r="G132" s="18">
        <v>0.96</v>
      </c>
      <c r="H132" s="18">
        <v>0.95940000000000003</v>
      </c>
      <c r="I132" s="18">
        <v>0.95909999999999995</v>
      </c>
      <c r="J132" s="18">
        <v>0.95909999999999995</v>
      </c>
      <c r="K132" s="18">
        <v>0.95940000000000003</v>
      </c>
      <c r="L132" s="18">
        <v>0.95979999999999999</v>
      </c>
      <c r="M132" s="18">
        <v>0.9607</v>
      </c>
      <c r="N132" s="18">
        <v>0.96160000000000001</v>
      </c>
      <c r="O132" s="18">
        <v>0.96240000000000003</v>
      </c>
      <c r="P132" s="18">
        <v>0.96289999999999998</v>
      </c>
      <c r="Q132" s="18">
        <v>0.96499999999999997</v>
      </c>
      <c r="R132" s="18">
        <v>0.96499999999999997</v>
      </c>
      <c r="S132" s="18">
        <v>0.96499999999999997</v>
      </c>
      <c r="T132" s="18">
        <v>0.96499999999999997</v>
      </c>
      <c r="U132" s="18">
        <v>0.96499999999999997</v>
      </c>
      <c r="V132" s="18">
        <v>0.96499999999999997</v>
      </c>
      <c r="W132" s="18">
        <v>0.96499999999999997</v>
      </c>
      <c r="X132" s="18">
        <v>0.96499999999999997</v>
      </c>
      <c r="Y132" s="18">
        <v>0.96499999999999997</v>
      </c>
      <c r="Z132" s="18">
        <v>0.96499999999999997</v>
      </c>
      <c r="AA132" s="18">
        <v>0.96499999999999997</v>
      </c>
      <c r="AB132" s="18">
        <v>0.96499999999999997</v>
      </c>
      <c r="AC132" s="18">
        <v>0.96499999999999997</v>
      </c>
      <c r="AD132" s="18">
        <v>0.96499999999999997</v>
      </c>
      <c r="AE132" s="18">
        <v>0.96499999999999997</v>
      </c>
      <c r="AF132" s="18">
        <v>0.96499999999999997</v>
      </c>
      <c r="AG132" s="18">
        <v>0.96499999999999997</v>
      </c>
      <c r="AH132" s="18">
        <v>0.96499999999999997</v>
      </c>
      <c r="AI132" s="18">
        <v>0.96499999999999997</v>
      </c>
      <c r="AJ132" s="18">
        <v>0.96499999999999997</v>
      </c>
      <c r="AK132" s="18">
        <v>0.96499999999999997</v>
      </c>
      <c r="AL132" s="18">
        <v>0.96499999999999997</v>
      </c>
      <c r="AM132" s="18">
        <v>0.96499999999999997</v>
      </c>
      <c r="AN132" s="18">
        <v>0.96499999999999997</v>
      </c>
      <c r="AO132" s="18">
        <v>0.96499999999999997</v>
      </c>
      <c r="AP132" s="18">
        <v>0.96499999999999997</v>
      </c>
      <c r="AQ132" s="18">
        <v>0.96499999999999997</v>
      </c>
      <c r="AR132" s="18">
        <v>0.96499999999999997</v>
      </c>
      <c r="AS132" s="18">
        <v>0.96499999999999997</v>
      </c>
      <c r="AT132" s="18">
        <v>0.96499999999999997</v>
      </c>
      <c r="AU132" s="18">
        <v>0.96499999999999997</v>
      </c>
      <c r="AV132" s="18">
        <v>0.96499999999999997</v>
      </c>
      <c r="AW132" s="18">
        <v>0.96499999999999997</v>
      </c>
      <c r="AX132" s="18">
        <v>0.96499999999999997</v>
      </c>
      <c r="AY132" s="18">
        <v>0.96499999999999997</v>
      </c>
      <c r="AZ132" s="18">
        <v>0.96499999999999997</v>
      </c>
      <c r="BA132" s="18">
        <v>0.96499999999999997</v>
      </c>
      <c r="BB132" s="18">
        <v>0.96499999999999997</v>
      </c>
      <c r="BC132" s="18">
        <v>0.96499999999999997</v>
      </c>
      <c r="BD132" s="18">
        <v>0.96499999999999997</v>
      </c>
      <c r="BE132" s="18">
        <v>0.96499999999999997</v>
      </c>
      <c r="BF132" s="18">
        <v>0.96499999999999997</v>
      </c>
      <c r="BG132" s="18">
        <v>0.96499999999999997</v>
      </c>
      <c r="BH132" s="18">
        <v>0.96499999999999997</v>
      </c>
      <c r="BI132" s="18">
        <v>0.96499999999999997</v>
      </c>
      <c r="BJ132" s="18">
        <v>0.96499999999999997</v>
      </c>
      <c r="BK132" s="18">
        <v>0.96499999999999997</v>
      </c>
      <c r="BL132" s="18">
        <v>0.96499999999999997</v>
      </c>
      <c r="BM132" s="18">
        <v>0.96499999999999997</v>
      </c>
      <c r="BN132" s="18">
        <v>0.96499999999999997</v>
      </c>
      <c r="BO132" s="18">
        <v>0.96499999999999997</v>
      </c>
      <c r="BP132" s="18">
        <v>0.96499999999999997</v>
      </c>
      <c r="BQ132" s="18">
        <v>0.96499999999999997</v>
      </c>
      <c r="BR132" s="18">
        <v>0.96499999999999997</v>
      </c>
      <c r="BS132" s="18">
        <v>0.96499999999999997</v>
      </c>
      <c r="BT132" s="18">
        <v>0.96499999999999997</v>
      </c>
      <c r="BU132" s="18">
        <v>0.96499999999999997</v>
      </c>
      <c r="BV132" s="18">
        <v>0.96499999999999997</v>
      </c>
      <c r="BW132" s="18">
        <v>0.96499999999999997</v>
      </c>
      <c r="BX132" s="18">
        <v>0.96499999999999997</v>
      </c>
      <c r="BY132" s="18">
        <v>0.96499999999999997</v>
      </c>
      <c r="BZ132" s="18">
        <v>0.96499999999999997</v>
      </c>
      <c r="CA132" s="18">
        <v>0.96499999999999997</v>
      </c>
      <c r="CB132" s="18">
        <v>0.96499999999999997</v>
      </c>
      <c r="CC132" s="18">
        <v>0.96499999999999997</v>
      </c>
      <c r="CD132" s="18">
        <v>0.96499999999999997</v>
      </c>
      <c r="CE132" s="18">
        <v>0.96499999999999997</v>
      </c>
      <c r="CF132" s="18">
        <v>0.96499999999999997</v>
      </c>
      <c r="CG132" s="18">
        <v>0.96499999999999997</v>
      </c>
      <c r="CH132" s="18">
        <v>0.96499999999999997</v>
      </c>
      <c r="CI132" s="18">
        <v>0.96499999999999997</v>
      </c>
      <c r="CJ132" s="18">
        <v>0.96499999999999997</v>
      </c>
      <c r="CK132" s="18">
        <v>0.96499999999999997</v>
      </c>
      <c r="CL132" s="18">
        <v>0.96499999999999997</v>
      </c>
      <c r="CM132" s="18">
        <v>0.96499999999999997</v>
      </c>
      <c r="CN132" s="18">
        <v>0.96499999999999997</v>
      </c>
      <c r="CO132" s="18">
        <v>0.96499999999999997</v>
      </c>
      <c r="CP132" s="18">
        <v>0.96499999999999997</v>
      </c>
      <c r="CQ132" s="18">
        <v>0.96499999999999997</v>
      </c>
      <c r="CR132" s="18">
        <v>0.96499999999999997</v>
      </c>
      <c r="CS132" s="18">
        <v>0.96499999999999997</v>
      </c>
      <c r="CT132" s="18">
        <v>0.96499999999999997</v>
      </c>
      <c r="CU132" s="18">
        <v>0.96499999999999997</v>
      </c>
      <c r="CV132" s="18">
        <v>0.96499999999999997</v>
      </c>
      <c r="CW132" s="18">
        <v>0.96499999999999997</v>
      </c>
      <c r="CX132" s="18">
        <v>0.96499999999999997</v>
      </c>
      <c r="CY132" s="18">
        <v>0.96499999999999997</v>
      </c>
      <c r="CZ132" s="18">
        <v>0.96499999999999997</v>
      </c>
      <c r="DA132" s="18">
        <v>0.96499999999999997</v>
      </c>
      <c r="DB132" s="18">
        <v>0.96499999999999997</v>
      </c>
      <c r="DC132" s="18"/>
      <c r="DD132" s="18"/>
      <c r="DE132" s="18"/>
    </row>
    <row r="133" spans="1:109" x14ac:dyDescent="0.25">
      <c r="A133" s="175">
        <v>41</v>
      </c>
      <c r="B133" s="18">
        <v>1</v>
      </c>
      <c r="C133" s="18">
        <v>0.97560000000000002</v>
      </c>
      <c r="D133" s="18">
        <v>0.97060000000000002</v>
      </c>
      <c r="E133" s="18">
        <v>0.96640000000000004</v>
      </c>
      <c r="F133" s="18">
        <v>0.96330000000000005</v>
      </c>
      <c r="G133" s="18">
        <v>0.96150000000000002</v>
      </c>
      <c r="H133" s="18">
        <v>0.9607</v>
      </c>
      <c r="I133" s="18">
        <v>0.96030000000000004</v>
      </c>
      <c r="J133" s="18">
        <v>0.96009999999999995</v>
      </c>
      <c r="K133" s="18">
        <v>0.96020000000000005</v>
      </c>
      <c r="L133" s="18">
        <v>0.96050000000000002</v>
      </c>
      <c r="M133" s="18">
        <v>0.96089999999999998</v>
      </c>
      <c r="N133" s="18">
        <v>0.9617</v>
      </c>
      <c r="O133" s="18">
        <v>0.96240000000000003</v>
      </c>
      <c r="P133" s="18">
        <v>0.96299999999999997</v>
      </c>
      <c r="Q133" s="18">
        <v>0.96499999999999997</v>
      </c>
      <c r="R133" s="18">
        <v>0.96499999999999997</v>
      </c>
      <c r="S133" s="18">
        <v>0.96499999999999997</v>
      </c>
      <c r="T133" s="18">
        <v>0.96499999999999997</v>
      </c>
      <c r="U133" s="18">
        <v>0.96499999999999997</v>
      </c>
      <c r="V133" s="18">
        <v>0.96499999999999997</v>
      </c>
      <c r="W133" s="18">
        <v>0.96499999999999997</v>
      </c>
      <c r="X133" s="18">
        <v>0.96499999999999997</v>
      </c>
      <c r="Y133" s="18">
        <v>0.96499999999999997</v>
      </c>
      <c r="Z133" s="18">
        <v>0.96499999999999997</v>
      </c>
      <c r="AA133" s="18">
        <v>0.96499999999999997</v>
      </c>
      <c r="AB133" s="18">
        <v>0.96499999999999997</v>
      </c>
      <c r="AC133" s="18">
        <v>0.96499999999999997</v>
      </c>
      <c r="AD133" s="18">
        <v>0.96499999999999997</v>
      </c>
      <c r="AE133" s="18">
        <v>0.96499999999999997</v>
      </c>
      <c r="AF133" s="18">
        <v>0.96499999999999997</v>
      </c>
      <c r="AG133" s="18">
        <v>0.96499999999999997</v>
      </c>
      <c r="AH133" s="18">
        <v>0.96499999999999997</v>
      </c>
      <c r="AI133" s="18">
        <v>0.96499999999999997</v>
      </c>
      <c r="AJ133" s="18">
        <v>0.96499999999999997</v>
      </c>
      <c r="AK133" s="18">
        <v>0.96499999999999997</v>
      </c>
      <c r="AL133" s="18">
        <v>0.96499999999999997</v>
      </c>
      <c r="AM133" s="18">
        <v>0.96499999999999997</v>
      </c>
      <c r="AN133" s="18">
        <v>0.96499999999999997</v>
      </c>
      <c r="AO133" s="18">
        <v>0.96499999999999997</v>
      </c>
      <c r="AP133" s="18">
        <v>0.96499999999999997</v>
      </c>
      <c r="AQ133" s="18">
        <v>0.96499999999999997</v>
      </c>
      <c r="AR133" s="18">
        <v>0.96499999999999997</v>
      </c>
      <c r="AS133" s="18">
        <v>0.96499999999999997</v>
      </c>
      <c r="AT133" s="18">
        <v>0.96499999999999997</v>
      </c>
      <c r="AU133" s="18">
        <v>0.96499999999999997</v>
      </c>
      <c r="AV133" s="18">
        <v>0.96499999999999997</v>
      </c>
      <c r="AW133" s="18">
        <v>0.96499999999999997</v>
      </c>
      <c r="AX133" s="18">
        <v>0.96499999999999997</v>
      </c>
      <c r="AY133" s="18">
        <v>0.96499999999999997</v>
      </c>
      <c r="AZ133" s="18">
        <v>0.96499999999999997</v>
      </c>
      <c r="BA133" s="18">
        <v>0.96499999999999997</v>
      </c>
      <c r="BB133" s="18">
        <v>0.96499999999999997</v>
      </c>
      <c r="BC133" s="18">
        <v>0.96499999999999997</v>
      </c>
      <c r="BD133" s="18">
        <v>0.96499999999999997</v>
      </c>
      <c r="BE133" s="18">
        <v>0.96499999999999997</v>
      </c>
      <c r="BF133" s="18">
        <v>0.96499999999999997</v>
      </c>
      <c r="BG133" s="18">
        <v>0.96499999999999997</v>
      </c>
      <c r="BH133" s="18">
        <v>0.96499999999999997</v>
      </c>
      <c r="BI133" s="18">
        <v>0.96499999999999997</v>
      </c>
      <c r="BJ133" s="18">
        <v>0.96499999999999997</v>
      </c>
      <c r="BK133" s="18">
        <v>0.96499999999999997</v>
      </c>
      <c r="BL133" s="18">
        <v>0.96499999999999997</v>
      </c>
      <c r="BM133" s="18">
        <v>0.96499999999999997</v>
      </c>
      <c r="BN133" s="18">
        <v>0.96499999999999997</v>
      </c>
      <c r="BO133" s="18">
        <v>0.96499999999999997</v>
      </c>
      <c r="BP133" s="18">
        <v>0.96499999999999997</v>
      </c>
      <c r="BQ133" s="18">
        <v>0.96499999999999997</v>
      </c>
      <c r="BR133" s="18">
        <v>0.96499999999999997</v>
      </c>
      <c r="BS133" s="18">
        <v>0.96499999999999997</v>
      </c>
      <c r="BT133" s="18">
        <v>0.96499999999999997</v>
      </c>
      <c r="BU133" s="18">
        <v>0.96499999999999997</v>
      </c>
      <c r="BV133" s="18">
        <v>0.96499999999999997</v>
      </c>
      <c r="BW133" s="18">
        <v>0.96499999999999997</v>
      </c>
      <c r="BX133" s="18">
        <v>0.96499999999999997</v>
      </c>
      <c r="BY133" s="18">
        <v>0.96499999999999997</v>
      </c>
      <c r="BZ133" s="18">
        <v>0.96499999999999997</v>
      </c>
      <c r="CA133" s="18">
        <v>0.96499999999999997</v>
      </c>
      <c r="CB133" s="18">
        <v>0.96499999999999997</v>
      </c>
      <c r="CC133" s="18">
        <v>0.96499999999999997</v>
      </c>
      <c r="CD133" s="18">
        <v>0.96499999999999997</v>
      </c>
      <c r="CE133" s="18">
        <v>0.96499999999999997</v>
      </c>
      <c r="CF133" s="18">
        <v>0.96499999999999997</v>
      </c>
      <c r="CG133" s="18">
        <v>0.96499999999999997</v>
      </c>
      <c r="CH133" s="18">
        <v>0.96499999999999997</v>
      </c>
      <c r="CI133" s="18">
        <v>0.96499999999999997</v>
      </c>
      <c r="CJ133" s="18">
        <v>0.96499999999999997</v>
      </c>
      <c r="CK133" s="18">
        <v>0.96499999999999997</v>
      </c>
      <c r="CL133" s="18">
        <v>0.96499999999999997</v>
      </c>
      <c r="CM133" s="18">
        <v>0.96499999999999997</v>
      </c>
      <c r="CN133" s="18">
        <v>0.96499999999999997</v>
      </c>
      <c r="CO133" s="18">
        <v>0.96499999999999997</v>
      </c>
      <c r="CP133" s="18">
        <v>0.96499999999999997</v>
      </c>
      <c r="CQ133" s="18">
        <v>0.96499999999999997</v>
      </c>
      <c r="CR133" s="18">
        <v>0.96499999999999997</v>
      </c>
      <c r="CS133" s="18">
        <v>0.96499999999999997</v>
      </c>
      <c r="CT133" s="18">
        <v>0.96499999999999997</v>
      </c>
      <c r="CU133" s="18">
        <v>0.96499999999999997</v>
      </c>
      <c r="CV133" s="18">
        <v>0.96499999999999997</v>
      </c>
      <c r="CW133" s="18">
        <v>0.96499999999999997</v>
      </c>
      <c r="CX133" s="18">
        <v>0.96499999999999997</v>
      </c>
      <c r="CY133" s="18">
        <v>0.96499999999999997</v>
      </c>
      <c r="CZ133" s="18">
        <v>0.96499999999999997</v>
      </c>
      <c r="DA133" s="18">
        <v>0.96499999999999997</v>
      </c>
      <c r="DB133" s="18">
        <v>0.96499999999999997</v>
      </c>
      <c r="DC133" s="18"/>
      <c r="DD133" s="18"/>
      <c r="DE133" s="18"/>
    </row>
    <row r="134" spans="1:109" x14ac:dyDescent="0.25">
      <c r="A134" s="175">
        <v>42</v>
      </c>
      <c r="B134" s="18">
        <v>1</v>
      </c>
      <c r="C134" s="18">
        <v>0.97840000000000005</v>
      </c>
      <c r="D134" s="18">
        <v>0.97309999999999997</v>
      </c>
      <c r="E134" s="18">
        <v>0.96850000000000003</v>
      </c>
      <c r="F134" s="18">
        <v>0.96509999999999996</v>
      </c>
      <c r="G134" s="18">
        <v>0.96309999999999996</v>
      </c>
      <c r="H134" s="18">
        <v>0.96209999999999996</v>
      </c>
      <c r="I134" s="18">
        <v>0.96150000000000002</v>
      </c>
      <c r="J134" s="18">
        <v>0.96109999999999995</v>
      </c>
      <c r="K134" s="18">
        <v>0.96109999999999995</v>
      </c>
      <c r="L134" s="18">
        <v>0.96120000000000005</v>
      </c>
      <c r="M134" s="18">
        <v>0.96150000000000002</v>
      </c>
      <c r="N134" s="18">
        <v>0.96189999999999998</v>
      </c>
      <c r="O134" s="18">
        <v>0.96250000000000002</v>
      </c>
      <c r="P134" s="18">
        <v>0.96299999999999997</v>
      </c>
      <c r="Q134" s="18">
        <v>0.96499999999999997</v>
      </c>
      <c r="R134" s="18">
        <v>0.96499999999999997</v>
      </c>
      <c r="S134" s="18">
        <v>0.96499999999999997</v>
      </c>
      <c r="T134" s="18">
        <v>0.96499999999999997</v>
      </c>
      <c r="U134" s="18">
        <v>0.96499999999999997</v>
      </c>
      <c r="V134" s="18">
        <v>0.96499999999999997</v>
      </c>
      <c r="W134" s="18">
        <v>0.96499999999999997</v>
      </c>
      <c r="X134" s="18">
        <v>0.96499999999999997</v>
      </c>
      <c r="Y134" s="18">
        <v>0.96499999999999997</v>
      </c>
      <c r="Z134" s="18">
        <v>0.96499999999999997</v>
      </c>
      <c r="AA134" s="18">
        <v>0.96499999999999997</v>
      </c>
      <c r="AB134" s="18">
        <v>0.96499999999999997</v>
      </c>
      <c r="AC134" s="18">
        <v>0.96499999999999997</v>
      </c>
      <c r="AD134" s="18">
        <v>0.96499999999999997</v>
      </c>
      <c r="AE134" s="18">
        <v>0.96499999999999997</v>
      </c>
      <c r="AF134" s="18">
        <v>0.96499999999999997</v>
      </c>
      <c r="AG134" s="18">
        <v>0.96499999999999997</v>
      </c>
      <c r="AH134" s="18">
        <v>0.96499999999999997</v>
      </c>
      <c r="AI134" s="18">
        <v>0.96499999999999997</v>
      </c>
      <c r="AJ134" s="18">
        <v>0.96499999999999997</v>
      </c>
      <c r="AK134" s="18">
        <v>0.96499999999999997</v>
      </c>
      <c r="AL134" s="18">
        <v>0.96499999999999997</v>
      </c>
      <c r="AM134" s="18">
        <v>0.96499999999999997</v>
      </c>
      <c r="AN134" s="18">
        <v>0.96499999999999997</v>
      </c>
      <c r="AO134" s="18">
        <v>0.96499999999999997</v>
      </c>
      <c r="AP134" s="18">
        <v>0.96499999999999997</v>
      </c>
      <c r="AQ134" s="18">
        <v>0.96499999999999997</v>
      </c>
      <c r="AR134" s="18">
        <v>0.96499999999999997</v>
      </c>
      <c r="AS134" s="18">
        <v>0.96499999999999997</v>
      </c>
      <c r="AT134" s="18">
        <v>0.96499999999999997</v>
      </c>
      <c r="AU134" s="18">
        <v>0.96499999999999997</v>
      </c>
      <c r="AV134" s="18">
        <v>0.96499999999999997</v>
      </c>
      <c r="AW134" s="18">
        <v>0.96499999999999997</v>
      </c>
      <c r="AX134" s="18">
        <v>0.96499999999999997</v>
      </c>
      <c r="AY134" s="18">
        <v>0.96499999999999997</v>
      </c>
      <c r="AZ134" s="18">
        <v>0.96499999999999997</v>
      </c>
      <c r="BA134" s="18">
        <v>0.96499999999999997</v>
      </c>
      <c r="BB134" s="18">
        <v>0.96499999999999997</v>
      </c>
      <c r="BC134" s="18">
        <v>0.96499999999999997</v>
      </c>
      <c r="BD134" s="18">
        <v>0.96499999999999997</v>
      </c>
      <c r="BE134" s="18">
        <v>0.96499999999999997</v>
      </c>
      <c r="BF134" s="18">
        <v>0.96499999999999997</v>
      </c>
      <c r="BG134" s="18">
        <v>0.96499999999999997</v>
      </c>
      <c r="BH134" s="18">
        <v>0.96499999999999997</v>
      </c>
      <c r="BI134" s="18">
        <v>0.96499999999999997</v>
      </c>
      <c r="BJ134" s="18">
        <v>0.96499999999999997</v>
      </c>
      <c r="BK134" s="18">
        <v>0.96499999999999997</v>
      </c>
      <c r="BL134" s="18">
        <v>0.96499999999999997</v>
      </c>
      <c r="BM134" s="18">
        <v>0.96499999999999997</v>
      </c>
      <c r="BN134" s="18">
        <v>0.96499999999999997</v>
      </c>
      <c r="BO134" s="18">
        <v>0.96499999999999997</v>
      </c>
      <c r="BP134" s="18">
        <v>0.96499999999999997</v>
      </c>
      <c r="BQ134" s="18">
        <v>0.96499999999999997</v>
      </c>
      <c r="BR134" s="18">
        <v>0.96499999999999997</v>
      </c>
      <c r="BS134" s="18">
        <v>0.96499999999999997</v>
      </c>
      <c r="BT134" s="18">
        <v>0.96499999999999997</v>
      </c>
      <c r="BU134" s="18">
        <v>0.96499999999999997</v>
      </c>
      <c r="BV134" s="18">
        <v>0.96499999999999997</v>
      </c>
      <c r="BW134" s="18">
        <v>0.96499999999999997</v>
      </c>
      <c r="BX134" s="18">
        <v>0.96499999999999997</v>
      </c>
      <c r="BY134" s="18">
        <v>0.96499999999999997</v>
      </c>
      <c r="BZ134" s="18">
        <v>0.96499999999999997</v>
      </c>
      <c r="CA134" s="18">
        <v>0.96499999999999997</v>
      </c>
      <c r="CB134" s="18">
        <v>0.96499999999999997</v>
      </c>
      <c r="CC134" s="18">
        <v>0.96499999999999997</v>
      </c>
      <c r="CD134" s="18">
        <v>0.96499999999999997</v>
      </c>
      <c r="CE134" s="18">
        <v>0.96499999999999997</v>
      </c>
      <c r="CF134" s="18">
        <v>0.96499999999999997</v>
      </c>
      <c r="CG134" s="18">
        <v>0.96499999999999997</v>
      </c>
      <c r="CH134" s="18">
        <v>0.96499999999999997</v>
      </c>
      <c r="CI134" s="18">
        <v>0.96499999999999997</v>
      </c>
      <c r="CJ134" s="18">
        <v>0.96499999999999997</v>
      </c>
      <c r="CK134" s="18">
        <v>0.96499999999999997</v>
      </c>
      <c r="CL134" s="18">
        <v>0.96499999999999997</v>
      </c>
      <c r="CM134" s="18">
        <v>0.96499999999999997</v>
      </c>
      <c r="CN134" s="18">
        <v>0.96499999999999997</v>
      </c>
      <c r="CO134" s="18">
        <v>0.96499999999999997</v>
      </c>
      <c r="CP134" s="18">
        <v>0.96499999999999997</v>
      </c>
      <c r="CQ134" s="18">
        <v>0.96499999999999997</v>
      </c>
      <c r="CR134" s="18">
        <v>0.96499999999999997</v>
      </c>
      <c r="CS134" s="18">
        <v>0.96499999999999997</v>
      </c>
      <c r="CT134" s="18">
        <v>0.96499999999999997</v>
      </c>
      <c r="CU134" s="18">
        <v>0.96499999999999997</v>
      </c>
      <c r="CV134" s="18">
        <v>0.96499999999999997</v>
      </c>
      <c r="CW134" s="18">
        <v>0.96499999999999997</v>
      </c>
      <c r="CX134" s="18">
        <v>0.96499999999999997</v>
      </c>
      <c r="CY134" s="18">
        <v>0.96499999999999997</v>
      </c>
      <c r="CZ134" s="18">
        <v>0.96499999999999997</v>
      </c>
      <c r="DA134" s="18">
        <v>0.96499999999999997</v>
      </c>
      <c r="DB134" s="18">
        <v>0.96499999999999997</v>
      </c>
      <c r="DC134" s="18"/>
      <c r="DD134" s="18"/>
      <c r="DE134" s="18"/>
    </row>
    <row r="135" spans="1:109" x14ac:dyDescent="0.25">
      <c r="A135" s="175">
        <v>43</v>
      </c>
      <c r="B135" s="18">
        <v>1</v>
      </c>
      <c r="C135" s="18">
        <v>0.98099999999999998</v>
      </c>
      <c r="D135" s="18">
        <v>0.97540000000000004</v>
      </c>
      <c r="E135" s="18">
        <v>0.97060000000000002</v>
      </c>
      <c r="F135" s="18">
        <v>0.96689999999999998</v>
      </c>
      <c r="G135" s="18">
        <v>0.9647</v>
      </c>
      <c r="H135" s="18">
        <v>0.96350000000000002</v>
      </c>
      <c r="I135" s="18">
        <v>0.9627</v>
      </c>
      <c r="J135" s="18">
        <v>0.96220000000000006</v>
      </c>
      <c r="K135" s="18">
        <v>0.96189999999999998</v>
      </c>
      <c r="L135" s="18">
        <v>0.96199999999999997</v>
      </c>
      <c r="M135" s="18">
        <v>0.96209999999999996</v>
      </c>
      <c r="N135" s="18">
        <v>0.96240000000000003</v>
      </c>
      <c r="O135" s="18">
        <v>0.96260000000000001</v>
      </c>
      <c r="P135" s="18">
        <v>0.96299999999999997</v>
      </c>
      <c r="Q135" s="18">
        <v>0.96499999999999997</v>
      </c>
      <c r="R135" s="18">
        <v>0.96499999999999997</v>
      </c>
      <c r="S135" s="18">
        <v>0.96499999999999997</v>
      </c>
      <c r="T135" s="18">
        <v>0.96499999999999997</v>
      </c>
      <c r="U135" s="18">
        <v>0.96499999999999997</v>
      </c>
      <c r="V135" s="18">
        <v>0.96499999999999997</v>
      </c>
      <c r="W135" s="18">
        <v>0.96499999999999997</v>
      </c>
      <c r="X135" s="18">
        <v>0.96499999999999997</v>
      </c>
      <c r="Y135" s="18">
        <v>0.96499999999999997</v>
      </c>
      <c r="Z135" s="18">
        <v>0.96499999999999997</v>
      </c>
      <c r="AA135" s="18">
        <v>0.96499999999999997</v>
      </c>
      <c r="AB135" s="18">
        <v>0.96499999999999997</v>
      </c>
      <c r="AC135" s="18">
        <v>0.96499999999999997</v>
      </c>
      <c r="AD135" s="18">
        <v>0.96499999999999997</v>
      </c>
      <c r="AE135" s="18">
        <v>0.96499999999999997</v>
      </c>
      <c r="AF135" s="18">
        <v>0.96499999999999997</v>
      </c>
      <c r="AG135" s="18">
        <v>0.96499999999999997</v>
      </c>
      <c r="AH135" s="18">
        <v>0.96499999999999997</v>
      </c>
      <c r="AI135" s="18">
        <v>0.96499999999999997</v>
      </c>
      <c r="AJ135" s="18">
        <v>0.96499999999999997</v>
      </c>
      <c r="AK135" s="18">
        <v>0.96499999999999997</v>
      </c>
      <c r="AL135" s="18">
        <v>0.96499999999999997</v>
      </c>
      <c r="AM135" s="18">
        <v>0.96499999999999997</v>
      </c>
      <c r="AN135" s="18">
        <v>0.96499999999999997</v>
      </c>
      <c r="AO135" s="18">
        <v>0.96499999999999997</v>
      </c>
      <c r="AP135" s="18">
        <v>0.96499999999999997</v>
      </c>
      <c r="AQ135" s="18">
        <v>0.96499999999999997</v>
      </c>
      <c r="AR135" s="18">
        <v>0.96499999999999997</v>
      </c>
      <c r="AS135" s="18">
        <v>0.96499999999999997</v>
      </c>
      <c r="AT135" s="18">
        <v>0.96499999999999997</v>
      </c>
      <c r="AU135" s="18">
        <v>0.96499999999999997</v>
      </c>
      <c r="AV135" s="18">
        <v>0.96499999999999997</v>
      </c>
      <c r="AW135" s="18">
        <v>0.96499999999999997</v>
      </c>
      <c r="AX135" s="18">
        <v>0.96499999999999997</v>
      </c>
      <c r="AY135" s="18">
        <v>0.96499999999999997</v>
      </c>
      <c r="AZ135" s="18">
        <v>0.96499999999999997</v>
      </c>
      <c r="BA135" s="18">
        <v>0.96499999999999997</v>
      </c>
      <c r="BB135" s="18">
        <v>0.96499999999999997</v>
      </c>
      <c r="BC135" s="18">
        <v>0.96499999999999997</v>
      </c>
      <c r="BD135" s="18">
        <v>0.96499999999999997</v>
      </c>
      <c r="BE135" s="18">
        <v>0.96499999999999997</v>
      </c>
      <c r="BF135" s="18">
        <v>0.96499999999999997</v>
      </c>
      <c r="BG135" s="18">
        <v>0.96499999999999997</v>
      </c>
      <c r="BH135" s="18">
        <v>0.96499999999999997</v>
      </c>
      <c r="BI135" s="18">
        <v>0.96499999999999997</v>
      </c>
      <c r="BJ135" s="18">
        <v>0.96499999999999997</v>
      </c>
      <c r="BK135" s="18">
        <v>0.96499999999999997</v>
      </c>
      <c r="BL135" s="18">
        <v>0.96499999999999997</v>
      </c>
      <c r="BM135" s="18">
        <v>0.96499999999999997</v>
      </c>
      <c r="BN135" s="18">
        <v>0.96499999999999997</v>
      </c>
      <c r="BO135" s="18">
        <v>0.96499999999999997</v>
      </c>
      <c r="BP135" s="18">
        <v>0.96499999999999997</v>
      </c>
      <c r="BQ135" s="18">
        <v>0.96499999999999997</v>
      </c>
      <c r="BR135" s="18">
        <v>0.96499999999999997</v>
      </c>
      <c r="BS135" s="18">
        <v>0.96499999999999997</v>
      </c>
      <c r="BT135" s="18">
        <v>0.96499999999999997</v>
      </c>
      <c r="BU135" s="18">
        <v>0.96499999999999997</v>
      </c>
      <c r="BV135" s="18">
        <v>0.96499999999999997</v>
      </c>
      <c r="BW135" s="18">
        <v>0.96499999999999997</v>
      </c>
      <c r="BX135" s="18">
        <v>0.96499999999999997</v>
      </c>
      <c r="BY135" s="18">
        <v>0.96499999999999997</v>
      </c>
      <c r="BZ135" s="18">
        <v>0.96499999999999997</v>
      </c>
      <c r="CA135" s="18">
        <v>0.96499999999999997</v>
      </c>
      <c r="CB135" s="18">
        <v>0.96499999999999997</v>
      </c>
      <c r="CC135" s="18">
        <v>0.96499999999999997</v>
      </c>
      <c r="CD135" s="18">
        <v>0.96499999999999997</v>
      </c>
      <c r="CE135" s="18">
        <v>0.96499999999999997</v>
      </c>
      <c r="CF135" s="18">
        <v>0.96499999999999997</v>
      </c>
      <c r="CG135" s="18">
        <v>0.96499999999999997</v>
      </c>
      <c r="CH135" s="18">
        <v>0.96499999999999997</v>
      </c>
      <c r="CI135" s="18">
        <v>0.96499999999999997</v>
      </c>
      <c r="CJ135" s="18">
        <v>0.96499999999999997</v>
      </c>
      <c r="CK135" s="18">
        <v>0.96499999999999997</v>
      </c>
      <c r="CL135" s="18">
        <v>0.96499999999999997</v>
      </c>
      <c r="CM135" s="18">
        <v>0.96499999999999997</v>
      </c>
      <c r="CN135" s="18">
        <v>0.96499999999999997</v>
      </c>
      <c r="CO135" s="18">
        <v>0.96499999999999997</v>
      </c>
      <c r="CP135" s="18">
        <v>0.96499999999999997</v>
      </c>
      <c r="CQ135" s="18">
        <v>0.96499999999999997</v>
      </c>
      <c r="CR135" s="18">
        <v>0.96499999999999997</v>
      </c>
      <c r="CS135" s="18">
        <v>0.96499999999999997</v>
      </c>
      <c r="CT135" s="18">
        <v>0.96499999999999997</v>
      </c>
      <c r="CU135" s="18">
        <v>0.96499999999999997</v>
      </c>
      <c r="CV135" s="18">
        <v>0.96499999999999997</v>
      </c>
      <c r="CW135" s="18">
        <v>0.96499999999999997</v>
      </c>
      <c r="CX135" s="18">
        <v>0.96499999999999997</v>
      </c>
      <c r="CY135" s="18">
        <v>0.96499999999999997</v>
      </c>
      <c r="CZ135" s="18">
        <v>0.96499999999999997</v>
      </c>
      <c r="DA135" s="18">
        <v>0.96499999999999997</v>
      </c>
      <c r="DB135" s="18">
        <v>0.96499999999999997</v>
      </c>
      <c r="DC135" s="18"/>
      <c r="DD135" s="18"/>
      <c r="DE135" s="18"/>
    </row>
    <row r="136" spans="1:109" x14ac:dyDescent="0.25">
      <c r="A136" s="175">
        <v>44</v>
      </c>
      <c r="B136" s="18">
        <v>1</v>
      </c>
      <c r="C136" s="18">
        <v>0.98340000000000005</v>
      </c>
      <c r="D136" s="18">
        <v>0.97760000000000002</v>
      </c>
      <c r="E136" s="18">
        <v>0.97260000000000002</v>
      </c>
      <c r="F136" s="18">
        <v>0.96870000000000001</v>
      </c>
      <c r="G136" s="18">
        <v>0.96630000000000005</v>
      </c>
      <c r="H136" s="18">
        <v>0.96489999999999998</v>
      </c>
      <c r="I136" s="18">
        <v>0.96389999999999998</v>
      </c>
      <c r="J136" s="18">
        <v>0.96319999999999995</v>
      </c>
      <c r="K136" s="18">
        <v>0.96279999999999999</v>
      </c>
      <c r="L136" s="18">
        <v>0.9627</v>
      </c>
      <c r="M136" s="18">
        <v>0.9627</v>
      </c>
      <c r="N136" s="18">
        <v>0.96289999999999998</v>
      </c>
      <c r="O136" s="18">
        <v>0.96299999999999997</v>
      </c>
      <c r="P136" s="18">
        <v>0.96299999999999997</v>
      </c>
      <c r="Q136" s="18">
        <v>0.96499999999999997</v>
      </c>
      <c r="R136" s="18">
        <v>0.96499999999999997</v>
      </c>
      <c r="S136" s="18">
        <v>0.96499999999999997</v>
      </c>
      <c r="T136" s="18">
        <v>0.96499999999999997</v>
      </c>
      <c r="U136" s="18">
        <v>0.96499999999999997</v>
      </c>
      <c r="V136" s="18">
        <v>0.96499999999999997</v>
      </c>
      <c r="W136" s="18">
        <v>0.96499999999999997</v>
      </c>
      <c r="X136" s="18">
        <v>0.96499999999999997</v>
      </c>
      <c r="Y136" s="18">
        <v>0.96499999999999997</v>
      </c>
      <c r="Z136" s="18">
        <v>0.96499999999999997</v>
      </c>
      <c r="AA136" s="18">
        <v>0.96499999999999997</v>
      </c>
      <c r="AB136" s="18">
        <v>0.96499999999999997</v>
      </c>
      <c r="AC136" s="18">
        <v>0.96499999999999997</v>
      </c>
      <c r="AD136" s="18">
        <v>0.96499999999999997</v>
      </c>
      <c r="AE136" s="18">
        <v>0.96499999999999997</v>
      </c>
      <c r="AF136" s="18">
        <v>0.96499999999999997</v>
      </c>
      <c r="AG136" s="18">
        <v>0.96499999999999997</v>
      </c>
      <c r="AH136" s="18">
        <v>0.96499999999999997</v>
      </c>
      <c r="AI136" s="18">
        <v>0.96499999999999997</v>
      </c>
      <c r="AJ136" s="18">
        <v>0.96499999999999997</v>
      </c>
      <c r="AK136" s="18">
        <v>0.96499999999999997</v>
      </c>
      <c r="AL136" s="18">
        <v>0.96499999999999997</v>
      </c>
      <c r="AM136" s="18">
        <v>0.96499999999999997</v>
      </c>
      <c r="AN136" s="18">
        <v>0.96499999999999997</v>
      </c>
      <c r="AO136" s="18">
        <v>0.96499999999999997</v>
      </c>
      <c r="AP136" s="18">
        <v>0.96499999999999997</v>
      </c>
      <c r="AQ136" s="18">
        <v>0.96499999999999997</v>
      </c>
      <c r="AR136" s="18">
        <v>0.96499999999999997</v>
      </c>
      <c r="AS136" s="18">
        <v>0.96499999999999997</v>
      </c>
      <c r="AT136" s="18">
        <v>0.96499999999999997</v>
      </c>
      <c r="AU136" s="18">
        <v>0.96499999999999997</v>
      </c>
      <c r="AV136" s="18">
        <v>0.96499999999999997</v>
      </c>
      <c r="AW136" s="18">
        <v>0.96499999999999997</v>
      </c>
      <c r="AX136" s="18">
        <v>0.96499999999999997</v>
      </c>
      <c r="AY136" s="18">
        <v>0.96499999999999997</v>
      </c>
      <c r="AZ136" s="18">
        <v>0.96499999999999997</v>
      </c>
      <c r="BA136" s="18">
        <v>0.96499999999999997</v>
      </c>
      <c r="BB136" s="18">
        <v>0.96499999999999997</v>
      </c>
      <c r="BC136" s="18">
        <v>0.96499999999999997</v>
      </c>
      <c r="BD136" s="18">
        <v>0.96499999999999997</v>
      </c>
      <c r="BE136" s="18">
        <v>0.96499999999999997</v>
      </c>
      <c r="BF136" s="18">
        <v>0.96499999999999997</v>
      </c>
      <c r="BG136" s="18">
        <v>0.96499999999999997</v>
      </c>
      <c r="BH136" s="18">
        <v>0.96499999999999997</v>
      </c>
      <c r="BI136" s="18">
        <v>0.96499999999999997</v>
      </c>
      <c r="BJ136" s="18">
        <v>0.96499999999999997</v>
      </c>
      <c r="BK136" s="18">
        <v>0.96499999999999997</v>
      </c>
      <c r="BL136" s="18">
        <v>0.96499999999999997</v>
      </c>
      <c r="BM136" s="18">
        <v>0.96499999999999997</v>
      </c>
      <c r="BN136" s="18">
        <v>0.96499999999999997</v>
      </c>
      <c r="BO136" s="18">
        <v>0.96499999999999997</v>
      </c>
      <c r="BP136" s="18">
        <v>0.96499999999999997</v>
      </c>
      <c r="BQ136" s="18">
        <v>0.96499999999999997</v>
      </c>
      <c r="BR136" s="18">
        <v>0.96499999999999997</v>
      </c>
      <c r="BS136" s="18">
        <v>0.96499999999999997</v>
      </c>
      <c r="BT136" s="18">
        <v>0.96499999999999997</v>
      </c>
      <c r="BU136" s="18">
        <v>0.96499999999999997</v>
      </c>
      <c r="BV136" s="18">
        <v>0.96499999999999997</v>
      </c>
      <c r="BW136" s="18">
        <v>0.96499999999999997</v>
      </c>
      <c r="BX136" s="18">
        <v>0.96499999999999997</v>
      </c>
      <c r="BY136" s="18">
        <v>0.96499999999999997</v>
      </c>
      <c r="BZ136" s="18">
        <v>0.96499999999999997</v>
      </c>
      <c r="CA136" s="18">
        <v>0.96499999999999997</v>
      </c>
      <c r="CB136" s="18">
        <v>0.96499999999999997</v>
      </c>
      <c r="CC136" s="18">
        <v>0.96499999999999997</v>
      </c>
      <c r="CD136" s="18">
        <v>0.96499999999999997</v>
      </c>
      <c r="CE136" s="18">
        <v>0.96499999999999997</v>
      </c>
      <c r="CF136" s="18">
        <v>0.96499999999999997</v>
      </c>
      <c r="CG136" s="18">
        <v>0.96499999999999997</v>
      </c>
      <c r="CH136" s="18">
        <v>0.96499999999999997</v>
      </c>
      <c r="CI136" s="18">
        <v>0.96499999999999997</v>
      </c>
      <c r="CJ136" s="18">
        <v>0.96499999999999997</v>
      </c>
      <c r="CK136" s="18">
        <v>0.96499999999999997</v>
      </c>
      <c r="CL136" s="18">
        <v>0.96499999999999997</v>
      </c>
      <c r="CM136" s="18">
        <v>0.96499999999999997</v>
      </c>
      <c r="CN136" s="18">
        <v>0.96499999999999997</v>
      </c>
      <c r="CO136" s="18">
        <v>0.96499999999999997</v>
      </c>
      <c r="CP136" s="18">
        <v>0.96499999999999997</v>
      </c>
      <c r="CQ136" s="18">
        <v>0.96499999999999997</v>
      </c>
      <c r="CR136" s="18">
        <v>0.96499999999999997</v>
      </c>
      <c r="CS136" s="18">
        <v>0.96499999999999997</v>
      </c>
      <c r="CT136" s="18">
        <v>0.96499999999999997</v>
      </c>
      <c r="CU136" s="18">
        <v>0.96499999999999997</v>
      </c>
      <c r="CV136" s="18">
        <v>0.96499999999999997</v>
      </c>
      <c r="CW136" s="18">
        <v>0.96499999999999997</v>
      </c>
      <c r="CX136" s="18">
        <v>0.96499999999999997</v>
      </c>
      <c r="CY136" s="18">
        <v>0.96499999999999997</v>
      </c>
      <c r="CZ136" s="18">
        <v>0.96499999999999997</v>
      </c>
      <c r="DA136" s="18">
        <v>0.96499999999999997</v>
      </c>
      <c r="DB136" s="18">
        <v>0.96499999999999997</v>
      </c>
      <c r="DC136" s="18"/>
      <c r="DD136" s="18"/>
      <c r="DE136" s="18"/>
    </row>
    <row r="137" spans="1:109" x14ac:dyDescent="0.25">
      <c r="A137" s="175">
        <v>45</v>
      </c>
      <c r="B137" s="18">
        <v>1</v>
      </c>
      <c r="C137" s="18">
        <v>0.98550000000000004</v>
      </c>
      <c r="D137" s="18">
        <v>0.97970000000000002</v>
      </c>
      <c r="E137" s="18">
        <v>0.97450000000000003</v>
      </c>
      <c r="F137" s="18">
        <v>0.97050000000000003</v>
      </c>
      <c r="G137" s="18">
        <v>0.96789999999999998</v>
      </c>
      <c r="H137" s="18">
        <v>0.96630000000000005</v>
      </c>
      <c r="I137" s="18">
        <v>0.96509999999999996</v>
      </c>
      <c r="J137" s="18">
        <v>0.96419999999999995</v>
      </c>
      <c r="K137" s="18">
        <v>0.9637</v>
      </c>
      <c r="L137" s="18">
        <v>0.96340000000000003</v>
      </c>
      <c r="M137" s="18">
        <v>0.96330000000000005</v>
      </c>
      <c r="N137" s="18">
        <v>0.96340000000000003</v>
      </c>
      <c r="O137" s="18">
        <v>0.96340000000000003</v>
      </c>
      <c r="P137" s="18">
        <v>0.96340000000000003</v>
      </c>
      <c r="Q137" s="18">
        <v>0.96499999999999997</v>
      </c>
      <c r="R137" s="18">
        <v>0.96499999999999997</v>
      </c>
      <c r="S137" s="18">
        <v>0.96499999999999997</v>
      </c>
      <c r="T137" s="18">
        <v>0.96499999999999997</v>
      </c>
      <c r="U137" s="18">
        <v>0.96499999999999997</v>
      </c>
      <c r="V137" s="18">
        <v>0.96499999999999997</v>
      </c>
      <c r="W137" s="18">
        <v>0.96499999999999997</v>
      </c>
      <c r="X137" s="18">
        <v>0.96499999999999997</v>
      </c>
      <c r="Y137" s="18">
        <v>0.96499999999999997</v>
      </c>
      <c r="Z137" s="18">
        <v>0.96499999999999997</v>
      </c>
      <c r="AA137" s="18">
        <v>0.96499999999999997</v>
      </c>
      <c r="AB137" s="18">
        <v>0.96499999999999997</v>
      </c>
      <c r="AC137" s="18">
        <v>0.96499999999999997</v>
      </c>
      <c r="AD137" s="18">
        <v>0.96499999999999997</v>
      </c>
      <c r="AE137" s="18">
        <v>0.96499999999999997</v>
      </c>
      <c r="AF137" s="18">
        <v>0.96499999999999997</v>
      </c>
      <c r="AG137" s="18">
        <v>0.96499999999999997</v>
      </c>
      <c r="AH137" s="18">
        <v>0.96499999999999997</v>
      </c>
      <c r="AI137" s="18">
        <v>0.96499999999999997</v>
      </c>
      <c r="AJ137" s="18">
        <v>0.96499999999999997</v>
      </c>
      <c r="AK137" s="18">
        <v>0.96499999999999997</v>
      </c>
      <c r="AL137" s="18">
        <v>0.96499999999999997</v>
      </c>
      <c r="AM137" s="18">
        <v>0.96499999999999997</v>
      </c>
      <c r="AN137" s="18">
        <v>0.96499999999999997</v>
      </c>
      <c r="AO137" s="18">
        <v>0.96499999999999997</v>
      </c>
      <c r="AP137" s="18">
        <v>0.96499999999999997</v>
      </c>
      <c r="AQ137" s="18">
        <v>0.96499999999999997</v>
      </c>
      <c r="AR137" s="18">
        <v>0.96499999999999997</v>
      </c>
      <c r="AS137" s="18">
        <v>0.96499999999999997</v>
      </c>
      <c r="AT137" s="18">
        <v>0.96499999999999997</v>
      </c>
      <c r="AU137" s="18">
        <v>0.96499999999999997</v>
      </c>
      <c r="AV137" s="18">
        <v>0.96499999999999997</v>
      </c>
      <c r="AW137" s="18">
        <v>0.96499999999999997</v>
      </c>
      <c r="AX137" s="18">
        <v>0.96499999999999997</v>
      </c>
      <c r="AY137" s="18">
        <v>0.96499999999999997</v>
      </c>
      <c r="AZ137" s="18">
        <v>0.96499999999999997</v>
      </c>
      <c r="BA137" s="18">
        <v>0.96499999999999997</v>
      </c>
      <c r="BB137" s="18">
        <v>0.96499999999999997</v>
      </c>
      <c r="BC137" s="18">
        <v>0.96499999999999997</v>
      </c>
      <c r="BD137" s="18">
        <v>0.96499999999999997</v>
      </c>
      <c r="BE137" s="18">
        <v>0.96499999999999997</v>
      </c>
      <c r="BF137" s="18">
        <v>0.96499999999999997</v>
      </c>
      <c r="BG137" s="18">
        <v>0.96499999999999997</v>
      </c>
      <c r="BH137" s="18">
        <v>0.96499999999999997</v>
      </c>
      <c r="BI137" s="18">
        <v>0.96499999999999997</v>
      </c>
      <c r="BJ137" s="18">
        <v>0.96499999999999997</v>
      </c>
      <c r="BK137" s="18">
        <v>0.96499999999999997</v>
      </c>
      <c r="BL137" s="18">
        <v>0.96499999999999997</v>
      </c>
      <c r="BM137" s="18">
        <v>0.96499999999999997</v>
      </c>
      <c r="BN137" s="18">
        <v>0.96499999999999997</v>
      </c>
      <c r="BO137" s="18">
        <v>0.96499999999999997</v>
      </c>
      <c r="BP137" s="18">
        <v>0.96499999999999997</v>
      </c>
      <c r="BQ137" s="18">
        <v>0.96499999999999997</v>
      </c>
      <c r="BR137" s="18">
        <v>0.96499999999999997</v>
      </c>
      <c r="BS137" s="18">
        <v>0.96499999999999997</v>
      </c>
      <c r="BT137" s="18">
        <v>0.96499999999999997</v>
      </c>
      <c r="BU137" s="18">
        <v>0.96499999999999997</v>
      </c>
      <c r="BV137" s="18">
        <v>0.96499999999999997</v>
      </c>
      <c r="BW137" s="18">
        <v>0.96499999999999997</v>
      </c>
      <c r="BX137" s="18">
        <v>0.96499999999999997</v>
      </c>
      <c r="BY137" s="18">
        <v>0.96499999999999997</v>
      </c>
      <c r="BZ137" s="18">
        <v>0.96499999999999997</v>
      </c>
      <c r="CA137" s="18">
        <v>0.96499999999999997</v>
      </c>
      <c r="CB137" s="18">
        <v>0.96499999999999997</v>
      </c>
      <c r="CC137" s="18">
        <v>0.96499999999999997</v>
      </c>
      <c r="CD137" s="18">
        <v>0.96499999999999997</v>
      </c>
      <c r="CE137" s="18">
        <v>0.96499999999999997</v>
      </c>
      <c r="CF137" s="18">
        <v>0.96499999999999997</v>
      </c>
      <c r="CG137" s="18">
        <v>0.96499999999999997</v>
      </c>
      <c r="CH137" s="18">
        <v>0.96499999999999997</v>
      </c>
      <c r="CI137" s="18">
        <v>0.96499999999999997</v>
      </c>
      <c r="CJ137" s="18">
        <v>0.96499999999999997</v>
      </c>
      <c r="CK137" s="18">
        <v>0.96499999999999997</v>
      </c>
      <c r="CL137" s="18">
        <v>0.96499999999999997</v>
      </c>
      <c r="CM137" s="18">
        <v>0.96499999999999997</v>
      </c>
      <c r="CN137" s="18">
        <v>0.96499999999999997</v>
      </c>
      <c r="CO137" s="18">
        <v>0.96499999999999997</v>
      </c>
      <c r="CP137" s="18">
        <v>0.96499999999999997</v>
      </c>
      <c r="CQ137" s="18">
        <v>0.96499999999999997</v>
      </c>
      <c r="CR137" s="18">
        <v>0.96499999999999997</v>
      </c>
      <c r="CS137" s="18">
        <v>0.96499999999999997</v>
      </c>
      <c r="CT137" s="18">
        <v>0.96499999999999997</v>
      </c>
      <c r="CU137" s="18">
        <v>0.96499999999999997</v>
      </c>
      <c r="CV137" s="18">
        <v>0.96499999999999997</v>
      </c>
      <c r="CW137" s="18">
        <v>0.96499999999999997</v>
      </c>
      <c r="CX137" s="18">
        <v>0.96499999999999997</v>
      </c>
      <c r="CY137" s="18">
        <v>0.96499999999999997</v>
      </c>
      <c r="CZ137" s="18">
        <v>0.96499999999999997</v>
      </c>
      <c r="DA137" s="18">
        <v>0.96499999999999997</v>
      </c>
      <c r="DB137" s="18">
        <v>0.96499999999999997</v>
      </c>
      <c r="DC137" s="18"/>
      <c r="DD137" s="18"/>
      <c r="DE137" s="18"/>
    </row>
    <row r="138" spans="1:109" x14ac:dyDescent="0.25">
      <c r="A138" s="175">
        <v>46</v>
      </c>
      <c r="B138" s="18">
        <v>1</v>
      </c>
      <c r="C138" s="18">
        <v>0.98750000000000004</v>
      </c>
      <c r="D138" s="18">
        <v>0.98170000000000002</v>
      </c>
      <c r="E138" s="18">
        <v>0.97660000000000002</v>
      </c>
      <c r="F138" s="18">
        <v>0.97250000000000003</v>
      </c>
      <c r="G138" s="18">
        <v>0.9698</v>
      </c>
      <c r="H138" s="18">
        <v>0.96809999999999996</v>
      </c>
      <c r="I138" s="18">
        <v>0.9667</v>
      </c>
      <c r="J138" s="18">
        <v>0.9657</v>
      </c>
      <c r="K138" s="18">
        <v>0.96489999999999998</v>
      </c>
      <c r="L138" s="18">
        <v>0.96450000000000002</v>
      </c>
      <c r="M138" s="18">
        <v>0.96430000000000005</v>
      </c>
      <c r="N138" s="18">
        <v>0.96419999999999995</v>
      </c>
      <c r="O138" s="18">
        <v>0.96419999999999995</v>
      </c>
      <c r="P138" s="18">
        <v>0.96409999999999996</v>
      </c>
      <c r="Q138" s="18">
        <v>0.9657</v>
      </c>
      <c r="R138" s="18">
        <v>0.9657</v>
      </c>
      <c r="S138" s="18">
        <v>0.9657</v>
      </c>
      <c r="T138" s="18">
        <v>0.9657</v>
      </c>
      <c r="U138" s="18">
        <v>0.9657</v>
      </c>
      <c r="V138" s="18">
        <v>0.9657</v>
      </c>
      <c r="W138" s="18">
        <v>0.9657</v>
      </c>
      <c r="X138" s="18">
        <v>0.9657</v>
      </c>
      <c r="Y138" s="18">
        <v>0.9657</v>
      </c>
      <c r="Z138" s="18">
        <v>0.9657</v>
      </c>
      <c r="AA138" s="18">
        <v>0.9657</v>
      </c>
      <c r="AB138" s="18">
        <v>0.9657</v>
      </c>
      <c r="AC138" s="18">
        <v>0.9657</v>
      </c>
      <c r="AD138" s="18">
        <v>0.9657</v>
      </c>
      <c r="AE138" s="18">
        <v>0.9657</v>
      </c>
      <c r="AF138" s="18">
        <v>0.9657</v>
      </c>
      <c r="AG138" s="18">
        <v>0.9657</v>
      </c>
      <c r="AH138" s="18">
        <v>0.9657</v>
      </c>
      <c r="AI138" s="18">
        <v>0.9657</v>
      </c>
      <c r="AJ138" s="18">
        <v>0.9657</v>
      </c>
      <c r="AK138" s="18">
        <v>0.9657</v>
      </c>
      <c r="AL138" s="18">
        <v>0.9657</v>
      </c>
      <c r="AM138" s="18">
        <v>0.9657</v>
      </c>
      <c r="AN138" s="18">
        <v>0.9657</v>
      </c>
      <c r="AO138" s="18">
        <v>0.9657</v>
      </c>
      <c r="AP138" s="18">
        <v>0.9657</v>
      </c>
      <c r="AQ138" s="18">
        <v>0.9657</v>
      </c>
      <c r="AR138" s="18">
        <v>0.9657</v>
      </c>
      <c r="AS138" s="18">
        <v>0.9657</v>
      </c>
      <c r="AT138" s="18">
        <v>0.9657</v>
      </c>
      <c r="AU138" s="18">
        <v>0.9657</v>
      </c>
      <c r="AV138" s="18">
        <v>0.9657</v>
      </c>
      <c r="AW138" s="18">
        <v>0.9657</v>
      </c>
      <c r="AX138" s="18">
        <v>0.9657</v>
      </c>
      <c r="AY138" s="18">
        <v>0.9657</v>
      </c>
      <c r="AZ138" s="18">
        <v>0.9657</v>
      </c>
      <c r="BA138" s="18">
        <v>0.9657</v>
      </c>
      <c r="BB138" s="18">
        <v>0.9657</v>
      </c>
      <c r="BC138" s="18">
        <v>0.9657</v>
      </c>
      <c r="BD138" s="18">
        <v>0.9657</v>
      </c>
      <c r="BE138" s="18">
        <v>0.9657</v>
      </c>
      <c r="BF138" s="18">
        <v>0.9657</v>
      </c>
      <c r="BG138" s="18">
        <v>0.9657</v>
      </c>
      <c r="BH138" s="18">
        <v>0.9657</v>
      </c>
      <c r="BI138" s="18">
        <v>0.9657</v>
      </c>
      <c r="BJ138" s="18">
        <v>0.9657</v>
      </c>
      <c r="BK138" s="18">
        <v>0.9657</v>
      </c>
      <c r="BL138" s="18">
        <v>0.9657</v>
      </c>
      <c r="BM138" s="18">
        <v>0.9657</v>
      </c>
      <c r="BN138" s="18">
        <v>0.9657</v>
      </c>
      <c r="BO138" s="18">
        <v>0.9657</v>
      </c>
      <c r="BP138" s="18">
        <v>0.9657</v>
      </c>
      <c r="BQ138" s="18">
        <v>0.9657</v>
      </c>
      <c r="BR138" s="18">
        <v>0.9657</v>
      </c>
      <c r="BS138" s="18">
        <v>0.9657</v>
      </c>
      <c r="BT138" s="18">
        <v>0.9657</v>
      </c>
      <c r="BU138" s="18">
        <v>0.9657</v>
      </c>
      <c r="BV138" s="18">
        <v>0.9657</v>
      </c>
      <c r="BW138" s="18">
        <v>0.9657</v>
      </c>
      <c r="BX138" s="18">
        <v>0.9657</v>
      </c>
      <c r="BY138" s="18">
        <v>0.9657</v>
      </c>
      <c r="BZ138" s="18">
        <v>0.9657</v>
      </c>
      <c r="CA138" s="18">
        <v>0.9657</v>
      </c>
      <c r="CB138" s="18">
        <v>0.9657</v>
      </c>
      <c r="CC138" s="18">
        <v>0.9657</v>
      </c>
      <c r="CD138" s="18">
        <v>0.9657</v>
      </c>
      <c r="CE138" s="18">
        <v>0.9657</v>
      </c>
      <c r="CF138" s="18">
        <v>0.9657</v>
      </c>
      <c r="CG138" s="18">
        <v>0.9657</v>
      </c>
      <c r="CH138" s="18">
        <v>0.9657</v>
      </c>
      <c r="CI138" s="18">
        <v>0.9657</v>
      </c>
      <c r="CJ138" s="18">
        <v>0.9657</v>
      </c>
      <c r="CK138" s="18">
        <v>0.9657</v>
      </c>
      <c r="CL138" s="18">
        <v>0.9657</v>
      </c>
      <c r="CM138" s="18">
        <v>0.9657</v>
      </c>
      <c r="CN138" s="18">
        <v>0.9657</v>
      </c>
      <c r="CO138" s="18">
        <v>0.9657</v>
      </c>
      <c r="CP138" s="18">
        <v>0.9657</v>
      </c>
      <c r="CQ138" s="18">
        <v>0.9657</v>
      </c>
      <c r="CR138" s="18">
        <v>0.9657</v>
      </c>
      <c r="CS138" s="18">
        <v>0.9657</v>
      </c>
      <c r="CT138" s="18">
        <v>0.9657</v>
      </c>
      <c r="CU138" s="18">
        <v>0.9657</v>
      </c>
      <c r="CV138" s="18">
        <v>0.9657</v>
      </c>
      <c r="CW138" s="18">
        <v>0.9657</v>
      </c>
      <c r="CX138" s="18">
        <v>0.9657</v>
      </c>
      <c r="CY138" s="18">
        <v>0.9657</v>
      </c>
      <c r="CZ138" s="18">
        <v>0.9657</v>
      </c>
      <c r="DA138" s="18">
        <v>0.9657</v>
      </c>
      <c r="DB138" s="18">
        <v>0.9657</v>
      </c>
      <c r="DC138" s="18"/>
      <c r="DD138" s="18"/>
      <c r="DE138" s="18"/>
    </row>
    <row r="139" spans="1:109" x14ac:dyDescent="0.25">
      <c r="A139" s="175">
        <v>47</v>
      </c>
      <c r="B139" s="18">
        <v>1</v>
      </c>
      <c r="C139" s="18">
        <v>0.98909999999999998</v>
      </c>
      <c r="D139" s="18">
        <v>0.98360000000000003</v>
      </c>
      <c r="E139" s="18">
        <v>0.97860000000000003</v>
      </c>
      <c r="F139" s="18">
        <v>0.97450000000000003</v>
      </c>
      <c r="G139" s="18">
        <v>0.97170000000000001</v>
      </c>
      <c r="H139" s="18">
        <v>0.9698</v>
      </c>
      <c r="I139" s="18">
        <v>0.96830000000000005</v>
      </c>
      <c r="J139" s="18">
        <v>0.96709999999999996</v>
      </c>
      <c r="K139" s="18">
        <v>0.96619999999999995</v>
      </c>
      <c r="L139" s="18">
        <v>0.96560000000000001</v>
      </c>
      <c r="M139" s="18">
        <v>0.96530000000000005</v>
      </c>
      <c r="N139" s="18">
        <v>0.96509999999999996</v>
      </c>
      <c r="O139" s="18">
        <v>0.96499999999999997</v>
      </c>
      <c r="P139" s="18">
        <v>0.96489999999999998</v>
      </c>
      <c r="Q139" s="18">
        <v>0.96640000000000004</v>
      </c>
      <c r="R139" s="18">
        <v>0.96640000000000004</v>
      </c>
      <c r="S139" s="18">
        <v>0.96640000000000004</v>
      </c>
      <c r="T139" s="18">
        <v>0.96640000000000004</v>
      </c>
      <c r="U139" s="18">
        <v>0.96640000000000004</v>
      </c>
      <c r="V139" s="18">
        <v>0.96640000000000004</v>
      </c>
      <c r="W139" s="18">
        <v>0.96640000000000004</v>
      </c>
      <c r="X139" s="18">
        <v>0.96640000000000004</v>
      </c>
      <c r="Y139" s="18">
        <v>0.96640000000000004</v>
      </c>
      <c r="Z139" s="18">
        <v>0.96640000000000004</v>
      </c>
      <c r="AA139" s="18">
        <v>0.96640000000000004</v>
      </c>
      <c r="AB139" s="18">
        <v>0.96640000000000004</v>
      </c>
      <c r="AC139" s="18">
        <v>0.96640000000000004</v>
      </c>
      <c r="AD139" s="18">
        <v>0.96640000000000004</v>
      </c>
      <c r="AE139" s="18">
        <v>0.96640000000000004</v>
      </c>
      <c r="AF139" s="18">
        <v>0.96640000000000004</v>
      </c>
      <c r="AG139" s="18">
        <v>0.96640000000000004</v>
      </c>
      <c r="AH139" s="18">
        <v>0.96640000000000004</v>
      </c>
      <c r="AI139" s="18">
        <v>0.96640000000000004</v>
      </c>
      <c r="AJ139" s="18">
        <v>0.96640000000000004</v>
      </c>
      <c r="AK139" s="18">
        <v>0.96640000000000004</v>
      </c>
      <c r="AL139" s="18">
        <v>0.96640000000000004</v>
      </c>
      <c r="AM139" s="18">
        <v>0.96640000000000004</v>
      </c>
      <c r="AN139" s="18">
        <v>0.96640000000000004</v>
      </c>
      <c r="AO139" s="18">
        <v>0.96640000000000004</v>
      </c>
      <c r="AP139" s="18">
        <v>0.96640000000000004</v>
      </c>
      <c r="AQ139" s="18">
        <v>0.96640000000000004</v>
      </c>
      <c r="AR139" s="18">
        <v>0.96640000000000004</v>
      </c>
      <c r="AS139" s="18">
        <v>0.96640000000000004</v>
      </c>
      <c r="AT139" s="18">
        <v>0.96640000000000004</v>
      </c>
      <c r="AU139" s="18">
        <v>0.96640000000000004</v>
      </c>
      <c r="AV139" s="18">
        <v>0.96640000000000004</v>
      </c>
      <c r="AW139" s="18">
        <v>0.96640000000000004</v>
      </c>
      <c r="AX139" s="18">
        <v>0.96640000000000004</v>
      </c>
      <c r="AY139" s="18">
        <v>0.96640000000000004</v>
      </c>
      <c r="AZ139" s="18">
        <v>0.96640000000000004</v>
      </c>
      <c r="BA139" s="18">
        <v>0.96640000000000004</v>
      </c>
      <c r="BB139" s="18">
        <v>0.96640000000000004</v>
      </c>
      <c r="BC139" s="18">
        <v>0.96640000000000004</v>
      </c>
      <c r="BD139" s="18">
        <v>0.96640000000000004</v>
      </c>
      <c r="BE139" s="18">
        <v>0.96640000000000004</v>
      </c>
      <c r="BF139" s="18">
        <v>0.96640000000000004</v>
      </c>
      <c r="BG139" s="18">
        <v>0.96640000000000004</v>
      </c>
      <c r="BH139" s="18">
        <v>0.96640000000000004</v>
      </c>
      <c r="BI139" s="18">
        <v>0.96640000000000004</v>
      </c>
      <c r="BJ139" s="18">
        <v>0.96640000000000004</v>
      </c>
      <c r="BK139" s="18">
        <v>0.96640000000000004</v>
      </c>
      <c r="BL139" s="18">
        <v>0.96640000000000004</v>
      </c>
      <c r="BM139" s="18">
        <v>0.96640000000000004</v>
      </c>
      <c r="BN139" s="18">
        <v>0.96640000000000004</v>
      </c>
      <c r="BO139" s="18">
        <v>0.96640000000000004</v>
      </c>
      <c r="BP139" s="18">
        <v>0.96640000000000004</v>
      </c>
      <c r="BQ139" s="18">
        <v>0.96640000000000004</v>
      </c>
      <c r="BR139" s="18">
        <v>0.96640000000000004</v>
      </c>
      <c r="BS139" s="18">
        <v>0.96640000000000004</v>
      </c>
      <c r="BT139" s="18">
        <v>0.96640000000000004</v>
      </c>
      <c r="BU139" s="18">
        <v>0.96640000000000004</v>
      </c>
      <c r="BV139" s="18">
        <v>0.96640000000000004</v>
      </c>
      <c r="BW139" s="18">
        <v>0.96640000000000004</v>
      </c>
      <c r="BX139" s="18">
        <v>0.96640000000000004</v>
      </c>
      <c r="BY139" s="18">
        <v>0.96640000000000004</v>
      </c>
      <c r="BZ139" s="18">
        <v>0.96640000000000004</v>
      </c>
      <c r="CA139" s="18">
        <v>0.96640000000000004</v>
      </c>
      <c r="CB139" s="18">
        <v>0.96640000000000004</v>
      </c>
      <c r="CC139" s="18">
        <v>0.96640000000000004</v>
      </c>
      <c r="CD139" s="18">
        <v>0.96640000000000004</v>
      </c>
      <c r="CE139" s="18">
        <v>0.96640000000000004</v>
      </c>
      <c r="CF139" s="18">
        <v>0.96640000000000004</v>
      </c>
      <c r="CG139" s="18">
        <v>0.96640000000000004</v>
      </c>
      <c r="CH139" s="18">
        <v>0.96640000000000004</v>
      </c>
      <c r="CI139" s="18">
        <v>0.96640000000000004</v>
      </c>
      <c r="CJ139" s="18">
        <v>0.96640000000000004</v>
      </c>
      <c r="CK139" s="18">
        <v>0.96640000000000004</v>
      </c>
      <c r="CL139" s="18">
        <v>0.96640000000000004</v>
      </c>
      <c r="CM139" s="18">
        <v>0.96640000000000004</v>
      </c>
      <c r="CN139" s="18">
        <v>0.96640000000000004</v>
      </c>
      <c r="CO139" s="18">
        <v>0.96640000000000004</v>
      </c>
      <c r="CP139" s="18">
        <v>0.96640000000000004</v>
      </c>
      <c r="CQ139" s="18">
        <v>0.96640000000000004</v>
      </c>
      <c r="CR139" s="18">
        <v>0.96640000000000004</v>
      </c>
      <c r="CS139" s="18">
        <v>0.96640000000000004</v>
      </c>
      <c r="CT139" s="18">
        <v>0.96640000000000004</v>
      </c>
      <c r="CU139" s="18">
        <v>0.96640000000000004</v>
      </c>
      <c r="CV139" s="18">
        <v>0.96640000000000004</v>
      </c>
      <c r="CW139" s="18">
        <v>0.96640000000000004</v>
      </c>
      <c r="CX139" s="18">
        <v>0.96640000000000004</v>
      </c>
      <c r="CY139" s="18">
        <v>0.96640000000000004</v>
      </c>
      <c r="CZ139" s="18">
        <v>0.96640000000000004</v>
      </c>
      <c r="DA139" s="18">
        <v>0.96640000000000004</v>
      </c>
      <c r="DB139" s="18">
        <v>0.96640000000000004</v>
      </c>
      <c r="DC139" s="18"/>
      <c r="DD139" s="18"/>
      <c r="DE139" s="18"/>
    </row>
    <row r="140" spans="1:109" x14ac:dyDescent="0.25">
      <c r="A140" s="175">
        <v>48</v>
      </c>
      <c r="B140" s="18">
        <v>1</v>
      </c>
      <c r="C140" s="18">
        <v>0.99019999999999997</v>
      </c>
      <c r="D140" s="18">
        <v>0.98509999999999998</v>
      </c>
      <c r="E140" s="18">
        <v>0.98029999999999995</v>
      </c>
      <c r="F140" s="18">
        <v>0.97629999999999995</v>
      </c>
      <c r="G140" s="18">
        <v>0.97350000000000003</v>
      </c>
      <c r="H140" s="18">
        <v>0.97150000000000003</v>
      </c>
      <c r="I140" s="18">
        <v>0.9698</v>
      </c>
      <c r="J140" s="18">
        <v>0.96850000000000003</v>
      </c>
      <c r="K140" s="18">
        <v>0.96740000000000004</v>
      </c>
      <c r="L140" s="18">
        <v>0.9667</v>
      </c>
      <c r="M140" s="18">
        <v>0.96619999999999995</v>
      </c>
      <c r="N140" s="18">
        <v>0.96599999999999997</v>
      </c>
      <c r="O140" s="18">
        <v>0.96579999999999999</v>
      </c>
      <c r="P140" s="18">
        <v>0.96560000000000001</v>
      </c>
      <c r="Q140" s="18">
        <v>0.96719999999999995</v>
      </c>
      <c r="R140" s="18">
        <v>0.96719999999999995</v>
      </c>
      <c r="S140" s="18">
        <v>0.96719999999999995</v>
      </c>
      <c r="T140" s="18">
        <v>0.96719999999999995</v>
      </c>
      <c r="U140" s="18">
        <v>0.96719999999999995</v>
      </c>
      <c r="V140" s="18">
        <v>0.96719999999999995</v>
      </c>
      <c r="W140" s="18">
        <v>0.96719999999999995</v>
      </c>
      <c r="X140" s="18">
        <v>0.96719999999999995</v>
      </c>
      <c r="Y140" s="18">
        <v>0.96719999999999995</v>
      </c>
      <c r="Z140" s="18">
        <v>0.96719999999999995</v>
      </c>
      <c r="AA140" s="18">
        <v>0.96719999999999995</v>
      </c>
      <c r="AB140" s="18">
        <v>0.96719999999999995</v>
      </c>
      <c r="AC140" s="18">
        <v>0.96719999999999995</v>
      </c>
      <c r="AD140" s="18">
        <v>0.96719999999999995</v>
      </c>
      <c r="AE140" s="18">
        <v>0.96719999999999995</v>
      </c>
      <c r="AF140" s="18">
        <v>0.96719999999999995</v>
      </c>
      <c r="AG140" s="18">
        <v>0.96719999999999995</v>
      </c>
      <c r="AH140" s="18">
        <v>0.96719999999999995</v>
      </c>
      <c r="AI140" s="18">
        <v>0.96719999999999995</v>
      </c>
      <c r="AJ140" s="18">
        <v>0.96719999999999995</v>
      </c>
      <c r="AK140" s="18">
        <v>0.96719999999999995</v>
      </c>
      <c r="AL140" s="18">
        <v>0.96719999999999995</v>
      </c>
      <c r="AM140" s="18">
        <v>0.96719999999999995</v>
      </c>
      <c r="AN140" s="18">
        <v>0.96719999999999995</v>
      </c>
      <c r="AO140" s="18">
        <v>0.96719999999999995</v>
      </c>
      <c r="AP140" s="18">
        <v>0.96719999999999995</v>
      </c>
      <c r="AQ140" s="18">
        <v>0.96719999999999995</v>
      </c>
      <c r="AR140" s="18">
        <v>0.96719999999999995</v>
      </c>
      <c r="AS140" s="18">
        <v>0.96719999999999995</v>
      </c>
      <c r="AT140" s="18">
        <v>0.96719999999999995</v>
      </c>
      <c r="AU140" s="18">
        <v>0.96719999999999995</v>
      </c>
      <c r="AV140" s="18">
        <v>0.96719999999999995</v>
      </c>
      <c r="AW140" s="18">
        <v>0.96719999999999995</v>
      </c>
      <c r="AX140" s="18">
        <v>0.96719999999999995</v>
      </c>
      <c r="AY140" s="18">
        <v>0.96719999999999995</v>
      </c>
      <c r="AZ140" s="18">
        <v>0.96719999999999995</v>
      </c>
      <c r="BA140" s="18">
        <v>0.96719999999999995</v>
      </c>
      <c r="BB140" s="18">
        <v>0.96719999999999995</v>
      </c>
      <c r="BC140" s="18">
        <v>0.96719999999999995</v>
      </c>
      <c r="BD140" s="18">
        <v>0.96719999999999995</v>
      </c>
      <c r="BE140" s="18">
        <v>0.96719999999999995</v>
      </c>
      <c r="BF140" s="18">
        <v>0.96719999999999995</v>
      </c>
      <c r="BG140" s="18">
        <v>0.96719999999999995</v>
      </c>
      <c r="BH140" s="18">
        <v>0.96719999999999995</v>
      </c>
      <c r="BI140" s="18">
        <v>0.96719999999999995</v>
      </c>
      <c r="BJ140" s="18">
        <v>0.96719999999999995</v>
      </c>
      <c r="BK140" s="18">
        <v>0.96719999999999995</v>
      </c>
      <c r="BL140" s="18">
        <v>0.96719999999999995</v>
      </c>
      <c r="BM140" s="18">
        <v>0.96719999999999995</v>
      </c>
      <c r="BN140" s="18">
        <v>0.96719999999999995</v>
      </c>
      <c r="BO140" s="18">
        <v>0.96719999999999995</v>
      </c>
      <c r="BP140" s="18">
        <v>0.96719999999999995</v>
      </c>
      <c r="BQ140" s="18">
        <v>0.96719999999999995</v>
      </c>
      <c r="BR140" s="18">
        <v>0.96719999999999995</v>
      </c>
      <c r="BS140" s="18">
        <v>0.96719999999999995</v>
      </c>
      <c r="BT140" s="18">
        <v>0.96719999999999995</v>
      </c>
      <c r="BU140" s="18">
        <v>0.96719999999999995</v>
      </c>
      <c r="BV140" s="18">
        <v>0.96719999999999995</v>
      </c>
      <c r="BW140" s="18">
        <v>0.96719999999999995</v>
      </c>
      <c r="BX140" s="18">
        <v>0.96719999999999995</v>
      </c>
      <c r="BY140" s="18">
        <v>0.96719999999999995</v>
      </c>
      <c r="BZ140" s="18">
        <v>0.96719999999999995</v>
      </c>
      <c r="CA140" s="18">
        <v>0.96719999999999995</v>
      </c>
      <c r="CB140" s="18">
        <v>0.96719999999999995</v>
      </c>
      <c r="CC140" s="18">
        <v>0.96719999999999995</v>
      </c>
      <c r="CD140" s="18">
        <v>0.96719999999999995</v>
      </c>
      <c r="CE140" s="18">
        <v>0.96719999999999995</v>
      </c>
      <c r="CF140" s="18">
        <v>0.96719999999999995</v>
      </c>
      <c r="CG140" s="18">
        <v>0.96719999999999995</v>
      </c>
      <c r="CH140" s="18">
        <v>0.96719999999999995</v>
      </c>
      <c r="CI140" s="18">
        <v>0.96719999999999995</v>
      </c>
      <c r="CJ140" s="18">
        <v>0.96719999999999995</v>
      </c>
      <c r="CK140" s="18">
        <v>0.96719999999999995</v>
      </c>
      <c r="CL140" s="18">
        <v>0.96719999999999995</v>
      </c>
      <c r="CM140" s="18">
        <v>0.96719999999999995</v>
      </c>
      <c r="CN140" s="18">
        <v>0.96719999999999995</v>
      </c>
      <c r="CO140" s="18">
        <v>0.96719999999999995</v>
      </c>
      <c r="CP140" s="18">
        <v>0.96719999999999995</v>
      </c>
      <c r="CQ140" s="18">
        <v>0.96719999999999995</v>
      </c>
      <c r="CR140" s="18">
        <v>0.96719999999999995</v>
      </c>
      <c r="CS140" s="18">
        <v>0.96719999999999995</v>
      </c>
      <c r="CT140" s="18">
        <v>0.96719999999999995</v>
      </c>
      <c r="CU140" s="18">
        <v>0.96719999999999995</v>
      </c>
      <c r="CV140" s="18">
        <v>0.96719999999999995</v>
      </c>
      <c r="CW140" s="18">
        <v>0.96719999999999995</v>
      </c>
      <c r="CX140" s="18">
        <v>0.96719999999999995</v>
      </c>
      <c r="CY140" s="18">
        <v>0.96719999999999995</v>
      </c>
      <c r="CZ140" s="18">
        <v>0.96719999999999995</v>
      </c>
      <c r="DA140" s="18">
        <v>0.96719999999999995</v>
      </c>
      <c r="DB140" s="18">
        <v>0.96719999999999995</v>
      </c>
      <c r="DC140" s="18"/>
      <c r="DD140" s="18"/>
      <c r="DE140" s="18"/>
    </row>
    <row r="141" spans="1:109" x14ac:dyDescent="0.25">
      <c r="A141" s="175">
        <v>49</v>
      </c>
      <c r="B141" s="18">
        <v>1</v>
      </c>
      <c r="C141" s="18">
        <v>0.99099999999999999</v>
      </c>
      <c r="D141" s="18">
        <v>0.98629999999999995</v>
      </c>
      <c r="E141" s="18">
        <v>0.9819</v>
      </c>
      <c r="F141" s="18">
        <v>0.97809999999999997</v>
      </c>
      <c r="G141" s="18">
        <v>0.97529999999999994</v>
      </c>
      <c r="H141" s="18">
        <v>0.97319999999999995</v>
      </c>
      <c r="I141" s="18">
        <v>0.97140000000000004</v>
      </c>
      <c r="J141" s="18">
        <v>0.96989999999999998</v>
      </c>
      <c r="K141" s="18">
        <v>0.96870000000000001</v>
      </c>
      <c r="L141" s="18">
        <v>0.96779999999999999</v>
      </c>
      <c r="M141" s="18">
        <v>0.96719999999999995</v>
      </c>
      <c r="N141" s="18">
        <v>0.96679999999999999</v>
      </c>
      <c r="O141" s="18">
        <v>0.96660000000000001</v>
      </c>
      <c r="P141" s="18">
        <v>0.96630000000000005</v>
      </c>
      <c r="Q141" s="18">
        <v>0.96789999999999998</v>
      </c>
      <c r="R141" s="18">
        <v>0.96789999999999998</v>
      </c>
      <c r="S141" s="18">
        <v>0.96789999999999998</v>
      </c>
      <c r="T141" s="18">
        <v>0.96789999999999998</v>
      </c>
      <c r="U141" s="18">
        <v>0.96789999999999998</v>
      </c>
      <c r="V141" s="18">
        <v>0.96789999999999998</v>
      </c>
      <c r="W141" s="18">
        <v>0.96789999999999998</v>
      </c>
      <c r="X141" s="18">
        <v>0.96789999999999998</v>
      </c>
      <c r="Y141" s="18">
        <v>0.96789999999999998</v>
      </c>
      <c r="Z141" s="18">
        <v>0.96789999999999998</v>
      </c>
      <c r="AA141" s="18">
        <v>0.96789999999999998</v>
      </c>
      <c r="AB141" s="18">
        <v>0.96789999999999998</v>
      </c>
      <c r="AC141" s="18">
        <v>0.96789999999999998</v>
      </c>
      <c r="AD141" s="18">
        <v>0.96789999999999998</v>
      </c>
      <c r="AE141" s="18">
        <v>0.96789999999999998</v>
      </c>
      <c r="AF141" s="18">
        <v>0.96789999999999998</v>
      </c>
      <c r="AG141" s="18">
        <v>0.96789999999999998</v>
      </c>
      <c r="AH141" s="18">
        <v>0.96789999999999998</v>
      </c>
      <c r="AI141" s="18">
        <v>0.96789999999999998</v>
      </c>
      <c r="AJ141" s="18">
        <v>0.96789999999999998</v>
      </c>
      <c r="AK141" s="18">
        <v>0.96789999999999998</v>
      </c>
      <c r="AL141" s="18">
        <v>0.96789999999999998</v>
      </c>
      <c r="AM141" s="18">
        <v>0.96789999999999998</v>
      </c>
      <c r="AN141" s="18">
        <v>0.96789999999999998</v>
      </c>
      <c r="AO141" s="18">
        <v>0.96789999999999998</v>
      </c>
      <c r="AP141" s="18">
        <v>0.96789999999999998</v>
      </c>
      <c r="AQ141" s="18">
        <v>0.96789999999999998</v>
      </c>
      <c r="AR141" s="18">
        <v>0.96789999999999998</v>
      </c>
      <c r="AS141" s="18">
        <v>0.96789999999999998</v>
      </c>
      <c r="AT141" s="18">
        <v>0.96789999999999998</v>
      </c>
      <c r="AU141" s="18">
        <v>0.96789999999999998</v>
      </c>
      <c r="AV141" s="18">
        <v>0.96789999999999998</v>
      </c>
      <c r="AW141" s="18">
        <v>0.96789999999999998</v>
      </c>
      <c r="AX141" s="18">
        <v>0.96789999999999998</v>
      </c>
      <c r="AY141" s="18">
        <v>0.96789999999999998</v>
      </c>
      <c r="AZ141" s="18">
        <v>0.96789999999999998</v>
      </c>
      <c r="BA141" s="18">
        <v>0.96789999999999998</v>
      </c>
      <c r="BB141" s="18">
        <v>0.96789999999999998</v>
      </c>
      <c r="BC141" s="18">
        <v>0.96789999999999998</v>
      </c>
      <c r="BD141" s="18">
        <v>0.96789999999999998</v>
      </c>
      <c r="BE141" s="18">
        <v>0.96789999999999998</v>
      </c>
      <c r="BF141" s="18">
        <v>0.96789999999999998</v>
      </c>
      <c r="BG141" s="18">
        <v>0.96789999999999998</v>
      </c>
      <c r="BH141" s="18">
        <v>0.96789999999999998</v>
      </c>
      <c r="BI141" s="18">
        <v>0.96789999999999998</v>
      </c>
      <c r="BJ141" s="18">
        <v>0.96789999999999998</v>
      </c>
      <c r="BK141" s="18">
        <v>0.96789999999999998</v>
      </c>
      <c r="BL141" s="18">
        <v>0.96789999999999998</v>
      </c>
      <c r="BM141" s="18">
        <v>0.96789999999999998</v>
      </c>
      <c r="BN141" s="18">
        <v>0.96789999999999998</v>
      </c>
      <c r="BO141" s="18">
        <v>0.96789999999999998</v>
      </c>
      <c r="BP141" s="18">
        <v>0.96789999999999998</v>
      </c>
      <c r="BQ141" s="18">
        <v>0.96789999999999998</v>
      </c>
      <c r="BR141" s="18">
        <v>0.96789999999999998</v>
      </c>
      <c r="BS141" s="18">
        <v>0.96789999999999998</v>
      </c>
      <c r="BT141" s="18">
        <v>0.96789999999999998</v>
      </c>
      <c r="BU141" s="18">
        <v>0.96789999999999998</v>
      </c>
      <c r="BV141" s="18">
        <v>0.96789999999999998</v>
      </c>
      <c r="BW141" s="18">
        <v>0.96789999999999998</v>
      </c>
      <c r="BX141" s="18">
        <v>0.96789999999999998</v>
      </c>
      <c r="BY141" s="18">
        <v>0.96789999999999998</v>
      </c>
      <c r="BZ141" s="18">
        <v>0.96789999999999998</v>
      </c>
      <c r="CA141" s="18">
        <v>0.96789999999999998</v>
      </c>
      <c r="CB141" s="18">
        <v>0.96789999999999998</v>
      </c>
      <c r="CC141" s="18">
        <v>0.96789999999999998</v>
      </c>
      <c r="CD141" s="18">
        <v>0.96789999999999998</v>
      </c>
      <c r="CE141" s="18">
        <v>0.96789999999999998</v>
      </c>
      <c r="CF141" s="18">
        <v>0.96789999999999998</v>
      </c>
      <c r="CG141" s="18">
        <v>0.96789999999999998</v>
      </c>
      <c r="CH141" s="18">
        <v>0.96789999999999998</v>
      </c>
      <c r="CI141" s="18">
        <v>0.96789999999999998</v>
      </c>
      <c r="CJ141" s="18">
        <v>0.96789999999999998</v>
      </c>
      <c r="CK141" s="18">
        <v>0.96789999999999998</v>
      </c>
      <c r="CL141" s="18">
        <v>0.96789999999999998</v>
      </c>
      <c r="CM141" s="18">
        <v>0.96789999999999998</v>
      </c>
      <c r="CN141" s="18">
        <v>0.96789999999999998</v>
      </c>
      <c r="CO141" s="18">
        <v>0.96789999999999998</v>
      </c>
      <c r="CP141" s="18">
        <v>0.96789999999999998</v>
      </c>
      <c r="CQ141" s="18">
        <v>0.96789999999999998</v>
      </c>
      <c r="CR141" s="18">
        <v>0.96789999999999998</v>
      </c>
      <c r="CS141" s="18">
        <v>0.96789999999999998</v>
      </c>
      <c r="CT141" s="18">
        <v>0.96789999999999998</v>
      </c>
      <c r="CU141" s="18">
        <v>0.96789999999999998</v>
      </c>
      <c r="CV141" s="18">
        <v>0.96789999999999998</v>
      </c>
      <c r="CW141" s="18">
        <v>0.96789999999999998</v>
      </c>
      <c r="CX141" s="18">
        <v>0.96789999999999998</v>
      </c>
      <c r="CY141" s="18">
        <v>0.96789999999999998</v>
      </c>
      <c r="CZ141" s="18">
        <v>0.96789999999999998</v>
      </c>
      <c r="DA141" s="18">
        <v>0.96789999999999998</v>
      </c>
      <c r="DB141" s="18">
        <v>0.96789999999999998</v>
      </c>
      <c r="DC141" s="18"/>
      <c r="DD141" s="18"/>
      <c r="DE141" s="18"/>
    </row>
    <row r="142" spans="1:109" x14ac:dyDescent="0.25">
      <c r="A142" s="175">
        <v>50</v>
      </c>
      <c r="B142" s="18">
        <v>1</v>
      </c>
      <c r="C142" s="18">
        <v>0.99129999999999996</v>
      </c>
      <c r="D142" s="18">
        <v>0.98719999999999997</v>
      </c>
      <c r="E142" s="18">
        <v>0.98309999999999997</v>
      </c>
      <c r="F142" s="18">
        <v>0.97960000000000003</v>
      </c>
      <c r="G142" s="18">
        <v>0.97689999999999999</v>
      </c>
      <c r="H142" s="18">
        <v>0.9748</v>
      </c>
      <c r="I142" s="18">
        <v>0.97289999999999999</v>
      </c>
      <c r="J142" s="18">
        <v>0.97130000000000005</v>
      </c>
      <c r="K142" s="18">
        <v>0.96989999999999998</v>
      </c>
      <c r="L142" s="18">
        <v>0.96889999999999998</v>
      </c>
      <c r="M142" s="18">
        <v>0.96819999999999995</v>
      </c>
      <c r="N142" s="18">
        <v>0.9677</v>
      </c>
      <c r="O142" s="18">
        <v>0.96730000000000005</v>
      </c>
      <c r="P142" s="18">
        <v>0.96709999999999996</v>
      </c>
      <c r="Q142" s="18">
        <v>0.96860000000000002</v>
      </c>
      <c r="R142" s="18">
        <v>0.96860000000000002</v>
      </c>
      <c r="S142" s="18">
        <v>0.96860000000000002</v>
      </c>
      <c r="T142" s="18">
        <v>0.96860000000000002</v>
      </c>
      <c r="U142" s="18">
        <v>0.96860000000000002</v>
      </c>
      <c r="V142" s="18">
        <v>0.96860000000000002</v>
      </c>
      <c r="W142" s="18">
        <v>0.96860000000000002</v>
      </c>
      <c r="X142" s="18">
        <v>0.96860000000000002</v>
      </c>
      <c r="Y142" s="18">
        <v>0.96860000000000002</v>
      </c>
      <c r="Z142" s="18">
        <v>0.96860000000000002</v>
      </c>
      <c r="AA142" s="18">
        <v>0.96860000000000002</v>
      </c>
      <c r="AB142" s="18">
        <v>0.96860000000000002</v>
      </c>
      <c r="AC142" s="18">
        <v>0.96860000000000002</v>
      </c>
      <c r="AD142" s="18">
        <v>0.96860000000000002</v>
      </c>
      <c r="AE142" s="18">
        <v>0.96860000000000002</v>
      </c>
      <c r="AF142" s="18">
        <v>0.96860000000000002</v>
      </c>
      <c r="AG142" s="18">
        <v>0.96860000000000002</v>
      </c>
      <c r="AH142" s="18">
        <v>0.96860000000000002</v>
      </c>
      <c r="AI142" s="18">
        <v>0.96860000000000002</v>
      </c>
      <c r="AJ142" s="18">
        <v>0.96860000000000002</v>
      </c>
      <c r="AK142" s="18">
        <v>0.96860000000000002</v>
      </c>
      <c r="AL142" s="18">
        <v>0.96860000000000002</v>
      </c>
      <c r="AM142" s="18">
        <v>0.96860000000000002</v>
      </c>
      <c r="AN142" s="18">
        <v>0.96860000000000002</v>
      </c>
      <c r="AO142" s="18">
        <v>0.96860000000000002</v>
      </c>
      <c r="AP142" s="18">
        <v>0.96860000000000002</v>
      </c>
      <c r="AQ142" s="18">
        <v>0.96860000000000002</v>
      </c>
      <c r="AR142" s="18">
        <v>0.96860000000000002</v>
      </c>
      <c r="AS142" s="18">
        <v>0.96860000000000002</v>
      </c>
      <c r="AT142" s="18">
        <v>0.96860000000000002</v>
      </c>
      <c r="AU142" s="18">
        <v>0.96860000000000002</v>
      </c>
      <c r="AV142" s="18">
        <v>0.96860000000000002</v>
      </c>
      <c r="AW142" s="18">
        <v>0.96860000000000002</v>
      </c>
      <c r="AX142" s="18">
        <v>0.96860000000000002</v>
      </c>
      <c r="AY142" s="18">
        <v>0.96860000000000002</v>
      </c>
      <c r="AZ142" s="18">
        <v>0.96860000000000002</v>
      </c>
      <c r="BA142" s="18">
        <v>0.96860000000000002</v>
      </c>
      <c r="BB142" s="18">
        <v>0.96860000000000002</v>
      </c>
      <c r="BC142" s="18">
        <v>0.96860000000000002</v>
      </c>
      <c r="BD142" s="18">
        <v>0.96860000000000002</v>
      </c>
      <c r="BE142" s="18">
        <v>0.96860000000000002</v>
      </c>
      <c r="BF142" s="18">
        <v>0.96860000000000002</v>
      </c>
      <c r="BG142" s="18">
        <v>0.96860000000000002</v>
      </c>
      <c r="BH142" s="18">
        <v>0.96860000000000002</v>
      </c>
      <c r="BI142" s="18">
        <v>0.96860000000000002</v>
      </c>
      <c r="BJ142" s="18">
        <v>0.96860000000000002</v>
      </c>
      <c r="BK142" s="18">
        <v>0.96860000000000002</v>
      </c>
      <c r="BL142" s="18">
        <v>0.96860000000000002</v>
      </c>
      <c r="BM142" s="18">
        <v>0.96860000000000002</v>
      </c>
      <c r="BN142" s="18">
        <v>0.96860000000000002</v>
      </c>
      <c r="BO142" s="18">
        <v>0.96860000000000002</v>
      </c>
      <c r="BP142" s="18">
        <v>0.96860000000000002</v>
      </c>
      <c r="BQ142" s="18">
        <v>0.96860000000000002</v>
      </c>
      <c r="BR142" s="18">
        <v>0.96860000000000002</v>
      </c>
      <c r="BS142" s="18">
        <v>0.96860000000000002</v>
      </c>
      <c r="BT142" s="18">
        <v>0.96860000000000002</v>
      </c>
      <c r="BU142" s="18">
        <v>0.96860000000000002</v>
      </c>
      <c r="BV142" s="18">
        <v>0.96860000000000002</v>
      </c>
      <c r="BW142" s="18">
        <v>0.96860000000000002</v>
      </c>
      <c r="BX142" s="18">
        <v>0.96860000000000002</v>
      </c>
      <c r="BY142" s="18">
        <v>0.96860000000000002</v>
      </c>
      <c r="BZ142" s="18">
        <v>0.96860000000000002</v>
      </c>
      <c r="CA142" s="18">
        <v>0.96860000000000002</v>
      </c>
      <c r="CB142" s="18">
        <v>0.96860000000000002</v>
      </c>
      <c r="CC142" s="18">
        <v>0.96860000000000002</v>
      </c>
      <c r="CD142" s="18">
        <v>0.96860000000000002</v>
      </c>
      <c r="CE142" s="18">
        <v>0.96860000000000002</v>
      </c>
      <c r="CF142" s="18">
        <v>0.96860000000000002</v>
      </c>
      <c r="CG142" s="18">
        <v>0.96860000000000002</v>
      </c>
      <c r="CH142" s="18">
        <v>0.96860000000000002</v>
      </c>
      <c r="CI142" s="18">
        <v>0.96860000000000002</v>
      </c>
      <c r="CJ142" s="18">
        <v>0.96860000000000002</v>
      </c>
      <c r="CK142" s="18">
        <v>0.96860000000000002</v>
      </c>
      <c r="CL142" s="18">
        <v>0.96860000000000002</v>
      </c>
      <c r="CM142" s="18">
        <v>0.96860000000000002</v>
      </c>
      <c r="CN142" s="18">
        <v>0.96860000000000002</v>
      </c>
      <c r="CO142" s="18">
        <v>0.96860000000000002</v>
      </c>
      <c r="CP142" s="18">
        <v>0.96860000000000002</v>
      </c>
      <c r="CQ142" s="18">
        <v>0.96860000000000002</v>
      </c>
      <c r="CR142" s="18">
        <v>0.96860000000000002</v>
      </c>
      <c r="CS142" s="18">
        <v>0.96860000000000002</v>
      </c>
      <c r="CT142" s="18">
        <v>0.96860000000000002</v>
      </c>
      <c r="CU142" s="18">
        <v>0.96860000000000002</v>
      </c>
      <c r="CV142" s="18">
        <v>0.96860000000000002</v>
      </c>
      <c r="CW142" s="18">
        <v>0.96860000000000002</v>
      </c>
      <c r="CX142" s="18">
        <v>0.96860000000000002</v>
      </c>
      <c r="CY142" s="18">
        <v>0.96860000000000002</v>
      </c>
      <c r="CZ142" s="18">
        <v>0.96860000000000002</v>
      </c>
      <c r="DA142" s="18">
        <v>0.96860000000000002</v>
      </c>
      <c r="DB142" s="18">
        <v>0.96860000000000002</v>
      </c>
      <c r="DC142" s="18"/>
      <c r="DD142" s="18"/>
      <c r="DE142" s="18"/>
    </row>
    <row r="143" spans="1:109" x14ac:dyDescent="0.25">
      <c r="A143" s="175">
        <v>51</v>
      </c>
      <c r="B143" s="18">
        <v>1</v>
      </c>
      <c r="C143" s="18">
        <v>0.99119999999999997</v>
      </c>
      <c r="D143" s="18">
        <v>0.98770000000000002</v>
      </c>
      <c r="E143" s="18">
        <v>0.98419999999999996</v>
      </c>
      <c r="F143" s="18">
        <v>0.98089999999999999</v>
      </c>
      <c r="G143" s="18">
        <v>0.97840000000000005</v>
      </c>
      <c r="H143" s="18">
        <v>0.97629999999999995</v>
      </c>
      <c r="I143" s="18">
        <v>0.97430000000000005</v>
      </c>
      <c r="J143" s="18">
        <v>0.97260000000000002</v>
      </c>
      <c r="K143" s="18">
        <v>0.97119999999999995</v>
      </c>
      <c r="L143" s="18">
        <v>0.97</v>
      </c>
      <c r="M143" s="18">
        <v>0.96919999999999995</v>
      </c>
      <c r="N143" s="18">
        <v>0.96860000000000002</v>
      </c>
      <c r="O143" s="18">
        <v>0.96809999999999996</v>
      </c>
      <c r="P143" s="18">
        <v>0.96779999999999999</v>
      </c>
      <c r="Q143" s="18">
        <v>0.96930000000000005</v>
      </c>
      <c r="R143" s="18">
        <v>0.96930000000000005</v>
      </c>
      <c r="S143" s="18">
        <v>0.96930000000000005</v>
      </c>
      <c r="T143" s="18">
        <v>0.96930000000000005</v>
      </c>
      <c r="U143" s="18">
        <v>0.96930000000000005</v>
      </c>
      <c r="V143" s="18">
        <v>0.96930000000000005</v>
      </c>
      <c r="W143" s="18">
        <v>0.96930000000000005</v>
      </c>
      <c r="X143" s="18">
        <v>0.96930000000000005</v>
      </c>
      <c r="Y143" s="18">
        <v>0.96930000000000005</v>
      </c>
      <c r="Z143" s="18">
        <v>0.96930000000000005</v>
      </c>
      <c r="AA143" s="18">
        <v>0.96930000000000005</v>
      </c>
      <c r="AB143" s="18">
        <v>0.96930000000000005</v>
      </c>
      <c r="AC143" s="18">
        <v>0.96930000000000005</v>
      </c>
      <c r="AD143" s="18">
        <v>0.96930000000000005</v>
      </c>
      <c r="AE143" s="18">
        <v>0.96930000000000005</v>
      </c>
      <c r="AF143" s="18">
        <v>0.96930000000000005</v>
      </c>
      <c r="AG143" s="18">
        <v>0.96930000000000005</v>
      </c>
      <c r="AH143" s="18">
        <v>0.96930000000000005</v>
      </c>
      <c r="AI143" s="18">
        <v>0.96930000000000005</v>
      </c>
      <c r="AJ143" s="18">
        <v>0.96930000000000005</v>
      </c>
      <c r="AK143" s="18">
        <v>0.96930000000000005</v>
      </c>
      <c r="AL143" s="18">
        <v>0.96930000000000005</v>
      </c>
      <c r="AM143" s="18">
        <v>0.96930000000000005</v>
      </c>
      <c r="AN143" s="18">
        <v>0.96930000000000005</v>
      </c>
      <c r="AO143" s="18">
        <v>0.96930000000000005</v>
      </c>
      <c r="AP143" s="18">
        <v>0.96930000000000005</v>
      </c>
      <c r="AQ143" s="18">
        <v>0.96930000000000005</v>
      </c>
      <c r="AR143" s="18">
        <v>0.96930000000000005</v>
      </c>
      <c r="AS143" s="18">
        <v>0.96930000000000005</v>
      </c>
      <c r="AT143" s="18">
        <v>0.96930000000000005</v>
      </c>
      <c r="AU143" s="18">
        <v>0.96930000000000005</v>
      </c>
      <c r="AV143" s="18">
        <v>0.96930000000000005</v>
      </c>
      <c r="AW143" s="18">
        <v>0.96930000000000005</v>
      </c>
      <c r="AX143" s="18">
        <v>0.96930000000000005</v>
      </c>
      <c r="AY143" s="18">
        <v>0.96930000000000005</v>
      </c>
      <c r="AZ143" s="18">
        <v>0.96930000000000005</v>
      </c>
      <c r="BA143" s="18">
        <v>0.96930000000000005</v>
      </c>
      <c r="BB143" s="18">
        <v>0.96930000000000005</v>
      </c>
      <c r="BC143" s="18">
        <v>0.96930000000000005</v>
      </c>
      <c r="BD143" s="18">
        <v>0.96930000000000005</v>
      </c>
      <c r="BE143" s="18">
        <v>0.96930000000000005</v>
      </c>
      <c r="BF143" s="18">
        <v>0.96930000000000005</v>
      </c>
      <c r="BG143" s="18">
        <v>0.96930000000000005</v>
      </c>
      <c r="BH143" s="18">
        <v>0.96930000000000005</v>
      </c>
      <c r="BI143" s="18">
        <v>0.96930000000000005</v>
      </c>
      <c r="BJ143" s="18">
        <v>0.96930000000000005</v>
      </c>
      <c r="BK143" s="18">
        <v>0.96930000000000005</v>
      </c>
      <c r="BL143" s="18">
        <v>0.96930000000000005</v>
      </c>
      <c r="BM143" s="18">
        <v>0.96930000000000005</v>
      </c>
      <c r="BN143" s="18">
        <v>0.96930000000000005</v>
      </c>
      <c r="BO143" s="18">
        <v>0.96930000000000005</v>
      </c>
      <c r="BP143" s="18">
        <v>0.96930000000000005</v>
      </c>
      <c r="BQ143" s="18">
        <v>0.96930000000000005</v>
      </c>
      <c r="BR143" s="18">
        <v>0.96930000000000005</v>
      </c>
      <c r="BS143" s="18">
        <v>0.96930000000000005</v>
      </c>
      <c r="BT143" s="18">
        <v>0.96930000000000005</v>
      </c>
      <c r="BU143" s="18">
        <v>0.96930000000000005</v>
      </c>
      <c r="BV143" s="18">
        <v>0.96930000000000005</v>
      </c>
      <c r="BW143" s="18">
        <v>0.96930000000000005</v>
      </c>
      <c r="BX143" s="18">
        <v>0.96930000000000005</v>
      </c>
      <c r="BY143" s="18">
        <v>0.96930000000000005</v>
      </c>
      <c r="BZ143" s="18">
        <v>0.96930000000000005</v>
      </c>
      <c r="CA143" s="18">
        <v>0.96930000000000005</v>
      </c>
      <c r="CB143" s="18">
        <v>0.96930000000000005</v>
      </c>
      <c r="CC143" s="18">
        <v>0.96930000000000005</v>
      </c>
      <c r="CD143" s="18">
        <v>0.96930000000000005</v>
      </c>
      <c r="CE143" s="18">
        <v>0.96930000000000005</v>
      </c>
      <c r="CF143" s="18">
        <v>0.96930000000000005</v>
      </c>
      <c r="CG143" s="18">
        <v>0.96930000000000005</v>
      </c>
      <c r="CH143" s="18">
        <v>0.96930000000000005</v>
      </c>
      <c r="CI143" s="18">
        <v>0.96930000000000005</v>
      </c>
      <c r="CJ143" s="18">
        <v>0.96930000000000005</v>
      </c>
      <c r="CK143" s="18">
        <v>0.96930000000000005</v>
      </c>
      <c r="CL143" s="18">
        <v>0.96930000000000005</v>
      </c>
      <c r="CM143" s="18">
        <v>0.96930000000000005</v>
      </c>
      <c r="CN143" s="18">
        <v>0.96930000000000005</v>
      </c>
      <c r="CO143" s="18">
        <v>0.96930000000000005</v>
      </c>
      <c r="CP143" s="18">
        <v>0.96930000000000005</v>
      </c>
      <c r="CQ143" s="18">
        <v>0.96930000000000005</v>
      </c>
      <c r="CR143" s="18">
        <v>0.96930000000000005</v>
      </c>
      <c r="CS143" s="18">
        <v>0.96930000000000005</v>
      </c>
      <c r="CT143" s="18">
        <v>0.96930000000000005</v>
      </c>
      <c r="CU143" s="18">
        <v>0.96930000000000005</v>
      </c>
      <c r="CV143" s="18">
        <v>0.96930000000000005</v>
      </c>
      <c r="CW143" s="18">
        <v>0.96930000000000005</v>
      </c>
      <c r="CX143" s="18">
        <v>0.96930000000000005</v>
      </c>
      <c r="CY143" s="18">
        <v>0.96930000000000005</v>
      </c>
      <c r="CZ143" s="18">
        <v>0.96930000000000005</v>
      </c>
      <c r="DA143" s="18">
        <v>0.96930000000000005</v>
      </c>
      <c r="DB143" s="18">
        <v>0.96930000000000005</v>
      </c>
      <c r="DC143" s="18"/>
      <c r="DD143" s="18"/>
      <c r="DE143" s="18"/>
    </row>
    <row r="144" spans="1:109" x14ac:dyDescent="0.25">
      <c r="A144" s="175">
        <v>52</v>
      </c>
      <c r="B144" s="18">
        <v>1</v>
      </c>
      <c r="C144" s="18">
        <v>0.99070000000000003</v>
      </c>
      <c r="D144" s="18">
        <v>0.9879</v>
      </c>
      <c r="E144" s="18">
        <v>0.9849</v>
      </c>
      <c r="F144" s="18">
        <v>0.98209999999999997</v>
      </c>
      <c r="G144" s="18">
        <v>0.97970000000000002</v>
      </c>
      <c r="H144" s="18">
        <v>0.97770000000000001</v>
      </c>
      <c r="I144" s="18">
        <v>0.97570000000000001</v>
      </c>
      <c r="J144" s="18">
        <v>0.97389999999999999</v>
      </c>
      <c r="K144" s="18">
        <v>0.97240000000000004</v>
      </c>
      <c r="L144" s="18">
        <v>0.97109999999999996</v>
      </c>
      <c r="M144" s="18">
        <v>0.97009999999999996</v>
      </c>
      <c r="N144" s="18">
        <v>0.96940000000000004</v>
      </c>
      <c r="O144" s="18">
        <v>0.96889999999999998</v>
      </c>
      <c r="P144" s="18">
        <v>0.96860000000000002</v>
      </c>
      <c r="Q144" s="18">
        <v>0.97009999999999996</v>
      </c>
      <c r="R144" s="18">
        <v>0.97009999999999996</v>
      </c>
      <c r="S144" s="18">
        <v>0.97009999999999996</v>
      </c>
      <c r="T144" s="18">
        <v>0.97009999999999996</v>
      </c>
      <c r="U144" s="18">
        <v>0.97009999999999996</v>
      </c>
      <c r="V144" s="18">
        <v>0.97009999999999996</v>
      </c>
      <c r="W144" s="18">
        <v>0.97009999999999996</v>
      </c>
      <c r="X144" s="18">
        <v>0.97009999999999996</v>
      </c>
      <c r="Y144" s="18">
        <v>0.97009999999999996</v>
      </c>
      <c r="Z144" s="18">
        <v>0.97009999999999996</v>
      </c>
      <c r="AA144" s="18">
        <v>0.97009999999999996</v>
      </c>
      <c r="AB144" s="18">
        <v>0.97009999999999996</v>
      </c>
      <c r="AC144" s="18">
        <v>0.97009999999999996</v>
      </c>
      <c r="AD144" s="18">
        <v>0.97009999999999996</v>
      </c>
      <c r="AE144" s="18">
        <v>0.97009999999999996</v>
      </c>
      <c r="AF144" s="18">
        <v>0.97009999999999996</v>
      </c>
      <c r="AG144" s="18">
        <v>0.97009999999999996</v>
      </c>
      <c r="AH144" s="18">
        <v>0.97009999999999996</v>
      </c>
      <c r="AI144" s="18">
        <v>0.97009999999999996</v>
      </c>
      <c r="AJ144" s="18">
        <v>0.97009999999999996</v>
      </c>
      <c r="AK144" s="18">
        <v>0.97009999999999996</v>
      </c>
      <c r="AL144" s="18">
        <v>0.97009999999999996</v>
      </c>
      <c r="AM144" s="18">
        <v>0.97009999999999996</v>
      </c>
      <c r="AN144" s="18">
        <v>0.97009999999999996</v>
      </c>
      <c r="AO144" s="18">
        <v>0.97009999999999996</v>
      </c>
      <c r="AP144" s="18">
        <v>0.97009999999999996</v>
      </c>
      <c r="AQ144" s="18">
        <v>0.97009999999999996</v>
      </c>
      <c r="AR144" s="18">
        <v>0.97009999999999996</v>
      </c>
      <c r="AS144" s="18">
        <v>0.97009999999999996</v>
      </c>
      <c r="AT144" s="18">
        <v>0.97009999999999996</v>
      </c>
      <c r="AU144" s="18">
        <v>0.97009999999999996</v>
      </c>
      <c r="AV144" s="18">
        <v>0.97009999999999996</v>
      </c>
      <c r="AW144" s="18">
        <v>0.97009999999999996</v>
      </c>
      <c r="AX144" s="18">
        <v>0.97009999999999996</v>
      </c>
      <c r="AY144" s="18">
        <v>0.97009999999999996</v>
      </c>
      <c r="AZ144" s="18">
        <v>0.97009999999999996</v>
      </c>
      <c r="BA144" s="18">
        <v>0.97009999999999996</v>
      </c>
      <c r="BB144" s="18">
        <v>0.97009999999999996</v>
      </c>
      <c r="BC144" s="18">
        <v>0.97009999999999996</v>
      </c>
      <c r="BD144" s="18">
        <v>0.97009999999999996</v>
      </c>
      <c r="BE144" s="18">
        <v>0.97009999999999996</v>
      </c>
      <c r="BF144" s="18">
        <v>0.97009999999999996</v>
      </c>
      <c r="BG144" s="18">
        <v>0.97009999999999996</v>
      </c>
      <c r="BH144" s="18">
        <v>0.97009999999999996</v>
      </c>
      <c r="BI144" s="18">
        <v>0.97009999999999996</v>
      </c>
      <c r="BJ144" s="18">
        <v>0.97009999999999996</v>
      </c>
      <c r="BK144" s="18">
        <v>0.97009999999999996</v>
      </c>
      <c r="BL144" s="18">
        <v>0.97009999999999996</v>
      </c>
      <c r="BM144" s="18">
        <v>0.97009999999999996</v>
      </c>
      <c r="BN144" s="18">
        <v>0.97009999999999996</v>
      </c>
      <c r="BO144" s="18">
        <v>0.97009999999999996</v>
      </c>
      <c r="BP144" s="18">
        <v>0.97009999999999996</v>
      </c>
      <c r="BQ144" s="18">
        <v>0.97009999999999996</v>
      </c>
      <c r="BR144" s="18">
        <v>0.97009999999999996</v>
      </c>
      <c r="BS144" s="18">
        <v>0.97009999999999996</v>
      </c>
      <c r="BT144" s="18">
        <v>0.97009999999999996</v>
      </c>
      <c r="BU144" s="18">
        <v>0.97009999999999996</v>
      </c>
      <c r="BV144" s="18">
        <v>0.97009999999999996</v>
      </c>
      <c r="BW144" s="18">
        <v>0.97009999999999996</v>
      </c>
      <c r="BX144" s="18">
        <v>0.97009999999999996</v>
      </c>
      <c r="BY144" s="18">
        <v>0.97009999999999996</v>
      </c>
      <c r="BZ144" s="18">
        <v>0.97009999999999996</v>
      </c>
      <c r="CA144" s="18">
        <v>0.97009999999999996</v>
      </c>
      <c r="CB144" s="18">
        <v>0.97009999999999996</v>
      </c>
      <c r="CC144" s="18">
        <v>0.97009999999999996</v>
      </c>
      <c r="CD144" s="18">
        <v>0.97009999999999996</v>
      </c>
      <c r="CE144" s="18">
        <v>0.97009999999999996</v>
      </c>
      <c r="CF144" s="18">
        <v>0.97009999999999996</v>
      </c>
      <c r="CG144" s="18">
        <v>0.97009999999999996</v>
      </c>
      <c r="CH144" s="18">
        <v>0.97009999999999996</v>
      </c>
      <c r="CI144" s="18">
        <v>0.97009999999999996</v>
      </c>
      <c r="CJ144" s="18">
        <v>0.97009999999999996</v>
      </c>
      <c r="CK144" s="18">
        <v>0.97009999999999996</v>
      </c>
      <c r="CL144" s="18">
        <v>0.97009999999999996</v>
      </c>
      <c r="CM144" s="18">
        <v>0.97009999999999996</v>
      </c>
      <c r="CN144" s="18">
        <v>0.97009999999999996</v>
      </c>
      <c r="CO144" s="18">
        <v>0.97009999999999996</v>
      </c>
      <c r="CP144" s="18">
        <v>0.97009999999999996</v>
      </c>
      <c r="CQ144" s="18">
        <v>0.97009999999999996</v>
      </c>
      <c r="CR144" s="18">
        <v>0.97009999999999996</v>
      </c>
      <c r="CS144" s="18">
        <v>0.97009999999999996</v>
      </c>
      <c r="CT144" s="18">
        <v>0.97009999999999996</v>
      </c>
      <c r="CU144" s="18">
        <v>0.97009999999999996</v>
      </c>
      <c r="CV144" s="18">
        <v>0.97009999999999996</v>
      </c>
      <c r="CW144" s="18">
        <v>0.97009999999999996</v>
      </c>
      <c r="CX144" s="18">
        <v>0.97009999999999996</v>
      </c>
      <c r="CY144" s="18">
        <v>0.97009999999999996</v>
      </c>
      <c r="CZ144" s="18">
        <v>0.97009999999999996</v>
      </c>
      <c r="DA144" s="18">
        <v>0.97009999999999996</v>
      </c>
      <c r="DB144" s="18">
        <v>0.97009999999999996</v>
      </c>
      <c r="DC144" s="18"/>
      <c r="DD144" s="18"/>
      <c r="DE144" s="18"/>
    </row>
    <row r="145" spans="1:109" x14ac:dyDescent="0.25">
      <c r="A145" s="175">
        <v>53</v>
      </c>
      <c r="B145" s="18">
        <v>1</v>
      </c>
      <c r="C145" s="18">
        <v>0.98980000000000001</v>
      </c>
      <c r="D145" s="18">
        <v>0.98770000000000002</v>
      </c>
      <c r="E145" s="18">
        <v>0.98529999999999995</v>
      </c>
      <c r="F145" s="18">
        <v>0.98299999999999998</v>
      </c>
      <c r="G145" s="18">
        <v>0.98080000000000001</v>
      </c>
      <c r="H145" s="18">
        <v>0.97889999999999999</v>
      </c>
      <c r="I145" s="18">
        <v>0.97699999999999998</v>
      </c>
      <c r="J145" s="18">
        <v>0.97509999999999997</v>
      </c>
      <c r="K145" s="18">
        <v>0.97350000000000003</v>
      </c>
      <c r="L145" s="18">
        <v>0.97219999999999995</v>
      </c>
      <c r="M145" s="18">
        <v>0.97109999999999996</v>
      </c>
      <c r="N145" s="18">
        <v>0.97030000000000005</v>
      </c>
      <c r="O145" s="18">
        <v>0.96970000000000001</v>
      </c>
      <c r="P145" s="18">
        <v>0.96930000000000005</v>
      </c>
      <c r="Q145" s="18">
        <v>0.9708</v>
      </c>
      <c r="R145" s="18">
        <v>0.9708</v>
      </c>
      <c r="S145" s="18">
        <v>0.9708</v>
      </c>
      <c r="T145" s="18">
        <v>0.9708</v>
      </c>
      <c r="U145" s="18">
        <v>0.9708</v>
      </c>
      <c r="V145" s="18">
        <v>0.9708</v>
      </c>
      <c r="W145" s="18">
        <v>0.9708</v>
      </c>
      <c r="X145" s="18">
        <v>0.9708</v>
      </c>
      <c r="Y145" s="18">
        <v>0.9708</v>
      </c>
      <c r="Z145" s="18">
        <v>0.9708</v>
      </c>
      <c r="AA145" s="18">
        <v>0.9708</v>
      </c>
      <c r="AB145" s="18">
        <v>0.9708</v>
      </c>
      <c r="AC145" s="18">
        <v>0.9708</v>
      </c>
      <c r="AD145" s="18">
        <v>0.9708</v>
      </c>
      <c r="AE145" s="18">
        <v>0.9708</v>
      </c>
      <c r="AF145" s="18">
        <v>0.9708</v>
      </c>
      <c r="AG145" s="18">
        <v>0.9708</v>
      </c>
      <c r="AH145" s="18">
        <v>0.9708</v>
      </c>
      <c r="AI145" s="18">
        <v>0.9708</v>
      </c>
      <c r="AJ145" s="18">
        <v>0.9708</v>
      </c>
      <c r="AK145" s="18">
        <v>0.9708</v>
      </c>
      <c r="AL145" s="18">
        <v>0.9708</v>
      </c>
      <c r="AM145" s="18">
        <v>0.9708</v>
      </c>
      <c r="AN145" s="18">
        <v>0.9708</v>
      </c>
      <c r="AO145" s="18">
        <v>0.9708</v>
      </c>
      <c r="AP145" s="18">
        <v>0.9708</v>
      </c>
      <c r="AQ145" s="18">
        <v>0.9708</v>
      </c>
      <c r="AR145" s="18">
        <v>0.9708</v>
      </c>
      <c r="AS145" s="18">
        <v>0.9708</v>
      </c>
      <c r="AT145" s="18">
        <v>0.9708</v>
      </c>
      <c r="AU145" s="18">
        <v>0.9708</v>
      </c>
      <c r="AV145" s="18">
        <v>0.9708</v>
      </c>
      <c r="AW145" s="18">
        <v>0.9708</v>
      </c>
      <c r="AX145" s="18">
        <v>0.9708</v>
      </c>
      <c r="AY145" s="18">
        <v>0.9708</v>
      </c>
      <c r="AZ145" s="18">
        <v>0.9708</v>
      </c>
      <c r="BA145" s="18">
        <v>0.9708</v>
      </c>
      <c r="BB145" s="18">
        <v>0.9708</v>
      </c>
      <c r="BC145" s="18">
        <v>0.9708</v>
      </c>
      <c r="BD145" s="18">
        <v>0.9708</v>
      </c>
      <c r="BE145" s="18">
        <v>0.9708</v>
      </c>
      <c r="BF145" s="18">
        <v>0.9708</v>
      </c>
      <c r="BG145" s="18">
        <v>0.9708</v>
      </c>
      <c r="BH145" s="18">
        <v>0.9708</v>
      </c>
      <c r="BI145" s="18">
        <v>0.9708</v>
      </c>
      <c r="BJ145" s="18">
        <v>0.9708</v>
      </c>
      <c r="BK145" s="18">
        <v>0.9708</v>
      </c>
      <c r="BL145" s="18">
        <v>0.9708</v>
      </c>
      <c r="BM145" s="18">
        <v>0.9708</v>
      </c>
      <c r="BN145" s="18">
        <v>0.9708</v>
      </c>
      <c r="BO145" s="18">
        <v>0.9708</v>
      </c>
      <c r="BP145" s="18">
        <v>0.9708</v>
      </c>
      <c r="BQ145" s="18">
        <v>0.9708</v>
      </c>
      <c r="BR145" s="18">
        <v>0.9708</v>
      </c>
      <c r="BS145" s="18">
        <v>0.9708</v>
      </c>
      <c r="BT145" s="18">
        <v>0.9708</v>
      </c>
      <c r="BU145" s="18">
        <v>0.9708</v>
      </c>
      <c r="BV145" s="18">
        <v>0.9708</v>
      </c>
      <c r="BW145" s="18">
        <v>0.9708</v>
      </c>
      <c r="BX145" s="18">
        <v>0.9708</v>
      </c>
      <c r="BY145" s="18">
        <v>0.9708</v>
      </c>
      <c r="BZ145" s="18">
        <v>0.9708</v>
      </c>
      <c r="CA145" s="18">
        <v>0.9708</v>
      </c>
      <c r="CB145" s="18">
        <v>0.9708</v>
      </c>
      <c r="CC145" s="18">
        <v>0.9708</v>
      </c>
      <c r="CD145" s="18">
        <v>0.9708</v>
      </c>
      <c r="CE145" s="18">
        <v>0.9708</v>
      </c>
      <c r="CF145" s="18">
        <v>0.9708</v>
      </c>
      <c r="CG145" s="18">
        <v>0.9708</v>
      </c>
      <c r="CH145" s="18">
        <v>0.9708</v>
      </c>
      <c r="CI145" s="18">
        <v>0.9708</v>
      </c>
      <c r="CJ145" s="18">
        <v>0.9708</v>
      </c>
      <c r="CK145" s="18">
        <v>0.9708</v>
      </c>
      <c r="CL145" s="18">
        <v>0.9708</v>
      </c>
      <c r="CM145" s="18">
        <v>0.9708</v>
      </c>
      <c r="CN145" s="18">
        <v>0.9708</v>
      </c>
      <c r="CO145" s="18">
        <v>0.9708</v>
      </c>
      <c r="CP145" s="18">
        <v>0.9708</v>
      </c>
      <c r="CQ145" s="18">
        <v>0.9708</v>
      </c>
      <c r="CR145" s="18">
        <v>0.9708</v>
      </c>
      <c r="CS145" s="18">
        <v>0.9708</v>
      </c>
      <c r="CT145" s="18">
        <v>0.9708</v>
      </c>
      <c r="CU145" s="18">
        <v>0.9708</v>
      </c>
      <c r="CV145" s="18">
        <v>0.9708</v>
      </c>
      <c r="CW145" s="18">
        <v>0.9708</v>
      </c>
      <c r="CX145" s="18">
        <v>0.9708</v>
      </c>
      <c r="CY145" s="18">
        <v>0.9708</v>
      </c>
      <c r="CZ145" s="18">
        <v>0.9708</v>
      </c>
      <c r="DA145" s="18">
        <v>0.9708</v>
      </c>
      <c r="DB145" s="18">
        <v>0.9708</v>
      </c>
      <c r="DC145" s="18"/>
      <c r="DD145" s="18"/>
      <c r="DE145" s="18"/>
    </row>
    <row r="146" spans="1:109" x14ac:dyDescent="0.25">
      <c r="A146" s="175">
        <v>54</v>
      </c>
      <c r="B146" s="18">
        <v>1</v>
      </c>
      <c r="C146" s="18">
        <v>0.98850000000000005</v>
      </c>
      <c r="D146" s="18">
        <v>0.98719999999999997</v>
      </c>
      <c r="E146" s="18">
        <v>0.98550000000000004</v>
      </c>
      <c r="F146" s="18">
        <v>0.98360000000000003</v>
      </c>
      <c r="G146" s="18">
        <v>0.98180000000000001</v>
      </c>
      <c r="H146" s="18">
        <v>0.98</v>
      </c>
      <c r="I146" s="18">
        <v>0.97809999999999997</v>
      </c>
      <c r="J146" s="18">
        <v>0.97629999999999995</v>
      </c>
      <c r="K146" s="18">
        <v>0.97460000000000002</v>
      </c>
      <c r="L146" s="18">
        <v>0.97319999999999995</v>
      </c>
      <c r="M146" s="18">
        <v>0.97209999999999996</v>
      </c>
      <c r="N146" s="18">
        <v>0.97119999999999995</v>
      </c>
      <c r="O146" s="18">
        <v>0.97050000000000003</v>
      </c>
      <c r="P146" s="18">
        <v>0.97</v>
      </c>
      <c r="Q146" s="18">
        <v>0.97150000000000003</v>
      </c>
      <c r="R146" s="18">
        <v>0.97150000000000003</v>
      </c>
      <c r="S146" s="18">
        <v>0.97150000000000003</v>
      </c>
      <c r="T146" s="18">
        <v>0.97150000000000003</v>
      </c>
      <c r="U146" s="18">
        <v>0.97150000000000003</v>
      </c>
      <c r="V146" s="18">
        <v>0.97150000000000003</v>
      </c>
      <c r="W146" s="18">
        <v>0.97150000000000003</v>
      </c>
      <c r="X146" s="18">
        <v>0.97150000000000003</v>
      </c>
      <c r="Y146" s="18">
        <v>0.97150000000000003</v>
      </c>
      <c r="Z146" s="18">
        <v>0.97150000000000003</v>
      </c>
      <c r="AA146" s="18">
        <v>0.97150000000000003</v>
      </c>
      <c r="AB146" s="18">
        <v>0.97150000000000003</v>
      </c>
      <c r="AC146" s="18">
        <v>0.97150000000000003</v>
      </c>
      <c r="AD146" s="18">
        <v>0.97150000000000003</v>
      </c>
      <c r="AE146" s="18">
        <v>0.97150000000000003</v>
      </c>
      <c r="AF146" s="18">
        <v>0.97150000000000003</v>
      </c>
      <c r="AG146" s="18">
        <v>0.97150000000000003</v>
      </c>
      <c r="AH146" s="18">
        <v>0.97150000000000003</v>
      </c>
      <c r="AI146" s="18">
        <v>0.97150000000000003</v>
      </c>
      <c r="AJ146" s="18">
        <v>0.97150000000000003</v>
      </c>
      <c r="AK146" s="18">
        <v>0.97150000000000003</v>
      </c>
      <c r="AL146" s="18">
        <v>0.97150000000000003</v>
      </c>
      <c r="AM146" s="18">
        <v>0.97150000000000003</v>
      </c>
      <c r="AN146" s="18">
        <v>0.97150000000000003</v>
      </c>
      <c r="AO146" s="18">
        <v>0.97150000000000003</v>
      </c>
      <c r="AP146" s="18">
        <v>0.97150000000000003</v>
      </c>
      <c r="AQ146" s="18">
        <v>0.97150000000000003</v>
      </c>
      <c r="AR146" s="18">
        <v>0.97150000000000003</v>
      </c>
      <c r="AS146" s="18">
        <v>0.97150000000000003</v>
      </c>
      <c r="AT146" s="18">
        <v>0.97150000000000003</v>
      </c>
      <c r="AU146" s="18">
        <v>0.97150000000000003</v>
      </c>
      <c r="AV146" s="18">
        <v>0.97150000000000003</v>
      </c>
      <c r="AW146" s="18">
        <v>0.97150000000000003</v>
      </c>
      <c r="AX146" s="18">
        <v>0.97150000000000003</v>
      </c>
      <c r="AY146" s="18">
        <v>0.97150000000000003</v>
      </c>
      <c r="AZ146" s="18">
        <v>0.97150000000000003</v>
      </c>
      <c r="BA146" s="18">
        <v>0.97150000000000003</v>
      </c>
      <c r="BB146" s="18">
        <v>0.97150000000000003</v>
      </c>
      <c r="BC146" s="18">
        <v>0.97150000000000003</v>
      </c>
      <c r="BD146" s="18">
        <v>0.97150000000000003</v>
      </c>
      <c r="BE146" s="18">
        <v>0.97150000000000003</v>
      </c>
      <c r="BF146" s="18">
        <v>0.97150000000000003</v>
      </c>
      <c r="BG146" s="18">
        <v>0.97150000000000003</v>
      </c>
      <c r="BH146" s="18">
        <v>0.97150000000000003</v>
      </c>
      <c r="BI146" s="18">
        <v>0.97150000000000003</v>
      </c>
      <c r="BJ146" s="18">
        <v>0.97150000000000003</v>
      </c>
      <c r="BK146" s="18">
        <v>0.97150000000000003</v>
      </c>
      <c r="BL146" s="18">
        <v>0.97150000000000003</v>
      </c>
      <c r="BM146" s="18">
        <v>0.97150000000000003</v>
      </c>
      <c r="BN146" s="18">
        <v>0.97150000000000003</v>
      </c>
      <c r="BO146" s="18">
        <v>0.97150000000000003</v>
      </c>
      <c r="BP146" s="18">
        <v>0.97150000000000003</v>
      </c>
      <c r="BQ146" s="18">
        <v>0.97150000000000003</v>
      </c>
      <c r="BR146" s="18">
        <v>0.97150000000000003</v>
      </c>
      <c r="BS146" s="18">
        <v>0.97150000000000003</v>
      </c>
      <c r="BT146" s="18">
        <v>0.97150000000000003</v>
      </c>
      <c r="BU146" s="18">
        <v>0.97150000000000003</v>
      </c>
      <c r="BV146" s="18">
        <v>0.97150000000000003</v>
      </c>
      <c r="BW146" s="18">
        <v>0.97150000000000003</v>
      </c>
      <c r="BX146" s="18">
        <v>0.97150000000000003</v>
      </c>
      <c r="BY146" s="18">
        <v>0.97150000000000003</v>
      </c>
      <c r="BZ146" s="18">
        <v>0.97150000000000003</v>
      </c>
      <c r="CA146" s="18">
        <v>0.97150000000000003</v>
      </c>
      <c r="CB146" s="18">
        <v>0.97150000000000003</v>
      </c>
      <c r="CC146" s="18">
        <v>0.97150000000000003</v>
      </c>
      <c r="CD146" s="18">
        <v>0.97150000000000003</v>
      </c>
      <c r="CE146" s="18">
        <v>0.97150000000000003</v>
      </c>
      <c r="CF146" s="18">
        <v>0.97150000000000003</v>
      </c>
      <c r="CG146" s="18">
        <v>0.97150000000000003</v>
      </c>
      <c r="CH146" s="18">
        <v>0.97150000000000003</v>
      </c>
      <c r="CI146" s="18">
        <v>0.97150000000000003</v>
      </c>
      <c r="CJ146" s="18">
        <v>0.97150000000000003</v>
      </c>
      <c r="CK146" s="18">
        <v>0.97150000000000003</v>
      </c>
      <c r="CL146" s="18">
        <v>0.97150000000000003</v>
      </c>
      <c r="CM146" s="18">
        <v>0.97150000000000003</v>
      </c>
      <c r="CN146" s="18">
        <v>0.97150000000000003</v>
      </c>
      <c r="CO146" s="18">
        <v>0.97150000000000003</v>
      </c>
      <c r="CP146" s="18">
        <v>0.97150000000000003</v>
      </c>
      <c r="CQ146" s="18">
        <v>0.97150000000000003</v>
      </c>
      <c r="CR146" s="18">
        <v>0.97150000000000003</v>
      </c>
      <c r="CS146" s="18">
        <v>0.97150000000000003</v>
      </c>
      <c r="CT146" s="18">
        <v>0.97150000000000003</v>
      </c>
      <c r="CU146" s="18">
        <v>0.97150000000000003</v>
      </c>
      <c r="CV146" s="18">
        <v>0.97150000000000003</v>
      </c>
      <c r="CW146" s="18">
        <v>0.97150000000000003</v>
      </c>
      <c r="CX146" s="18">
        <v>0.97150000000000003</v>
      </c>
      <c r="CY146" s="18">
        <v>0.97150000000000003</v>
      </c>
      <c r="CZ146" s="18">
        <v>0.97150000000000003</v>
      </c>
      <c r="DA146" s="18">
        <v>0.97150000000000003</v>
      </c>
      <c r="DB146" s="18">
        <v>0.97150000000000003</v>
      </c>
      <c r="DC146" s="18"/>
      <c r="DD146" s="18"/>
      <c r="DE146" s="18"/>
    </row>
    <row r="147" spans="1:109" x14ac:dyDescent="0.25">
      <c r="A147" s="175">
        <v>55</v>
      </c>
      <c r="B147" s="18">
        <v>1</v>
      </c>
      <c r="C147" s="18">
        <v>0.98709999999999998</v>
      </c>
      <c r="D147" s="18">
        <v>0.98640000000000005</v>
      </c>
      <c r="E147" s="18">
        <v>0.98529999999999995</v>
      </c>
      <c r="F147" s="18">
        <v>0.98399999999999999</v>
      </c>
      <c r="G147" s="18">
        <v>0.98250000000000004</v>
      </c>
      <c r="H147" s="18">
        <v>0.98089999999999999</v>
      </c>
      <c r="I147" s="18">
        <v>0.97909999999999997</v>
      </c>
      <c r="J147" s="18">
        <v>0.97729999999999995</v>
      </c>
      <c r="K147" s="18">
        <v>0.97570000000000001</v>
      </c>
      <c r="L147" s="18">
        <v>0.97419999999999995</v>
      </c>
      <c r="M147" s="18">
        <v>0.97299999999999998</v>
      </c>
      <c r="N147" s="18">
        <v>0.97199999999999998</v>
      </c>
      <c r="O147" s="18">
        <v>0.97130000000000005</v>
      </c>
      <c r="P147" s="18">
        <v>0.9708</v>
      </c>
      <c r="Q147" s="18">
        <v>0.97219999999999995</v>
      </c>
      <c r="R147" s="18">
        <v>0.97219999999999995</v>
      </c>
      <c r="S147" s="18">
        <v>0.97219999999999995</v>
      </c>
      <c r="T147" s="18">
        <v>0.97219999999999995</v>
      </c>
      <c r="U147" s="18">
        <v>0.97219999999999995</v>
      </c>
      <c r="V147" s="18">
        <v>0.97219999999999995</v>
      </c>
      <c r="W147" s="18">
        <v>0.97219999999999995</v>
      </c>
      <c r="X147" s="18">
        <v>0.97219999999999995</v>
      </c>
      <c r="Y147" s="18">
        <v>0.97219999999999995</v>
      </c>
      <c r="Z147" s="18">
        <v>0.97219999999999995</v>
      </c>
      <c r="AA147" s="18">
        <v>0.97219999999999995</v>
      </c>
      <c r="AB147" s="18">
        <v>0.97219999999999995</v>
      </c>
      <c r="AC147" s="18">
        <v>0.97219999999999995</v>
      </c>
      <c r="AD147" s="18">
        <v>0.97219999999999995</v>
      </c>
      <c r="AE147" s="18">
        <v>0.97219999999999995</v>
      </c>
      <c r="AF147" s="18">
        <v>0.97219999999999995</v>
      </c>
      <c r="AG147" s="18">
        <v>0.97219999999999995</v>
      </c>
      <c r="AH147" s="18">
        <v>0.97219999999999995</v>
      </c>
      <c r="AI147" s="18">
        <v>0.97219999999999995</v>
      </c>
      <c r="AJ147" s="18">
        <v>0.97219999999999995</v>
      </c>
      <c r="AK147" s="18">
        <v>0.97219999999999995</v>
      </c>
      <c r="AL147" s="18">
        <v>0.97219999999999995</v>
      </c>
      <c r="AM147" s="18">
        <v>0.97219999999999995</v>
      </c>
      <c r="AN147" s="18">
        <v>0.97219999999999995</v>
      </c>
      <c r="AO147" s="18">
        <v>0.97219999999999995</v>
      </c>
      <c r="AP147" s="18">
        <v>0.97219999999999995</v>
      </c>
      <c r="AQ147" s="18">
        <v>0.97219999999999995</v>
      </c>
      <c r="AR147" s="18">
        <v>0.97219999999999995</v>
      </c>
      <c r="AS147" s="18">
        <v>0.97219999999999995</v>
      </c>
      <c r="AT147" s="18">
        <v>0.97219999999999995</v>
      </c>
      <c r="AU147" s="18">
        <v>0.97219999999999995</v>
      </c>
      <c r="AV147" s="18">
        <v>0.97219999999999995</v>
      </c>
      <c r="AW147" s="18">
        <v>0.97219999999999995</v>
      </c>
      <c r="AX147" s="18">
        <v>0.97219999999999995</v>
      </c>
      <c r="AY147" s="18">
        <v>0.97219999999999995</v>
      </c>
      <c r="AZ147" s="18">
        <v>0.97219999999999995</v>
      </c>
      <c r="BA147" s="18">
        <v>0.97219999999999995</v>
      </c>
      <c r="BB147" s="18">
        <v>0.97219999999999995</v>
      </c>
      <c r="BC147" s="18">
        <v>0.97219999999999995</v>
      </c>
      <c r="BD147" s="18">
        <v>0.97219999999999995</v>
      </c>
      <c r="BE147" s="18">
        <v>0.97219999999999995</v>
      </c>
      <c r="BF147" s="18">
        <v>0.97219999999999995</v>
      </c>
      <c r="BG147" s="18">
        <v>0.97219999999999995</v>
      </c>
      <c r="BH147" s="18">
        <v>0.97219999999999995</v>
      </c>
      <c r="BI147" s="18">
        <v>0.97219999999999995</v>
      </c>
      <c r="BJ147" s="18">
        <v>0.97219999999999995</v>
      </c>
      <c r="BK147" s="18">
        <v>0.97219999999999995</v>
      </c>
      <c r="BL147" s="18">
        <v>0.97219999999999995</v>
      </c>
      <c r="BM147" s="18">
        <v>0.97219999999999995</v>
      </c>
      <c r="BN147" s="18">
        <v>0.97219999999999995</v>
      </c>
      <c r="BO147" s="18">
        <v>0.97219999999999995</v>
      </c>
      <c r="BP147" s="18">
        <v>0.97219999999999995</v>
      </c>
      <c r="BQ147" s="18">
        <v>0.97219999999999995</v>
      </c>
      <c r="BR147" s="18">
        <v>0.97219999999999995</v>
      </c>
      <c r="BS147" s="18">
        <v>0.97219999999999995</v>
      </c>
      <c r="BT147" s="18">
        <v>0.97219999999999995</v>
      </c>
      <c r="BU147" s="18">
        <v>0.97219999999999995</v>
      </c>
      <c r="BV147" s="18">
        <v>0.97219999999999995</v>
      </c>
      <c r="BW147" s="18">
        <v>0.97219999999999995</v>
      </c>
      <c r="BX147" s="18">
        <v>0.97219999999999995</v>
      </c>
      <c r="BY147" s="18">
        <v>0.97219999999999995</v>
      </c>
      <c r="BZ147" s="18">
        <v>0.97219999999999995</v>
      </c>
      <c r="CA147" s="18">
        <v>0.97219999999999995</v>
      </c>
      <c r="CB147" s="18">
        <v>0.97219999999999995</v>
      </c>
      <c r="CC147" s="18">
        <v>0.97219999999999995</v>
      </c>
      <c r="CD147" s="18">
        <v>0.97219999999999995</v>
      </c>
      <c r="CE147" s="18">
        <v>0.97219999999999995</v>
      </c>
      <c r="CF147" s="18">
        <v>0.97219999999999995</v>
      </c>
      <c r="CG147" s="18">
        <v>0.97219999999999995</v>
      </c>
      <c r="CH147" s="18">
        <v>0.97219999999999995</v>
      </c>
      <c r="CI147" s="18">
        <v>0.97219999999999995</v>
      </c>
      <c r="CJ147" s="18">
        <v>0.97219999999999995</v>
      </c>
      <c r="CK147" s="18">
        <v>0.97219999999999995</v>
      </c>
      <c r="CL147" s="18">
        <v>0.97219999999999995</v>
      </c>
      <c r="CM147" s="18">
        <v>0.97219999999999995</v>
      </c>
      <c r="CN147" s="18">
        <v>0.97219999999999995</v>
      </c>
      <c r="CO147" s="18">
        <v>0.97219999999999995</v>
      </c>
      <c r="CP147" s="18">
        <v>0.97219999999999995</v>
      </c>
      <c r="CQ147" s="18">
        <v>0.97219999999999995</v>
      </c>
      <c r="CR147" s="18">
        <v>0.97219999999999995</v>
      </c>
      <c r="CS147" s="18">
        <v>0.97219999999999995</v>
      </c>
      <c r="CT147" s="18">
        <v>0.97219999999999995</v>
      </c>
      <c r="CU147" s="18">
        <v>0.97219999999999995</v>
      </c>
      <c r="CV147" s="18">
        <v>0.97219999999999995</v>
      </c>
      <c r="CW147" s="18">
        <v>0.97219999999999995</v>
      </c>
      <c r="CX147" s="18">
        <v>0.97219999999999995</v>
      </c>
      <c r="CY147" s="18">
        <v>0.97219999999999995</v>
      </c>
      <c r="CZ147" s="18">
        <v>0.97219999999999995</v>
      </c>
      <c r="DA147" s="18">
        <v>0.97219999999999995</v>
      </c>
      <c r="DB147" s="18">
        <v>0.97219999999999995</v>
      </c>
      <c r="DC147" s="18"/>
      <c r="DD147" s="18"/>
      <c r="DE147" s="18"/>
    </row>
    <row r="148" spans="1:109" x14ac:dyDescent="0.25">
      <c r="A148" s="175">
        <v>56</v>
      </c>
      <c r="B148" s="18">
        <v>1</v>
      </c>
      <c r="C148" s="18">
        <v>0.98550000000000004</v>
      </c>
      <c r="D148" s="18">
        <v>0.98540000000000005</v>
      </c>
      <c r="E148" s="18">
        <v>0.9849</v>
      </c>
      <c r="F148" s="18">
        <v>0.98409999999999997</v>
      </c>
      <c r="G148" s="18">
        <v>0.9829</v>
      </c>
      <c r="H148" s="18">
        <v>0.98160000000000003</v>
      </c>
      <c r="I148" s="18">
        <v>0.98</v>
      </c>
      <c r="J148" s="18">
        <v>0.97829999999999995</v>
      </c>
      <c r="K148" s="18">
        <v>0.97670000000000001</v>
      </c>
      <c r="L148" s="18">
        <v>0.97519999999999996</v>
      </c>
      <c r="M148" s="18">
        <v>0.97389999999999999</v>
      </c>
      <c r="N148" s="18">
        <v>0.97289999999999999</v>
      </c>
      <c r="O148" s="18">
        <v>0.97209999999999996</v>
      </c>
      <c r="P148" s="18">
        <v>0.97150000000000003</v>
      </c>
      <c r="Q148" s="18">
        <v>0.97289999999999999</v>
      </c>
      <c r="R148" s="18">
        <v>0.97289999999999999</v>
      </c>
      <c r="S148" s="18">
        <v>0.97289999999999999</v>
      </c>
      <c r="T148" s="18">
        <v>0.97289999999999999</v>
      </c>
      <c r="U148" s="18">
        <v>0.97289999999999999</v>
      </c>
      <c r="V148" s="18">
        <v>0.97289999999999999</v>
      </c>
      <c r="W148" s="18">
        <v>0.97289999999999999</v>
      </c>
      <c r="X148" s="18">
        <v>0.97289999999999999</v>
      </c>
      <c r="Y148" s="18">
        <v>0.97289999999999999</v>
      </c>
      <c r="Z148" s="18">
        <v>0.97289999999999999</v>
      </c>
      <c r="AA148" s="18">
        <v>0.97289999999999999</v>
      </c>
      <c r="AB148" s="18">
        <v>0.97289999999999999</v>
      </c>
      <c r="AC148" s="18">
        <v>0.97289999999999999</v>
      </c>
      <c r="AD148" s="18">
        <v>0.97289999999999999</v>
      </c>
      <c r="AE148" s="18">
        <v>0.97289999999999999</v>
      </c>
      <c r="AF148" s="18">
        <v>0.97289999999999999</v>
      </c>
      <c r="AG148" s="18">
        <v>0.97289999999999999</v>
      </c>
      <c r="AH148" s="18">
        <v>0.97289999999999999</v>
      </c>
      <c r="AI148" s="18">
        <v>0.97289999999999999</v>
      </c>
      <c r="AJ148" s="18">
        <v>0.97289999999999999</v>
      </c>
      <c r="AK148" s="18">
        <v>0.97289999999999999</v>
      </c>
      <c r="AL148" s="18">
        <v>0.97289999999999999</v>
      </c>
      <c r="AM148" s="18">
        <v>0.97289999999999999</v>
      </c>
      <c r="AN148" s="18">
        <v>0.97289999999999999</v>
      </c>
      <c r="AO148" s="18">
        <v>0.97289999999999999</v>
      </c>
      <c r="AP148" s="18">
        <v>0.97289999999999999</v>
      </c>
      <c r="AQ148" s="18">
        <v>0.97289999999999999</v>
      </c>
      <c r="AR148" s="18">
        <v>0.97289999999999999</v>
      </c>
      <c r="AS148" s="18">
        <v>0.97289999999999999</v>
      </c>
      <c r="AT148" s="18">
        <v>0.97289999999999999</v>
      </c>
      <c r="AU148" s="18">
        <v>0.97289999999999999</v>
      </c>
      <c r="AV148" s="18">
        <v>0.97289999999999999</v>
      </c>
      <c r="AW148" s="18">
        <v>0.97289999999999999</v>
      </c>
      <c r="AX148" s="18">
        <v>0.97289999999999999</v>
      </c>
      <c r="AY148" s="18">
        <v>0.97289999999999999</v>
      </c>
      <c r="AZ148" s="18">
        <v>0.97289999999999999</v>
      </c>
      <c r="BA148" s="18">
        <v>0.97289999999999999</v>
      </c>
      <c r="BB148" s="18">
        <v>0.97289999999999999</v>
      </c>
      <c r="BC148" s="18">
        <v>0.97289999999999999</v>
      </c>
      <c r="BD148" s="18">
        <v>0.97289999999999999</v>
      </c>
      <c r="BE148" s="18">
        <v>0.97289999999999999</v>
      </c>
      <c r="BF148" s="18">
        <v>0.97289999999999999</v>
      </c>
      <c r="BG148" s="18">
        <v>0.97289999999999999</v>
      </c>
      <c r="BH148" s="18">
        <v>0.97289999999999999</v>
      </c>
      <c r="BI148" s="18">
        <v>0.97289999999999999</v>
      </c>
      <c r="BJ148" s="18">
        <v>0.97289999999999999</v>
      </c>
      <c r="BK148" s="18">
        <v>0.97289999999999999</v>
      </c>
      <c r="BL148" s="18">
        <v>0.97289999999999999</v>
      </c>
      <c r="BM148" s="18">
        <v>0.97289999999999999</v>
      </c>
      <c r="BN148" s="18">
        <v>0.97289999999999999</v>
      </c>
      <c r="BO148" s="18">
        <v>0.97289999999999999</v>
      </c>
      <c r="BP148" s="18">
        <v>0.97289999999999999</v>
      </c>
      <c r="BQ148" s="18">
        <v>0.97289999999999999</v>
      </c>
      <c r="BR148" s="18">
        <v>0.97289999999999999</v>
      </c>
      <c r="BS148" s="18">
        <v>0.97289999999999999</v>
      </c>
      <c r="BT148" s="18">
        <v>0.97289999999999999</v>
      </c>
      <c r="BU148" s="18">
        <v>0.97289999999999999</v>
      </c>
      <c r="BV148" s="18">
        <v>0.97289999999999999</v>
      </c>
      <c r="BW148" s="18">
        <v>0.97289999999999999</v>
      </c>
      <c r="BX148" s="18">
        <v>0.97289999999999999</v>
      </c>
      <c r="BY148" s="18">
        <v>0.97289999999999999</v>
      </c>
      <c r="BZ148" s="18">
        <v>0.97289999999999999</v>
      </c>
      <c r="CA148" s="18">
        <v>0.97289999999999999</v>
      </c>
      <c r="CB148" s="18">
        <v>0.97289999999999999</v>
      </c>
      <c r="CC148" s="18">
        <v>0.97289999999999999</v>
      </c>
      <c r="CD148" s="18">
        <v>0.97289999999999999</v>
      </c>
      <c r="CE148" s="18">
        <v>0.97289999999999999</v>
      </c>
      <c r="CF148" s="18">
        <v>0.97289999999999999</v>
      </c>
      <c r="CG148" s="18">
        <v>0.97289999999999999</v>
      </c>
      <c r="CH148" s="18">
        <v>0.97289999999999999</v>
      </c>
      <c r="CI148" s="18">
        <v>0.97289999999999999</v>
      </c>
      <c r="CJ148" s="18">
        <v>0.97289999999999999</v>
      </c>
      <c r="CK148" s="18">
        <v>0.97289999999999999</v>
      </c>
      <c r="CL148" s="18">
        <v>0.97289999999999999</v>
      </c>
      <c r="CM148" s="18">
        <v>0.97289999999999999</v>
      </c>
      <c r="CN148" s="18">
        <v>0.97289999999999999</v>
      </c>
      <c r="CO148" s="18">
        <v>0.97289999999999999</v>
      </c>
      <c r="CP148" s="18">
        <v>0.97289999999999999</v>
      </c>
      <c r="CQ148" s="18">
        <v>0.97289999999999999</v>
      </c>
      <c r="CR148" s="18">
        <v>0.97289999999999999</v>
      </c>
      <c r="CS148" s="18">
        <v>0.97289999999999999</v>
      </c>
      <c r="CT148" s="18">
        <v>0.97289999999999999</v>
      </c>
      <c r="CU148" s="18">
        <v>0.97289999999999999</v>
      </c>
      <c r="CV148" s="18">
        <v>0.97289999999999999</v>
      </c>
      <c r="CW148" s="18">
        <v>0.97289999999999999</v>
      </c>
      <c r="CX148" s="18">
        <v>0.97289999999999999</v>
      </c>
      <c r="CY148" s="18">
        <v>0.97289999999999999</v>
      </c>
      <c r="CZ148" s="18">
        <v>0.97289999999999999</v>
      </c>
      <c r="DA148" s="18">
        <v>0.97289999999999999</v>
      </c>
      <c r="DB148" s="18">
        <v>0.97289999999999999</v>
      </c>
      <c r="DC148" s="18"/>
      <c r="DD148" s="18"/>
      <c r="DE148" s="18"/>
    </row>
    <row r="149" spans="1:109" x14ac:dyDescent="0.25">
      <c r="A149" s="175">
        <v>57</v>
      </c>
      <c r="B149" s="18">
        <v>1</v>
      </c>
      <c r="C149" s="18">
        <v>0.98370000000000002</v>
      </c>
      <c r="D149" s="18">
        <v>0.98429999999999995</v>
      </c>
      <c r="E149" s="18">
        <v>0.98440000000000005</v>
      </c>
      <c r="F149" s="18">
        <v>0.98399999999999999</v>
      </c>
      <c r="G149" s="18">
        <v>0.98319999999999996</v>
      </c>
      <c r="H149" s="18">
        <v>0.98209999999999997</v>
      </c>
      <c r="I149" s="18">
        <v>0.98070000000000002</v>
      </c>
      <c r="J149" s="18">
        <v>0.97909999999999997</v>
      </c>
      <c r="K149" s="18">
        <v>0.97760000000000002</v>
      </c>
      <c r="L149" s="18">
        <v>0.97609999999999997</v>
      </c>
      <c r="M149" s="18">
        <v>0.9748</v>
      </c>
      <c r="N149" s="18">
        <v>0.97370000000000001</v>
      </c>
      <c r="O149" s="18">
        <v>0.97289999999999999</v>
      </c>
      <c r="P149" s="18">
        <v>0.97219999999999995</v>
      </c>
      <c r="Q149" s="18">
        <v>0.97370000000000001</v>
      </c>
      <c r="R149" s="18">
        <v>0.97370000000000001</v>
      </c>
      <c r="S149" s="18">
        <v>0.97370000000000001</v>
      </c>
      <c r="T149" s="18">
        <v>0.97370000000000001</v>
      </c>
      <c r="U149" s="18">
        <v>0.97370000000000001</v>
      </c>
      <c r="V149" s="18">
        <v>0.97370000000000001</v>
      </c>
      <c r="W149" s="18">
        <v>0.97370000000000001</v>
      </c>
      <c r="X149" s="18">
        <v>0.97370000000000001</v>
      </c>
      <c r="Y149" s="18">
        <v>0.97370000000000001</v>
      </c>
      <c r="Z149" s="18">
        <v>0.97370000000000001</v>
      </c>
      <c r="AA149" s="18">
        <v>0.97370000000000001</v>
      </c>
      <c r="AB149" s="18">
        <v>0.97370000000000001</v>
      </c>
      <c r="AC149" s="18">
        <v>0.97370000000000001</v>
      </c>
      <c r="AD149" s="18">
        <v>0.97370000000000001</v>
      </c>
      <c r="AE149" s="18">
        <v>0.97370000000000001</v>
      </c>
      <c r="AF149" s="18">
        <v>0.97370000000000001</v>
      </c>
      <c r="AG149" s="18">
        <v>0.97370000000000001</v>
      </c>
      <c r="AH149" s="18">
        <v>0.97370000000000001</v>
      </c>
      <c r="AI149" s="18">
        <v>0.97370000000000001</v>
      </c>
      <c r="AJ149" s="18">
        <v>0.97370000000000001</v>
      </c>
      <c r="AK149" s="18">
        <v>0.97370000000000001</v>
      </c>
      <c r="AL149" s="18">
        <v>0.97370000000000001</v>
      </c>
      <c r="AM149" s="18">
        <v>0.97370000000000001</v>
      </c>
      <c r="AN149" s="18">
        <v>0.97370000000000001</v>
      </c>
      <c r="AO149" s="18">
        <v>0.97370000000000001</v>
      </c>
      <c r="AP149" s="18">
        <v>0.97370000000000001</v>
      </c>
      <c r="AQ149" s="18">
        <v>0.97370000000000001</v>
      </c>
      <c r="AR149" s="18">
        <v>0.97370000000000001</v>
      </c>
      <c r="AS149" s="18">
        <v>0.97370000000000001</v>
      </c>
      <c r="AT149" s="18">
        <v>0.97370000000000001</v>
      </c>
      <c r="AU149" s="18">
        <v>0.97370000000000001</v>
      </c>
      <c r="AV149" s="18">
        <v>0.97370000000000001</v>
      </c>
      <c r="AW149" s="18">
        <v>0.97370000000000001</v>
      </c>
      <c r="AX149" s="18">
        <v>0.97370000000000001</v>
      </c>
      <c r="AY149" s="18">
        <v>0.97370000000000001</v>
      </c>
      <c r="AZ149" s="18">
        <v>0.97370000000000001</v>
      </c>
      <c r="BA149" s="18">
        <v>0.97370000000000001</v>
      </c>
      <c r="BB149" s="18">
        <v>0.97370000000000001</v>
      </c>
      <c r="BC149" s="18">
        <v>0.97370000000000001</v>
      </c>
      <c r="BD149" s="18">
        <v>0.97370000000000001</v>
      </c>
      <c r="BE149" s="18">
        <v>0.97370000000000001</v>
      </c>
      <c r="BF149" s="18">
        <v>0.97370000000000001</v>
      </c>
      <c r="BG149" s="18">
        <v>0.97370000000000001</v>
      </c>
      <c r="BH149" s="18">
        <v>0.97370000000000001</v>
      </c>
      <c r="BI149" s="18">
        <v>0.97370000000000001</v>
      </c>
      <c r="BJ149" s="18">
        <v>0.97370000000000001</v>
      </c>
      <c r="BK149" s="18">
        <v>0.97370000000000001</v>
      </c>
      <c r="BL149" s="18">
        <v>0.97370000000000001</v>
      </c>
      <c r="BM149" s="18">
        <v>0.97370000000000001</v>
      </c>
      <c r="BN149" s="18">
        <v>0.97370000000000001</v>
      </c>
      <c r="BO149" s="18">
        <v>0.97370000000000001</v>
      </c>
      <c r="BP149" s="18">
        <v>0.97370000000000001</v>
      </c>
      <c r="BQ149" s="18">
        <v>0.97370000000000001</v>
      </c>
      <c r="BR149" s="18">
        <v>0.97370000000000001</v>
      </c>
      <c r="BS149" s="18">
        <v>0.97370000000000001</v>
      </c>
      <c r="BT149" s="18">
        <v>0.97370000000000001</v>
      </c>
      <c r="BU149" s="18">
        <v>0.97370000000000001</v>
      </c>
      <c r="BV149" s="18">
        <v>0.97370000000000001</v>
      </c>
      <c r="BW149" s="18">
        <v>0.97370000000000001</v>
      </c>
      <c r="BX149" s="18">
        <v>0.97370000000000001</v>
      </c>
      <c r="BY149" s="18">
        <v>0.97370000000000001</v>
      </c>
      <c r="BZ149" s="18">
        <v>0.97370000000000001</v>
      </c>
      <c r="CA149" s="18">
        <v>0.97370000000000001</v>
      </c>
      <c r="CB149" s="18">
        <v>0.97370000000000001</v>
      </c>
      <c r="CC149" s="18">
        <v>0.97370000000000001</v>
      </c>
      <c r="CD149" s="18">
        <v>0.97370000000000001</v>
      </c>
      <c r="CE149" s="18">
        <v>0.97370000000000001</v>
      </c>
      <c r="CF149" s="18">
        <v>0.97370000000000001</v>
      </c>
      <c r="CG149" s="18">
        <v>0.97370000000000001</v>
      </c>
      <c r="CH149" s="18">
        <v>0.97370000000000001</v>
      </c>
      <c r="CI149" s="18">
        <v>0.97370000000000001</v>
      </c>
      <c r="CJ149" s="18">
        <v>0.97370000000000001</v>
      </c>
      <c r="CK149" s="18">
        <v>0.97370000000000001</v>
      </c>
      <c r="CL149" s="18">
        <v>0.97370000000000001</v>
      </c>
      <c r="CM149" s="18">
        <v>0.97370000000000001</v>
      </c>
      <c r="CN149" s="18">
        <v>0.97370000000000001</v>
      </c>
      <c r="CO149" s="18">
        <v>0.97370000000000001</v>
      </c>
      <c r="CP149" s="18">
        <v>0.97370000000000001</v>
      </c>
      <c r="CQ149" s="18">
        <v>0.97370000000000001</v>
      </c>
      <c r="CR149" s="18">
        <v>0.97370000000000001</v>
      </c>
      <c r="CS149" s="18">
        <v>0.97370000000000001</v>
      </c>
      <c r="CT149" s="18">
        <v>0.97370000000000001</v>
      </c>
      <c r="CU149" s="18">
        <v>0.97370000000000001</v>
      </c>
      <c r="CV149" s="18">
        <v>0.97370000000000001</v>
      </c>
      <c r="CW149" s="18">
        <v>0.97370000000000001</v>
      </c>
      <c r="CX149" s="18">
        <v>0.97370000000000001</v>
      </c>
      <c r="CY149" s="18">
        <v>0.97370000000000001</v>
      </c>
      <c r="CZ149" s="18">
        <v>0.97370000000000001</v>
      </c>
      <c r="DA149" s="18">
        <v>0.97370000000000001</v>
      </c>
      <c r="DB149" s="18">
        <v>0.97370000000000001</v>
      </c>
      <c r="DC149" s="18"/>
      <c r="DD149" s="18"/>
      <c r="DE149" s="18"/>
    </row>
    <row r="150" spans="1:109" x14ac:dyDescent="0.25">
      <c r="A150" s="175">
        <v>58</v>
      </c>
      <c r="B150" s="18">
        <v>1</v>
      </c>
      <c r="C150" s="18">
        <v>0.98199999999999998</v>
      </c>
      <c r="D150" s="18">
        <v>0.98299999999999998</v>
      </c>
      <c r="E150" s="18">
        <v>0.98360000000000003</v>
      </c>
      <c r="F150" s="18">
        <v>0.98360000000000003</v>
      </c>
      <c r="G150" s="18">
        <v>0.98319999999999996</v>
      </c>
      <c r="H150" s="18">
        <v>0.98240000000000005</v>
      </c>
      <c r="I150" s="18">
        <v>0.98119999999999996</v>
      </c>
      <c r="J150" s="18">
        <v>0.97989999999999999</v>
      </c>
      <c r="K150" s="18">
        <v>0.97840000000000005</v>
      </c>
      <c r="L150" s="18">
        <v>0.97689999999999999</v>
      </c>
      <c r="M150" s="18">
        <v>0.97560000000000002</v>
      </c>
      <c r="N150" s="18">
        <v>0.97450000000000003</v>
      </c>
      <c r="O150" s="18">
        <v>0.97360000000000002</v>
      </c>
      <c r="P150" s="18">
        <v>0.97299999999999998</v>
      </c>
      <c r="Q150" s="18">
        <v>0.97440000000000004</v>
      </c>
      <c r="R150" s="18">
        <v>0.97440000000000004</v>
      </c>
      <c r="S150" s="18">
        <v>0.97440000000000004</v>
      </c>
      <c r="T150" s="18">
        <v>0.97440000000000004</v>
      </c>
      <c r="U150" s="18">
        <v>0.97440000000000004</v>
      </c>
      <c r="V150" s="18">
        <v>0.97440000000000004</v>
      </c>
      <c r="W150" s="18">
        <v>0.97440000000000004</v>
      </c>
      <c r="X150" s="18">
        <v>0.97440000000000004</v>
      </c>
      <c r="Y150" s="18">
        <v>0.97440000000000004</v>
      </c>
      <c r="Z150" s="18">
        <v>0.97440000000000004</v>
      </c>
      <c r="AA150" s="18">
        <v>0.97440000000000004</v>
      </c>
      <c r="AB150" s="18">
        <v>0.97440000000000004</v>
      </c>
      <c r="AC150" s="18">
        <v>0.97440000000000004</v>
      </c>
      <c r="AD150" s="18">
        <v>0.97440000000000004</v>
      </c>
      <c r="AE150" s="18">
        <v>0.97440000000000004</v>
      </c>
      <c r="AF150" s="18">
        <v>0.97440000000000004</v>
      </c>
      <c r="AG150" s="18">
        <v>0.97440000000000004</v>
      </c>
      <c r="AH150" s="18">
        <v>0.97440000000000004</v>
      </c>
      <c r="AI150" s="18">
        <v>0.97440000000000004</v>
      </c>
      <c r="AJ150" s="18">
        <v>0.97440000000000004</v>
      </c>
      <c r="AK150" s="18">
        <v>0.97440000000000004</v>
      </c>
      <c r="AL150" s="18">
        <v>0.97440000000000004</v>
      </c>
      <c r="AM150" s="18">
        <v>0.97440000000000004</v>
      </c>
      <c r="AN150" s="18">
        <v>0.97440000000000004</v>
      </c>
      <c r="AO150" s="18">
        <v>0.97440000000000004</v>
      </c>
      <c r="AP150" s="18">
        <v>0.97440000000000004</v>
      </c>
      <c r="AQ150" s="18">
        <v>0.97440000000000004</v>
      </c>
      <c r="AR150" s="18">
        <v>0.97440000000000004</v>
      </c>
      <c r="AS150" s="18">
        <v>0.97440000000000004</v>
      </c>
      <c r="AT150" s="18">
        <v>0.97440000000000004</v>
      </c>
      <c r="AU150" s="18">
        <v>0.97440000000000004</v>
      </c>
      <c r="AV150" s="18">
        <v>0.97440000000000004</v>
      </c>
      <c r="AW150" s="18">
        <v>0.97440000000000004</v>
      </c>
      <c r="AX150" s="18">
        <v>0.97440000000000004</v>
      </c>
      <c r="AY150" s="18">
        <v>0.97440000000000004</v>
      </c>
      <c r="AZ150" s="18">
        <v>0.97440000000000004</v>
      </c>
      <c r="BA150" s="18">
        <v>0.97440000000000004</v>
      </c>
      <c r="BB150" s="18">
        <v>0.97440000000000004</v>
      </c>
      <c r="BC150" s="18">
        <v>0.97440000000000004</v>
      </c>
      <c r="BD150" s="18">
        <v>0.97440000000000004</v>
      </c>
      <c r="BE150" s="18">
        <v>0.97440000000000004</v>
      </c>
      <c r="BF150" s="18">
        <v>0.97440000000000004</v>
      </c>
      <c r="BG150" s="18">
        <v>0.97440000000000004</v>
      </c>
      <c r="BH150" s="18">
        <v>0.97440000000000004</v>
      </c>
      <c r="BI150" s="18">
        <v>0.97440000000000004</v>
      </c>
      <c r="BJ150" s="18">
        <v>0.97440000000000004</v>
      </c>
      <c r="BK150" s="18">
        <v>0.97440000000000004</v>
      </c>
      <c r="BL150" s="18">
        <v>0.97440000000000004</v>
      </c>
      <c r="BM150" s="18">
        <v>0.97440000000000004</v>
      </c>
      <c r="BN150" s="18">
        <v>0.97440000000000004</v>
      </c>
      <c r="BO150" s="18">
        <v>0.97440000000000004</v>
      </c>
      <c r="BP150" s="18">
        <v>0.97440000000000004</v>
      </c>
      <c r="BQ150" s="18">
        <v>0.97440000000000004</v>
      </c>
      <c r="BR150" s="18">
        <v>0.97440000000000004</v>
      </c>
      <c r="BS150" s="18">
        <v>0.97440000000000004</v>
      </c>
      <c r="BT150" s="18">
        <v>0.97440000000000004</v>
      </c>
      <c r="BU150" s="18">
        <v>0.97440000000000004</v>
      </c>
      <c r="BV150" s="18">
        <v>0.97440000000000004</v>
      </c>
      <c r="BW150" s="18">
        <v>0.97440000000000004</v>
      </c>
      <c r="BX150" s="18">
        <v>0.97440000000000004</v>
      </c>
      <c r="BY150" s="18">
        <v>0.97440000000000004</v>
      </c>
      <c r="BZ150" s="18">
        <v>0.97440000000000004</v>
      </c>
      <c r="CA150" s="18">
        <v>0.97440000000000004</v>
      </c>
      <c r="CB150" s="18">
        <v>0.97440000000000004</v>
      </c>
      <c r="CC150" s="18">
        <v>0.97440000000000004</v>
      </c>
      <c r="CD150" s="18">
        <v>0.97440000000000004</v>
      </c>
      <c r="CE150" s="18">
        <v>0.97440000000000004</v>
      </c>
      <c r="CF150" s="18">
        <v>0.97440000000000004</v>
      </c>
      <c r="CG150" s="18">
        <v>0.97440000000000004</v>
      </c>
      <c r="CH150" s="18">
        <v>0.97440000000000004</v>
      </c>
      <c r="CI150" s="18">
        <v>0.97440000000000004</v>
      </c>
      <c r="CJ150" s="18">
        <v>0.97440000000000004</v>
      </c>
      <c r="CK150" s="18">
        <v>0.97440000000000004</v>
      </c>
      <c r="CL150" s="18">
        <v>0.97440000000000004</v>
      </c>
      <c r="CM150" s="18">
        <v>0.97440000000000004</v>
      </c>
      <c r="CN150" s="18">
        <v>0.97440000000000004</v>
      </c>
      <c r="CO150" s="18">
        <v>0.97440000000000004</v>
      </c>
      <c r="CP150" s="18">
        <v>0.97440000000000004</v>
      </c>
      <c r="CQ150" s="18">
        <v>0.97440000000000004</v>
      </c>
      <c r="CR150" s="18">
        <v>0.97440000000000004</v>
      </c>
      <c r="CS150" s="18">
        <v>0.97440000000000004</v>
      </c>
      <c r="CT150" s="18">
        <v>0.97440000000000004</v>
      </c>
      <c r="CU150" s="18">
        <v>0.97440000000000004</v>
      </c>
      <c r="CV150" s="18">
        <v>0.97440000000000004</v>
      </c>
      <c r="CW150" s="18">
        <v>0.97440000000000004</v>
      </c>
      <c r="CX150" s="18">
        <v>0.97440000000000004</v>
      </c>
      <c r="CY150" s="18">
        <v>0.97440000000000004</v>
      </c>
      <c r="CZ150" s="18">
        <v>0.97440000000000004</v>
      </c>
      <c r="DA150" s="18">
        <v>0.97440000000000004</v>
      </c>
      <c r="DB150" s="18">
        <v>0.97440000000000004</v>
      </c>
      <c r="DC150" s="18"/>
      <c r="DD150" s="18"/>
      <c r="DE150" s="18"/>
    </row>
    <row r="151" spans="1:109" x14ac:dyDescent="0.25">
      <c r="A151" s="175">
        <v>59</v>
      </c>
      <c r="B151" s="18">
        <v>1</v>
      </c>
      <c r="C151" s="18">
        <v>0.98029999999999995</v>
      </c>
      <c r="D151" s="18">
        <v>0.98170000000000002</v>
      </c>
      <c r="E151" s="18">
        <v>0.98270000000000002</v>
      </c>
      <c r="F151" s="18">
        <v>0.98319999999999996</v>
      </c>
      <c r="G151" s="18">
        <v>0.98309999999999997</v>
      </c>
      <c r="H151" s="18">
        <v>0.98250000000000004</v>
      </c>
      <c r="I151" s="18">
        <v>0.98160000000000003</v>
      </c>
      <c r="J151" s="18">
        <v>0.98040000000000005</v>
      </c>
      <c r="K151" s="18">
        <v>0.97909999999999997</v>
      </c>
      <c r="L151" s="18">
        <v>0.97770000000000001</v>
      </c>
      <c r="M151" s="18">
        <v>0.97640000000000005</v>
      </c>
      <c r="N151" s="18">
        <v>0.97529999999999994</v>
      </c>
      <c r="O151" s="18">
        <v>0.97440000000000004</v>
      </c>
      <c r="P151" s="18">
        <v>0.97370000000000001</v>
      </c>
      <c r="Q151" s="18">
        <v>0.97509999999999997</v>
      </c>
      <c r="R151" s="18">
        <v>0.97509999999999997</v>
      </c>
      <c r="S151" s="18">
        <v>0.97509999999999997</v>
      </c>
      <c r="T151" s="18">
        <v>0.97509999999999997</v>
      </c>
      <c r="U151" s="18">
        <v>0.97509999999999997</v>
      </c>
      <c r="V151" s="18">
        <v>0.97509999999999997</v>
      </c>
      <c r="W151" s="18">
        <v>0.97509999999999997</v>
      </c>
      <c r="X151" s="18">
        <v>0.97509999999999997</v>
      </c>
      <c r="Y151" s="18">
        <v>0.97509999999999997</v>
      </c>
      <c r="Z151" s="18">
        <v>0.97509999999999997</v>
      </c>
      <c r="AA151" s="18">
        <v>0.97509999999999997</v>
      </c>
      <c r="AB151" s="18">
        <v>0.97509999999999997</v>
      </c>
      <c r="AC151" s="18">
        <v>0.97509999999999997</v>
      </c>
      <c r="AD151" s="18">
        <v>0.97509999999999997</v>
      </c>
      <c r="AE151" s="18">
        <v>0.97509999999999997</v>
      </c>
      <c r="AF151" s="18">
        <v>0.97509999999999997</v>
      </c>
      <c r="AG151" s="18">
        <v>0.97509999999999997</v>
      </c>
      <c r="AH151" s="18">
        <v>0.97509999999999997</v>
      </c>
      <c r="AI151" s="18">
        <v>0.97509999999999997</v>
      </c>
      <c r="AJ151" s="18">
        <v>0.97509999999999997</v>
      </c>
      <c r="AK151" s="18">
        <v>0.97509999999999997</v>
      </c>
      <c r="AL151" s="18">
        <v>0.97509999999999997</v>
      </c>
      <c r="AM151" s="18">
        <v>0.97509999999999997</v>
      </c>
      <c r="AN151" s="18">
        <v>0.97509999999999997</v>
      </c>
      <c r="AO151" s="18">
        <v>0.97509999999999997</v>
      </c>
      <c r="AP151" s="18">
        <v>0.97509999999999997</v>
      </c>
      <c r="AQ151" s="18">
        <v>0.97509999999999997</v>
      </c>
      <c r="AR151" s="18">
        <v>0.97509999999999997</v>
      </c>
      <c r="AS151" s="18">
        <v>0.97509999999999997</v>
      </c>
      <c r="AT151" s="18">
        <v>0.97509999999999997</v>
      </c>
      <c r="AU151" s="18">
        <v>0.97509999999999997</v>
      </c>
      <c r="AV151" s="18">
        <v>0.97509999999999997</v>
      </c>
      <c r="AW151" s="18">
        <v>0.97509999999999997</v>
      </c>
      <c r="AX151" s="18">
        <v>0.97509999999999997</v>
      </c>
      <c r="AY151" s="18">
        <v>0.97509999999999997</v>
      </c>
      <c r="AZ151" s="18">
        <v>0.97509999999999997</v>
      </c>
      <c r="BA151" s="18">
        <v>0.97509999999999997</v>
      </c>
      <c r="BB151" s="18">
        <v>0.97509999999999997</v>
      </c>
      <c r="BC151" s="18">
        <v>0.97509999999999997</v>
      </c>
      <c r="BD151" s="18">
        <v>0.97509999999999997</v>
      </c>
      <c r="BE151" s="18">
        <v>0.97509999999999997</v>
      </c>
      <c r="BF151" s="18">
        <v>0.97509999999999997</v>
      </c>
      <c r="BG151" s="18">
        <v>0.97509999999999997</v>
      </c>
      <c r="BH151" s="18">
        <v>0.97509999999999997</v>
      </c>
      <c r="BI151" s="18">
        <v>0.97509999999999997</v>
      </c>
      <c r="BJ151" s="18">
        <v>0.97509999999999997</v>
      </c>
      <c r="BK151" s="18">
        <v>0.97509999999999997</v>
      </c>
      <c r="BL151" s="18">
        <v>0.97509999999999997</v>
      </c>
      <c r="BM151" s="18">
        <v>0.97509999999999997</v>
      </c>
      <c r="BN151" s="18">
        <v>0.97509999999999997</v>
      </c>
      <c r="BO151" s="18">
        <v>0.97509999999999997</v>
      </c>
      <c r="BP151" s="18">
        <v>0.97509999999999997</v>
      </c>
      <c r="BQ151" s="18">
        <v>0.97509999999999997</v>
      </c>
      <c r="BR151" s="18">
        <v>0.97509999999999997</v>
      </c>
      <c r="BS151" s="18">
        <v>0.97509999999999997</v>
      </c>
      <c r="BT151" s="18">
        <v>0.97509999999999997</v>
      </c>
      <c r="BU151" s="18">
        <v>0.97509999999999997</v>
      </c>
      <c r="BV151" s="18">
        <v>0.97509999999999997</v>
      </c>
      <c r="BW151" s="18">
        <v>0.97509999999999997</v>
      </c>
      <c r="BX151" s="18">
        <v>0.97509999999999997</v>
      </c>
      <c r="BY151" s="18">
        <v>0.97509999999999997</v>
      </c>
      <c r="BZ151" s="18">
        <v>0.97509999999999997</v>
      </c>
      <c r="CA151" s="18">
        <v>0.97509999999999997</v>
      </c>
      <c r="CB151" s="18">
        <v>0.97509999999999997</v>
      </c>
      <c r="CC151" s="18">
        <v>0.97509999999999997</v>
      </c>
      <c r="CD151" s="18">
        <v>0.97509999999999997</v>
      </c>
      <c r="CE151" s="18">
        <v>0.97509999999999997</v>
      </c>
      <c r="CF151" s="18">
        <v>0.97509999999999997</v>
      </c>
      <c r="CG151" s="18">
        <v>0.97509999999999997</v>
      </c>
      <c r="CH151" s="18">
        <v>0.97509999999999997</v>
      </c>
      <c r="CI151" s="18">
        <v>0.97509999999999997</v>
      </c>
      <c r="CJ151" s="18">
        <v>0.97509999999999997</v>
      </c>
      <c r="CK151" s="18">
        <v>0.97509999999999997</v>
      </c>
      <c r="CL151" s="18">
        <v>0.97509999999999997</v>
      </c>
      <c r="CM151" s="18">
        <v>0.97509999999999997</v>
      </c>
      <c r="CN151" s="18">
        <v>0.97509999999999997</v>
      </c>
      <c r="CO151" s="18">
        <v>0.97509999999999997</v>
      </c>
      <c r="CP151" s="18">
        <v>0.97509999999999997</v>
      </c>
      <c r="CQ151" s="18">
        <v>0.97509999999999997</v>
      </c>
      <c r="CR151" s="18">
        <v>0.97509999999999997</v>
      </c>
      <c r="CS151" s="18">
        <v>0.97509999999999997</v>
      </c>
      <c r="CT151" s="18">
        <v>0.97509999999999997</v>
      </c>
      <c r="CU151" s="18">
        <v>0.97509999999999997</v>
      </c>
      <c r="CV151" s="18">
        <v>0.97509999999999997</v>
      </c>
      <c r="CW151" s="18">
        <v>0.97509999999999997</v>
      </c>
      <c r="CX151" s="18">
        <v>0.97509999999999997</v>
      </c>
      <c r="CY151" s="18">
        <v>0.97509999999999997</v>
      </c>
      <c r="CZ151" s="18">
        <v>0.97509999999999997</v>
      </c>
      <c r="DA151" s="18">
        <v>0.97509999999999997</v>
      </c>
      <c r="DB151" s="18">
        <v>0.97509999999999997</v>
      </c>
      <c r="DC151" s="18"/>
      <c r="DD151" s="18"/>
      <c r="DE151" s="18"/>
    </row>
    <row r="152" spans="1:109" x14ac:dyDescent="0.25">
      <c r="A152" s="175">
        <v>60</v>
      </c>
      <c r="B152" s="18">
        <v>1</v>
      </c>
      <c r="C152" s="18">
        <v>0.9788</v>
      </c>
      <c r="D152" s="18">
        <v>0.98040000000000005</v>
      </c>
      <c r="E152" s="18">
        <v>0.98170000000000002</v>
      </c>
      <c r="F152" s="18">
        <v>0.98250000000000004</v>
      </c>
      <c r="G152" s="18">
        <v>0.98280000000000001</v>
      </c>
      <c r="H152" s="18">
        <v>0.98250000000000004</v>
      </c>
      <c r="I152" s="18">
        <v>0.9819</v>
      </c>
      <c r="J152" s="18">
        <v>0.98089999999999999</v>
      </c>
      <c r="K152" s="18">
        <v>0.97970000000000002</v>
      </c>
      <c r="L152" s="18">
        <v>0.97840000000000005</v>
      </c>
      <c r="M152" s="18">
        <v>0.97719999999999996</v>
      </c>
      <c r="N152" s="18">
        <v>0.97609999999999997</v>
      </c>
      <c r="O152" s="18">
        <v>0.97509999999999997</v>
      </c>
      <c r="P152" s="18">
        <v>0.97440000000000004</v>
      </c>
      <c r="Q152" s="18">
        <v>0.9758</v>
      </c>
      <c r="R152" s="18">
        <v>0.9758</v>
      </c>
      <c r="S152" s="18">
        <v>0.9758</v>
      </c>
      <c r="T152" s="18">
        <v>0.9758</v>
      </c>
      <c r="U152" s="18">
        <v>0.9758</v>
      </c>
      <c r="V152" s="18">
        <v>0.9758</v>
      </c>
      <c r="W152" s="18">
        <v>0.9758</v>
      </c>
      <c r="X152" s="18">
        <v>0.9758</v>
      </c>
      <c r="Y152" s="18">
        <v>0.9758</v>
      </c>
      <c r="Z152" s="18">
        <v>0.9758</v>
      </c>
      <c r="AA152" s="18">
        <v>0.9758</v>
      </c>
      <c r="AB152" s="18">
        <v>0.9758</v>
      </c>
      <c r="AC152" s="18">
        <v>0.9758</v>
      </c>
      <c r="AD152" s="18">
        <v>0.9758</v>
      </c>
      <c r="AE152" s="18">
        <v>0.9758</v>
      </c>
      <c r="AF152" s="18">
        <v>0.9758</v>
      </c>
      <c r="AG152" s="18">
        <v>0.9758</v>
      </c>
      <c r="AH152" s="18">
        <v>0.9758</v>
      </c>
      <c r="AI152" s="18">
        <v>0.9758</v>
      </c>
      <c r="AJ152" s="18">
        <v>0.9758</v>
      </c>
      <c r="AK152" s="18">
        <v>0.9758</v>
      </c>
      <c r="AL152" s="18">
        <v>0.9758</v>
      </c>
      <c r="AM152" s="18">
        <v>0.9758</v>
      </c>
      <c r="AN152" s="18">
        <v>0.9758</v>
      </c>
      <c r="AO152" s="18">
        <v>0.9758</v>
      </c>
      <c r="AP152" s="18">
        <v>0.9758</v>
      </c>
      <c r="AQ152" s="18">
        <v>0.9758</v>
      </c>
      <c r="AR152" s="18">
        <v>0.9758</v>
      </c>
      <c r="AS152" s="18">
        <v>0.9758</v>
      </c>
      <c r="AT152" s="18">
        <v>0.9758</v>
      </c>
      <c r="AU152" s="18">
        <v>0.9758</v>
      </c>
      <c r="AV152" s="18">
        <v>0.9758</v>
      </c>
      <c r="AW152" s="18">
        <v>0.9758</v>
      </c>
      <c r="AX152" s="18">
        <v>0.9758</v>
      </c>
      <c r="AY152" s="18">
        <v>0.9758</v>
      </c>
      <c r="AZ152" s="18">
        <v>0.9758</v>
      </c>
      <c r="BA152" s="18">
        <v>0.9758</v>
      </c>
      <c r="BB152" s="18">
        <v>0.9758</v>
      </c>
      <c r="BC152" s="18">
        <v>0.9758</v>
      </c>
      <c r="BD152" s="18">
        <v>0.9758</v>
      </c>
      <c r="BE152" s="18">
        <v>0.9758</v>
      </c>
      <c r="BF152" s="18">
        <v>0.9758</v>
      </c>
      <c r="BG152" s="18">
        <v>0.9758</v>
      </c>
      <c r="BH152" s="18">
        <v>0.9758</v>
      </c>
      <c r="BI152" s="18">
        <v>0.9758</v>
      </c>
      <c r="BJ152" s="18">
        <v>0.9758</v>
      </c>
      <c r="BK152" s="18">
        <v>0.9758</v>
      </c>
      <c r="BL152" s="18">
        <v>0.9758</v>
      </c>
      <c r="BM152" s="18">
        <v>0.9758</v>
      </c>
      <c r="BN152" s="18">
        <v>0.9758</v>
      </c>
      <c r="BO152" s="18">
        <v>0.9758</v>
      </c>
      <c r="BP152" s="18">
        <v>0.9758</v>
      </c>
      <c r="BQ152" s="18">
        <v>0.9758</v>
      </c>
      <c r="BR152" s="18">
        <v>0.9758</v>
      </c>
      <c r="BS152" s="18">
        <v>0.9758</v>
      </c>
      <c r="BT152" s="18">
        <v>0.9758</v>
      </c>
      <c r="BU152" s="18">
        <v>0.9758</v>
      </c>
      <c r="BV152" s="18">
        <v>0.9758</v>
      </c>
      <c r="BW152" s="18">
        <v>0.9758</v>
      </c>
      <c r="BX152" s="18">
        <v>0.9758</v>
      </c>
      <c r="BY152" s="18">
        <v>0.9758</v>
      </c>
      <c r="BZ152" s="18">
        <v>0.9758</v>
      </c>
      <c r="CA152" s="18">
        <v>0.9758</v>
      </c>
      <c r="CB152" s="18">
        <v>0.9758</v>
      </c>
      <c r="CC152" s="18">
        <v>0.9758</v>
      </c>
      <c r="CD152" s="18">
        <v>0.9758</v>
      </c>
      <c r="CE152" s="18">
        <v>0.9758</v>
      </c>
      <c r="CF152" s="18">
        <v>0.9758</v>
      </c>
      <c r="CG152" s="18">
        <v>0.9758</v>
      </c>
      <c r="CH152" s="18">
        <v>0.9758</v>
      </c>
      <c r="CI152" s="18">
        <v>0.9758</v>
      </c>
      <c r="CJ152" s="18">
        <v>0.9758</v>
      </c>
      <c r="CK152" s="18">
        <v>0.9758</v>
      </c>
      <c r="CL152" s="18">
        <v>0.9758</v>
      </c>
      <c r="CM152" s="18">
        <v>0.9758</v>
      </c>
      <c r="CN152" s="18">
        <v>0.9758</v>
      </c>
      <c r="CO152" s="18">
        <v>0.9758</v>
      </c>
      <c r="CP152" s="18">
        <v>0.9758</v>
      </c>
      <c r="CQ152" s="18">
        <v>0.9758</v>
      </c>
      <c r="CR152" s="18">
        <v>0.9758</v>
      </c>
      <c r="CS152" s="18">
        <v>0.9758</v>
      </c>
      <c r="CT152" s="18">
        <v>0.9758</v>
      </c>
      <c r="CU152" s="18">
        <v>0.9758</v>
      </c>
      <c r="CV152" s="18">
        <v>0.9758</v>
      </c>
      <c r="CW152" s="18">
        <v>0.9758</v>
      </c>
      <c r="CX152" s="18">
        <v>0.9758</v>
      </c>
      <c r="CY152" s="18">
        <v>0.9758</v>
      </c>
      <c r="CZ152" s="18">
        <v>0.9758</v>
      </c>
      <c r="DA152" s="18">
        <v>0.9758</v>
      </c>
      <c r="DB152" s="18">
        <v>0.9758</v>
      </c>
      <c r="DC152" s="18"/>
      <c r="DD152" s="18"/>
      <c r="DE152" s="18"/>
    </row>
    <row r="153" spans="1:109" x14ac:dyDescent="0.25">
      <c r="A153" s="175">
        <v>61</v>
      </c>
      <c r="B153" s="18">
        <v>1</v>
      </c>
      <c r="C153" s="18">
        <v>0.97740000000000005</v>
      </c>
      <c r="D153" s="18">
        <v>0.97919999999999996</v>
      </c>
      <c r="E153" s="18">
        <v>0.98080000000000001</v>
      </c>
      <c r="F153" s="18">
        <v>0.98180000000000001</v>
      </c>
      <c r="G153" s="18">
        <v>0.98240000000000005</v>
      </c>
      <c r="H153" s="18">
        <v>0.98240000000000005</v>
      </c>
      <c r="I153" s="18">
        <v>0.98199999999999998</v>
      </c>
      <c r="J153" s="18">
        <v>0.98119999999999996</v>
      </c>
      <c r="K153" s="18">
        <v>0.98019999999999996</v>
      </c>
      <c r="L153" s="18">
        <v>0.97909999999999997</v>
      </c>
      <c r="M153" s="18">
        <v>0.97789999999999999</v>
      </c>
      <c r="N153" s="18">
        <v>0.9768</v>
      </c>
      <c r="O153" s="18">
        <v>0.97589999999999999</v>
      </c>
      <c r="P153" s="18">
        <v>0.97519999999999996</v>
      </c>
      <c r="Q153" s="18">
        <v>0.97660000000000002</v>
      </c>
      <c r="R153" s="18">
        <v>0.97660000000000002</v>
      </c>
      <c r="S153" s="18">
        <v>0.97660000000000002</v>
      </c>
      <c r="T153" s="18">
        <v>0.97660000000000002</v>
      </c>
      <c r="U153" s="18">
        <v>0.97660000000000002</v>
      </c>
      <c r="V153" s="18">
        <v>0.97660000000000002</v>
      </c>
      <c r="W153" s="18">
        <v>0.97660000000000002</v>
      </c>
      <c r="X153" s="18">
        <v>0.97660000000000002</v>
      </c>
      <c r="Y153" s="18">
        <v>0.97660000000000002</v>
      </c>
      <c r="Z153" s="18">
        <v>0.97660000000000002</v>
      </c>
      <c r="AA153" s="18">
        <v>0.97660000000000002</v>
      </c>
      <c r="AB153" s="18">
        <v>0.97660000000000002</v>
      </c>
      <c r="AC153" s="18">
        <v>0.97660000000000002</v>
      </c>
      <c r="AD153" s="18">
        <v>0.97660000000000002</v>
      </c>
      <c r="AE153" s="18">
        <v>0.97660000000000002</v>
      </c>
      <c r="AF153" s="18">
        <v>0.97660000000000002</v>
      </c>
      <c r="AG153" s="18">
        <v>0.97660000000000002</v>
      </c>
      <c r="AH153" s="18">
        <v>0.97660000000000002</v>
      </c>
      <c r="AI153" s="18">
        <v>0.97660000000000002</v>
      </c>
      <c r="AJ153" s="18">
        <v>0.97660000000000002</v>
      </c>
      <c r="AK153" s="18">
        <v>0.97660000000000002</v>
      </c>
      <c r="AL153" s="18">
        <v>0.97660000000000002</v>
      </c>
      <c r="AM153" s="18">
        <v>0.97660000000000002</v>
      </c>
      <c r="AN153" s="18">
        <v>0.97660000000000002</v>
      </c>
      <c r="AO153" s="18">
        <v>0.97660000000000002</v>
      </c>
      <c r="AP153" s="18">
        <v>0.97660000000000002</v>
      </c>
      <c r="AQ153" s="18">
        <v>0.97660000000000002</v>
      </c>
      <c r="AR153" s="18">
        <v>0.97660000000000002</v>
      </c>
      <c r="AS153" s="18">
        <v>0.97660000000000002</v>
      </c>
      <c r="AT153" s="18">
        <v>0.97660000000000002</v>
      </c>
      <c r="AU153" s="18">
        <v>0.97660000000000002</v>
      </c>
      <c r="AV153" s="18">
        <v>0.97660000000000002</v>
      </c>
      <c r="AW153" s="18">
        <v>0.97660000000000002</v>
      </c>
      <c r="AX153" s="18">
        <v>0.97660000000000002</v>
      </c>
      <c r="AY153" s="18">
        <v>0.97660000000000002</v>
      </c>
      <c r="AZ153" s="18">
        <v>0.97660000000000002</v>
      </c>
      <c r="BA153" s="18">
        <v>0.97660000000000002</v>
      </c>
      <c r="BB153" s="18">
        <v>0.97660000000000002</v>
      </c>
      <c r="BC153" s="18">
        <v>0.97660000000000002</v>
      </c>
      <c r="BD153" s="18">
        <v>0.97660000000000002</v>
      </c>
      <c r="BE153" s="18">
        <v>0.97660000000000002</v>
      </c>
      <c r="BF153" s="18">
        <v>0.97660000000000002</v>
      </c>
      <c r="BG153" s="18">
        <v>0.97660000000000002</v>
      </c>
      <c r="BH153" s="18">
        <v>0.97660000000000002</v>
      </c>
      <c r="BI153" s="18">
        <v>0.97660000000000002</v>
      </c>
      <c r="BJ153" s="18">
        <v>0.97660000000000002</v>
      </c>
      <c r="BK153" s="18">
        <v>0.97660000000000002</v>
      </c>
      <c r="BL153" s="18">
        <v>0.97660000000000002</v>
      </c>
      <c r="BM153" s="18">
        <v>0.97660000000000002</v>
      </c>
      <c r="BN153" s="18">
        <v>0.97660000000000002</v>
      </c>
      <c r="BO153" s="18">
        <v>0.97660000000000002</v>
      </c>
      <c r="BP153" s="18">
        <v>0.97660000000000002</v>
      </c>
      <c r="BQ153" s="18">
        <v>0.97660000000000002</v>
      </c>
      <c r="BR153" s="18">
        <v>0.97660000000000002</v>
      </c>
      <c r="BS153" s="18">
        <v>0.97660000000000002</v>
      </c>
      <c r="BT153" s="18">
        <v>0.97660000000000002</v>
      </c>
      <c r="BU153" s="18">
        <v>0.97660000000000002</v>
      </c>
      <c r="BV153" s="18">
        <v>0.97660000000000002</v>
      </c>
      <c r="BW153" s="18">
        <v>0.97660000000000002</v>
      </c>
      <c r="BX153" s="18">
        <v>0.97660000000000002</v>
      </c>
      <c r="BY153" s="18">
        <v>0.97660000000000002</v>
      </c>
      <c r="BZ153" s="18">
        <v>0.97660000000000002</v>
      </c>
      <c r="CA153" s="18">
        <v>0.97660000000000002</v>
      </c>
      <c r="CB153" s="18">
        <v>0.97660000000000002</v>
      </c>
      <c r="CC153" s="18">
        <v>0.97660000000000002</v>
      </c>
      <c r="CD153" s="18">
        <v>0.97660000000000002</v>
      </c>
      <c r="CE153" s="18">
        <v>0.97660000000000002</v>
      </c>
      <c r="CF153" s="18">
        <v>0.97660000000000002</v>
      </c>
      <c r="CG153" s="18">
        <v>0.97660000000000002</v>
      </c>
      <c r="CH153" s="18">
        <v>0.97660000000000002</v>
      </c>
      <c r="CI153" s="18">
        <v>0.97660000000000002</v>
      </c>
      <c r="CJ153" s="18">
        <v>0.97660000000000002</v>
      </c>
      <c r="CK153" s="18">
        <v>0.97660000000000002</v>
      </c>
      <c r="CL153" s="18">
        <v>0.97660000000000002</v>
      </c>
      <c r="CM153" s="18">
        <v>0.97660000000000002</v>
      </c>
      <c r="CN153" s="18">
        <v>0.97660000000000002</v>
      </c>
      <c r="CO153" s="18">
        <v>0.97660000000000002</v>
      </c>
      <c r="CP153" s="18">
        <v>0.97660000000000002</v>
      </c>
      <c r="CQ153" s="18">
        <v>0.97660000000000002</v>
      </c>
      <c r="CR153" s="18">
        <v>0.97660000000000002</v>
      </c>
      <c r="CS153" s="18">
        <v>0.97660000000000002</v>
      </c>
      <c r="CT153" s="18">
        <v>0.97660000000000002</v>
      </c>
      <c r="CU153" s="18">
        <v>0.97660000000000002</v>
      </c>
      <c r="CV153" s="18">
        <v>0.97660000000000002</v>
      </c>
      <c r="CW153" s="18">
        <v>0.97660000000000002</v>
      </c>
      <c r="CX153" s="18">
        <v>0.97660000000000002</v>
      </c>
      <c r="CY153" s="18">
        <v>0.97660000000000002</v>
      </c>
      <c r="CZ153" s="18">
        <v>0.97660000000000002</v>
      </c>
      <c r="DA153" s="18">
        <v>0.97660000000000002</v>
      </c>
      <c r="DB153" s="18">
        <v>0.97660000000000002</v>
      </c>
      <c r="DC153" s="18"/>
      <c r="DD153" s="18"/>
      <c r="DE153" s="18"/>
    </row>
    <row r="154" spans="1:109" x14ac:dyDescent="0.25">
      <c r="A154" s="175">
        <v>62</v>
      </c>
      <c r="B154" s="18">
        <v>1</v>
      </c>
      <c r="C154" s="18">
        <v>0.97640000000000005</v>
      </c>
      <c r="D154" s="18">
        <v>0.97819999999999996</v>
      </c>
      <c r="E154" s="18">
        <v>0.9798</v>
      </c>
      <c r="F154" s="18">
        <v>0.98109999999999997</v>
      </c>
      <c r="G154" s="18">
        <v>0.98180000000000001</v>
      </c>
      <c r="H154" s="18">
        <v>0.98209999999999997</v>
      </c>
      <c r="I154" s="18">
        <v>0.98199999999999998</v>
      </c>
      <c r="J154" s="18">
        <v>0.98150000000000004</v>
      </c>
      <c r="K154" s="18">
        <v>0.98060000000000003</v>
      </c>
      <c r="L154" s="18">
        <v>0.97970000000000002</v>
      </c>
      <c r="M154" s="18">
        <v>0.97860000000000003</v>
      </c>
      <c r="N154" s="18">
        <v>0.97750000000000004</v>
      </c>
      <c r="O154" s="18">
        <v>0.97660000000000002</v>
      </c>
      <c r="P154" s="18">
        <v>0.97589999999999999</v>
      </c>
      <c r="Q154" s="18">
        <v>0.97729999999999995</v>
      </c>
      <c r="R154" s="18">
        <v>0.97729999999999995</v>
      </c>
      <c r="S154" s="18">
        <v>0.97729999999999995</v>
      </c>
      <c r="T154" s="18">
        <v>0.97729999999999995</v>
      </c>
      <c r="U154" s="18">
        <v>0.97729999999999995</v>
      </c>
      <c r="V154" s="18">
        <v>0.97729999999999995</v>
      </c>
      <c r="W154" s="18">
        <v>0.97729999999999995</v>
      </c>
      <c r="X154" s="18">
        <v>0.97729999999999995</v>
      </c>
      <c r="Y154" s="18">
        <v>0.97729999999999995</v>
      </c>
      <c r="Z154" s="18">
        <v>0.97729999999999995</v>
      </c>
      <c r="AA154" s="18">
        <v>0.97729999999999995</v>
      </c>
      <c r="AB154" s="18">
        <v>0.97729999999999995</v>
      </c>
      <c r="AC154" s="18">
        <v>0.97729999999999995</v>
      </c>
      <c r="AD154" s="18">
        <v>0.97729999999999995</v>
      </c>
      <c r="AE154" s="18">
        <v>0.97729999999999995</v>
      </c>
      <c r="AF154" s="18">
        <v>0.97729999999999995</v>
      </c>
      <c r="AG154" s="18">
        <v>0.97729999999999995</v>
      </c>
      <c r="AH154" s="18">
        <v>0.97729999999999995</v>
      </c>
      <c r="AI154" s="18">
        <v>0.97729999999999995</v>
      </c>
      <c r="AJ154" s="18">
        <v>0.97729999999999995</v>
      </c>
      <c r="AK154" s="18">
        <v>0.97729999999999995</v>
      </c>
      <c r="AL154" s="18">
        <v>0.97729999999999995</v>
      </c>
      <c r="AM154" s="18">
        <v>0.97729999999999995</v>
      </c>
      <c r="AN154" s="18">
        <v>0.97729999999999995</v>
      </c>
      <c r="AO154" s="18">
        <v>0.97729999999999995</v>
      </c>
      <c r="AP154" s="18">
        <v>0.97729999999999995</v>
      </c>
      <c r="AQ154" s="18">
        <v>0.97729999999999995</v>
      </c>
      <c r="AR154" s="18">
        <v>0.97729999999999995</v>
      </c>
      <c r="AS154" s="18">
        <v>0.97729999999999995</v>
      </c>
      <c r="AT154" s="18">
        <v>0.97729999999999995</v>
      </c>
      <c r="AU154" s="18">
        <v>0.97729999999999995</v>
      </c>
      <c r="AV154" s="18">
        <v>0.97729999999999995</v>
      </c>
      <c r="AW154" s="18">
        <v>0.97729999999999995</v>
      </c>
      <c r="AX154" s="18">
        <v>0.97729999999999995</v>
      </c>
      <c r="AY154" s="18">
        <v>0.97729999999999995</v>
      </c>
      <c r="AZ154" s="18">
        <v>0.97729999999999995</v>
      </c>
      <c r="BA154" s="18">
        <v>0.97729999999999995</v>
      </c>
      <c r="BB154" s="18">
        <v>0.97729999999999995</v>
      </c>
      <c r="BC154" s="18">
        <v>0.97729999999999995</v>
      </c>
      <c r="BD154" s="18">
        <v>0.97729999999999995</v>
      </c>
      <c r="BE154" s="18">
        <v>0.97729999999999995</v>
      </c>
      <c r="BF154" s="18">
        <v>0.97729999999999995</v>
      </c>
      <c r="BG154" s="18">
        <v>0.97729999999999995</v>
      </c>
      <c r="BH154" s="18">
        <v>0.97729999999999995</v>
      </c>
      <c r="BI154" s="18">
        <v>0.97729999999999995</v>
      </c>
      <c r="BJ154" s="18">
        <v>0.97729999999999995</v>
      </c>
      <c r="BK154" s="18">
        <v>0.97729999999999995</v>
      </c>
      <c r="BL154" s="18">
        <v>0.97729999999999995</v>
      </c>
      <c r="BM154" s="18">
        <v>0.97729999999999995</v>
      </c>
      <c r="BN154" s="18">
        <v>0.97729999999999995</v>
      </c>
      <c r="BO154" s="18">
        <v>0.97729999999999995</v>
      </c>
      <c r="BP154" s="18">
        <v>0.97729999999999995</v>
      </c>
      <c r="BQ154" s="18">
        <v>0.97729999999999995</v>
      </c>
      <c r="BR154" s="18">
        <v>0.97729999999999995</v>
      </c>
      <c r="BS154" s="18">
        <v>0.97729999999999995</v>
      </c>
      <c r="BT154" s="18">
        <v>0.97729999999999995</v>
      </c>
      <c r="BU154" s="18">
        <v>0.97729999999999995</v>
      </c>
      <c r="BV154" s="18">
        <v>0.97729999999999995</v>
      </c>
      <c r="BW154" s="18">
        <v>0.97729999999999995</v>
      </c>
      <c r="BX154" s="18">
        <v>0.97729999999999995</v>
      </c>
      <c r="BY154" s="18">
        <v>0.97729999999999995</v>
      </c>
      <c r="BZ154" s="18">
        <v>0.97729999999999995</v>
      </c>
      <c r="CA154" s="18">
        <v>0.97729999999999995</v>
      </c>
      <c r="CB154" s="18">
        <v>0.97729999999999995</v>
      </c>
      <c r="CC154" s="18">
        <v>0.97729999999999995</v>
      </c>
      <c r="CD154" s="18">
        <v>0.97729999999999995</v>
      </c>
      <c r="CE154" s="18">
        <v>0.97729999999999995</v>
      </c>
      <c r="CF154" s="18">
        <v>0.97729999999999995</v>
      </c>
      <c r="CG154" s="18">
        <v>0.97729999999999995</v>
      </c>
      <c r="CH154" s="18">
        <v>0.97729999999999995</v>
      </c>
      <c r="CI154" s="18">
        <v>0.97729999999999995</v>
      </c>
      <c r="CJ154" s="18">
        <v>0.97729999999999995</v>
      </c>
      <c r="CK154" s="18">
        <v>0.97729999999999995</v>
      </c>
      <c r="CL154" s="18">
        <v>0.97729999999999995</v>
      </c>
      <c r="CM154" s="18">
        <v>0.97729999999999995</v>
      </c>
      <c r="CN154" s="18">
        <v>0.97729999999999995</v>
      </c>
      <c r="CO154" s="18">
        <v>0.97729999999999995</v>
      </c>
      <c r="CP154" s="18">
        <v>0.97729999999999995</v>
      </c>
      <c r="CQ154" s="18">
        <v>0.97729999999999995</v>
      </c>
      <c r="CR154" s="18">
        <v>0.97729999999999995</v>
      </c>
      <c r="CS154" s="18">
        <v>0.97729999999999995</v>
      </c>
      <c r="CT154" s="18">
        <v>0.97729999999999995</v>
      </c>
      <c r="CU154" s="18">
        <v>0.97729999999999995</v>
      </c>
      <c r="CV154" s="18">
        <v>0.97729999999999995</v>
      </c>
      <c r="CW154" s="18">
        <v>0.97729999999999995</v>
      </c>
      <c r="CX154" s="18">
        <v>0.97729999999999995</v>
      </c>
      <c r="CY154" s="18">
        <v>0.97729999999999995</v>
      </c>
      <c r="CZ154" s="18">
        <v>0.97729999999999995</v>
      </c>
      <c r="DA154" s="18">
        <v>0.97729999999999995</v>
      </c>
      <c r="DB154" s="18">
        <v>0.97729999999999995</v>
      </c>
      <c r="DC154" s="18"/>
      <c r="DD154" s="18"/>
      <c r="DE154" s="18"/>
    </row>
    <row r="155" spans="1:109" x14ac:dyDescent="0.25">
      <c r="A155" s="175">
        <v>63</v>
      </c>
      <c r="B155" s="18">
        <v>1</v>
      </c>
      <c r="C155" s="18">
        <v>0.97570000000000001</v>
      </c>
      <c r="D155" s="18">
        <v>0.97740000000000005</v>
      </c>
      <c r="E155" s="18">
        <v>0.97899999999999998</v>
      </c>
      <c r="F155" s="18">
        <v>0.98040000000000005</v>
      </c>
      <c r="G155" s="18">
        <v>0.98129999999999995</v>
      </c>
      <c r="H155" s="18">
        <v>0.98180000000000001</v>
      </c>
      <c r="I155" s="18">
        <v>0.9819</v>
      </c>
      <c r="J155" s="18">
        <v>0.98160000000000003</v>
      </c>
      <c r="K155" s="18">
        <v>0.98099999999999998</v>
      </c>
      <c r="L155" s="18">
        <v>0.98019999999999996</v>
      </c>
      <c r="M155" s="18">
        <v>0.97919999999999996</v>
      </c>
      <c r="N155" s="18">
        <v>0.97819999999999996</v>
      </c>
      <c r="O155" s="18">
        <v>0.97729999999999995</v>
      </c>
      <c r="P155" s="18">
        <v>0.97660000000000002</v>
      </c>
      <c r="Q155" s="18">
        <v>0.97799999999999998</v>
      </c>
      <c r="R155" s="18">
        <v>0.97799999999999998</v>
      </c>
      <c r="S155" s="18">
        <v>0.97799999999999998</v>
      </c>
      <c r="T155" s="18">
        <v>0.97799999999999998</v>
      </c>
      <c r="U155" s="18">
        <v>0.97799999999999998</v>
      </c>
      <c r="V155" s="18">
        <v>0.97799999999999998</v>
      </c>
      <c r="W155" s="18">
        <v>0.97799999999999998</v>
      </c>
      <c r="X155" s="18">
        <v>0.97799999999999998</v>
      </c>
      <c r="Y155" s="18">
        <v>0.97799999999999998</v>
      </c>
      <c r="Z155" s="18">
        <v>0.97799999999999998</v>
      </c>
      <c r="AA155" s="18">
        <v>0.97799999999999998</v>
      </c>
      <c r="AB155" s="18">
        <v>0.97799999999999998</v>
      </c>
      <c r="AC155" s="18">
        <v>0.97799999999999998</v>
      </c>
      <c r="AD155" s="18">
        <v>0.97799999999999998</v>
      </c>
      <c r="AE155" s="18">
        <v>0.97799999999999998</v>
      </c>
      <c r="AF155" s="18">
        <v>0.97799999999999998</v>
      </c>
      <c r="AG155" s="18">
        <v>0.97799999999999998</v>
      </c>
      <c r="AH155" s="18">
        <v>0.97799999999999998</v>
      </c>
      <c r="AI155" s="18">
        <v>0.97799999999999998</v>
      </c>
      <c r="AJ155" s="18">
        <v>0.97799999999999998</v>
      </c>
      <c r="AK155" s="18">
        <v>0.97799999999999998</v>
      </c>
      <c r="AL155" s="18">
        <v>0.97799999999999998</v>
      </c>
      <c r="AM155" s="18">
        <v>0.97799999999999998</v>
      </c>
      <c r="AN155" s="18">
        <v>0.97799999999999998</v>
      </c>
      <c r="AO155" s="18">
        <v>0.97799999999999998</v>
      </c>
      <c r="AP155" s="18">
        <v>0.97799999999999998</v>
      </c>
      <c r="AQ155" s="18">
        <v>0.97799999999999998</v>
      </c>
      <c r="AR155" s="18">
        <v>0.97799999999999998</v>
      </c>
      <c r="AS155" s="18">
        <v>0.97799999999999998</v>
      </c>
      <c r="AT155" s="18">
        <v>0.97799999999999998</v>
      </c>
      <c r="AU155" s="18">
        <v>0.97799999999999998</v>
      </c>
      <c r="AV155" s="18">
        <v>0.97799999999999998</v>
      </c>
      <c r="AW155" s="18">
        <v>0.97799999999999998</v>
      </c>
      <c r="AX155" s="18">
        <v>0.97799999999999998</v>
      </c>
      <c r="AY155" s="18">
        <v>0.97799999999999998</v>
      </c>
      <c r="AZ155" s="18">
        <v>0.97799999999999998</v>
      </c>
      <c r="BA155" s="18">
        <v>0.97799999999999998</v>
      </c>
      <c r="BB155" s="18">
        <v>0.97799999999999998</v>
      </c>
      <c r="BC155" s="18">
        <v>0.97799999999999998</v>
      </c>
      <c r="BD155" s="18">
        <v>0.97799999999999998</v>
      </c>
      <c r="BE155" s="18">
        <v>0.97799999999999998</v>
      </c>
      <c r="BF155" s="18">
        <v>0.97799999999999998</v>
      </c>
      <c r="BG155" s="18">
        <v>0.97799999999999998</v>
      </c>
      <c r="BH155" s="18">
        <v>0.97799999999999998</v>
      </c>
      <c r="BI155" s="18">
        <v>0.97799999999999998</v>
      </c>
      <c r="BJ155" s="18">
        <v>0.97799999999999998</v>
      </c>
      <c r="BK155" s="18">
        <v>0.97799999999999998</v>
      </c>
      <c r="BL155" s="18">
        <v>0.97799999999999998</v>
      </c>
      <c r="BM155" s="18">
        <v>0.97799999999999998</v>
      </c>
      <c r="BN155" s="18">
        <v>0.97799999999999998</v>
      </c>
      <c r="BO155" s="18">
        <v>0.97799999999999998</v>
      </c>
      <c r="BP155" s="18">
        <v>0.97799999999999998</v>
      </c>
      <c r="BQ155" s="18">
        <v>0.97799999999999998</v>
      </c>
      <c r="BR155" s="18">
        <v>0.97799999999999998</v>
      </c>
      <c r="BS155" s="18">
        <v>0.97799999999999998</v>
      </c>
      <c r="BT155" s="18">
        <v>0.97799999999999998</v>
      </c>
      <c r="BU155" s="18">
        <v>0.97799999999999998</v>
      </c>
      <c r="BV155" s="18">
        <v>0.97799999999999998</v>
      </c>
      <c r="BW155" s="18">
        <v>0.97799999999999998</v>
      </c>
      <c r="BX155" s="18">
        <v>0.97799999999999998</v>
      </c>
      <c r="BY155" s="18">
        <v>0.97799999999999998</v>
      </c>
      <c r="BZ155" s="18">
        <v>0.97799999999999998</v>
      </c>
      <c r="CA155" s="18">
        <v>0.97799999999999998</v>
      </c>
      <c r="CB155" s="18">
        <v>0.97799999999999998</v>
      </c>
      <c r="CC155" s="18">
        <v>0.97799999999999998</v>
      </c>
      <c r="CD155" s="18">
        <v>0.97799999999999998</v>
      </c>
      <c r="CE155" s="18">
        <v>0.97799999999999998</v>
      </c>
      <c r="CF155" s="18">
        <v>0.97799999999999998</v>
      </c>
      <c r="CG155" s="18">
        <v>0.97799999999999998</v>
      </c>
      <c r="CH155" s="18">
        <v>0.97799999999999998</v>
      </c>
      <c r="CI155" s="18">
        <v>0.97799999999999998</v>
      </c>
      <c r="CJ155" s="18">
        <v>0.97799999999999998</v>
      </c>
      <c r="CK155" s="18">
        <v>0.97799999999999998</v>
      </c>
      <c r="CL155" s="18">
        <v>0.97799999999999998</v>
      </c>
      <c r="CM155" s="18">
        <v>0.97799999999999998</v>
      </c>
      <c r="CN155" s="18">
        <v>0.97799999999999998</v>
      </c>
      <c r="CO155" s="18">
        <v>0.97799999999999998</v>
      </c>
      <c r="CP155" s="18">
        <v>0.97799999999999998</v>
      </c>
      <c r="CQ155" s="18">
        <v>0.97799999999999998</v>
      </c>
      <c r="CR155" s="18">
        <v>0.97799999999999998</v>
      </c>
      <c r="CS155" s="18">
        <v>0.97799999999999998</v>
      </c>
      <c r="CT155" s="18">
        <v>0.97799999999999998</v>
      </c>
      <c r="CU155" s="18">
        <v>0.97799999999999998</v>
      </c>
      <c r="CV155" s="18">
        <v>0.97799999999999998</v>
      </c>
      <c r="CW155" s="18">
        <v>0.97799999999999998</v>
      </c>
      <c r="CX155" s="18">
        <v>0.97799999999999998</v>
      </c>
      <c r="CY155" s="18">
        <v>0.97799999999999998</v>
      </c>
      <c r="CZ155" s="18">
        <v>0.97799999999999998</v>
      </c>
      <c r="DA155" s="18">
        <v>0.97799999999999998</v>
      </c>
      <c r="DB155" s="18">
        <v>0.97799999999999998</v>
      </c>
      <c r="DC155" s="18"/>
      <c r="DD155" s="18"/>
      <c r="DE155" s="18"/>
    </row>
    <row r="156" spans="1:109" x14ac:dyDescent="0.25">
      <c r="A156" s="175">
        <v>64</v>
      </c>
      <c r="B156" s="18">
        <v>1</v>
      </c>
      <c r="C156" s="18">
        <v>0.97519999999999996</v>
      </c>
      <c r="D156" s="18">
        <v>0.9768</v>
      </c>
      <c r="E156" s="18">
        <v>0.97840000000000005</v>
      </c>
      <c r="F156" s="18">
        <v>0.9798</v>
      </c>
      <c r="G156" s="18">
        <v>0.98080000000000001</v>
      </c>
      <c r="H156" s="18">
        <v>0.98140000000000005</v>
      </c>
      <c r="I156" s="18">
        <v>0.98170000000000002</v>
      </c>
      <c r="J156" s="18">
        <v>0.98170000000000002</v>
      </c>
      <c r="K156" s="18">
        <v>0.98129999999999995</v>
      </c>
      <c r="L156" s="18">
        <v>0.98060000000000003</v>
      </c>
      <c r="M156" s="18">
        <v>0.9798</v>
      </c>
      <c r="N156" s="18">
        <v>0.97889999999999999</v>
      </c>
      <c r="O156" s="18">
        <v>0.97799999999999998</v>
      </c>
      <c r="P156" s="18">
        <v>0.97729999999999995</v>
      </c>
      <c r="Q156" s="18">
        <v>0.97870000000000001</v>
      </c>
      <c r="R156" s="18">
        <v>0.97870000000000001</v>
      </c>
      <c r="S156" s="18">
        <v>0.97870000000000001</v>
      </c>
      <c r="T156" s="18">
        <v>0.97870000000000001</v>
      </c>
      <c r="U156" s="18">
        <v>0.97870000000000001</v>
      </c>
      <c r="V156" s="18">
        <v>0.97870000000000001</v>
      </c>
      <c r="W156" s="18">
        <v>0.97870000000000001</v>
      </c>
      <c r="X156" s="18">
        <v>0.97870000000000001</v>
      </c>
      <c r="Y156" s="18">
        <v>0.97870000000000001</v>
      </c>
      <c r="Z156" s="18">
        <v>0.97870000000000001</v>
      </c>
      <c r="AA156" s="18">
        <v>0.97870000000000001</v>
      </c>
      <c r="AB156" s="18">
        <v>0.97870000000000001</v>
      </c>
      <c r="AC156" s="18">
        <v>0.97870000000000001</v>
      </c>
      <c r="AD156" s="18">
        <v>0.97870000000000001</v>
      </c>
      <c r="AE156" s="18">
        <v>0.97870000000000001</v>
      </c>
      <c r="AF156" s="18">
        <v>0.97870000000000001</v>
      </c>
      <c r="AG156" s="18">
        <v>0.97870000000000001</v>
      </c>
      <c r="AH156" s="18">
        <v>0.97870000000000001</v>
      </c>
      <c r="AI156" s="18">
        <v>0.97870000000000001</v>
      </c>
      <c r="AJ156" s="18">
        <v>0.97870000000000001</v>
      </c>
      <c r="AK156" s="18">
        <v>0.97870000000000001</v>
      </c>
      <c r="AL156" s="18">
        <v>0.97870000000000001</v>
      </c>
      <c r="AM156" s="18">
        <v>0.97870000000000001</v>
      </c>
      <c r="AN156" s="18">
        <v>0.97870000000000001</v>
      </c>
      <c r="AO156" s="18">
        <v>0.97870000000000001</v>
      </c>
      <c r="AP156" s="18">
        <v>0.97870000000000001</v>
      </c>
      <c r="AQ156" s="18">
        <v>0.97870000000000001</v>
      </c>
      <c r="AR156" s="18">
        <v>0.97870000000000001</v>
      </c>
      <c r="AS156" s="18">
        <v>0.97870000000000001</v>
      </c>
      <c r="AT156" s="18">
        <v>0.97870000000000001</v>
      </c>
      <c r="AU156" s="18">
        <v>0.97870000000000001</v>
      </c>
      <c r="AV156" s="18">
        <v>0.97870000000000001</v>
      </c>
      <c r="AW156" s="18">
        <v>0.97870000000000001</v>
      </c>
      <c r="AX156" s="18">
        <v>0.97870000000000001</v>
      </c>
      <c r="AY156" s="18">
        <v>0.97870000000000001</v>
      </c>
      <c r="AZ156" s="18">
        <v>0.97870000000000001</v>
      </c>
      <c r="BA156" s="18">
        <v>0.97870000000000001</v>
      </c>
      <c r="BB156" s="18">
        <v>0.97870000000000001</v>
      </c>
      <c r="BC156" s="18">
        <v>0.97870000000000001</v>
      </c>
      <c r="BD156" s="18">
        <v>0.97870000000000001</v>
      </c>
      <c r="BE156" s="18">
        <v>0.97870000000000001</v>
      </c>
      <c r="BF156" s="18">
        <v>0.97870000000000001</v>
      </c>
      <c r="BG156" s="18">
        <v>0.97870000000000001</v>
      </c>
      <c r="BH156" s="18">
        <v>0.97870000000000001</v>
      </c>
      <c r="BI156" s="18">
        <v>0.97870000000000001</v>
      </c>
      <c r="BJ156" s="18">
        <v>0.97870000000000001</v>
      </c>
      <c r="BK156" s="18">
        <v>0.97870000000000001</v>
      </c>
      <c r="BL156" s="18">
        <v>0.97870000000000001</v>
      </c>
      <c r="BM156" s="18">
        <v>0.97870000000000001</v>
      </c>
      <c r="BN156" s="18">
        <v>0.97870000000000001</v>
      </c>
      <c r="BO156" s="18">
        <v>0.97870000000000001</v>
      </c>
      <c r="BP156" s="18">
        <v>0.97870000000000001</v>
      </c>
      <c r="BQ156" s="18">
        <v>0.97870000000000001</v>
      </c>
      <c r="BR156" s="18">
        <v>0.97870000000000001</v>
      </c>
      <c r="BS156" s="18">
        <v>0.97870000000000001</v>
      </c>
      <c r="BT156" s="18">
        <v>0.97870000000000001</v>
      </c>
      <c r="BU156" s="18">
        <v>0.97870000000000001</v>
      </c>
      <c r="BV156" s="18">
        <v>0.97870000000000001</v>
      </c>
      <c r="BW156" s="18">
        <v>0.97870000000000001</v>
      </c>
      <c r="BX156" s="18">
        <v>0.97870000000000001</v>
      </c>
      <c r="BY156" s="18">
        <v>0.97870000000000001</v>
      </c>
      <c r="BZ156" s="18">
        <v>0.97870000000000001</v>
      </c>
      <c r="CA156" s="18">
        <v>0.97870000000000001</v>
      </c>
      <c r="CB156" s="18">
        <v>0.97870000000000001</v>
      </c>
      <c r="CC156" s="18">
        <v>0.97870000000000001</v>
      </c>
      <c r="CD156" s="18">
        <v>0.97870000000000001</v>
      </c>
      <c r="CE156" s="18">
        <v>0.97870000000000001</v>
      </c>
      <c r="CF156" s="18">
        <v>0.97870000000000001</v>
      </c>
      <c r="CG156" s="18">
        <v>0.97870000000000001</v>
      </c>
      <c r="CH156" s="18">
        <v>0.97870000000000001</v>
      </c>
      <c r="CI156" s="18">
        <v>0.97870000000000001</v>
      </c>
      <c r="CJ156" s="18">
        <v>0.97870000000000001</v>
      </c>
      <c r="CK156" s="18">
        <v>0.97870000000000001</v>
      </c>
      <c r="CL156" s="18">
        <v>0.97870000000000001</v>
      </c>
      <c r="CM156" s="18">
        <v>0.97870000000000001</v>
      </c>
      <c r="CN156" s="18">
        <v>0.97870000000000001</v>
      </c>
      <c r="CO156" s="18">
        <v>0.97870000000000001</v>
      </c>
      <c r="CP156" s="18">
        <v>0.97870000000000001</v>
      </c>
      <c r="CQ156" s="18">
        <v>0.97870000000000001</v>
      </c>
      <c r="CR156" s="18">
        <v>0.97870000000000001</v>
      </c>
      <c r="CS156" s="18">
        <v>0.97870000000000001</v>
      </c>
      <c r="CT156" s="18">
        <v>0.97870000000000001</v>
      </c>
      <c r="CU156" s="18">
        <v>0.97870000000000001</v>
      </c>
      <c r="CV156" s="18">
        <v>0.97870000000000001</v>
      </c>
      <c r="CW156" s="18">
        <v>0.97870000000000001</v>
      </c>
      <c r="CX156" s="18">
        <v>0.97870000000000001</v>
      </c>
      <c r="CY156" s="18">
        <v>0.97870000000000001</v>
      </c>
      <c r="CZ156" s="18">
        <v>0.97870000000000001</v>
      </c>
      <c r="DA156" s="18">
        <v>0.97870000000000001</v>
      </c>
      <c r="DB156" s="18">
        <v>0.97870000000000001</v>
      </c>
      <c r="DC156" s="18"/>
      <c r="DD156" s="18"/>
      <c r="DE156" s="18"/>
    </row>
    <row r="157" spans="1:109" x14ac:dyDescent="0.25">
      <c r="A157" s="175">
        <v>65</v>
      </c>
      <c r="B157" s="18">
        <v>1</v>
      </c>
      <c r="C157" s="18">
        <v>0.97509999999999997</v>
      </c>
      <c r="D157" s="18">
        <v>0.97650000000000003</v>
      </c>
      <c r="E157" s="18">
        <v>0.97799999999999998</v>
      </c>
      <c r="F157" s="18">
        <v>0.97929999999999995</v>
      </c>
      <c r="G157" s="18">
        <v>0.98029999999999995</v>
      </c>
      <c r="H157" s="18">
        <v>0.98109999999999997</v>
      </c>
      <c r="I157" s="18">
        <v>0.98160000000000003</v>
      </c>
      <c r="J157" s="18">
        <v>0.98170000000000002</v>
      </c>
      <c r="K157" s="18">
        <v>0.98150000000000004</v>
      </c>
      <c r="L157" s="18">
        <v>0.98099999999999998</v>
      </c>
      <c r="M157" s="18">
        <v>0.98029999999999995</v>
      </c>
      <c r="N157" s="18">
        <v>0.97950000000000004</v>
      </c>
      <c r="O157" s="18">
        <v>0.97870000000000001</v>
      </c>
      <c r="P157" s="18">
        <v>0.97809999999999997</v>
      </c>
      <c r="Q157" s="18">
        <v>0.97940000000000005</v>
      </c>
      <c r="R157" s="18">
        <v>0.97940000000000005</v>
      </c>
      <c r="S157" s="18">
        <v>0.97940000000000005</v>
      </c>
      <c r="T157" s="18">
        <v>0.97940000000000005</v>
      </c>
      <c r="U157" s="18">
        <v>0.97940000000000005</v>
      </c>
      <c r="V157" s="18">
        <v>0.97940000000000005</v>
      </c>
      <c r="W157" s="18">
        <v>0.97940000000000005</v>
      </c>
      <c r="X157" s="18">
        <v>0.97940000000000005</v>
      </c>
      <c r="Y157" s="18">
        <v>0.97940000000000005</v>
      </c>
      <c r="Z157" s="18">
        <v>0.97940000000000005</v>
      </c>
      <c r="AA157" s="18">
        <v>0.97940000000000005</v>
      </c>
      <c r="AB157" s="18">
        <v>0.97940000000000005</v>
      </c>
      <c r="AC157" s="18">
        <v>0.97940000000000005</v>
      </c>
      <c r="AD157" s="18">
        <v>0.97940000000000005</v>
      </c>
      <c r="AE157" s="18">
        <v>0.97940000000000005</v>
      </c>
      <c r="AF157" s="18">
        <v>0.97940000000000005</v>
      </c>
      <c r="AG157" s="18">
        <v>0.97940000000000005</v>
      </c>
      <c r="AH157" s="18">
        <v>0.97940000000000005</v>
      </c>
      <c r="AI157" s="18">
        <v>0.97940000000000005</v>
      </c>
      <c r="AJ157" s="18">
        <v>0.97940000000000005</v>
      </c>
      <c r="AK157" s="18">
        <v>0.97940000000000005</v>
      </c>
      <c r="AL157" s="18">
        <v>0.97940000000000005</v>
      </c>
      <c r="AM157" s="18">
        <v>0.97940000000000005</v>
      </c>
      <c r="AN157" s="18">
        <v>0.97940000000000005</v>
      </c>
      <c r="AO157" s="18">
        <v>0.97940000000000005</v>
      </c>
      <c r="AP157" s="18">
        <v>0.97940000000000005</v>
      </c>
      <c r="AQ157" s="18">
        <v>0.97940000000000005</v>
      </c>
      <c r="AR157" s="18">
        <v>0.97940000000000005</v>
      </c>
      <c r="AS157" s="18">
        <v>0.97940000000000005</v>
      </c>
      <c r="AT157" s="18">
        <v>0.97940000000000005</v>
      </c>
      <c r="AU157" s="18">
        <v>0.97940000000000005</v>
      </c>
      <c r="AV157" s="18">
        <v>0.97940000000000005</v>
      </c>
      <c r="AW157" s="18">
        <v>0.97940000000000005</v>
      </c>
      <c r="AX157" s="18">
        <v>0.97940000000000005</v>
      </c>
      <c r="AY157" s="18">
        <v>0.97940000000000005</v>
      </c>
      <c r="AZ157" s="18">
        <v>0.97940000000000005</v>
      </c>
      <c r="BA157" s="18">
        <v>0.97940000000000005</v>
      </c>
      <c r="BB157" s="18">
        <v>0.97940000000000005</v>
      </c>
      <c r="BC157" s="18">
        <v>0.97940000000000005</v>
      </c>
      <c r="BD157" s="18">
        <v>0.97940000000000005</v>
      </c>
      <c r="BE157" s="18">
        <v>0.97940000000000005</v>
      </c>
      <c r="BF157" s="18">
        <v>0.97940000000000005</v>
      </c>
      <c r="BG157" s="18">
        <v>0.97940000000000005</v>
      </c>
      <c r="BH157" s="18">
        <v>0.97940000000000005</v>
      </c>
      <c r="BI157" s="18">
        <v>0.97940000000000005</v>
      </c>
      <c r="BJ157" s="18">
        <v>0.97940000000000005</v>
      </c>
      <c r="BK157" s="18">
        <v>0.97940000000000005</v>
      </c>
      <c r="BL157" s="18">
        <v>0.97940000000000005</v>
      </c>
      <c r="BM157" s="18">
        <v>0.97940000000000005</v>
      </c>
      <c r="BN157" s="18">
        <v>0.97940000000000005</v>
      </c>
      <c r="BO157" s="18">
        <v>0.97940000000000005</v>
      </c>
      <c r="BP157" s="18">
        <v>0.97940000000000005</v>
      </c>
      <c r="BQ157" s="18">
        <v>0.97940000000000005</v>
      </c>
      <c r="BR157" s="18">
        <v>0.97940000000000005</v>
      </c>
      <c r="BS157" s="18">
        <v>0.97940000000000005</v>
      </c>
      <c r="BT157" s="18">
        <v>0.97940000000000005</v>
      </c>
      <c r="BU157" s="18">
        <v>0.97940000000000005</v>
      </c>
      <c r="BV157" s="18">
        <v>0.97940000000000005</v>
      </c>
      <c r="BW157" s="18">
        <v>0.97940000000000005</v>
      </c>
      <c r="BX157" s="18">
        <v>0.97940000000000005</v>
      </c>
      <c r="BY157" s="18">
        <v>0.97940000000000005</v>
      </c>
      <c r="BZ157" s="18">
        <v>0.97940000000000005</v>
      </c>
      <c r="CA157" s="18">
        <v>0.97940000000000005</v>
      </c>
      <c r="CB157" s="18">
        <v>0.97940000000000005</v>
      </c>
      <c r="CC157" s="18">
        <v>0.97940000000000005</v>
      </c>
      <c r="CD157" s="18">
        <v>0.97940000000000005</v>
      </c>
      <c r="CE157" s="18">
        <v>0.97940000000000005</v>
      </c>
      <c r="CF157" s="18">
        <v>0.97940000000000005</v>
      </c>
      <c r="CG157" s="18">
        <v>0.97940000000000005</v>
      </c>
      <c r="CH157" s="18">
        <v>0.97940000000000005</v>
      </c>
      <c r="CI157" s="18">
        <v>0.97940000000000005</v>
      </c>
      <c r="CJ157" s="18">
        <v>0.97940000000000005</v>
      </c>
      <c r="CK157" s="18">
        <v>0.97940000000000005</v>
      </c>
      <c r="CL157" s="18">
        <v>0.97940000000000005</v>
      </c>
      <c r="CM157" s="18">
        <v>0.97940000000000005</v>
      </c>
      <c r="CN157" s="18">
        <v>0.97940000000000005</v>
      </c>
      <c r="CO157" s="18">
        <v>0.97940000000000005</v>
      </c>
      <c r="CP157" s="18">
        <v>0.97940000000000005</v>
      </c>
      <c r="CQ157" s="18">
        <v>0.97940000000000005</v>
      </c>
      <c r="CR157" s="18">
        <v>0.97940000000000005</v>
      </c>
      <c r="CS157" s="18">
        <v>0.97940000000000005</v>
      </c>
      <c r="CT157" s="18">
        <v>0.97940000000000005</v>
      </c>
      <c r="CU157" s="18">
        <v>0.97940000000000005</v>
      </c>
      <c r="CV157" s="18">
        <v>0.97940000000000005</v>
      </c>
      <c r="CW157" s="18">
        <v>0.97940000000000005</v>
      </c>
      <c r="CX157" s="18">
        <v>0.97940000000000005</v>
      </c>
      <c r="CY157" s="18">
        <v>0.97940000000000005</v>
      </c>
      <c r="CZ157" s="18">
        <v>0.97940000000000005</v>
      </c>
      <c r="DA157" s="18">
        <v>0.97940000000000005</v>
      </c>
      <c r="DB157" s="18">
        <v>0.97940000000000005</v>
      </c>
      <c r="DC157" s="18"/>
      <c r="DD157" s="18"/>
      <c r="DE157" s="18"/>
    </row>
    <row r="158" spans="1:109" x14ac:dyDescent="0.25">
      <c r="A158" s="175">
        <v>66</v>
      </c>
      <c r="B158" s="18">
        <v>1</v>
      </c>
      <c r="C158" s="18">
        <v>0.97519999999999996</v>
      </c>
      <c r="D158" s="18">
        <v>0.97650000000000003</v>
      </c>
      <c r="E158" s="18">
        <v>0.97770000000000001</v>
      </c>
      <c r="F158" s="18">
        <v>0.97899999999999998</v>
      </c>
      <c r="G158" s="18">
        <v>0.98</v>
      </c>
      <c r="H158" s="18">
        <v>0.98080000000000001</v>
      </c>
      <c r="I158" s="18">
        <v>0.98140000000000005</v>
      </c>
      <c r="J158" s="18">
        <v>0.98170000000000002</v>
      </c>
      <c r="K158" s="18">
        <v>0.98170000000000002</v>
      </c>
      <c r="L158" s="18">
        <v>0.98140000000000005</v>
      </c>
      <c r="M158" s="18">
        <v>0.98080000000000001</v>
      </c>
      <c r="N158" s="18">
        <v>0.98009999999999997</v>
      </c>
      <c r="O158" s="18">
        <v>0.97940000000000005</v>
      </c>
      <c r="P158" s="18">
        <v>0.9788</v>
      </c>
      <c r="Q158" s="18">
        <v>0.98019999999999996</v>
      </c>
      <c r="R158" s="18">
        <v>0.98019999999999996</v>
      </c>
      <c r="S158" s="18">
        <v>0.98019999999999996</v>
      </c>
      <c r="T158" s="18">
        <v>0.98019999999999996</v>
      </c>
      <c r="U158" s="18">
        <v>0.98019999999999996</v>
      </c>
      <c r="V158" s="18">
        <v>0.98019999999999996</v>
      </c>
      <c r="W158" s="18">
        <v>0.98019999999999996</v>
      </c>
      <c r="X158" s="18">
        <v>0.98019999999999996</v>
      </c>
      <c r="Y158" s="18">
        <v>0.98019999999999996</v>
      </c>
      <c r="Z158" s="18">
        <v>0.98019999999999996</v>
      </c>
      <c r="AA158" s="18">
        <v>0.98019999999999996</v>
      </c>
      <c r="AB158" s="18">
        <v>0.98019999999999996</v>
      </c>
      <c r="AC158" s="18">
        <v>0.98019999999999996</v>
      </c>
      <c r="AD158" s="18">
        <v>0.98019999999999996</v>
      </c>
      <c r="AE158" s="18">
        <v>0.98019999999999996</v>
      </c>
      <c r="AF158" s="18">
        <v>0.98019999999999996</v>
      </c>
      <c r="AG158" s="18">
        <v>0.98019999999999996</v>
      </c>
      <c r="AH158" s="18">
        <v>0.98019999999999996</v>
      </c>
      <c r="AI158" s="18">
        <v>0.98019999999999996</v>
      </c>
      <c r="AJ158" s="18">
        <v>0.98019999999999996</v>
      </c>
      <c r="AK158" s="18">
        <v>0.98019999999999996</v>
      </c>
      <c r="AL158" s="18">
        <v>0.98019999999999996</v>
      </c>
      <c r="AM158" s="18">
        <v>0.98019999999999996</v>
      </c>
      <c r="AN158" s="18">
        <v>0.98019999999999996</v>
      </c>
      <c r="AO158" s="18">
        <v>0.98019999999999996</v>
      </c>
      <c r="AP158" s="18">
        <v>0.98019999999999996</v>
      </c>
      <c r="AQ158" s="18">
        <v>0.98019999999999996</v>
      </c>
      <c r="AR158" s="18">
        <v>0.98019999999999996</v>
      </c>
      <c r="AS158" s="18">
        <v>0.98019999999999996</v>
      </c>
      <c r="AT158" s="18">
        <v>0.98019999999999996</v>
      </c>
      <c r="AU158" s="18">
        <v>0.98019999999999996</v>
      </c>
      <c r="AV158" s="18">
        <v>0.98019999999999996</v>
      </c>
      <c r="AW158" s="18">
        <v>0.98019999999999996</v>
      </c>
      <c r="AX158" s="18">
        <v>0.98019999999999996</v>
      </c>
      <c r="AY158" s="18">
        <v>0.98019999999999996</v>
      </c>
      <c r="AZ158" s="18">
        <v>0.98019999999999996</v>
      </c>
      <c r="BA158" s="18">
        <v>0.98019999999999996</v>
      </c>
      <c r="BB158" s="18">
        <v>0.98019999999999996</v>
      </c>
      <c r="BC158" s="18">
        <v>0.98019999999999996</v>
      </c>
      <c r="BD158" s="18">
        <v>0.98019999999999996</v>
      </c>
      <c r="BE158" s="18">
        <v>0.98019999999999996</v>
      </c>
      <c r="BF158" s="18">
        <v>0.98019999999999996</v>
      </c>
      <c r="BG158" s="18">
        <v>0.98019999999999996</v>
      </c>
      <c r="BH158" s="18">
        <v>0.98019999999999996</v>
      </c>
      <c r="BI158" s="18">
        <v>0.98019999999999996</v>
      </c>
      <c r="BJ158" s="18">
        <v>0.98019999999999996</v>
      </c>
      <c r="BK158" s="18">
        <v>0.98019999999999996</v>
      </c>
      <c r="BL158" s="18">
        <v>0.98019999999999996</v>
      </c>
      <c r="BM158" s="18">
        <v>0.98019999999999996</v>
      </c>
      <c r="BN158" s="18">
        <v>0.98019999999999996</v>
      </c>
      <c r="BO158" s="18">
        <v>0.98019999999999996</v>
      </c>
      <c r="BP158" s="18">
        <v>0.98019999999999996</v>
      </c>
      <c r="BQ158" s="18">
        <v>0.98019999999999996</v>
      </c>
      <c r="BR158" s="18">
        <v>0.98019999999999996</v>
      </c>
      <c r="BS158" s="18">
        <v>0.98019999999999996</v>
      </c>
      <c r="BT158" s="18">
        <v>0.98019999999999996</v>
      </c>
      <c r="BU158" s="18">
        <v>0.98019999999999996</v>
      </c>
      <c r="BV158" s="18">
        <v>0.98019999999999996</v>
      </c>
      <c r="BW158" s="18">
        <v>0.98019999999999996</v>
      </c>
      <c r="BX158" s="18">
        <v>0.98019999999999996</v>
      </c>
      <c r="BY158" s="18">
        <v>0.98019999999999996</v>
      </c>
      <c r="BZ158" s="18">
        <v>0.98019999999999996</v>
      </c>
      <c r="CA158" s="18">
        <v>0.98019999999999996</v>
      </c>
      <c r="CB158" s="18">
        <v>0.98019999999999996</v>
      </c>
      <c r="CC158" s="18">
        <v>0.98019999999999996</v>
      </c>
      <c r="CD158" s="18">
        <v>0.98019999999999996</v>
      </c>
      <c r="CE158" s="18">
        <v>0.98019999999999996</v>
      </c>
      <c r="CF158" s="18">
        <v>0.98019999999999996</v>
      </c>
      <c r="CG158" s="18">
        <v>0.98019999999999996</v>
      </c>
      <c r="CH158" s="18">
        <v>0.98019999999999996</v>
      </c>
      <c r="CI158" s="18">
        <v>0.98019999999999996</v>
      </c>
      <c r="CJ158" s="18">
        <v>0.98019999999999996</v>
      </c>
      <c r="CK158" s="18">
        <v>0.98019999999999996</v>
      </c>
      <c r="CL158" s="18">
        <v>0.98019999999999996</v>
      </c>
      <c r="CM158" s="18">
        <v>0.98019999999999996</v>
      </c>
      <c r="CN158" s="18">
        <v>0.98019999999999996</v>
      </c>
      <c r="CO158" s="18">
        <v>0.98019999999999996</v>
      </c>
      <c r="CP158" s="18">
        <v>0.98019999999999996</v>
      </c>
      <c r="CQ158" s="18">
        <v>0.98019999999999996</v>
      </c>
      <c r="CR158" s="18">
        <v>0.98019999999999996</v>
      </c>
      <c r="CS158" s="18">
        <v>0.98019999999999996</v>
      </c>
      <c r="CT158" s="18">
        <v>0.98019999999999996</v>
      </c>
      <c r="CU158" s="18">
        <v>0.98019999999999996</v>
      </c>
      <c r="CV158" s="18">
        <v>0.98019999999999996</v>
      </c>
      <c r="CW158" s="18">
        <v>0.98019999999999996</v>
      </c>
      <c r="CX158" s="18">
        <v>0.98019999999999996</v>
      </c>
      <c r="CY158" s="18">
        <v>0.98019999999999996</v>
      </c>
      <c r="CZ158" s="18">
        <v>0.98019999999999996</v>
      </c>
      <c r="DA158" s="18">
        <v>0.98019999999999996</v>
      </c>
      <c r="DB158" s="18">
        <v>0.98019999999999996</v>
      </c>
      <c r="DC158" s="18"/>
      <c r="DD158" s="18"/>
      <c r="DE158" s="18"/>
    </row>
    <row r="159" spans="1:109" x14ac:dyDescent="0.25">
      <c r="A159" s="175">
        <v>67</v>
      </c>
      <c r="B159" s="18">
        <v>1</v>
      </c>
      <c r="C159" s="18">
        <v>0.97570000000000001</v>
      </c>
      <c r="D159" s="18">
        <v>0.97660000000000002</v>
      </c>
      <c r="E159" s="18">
        <v>0.97770000000000001</v>
      </c>
      <c r="F159" s="18">
        <v>0.9788</v>
      </c>
      <c r="G159" s="18">
        <v>0.9798</v>
      </c>
      <c r="H159" s="18">
        <v>0.98060000000000003</v>
      </c>
      <c r="I159" s="18">
        <v>0.98129999999999995</v>
      </c>
      <c r="J159" s="18">
        <v>0.98170000000000002</v>
      </c>
      <c r="K159" s="18">
        <v>0.9819</v>
      </c>
      <c r="L159" s="18">
        <v>0.98170000000000002</v>
      </c>
      <c r="M159" s="18">
        <v>0.98129999999999995</v>
      </c>
      <c r="N159" s="18">
        <v>0.98070000000000002</v>
      </c>
      <c r="O159" s="18">
        <v>0.98009999999999997</v>
      </c>
      <c r="P159" s="18">
        <v>0.97950000000000004</v>
      </c>
      <c r="Q159" s="18">
        <v>0.98089999999999999</v>
      </c>
      <c r="R159" s="18">
        <v>0.98089999999999999</v>
      </c>
      <c r="S159" s="18">
        <v>0.98089999999999999</v>
      </c>
      <c r="T159" s="18">
        <v>0.98089999999999999</v>
      </c>
      <c r="U159" s="18">
        <v>0.98089999999999999</v>
      </c>
      <c r="V159" s="18">
        <v>0.98089999999999999</v>
      </c>
      <c r="W159" s="18">
        <v>0.98089999999999999</v>
      </c>
      <c r="X159" s="18">
        <v>0.98089999999999999</v>
      </c>
      <c r="Y159" s="18">
        <v>0.98089999999999999</v>
      </c>
      <c r="Z159" s="18">
        <v>0.98089999999999999</v>
      </c>
      <c r="AA159" s="18">
        <v>0.98089999999999999</v>
      </c>
      <c r="AB159" s="18">
        <v>0.98089999999999999</v>
      </c>
      <c r="AC159" s="18">
        <v>0.98089999999999999</v>
      </c>
      <c r="AD159" s="18">
        <v>0.98089999999999999</v>
      </c>
      <c r="AE159" s="18">
        <v>0.98089999999999999</v>
      </c>
      <c r="AF159" s="18">
        <v>0.98089999999999999</v>
      </c>
      <c r="AG159" s="18">
        <v>0.98089999999999999</v>
      </c>
      <c r="AH159" s="18">
        <v>0.98089999999999999</v>
      </c>
      <c r="AI159" s="18">
        <v>0.98089999999999999</v>
      </c>
      <c r="AJ159" s="18">
        <v>0.98089999999999999</v>
      </c>
      <c r="AK159" s="18">
        <v>0.98089999999999999</v>
      </c>
      <c r="AL159" s="18">
        <v>0.98089999999999999</v>
      </c>
      <c r="AM159" s="18">
        <v>0.98089999999999999</v>
      </c>
      <c r="AN159" s="18">
        <v>0.98089999999999999</v>
      </c>
      <c r="AO159" s="18">
        <v>0.98089999999999999</v>
      </c>
      <c r="AP159" s="18">
        <v>0.98089999999999999</v>
      </c>
      <c r="AQ159" s="18">
        <v>0.98089999999999999</v>
      </c>
      <c r="AR159" s="18">
        <v>0.98089999999999999</v>
      </c>
      <c r="AS159" s="18">
        <v>0.98089999999999999</v>
      </c>
      <c r="AT159" s="18">
        <v>0.98089999999999999</v>
      </c>
      <c r="AU159" s="18">
        <v>0.98089999999999999</v>
      </c>
      <c r="AV159" s="18">
        <v>0.98089999999999999</v>
      </c>
      <c r="AW159" s="18">
        <v>0.98089999999999999</v>
      </c>
      <c r="AX159" s="18">
        <v>0.98089999999999999</v>
      </c>
      <c r="AY159" s="18">
        <v>0.98089999999999999</v>
      </c>
      <c r="AZ159" s="18">
        <v>0.98089999999999999</v>
      </c>
      <c r="BA159" s="18">
        <v>0.98089999999999999</v>
      </c>
      <c r="BB159" s="18">
        <v>0.98089999999999999</v>
      </c>
      <c r="BC159" s="18">
        <v>0.98089999999999999</v>
      </c>
      <c r="BD159" s="18">
        <v>0.98089999999999999</v>
      </c>
      <c r="BE159" s="18">
        <v>0.98089999999999999</v>
      </c>
      <c r="BF159" s="18">
        <v>0.98089999999999999</v>
      </c>
      <c r="BG159" s="18">
        <v>0.98089999999999999</v>
      </c>
      <c r="BH159" s="18">
        <v>0.98089999999999999</v>
      </c>
      <c r="BI159" s="18">
        <v>0.98089999999999999</v>
      </c>
      <c r="BJ159" s="18">
        <v>0.98089999999999999</v>
      </c>
      <c r="BK159" s="18">
        <v>0.98089999999999999</v>
      </c>
      <c r="BL159" s="18">
        <v>0.98089999999999999</v>
      </c>
      <c r="BM159" s="18">
        <v>0.98089999999999999</v>
      </c>
      <c r="BN159" s="18">
        <v>0.98089999999999999</v>
      </c>
      <c r="BO159" s="18">
        <v>0.98089999999999999</v>
      </c>
      <c r="BP159" s="18">
        <v>0.98089999999999999</v>
      </c>
      <c r="BQ159" s="18">
        <v>0.98089999999999999</v>
      </c>
      <c r="BR159" s="18">
        <v>0.98089999999999999</v>
      </c>
      <c r="BS159" s="18">
        <v>0.98089999999999999</v>
      </c>
      <c r="BT159" s="18">
        <v>0.98089999999999999</v>
      </c>
      <c r="BU159" s="18">
        <v>0.98089999999999999</v>
      </c>
      <c r="BV159" s="18">
        <v>0.98089999999999999</v>
      </c>
      <c r="BW159" s="18">
        <v>0.98089999999999999</v>
      </c>
      <c r="BX159" s="18">
        <v>0.98089999999999999</v>
      </c>
      <c r="BY159" s="18">
        <v>0.98089999999999999</v>
      </c>
      <c r="BZ159" s="18">
        <v>0.98089999999999999</v>
      </c>
      <c r="CA159" s="18">
        <v>0.98089999999999999</v>
      </c>
      <c r="CB159" s="18">
        <v>0.98089999999999999</v>
      </c>
      <c r="CC159" s="18">
        <v>0.98089999999999999</v>
      </c>
      <c r="CD159" s="18">
        <v>0.98089999999999999</v>
      </c>
      <c r="CE159" s="18">
        <v>0.98089999999999999</v>
      </c>
      <c r="CF159" s="18">
        <v>0.98089999999999999</v>
      </c>
      <c r="CG159" s="18">
        <v>0.98089999999999999</v>
      </c>
      <c r="CH159" s="18">
        <v>0.98089999999999999</v>
      </c>
      <c r="CI159" s="18">
        <v>0.98089999999999999</v>
      </c>
      <c r="CJ159" s="18">
        <v>0.98089999999999999</v>
      </c>
      <c r="CK159" s="18">
        <v>0.98089999999999999</v>
      </c>
      <c r="CL159" s="18">
        <v>0.98089999999999999</v>
      </c>
      <c r="CM159" s="18">
        <v>0.98089999999999999</v>
      </c>
      <c r="CN159" s="18">
        <v>0.98089999999999999</v>
      </c>
      <c r="CO159" s="18">
        <v>0.98089999999999999</v>
      </c>
      <c r="CP159" s="18">
        <v>0.98089999999999999</v>
      </c>
      <c r="CQ159" s="18">
        <v>0.98089999999999999</v>
      </c>
      <c r="CR159" s="18">
        <v>0.98089999999999999</v>
      </c>
      <c r="CS159" s="18">
        <v>0.98089999999999999</v>
      </c>
      <c r="CT159" s="18">
        <v>0.98089999999999999</v>
      </c>
      <c r="CU159" s="18">
        <v>0.98089999999999999</v>
      </c>
      <c r="CV159" s="18">
        <v>0.98089999999999999</v>
      </c>
      <c r="CW159" s="18">
        <v>0.98089999999999999</v>
      </c>
      <c r="CX159" s="18">
        <v>0.98089999999999999</v>
      </c>
      <c r="CY159" s="18">
        <v>0.98089999999999999</v>
      </c>
      <c r="CZ159" s="18">
        <v>0.98089999999999999</v>
      </c>
      <c r="DA159" s="18">
        <v>0.98089999999999999</v>
      </c>
      <c r="DB159" s="18">
        <v>0.98089999999999999</v>
      </c>
      <c r="DC159" s="18"/>
      <c r="DD159" s="18"/>
      <c r="DE159" s="18"/>
    </row>
    <row r="160" spans="1:109" x14ac:dyDescent="0.25">
      <c r="A160" s="175">
        <v>68</v>
      </c>
      <c r="B160" s="18">
        <v>1</v>
      </c>
      <c r="C160" s="18">
        <v>0.97629999999999995</v>
      </c>
      <c r="D160" s="18">
        <v>0.97699999999999998</v>
      </c>
      <c r="E160" s="18">
        <v>0.97789999999999999</v>
      </c>
      <c r="F160" s="18">
        <v>0.9788</v>
      </c>
      <c r="G160" s="18">
        <v>0.9798</v>
      </c>
      <c r="H160" s="18">
        <v>0.98060000000000003</v>
      </c>
      <c r="I160" s="18">
        <v>0.98129999999999995</v>
      </c>
      <c r="J160" s="18">
        <v>0.98180000000000001</v>
      </c>
      <c r="K160" s="18">
        <v>0.98199999999999998</v>
      </c>
      <c r="L160" s="18">
        <v>0.98199999999999998</v>
      </c>
      <c r="M160" s="18">
        <v>0.98180000000000001</v>
      </c>
      <c r="N160" s="18">
        <v>0.98129999999999995</v>
      </c>
      <c r="O160" s="18">
        <v>0.98080000000000001</v>
      </c>
      <c r="P160" s="18">
        <v>0.98019999999999996</v>
      </c>
      <c r="Q160" s="18">
        <v>0.98160000000000003</v>
      </c>
      <c r="R160" s="18">
        <v>0.98160000000000003</v>
      </c>
      <c r="S160" s="18">
        <v>0.98160000000000003</v>
      </c>
      <c r="T160" s="18">
        <v>0.98160000000000003</v>
      </c>
      <c r="U160" s="18">
        <v>0.98160000000000003</v>
      </c>
      <c r="V160" s="18">
        <v>0.98160000000000003</v>
      </c>
      <c r="W160" s="18">
        <v>0.98160000000000003</v>
      </c>
      <c r="X160" s="18">
        <v>0.98160000000000003</v>
      </c>
      <c r="Y160" s="18">
        <v>0.98160000000000003</v>
      </c>
      <c r="Z160" s="18">
        <v>0.98160000000000003</v>
      </c>
      <c r="AA160" s="18">
        <v>0.98160000000000003</v>
      </c>
      <c r="AB160" s="18">
        <v>0.98160000000000003</v>
      </c>
      <c r="AC160" s="18">
        <v>0.98160000000000003</v>
      </c>
      <c r="AD160" s="18">
        <v>0.98160000000000003</v>
      </c>
      <c r="AE160" s="18">
        <v>0.98160000000000003</v>
      </c>
      <c r="AF160" s="18">
        <v>0.98160000000000003</v>
      </c>
      <c r="AG160" s="18">
        <v>0.98160000000000003</v>
      </c>
      <c r="AH160" s="18">
        <v>0.98160000000000003</v>
      </c>
      <c r="AI160" s="18">
        <v>0.98160000000000003</v>
      </c>
      <c r="AJ160" s="18">
        <v>0.98160000000000003</v>
      </c>
      <c r="AK160" s="18">
        <v>0.98160000000000003</v>
      </c>
      <c r="AL160" s="18">
        <v>0.98160000000000003</v>
      </c>
      <c r="AM160" s="18">
        <v>0.98160000000000003</v>
      </c>
      <c r="AN160" s="18">
        <v>0.98160000000000003</v>
      </c>
      <c r="AO160" s="18">
        <v>0.98160000000000003</v>
      </c>
      <c r="AP160" s="18">
        <v>0.98160000000000003</v>
      </c>
      <c r="AQ160" s="18">
        <v>0.98160000000000003</v>
      </c>
      <c r="AR160" s="18">
        <v>0.98160000000000003</v>
      </c>
      <c r="AS160" s="18">
        <v>0.98160000000000003</v>
      </c>
      <c r="AT160" s="18">
        <v>0.98160000000000003</v>
      </c>
      <c r="AU160" s="18">
        <v>0.98160000000000003</v>
      </c>
      <c r="AV160" s="18">
        <v>0.98160000000000003</v>
      </c>
      <c r="AW160" s="18">
        <v>0.98160000000000003</v>
      </c>
      <c r="AX160" s="18">
        <v>0.98160000000000003</v>
      </c>
      <c r="AY160" s="18">
        <v>0.98160000000000003</v>
      </c>
      <c r="AZ160" s="18">
        <v>0.98160000000000003</v>
      </c>
      <c r="BA160" s="18">
        <v>0.98160000000000003</v>
      </c>
      <c r="BB160" s="18">
        <v>0.98160000000000003</v>
      </c>
      <c r="BC160" s="18">
        <v>0.98160000000000003</v>
      </c>
      <c r="BD160" s="18">
        <v>0.98160000000000003</v>
      </c>
      <c r="BE160" s="18">
        <v>0.98160000000000003</v>
      </c>
      <c r="BF160" s="18">
        <v>0.98160000000000003</v>
      </c>
      <c r="BG160" s="18">
        <v>0.98160000000000003</v>
      </c>
      <c r="BH160" s="18">
        <v>0.98160000000000003</v>
      </c>
      <c r="BI160" s="18">
        <v>0.98160000000000003</v>
      </c>
      <c r="BJ160" s="18">
        <v>0.98160000000000003</v>
      </c>
      <c r="BK160" s="18">
        <v>0.98160000000000003</v>
      </c>
      <c r="BL160" s="18">
        <v>0.98160000000000003</v>
      </c>
      <c r="BM160" s="18">
        <v>0.98160000000000003</v>
      </c>
      <c r="BN160" s="18">
        <v>0.98160000000000003</v>
      </c>
      <c r="BO160" s="18">
        <v>0.98160000000000003</v>
      </c>
      <c r="BP160" s="18">
        <v>0.98160000000000003</v>
      </c>
      <c r="BQ160" s="18">
        <v>0.98160000000000003</v>
      </c>
      <c r="BR160" s="18">
        <v>0.98160000000000003</v>
      </c>
      <c r="BS160" s="18">
        <v>0.98160000000000003</v>
      </c>
      <c r="BT160" s="18">
        <v>0.98160000000000003</v>
      </c>
      <c r="BU160" s="18">
        <v>0.98160000000000003</v>
      </c>
      <c r="BV160" s="18">
        <v>0.98160000000000003</v>
      </c>
      <c r="BW160" s="18">
        <v>0.98160000000000003</v>
      </c>
      <c r="BX160" s="18">
        <v>0.98160000000000003</v>
      </c>
      <c r="BY160" s="18">
        <v>0.98160000000000003</v>
      </c>
      <c r="BZ160" s="18">
        <v>0.98160000000000003</v>
      </c>
      <c r="CA160" s="18">
        <v>0.98160000000000003</v>
      </c>
      <c r="CB160" s="18">
        <v>0.98160000000000003</v>
      </c>
      <c r="CC160" s="18">
        <v>0.98160000000000003</v>
      </c>
      <c r="CD160" s="18">
        <v>0.98160000000000003</v>
      </c>
      <c r="CE160" s="18">
        <v>0.98160000000000003</v>
      </c>
      <c r="CF160" s="18">
        <v>0.98160000000000003</v>
      </c>
      <c r="CG160" s="18">
        <v>0.98160000000000003</v>
      </c>
      <c r="CH160" s="18">
        <v>0.98160000000000003</v>
      </c>
      <c r="CI160" s="18">
        <v>0.98160000000000003</v>
      </c>
      <c r="CJ160" s="18">
        <v>0.98160000000000003</v>
      </c>
      <c r="CK160" s="18">
        <v>0.98160000000000003</v>
      </c>
      <c r="CL160" s="18">
        <v>0.98160000000000003</v>
      </c>
      <c r="CM160" s="18">
        <v>0.98160000000000003</v>
      </c>
      <c r="CN160" s="18">
        <v>0.98160000000000003</v>
      </c>
      <c r="CO160" s="18">
        <v>0.98160000000000003</v>
      </c>
      <c r="CP160" s="18">
        <v>0.98160000000000003</v>
      </c>
      <c r="CQ160" s="18">
        <v>0.98160000000000003</v>
      </c>
      <c r="CR160" s="18">
        <v>0.98160000000000003</v>
      </c>
      <c r="CS160" s="18">
        <v>0.98160000000000003</v>
      </c>
      <c r="CT160" s="18">
        <v>0.98160000000000003</v>
      </c>
      <c r="CU160" s="18">
        <v>0.98160000000000003</v>
      </c>
      <c r="CV160" s="18">
        <v>0.98160000000000003</v>
      </c>
      <c r="CW160" s="18">
        <v>0.98160000000000003</v>
      </c>
      <c r="CX160" s="18">
        <v>0.98160000000000003</v>
      </c>
      <c r="CY160" s="18">
        <v>0.98160000000000003</v>
      </c>
      <c r="CZ160" s="18">
        <v>0.98160000000000003</v>
      </c>
      <c r="DA160" s="18">
        <v>0.98160000000000003</v>
      </c>
      <c r="DB160" s="18">
        <v>0.98160000000000003</v>
      </c>
      <c r="DC160" s="18"/>
      <c r="DD160" s="18"/>
      <c r="DE160" s="18"/>
    </row>
    <row r="161" spans="1:109" x14ac:dyDescent="0.25">
      <c r="A161" s="175">
        <v>69</v>
      </c>
      <c r="B161" s="18">
        <v>1</v>
      </c>
      <c r="C161" s="18">
        <v>0.97719999999999996</v>
      </c>
      <c r="D161" s="18">
        <v>0.97760000000000002</v>
      </c>
      <c r="E161" s="18">
        <v>0.97829999999999995</v>
      </c>
      <c r="F161" s="18">
        <v>0.97909999999999997</v>
      </c>
      <c r="G161" s="18">
        <v>0.97989999999999999</v>
      </c>
      <c r="H161" s="18">
        <v>0.98070000000000002</v>
      </c>
      <c r="I161" s="18">
        <v>0.98140000000000005</v>
      </c>
      <c r="J161" s="18">
        <v>0.9819</v>
      </c>
      <c r="K161" s="18">
        <v>0.98229999999999995</v>
      </c>
      <c r="L161" s="18">
        <v>0.98240000000000005</v>
      </c>
      <c r="M161" s="18">
        <v>0.98219999999999996</v>
      </c>
      <c r="N161" s="18">
        <v>0.9819</v>
      </c>
      <c r="O161" s="18">
        <v>0.98140000000000005</v>
      </c>
      <c r="P161" s="18">
        <v>0.98089999999999999</v>
      </c>
      <c r="Q161" s="18">
        <v>0.98229999999999995</v>
      </c>
      <c r="R161" s="18">
        <v>0.98229999999999995</v>
      </c>
      <c r="S161" s="18">
        <v>0.98229999999999995</v>
      </c>
      <c r="T161" s="18">
        <v>0.98229999999999995</v>
      </c>
      <c r="U161" s="18">
        <v>0.98229999999999995</v>
      </c>
      <c r="V161" s="18">
        <v>0.98229999999999995</v>
      </c>
      <c r="W161" s="18">
        <v>0.98229999999999995</v>
      </c>
      <c r="X161" s="18">
        <v>0.98229999999999995</v>
      </c>
      <c r="Y161" s="18">
        <v>0.98229999999999995</v>
      </c>
      <c r="Z161" s="18">
        <v>0.98229999999999995</v>
      </c>
      <c r="AA161" s="18">
        <v>0.98229999999999995</v>
      </c>
      <c r="AB161" s="18">
        <v>0.98229999999999995</v>
      </c>
      <c r="AC161" s="18">
        <v>0.98229999999999995</v>
      </c>
      <c r="AD161" s="18">
        <v>0.98229999999999995</v>
      </c>
      <c r="AE161" s="18">
        <v>0.98229999999999995</v>
      </c>
      <c r="AF161" s="18">
        <v>0.98229999999999995</v>
      </c>
      <c r="AG161" s="18">
        <v>0.98229999999999995</v>
      </c>
      <c r="AH161" s="18">
        <v>0.98229999999999995</v>
      </c>
      <c r="AI161" s="18">
        <v>0.98229999999999995</v>
      </c>
      <c r="AJ161" s="18">
        <v>0.98229999999999995</v>
      </c>
      <c r="AK161" s="18">
        <v>0.98229999999999995</v>
      </c>
      <c r="AL161" s="18">
        <v>0.98229999999999995</v>
      </c>
      <c r="AM161" s="18">
        <v>0.98229999999999995</v>
      </c>
      <c r="AN161" s="18">
        <v>0.98229999999999995</v>
      </c>
      <c r="AO161" s="18">
        <v>0.98229999999999995</v>
      </c>
      <c r="AP161" s="18">
        <v>0.98229999999999995</v>
      </c>
      <c r="AQ161" s="18">
        <v>0.98229999999999995</v>
      </c>
      <c r="AR161" s="18">
        <v>0.98229999999999995</v>
      </c>
      <c r="AS161" s="18">
        <v>0.98229999999999995</v>
      </c>
      <c r="AT161" s="18">
        <v>0.98229999999999995</v>
      </c>
      <c r="AU161" s="18">
        <v>0.98229999999999995</v>
      </c>
      <c r="AV161" s="18">
        <v>0.98229999999999995</v>
      </c>
      <c r="AW161" s="18">
        <v>0.98229999999999995</v>
      </c>
      <c r="AX161" s="18">
        <v>0.98229999999999995</v>
      </c>
      <c r="AY161" s="18">
        <v>0.98229999999999995</v>
      </c>
      <c r="AZ161" s="18">
        <v>0.98229999999999995</v>
      </c>
      <c r="BA161" s="18">
        <v>0.98229999999999995</v>
      </c>
      <c r="BB161" s="18">
        <v>0.98229999999999995</v>
      </c>
      <c r="BC161" s="18">
        <v>0.98229999999999995</v>
      </c>
      <c r="BD161" s="18">
        <v>0.98229999999999995</v>
      </c>
      <c r="BE161" s="18">
        <v>0.98229999999999995</v>
      </c>
      <c r="BF161" s="18">
        <v>0.98229999999999995</v>
      </c>
      <c r="BG161" s="18">
        <v>0.98229999999999995</v>
      </c>
      <c r="BH161" s="18">
        <v>0.98229999999999995</v>
      </c>
      <c r="BI161" s="18">
        <v>0.98229999999999995</v>
      </c>
      <c r="BJ161" s="18">
        <v>0.98229999999999995</v>
      </c>
      <c r="BK161" s="18">
        <v>0.98229999999999995</v>
      </c>
      <c r="BL161" s="18">
        <v>0.98229999999999995</v>
      </c>
      <c r="BM161" s="18">
        <v>0.98229999999999995</v>
      </c>
      <c r="BN161" s="18">
        <v>0.98229999999999995</v>
      </c>
      <c r="BO161" s="18">
        <v>0.98229999999999995</v>
      </c>
      <c r="BP161" s="18">
        <v>0.98229999999999995</v>
      </c>
      <c r="BQ161" s="18">
        <v>0.98229999999999995</v>
      </c>
      <c r="BR161" s="18">
        <v>0.98229999999999995</v>
      </c>
      <c r="BS161" s="18">
        <v>0.98229999999999995</v>
      </c>
      <c r="BT161" s="18">
        <v>0.98229999999999995</v>
      </c>
      <c r="BU161" s="18">
        <v>0.98229999999999995</v>
      </c>
      <c r="BV161" s="18">
        <v>0.98229999999999995</v>
      </c>
      <c r="BW161" s="18">
        <v>0.98229999999999995</v>
      </c>
      <c r="BX161" s="18">
        <v>0.98229999999999995</v>
      </c>
      <c r="BY161" s="18">
        <v>0.98229999999999995</v>
      </c>
      <c r="BZ161" s="18">
        <v>0.98229999999999995</v>
      </c>
      <c r="CA161" s="18">
        <v>0.98229999999999995</v>
      </c>
      <c r="CB161" s="18">
        <v>0.98229999999999995</v>
      </c>
      <c r="CC161" s="18">
        <v>0.98229999999999995</v>
      </c>
      <c r="CD161" s="18">
        <v>0.98229999999999995</v>
      </c>
      <c r="CE161" s="18">
        <v>0.98229999999999995</v>
      </c>
      <c r="CF161" s="18">
        <v>0.98229999999999995</v>
      </c>
      <c r="CG161" s="18">
        <v>0.98229999999999995</v>
      </c>
      <c r="CH161" s="18">
        <v>0.98229999999999995</v>
      </c>
      <c r="CI161" s="18">
        <v>0.98229999999999995</v>
      </c>
      <c r="CJ161" s="18">
        <v>0.98229999999999995</v>
      </c>
      <c r="CK161" s="18">
        <v>0.98229999999999995</v>
      </c>
      <c r="CL161" s="18">
        <v>0.98229999999999995</v>
      </c>
      <c r="CM161" s="18">
        <v>0.98229999999999995</v>
      </c>
      <c r="CN161" s="18">
        <v>0.98229999999999995</v>
      </c>
      <c r="CO161" s="18">
        <v>0.98229999999999995</v>
      </c>
      <c r="CP161" s="18">
        <v>0.98229999999999995</v>
      </c>
      <c r="CQ161" s="18">
        <v>0.98229999999999995</v>
      </c>
      <c r="CR161" s="18">
        <v>0.98229999999999995</v>
      </c>
      <c r="CS161" s="18">
        <v>0.98229999999999995</v>
      </c>
      <c r="CT161" s="18">
        <v>0.98229999999999995</v>
      </c>
      <c r="CU161" s="18">
        <v>0.98229999999999995</v>
      </c>
      <c r="CV161" s="18">
        <v>0.98229999999999995</v>
      </c>
      <c r="CW161" s="18">
        <v>0.98229999999999995</v>
      </c>
      <c r="CX161" s="18">
        <v>0.98229999999999995</v>
      </c>
      <c r="CY161" s="18">
        <v>0.98229999999999995</v>
      </c>
      <c r="CZ161" s="18">
        <v>0.98229999999999995</v>
      </c>
      <c r="DA161" s="18">
        <v>0.98229999999999995</v>
      </c>
      <c r="DB161" s="18">
        <v>0.98229999999999995</v>
      </c>
      <c r="DC161" s="18"/>
      <c r="DD161" s="18"/>
      <c r="DE161" s="18"/>
    </row>
    <row r="162" spans="1:109" x14ac:dyDescent="0.25">
      <c r="A162" s="175">
        <v>70</v>
      </c>
      <c r="B162" s="18">
        <v>1</v>
      </c>
      <c r="C162" s="18">
        <v>0.97819999999999996</v>
      </c>
      <c r="D162" s="18">
        <v>0.97840000000000005</v>
      </c>
      <c r="E162" s="18">
        <v>0.97889999999999999</v>
      </c>
      <c r="F162" s="18">
        <v>0.97950000000000004</v>
      </c>
      <c r="G162" s="18">
        <v>0.98009999999999997</v>
      </c>
      <c r="H162" s="18">
        <v>0.98089999999999999</v>
      </c>
      <c r="I162" s="18">
        <v>0.98150000000000004</v>
      </c>
      <c r="J162" s="18">
        <v>0.98209999999999997</v>
      </c>
      <c r="K162" s="18">
        <v>0.98250000000000004</v>
      </c>
      <c r="L162" s="18">
        <v>0.98270000000000002</v>
      </c>
      <c r="M162" s="18">
        <v>0.98270000000000002</v>
      </c>
      <c r="N162" s="18">
        <v>0.98250000000000004</v>
      </c>
      <c r="O162" s="18">
        <v>0.98209999999999997</v>
      </c>
      <c r="P162" s="18">
        <v>0.98160000000000003</v>
      </c>
      <c r="Q162" s="18">
        <v>0.98309999999999997</v>
      </c>
      <c r="R162" s="18">
        <v>0.98309999999999997</v>
      </c>
      <c r="S162" s="18">
        <v>0.98309999999999997</v>
      </c>
      <c r="T162" s="18">
        <v>0.98309999999999997</v>
      </c>
      <c r="U162" s="18">
        <v>0.98309999999999997</v>
      </c>
      <c r="V162" s="18">
        <v>0.98309999999999997</v>
      </c>
      <c r="W162" s="18">
        <v>0.98309999999999997</v>
      </c>
      <c r="X162" s="18">
        <v>0.98309999999999997</v>
      </c>
      <c r="Y162" s="18">
        <v>0.98309999999999997</v>
      </c>
      <c r="Z162" s="18">
        <v>0.98309999999999997</v>
      </c>
      <c r="AA162" s="18">
        <v>0.98309999999999997</v>
      </c>
      <c r="AB162" s="18">
        <v>0.98309999999999997</v>
      </c>
      <c r="AC162" s="18">
        <v>0.98309999999999997</v>
      </c>
      <c r="AD162" s="18">
        <v>0.98309999999999997</v>
      </c>
      <c r="AE162" s="18">
        <v>0.98309999999999997</v>
      </c>
      <c r="AF162" s="18">
        <v>0.98309999999999997</v>
      </c>
      <c r="AG162" s="18">
        <v>0.98309999999999997</v>
      </c>
      <c r="AH162" s="18">
        <v>0.98309999999999997</v>
      </c>
      <c r="AI162" s="18">
        <v>0.98309999999999997</v>
      </c>
      <c r="AJ162" s="18">
        <v>0.98309999999999997</v>
      </c>
      <c r="AK162" s="18">
        <v>0.98309999999999997</v>
      </c>
      <c r="AL162" s="18">
        <v>0.98309999999999997</v>
      </c>
      <c r="AM162" s="18">
        <v>0.98309999999999997</v>
      </c>
      <c r="AN162" s="18">
        <v>0.98309999999999997</v>
      </c>
      <c r="AO162" s="18">
        <v>0.98309999999999997</v>
      </c>
      <c r="AP162" s="18">
        <v>0.98309999999999997</v>
      </c>
      <c r="AQ162" s="18">
        <v>0.98309999999999997</v>
      </c>
      <c r="AR162" s="18">
        <v>0.98309999999999997</v>
      </c>
      <c r="AS162" s="18">
        <v>0.98309999999999997</v>
      </c>
      <c r="AT162" s="18">
        <v>0.98309999999999997</v>
      </c>
      <c r="AU162" s="18">
        <v>0.98309999999999997</v>
      </c>
      <c r="AV162" s="18">
        <v>0.98309999999999997</v>
      </c>
      <c r="AW162" s="18">
        <v>0.98309999999999997</v>
      </c>
      <c r="AX162" s="18">
        <v>0.98309999999999997</v>
      </c>
      <c r="AY162" s="18">
        <v>0.98309999999999997</v>
      </c>
      <c r="AZ162" s="18">
        <v>0.98309999999999997</v>
      </c>
      <c r="BA162" s="18">
        <v>0.98309999999999997</v>
      </c>
      <c r="BB162" s="18">
        <v>0.98309999999999997</v>
      </c>
      <c r="BC162" s="18">
        <v>0.98309999999999997</v>
      </c>
      <c r="BD162" s="18">
        <v>0.98309999999999997</v>
      </c>
      <c r="BE162" s="18">
        <v>0.98309999999999997</v>
      </c>
      <c r="BF162" s="18">
        <v>0.98309999999999997</v>
      </c>
      <c r="BG162" s="18">
        <v>0.98309999999999997</v>
      </c>
      <c r="BH162" s="18">
        <v>0.98309999999999997</v>
      </c>
      <c r="BI162" s="18">
        <v>0.98309999999999997</v>
      </c>
      <c r="BJ162" s="18">
        <v>0.98309999999999997</v>
      </c>
      <c r="BK162" s="18">
        <v>0.98309999999999997</v>
      </c>
      <c r="BL162" s="18">
        <v>0.98309999999999997</v>
      </c>
      <c r="BM162" s="18">
        <v>0.98309999999999997</v>
      </c>
      <c r="BN162" s="18">
        <v>0.98309999999999997</v>
      </c>
      <c r="BO162" s="18">
        <v>0.98309999999999997</v>
      </c>
      <c r="BP162" s="18">
        <v>0.98309999999999997</v>
      </c>
      <c r="BQ162" s="18">
        <v>0.98309999999999997</v>
      </c>
      <c r="BR162" s="18">
        <v>0.98309999999999997</v>
      </c>
      <c r="BS162" s="18">
        <v>0.98309999999999997</v>
      </c>
      <c r="BT162" s="18">
        <v>0.98309999999999997</v>
      </c>
      <c r="BU162" s="18">
        <v>0.98309999999999997</v>
      </c>
      <c r="BV162" s="18">
        <v>0.98309999999999997</v>
      </c>
      <c r="BW162" s="18">
        <v>0.98309999999999997</v>
      </c>
      <c r="BX162" s="18">
        <v>0.98309999999999997</v>
      </c>
      <c r="BY162" s="18">
        <v>0.98309999999999997</v>
      </c>
      <c r="BZ162" s="18">
        <v>0.98309999999999997</v>
      </c>
      <c r="CA162" s="18">
        <v>0.98309999999999997</v>
      </c>
      <c r="CB162" s="18">
        <v>0.98309999999999997</v>
      </c>
      <c r="CC162" s="18">
        <v>0.98309999999999997</v>
      </c>
      <c r="CD162" s="18">
        <v>0.98309999999999997</v>
      </c>
      <c r="CE162" s="18">
        <v>0.98309999999999997</v>
      </c>
      <c r="CF162" s="18">
        <v>0.98309999999999997</v>
      </c>
      <c r="CG162" s="18">
        <v>0.98309999999999997</v>
      </c>
      <c r="CH162" s="18">
        <v>0.98309999999999997</v>
      </c>
      <c r="CI162" s="18">
        <v>0.98309999999999997</v>
      </c>
      <c r="CJ162" s="18">
        <v>0.98309999999999997</v>
      </c>
      <c r="CK162" s="18">
        <v>0.98309999999999997</v>
      </c>
      <c r="CL162" s="18">
        <v>0.98309999999999997</v>
      </c>
      <c r="CM162" s="18">
        <v>0.98309999999999997</v>
      </c>
      <c r="CN162" s="18">
        <v>0.98309999999999997</v>
      </c>
      <c r="CO162" s="18">
        <v>0.98309999999999997</v>
      </c>
      <c r="CP162" s="18">
        <v>0.98309999999999997</v>
      </c>
      <c r="CQ162" s="18">
        <v>0.98309999999999997</v>
      </c>
      <c r="CR162" s="18">
        <v>0.98309999999999997</v>
      </c>
      <c r="CS162" s="18">
        <v>0.98309999999999997</v>
      </c>
      <c r="CT162" s="18">
        <v>0.98309999999999997</v>
      </c>
      <c r="CU162" s="18">
        <v>0.98309999999999997</v>
      </c>
      <c r="CV162" s="18">
        <v>0.98309999999999997</v>
      </c>
      <c r="CW162" s="18">
        <v>0.98309999999999997</v>
      </c>
      <c r="CX162" s="18">
        <v>0.98309999999999997</v>
      </c>
      <c r="CY162" s="18">
        <v>0.98309999999999997</v>
      </c>
      <c r="CZ162" s="18">
        <v>0.98309999999999997</v>
      </c>
      <c r="DA162" s="18">
        <v>0.98309999999999997</v>
      </c>
      <c r="DB162" s="18">
        <v>0.98309999999999997</v>
      </c>
      <c r="DC162" s="18"/>
      <c r="DD162" s="18"/>
      <c r="DE162" s="18"/>
    </row>
    <row r="163" spans="1:109" x14ac:dyDescent="0.25">
      <c r="A163" s="175">
        <v>71</v>
      </c>
      <c r="B163" s="18">
        <v>1</v>
      </c>
      <c r="C163" s="18">
        <v>0.97929999999999995</v>
      </c>
      <c r="D163" s="18">
        <v>0.97940000000000005</v>
      </c>
      <c r="E163" s="18">
        <v>0.97960000000000003</v>
      </c>
      <c r="F163" s="18">
        <v>0.98</v>
      </c>
      <c r="G163" s="18">
        <v>0.98060000000000003</v>
      </c>
      <c r="H163" s="18">
        <v>0.98119999999999996</v>
      </c>
      <c r="I163" s="18">
        <v>0.98180000000000001</v>
      </c>
      <c r="J163" s="18">
        <v>0.98240000000000005</v>
      </c>
      <c r="K163" s="18">
        <v>0.9829</v>
      </c>
      <c r="L163" s="18">
        <v>0.98309999999999997</v>
      </c>
      <c r="M163" s="18">
        <v>0.98319999999999996</v>
      </c>
      <c r="N163" s="18">
        <v>0.98299999999999998</v>
      </c>
      <c r="O163" s="18">
        <v>0.98270000000000002</v>
      </c>
      <c r="P163" s="18">
        <v>0.98229999999999995</v>
      </c>
      <c r="Q163" s="18">
        <v>0.98380000000000001</v>
      </c>
      <c r="R163" s="18">
        <v>0.98380000000000001</v>
      </c>
      <c r="S163" s="18">
        <v>0.98380000000000001</v>
      </c>
      <c r="T163" s="18">
        <v>0.98380000000000001</v>
      </c>
      <c r="U163" s="18">
        <v>0.98380000000000001</v>
      </c>
      <c r="V163" s="18">
        <v>0.98380000000000001</v>
      </c>
      <c r="W163" s="18">
        <v>0.98380000000000001</v>
      </c>
      <c r="X163" s="18">
        <v>0.98380000000000001</v>
      </c>
      <c r="Y163" s="18">
        <v>0.98380000000000001</v>
      </c>
      <c r="Z163" s="18">
        <v>0.98380000000000001</v>
      </c>
      <c r="AA163" s="18">
        <v>0.98380000000000001</v>
      </c>
      <c r="AB163" s="18">
        <v>0.98380000000000001</v>
      </c>
      <c r="AC163" s="18">
        <v>0.98380000000000001</v>
      </c>
      <c r="AD163" s="18">
        <v>0.98380000000000001</v>
      </c>
      <c r="AE163" s="18">
        <v>0.98380000000000001</v>
      </c>
      <c r="AF163" s="18">
        <v>0.98380000000000001</v>
      </c>
      <c r="AG163" s="18">
        <v>0.98380000000000001</v>
      </c>
      <c r="AH163" s="18">
        <v>0.98380000000000001</v>
      </c>
      <c r="AI163" s="18">
        <v>0.98380000000000001</v>
      </c>
      <c r="AJ163" s="18">
        <v>0.98380000000000001</v>
      </c>
      <c r="AK163" s="18">
        <v>0.98380000000000001</v>
      </c>
      <c r="AL163" s="18">
        <v>0.98380000000000001</v>
      </c>
      <c r="AM163" s="18">
        <v>0.98380000000000001</v>
      </c>
      <c r="AN163" s="18">
        <v>0.98380000000000001</v>
      </c>
      <c r="AO163" s="18">
        <v>0.98380000000000001</v>
      </c>
      <c r="AP163" s="18">
        <v>0.98380000000000001</v>
      </c>
      <c r="AQ163" s="18">
        <v>0.98380000000000001</v>
      </c>
      <c r="AR163" s="18">
        <v>0.98380000000000001</v>
      </c>
      <c r="AS163" s="18">
        <v>0.98380000000000001</v>
      </c>
      <c r="AT163" s="18">
        <v>0.98380000000000001</v>
      </c>
      <c r="AU163" s="18">
        <v>0.98380000000000001</v>
      </c>
      <c r="AV163" s="18">
        <v>0.98380000000000001</v>
      </c>
      <c r="AW163" s="18">
        <v>0.98380000000000001</v>
      </c>
      <c r="AX163" s="18">
        <v>0.98380000000000001</v>
      </c>
      <c r="AY163" s="18">
        <v>0.98380000000000001</v>
      </c>
      <c r="AZ163" s="18">
        <v>0.98380000000000001</v>
      </c>
      <c r="BA163" s="18">
        <v>0.98380000000000001</v>
      </c>
      <c r="BB163" s="18">
        <v>0.98380000000000001</v>
      </c>
      <c r="BC163" s="18">
        <v>0.98380000000000001</v>
      </c>
      <c r="BD163" s="18">
        <v>0.98380000000000001</v>
      </c>
      <c r="BE163" s="18">
        <v>0.98380000000000001</v>
      </c>
      <c r="BF163" s="18">
        <v>0.98380000000000001</v>
      </c>
      <c r="BG163" s="18">
        <v>0.98380000000000001</v>
      </c>
      <c r="BH163" s="18">
        <v>0.98380000000000001</v>
      </c>
      <c r="BI163" s="18">
        <v>0.98380000000000001</v>
      </c>
      <c r="BJ163" s="18">
        <v>0.98380000000000001</v>
      </c>
      <c r="BK163" s="18">
        <v>0.98380000000000001</v>
      </c>
      <c r="BL163" s="18">
        <v>0.98380000000000001</v>
      </c>
      <c r="BM163" s="18">
        <v>0.98380000000000001</v>
      </c>
      <c r="BN163" s="18">
        <v>0.98380000000000001</v>
      </c>
      <c r="BO163" s="18">
        <v>0.98380000000000001</v>
      </c>
      <c r="BP163" s="18">
        <v>0.98380000000000001</v>
      </c>
      <c r="BQ163" s="18">
        <v>0.98380000000000001</v>
      </c>
      <c r="BR163" s="18">
        <v>0.98380000000000001</v>
      </c>
      <c r="BS163" s="18">
        <v>0.98380000000000001</v>
      </c>
      <c r="BT163" s="18">
        <v>0.98380000000000001</v>
      </c>
      <c r="BU163" s="18">
        <v>0.98380000000000001</v>
      </c>
      <c r="BV163" s="18">
        <v>0.98380000000000001</v>
      </c>
      <c r="BW163" s="18">
        <v>0.98380000000000001</v>
      </c>
      <c r="BX163" s="18">
        <v>0.98380000000000001</v>
      </c>
      <c r="BY163" s="18">
        <v>0.98380000000000001</v>
      </c>
      <c r="BZ163" s="18">
        <v>0.98380000000000001</v>
      </c>
      <c r="CA163" s="18">
        <v>0.98380000000000001</v>
      </c>
      <c r="CB163" s="18">
        <v>0.98380000000000001</v>
      </c>
      <c r="CC163" s="18">
        <v>0.98380000000000001</v>
      </c>
      <c r="CD163" s="18">
        <v>0.98380000000000001</v>
      </c>
      <c r="CE163" s="18">
        <v>0.98380000000000001</v>
      </c>
      <c r="CF163" s="18">
        <v>0.98380000000000001</v>
      </c>
      <c r="CG163" s="18">
        <v>0.98380000000000001</v>
      </c>
      <c r="CH163" s="18">
        <v>0.98380000000000001</v>
      </c>
      <c r="CI163" s="18">
        <v>0.98380000000000001</v>
      </c>
      <c r="CJ163" s="18">
        <v>0.98380000000000001</v>
      </c>
      <c r="CK163" s="18">
        <v>0.98380000000000001</v>
      </c>
      <c r="CL163" s="18">
        <v>0.98380000000000001</v>
      </c>
      <c r="CM163" s="18">
        <v>0.98380000000000001</v>
      </c>
      <c r="CN163" s="18">
        <v>0.98380000000000001</v>
      </c>
      <c r="CO163" s="18">
        <v>0.98380000000000001</v>
      </c>
      <c r="CP163" s="18">
        <v>0.98380000000000001</v>
      </c>
      <c r="CQ163" s="18">
        <v>0.98380000000000001</v>
      </c>
      <c r="CR163" s="18">
        <v>0.98380000000000001</v>
      </c>
      <c r="CS163" s="18">
        <v>0.98380000000000001</v>
      </c>
      <c r="CT163" s="18">
        <v>0.98380000000000001</v>
      </c>
      <c r="CU163" s="18">
        <v>0.98380000000000001</v>
      </c>
      <c r="CV163" s="18">
        <v>0.98380000000000001</v>
      </c>
      <c r="CW163" s="18">
        <v>0.98380000000000001</v>
      </c>
      <c r="CX163" s="18">
        <v>0.98380000000000001</v>
      </c>
      <c r="CY163" s="18">
        <v>0.98380000000000001</v>
      </c>
      <c r="CZ163" s="18">
        <v>0.98380000000000001</v>
      </c>
      <c r="DA163" s="18">
        <v>0.98380000000000001</v>
      </c>
      <c r="DB163" s="18">
        <v>0.98380000000000001</v>
      </c>
      <c r="DC163" s="18"/>
      <c r="DD163" s="18"/>
      <c r="DE163" s="18"/>
    </row>
    <row r="164" spans="1:109" x14ac:dyDescent="0.25">
      <c r="A164" s="175">
        <v>72</v>
      </c>
      <c r="B164" s="18">
        <v>1</v>
      </c>
      <c r="C164" s="18">
        <v>0.98050000000000004</v>
      </c>
      <c r="D164" s="18">
        <v>0.98040000000000005</v>
      </c>
      <c r="E164" s="18">
        <v>0.98050000000000004</v>
      </c>
      <c r="F164" s="18">
        <v>0.98070000000000002</v>
      </c>
      <c r="G164" s="18">
        <v>0.98109999999999997</v>
      </c>
      <c r="H164" s="18">
        <v>0.98170000000000002</v>
      </c>
      <c r="I164" s="18">
        <v>0.98219999999999996</v>
      </c>
      <c r="J164" s="18">
        <v>0.98280000000000001</v>
      </c>
      <c r="K164" s="18">
        <v>0.98319999999999996</v>
      </c>
      <c r="L164" s="18">
        <v>0.98360000000000003</v>
      </c>
      <c r="M164" s="18">
        <v>0.98370000000000002</v>
      </c>
      <c r="N164" s="18">
        <v>0.98360000000000003</v>
      </c>
      <c r="O164" s="18">
        <v>0.98340000000000005</v>
      </c>
      <c r="P164" s="18">
        <v>0.98299999999999998</v>
      </c>
      <c r="Q164" s="18">
        <v>0.98450000000000004</v>
      </c>
      <c r="R164" s="18">
        <v>0.98450000000000004</v>
      </c>
      <c r="S164" s="18">
        <v>0.98450000000000004</v>
      </c>
      <c r="T164" s="18">
        <v>0.98450000000000004</v>
      </c>
      <c r="U164" s="18">
        <v>0.98450000000000004</v>
      </c>
      <c r="V164" s="18">
        <v>0.98450000000000004</v>
      </c>
      <c r="W164" s="18">
        <v>0.98450000000000004</v>
      </c>
      <c r="X164" s="18">
        <v>0.98450000000000004</v>
      </c>
      <c r="Y164" s="18">
        <v>0.98450000000000004</v>
      </c>
      <c r="Z164" s="18">
        <v>0.98450000000000004</v>
      </c>
      <c r="AA164" s="18">
        <v>0.98450000000000004</v>
      </c>
      <c r="AB164" s="18">
        <v>0.98450000000000004</v>
      </c>
      <c r="AC164" s="18">
        <v>0.98450000000000004</v>
      </c>
      <c r="AD164" s="18">
        <v>0.98450000000000004</v>
      </c>
      <c r="AE164" s="18">
        <v>0.98450000000000004</v>
      </c>
      <c r="AF164" s="18">
        <v>0.98450000000000004</v>
      </c>
      <c r="AG164" s="18">
        <v>0.98450000000000004</v>
      </c>
      <c r="AH164" s="18">
        <v>0.98450000000000004</v>
      </c>
      <c r="AI164" s="18">
        <v>0.98450000000000004</v>
      </c>
      <c r="AJ164" s="18">
        <v>0.98450000000000004</v>
      </c>
      <c r="AK164" s="18">
        <v>0.98450000000000004</v>
      </c>
      <c r="AL164" s="18">
        <v>0.98450000000000004</v>
      </c>
      <c r="AM164" s="18">
        <v>0.98450000000000004</v>
      </c>
      <c r="AN164" s="18">
        <v>0.98450000000000004</v>
      </c>
      <c r="AO164" s="18">
        <v>0.98450000000000004</v>
      </c>
      <c r="AP164" s="18">
        <v>0.98450000000000004</v>
      </c>
      <c r="AQ164" s="18">
        <v>0.98450000000000004</v>
      </c>
      <c r="AR164" s="18">
        <v>0.98450000000000004</v>
      </c>
      <c r="AS164" s="18">
        <v>0.98450000000000004</v>
      </c>
      <c r="AT164" s="18">
        <v>0.98450000000000004</v>
      </c>
      <c r="AU164" s="18">
        <v>0.98450000000000004</v>
      </c>
      <c r="AV164" s="18">
        <v>0.98450000000000004</v>
      </c>
      <c r="AW164" s="18">
        <v>0.98450000000000004</v>
      </c>
      <c r="AX164" s="18">
        <v>0.98450000000000004</v>
      </c>
      <c r="AY164" s="18">
        <v>0.98450000000000004</v>
      </c>
      <c r="AZ164" s="18">
        <v>0.98450000000000004</v>
      </c>
      <c r="BA164" s="18">
        <v>0.98450000000000004</v>
      </c>
      <c r="BB164" s="18">
        <v>0.98450000000000004</v>
      </c>
      <c r="BC164" s="18">
        <v>0.98450000000000004</v>
      </c>
      <c r="BD164" s="18">
        <v>0.98450000000000004</v>
      </c>
      <c r="BE164" s="18">
        <v>0.98450000000000004</v>
      </c>
      <c r="BF164" s="18">
        <v>0.98450000000000004</v>
      </c>
      <c r="BG164" s="18">
        <v>0.98450000000000004</v>
      </c>
      <c r="BH164" s="18">
        <v>0.98450000000000004</v>
      </c>
      <c r="BI164" s="18">
        <v>0.98450000000000004</v>
      </c>
      <c r="BJ164" s="18">
        <v>0.98450000000000004</v>
      </c>
      <c r="BK164" s="18">
        <v>0.98450000000000004</v>
      </c>
      <c r="BL164" s="18">
        <v>0.98450000000000004</v>
      </c>
      <c r="BM164" s="18">
        <v>0.98450000000000004</v>
      </c>
      <c r="BN164" s="18">
        <v>0.98450000000000004</v>
      </c>
      <c r="BO164" s="18">
        <v>0.98450000000000004</v>
      </c>
      <c r="BP164" s="18">
        <v>0.98450000000000004</v>
      </c>
      <c r="BQ164" s="18">
        <v>0.98450000000000004</v>
      </c>
      <c r="BR164" s="18">
        <v>0.98450000000000004</v>
      </c>
      <c r="BS164" s="18">
        <v>0.98450000000000004</v>
      </c>
      <c r="BT164" s="18">
        <v>0.98450000000000004</v>
      </c>
      <c r="BU164" s="18">
        <v>0.98450000000000004</v>
      </c>
      <c r="BV164" s="18">
        <v>0.98450000000000004</v>
      </c>
      <c r="BW164" s="18">
        <v>0.98450000000000004</v>
      </c>
      <c r="BX164" s="18">
        <v>0.98450000000000004</v>
      </c>
      <c r="BY164" s="18">
        <v>0.98450000000000004</v>
      </c>
      <c r="BZ164" s="18">
        <v>0.98450000000000004</v>
      </c>
      <c r="CA164" s="18">
        <v>0.98450000000000004</v>
      </c>
      <c r="CB164" s="18">
        <v>0.98450000000000004</v>
      </c>
      <c r="CC164" s="18">
        <v>0.98450000000000004</v>
      </c>
      <c r="CD164" s="18">
        <v>0.98450000000000004</v>
      </c>
      <c r="CE164" s="18">
        <v>0.98450000000000004</v>
      </c>
      <c r="CF164" s="18">
        <v>0.98450000000000004</v>
      </c>
      <c r="CG164" s="18">
        <v>0.98450000000000004</v>
      </c>
      <c r="CH164" s="18">
        <v>0.98450000000000004</v>
      </c>
      <c r="CI164" s="18">
        <v>0.98450000000000004</v>
      </c>
      <c r="CJ164" s="18">
        <v>0.98450000000000004</v>
      </c>
      <c r="CK164" s="18">
        <v>0.98450000000000004</v>
      </c>
      <c r="CL164" s="18">
        <v>0.98450000000000004</v>
      </c>
      <c r="CM164" s="18">
        <v>0.98450000000000004</v>
      </c>
      <c r="CN164" s="18">
        <v>0.98450000000000004</v>
      </c>
      <c r="CO164" s="18">
        <v>0.98450000000000004</v>
      </c>
      <c r="CP164" s="18">
        <v>0.98450000000000004</v>
      </c>
      <c r="CQ164" s="18">
        <v>0.98450000000000004</v>
      </c>
      <c r="CR164" s="18">
        <v>0.98450000000000004</v>
      </c>
      <c r="CS164" s="18">
        <v>0.98450000000000004</v>
      </c>
      <c r="CT164" s="18">
        <v>0.98450000000000004</v>
      </c>
      <c r="CU164" s="18">
        <v>0.98450000000000004</v>
      </c>
      <c r="CV164" s="18">
        <v>0.98450000000000004</v>
      </c>
      <c r="CW164" s="18">
        <v>0.98450000000000004</v>
      </c>
      <c r="CX164" s="18">
        <v>0.98450000000000004</v>
      </c>
      <c r="CY164" s="18">
        <v>0.98450000000000004</v>
      </c>
      <c r="CZ164" s="18">
        <v>0.98450000000000004</v>
      </c>
      <c r="DA164" s="18">
        <v>0.98450000000000004</v>
      </c>
      <c r="DB164" s="18">
        <v>0.98450000000000004</v>
      </c>
      <c r="DC164" s="18"/>
      <c r="DD164" s="18"/>
      <c r="DE164" s="18"/>
    </row>
    <row r="165" spans="1:109" x14ac:dyDescent="0.25">
      <c r="A165" s="175">
        <v>73</v>
      </c>
      <c r="B165" s="18">
        <v>1</v>
      </c>
      <c r="C165" s="18">
        <v>0.98170000000000002</v>
      </c>
      <c r="D165" s="18">
        <v>0.98150000000000004</v>
      </c>
      <c r="E165" s="18">
        <v>0.98140000000000005</v>
      </c>
      <c r="F165" s="18">
        <v>0.98150000000000004</v>
      </c>
      <c r="G165" s="18">
        <v>0.98180000000000001</v>
      </c>
      <c r="H165" s="18">
        <v>0.98229999999999995</v>
      </c>
      <c r="I165" s="18">
        <v>0.98280000000000001</v>
      </c>
      <c r="J165" s="18">
        <v>0.98329999999999995</v>
      </c>
      <c r="K165" s="18">
        <v>0.98370000000000002</v>
      </c>
      <c r="L165" s="18">
        <v>0.98399999999999999</v>
      </c>
      <c r="M165" s="18">
        <v>0.98419999999999996</v>
      </c>
      <c r="N165" s="18">
        <v>0.98419999999999996</v>
      </c>
      <c r="O165" s="18">
        <v>0.98399999999999999</v>
      </c>
      <c r="P165" s="18">
        <v>0.98370000000000002</v>
      </c>
      <c r="Q165" s="18">
        <v>0.98519999999999996</v>
      </c>
      <c r="R165" s="18">
        <v>0.98519999999999996</v>
      </c>
      <c r="S165" s="18">
        <v>0.98519999999999996</v>
      </c>
      <c r="T165" s="18">
        <v>0.98519999999999996</v>
      </c>
      <c r="U165" s="18">
        <v>0.98519999999999996</v>
      </c>
      <c r="V165" s="18">
        <v>0.98519999999999996</v>
      </c>
      <c r="W165" s="18">
        <v>0.98519999999999996</v>
      </c>
      <c r="X165" s="18">
        <v>0.98519999999999996</v>
      </c>
      <c r="Y165" s="18">
        <v>0.98519999999999996</v>
      </c>
      <c r="Z165" s="18">
        <v>0.98519999999999996</v>
      </c>
      <c r="AA165" s="18">
        <v>0.98519999999999996</v>
      </c>
      <c r="AB165" s="18">
        <v>0.98519999999999996</v>
      </c>
      <c r="AC165" s="18">
        <v>0.98519999999999996</v>
      </c>
      <c r="AD165" s="18">
        <v>0.98519999999999996</v>
      </c>
      <c r="AE165" s="18">
        <v>0.98519999999999996</v>
      </c>
      <c r="AF165" s="18">
        <v>0.98519999999999996</v>
      </c>
      <c r="AG165" s="18">
        <v>0.98519999999999996</v>
      </c>
      <c r="AH165" s="18">
        <v>0.98519999999999996</v>
      </c>
      <c r="AI165" s="18">
        <v>0.98519999999999996</v>
      </c>
      <c r="AJ165" s="18">
        <v>0.98519999999999996</v>
      </c>
      <c r="AK165" s="18">
        <v>0.98519999999999996</v>
      </c>
      <c r="AL165" s="18">
        <v>0.98519999999999996</v>
      </c>
      <c r="AM165" s="18">
        <v>0.98519999999999996</v>
      </c>
      <c r="AN165" s="18">
        <v>0.98519999999999996</v>
      </c>
      <c r="AO165" s="18">
        <v>0.98519999999999996</v>
      </c>
      <c r="AP165" s="18">
        <v>0.98519999999999996</v>
      </c>
      <c r="AQ165" s="18">
        <v>0.98519999999999996</v>
      </c>
      <c r="AR165" s="18">
        <v>0.98519999999999996</v>
      </c>
      <c r="AS165" s="18">
        <v>0.98519999999999996</v>
      </c>
      <c r="AT165" s="18">
        <v>0.98519999999999996</v>
      </c>
      <c r="AU165" s="18">
        <v>0.98519999999999996</v>
      </c>
      <c r="AV165" s="18">
        <v>0.98519999999999996</v>
      </c>
      <c r="AW165" s="18">
        <v>0.98519999999999996</v>
      </c>
      <c r="AX165" s="18">
        <v>0.98519999999999996</v>
      </c>
      <c r="AY165" s="18">
        <v>0.98519999999999996</v>
      </c>
      <c r="AZ165" s="18">
        <v>0.98519999999999996</v>
      </c>
      <c r="BA165" s="18">
        <v>0.98519999999999996</v>
      </c>
      <c r="BB165" s="18">
        <v>0.98519999999999996</v>
      </c>
      <c r="BC165" s="18">
        <v>0.98519999999999996</v>
      </c>
      <c r="BD165" s="18">
        <v>0.98519999999999996</v>
      </c>
      <c r="BE165" s="18">
        <v>0.98519999999999996</v>
      </c>
      <c r="BF165" s="18">
        <v>0.98519999999999996</v>
      </c>
      <c r="BG165" s="18">
        <v>0.98519999999999996</v>
      </c>
      <c r="BH165" s="18">
        <v>0.98519999999999996</v>
      </c>
      <c r="BI165" s="18">
        <v>0.98519999999999996</v>
      </c>
      <c r="BJ165" s="18">
        <v>0.98519999999999996</v>
      </c>
      <c r="BK165" s="18">
        <v>0.98519999999999996</v>
      </c>
      <c r="BL165" s="18">
        <v>0.98519999999999996</v>
      </c>
      <c r="BM165" s="18">
        <v>0.98519999999999996</v>
      </c>
      <c r="BN165" s="18">
        <v>0.98519999999999996</v>
      </c>
      <c r="BO165" s="18">
        <v>0.98519999999999996</v>
      </c>
      <c r="BP165" s="18">
        <v>0.98519999999999996</v>
      </c>
      <c r="BQ165" s="18">
        <v>0.98519999999999996</v>
      </c>
      <c r="BR165" s="18">
        <v>0.98519999999999996</v>
      </c>
      <c r="BS165" s="18">
        <v>0.98519999999999996</v>
      </c>
      <c r="BT165" s="18">
        <v>0.98519999999999996</v>
      </c>
      <c r="BU165" s="18">
        <v>0.98519999999999996</v>
      </c>
      <c r="BV165" s="18">
        <v>0.98519999999999996</v>
      </c>
      <c r="BW165" s="18">
        <v>0.98519999999999996</v>
      </c>
      <c r="BX165" s="18">
        <v>0.98519999999999996</v>
      </c>
      <c r="BY165" s="18">
        <v>0.98519999999999996</v>
      </c>
      <c r="BZ165" s="18">
        <v>0.98519999999999996</v>
      </c>
      <c r="CA165" s="18">
        <v>0.98519999999999996</v>
      </c>
      <c r="CB165" s="18">
        <v>0.98519999999999996</v>
      </c>
      <c r="CC165" s="18">
        <v>0.98519999999999996</v>
      </c>
      <c r="CD165" s="18">
        <v>0.98519999999999996</v>
      </c>
      <c r="CE165" s="18">
        <v>0.98519999999999996</v>
      </c>
      <c r="CF165" s="18">
        <v>0.98519999999999996</v>
      </c>
      <c r="CG165" s="18">
        <v>0.98519999999999996</v>
      </c>
      <c r="CH165" s="18">
        <v>0.98519999999999996</v>
      </c>
      <c r="CI165" s="18">
        <v>0.98519999999999996</v>
      </c>
      <c r="CJ165" s="18">
        <v>0.98519999999999996</v>
      </c>
      <c r="CK165" s="18">
        <v>0.98519999999999996</v>
      </c>
      <c r="CL165" s="18">
        <v>0.98519999999999996</v>
      </c>
      <c r="CM165" s="18">
        <v>0.98519999999999996</v>
      </c>
      <c r="CN165" s="18">
        <v>0.98519999999999996</v>
      </c>
      <c r="CO165" s="18">
        <v>0.98519999999999996</v>
      </c>
      <c r="CP165" s="18">
        <v>0.98519999999999996</v>
      </c>
      <c r="CQ165" s="18">
        <v>0.98519999999999996</v>
      </c>
      <c r="CR165" s="18">
        <v>0.98519999999999996</v>
      </c>
      <c r="CS165" s="18">
        <v>0.98519999999999996</v>
      </c>
      <c r="CT165" s="18">
        <v>0.98519999999999996</v>
      </c>
      <c r="CU165" s="18">
        <v>0.98519999999999996</v>
      </c>
      <c r="CV165" s="18">
        <v>0.98519999999999996</v>
      </c>
      <c r="CW165" s="18">
        <v>0.98519999999999996</v>
      </c>
      <c r="CX165" s="18">
        <v>0.98519999999999996</v>
      </c>
      <c r="CY165" s="18">
        <v>0.98519999999999996</v>
      </c>
      <c r="CZ165" s="18">
        <v>0.98519999999999996</v>
      </c>
      <c r="DA165" s="18">
        <v>0.98519999999999996</v>
      </c>
      <c r="DB165" s="18">
        <v>0.98519999999999996</v>
      </c>
      <c r="DC165" s="18"/>
      <c r="DD165" s="18"/>
      <c r="DE165" s="18"/>
    </row>
    <row r="166" spans="1:109" x14ac:dyDescent="0.25">
      <c r="A166" s="175">
        <v>74</v>
      </c>
      <c r="B166" s="18">
        <v>1</v>
      </c>
      <c r="C166" s="18">
        <v>0.98299999999999998</v>
      </c>
      <c r="D166" s="18">
        <v>0.98260000000000003</v>
      </c>
      <c r="E166" s="18">
        <v>0.98240000000000005</v>
      </c>
      <c r="F166" s="18">
        <v>0.98240000000000005</v>
      </c>
      <c r="G166" s="18">
        <v>0.98260000000000003</v>
      </c>
      <c r="H166" s="18">
        <v>0.98299999999999998</v>
      </c>
      <c r="I166" s="18">
        <v>0.98340000000000005</v>
      </c>
      <c r="J166" s="18">
        <v>0.98380000000000001</v>
      </c>
      <c r="K166" s="18">
        <v>0.98419999999999996</v>
      </c>
      <c r="L166" s="18">
        <v>0.98460000000000003</v>
      </c>
      <c r="M166" s="18">
        <v>0.98480000000000001</v>
      </c>
      <c r="N166" s="18">
        <v>0.98480000000000001</v>
      </c>
      <c r="O166" s="18">
        <v>0.98470000000000002</v>
      </c>
      <c r="P166" s="18">
        <v>0.98440000000000005</v>
      </c>
      <c r="Q166" s="18">
        <v>0.9859</v>
      </c>
      <c r="R166" s="18">
        <v>0.9859</v>
      </c>
      <c r="S166" s="18">
        <v>0.9859</v>
      </c>
      <c r="T166" s="18">
        <v>0.9859</v>
      </c>
      <c r="U166" s="18">
        <v>0.9859</v>
      </c>
      <c r="V166" s="18">
        <v>0.9859</v>
      </c>
      <c r="W166" s="18">
        <v>0.9859</v>
      </c>
      <c r="X166" s="18">
        <v>0.9859</v>
      </c>
      <c r="Y166" s="18">
        <v>0.9859</v>
      </c>
      <c r="Z166" s="18">
        <v>0.9859</v>
      </c>
      <c r="AA166" s="18">
        <v>0.9859</v>
      </c>
      <c r="AB166" s="18">
        <v>0.9859</v>
      </c>
      <c r="AC166" s="18">
        <v>0.9859</v>
      </c>
      <c r="AD166" s="18">
        <v>0.9859</v>
      </c>
      <c r="AE166" s="18">
        <v>0.9859</v>
      </c>
      <c r="AF166" s="18">
        <v>0.9859</v>
      </c>
      <c r="AG166" s="18">
        <v>0.9859</v>
      </c>
      <c r="AH166" s="18">
        <v>0.9859</v>
      </c>
      <c r="AI166" s="18">
        <v>0.9859</v>
      </c>
      <c r="AJ166" s="18">
        <v>0.9859</v>
      </c>
      <c r="AK166" s="18">
        <v>0.9859</v>
      </c>
      <c r="AL166" s="18">
        <v>0.9859</v>
      </c>
      <c r="AM166" s="18">
        <v>0.9859</v>
      </c>
      <c r="AN166" s="18">
        <v>0.9859</v>
      </c>
      <c r="AO166" s="18">
        <v>0.9859</v>
      </c>
      <c r="AP166" s="18">
        <v>0.9859</v>
      </c>
      <c r="AQ166" s="18">
        <v>0.9859</v>
      </c>
      <c r="AR166" s="18">
        <v>0.9859</v>
      </c>
      <c r="AS166" s="18">
        <v>0.9859</v>
      </c>
      <c r="AT166" s="18">
        <v>0.9859</v>
      </c>
      <c r="AU166" s="18">
        <v>0.9859</v>
      </c>
      <c r="AV166" s="18">
        <v>0.9859</v>
      </c>
      <c r="AW166" s="18">
        <v>0.9859</v>
      </c>
      <c r="AX166" s="18">
        <v>0.9859</v>
      </c>
      <c r="AY166" s="18">
        <v>0.9859</v>
      </c>
      <c r="AZ166" s="18">
        <v>0.9859</v>
      </c>
      <c r="BA166" s="18">
        <v>0.9859</v>
      </c>
      <c r="BB166" s="18">
        <v>0.9859</v>
      </c>
      <c r="BC166" s="18">
        <v>0.9859</v>
      </c>
      <c r="BD166" s="18">
        <v>0.9859</v>
      </c>
      <c r="BE166" s="18">
        <v>0.9859</v>
      </c>
      <c r="BF166" s="18">
        <v>0.9859</v>
      </c>
      <c r="BG166" s="18">
        <v>0.9859</v>
      </c>
      <c r="BH166" s="18">
        <v>0.9859</v>
      </c>
      <c r="BI166" s="18">
        <v>0.9859</v>
      </c>
      <c r="BJ166" s="18">
        <v>0.9859</v>
      </c>
      <c r="BK166" s="18">
        <v>0.9859</v>
      </c>
      <c r="BL166" s="18">
        <v>0.9859</v>
      </c>
      <c r="BM166" s="18">
        <v>0.9859</v>
      </c>
      <c r="BN166" s="18">
        <v>0.9859</v>
      </c>
      <c r="BO166" s="18">
        <v>0.9859</v>
      </c>
      <c r="BP166" s="18">
        <v>0.9859</v>
      </c>
      <c r="BQ166" s="18">
        <v>0.9859</v>
      </c>
      <c r="BR166" s="18">
        <v>0.9859</v>
      </c>
      <c r="BS166" s="18">
        <v>0.9859</v>
      </c>
      <c r="BT166" s="18">
        <v>0.9859</v>
      </c>
      <c r="BU166" s="18">
        <v>0.9859</v>
      </c>
      <c r="BV166" s="18">
        <v>0.9859</v>
      </c>
      <c r="BW166" s="18">
        <v>0.9859</v>
      </c>
      <c r="BX166" s="18">
        <v>0.9859</v>
      </c>
      <c r="BY166" s="18">
        <v>0.9859</v>
      </c>
      <c r="BZ166" s="18">
        <v>0.9859</v>
      </c>
      <c r="CA166" s="18">
        <v>0.9859</v>
      </c>
      <c r="CB166" s="18">
        <v>0.9859</v>
      </c>
      <c r="CC166" s="18">
        <v>0.9859</v>
      </c>
      <c r="CD166" s="18">
        <v>0.9859</v>
      </c>
      <c r="CE166" s="18">
        <v>0.9859</v>
      </c>
      <c r="CF166" s="18">
        <v>0.9859</v>
      </c>
      <c r="CG166" s="18">
        <v>0.9859</v>
      </c>
      <c r="CH166" s="18">
        <v>0.9859</v>
      </c>
      <c r="CI166" s="18">
        <v>0.9859</v>
      </c>
      <c r="CJ166" s="18">
        <v>0.9859</v>
      </c>
      <c r="CK166" s="18">
        <v>0.9859</v>
      </c>
      <c r="CL166" s="18">
        <v>0.9859</v>
      </c>
      <c r="CM166" s="18">
        <v>0.9859</v>
      </c>
      <c r="CN166" s="18">
        <v>0.9859</v>
      </c>
      <c r="CO166" s="18">
        <v>0.9859</v>
      </c>
      <c r="CP166" s="18">
        <v>0.9859</v>
      </c>
      <c r="CQ166" s="18">
        <v>0.9859</v>
      </c>
      <c r="CR166" s="18">
        <v>0.9859</v>
      </c>
      <c r="CS166" s="18">
        <v>0.9859</v>
      </c>
      <c r="CT166" s="18">
        <v>0.9859</v>
      </c>
      <c r="CU166" s="18">
        <v>0.9859</v>
      </c>
      <c r="CV166" s="18">
        <v>0.9859</v>
      </c>
      <c r="CW166" s="18">
        <v>0.9859</v>
      </c>
      <c r="CX166" s="18">
        <v>0.9859</v>
      </c>
      <c r="CY166" s="18">
        <v>0.9859</v>
      </c>
      <c r="CZ166" s="18">
        <v>0.9859</v>
      </c>
      <c r="DA166" s="18">
        <v>0.9859</v>
      </c>
      <c r="DB166" s="18">
        <v>0.9859</v>
      </c>
      <c r="DC166" s="18"/>
      <c r="DD166" s="18"/>
      <c r="DE166" s="18"/>
    </row>
    <row r="167" spans="1:109" x14ac:dyDescent="0.25">
      <c r="A167" s="175">
        <v>75</v>
      </c>
      <c r="B167" s="18">
        <v>1</v>
      </c>
      <c r="C167" s="18">
        <v>0.98419999999999996</v>
      </c>
      <c r="D167" s="18">
        <v>0.98370000000000002</v>
      </c>
      <c r="E167" s="18">
        <v>0.98350000000000004</v>
      </c>
      <c r="F167" s="18">
        <v>0.98340000000000005</v>
      </c>
      <c r="G167" s="18">
        <v>0.98350000000000004</v>
      </c>
      <c r="H167" s="18">
        <v>0.98370000000000002</v>
      </c>
      <c r="I167" s="18">
        <v>0.98409999999999997</v>
      </c>
      <c r="J167" s="18">
        <v>0.98440000000000005</v>
      </c>
      <c r="K167" s="18">
        <v>0.98480000000000001</v>
      </c>
      <c r="L167" s="18">
        <v>0.98509999999999998</v>
      </c>
      <c r="M167" s="18">
        <v>0.98540000000000005</v>
      </c>
      <c r="N167" s="18">
        <v>0.98540000000000005</v>
      </c>
      <c r="O167" s="18">
        <v>0.98540000000000005</v>
      </c>
      <c r="P167" s="18">
        <v>0.98509999999999998</v>
      </c>
      <c r="Q167" s="18">
        <v>0.98670000000000002</v>
      </c>
      <c r="R167" s="18">
        <v>0.98670000000000002</v>
      </c>
      <c r="S167" s="18">
        <v>0.98670000000000002</v>
      </c>
      <c r="T167" s="18">
        <v>0.98670000000000002</v>
      </c>
      <c r="U167" s="18">
        <v>0.98670000000000002</v>
      </c>
      <c r="V167" s="18">
        <v>0.98670000000000002</v>
      </c>
      <c r="W167" s="18">
        <v>0.98670000000000002</v>
      </c>
      <c r="X167" s="18">
        <v>0.98670000000000002</v>
      </c>
      <c r="Y167" s="18">
        <v>0.98670000000000002</v>
      </c>
      <c r="Z167" s="18">
        <v>0.98670000000000002</v>
      </c>
      <c r="AA167" s="18">
        <v>0.98670000000000002</v>
      </c>
      <c r="AB167" s="18">
        <v>0.98670000000000002</v>
      </c>
      <c r="AC167" s="18">
        <v>0.98670000000000002</v>
      </c>
      <c r="AD167" s="18">
        <v>0.98670000000000002</v>
      </c>
      <c r="AE167" s="18">
        <v>0.98670000000000002</v>
      </c>
      <c r="AF167" s="18">
        <v>0.98670000000000002</v>
      </c>
      <c r="AG167" s="18">
        <v>0.98670000000000002</v>
      </c>
      <c r="AH167" s="18">
        <v>0.98670000000000002</v>
      </c>
      <c r="AI167" s="18">
        <v>0.98670000000000002</v>
      </c>
      <c r="AJ167" s="18">
        <v>0.98670000000000002</v>
      </c>
      <c r="AK167" s="18">
        <v>0.98670000000000002</v>
      </c>
      <c r="AL167" s="18">
        <v>0.98670000000000002</v>
      </c>
      <c r="AM167" s="18">
        <v>0.98670000000000002</v>
      </c>
      <c r="AN167" s="18">
        <v>0.98670000000000002</v>
      </c>
      <c r="AO167" s="18">
        <v>0.98670000000000002</v>
      </c>
      <c r="AP167" s="18">
        <v>0.98670000000000002</v>
      </c>
      <c r="AQ167" s="18">
        <v>0.98670000000000002</v>
      </c>
      <c r="AR167" s="18">
        <v>0.98670000000000002</v>
      </c>
      <c r="AS167" s="18">
        <v>0.98670000000000002</v>
      </c>
      <c r="AT167" s="18">
        <v>0.98670000000000002</v>
      </c>
      <c r="AU167" s="18">
        <v>0.98670000000000002</v>
      </c>
      <c r="AV167" s="18">
        <v>0.98670000000000002</v>
      </c>
      <c r="AW167" s="18">
        <v>0.98670000000000002</v>
      </c>
      <c r="AX167" s="18">
        <v>0.98670000000000002</v>
      </c>
      <c r="AY167" s="18">
        <v>0.98670000000000002</v>
      </c>
      <c r="AZ167" s="18">
        <v>0.98670000000000002</v>
      </c>
      <c r="BA167" s="18">
        <v>0.98670000000000002</v>
      </c>
      <c r="BB167" s="18">
        <v>0.98670000000000002</v>
      </c>
      <c r="BC167" s="18">
        <v>0.98670000000000002</v>
      </c>
      <c r="BD167" s="18">
        <v>0.98670000000000002</v>
      </c>
      <c r="BE167" s="18">
        <v>0.98670000000000002</v>
      </c>
      <c r="BF167" s="18">
        <v>0.98670000000000002</v>
      </c>
      <c r="BG167" s="18">
        <v>0.98670000000000002</v>
      </c>
      <c r="BH167" s="18">
        <v>0.98670000000000002</v>
      </c>
      <c r="BI167" s="18">
        <v>0.98670000000000002</v>
      </c>
      <c r="BJ167" s="18">
        <v>0.98670000000000002</v>
      </c>
      <c r="BK167" s="18">
        <v>0.98670000000000002</v>
      </c>
      <c r="BL167" s="18">
        <v>0.98670000000000002</v>
      </c>
      <c r="BM167" s="18">
        <v>0.98670000000000002</v>
      </c>
      <c r="BN167" s="18">
        <v>0.98670000000000002</v>
      </c>
      <c r="BO167" s="18">
        <v>0.98670000000000002</v>
      </c>
      <c r="BP167" s="18">
        <v>0.98670000000000002</v>
      </c>
      <c r="BQ167" s="18">
        <v>0.98670000000000002</v>
      </c>
      <c r="BR167" s="18">
        <v>0.98670000000000002</v>
      </c>
      <c r="BS167" s="18">
        <v>0.98670000000000002</v>
      </c>
      <c r="BT167" s="18">
        <v>0.98670000000000002</v>
      </c>
      <c r="BU167" s="18">
        <v>0.98670000000000002</v>
      </c>
      <c r="BV167" s="18">
        <v>0.98670000000000002</v>
      </c>
      <c r="BW167" s="18">
        <v>0.98670000000000002</v>
      </c>
      <c r="BX167" s="18">
        <v>0.98670000000000002</v>
      </c>
      <c r="BY167" s="18">
        <v>0.98670000000000002</v>
      </c>
      <c r="BZ167" s="18">
        <v>0.98670000000000002</v>
      </c>
      <c r="CA167" s="18">
        <v>0.98670000000000002</v>
      </c>
      <c r="CB167" s="18">
        <v>0.98670000000000002</v>
      </c>
      <c r="CC167" s="18">
        <v>0.98670000000000002</v>
      </c>
      <c r="CD167" s="18">
        <v>0.98670000000000002</v>
      </c>
      <c r="CE167" s="18">
        <v>0.98670000000000002</v>
      </c>
      <c r="CF167" s="18">
        <v>0.98670000000000002</v>
      </c>
      <c r="CG167" s="18">
        <v>0.98670000000000002</v>
      </c>
      <c r="CH167" s="18">
        <v>0.98670000000000002</v>
      </c>
      <c r="CI167" s="18">
        <v>0.98670000000000002</v>
      </c>
      <c r="CJ167" s="18">
        <v>0.98670000000000002</v>
      </c>
      <c r="CK167" s="18">
        <v>0.98670000000000002</v>
      </c>
      <c r="CL167" s="18">
        <v>0.98670000000000002</v>
      </c>
      <c r="CM167" s="18">
        <v>0.98670000000000002</v>
      </c>
      <c r="CN167" s="18">
        <v>0.98670000000000002</v>
      </c>
      <c r="CO167" s="18">
        <v>0.98670000000000002</v>
      </c>
      <c r="CP167" s="18">
        <v>0.98670000000000002</v>
      </c>
      <c r="CQ167" s="18">
        <v>0.98670000000000002</v>
      </c>
      <c r="CR167" s="18">
        <v>0.98670000000000002</v>
      </c>
      <c r="CS167" s="18">
        <v>0.98670000000000002</v>
      </c>
      <c r="CT167" s="18">
        <v>0.98670000000000002</v>
      </c>
      <c r="CU167" s="18">
        <v>0.98670000000000002</v>
      </c>
      <c r="CV167" s="18">
        <v>0.98670000000000002</v>
      </c>
      <c r="CW167" s="18">
        <v>0.98670000000000002</v>
      </c>
      <c r="CX167" s="18">
        <v>0.98670000000000002</v>
      </c>
      <c r="CY167" s="18">
        <v>0.98670000000000002</v>
      </c>
      <c r="CZ167" s="18">
        <v>0.98670000000000002</v>
      </c>
      <c r="DA167" s="18">
        <v>0.98670000000000002</v>
      </c>
      <c r="DB167" s="18">
        <v>0.98670000000000002</v>
      </c>
      <c r="DC167" s="18"/>
      <c r="DD167" s="18"/>
      <c r="DE167" s="18"/>
    </row>
    <row r="168" spans="1:109" x14ac:dyDescent="0.25">
      <c r="A168" s="175">
        <v>76</v>
      </c>
      <c r="B168" s="18">
        <v>1</v>
      </c>
      <c r="C168" s="18">
        <v>0.98540000000000005</v>
      </c>
      <c r="D168" s="18">
        <v>0.9849</v>
      </c>
      <c r="E168" s="18">
        <v>0.98450000000000004</v>
      </c>
      <c r="F168" s="18">
        <v>0.98440000000000005</v>
      </c>
      <c r="G168" s="18">
        <v>0.98440000000000005</v>
      </c>
      <c r="H168" s="18">
        <v>0.98460000000000003</v>
      </c>
      <c r="I168" s="18">
        <v>0.98480000000000001</v>
      </c>
      <c r="J168" s="18">
        <v>0.98519999999999996</v>
      </c>
      <c r="K168" s="18">
        <v>0.98550000000000004</v>
      </c>
      <c r="L168" s="18">
        <v>0.98580000000000001</v>
      </c>
      <c r="M168" s="18">
        <v>0.98599999999999999</v>
      </c>
      <c r="N168" s="18">
        <v>0.98609999999999998</v>
      </c>
      <c r="O168" s="18">
        <v>0.98599999999999999</v>
      </c>
      <c r="P168" s="18">
        <v>0.98580000000000001</v>
      </c>
      <c r="Q168" s="18">
        <v>0.98740000000000006</v>
      </c>
      <c r="R168" s="18">
        <v>0.98740000000000006</v>
      </c>
      <c r="S168" s="18">
        <v>0.98740000000000006</v>
      </c>
      <c r="T168" s="18">
        <v>0.98740000000000006</v>
      </c>
      <c r="U168" s="18">
        <v>0.98740000000000006</v>
      </c>
      <c r="V168" s="18">
        <v>0.98740000000000006</v>
      </c>
      <c r="W168" s="18">
        <v>0.98740000000000006</v>
      </c>
      <c r="X168" s="18">
        <v>0.98740000000000006</v>
      </c>
      <c r="Y168" s="18">
        <v>0.98740000000000006</v>
      </c>
      <c r="Z168" s="18">
        <v>0.98740000000000006</v>
      </c>
      <c r="AA168" s="18">
        <v>0.98740000000000006</v>
      </c>
      <c r="AB168" s="18">
        <v>0.98740000000000006</v>
      </c>
      <c r="AC168" s="18">
        <v>0.98740000000000006</v>
      </c>
      <c r="AD168" s="18">
        <v>0.98740000000000006</v>
      </c>
      <c r="AE168" s="18">
        <v>0.98740000000000006</v>
      </c>
      <c r="AF168" s="18">
        <v>0.98740000000000006</v>
      </c>
      <c r="AG168" s="18">
        <v>0.98740000000000006</v>
      </c>
      <c r="AH168" s="18">
        <v>0.98740000000000006</v>
      </c>
      <c r="AI168" s="18">
        <v>0.98740000000000006</v>
      </c>
      <c r="AJ168" s="18">
        <v>0.98740000000000006</v>
      </c>
      <c r="AK168" s="18">
        <v>0.98740000000000006</v>
      </c>
      <c r="AL168" s="18">
        <v>0.98740000000000006</v>
      </c>
      <c r="AM168" s="18">
        <v>0.98740000000000006</v>
      </c>
      <c r="AN168" s="18">
        <v>0.98740000000000006</v>
      </c>
      <c r="AO168" s="18">
        <v>0.98740000000000006</v>
      </c>
      <c r="AP168" s="18">
        <v>0.98740000000000006</v>
      </c>
      <c r="AQ168" s="18">
        <v>0.98740000000000006</v>
      </c>
      <c r="AR168" s="18">
        <v>0.98740000000000006</v>
      </c>
      <c r="AS168" s="18">
        <v>0.98740000000000006</v>
      </c>
      <c r="AT168" s="18">
        <v>0.98740000000000006</v>
      </c>
      <c r="AU168" s="18">
        <v>0.98740000000000006</v>
      </c>
      <c r="AV168" s="18">
        <v>0.98740000000000006</v>
      </c>
      <c r="AW168" s="18">
        <v>0.98740000000000006</v>
      </c>
      <c r="AX168" s="18">
        <v>0.98740000000000006</v>
      </c>
      <c r="AY168" s="18">
        <v>0.98740000000000006</v>
      </c>
      <c r="AZ168" s="18">
        <v>0.98740000000000006</v>
      </c>
      <c r="BA168" s="18">
        <v>0.98740000000000006</v>
      </c>
      <c r="BB168" s="18">
        <v>0.98740000000000006</v>
      </c>
      <c r="BC168" s="18">
        <v>0.98740000000000006</v>
      </c>
      <c r="BD168" s="18">
        <v>0.98740000000000006</v>
      </c>
      <c r="BE168" s="18">
        <v>0.98740000000000006</v>
      </c>
      <c r="BF168" s="18">
        <v>0.98740000000000006</v>
      </c>
      <c r="BG168" s="18">
        <v>0.98740000000000006</v>
      </c>
      <c r="BH168" s="18">
        <v>0.98740000000000006</v>
      </c>
      <c r="BI168" s="18">
        <v>0.98740000000000006</v>
      </c>
      <c r="BJ168" s="18">
        <v>0.98740000000000006</v>
      </c>
      <c r="BK168" s="18">
        <v>0.98740000000000006</v>
      </c>
      <c r="BL168" s="18">
        <v>0.98740000000000006</v>
      </c>
      <c r="BM168" s="18">
        <v>0.98740000000000006</v>
      </c>
      <c r="BN168" s="18">
        <v>0.98740000000000006</v>
      </c>
      <c r="BO168" s="18">
        <v>0.98740000000000006</v>
      </c>
      <c r="BP168" s="18">
        <v>0.98740000000000006</v>
      </c>
      <c r="BQ168" s="18">
        <v>0.98740000000000006</v>
      </c>
      <c r="BR168" s="18">
        <v>0.98740000000000006</v>
      </c>
      <c r="BS168" s="18">
        <v>0.98740000000000006</v>
      </c>
      <c r="BT168" s="18">
        <v>0.98740000000000006</v>
      </c>
      <c r="BU168" s="18">
        <v>0.98740000000000006</v>
      </c>
      <c r="BV168" s="18">
        <v>0.98740000000000006</v>
      </c>
      <c r="BW168" s="18">
        <v>0.98740000000000006</v>
      </c>
      <c r="BX168" s="18">
        <v>0.98740000000000006</v>
      </c>
      <c r="BY168" s="18">
        <v>0.98740000000000006</v>
      </c>
      <c r="BZ168" s="18">
        <v>0.98740000000000006</v>
      </c>
      <c r="CA168" s="18">
        <v>0.98740000000000006</v>
      </c>
      <c r="CB168" s="18">
        <v>0.98740000000000006</v>
      </c>
      <c r="CC168" s="18">
        <v>0.98740000000000006</v>
      </c>
      <c r="CD168" s="18">
        <v>0.98740000000000006</v>
      </c>
      <c r="CE168" s="18">
        <v>0.98740000000000006</v>
      </c>
      <c r="CF168" s="18">
        <v>0.98740000000000006</v>
      </c>
      <c r="CG168" s="18">
        <v>0.98740000000000006</v>
      </c>
      <c r="CH168" s="18">
        <v>0.98740000000000006</v>
      </c>
      <c r="CI168" s="18">
        <v>0.98740000000000006</v>
      </c>
      <c r="CJ168" s="18">
        <v>0.98740000000000006</v>
      </c>
      <c r="CK168" s="18">
        <v>0.98740000000000006</v>
      </c>
      <c r="CL168" s="18">
        <v>0.98740000000000006</v>
      </c>
      <c r="CM168" s="18">
        <v>0.98740000000000006</v>
      </c>
      <c r="CN168" s="18">
        <v>0.98740000000000006</v>
      </c>
      <c r="CO168" s="18">
        <v>0.98740000000000006</v>
      </c>
      <c r="CP168" s="18">
        <v>0.98740000000000006</v>
      </c>
      <c r="CQ168" s="18">
        <v>0.98740000000000006</v>
      </c>
      <c r="CR168" s="18">
        <v>0.98740000000000006</v>
      </c>
      <c r="CS168" s="18">
        <v>0.98740000000000006</v>
      </c>
      <c r="CT168" s="18">
        <v>0.98740000000000006</v>
      </c>
      <c r="CU168" s="18">
        <v>0.98740000000000006</v>
      </c>
      <c r="CV168" s="18">
        <v>0.98740000000000006</v>
      </c>
      <c r="CW168" s="18">
        <v>0.98740000000000006</v>
      </c>
      <c r="CX168" s="18">
        <v>0.98740000000000006</v>
      </c>
      <c r="CY168" s="18">
        <v>0.98740000000000006</v>
      </c>
      <c r="CZ168" s="18">
        <v>0.98740000000000006</v>
      </c>
      <c r="DA168" s="18">
        <v>0.98740000000000006</v>
      </c>
      <c r="DB168" s="18">
        <v>0.98740000000000006</v>
      </c>
      <c r="DC168" s="18"/>
      <c r="DD168" s="18"/>
      <c r="DE168" s="18"/>
    </row>
    <row r="169" spans="1:109" x14ac:dyDescent="0.25">
      <c r="A169" s="175">
        <v>77</v>
      </c>
      <c r="B169" s="18">
        <v>1</v>
      </c>
      <c r="C169" s="18">
        <v>0.98640000000000005</v>
      </c>
      <c r="D169" s="18">
        <v>0.98599999999999999</v>
      </c>
      <c r="E169" s="18">
        <v>0.98560000000000003</v>
      </c>
      <c r="F169" s="18">
        <v>0.98540000000000005</v>
      </c>
      <c r="G169" s="18">
        <v>0.98540000000000005</v>
      </c>
      <c r="H169" s="18">
        <v>0.98550000000000004</v>
      </c>
      <c r="I169" s="18">
        <v>0.98570000000000002</v>
      </c>
      <c r="J169" s="18">
        <v>0.9859</v>
      </c>
      <c r="K169" s="18">
        <v>0.98619999999999997</v>
      </c>
      <c r="L169" s="18">
        <v>0.98640000000000005</v>
      </c>
      <c r="M169" s="18">
        <v>0.98660000000000003</v>
      </c>
      <c r="N169" s="18">
        <v>0.98680000000000001</v>
      </c>
      <c r="O169" s="18">
        <v>0.98670000000000002</v>
      </c>
      <c r="P169" s="18">
        <v>0.98650000000000004</v>
      </c>
      <c r="Q169" s="18">
        <v>0.98809999999999998</v>
      </c>
      <c r="R169" s="18">
        <v>0.98809999999999998</v>
      </c>
      <c r="S169" s="18">
        <v>0.98809999999999998</v>
      </c>
      <c r="T169" s="18">
        <v>0.98809999999999998</v>
      </c>
      <c r="U169" s="18">
        <v>0.98809999999999998</v>
      </c>
      <c r="V169" s="18">
        <v>0.98809999999999998</v>
      </c>
      <c r="W169" s="18">
        <v>0.98809999999999998</v>
      </c>
      <c r="X169" s="18">
        <v>0.98809999999999998</v>
      </c>
      <c r="Y169" s="18">
        <v>0.98809999999999998</v>
      </c>
      <c r="Z169" s="18">
        <v>0.98809999999999998</v>
      </c>
      <c r="AA169" s="18">
        <v>0.98809999999999998</v>
      </c>
      <c r="AB169" s="18">
        <v>0.98809999999999998</v>
      </c>
      <c r="AC169" s="18">
        <v>0.98809999999999998</v>
      </c>
      <c r="AD169" s="18">
        <v>0.98809999999999998</v>
      </c>
      <c r="AE169" s="18">
        <v>0.98809999999999998</v>
      </c>
      <c r="AF169" s="18">
        <v>0.98809999999999998</v>
      </c>
      <c r="AG169" s="18">
        <v>0.98809999999999998</v>
      </c>
      <c r="AH169" s="18">
        <v>0.98809999999999998</v>
      </c>
      <c r="AI169" s="18">
        <v>0.98809999999999998</v>
      </c>
      <c r="AJ169" s="18">
        <v>0.98809999999999998</v>
      </c>
      <c r="AK169" s="18">
        <v>0.98809999999999998</v>
      </c>
      <c r="AL169" s="18">
        <v>0.98809999999999998</v>
      </c>
      <c r="AM169" s="18">
        <v>0.98809999999999998</v>
      </c>
      <c r="AN169" s="18">
        <v>0.98809999999999998</v>
      </c>
      <c r="AO169" s="18">
        <v>0.98809999999999998</v>
      </c>
      <c r="AP169" s="18">
        <v>0.98809999999999998</v>
      </c>
      <c r="AQ169" s="18">
        <v>0.98809999999999998</v>
      </c>
      <c r="AR169" s="18">
        <v>0.98809999999999998</v>
      </c>
      <c r="AS169" s="18">
        <v>0.98809999999999998</v>
      </c>
      <c r="AT169" s="18">
        <v>0.98809999999999998</v>
      </c>
      <c r="AU169" s="18">
        <v>0.98809999999999998</v>
      </c>
      <c r="AV169" s="18">
        <v>0.98809999999999998</v>
      </c>
      <c r="AW169" s="18">
        <v>0.98809999999999998</v>
      </c>
      <c r="AX169" s="18">
        <v>0.98809999999999998</v>
      </c>
      <c r="AY169" s="18">
        <v>0.98809999999999998</v>
      </c>
      <c r="AZ169" s="18">
        <v>0.98809999999999998</v>
      </c>
      <c r="BA169" s="18">
        <v>0.98809999999999998</v>
      </c>
      <c r="BB169" s="18">
        <v>0.98809999999999998</v>
      </c>
      <c r="BC169" s="18">
        <v>0.98809999999999998</v>
      </c>
      <c r="BD169" s="18">
        <v>0.98809999999999998</v>
      </c>
      <c r="BE169" s="18">
        <v>0.98809999999999998</v>
      </c>
      <c r="BF169" s="18">
        <v>0.98809999999999998</v>
      </c>
      <c r="BG169" s="18">
        <v>0.98809999999999998</v>
      </c>
      <c r="BH169" s="18">
        <v>0.98809999999999998</v>
      </c>
      <c r="BI169" s="18">
        <v>0.98809999999999998</v>
      </c>
      <c r="BJ169" s="18">
        <v>0.98809999999999998</v>
      </c>
      <c r="BK169" s="18">
        <v>0.98809999999999998</v>
      </c>
      <c r="BL169" s="18">
        <v>0.98809999999999998</v>
      </c>
      <c r="BM169" s="18">
        <v>0.98809999999999998</v>
      </c>
      <c r="BN169" s="18">
        <v>0.98809999999999998</v>
      </c>
      <c r="BO169" s="18">
        <v>0.98809999999999998</v>
      </c>
      <c r="BP169" s="18">
        <v>0.98809999999999998</v>
      </c>
      <c r="BQ169" s="18">
        <v>0.98809999999999998</v>
      </c>
      <c r="BR169" s="18">
        <v>0.98809999999999998</v>
      </c>
      <c r="BS169" s="18">
        <v>0.98809999999999998</v>
      </c>
      <c r="BT169" s="18">
        <v>0.98809999999999998</v>
      </c>
      <c r="BU169" s="18">
        <v>0.98809999999999998</v>
      </c>
      <c r="BV169" s="18">
        <v>0.98809999999999998</v>
      </c>
      <c r="BW169" s="18">
        <v>0.98809999999999998</v>
      </c>
      <c r="BX169" s="18">
        <v>0.98809999999999998</v>
      </c>
      <c r="BY169" s="18">
        <v>0.98809999999999998</v>
      </c>
      <c r="BZ169" s="18">
        <v>0.98809999999999998</v>
      </c>
      <c r="CA169" s="18">
        <v>0.98809999999999998</v>
      </c>
      <c r="CB169" s="18">
        <v>0.98809999999999998</v>
      </c>
      <c r="CC169" s="18">
        <v>0.98809999999999998</v>
      </c>
      <c r="CD169" s="18">
        <v>0.98809999999999998</v>
      </c>
      <c r="CE169" s="18">
        <v>0.98809999999999998</v>
      </c>
      <c r="CF169" s="18">
        <v>0.98809999999999998</v>
      </c>
      <c r="CG169" s="18">
        <v>0.98809999999999998</v>
      </c>
      <c r="CH169" s="18">
        <v>0.98809999999999998</v>
      </c>
      <c r="CI169" s="18">
        <v>0.98809999999999998</v>
      </c>
      <c r="CJ169" s="18">
        <v>0.98809999999999998</v>
      </c>
      <c r="CK169" s="18">
        <v>0.98809999999999998</v>
      </c>
      <c r="CL169" s="18">
        <v>0.98809999999999998</v>
      </c>
      <c r="CM169" s="18">
        <v>0.98809999999999998</v>
      </c>
      <c r="CN169" s="18">
        <v>0.98809999999999998</v>
      </c>
      <c r="CO169" s="18">
        <v>0.98809999999999998</v>
      </c>
      <c r="CP169" s="18">
        <v>0.98809999999999998</v>
      </c>
      <c r="CQ169" s="18">
        <v>0.98809999999999998</v>
      </c>
      <c r="CR169" s="18">
        <v>0.98809999999999998</v>
      </c>
      <c r="CS169" s="18">
        <v>0.98809999999999998</v>
      </c>
      <c r="CT169" s="18">
        <v>0.98809999999999998</v>
      </c>
      <c r="CU169" s="18">
        <v>0.98809999999999998</v>
      </c>
      <c r="CV169" s="18">
        <v>0.98809999999999998</v>
      </c>
      <c r="CW169" s="18">
        <v>0.98809999999999998</v>
      </c>
      <c r="CX169" s="18">
        <v>0.98809999999999998</v>
      </c>
      <c r="CY169" s="18">
        <v>0.98809999999999998</v>
      </c>
      <c r="CZ169" s="18">
        <v>0.98809999999999998</v>
      </c>
      <c r="DA169" s="18">
        <v>0.98809999999999998</v>
      </c>
      <c r="DB169" s="18">
        <v>0.98809999999999998</v>
      </c>
      <c r="DC169" s="18"/>
      <c r="DD169" s="18"/>
      <c r="DE169" s="18"/>
    </row>
    <row r="170" spans="1:109" x14ac:dyDescent="0.25">
      <c r="A170" s="175">
        <v>78</v>
      </c>
      <c r="B170" s="18">
        <v>1</v>
      </c>
      <c r="C170" s="18">
        <v>0.98750000000000004</v>
      </c>
      <c r="D170" s="18">
        <v>0.98699999999999999</v>
      </c>
      <c r="E170" s="18">
        <v>0.98670000000000002</v>
      </c>
      <c r="F170" s="18">
        <v>0.98640000000000005</v>
      </c>
      <c r="G170" s="18">
        <v>0.98629999999999995</v>
      </c>
      <c r="H170" s="18">
        <v>0.98640000000000005</v>
      </c>
      <c r="I170" s="18">
        <v>0.98650000000000004</v>
      </c>
      <c r="J170" s="18">
        <v>0.98670000000000002</v>
      </c>
      <c r="K170" s="18">
        <v>0.9869</v>
      </c>
      <c r="L170" s="18">
        <v>0.98719999999999997</v>
      </c>
      <c r="M170" s="18">
        <v>0.98729999999999996</v>
      </c>
      <c r="N170" s="18">
        <v>0.98740000000000006</v>
      </c>
      <c r="O170" s="18">
        <v>0.98740000000000006</v>
      </c>
      <c r="P170" s="18">
        <v>0.98729999999999996</v>
      </c>
      <c r="Q170" s="18">
        <v>0.98880000000000001</v>
      </c>
      <c r="R170" s="18">
        <v>0.98880000000000001</v>
      </c>
      <c r="S170" s="18">
        <v>0.98880000000000001</v>
      </c>
      <c r="T170" s="18">
        <v>0.98880000000000001</v>
      </c>
      <c r="U170" s="18">
        <v>0.98880000000000001</v>
      </c>
      <c r="V170" s="18">
        <v>0.98880000000000001</v>
      </c>
      <c r="W170" s="18">
        <v>0.98880000000000001</v>
      </c>
      <c r="X170" s="18">
        <v>0.98880000000000001</v>
      </c>
      <c r="Y170" s="18">
        <v>0.98880000000000001</v>
      </c>
      <c r="Z170" s="18">
        <v>0.98880000000000001</v>
      </c>
      <c r="AA170" s="18">
        <v>0.98880000000000001</v>
      </c>
      <c r="AB170" s="18">
        <v>0.98880000000000001</v>
      </c>
      <c r="AC170" s="18">
        <v>0.98880000000000001</v>
      </c>
      <c r="AD170" s="18">
        <v>0.98880000000000001</v>
      </c>
      <c r="AE170" s="18">
        <v>0.98880000000000001</v>
      </c>
      <c r="AF170" s="18">
        <v>0.98880000000000001</v>
      </c>
      <c r="AG170" s="18">
        <v>0.98880000000000001</v>
      </c>
      <c r="AH170" s="18">
        <v>0.98880000000000001</v>
      </c>
      <c r="AI170" s="18">
        <v>0.98880000000000001</v>
      </c>
      <c r="AJ170" s="18">
        <v>0.98880000000000001</v>
      </c>
      <c r="AK170" s="18">
        <v>0.98880000000000001</v>
      </c>
      <c r="AL170" s="18">
        <v>0.98880000000000001</v>
      </c>
      <c r="AM170" s="18">
        <v>0.98880000000000001</v>
      </c>
      <c r="AN170" s="18">
        <v>0.98880000000000001</v>
      </c>
      <c r="AO170" s="18">
        <v>0.98880000000000001</v>
      </c>
      <c r="AP170" s="18">
        <v>0.98880000000000001</v>
      </c>
      <c r="AQ170" s="18">
        <v>0.98880000000000001</v>
      </c>
      <c r="AR170" s="18">
        <v>0.98880000000000001</v>
      </c>
      <c r="AS170" s="18">
        <v>0.98880000000000001</v>
      </c>
      <c r="AT170" s="18">
        <v>0.98880000000000001</v>
      </c>
      <c r="AU170" s="18">
        <v>0.98880000000000001</v>
      </c>
      <c r="AV170" s="18">
        <v>0.98880000000000001</v>
      </c>
      <c r="AW170" s="18">
        <v>0.98880000000000001</v>
      </c>
      <c r="AX170" s="18">
        <v>0.98880000000000001</v>
      </c>
      <c r="AY170" s="18">
        <v>0.98880000000000001</v>
      </c>
      <c r="AZ170" s="18">
        <v>0.98880000000000001</v>
      </c>
      <c r="BA170" s="18">
        <v>0.98880000000000001</v>
      </c>
      <c r="BB170" s="18">
        <v>0.98880000000000001</v>
      </c>
      <c r="BC170" s="18">
        <v>0.98880000000000001</v>
      </c>
      <c r="BD170" s="18">
        <v>0.98880000000000001</v>
      </c>
      <c r="BE170" s="18">
        <v>0.98880000000000001</v>
      </c>
      <c r="BF170" s="18">
        <v>0.98880000000000001</v>
      </c>
      <c r="BG170" s="18">
        <v>0.98880000000000001</v>
      </c>
      <c r="BH170" s="18">
        <v>0.98880000000000001</v>
      </c>
      <c r="BI170" s="18">
        <v>0.98880000000000001</v>
      </c>
      <c r="BJ170" s="18">
        <v>0.98880000000000001</v>
      </c>
      <c r="BK170" s="18">
        <v>0.98880000000000001</v>
      </c>
      <c r="BL170" s="18">
        <v>0.98880000000000001</v>
      </c>
      <c r="BM170" s="18">
        <v>0.98880000000000001</v>
      </c>
      <c r="BN170" s="18">
        <v>0.98880000000000001</v>
      </c>
      <c r="BO170" s="18">
        <v>0.98880000000000001</v>
      </c>
      <c r="BP170" s="18">
        <v>0.98880000000000001</v>
      </c>
      <c r="BQ170" s="18">
        <v>0.98880000000000001</v>
      </c>
      <c r="BR170" s="18">
        <v>0.98880000000000001</v>
      </c>
      <c r="BS170" s="18">
        <v>0.98880000000000001</v>
      </c>
      <c r="BT170" s="18">
        <v>0.98880000000000001</v>
      </c>
      <c r="BU170" s="18">
        <v>0.98880000000000001</v>
      </c>
      <c r="BV170" s="18">
        <v>0.98880000000000001</v>
      </c>
      <c r="BW170" s="18">
        <v>0.98880000000000001</v>
      </c>
      <c r="BX170" s="18">
        <v>0.98880000000000001</v>
      </c>
      <c r="BY170" s="18">
        <v>0.98880000000000001</v>
      </c>
      <c r="BZ170" s="18">
        <v>0.98880000000000001</v>
      </c>
      <c r="CA170" s="18">
        <v>0.98880000000000001</v>
      </c>
      <c r="CB170" s="18">
        <v>0.98880000000000001</v>
      </c>
      <c r="CC170" s="18">
        <v>0.98880000000000001</v>
      </c>
      <c r="CD170" s="18">
        <v>0.98880000000000001</v>
      </c>
      <c r="CE170" s="18">
        <v>0.98880000000000001</v>
      </c>
      <c r="CF170" s="18">
        <v>0.98880000000000001</v>
      </c>
      <c r="CG170" s="18">
        <v>0.98880000000000001</v>
      </c>
      <c r="CH170" s="18">
        <v>0.98880000000000001</v>
      </c>
      <c r="CI170" s="18">
        <v>0.98880000000000001</v>
      </c>
      <c r="CJ170" s="18">
        <v>0.98880000000000001</v>
      </c>
      <c r="CK170" s="18">
        <v>0.98880000000000001</v>
      </c>
      <c r="CL170" s="18">
        <v>0.98880000000000001</v>
      </c>
      <c r="CM170" s="18">
        <v>0.98880000000000001</v>
      </c>
      <c r="CN170" s="18">
        <v>0.98880000000000001</v>
      </c>
      <c r="CO170" s="18">
        <v>0.98880000000000001</v>
      </c>
      <c r="CP170" s="18">
        <v>0.98880000000000001</v>
      </c>
      <c r="CQ170" s="18">
        <v>0.98880000000000001</v>
      </c>
      <c r="CR170" s="18">
        <v>0.98880000000000001</v>
      </c>
      <c r="CS170" s="18">
        <v>0.98880000000000001</v>
      </c>
      <c r="CT170" s="18">
        <v>0.98880000000000001</v>
      </c>
      <c r="CU170" s="18">
        <v>0.98880000000000001</v>
      </c>
      <c r="CV170" s="18">
        <v>0.98880000000000001</v>
      </c>
      <c r="CW170" s="18">
        <v>0.98880000000000001</v>
      </c>
      <c r="CX170" s="18">
        <v>0.98880000000000001</v>
      </c>
      <c r="CY170" s="18">
        <v>0.98880000000000001</v>
      </c>
      <c r="CZ170" s="18">
        <v>0.98880000000000001</v>
      </c>
      <c r="DA170" s="18">
        <v>0.98880000000000001</v>
      </c>
      <c r="DB170" s="18">
        <v>0.98880000000000001</v>
      </c>
      <c r="DC170" s="18"/>
      <c r="DD170" s="18"/>
      <c r="DE170" s="18"/>
    </row>
    <row r="171" spans="1:109" x14ac:dyDescent="0.25">
      <c r="A171" s="175">
        <v>79</v>
      </c>
      <c r="B171" s="18">
        <v>1</v>
      </c>
      <c r="C171" s="18">
        <v>0.98839999999999995</v>
      </c>
      <c r="D171" s="18">
        <v>0.9879</v>
      </c>
      <c r="E171" s="18">
        <v>0.98760000000000003</v>
      </c>
      <c r="F171" s="18">
        <v>0.98740000000000006</v>
      </c>
      <c r="G171" s="18">
        <v>0.98729999999999996</v>
      </c>
      <c r="H171" s="18">
        <v>0.98729999999999996</v>
      </c>
      <c r="I171" s="18">
        <v>0.98740000000000006</v>
      </c>
      <c r="J171" s="18">
        <v>0.98750000000000004</v>
      </c>
      <c r="K171" s="18">
        <v>0.98770000000000002</v>
      </c>
      <c r="L171" s="18">
        <v>0.9879</v>
      </c>
      <c r="M171" s="18">
        <v>0.98809999999999998</v>
      </c>
      <c r="N171" s="18">
        <v>0.98809999999999998</v>
      </c>
      <c r="O171" s="18">
        <v>0.98809999999999998</v>
      </c>
      <c r="P171" s="18">
        <v>0.98799999999999999</v>
      </c>
      <c r="Q171" s="18">
        <v>0.98960000000000004</v>
      </c>
      <c r="R171" s="18">
        <v>0.98960000000000004</v>
      </c>
      <c r="S171" s="18">
        <v>0.98960000000000004</v>
      </c>
      <c r="T171" s="18">
        <v>0.98960000000000004</v>
      </c>
      <c r="U171" s="18">
        <v>0.98960000000000004</v>
      </c>
      <c r="V171" s="18">
        <v>0.98960000000000004</v>
      </c>
      <c r="W171" s="18">
        <v>0.98960000000000004</v>
      </c>
      <c r="X171" s="18">
        <v>0.98960000000000004</v>
      </c>
      <c r="Y171" s="18">
        <v>0.98960000000000004</v>
      </c>
      <c r="Z171" s="18">
        <v>0.98960000000000004</v>
      </c>
      <c r="AA171" s="18">
        <v>0.98960000000000004</v>
      </c>
      <c r="AB171" s="18">
        <v>0.98960000000000004</v>
      </c>
      <c r="AC171" s="18">
        <v>0.98960000000000004</v>
      </c>
      <c r="AD171" s="18">
        <v>0.98960000000000004</v>
      </c>
      <c r="AE171" s="18">
        <v>0.98960000000000004</v>
      </c>
      <c r="AF171" s="18">
        <v>0.98960000000000004</v>
      </c>
      <c r="AG171" s="18">
        <v>0.98960000000000004</v>
      </c>
      <c r="AH171" s="18">
        <v>0.98960000000000004</v>
      </c>
      <c r="AI171" s="18">
        <v>0.98960000000000004</v>
      </c>
      <c r="AJ171" s="18">
        <v>0.98960000000000004</v>
      </c>
      <c r="AK171" s="18">
        <v>0.98960000000000004</v>
      </c>
      <c r="AL171" s="18">
        <v>0.98960000000000004</v>
      </c>
      <c r="AM171" s="18">
        <v>0.98960000000000004</v>
      </c>
      <c r="AN171" s="18">
        <v>0.98960000000000004</v>
      </c>
      <c r="AO171" s="18">
        <v>0.98960000000000004</v>
      </c>
      <c r="AP171" s="18">
        <v>0.98960000000000004</v>
      </c>
      <c r="AQ171" s="18">
        <v>0.98960000000000004</v>
      </c>
      <c r="AR171" s="18">
        <v>0.98960000000000004</v>
      </c>
      <c r="AS171" s="18">
        <v>0.98960000000000004</v>
      </c>
      <c r="AT171" s="18">
        <v>0.98960000000000004</v>
      </c>
      <c r="AU171" s="18">
        <v>0.98960000000000004</v>
      </c>
      <c r="AV171" s="18">
        <v>0.98960000000000004</v>
      </c>
      <c r="AW171" s="18">
        <v>0.98960000000000004</v>
      </c>
      <c r="AX171" s="18">
        <v>0.98960000000000004</v>
      </c>
      <c r="AY171" s="18">
        <v>0.98960000000000004</v>
      </c>
      <c r="AZ171" s="18">
        <v>0.98960000000000004</v>
      </c>
      <c r="BA171" s="18">
        <v>0.98960000000000004</v>
      </c>
      <c r="BB171" s="18">
        <v>0.98960000000000004</v>
      </c>
      <c r="BC171" s="18">
        <v>0.98960000000000004</v>
      </c>
      <c r="BD171" s="18">
        <v>0.98960000000000004</v>
      </c>
      <c r="BE171" s="18">
        <v>0.98960000000000004</v>
      </c>
      <c r="BF171" s="18">
        <v>0.98960000000000004</v>
      </c>
      <c r="BG171" s="18">
        <v>0.98960000000000004</v>
      </c>
      <c r="BH171" s="18">
        <v>0.98960000000000004</v>
      </c>
      <c r="BI171" s="18">
        <v>0.98960000000000004</v>
      </c>
      <c r="BJ171" s="18">
        <v>0.98960000000000004</v>
      </c>
      <c r="BK171" s="18">
        <v>0.98960000000000004</v>
      </c>
      <c r="BL171" s="18">
        <v>0.98960000000000004</v>
      </c>
      <c r="BM171" s="18">
        <v>0.98960000000000004</v>
      </c>
      <c r="BN171" s="18">
        <v>0.98960000000000004</v>
      </c>
      <c r="BO171" s="18">
        <v>0.98960000000000004</v>
      </c>
      <c r="BP171" s="18">
        <v>0.98960000000000004</v>
      </c>
      <c r="BQ171" s="18">
        <v>0.98960000000000004</v>
      </c>
      <c r="BR171" s="18">
        <v>0.98960000000000004</v>
      </c>
      <c r="BS171" s="18">
        <v>0.98960000000000004</v>
      </c>
      <c r="BT171" s="18">
        <v>0.98960000000000004</v>
      </c>
      <c r="BU171" s="18">
        <v>0.98960000000000004</v>
      </c>
      <c r="BV171" s="18">
        <v>0.98960000000000004</v>
      </c>
      <c r="BW171" s="18">
        <v>0.98960000000000004</v>
      </c>
      <c r="BX171" s="18">
        <v>0.98960000000000004</v>
      </c>
      <c r="BY171" s="18">
        <v>0.98960000000000004</v>
      </c>
      <c r="BZ171" s="18">
        <v>0.98960000000000004</v>
      </c>
      <c r="CA171" s="18">
        <v>0.98960000000000004</v>
      </c>
      <c r="CB171" s="18">
        <v>0.98960000000000004</v>
      </c>
      <c r="CC171" s="18">
        <v>0.98960000000000004</v>
      </c>
      <c r="CD171" s="18">
        <v>0.98960000000000004</v>
      </c>
      <c r="CE171" s="18">
        <v>0.98960000000000004</v>
      </c>
      <c r="CF171" s="18">
        <v>0.98960000000000004</v>
      </c>
      <c r="CG171" s="18">
        <v>0.98960000000000004</v>
      </c>
      <c r="CH171" s="18">
        <v>0.98960000000000004</v>
      </c>
      <c r="CI171" s="18">
        <v>0.98960000000000004</v>
      </c>
      <c r="CJ171" s="18">
        <v>0.98960000000000004</v>
      </c>
      <c r="CK171" s="18">
        <v>0.98960000000000004</v>
      </c>
      <c r="CL171" s="18">
        <v>0.98960000000000004</v>
      </c>
      <c r="CM171" s="18">
        <v>0.98960000000000004</v>
      </c>
      <c r="CN171" s="18">
        <v>0.98960000000000004</v>
      </c>
      <c r="CO171" s="18">
        <v>0.98960000000000004</v>
      </c>
      <c r="CP171" s="18">
        <v>0.98960000000000004</v>
      </c>
      <c r="CQ171" s="18">
        <v>0.98960000000000004</v>
      </c>
      <c r="CR171" s="18">
        <v>0.98960000000000004</v>
      </c>
      <c r="CS171" s="18">
        <v>0.98960000000000004</v>
      </c>
      <c r="CT171" s="18">
        <v>0.98960000000000004</v>
      </c>
      <c r="CU171" s="18">
        <v>0.98960000000000004</v>
      </c>
      <c r="CV171" s="18">
        <v>0.98960000000000004</v>
      </c>
      <c r="CW171" s="18">
        <v>0.98960000000000004</v>
      </c>
      <c r="CX171" s="18">
        <v>0.98960000000000004</v>
      </c>
      <c r="CY171" s="18">
        <v>0.98960000000000004</v>
      </c>
      <c r="CZ171" s="18">
        <v>0.98960000000000004</v>
      </c>
      <c r="DA171" s="18">
        <v>0.98960000000000004</v>
      </c>
      <c r="DB171" s="18">
        <v>0.98960000000000004</v>
      </c>
      <c r="DC171" s="18"/>
      <c r="DD171" s="18"/>
      <c r="DE171" s="18"/>
    </row>
    <row r="172" spans="1:109" x14ac:dyDescent="0.25">
      <c r="A172" s="175">
        <v>80</v>
      </c>
      <c r="B172" s="18">
        <v>1</v>
      </c>
      <c r="C172" s="18">
        <v>0.98929999999999996</v>
      </c>
      <c r="D172" s="18">
        <v>0.9889</v>
      </c>
      <c r="E172" s="18">
        <v>0.98850000000000005</v>
      </c>
      <c r="F172" s="18">
        <v>0.98829999999999996</v>
      </c>
      <c r="G172" s="18">
        <v>0.98829999999999996</v>
      </c>
      <c r="H172" s="18">
        <v>0.98829999999999996</v>
      </c>
      <c r="I172" s="18">
        <v>0.98829999999999996</v>
      </c>
      <c r="J172" s="18">
        <v>0.98839999999999995</v>
      </c>
      <c r="K172" s="18">
        <v>0.98850000000000005</v>
      </c>
      <c r="L172" s="18">
        <v>0.98870000000000002</v>
      </c>
      <c r="M172" s="18">
        <v>0.98880000000000001</v>
      </c>
      <c r="N172" s="18">
        <v>0.9889</v>
      </c>
      <c r="O172" s="18">
        <v>0.98880000000000001</v>
      </c>
      <c r="P172" s="18">
        <v>0.98870000000000002</v>
      </c>
      <c r="Q172" s="18">
        <v>0.99029999999999996</v>
      </c>
      <c r="R172" s="18">
        <v>0.99029999999999996</v>
      </c>
      <c r="S172" s="18">
        <v>0.99029999999999996</v>
      </c>
      <c r="T172" s="18">
        <v>0.99029999999999996</v>
      </c>
      <c r="U172" s="18">
        <v>0.99029999999999996</v>
      </c>
      <c r="V172" s="18">
        <v>0.99029999999999996</v>
      </c>
      <c r="W172" s="18">
        <v>0.99029999999999996</v>
      </c>
      <c r="X172" s="18">
        <v>0.99029999999999996</v>
      </c>
      <c r="Y172" s="18">
        <v>0.99029999999999996</v>
      </c>
      <c r="Z172" s="18">
        <v>0.99029999999999996</v>
      </c>
      <c r="AA172" s="18">
        <v>0.99029999999999996</v>
      </c>
      <c r="AB172" s="18">
        <v>0.99029999999999996</v>
      </c>
      <c r="AC172" s="18">
        <v>0.99029999999999996</v>
      </c>
      <c r="AD172" s="18">
        <v>0.99029999999999996</v>
      </c>
      <c r="AE172" s="18">
        <v>0.99029999999999996</v>
      </c>
      <c r="AF172" s="18">
        <v>0.99029999999999996</v>
      </c>
      <c r="AG172" s="18">
        <v>0.99029999999999996</v>
      </c>
      <c r="AH172" s="18">
        <v>0.99029999999999996</v>
      </c>
      <c r="AI172" s="18">
        <v>0.99029999999999996</v>
      </c>
      <c r="AJ172" s="18">
        <v>0.99029999999999996</v>
      </c>
      <c r="AK172" s="18">
        <v>0.99029999999999996</v>
      </c>
      <c r="AL172" s="18">
        <v>0.99029999999999996</v>
      </c>
      <c r="AM172" s="18">
        <v>0.99029999999999996</v>
      </c>
      <c r="AN172" s="18">
        <v>0.99029999999999996</v>
      </c>
      <c r="AO172" s="18">
        <v>0.99029999999999996</v>
      </c>
      <c r="AP172" s="18">
        <v>0.99029999999999996</v>
      </c>
      <c r="AQ172" s="18">
        <v>0.99029999999999996</v>
      </c>
      <c r="AR172" s="18">
        <v>0.99029999999999996</v>
      </c>
      <c r="AS172" s="18">
        <v>0.99029999999999996</v>
      </c>
      <c r="AT172" s="18">
        <v>0.99029999999999996</v>
      </c>
      <c r="AU172" s="18">
        <v>0.99029999999999996</v>
      </c>
      <c r="AV172" s="18">
        <v>0.99029999999999996</v>
      </c>
      <c r="AW172" s="18">
        <v>0.99029999999999996</v>
      </c>
      <c r="AX172" s="18">
        <v>0.99029999999999996</v>
      </c>
      <c r="AY172" s="18">
        <v>0.99029999999999996</v>
      </c>
      <c r="AZ172" s="18">
        <v>0.99029999999999996</v>
      </c>
      <c r="BA172" s="18">
        <v>0.99029999999999996</v>
      </c>
      <c r="BB172" s="18">
        <v>0.99029999999999996</v>
      </c>
      <c r="BC172" s="18">
        <v>0.99029999999999996</v>
      </c>
      <c r="BD172" s="18">
        <v>0.99029999999999996</v>
      </c>
      <c r="BE172" s="18">
        <v>0.99029999999999996</v>
      </c>
      <c r="BF172" s="18">
        <v>0.99029999999999996</v>
      </c>
      <c r="BG172" s="18">
        <v>0.99029999999999996</v>
      </c>
      <c r="BH172" s="18">
        <v>0.99029999999999996</v>
      </c>
      <c r="BI172" s="18">
        <v>0.99029999999999996</v>
      </c>
      <c r="BJ172" s="18">
        <v>0.99029999999999996</v>
      </c>
      <c r="BK172" s="18">
        <v>0.99029999999999996</v>
      </c>
      <c r="BL172" s="18">
        <v>0.99029999999999996</v>
      </c>
      <c r="BM172" s="18">
        <v>0.99029999999999996</v>
      </c>
      <c r="BN172" s="18">
        <v>0.99029999999999996</v>
      </c>
      <c r="BO172" s="18">
        <v>0.99029999999999996</v>
      </c>
      <c r="BP172" s="18">
        <v>0.99029999999999996</v>
      </c>
      <c r="BQ172" s="18">
        <v>0.99029999999999996</v>
      </c>
      <c r="BR172" s="18">
        <v>0.99029999999999996</v>
      </c>
      <c r="BS172" s="18">
        <v>0.99029999999999996</v>
      </c>
      <c r="BT172" s="18">
        <v>0.99029999999999996</v>
      </c>
      <c r="BU172" s="18">
        <v>0.99029999999999996</v>
      </c>
      <c r="BV172" s="18">
        <v>0.99029999999999996</v>
      </c>
      <c r="BW172" s="18">
        <v>0.99029999999999996</v>
      </c>
      <c r="BX172" s="18">
        <v>0.99029999999999996</v>
      </c>
      <c r="BY172" s="18">
        <v>0.99029999999999996</v>
      </c>
      <c r="BZ172" s="18">
        <v>0.99029999999999996</v>
      </c>
      <c r="CA172" s="18">
        <v>0.99029999999999996</v>
      </c>
      <c r="CB172" s="18">
        <v>0.99029999999999996</v>
      </c>
      <c r="CC172" s="18">
        <v>0.99029999999999996</v>
      </c>
      <c r="CD172" s="18">
        <v>0.99029999999999996</v>
      </c>
      <c r="CE172" s="18">
        <v>0.99029999999999996</v>
      </c>
      <c r="CF172" s="18">
        <v>0.99029999999999996</v>
      </c>
      <c r="CG172" s="18">
        <v>0.99029999999999996</v>
      </c>
      <c r="CH172" s="18">
        <v>0.99029999999999996</v>
      </c>
      <c r="CI172" s="18">
        <v>0.99029999999999996</v>
      </c>
      <c r="CJ172" s="18">
        <v>0.99029999999999996</v>
      </c>
      <c r="CK172" s="18">
        <v>0.99029999999999996</v>
      </c>
      <c r="CL172" s="18">
        <v>0.99029999999999996</v>
      </c>
      <c r="CM172" s="18">
        <v>0.99029999999999996</v>
      </c>
      <c r="CN172" s="18">
        <v>0.99029999999999996</v>
      </c>
      <c r="CO172" s="18">
        <v>0.99029999999999996</v>
      </c>
      <c r="CP172" s="18">
        <v>0.99029999999999996</v>
      </c>
      <c r="CQ172" s="18">
        <v>0.99029999999999996</v>
      </c>
      <c r="CR172" s="18">
        <v>0.99029999999999996</v>
      </c>
      <c r="CS172" s="18">
        <v>0.99029999999999996</v>
      </c>
      <c r="CT172" s="18">
        <v>0.99029999999999996</v>
      </c>
      <c r="CU172" s="18">
        <v>0.99029999999999996</v>
      </c>
      <c r="CV172" s="18">
        <v>0.99029999999999996</v>
      </c>
      <c r="CW172" s="18">
        <v>0.99029999999999996</v>
      </c>
      <c r="CX172" s="18">
        <v>0.99029999999999996</v>
      </c>
      <c r="CY172" s="18">
        <v>0.99029999999999996</v>
      </c>
      <c r="CZ172" s="18">
        <v>0.99029999999999996</v>
      </c>
      <c r="DA172" s="18">
        <v>0.99029999999999996</v>
      </c>
      <c r="DB172" s="18">
        <v>0.99029999999999996</v>
      </c>
      <c r="DC172" s="18"/>
      <c r="DD172" s="18"/>
      <c r="DE172" s="18"/>
    </row>
    <row r="173" spans="1:109" x14ac:dyDescent="0.25">
      <c r="A173" s="175">
        <v>81</v>
      </c>
      <c r="B173" s="18">
        <v>1</v>
      </c>
      <c r="C173" s="18">
        <v>0.99019999999999997</v>
      </c>
      <c r="D173" s="18">
        <v>0.98970000000000002</v>
      </c>
      <c r="E173" s="18">
        <v>0.98929999999999996</v>
      </c>
      <c r="F173" s="18">
        <v>0.98909999999999998</v>
      </c>
      <c r="G173" s="18">
        <v>0.98909999999999998</v>
      </c>
      <c r="H173" s="18">
        <v>0.98919999999999997</v>
      </c>
      <c r="I173" s="18">
        <v>0.98919999999999997</v>
      </c>
      <c r="J173" s="18">
        <v>0.98929999999999996</v>
      </c>
      <c r="K173" s="18">
        <v>0.98929999999999996</v>
      </c>
      <c r="L173" s="18">
        <v>0.98950000000000005</v>
      </c>
      <c r="M173" s="18">
        <v>0.98950000000000005</v>
      </c>
      <c r="N173" s="18">
        <v>0.98960000000000004</v>
      </c>
      <c r="O173" s="18">
        <v>0.98960000000000004</v>
      </c>
      <c r="P173" s="18">
        <v>0.98939999999999995</v>
      </c>
      <c r="Q173" s="18">
        <v>0.99099999999999999</v>
      </c>
      <c r="R173" s="18">
        <v>0.99099999999999999</v>
      </c>
      <c r="S173" s="18">
        <v>0.99099999999999999</v>
      </c>
      <c r="T173" s="18">
        <v>0.99099999999999999</v>
      </c>
      <c r="U173" s="18">
        <v>0.99099999999999999</v>
      </c>
      <c r="V173" s="18">
        <v>0.99099999999999999</v>
      </c>
      <c r="W173" s="18">
        <v>0.99099999999999999</v>
      </c>
      <c r="X173" s="18">
        <v>0.99099999999999999</v>
      </c>
      <c r="Y173" s="18">
        <v>0.99099999999999999</v>
      </c>
      <c r="Z173" s="18">
        <v>0.99099999999999999</v>
      </c>
      <c r="AA173" s="18">
        <v>0.99099999999999999</v>
      </c>
      <c r="AB173" s="18">
        <v>0.99099999999999999</v>
      </c>
      <c r="AC173" s="18">
        <v>0.99099999999999999</v>
      </c>
      <c r="AD173" s="18">
        <v>0.99099999999999999</v>
      </c>
      <c r="AE173" s="18">
        <v>0.99099999999999999</v>
      </c>
      <c r="AF173" s="18">
        <v>0.99099999999999999</v>
      </c>
      <c r="AG173" s="18">
        <v>0.99099999999999999</v>
      </c>
      <c r="AH173" s="18">
        <v>0.99099999999999999</v>
      </c>
      <c r="AI173" s="18">
        <v>0.99099999999999999</v>
      </c>
      <c r="AJ173" s="18">
        <v>0.99099999999999999</v>
      </c>
      <c r="AK173" s="18">
        <v>0.99099999999999999</v>
      </c>
      <c r="AL173" s="18">
        <v>0.99099999999999999</v>
      </c>
      <c r="AM173" s="18">
        <v>0.99099999999999999</v>
      </c>
      <c r="AN173" s="18">
        <v>0.99099999999999999</v>
      </c>
      <c r="AO173" s="18">
        <v>0.99099999999999999</v>
      </c>
      <c r="AP173" s="18">
        <v>0.99099999999999999</v>
      </c>
      <c r="AQ173" s="18">
        <v>0.99099999999999999</v>
      </c>
      <c r="AR173" s="18">
        <v>0.99099999999999999</v>
      </c>
      <c r="AS173" s="18">
        <v>0.99099999999999999</v>
      </c>
      <c r="AT173" s="18">
        <v>0.99099999999999999</v>
      </c>
      <c r="AU173" s="18">
        <v>0.99099999999999999</v>
      </c>
      <c r="AV173" s="18">
        <v>0.99099999999999999</v>
      </c>
      <c r="AW173" s="18">
        <v>0.99099999999999999</v>
      </c>
      <c r="AX173" s="18">
        <v>0.99099999999999999</v>
      </c>
      <c r="AY173" s="18">
        <v>0.99099999999999999</v>
      </c>
      <c r="AZ173" s="18">
        <v>0.99099999999999999</v>
      </c>
      <c r="BA173" s="18">
        <v>0.99099999999999999</v>
      </c>
      <c r="BB173" s="18">
        <v>0.99099999999999999</v>
      </c>
      <c r="BC173" s="18">
        <v>0.99099999999999999</v>
      </c>
      <c r="BD173" s="18">
        <v>0.99099999999999999</v>
      </c>
      <c r="BE173" s="18">
        <v>0.99099999999999999</v>
      </c>
      <c r="BF173" s="18">
        <v>0.99099999999999999</v>
      </c>
      <c r="BG173" s="18">
        <v>0.99099999999999999</v>
      </c>
      <c r="BH173" s="18">
        <v>0.99099999999999999</v>
      </c>
      <c r="BI173" s="18">
        <v>0.99099999999999999</v>
      </c>
      <c r="BJ173" s="18">
        <v>0.99099999999999999</v>
      </c>
      <c r="BK173" s="18">
        <v>0.99099999999999999</v>
      </c>
      <c r="BL173" s="18">
        <v>0.99099999999999999</v>
      </c>
      <c r="BM173" s="18">
        <v>0.99099999999999999</v>
      </c>
      <c r="BN173" s="18">
        <v>0.99099999999999999</v>
      </c>
      <c r="BO173" s="18">
        <v>0.99099999999999999</v>
      </c>
      <c r="BP173" s="18">
        <v>0.99099999999999999</v>
      </c>
      <c r="BQ173" s="18">
        <v>0.99099999999999999</v>
      </c>
      <c r="BR173" s="18">
        <v>0.99099999999999999</v>
      </c>
      <c r="BS173" s="18">
        <v>0.99099999999999999</v>
      </c>
      <c r="BT173" s="18">
        <v>0.99099999999999999</v>
      </c>
      <c r="BU173" s="18">
        <v>0.99099999999999999</v>
      </c>
      <c r="BV173" s="18">
        <v>0.99099999999999999</v>
      </c>
      <c r="BW173" s="18">
        <v>0.99099999999999999</v>
      </c>
      <c r="BX173" s="18">
        <v>0.99099999999999999</v>
      </c>
      <c r="BY173" s="18">
        <v>0.99099999999999999</v>
      </c>
      <c r="BZ173" s="18">
        <v>0.99099999999999999</v>
      </c>
      <c r="CA173" s="18">
        <v>0.99099999999999999</v>
      </c>
      <c r="CB173" s="18">
        <v>0.99099999999999999</v>
      </c>
      <c r="CC173" s="18">
        <v>0.99099999999999999</v>
      </c>
      <c r="CD173" s="18">
        <v>0.99099999999999999</v>
      </c>
      <c r="CE173" s="18">
        <v>0.99099999999999999</v>
      </c>
      <c r="CF173" s="18">
        <v>0.99099999999999999</v>
      </c>
      <c r="CG173" s="18">
        <v>0.99099999999999999</v>
      </c>
      <c r="CH173" s="18">
        <v>0.99099999999999999</v>
      </c>
      <c r="CI173" s="18">
        <v>0.99099999999999999</v>
      </c>
      <c r="CJ173" s="18">
        <v>0.99099999999999999</v>
      </c>
      <c r="CK173" s="18">
        <v>0.99099999999999999</v>
      </c>
      <c r="CL173" s="18">
        <v>0.99099999999999999</v>
      </c>
      <c r="CM173" s="18">
        <v>0.99099999999999999</v>
      </c>
      <c r="CN173" s="18">
        <v>0.99099999999999999</v>
      </c>
      <c r="CO173" s="18">
        <v>0.99099999999999999</v>
      </c>
      <c r="CP173" s="18">
        <v>0.99099999999999999</v>
      </c>
      <c r="CQ173" s="18">
        <v>0.99099999999999999</v>
      </c>
      <c r="CR173" s="18">
        <v>0.99099999999999999</v>
      </c>
      <c r="CS173" s="18">
        <v>0.99099999999999999</v>
      </c>
      <c r="CT173" s="18">
        <v>0.99099999999999999</v>
      </c>
      <c r="CU173" s="18">
        <v>0.99099999999999999</v>
      </c>
      <c r="CV173" s="18">
        <v>0.99099999999999999</v>
      </c>
      <c r="CW173" s="18">
        <v>0.99099999999999999</v>
      </c>
      <c r="CX173" s="18">
        <v>0.99099999999999999</v>
      </c>
      <c r="CY173" s="18">
        <v>0.99099999999999999</v>
      </c>
      <c r="CZ173" s="18">
        <v>0.99099999999999999</v>
      </c>
      <c r="DA173" s="18">
        <v>0.99099999999999999</v>
      </c>
      <c r="DB173" s="18">
        <v>0.99099999999999999</v>
      </c>
      <c r="DC173" s="18"/>
      <c r="DD173" s="18"/>
      <c r="DE173" s="18"/>
    </row>
    <row r="174" spans="1:109" x14ac:dyDescent="0.25">
      <c r="A174" s="175">
        <v>82</v>
      </c>
      <c r="B174" s="18">
        <v>1</v>
      </c>
      <c r="C174" s="18">
        <v>0.99099999999999999</v>
      </c>
      <c r="D174" s="18">
        <v>0.99050000000000005</v>
      </c>
      <c r="E174" s="18">
        <v>0.99019999999999997</v>
      </c>
      <c r="F174" s="18">
        <v>0.9899</v>
      </c>
      <c r="G174" s="18">
        <v>0.9899</v>
      </c>
      <c r="H174" s="18">
        <v>0.9899</v>
      </c>
      <c r="I174" s="18">
        <v>0.99009999999999998</v>
      </c>
      <c r="J174" s="18">
        <v>0.99009999999999998</v>
      </c>
      <c r="K174" s="18">
        <v>0.99019999999999997</v>
      </c>
      <c r="L174" s="18">
        <v>0.99019999999999997</v>
      </c>
      <c r="M174" s="18">
        <v>0.99029999999999996</v>
      </c>
      <c r="N174" s="18">
        <v>0.99029999999999996</v>
      </c>
      <c r="O174" s="18">
        <v>0.99029999999999996</v>
      </c>
      <c r="P174" s="18">
        <v>0.99009999999999998</v>
      </c>
      <c r="Q174" s="18">
        <v>0.99170000000000003</v>
      </c>
      <c r="R174" s="18">
        <v>0.99170000000000003</v>
      </c>
      <c r="S174" s="18">
        <v>0.99170000000000003</v>
      </c>
      <c r="T174" s="18">
        <v>0.99170000000000003</v>
      </c>
      <c r="U174" s="18">
        <v>0.99170000000000003</v>
      </c>
      <c r="V174" s="18">
        <v>0.99170000000000003</v>
      </c>
      <c r="W174" s="18">
        <v>0.99170000000000003</v>
      </c>
      <c r="X174" s="18">
        <v>0.99170000000000003</v>
      </c>
      <c r="Y174" s="18">
        <v>0.99170000000000003</v>
      </c>
      <c r="Z174" s="18">
        <v>0.99170000000000003</v>
      </c>
      <c r="AA174" s="18">
        <v>0.99170000000000003</v>
      </c>
      <c r="AB174" s="18">
        <v>0.99170000000000003</v>
      </c>
      <c r="AC174" s="18">
        <v>0.99170000000000003</v>
      </c>
      <c r="AD174" s="18">
        <v>0.99170000000000003</v>
      </c>
      <c r="AE174" s="18">
        <v>0.99170000000000003</v>
      </c>
      <c r="AF174" s="18">
        <v>0.99170000000000003</v>
      </c>
      <c r="AG174" s="18">
        <v>0.99170000000000003</v>
      </c>
      <c r="AH174" s="18">
        <v>0.99170000000000003</v>
      </c>
      <c r="AI174" s="18">
        <v>0.99170000000000003</v>
      </c>
      <c r="AJ174" s="18">
        <v>0.99170000000000003</v>
      </c>
      <c r="AK174" s="18">
        <v>0.99170000000000003</v>
      </c>
      <c r="AL174" s="18">
        <v>0.99170000000000003</v>
      </c>
      <c r="AM174" s="18">
        <v>0.99170000000000003</v>
      </c>
      <c r="AN174" s="18">
        <v>0.99170000000000003</v>
      </c>
      <c r="AO174" s="18">
        <v>0.99170000000000003</v>
      </c>
      <c r="AP174" s="18">
        <v>0.99170000000000003</v>
      </c>
      <c r="AQ174" s="18">
        <v>0.99170000000000003</v>
      </c>
      <c r="AR174" s="18">
        <v>0.99170000000000003</v>
      </c>
      <c r="AS174" s="18">
        <v>0.99170000000000003</v>
      </c>
      <c r="AT174" s="18">
        <v>0.99170000000000003</v>
      </c>
      <c r="AU174" s="18">
        <v>0.99170000000000003</v>
      </c>
      <c r="AV174" s="18">
        <v>0.99170000000000003</v>
      </c>
      <c r="AW174" s="18">
        <v>0.99170000000000003</v>
      </c>
      <c r="AX174" s="18">
        <v>0.99170000000000003</v>
      </c>
      <c r="AY174" s="18">
        <v>0.99170000000000003</v>
      </c>
      <c r="AZ174" s="18">
        <v>0.99170000000000003</v>
      </c>
      <c r="BA174" s="18">
        <v>0.99170000000000003</v>
      </c>
      <c r="BB174" s="18">
        <v>0.99170000000000003</v>
      </c>
      <c r="BC174" s="18">
        <v>0.99170000000000003</v>
      </c>
      <c r="BD174" s="18">
        <v>0.99170000000000003</v>
      </c>
      <c r="BE174" s="18">
        <v>0.99170000000000003</v>
      </c>
      <c r="BF174" s="18">
        <v>0.99170000000000003</v>
      </c>
      <c r="BG174" s="18">
        <v>0.99170000000000003</v>
      </c>
      <c r="BH174" s="18">
        <v>0.99170000000000003</v>
      </c>
      <c r="BI174" s="18">
        <v>0.99170000000000003</v>
      </c>
      <c r="BJ174" s="18">
        <v>0.99170000000000003</v>
      </c>
      <c r="BK174" s="18">
        <v>0.99170000000000003</v>
      </c>
      <c r="BL174" s="18">
        <v>0.99170000000000003</v>
      </c>
      <c r="BM174" s="18">
        <v>0.99170000000000003</v>
      </c>
      <c r="BN174" s="18">
        <v>0.99170000000000003</v>
      </c>
      <c r="BO174" s="18">
        <v>0.99170000000000003</v>
      </c>
      <c r="BP174" s="18">
        <v>0.99170000000000003</v>
      </c>
      <c r="BQ174" s="18">
        <v>0.99170000000000003</v>
      </c>
      <c r="BR174" s="18">
        <v>0.99170000000000003</v>
      </c>
      <c r="BS174" s="18">
        <v>0.99170000000000003</v>
      </c>
      <c r="BT174" s="18">
        <v>0.99170000000000003</v>
      </c>
      <c r="BU174" s="18">
        <v>0.99170000000000003</v>
      </c>
      <c r="BV174" s="18">
        <v>0.99170000000000003</v>
      </c>
      <c r="BW174" s="18">
        <v>0.99170000000000003</v>
      </c>
      <c r="BX174" s="18">
        <v>0.99170000000000003</v>
      </c>
      <c r="BY174" s="18">
        <v>0.99170000000000003</v>
      </c>
      <c r="BZ174" s="18">
        <v>0.99170000000000003</v>
      </c>
      <c r="CA174" s="18">
        <v>0.99170000000000003</v>
      </c>
      <c r="CB174" s="18">
        <v>0.99170000000000003</v>
      </c>
      <c r="CC174" s="18">
        <v>0.99170000000000003</v>
      </c>
      <c r="CD174" s="18">
        <v>0.99170000000000003</v>
      </c>
      <c r="CE174" s="18">
        <v>0.99170000000000003</v>
      </c>
      <c r="CF174" s="18">
        <v>0.99170000000000003</v>
      </c>
      <c r="CG174" s="18">
        <v>0.99170000000000003</v>
      </c>
      <c r="CH174" s="18">
        <v>0.99170000000000003</v>
      </c>
      <c r="CI174" s="18">
        <v>0.99170000000000003</v>
      </c>
      <c r="CJ174" s="18">
        <v>0.99170000000000003</v>
      </c>
      <c r="CK174" s="18">
        <v>0.99170000000000003</v>
      </c>
      <c r="CL174" s="18">
        <v>0.99170000000000003</v>
      </c>
      <c r="CM174" s="18">
        <v>0.99170000000000003</v>
      </c>
      <c r="CN174" s="18">
        <v>0.99170000000000003</v>
      </c>
      <c r="CO174" s="18">
        <v>0.99170000000000003</v>
      </c>
      <c r="CP174" s="18">
        <v>0.99170000000000003</v>
      </c>
      <c r="CQ174" s="18">
        <v>0.99170000000000003</v>
      </c>
      <c r="CR174" s="18">
        <v>0.99170000000000003</v>
      </c>
      <c r="CS174" s="18">
        <v>0.99170000000000003</v>
      </c>
      <c r="CT174" s="18">
        <v>0.99170000000000003</v>
      </c>
      <c r="CU174" s="18">
        <v>0.99170000000000003</v>
      </c>
      <c r="CV174" s="18">
        <v>0.99170000000000003</v>
      </c>
      <c r="CW174" s="18">
        <v>0.99170000000000003</v>
      </c>
      <c r="CX174" s="18">
        <v>0.99170000000000003</v>
      </c>
      <c r="CY174" s="18">
        <v>0.99170000000000003</v>
      </c>
      <c r="CZ174" s="18">
        <v>0.99170000000000003</v>
      </c>
      <c r="DA174" s="18">
        <v>0.99170000000000003</v>
      </c>
      <c r="DB174" s="18">
        <v>0.99170000000000003</v>
      </c>
      <c r="DC174" s="18"/>
      <c r="DD174" s="18"/>
      <c r="DE174" s="18"/>
    </row>
    <row r="175" spans="1:109" x14ac:dyDescent="0.25">
      <c r="A175" s="175">
        <v>83</v>
      </c>
      <c r="B175" s="18">
        <v>1</v>
      </c>
      <c r="C175" s="18">
        <v>0.99170000000000003</v>
      </c>
      <c r="D175" s="18">
        <v>0.99129999999999996</v>
      </c>
      <c r="E175" s="18">
        <v>0.9909</v>
      </c>
      <c r="F175" s="18">
        <v>0.99070000000000003</v>
      </c>
      <c r="G175" s="18">
        <v>0.99060000000000004</v>
      </c>
      <c r="H175" s="18">
        <v>0.99070000000000003</v>
      </c>
      <c r="I175" s="18">
        <v>0.99080000000000001</v>
      </c>
      <c r="J175" s="18">
        <v>0.99099999999999999</v>
      </c>
      <c r="K175" s="18">
        <v>0.99099999999999999</v>
      </c>
      <c r="L175" s="18">
        <v>0.99099999999999999</v>
      </c>
      <c r="M175" s="18">
        <v>0.99109999999999998</v>
      </c>
      <c r="N175" s="18">
        <v>0.99109999999999998</v>
      </c>
      <c r="O175" s="18">
        <v>0.99099999999999999</v>
      </c>
      <c r="P175" s="18">
        <v>0.99080000000000001</v>
      </c>
      <c r="Q175" s="18">
        <v>0.99239999999999995</v>
      </c>
      <c r="R175" s="18">
        <v>0.99239999999999995</v>
      </c>
      <c r="S175" s="18">
        <v>0.99239999999999995</v>
      </c>
      <c r="T175" s="18">
        <v>0.99239999999999995</v>
      </c>
      <c r="U175" s="18">
        <v>0.99239999999999995</v>
      </c>
      <c r="V175" s="18">
        <v>0.99239999999999995</v>
      </c>
      <c r="W175" s="18">
        <v>0.99239999999999995</v>
      </c>
      <c r="X175" s="18">
        <v>0.99239999999999995</v>
      </c>
      <c r="Y175" s="18">
        <v>0.99239999999999995</v>
      </c>
      <c r="Z175" s="18">
        <v>0.99239999999999995</v>
      </c>
      <c r="AA175" s="18">
        <v>0.99239999999999995</v>
      </c>
      <c r="AB175" s="18">
        <v>0.99239999999999995</v>
      </c>
      <c r="AC175" s="18">
        <v>0.99239999999999995</v>
      </c>
      <c r="AD175" s="18">
        <v>0.99239999999999995</v>
      </c>
      <c r="AE175" s="18">
        <v>0.99239999999999995</v>
      </c>
      <c r="AF175" s="18">
        <v>0.99239999999999995</v>
      </c>
      <c r="AG175" s="18">
        <v>0.99239999999999995</v>
      </c>
      <c r="AH175" s="18">
        <v>0.99239999999999995</v>
      </c>
      <c r="AI175" s="18">
        <v>0.99239999999999995</v>
      </c>
      <c r="AJ175" s="18">
        <v>0.99239999999999995</v>
      </c>
      <c r="AK175" s="18">
        <v>0.99239999999999995</v>
      </c>
      <c r="AL175" s="18">
        <v>0.99239999999999995</v>
      </c>
      <c r="AM175" s="18">
        <v>0.99239999999999995</v>
      </c>
      <c r="AN175" s="18">
        <v>0.99239999999999995</v>
      </c>
      <c r="AO175" s="18">
        <v>0.99239999999999995</v>
      </c>
      <c r="AP175" s="18">
        <v>0.99239999999999995</v>
      </c>
      <c r="AQ175" s="18">
        <v>0.99239999999999995</v>
      </c>
      <c r="AR175" s="18">
        <v>0.99239999999999995</v>
      </c>
      <c r="AS175" s="18">
        <v>0.99239999999999995</v>
      </c>
      <c r="AT175" s="18">
        <v>0.99239999999999995</v>
      </c>
      <c r="AU175" s="18">
        <v>0.99239999999999995</v>
      </c>
      <c r="AV175" s="18">
        <v>0.99239999999999995</v>
      </c>
      <c r="AW175" s="18">
        <v>0.99239999999999995</v>
      </c>
      <c r="AX175" s="18">
        <v>0.99239999999999995</v>
      </c>
      <c r="AY175" s="18">
        <v>0.99239999999999995</v>
      </c>
      <c r="AZ175" s="18">
        <v>0.99239999999999995</v>
      </c>
      <c r="BA175" s="18">
        <v>0.99239999999999995</v>
      </c>
      <c r="BB175" s="18">
        <v>0.99239999999999995</v>
      </c>
      <c r="BC175" s="18">
        <v>0.99239999999999995</v>
      </c>
      <c r="BD175" s="18">
        <v>0.99239999999999995</v>
      </c>
      <c r="BE175" s="18">
        <v>0.99239999999999995</v>
      </c>
      <c r="BF175" s="18">
        <v>0.99239999999999995</v>
      </c>
      <c r="BG175" s="18">
        <v>0.99239999999999995</v>
      </c>
      <c r="BH175" s="18">
        <v>0.99239999999999995</v>
      </c>
      <c r="BI175" s="18">
        <v>0.99239999999999995</v>
      </c>
      <c r="BJ175" s="18">
        <v>0.99239999999999995</v>
      </c>
      <c r="BK175" s="18">
        <v>0.99239999999999995</v>
      </c>
      <c r="BL175" s="18">
        <v>0.99239999999999995</v>
      </c>
      <c r="BM175" s="18">
        <v>0.99239999999999995</v>
      </c>
      <c r="BN175" s="18">
        <v>0.99239999999999995</v>
      </c>
      <c r="BO175" s="18">
        <v>0.99239999999999995</v>
      </c>
      <c r="BP175" s="18">
        <v>0.99239999999999995</v>
      </c>
      <c r="BQ175" s="18">
        <v>0.99239999999999995</v>
      </c>
      <c r="BR175" s="18">
        <v>0.99239999999999995</v>
      </c>
      <c r="BS175" s="18">
        <v>0.99239999999999995</v>
      </c>
      <c r="BT175" s="18">
        <v>0.99239999999999995</v>
      </c>
      <c r="BU175" s="18">
        <v>0.99239999999999995</v>
      </c>
      <c r="BV175" s="18">
        <v>0.99239999999999995</v>
      </c>
      <c r="BW175" s="18">
        <v>0.99239999999999995</v>
      </c>
      <c r="BX175" s="18">
        <v>0.99239999999999995</v>
      </c>
      <c r="BY175" s="18">
        <v>0.99239999999999995</v>
      </c>
      <c r="BZ175" s="18">
        <v>0.99239999999999995</v>
      </c>
      <c r="CA175" s="18">
        <v>0.99239999999999995</v>
      </c>
      <c r="CB175" s="18">
        <v>0.99239999999999995</v>
      </c>
      <c r="CC175" s="18">
        <v>0.99239999999999995</v>
      </c>
      <c r="CD175" s="18">
        <v>0.99239999999999995</v>
      </c>
      <c r="CE175" s="18">
        <v>0.99239999999999995</v>
      </c>
      <c r="CF175" s="18">
        <v>0.99239999999999995</v>
      </c>
      <c r="CG175" s="18">
        <v>0.99239999999999995</v>
      </c>
      <c r="CH175" s="18">
        <v>0.99239999999999995</v>
      </c>
      <c r="CI175" s="18">
        <v>0.99239999999999995</v>
      </c>
      <c r="CJ175" s="18">
        <v>0.99239999999999995</v>
      </c>
      <c r="CK175" s="18">
        <v>0.99239999999999995</v>
      </c>
      <c r="CL175" s="18">
        <v>0.99239999999999995</v>
      </c>
      <c r="CM175" s="18">
        <v>0.99239999999999995</v>
      </c>
      <c r="CN175" s="18">
        <v>0.99239999999999995</v>
      </c>
      <c r="CO175" s="18">
        <v>0.99239999999999995</v>
      </c>
      <c r="CP175" s="18">
        <v>0.99239999999999995</v>
      </c>
      <c r="CQ175" s="18">
        <v>0.99239999999999995</v>
      </c>
      <c r="CR175" s="18">
        <v>0.99239999999999995</v>
      </c>
      <c r="CS175" s="18">
        <v>0.99239999999999995</v>
      </c>
      <c r="CT175" s="18">
        <v>0.99239999999999995</v>
      </c>
      <c r="CU175" s="18">
        <v>0.99239999999999995</v>
      </c>
      <c r="CV175" s="18">
        <v>0.99239999999999995</v>
      </c>
      <c r="CW175" s="18">
        <v>0.99239999999999995</v>
      </c>
      <c r="CX175" s="18">
        <v>0.99239999999999995</v>
      </c>
      <c r="CY175" s="18">
        <v>0.99239999999999995</v>
      </c>
      <c r="CZ175" s="18">
        <v>0.99239999999999995</v>
      </c>
      <c r="DA175" s="18">
        <v>0.99239999999999995</v>
      </c>
      <c r="DB175" s="18">
        <v>0.99239999999999995</v>
      </c>
      <c r="DC175" s="18"/>
      <c r="DD175" s="18"/>
      <c r="DE175" s="18"/>
    </row>
    <row r="176" spans="1:109" x14ac:dyDescent="0.25">
      <c r="A176" s="175">
        <v>84</v>
      </c>
      <c r="B176" s="18">
        <v>1</v>
      </c>
      <c r="C176" s="18">
        <v>0.99229999999999996</v>
      </c>
      <c r="D176" s="18">
        <v>0.99199999999999999</v>
      </c>
      <c r="E176" s="18">
        <v>0.99170000000000003</v>
      </c>
      <c r="F176" s="18">
        <v>0.99150000000000005</v>
      </c>
      <c r="G176" s="18">
        <v>0.99139999999999995</v>
      </c>
      <c r="H176" s="18">
        <v>0.99139999999999995</v>
      </c>
      <c r="I176" s="18">
        <v>0.99150000000000005</v>
      </c>
      <c r="J176" s="18">
        <v>0.99160000000000004</v>
      </c>
      <c r="K176" s="18">
        <v>0.99180000000000001</v>
      </c>
      <c r="L176" s="18">
        <v>0.99180000000000001</v>
      </c>
      <c r="M176" s="18">
        <v>0.99180000000000001</v>
      </c>
      <c r="N176" s="18">
        <v>0.99180000000000001</v>
      </c>
      <c r="O176" s="18">
        <v>0.99170000000000003</v>
      </c>
      <c r="P176" s="18">
        <v>0.99160000000000004</v>
      </c>
      <c r="Q176" s="18">
        <v>0.99319999999999997</v>
      </c>
      <c r="R176" s="18">
        <v>0.99319999999999997</v>
      </c>
      <c r="S176" s="18">
        <v>0.99319999999999997</v>
      </c>
      <c r="T176" s="18">
        <v>0.99319999999999997</v>
      </c>
      <c r="U176" s="18">
        <v>0.99319999999999997</v>
      </c>
      <c r="V176" s="18">
        <v>0.99319999999999997</v>
      </c>
      <c r="W176" s="18">
        <v>0.99319999999999997</v>
      </c>
      <c r="X176" s="18">
        <v>0.99319999999999997</v>
      </c>
      <c r="Y176" s="18">
        <v>0.99319999999999997</v>
      </c>
      <c r="Z176" s="18">
        <v>0.99319999999999997</v>
      </c>
      <c r="AA176" s="18">
        <v>0.99319999999999997</v>
      </c>
      <c r="AB176" s="18">
        <v>0.99319999999999997</v>
      </c>
      <c r="AC176" s="18">
        <v>0.99319999999999997</v>
      </c>
      <c r="AD176" s="18">
        <v>0.99319999999999997</v>
      </c>
      <c r="AE176" s="18">
        <v>0.99319999999999997</v>
      </c>
      <c r="AF176" s="18">
        <v>0.99319999999999997</v>
      </c>
      <c r="AG176" s="18">
        <v>0.99319999999999997</v>
      </c>
      <c r="AH176" s="18">
        <v>0.99319999999999997</v>
      </c>
      <c r="AI176" s="18">
        <v>0.99319999999999997</v>
      </c>
      <c r="AJ176" s="18">
        <v>0.99319999999999997</v>
      </c>
      <c r="AK176" s="18">
        <v>0.99319999999999997</v>
      </c>
      <c r="AL176" s="18">
        <v>0.99319999999999997</v>
      </c>
      <c r="AM176" s="18">
        <v>0.99319999999999997</v>
      </c>
      <c r="AN176" s="18">
        <v>0.99319999999999997</v>
      </c>
      <c r="AO176" s="18">
        <v>0.99319999999999997</v>
      </c>
      <c r="AP176" s="18">
        <v>0.99319999999999997</v>
      </c>
      <c r="AQ176" s="18">
        <v>0.99319999999999997</v>
      </c>
      <c r="AR176" s="18">
        <v>0.99319999999999997</v>
      </c>
      <c r="AS176" s="18">
        <v>0.99319999999999997</v>
      </c>
      <c r="AT176" s="18">
        <v>0.99319999999999997</v>
      </c>
      <c r="AU176" s="18">
        <v>0.99319999999999997</v>
      </c>
      <c r="AV176" s="18">
        <v>0.99319999999999997</v>
      </c>
      <c r="AW176" s="18">
        <v>0.99319999999999997</v>
      </c>
      <c r="AX176" s="18">
        <v>0.99319999999999997</v>
      </c>
      <c r="AY176" s="18">
        <v>0.99319999999999997</v>
      </c>
      <c r="AZ176" s="18">
        <v>0.99319999999999997</v>
      </c>
      <c r="BA176" s="18">
        <v>0.99319999999999997</v>
      </c>
      <c r="BB176" s="18">
        <v>0.99319999999999997</v>
      </c>
      <c r="BC176" s="18">
        <v>0.99319999999999997</v>
      </c>
      <c r="BD176" s="18">
        <v>0.99319999999999997</v>
      </c>
      <c r="BE176" s="18">
        <v>0.99319999999999997</v>
      </c>
      <c r="BF176" s="18">
        <v>0.99319999999999997</v>
      </c>
      <c r="BG176" s="18">
        <v>0.99319999999999997</v>
      </c>
      <c r="BH176" s="18">
        <v>0.99319999999999997</v>
      </c>
      <c r="BI176" s="18">
        <v>0.99319999999999997</v>
      </c>
      <c r="BJ176" s="18">
        <v>0.99319999999999997</v>
      </c>
      <c r="BK176" s="18">
        <v>0.99319999999999997</v>
      </c>
      <c r="BL176" s="18">
        <v>0.99319999999999997</v>
      </c>
      <c r="BM176" s="18">
        <v>0.99319999999999997</v>
      </c>
      <c r="BN176" s="18">
        <v>0.99319999999999997</v>
      </c>
      <c r="BO176" s="18">
        <v>0.99319999999999997</v>
      </c>
      <c r="BP176" s="18">
        <v>0.99319999999999997</v>
      </c>
      <c r="BQ176" s="18">
        <v>0.99319999999999997</v>
      </c>
      <c r="BR176" s="18">
        <v>0.99319999999999997</v>
      </c>
      <c r="BS176" s="18">
        <v>0.99319999999999997</v>
      </c>
      <c r="BT176" s="18">
        <v>0.99319999999999997</v>
      </c>
      <c r="BU176" s="18">
        <v>0.99319999999999997</v>
      </c>
      <c r="BV176" s="18">
        <v>0.99319999999999997</v>
      </c>
      <c r="BW176" s="18">
        <v>0.99319999999999997</v>
      </c>
      <c r="BX176" s="18">
        <v>0.99319999999999997</v>
      </c>
      <c r="BY176" s="18">
        <v>0.99319999999999997</v>
      </c>
      <c r="BZ176" s="18">
        <v>0.99319999999999997</v>
      </c>
      <c r="CA176" s="18">
        <v>0.99319999999999997</v>
      </c>
      <c r="CB176" s="18">
        <v>0.99319999999999997</v>
      </c>
      <c r="CC176" s="18">
        <v>0.99319999999999997</v>
      </c>
      <c r="CD176" s="18">
        <v>0.99319999999999997</v>
      </c>
      <c r="CE176" s="18">
        <v>0.99319999999999997</v>
      </c>
      <c r="CF176" s="18">
        <v>0.99319999999999997</v>
      </c>
      <c r="CG176" s="18">
        <v>0.99319999999999997</v>
      </c>
      <c r="CH176" s="18">
        <v>0.99319999999999997</v>
      </c>
      <c r="CI176" s="18">
        <v>0.99319999999999997</v>
      </c>
      <c r="CJ176" s="18">
        <v>0.99319999999999997</v>
      </c>
      <c r="CK176" s="18">
        <v>0.99319999999999997</v>
      </c>
      <c r="CL176" s="18">
        <v>0.99319999999999997</v>
      </c>
      <c r="CM176" s="18">
        <v>0.99319999999999997</v>
      </c>
      <c r="CN176" s="18">
        <v>0.99319999999999997</v>
      </c>
      <c r="CO176" s="18">
        <v>0.99319999999999997</v>
      </c>
      <c r="CP176" s="18">
        <v>0.99319999999999997</v>
      </c>
      <c r="CQ176" s="18">
        <v>0.99319999999999997</v>
      </c>
      <c r="CR176" s="18">
        <v>0.99319999999999997</v>
      </c>
      <c r="CS176" s="18">
        <v>0.99319999999999997</v>
      </c>
      <c r="CT176" s="18">
        <v>0.99319999999999997</v>
      </c>
      <c r="CU176" s="18">
        <v>0.99319999999999997</v>
      </c>
      <c r="CV176" s="18">
        <v>0.99319999999999997</v>
      </c>
      <c r="CW176" s="18">
        <v>0.99319999999999997</v>
      </c>
      <c r="CX176" s="18">
        <v>0.99319999999999997</v>
      </c>
      <c r="CY176" s="18">
        <v>0.99319999999999997</v>
      </c>
      <c r="CZ176" s="18">
        <v>0.99319999999999997</v>
      </c>
      <c r="DA176" s="18">
        <v>0.99319999999999997</v>
      </c>
      <c r="DB176" s="18">
        <v>0.99319999999999997</v>
      </c>
      <c r="DC176" s="18"/>
      <c r="DD176" s="18"/>
      <c r="DE176" s="18"/>
    </row>
    <row r="177" spans="1:109" x14ac:dyDescent="0.25">
      <c r="A177" s="175">
        <v>85</v>
      </c>
      <c r="B177" s="18">
        <v>1</v>
      </c>
      <c r="C177" s="18">
        <v>0.9929</v>
      </c>
      <c r="D177" s="18">
        <v>0.99260000000000004</v>
      </c>
      <c r="E177" s="18">
        <v>0.99239999999999995</v>
      </c>
      <c r="F177" s="18">
        <v>0.99219999999999997</v>
      </c>
      <c r="G177" s="18">
        <v>0.99209999999999998</v>
      </c>
      <c r="H177" s="18">
        <v>0.99209999999999998</v>
      </c>
      <c r="I177" s="18">
        <v>0.99209999999999998</v>
      </c>
      <c r="J177" s="18">
        <v>0.99219999999999997</v>
      </c>
      <c r="K177" s="18">
        <v>0.99239999999999995</v>
      </c>
      <c r="L177" s="18">
        <v>0.99260000000000004</v>
      </c>
      <c r="M177" s="18">
        <v>0.99260000000000004</v>
      </c>
      <c r="N177" s="18">
        <v>0.99260000000000004</v>
      </c>
      <c r="O177" s="18">
        <v>0.99250000000000005</v>
      </c>
      <c r="P177" s="18">
        <v>0.99229999999999996</v>
      </c>
      <c r="Q177" s="18">
        <v>0.99390000000000001</v>
      </c>
      <c r="R177" s="18">
        <v>0.99390000000000001</v>
      </c>
      <c r="S177" s="18">
        <v>0.99390000000000001</v>
      </c>
      <c r="T177" s="18">
        <v>0.99390000000000001</v>
      </c>
      <c r="U177" s="18">
        <v>0.99390000000000001</v>
      </c>
      <c r="V177" s="18">
        <v>0.99390000000000001</v>
      </c>
      <c r="W177" s="18">
        <v>0.99390000000000001</v>
      </c>
      <c r="X177" s="18">
        <v>0.99390000000000001</v>
      </c>
      <c r="Y177" s="18">
        <v>0.99390000000000001</v>
      </c>
      <c r="Z177" s="18">
        <v>0.99390000000000001</v>
      </c>
      <c r="AA177" s="18">
        <v>0.99390000000000001</v>
      </c>
      <c r="AB177" s="18">
        <v>0.99390000000000001</v>
      </c>
      <c r="AC177" s="18">
        <v>0.99390000000000001</v>
      </c>
      <c r="AD177" s="18">
        <v>0.99390000000000001</v>
      </c>
      <c r="AE177" s="18">
        <v>0.99390000000000001</v>
      </c>
      <c r="AF177" s="18">
        <v>0.99390000000000001</v>
      </c>
      <c r="AG177" s="18">
        <v>0.99390000000000001</v>
      </c>
      <c r="AH177" s="18">
        <v>0.99390000000000001</v>
      </c>
      <c r="AI177" s="18">
        <v>0.99390000000000001</v>
      </c>
      <c r="AJ177" s="18">
        <v>0.99390000000000001</v>
      </c>
      <c r="AK177" s="18">
        <v>0.99390000000000001</v>
      </c>
      <c r="AL177" s="18">
        <v>0.99390000000000001</v>
      </c>
      <c r="AM177" s="18">
        <v>0.99390000000000001</v>
      </c>
      <c r="AN177" s="18">
        <v>0.99390000000000001</v>
      </c>
      <c r="AO177" s="18">
        <v>0.99390000000000001</v>
      </c>
      <c r="AP177" s="18">
        <v>0.99390000000000001</v>
      </c>
      <c r="AQ177" s="18">
        <v>0.99390000000000001</v>
      </c>
      <c r="AR177" s="18">
        <v>0.99390000000000001</v>
      </c>
      <c r="AS177" s="18">
        <v>0.99390000000000001</v>
      </c>
      <c r="AT177" s="18">
        <v>0.99390000000000001</v>
      </c>
      <c r="AU177" s="18">
        <v>0.99390000000000001</v>
      </c>
      <c r="AV177" s="18">
        <v>0.99390000000000001</v>
      </c>
      <c r="AW177" s="18">
        <v>0.99390000000000001</v>
      </c>
      <c r="AX177" s="18">
        <v>0.99390000000000001</v>
      </c>
      <c r="AY177" s="18">
        <v>0.99390000000000001</v>
      </c>
      <c r="AZ177" s="18">
        <v>0.99390000000000001</v>
      </c>
      <c r="BA177" s="18">
        <v>0.99390000000000001</v>
      </c>
      <c r="BB177" s="18">
        <v>0.99390000000000001</v>
      </c>
      <c r="BC177" s="18">
        <v>0.99390000000000001</v>
      </c>
      <c r="BD177" s="18">
        <v>0.99390000000000001</v>
      </c>
      <c r="BE177" s="18">
        <v>0.99390000000000001</v>
      </c>
      <c r="BF177" s="18">
        <v>0.99390000000000001</v>
      </c>
      <c r="BG177" s="18">
        <v>0.99390000000000001</v>
      </c>
      <c r="BH177" s="18">
        <v>0.99390000000000001</v>
      </c>
      <c r="BI177" s="18">
        <v>0.99390000000000001</v>
      </c>
      <c r="BJ177" s="18">
        <v>0.99390000000000001</v>
      </c>
      <c r="BK177" s="18">
        <v>0.99390000000000001</v>
      </c>
      <c r="BL177" s="18">
        <v>0.99390000000000001</v>
      </c>
      <c r="BM177" s="18">
        <v>0.99390000000000001</v>
      </c>
      <c r="BN177" s="18">
        <v>0.99390000000000001</v>
      </c>
      <c r="BO177" s="18">
        <v>0.99390000000000001</v>
      </c>
      <c r="BP177" s="18">
        <v>0.99390000000000001</v>
      </c>
      <c r="BQ177" s="18">
        <v>0.99390000000000001</v>
      </c>
      <c r="BR177" s="18">
        <v>0.99390000000000001</v>
      </c>
      <c r="BS177" s="18">
        <v>0.99390000000000001</v>
      </c>
      <c r="BT177" s="18">
        <v>0.99390000000000001</v>
      </c>
      <c r="BU177" s="18">
        <v>0.99390000000000001</v>
      </c>
      <c r="BV177" s="18">
        <v>0.99390000000000001</v>
      </c>
      <c r="BW177" s="18">
        <v>0.99390000000000001</v>
      </c>
      <c r="BX177" s="18">
        <v>0.99390000000000001</v>
      </c>
      <c r="BY177" s="18">
        <v>0.99390000000000001</v>
      </c>
      <c r="BZ177" s="18">
        <v>0.99390000000000001</v>
      </c>
      <c r="CA177" s="18">
        <v>0.99390000000000001</v>
      </c>
      <c r="CB177" s="18">
        <v>0.99390000000000001</v>
      </c>
      <c r="CC177" s="18">
        <v>0.99390000000000001</v>
      </c>
      <c r="CD177" s="18">
        <v>0.99390000000000001</v>
      </c>
      <c r="CE177" s="18">
        <v>0.99390000000000001</v>
      </c>
      <c r="CF177" s="18">
        <v>0.99390000000000001</v>
      </c>
      <c r="CG177" s="18">
        <v>0.99390000000000001</v>
      </c>
      <c r="CH177" s="18">
        <v>0.99390000000000001</v>
      </c>
      <c r="CI177" s="18">
        <v>0.99390000000000001</v>
      </c>
      <c r="CJ177" s="18">
        <v>0.99390000000000001</v>
      </c>
      <c r="CK177" s="18">
        <v>0.99390000000000001</v>
      </c>
      <c r="CL177" s="18">
        <v>0.99390000000000001</v>
      </c>
      <c r="CM177" s="18">
        <v>0.99390000000000001</v>
      </c>
      <c r="CN177" s="18">
        <v>0.99390000000000001</v>
      </c>
      <c r="CO177" s="18">
        <v>0.99390000000000001</v>
      </c>
      <c r="CP177" s="18">
        <v>0.99390000000000001</v>
      </c>
      <c r="CQ177" s="18">
        <v>0.99390000000000001</v>
      </c>
      <c r="CR177" s="18">
        <v>0.99390000000000001</v>
      </c>
      <c r="CS177" s="18">
        <v>0.99390000000000001</v>
      </c>
      <c r="CT177" s="18">
        <v>0.99390000000000001</v>
      </c>
      <c r="CU177" s="18">
        <v>0.99390000000000001</v>
      </c>
      <c r="CV177" s="18">
        <v>0.99390000000000001</v>
      </c>
      <c r="CW177" s="18">
        <v>0.99390000000000001</v>
      </c>
      <c r="CX177" s="18">
        <v>0.99390000000000001</v>
      </c>
      <c r="CY177" s="18">
        <v>0.99390000000000001</v>
      </c>
      <c r="CZ177" s="18">
        <v>0.99390000000000001</v>
      </c>
      <c r="DA177" s="18">
        <v>0.99390000000000001</v>
      </c>
      <c r="DB177" s="18">
        <v>0.99390000000000001</v>
      </c>
      <c r="DC177" s="18"/>
      <c r="DD177" s="18"/>
      <c r="DE177" s="18"/>
    </row>
    <row r="178" spans="1:109" x14ac:dyDescent="0.25">
      <c r="A178" s="175">
        <v>86</v>
      </c>
      <c r="B178" s="18">
        <v>1</v>
      </c>
      <c r="C178" s="18">
        <v>0.99350000000000005</v>
      </c>
      <c r="D178" s="18">
        <v>0.99319999999999997</v>
      </c>
      <c r="E178" s="18">
        <v>0.99299999999999999</v>
      </c>
      <c r="F178" s="18">
        <v>0.99280000000000002</v>
      </c>
      <c r="G178" s="18">
        <v>0.99270000000000003</v>
      </c>
      <c r="H178" s="18">
        <v>0.99270000000000003</v>
      </c>
      <c r="I178" s="18">
        <v>0.99280000000000002</v>
      </c>
      <c r="J178" s="18">
        <v>0.9929</v>
      </c>
      <c r="K178" s="18">
        <v>0.99299999999999999</v>
      </c>
      <c r="L178" s="18">
        <v>0.99319999999999997</v>
      </c>
      <c r="M178" s="18">
        <v>0.99339999999999995</v>
      </c>
      <c r="N178" s="18">
        <v>0.99329999999999996</v>
      </c>
      <c r="O178" s="18">
        <v>0.99319999999999997</v>
      </c>
      <c r="P178" s="18">
        <v>0.99299999999999999</v>
      </c>
      <c r="Q178" s="18">
        <v>0.99460000000000004</v>
      </c>
      <c r="R178" s="18">
        <v>0.99460000000000004</v>
      </c>
      <c r="S178" s="18">
        <v>0.99460000000000004</v>
      </c>
      <c r="T178" s="18">
        <v>0.99460000000000004</v>
      </c>
      <c r="U178" s="18">
        <v>0.99460000000000004</v>
      </c>
      <c r="V178" s="18">
        <v>0.99460000000000004</v>
      </c>
      <c r="W178" s="18">
        <v>0.99460000000000004</v>
      </c>
      <c r="X178" s="18">
        <v>0.99460000000000004</v>
      </c>
      <c r="Y178" s="18">
        <v>0.99460000000000004</v>
      </c>
      <c r="Z178" s="18">
        <v>0.99460000000000004</v>
      </c>
      <c r="AA178" s="18">
        <v>0.99460000000000004</v>
      </c>
      <c r="AB178" s="18">
        <v>0.99460000000000004</v>
      </c>
      <c r="AC178" s="18">
        <v>0.99460000000000004</v>
      </c>
      <c r="AD178" s="18">
        <v>0.99460000000000004</v>
      </c>
      <c r="AE178" s="18">
        <v>0.99460000000000004</v>
      </c>
      <c r="AF178" s="18">
        <v>0.99460000000000004</v>
      </c>
      <c r="AG178" s="18">
        <v>0.99460000000000004</v>
      </c>
      <c r="AH178" s="18">
        <v>0.99460000000000004</v>
      </c>
      <c r="AI178" s="18">
        <v>0.99460000000000004</v>
      </c>
      <c r="AJ178" s="18">
        <v>0.99460000000000004</v>
      </c>
      <c r="AK178" s="18">
        <v>0.99460000000000004</v>
      </c>
      <c r="AL178" s="18">
        <v>0.99460000000000004</v>
      </c>
      <c r="AM178" s="18">
        <v>0.99460000000000004</v>
      </c>
      <c r="AN178" s="18">
        <v>0.99460000000000004</v>
      </c>
      <c r="AO178" s="18">
        <v>0.99460000000000004</v>
      </c>
      <c r="AP178" s="18">
        <v>0.99460000000000004</v>
      </c>
      <c r="AQ178" s="18">
        <v>0.99460000000000004</v>
      </c>
      <c r="AR178" s="18">
        <v>0.99460000000000004</v>
      </c>
      <c r="AS178" s="18">
        <v>0.99460000000000004</v>
      </c>
      <c r="AT178" s="18">
        <v>0.99460000000000004</v>
      </c>
      <c r="AU178" s="18">
        <v>0.99460000000000004</v>
      </c>
      <c r="AV178" s="18">
        <v>0.99460000000000004</v>
      </c>
      <c r="AW178" s="18">
        <v>0.99460000000000004</v>
      </c>
      <c r="AX178" s="18">
        <v>0.99460000000000004</v>
      </c>
      <c r="AY178" s="18">
        <v>0.99460000000000004</v>
      </c>
      <c r="AZ178" s="18">
        <v>0.99460000000000004</v>
      </c>
      <c r="BA178" s="18">
        <v>0.99460000000000004</v>
      </c>
      <c r="BB178" s="18">
        <v>0.99460000000000004</v>
      </c>
      <c r="BC178" s="18">
        <v>0.99460000000000004</v>
      </c>
      <c r="BD178" s="18">
        <v>0.99460000000000004</v>
      </c>
      <c r="BE178" s="18">
        <v>0.99460000000000004</v>
      </c>
      <c r="BF178" s="18">
        <v>0.99460000000000004</v>
      </c>
      <c r="BG178" s="18">
        <v>0.99460000000000004</v>
      </c>
      <c r="BH178" s="18">
        <v>0.99460000000000004</v>
      </c>
      <c r="BI178" s="18">
        <v>0.99460000000000004</v>
      </c>
      <c r="BJ178" s="18">
        <v>0.99460000000000004</v>
      </c>
      <c r="BK178" s="18">
        <v>0.99460000000000004</v>
      </c>
      <c r="BL178" s="18">
        <v>0.99460000000000004</v>
      </c>
      <c r="BM178" s="18">
        <v>0.99460000000000004</v>
      </c>
      <c r="BN178" s="18">
        <v>0.99460000000000004</v>
      </c>
      <c r="BO178" s="18">
        <v>0.99460000000000004</v>
      </c>
      <c r="BP178" s="18">
        <v>0.99460000000000004</v>
      </c>
      <c r="BQ178" s="18">
        <v>0.99460000000000004</v>
      </c>
      <c r="BR178" s="18">
        <v>0.99460000000000004</v>
      </c>
      <c r="BS178" s="18">
        <v>0.99460000000000004</v>
      </c>
      <c r="BT178" s="18">
        <v>0.99460000000000004</v>
      </c>
      <c r="BU178" s="18">
        <v>0.99460000000000004</v>
      </c>
      <c r="BV178" s="18">
        <v>0.99460000000000004</v>
      </c>
      <c r="BW178" s="18">
        <v>0.99460000000000004</v>
      </c>
      <c r="BX178" s="18">
        <v>0.99460000000000004</v>
      </c>
      <c r="BY178" s="18">
        <v>0.99460000000000004</v>
      </c>
      <c r="BZ178" s="18">
        <v>0.99460000000000004</v>
      </c>
      <c r="CA178" s="18">
        <v>0.99460000000000004</v>
      </c>
      <c r="CB178" s="18">
        <v>0.99460000000000004</v>
      </c>
      <c r="CC178" s="18">
        <v>0.99460000000000004</v>
      </c>
      <c r="CD178" s="18">
        <v>0.99460000000000004</v>
      </c>
      <c r="CE178" s="18">
        <v>0.99460000000000004</v>
      </c>
      <c r="CF178" s="18">
        <v>0.99460000000000004</v>
      </c>
      <c r="CG178" s="18">
        <v>0.99460000000000004</v>
      </c>
      <c r="CH178" s="18">
        <v>0.99460000000000004</v>
      </c>
      <c r="CI178" s="18">
        <v>0.99460000000000004</v>
      </c>
      <c r="CJ178" s="18">
        <v>0.99460000000000004</v>
      </c>
      <c r="CK178" s="18">
        <v>0.99460000000000004</v>
      </c>
      <c r="CL178" s="18">
        <v>0.99460000000000004</v>
      </c>
      <c r="CM178" s="18">
        <v>0.99460000000000004</v>
      </c>
      <c r="CN178" s="18">
        <v>0.99460000000000004</v>
      </c>
      <c r="CO178" s="18">
        <v>0.99460000000000004</v>
      </c>
      <c r="CP178" s="18">
        <v>0.99460000000000004</v>
      </c>
      <c r="CQ178" s="18">
        <v>0.99460000000000004</v>
      </c>
      <c r="CR178" s="18">
        <v>0.99460000000000004</v>
      </c>
      <c r="CS178" s="18">
        <v>0.99460000000000004</v>
      </c>
      <c r="CT178" s="18">
        <v>0.99460000000000004</v>
      </c>
      <c r="CU178" s="18">
        <v>0.99460000000000004</v>
      </c>
      <c r="CV178" s="18">
        <v>0.99460000000000004</v>
      </c>
      <c r="CW178" s="18">
        <v>0.99460000000000004</v>
      </c>
      <c r="CX178" s="18">
        <v>0.99460000000000004</v>
      </c>
      <c r="CY178" s="18">
        <v>0.99460000000000004</v>
      </c>
      <c r="CZ178" s="18">
        <v>0.99460000000000004</v>
      </c>
      <c r="DA178" s="18">
        <v>0.99460000000000004</v>
      </c>
      <c r="DB178" s="18">
        <v>0.99460000000000004</v>
      </c>
      <c r="DC178" s="18"/>
      <c r="DD178" s="18"/>
      <c r="DE178" s="18"/>
    </row>
    <row r="179" spans="1:109" x14ac:dyDescent="0.25">
      <c r="A179" s="175">
        <v>87</v>
      </c>
      <c r="B179" s="18">
        <v>1</v>
      </c>
      <c r="C179" s="18">
        <v>0.99399999999999999</v>
      </c>
      <c r="D179" s="18">
        <v>0.99380000000000002</v>
      </c>
      <c r="E179" s="18">
        <v>0.99360000000000004</v>
      </c>
      <c r="F179" s="18">
        <v>0.99339999999999995</v>
      </c>
      <c r="G179" s="18">
        <v>0.99339999999999995</v>
      </c>
      <c r="H179" s="18">
        <v>0.99339999999999995</v>
      </c>
      <c r="I179" s="18">
        <v>0.99339999999999995</v>
      </c>
      <c r="J179" s="18">
        <v>0.99339999999999995</v>
      </c>
      <c r="K179" s="18">
        <v>0.99360000000000004</v>
      </c>
      <c r="L179" s="18">
        <v>0.99370000000000003</v>
      </c>
      <c r="M179" s="18">
        <v>0.99390000000000001</v>
      </c>
      <c r="N179" s="18">
        <v>0.99409999999999998</v>
      </c>
      <c r="O179" s="18">
        <v>0.99390000000000001</v>
      </c>
      <c r="P179" s="18">
        <v>0.99370000000000003</v>
      </c>
      <c r="Q179" s="18">
        <v>0.99529999999999996</v>
      </c>
      <c r="R179" s="18">
        <v>0.99529999999999996</v>
      </c>
      <c r="S179" s="18">
        <v>0.99529999999999996</v>
      </c>
      <c r="T179" s="18">
        <v>0.99529999999999996</v>
      </c>
      <c r="U179" s="18">
        <v>0.99529999999999996</v>
      </c>
      <c r="V179" s="18">
        <v>0.99529999999999996</v>
      </c>
      <c r="W179" s="18">
        <v>0.99529999999999996</v>
      </c>
      <c r="X179" s="18">
        <v>0.99529999999999996</v>
      </c>
      <c r="Y179" s="18">
        <v>0.99529999999999996</v>
      </c>
      <c r="Z179" s="18">
        <v>0.99529999999999996</v>
      </c>
      <c r="AA179" s="18">
        <v>0.99529999999999996</v>
      </c>
      <c r="AB179" s="18">
        <v>0.99529999999999996</v>
      </c>
      <c r="AC179" s="18">
        <v>0.99529999999999996</v>
      </c>
      <c r="AD179" s="18">
        <v>0.99529999999999996</v>
      </c>
      <c r="AE179" s="18">
        <v>0.99529999999999996</v>
      </c>
      <c r="AF179" s="18">
        <v>0.99529999999999996</v>
      </c>
      <c r="AG179" s="18">
        <v>0.99529999999999996</v>
      </c>
      <c r="AH179" s="18">
        <v>0.99529999999999996</v>
      </c>
      <c r="AI179" s="18">
        <v>0.99529999999999996</v>
      </c>
      <c r="AJ179" s="18">
        <v>0.99529999999999996</v>
      </c>
      <c r="AK179" s="18">
        <v>0.99529999999999996</v>
      </c>
      <c r="AL179" s="18">
        <v>0.99529999999999996</v>
      </c>
      <c r="AM179" s="18">
        <v>0.99529999999999996</v>
      </c>
      <c r="AN179" s="18">
        <v>0.99529999999999996</v>
      </c>
      <c r="AO179" s="18">
        <v>0.99529999999999996</v>
      </c>
      <c r="AP179" s="18">
        <v>0.99529999999999996</v>
      </c>
      <c r="AQ179" s="18">
        <v>0.99529999999999996</v>
      </c>
      <c r="AR179" s="18">
        <v>0.99529999999999996</v>
      </c>
      <c r="AS179" s="18">
        <v>0.99529999999999996</v>
      </c>
      <c r="AT179" s="18">
        <v>0.99529999999999996</v>
      </c>
      <c r="AU179" s="18">
        <v>0.99529999999999996</v>
      </c>
      <c r="AV179" s="18">
        <v>0.99529999999999996</v>
      </c>
      <c r="AW179" s="18">
        <v>0.99529999999999996</v>
      </c>
      <c r="AX179" s="18">
        <v>0.99529999999999996</v>
      </c>
      <c r="AY179" s="18">
        <v>0.99529999999999996</v>
      </c>
      <c r="AZ179" s="18">
        <v>0.99529999999999996</v>
      </c>
      <c r="BA179" s="18">
        <v>0.99529999999999996</v>
      </c>
      <c r="BB179" s="18">
        <v>0.99529999999999996</v>
      </c>
      <c r="BC179" s="18">
        <v>0.99529999999999996</v>
      </c>
      <c r="BD179" s="18">
        <v>0.99529999999999996</v>
      </c>
      <c r="BE179" s="18">
        <v>0.99529999999999996</v>
      </c>
      <c r="BF179" s="18">
        <v>0.99529999999999996</v>
      </c>
      <c r="BG179" s="18">
        <v>0.99529999999999996</v>
      </c>
      <c r="BH179" s="18">
        <v>0.99529999999999996</v>
      </c>
      <c r="BI179" s="18">
        <v>0.99529999999999996</v>
      </c>
      <c r="BJ179" s="18">
        <v>0.99529999999999996</v>
      </c>
      <c r="BK179" s="18">
        <v>0.99529999999999996</v>
      </c>
      <c r="BL179" s="18">
        <v>0.99529999999999996</v>
      </c>
      <c r="BM179" s="18">
        <v>0.99529999999999996</v>
      </c>
      <c r="BN179" s="18">
        <v>0.99529999999999996</v>
      </c>
      <c r="BO179" s="18">
        <v>0.99529999999999996</v>
      </c>
      <c r="BP179" s="18">
        <v>0.99529999999999996</v>
      </c>
      <c r="BQ179" s="18">
        <v>0.99529999999999996</v>
      </c>
      <c r="BR179" s="18">
        <v>0.99529999999999996</v>
      </c>
      <c r="BS179" s="18">
        <v>0.99529999999999996</v>
      </c>
      <c r="BT179" s="18">
        <v>0.99529999999999996</v>
      </c>
      <c r="BU179" s="18">
        <v>0.99529999999999996</v>
      </c>
      <c r="BV179" s="18">
        <v>0.99529999999999996</v>
      </c>
      <c r="BW179" s="18">
        <v>0.99529999999999996</v>
      </c>
      <c r="BX179" s="18">
        <v>0.99529999999999996</v>
      </c>
      <c r="BY179" s="18">
        <v>0.99529999999999996</v>
      </c>
      <c r="BZ179" s="18">
        <v>0.99529999999999996</v>
      </c>
      <c r="CA179" s="18">
        <v>0.99529999999999996</v>
      </c>
      <c r="CB179" s="18">
        <v>0.99529999999999996</v>
      </c>
      <c r="CC179" s="18">
        <v>0.99529999999999996</v>
      </c>
      <c r="CD179" s="18">
        <v>0.99529999999999996</v>
      </c>
      <c r="CE179" s="18">
        <v>0.99529999999999996</v>
      </c>
      <c r="CF179" s="18">
        <v>0.99529999999999996</v>
      </c>
      <c r="CG179" s="18">
        <v>0.99529999999999996</v>
      </c>
      <c r="CH179" s="18">
        <v>0.99529999999999996</v>
      </c>
      <c r="CI179" s="18">
        <v>0.99529999999999996</v>
      </c>
      <c r="CJ179" s="18">
        <v>0.99529999999999996</v>
      </c>
      <c r="CK179" s="18">
        <v>0.99529999999999996</v>
      </c>
      <c r="CL179" s="18">
        <v>0.99529999999999996</v>
      </c>
      <c r="CM179" s="18">
        <v>0.99529999999999996</v>
      </c>
      <c r="CN179" s="18">
        <v>0.99529999999999996</v>
      </c>
      <c r="CO179" s="18">
        <v>0.99529999999999996</v>
      </c>
      <c r="CP179" s="18">
        <v>0.99529999999999996</v>
      </c>
      <c r="CQ179" s="18">
        <v>0.99529999999999996</v>
      </c>
      <c r="CR179" s="18">
        <v>0.99529999999999996</v>
      </c>
      <c r="CS179" s="18">
        <v>0.99529999999999996</v>
      </c>
      <c r="CT179" s="18">
        <v>0.99529999999999996</v>
      </c>
      <c r="CU179" s="18">
        <v>0.99529999999999996</v>
      </c>
      <c r="CV179" s="18">
        <v>0.99529999999999996</v>
      </c>
      <c r="CW179" s="18">
        <v>0.99529999999999996</v>
      </c>
      <c r="CX179" s="18">
        <v>0.99529999999999996</v>
      </c>
      <c r="CY179" s="18">
        <v>0.99529999999999996</v>
      </c>
      <c r="CZ179" s="18">
        <v>0.99529999999999996</v>
      </c>
      <c r="DA179" s="18">
        <v>0.99529999999999996</v>
      </c>
      <c r="DB179" s="18">
        <v>0.99529999999999996</v>
      </c>
      <c r="DC179" s="18"/>
      <c r="DD179" s="18"/>
      <c r="DE179" s="18"/>
    </row>
    <row r="180" spans="1:109" x14ac:dyDescent="0.25">
      <c r="A180" s="175">
        <v>88</v>
      </c>
      <c r="B180" s="18">
        <v>1</v>
      </c>
      <c r="C180" s="18">
        <v>0.99450000000000005</v>
      </c>
      <c r="D180" s="18">
        <v>0.99429999999999996</v>
      </c>
      <c r="E180" s="18">
        <v>0.99409999999999998</v>
      </c>
      <c r="F180" s="18">
        <v>0.99399999999999999</v>
      </c>
      <c r="G180" s="18">
        <v>0.99399999999999999</v>
      </c>
      <c r="H180" s="18">
        <v>0.99399999999999999</v>
      </c>
      <c r="I180" s="18">
        <v>0.99399999999999999</v>
      </c>
      <c r="J180" s="18">
        <v>0.99399999999999999</v>
      </c>
      <c r="K180" s="18">
        <v>0.99409999999999998</v>
      </c>
      <c r="L180" s="18">
        <v>0.99419999999999997</v>
      </c>
      <c r="M180" s="18">
        <v>0.99439999999999995</v>
      </c>
      <c r="N180" s="18">
        <v>0.99450000000000005</v>
      </c>
      <c r="O180" s="18">
        <v>0.99470000000000003</v>
      </c>
      <c r="P180" s="18">
        <v>0.99450000000000005</v>
      </c>
      <c r="Q180" s="18">
        <v>0.99609999999999999</v>
      </c>
      <c r="R180" s="18">
        <v>0.99609999999999999</v>
      </c>
      <c r="S180" s="18">
        <v>0.99609999999999999</v>
      </c>
      <c r="T180" s="18">
        <v>0.99609999999999999</v>
      </c>
      <c r="U180" s="18">
        <v>0.99609999999999999</v>
      </c>
      <c r="V180" s="18">
        <v>0.99609999999999999</v>
      </c>
      <c r="W180" s="18">
        <v>0.99609999999999999</v>
      </c>
      <c r="X180" s="18">
        <v>0.99609999999999999</v>
      </c>
      <c r="Y180" s="18">
        <v>0.99609999999999999</v>
      </c>
      <c r="Z180" s="18">
        <v>0.99609999999999999</v>
      </c>
      <c r="AA180" s="18">
        <v>0.99609999999999999</v>
      </c>
      <c r="AB180" s="18">
        <v>0.99609999999999999</v>
      </c>
      <c r="AC180" s="18">
        <v>0.99609999999999999</v>
      </c>
      <c r="AD180" s="18">
        <v>0.99609999999999999</v>
      </c>
      <c r="AE180" s="18">
        <v>0.99609999999999999</v>
      </c>
      <c r="AF180" s="18">
        <v>0.99609999999999999</v>
      </c>
      <c r="AG180" s="18">
        <v>0.99609999999999999</v>
      </c>
      <c r="AH180" s="18">
        <v>0.99609999999999999</v>
      </c>
      <c r="AI180" s="18">
        <v>0.99609999999999999</v>
      </c>
      <c r="AJ180" s="18">
        <v>0.99609999999999999</v>
      </c>
      <c r="AK180" s="18">
        <v>0.99609999999999999</v>
      </c>
      <c r="AL180" s="18">
        <v>0.99609999999999999</v>
      </c>
      <c r="AM180" s="18">
        <v>0.99609999999999999</v>
      </c>
      <c r="AN180" s="18">
        <v>0.99609999999999999</v>
      </c>
      <c r="AO180" s="18">
        <v>0.99609999999999999</v>
      </c>
      <c r="AP180" s="18">
        <v>0.99609999999999999</v>
      </c>
      <c r="AQ180" s="18">
        <v>0.99609999999999999</v>
      </c>
      <c r="AR180" s="18">
        <v>0.99609999999999999</v>
      </c>
      <c r="AS180" s="18">
        <v>0.99609999999999999</v>
      </c>
      <c r="AT180" s="18">
        <v>0.99609999999999999</v>
      </c>
      <c r="AU180" s="18">
        <v>0.99609999999999999</v>
      </c>
      <c r="AV180" s="18">
        <v>0.99609999999999999</v>
      </c>
      <c r="AW180" s="18">
        <v>0.99609999999999999</v>
      </c>
      <c r="AX180" s="18">
        <v>0.99609999999999999</v>
      </c>
      <c r="AY180" s="18">
        <v>0.99609999999999999</v>
      </c>
      <c r="AZ180" s="18">
        <v>0.99609999999999999</v>
      </c>
      <c r="BA180" s="18">
        <v>0.99609999999999999</v>
      </c>
      <c r="BB180" s="18">
        <v>0.99609999999999999</v>
      </c>
      <c r="BC180" s="18">
        <v>0.99609999999999999</v>
      </c>
      <c r="BD180" s="18">
        <v>0.99609999999999999</v>
      </c>
      <c r="BE180" s="18">
        <v>0.99609999999999999</v>
      </c>
      <c r="BF180" s="18">
        <v>0.99609999999999999</v>
      </c>
      <c r="BG180" s="18">
        <v>0.99609999999999999</v>
      </c>
      <c r="BH180" s="18">
        <v>0.99609999999999999</v>
      </c>
      <c r="BI180" s="18">
        <v>0.99609999999999999</v>
      </c>
      <c r="BJ180" s="18">
        <v>0.99609999999999999</v>
      </c>
      <c r="BK180" s="18">
        <v>0.99609999999999999</v>
      </c>
      <c r="BL180" s="18">
        <v>0.99609999999999999</v>
      </c>
      <c r="BM180" s="18">
        <v>0.99609999999999999</v>
      </c>
      <c r="BN180" s="18">
        <v>0.99609999999999999</v>
      </c>
      <c r="BO180" s="18">
        <v>0.99609999999999999</v>
      </c>
      <c r="BP180" s="18">
        <v>0.99609999999999999</v>
      </c>
      <c r="BQ180" s="18">
        <v>0.99609999999999999</v>
      </c>
      <c r="BR180" s="18">
        <v>0.99609999999999999</v>
      </c>
      <c r="BS180" s="18">
        <v>0.99609999999999999</v>
      </c>
      <c r="BT180" s="18">
        <v>0.99609999999999999</v>
      </c>
      <c r="BU180" s="18">
        <v>0.99609999999999999</v>
      </c>
      <c r="BV180" s="18">
        <v>0.99609999999999999</v>
      </c>
      <c r="BW180" s="18">
        <v>0.99609999999999999</v>
      </c>
      <c r="BX180" s="18">
        <v>0.99609999999999999</v>
      </c>
      <c r="BY180" s="18">
        <v>0.99609999999999999</v>
      </c>
      <c r="BZ180" s="18">
        <v>0.99609999999999999</v>
      </c>
      <c r="CA180" s="18">
        <v>0.99609999999999999</v>
      </c>
      <c r="CB180" s="18">
        <v>0.99609999999999999</v>
      </c>
      <c r="CC180" s="18">
        <v>0.99609999999999999</v>
      </c>
      <c r="CD180" s="18">
        <v>0.99609999999999999</v>
      </c>
      <c r="CE180" s="18">
        <v>0.99609999999999999</v>
      </c>
      <c r="CF180" s="18">
        <v>0.99609999999999999</v>
      </c>
      <c r="CG180" s="18">
        <v>0.99609999999999999</v>
      </c>
      <c r="CH180" s="18">
        <v>0.99609999999999999</v>
      </c>
      <c r="CI180" s="18">
        <v>0.99609999999999999</v>
      </c>
      <c r="CJ180" s="18">
        <v>0.99609999999999999</v>
      </c>
      <c r="CK180" s="18">
        <v>0.99609999999999999</v>
      </c>
      <c r="CL180" s="18">
        <v>0.99609999999999999</v>
      </c>
      <c r="CM180" s="18">
        <v>0.99609999999999999</v>
      </c>
      <c r="CN180" s="18">
        <v>0.99609999999999999</v>
      </c>
      <c r="CO180" s="18">
        <v>0.99609999999999999</v>
      </c>
      <c r="CP180" s="18">
        <v>0.99609999999999999</v>
      </c>
      <c r="CQ180" s="18">
        <v>0.99609999999999999</v>
      </c>
      <c r="CR180" s="18">
        <v>0.99609999999999999</v>
      </c>
      <c r="CS180" s="18">
        <v>0.99609999999999999</v>
      </c>
      <c r="CT180" s="18">
        <v>0.99609999999999999</v>
      </c>
      <c r="CU180" s="18">
        <v>0.99609999999999999</v>
      </c>
      <c r="CV180" s="18">
        <v>0.99609999999999999</v>
      </c>
      <c r="CW180" s="18">
        <v>0.99609999999999999</v>
      </c>
      <c r="CX180" s="18">
        <v>0.99609999999999999</v>
      </c>
      <c r="CY180" s="18">
        <v>0.99609999999999999</v>
      </c>
      <c r="CZ180" s="18">
        <v>0.99609999999999999</v>
      </c>
      <c r="DA180" s="18">
        <v>0.99609999999999999</v>
      </c>
      <c r="DB180" s="18">
        <v>0.99609999999999999</v>
      </c>
      <c r="DC180" s="18"/>
      <c r="DD180" s="18"/>
      <c r="DE180" s="18"/>
    </row>
    <row r="181" spans="1:109" x14ac:dyDescent="0.25">
      <c r="A181" s="175">
        <v>89</v>
      </c>
      <c r="B181" s="18">
        <v>1</v>
      </c>
      <c r="C181" s="18">
        <v>0.995</v>
      </c>
      <c r="D181" s="18">
        <v>0.99480000000000002</v>
      </c>
      <c r="E181" s="18">
        <v>0.99470000000000003</v>
      </c>
      <c r="F181" s="18">
        <v>0.99460000000000004</v>
      </c>
      <c r="G181" s="18">
        <v>0.99450000000000005</v>
      </c>
      <c r="H181" s="18">
        <v>0.99450000000000005</v>
      </c>
      <c r="I181" s="18">
        <v>0.99450000000000005</v>
      </c>
      <c r="J181" s="18">
        <v>0.99460000000000004</v>
      </c>
      <c r="K181" s="18">
        <v>0.99460000000000004</v>
      </c>
      <c r="L181" s="18">
        <v>0.99470000000000003</v>
      </c>
      <c r="M181" s="18">
        <v>0.99490000000000001</v>
      </c>
      <c r="N181" s="18">
        <v>0.995</v>
      </c>
      <c r="O181" s="18">
        <v>0.99509999999999998</v>
      </c>
      <c r="P181" s="18">
        <v>0.99519999999999997</v>
      </c>
      <c r="Q181" s="18">
        <v>0.99680000000000002</v>
      </c>
      <c r="R181" s="18">
        <v>0.99680000000000002</v>
      </c>
      <c r="S181" s="18">
        <v>0.99680000000000002</v>
      </c>
      <c r="T181" s="18">
        <v>0.99680000000000002</v>
      </c>
      <c r="U181" s="18">
        <v>0.99680000000000002</v>
      </c>
      <c r="V181" s="18">
        <v>0.99680000000000002</v>
      </c>
      <c r="W181" s="18">
        <v>0.99680000000000002</v>
      </c>
      <c r="X181" s="18">
        <v>0.99680000000000002</v>
      </c>
      <c r="Y181" s="18">
        <v>0.99680000000000002</v>
      </c>
      <c r="Z181" s="18">
        <v>0.99680000000000002</v>
      </c>
      <c r="AA181" s="18">
        <v>0.99680000000000002</v>
      </c>
      <c r="AB181" s="18">
        <v>0.99680000000000002</v>
      </c>
      <c r="AC181" s="18">
        <v>0.99680000000000002</v>
      </c>
      <c r="AD181" s="18">
        <v>0.99680000000000002</v>
      </c>
      <c r="AE181" s="18">
        <v>0.99680000000000002</v>
      </c>
      <c r="AF181" s="18">
        <v>0.99680000000000002</v>
      </c>
      <c r="AG181" s="18">
        <v>0.99680000000000002</v>
      </c>
      <c r="AH181" s="18">
        <v>0.99680000000000002</v>
      </c>
      <c r="AI181" s="18">
        <v>0.99680000000000002</v>
      </c>
      <c r="AJ181" s="18">
        <v>0.99680000000000002</v>
      </c>
      <c r="AK181" s="18">
        <v>0.99680000000000002</v>
      </c>
      <c r="AL181" s="18">
        <v>0.99680000000000002</v>
      </c>
      <c r="AM181" s="18">
        <v>0.99680000000000002</v>
      </c>
      <c r="AN181" s="18">
        <v>0.99680000000000002</v>
      </c>
      <c r="AO181" s="18">
        <v>0.99680000000000002</v>
      </c>
      <c r="AP181" s="18">
        <v>0.99680000000000002</v>
      </c>
      <c r="AQ181" s="18">
        <v>0.99680000000000002</v>
      </c>
      <c r="AR181" s="18">
        <v>0.99680000000000002</v>
      </c>
      <c r="AS181" s="18">
        <v>0.99680000000000002</v>
      </c>
      <c r="AT181" s="18">
        <v>0.99680000000000002</v>
      </c>
      <c r="AU181" s="18">
        <v>0.99680000000000002</v>
      </c>
      <c r="AV181" s="18">
        <v>0.99680000000000002</v>
      </c>
      <c r="AW181" s="18">
        <v>0.99680000000000002</v>
      </c>
      <c r="AX181" s="18">
        <v>0.99680000000000002</v>
      </c>
      <c r="AY181" s="18">
        <v>0.99680000000000002</v>
      </c>
      <c r="AZ181" s="18">
        <v>0.99680000000000002</v>
      </c>
      <c r="BA181" s="18">
        <v>0.99680000000000002</v>
      </c>
      <c r="BB181" s="18">
        <v>0.99680000000000002</v>
      </c>
      <c r="BC181" s="18">
        <v>0.99680000000000002</v>
      </c>
      <c r="BD181" s="18">
        <v>0.99680000000000002</v>
      </c>
      <c r="BE181" s="18">
        <v>0.99680000000000002</v>
      </c>
      <c r="BF181" s="18">
        <v>0.99680000000000002</v>
      </c>
      <c r="BG181" s="18">
        <v>0.99680000000000002</v>
      </c>
      <c r="BH181" s="18">
        <v>0.99680000000000002</v>
      </c>
      <c r="BI181" s="18">
        <v>0.99680000000000002</v>
      </c>
      <c r="BJ181" s="18">
        <v>0.99680000000000002</v>
      </c>
      <c r="BK181" s="18">
        <v>0.99680000000000002</v>
      </c>
      <c r="BL181" s="18">
        <v>0.99680000000000002</v>
      </c>
      <c r="BM181" s="18">
        <v>0.99680000000000002</v>
      </c>
      <c r="BN181" s="18">
        <v>0.99680000000000002</v>
      </c>
      <c r="BO181" s="18">
        <v>0.99680000000000002</v>
      </c>
      <c r="BP181" s="18">
        <v>0.99680000000000002</v>
      </c>
      <c r="BQ181" s="18">
        <v>0.99680000000000002</v>
      </c>
      <c r="BR181" s="18">
        <v>0.99680000000000002</v>
      </c>
      <c r="BS181" s="18">
        <v>0.99680000000000002</v>
      </c>
      <c r="BT181" s="18">
        <v>0.99680000000000002</v>
      </c>
      <c r="BU181" s="18">
        <v>0.99680000000000002</v>
      </c>
      <c r="BV181" s="18">
        <v>0.99680000000000002</v>
      </c>
      <c r="BW181" s="18">
        <v>0.99680000000000002</v>
      </c>
      <c r="BX181" s="18">
        <v>0.99680000000000002</v>
      </c>
      <c r="BY181" s="18">
        <v>0.99680000000000002</v>
      </c>
      <c r="BZ181" s="18">
        <v>0.99680000000000002</v>
      </c>
      <c r="CA181" s="18">
        <v>0.99680000000000002</v>
      </c>
      <c r="CB181" s="18">
        <v>0.99680000000000002</v>
      </c>
      <c r="CC181" s="18">
        <v>0.99680000000000002</v>
      </c>
      <c r="CD181" s="18">
        <v>0.99680000000000002</v>
      </c>
      <c r="CE181" s="18">
        <v>0.99680000000000002</v>
      </c>
      <c r="CF181" s="18">
        <v>0.99680000000000002</v>
      </c>
      <c r="CG181" s="18">
        <v>0.99680000000000002</v>
      </c>
      <c r="CH181" s="18">
        <v>0.99680000000000002</v>
      </c>
      <c r="CI181" s="18">
        <v>0.99680000000000002</v>
      </c>
      <c r="CJ181" s="18">
        <v>0.99680000000000002</v>
      </c>
      <c r="CK181" s="18">
        <v>0.99680000000000002</v>
      </c>
      <c r="CL181" s="18">
        <v>0.99680000000000002</v>
      </c>
      <c r="CM181" s="18">
        <v>0.99680000000000002</v>
      </c>
      <c r="CN181" s="18">
        <v>0.99680000000000002</v>
      </c>
      <c r="CO181" s="18">
        <v>0.99680000000000002</v>
      </c>
      <c r="CP181" s="18">
        <v>0.99680000000000002</v>
      </c>
      <c r="CQ181" s="18">
        <v>0.99680000000000002</v>
      </c>
      <c r="CR181" s="18">
        <v>0.99680000000000002</v>
      </c>
      <c r="CS181" s="18">
        <v>0.99680000000000002</v>
      </c>
      <c r="CT181" s="18">
        <v>0.99680000000000002</v>
      </c>
      <c r="CU181" s="18">
        <v>0.99680000000000002</v>
      </c>
      <c r="CV181" s="18">
        <v>0.99680000000000002</v>
      </c>
      <c r="CW181" s="18">
        <v>0.99680000000000002</v>
      </c>
      <c r="CX181" s="18">
        <v>0.99680000000000002</v>
      </c>
      <c r="CY181" s="18">
        <v>0.99680000000000002</v>
      </c>
      <c r="CZ181" s="18">
        <v>0.99680000000000002</v>
      </c>
      <c r="DA181" s="18">
        <v>0.99680000000000002</v>
      </c>
      <c r="DB181" s="18">
        <v>0.99680000000000002</v>
      </c>
      <c r="DC181" s="18"/>
      <c r="DD181" s="18"/>
      <c r="DE181" s="18"/>
    </row>
    <row r="182" spans="1:109" x14ac:dyDescent="0.25">
      <c r="A182" s="175">
        <v>90</v>
      </c>
      <c r="B182" s="18">
        <v>1</v>
      </c>
      <c r="C182" s="18">
        <v>0.99550000000000005</v>
      </c>
      <c r="D182" s="18">
        <v>0.99529999999999996</v>
      </c>
      <c r="E182" s="18">
        <v>0.99519999999999997</v>
      </c>
      <c r="F182" s="18">
        <v>0.99509999999999998</v>
      </c>
      <c r="G182" s="18">
        <v>0.99509999999999998</v>
      </c>
      <c r="H182" s="18">
        <v>0.99509999999999998</v>
      </c>
      <c r="I182" s="18">
        <v>0.99509999999999998</v>
      </c>
      <c r="J182" s="18">
        <v>0.99509999999999998</v>
      </c>
      <c r="K182" s="18">
        <v>0.99519999999999997</v>
      </c>
      <c r="L182" s="18">
        <v>0.99519999999999997</v>
      </c>
      <c r="M182" s="18">
        <v>0.99529999999999996</v>
      </c>
      <c r="N182" s="18">
        <v>0.99539999999999995</v>
      </c>
      <c r="O182" s="18">
        <v>0.99550000000000005</v>
      </c>
      <c r="P182" s="18">
        <v>0.99560000000000004</v>
      </c>
      <c r="Q182" s="18">
        <v>0.99750000000000005</v>
      </c>
      <c r="R182" s="18">
        <v>0.99750000000000005</v>
      </c>
      <c r="S182" s="18">
        <v>0.99750000000000005</v>
      </c>
      <c r="T182" s="18">
        <v>0.99750000000000005</v>
      </c>
      <c r="U182" s="18">
        <v>0.99750000000000005</v>
      </c>
      <c r="V182" s="18">
        <v>0.99750000000000005</v>
      </c>
      <c r="W182" s="18">
        <v>0.99750000000000005</v>
      </c>
      <c r="X182" s="18">
        <v>0.99750000000000005</v>
      </c>
      <c r="Y182" s="18">
        <v>0.99750000000000005</v>
      </c>
      <c r="Z182" s="18">
        <v>0.99750000000000005</v>
      </c>
      <c r="AA182" s="18">
        <v>0.99750000000000005</v>
      </c>
      <c r="AB182" s="18">
        <v>0.99750000000000005</v>
      </c>
      <c r="AC182" s="18">
        <v>0.99750000000000005</v>
      </c>
      <c r="AD182" s="18">
        <v>0.99750000000000005</v>
      </c>
      <c r="AE182" s="18">
        <v>0.99750000000000005</v>
      </c>
      <c r="AF182" s="18">
        <v>0.99750000000000005</v>
      </c>
      <c r="AG182" s="18">
        <v>0.99750000000000005</v>
      </c>
      <c r="AH182" s="18">
        <v>0.99750000000000005</v>
      </c>
      <c r="AI182" s="18">
        <v>0.99750000000000005</v>
      </c>
      <c r="AJ182" s="18">
        <v>0.99750000000000005</v>
      </c>
      <c r="AK182" s="18">
        <v>0.99750000000000005</v>
      </c>
      <c r="AL182" s="18">
        <v>0.99750000000000005</v>
      </c>
      <c r="AM182" s="18">
        <v>0.99750000000000005</v>
      </c>
      <c r="AN182" s="18">
        <v>0.99750000000000005</v>
      </c>
      <c r="AO182" s="18">
        <v>0.99750000000000005</v>
      </c>
      <c r="AP182" s="18">
        <v>0.99750000000000005</v>
      </c>
      <c r="AQ182" s="18">
        <v>0.99750000000000005</v>
      </c>
      <c r="AR182" s="18">
        <v>0.99750000000000005</v>
      </c>
      <c r="AS182" s="18">
        <v>0.99750000000000005</v>
      </c>
      <c r="AT182" s="18">
        <v>0.99750000000000005</v>
      </c>
      <c r="AU182" s="18">
        <v>0.99750000000000005</v>
      </c>
      <c r="AV182" s="18">
        <v>0.99750000000000005</v>
      </c>
      <c r="AW182" s="18">
        <v>0.99750000000000005</v>
      </c>
      <c r="AX182" s="18">
        <v>0.99750000000000005</v>
      </c>
      <c r="AY182" s="18">
        <v>0.99750000000000005</v>
      </c>
      <c r="AZ182" s="18">
        <v>0.99750000000000005</v>
      </c>
      <c r="BA182" s="18">
        <v>0.99750000000000005</v>
      </c>
      <c r="BB182" s="18">
        <v>0.99750000000000005</v>
      </c>
      <c r="BC182" s="18">
        <v>0.99750000000000005</v>
      </c>
      <c r="BD182" s="18">
        <v>0.99750000000000005</v>
      </c>
      <c r="BE182" s="18">
        <v>0.99750000000000005</v>
      </c>
      <c r="BF182" s="18">
        <v>0.99750000000000005</v>
      </c>
      <c r="BG182" s="18">
        <v>0.99750000000000005</v>
      </c>
      <c r="BH182" s="18">
        <v>0.99750000000000005</v>
      </c>
      <c r="BI182" s="18">
        <v>0.99750000000000005</v>
      </c>
      <c r="BJ182" s="18">
        <v>0.99750000000000005</v>
      </c>
      <c r="BK182" s="18">
        <v>0.99750000000000005</v>
      </c>
      <c r="BL182" s="18">
        <v>0.99750000000000005</v>
      </c>
      <c r="BM182" s="18">
        <v>0.99750000000000005</v>
      </c>
      <c r="BN182" s="18">
        <v>0.99750000000000005</v>
      </c>
      <c r="BO182" s="18">
        <v>0.99750000000000005</v>
      </c>
      <c r="BP182" s="18">
        <v>0.99750000000000005</v>
      </c>
      <c r="BQ182" s="18">
        <v>0.99750000000000005</v>
      </c>
      <c r="BR182" s="18">
        <v>0.99750000000000005</v>
      </c>
      <c r="BS182" s="18">
        <v>0.99750000000000005</v>
      </c>
      <c r="BT182" s="18">
        <v>0.99750000000000005</v>
      </c>
      <c r="BU182" s="18">
        <v>0.99750000000000005</v>
      </c>
      <c r="BV182" s="18">
        <v>0.99750000000000005</v>
      </c>
      <c r="BW182" s="18">
        <v>0.99750000000000005</v>
      </c>
      <c r="BX182" s="18">
        <v>0.99750000000000005</v>
      </c>
      <c r="BY182" s="18">
        <v>0.99750000000000005</v>
      </c>
      <c r="BZ182" s="18">
        <v>0.99750000000000005</v>
      </c>
      <c r="CA182" s="18">
        <v>0.99750000000000005</v>
      </c>
      <c r="CB182" s="18">
        <v>0.99750000000000005</v>
      </c>
      <c r="CC182" s="18">
        <v>0.99750000000000005</v>
      </c>
      <c r="CD182" s="18">
        <v>0.99750000000000005</v>
      </c>
      <c r="CE182" s="18">
        <v>0.99750000000000005</v>
      </c>
      <c r="CF182" s="18">
        <v>0.99750000000000005</v>
      </c>
      <c r="CG182" s="18">
        <v>0.99750000000000005</v>
      </c>
      <c r="CH182" s="18">
        <v>0.99750000000000005</v>
      </c>
      <c r="CI182" s="18">
        <v>0.99750000000000005</v>
      </c>
      <c r="CJ182" s="18">
        <v>0.99750000000000005</v>
      </c>
      <c r="CK182" s="18">
        <v>0.99750000000000005</v>
      </c>
      <c r="CL182" s="18">
        <v>0.99750000000000005</v>
      </c>
      <c r="CM182" s="18">
        <v>0.99750000000000005</v>
      </c>
      <c r="CN182" s="18">
        <v>0.99750000000000005</v>
      </c>
      <c r="CO182" s="18">
        <v>0.99750000000000005</v>
      </c>
      <c r="CP182" s="18">
        <v>0.99750000000000005</v>
      </c>
      <c r="CQ182" s="18">
        <v>0.99750000000000005</v>
      </c>
      <c r="CR182" s="18">
        <v>0.99750000000000005</v>
      </c>
      <c r="CS182" s="18">
        <v>0.99750000000000005</v>
      </c>
      <c r="CT182" s="18">
        <v>0.99750000000000005</v>
      </c>
      <c r="CU182" s="18">
        <v>0.99750000000000005</v>
      </c>
      <c r="CV182" s="18">
        <v>0.99750000000000005</v>
      </c>
      <c r="CW182" s="18">
        <v>0.99750000000000005</v>
      </c>
      <c r="CX182" s="18">
        <v>0.99750000000000005</v>
      </c>
      <c r="CY182" s="18">
        <v>0.99750000000000005</v>
      </c>
      <c r="CZ182" s="18">
        <v>0.99750000000000005</v>
      </c>
      <c r="DA182" s="18">
        <v>0.99750000000000005</v>
      </c>
      <c r="DB182" s="18">
        <v>0.99750000000000005</v>
      </c>
      <c r="DC182" s="18"/>
      <c r="DD182" s="18"/>
      <c r="DE182" s="18"/>
    </row>
    <row r="183" spans="1:109" x14ac:dyDescent="0.25">
      <c r="A183" s="175">
        <v>91</v>
      </c>
      <c r="B183" s="18">
        <v>1</v>
      </c>
      <c r="C183" s="18">
        <v>0.99580000000000002</v>
      </c>
      <c r="D183" s="18">
        <v>0.99560000000000004</v>
      </c>
      <c r="E183" s="18">
        <v>0.99550000000000005</v>
      </c>
      <c r="F183" s="18">
        <v>0.99539999999999995</v>
      </c>
      <c r="G183" s="18">
        <v>0.99529999999999996</v>
      </c>
      <c r="H183" s="18">
        <v>0.99529999999999996</v>
      </c>
      <c r="I183" s="18">
        <v>0.99529999999999996</v>
      </c>
      <c r="J183" s="18">
        <v>0.99529999999999996</v>
      </c>
      <c r="K183" s="18">
        <v>0.99539999999999995</v>
      </c>
      <c r="L183" s="18">
        <v>0.99539999999999995</v>
      </c>
      <c r="M183" s="18">
        <v>0.99550000000000005</v>
      </c>
      <c r="N183" s="18">
        <v>0.99560000000000004</v>
      </c>
      <c r="O183" s="18">
        <v>0.99570000000000003</v>
      </c>
      <c r="P183" s="18">
        <v>0.99570000000000003</v>
      </c>
      <c r="Q183" s="18">
        <v>0.99760000000000004</v>
      </c>
      <c r="R183" s="18">
        <v>0.99760000000000004</v>
      </c>
      <c r="S183" s="18">
        <v>0.99760000000000004</v>
      </c>
      <c r="T183" s="18">
        <v>0.99760000000000004</v>
      </c>
      <c r="U183" s="18">
        <v>0.99760000000000004</v>
      </c>
      <c r="V183" s="18">
        <v>0.99760000000000004</v>
      </c>
      <c r="W183" s="18">
        <v>0.99760000000000004</v>
      </c>
      <c r="X183" s="18">
        <v>0.99760000000000004</v>
      </c>
      <c r="Y183" s="18">
        <v>0.99760000000000004</v>
      </c>
      <c r="Z183" s="18">
        <v>0.99760000000000004</v>
      </c>
      <c r="AA183" s="18">
        <v>0.99760000000000004</v>
      </c>
      <c r="AB183" s="18">
        <v>0.99760000000000004</v>
      </c>
      <c r="AC183" s="18">
        <v>0.99760000000000004</v>
      </c>
      <c r="AD183" s="18">
        <v>0.99760000000000004</v>
      </c>
      <c r="AE183" s="18">
        <v>0.99760000000000004</v>
      </c>
      <c r="AF183" s="18">
        <v>0.99760000000000004</v>
      </c>
      <c r="AG183" s="18">
        <v>0.99760000000000004</v>
      </c>
      <c r="AH183" s="18">
        <v>0.99760000000000004</v>
      </c>
      <c r="AI183" s="18">
        <v>0.99760000000000004</v>
      </c>
      <c r="AJ183" s="18">
        <v>0.99760000000000004</v>
      </c>
      <c r="AK183" s="18">
        <v>0.99760000000000004</v>
      </c>
      <c r="AL183" s="18">
        <v>0.99760000000000004</v>
      </c>
      <c r="AM183" s="18">
        <v>0.99760000000000004</v>
      </c>
      <c r="AN183" s="18">
        <v>0.99760000000000004</v>
      </c>
      <c r="AO183" s="18">
        <v>0.99760000000000004</v>
      </c>
      <c r="AP183" s="18">
        <v>0.99760000000000004</v>
      </c>
      <c r="AQ183" s="18">
        <v>0.99760000000000004</v>
      </c>
      <c r="AR183" s="18">
        <v>0.99760000000000004</v>
      </c>
      <c r="AS183" s="18">
        <v>0.99760000000000004</v>
      </c>
      <c r="AT183" s="18">
        <v>0.99760000000000004</v>
      </c>
      <c r="AU183" s="18">
        <v>0.99760000000000004</v>
      </c>
      <c r="AV183" s="18">
        <v>0.99760000000000004</v>
      </c>
      <c r="AW183" s="18">
        <v>0.99760000000000004</v>
      </c>
      <c r="AX183" s="18">
        <v>0.99760000000000004</v>
      </c>
      <c r="AY183" s="18">
        <v>0.99760000000000004</v>
      </c>
      <c r="AZ183" s="18">
        <v>0.99760000000000004</v>
      </c>
      <c r="BA183" s="18">
        <v>0.99760000000000004</v>
      </c>
      <c r="BB183" s="18">
        <v>0.99760000000000004</v>
      </c>
      <c r="BC183" s="18">
        <v>0.99760000000000004</v>
      </c>
      <c r="BD183" s="18">
        <v>0.99760000000000004</v>
      </c>
      <c r="BE183" s="18">
        <v>0.99760000000000004</v>
      </c>
      <c r="BF183" s="18">
        <v>0.99760000000000004</v>
      </c>
      <c r="BG183" s="18">
        <v>0.99760000000000004</v>
      </c>
      <c r="BH183" s="18">
        <v>0.99760000000000004</v>
      </c>
      <c r="BI183" s="18">
        <v>0.99760000000000004</v>
      </c>
      <c r="BJ183" s="18">
        <v>0.99760000000000004</v>
      </c>
      <c r="BK183" s="18">
        <v>0.99760000000000004</v>
      </c>
      <c r="BL183" s="18">
        <v>0.99760000000000004</v>
      </c>
      <c r="BM183" s="18">
        <v>0.99760000000000004</v>
      </c>
      <c r="BN183" s="18">
        <v>0.99760000000000004</v>
      </c>
      <c r="BO183" s="18">
        <v>0.99760000000000004</v>
      </c>
      <c r="BP183" s="18">
        <v>0.99760000000000004</v>
      </c>
      <c r="BQ183" s="18">
        <v>0.99760000000000004</v>
      </c>
      <c r="BR183" s="18">
        <v>0.99760000000000004</v>
      </c>
      <c r="BS183" s="18">
        <v>0.99760000000000004</v>
      </c>
      <c r="BT183" s="18">
        <v>0.99760000000000004</v>
      </c>
      <c r="BU183" s="18">
        <v>0.99760000000000004</v>
      </c>
      <c r="BV183" s="18">
        <v>0.99760000000000004</v>
      </c>
      <c r="BW183" s="18">
        <v>0.99760000000000004</v>
      </c>
      <c r="BX183" s="18">
        <v>0.99760000000000004</v>
      </c>
      <c r="BY183" s="18">
        <v>0.99760000000000004</v>
      </c>
      <c r="BZ183" s="18">
        <v>0.99760000000000004</v>
      </c>
      <c r="CA183" s="18">
        <v>0.99760000000000004</v>
      </c>
      <c r="CB183" s="18">
        <v>0.99760000000000004</v>
      </c>
      <c r="CC183" s="18">
        <v>0.99760000000000004</v>
      </c>
      <c r="CD183" s="18">
        <v>0.99760000000000004</v>
      </c>
      <c r="CE183" s="18">
        <v>0.99760000000000004</v>
      </c>
      <c r="CF183" s="18">
        <v>0.99760000000000004</v>
      </c>
      <c r="CG183" s="18">
        <v>0.99760000000000004</v>
      </c>
      <c r="CH183" s="18">
        <v>0.99760000000000004</v>
      </c>
      <c r="CI183" s="18">
        <v>0.99760000000000004</v>
      </c>
      <c r="CJ183" s="18">
        <v>0.99760000000000004</v>
      </c>
      <c r="CK183" s="18">
        <v>0.99760000000000004</v>
      </c>
      <c r="CL183" s="18">
        <v>0.99760000000000004</v>
      </c>
      <c r="CM183" s="18">
        <v>0.99760000000000004</v>
      </c>
      <c r="CN183" s="18">
        <v>0.99760000000000004</v>
      </c>
      <c r="CO183" s="18">
        <v>0.99760000000000004</v>
      </c>
      <c r="CP183" s="18">
        <v>0.99760000000000004</v>
      </c>
      <c r="CQ183" s="18">
        <v>0.99760000000000004</v>
      </c>
      <c r="CR183" s="18">
        <v>0.99760000000000004</v>
      </c>
      <c r="CS183" s="18">
        <v>0.99760000000000004</v>
      </c>
      <c r="CT183" s="18">
        <v>0.99760000000000004</v>
      </c>
      <c r="CU183" s="18">
        <v>0.99760000000000004</v>
      </c>
      <c r="CV183" s="18">
        <v>0.99760000000000004</v>
      </c>
      <c r="CW183" s="18">
        <v>0.99760000000000004</v>
      </c>
      <c r="CX183" s="18">
        <v>0.99760000000000004</v>
      </c>
      <c r="CY183" s="18">
        <v>0.99760000000000004</v>
      </c>
      <c r="CZ183" s="18">
        <v>0.99760000000000004</v>
      </c>
      <c r="DA183" s="18">
        <v>0.99760000000000004</v>
      </c>
      <c r="DB183" s="18">
        <v>0.99760000000000004</v>
      </c>
      <c r="DC183" s="18"/>
      <c r="DD183" s="18"/>
      <c r="DE183" s="18"/>
    </row>
    <row r="184" spans="1:109" x14ac:dyDescent="0.25">
      <c r="A184" s="175">
        <v>92</v>
      </c>
      <c r="B184" s="18">
        <v>1</v>
      </c>
      <c r="C184" s="18">
        <v>0.99609999999999999</v>
      </c>
      <c r="D184" s="18">
        <v>0.99590000000000001</v>
      </c>
      <c r="E184" s="18">
        <v>0.99570000000000003</v>
      </c>
      <c r="F184" s="18">
        <v>0.99560000000000004</v>
      </c>
      <c r="G184" s="18">
        <v>0.99550000000000005</v>
      </c>
      <c r="H184" s="18">
        <v>0.99550000000000005</v>
      </c>
      <c r="I184" s="18">
        <v>0.99550000000000005</v>
      </c>
      <c r="J184" s="18">
        <v>0.99550000000000005</v>
      </c>
      <c r="K184" s="18">
        <v>0.99550000000000005</v>
      </c>
      <c r="L184" s="18">
        <v>0.99560000000000004</v>
      </c>
      <c r="M184" s="18">
        <v>0.99570000000000003</v>
      </c>
      <c r="N184" s="18">
        <v>0.99570000000000003</v>
      </c>
      <c r="O184" s="18">
        <v>0.99580000000000002</v>
      </c>
      <c r="P184" s="18">
        <v>0.99580000000000002</v>
      </c>
      <c r="Q184" s="18">
        <v>0.99770000000000003</v>
      </c>
      <c r="R184" s="18">
        <v>0.99770000000000003</v>
      </c>
      <c r="S184" s="18">
        <v>0.99770000000000003</v>
      </c>
      <c r="T184" s="18">
        <v>0.99770000000000003</v>
      </c>
      <c r="U184" s="18">
        <v>0.99770000000000003</v>
      </c>
      <c r="V184" s="18">
        <v>0.99770000000000003</v>
      </c>
      <c r="W184" s="18">
        <v>0.99770000000000003</v>
      </c>
      <c r="X184" s="18">
        <v>0.99770000000000003</v>
      </c>
      <c r="Y184" s="18">
        <v>0.99770000000000003</v>
      </c>
      <c r="Z184" s="18">
        <v>0.99770000000000003</v>
      </c>
      <c r="AA184" s="18">
        <v>0.99770000000000003</v>
      </c>
      <c r="AB184" s="18">
        <v>0.99770000000000003</v>
      </c>
      <c r="AC184" s="18">
        <v>0.99770000000000003</v>
      </c>
      <c r="AD184" s="18">
        <v>0.99770000000000003</v>
      </c>
      <c r="AE184" s="18">
        <v>0.99770000000000003</v>
      </c>
      <c r="AF184" s="18">
        <v>0.99770000000000003</v>
      </c>
      <c r="AG184" s="18">
        <v>0.99770000000000003</v>
      </c>
      <c r="AH184" s="18">
        <v>0.99770000000000003</v>
      </c>
      <c r="AI184" s="18">
        <v>0.99770000000000003</v>
      </c>
      <c r="AJ184" s="18">
        <v>0.99770000000000003</v>
      </c>
      <c r="AK184" s="18">
        <v>0.99770000000000003</v>
      </c>
      <c r="AL184" s="18">
        <v>0.99770000000000003</v>
      </c>
      <c r="AM184" s="18">
        <v>0.99770000000000003</v>
      </c>
      <c r="AN184" s="18">
        <v>0.99770000000000003</v>
      </c>
      <c r="AO184" s="18">
        <v>0.99770000000000003</v>
      </c>
      <c r="AP184" s="18">
        <v>0.99770000000000003</v>
      </c>
      <c r="AQ184" s="18">
        <v>0.99770000000000003</v>
      </c>
      <c r="AR184" s="18">
        <v>0.99770000000000003</v>
      </c>
      <c r="AS184" s="18">
        <v>0.99770000000000003</v>
      </c>
      <c r="AT184" s="18">
        <v>0.99770000000000003</v>
      </c>
      <c r="AU184" s="18">
        <v>0.99770000000000003</v>
      </c>
      <c r="AV184" s="18">
        <v>0.99770000000000003</v>
      </c>
      <c r="AW184" s="18">
        <v>0.99770000000000003</v>
      </c>
      <c r="AX184" s="18">
        <v>0.99770000000000003</v>
      </c>
      <c r="AY184" s="18">
        <v>0.99770000000000003</v>
      </c>
      <c r="AZ184" s="18">
        <v>0.99770000000000003</v>
      </c>
      <c r="BA184" s="18">
        <v>0.99770000000000003</v>
      </c>
      <c r="BB184" s="18">
        <v>0.99770000000000003</v>
      </c>
      <c r="BC184" s="18">
        <v>0.99770000000000003</v>
      </c>
      <c r="BD184" s="18">
        <v>0.99770000000000003</v>
      </c>
      <c r="BE184" s="18">
        <v>0.99770000000000003</v>
      </c>
      <c r="BF184" s="18">
        <v>0.99770000000000003</v>
      </c>
      <c r="BG184" s="18">
        <v>0.99770000000000003</v>
      </c>
      <c r="BH184" s="18">
        <v>0.99770000000000003</v>
      </c>
      <c r="BI184" s="18">
        <v>0.99770000000000003</v>
      </c>
      <c r="BJ184" s="18">
        <v>0.99770000000000003</v>
      </c>
      <c r="BK184" s="18">
        <v>0.99770000000000003</v>
      </c>
      <c r="BL184" s="18">
        <v>0.99770000000000003</v>
      </c>
      <c r="BM184" s="18">
        <v>0.99770000000000003</v>
      </c>
      <c r="BN184" s="18">
        <v>0.99770000000000003</v>
      </c>
      <c r="BO184" s="18">
        <v>0.99770000000000003</v>
      </c>
      <c r="BP184" s="18">
        <v>0.99770000000000003</v>
      </c>
      <c r="BQ184" s="18">
        <v>0.99770000000000003</v>
      </c>
      <c r="BR184" s="18">
        <v>0.99770000000000003</v>
      </c>
      <c r="BS184" s="18">
        <v>0.99770000000000003</v>
      </c>
      <c r="BT184" s="18">
        <v>0.99770000000000003</v>
      </c>
      <c r="BU184" s="18">
        <v>0.99770000000000003</v>
      </c>
      <c r="BV184" s="18">
        <v>0.99770000000000003</v>
      </c>
      <c r="BW184" s="18">
        <v>0.99770000000000003</v>
      </c>
      <c r="BX184" s="18">
        <v>0.99770000000000003</v>
      </c>
      <c r="BY184" s="18">
        <v>0.99770000000000003</v>
      </c>
      <c r="BZ184" s="18">
        <v>0.99770000000000003</v>
      </c>
      <c r="CA184" s="18">
        <v>0.99770000000000003</v>
      </c>
      <c r="CB184" s="18">
        <v>0.99770000000000003</v>
      </c>
      <c r="CC184" s="18">
        <v>0.99770000000000003</v>
      </c>
      <c r="CD184" s="18">
        <v>0.99770000000000003</v>
      </c>
      <c r="CE184" s="18">
        <v>0.99770000000000003</v>
      </c>
      <c r="CF184" s="18">
        <v>0.99770000000000003</v>
      </c>
      <c r="CG184" s="18">
        <v>0.99770000000000003</v>
      </c>
      <c r="CH184" s="18">
        <v>0.99770000000000003</v>
      </c>
      <c r="CI184" s="18">
        <v>0.99770000000000003</v>
      </c>
      <c r="CJ184" s="18">
        <v>0.99770000000000003</v>
      </c>
      <c r="CK184" s="18">
        <v>0.99770000000000003</v>
      </c>
      <c r="CL184" s="18">
        <v>0.99770000000000003</v>
      </c>
      <c r="CM184" s="18">
        <v>0.99770000000000003</v>
      </c>
      <c r="CN184" s="18">
        <v>0.99770000000000003</v>
      </c>
      <c r="CO184" s="18">
        <v>0.99770000000000003</v>
      </c>
      <c r="CP184" s="18">
        <v>0.99770000000000003</v>
      </c>
      <c r="CQ184" s="18">
        <v>0.99770000000000003</v>
      </c>
      <c r="CR184" s="18">
        <v>0.99770000000000003</v>
      </c>
      <c r="CS184" s="18">
        <v>0.99770000000000003</v>
      </c>
      <c r="CT184" s="18">
        <v>0.99770000000000003</v>
      </c>
      <c r="CU184" s="18">
        <v>0.99770000000000003</v>
      </c>
      <c r="CV184" s="18">
        <v>0.99770000000000003</v>
      </c>
      <c r="CW184" s="18">
        <v>0.99770000000000003</v>
      </c>
      <c r="CX184" s="18">
        <v>0.99770000000000003</v>
      </c>
      <c r="CY184" s="18">
        <v>0.99770000000000003</v>
      </c>
      <c r="CZ184" s="18">
        <v>0.99770000000000003</v>
      </c>
      <c r="DA184" s="18">
        <v>0.99770000000000003</v>
      </c>
      <c r="DB184" s="18">
        <v>0.99770000000000003</v>
      </c>
      <c r="DC184" s="18"/>
      <c r="DD184" s="18"/>
      <c r="DE184" s="18"/>
    </row>
    <row r="185" spans="1:109" x14ac:dyDescent="0.25">
      <c r="A185" s="175">
        <v>93</v>
      </c>
      <c r="B185" s="18">
        <v>1</v>
      </c>
      <c r="C185" s="18">
        <v>0.99650000000000005</v>
      </c>
      <c r="D185" s="18">
        <v>0.99619999999999997</v>
      </c>
      <c r="E185" s="18">
        <v>0.99590000000000001</v>
      </c>
      <c r="F185" s="18">
        <v>0.99580000000000002</v>
      </c>
      <c r="G185" s="18">
        <v>0.99570000000000003</v>
      </c>
      <c r="H185" s="18">
        <v>0.99570000000000003</v>
      </c>
      <c r="I185" s="18">
        <v>0.99570000000000003</v>
      </c>
      <c r="J185" s="18">
        <v>0.99570000000000003</v>
      </c>
      <c r="K185" s="18">
        <v>0.99570000000000003</v>
      </c>
      <c r="L185" s="18">
        <v>0.99570000000000003</v>
      </c>
      <c r="M185" s="18">
        <v>0.99580000000000002</v>
      </c>
      <c r="N185" s="18">
        <v>0.99580000000000002</v>
      </c>
      <c r="O185" s="18">
        <v>0.99590000000000001</v>
      </c>
      <c r="P185" s="18">
        <v>0.99590000000000001</v>
      </c>
      <c r="Q185" s="18">
        <v>0.99780000000000002</v>
      </c>
      <c r="R185" s="18">
        <v>0.99780000000000002</v>
      </c>
      <c r="S185" s="18">
        <v>0.99780000000000002</v>
      </c>
      <c r="T185" s="18">
        <v>0.99780000000000002</v>
      </c>
      <c r="U185" s="18">
        <v>0.99780000000000002</v>
      </c>
      <c r="V185" s="18">
        <v>0.99780000000000002</v>
      </c>
      <c r="W185" s="18">
        <v>0.99780000000000002</v>
      </c>
      <c r="X185" s="18">
        <v>0.99780000000000002</v>
      </c>
      <c r="Y185" s="18">
        <v>0.99780000000000002</v>
      </c>
      <c r="Z185" s="18">
        <v>0.99780000000000002</v>
      </c>
      <c r="AA185" s="18">
        <v>0.99780000000000002</v>
      </c>
      <c r="AB185" s="18">
        <v>0.99780000000000002</v>
      </c>
      <c r="AC185" s="18">
        <v>0.99780000000000002</v>
      </c>
      <c r="AD185" s="18">
        <v>0.99780000000000002</v>
      </c>
      <c r="AE185" s="18">
        <v>0.99780000000000002</v>
      </c>
      <c r="AF185" s="18">
        <v>0.99780000000000002</v>
      </c>
      <c r="AG185" s="18">
        <v>0.99780000000000002</v>
      </c>
      <c r="AH185" s="18">
        <v>0.99780000000000002</v>
      </c>
      <c r="AI185" s="18">
        <v>0.99780000000000002</v>
      </c>
      <c r="AJ185" s="18">
        <v>0.99780000000000002</v>
      </c>
      <c r="AK185" s="18">
        <v>0.99780000000000002</v>
      </c>
      <c r="AL185" s="18">
        <v>0.99780000000000002</v>
      </c>
      <c r="AM185" s="18">
        <v>0.99780000000000002</v>
      </c>
      <c r="AN185" s="18">
        <v>0.99780000000000002</v>
      </c>
      <c r="AO185" s="18">
        <v>0.99780000000000002</v>
      </c>
      <c r="AP185" s="18">
        <v>0.99780000000000002</v>
      </c>
      <c r="AQ185" s="18">
        <v>0.99780000000000002</v>
      </c>
      <c r="AR185" s="18">
        <v>0.99780000000000002</v>
      </c>
      <c r="AS185" s="18">
        <v>0.99780000000000002</v>
      </c>
      <c r="AT185" s="18">
        <v>0.99780000000000002</v>
      </c>
      <c r="AU185" s="18">
        <v>0.99780000000000002</v>
      </c>
      <c r="AV185" s="18">
        <v>0.99780000000000002</v>
      </c>
      <c r="AW185" s="18">
        <v>0.99780000000000002</v>
      </c>
      <c r="AX185" s="18">
        <v>0.99780000000000002</v>
      </c>
      <c r="AY185" s="18">
        <v>0.99780000000000002</v>
      </c>
      <c r="AZ185" s="18">
        <v>0.99780000000000002</v>
      </c>
      <c r="BA185" s="18">
        <v>0.99780000000000002</v>
      </c>
      <c r="BB185" s="18">
        <v>0.99780000000000002</v>
      </c>
      <c r="BC185" s="18">
        <v>0.99780000000000002</v>
      </c>
      <c r="BD185" s="18">
        <v>0.99780000000000002</v>
      </c>
      <c r="BE185" s="18">
        <v>0.99780000000000002</v>
      </c>
      <c r="BF185" s="18">
        <v>0.99780000000000002</v>
      </c>
      <c r="BG185" s="18">
        <v>0.99780000000000002</v>
      </c>
      <c r="BH185" s="18">
        <v>0.99780000000000002</v>
      </c>
      <c r="BI185" s="18">
        <v>0.99780000000000002</v>
      </c>
      <c r="BJ185" s="18">
        <v>0.99780000000000002</v>
      </c>
      <c r="BK185" s="18">
        <v>0.99780000000000002</v>
      </c>
      <c r="BL185" s="18">
        <v>0.99780000000000002</v>
      </c>
      <c r="BM185" s="18">
        <v>0.99780000000000002</v>
      </c>
      <c r="BN185" s="18">
        <v>0.99780000000000002</v>
      </c>
      <c r="BO185" s="18">
        <v>0.99780000000000002</v>
      </c>
      <c r="BP185" s="18">
        <v>0.99780000000000002</v>
      </c>
      <c r="BQ185" s="18">
        <v>0.99780000000000002</v>
      </c>
      <c r="BR185" s="18">
        <v>0.99780000000000002</v>
      </c>
      <c r="BS185" s="18">
        <v>0.99780000000000002</v>
      </c>
      <c r="BT185" s="18">
        <v>0.99780000000000002</v>
      </c>
      <c r="BU185" s="18">
        <v>0.99780000000000002</v>
      </c>
      <c r="BV185" s="18">
        <v>0.99780000000000002</v>
      </c>
      <c r="BW185" s="18">
        <v>0.99780000000000002</v>
      </c>
      <c r="BX185" s="18">
        <v>0.99780000000000002</v>
      </c>
      <c r="BY185" s="18">
        <v>0.99780000000000002</v>
      </c>
      <c r="BZ185" s="18">
        <v>0.99780000000000002</v>
      </c>
      <c r="CA185" s="18">
        <v>0.99780000000000002</v>
      </c>
      <c r="CB185" s="18">
        <v>0.99780000000000002</v>
      </c>
      <c r="CC185" s="18">
        <v>0.99780000000000002</v>
      </c>
      <c r="CD185" s="18">
        <v>0.99780000000000002</v>
      </c>
      <c r="CE185" s="18">
        <v>0.99780000000000002</v>
      </c>
      <c r="CF185" s="18">
        <v>0.99780000000000002</v>
      </c>
      <c r="CG185" s="18">
        <v>0.99780000000000002</v>
      </c>
      <c r="CH185" s="18">
        <v>0.99780000000000002</v>
      </c>
      <c r="CI185" s="18">
        <v>0.99780000000000002</v>
      </c>
      <c r="CJ185" s="18">
        <v>0.99780000000000002</v>
      </c>
      <c r="CK185" s="18">
        <v>0.99780000000000002</v>
      </c>
      <c r="CL185" s="18">
        <v>0.99780000000000002</v>
      </c>
      <c r="CM185" s="18">
        <v>0.99780000000000002</v>
      </c>
      <c r="CN185" s="18">
        <v>0.99780000000000002</v>
      </c>
      <c r="CO185" s="18">
        <v>0.99780000000000002</v>
      </c>
      <c r="CP185" s="18">
        <v>0.99780000000000002</v>
      </c>
      <c r="CQ185" s="18">
        <v>0.99780000000000002</v>
      </c>
      <c r="CR185" s="18">
        <v>0.99780000000000002</v>
      </c>
      <c r="CS185" s="18">
        <v>0.99780000000000002</v>
      </c>
      <c r="CT185" s="18">
        <v>0.99780000000000002</v>
      </c>
      <c r="CU185" s="18">
        <v>0.99780000000000002</v>
      </c>
      <c r="CV185" s="18">
        <v>0.99780000000000002</v>
      </c>
      <c r="CW185" s="18">
        <v>0.99780000000000002</v>
      </c>
      <c r="CX185" s="18">
        <v>0.99780000000000002</v>
      </c>
      <c r="CY185" s="18">
        <v>0.99780000000000002</v>
      </c>
      <c r="CZ185" s="18">
        <v>0.99780000000000002</v>
      </c>
      <c r="DA185" s="18">
        <v>0.99780000000000002</v>
      </c>
      <c r="DB185" s="18">
        <v>0.99780000000000002</v>
      </c>
      <c r="DC185" s="18"/>
      <c r="DD185" s="18"/>
      <c r="DE185" s="18"/>
    </row>
    <row r="186" spans="1:109" x14ac:dyDescent="0.25">
      <c r="A186" s="175">
        <v>94</v>
      </c>
      <c r="B186" s="18">
        <v>1</v>
      </c>
      <c r="C186" s="18">
        <v>0.99690000000000001</v>
      </c>
      <c r="D186" s="18">
        <v>0.99650000000000005</v>
      </c>
      <c r="E186" s="18">
        <v>0.99619999999999997</v>
      </c>
      <c r="F186" s="18">
        <v>0.996</v>
      </c>
      <c r="G186" s="18">
        <v>0.99590000000000001</v>
      </c>
      <c r="H186" s="18">
        <v>0.99590000000000001</v>
      </c>
      <c r="I186" s="18">
        <v>0.99580000000000002</v>
      </c>
      <c r="J186" s="18">
        <v>0.99590000000000001</v>
      </c>
      <c r="K186" s="18">
        <v>0.99590000000000001</v>
      </c>
      <c r="L186" s="18">
        <v>0.99590000000000001</v>
      </c>
      <c r="M186" s="18">
        <v>0.99590000000000001</v>
      </c>
      <c r="N186" s="18">
        <v>0.996</v>
      </c>
      <c r="O186" s="18">
        <v>0.996</v>
      </c>
      <c r="P186" s="18">
        <v>0.996</v>
      </c>
      <c r="Q186" s="18">
        <v>0.99790000000000001</v>
      </c>
      <c r="R186" s="18">
        <v>0.99790000000000001</v>
      </c>
      <c r="S186" s="18">
        <v>0.99790000000000001</v>
      </c>
      <c r="T186" s="18">
        <v>0.99790000000000001</v>
      </c>
      <c r="U186" s="18">
        <v>0.99790000000000001</v>
      </c>
      <c r="V186" s="18">
        <v>0.99790000000000001</v>
      </c>
      <c r="W186" s="18">
        <v>0.99790000000000001</v>
      </c>
      <c r="X186" s="18">
        <v>0.99790000000000001</v>
      </c>
      <c r="Y186" s="18">
        <v>0.99790000000000001</v>
      </c>
      <c r="Z186" s="18">
        <v>0.99790000000000001</v>
      </c>
      <c r="AA186" s="18">
        <v>0.99790000000000001</v>
      </c>
      <c r="AB186" s="18">
        <v>0.99790000000000001</v>
      </c>
      <c r="AC186" s="18">
        <v>0.99790000000000001</v>
      </c>
      <c r="AD186" s="18">
        <v>0.99790000000000001</v>
      </c>
      <c r="AE186" s="18">
        <v>0.99790000000000001</v>
      </c>
      <c r="AF186" s="18">
        <v>0.99790000000000001</v>
      </c>
      <c r="AG186" s="18">
        <v>0.99790000000000001</v>
      </c>
      <c r="AH186" s="18">
        <v>0.99790000000000001</v>
      </c>
      <c r="AI186" s="18">
        <v>0.99790000000000001</v>
      </c>
      <c r="AJ186" s="18">
        <v>0.99790000000000001</v>
      </c>
      <c r="AK186" s="18">
        <v>0.99790000000000001</v>
      </c>
      <c r="AL186" s="18">
        <v>0.99790000000000001</v>
      </c>
      <c r="AM186" s="18">
        <v>0.99790000000000001</v>
      </c>
      <c r="AN186" s="18">
        <v>0.99790000000000001</v>
      </c>
      <c r="AO186" s="18">
        <v>0.99790000000000001</v>
      </c>
      <c r="AP186" s="18">
        <v>0.99790000000000001</v>
      </c>
      <c r="AQ186" s="18">
        <v>0.99790000000000001</v>
      </c>
      <c r="AR186" s="18">
        <v>0.99790000000000001</v>
      </c>
      <c r="AS186" s="18">
        <v>0.99790000000000001</v>
      </c>
      <c r="AT186" s="18">
        <v>0.99790000000000001</v>
      </c>
      <c r="AU186" s="18">
        <v>0.99790000000000001</v>
      </c>
      <c r="AV186" s="18">
        <v>0.99790000000000001</v>
      </c>
      <c r="AW186" s="18">
        <v>0.99790000000000001</v>
      </c>
      <c r="AX186" s="18">
        <v>0.99790000000000001</v>
      </c>
      <c r="AY186" s="18">
        <v>0.99790000000000001</v>
      </c>
      <c r="AZ186" s="18">
        <v>0.99790000000000001</v>
      </c>
      <c r="BA186" s="18">
        <v>0.99790000000000001</v>
      </c>
      <c r="BB186" s="18">
        <v>0.99790000000000001</v>
      </c>
      <c r="BC186" s="18">
        <v>0.99790000000000001</v>
      </c>
      <c r="BD186" s="18">
        <v>0.99790000000000001</v>
      </c>
      <c r="BE186" s="18">
        <v>0.99790000000000001</v>
      </c>
      <c r="BF186" s="18">
        <v>0.99790000000000001</v>
      </c>
      <c r="BG186" s="18">
        <v>0.99790000000000001</v>
      </c>
      <c r="BH186" s="18">
        <v>0.99790000000000001</v>
      </c>
      <c r="BI186" s="18">
        <v>0.99790000000000001</v>
      </c>
      <c r="BJ186" s="18">
        <v>0.99790000000000001</v>
      </c>
      <c r="BK186" s="18">
        <v>0.99790000000000001</v>
      </c>
      <c r="BL186" s="18">
        <v>0.99790000000000001</v>
      </c>
      <c r="BM186" s="18">
        <v>0.99790000000000001</v>
      </c>
      <c r="BN186" s="18">
        <v>0.99790000000000001</v>
      </c>
      <c r="BO186" s="18">
        <v>0.99790000000000001</v>
      </c>
      <c r="BP186" s="18">
        <v>0.99790000000000001</v>
      </c>
      <c r="BQ186" s="18">
        <v>0.99790000000000001</v>
      </c>
      <c r="BR186" s="18">
        <v>0.99790000000000001</v>
      </c>
      <c r="BS186" s="18">
        <v>0.99790000000000001</v>
      </c>
      <c r="BT186" s="18">
        <v>0.99790000000000001</v>
      </c>
      <c r="BU186" s="18">
        <v>0.99790000000000001</v>
      </c>
      <c r="BV186" s="18">
        <v>0.99790000000000001</v>
      </c>
      <c r="BW186" s="18">
        <v>0.99790000000000001</v>
      </c>
      <c r="BX186" s="18">
        <v>0.99790000000000001</v>
      </c>
      <c r="BY186" s="18">
        <v>0.99790000000000001</v>
      </c>
      <c r="BZ186" s="18">
        <v>0.99790000000000001</v>
      </c>
      <c r="CA186" s="18">
        <v>0.99790000000000001</v>
      </c>
      <c r="CB186" s="18">
        <v>0.99790000000000001</v>
      </c>
      <c r="CC186" s="18">
        <v>0.99790000000000001</v>
      </c>
      <c r="CD186" s="18">
        <v>0.99790000000000001</v>
      </c>
      <c r="CE186" s="18">
        <v>0.99790000000000001</v>
      </c>
      <c r="CF186" s="18">
        <v>0.99790000000000001</v>
      </c>
      <c r="CG186" s="18">
        <v>0.99790000000000001</v>
      </c>
      <c r="CH186" s="18">
        <v>0.99790000000000001</v>
      </c>
      <c r="CI186" s="18">
        <v>0.99790000000000001</v>
      </c>
      <c r="CJ186" s="18">
        <v>0.99790000000000001</v>
      </c>
      <c r="CK186" s="18">
        <v>0.99790000000000001</v>
      </c>
      <c r="CL186" s="18">
        <v>0.99790000000000001</v>
      </c>
      <c r="CM186" s="18">
        <v>0.99790000000000001</v>
      </c>
      <c r="CN186" s="18">
        <v>0.99790000000000001</v>
      </c>
      <c r="CO186" s="18">
        <v>0.99790000000000001</v>
      </c>
      <c r="CP186" s="18">
        <v>0.99790000000000001</v>
      </c>
      <c r="CQ186" s="18">
        <v>0.99790000000000001</v>
      </c>
      <c r="CR186" s="18">
        <v>0.99790000000000001</v>
      </c>
      <c r="CS186" s="18">
        <v>0.99790000000000001</v>
      </c>
      <c r="CT186" s="18">
        <v>0.99790000000000001</v>
      </c>
      <c r="CU186" s="18">
        <v>0.99790000000000001</v>
      </c>
      <c r="CV186" s="18">
        <v>0.99790000000000001</v>
      </c>
      <c r="CW186" s="18">
        <v>0.99790000000000001</v>
      </c>
      <c r="CX186" s="18">
        <v>0.99790000000000001</v>
      </c>
      <c r="CY186" s="18">
        <v>0.99790000000000001</v>
      </c>
      <c r="CZ186" s="18">
        <v>0.99790000000000001</v>
      </c>
      <c r="DA186" s="18">
        <v>0.99790000000000001</v>
      </c>
      <c r="DB186" s="18">
        <v>0.99790000000000001</v>
      </c>
      <c r="DC186" s="18"/>
      <c r="DD186" s="18"/>
      <c r="DE186" s="18"/>
    </row>
    <row r="187" spans="1:109" x14ac:dyDescent="0.25">
      <c r="A187" s="175">
        <v>95</v>
      </c>
      <c r="B187" s="18">
        <v>1</v>
      </c>
      <c r="C187" s="18">
        <v>0.99739999999999995</v>
      </c>
      <c r="D187" s="18">
        <v>0.99690000000000001</v>
      </c>
      <c r="E187" s="18">
        <v>0.99639999999999995</v>
      </c>
      <c r="F187" s="18">
        <v>0.99619999999999997</v>
      </c>
      <c r="G187" s="18">
        <v>0.996</v>
      </c>
      <c r="H187" s="18">
        <v>0.996</v>
      </c>
      <c r="I187" s="18">
        <v>0.996</v>
      </c>
      <c r="J187" s="18">
        <v>0.996</v>
      </c>
      <c r="K187" s="18">
        <v>0.996</v>
      </c>
      <c r="L187" s="18">
        <v>0.996</v>
      </c>
      <c r="M187" s="18">
        <v>0.99609999999999999</v>
      </c>
      <c r="N187" s="18">
        <v>0.99609999999999999</v>
      </c>
      <c r="O187" s="18">
        <v>0.99609999999999999</v>
      </c>
      <c r="P187" s="18">
        <v>0.99609999999999999</v>
      </c>
      <c r="Q187" s="18">
        <v>0.998</v>
      </c>
      <c r="R187" s="18">
        <v>0.998</v>
      </c>
      <c r="S187" s="18">
        <v>0.998</v>
      </c>
      <c r="T187" s="18">
        <v>0.998</v>
      </c>
      <c r="U187" s="18">
        <v>0.998</v>
      </c>
      <c r="V187" s="18">
        <v>0.998</v>
      </c>
      <c r="W187" s="18">
        <v>0.998</v>
      </c>
      <c r="X187" s="18">
        <v>0.998</v>
      </c>
      <c r="Y187" s="18">
        <v>0.998</v>
      </c>
      <c r="Z187" s="18">
        <v>0.998</v>
      </c>
      <c r="AA187" s="18">
        <v>0.998</v>
      </c>
      <c r="AB187" s="18">
        <v>0.998</v>
      </c>
      <c r="AC187" s="18">
        <v>0.998</v>
      </c>
      <c r="AD187" s="18">
        <v>0.998</v>
      </c>
      <c r="AE187" s="18">
        <v>0.998</v>
      </c>
      <c r="AF187" s="18">
        <v>0.998</v>
      </c>
      <c r="AG187" s="18">
        <v>0.998</v>
      </c>
      <c r="AH187" s="18">
        <v>0.998</v>
      </c>
      <c r="AI187" s="18">
        <v>0.998</v>
      </c>
      <c r="AJ187" s="18">
        <v>0.998</v>
      </c>
      <c r="AK187" s="18">
        <v>0.998</v>
      </c>
      <c r="AL187" s="18">
        <v>0.998</v>
      </c>
      <c r="AM187" s="18">
        <v>0.998</v>
      </c>
      <c r="AN187" s="18">
        <v>0.998</v>
      </c>
      <c r="AO187" s="18">
        <v>0.998</v>
      </c>
      <c r="AP187" s="18">
        <v>0.998</v>
      </c>
      <c r="AQ187" s="18">
        <v>0.998</v>
      </c>
      <c r="AR187" s="18">
        <v>0.998</v>
      </c>
      <c r="AS187" s="18">
        <v>0.998</v>
      </c>
      <c r="AT187" s="18">
        <v>0.998</v>
      </c>
      <c r="AU187" s="18">
        <v>0.998</v>
      </c>
      <c r="AV187" s="18">
        <v>0.998</v>
      </c>
      <c r="AW187" s="18">
        <v>0.998</v>
      </c>
      <c r="AX187" s="18">
        <v>0.998</v>
      </c>
      <c r="AY187" s="18">
        <v>0.998</v>
      </c>
      <c r="AZ187" s="18">
        <v>0.998</v>
      </c>
      <c r="BA187" s="18">
        <v>0.998</v>
      </c>
      <c r="BB187" s="18">
        <v>0.998</v>
      </c>
      <c r="BC187" s="18">
        <v>0.998</v>
      </c>
      <c r="BD187" s="18">
        <v>0.998</v>
      </c>
      <c r="BE187" s="18">
        <v>0.998</v>
      </c>
      <c r="BF187" s="18">
        <v>0.998</v>
      </c>
      <c r="BG187" s="18">
        <v>0.998</v>
      </c>
      <c r="BH187" s="18">
        <v>0.998</v>
      </c>
      <c r="BI187" s="18">
        <v>0.998</v>
      </c>
      <c r="BJ187" s="18">
        <v>0.998</v>
      </c>
      <c r="BK187" s="18">
        <v>0.998</v>
      </c>
      <c r="BL187" s="18">
        <v>0.998</v>
      </c>
      <c r="BM187" s="18">
        <v>0.998</v>
      </c>
      <c r="BN187" s="18">
        <v>0.998</v>
      </c>
      <c r="BO187" s="18">
        <v>0.998</v>
      </c>
      <c r="BP187" s="18">
        <v>0.998</v>
      </c>
      <c r="BQ187" s="18">
        <v>0.998</v>
      </c>
      <c r="BR187" s="18">
        <v>0.998</v>
      </c>
      <c r="BS187" s="18">
        <v>0.998</v>
      </c>
      <c r="BT187" s="18">
        <v>0.998</v>
      </c>
      <c r="BU187" s="18">
        <v>0.998</v>
      </c>
      <c r="BV187" s="18">
        <v>0.998</v>
      </c>
      <c r="BW187" s="18">
        <v>0.998</v>
      </c>
      <c r="BX187" s="18">
        <v>0.998</v>
      </c>
      <c r="BY187" s="18">
        <v>0.998</v>
      </c>
      <c r="BZ187" s="18">
        <v>0.998</v>
      </c>
      <c r="CA187" s="18">
        <v>0.998</v>
      </c>
      <c r="CB187" s="18">
        <v>0.998</v>
      </c>
      <c r="CC187" s="18">
        <v>0.998</v>
      </c>
      <c r="CD187" s="18">
        <v>0.998</v>
      </c>
      <c r="CE187" s="18">
        <v>0.998</v>
      </c>
      <c r="CF187" s="18">
        <v>0.998</v>
      </c>
      <c r="CG187" s="18">
        <v>0.998</v>
      </c>
      <c r="CH187" s="18">
        <v>0.998</v>
      </c>
      <c r="CI187" s="18">
        <v>0.998</v>
      </c>
      <c r="CJ187" s="18">
        <v>0.998</v>
      </c>
      <c r="CK187" s="18">
        <v>0.998</v>
      </c>
      <c r="CL187" s="18">
        <v>0.998</v>
      </c>
      <c r="CM187" s="18">
        <v>0.998</v>
      </c>
      <c r="CN187" s="18">
        <v>0.998</v>
      </c>
      <c r="CO187" s="18">
        <v>0.998</v>
      </c>
      <c r="CP187" s="18">
        <v>0.998</v>
      </c>
      <c r="CQ187" s="18">
        <v>0.998</v>
      </c>
      <c r="CR187" s="18">
        <v>0.998</v>
      </c>
      <c r="CS187" s="18">
        <v>0.998</v>
      </c>
      <c r="CT187" s="18">
        <v>0.998</v>
      </c>
      <c r="CU187" s="18">
        <v>0.998</v>
      </c>
      <c r="CV187" s="18">
        <v>0.998</v>
      </c>
      <c r="CW187" s="18">
        <v>0.998</v>
      </c>
      <c r="CX187" s="18">
        <v>0.998</v>
      </c>
      <c r="CY187" s="18">
        <v>0.998</v>
      </c>
      <c r="CZ187" s="18">
        <v>0.998</v>
      </c>
      <c r="DA187" s="18">
        <v>0.998</v>
      </c>
      <c r="DB187" s="18">
        <v>0.998</v>
      </c>
      <c r="DC187" s="18"/>
      <c r="DD187" s="18"/>
      <c r="DE187" s="18"/>
    </row>
    <row r="188" spans="1:109" x14ac:dyDescent="0.25">
      <c r="A188" s="175">
        <v>96</v>
      </c>
      <c r="B188" s="18">
        <v>1</v>
      </c>
      <c r="C188" s="18">
        <v>0.998</v>
      </c>
      <c r="D188" s="18">
        <v>0.99729999999999996</v>
      </c>
      <c r="E188" s="18">
        <v>0.99670000000000003</v>
      </c>
      <c r="F188" s="18">
        <v>0.99629999999999996</v>
      </c>
      <c r="G188" s="18">
        <v>0.99619999999999997</v>
      </c>
      <c r="H188" s="18">
        <v>0.99619999999999997</v>
      </c>
      <c r="I188" s="18">
        <v>0.99619999999999997</v>
      </c>
      <c r="J188" s="18">
        <v>0.99619999999999997</v>
      </c>
      <c r="K188" s="18">
        <v>0.99619999999999997</v>
      </c>
      <c r="L188" s="18">
        <v>0.99619999999999997</v>
      </c>
      <c r="M188" s="18">
        <v>0.99619999999999997</v>
      </c>
      <c r="N188" s="18">
        <v>0.99619999999999997</v>
      </c>
      <c r="O188" s="18">
        <v>0.99619999999999997</v>
      </c>
      <c r="P188" s="18">
        <v>0.99619999999999997</v>
      </c>
      <c r="Q188" s="18">
        <v>0.99809999999999999</v>
      </c>
      <c r="R188" s="18">
        <v>0.99809999999999999</v>
      </c>
      <c r="S188" s="18">
        <v>0.99809999999999999</v>
      </c>
      <c r="T188" s="18">
        <v>0.99809999999999999</v>
      </c>
      <c r="U188" s="18">
        <v>0.99809999999999999</v>
      </c>
      <c r="V188" s="18">
        <v>0.99809999999999999</v>
      </c>
      <c r="W188" s="18">
        <v>0.99809999999999999</v>
      </c>
      <c r="X188" s="18">
        <v>0.99809999999999999</v>
      </c>
      <c r="Y188" s="18">
        <v>0.99809999999999999</v>
      </c>
      <c r="Z188" s="18">
        <v>0.99809999999999999</v>
      </c>
      <c r="AA188" s="18">
        <v>0.99809999999999999</v>
      </c>
      <c r="AB188" s="18">
        <v>0.99809999999999999</v>
      </c>
      <c r="AC188" s="18">
        <v>0.99809999999999999</v>
      </c>
      <c r="AD188" s="18">
        <v>0.99809999999999999</v>
      </c>
      <c r="AE188" s="18">
        <v>0.99809999999999999</v>
      </c>
      <c r="AF188" s="18">
        <v>0.99809999999999999</v>
      </c>
      <c r="AG188" s="18">
        <v>0.99809999999999999</v>
      </c>
      <c r="AH188" s="18">
        <v>0.99809999999999999</v>
      </c>
      <c r="AI188" s="18">
        <v>0.99809999999999999</v>
      </c>
      <c r="AJ188" s="18">
        <v>0.99809999999999999</v>
      </c>
      <c r="AK188" s="18">
        <v>0.99809999999999999</v>
      </c>
      <c r="AL188" s="18">
        <v>0.99809999999999999</v>
      </c>
      <c r="AM188" s="18">
        <v>0.99809999999999999</v>
      </c>
      <c r="AN188" s="18">
        <v>0.99809999999999999</v>
      </c>
      <c r="AO188" s="18">
        <v>0.99809999999999999</v>
      </c>
      <c r="AP188" s="18">
        <v>0.99809999999999999</v>
      </c>
      <c r="AQ188" s="18">
        <v>0.99809999999999999</v>
      </c>
      <c r="AR188" s="18">
        <v>0.99809999999999999</v>
      </c>
      <c r="AS188" s="18">
        <v>0.99809999999999999</v>
      </c>
      <c r="AT188" s="18">
        <v>0.99809999999999999</v>
      </c>
      <c r="AU188" s="18">
        <v>0.99809999999999999</v>
      </c>
      <c r="AV188" s="18">
        <v>0.99809999999999999</v>
      </c>
      <c r="AW188" s="18">
        <v>0.99809999999999999</v>
      </c>
      <c r="AX188" s="18">
        <v>0.99809999999999999</v>
      </c>
      <c r="AY188" s="18">
        <v>0.99809999999999999</v>
      </c>
      <c r="AZ188" s="18">
        <v>0.99809999999999999</v>
      </c>
      <c r="BA188" s="18">
        <v>0.99809999999999999</v>
      </c>
      <c r="BB188" s="18">
        <v>0.99809999999999999</v>
      </c>
      <c r="BC188" s="18">
        <v>0.99809999999999999</v>
      </c>
      <c r="BD188" s="18">
        <v>0.99809999999999999</v>
      </c>
      <c r="BE188" s="18">
        <v>0.99809999999999999</v>
      </c>
      <c r="BF188" s="18">
        <v>0.99809999999999999</v>
      </c>
      <c r="BG188" s="18">
        <v>0.99809999999999999</v>
      </c>
      <c r="BH188" s="18">
        <v>0.99809999999999999</v>
      </c>
      <c r="BI188" s="18">
        <v>0.99809999999999999</v>
      </c>
      <c r="BJ188" s="18">
        <v>0.99809999999999999</v>
      </c>
      <c r="BK188" s="18">
        <v>0.99809999999999999</v>
      </c>
      <c r="BL188" s="18">
        <v>0.99809999999999999</v>
      </c>
      <c r="BM188" s="18">
        <v>0.99809999999999999</v>
      </c>
      <c r="BN188" s="18">
        <v>0.99809999999999999</v>
      </c>
      <c r="BO188" s="18">
        <v>0.99809999999999999</v>
      </c>
      <c r="BP188" s="18">
        <v>0.99809999999999999</v>
      </c>
      <c r="BQ188" s="18">
        <v>0.99809999999999999</v>
      </c>
      <c r="BR188" s="18">
        <v>0.99809999999999999</v>
      </c>
      <c r="BS188" s="18">
        <v>0.99809999999999999</v>
      </c>
      <c r="BT188" s="18">
        <v>0.99809999999999999</v>
      </c>
      <c r="BU188" s="18">
        <v>0.99809999999999999</v>
      </c>
      <c r="BV188" s="18">
        <v>0.99809999999999999</v>
      </c>
      <c r="BW188" s="18">
        <v>0.99809999999999999</v>
      </c>
      <c r="BX188" s="18">
        <v>0.99809999999999999</v>
      </c>
      <c r="BY188" s="18">
        <v>0.99809999999999999</v>
      </c>
      <c r="BZ188" s="18">
        <v>0.99809999999999999</v>
      </c>
      <c r="CA188" s="18">
        <v>0.99809999999999999</v>
      </c>
      <c r="CB188" s="18">
        <v>0.99809999999999999</v>
      </c>
      <c r="CC188" s="18">
        <v>0.99809999999999999</v>
      </c>
      <c r="CD188" s="18">
        <v>0.99809999999999999</v>
      </c>
      <c r="CE188" s="18">
        <v>0.99809999999999999</v>
      </c>
      <c r="CF188" s="18">
        <v>0.99809999999999999</v>
      </c>
      <c r="CG188" s="18">
        <v>0.99809999999999999</v>
      </c>
      <c r="CH188" s="18">
        <v>0.99809999999999999</v>
      </c>
      <c r="CI188" s="18">
        <v>0.99809999999999999</v>
      </c>
      <c r="CJ188" s="18">
        <v>0.99809999999999999</v>
      </c>
      <c r="CK188" s="18">
        <v>0.99809999999999999</v>
      </c>
      <c r="CL188" s="18">
        <v>0.99809999999999999</v>
      </c>
      <c r="CM188" s="18">
        <v>0.99809999999999999</v>
      </c>
      <c r="CN188" s="18">
        <v>0.99809999999999999</v>
      </c>
      <c r="CO188" s="18">
        <v>0.99809999999999999</v>
      </c>
      <c r="CP188" s="18">
        <v>0.99809999999999999</v>
      </c>
      <c r="CQ188" s="18">
        <v>0.99809999999999999</v>
      </c>
      <c r="CR188" s="18">
        <v>0.99809999999999999</v>
      </c>
      <c r="CS188" s="18">
        <v>0.99809999999999999</v>
      </c>
      <c r="CT188" s="18">
        <v>0.99809999999999999</v>
      </c>
      <c r="CU188" s="18">
        <v>0.99809999999999999</v>
      </c>
      <c r="CV188" s="18">
        <v>0.99809999999999999</v>
      </c>
      <c r="CW188" s="18">
        <v>0.99809999999999999</v>
      </c>
      <c r="CX188" s="18">
        <v>0.99809999999999999</v>
      </c>
      <c r="CY188" s="18">
        <v>0.99809999999999999</v>
      </c>
      <c r="CZ188" s="18">
        <v>0.99809999999999999</v>
      </c>
      <c r="DA188" s="18">
        <v>0.99809999999999999</v>
      </c>
      <c r="DB188" s="18">
        <v>0.99809999999999999</v>
      </c>
      <c r="DC188" s="18"/>
      <c r="DD188" s="18"/>
      <c r="DE188" s="18"/>
    </row>
    <row r="189" spans="1:109" x14ac:dyDescent="0.25">
      <c r="A189" s="175">
        <v>97</v>
      </c>
      <c r="B189" s="18">
        <v>1</v>
      </c>
      <c r="C189" s="18">
        <v>0.99880000000000002</v>
      </c>
      <c r="D189" s="18">
        <v>0.99780000000000002</v>
      </c>
      <c r="E189" s="18">
        <v>0.99709999999999999</v>
      </c>
      <c r="F189" s="18">
        <v>0.99660000000000004</v>
      </c>
      <c r="G189" s="18">
        <v>0.99629999999999996</v>
      </c>
      <c r="H189" s="18">
        <v>0.99629999999999996</v>
      </c>
      <c r="I189" s="18">
        <v>0.99629999999999996</v>
      </c>
      <c r="J189" s="18">
        <v>0.99629999999999996</v>
      </c>
      <c r="K189" s="18">
        <v>0.99629999999999996</v>
      </c>
      <c r="L189" s="18">
        <v>0.99629999999999996</v>
      </c>
      <c r="M189" s="18">
        <v>0.99629999999999996</v>
      </c>
      <c r="N189" s="18">
        <v>0.99629999999999996</v>
      </c>
      <c r="O189" s="18">
        <v>0.99629999999999996</v>
      </c>
      <c r="P189" s="18">
        <v>0.99629999999999996</v>
      </c>
      <c r="Q189" s="18">
        <v>0.99819999999999998</v>
      </c>
      <c r="R189" s="18">
        <v>0.99819999999999998</v>
      </c>
      <c r="S189" s="18">
        <v>0.99819999999999998</v>
      </c>
      <c r="T189" s="18">
        <v>0.99819999999999998</v>
      </c>
      <c r="U189" s="18">
        <v>0.99819999999999998</v>
      </c>
      <c r="V189" s="18">
        <v>0.99819999999999998</v>
      </c>
      <c r="W189" s="18">
        <v>0.99819999999999998</v>
      </c>
      <c r="X189" s="18">
        <v>0.99819999999999998</v>
      </c>
      <c r="Y189" s="18">
        <v>0.99819999999999998</v>
      </c>
      <c r="Z189" s="18">
        <v>0.99819999999999998</v>
      </c>
      <c r="AA189" s="18">
        <v>0.99819999999999998</v>
      </c>
      <c r="AB189" s="18">
        <v>0.99819999999999998</v>
      </c>
      <c r="AC189" s="18">
        <v>0.99819999999999998</v>
      </c>
      <c r="AD189" s="18">
        <v>0.99819999999999998</v>
      </c>
      <c r="AE189" s="18">
        <v>0.99819999999999998</v>
      </c>
      <c r="AF189" s="18">
        <v>0.99819999999999998</v>
      </c>
      <c r="AG189" s="18">
        <v>0.99819999999999998</v>
      </c>
      <c r="AH189" s="18">
        <v>0.99819999999999998</v>
      </c>
      <c r="AI189" s="18">
        <v>0.99819999999999998</v>
      </c>
      <c r="AJ189" s="18">
        <v>0.99819999999999998</v>
      </c>
      <c r="AK189" s="18">
        <v>0.99819999999999998</v>
      </c>
      <c r="AL189" s="18">
        <v>0.99819999999999998</v>
      </c>
      <c r="AM189" s="18">
        <v>0.99819999999999998</v>
      </c>
      <c r="AN189" s="18">
        <v>0.99819999999999998</v>
      </c>
      <c r="AO189" s="18">
        <v>0.99819999999999998</v>
      </c>
      <c r="AP189" s="18">
        <v>0.99819999999999998</v>
      </c>
      <c r="AQ189" s="18">
        <v>0.99819999999999998</v>
      </c>
      <c r="AR189" s="18">
        <v>0.99819999999999998</v>
      </c>
      <c r="AS189" s="18">
        <v>0.99819999999999998</v>
      </c>
      <c r="AT189" s="18">
        <v>0.99819999999999998</v>
      </c>
      <c r="AU189" s="18">
        <v>0.99819999999999998</v>
      </c>
      <c r="AV189" s="18">
        <v>0.99819999999999998</v>
      </c>
      <c r="AW189" s="18">
        <v>0.99819999999999998</v>
      </c>
      <c r="AX189" s="18">
        <v>0.99819999999999998</v>
      </c>
      <c r="AY189" s="18">
        <v>0.99819999999999998</v>
      </c>
      <c r="AZ189" s="18">
        <v>0.99819999999999998</v>
      </c>
      <c r="BA189" s="18">
        <v>0.99819999999999998</v>
      </c>
      <c r="BB189" s="18">
        <v>0.99819999999999998</v>
      </c>
      <c r="BC189" s="18">
        <v>0.99819999999999998</v>
      </c>
      <c r="BD189" s="18">
        <v>0.99819999999999998</v>
      </c>
      <c r="BE189" s="18">
        <v>0.99819999999999998</v>
      </c>
      <c r="BF189" s="18">
        <v>0.99819999999999998</v>
      </c>
      <c r="BG189" s="18">
        <v>0.99819999999999998</v>
      </c>
      <c r="BH189" s="18">
        <v>0.99819999999999998</v>
      </c>
      <c r="BI189" s="18">
        <v>0.99819999999999998</v>
      </c>
      <c r="BJ189" s="18">
        <v>0.99819999999999998</v>
      </c>
      <c r="BK189" s="18">
        <v>0.99819999999999998</v>
      </c>
      <c r="BL189" s="18">
        <v>0.99819999999999998</v>
      </c>
      <c r="BM189" s="18">
        <v>0.99819999999999998</v>
      </c>
      <c r="BN189" s="18">
        <v>0.99819999999999998</v>
      </c>
      <c r="BO189" s="18">
        <v>0.99819999999999998</v>
      </c>
      <c r="BP189" s="18">
        <v>0.99819999999999998</v>
      </c>
      <c r="BQ189" s="18">
        <v>0.99819999999999998</v>
      </c>
      <c r="BR189" s="18">
        <v>0.99819999999999998</v>
      </c>
      <c r="BS189" s="18">
        <v>0.99819999999999998</v>
      </c>
      <c r="BT189" s="18">
        <v>0.99819999999999998</v>
      </c>
      <c r="BU189" s="18">
        <v>0.99819999999999998</v>
      </c>
      <c r="BV189" s="18">
        <v>0.99819999999999998</v>
      </c>
      <c r="BW189" s="18">
        <v>0.99819999999999998</v>
      </c>
      <c r="BX189" s="18">
        <v>0.99819999999999998</v>
      </c>
      <c r="BY189" s="18">
        <v>0.99819999999999998</v>
      </c>
      <c r="BZ189" s="18">
        <v>0.99819999999999998</v>
      </c>
      <c r="CA189" s="18">
        <v>0.99819999999999998</v>
      </c>
      <c r="CB189" s="18">
        <v>0.99819999999999998</v>
      </c>
      <c r="CC189" s="18">
        <v>0.99819999999999998</v>
      </c>
      <c r="CD189" s="18">
        <v>0.99819999999999998</v>
      </c>
      <c r="CE189" s="18">
        <v>0.99819999999999998</v>
      </c>
      <c r="CF189" s="18">
        <v>0.99819999999999998</v>
      </c>
      <c r="CG189" s="18">
        <v>0.99819999999999998</v>
      </c>
      <c r="CH189" s="18">
        <v>0.99819999999999998</v>
      </c>
      <c r="CI189" s="18">
        <v>0.99819999999999998</v>
      </c>
      <c r="CJ189" s="18">
        <v>0.99819999999999998</v>
      </c>
      <c r="CK189" s="18">
        <v>0.99819999999999998</v>
      </c>
      <c r="CL189" s="18">
        <v>0.99819999999999998</v>
      </c>
      <c r="CM189" s="18">
        <v>0.99819999999999998</v>
      </c>
      <c r="CN189" s="18">
        <v>0.99819999999999998</v>
      </c>
      <c r="CO189" s="18">
        <v>0.99819999999999998</v>
      </c>
      <c r="CP189" s="18">
        <v>0.99819999999999998</v>
      </c>
      <c r="CQ189" s="18">
        <v>0.99819999999999998</v>
      </c>
      <c r="CR189" s="18">
        <v>0.99819999999999998</v>
      </c>
      <c r="CS189" s="18">
        <v>0.99819999999999998</v>
      </c>
      <c r="CT189" s="18">
        <v>0.99819999999999998</v>
      </c>
      <c r="CU189" s="18">
        <v>0.99819999999999998</v>
      </c>
      <c r="CV189" s="18">
        <v>0.99819999999999998</v>
      </c>
      <c r="CW189" s="18">
        <v>0.99819999999999998</v>
      </c>
      <c r="CX189" s="18">
        <v>0.99819999999999998</v>
      </c>
      <c r="CY189" s="18">
        <v>0.99819999999999998</v>
      </c>
      <c r="CZ189" s="18">
        <v>0.99819999999999998</v>
      </c>
      <c r="DA189" s="18">
        <v>0.99819999999999998</v>
      </c>
      <c r="DB189" s="18">
        <v>0.99819999999999998</v>
      </c>
      <c r="DC189" s="18"/>
      <c r="DD189" s="18"/>
      <c r="DE189" s="18"/>
    </row>
    <row r="190" spans="1:109" x14ac:dyDescent="0.25">
      <c r="A190" s="175">
        <v>98</v>
      </c>
      <c r="B190" s="18">
        <v>1</v>
      </c>
      <c r="C190" s="18">
        <v>0.99980000000000002</v>
      </c>
      <c r="D190" s="18">
        <v>0.99850000000000005</v>
      </c>
      <c r="E190" s="18">
        <v>0.99739999999999995</v>
      </c>
      <c r="F190" s="18">
        <v>0.99680000000000002</v>
      </c>
      <c r="G190" s="18">
        <v>0.99650000000000005</v>
      </c>
      <c r="H190" s="18">
        <v>0.99650000000000005</v>
      </c>
      <c r="I190" s="18">
        <v>0.99650000000000005</v>
      </c>
      <c r="J190" s="18">
        <v>0.99639999999999995</v>
      </c>
      <c r="K190" s="18">
        <v>0.99639999999999995</v>
      </c>
      <c r="L190" s="18">
        <v>0.99639999999999995</v>
      </c>
      <c r="M190" s="18">
        <v>0.99639999999999995</v>
      </c>
      <c r="N190" s="18">
        <v>0.99639999999999995</v>
      </c>
      <c r="O190" s="18">
        <v>0.99639999999999995</v>
      </c>
      <c r="P190" s="18">
        <v>0.99639999999999995</v>
      </c>
      <c r="Q190" s="18">
        <v>0.99829999999999997</v>
      </c>
      <c r="R190" s="18">
        <v>0.99829999999999997</v>
      </c>
      <c r="S190" s="18">
        <v>0.99829999999999997</v>
      </c>
      <c r="T190" s="18">
        <v>0.99829999999999997</v>
      </c>
      <c r="U190" s="18">
        <v>0.99829999999999997</v>
      </c>
      <c r="V190" s="18">
        <v>0.99829999999999997</v>
      </c>
      <c r="W190" s="18">
        <v>0.99829999999999997</v>
      </c>
      <c r="X190" s="18">
        <v>0.99829999999999997</v>
      </c>
      <c r="Y190" s="18">
        <v>0.99829999999999997</v>
      </c>
      <c r="Z190" s="18">
        <v>0.99829999999999997</v>
      </c>
      <c r="AA190" s="18">
        <v>0.99829999999999997</v>
      </c>
      <c r="AB190" s="18">
        <v>0.99829999999999997</v>
      </c>
      <c r="AC190" s="18">
        <v>0.99829999999999997</v>
      </c>
      <c r="AD190" s="18">
        <v>0.99829999999999997</v>
      </c>
      <c r="AE190" s="18">
        <v>0.99829999999999997</v>
      </c>
      <c r="AF190" s="18">
        <v>0.99829999999999997</v>
      </c>
      <c r="AG190" s="18">
        <v>0.99829999999999997</v>
      </c>
      <c r="AH190" s="18">
        <v>0.99829999999999997</v>
      </c>
      <c r="AI190" s="18">
        <v>0.99829999999999997</v>
      </c>
      <c r="AJ190" s="18">
        <v>0.99829999999999997</v>
      </c>
      <c r="AK190" s="18">
        <v>0.99829999999999997</v>
      </c>
      <c r="AL190" s="18">
        <v>0.99829999999999997</v>
      </c>
      <c r="AM190" s="18">
        <v>0.99829999999999997</v>
      </c>
      <c r="AN190" s="18">
        <v>0.99829999999999997</v>
      </c>
      <c r="AO190" s="18">
        <v>0.99829999999999997</v>
      </c>
      <c r="AP190" s="18">
        <v>0.99829999999999997</v>
      </c>
      <c r="AQ190" s="18">
        <v>0.99829999999999997</v>
      </c>
      <c r="AR190" s="18">
        <v>0.99829999999999997</v>
      </c>
      <c r="AS190" s="18">
        <v>0.99829999999999997</v>
      </c>
      <c r="AT190" s="18">
        <v>0.99829999999999997</v>
      </c>
      <c r="AU190" s="18">
        <v>0.99829999999999997</v>
      </c>
      <c r="AV190" s="18">
        <v>0.99829999999999997</v>
      </c>
      <c r="AW190" s="18">
        <v>0.99829999999999997</v>
      </c>
      <c r="AX190" s="18">
        <v>0.99829999999999997</v>
      </c>
      <c r="AY190" s="18">
        <v>0.99829999999999997</v>
      </c>
      <c r="AZ190" s="18">
        <v>0.99829999999999997</v>
      </c>
      <c r="BA190" s="18">
        <v>0.99829999999999997</v>
      </c>
      <c r="BB190" s="18">
        <v>0.99829999999999997</v>
      </c>
      <c r="BC190" s="18">
        <v>0.99829999999999997</v>
      </c>
      <c r="BD190" s="18">
        <v>0.99829999999999997</v>
      </c>
      <c r="BE190" s="18">
        <v>0.99829999999999997</v>
      </c>
      <c r="BF190" s="18">
        <v>0.99829999999999997</v>
      </c>
      <c r="BG190" s="18">
        <v>0.99829999999999997</v>
      </c>
      <c r="BH190" s="18">
        <v>0.99829999999999997</v>
      </c>
      <c r="BI190" s="18">
        <v>0.99829999999999997</v>
      </c>
      <c r="BJ190" s="18">
        <v>0.99829999999999997</v>
      </c>
      <c r="BK190" s="18">
        <v>0.99829999999999997</v>
      </c>
      <c r="BL190" s="18">
        <v>0.99829999999999997</v>
      </c>
      <c r="BM190" s="18">
        <v>0.99829999999999997</v>
      </c>
      <c r="BN190" s="18">
        <v>0.99829999999999997</v>
      </c>
      <c r="BO190" s="18">
        <v>0.99829999999999997</v>
      </c>
      <c r="BP190" s="18">
        <v>0.99829999999999997</v>
      </c>
      <c r="BQ190" s="18">
        <v>0.99829999999999997</v>
      </c>
      <c r="BR190" s="18">
        <v>0.99829999999999997</v>
      </c>
      <c r="BS190" s="18">
        <v>0.99829999999999997</v>
      </c>
      <c r="BT190" s="18">
        <v>0.99829999999999997</v>
      </c>
      <c r="BU190" s="18">
        <v>0.99829999999999997</v>
      </c>
      <c r="BV190" s="18">
        <v>0.99829999999999997</v>
      </c>
      <c r="BW190" s="18">
        <v>0.99829999999999997</v>
      </c>
      <c r="BX190" s="18">
        <v>0.99829999999999997</v>
      </c>
      <c r="BY190" s="18">
        <v>0.99829999999999997</v>
      </c>
      <c r="BZ190" s="18">
        <v>0.99829999999999997</v>
      </c>
      <c r="CA190" s="18">
        <v>0.99829999999999997</v>
      </c>
      <c r="CB190" s="18">
        <v>0.99829999999999997</v>
      </c>
      <c r="CC190" s="18">
        <v>0.99829999999999997</v>
      </c>
      <c r="CD190" s="18">
        <v>0.99829999999999997</v>
      </c>
      <c r="CE190" s="18">
        <v>0.99829999999999997</v>
      </c>
      <c r="CF190" s="18">
        <v>0.99829999999999997</v>
      </c>
      <c r="CG190" s="18">
        <v>0.99829999999999997</v>
      </c>
      <c r="CH190" s="18">
        <v>0.99829999999999997</v>
      </c>
      <c r="CI190" s="18">
        <v>0.99829999999999997</v>
      </c>
      <c r="CJ190" s="18">
        <v>0.99829999999999997</v>
      </c>
      <c r="CK190" s="18">
        <v>0.99829999999999997</v>
      </c>
      <c r="CL190" s="18">
        <v>0.99829999999999997</v>
      </c>
      <c r="CM190" s="18">
        <v>0.99829999999999997</v>
      </c>
      <c r="CN190" s="18">
        <v>0.99829999999999997</v>
      </c>
      <c r="CO190" s="18">
        <v>0.99829999999999997</v>
      </c>
      <c r="CP190" s="18">
        <v>0.99829999999999997</v>
      </c>
      <c r="CQ190" s="18">
        <v>0.99829999999999997</v>
      </c>
      <c r="CR190" s="18">
        <v>0.99829999999999997</v>
      </c>
      <c r="CS190" s="18">
        <v>0.99829999999999997</v>
      </c>
      <c r="CT190" s="18">
        <v>0.99829999999999997</v>
      </c>
      <c r="CU190" s="18">
        <v>0.99829999999999997</v>
      </c>
      <c r="CV190" s="18">
        <v>0.99829999999999997</v>
      </c>
      <c r="CW190" s="18">
        <v>0.99829999999999997</v>
      </c>
      <c r="CX190" s="18">
        <v>0.99829999999999997</v>
      </c>
      <c r="CY190" s="18">
        <v>0.99829999999999997</v>
      </c>
      <c r="CZ190" s="18">
        <v>0.99829999999999997</v>
      </c>
      <c r="DA190" s="18">
        <v>0.99829999999999997</v>
      </c>
      <c r="DB190" s="18">
        <v>0.99829999999999997</v>
      </c>
      <c r="DC190" s="18"/>
      <c r="DD190" s="18"/>
      <c r="DE190" s="18"/>
    </row>
    <row r="191" spans="1:109" x14ac:dyDescent="0.25">
      <c r="A191" s="175">
        <v>99</v>
      </c>
      <c r="B191" s="18">
        <v>1</v>
      </c>
      <c r="C191" s="18">
        <v>1.0008999999999999</v>
      </c>
      <c r="D191" s="18">
        <v>0.99919999999999998</v>
      </c>
      <c r="E191" s="18">
        <v>0.99790000000000001</v>
      </c>
      <c r="F191" s="18">
        <v>0.997</v>
      </c>
      <c r="G191" s="18">
        <v>0.99670000000000003</v>
      </c>
      <c r="H191" s="18">
        <v>0.99660000000000004</v>
      </c>
      <c r="I191" s="18">
        <v>0.99660000000000004</v>
      </c>
      <c r="J191" s="18">
        <v>0.99660000000000004</v>
      </c>
      <c r="K191" s="18">
        <v>0.99660000000000004</v>
      </c>
      <c r="L191" s="18">
        <v>0.99660000000000004</v>
      </c>
      <c r="M191" s="18">
        <v>0.99660000000000004</v>
      </c>
      <c r="N191" s="18">
        <v>0.99660000000000004</v>
      </c>
      <c r="O191" s="18">
        <v>0.99660000000000004</v>
      </c>
      <c r="P191" s="18">
        <v>0.99650000000000005</v>
      </c>
      <c r="Q191" s="18">
        <v>0.99839999999999995</v>
      </c>
      <c r="R191" s="18">
        <v>0.99839999999999995</v>
      </c>
      <c r="S191" s="18">
        <v>0.99839999999999995</v>
      </c>
      <c r="T191" s="18">
        <v>0.99839999999999995</v>
      </c>
      <c r="U191" s="18">
        <v>0.99839999999999995</v>
      </c>
      <c r="V191" s="18">
        <v>0.99839999999999995</v>
      </c>
      <c r="W191" s="18">
        <v>0.99839999999999995</v>
      </c>
      <c r="X191" s="18">
        <v>0.99839999999999995</v>
      </c>
      <c r="Y191" s="18">
        <v>0.99839999999999995</v>
      </c>
      <c r="Z191" s="18">
        <v>0.99839999999999995</v>
      </c>
      <c r="AA191" s="18">
        <v>0.99839999999999995</v>
      </c>
      <c r="AB191" s="18">
        <v>0.99839999999999995</v>
      </c>
      <c r="AC191" s="18">
        <v>0.99839999999999995</v>
      </c>
      <c r="AD191" s="18">
        <v>0.99839999999999995</v>
      </c>
      <c r="AE191" s="18">
        <v>0.99839999999999995</v>
      </c>
      <c r="AF191" s="18">
        <v>0.99839999999999995</v>
      </c>
      <c r="AG191" s="18">
        <v>0.99839999999999995</v>
      </c>
      <c r="AH191" s="18">
        <v>0.99839999999999995</v>
      </c>
      <c r="AI191" s="18">
        <v>0.99839999999999995</v>
      </c>
      <c r="AJ191" s="18">
        <v>0.99839999999999995</v>
      </c>
      <c r="AK191" s="18">
        <v>0.99839999999999995</v>
      </c>
      <c r="AL191" s="18">
        <v>0.99839999999999995</v>
      </c>
      <c r="AM191" s="18">
        <v>0.99839999999999995</v>
      </c>
      <c r="AN191" s="18">
        <v>0.99839999999999995</v>
      </c>
      <c r="AO191" s="18">
        <v>0.99839999999999995</v>
      </c>
      <c r="AP191" s="18">
        <v>0.99839999999999995</v>
      </c>
      <c r="AQ191" s="18">
        <v>0.99839999999999995</v>
      </c>
      <c r="AR191" s="18">
        <v>0.99839999999999995</v>
      </c>
      <c r="AS191" s="18">
        <v>0.99839999999999995</v>
      </c>
      <c r="AT191" s="18">
        <v>0.99839999999999995</v>
      </c>
      <c r="AU191" s="18">
        <v>0.99839999999999995</v>
      </c>
      <c r="AV191" s="18">
        <v>0.99839999999999995</v>
      </c>
      <c r="AW191" s="18">
        <v>0.99839999999999995</v>
      </c>
      <c r="AX191" s="18">
        <v>0.99839999999999995</v>
      </c>
      <c r="AY191" s="18">
        <v>0.99839999999999995</v>
      </c>
      <c r="AZ191" s="18">
        <v>0.99839999999999995</v>
      </c>
      <c r="BA191" s="18">
        <v>0.99839999999999995</v>
      </c>
      <c r="BB191" s="18">
        <v>0.99839999999999995</v>
      </c>
      <c r="BC191" s="18">
        <v>0.99839999999999995</v>
      </c>
      <c r="BD191" s="18">
        <v>0.99839999999999995</v>
      </c>
      <c r="BE191" s="18">
        <v>0.99839999999999995</v>
      </c>
      <c r="BF191" s="18">
        <v>0.99839999999999995</v>
      </c>
      <c r="BG191" s="18">
        <v>0.99839999999999995</v>
      </c>
      <c r="BH191" s="18">
        <v>0.99839999999999995</v>
      </c>
      <c r="BI191" s="18">
        <v>0.99839999999999995</v>
      </c>
      <c r="BJ191" s="18">
        <v>0.99839999999999995</v>
      </c>
      <c r="BK191" s="18">
        <v>0.99839999999999995</v>
      </c>
      <c r="BL191" s="18">
        <v>0.99839999999999995</v>
      </c>
      <c r="BM191" s="18">
        <v>0.99839999999999995</v>
      </c>
      <c r="BN191" s="18">
        <v>0.99839999999999995</v>
      </c>
      <c r="BO191" s="18">
        <v>0.99839999999999995</v>
      </c>
      <c r="BP191" s="18">
        <v>0.99839999999999995</v>
      </c>
      <c r="BQ191" s="18">
        <v>0.99839999999999995</v>
      </c>
      <c r="BR191" s="18">
        <v>0.99839999999999995</v>
      </c>
      <c r="BS191" s="18">
        <v>0.99839999999999995</v>
      </c>
      <c r="BT191" s="18">
        <v>0.99839999999999995</v>
      </c>
      <c r="BU191" s="18">
        <v>0.99839999999999995</v>
      </c>
      <c r="BV191" s="18">
        <v>0.99839999999999995</v>
      </c>
      <c r="BW191" s="18">
        <v>0.99839999999999995</v>
      </c>
      <c r="BX191" s="18">
        <v>0.99839999999999995</v>
      </c>
      <c r="BY191" s="18">
        <v>0.99839999999999995</v>
      </c>
      <c r="BZ191" s="18">
        <v>0.99839999999999995</v>
      </c>
      <c r="CA191" s="18">
        <v>0.99839999999999995</v>
      </c>
      <c r="CB191" s="18">
        <v>0.99839999999999995</v>
      </c>
      <c r="CC191" s="18">
        <v>0.99839999999999995</v>
      </c>
      <c r="CD191" s="18">
        <v>0.99839999999999995</v>
      </c>
      <c r="CE191" s="18">
        <v>0.99839999999999995</v>
      </c>
      <c r="CF191" s="18">
        <v>0.99839999999999995</v>
      </c>
      <c r="CG191" s="18">
        <v>0.99839999999999995</v>
      </c>
      <c r="CH191" s="18">
        <v>0.99839999999999995</v>
      </c>
      <c r="CI191" s="18">
        <v>0.99839999999999995</v>
      </c>
      <c r="CJ191" s="18">
        <v>0.99839999999999995</v>
      </c>
      <c r="CK191" s="18">
        <v>0.99839999999999995</v>
      </c>
      <c r="CL191" s="18">
        <v>0.99839999999999995</v>
      </c>
      <c r="CM191" s="18">
        <v>0.99839999999999995</v>
      </c>
      <c r="CN191" s="18">
        <v>0.99839999999999995</v>
      </c>
      <c r="CO191" s="18">
        <v>0.99839999999999995</v>
      </c>
      <c r="CP191" s="18">
        <v>0.99839999999999995</v>
      </c>
      <c r="CQ191" s="18">
        <v>0.99839999999999995</v>
      </c>
      <c r="CR191" s="18">
        <v>0.99839999999999995</v>
      </c>
      <c r="CS191" s="18">
        <v>0.99839999999999995</v>
      </c>
      <c r="CT191" s="18">
        <v>0.99839999999999995</v>
      </c>
      <c r="CU191" s="18">
        <v>0.99839999999999995</v>
      </c>
      <c r="CV191" s="18">
        <v>0.99839999999999995</v>
      </c>
      <c r="CW191" s="18">
        <v>0.99839999999999995</v>
      </c>
      <c r="CX191" s="18">
        <v>0.99839999999999995</v>
      </c>
      <c r="CY191" s="18">
        <v>0.99839999999999995</v>
      </c>
      <c r="CZ191" s="18">
        <v>0.99839999999999995</v>
      </c>
      <c r="DA191" s="18">
        <v>0.99839999999999995</v>
      </c>
      <c r="DB191" s="18">
        <v>0.99839999999999995</v>
      </c>
      <c r="DC191" s="18"/>
      <c r="DD191" s="18"/>
      <c r="DE191" s="18"/>
    </row>
    <row r="192" spans="1:109" x14ac:dyDescent="0.25">
      <c r="A192" s="175">
        <v>100</v>
      </c>
      <c r="B192" s="18">
        <v>1</v>
      </c>
      <c r="C192" s="18">
        <v>1.0022</v>
      </c>
      <c r="D192" s="18">
        <v>1.0001</v>
      </c>
      <c r="E192" s="18">
        <v>0.99839999999999995</v>
      </c>
      <c r="F192" s="18">
        <v>0.99729999999999996</v>
      </c>
      <c r="G192" s="18">
        <v>0.99690000000000001</v>
      </c>
      <c r="H192" s="18">
        <v>0.99680000000000002</v>
      </c>
      <c r="I192" s="18">
        <v>0.99670000000000003</v>
      </c>
      <c r="J192" s="18">
        <v>0.99670000000000003</v>
      </c>
      <c r="K192" s="18">
        <v>0.99670000000000003</v>
      </c>
      <c r="L192" s="18">
        <v>0.99670000000000003</v>
      </c>
      <c r="M192" s="18">
        <v>0.99670000000000003</v>
      </c>
      <c r="N192" s="18">
        <v>0.99670000000000003</v>
      </c>
      <c r="O192" s="18">
        <v>0.99670000000000003</v>
      </c>
      <c r="P192" s="18">
        <v>0.99660000000000004</v>
      </c>
      <c r="Q192" s="18">
        <v>0.99850000000000005</v>
      </c>
      <c r="R192" s="18">
        <v>0.99850000000000005</v>
      </c>
      <c r="S192" s="18">
        <v>0.99850000000000005</v>
      </c>
      <c r="T192" s="18">
        <v>0.99850000000000005</v>
      </c>
      <c r="U192" s="18">
        <v>0.99850000000000005</v>
      </c>
      <c r="V192" s="18">
        <v>0.99850000000000005</v>
      </c>
      <c r="W192" s="18">
        <v>0.99850000000000005</v>
      </c>
      <c r="X192" s="18">
        <v>0.99850000000000005</v>
      </c>
      <c r="Y192" s="18">
        <v>0.99850000000000005</v>
      </c>
      <c r="Z192" s="18">
        <v>0.99850000000000005</v>
      </c>
      <c r="AA192" s="18">
        <v>0.99850000000000005</v>
      </c>
      <c r="AB192" s="18">
        <v>0.99850000000000005</v>
      </c>
      <c r="AC192" s="18">
        <v>0.99850000000000005</v>
      </c>
      <c r="AD192" s="18">
        <v>0.99850000000000005</v>
      </c>
      <c r="AE192" s="18">
        <v>0.99850000000000005</v>
      </c>
      <c r="AF192" s="18">
        <v>0.99850000000000005</v>
      </c>
      <c r="AG192" s="18">
        <v>0.99850000000000005</v>
      </c>
      <c r="AH192" s="18">
        <v>0.99850000000000005</v>
      </c>
      <c r="AI192" s="18">
        <v>0.99850000000000005</v>
      </c>
      <c r="AJ192" s="18">
        <v>0.99850000000000005</v>
      </c>
      <c r="AK192" s="18">
        <v>0.99850000000000005</v>
      </c>
      <c r="AL192" s="18">
        <v>0.99850000000000005</v>
      </c>
      <c r="AM192" s="18">
        <v>0.99850000000000005</v>
      </c>
      <c r="AN192" s="18">
        <v>0.99850000000000005</v>
      </c>
      <c r="AO192" s="18">
        <v>0.99850000000000005</v>
      </c>
      <c r="AP192" s="18">
        <v>0.99850000000000005</v>
      </c>
      <c r="AQ192" s="18">
        <v>0.99850000000000005</v>
      </c>
      <c r="AR192" s="18">
        <v>0.99850000000000005</v>
      </c>
      <c r="AS192" s="18">
        <v>0.99850000000000005</v>
      </c>
      <c r="AT192" s="18">
        <v>0.99850000000000005</v>
      </c>
      <c r="AU192" s="18">
        <v>0.99850000000000005</v>
      </c>
      <c r="AV192" s="18">
        <v>0.99850000000000005</v>
      </c>
      <c r="AW192" s="18">
        <v>0.99850000000000005</v>
      </c>
      <c r="AX192" s="18">
        <v>0.99850000000000005</v>
      </c>
      <c r="AY192" s="18">
        <v>0.99850000000000005</v>
      </c>
      <c r="AZ192" s="18">
        <v>0.99850000000000005</v>
      </c>
      <c r="BA192" s="18">
        <v>0.99850000000000005</v>
      </c>
      <c r="BB192" s="18">
        <v>0.99850000000000005</v>
      </c>
      <c r="BC192" s="18">
        <v>0.99850000000000005</v>
      </c>
      <c r="BD192" s="18">
        <v>0.99850000000000005</v>
      </c>
      <c r="BE192" s="18">
        <v>0.99850000000000005</v>
      </c>
      <c r="BF192" s="18">
        <v>0.99850000000000005</v>
      </c>
      <c r="BG192" s="18">
        <v>0.99850000000000005</v>
      </c>
      <c r="BH192" s="18">
        <v>0.99850000000000005</v>
      </c>
      <c r="BI192" s="18">
        <v>0.99850000000000005</v>
      </c>
      <c r="BJ192" s="18">
        <v>0.99850000000000005</v>
      </c>
      <c r="BK192" s="18">
        <v>0.99850000000000005</v>
      </c>
      <c r="BL192" s="18">
        <v>0.99850000000000005</v>
      </c>
      <c r="BM192" s="18">
        <v>0.99850000000000005</v>
      </c>
      <c r="BN192" s="18">
        <v>0.99850000000000005</v>
      </c>
      <c r="BO192" s="18">
        <v>0.99850000000000005</v>
      </c>
      <c r="BP192" s="18">
        <v>0.99850000000000005</v>
      </c>
      <c r="BQ192" s="18">
        <v>0.99850000000000005</v>
      </c>
      <c r="BR192" s="18">
        <v>0.99850000000000005</v>
      </c>
      <c r="BS192" s="18">
        <v>0.99850000000000005</v>
      </c>
      <c r="BT192" s="18">
        <v>0.99850000000000005</v>
      </c>
      <c r="BU192" s="18">
        <v>0.99850000000000005</v>
      </c>
      <c r="BV192" s="18">
        <v>0.99850000000000005</v>
      </c>
      <c r="BW192" s="18">
        <v>0.99850000000000005</v>
      </c>
      <c r="BX192" s="18">
        <v>0.99850000000000005</v>
      </c>
      <c r="BY192" s="18">
        <v>0.99850000000000005</v>
      </c>
      <c r="BZ192" s="18">
        <v>0.99850000000000005</v>
      </c>
      <c r="CA192" s="18">
        <v>0.99850000000000005</v>
      </c>
      <c r="CB192" s="18">
        <v>0.99850000000000005</v>
      </c>
      <c r="CC192" s="18">
        <v>0.99850000000000005</v>
      </c>
      <c r="CD192" s="18">
        <v>0.99850000000000005</v>
      </c>
      <c r="CE192" s="18">
        <v>0.99850000000000005</v>
      </c>
      <c r="CF192" s="18">
        <v>0.99850000000000005</v>
      </c>
      <c r="CG192" s="18">
        <v>0.99850000000000005</v>
      </c>
      <c r="CH192" s="18">
        <v>0.99850000000000005</v>
      </c>
      <c r="CI192" s="18">
        <v>0.99850000000000005</v>
      </c>
      <c r="CJ192" s="18">
        <v>0.99850000000000005</v>
      </c>
      <c r="CK192" s="18">
        <v>0.99850000000000005</v>
      </c>
      <c r="CL192" s="18">
        <v>0.99850000000000005</v>
      </c>
      <c r="CM192" s="18">
        <v>0.99850000000000005</v>
      </c>
      <c r="CN192" s="18">
        <v>0.99850000000000005</v>
      </c>
      <c r="CO192" s="18">
        <v>0.99850000000000005</v>
      </c>
      <c r="CP192" s="18">
        <v>0.99850000000000005</v>
      </c>
      <c r="CQ192" s="18">
        <v>0.99850000000000005</v>
      </c>
      <c r="CR192" s="18">
        <v>0.99850000000000005</v>
      </c>
      <c r="CS192" s="18">
        <v>0.99850000000000005</v>
      </c>
      <c r="CT192" s="18">
        <v>0.99850000000000005</v>
      </c>
      <c r="CU192" s="18">
        <v>0.99850000000000005</v>
      </c>
      <c r="CV192" s="18">
        <v>0.99850000000000005</v>
      </c>
      <c r="CW192" s="18">
        <v>0.99850000000000005</v>
      </c>
      <c r="CX192" s="18">
        <v>0.99850000000000005</v>
      </c>
      <c r="CY192" s="18">
        <v>0.99850000000000005</v>
      </c>
      <c r="CZ192" s="18">
        <v>0.99850000000000005</v>
      </c>
      <c r="DA192" s="18">
        <v>0.99850000000000005</v>
      </c>
      <c r="DB192" s="18">
        <v>0.99850000000000005</v>
      </c>
      <c r="DC192" s="18"/>
      <c r="DD192" s="18"/>
      <c r="DE192" s="18"/>
    </row>
    <row r="193" spans="1:109" x14ac:dyDescent="0.25">
      <c r="A193" s="175">
        <v>101</v>
      </c>
      <c r="B193" s="18">
        <v>1</v>
      </c>
      <c r="C193" s="18">
        <v>1.0037</v>
      </c>
      <c r="D193" s="18">
        <v>1.0011000000000001</v>
      </c>
      <c r="E193" s="18">
        <v>0.99909999999999999</v>
      </c>
      <c r="F193" s="18">
        <v>0.99770000000000003</v>
      </c>
      <c r="G193" s="18">
        <v>0.99709999999999999</v>
      </c>
      <c r="H193" s="18">
        <v>0.997</v>
      </c>
      <c r="I193" s="18">
        <v>0.99690000000000001</v>
      </c>
      <c r="J193" s="18">
        <v>0.99680000000000002</v>
      </c>
      <c r="K193" s="18">
        <v>0.99680000000000002</v>
      </c>
      <c r="L193" s="18">
        <v>0.99680000000000002</v>
      </c>
      <c r="M193" s="18">
        <v>0.99680000000000002</v>
      </c>
      <c r="N193" s="18">
        <v>0.99680000000000002</v>
      </c>
      <c r="O193" s="18">
        <v>0.99680000000000002</v>
      </c>
      <c r="P193" s="18">
        <v>0.99670000000000003</v>
      </c>
      <c r="Q193" s="18">
        <v>0.99860000000000004</v>
      </c>
      <c r="R193" s="18">
        <v>0.99860000000000004</v>
      </c>
      <c r="S193" s="18">
        <v>0.99860000000000004</v>
      </c>
      <c r="T193" s="18">
        <v>0.99860000000000004</v>
      </c>
      <c r="U193" s="18">
        <v>0.99860000000000004</v>
      </c>
      <c r="V193" s="18">
        <v>0.99860000000000004</v>
      </c>
      <c r="W193" s="18">
        <v>0.99860000000000004</v>
      </c>
      <c r="X193" s="18">
        <v>0.99860000000000004</v>
      </c>
      <c r="Y193" s="18">
        <v>0.99860000000000004</v>
      </c>
      <c r="Z193" s="18">
        <v>0.99860000000000004</v>
      </c>
      <c r="AA193" s="18">
        <v>0.99860000000000004</v>
      </c>
      <c r="AB193" s="18">
        <v>0.99860000000000004</v>
      </c>
      <c r="AC193" s="18">
        <v>0.99860000000000004</v>
      </c>
      <c r="AD193" s="18">
        <v>0.99860000000000004</v>
      </c>
      <c r="AE193" s="18">
        <v>0.99860000000000004</v>
      </c>
      <c r="AF193" s="18">
        <v>0.99860000000000004</v>
      </c>
      <c r="AG193" s="18">
        <v>0.99860000000000004</v>
      </c>
      <c r="AH193" s="18">
        <v>0.99860000000000004</v>
      </c>
      <c r="AI193" s="18">
        <v>0.99860000000000004</v>
      </c>
      <c r="AJ193" s="18">
        <v>0.99860000000000004</v>
      </c>
      <c r="AK193" s="18">
        <v>0.99860000000000004</v>
      </c>
      <c r="AL193" s="18">
        <v>0.99860000000000004</v>
      </c>
      <c r="AM193" s="18">
        <v>0.99860000000000004</v>
      </c>
      <c r="AN193" s="18">
        <v>0.99860000000000004</v>
      </c>
      <c r="AO193" s="18">
        <v>0.99860000000000004</v>
      </c>
      <c r="AP193" s="18">
        <v>0.99860000000000004</v>
      </c>
      <c r="AQ193" s="18">
        <v>0.99860000000000004</v>
      </c>
      <c r="AR193" s="18">
        <v>0.99860000000000004</v>
      </c>
      <c r="AS193" s="18">
        <v>0.99860000000000004</v>
      </c>
      <c r="AT193" s="18">
        <v>0.99860000000000004</v>
      </c>
      <c r="AU193" s="18">
        <v>0.99860000000000004</v>
      </c>
      <c r="AV193" s="18">
        <v>0.99860000000000004</v>
      </c>
      <c r="AW193" s="18">
        <v>0.99860000000000004</v>
      </c>
      <c r="AX193" s="18">
        <v>0.99860000000000004</v>
      </c>
      <c r="AY193" s="18">
        <v>0.99860000000000004</v>
      </c>
      <c r="AZ193" s="18">
        <v>0.99860000000000004</v>
      </c>
      <c r="BA193" s="18">
        <v>0.99860000000000004</v>
      </c>
      <c r="BB193" s="18">
        <v>0.99860000000000004</v>
      </c>
      <c r="BC193" s="18">
        <v>0.99860000000000004</v>
      </c>
      <c r="BD193" s="18">
        <v>0.99860000000000004</v>
      </c>
      <c r="BE193" s="18">
        <v>0.99860000000000004</v>
      </c>
      <c r="BF193" s="18">
        <v>0.99860000000000004</v>
      </c>
      <c r="BG193" s="18">
        <v>0.99860000000000004</v>
      </c>
      <c r="BH193" s="18">
        <v>0.99860000000000004</v>
      </c>
      <c r="BI193" s="18">
        <v>0.99860000000000004</v>
      </c>
      <c r="BJ193" s="18">
        <v>0.99860000000000004</v>
      </c>
      <c r="BK193" s="18">
        <v>0.99860000000000004</v>
      </c>
      <c r="BL193" s="18">
        <v>0.99860000000000004</v>
      </c>
      <c r="BM193" s="18">
        <v>0.99860000000000004</v>
      </c>
      <c r="BN193" s="18">
        <v>0.99860000000000004</v>
      </c>
      <c r="BO193" s="18">
        <v>0.99860000000000004</v>
      </c>
      <c r="BP193" s="18">
        <v>0.99860000000000004</v>
      </c>
      <c r="BQ193" s="18">
        <v>0.99860000000000004</v>
      </c>
      <c r="BR193" s="18">
        <v>0.99860000000000004</v>
      </c>
      <c r="BS193" s="18">
        <v>0.99860000000000004</v>
      </c>
      <c r="BT193" s="18">
        <v>0.99860000000000004</v>
      </c>
      <c r="BU193" s="18">
        <v>0.99860000000000004</v>
      </c>
      <c r="BV193" s="18">
        <v>0.99860000000000004</v>
      </c>
      <c r="BW193" s="18">
        <v>0.99860000000000004</v>
      </c>
      <c r="BX193" s="18">
        <v>0.99860000000000004</v>
      </c>
      <c r="BY193" s="18">
        <v>0.99860000000000004</v>
      </c>
      <c r="BZ193" s="18">
        <v>0.99860000000000004</v>
      </c>
      <c r="CA193" s="18">
        <v>0.99860000000000004</v>
      </c>
      <c r="CB193" s="18">
        <v>0.99860000000000004</v>
      </c>
      <c r="CC193" s="18">
        <v>0.99860000000000004</v>
      </c>
      <c r="CD193" s="18">
        <v>0.99860000000000004</v>
      </c>
      <c r="CE193" s="18">
        <v>0.99860000000000004</v>
      </c>
      <c r="CF193" s="18">
        <v>0.99860000000000004</v>
      </c>
      <c r="CG193" s="18">
        <v>0.99860000000000004</v>
      </c>
      <c r="CH193" s="18">
        <v>0.99860000000000004</v>
      </c>
      <c r="CI193" s="18">
        <v>0.99860000000000004</v>
      </c>
      <c r="CJ193" s="18">
        <v>0.99860000000000004</v>
      </c>
      <c r="CK193" s="18">
        <v>0.99860000000000004</v>
      </c>
      <c r="CL193" s="18">
        <v>0.99860000000000004</v>
      </c>
      <c r="CM193" s="18">
        <v>0.99860000000000004</v>
      </c>
      <c r="CN193" s="18">
        <v>0.99860000000000004</v>
      </c>
      <c r="CO193" s="18">
        <v>0.99860000000000004</v>
      </c>
      <c r="CP193" s="18">
        <v>0.99860000000000004</v>
      </c>
      <c r="CQ193" s="18">
        <v>0.99860000000000004</v>
      </c>
      <c r="CR193" s="18">
        <v>0.99860000000000004</v>
      </c>
      <c r="CS193" s="18">
        <v>0.99860000000000004</v>
      </c>
      <c r="CT193" s="18">
        <v>0.99860000000000004</v>
      </c>
      <c r="CU193" s="18">
        <v>0.99860000000000004</v>
      </c>
      <c r="CV193" s="18">
        <v>0.99860000000000004</v>
      </c>
      <c r="CW193" s="18">
        <v>0.99860000000000004</v>
      </c>
      <c r="CX193" s="18">
        <v>0.99860000000000004</v>
      </c>
      <c r="CY193" s="18">
        <v>0.99860000000000004</v>
      </c>
      <c r="CZ193" s="18">
        <v>0.99860000000000004</v>
      </c>
      <c r="DA193" s="18">
        <v>0.99860000000000004</v>
      </c>
      <c r="DB193" s="18">
        <v>0.99860000000000004</v>
      </c>
      <c r="DC193" s="18"/>
      <c r="DD193" s="18"/>
      <c r="DE193" s="18"/>
    </row>
    <row r="194" spans="1:109" x14ac:dyDescent="0.25">
      <c r="A194" s="175">
        <v>102</v>
      </c>
      <c r="B194" s="18">
        <v>1</v>
      </c>
      <c r="C194" s="18">
        <v>1.0054000000000001</v>
      </c>
      <c r="D194" s="18">
        <v>1.0023</v>
      </c>
      <c r="E194" s="18">
        <v>0.99980000000000002</v>
      </c>
      <c r="F194" s="18">
        <v>0.99819999999999998</v>
      </c>
      <c r="G194" s="18">
        <v>0.99739999999999995</v>
      </c>
      <c r="H194" s="18">
        <v>0.99719999999999998</v>
      </c>
      <c r="I194" s="18">
        <v>0.997</v>
      </c>
      <c r="J194" s="18">
        <v>0.997</v>
      </c>
      <c r="K194" s="18">
        <v>0.99690000000000001</v>
      </c>
      <c r="L194" s="18">
        <v>0.99690000000000001</v>
      </c>
      <c r="M194" s="18">
        <v>0.99690000000000001</v>
      </c>
      <c r="N194" s="18">
        <v>0.99690000000000001</v>
      </c>
      <c r="O194" s="18">
        <v>0.99690000000000001</v>
      </c>
      <c r="P194" s="18">
        <v>0.99680000000000002</v>
      </c>
      <c r="Q194" s="18">
        <v>0.99870000000000003</v>
      </c>
      <c r="R194" s="18">
        <v>0.99870000000000003</v>
      </c>
      <c r="S194" s="18">
        <v>0.99870000000000003</v>
      </c>
      <c r="T194" s="18">
        <v>0.99870000000000003</v>
      </c>
      <c r="U194" s="18">
        <v>0.99870000000000003</v>
      </c>
      <c r="V194" s="18">
        <v>0.99870000000000003</v>
      </c>
      <c r="W194" s="18">
        <v>0.99870000000000003</v>
      </c>
      <c r="X194" s="18">
        <v>0.99870000000000003</v>
      </c>
      <c r="Y194" s="18">
        <v>0.99870000000000003</v>
      </c>
      <c r="Z194" s="18">
        <v>0.99870000000000003</v>
      </c>
      <c r="AA194" s="18">
        <v>0.99870000000000003</v>
      </c>
      <c r="AB194" s="18">
        <v>0.99870000000000003</v>
      </c>
      <c r="AC194" s="18">
        <v>0.99870000000000003</v>
      </c>
      <c r="AD194" s="18">
        <v>0.99870000000000003</v>
      </c>
      <c r="AE194" s="18">
        <v>0.99870000000000003</v>
      </c>
      <c r="AF194" s="18">
        <v>0.99870000000000003</v>
      </c>
      <c r="AG194" s="18">
        <v>0.99870000000000003</v>
      </c>
      <c r="AH194" s="18">
        <v>0.99870000000000003</v>
      </c>
      <c r="AI194" s="18">
        <v>0.99870000000000003</v>
      </c>
      <c r="AJ194" s="18">
        <v>0.99870000000000003</v>
      </c>
      <c r="AK194" s="18">
        <v>0.99870000000000003</v>
      </c>
      <c r="AL194" s="18">
        <v>0.99870000000000003</v>
      </c>
      <c r="AM194" s="18">
        <v>0.99870000000000003</v>
      </c>
      <c r="AN194" s="18">
        <v>0.99870000000000003</v>
      </c>
      <c r="AO194" s="18">
        <v>0.99870000000000003</v>
      </c>
      <c r="AP194" s="18">
        <v>0.99870000000000003</v>
      </c>
      <c r="AQ194" s="18">
        <v>0.99870000000000003</v>
      </c>
      <c r="AR194" s="18">
        <v>0.99870000000000003</v>
      </c>
      <c r="AS194" s="18">
        <v>0.99870000000000003</v>
      </c>
      <c r="AT194" s="18">
        <v>0.99870000000000003</v>
      </c>
      <c r="AU194" s="18">
        <v>0.99870000000000003</v>
      </c>
      <c r="AV194" s="18">
        <v>0.99870000000000003</v>
      </c>
      <c r="AW194" s="18">
        <v>0.99870000000000003</v>
      </c>
      <c r="AX194" s="18">
        <v>0.99870000000000003</v>
      </c>
      <c r="AY194" s="18">
        <v>0.99870000000000003</v>
      </c>
      <c r="AZ194" s="18">
        <v>0.99870000000000003</v>
      </c>
      <c r="BA194" s="18">
        <v>0.99870000000000003</v>
      </c>
      <c r="BB194" s="18">
        <v>0.99870000000000003</v>
      </c>
      <c r="BC194" s="18">
        <v>0.99870000000000003</v>
      </c>
      <c r="BD194" s="18">
        <v>0.99870000000000003</v>
      </c>
      <c r="BE194" s="18">
        <v>0.99870000000000003</v>
      </c>
      <c r="BF194" s="18">
        <v>0.99870000000000003</v>
      </c>
      <c r="BG194" s="18">
        <v>0.99870000000000003</v>
      </c>
      <c r="BH194" s="18">
        <v>0.99870000000000003</v>
      </c>
      <c r="BI194" s="18">
        <v>0.99870000000000003</v>
      </c>
      <c r="BJ194" s="18">
        <v>0.99870000000000003</v>
      </c>
      <c r="BK194" s="18">
        <v>0.99870000000000003</v>
      </c>
      <c r="BL194" s="18">
        <v>0.99870000000000003</v>
      </c>
      <c r="BM194" s="18">
        <v>0.99870000000000003</v>
      </c>
      <c r="BN194" s="18">
        <v>0.99870000000000003</v>
      </c>
      <c r="BO194" s="18">
        <v>0.99870000000000003</v>
      </c>
      <c r="BP194" s="18">
        <v>0.99870000000000003</v>
      </c>
      <c r="BQ194" s="18">
        <v>0.99870000000000003</v>
      </c>
      <c r="BR194" s="18">
        <v>0.99870000000000003</v>
      </c>
      <c r="BS194" s="18">
        <v>0.99870000000000003</v>
      </c>
      <c r="BT194" s="18">
        <v>0.99870000000000003</v>
      </c>
      <c r="BU194" s="18">
        <v>0.99870000000000003</v>
      </c>
      <c r="BV194" s="18">
        <v>0.99870000000000003</v>
      </c>
      <c r="BW194" s="18">
        <v>0.99870000000000003</v>
      </c>
      <c r="BX194" s="18">
        <v>0.99870000000000003</v>
      </c>
      <c r="BY194" s="18">
        <v>0.99870000000000003</v>
      </c>
      <c r="BZ194" s="18">
        <v>0.99870000000000003</v>
      </c>
      <c r="CA194" s="18">
        <v>0.99870000000000003</v>
      </c>
      <c r="CB194" s="18">
        <v>0.99870000000000003</v>
      </c>
      <c r="CC194" s="18">
        <v>0.99870000000000003</v>
      </c>
      <c r="CD194" s="18">
        <v>0.99870000000000003</v>
      </c>
      <c r="CE194" s="18">
        <v>0.99870000000000003</v>
      </c>
      <c r="CF194" s="18">
        <v>0.99870000000000003</v>
      </c>
      <c r="CG194" s="18">
        <v>0.99870000000000003</v>
      </c>
      <c r="CH194" s="18">
        <v>0.99870000000000003</v>
      </c>
      <c r="CI194" s="18">
        <v>0.99870000000000003</v>
      </c>
      <c r="CJ194" s="18">
        <v>0.99870000000000003</v>
      </c>
      <c r="CK194" s="18">
        <v>0.99870000000000003</v>
      </c>
      <c r="CL194" s="18">
        <v>0.99870000000000003</v>
      </c>
      <c r="CM194" s="18">
        <v>0.99870000000000003</v>
      </c>
      <c r="CN194" s="18">
        <v>0.99870000000000003</v>
      </c>
      <c r="CO194" s="18">
        <v>0.99870000000000003</v>
      </c>
      <c r="CP194" s="18">
        <v>0.99870000000000003</v>
      </c>
      <c r="CQ194" s="18">
        <v>0.99870000000000003</v>
      </c>
      <c r="CR194" s="18">
        <v>0.99870000000000003</v>
      </c>
      <c r="CS194" s="18">
        <v>0.99870000000000003</v>
      </c>
      <c r="CT194" s="18">
        <v>0.99870000000000003</v>
      </c>
      <c r="CU194" s="18">
        <v>0.99870000000000003</v>
      </c>
      <c r="CV194" s="18">
        <v>0.99870000000000003</v>
      </c>
      <c r="CW194" s="18">
        <v>0.99870000000000003</v>
      </c>
      <c r="CX194" s="18">
        <v>0.99870000000000003</v>
      </c>
      <c r="CY194" s="18">
        <v>0.99870000000000003</v>
      </c>
      <c r="CZ194" s="18">
        <v>0.99870000000000003</v>
      </c>
      <c r="DA194" s="18">
        <v>0.99870000000000003</v>
      </c>
      <c r="DB194" s="18">
        <v>0.99870000000000003</v>
      </c>
      <c r="DC194" s="18"/>
      <c r="DD194" s="18"/>
      <c r="DE194" s="18"/>
    </row>
    <row r="195" spans="1:109" x14ac:dyDescent="0.25">
      <c r="A195" s="175">
        <v>103</v>
      </c>
      <c r="B195" s="18">
        <v>1</v>
      </c>
      <c r="C195" s="18">
        <v>1.0074000000000001</v>
      </c>
      <c r="D195" s="18">
        <v>1.0037</v>
      </c>
      <c r="E195" s="18">
        <v>1.0006999999999999</v>
      </c>
      <c r="F195" s="18">
        <v>0.99870000000000003</v>
      </c>
      <c r="G195" s="18">
        <v>0.99770000000000003</v>
      </c>
      <c r="H195" s="18">
        <v>0.99739999999999995</v>
      </c>
      <c r="I195" s="18">
        <v>0.99719999999999998</v>
      </c>
      <c r="J195" s="18">
        <v>0.99709999999999999</v>
      </c>
      <c r="K195" s="18">
        <v>0.99709999999999999</v>
      </c>
      <c r="L195" s="18">
        <v>0.997</v>
      </c>
      <c r="M195" s="18">
        <v>0.997</v>
      </c>
      <c r="N195" s="18">
        <v>0.997</v>
      </c>
      <c r="O195" s="18">
        <v>0.997</v>
      </c>
      <c r="P195" s="18">
        <v>0.99690000000000001</v>
      </c>
      <c r="Q195" s="18">
        <v>0.99880000000000002</v>
      </c>
      <c r="R195" s="18">
        <v>0.99880000000000002</v>
      </c>
      <c r="S195" s="18">
        <v>0.99880000000000002</v>
      </c>
      <c r="T195" s="18">
        <v>0.99880000000000002</v>
      </c>
      <c r="U195" s="18">
        <v>0.99880000000000002</v>
      </c>
      <c r="V195" s="18">
        <v>0.99880000000000002</v>
      </c>
      <c r="W195" s="18">
        <v>0.99880000000000002</v>
      </c>
      <c r="X195" s="18">
        <v>0.99880000000000002</v>
      </c>
      <c r="Y195" s="18">
        <v>0.99880000000000002</v>
      </c>
      <c r="Z195" s="18">
        <v>0.99880000000000002</v>
      </c>
      <c r="AA195" s="18">
        <v>0.99880000000000002</v>
      </c>
      <c r="AB195" s="18">
        <v>0.99880000000000002</v>
      </c>
      <c r="AC195" s="18">
        <v>0.99880000000000002</v>
      </c>
      <c r="AD195" s="18">
        <v>0.99880000000000002</v>
      </c>
      <c r="AE195" s="18">
        <v>0.99880000000000002</v>
      </c>
      <c r="AF195" s="18">
        <v>0.99880000000000002</v>
      </c>
      <c r="AG195" s="18">
        <v>0.99880000000000002</v>
      </c>
      <c r="AH195" s="18">
        <v>0.99880000000000002</v>
      </c>
      <c r="AI195" s="18">
        <v>0.99880000000000002</v>
      </c>
      <c r="AJ195" s="18">
        <v>0.99880000000000002</v>
      </c>
      <c r="AK195" s="18">
        <v>0.99880000000000002</v>
      </c>
      <c r="AL195" s="18">
        <v>0.99880000000000002</v>
      </c>
      <c r="AM195" s="18">
        <v>0.99880000000000002</v>
      </c>
      <c r="AN195" s="18">
        <v>0.99880000000000002</v>
      </c>
      <c r="AO195" s="18">
        <v>0.99880000000000002</v>
      </c>
      <c r="AP195" s="18">
        <v>0.99880000000000002</v>
      </c>
      <c r="AQ195" s="18">
        <v>0.99880000000000002</v>
      </c>
      <c r="AR195" s="18">
        <v>0.99880000000000002</v>
      </c>
      <c r="AS195" s="18">
        <v>0.99880000000000002</v>
      </c>
      <c r="AT195" s="18">
        <v>0.99880000000000002</v>
      </c>
      <c r="AU195" s="18">
        <v>0.99880000000000002</v>
      </c>
      <c r="AV195" s="18">
        <v>0.99880000000000002</v>
      </c>
      <c r="AW195" s="18">
        <v>0.99880000000000002</v>
      </c>
      <c r="AX195" s="18">
        <v>0.99880000000000002</v>
      </c>
      <c r="AY195" s="18">
        <v>0.99880000000000002</v>
      </c>
      <c r="AZ195" s="18">
        <v>0.99880000000000002</v>
      </c>
      <c r="BA195" s="18">
        <v>0.99880000000000002</v>
      </c>
      <c r="BB195" s="18">
        <v>0.99880000000000002</v>
      </c>
      <c r="BC195" s="18">
        <v>0.99880000000000002</v>
      </c>
      <c r="BD195" s="18">
        <v>0.99880000000000002</v>
      </c>
      <c r="BE195" s="18">
        <v>0.99880000000000002</v>
      </c>
      <c r="BF195" s="18">
        <v>0.99880000000000002</v>
      </c>
      <c r="BG195" s="18">
        <v>0.99880000000000002</v>
      </c>
      <c r="BH195" s="18">
        <v>0.99880000000000002</v>
      </c>
      <c r="BI195" s="18">
        <v>0.99880000000000002</v>
      </c>
      <c r="BJ195" s="18">
        <v>0.99880000000000002</v>
      </c>
      <c r="BK195" s="18">
        <v>0.99880000000000002</v>
      </c>
      <c r="BL195" s="18">
        <v>0.99880000000000002</v>
      </c>
      <c r="BM195" s="18">
        <v>0.99880000000000002</v>
      </c>
      <c r="BN195" s="18">
        <v>0.99880000000000002</v>
      </c>
      <c r="BO195" s="18">
        <v>0.99880000000000002</v>
      </c>
      <c r="BP195" s="18">
        <v>0.99880000000000002</v>
      </c>
      <c r="BQ195" s="18">
        <v>0.99880000000000002</v>
      </c>
      <c r="BR195" s="18">
        <v>0.99880000000000002</v>
      </c>
      <c r="BS195" s="18">
        <v>0.99880000000000002</v>
      </c>
      <c r="BT195" s="18">
        <v>0.99880000000000002</v>
      </c>
      <c r="BU195" s="18">
        <v>0.99880000000000002</v>
      </c>
      <c r="BV195" s="18">
        <v>0.99880000000000002</v>
      </c>
      <c r="BW195" s="18">
        <v>0.99880000000000002</v>
      </c>
      <c r="BX195" s="18">
        <v>0.99880000000000002</v>
      </c>
      <c r="BY195" s="18">
        <v>0.99880000000000002</v>
      </c>
      <c r="BZ195" s="18">
        <v>0.99880000000000002</v>
      </c>
      <c r="CA195" s="18">
        <v>0.99880000000000002</v>
      </c>
      <c r="CB195" s="18">
        <v>0.99880000000000002</v>
      </c>
      <c r="CC195" s="18">
        <v>0.99880000000000002</v>
      </c>
      <c r="CD195" s="18">
        <v>0.99880000000000002</v>
      </c>
      <c r="CE195" s="18">
        <v>0.99880000000000002</v>
      </c>
      <c r="CF195" s="18">
        <v>0.99880000000000002</v>
      </c>
      <c r="CG195" s="18">
        <v>0.99880000000000002</v>
      </c>
      <c r="CH195" s="18">
        <v>0.99880000000000002</v>
      </c>
      <c r="CI195" s="18">
        <v>0.99880000000000002</v>
      </c>
      <c r="CJ195" s="18">
        <v>0.99880000000000002</v>
      </c>
      <c r="CK195" s="18">
        <v>0.99880000000000002</v>
      </c>
      <c r="CL195" s="18">
        <v>0.99880000000000002</v>
      </c>
      <c r="CM195" s="18">
        <v>0.99880000000000002</v>
      </c>
      <c r="CN195" s="18">
        <v>0.99880000000000002</v>
      </c>
      <c r="CO195" s="18">
        <v>0.99880000000000002</v>
      </c>
      <c r="CP195" s="18">
        <v>0.99880000000000002</v>
      </c>
      <c r="CQ195" s="18">
        <v>0.99880000000000002</v>
      </c>
      <c r="CR195" s="18">
        <v>0.99880000000000002</v>
      </c>
      <c r="CS195" s="18">
        <v>0.99880000000000002</v>
      </c>
      <c r="CT195" s="18">
        <v>0.99880000000000002</v>
      </c>
      <c r="CU195" s="18">
        <v>0.99880000000000002</v>
      </c>
      <c r="CV195" s="18">
        <v>0.99880000000000002</v>
      </c>
      <c r="CW195" s="18">
        <v>0.99880000000000002</v>
      </c>
      <c r="CX195" s="18">
        <v>0.99880000000000002</v>
      </c>
      <c r="CY195" s="18">
        <v>0.99880000000000002</v>
      </c>
      <c r="CZ195" s="18">
        <v>0.99880000000000002</v>
      </c>
      <c r="DA195" s="18">
        <v>0.99880000000000002</v>
      </c>
      <c r="DB195" s="18">
        <v>0.99880000000000002</v>
      </c>
      <c r="DC195" s="18"/>
      <c r="DD195" s="18"/>
      <c r="DE195" s="18"/>
    </row>
    <row r="196" spans="1:109" x14ac:dyDescent="0.25">
      <c r="A196" s="175">
        <v>104</v>
      </c>
      <c r="B196" s="18">
        <v>1</v>
      </c>
      <c r="C196" s="18">
        <v>1.0095000000000001</v>
      </c>
      <c r="D196" s="18">
        <v>1.0052000000000001</v>
      </c>
      <c r="E196" s="18">
        <v>1.0018</v>
      </c>
      <c r="F196" s="18">
        <v>0.99939999999999996</v>
      </c>
      <c r="G196" s="18">
        <v>0.99819999999999998</v>
      </c>
      <c r="H196" s="18">
        <v>0.99770000000000003</v>
      </c>
      <c r="I196" s="18">
        <v>0.99750000000000005</v>
      </c>
      <c r="J196" s="18">
        <v>0.99729999999999996</v>
      </c>
      <c r="K196" s="18">
        <v>0.99719999999999998</v>
      </c>
      <c r="L196" s="18">
        <v>0.99719999999999998</v>
      </c>
      <c r="M196" s="18">
        <v>0.99709999999999999</v>
      </c>
      <c r="N196" s="18">
        <v>0.99709999999999999</v>
      </c>
      <c r="O196" s="18">
        <v>0.99709999999999999</v>
      </c>
      <c r="P196" s="18">
        <v>0.997</v>
      </c>
      <c r="Q196" s="18">
        <v>0.99890000000000001</v>
      </c>
      <c r="R196" s="18">
        <v>0.99890000000000001</v>
      </c>
      <c r="S196" s="18">
        <v>0.99890000000000001</v>
      </c>
      <c r="T196" s="18">
        <v>0.99890000000000001</v>
      </c>
      <c r="U196" s="18">
        <v>0.99890000000000001</v>
      </c>
      <c r="V196" s="18">
        <v>0.99890000000000001</v>
      </c>
      <c r="W196" s="18">
        <v>0.99890000000000001</v>
      </c>
      <c r="X196" s="18">
        <v>0.99890000000000001</v>
      </c>
      <c r="Y196" s="18">
        <v>0.99890000000000001</v>
      </c>
      <c r="Z196" s="18">
        <v>0.99890000000000001</v>
      </c>
      <c r="AA196" s="18">
        <v>0.99890000000000001</v>
      </c>
      <c r="AB196" s="18">
        <v>0.99890000000000001</v>
      </c>
      <c r="AC196" s="18">
        <v>0.99890000000000001</v>
      </c>
      <c r="AD196" s="18">
        <v>0.99890000000000001</v>
      </c>
      <c r="AE196" s="18">
        <v>0.99890000000000001</v>
      </c>
      <c r="AF196" s="18">
        <v>0.99890000000000001</v>
      </c>
      <c r="AG196" s="18">
        <v>0.99890000000000001</v>
      </c>
      <c r="AH196" s="18">
        <v>0.99890000000000001</v>
      </c>
      <c r="AI196" s="18">
        <v>0.99890000000000001</v>
      </c>
      <c r="AJ196" s="18">
        <v>0.99890000000000001</v>
      </c>
      <c r="AK196" s="18">
        <v>0.99890000000000001</v>
      </c>
      <c r="AL196" s="18">
        <v>0.99890000000000001</v>
      </c>
      <c r="AM196" s="18">
        <v>0.99890000000000001</v>
      </c>
      <c r="AN196" s="18">
        <v>0.99890000000000001</v>
      </c>
      <c r="AO196" s="18">
        <v>0.99890000000000001</v>
      </c>
      <c r="AP196" s="18">
        <v>0.99890000000000001</v>
      </c>
      <c r="AQ196" s="18">
        <v>0.99890000000000001</v>
      </c>
      <c r="AR196" s="18">
        <v>0.99890000000000001</v>
      </c>
      <c r="AS196" s="18">
        <v>0.99890000000000001</v>
      </c>
      <c r="AT196" s="18">
        <v>0.99890000000000001</v>
      </c>
      <c r="AU196" s="18">
        <v>0.99890000000000001</v>
      </c>
      <c r="AV196" s="18">
        <v>0.99890000000000001</v>
      </c>
      <c r="AW196" s="18">
        <v>0.99890000000000001</v>
      </c>
      <c r="AX196" s="18">
        <v>0.99890000000000001</v>
      </c>
      <c r="AY196" s="18">
        <v>0.99890000000000001</v>
      </c>
      <c r="AZ196" s="18">
        <v>0.99890000000000001</v>
      </c>
      <c r="BA196" s="18">
        <v>0.99890000000000001</v>
      </c>
      <c r="BB196" s="18">
        <v>0.99890000000000001</v>
      </c>
      <c r="BC196" s="18">
        <v>0.99890000000000001</v>
      </c>
      <c r="BD196" s="18">
        <v>0.99890000000000001</v>
      </c>
      <c r="BE196" s="18">
        <v>0.99890000000000001</v>
      </c>
      <c r="BF196" s="18">
        <v>0.99890000000000001</v>
      </c>
      <c r="BG196" s="18">
        <v>0.99890000000000001</v>
      </c>
      <c r="BH196" s="18">
        <v>0.99890000000000001</v>
      </c>
      <c r="BI196" s="18">
        <v>0.99890000000000001</v>
      </c>
      <c r="BJ196" s="18">
        <v>0.99890000000000001</v>
      </c>
      <c r="BK196" s="18">
        <v>0.99890000000000001</v>
      </c>
      <c r="BL196" s="18">
        <v>0.99890000000000001</v>
      </c>
      <c r="BM196" s="18">
        <v>0.99890000000000001</v>
      </c>
      <c r="BN196" s="18">
        <v>0.99890000000000001</v>
      </c>
      <c r="BO196" s="18">
        <v>0.99890000000000001</v>
      </c>
      <c r="BP196" s="18">
        <v>0.99890000000000001</v>
      </c>
      <c r="BQ196" s="18">
        <v>0.99890000000000001</v>
      </c>
      <c r="BR196" s="18">
        <v>0.99890000000000001</v>
      </c>
      <c r="BS196" s="18">
        <v>0.99890000000000001</v>
      </c>
      <c r="BT196" s="18">
        <v>0.99890000000000001</v>
      </c>
      <c r="BU196" s="18">
        <v>0.99890000000000001</v>
      </c>
      <c r="BV196" s="18">
        <v>0.99890000000000001</v>
      </c>
      <c r="BW196" s="18">
        <v>0.99890000000000001</v>
      </c>
      <c r="BX196" s="18">
        <v>0.99890000000000001</v>
      </c>
      <c r="BY196" s="18">
        <v>0.99890000000000001</v>
      </c>
      <c r="BZ196" s="18">
        <v>0.99890000000000001</v>
      </c>
      <c r="CA196" s="18">
        <v>0.99890000000000001</v>
      </c>
      <c r="CB196" s="18">
        <v>0.99890000000000001</v>
      </c>
      <c r="CC196" s="18">
        <v>0.99890000000000001</v>
      </c>
      <c r="CD196" s="18">
        <v>0.99890000000000001</v>
      </c>
      <c r="CE196" s="18">
        <v>0.99890000000000001</v>
      </c>
      <c r="CF196" s="18">
        <v>0.99890000000000001</v>
      </c>
      <c r="CG196" s="18">
        <v>0.99890000000000001</v>
      </c>
      <c r="CH196" s="18">
        <v>0.99890000000000001</v>
      </c>
      <c r="CI196" s="18">
        <v>0.99890000000000001</v>
      </c>
      <c r="CJ196" s="18">
        <v>0.99890000000000001</v>
      </c>
      <c r="CK196" s="18">
        <v>0.99890000000000001</v>
      </c>
      <c r="CL196" s="18">
        <v>0.99890000000000001</v>
      </c>
      <c r="CM196" s="18">
        <v>0.99890000000000001</v>
      </c>
      <c r="CN196" s="18">
        <v>0.99890000000000001</v>
      </c>
      <c r="CO196" s="18">
        <v>0.99890000000000001</v>
      </c>
      <c r="CP196" s="18">
        <v>0.99890000000000001</v>
      </c>
      <c r="CQ196" s="18">
        <v>0.99890000000000001</v>
      </c>
      <c r="CR196" s="18">
        <v>0.99890000000000001</v>
      </c>
      <c r="CS196" s="18">
        <v>0.99890000000000001</v>
      </c>
      <c r="CT196" s="18">
        <v>0.99890000000000001</v>
      </c>
      <c r="CU196" s="18">
        <v>0.99890000000000001</v>
      </c>
      <c r="CV196" s="18">
        <v>0.99890000000000001</v>
      </c>
      <c r="CW196" s="18">
        <v>0.99890000000000001</v>
      </c>
      <c r="CX196" s="18">
        <v>0.99890000000000001</v>
      </c>
      <c r="CY196" s="18">
        <v>0.99890000000000001</v>
      </c>
      <c r="CZ196" s="18">
        <v>0.99890000000000001</v>
      </c>
      <c r="DA196" s="18">
        <v>0.99890000000000001</v>
      </c>
      <c r="DB196" s="18">
        <v>0.99890000000000001</v>
      </c>
      <c r="DC196" s="18"/>
      <c r="DD196" s="18"/>
      <c r="DE196" s="18"/>
    </row>
    <row r="197" spans="1:109" x14ac:dyDescent="0.25">
      <c r="A197" s="175">
        <v>105</v>
      </c>
      <c r="B197" s="18">
        <v>1</v>
      </c>
      <c r="C197" s="18">
        <v>1.0118</v>
      </c>
      <c r="D197" s="18">
        <v>1.0069999999999999</v>
      </c>
      <c r="E197" s="18">
        <v>1.0029999999999999</v>
      </c>
      <c r="F197" s="18">
        <v>1.0001</v>
      </c>
      <c r="G197" s="18">
        <v>0.99870000000000003</v>
      </c>
      <c r="H197" s="18">
        <v>0.99809999999999999</v>
      </c>
      <c r="I197" s="18">
        <v>0.99770000000000003</v>
      </c>
      <c r="J197" s="18">
        <v>0.99750000000000005</v>
      </c>
      <c r="K197" s="18">
        <v>0.99739999999999995</v>
      </c>
      <c r="L197" s="18">
        <v>0.99729999999999996</v>
      </c>
      <c r="M197" s="18">
        <v>0.99719999999999998</v>
      </c>
      <c r="N197" s="18">
        <v>0.99719999999999998</v>
      </c>
      <c r="O197" s="18">
        <v>0.99719999999999998</v>
      </c>
      <c r="P197" s="18">
        <v>0.99709999999999999</v>
      </c>
      <c r="Q197" s="18">
        <v>0.999</v>
      </c>
      <c r="R197" s="18">
        <v>0.999</v>
      </c>
      <c r="S197" s="18">
        <v>0.999</v>
      </c>
      <c r="T197" s="18">
        <v>0.999</v>
      </c>
      <c r="U197" s="18">
        <v>0.999</v>
      </c>
      <c r="V197" s="18">
        <v>0.999</v>
      </c>
      <c r="W197" s="18">
        <v>0.999</v>
      </c>
      <c r="X197" s="18">
        <v>0.999</v>
      </c>
      <c r="Y197" s="18">
        <v>0.999</v>
      </c>
      <c r="Z197" s="18">
        <v>0.999</v>
      </c>
      <c r="AA197" s="18">
        <v>0.999</v>
      </c>
      <c r="AB197" s="18">
        <v>0.999</v>
      </c>
      <c r="AC197" s="18">
        <v>0.999</v>
      </c>
      <c r="AD197" s="18">
        <v>0.999</v>
      </c>
      <c r="AE197" s="18">
        <v>0.999</v>
      </c>
      <c r="AF197" s="18">
        <v>0.999</v>
      </c>
      <c r="AG197" s="18">
        <v>0.999</v>
      </c>
      <c r="AH197" s="18">
        <v>0.999</v>
      </c>
      <c r="AI197" s="18">
        <v>0.999</v>
      </c>
      <c r="AJ197" s="18">
        <v>0.999</v>
      </c>
      <c r="AK197" s="18">
        <v>0.999</v>
      </c>
      <c r="AL197" s="18">
        <v>0.999</v>
      </c>
      <c r="AM197" s="18">
        <v>0.999</v>
      </c>
      <c r="AN197" s="18">
        <v>0.999</v>
      </c>
      <c r="AO197" s="18">
        <v>0.999</v>
      </c>
      <c r="AP197" s="18">
        <v>0.999</v>
      </c>
      <c r="AQ197" s="18">
        <v>0.999</v>
      </c>
      <c r="AR197" s="18">
        <v>0.999</v>
      </c>
      <c r="AS197" s="18">
        <v>0.999</v>
      </c>
      <c r="AT197" s="18">
        <v>0.999</v>
      </c>
      <c r="AU197" s="18">
        <v>0.999</v>
      </c>
      <c r="AV197" s="18">
        <v>0.999</v>
      </c>
      <c r="AW197" s="18">
        <v>0.999</v>
      </c>
      <c r="AX197" s="18">
        <v>0.999</v>
      </c>
      <c r="AY197" s="18">
        <v>0.999</v>
      </c>
      <c r="AZ197" s="18">
        <v>0.999</v>
      </c>
      <c r="BA197" s="18">
        <v>0.999</v>
      </c>
      <c r="BB197" s="18">
        <v>0.999</v>
      </c>
      <c r="BC197" s="18">
        <v>0.999</v>
      </c>
      <c r="BD197" s="18">
        <v>0.999</v>
      </c>
      <c r="BE197" s="18">
        <v>0.999</v>
      </c>
      <c r="BF197" s="18">
        <v>0.999</v>
      </c>
      <c r="BG197" s="18">
        <v>0.999</v>
      </c>
      <c r="BH197" s="18">
        <v>0.999</v>
      </c>
      <c r="BI197" s="18">
        <v>0.999</v>
      </c>
      <c r="BJ197" s="18">
        <v>0.999</v>
      </c>
      <c r="BK197" s="18">
        <v>0.999</v>
      </c>
      <c r="BL197" s="18">
        <v>0.999</v>
      </c>
      <c r="BM197" s="18">
        <v>0.999</v>
      </c>
      <c r="BN197" s="18">
        <v>0.999</v>
      </c>
      <c r="BO197" s="18">
        <v>0.999</v>
      </c>
      <c r="BP197" s="18">
        <v>0.999</v>
      </c>
      <c r="BQ197" s="18">
        <v>0.999</v>
      </c>
      <c r="BR197" s="18">
        <v>0.999</v>
      </c>
      <c r="BS197" s="18">
        <v>0.999</v>
      </c>
      <c r="BT197" s="18">
        <v>0.999</v>
      </c>
      <c r="BU197" s="18">
        <v>0.999</v>
      </c>
      <c r="BV197" s="18">
        <v>0.999</v>
      </c>
      <c r="BW197" s="18">
        <v>0.999</v>
      </c>
      <c r="BX197" s="18">
        <v>0.999</v>
      </c>
      <c r="BY197" s="18">
        <v>0.999</v>
      </c>
      <c r="BZ197" s="18">
        <v>0.999</v>
      </c>
      <c r="CA197" s="18">
        <v>0.999</v>
      </c>
      <c r="CB197" s="18">
        <v>0.999</v>
      </c>
      <c r="CC197" s="18">
        <v>0.999</v>
      </c>
      <c r="CD197" s="18">
        <v>0.999</v>
      </c>
      <c r="CE197" s="18">
        <v>0.999</v>
      </c>
      <c r="CF197" s="18">
        <v>0.999</v>
      </c>
      <c r="CG197" s="18">
        <v>0.999</v>
      </c>
      <c r="CH197" s="18">
        <v>0.999</v>
      </c>
      <c r="CI197" s="18">
        <v>0.999</v>
      </c>
      <c r="CJ197" s="18">
        <v>0.999</v>
      </c>
      <c r="CK197" s="18">
        <v>0.999</v>
      </c>
      <c r="CL197" s="18">
        <v>0.999</v>
      </c>
      <c r="CM197" s="18">
        <v>0.999</v>
      </c>
      <c r="CN197" s="18">
        <v>0.999</v>
      </c>
      <c r="CO197" s="18">
        <v>0.999</v>
      </c>
      <c r="CP197" s="18">
        <v>0.999</v>
      </c>
      <c r="CQ197" s="18">
        <v>0.999</v>
      </c>
      <c r="CR197" s="18">
        <v>0.999</v>
      </c>
      <c r="CS197" s="18">
        <v>0.999</v>
      </c>
      <c r="CT197" s="18">
        <v>0.999</v>
      </c>
      <c r="CU197" s="18">
        <v>0.999</v>
      </c>
      <c r="CV197" s="18">
        <v>0.999</v>
      </c>
      <c r="CW197" s="18">
        <v>0.999</v>
      </c>
      <c r="CX197" s="18">
        <v>0.999</v>
      </c>
      <c r="CY197" s="18">
        <v>0.999</v>
      </c>
      <c r="CZ197" s="18">
        <v>0.999</v>
      </c>
      <c r="DA197" s="18">
        <v>0.999</v>
      </c>
      <c r="DB197" s="18">
        <v>0.999</v>
      </c>
      <c r="DC197" s="18"/>
      <c r="DD197" s="18"/>
      <c r="DE197" s="18"/>
    </row>
    <row r="198" spans="1:109" x14ac:dyDescent="0.25">
      <c r="A198" s="175">
        <v>106</v>
      </c>
      <c r="B198" s="18">
        <v>1</v>
      </c>
      <c r="C198" s="18">
        <v>1.0126999999999999</v>
      </c>
      <c r="D198" s="18">
        <v>1.0078</v>
      </c>
      <c r="E198" s="18">
        <v>1.0039</v>
      </c>
      <c r="F198" s="18">
        <v>1.0008999999999999</v>
      </c>
      <c r="G198" s="18">
        <v>0.99929999999999997</v>
      </c>
      <c r="H198" s="18">
        <v>0.99860000000000004</v>
      </c>
      <c r="I198" s="18">
        <v>0.99809999999999999</v>
      </c>
      <c r="J198" s="18">
        <v>0.99770000000000003</v>
      </c>
      <c r="K198" s="18">
        <v>0.99750000000000005</v>
      </c>
      <c r="L198" s="18">
        <v>0.99739999999999995</v>
      </c>
      <c r="M198" s="18">
        <v>0.99739999999999995</v>
      </c>
      <c r="N198" s="18">
        <v>0.99729999999999996</v>
      </c>
      <c r="O198" s="18">
        <v>0.99729999999999996</v>
      </c>
      <c r="P198" s="18">
        <v>0.99719999999999998</v>
      </c>
      <c r="Q198" s="18">
        <v>0.99909999999999999</v>
      </c>
      <c r="R198" s="18">
        <v>0.99909999999999999</v>
      </c>
      <c r="S198" s="18">
        <v>0.99909999999999999</v>
      </c>
      <c r="T198" s="18">
        <v>0.99909999999999999</v>
      </c>
      <c r="U198" s="18">
        <v>0.99909999999999999</v>
      </c>
      <c r="V198" s="18">
        <v>0.99909999999999999</v>
      </c>
      <c r="W198" s="18">
        <v>0.99909999999999999</v>
      </c>
      <c r="X198" s="18">
        <v>0.99909999999999999</v>
      </c>
      <c r="Y198" s="18">
        <v>0.99909999999999999</v>
      </c>
      <c r="Z198" s="18">
        <v>0.99909999999999999</v>
      </c>
      <c r="AA198" s="18">
        <v>0.99909999999999999</v>
      </c>
      <c r="AB198" s="18">
        <v>0.99909999999999999</v>
      </c>
      <c r="AC198" s="18">
        <v>0.99909999999999999</v>
      </c>
      <c r="AD198" s="18">
        <v>0.99909999999999999</v>
      </c>
      <c r="AE198" s="18">
        <v>0.99909999999999999</v>
      </c>
      <c r="AF198" s="18">
        <v>0.99909999999999999</v>
      </c>
      <c r="AG198" s="18">
        <v>0.99909999999999999</v>
      </c>
      <c r="AH198" s="18">
        <v>0.99909999999999999</v>
      </c>
      <c r="AI198" s="18">
        <v>0.99909999999999999</v>
      </c>
      <c r="AJ198" s="18">
        <v>0.99909999999999999</v>
      </c>
      <c r="AK198" s="18">
        <v>0.99909999999999999</v>
      </c>
      <c r="AL198" s="18">
        <v>0.99909999999999999</v>
      </c>
      <c r="AM198" s="18">
        <v>0.99909999999999999</v>
      </c>
      <c r="AN198" s="18">
        <v>0.99909999999999999</v>
      </c>
      <c r="AO198" s="18">
        <v>0.99909999999999999</v>
      </c>
      <c r="AP198" s="18">
        <v>0.99909999999999999</v>
      </c>
      <c r="AQ198" s="18">
        <v>0.99909999999999999</v>
      </c>
      <c r="AR198" s="18">
        <v>0.99909999999999999</v>
      </c>
      <c r="AS198" s="18">
        <v>0.99909999999999999</v>
      </c>
      <c r="AT198" s="18">
        <v>0.99909999999999999</v>
      </c>
      <c r="AU198" s="18">
        <v>0.99909999999999999</v>
      </c>
      <c r="AV198" s="18">
        <v>0.99909999999999999</v>
      </c>
      <c r="AW198" s="18">
        <v>0.99909999999999999</v>
      </c>
      <c r="AX198" s="18">
        <v>0.99909999999999999</v>
      </c>
      <c r="AY198" s="18">
        <v>0.99909999999999999</v>
      </c>
      <c r="AZ198" s="18">
        <v>0.99909999999999999</v>
      </c>
      <c r="BA198" s="18">
        <v>0.99909999999999999</v>
      </c>
      <c r="BB198" s="18">
        <v>0.99909999999999999</v>
      </c>
      <c r="BC198" s="18">
        <v>0.99909999999999999</v>
      </c>
      <c r="BD198" s="18">
        <v>0.99909999999999999</v>
      </c>
      <c r="BE198" s="18">
        <v>0.99909999999999999</v>
      </c>
      <c r="BF198" s="18">
        <v>0.99909999999999999</v>
      </c>
      <c r="BG198" s="18">
        <v>0.99909999999999999</v>
      </c>
      <c r="BH198" s="18">
        <v>0.99909999999999999</v>
      </c>
      <c r="BI198" s="18">
        <v>0.99909999999999999</v>
      </c>
      <c r="BJ198" s="18">
        <v>0.99909999999999999</v>
      </c>
      <c r="BK198" s="18">
        <v>0.99909999999999999</v>
      </c>
      <c r="BL198" s="18">
        <v>0.99909999999999999</v>
      </c>
      <c r="BM198" s="18">
        <v>0.99909999999999999</v>
      </c>
      <c r="BN198" s="18">
        <v>0.99909999999999999</v>
      </c>
      <c r="BO198" s="18">
        <v>0.99909999999999999</v>
      </c>
      <c r="BP198" s="18">
        <v>0.99909999999999999</v>
      </c>
      <c r="BQ198" s="18">
        <v>0.99909999999999999</v>
      </c>
      <c r="BR198" s="18">
        <v>0.99909999999999999</v>
      </c>
      <c r="BS198" s="18">
        <v>0.99909999999999999</v>
      </c>
      <c r="BT198" s="18">
        <v>0.99909999999999999</v>
      </c>
      <c r="BU198" s="18">
        <v>0.99909999999999999</v>
      </c>
      <c r="BV198" s="18">
        <v>0.99909999999999999</v>
      </c>
      <c r="BW198" s="18">
        <v>0.99909999999999999</v>
      </c>
      <c r="BX198" s="18">
        <v>0.99909999999999999</v>
      </c>
      <c r="BY198" s="18">
        <v>0.99909999999999999</v>
      </c>
      <c r="BZ198" s="18">
        <v>0.99909999999999999</v>
      </c>
      <c r="CA198" s="18">
        <v>0.99909999999999999</v>
      </c>
      <c r="CB198" s="18">
        <v>0.99909999999999999</v>
      </c>
      <c r="CC198" s="18">
        <v>0.99909999999999999</v>
      </c>
      <c r="CD198" s="18">
        <v>0.99909999999999999</v>
      </c>
      <c r="CE198" s="18">
        <v>0.99909999999999999</v>
      </c>
      <c r="CF198" s="18">
        <v>0.99909999999999999</v>
      </c>
      <c r="CG198" s="18">
        <v>0.99909999999999999</v>
      </c>
      <c r="CH198" s="18">
        <v>0.99909999999999999</v>
      </c>
      <c r="CI198" s="18">
        <v>0.99909999999999999</v>
      </c>
      <c r="CJ198" s="18">
        <v>0.99909999999999999</v>
      </c>
      <c r="CK198" s="18">
        <v>0.99909999999999999</v>
      </c>
      <c r="CL198" s="18">
        <v>0.99909999999999999</v>
      </c>
      <c r="CM198" s="18">
        <v>0.99909999999999999</v>
      </c>
      <c r="CN198" s="18">
        <v>0.99909999999999999</v>
      </c>
      <c r="CO198" s="18">
        <v>0.99909999999999999</v>
      </c>
      <c r="CP198" s="18">
        <v>0.99909999999999999</v>
      </c>
      <c r="CQ198" s="18">
        <v>0.99909999999999999</v>
      </c>
      <c r="CR198" s="18">
        <v>0.99909999999999999</v>
      </c>
      <c r="CS198" s="18">
        <v>0.99909999999999999</v>
      </c>
      <c r="CT198" s="18">
        <v>0.99909999999999999</v>
      </c>
      <c r="CU198" s="18">
        <v>0.99909999999999999</v>
      </c>
      <c r="CV198" s="18">
        <v>0.99909999999999999</v>
      </c>
      <c r="CW198" s="18">
        <v>0.99909999999999999</v>
      </c>
      <c r="CX198" s="18">
        <v>0.99909999999999999</v>
      </c>
      <c r="CY198" s="18">
        <v>0.99909999999999999</v>
      </c>
      <c r="CZ198" s="18">
        <v>0.99909999999999999</v>
      </c>
      <c r="DA198" s="18">
        <v>0.99909999999999999</v>
      </c>
      <c r="DB198" s="18">
        <v>0.99909999999999999</v>
      </c>
      <c r="DC198" s="18"/>
      <c r="DD198" s="18"/>
      <c r="DE198" s="18"/>
    </row>
    <row r="199" spans="1:109" x14ac:dyDescent="0.25">
      <c r="A199" s="175">
        <v>107</v>
      </c>
      <c r="B199" s="18">
        <v>1</v>
      </c>
      <c r="C199" s="18">
        <v>1.0136000000000001</v>
      </c>
      <c r="D199" s="18">
        <v>1.0088999999999999</v>
      </c>
      <c r="E199" s="18">
        <v>1.0048999999999999</v>
      </c>
      <c r="F199" s="18">
        <v>1.0019</v>
      </c>
      <c r="G199" s="18">
        <v>1.0001</v>
      </c>
      <c r="H199" s="18">
        <v>0.99909999999999999</v>
      </c>
      <c r="I199" s="18">
        <v>0.99850000000000005</v>
      </c>
      <c r="J199" s="18">
        <v>0.998</v>
      </c>
      <c r="K199" s="18">
        <v>0.99780000000000002</v>
      </c>
      <c r="L199" s="18">
        <v>0.99760000000000004</v>
      </c>
      <c r="M199" s="18">
        <v>0.99750000000000005</v>
      </c>
      <c r="N199" s="18">
        <v>0.99739999999999995</v>
      </c>
      <c r="O199" s="18">
        <v>0.99739999999999995</v>
      </c>
      <c r="P199" s="18">
        <v>0.99729999999999996</v>
      </c>
      <c r="Q199" s="18">
        <v>0.99919999999999998</v>
      </c>
      <c r="R199" s="18">
        <v>0.99919999999999998</v>
      </c>
      <c r="S199" s="18">
        <v>0.99919999999999998</v>
      </c>
      <c r="T199" s="18">
        <v>0.99919999999999998</v>
      </c>
      <c r="U199" s="18">
        <v>0.99919999999999998</v>
      </c>
      <c r="V199" s="18">
        <v>0.99919999999999998</v>
      </c>
      <c r="W199" s="18">
        <v>0.99919999999999998</v>
      </c>
      <c r="X199" s="18">
        <v>0.99919999999999998</v>
      </c>
      <c r="Y199" s="18">
        <v>0.99919999999999998</v>
      </c>
      <c r="Z199" s="18">
        <v>0.99919999999999998</v>
      </c>
      <c r="AA199" s="18">
        <v>0.99919999999999998</v>
      </c>
      <c r="AB199" s="18">
        <v>0.99919999999999998</v>
      </c>
      <c r="AC199" s="18">
        <v>0.99919999999999998</v>
      </c>
      <c r="AD199" s="18">
        <v>0.99919999999999998</v>
      </c>
      <c r="AE199" s="18">
        <v>0.99919999999999998</v>
      </c>
      <c r="AF199" s="18">
        <v>0.99919999999999998</v>
      </c>
      <c r="AG199" s="18">
        <v>0.99919999999999998</v>
      </c>
      <c r="AH199" s="18">
        <v>0.99919999999999998</v>
      </c>
      <c r="AI199" s="18">
        <v>0.99919999999999998</v>
      </c>
      <c r="AJ199" s="18">
        <v>0.99919999999999998</v>
      </c>
      <c r="AK199" s="18">
        <v>0.99919999999999998</v>
      </c>
      <c r="AL199" s="18">
        <v>0.99919999999999998</v>
      </c>
      <c r="AM199" s="18">
        <v>0.99919999999999998</v>
      </c>
      <c r="AN199" s="18">
        <v>0.99919999999999998</v>
      </c>
      <c r="AO199" s="18">
        <v>0.99919999999999998</v>
      </c>
      <c r="AP199" s="18">
        <v>0.99919999999999998</v>
      </c>
      <c r="AQ199" s="18">
        <v>0.99919999999999998</v>
      </c>
      <c r="AR199" s="18">
        <v>0.99919999999999998</v>
      </c>
      <c r="AS199" s="18">
        <v>0.99919999999999998</v>
      </c>
      <c r="AT199" s="18">
        <v>0.99919999999999998</v>
      </c>
      <c r="AU199" s="18">
        <v>0.99919999999999998</v>
      </c>
      <c r="AV199" s="18">
        <v>0.99919999999999998</v>
      </c>
      <c r="AW199" s="18">
        <v>0.99919999999999998</v>
      </c>
      <c r="AX199" s="18">
        <v>0.99919999999999998</v>
      </c>
      <c r="AY199" s="18">
        <v>0.99919999999999998</v>
      </c>
      <c r="AZ199" s="18">
        <v>0.99919999999999998</v>
      </c>
      <c r="BA199" s="18">
        <v>0.99919999999999998</v>
      </c>
      <c r="BB199" s="18">
        <v>0.99919999999999998</v>
      </c>
      <c r="BC199" s="18">
        <v>0.99919999999999998</v>
      </c>
      <c r="BD199" s="18">
        <v>0.99919999999999998</v>
      </c>
      <c r="BE199" s="18">
        <v>0.99919999999999998</v>
      </c>
      <c r="BF199" s="18">
        <v>0.99919999999999998</v>
      </c>
      <c r="BG199" s="18">
        <v>0.99919999999999998</v>
      </c>
      <c r="BH199" s="18">
        <v>0.99919999999999998</v>
      </c>
      <c r="BI199" s="18">
        <v>0.99919999999999998</v>
      </c>
      <c r="BJ199" s="18">
        <v>0.99919999999999998</v>
      </c>
      <c r="BK199" s="18">
        <v>0.99919999999999998</v>
      </c>
      <c r="BL199" s="18">
        <v>0.99919999999999998</v>
      </c>
      <c r="BM199" s="18">
        <v>0.99919999999999998</v>
      </c>
      <c r="BN199" s="18">
        <v>0.99919999999999998</v>
      </c>
      <c r="BO199" s="18">
        <v>0.99919999999999998</v>
      </c>
      <c r="BP199" s="18">
        <v>0.99919999999999998</v>
      </c>
      <c r="BQ199" s="18">
        <v>0.99919999999999998</v>
      </c>
      <c r="BR199" s="18">
        <v>0.99919999999999998</v>
      </c>
      <c r="BS199" s="18">
        <v>0.99919999999999998</v>
      </c>
      <c r="BT199" s="18">
        <v>0.99919999999999998</v>
      </c>
      <c r="BU199" s="18">
        <v>0.99919999999999998</v>
      </c>
      <c r="BV199" s="18">
        <v>0.99919999999999998</v>
      </c>
      <c r="BW199" s="18">
        <v>0.99919999999999998</v>
      </c>
      <c r="BX199" s="18">
        <v>0.99919999999999998</v>
      </c>
      <c r="BY199" s="18">
        <v>0.99919999999999998</v>
      </c>
      <c r="BZ199" s="18">
        <v>0.99919999999999998</v>
      </c>
      <c r="CA199" s="18">
        <v>0.99919999999999998</v>
      </c>
      <c r="CB199" s="18">
        <v>0.99919999999999998</v>
      </c>
      <c r="CC199" s="18">
        <v>0.99919999999999998</v>
      </c>
      <c r="CD199" s="18">
        <v>0.99919999999999998</v>
      </c>
      <c r="CE199" s="18">
        <v>0.99919999999999998</v>
      </c>
      <c r="CF199" s="18">
        <v>0.99919999999999998</v>
      </c>
      <c r="CG199" s="18">
        <v>0.99919999999999998</v>
      </c>
      <c r="CH199" s="18">
        <v>0.99919999999999998</v>
      </c>
      <c r="CI199" s="18">
        <v>0.99919999999999998</v>
      </c>
      <c r="CJ199" s="18">
        <v>0.99919999999999998</v>
      </c>
      <c r="CK199" s="18">
        <v>0.99919999999999998</v>
      </c>
      <c r="CL199" s="18">
        <v>0.99919999999999998</v>
      </c>
      <c r="CM199" s="18">
        <v>0.99919999999999998</v>
      </c>
      <c r="CN199" s="18">
        <v>0.99919999999999998</v>
      </c>
      <c r="CO199" s="18">
        <v>0.99919999999999998</v>
      </c>
      <c r="CP199" s="18">
        <v>0.99919999999999998</v>
      </c>
      <c r="CQ199" s="18">
        <v>0.99919999999999998</v>
      </c>
      <c r="CR199" s="18">
        <v>0.99919999999999998</v>
      </c>
      <c r="CS199" s="18">
        <v>0.99919999999999998</v>
      </c>
      <c r="CT199" s="18">
        <v>0.99919999999999998</v>
      </c>
      <c r="CU199" s="18">
        <v>0.99919999999999998</v>
      </c>
      <c r="CV199" s="18">
        <v>0.99919999999999998</v>
      </c>
      <c r="CW199" s="18">
        <v>0.99919999999999998</v>
      </c>
      <c r="CX199" s="18">
        <v>0.99919999999999998</v>
      </c>
      <c r="CY199" s="18">
        <v>0.99919999999999998</v>
      </c>
      <c r="CZ199" s="18">
        <v>0.99919999999999998</v>
      </c>
      <c r="DA199" s="18">
        <v>0.99919999999999998</v>
      </c>
      <c r="DB199" s="18">
        <v>0.99919999999999998</v>
      </c>
      <c r="DC199" s="18"/>
      <c r="DD199" s="18"/>
      <c r="DE199" s="18"/>
    </row>
    <row r="200" spans="1:109" x14ac:dyDescent="0.25">
      <c r="A200" s="175">
        <v>108</v>
      </c>
      <c r="B200" s="18">
        <v>1</v>
      </c>
      <c r="C200" s="18">
        <v>1.0145999999999999</v>
      </c>
      <c r="D200" s="18">
        <v>1.01</v>
      </c>
      <c r="E200" s="18">
        <v>1.006</v>
      </c>
      <c r="F200" s="18">
        <v>1.0028999999999999</v>
      </c>
      <c r="G200" s="18">
        <v>1.0008999999999999</v>
      </c>
      <c r="H200" s="18">
        <v>0.99980000000000002</v>
      </c>
      <c r="I200" s="18">
        <v>0.99890000000000001</v>
      </c>
      <c r="J200" s="18">
        <v>0.99839999999999995</v>
      </c>
      <c r="K200" s="18">
        <v>0.998</v>
      </c>
      <c r="L200" s="18">
        <v>0.99780000000000002</v>
      </c>
      <c r="M200" s="18">
        <v>0.99760000000000004</v>
      </c>
      <c r="N200" s="18">
        <v>0.99750000000000005</v>
      </c>
      <c r="O200" s="18">
        <v>0.99750000000000005</v>
      </c>
      <c r="P200" s="18">
        <v>0.99739999999999995</v>
      </c>
      <c r="Q200" s="18">
        <v>0.99929999999999997</v>
      </c>
      <c r="R200" s="18">
        <v>0.99929999999999997</v>
      </c>
      <c r="S200" s="18">
        <v>0.99929999999999997</v>
      </c>
      <c r="T200" s="18">
        <v>0.99929999999999997</v>
      </c>
      <c r="U200" s="18">
        <v>0.99929999999999997</v>
      </c>
      <c r="V200" s="18">
        <v>0.99929999999999997</v>
      </c>
      <c r="W200" s="18">
        <v>0.99929999999999997</v>
      </c>
      <c r="X200" s="18">
        <v>0.99929999999999997</v>
      </c>
      <c r="Y200" s="18">
        <v>0.99929999999999997</v>
      </c>
      <c r="Z200" s="18">
        <v>0.99929999999999997</v>
      </c>
      <c r="AA200" s="18">
        <v>0.99929999999999997</v>
      </c>
      <c r="AB200" s="18">
        <v>0.99929999999999997</v>
      </c>
      <c r="AC200" s="18">
        <v>0.99929999999999997</v>
      </c>
      <c r="AD200" s="18">
        <v>0.99929999999999997</v>
      </c>
      <c r="AE200" s="18">
        <v>0.99929999999999997</v>
      </c>
      <c r="AF200" s="18">
        <v>0.99929999999999997</v>
      </c>
      <c r="AG200" s="18">
        <v>0.99929999999999997</v>
      </c>
      <c r="AH200" s="18">
        <v>0.99929999999999997</v>
      </c>
      <c r="AI200" s="18">
        <v>0.99929999999999997</v>
      </c>
      <c r="AJ200" s="18">
        <v>0.99929999999999997</v>
      </c>
      <c r="AK200" s="18">
        <v>0.99929999999999997</v>
      </c>
      <c r="AL200" s="18">
        <v>0.99929999999999997</v>
      </c>
      <c r="AM200" s="18">
        <v>0.99929999999999997</v>
      </c>
      <c r="AN200" s="18">
        <v>0.99929999999999997</v>
      </c>
      <c r="AO200" s="18">
        <v>0.99929999999999997</v>
      </c>
      <c r="AP200" s="18">
        <v>0.99929999999999997</v>
      </c>
      <c r="AQ200" s="18">
        <v>0.99929999999999997</v>
      </c>
      <c r="AR200" s="18">
        <v>0.99929999999999997</v>
      </c>
      <c r="AS200" s="18">
        <v>0.99929999999999997</v>
      </c>
      <c r="AT200" s="18">
        <v>0.99929999999999997</v>
      </c>
      <c r="AU200" s="18">
        <v>0.99929999999999997</v>
      </c>
      <c r="AV200" s="18">
        <v>0.99929999999999997</v>
      </c>
      <c r="AW200" s="18">
        <v>0.99929999999999997</v>
      </c>
      <c r="AX200" s="18">
        <v>0.99929999999999997</v>
      </c>
      <c r="AY200" s="18">
        <v>0.99929999999999997</v>
      </c>
      <c r="AZ200" s="18">
        <v>0.99929999999999997</v>
      </c>
      <c r="BA200" s="18">
        <v>0.99929999999999997</v>
      </c>
      <c r="BB200" s="18">
        <v>0.99929999999999997</v>
      </c>
      <c r="BC200" s="18">
        <v>0.99929999999999997</v>
      </c>
      <c r="BD200" s="18">
        <v>0.99929999999999997</v>
      </c>
      <c r="BE200" s="18">
        <v>0.99929999999999997</v>
      </c>
      <c r="BF200" s="18">
        <v>0.99929999999999997</v>
      </c>
      <c r="BG200" s="18">
        <v>0.99929999999999997</v>
      </c>
      <c r="BH200" s="18">
        <v>0.99929999999999997</v>
      </c>
      <c r="BI200" s="18">
        <v>0.99929999999999997</v>
      </c>
      <c r="BJ200" s="18">
        <v>0.99929999999999997</v>
      </c>
      <c r="BK200" s="18">
        <v>0.99929999999999997</v>
      </c>
      <c r="BL200" s="18">
        <v>0.99929999999999997</v>
      </c>
      <c r="BM200" s="18">
        <v>0.99929999999999997</v>
      </c>
      <c r="BN200" s="18">
        <v>0.99929999999999997</v>
      </c>
      <c r="BO200" s="18">
        <v>0.99929999999999997</v>
      </c>
      <c r="BP200" s="18">
        <v>0.99929999999999997</v>
      </c>
      <c r="BQ200" s="18">
        <v>0.99929999999999997</v>
      </c>
      <c r="BR200" s="18">
        <v>0.99929999999999997</v>
      </c>
      <c r="BS200" s="18">
        <v>0.99929999999999997</v>
      </c>
      <c r="BT200" s="18">
        <v>0.99929999999999997</v>
      </c>
      <c r="BU200" s="18">
        <v>0.99929999999999997</v>
      </c>
      <c r="BV200" s="18">
        <v>0.99929999999999997</v>
      </c>
      <c r="BW200" s="18">
        <v>0.99929999999999997</v>
      </c>
      <c r="BX200" s="18">
        <v>0.99929999999999997</v>
      </c>
      <c r="BY200" s="18">
        <v>0.99929999999999997</v>
      </c>
      <c r="BZ200" s="18">
        <v>0.99929999999999997</v>
      </c>
      <c r="CA200" s="18">
        <v>0.99929999999999997</v>
      </c>
      <c r="CB200" s="18">
        <v>0.99929999999999997</v>
      </c>
      <c r="CC200" s="18">
        <v>0.99929999999999997</v>
      </c>
      <c r="CD200" s="18">
        <v>0.99929999999999997</v>
      </c>
      <c r="CE200" s="18">
        <v>0.99929999999999997</v>
      </c>
      <c r="CF200" s="18">
        <v>0.99929999999999997</v>
      </c>
      <c r="CG200" s="18">
        <v>0.99929999999999997</v>
      </c>
      <c r="CH200" s="18">
        <v>0.99929999999999997</v>
      </c>
      <c r="CI200" s="18">
        <v>0.99929999999999997</v>
      </c>
      <c r="CJ200" s="18">
        <v>0.99929999999999997</v>
      </c>
      <c r="CK200" s="18">
        <v>0.99929999999999997</v>
      </c>
      <c r="CL200" s="18">
        <v>0.99929999999999997</v>
      </c>
      <c r="CM200" s="18">
        <v>0.99929999999999997</v>
      </c>
      <c r="CN200" s="18">
        <v>0.99929999999999997</v>
      </c>
      <c r="CO200" s="18">
        <v>0.99929999999999997</v>
      </c>
      <c r="CP200" s="18">
        <v>0.99929999999999997</v>
      </c>
      <c r="CQ200" s="18">
        <v>0.99929999999999997</v>
      </c>
      <c r="CR200" s="18">
        <v>0.99929999999999997</v>
      </c>
      <c r="CS200" s="18">
        <v>0.99929999999999997</v>
      </c>
      <c r="CT200" s="18">
        <v>0.99929999999999997</v>
      </c>
      <c r="CU200" s="18">
        <v>0.99929999999999997</v>
      </c>
      <c r="CV200" s="18">
        <v>0.99929999999999997</v>
      </c>
      <c r="CW200" s="18">
        <v>0.99929999999999997</v>
      </c>
      <c r="CX200" s="18">
        <v>0.99929999999999997</v>
      </c>
      <c r="CY200" s="18">
        <v>0.99929999999999997</v>
      </c>
      <c r="CZ200" s="18">
        <v>0.99929999999999997</v>
      </c>
      <c r="DA200" s="18">
        <v>0.99929999999999997</v>
      </c>
      <c r="DB200" s="18">
        <v>0.99929999999999997</v>
      </c>
      <c r="DC200" s="18"/>
      <c r="DD200" s="18"/>
      <c r="DE200" s="18"/>
    </row>
    <row r="201" spans="1:109" x14ac:dyDescent="0.25">
      <c r="A201" s="175">
        <v>109</v>
      </c>
      <c r="B201" s="18">
        <v>1</v>
      </c>
      <c r="C201" s="18">
        <v>1.0157</v>
      </c>
      <c r="D201" s="18">
        <v>1.0111000000000001</v>
      </c>
      <c r="E201" s="18">
        <v>1.0072000000000001</v>
      </c>
      <c r="F201" s="18">
        <v>1.004</v>
      </c>
      <c r="G201" s="18">
        <v>1.0019</v>
      </c>
      <c r="H201" s="18">
        <v>1.0004999999999999</v>
      </c>
      <c r="I201" s="18">
        <v>0.99950000000000006</v>
      </c>
      <c r="J201" s="18">
        <v>0.99870000000000003</v>
      </c>
      <c r="K201" s="18">
        <v>0.99829999999999997</v>
      </c>
      <c r="L201" s="18">
        <v>0.998</v>
      </c>
      <c r="M201" s="18">
        <v>0.99780000000000002</v>
      </c>
      <c r="N201" s="18">
        <v>0.99770000000000003</v>
      </c>
      <c r="O201" s="18">
        <v>0.99760000000000004</v>
      </c>
      <c r="P201" s="18">
        <v>0.99750000000000005</v>
      </c>
      <c r="Q201" s="18">
        <v>0.99939999999999996</v>
      </c>
      <c r="R201" s="18">
        <v>0.99939999999999996</v>
      </c>
      <c r="S201" s="18">
        <v>0.99939999999999996</v>
      </c>
      <c r="T201" s="18">
        <v>0.99939999999999996</v>
      </c>
      <c r="U201" s="18">
        <v>0.99939999999999996</v>
      </c>
      <c r="V201" s="18">
        <v>0.99939999999999996</v>
      </c>
      <c r="W201" s="18">
        <v>0.99939999999999996</v>
      </c>
      <c r="X201" s="18">
        <v>0.99939999999999996</v>
      </c>
      <c r="Y201" s="18">
        <v>0.99939999999999996</v>
      </c>
      <c r="Z201" s="18">
        <v>0.99939999999999996</v>
      </c>
      <c r="AA201" s="18">
        <v>0.99939999999999996</v>
      </c>
      <c r="AB201" s="18">
        <v>0.99939999999999996</v>
      </c>
      <c r="AC201" s="18">
        <v>0.99939999999999996</v>
      </c>
      <c r="AD201" s="18">
        <v>0.99939999999999996</v>
      </c>
      <c r="AE201" s="18">
        <v>0.99939999999999996</v>
      </c>
      <c r="AF201" s="18">
        <v>0.99939999999999996</v>
      </c>
      <c r="AG201" s="18">
        <v>0.99939999999999996</v>
      </c>
      <c r="AH201" s="18">
        <v>0.99939999999999996</v>
      </c>
      <c r="AI201" s="18">
        <v>0.99939999999999996</v>
      </c>
      <c r="AJ201" s="18">
        <v>0.99939999999999996</v>
      </c>
      <c r="AK201" s="18">
        <v>0.99939999999999996</v>
      </c>
      <c r="AL201" s="18">
        <v>0.99939999999999996</v>
      </c>
      <c r="AM201" s="18">
        <v>0.99939999999999996</v>
      </c>
      <c r="AN201" s="18">
        <v>0.99939999999999996</v>
      </c>
      <c r="AO201" s="18">
        <v>0.99939999999999996</v>
      </c>
      <c r="AP201" s="18">
        <v>0.99939999999999996</v>
      </c>
      <c r="AQ201" s="18">
        <v>0.99939999999999996</v>
      </c>
      <c r="AR201" s="18">
        <v>0.99939999999999996</v>
      </c>
      <c r="AS201" s="18">
        <v>0.99939999999999996</v>
      </c>
      <c r="AT201" s="18">
        <v>0.99939999999999996</v>
      </c>
      <c r="AU201" s="18">
        <v>0.99939999999999996</v>
      </c>
      <c r="AV201" s="18">
        <v>0.99939999999999996</v>
      </c>
      <c r="AW201" s="18">
        <v>0.99939999999999996</v>
      </c>
      <c r="AX201" s="18">
        <v>0.99939999999999996</v>
      </c>
      <c r="AY201" s="18">
        <v>0.99939999999999996</v>
      </c>
      <c r="AZ201" s="18">
        <v>0.99939999999999996</v>
      </c>
      <c r="BA201" s="18">
        <v>0.99939999999999996</v>
      </c>
      <c r="BB201" s="18">
        <v>0.99939999999999996</v>
      </c>
      <c r="BC201" s="18">
        <v>0.99939999999999996</v>
      </c>
      <c r="BD201" s="18">
        <v>0.99939999999999996</v>
      </c>
      <c r="BE201" s="18">
        <v>0.99939999999999996</v>
      </c>
      <c r="BF201" s="18">
        <v>0.99939999999999996</v>
      </c>
      <c r="BG201" s="18">
        <v>0.99939999999999996</v>
      </c>
      <c r="BH201" s="18">
        <v>0.99939999999999996</v>
      </c>
      <c r="BI201" s="18">
        <v>0.99939999999999996</v>
      </c>
      <c r="BJ201" s="18">
        <v>0.99939999999999996</v>
      </c>
      <c r="BK201" s="18">
        <v>0.99939999999999996</v>
      </c>
      <c r="BL201" s="18">
        <v>0.99939999999999996</v>
      </c>
      <c r="BM201" s="18">
        <v>0.99939999999999996</v>
      </c>
      <c r="BN201" s="18">
        <v>0.99939999999999996</v>
      </c>
      <c r="BO201" s="18">
        <v>0.99939999999999996</v>
      </c>
      <c r="BP201" s="18">
        <v>0.99939999999999996</v>
      </c>
      <c r="BQ201" s="18">
        <v>0.99939999999999996</v>
      </c>
      <c r="BR201" s="18">
        <v>0.99939999999999996</v>
      </c>
      <c r="BS201" s="18">
        <v>0.99939999999999996</v>
      </c>
      <c r="BT201" s="18">
        <v>0.99939999999999996</v>
      </c>
      <c r="BU201" s="18">
        <v>0.99939999999999996</v>
      </c>
      <c r="BV201" s="18">
        <v>0.99939999999999996</v>
      </c>
      <c r="BW201" s="18">
        <v>0.99939999999999996</v>
      </c>
      <c r="BX201" s="18">
        <v>0.99939999999999996</v>
      </c>
      <c r="BY201" s="18">
        <v>0.99939999999999996</v>
      </c>
      <c r="BZ201" s="18">
        <v>0.99939999999999996</v>
      </c>
      <c r="CA201" s="18">
        <v>0.99939999999999996</v>
      </c>
      <c r="CB201" s="18">
        <v>0.99939999999999996</v>
      </c>
      <c r="CC201" s="18">
        <v>0.99939999999999996</v>
      </c>
      <c r="CD201" s="18">
        <v>0.99939999999999996</v>
      </c>
      <c r="CE201" s="18">
        <v>0.99939999999999996</v>
      </c>
      <c r="CF201" s="18">
        <v>0.99939999999999996</v>
      </c>
      <c r="CG201" s="18">
        <v>0.99939999999999996</v>
      </c>
      <c r="CH201" s="18">
        <v>0.99939999999999996</v>
      </c>
      <c r="CI201" s="18">
        <v>0.99939999999999996</v>
      </c>
      <c r="CJ201" s="18">
        <v>0.99939999999999996</v>
      </c>
      <c r="CK201" s="18">
        <v>0.99939999999999996</v>
      </c>
      <c r="CL201" s="18">
        <v>0.99939999999999996</v>
      </c>
      <c r="CM201" s="18">
        <v>0.99939999999999996</v>
      </c>
      <c r="CN201" s="18">
        <v>0.99939999999999996</v>
      </c>
      <c r="CO201" s="18">
        <v>0.99939999999999996</v>
      </c>
      <c r="CP201" s="18">
        <v>0.99939999999999996</v>
      </c>
      <c r="CQ201" s="18">
        <v>0.99939999999999996</v>
      </c>
      <c r="CR201" s="18">
        <v>0.99939999999999996</v>
      </c>
      <c r="CS201" s="18">
        <v>0.99939999999999996</v>
      </c>
      <c r="CT201" s="18">
        <v>0.99939999999999996</v>
      </c>
      <c r="CU201" s="18">
        <v>0.99939999999999996</v>
      </c>
      <c r="CV201" s="18">
        <v>0.99939999999999996</v>
      </c>
      <c r="CW201" s="18">
        <v>0.99939999999999996</v>
      </c>
      <c r="CX201" s="18">
        <v>0.99939999999999996</v>
      </c>
      <c r="CY201" s="18">
        <v>0.99939999999999996</v>
      </c>
      <c r="CZ201" s="18">
        <v>0.99939999999999996</v>
      </c>
      <c r="DA201" s="18">
        <v>0.99939999999999996</v>
      </c>
      <c r="DB201" s="18">
        <v>0.99939999999999996</v>
      </c>
      <c r="DC201" s="18"/>
      <c r="DD201" s="18"/>
      <c r="DE201" s="18"/>
    </row>
    <row r="202" spans="1:109" x14ac:dyDescent="0.25">
      <c r="A202" s="175">
        <v>110</v>
      </c>
      <c r="B202" s="18">
        <v>1</v>
      </c>
      <c r="C202" s="18">
        <v>1.0168999999999999</v>
      </c>
      <c r="D202" s="18">
        <v>1.0124</v>
      </c>
      <c r="E202" s="18">
        <v>1.0084</v>
      </c>
      <c r="F202" s="18">
        <v>1.0052000000000001</v>
      </c>
      <c r="G202" s="18">
        <v>1.0028999999999999</v>
      </c>
      <c r="H202" s="18">
        <v>1.0013000000000001</v>
      </c>
      <c r="I202" s="18">
        <v>1.0001</v>
      </c>
      <c r="J202" s="18">
        <v>0.99919999999999998</v>
      </c>
      <c r="K202" s="18">
        <v>0.99860000000000004</v>
      </c>
      <c r="L202" s="18">
        <v>0.99819999999999998</v>
      </c>
      <c r="M202" s="18">
        <v>0.99790000000000001</v>
      </c>
      <c r="N202" s="18">
        <v>0.99780000000000002</v>
      </c>
      <c r="O202" s="18">
        <v>0.99770000000000003</v>
      </c>
      <c r="P202" s="18">
        <v>0.99760000000000004</v>
      </c>
      <c r="Q202" s="18">
        <v>0.99950000000000006</v>
      </c>
      <c r="R202" s="18">
        <v>0.99950000000000006</v>
      </c>
      <c r="S202" s="18">
        <v>0.99950000000000006</v>
      </c>
      <c r="T202" s="18">
        <v>0.99950000000000006</v>
      </c>
      <c r="U202" s="18">
        <v>0.99950000000000006</v>
      </c>
      <c r="V202" s="18">
        <v>0.99950000000000006</v>
      </c>
      <c r="W202" s="18">
        <v>0.99950000000000006</v>
      </c>
      <c r="X202" s="18">
        <v>0.99950000000000006</v>
      </c>
      <c r="Y202" s="18">
        <v>0.99950000000000006</v>
      </c>
      <c r="Z202" s="18">
        <v>0.99950000000000006</v>
      </c>
      <c r="AA202" s="18">
        <v>0.99950000000000006</v>
      </c>
      <c r="AB202" s="18">
        <v>0.99950000000000006</v>
      </c>
      <c r="AC202" s="18">
        <v>0.99950000000000006</v>
      </c>
      <c r="AD202" s="18">
        <v>0.99950000000000006</v>
      </c>
      <c r="AE202" s="18">
        <v>0.99950000000000006</v>
      </c>
      <c r="AF202" s="18">
        <v>0.99950000000000006</v>
      </c>
      <c r="AG202" s="18">
        <v>0.99950000000000006</v>
      </c>
      <c r="AH202" s="18">
        <v>0.99950000000000006</v>
      </c>
      <c r="AI202" s="18">
        <v>0.99950000000000006</v>
      </c>
      <c r="AJ202" s="18">
        <v>0.99950000000000006</v>
      </c>
      <c r="AK202" s="18">
        <v>0.99950000000000006</v>
      </c>
      <c r="AL202" s="18">
        <v>0.99950000000000006</v>
      </c>
      <c r="AM202" s="18">
        <v>0.99950000000000006</v>
      </c>
      <c r="AN202" s="18">
        <v>0.99950000000000006</v>
      </c>
      <c r="AO202" s="18">
        <v>0.99950000000000006</v>
      </c>
      <c r="AP202" s="18">
        <v>0.99950000000000006</v>
      </c>
      <c r="AQ202" s="18">
        <v>0.99950000000000006</v>
      </c>
      <c r="AR202" s="18">
        <v>0.99950000000000006</v>
      </c>
      <c r="AS202" s="18">
        <v>0.99950000000000006</v>
      </c>
      <c r="AT202" s="18">
        <v>0.99950000000000006</v>
      </c>
      <c r="AU202" s="18">
        <v>0.99950000000000006</v>
      </c>
      <c r="AV202" s="18">
        <v>0.99950000000000006</v>
      </c>
      <c r="AW202" s="18">
        <v>0.99950000000000006</v>
      </c>
      <c r="AX202" s="18">
        <v>0.99950000000000006</v>
      </c>
      <c r="AY202" s="18">
        <v>0.99950000000000006</v>
      </c>
      <c r="AZ202" s="18">
        <v>0.99950000000000006</v>
      </c>
      <c r="BA202" s="18">
        <v>0.99950000000000006</v>
      </c>
      <c r="BB202" s="18">
        <v>0.99950000000000006</v>
      </c>
      <c r="BC202" s="18">
        <v>0.99950000000000006</v>
      </c>
      <c r="BD202" s="18">
        <v>0.99950000000000006</v>
      </c>
      <c r="BE202" s="18">
        <v>0.99950000000000006</v>
      </c>
      <c r="BF202" s="18">
        <v>0.99950000000000006</v>
      </c>
      <c r="BG202" s="18">
        <v>0.99950000000000006</v>
      </c>
      <c r="BH202" s="18">
        <v>0.99950000000000006</v>
      </c>
      <c r="BI202" s="18">
        <v>0.99950000000000006</v>
      </c>
      <c r="BJ202" s="18">
        <v>0.99950000000000006</v>
      </c>
      <c r="BK202" s="18">
        <v>0.99950000000000006</v>
      </c>
      <c r="BL202" s="18">
        <v>0.99950000000000006</v>
      </c>
      <c r="BM202" s="18">
        <v>0.99950000000000006</v>
      </c>
      <c r="BN202" s="18">
        <v>0.99950000000000006</v>
      </c>
      <c r="BO202" s="18">
        <v>0.99950000000000006</v>
      </c>
      <c r="BP202" s="18">
        <v>0.99950000000000006</v>
      </c>
      <c r="BQ202" s="18">
        <v>0.99950000000000006</v>
      </c>
      <c r="BR202" s="18">
        <v>0.99950000000000006</v>
      </c>
      <c r="BS202" s="18">
        <v>0.99950000000000006</v>
      </c>
      <c r="BT202" s="18">
        <v>0.99950000000000006</v>
      </c>
      <c r="BU202" s="18">
        <v>0.99950000000000006</v>
      </c>
      <c r="BV202" s="18">
        <v>0.99950000000000006</v>
      </c>
      <c r="BW202" s="18">
        <v>0.99950000000000006</v>
      </c>
      <c r="BX202" s="18">
        <v>0.99950000000000006</v>
      </c>
      <c r="BY202" s="18">
        <v>0.99950000000000006</v>
      </c>
      <c r="BZ202" s="18">
        <v>0.99950000000000006</v>
      </c>
      <c r="CA202" s="18">
        <v>0.99950000000000006</v>
      </c>
      <c r="CB202" s="18">
        <v>0.99950000000000006</v>
      </c>
      <c r="CC202" s="18">
        <v>0.99950000000000006</v>
      </c>
      <c r="CD202" s="18">
        <v>0.99950000000000006</v>
      </c>
      <c r="CE202" s="18">
        <v>0.99950000000000006</v>
      </c>
      <c r="CF202" s="18">
        <v>0.99950000000000006</v>
      </c>
      <c r="CG202" s="18">
        <v>0.99950000000000006</v>
      </c>
      <c r="CH202" s="18">
        <v>0.99950000000000006</v>
      </c>
      <c r="CI202" s="18">
        <v>0.99950000000000006</v>
      </c>
      <c r="CJ202" s="18">
        <v>0.99950000000000006</v>
      </c>
      <c r="CK202" s="18">
        <v>0.99950000000000006</v>
      </c>
      <c r="CL202" s="18">
        <v>0.99950000000000006</v>
      </c>
      <c r="CM202" s="18">
        <v>0.99950000000000006</v>
      </c>
      <c r="CN202" s="18">
        <v>0.99950000000000006</v>
      </c>
      <c r="CO202" s="18">
        <v>0.99950000000000006</v>
      </c>
      <c r="CP202" s="18">
        <v>0.99950000000000006</v>
      </c>
      <c r="CQ202" s="18">
        <v>0.99950000000000006</v>
      </c>
      <c r="CR202" s="18">
        <v>0.99950000000000006</v>
      </c>
      <c r="CS202" s="18">
        <v>0.99950000000000006</v>
      </c>
      <c r="CT202" s="18">
        <v>0.99950000000000006</v>
      </c>
      <c r="CU202" s="18">
        <v>0.99950000000000006</v>
      </c>
      <c r="CV202" s="18">
        <v>0.99950000000000006</v>
      </c>
      <c r="CW202" s="18">
        <v>0.99950000000000006</v>
      </c>
      <c r="CX202" s="18">
        <v>0.99950000000000006</v>
      </c>
      <c r="CY202" s="18">
        <v>0.99950000000000006</v>
      </c>
      <c r="CZ202" s="18">
        <v>0.99950000000000006</v>
      </c>
      <c r="DA202" s="18">
        <v>0.99950000000000006</v>
      </c>
      <c r="DB202" s="18">
        <v>0.99950000000000006</v>
      </c>
      <c r="DC202" s="18"/>
      <c r="DD202" s="18"/>
      <c r="DE202" s="18"/>
    </row>
    <row r="203" spans="1:109" x14ac:dyDescent="0.25">
      <c r="A203" s="175">
        <v>111</v>
      </c>
      <c r="B203" s="18">
        <v>1</v>
      </c>
      <c r="C203" s="18">
        <v>1.0181</v>
      </c>
      <c r="D203" s="18">
        <v>1.0137</v>
      </c>
      <c r="E203" s="18">
        <v>1.0098</v>
      </c>
      <c r="F203" s="18">
        <v>1.0065</v>
      </c>
      <c r="G203" s="18">
        <v>1.0041</v>
      </c>
      <c r="H203" s="18">
        <v>1.0022</v>
      </c>
      <c r="I203" s="18">
        <v>1.0007999999999999</v>
      </c>
      <c r="J203" s="18">
        <v>0.99970000000000003</v>
      </c>
      <c r="K203" s="18">
        <v>0.99890000000000001</v>
      </c>
      <c r="L203" s="18">
        <v>0.99839999999999995</v>
      </c>
      <c r="M203" s="18">
        <v>0.99809999999999999</v>
      </c>
      <c r="N203" s="18">
        <v>0.99790000000000001</v>
      </c>
      <c r="O203" s="18">
        <v>0.99780000000000002</v>
      </c>
      <c r="P203" s="18">
        <v>0.99780000000000002</v>
      </c>
      <c r="Q203" s="18">
        <v>0.99960000000000004</v>
      </c>
      <c r="R203" s="18">
        <v>0.99960000000000004</v>
      </c>
      <c r="S203" s="18">
        <v>0.99960000000000004</v>
      </c>
      <c r="T203" s="18">
        <v>0.99960000000000004</v>
      </c>
      <c r="U203" s="18">
        <v>0.99960000000000004</v>
      </c>
      <c r="V203" s="18">
        <v>0.99960000000000004</v>
      </c>
      <c r="W203" s="18">
        <v>0.99960000000000004</v>
      </c>
      <c r="X203" s="18">
        <v>0.99960000000000004</v>
      </c>
      <c r="Y203" s="18">
        <v>0.99960000000000004</v>
      </c>
      <c r="Z203" s="18">
        <v>0.99960000000000004</v>
      </c>
      <c r="AA203" s="18">
        <v>0.99960000000000004</v>
      </c>
      <c r="AB203" s="18">
        <v>0.99960000000000004</v>
      </c>
      <c r="AC203" s="18">
        <v>0.99960000000000004</v>
      </c>
      <c r="AD203" s="18">
        <v>0.99960000000000004</v>
      </c>
      <c r="AE203" s="18">
        <v>0.99960000000000004</v>
      </c>
      <c r="AF203" s="18">
        <v>0.99960000000000004</v>
      </c>
      <c r="AG203" s="18">
        <v>0.99960000000000004</v>
      </c>
      <c r="AH203" s="18">
        <v>0.99960000000000004</v>
      </c>
      <c r="AI203" s="18">
        <v>0.99960000000000004</v>
      </c>
      <c r="AJ203" s="18">
        <v>0.99960000000000004</v>
      </c>
      <c r="AK203" s="18">
        <v>0.99960000000000004</v>
      </c>
      <c r="AL203" s="18">
        <v>0.99960000000000004</v>
      </c>
      <c r="AM203" s="18">
        <v>0.99960000000000004</v>
      </c>
      <c r="AN203" s="18">
        <v>0.99960000000000004</v>
      </c>
      <c r="AO203" s="18">
        <v>0.99960000000000004</v>
      </c>
      <c r="AP203" s="18">
        <v>0.99960000000000004</v>
      </c>
      <c r="AQ203" s="18">
        <v>0.99960000000000004</v>
      </c>
      <c r="AR203" s="18">
        <v>0.99960000000000004</v>
      </c>
      <c r="AS203" s="18">
        <v>0.99960000000000004</v>
      </c>
      <c r="AT203" s="18">
        <v>0.99960000000000004</v>
      </c>
      <c r="AU203" s="18">
        <v>0.99960000000000004</v>
      </c>
      <c r="AV203" s="18">
        <v>0.99960000000000004</v>
      </c>
      <c r="AW203" s="18">
        <v>0.99960000000000004</v>
      </c>
      <c r="AX203" s="18">
        <v>0.99960000000000004</v>
      </c>
      <c r="AY203" s="18">
        <v>0.99960000000000004</v>
      </c>
      <c r="AZ203" s="18">
        <v>0.99960000000000004</v>
      </c>
      <c r="BA203" s="18">
        <v>0.99960000000000004</v>
      </c>
      <c r="BB203" s="18">
        <v>0.99960000000000004</v>
      </c>
      <c r="BC203" s="18">
        <v>0.99960000000000004</v>
      </c>
      <c r="BD203" s="18">
        <v>0.99960000000000004</v>
      </c>
      <c r="BE203" s="18">
        <v>0.99960000000000004</v>
      </c>
      <c r="BF203" s="18">
        <v>0.99960000000000004</v>
      </c>
      <c r="BG203" s="18">
        <v>0.99960000000000004</v>
      </c>
      <c r="BH203" s="18">
        <v>0.99960000000000004</v>
      </c>
      <c r="BI203" s="18">
        <v>0.99960000000000004</v>
      </c>
      <c r="BJ203" s="18">
        <v>0.99960000000000004</v>
      </c>
      <c r="BK203" s="18">
        <v>0.99960000000000004</v>
      </c>
      <c r="BL203" s="18">
        <v>0.99960000000000004</v>
      </c>
      <c r="BM203" s="18">
        <v>0.99960000000000004</v>
      </c>
      <c r="BN203" s="18">
        <v>0.99960000000000004</v>
      </c>
      <c r="BO203" s="18">
        <v>0.99960000000000004</v>
      </c>
      <c r="BP203" s="18">
        <v>0.99960000000000004</v>
      </c>
      <c r="BQ203" s="18">
        <v>0.99960000000000004</v>
      </c>
      <c r="BR203" s="18">
        <v>0.99960000000000004</v>
      </c>
      <c r="BS203" s="18">
        <v>0.99960000000000004</v>
      </c>
      <c r="BT203" s="18">
        <v>0.99960000000000004</v>
      </c>
      <c r="BU203" s="18">
        <v>0.99960000000000004</v>
      </c>
      <c r="BV203" s="18">
        <v>0.99960000000000004</v>
      </c>
      <c r="BW203" s="18">
        <v>0.99960000000000004</v>
      </c>
      <c r="BX203" s="18">
        <v>0.99960000000000004</v>
      </c>
      <c r="BY203" s="18">
        <v>0.99960000000000004</v>
      </c>
      <c r="BZ203" s="18">
        <v>0.99960000000000004</v>
      </c>
      <c r="CA203" s="18">
        <v>0.99960000000000004</v>
      </c>
      <c r="CB203" s="18">
        <v>0.99960000000000004</v>
      </c>
      <c r="CC203" s="18">
        <v>0.99960000000000004</v>
      </c>
      <c r="CD203" s="18">
        <v>0.99960000000000004</v>
      </c>
      <c r="CE203" s="18">
        <v>0.99960000000000004</v>
      </c>
      <c r="CF203" s="18">
        <v>0.99960000000000004</v>
      </c>
      <c r="CG203" s="18">
        <v>0.99960000000000004</v>
      </c>
      <c r="CH203" s="18">
        <v>0.99960000000000004</v>
      </c>
      <c r="CI203" s="18">
        <v>0.99960000000000004</v>
      </c>
      <c r="CJ203" s="18">
        <v>0.99960000000000004</v>
      </c>
      <c r="CK203" s="18">
        <v>0.99960000000000004</v>
      </c>
      <c r="CL203" s="18">
        <v>0.99960000000000004</v>
      </c>
      <c r="CM203" s="18">
        <v>0.99960000000000004</v>
      </c>
      <c r="CN203" s="18">
        <v>0.99960000000000004</v>
      </c>
      <c r="CO203" s="18">
        <v>0.99960000000000004</v>
      </c>
      <c r="CP203" s="18">
        <v>0.99960000000000004</v>
      </c>
      <c r="CQ203" s="18">
        <v>0.99960000000000004</v>
      </c>
      <c r="CR203" s="18">
        <v>0.99960000000000004</v>
      </c>
      <c r="CS203" s="18">
        <v>0.99960000000000004</v>
      </c>
      <c r="CT203" s="18">
        <v>0.99960000000000004</v>
      </c>
      <c r="CU203" s="18">
        <v>0.99960000000000004</v>
      </c>
      <c r="CV203" s="18">
        <v>0.99960000000000004</v>
      </c>
      <c r="CW203" s="18">
        <v>0.99960000000000004</v>
      </c>
      <c r="CX203" s="18">
        <v>0.99960000000000004</v>
      </c>
      <c r="CY203" s="18">
        <v>0.99960000000000004</v>
      </c>
      <c r="CZ203" s="18">
        <v>0.99960000000000004</v>
      </c>
      <c r="DA203" s="18">
        <v>0.99960000000000004</v>
      </c>
      <c r="DB203" s="18">
        <v>0.99960000000000004</v>
      </c>
      <c r="DC203" s="18"/>
      <c r="DD203" s="18"/>
      <c r="DE203" s="18"/>
    </row>
    <row r="204" spans="1:109" x14ac:dyDescent="0.25">
      <c r="A204" s="175">
        <v>112</v>
      </c>
      <c r="B204" s="18">
        <v>1</v>
      </c>
      <c r="C204" s="18">
        <v>1.0156000000000001</v>
      </c>
      <c r="D204" s="18">
        <v>1.0149999999999999</v>
      </c>
      <c r="E204" s="18">
        <v>1.0111000000000001</v>
      </c>
      <c r="F204" s="18">
        <v>1.0078</v>
      </c>
      <c r="G204" s="18">
        <v>1.0052000000000001</v>
      </c>
      <c r="H204" s="18">
        <v>1.0032000000000001</v>
      </c>
      <c r="I204" s="18">
        <v>1.0015000000000001</v>
      </c>
      <c r="J204" s="18">
        <v>1.0003</v>
      </c>
      <c r="K204" s="18">
        <v>0.99929999999999997</v>
      </c>
      <c r="L204" s="18">
        <v>0.99870000000000003</v>
      </c>
      <c r="M204" s="18">
        <v>0.99829999999999997</v>
      </c>
      <c r="N204" s="18">
        <v>0.99809999999999999</v>
      </c>
      <c r="O204" s="18">
        <v>0.99790000000000001</v>
      </c>
      <c r="P204" s="18">
        <v>0.99790000000000001</v>
      </c>
      <c r="Q204" s="18">
        <v>0.99970000000000003</v>
      </c>
      <c r="R204" s="18">
        <v>0.99970000000000003</v>
      </c>
      <c r="S204" s="18">
        <v>0.99970000000000003</v>
      </c>
      <c r="T204" s="18">
        <v>0.99970000000000003</v>
      </c>
      <c r="U204" s="18">
        <v>0.99970000000000003</v>
      </c>
      <c r="V204" s="18">
        <v>0.99970000000000003</v>
      </c>
      <c r="W204" s="18">
        <v>0.99970000000000003</v>
      </c>
      <c r="X204" s="18">
        <v>0.99970000000000003</v>
      </c>
      <c r="Y204" s="18">
        <v>0.99970000000000003</v>
      </c>
      <c r="Z204" s="18">
        <v>0.99970000000000003</v>
      </c>
      <c r="AA204" s="18">
        <v>0.99970000000000003</v>
      </c>
      <c r="AB204" s="18">
        <v>0.99970000000000003</v>
      </c>
      <c r="AC204" s="18">
        <v>0.99970000000000003</v>
      </c>
      <c r="AD204" s="18">
        <v>0.99970000000000003</v>
      </c>
      <c r="AE204" s="18">
        <v>0.99970000000000003</v>
      </c>
      <c r="AF204" s="18">
        <v>0.99970000000000003</v>
      </c>
      <c r="AG204" s="18">
        <v>0.99970000000000003</v>
      </c>
      <c r="AH204" s="18">
        <v>0.99970000000000003</v>
      </c>
      <c r="AI204" s="18">
        <v>0.99970000000000003</v>
      </c>
      <c r="AJ204" s="18">
        <v>0.99970000000000003</v>
      </c>
      <c r="AK204" s="18">
        <v>0.99970000000000003</v>
      </c>
      <c r="AL204" s="18">
        <v>0.99970000000000003</v>
      </c>
      <c r="AM204" s="18">
        <v>0.99970000000000003</v>
      </c>
      <c r="AN204" s="18">
        <v>0.99970000000000003</v>
      </c>
      <c r="AO204" s="18">
        <v>0.99970000000000003</v>
      </c>
      <c r="AP204" s="18">
        <v>0.99970000000000003</v>
      </c>
      <c r="AQ204" s="18">
        <v>0.99970000000000003</v>
      </c>
      <c r="AR204" s="18">
        <v>0.99970000000000003</v>
      </c>
      <c r="AS204" s="18">
        <v>0.99970000000000003</v>
      </c>
      <c r="AT204" s="18">
        <v>0.99970000000000003</v>
      </c>
      <c r="AU204" s="18">
        <v>0.99970000000000003</v>
      </c>
      <c r="AV204" s="18">
        <v>0.99970000000000003</v>
      </c>
      <c r="AW204" s="18">
        <v>0.99970000000000003</v>
      </c>
      <c r="AX204" s="18">
        <v>0.99970000000000003</v>
      </c>
      <c r="AY204" s="18">
        <v>0.99970000000000003</v>
      </c>
      <c r="AZ204" s="18">
        <v>0.99970000000000003</v>
      </c>
      <c r="BA204" s="18">
        <v>0.99970000000000003</v>
      </c>
      <c r="BB204" s="18">
        <v>0.99970000000000003</v>
      </c>
      <c r="BC204" s="18">
        <v>0.99970000000000003</v>
      </c>
      <c r="BD204" s="18">
        <v>0.99970000000000003</v>
      </c>
      <c r="BE204" s="18">
        <v>0.99970000000000003</v>
      </c>
      <c r="BF204" s="18">
        <v>0.99970000000000003</v>
      </c>
      <c r="BG204" s="18">
        <v>0.99970000000000003</v>
      </c>
      <c r="BH204" s="18">
        <v>0.99970000000000003</v>
      </c>
      <c r="BI204" s="18">
        <v>0.99970000000000003</v>
      </c>
      <c r="BJ204" s="18">
        <v>0.99970000000000003</v>
      </c>
      <c r="BK204" s="18">
        <v>0.99970000000000003</v>
      </c>
      <c r="BL204" s="18">
        <v>0.99970000000000003</v>
      </c>
      <c r="BM204" s="18">
        <v>0.99970000000000003</v>
      </c>
      <c r="BN204" s="18">
        <v>0.99970000000000003</v>
      </c>
      <c r="BO204" s="18">
        <v>0.99970000000000003</v>
      </c>
      <c r="BP204" s="18">
        <v>0.99970000000000003</v>
      </c>
      <c r="BQ204" s="18">
        <v>0.99970000000000003</v>
      </c>
      <c r="BR204" s="18">
        <v>0.99970000000000003</v>
      </c>
      <c r="BS204" s="18">
        <v>0.99970000000000003</v>
      </c>
      <c r="BT204" s="18">
        <v>0.99970000000000003</v>
      </c>
      <c r="BU204" s="18">
        <v>0.99970000000000003</v>
      </c>
      <c r="BV204" s="18">
        <v>0.99970000000000003</v>
      </c>
      <c r="BW204" s="18">
        <v>0.99970000000000003</v>
      </c>
      <c r="BX204" s="18">
        <v>0.99970000000000003</v>
      </c>
      <c r="BY204" s="18">
        <v>0.99970000000000003</v>
      </c>
      <c r="BZ204" s="18">
        <v>0.99970000000000003</v>
      </c>
      <c r="CA204" s="18">
        <v>0.99970000000000003</v>
      </c>
      <c r="CB204" s="18">
        <v>0.99970000000000003</v>
      </c>
      <c r="CC204" s="18">
        <v>0.99970000000000003</v>
      </c>
      <c r="CD204" s="18">
        <v>0.99970000000000003</v>
      </c>
      <c r="CE204" s="18">
        <v>0.99970000000000003</v>
      </c>
      <c r="CF204" s="18">
        <v>0.99970000000000003</v>
      </c>
      <c r="CG204" s="18">
        <v>0.99970000000000003</v>
      </c>
      <c r="CH204" s="18">
        <v>0.99970000000000003</v>
      </c>
      <c r="CI204" s="18">
        <v>0.99970000000000003</v>
      </c>
      <c r="CJ204" s="18">
        <v>0.99970000000000003</v>
      </c>
      <c r="CK204" s="18">
        <v>0.99970000000000003</v>
      </c>
      <c r="CL204" s="18">
        <v>0.99970000000000003</v>
      </c>
      <c r="CM204" s="18">
        <v>0.99970000000000003</v>
      </c>
      <c r="CN204" s="18">
        <v>0.99970000000000003</v>
      </c>
      <c r="CO204" s="18">
        <v>0.99970000000000003</v>
      </c>
      <c r="CP204" s="18">
        <v>0.99970000000000003</v>
      </c>
      <c r="CQ204" s="18">
        <v>0.99970000000000003</v>
      </c>
      <c r="CR204" s="18">
        <v>0.99970000000000003</v>
      </c>
      <c r="CS204" s="18">
        <v>0.99970000000000003</v>
      </c>
      <c r="CT204" s="18">
        <v>0.99970000000000003</v>
      </c>
      <c r="CU204" s="18">
        <v>0.99970000000000003</v>
      </c>
      <c r="CV204" s="18">
        <v>0.99970000000000003</v>
      </c>
      <c r="CW204" s="18">
        <v>0.99970000000000003</v>
      </c>
      <c r="CX204" s="18">
        <v>0.99970000000000003</v>
      </c>
      <c r="CY204" s="18">
        <v>0.99970000000000003</v>
      </c>
      <c r="CZ204" s="18">
        <v>0.99970000000000003</v>
      </c>
      <c r="DA204" s="18">
        <v>0.99970000000000003</v>
      </c>
      <c r="DB204" s="18">
        <v>0.99970000000000003</v>
      </c>
      <c r="DC204" s="18"/>
      <c r="DD204" s="18"/>
      <c r="DE204" s="18"/>
    </row>
    <row r="205" spans="1:109" x14ac:dyDescent="0.25">
      <c r="A205" s="175">
        <v>113</v>
      </c>
      <c r="B205" s="18">
        <v>1</v>
      </c>
      <c r="C205" s="18">
        <v>1.0132000000000001</v>
      </c>
      <c r="D205" s="18">
        <v>1.0129999999999999</v>
      </c>
      <c r="E205" s="18">
        <v>1.0125999999999999</v>
      </c>
      <c r="F205" s="18">
        <v>1.0092000000000001</v>
      </c>
      <c r="G205" s="18">
        <v>1.0064</v>
      </c>
      <c r="H205" s="18">
        <v>1.0042</v>
      </c>
      <c r="I205" s="18">
        <v>1.0023</v>
      </c>
      <c r="J205" s="18">
        <v>1.0008999999999999</v>
      </c>
      <c r="K205" s="18">
        <v>0.99980000000000002</v>
      </c>
      <c r="L205" s="18">
        <v>0.999</v>
      </c>
      <c r="M205" s="18">
        <v>0.99850000000000005</v>
      </c>
      <c r="N205" s="18">
        <v>0.99819999999999998</v>
      </c>
      <c r="O205" s="18">
        <v>0.99809999999999999</v>
      </c>
      <c r="P205" s="18">
        <v>0.998</v>
      </c>
      <c r="Q205" s="18">
        <v>0.99980000000000002</v>
      </c>
      <c r="R205" s="18">
        <v>0.99980000000000002</v>
      </c>
      <c r="S205" s="18">
        <v>0.99980000000000002</v>
      </c>
      <c r="T205" s="18">
        <v>0.99980000000000002</v>
      </c>
      <c r="U205" s="18">
        <v>0.99980000000000002</v>
      </c>
      <c r="V205" s="18">
        <v>0.99980000000000002</v>
      </c>
      <c r="W205" s="18">
        <v>0.99980000000000002</v>
      </c>
      <c r="X205" s="18">
        <v>0.99980000000000002</v>
      </c>
      <c r="Y205" s="18">
        <v>0.99980000000000002</v>
      </c>
      <c r="Z205" s="18">
        <v>0.99980000000000002</v>
      </c>
      <c r="AA205" s="18">
        <v>0.99980000000000002</v>
      </c>
      <c r="AB205" s="18">
        <v>0.99980000000000002</v>
      </c>
      <c r="AC205" s="18">
        <v>0.99980000000000002</v>
      </c>
      <c r="AD205" s="18">
        <v>0.99980000000000002</v>
      </c>
      <c r="AE205" s="18">
        <v>0.99980000000000002</v>
      </c>
      <c r="AF205" s="18">
        <v>0.99980000000000002</v>
      </c>
      <c r="AG205" s="18">
        <v>0.99980000000000002</v>
      </c>
      <c r="AH205" s="18">
        <v>0.99980000000000002</v>
      </c>
      <c r="AI205" s="18">
        <v>0.99980000000000002</v>
      </c>
      <c r="AJ205" s="18">
        <v>0.99980000000000002</v>
      </c>
      <c r="AK205" s="18">
        <v>0.99980000000000002</v>
      </c>
      <c r="AL205" s="18">
        <v>0.99980000000000002</v>
      </c>
      <c r="AM205" s="18">
        <v>0.99980000000000002</v>
      </c>
      <c r="AN205" s="18">
        <v>0.99980000000000002</v>
      </c>
      <c r="AO205" s="18">
        <v>0.99980000000000002</v>
      </c>
      <c r="AP205" s="18">
        <v>0.99980000000000002</v>
      </c>
      <c r="AQ205" s="18">
        <v>0.99980000000000002</v>
      </c>
      <c r="AR205" s="18">
        <v>0.99980000000000002</v>
      </c>
      <c r="AS205" s="18">
        <v>0.99980000000000002</v>
      </c>
      <c r="AT205" s="18">
        <v>0.99980000000000002</v>
      </c>
      <c r="AU205" s="18">
        <v>0.99980000000000002</v>
      </c>
      <c r="AV205" s="18">
        <v>0.99980000000000002</v>
      </c>
      <c r="AW205" s="18">
        <v>0.99980000000000002</v>
      </c>
      <c r="AX205" s="18">
        <v>0.99980000000000002</v>
      </c>
      <c r="AY205" s="18">
        <v>0.99980000000000002</v>
      </c>
      <c r="AZ205" s="18">
        <v>0.99980000000000002</v>
      </c>
      <c r="BA205" s="18">
        <v>0.99980000000000002</v>
      </c>
      <c r="BB205" s="18">
        <v>0.99980000000000002</v>
      </c>
      <c r="BC205" s="18">
        <v>0.99980000000000002</v>
      </c>
      <c r="BD205" s="18">
        <v>0.99980000000000002</v>
      </c>
      <c r="BE205" s="18">
        <v>0.99980000000000002</v>
      </c>
      <c r="BF205" s="18">
        <v>0.99980000000000002</v>
      </c>
      <c r="BG205" s="18">
        <v>0.99980000000000002</v>
      </c>
      <c r="BH205" s="18">
        <v>0.99980000000000002</v>
      </c>
      <c r="BI205" s="18">
        <v>0.99980000000000002</v>
      </c>
      <c r="BJ205" s="18">
        <v>0.99980000000000002</v>
      </c>
      <c r="BK205" s="18">
        <v>0.99980000000000002</v>
      </c>
      <c r="BL205" s="18">
        <v>0.99980000000000002</v>
      </c>
      <c r="BM205" s="18">
        <v>0.99980000000000002</v>
      </c>
      <c r="BN205" s="18">
        <v>0.99980000000000002</v>
      </c>
      <c r="BO205" s="18">
        <v>0.99980000000000002</v>
      </c>
      <c r="BP205" s="18">
        <v>0.99980000000000002</v>
      </c>
      <c r="BQ205" s="18">
        <v>0.99980000000000002</v>
      </c>
      <c r="BR205" s="18">
        <v>0.99980000000000002</v>
      </c>
      <c r="BS205" s="18">
        <v>0.99980000000000002</v>
      </c>
      <c r="BT205" s="18">
        <v>0.99980000000000002</v>
      </c>
      <c r="BU205" s="18">
        <v>0.99980000000000002</v>
      </c>
      <c r="BV205" s="18">
        <v>0.99980000000000002</v>
      </c>
      <c r="BW205" s="18">
        <v>0.99980000000000002</v>
      </c>
      <c r="BX205" s="18">
        <v>0.99980000000000002</v>
      </c>
      <c r="BY205" s="18">
        <v>0.99980000000000002</v>
      </c>
      <c r="BZ205" s="18">
        <v>0.99980000000000002</v>
      </c>
      <c r="CA205" s="18">
        <v>0.99980000000000002</v>
      </c>
      <c r="CB205" s="18">
        <v>0.99980000000000002</v>
      </c>
      <c r="CC205" s="18">
        <v>0.99980000000000002</v>
      </c>
      <c r="CD205" s="18">
        <v>0.99980000000000002</v>
      </c>
      <c r="CE205" s="18">
        <v>0.99980000000000002</v>
      </c>
      <c r="CF205" s="18">
        <v>0.99980000000000002</v>
      </c>
      <c r="CG205" s="18">
        <v>0.99980000000000002</v>
      </c>
      <c r="CH205" s="18">
        <v>0.99980000000000002</v>
      </c>
      <c r="CI205" s="18">
        <v>0.99980000000000002</v>
      </c>
      <c r="CJ205" s="18">
        <v>0.99980000000000002</v>
      </c>
      <c r="CK205" s="18">
        <v>0.99980000000000002</v>
      </c>
      <c r="CL205" s="18">
        <v>0.99980000000000002</v>
      </c>
      <c r="CM205" s="18">
        <v>0.99980000000000002</v>
      </c>
      <c r="CN205" s="18">
        <v>0.99980000000000002</v>
      </c>
      <c r="CO205" s="18">
        <v>0.99980000000000002</v>
      </c>
      <c r="CP205" s="18">
        <v>0.99980000000000002</v>
      </c>
      <c r="CQ205" s="18">
        <v>0.99980000000000002</v>
      </c>
      <c r="CR205" s="18">
        <v>0.99980000000000002</v>
      </c>
      <c r="CS205" s="18">
        <v>0.99980000000000002</v>
      </c>
      <c r="CT205" s="18">
        <v>0.99980000000000002</v>
      </c>
      <c r="CU205" s="18">
        <v>0.99980000000000002</v>
      </c>
      <c r="CV205" s="18">
        <v>0.99980000000000002</v>
      </c>
      <c r="CW205" s="18">
        <v>0.99980000000000002</v>
      </c>
      <c r="CX205" s="18">
        <v>0.99980000000000002</v>
      </c>
      <c r="CY205" s="18">
        <v>0.99980000000000002</v>
      </c>
      <c r="CZ205" s="18">
        <v>0.99980000000000002</v>
      </c>
      <c r="DA205" s="18">
        <v>0.99980000000000002</v>
      </c>
      <c r="DB205" s="18">
        <v>0.99980000000000002</v>
      </c>
      <c r="DC205" s="18"/>
      <c r="DD205" s="18"/>
      <c r="DE205" s="18"/>
    </row>
    <row r="206" spans="1:109" x14ac:dyDescent="0.25">
      <c r="A206" s="175">
        <v>114</v>
      </c>
      <c r="B206" s="18">
        <v>1</v>
      </c>
      <c r="C206" s="18">
        <v>1.0107999999999999</v>
      </c>
      <c r="D206" s="18">
        <v>1.0109999999999999</v>
      </c>
      <c r="E206" s="18">
        <v>1.0109999999999999</v>
      </c>
      <c r="F206" s="18">
        <v>1.0105999999999999</v>
      </c>
      <c r="G206" s="18">
        <v>1.0077</v>
      </c>
      <c r="H206" s="18">
        <v>1.0052000000000001</v>
      </c>
      <c r="I206" s="18">
        <v>1.0032000000000001</v>
      </c>
      <c r="J206" s="18">
        <v>1.0015000000000001</v>
      </c>
      <c r="K206" s="18">
        <v>1.0003</v>
      </c>
      <c r="L206" s="18">
        <v>0.99929999999999997</v>
      </c>
      <c r="M206" s="18">
        <v>0.99870000000000003</v>
      </c>
      <c r="N206" s="18">
        <v>0.99829999999999997</v>
      </c>
      <c r="O206" s="18">
        <v>0.99809999999999999</v>
      </c>
      <c r="P206" s="18">
        <v>0.99809999999999999</v>
      </c>
      <c r="Q206" s="18">
        <v>0.99990000000000001</v>
      </c>
      <c r="R206" s="18">
        <v>0.99990000000000001</v>
      </c>
      <c r="S206" s="18">
        <v>0.99990000000000001</v>
      </c>
      <c r="T206" s="18">
        <v>0.99990000000000001</v>
      </c>
      <c r="U206" s="18">
        <v>0.99990000000000001</v>
      </c>
      <c r="V206" s="18">
        <v>0.99990000000000001</v>
      </c>
      <c r="W206" s="18">
        <v>0.99990000000000001</v>
      </c>
      <c r="X206" s="18">
        <v>0.99990000000000001</v>
      </c>
      <c r="Y206" s="18">
        <v>0.99990000000000001</v>
      </c>
      <c r="Z206" s="18">
        <v>0.99990000000000001</v>
      </c>
      <c r="AA206" s="18">
        <v>0.99990000000000001</v>
      </c>
      <c r="AB206" s="18">
        <v>0.99990000000000001</v>
      </c>
      <c r="AC206" s="18">
        <v>0.99990000000000001</v>
      </c>
      <c r="AD206" s="18">
        <v>0.99990000000000001</v>
      </c>
      <c r="AE206" s="18">
        <v>0.99990000000000001</v>
      </c>
      <c r="AF206" s="18">
        <v>0.99990000000000001</v>
      </c>
      <c r="AG206" s="18">
        <v>0.99990000000000001</v>
      </c>
      <c r="AH206" s="18">
        <v>0.99990000000000001</v>
      </c>
      <c r="AI206" s="18">
        <v>0.99990000000000001</v>
      </c>
      <c r="AJ206" s="18">
        <v>0.99990000000000001</v>
      </c>
      <c r="AK206" s="18">
        <v>0.99990000000000001</v>
      </c>
      <c r="AL206" s="18">
        <v>0.99990000000000001</v>
      </c>
      <c r="AM206" s="18">
        <v>0.99990000000000001</v>
      </c>
      <c r="AN206" s="18">
        <v>0.99990000000000001</v>
      </c>
      <c r="AO206" s="18">
        <v>0.99990000000000001</v>
      </c>
      <c r="AP206" s="18">
        <v>0.99990000000000001</v>
      </c>
      <c r="AQ206" s="18">
        <v>0.99990000000000001</v>
      </c>
      <c r="AR206" s="18">
        <v>0.99990000000000001</v>
      </c>
      <c r="AS206" s="18">
        <v>0.99990000000000001</v>
      </c>
      <c r="AT206" s="18">
        <v>0.99990000000000001</v>
      </c>
      <c r="AU206" s="18">
        <v>0.99990000000000001</v>
      </c>
      <c r="AV206" s="18">
        <v>0.99990000000000001</v>
      </c>
      <c r="AW206" s="18">
        <v>0.99990000000000001</v>
      </c>
      <c r="AX206" s="18">
        <v>0.99990000000000001</v>
      </c>
      <c r="AY206" s="18">
        <v>0.99990000000000001</v>
      </c>
      <c r="AZ206" s="18">
        <v>0.99990000000000001</v>
      </c>
      <c r="BA206" s="18">
        <v>0.99990000000000001</v>
      </c>
      <c r="BB206" s="18">
        <v>0.99990000000000001</v>
      </c>
      <c r="BC206" s="18">
        <v>0.99990000000000001</v>
      </c>
      <c r="BD206" s="18">
        <v>0.99990000000000001</v>
      </c>
      <c r="BE206" s="18">
        <v>0.99990000000000001</v>
      </c>
      <c r="BF206" s="18">
        <v>0.99990000000000001</v>
      </c>
      <c r="BG206" s="18">
        <v>0.99990000000000001</v>
      </c>
      <c r="BH206" s="18">
        <v>0.99990000000000001</v>
      </c>
      <c r="BI206" s="18">
        <v>0.99990000000000001</v>
      </c>
      <c r="BJ206" s="18">
        <v>0.99990000000000001</v>
      </c>
      <c r="BK206" s="18">
        <v>0.99990000000000001</v>
      </c>
      <c r="BL206" s="18">
        <v>0.99990000000000001</v>
      </c>
      <c r="BM206" s="18">
        <v>0.99990000000000001</v>
      </c>
      <c r="BN206" s="18">
        <v>0.99990000000000001</v>
      </c>
      <c r="BO206" s="18">
        <v>0.99990000000000001</v>
      </c>
      <c r="BP206" s="18">
        <v>0.99990000000000001</v>
      </c>
      <c r="BQ206" s="18">
        <v>0.99990000000000001</v>
      </c>
      <c r="BR206" s="18">
        <v>0.99990000000000001</v>
      </c>
      <c r="BS206" s="18">
        <v>0.99990000000000001</v>
      </c>
      <c r="BT206" s="18">
        <v>0.99990000000000001</v>
      </c>
      <c r="BU206" s="18">
        <v>0.99990000000000001</v>
      </c>
      <c r="BV206" s="18">
        <v>0.99990000000000001</v>
      </c>
      <c r="BW206" s="18">
        <v>0.99990000000000001</v>
      </c>
      <c r="BX206" s="18">
        <v>0.99990000000000001</v>
      </c>
      <c r="BY206" s="18">
        <v>0.99990000000000001</v>
      </c>
      <c r="BZ206" s="18">
        <v>0.99990000000000001</v>
      </c>
      <c r="CA206" s="18">
        <v>0.99990000000000001</v>
      </c>
      <c r="CB206" s="18">
        <v>0.99990000000000001</v>
      </c>
      <c r="CC206" s="18">
        <v>0.99990000000000001</v>
      </c>
      <c r="CD206" s="18">
        <v>0.99990000000000001</v>
      </c>
      <c r="CE206" s="18">
        <v>0.99990000000000001</v>
      </c>
      <c r="CF206" s="18">
        <v>0.99990000000000001</v>
      </c>
      <c r="CG206" s="18">
        <v>0.99990000000000001</v>
      </c>
      <c r="CH206" s="18">
        <v>0.99990000000000001</v>
      </c>
      <c r="CI206" s="18">
        <v>0.99990000000000001</v>
      </c>
      <c r="CJ206" s="18">
        <v>0.99990000000000001</v>
      </c>
      <c r="CK206" s="18">
        <v>0.99990000000000001</v>
      </c>
      <c r="CL206" s="18">
        <v>0.99990000000000001</v>
      </c>
      <c r="CM206" s="18">
        <v>0.99990000000000001</v>
      </c>
      <c r="CN206" s="18">
        <v>0.99990000000000001</v>
      </c>
      <c r="CO206" s="18">
        <v>0.99990000000000001</v>
      </c>
      <c r="CP206" s="18">
        <v>0.99990000000000001</v>
      </c>
      <c r="CQ206" s="18">
        <v>0.99990000000000001</v>
      </c>
      <c r="CR206" s="18">
        <v>0.99990000000000001</v>
      </c>
      <c r="CS206" s="18">
        <v>0.99990000000000001</v>
      </c>
      <c r="CT206" s="18">
        <v>0.99990000000000001</v>
      </c>
      <c r="CU206" s="18">
        <v>0.99990000000000001</v>
      </c>
      <c r="CV206" s="18">
        <v>0.99990000000000001</v>
      </c>
      <c r="CW206" s="18">
        <v>0.99990000000000001</v>
      </c>
      <c r="CX206" s="18">
        <v>0.99990000000000001</v>
      </c>
      <c r="CY206" s="18">
        <v>0.99990000000000001</v>
      </c>
      <c r="CZ206" s="18">
        <v>0.99990000000000001</v>
      </c>
      <c r="DA206" s="18">
        <v>0.99990000000000001</v>
      </c>
      <c r="DB206" s="18">
        <v>0.99990000000000001</v>
      </c>
      <c r="DC206" s="18"/>
      <c r="DD206" s="18"/>
      <c r="DE206" s="18"/>
    </row>
    <row r="207" spans="1:109" s="144" customFormat="1" x14ac:dyDescent="0.25">
      <c r="A207" s="178">
        <v>115</v>
      </c>
      <c r="B207" s="180">
        <v>1</v>
      </c>
      <c r="C207" s="180">
        <v>1.0084</v>
      </c>
      <c r="D207" s="180">
        <v>1.0091000000000001</v>
      </c>
      <c r="E207" s="180">
        <v>1.0094000000000001</v>
      </c>
      <c r="F207" s="180">
        <v>1.0094000000000001</v>
      </c>
      <c r="G207" s="180">
        <v>1.0089999999999999</v>
      </c>
      <c r="H207" s="180">
        <v>1.0063</v>
      </c>
      <c r="I207" s="180">
        <v>1.004</v>
      </c>
      <c r="J207" s="180">
        <v>1.0022</v>
      </c>
      <c r="K207" s="180">
        <v>1.0007999999999999</v>
      </c>
      <c r="L207" s="180">
        <v>0.99970000000000003</v>
      </c>
      <c r="M207" s="180">
        <v>0.999</v>
      </c>
      <c r="N207" s="180">
        <v>0.99850000000000005</v>
      </c>
      <c r="O207" s="180">
        <v>0.99819999999999998</v>
      </c>
      <c r="P207" s="180">
        <v>0.99809999999999999</v>
      </c>
      <c r="Q207" s="179">
        <v>1</v>
      </c>
      <c r="R207" s="179">
        <v>1</v>
      </c>
      <c r="S207" s="179">
        <v>1</v>
      </c>
      <c r="T207" s="179">
        <v>1</v>
      </c>
      <c r="U207" s="179">
        <v>1</v>
      </c>
      <c r="V207" s="179">
        <v>1</v>
      </c>
      <c r="W207" s="179">
        <v>1</v>
      </c>
      <c r="X207" s="179">
        <v>1</v>
      </c>
      <c r="Y207" s="179">
        <v>1</v>
      </c>
      <c r="Z207" s="179">
        <v>1</v>
      </c>
      <c r="AA207" s="179">
        <v>1</v>
      </c>
      <c r="AB207" s="179">
        <v>1</v>
      </c>
      <c r="AC207" s="179">
        <v>1</v>
      </c>
      <c r="AD207" s="179">
        <v>1</v>
      </c>
      <c r="AE207" s="179">
        <v>1</v>
      </c>
      <c r="AF207" s="179">
        <v>1</v>
      </c>
      <c r="AG207" s="179">
        <v>1</v>
      </c>
      <c r="AH207" s="179">
        <v>1</v>
      </c>
      <c r="AI207" s="179">
        <v>1</v>
      </c>
      <c r="AJ207" s="179">
        <v>1</v>
      </c>
      <c r="AK207" s="179">
        <v>1</v>
      </c>
      <c r="AL207" s="179">
        <v>1</v>
      </c>
      <c r="AM207" s="179">
        <v>1</v>
      </c>
      <c r="AN207" s="179">
        <v>1</v>
      </c>
      <c r="AO207" s="179">
        <v>1</v>
      </c>
      <c r="AP207" s="179">
        <v>1</v>
      </c>
      <c r="AQ207" s="179">
        <v>1</v>
      </c>
      <c r="AR207" s="179">
        <v>1</v>
      </c>
      <c r="AS207" s="179">
        <v>1</v>
      </c>
      <c r="AT207" s="179">
        <v>1</v>
      </c>
      <c r="AU207" s="179">
        <v>1</v>
      </c>
      <c r="AV207" s="179">
        <v>1</v>
      </c>
      <c r="AW207" s="179">
        <v>1</v>
      </c>
      <c r="AX207" s="179">
        <v>1</v>
      </c>
      <c r="AY207" s="179">
        <v>1</v>
      </c>
      <c r="AZ207" s="179">
        <v>1</v>
      </c>
      <c r="BA207" s="179">
        <v>1</v>
      </c>
      <c r="BB207" s="179">
        <v>1</v>
      </c>
      <c r="BC207" s="179">
        <v>1</v>
      </c>
      <c r="BD207" s="179">
        <v>1</v>
      </c>
      <c r="BE207" s="179">
        <v>1</v>
      </c>
      <c r="BF207" s="179">
        <v>1</v>
      </c>
      <c r="BG207" s="179">
        <v>1</v>
      </c>
      <c r="BH207" s="179">
        <v>1</v>
      </c>
      <c r="BI207" s="179">
        <v>1</v>
      </c>
      <c r="BJ207" s="179">
        <v>1</v>
      </c>
      <c r="BK207" s="179">
        <v>1</v>
      </c>
      <c r="BL207" s="179">
        <v>1</v>
      </c>
      <c r="BM207" s="179">
        <v>1</v>
      </c>
      <c r="BN207" s="179">
        <v>1</v>
      </c>
      <c r="BO207" s="179">
        <v>1</v>
      </c>
      <c r="BP207" s="179">
        <v>1</v>
      </c>
      <c r="BQ207" s="179">
        <v>1</v>
      </c>
      <c r="BR207" s="179">
        <v>1</v>
      </c>
      <c r="BS207" s="179">
        <v>1</v>
      </c>
      <c r="BT207" s="179">
        <v>1</v>
      </c>
      <c r="BU207" s="179">
        <v>1</v>
      </c>
      <c r="BV207" s="179">
        <v>1</v>
      </c>
      <c r="BW207" s="179">
        <v>1</v>
      </c>
      <c r="BX207" s="179">
        <v>1</v>
      </c>
      <c r="BY207" s="179">
        <v>1</v>
      </c>
      <c r="BZ207" s="179">
        <v>1</v>
      </c>
      <c r="CA207" s="179">
        <v>1</v>
      </c>
      <c r="CB207" s="179">
        <v>1</v>
      </c>
      <c r="CC207" s="179">
        <v>1</v>
      </c>
      <c r="CD207" s="179">
        <v>1</v>
      </c>
      <c r="CE207" s="179">
        <v>1</v>
      </c>
      <c r="CF207" s="179">
        <v>1</v>
      </c>
      <c r="CG207" s="179">
        <v>1</v>
      </c>
      <c r="CH207" s="179">
        <v>1</v>
      </c>
      <c r="CI207" s="179">
        <v>1</v>
      </c>
      <c r="CJ207" s="179">
        <v>1</v>
      </c>
      <c r="CK207" s="179">
        <v>1</v>
      </c>
      <c r="CL207" s="179">
        <v>1</v>
      </c>
      <c r="CM207" s="179">
        <v>1</v>
      </c>
      <c r="CN207" s="179">
        <v>1</v>
      </c>
      <c r="CO207" s="179">
        <v>1</v>
      </c>
      <c r="CP207" s="179">
        <v>1</v>
      </c>
      <c r="CQ207" s="179">
        <v>1</v>
      </c>
      <c r="CR207" s="179">
        <v>1</v>
      </c>
      <c r="CS207" s="179">
        <v>1</v>
      </c>
      <c r="CT207" s="179">
        <v>1</v>
      </c>
      <c r="CU207" s="179">
        <v>1</v>
      </c>
      <c r="CV207" s="179">
        <v>1</v>
      </c>
      <c r="CW207" s="179">
        <v>1</v>
      </c>
      <c r="CX207" s="179">
        <v>1</v>
      </c>
      <c r="CY207" s="179">
        <v>1</v>
      </c>
      <c r="CZ207" s="179">
        <v>1</v>
      </c>
      <c r="DA207" s="179">
        <v>1</v>
      </c>
      <c r="DB207" s="179">
        <v>1</v>
      </c>
      <c r="DC207" s="179"/>
      <c r="DD207" s="179"/>
      <c r="DE207" s="179"/>
    </row>
    <row r="208" spans="1:109" x14ac:dyDescent="0.25"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</row>
    <row r="209" spans="1:109" ht="13" x14ac:dyDescent="0.3">
      <c r="A209" s="173" t="s">
        <v>294</v>
      </c>
    </row>
    <row r="210" spans="1:109" s="144" customFormat="1" x14ac:dyDescent="0.25">
      <c r="A210" s="174" t="s">
        <v>277</v>
      </c>
      <c r="B210" s="144">
        <v>2025</v>
      </c>
      <c r="C210" s="144">
        <v>2026</v>
      </c>
      <c r="D210" s="144">
        <v>2027</v>
      </c>
      <c r="E210" s="144">
        <v>2028</v>
      </c>
      <c r="F210" s="144">
        <v>2029</v>
      </c>
      <c r="G210" s="144">
        <v>2030</v>
      </c>
      <c r="H210" s="144">
        <v>2031</v>
      </c>
      <c r="I210" s="144">
        <v>2032</v>
      </c>
      <c r="J210" s="144">
        <v>2033</v>
      </c>
      <c r="K210" s="144">
        <v>2034</v>
      </c>
      <c r="L210" s="144">
        <v>2035</v>
      </c>
      <c r="M210" s="144">
        <v>2036</v>
      </c>
      <c r="N210" s="144">
        <v>2037</v>
      </c>
      <c r="O210" s="144">
        <v>2038</v>
      </c>
      <c r="P210" s="144">
        <v>2039</v>
      </c>
      <c r="Q210" s="144">
        <v>2040</v>
      </c>
      <c r="R210" s="144">
        <v>2041</v>
      </c>
      <c r="S210" s="144">
        <v>2042</v>
      </c>
      <c r="T210" s="144">
        <v>2043</v>
      </c>
      <c r="U210" s="144">
        <v>2044</v>
      </c>
      <c r="V210" s="144">
        <v>2045</v>
      </c>
      <c r="W210" s="144">
        <v>2046</v>
      </c>
      <c r="X210" s="144">
        <v>2047</v>
      </c>
      <c r="Y210" s="144">
        <v>2048</v>
      </c>
      <c r="Z210" s="144">
        <v>2049</v>
      </c>
      <c r="AA210" s="144">
        <v>2050</v>
      </c>
      <c r="AB210" s="144">
        <v>2051</v>
      </c>
      <c r="AC210" s="144">
        <v>2052</v>
      </c>
      <c r="AD210" s="144">
        <v>2053</v>
      </c>
      <c r="AE210" s="144">
        <v>2054</v>
      </c>
      <c r="AF210" s="144">
        <v>2055</v>
      </c>
      <c r="AG210" s="144">
        <v>2056</v>
      </c>
      <c r="AH210" s="144">
        <v>2057</v>
      </c>
      <c r="AI210" s="144">
        <v>2058</v>
      </c>
      <c r="AJ210" s="144">
        <v>2059</v>
      </c>
      <c r="AK210" s="144">
        <v>2060</v>
      </c>
      <c r="AL210" s="144">
        <v>2061</v>
      </c>
      <c r="AM210" s="144">
        <v>2062</v>
      </c>
      <c r="AN210" s="144">
        <v>2063</v>
      </c>
      <c r="AO210" s="144">
        <v>2064</v>
      </c>
      <c r="AP210" s="144">
        <v>2065</v>
      </c>
      <c r="AQ210" s="144">
        <v>2066</v>
      </c>
      <c r="AR210" s="144">
        <v>2067</v>
      </c>
      <c r="AS210" s="144">
        <v>2068</v>
      </c>
      <c r="AT210" s="144">
        <v>2069</v>
      </c>
      <c r="AU210" s="144">
        <v>2070</v>
      </c>
      <c r="AV210" s="144">
        <v>2071</v>
      </c>
      <c r="AW210" s="144">
        <v>2072</v>
      </c>
      <c r="AX210" s="144">
        <v>2073</v>
      </c>
      <c r="AY210" s="144">
        <v>2074</v>
      </c>
      <c r="AZ210" s="144">
        <v>2075</v>
      </c>
      <c r="BA210" s="144">
        <v>2076</v>
      </c>
      <c r="BB210" s="144">
        <v>2077</v>
      </c>
      <c r="BC210" s="144">
        <v>2078</v>
      </c>
      <c r="BD210" s="144">
        <v>2079</v>
      </c>
      <c r="BE210" s="144">
        <v>2080</v>
      </c>
      <c r="BF210" s="144">
        <v>2081</v>
      </c>
      <c r="BG210" s="144">
        <v>2082</v>
      </c>
      <c r="BH210" s="144">
        <v>2083</v>
      </c>
      <c r="BI210" s="144">
        <v>2084</v>
      </c>
      <c r="BJ210" s="144">
        <v>2085</v>
      </c>
      <c r="BK210" s="144">
        <v>2086</v>
      </c>
      <c r="BL210" s="144">
        <v>2087</v>
      </c>
      <c r="BM210" s="144">
        <v>2088</v>
      </c>
      <c r="BN210" s="144">
        <v>2089</v>
      </c>
      <c r="BO210" s="144">
        <v>2090</v>
      </c>
      <c r="BP210" s="144">
        <v>2091</v>
      </c>
      <c r="BQ210" s="144">
        <v>2092</v>
      </c>
      <c r="BR210" s="144">
        <v>2093</v>
      </c>
      <c r="BS210" s="144">
        <v>2094</v>
      </c>
      <c r="BT210" s="144">
        <v>2095</v>
      </c>
      <c r="BU210" s="144">
        <v>2096</v>
      </c>
      <c r="BV210" s="144">
        <v>2097</v>
      </c>
      <c r="BW210" s="144">
        <v>2098</v>
      </c>
      <c r="BX210" s="144">
        <v>2099</v>
      </c>
      <c r="BY210" s="144">
        <v>2100</v>
      </c>
      <c r="BZ210" s="144">
        <v>2101</v>
      </c>
      <c r="CA210" s="144">
        <v>2102</v>
      </c>
      <c r="CB210" s="144">
        <v>2103</v>
      </c>
      <c r="CC210" s="144">
        <v>2104</v>
      </c>
      <c r="CD210" s="144">
        <v>2105</v>
      </c>
      <c r="CE210" s="144">
        <v>2106</v>
      </c>
      <c r="CF210" s="144">
        <v>2107</v>
      </c>
      <c r="CG210" s="144">
        <v>2108</v>
      </c>
      <c r="CH210" s="144">
        <v>2109</v>
      </c>
      <c r="CI210" s="144">
        <v>2110</v>
      </c>
      <c r="CJ210" s="144">
        <v>2111</v>
      </c>
      <c r="CK210" s="144">
        <v>2112</v>
      </c>
      <c r="CL210" s="144">
        <v>2113</v>
      </c>
      <c r="CM210" s="144">
        <v>2114</v>
      </c>
      <c r="CN210" s="144">
        <v>2115</v>
      </c>
      <c r="CO210" s="144">
        <v>2116</v>
      </c>
      <c r="CP210" s="144">
        <v>2117</v>
      </c>
      <c r="CQ210" s="144">
        <v>2118</v>
      </c>
      <c r="CR210" s="144">
        <v>2119</v>
      </c>
      <c r="CS210" s="144">
        <v>2120</v>
      </c>
      <c r="CT210" s="144">
        <v>2121</v>
      </c>
      <c r="CU210" s="144">
        <v>2122</v>
      </c>
      <c r="CV210" s="144">
        <v>2123</v>
      </c>
      <c r="CW210" s="144">
        <v>2124</v>
      </c>
      <c r="CX210" s="144">
        <v>2125</v>
      </c>
      <c r="CY210" s="144">
        <v>2126</v>
      </c>
      <c r="CZ210" s="144">
        <v>2127</v>
      </c>
      <c r="DA210" s="144">
        <v>2128</v>
      </c>
      <c r="DB210" s="144">
        <v>2129</v>
      </c>
    </row>
    <row r="211" spans="1:109" x14ac:dyDescent="0.25">
      <c r="A211" s="175">
        <v>0</v>
      </c>
      <c r="B211" s="18">
        <v>1</v>
      </c>
      <c r="C211" s="18">
        <v>0.96930000000000005</v>
      </c>
      <c r="D211" s="18">
        <v>0.9667</v>
      </c>
      <c r="E211" s="18">
        <v>0.96450000000000002</v>
      </c>
      <c r="F211" s="18">
        <v>0.96299999999999997</v>
      </c>
      <c r="G211" s="18">
        <v>0.96250000000000002</v>
      </c>
      <c r="H211" s="18">
        <v>0.96250000000000002</v>
      </c>
      <c r="I211" s="18">
        <v>0.96250000000000002</v>
      </c>
      <c r="J211" s="18">
        <v>0.96250000000000002</v>
      </c>
      <c r="K211" s="18">
        <v>0.96250000000000002</v>
      </c>
      <c r="L211" s="18">
        <v>0.96250000000000002</v>
      </c>
      <c r="M211" s="18">
        <v>0.96250000000000002</v>
      </c>
      <c r="N211" s="18">
        <v>0.96250000000000002</v>
      </c>
      <c r="O211" s="18">
        <v>0.96250000000000002</v>
      </c>
      <c r="P211" s="18">
        <v>0.96250000000000002</v>
      </c>
      <c r="Q211" s="18">
        <v>0.96250000000000002</v>
      </c>
      <c r="R211" s="18">
        <v>0.96250000000000002</v>
      </c>
      <c r="S211" s="18">
        <v>0.96250000000000002</v>
      </c>
      <c r="T211" s="18">
        <v>0.96250000000000002</v>
      </c>
      <c r="U211" s="18">
        <v>0.96250000000000002</v>
      </c>
      <c r="V211" s="18">
        <v>0.96250000000000002</v>
      </c>
      <c r="W211" s="18">
        <v>0.96250000000000002</v>
      </c>
      <c r="X211" s="18">
        <v>0.96250000000000002</v>
      </c>
      <c r="Y211" s="18">
        <v>0.96250000000000002</v>
      </c>
      <c r="Z211" s="18">
        <v>0.96250000000000002</v>
      </c>
      <c r="AA211" s="18">
        <v>0.96250000000000002</v>
      </c>
      <c r="AB211" s="18">
        <v>0.96250000000000002</v>
      </c>
      <c r="AC211" s="18">
        <v>0.96250000000000002</v>
      </c>
      <c r="AD211" s="18">
        <v>0.96250000000000002</v>
      </c>
      <c r="AE211" s="18">
        <v>0.96250000000000002</v>
      </c>
      <c r="AF211" s="18">
        <v>0.96250000000000002</v>
      </c>
      <c r="AG211" s="18">
        <v>0.96250000000000002</v>
      </c>
      <c r="AH211" s="18">
        <v>0.96250000000000002</v>
      </c>
      <c r="AI211" s="18">
        <v>0.96250000000000002</v>
      </c>
      <c r="AJ211" s="18">
        <v>0.96250000000000002</v>
      </c>
      <c r="AK211" s="18">
        <v>0.96250000000000002</v>
      </c>
      <c r="AL211" s="18">
        <v>0.96250000000000002</v>
      </c>
      <c r="AM211" s="18">
        <v>0.96250000000000002</v>
      </c>
      <c r="AN211" s="18">
        <v>0.96250000000000002</v>
      </c>
      <c r="AO211" s="18">
        <v>0.96250000000000002</v>
      </c>
      <c r="AP211" s="18">
        <v>0.96250000000000002</v>
      </c>
      <c r="AQ211" s="18">
        <v>0.96250000000000002</v>
      </c>
      <c r="AR211" s="18">
        <v>0.96250000000000002</v>
      </c>
      <c r="AS211" s="18">
        <v>0.96250000000000002</v>
      </c>
      <c r="AT211" s="18">
        <v>0.96250000000000002</v>
      </c>
      <c r="AU211" s="18">
        <v>0.96250000000000002</v>
      </c>
      <c r="AV211" s="18">
        <v>0.96250000000000002</v>
      </c>
      <c r="AW211" s="18">
        <v>0.96250000000000002</v>
      </c>
      <c r="AX211" s="18">
        <v>0.96250000000000002</v>
      </c>
      <c r="AY211" s="18">
        <v>0.96250000000000002</v>
      </c>
      <c r="AZ211" s="18">
        <v>0.96250000000000002</v>
      </c>
      <c r="BA211" s="18">
        <v>0.96250000000000002</v>
      </c>
      <c r="BB211" s="18">
        <v>0.96250000000000002</v>
      </c>
      <c r="BC211" s="18">
        <v>0.96250000000000002</v>
      </c>
      <c r="BD211" s="18">
        <v>0.96250000000000002</v>
      </c>
      <c r="BE211" s="18">
        <v>0.96250000000000002</v>
      </c>
      <c r="BF211" s="18">
        <v>0.96250000000000002</v>
      </c>
      <c r="BG211" s="18">
        <v>0.96250000000000002</v>
      </c>
      <c r="BH211" s="18">
        <v>0.96250000000000002</v>
      </c>
      <c r="BI211" s="18">
        <v>0.96250000000000002</v>
      </c>
      <c r="BJ211" s="18">
        <v>0.96250000000000002</v>
      </c>
      <c r="BK211" s="18">
        <v>0.96250000000000002</v>
      </c>
      <c r="BL211" s="18">
        <v>0.96250000000000002</v>
      </c>
      <c r="BM211" s="18">
        <v>0.96250000000000002</v>
      </c>
      <c r="BN211" s="18">
        <v>0.96250000000000002</v>
      </c>
      <c r="BO211" s="18">
        <v>0.96250000000000002</v>
      </c>
      <c r="BP211" s="18">
        <v>0.96250000000000002</v>
      </c>
      <c r="BQ211" s="18">
        <v>0.96250000000000002</v>
      </c>
      <c r="BR211" s="18">
        <v>0.96250000000000002</v>
      </c>
      <c r="BS211" s="18">
        <v>0.96250000000000002</v>
      </c>
      <c r="BT211" s="18">
        <v>0.96250000000000002</v>
      </c>
      <c r="BU211" s="18">
        <v>0.96250000000000002</v>
      </c>
      <c r="BV211" s="18">
        <v>0.96250000000000002</v>
      </c>
      <c r="BW211" s="18">
        <v>0.96250000000000002</v>
      </c>
      <c r="BX211" s="18">
        <v>0.96250000000000002</v>
      </c>
      <c r="BY211" s="18">
        <v>0.96250000000000002</v>
      </c>
      <c r="BZ211" s="18">
        <v>0.96250000000000002</v>
      </c>
      <c r="CA211" s="18">
        <v>0.96250000000000002</v>
      </c>
      <c r="CB211" s="18">
        <v>0.96250000000000002</v>
      </c>
      <c r="CC211" s="18">
        <v>0.96250000000000002</v>
      </c>
      <c r="CD211" s="18">
        <v>0.96250000000000002</v>
      </c>
      <c r="CE211" s="18">
        <v>0.96250000000000002</v>
      </c>
      <c r="CF211" s="18">
        <v>0.96250000000000002</v>
      </c>
      <c r="CG211" s="18">
        <v>0.96250000000000002</v>
      </c>
      <c r="CH211" s="18">
        <v>0.96250000000000002</v>
      </c>
      <c r="CI211" s="18">
        <v>0.96250000000000002</v>
      </c>
      <c r="CJ211" s="18">
        <v>0.96250000000000002</v>
      </c>
      <c r="CK211" s="18">
        <v>0.96250000000000002</v>
      </c>
      <c r="CL211" s="18">
        <v>0.96250000000000002</v>
      </c>
      <c r="CM211" s="18">
        <v>0.96250000000000002</v>
      </c>
      <c r="CN211" s="18">
        <v>0.96250000000000002</v>
      </c>
      <c r="CO211" s="18">
        <v>0.96250000000000002</v>
      </c>
      <c r="CP211" s="18">
        <v>0.96250000000000002</v>
      </c>
      <c r="CQ211" s="18">
        <v>0.96250000000000002</v>
      </c>
      <c r="CR211" s="18">
        <v>0.96250000000000002</v>
      </c>
      <c r="CS211" s="18">
        <v>0.96250000000000002</v>
      </c>
      <c r="CT211" s="18">
        <v>0.96250000000000002</v>
      </c>
      <c r="CU211" s="18">
        <v>0.96250000000000002</v>
      </c>
      <c r="CV211" s="18">
        <v>0.96250000000000002</v>
      </c>
      <c r="CW211" s="18">
        <v>0.96250000000000002</v>
      </c>
      <c r="CX211" s="18">
        <v>0.96250000000000002</v>
      </c>
      <c r="CY211" s="18">
        <v>0.96250000000000002</v>
      </c>
      <c r="CZ211" s="18">
        <v>0.96250000000000002</v>
      </c>
      <c r="DA211" s="18">
        <v>0.96250000000000002</v>
      </c>
      <c r="DB211" s="18">
        <v>0.96250000000000002</v>
      </c>
      <c r="DC211" s="18"/>
      <c r="DD211" s="18"/>
      <c r="DE211" s="18"/>
    </row>
    <row r="212" spans="1:109" x14ac:dyDescent="0.25">
      <c r="A212" s="175">
        <v>1</v>
      </c>
      <c r="B212" s="18">
        <v>1</v>
      </c>
      <c r="C212" s="18">
        <v>0.96930000000000005</v>
      </c>
      <c r="D212" s="18">
        <v>0.9667</v>
      </c>
      <c r="E212" s="18">
        <v>0.96450000000000002</v>
      </c>
      <c r="F212" s="18">
        <v>0.96299999999999997</v>
      </c>
      <c r="G212" s="18">
        <v>0.96250000000000002</v>
      </c>
      <c r="H212" s="18">
        <v>0.96250000000000002</v>
      </c>
      <c r="I212" s="18">
        <v>0.96250000000000002</v>
      </c>
      <c r="J212" s="18">
        <v>0.96250000000000002</v>
      </c>
      <c r="K212" s="18">
        <v>0.96250000000000002</v>
      </c>
      <c r="L212" s="18">
        <v>0.96250000000000002</v>
      </c>
      <c r="M212" s="18">
        <v>0.96250000000000002</v>
      </c>
      <c r="N212" s="18">
        <v>0.96250000000000002</v>
      </c>
      <c r="O212" s="18">
        <v>0.96250000000000002</v>
      </c>
      <c r="P212" s="18">
        <v>0.96250000000000002</v>
      </c>
      <c r="Q212" s="18">
        <v>0.96250000000000002</v>
      </c>
      <c r="R212" s="18">
        <v>0.96250000000000002</v>
      </c>
      <c r="S212" s="18">
        <v>0.96250000000000002</v>
      </c>
      <c r="T212" s="18">
        <v>0.96250000000000002</v>
      </c>
      <c r="U212" s="18">
        <v>0.96250000000000002</v>
      </c>
      <c r="V212" s="18">
        <v>0.96250000000000002</v>
      </c>
      <c r="W212" s="18">
        <v>0.96250000000000002</v>
      </c>
      <c r="X212" s="18">
        <v>0.96250000000000002</v>
      </c>
      <c r="Y212" s="18">
        <v>0.96250000000000002</v>
      </c>
      <c r="Z212" s="18">
        <v>0.96250000000000002</v>
      </c>
      <c r="AA212" s="18">
        <v>0.96250000000000002</v>
      </c>
      <c r="AB212" s="18">
        <v>0.96250000000000002</v>
      </c>
      <c r="AC212" s="18">
        <v>0.96250000000000002</v>
      </c>
      <c r="AD212" s="18">
        <v>0.96250000000000002</v>
      </c>
      <c r="AE212" s="18">
        <v>0.96250000000000002</v>
      </c>
      <c r="AF212" s="18">
        <v>0.96250000000000002</v>
      </c>
      <c r="AG212" s="18">
        <v>0.96250000000000002</v>
      </c>
      <c r="AH212" s="18">
        <v>0.96250000000000002</v>
      </c>
      <c r="AI212" s="18">
        <v>0.96250000000000002</v>
      </c>
      <c r="AJ212" s="18">
        <v>0.96250000000000002</v>
      </c>
      <c r="AK212" s="18">
        <v>0.96250000000000002</v>
      </c>
      <c r="AL212" s="18">
        <v>0.96250000000000002</v>
      </c>
      <c r="AM212" s="18">
        <v>0.96250000000000002</v>
      </c>
      <c r="AN212" s="18">
        <v>0.96250000000000002</v>
      </c>
      <c r="AO212" s="18">
        <v>0.96250000000000002</v>
      </c>
      <c r="AP212" s="18">
        <v>0.96250000000000002</v>
      </c>
      <c r="AQ212" s="18">
        <v>0.96250000000000002</v>
      </c>
      <c r="AR212" s="18">
        <v>0.96250000000000002</v>
      </c>
      <c r="AS212" s="18">
        <v>0.96250000000000002</v>
      </c>
      <c r="AT212" s="18">
        <v>0.96250000000000002</v>
      </c>
      <c r="AU212" s="18">
        <v>0.96250000000000002</v>
      </c>
      <c r="AV212" s="18">
        <v>0.96250000000000002</v>
      </c>
      <c r="AW212" s="18">
        <v>0.96250000000000002</v>
      </c>
      <c r="AX212" s="18">
        <v>0.96250000000000002</v>
      </c>
      <c r="AY212" s="18">
        <v>0.96250000000000002</v>
      </c>
      <c r="AZ212" s="18">
        <v>0.96250000000000002</v>
      </c>
      <c r="BA212" s="18">
        <v>0.96250000000000002</v>
      </c>
      <c r="BB212" s="18">
        <v>0.96250000000000002</v>
      </c>
      <c r="BC212" s="18">
        <v>0.96250000000000002</v>
      </c>
      <c r="BD212" s="18">
        <v>0.96250000000000002</v>
      </c>
      <c r="BE212" s="18">
        <v>0.96250000000000002</v>
      </c>
      <c r="BF212" s="18">
        <v>0.96250000000000002</v>
      </c>
      <c r="BG212" s="18">
        <v>0.96250000000000002</v>
      </c>
      <c r="BH212" s="18">
        <v>0.96250000000000002</v>
      </c>
      <c r="BI212" s="18">
        <v>0.96250000000000002</v>
      </c>
      <c r="BJ212" s="18">
        <v>0.96250000000000002</v>
      </c>
      <c r="BK212" s="18">
        <v>0.96250000000000002</v>
      </c>
      <c r="BL212" s="18">
        <v>0.96250000000000002</v>
      </c>
      <c r="BM212" s="18">
        <v>0.96250000000000002</v>
      </c>
      <c r="BN212" s="18">
        <v>0.96250000000000002</v>
      </c>
      <c r="BO212" s="18">
        <v>0.96250000000000002</v>
      </c>
      <c r="BP212" s="18">
        <v>0.96250000000000002</v>
      </c>
      <c r="BQ212" s="18">
        <v>0.96250000000000002</v>
      </c>
      <c r="BR212" s="18">
        <v>0.96250000000000002</v>
      </c>
      <c r="BS212" s="18">
        <v>0.96250000000000002</v>
      </c>
      <c r="BT212" s="18">
        <v>0.96250000000000002</v>
      </c>
      <c r="BU212" s="18">
        <v>0.96250000000000002</v>
      </c>
      <c r="BV212" s="18">
        <v>0.96250000000000002</v>
      </c>
      <c r="BW212" s="18">
        <v>0.96250000000000002</v>
      </c>
      <c r="BX212" s="18">
        <v>0.96250000000000002</v>
      </c>
      <c r="BY212" s="18">
        <v>0.96250000000000002</v>
      </c>
      <c r="BZ212" s="18">
        <v>0.96250000000000002</v>
      </c>
      <c r="CA212" s="18">
        <v>0.96250000000000002</v>
      </c>
      <c r="CB212" s="18">
        <v>0.96250000000000002</v>
      </c>
      <c r="CC212" s="18">
        <v>0.96250000000000002</v>
      </c>
      <c r="CD212" s="18">
        <v>0.96250000000000002</v>
      </c>
      <c r="CE212" s="18">
        <v>0.96250000000000002</v>
      </c>
      <c r="CF212" s="18">
        <v>0.96250000000000002</v>
      </c>
      <c r="CG212" s="18">
        <v>0.96250000000000002</v>
      </c>
      <c r="CH212" s="18">
        <v>0.96250000000000002</v>
      </c>
      <c r="CI212" s="18">
        <v>0.96250000000000002</v>
      </c>
      <c r="CJ212" s="18">
        <v>0.96250000000000002</v>
      </c>
      <c r="CK212" s="18">
        <v>0.96250000000000002</v>
      </c>
      <c r="CL212" s="18">
        <v>0.96250000000000002</v>
      </c>
      <c r="CM212" s="18">
        <v>0.96250000000000002</v>
      </c>
      <c r="CN212" s="18">
        <v>0.96250000000000002</v>
      </c>
      <c r="CO212" s="18">
        <v>0.96250000000000002</v>
      </c>
      <c r="CP212" s="18">
        <v>0.96250000000000002</v>
      </c>
      <c r="CQ212" s="18">
        <v>0.96250000000000002</v>
      </c>
      <c r="CR212" s="18">
        <v>0.96250000000000002</v>
      </c>
      <c r="CS212" s="18">
        <v>0.96250000000000002</v>
      </c>
      <c r="CT212" s="18">
        <v>0.96250000000000002</v>
      </c>
      <c r="CU212" s="18">
        <v>0.96250000000000002</v>
      </c>
      <c r="CV212" s="18">
        <v>0.96250000000000002</v>
      </c>
      <c r="CW212" s="18">
        <v>0.96250000000000002</v>
      </c>
      <c r="CX212" s="18">
        <v>0.96250000000000002</v>
      </c>
      <c r="CY212" s="18">
        <v>0.96250000000000002</v>
      </c>
      <c r="CZ212" s="18">
        <v>0.96250000000000002</v>
      </c>
      <c r="DA212" s="18">
        <v>0.96250000000000002</v>
      </c>
      <c r="DB212" s="18">
        <v>0.96250000000000002</v>
      </c>
      <c r="DC212" s="18"/>
      <c r="DD212" s="18"/>
      <c r="DE212" s="18"/>
    </row>
    <row r="213" spans="1:109" x14ac:dyDescent="0.25">
      <c r="A213" s="175">
        <v>2</v>
      </c>
      <c r="B213" s="18">
        <v>1</v>
      </c>
      <c r="C213" s="18">
        <v>0.96930000000000005</v>
      </c>
      <c r="D213" s="18">
        <v>0.9667</v>
      </c>
      <c r="E213" s="18">
        <v>0.96450000000000002</v>
      </c>
      <c r="F213" s="18">
        <v>0.96299999999999997</v>
      </c>
      <c r="G213" s="18">
        <v>0.96250000000000002</v>
      </c>
      <c r="H213" s="18">
        <v>0.96250000000000002</v>
      </c>
      <c r="I213" s="18">
        <v>0.96250000000000002</v>
      </c>
      <c r="J213" s="18">
        <v>0.96250000000000002</v>
      </c>
      <c r="K213" s="18">
        <v>0.96250000000000002</v>
      </c>
      <c r="L213" s="18">
        <v>0.96250000000000002</v>
      </c>
      <c r="M213" s="18">
        <v>0.96250000000000002</v>
      </c>
      <c r="N213" s="18">
        <v>0.96250000000000002</v>
      </c>
      <c r="O213" s="18">
        <v>0.96250000000000002</v>
      </c>
      <c r="P213" s="18">
        <v>0.96250000000000002</v>
      </c>
      <c r="Q213" s="18">
        <v>0.96250000000000002</v>
      </c>
      <c r="R213" s="18">
        <v>0.96250000000000002</v>
      </c>
      <c r="S213" s="18">
        <v>0.96250000000000002</v>
      </c>
      <c r="T213" s="18">
        <v>0.96250000000000002</v>
      </c>
      <c r="U213" s="18">
        <v>0.96250000000000002</v>
      </c>
      <c r="V213" s="18">
        <v>0.96250000000000002</v>
      </c>
      <c r="W213" s="18">
        <v>0.96250000000000002</v>
      </c>
      <c r="X213" s="18">
        <v>0.96250000000000002</v>
      </c>
      <c r="Y213" s="18">
        <v>0.96250000000000002</v>
      </c>
      <c r="Z213" s="18">
        <v>0.96250000000000002</v>
      </c>
      <c r="AA213" s="18">
        <v>0.96250000000000002</v>
      </c>
      <c r="AB213" s="18">
        <v>0.96250000000000002</v>
      </c>
      <c r="AC213" s="18">
        <v>0.96250000000000002</v>
      </c>
      <c r="AD213" s="18">
        <v>0.96250000000000002</v>
      </c>
      <c r="AE213" s="18">
        <v>0.96250000000000002</v>
      </c>
      <c r="AF213" s="18">
        <v>0.96250000000000002</v>
      </c>
      <c r="AG213" s="18">
        <v>0.96250000000000002</v>
      </c>
      <c r="AH213" s="18">
        <v>0.96250000000000002</v>
      </c>
      <c r="AI213" s="18">
        <v>0.96250000000000002</v>
      </c>
      <c r="AJ213" s="18">
        <v>0.96250000000000002</v>
      </c>
      <c r="AK213" s="18">
        <v>0.96250000000000002</v>
      </c>
      <c r="AL213" s="18">
        <v>0.96250000000000002</v>
      </c>
      <c r="AM213" s="18">
        <v>0.96250000000000002</v>
      </c>
      <c r="AN213" s="18">
        <v>0.96250000000000002</v>
      </c>
      <c r="AO213" s="18">
        <v>0.96250000000000002</v>
      </c>
      <c r="AP213" s="18">
        <v>0.96250000000000002</v>
      </c>
      <c r="AQ213" s="18">
        <v>0.96250000000000002</v>
      </c>
      <c r="AR213" s="18">
        <v>0.96250000000000002</v>
      </c>
      <c r="AS213" s="18">
        <v>0.96250000000000002</v>
      </c>
      <c r="AT213" s="18">
        <v>0.96250000000000002</v>
      </c>
      <c r="AU213" s="18">
        <v>0.96250000000000002</v>
      </c>
      <c r="AV213" s="18">
        <v>0.96250000000000002</v>
      </c>
      <c r="AW213" s="18">
        <v>0.96250000000000002</v>
      </c>
      <c r="AX213" s="18">
        <v>0.96250000000000002</v>
      </c>
      <c r="AY213" s="18">
        <v>0.96250000000000002</v>
      </c>
      <c r="AZ213" s="18">
        <v>0.96250000000000002</v>
      </c>
      <c r="BA213" s="18">
        <v>0.96250000000000002</v>
      </c>
      <c r="BB213" s="18">
        <v>0.96250000000000002</v>
      </c>
      <c r="BC213" s="18">
        <v>0.96250000000000002</v>
      </c>
      <c r="BD213" s="18">
        <v>0.96250000000000002</v>
      </c>
      <c r="BE213" s="18">
        <v>0.96250000000000002</v>
      </c>
      <c r="BF213" s="18">
        <v>0.96250000000000002</v>
      </c>
      <c r="BG213" s="18">
        <v>0.96250000000000002</v>
      </c>
      <c r="BH213" s="18">
        <v>0.96250000000000002</v>
      </c>
      <c r="BI213" s="18">
        <v>0.96250000000000002</v>
      </c>
      <c r="BJ213" s="18">
        <v>0.96250000000000002</v>
      </c>
      <c r="BK213" s="18">
        <v>0.96250000000000002</v>
      </c>
      <c r="BL213" s="18">
        <v>0.96250000000000002</v>
      </c>
      <c r="BM213" s="18">
        <v>0.96250000000000002</v>
      </c>
      <c r="BN213" s="18">
        <v>0.96250000000000002</v>
      </c>
      <c r="BO213" s="18">
        <v>0.96250000000000002</v>
      </c>
      <c r="BP213" s="18">
        <v>0.96250000000000002</v>
      </c>
      <c r="BQ213" s="18">
        <v>0.96250000000000002</v>
      </c>
      <c r="BR213" s="18">
        <v>0.96250000000000002</v>
      </c>
      <c r="BS213" s="18">
        <v>0.96250000000000002</v>
      </c>
      <c r="BT213" s="18">
        <v>0.96250000000000002</v>
      </c>
      <c r="BU213" s="18">
        <v>0.96250000000000002</v>
      </c>
      <c r="BV213" s="18">
        <v>0.96250000000000002</v>
      </c>
      <c r="BW213" s="18">
        <v>0.96250000000000002</v>
      </c>
      <c r="BX213" s="18">
        <v>0.96250000000000002</v>
      </c>
      <c r="BY213" s="18">
        <v>0.96250000000000002</v>
      </c>
      <c r="BZ213" s="18">
        <v>0.96250000000000002</v>
      </c>
      <c r="CA213" s="18">
        <v>0.96250000000000002</v>
      </c>
      <c r="CB213" s="18">
        <v>0.96250000000000002</v>
      </c>
      <c r="CC213" s="18">
        <v>0.96250000000000002</v>
      </c>
      <c r="CD213" s="18">
        <v>0.96250000000000002</v>
      </c>
      <c r="CE213" s="18">
        <v>0.96250000000000002</v>
      </c>
      <c r="CF213" s="18">
        <v>0.96250000000000002</v>
      </c>
      <c r="CG213" s="18">
        <v>0.96250000000000002</v>
      </c>
      <c r="CH213" s="18">
        <v>0.96250000000000002</v>
      </c>
      <c r="CI213" s="18">
        <v>0.96250000000000002</v>
      </c>
      <c r="CJ213" s="18">
        <v>0.96250000000000002</v>
      </c>
      <c r="CK213" s="18">
        <v>0.96250000000000002</v>
      </c>
      <c r="CL213" s="18">
        <v>0.96250000000000002</v>
      </c>
      <c r="CM213" s="18">
        <v>0.96250000000000002</v>
      </c>
      <c r="CN213" s="18">
        <v>0.96250000000000002</v>
      </c>
      <c r="CO213" s="18">
        <v>0.96250000000000002</v>
      </c>
      <c r="CP213" s="18">
        <v>0.96250000000000002</v>
      </c>
      <c r="CQ213" s="18">
        <v>0.96250000000000002</v>
      </c>
      <c r="CR213" s="18">
        <v>0.96250000000000002</v>
      </c>
      <c r="CS213" s="18">
        <v>0.96250000000000002</v>
      </c>
      <c r="CT213" s="18">
        <v>0.96250000000000002</v>
      </c>
      <c r="CU213" s="18">
        <v>0.96250000000000002</v>
      </c>
      <c r="CV213" s="18">
        <v>0.96250000000000002</v>
      </c>
      <c r="CW213" s="18">
        <v>0.96250000000000002</v>
      </c>
      <c r="CX213" s="18">
        <v>0.96250000000000002</v>
      </c>
      <c r="CY213" s="18">
        <v>0.96250000000000002</v>
      </c>
      <c r="CZ213" s="18">
        <v>0.96250000000000002</v>
      </c>
      <c r="DA213" s="18">
        <v>0.96250000000000002</v>
      </c>
      <c r="DB213" s="18">
        <v>0.96250000000000002</v>
      </c>
      <c r="DC213" s="18"/>
      <c r="DD213" s="18"/>
      <c r="DE213" s="18"/>
    </row>
    <row r="214" spans="1:109" x14ac:dyDescent="0.25">
      <c r="A214" s="175">
        <v>3</v>
      </c>
      <c r="B214" s="18">
        <v>1</v>
      </c>
      <c r="C214" s="18">
        <v>0.96930000000000005</v>
      </c>
      <c r="D214" s="18">
        <v>0.9667</v>
      </c>
      <c r="E214" s="18">
        <v>0.96450000000000002</v>
      </c>
      <c r="F214" s="18">
        <v>0.96299999999999997</v>
      </c>
      <c r="G214" s="18">
        <v>0.96250000000000002</v>
      </c>
      <c r="H214" s="18">
        <v>0.96250000000000002</v>
      </c>
      <c r="I214" s="18">
        <v>0.96250000000000002</v>
      </c>
      <c r="J214" s="18">
        <v>0.96250000000000002</v>
      </c>
      <c r="K214" s="18">
        <v>0.96250000000000002</v>
      </c>
      <c r="L214" s="18">
        <v>0.96250000000000002</v>
      </c>
      <c r="M214" s="18">
        <v>0.96250000000000002</v>
      </c>
      <c r="N214" s="18">
        <v>0.96250000000000002</v>
      </c>
      <c r="O214" s="18">
        <v>0.96250000000000002</v>
      </c>
      <c r="P214" s="18">
        <v>0.96250000000000002</v>
      </c>
      <c r="Q214" s="18">
        <v>0.96250000000000002</v>
      </c>
      <c r="R214" s="18">
        <v>0.96250000000000002</v>
      </c>
      <c r="S214" s="18">
        <v>0.96250000000000002</v>
      </c>
      <c r="T214" s="18">
        <v>0.96250000000000002</v>
      </c>
      <c r="U214" s="18">
        <v>0.96250000000000002</v>
      </c>
      <c r="V214" s="18">
        <v>0.96250000000000002</v>
      </c>
      <c r="W214" s="18">
        <v>0.96250000000000002</v>
      </c>
      <c r="X214" s="18">
        <v>0.96250000000000002</v>
      </c>
      <c r="Y214" s="18">
        <v>0.96250000000000002</v>
      </c>
      <c r="Z214" s="18">
        <v>0.96250000000000002</v>
      </c>
      <c r="AA214" s="18">
        <v>0.96250000000000002</v>
      </c>
      <c r="AB214" s="18">
        <v>0.96250000000000002</v>
      </c>
      <c r="AC214" s="18">
        <v>0.96250000000000002</v>
      </c>
      <c r="AD214" s="18">
        <v>0.96250000000000002</v>
      </c>
      <c r="AE214" s="18">
        <v>0.96250000000000002</v>
      </c>
      <c r="AF214" s="18">
        <v>0.96250000000000002</v>
      </c>
      <c r="AG214" s="18">
        <v>0.96250000000000002</v>
      </c>
      <c r="AH214" s="18">
        <v>0.96250000000000002</v>
      </c>
      <c r="AI214" s="18">
        <v>0.96250000000000002</v>
      </c>
      <c r="AJ214" s="18">
        <v>0.96250000000000002</v>
      </c>
      <c r="AK214" s="18">
        <v>0.96250000000000002</v>
      </c>
      <c r="AL214" s="18">
        <v>0.96250000000000002</v>
      </c>
      <c r="AM214" s="18">
        <v>0.96250000000000002</v>
      </c>
      <c r="AN214" s="18">
        <v>0.96250000000000002</v>
      </c>
      <c r="AO214" s="18">
        <v>0.96250000000000002</v>
      </c>
      <c r="AP214" s="18">
        <v>0.96250000000000002</v>
      </c>
      <c r="AQ214" s="18">
        <v>0.96250000000000002</v>
      </c>
      <c r="AR214" s="18">
        <v>0.96250000000000002</v>
      </c>
      <c r="AS214" s="18">
        <v>0.96250000000000002</v>
      </c>
      <c r="AT214" s="18">
        <v>0.96250000000000002</v>
      </c>
      <c r="AU214" s="18">
        <v>0.96250000000000002</v>
      </c>
      <c r="AV214" s="18">
        <v>0.96250000000000002</v>
      </c>
      <c r="AW214" s="18">
        <v>0.96250000000000002</v>
      </c>
      <c r="AX214" s="18">
        <v>0.96250000000000002</v>
      </c>
      <c r="AY214" s="18">
        <v>0.96250000000000002</v>
      </c>
      <c r="AZ214" s="18">
        <v>0.96250000000000002</v>
      </c>
      <c r="BA214" s="18">
        <v>0.96250000000000002</v>
      </c>
      <c r="BB214" s="18">
        <v>0.96250000000000002</v>
      </c>
      <c r="BC214" s="18">
        <v>0.96250000000000002</v>
      </c>
      <c r="BD214" s="18">
        <v>0.96250000000000002</v>
      </c>
      <c r="BE214" s="18">
        <v>0.96250000000000002</v>
      </c>
      <c r="BF214" s="18">
        <v>0.96250000000000002</v>
      </c>
      <c r="BG214" s="18">
        <v>0.96250000000000002</v>
      </c>
      <c r="BH214" s="18">
        <v>0.96250000000000002</v>
      </c>
      <c r="BI214" s="18">
        <v>0.96250000000000002</v>
      </c>
      <c r="BJ214" s="18">
        <v>0.96250000000000002</v>
      </c>
      <c r="BK214" s="18">
        <v>0.96250000000000002</v>
      </c>
      <c r="BL214" s="18">
        <v>0.96250000000000002</v>
      </c>
      <c r="BM214" s="18">
        <v>0.96250000000000002</v>
      </c>
      <c r="BN214" s="18">
        <v>0.96250000000000002</v>
      </c>
      <c r="BO214" s="18">
        <v>0.96250000000000002</v>
      </c>
      <c r="BP214" s="18">
        <v>0.96250000000000002</v>
      </c>
      <c r="BQ214" s="18">
        <v>0.96250000000000002</v>
      </c>
      <c r="BR214" s="18">
        <v>0.96250000000000002</v>
      </c>
      <c r="BS214" s="18">
        <v>0.96250000000000002</v>
      </c>
      <c r="BT214" s="18">
        <v>0.96250000000000002</v>
      </c>
      <c r="BU214" s="18">
        <v>0.96250000000000002</v>
      </c>
      <c r="BV214" s="18">
        <v>0.96250000000000002</v>
      </c>
      <c r="BW214" s="18">
        <v>0.96250000000000002</v>
      </c>
      <c r="BX214" s="18">
        <v>0.96250000000000002</v>
      </c>
      <c r="BY214" s="18">
        <v>0.96250000000000002</v>
      </c>
      <c r="BZ214" s="18">
        <v>0.96250000000000002</v>
      </c>
      <c r="CA214" s="18">
        <v>0.96250000000000002</v>
      </c>
      <c r="CB214" s="18">
        <v>0.96250000000000002</v>
      </c>
      <c r="CC214" s="18">
        <v>0.96250000000000002</v>
      </c>
      <c r="CD214" s="18">
        <v>0.96250000000000002</v>
      </c>
      <c r="CE214" s="18">
        <v>0.96250000000000002</v>
      </c>
      <c r="CF214" s="18">
        <v>0.96250000000000002</v>
      </c>
      <c r="CG214" s="18">
        <v>0.96250000000000002</v>
      </c>
      <c r="CH214" s="18">
        <v>0.96250000000000002</v>
      </c>
      <c r="CI214" s="18">
        <v>0.96250000000000002</v>
      </c>
      <c r="CJ214" s="18">
        <v>0.96250000000000002</v>
      </c>
      <c r="CK214" s="18">
        <v>0.96250000000000002</v>
      </c>
      <c r="CL214" s="18">
        <v>0.96250000000000002</v>
      </c>
      <c r="CM214" s="18">
        <v>0.96250000000000002</v>
      </c>
      <c r="CN214" s="18">
        <v>0.96250000000000002</v>
      </c>
      <c r="CO214" s="18">
        <v>0.96250000000000002</v>
      </c>
      <c r="CP214" s="18">
        <v>0.96250000000000002</v>
      </c>
      <c r="CQ214" s="18">
        <v>0.96250000000000002</v>
      </c>
      <c r="CR214" s="18">
        <v>0.96250000000000002</v>
      </c>
      <c r="CS214" s="18">
        <v>0.96250000000000002</v>
      </c>
      <c r="CT214" s="18">
        <v>0.96250000000000002</v>
      </c>
      <c r="CU214" s="18">
        <v>0.96250000000000002</v>
      </c>
      <c r="CV214" s="18">
        <v>0.96250000000000002</v>
      </c>
      <c r="CW214" s="18">
        <v>0.96250000000000002</v>
      </c>
      <c r="CX214" s="18">
        <v>0.96250000000000002</v>
      </c>
      <c r="CY214" s="18">
        <v>0.96250000000000002</v>
      </c>
      <c r="CZ214" s="18">
        <v>0.96250000000000002</v>
      </c>
      <c r="DA214" s="18">
        <v>0.96250000000000002</v>
      </c>
      <c r="DB214" s="18">
        <v>0.96250000000000002</v>
      </c>
      <c r="DC214" s="18"/>
      <c r="DD214" s="18"/>
      <c r="DE214" s="18"/>
    </row>
    <row r="215" spans="1:109" x14ac:dyDescent="0.25">
      <c r="A215" s="175">
        <v>4</v>
      </c>
      <c r="B215" s="18">
        <v>1</v>
      </c>
      <c r="C215" s="18">
        <v>0.96930000000000005</v>
      </c>
      <c r="D215" s="18">
        <v>0.9667</v>
      </c>
      <c r="E215" s="18">
        <v>0.96450000000000002</v>
      </c>
      <c r="F215" s="18">
        <v>0.96299999999999997</v>
      </c>
      <c r="G215" s="18">
        <v>0.96250000000000002</v>
      </c>
      <c r="H215" s="18">
        <v>0.96250000000000002</v>
      </c>
      <c r="I215" s="18">
        <v>0.96250000000000002</v>
      </c>
      <c r="J215" s="18">
        <v>0.96250000000000002</v>
      </c>
      <c r="K215" s="18">
        <v>0.96250000000000002</v>
      </c>
      <c r="L215" s="18">
        <v>0.96250000000000002</v>
      </c>
      <c r="M215" s="18">
        <v>0.96250000000000002</v>
      </c>
      <c r="N215" s="18">
        <v>0.96250000000000002</v>
      </c>
      <c r="O215" s="18">
        <v>0.96250000000000002</v>
      </c>
      <c r="P215" s="18">
        <v>0.96250000000000002</v>
      </c>
      <c r="Q215" s="18">
        <v>0.96250000000000002</v>
      </c>
      <c r="R215" s="18">
        <v>0.96250000000000002</v>
      </c>
      <c r="S215" s="18">
        <v>0.96250000000000002</v>
      </c>
      <c r="T215" s="18">
        <v>0.96250000000000002</v>
      </c>
      <c r="U215" s="18">
        <v>0.96250000000000002</v>
      </c>
      <c r="V215" s="18">
        <v>0.96250000000000002</v>
      </c>
      <c r="W215" s="18">
        <v>0.96250000000000002</v>
      </c>
      <c r="X215" s="18">
        <v>0.96250000000000002</v>
      </c>
      <c r="Y215" s="18">
        <v>0.96250000000000002</v>
      </c>
      <c r="Z215" s="18">
        <v>0.96250000000000002</v>
      </c>
      <c r="AA215" s="18">
        <v>0.96250000000000002</v>
      </c>
      <c r="AB215" s="18">
        <v>0.96250000000000002</v>
      </c>
      <c r="AC215" s="18">
        <v>0.96250000000000002</v>
      </c>
      <c r="AD215" s="18">
        <v>0.96250000000000002</v>
      </c>
      <c r="AE215" s="18">
        <v>0.96250000000000002</v>
      </c>
      <c r="AF215" s="18">
        <v>0.96250000000000002</v>
      </c>
      <c r="AG215" s="18">
        <v>0.96250000000000002</v>
      </c>
      <c r="AH215" s="18">
        <v>0.96250000000000002</v>
      </c>
      <c r="AI215" s="18">
        <v>0.96250000000000002</v>
      </c>
      <c r="AJ215" s="18">
        <v>0.96250000000000002</v>
      </c>
      <c r="AK215" s="18">
        <v>0.96250000000000002</v>
      </c>
      <c r="AL215" s="18">
        <v>0.96250000000000002</v>
      </c>
      <c r="AM215" s="18">
        <v>0.96250000000000002</v>
      </c>
      <c r="AN215" s="18">
        <v>0.96250000000000002</v>
      </c>
      <c r="AO215" s="18">
        <v>0.96250000000000002</v>
      </c>
      <c r="AP215" s="18">
        <v>0.96250000000000002</v>
      </c>
      <c r="AQ215" s="18">
        <v>0.96250000000000002</v>
      </c>
      <c r="AR215" s="18">
        <v>0.96250000000000002</v>
      </c>
      <c r="AS215" s="18">
        <v>0.96250000000000002</v>
      </c>
      <c r="AT215" s="18">
        <v>0.96250000000000002</v>
      </c>
      <c r="AU215" s="18">
        <v>0.96250000000000002</v>
      </c>
      <c r="AV215" s="18">
        <v>0.96250000000000002</v>
      </c>
      <c r="AW215" s="18">
        <v>0.96250000000000002</v>
      </c>
      <c r="AX215" s="18">
        <v>0.96250000000000002</v>
      </c>
      <c r="AY215" s="18">
        <v>0.96250000000000002</v>
      </c>
      <c r="AZ215" s="18">
        <v>0.96250000000000002</v>
      </c>
      <c r="BA215" s="18">
        <v>0.96250000000000002</v>
      </c>
      <c r="BB215" s="18">
        <v>0.96250000000000002</v>
      </c>
      <c r="BC215" s="18">
        <v>0.96250000000000002</v>
      </c>
      <c r="BD215" s="18">
        <v>0.96250000000000002</v>
      </c>
      <c r="BE215" s="18">
        <v>0.96250000000000002</v>
      </c>
      <c r="BF215" s="18">
        <v>0.96250000000000002</v>
      </c>
      <c r="BG215" s="18">
        <v>0.96250000000000002</v>
      </c>
      <c r="BH215" s="18">
        <v>0.96250000000000002</v>
      </c>
      <c r="BI215" s="18">
        <v>0.96250000000000002</v>
      </c>
      <c r="BJ215" s="18">
        <v>0.96250000000000002</v>
      </c>
      <c r="BK215" s="18">
        <v>0.96250000000000002</v>
      </c>
      <c r="BL215" s="18">
        <v>0.96250000000000002</v>
      </c>
      <c r="BM215" s="18">
        <v>0.96250000000000002</v>
      </c>
      <c r="BN215" s="18">
        <v>0.96250000000000002</v>
      </c>
      <c r="BO215" s="18">
        <v>0.96250000000000002</v>
      </c>
      <c r="BP215" s="18">
        <v>0.96250000000000002</v>
      </c>
      <c r="BQ215" s="18">
        <v>0.96250000000000002</v>
      </c>
      <c r="BR215" s="18">
        <v>0.96250000000000002</v>
      </c>
      <c r="BS215" s="18">
        <v>0.96250000000000002</v>
      </c>
      <c r="BT215" s="18">
        <v>0.96250000000000002</v>
      </c>
      <c r="BU215" s="18">
        <v>0.96250000000000002</v>
      </c>
      <c r="BV215" s="18">
        <v>0.96250000000000002</v>
      </c>
      <c r="BW215" s="18">
        <v>0.96250000000000002</v>
      </c>
      <c r="BX215" s="18">
        <v>0.96250000000000002</v>
      </c>
      <c r="BY215" s="18">
        <v>0.96250000000000002</v>
      </c>
      <c r="BZ215" s="18">
        <v>0.96250000000000002</v>
      </c>
      <c r="CA215" s="18">
        <v>0.96250000000000002</v>
      </c>
      <c r="CB215" s="18">
        <v>0.96250000000000002</v>
      </c>
      <c r="CC215" s="18">
        <v>0.96250000000000002</v>
      </c>
      <c r="CD215" s="18">
        <v>0.96250000000000002</v>
      </c>
      <c r="CE215" s="18">
        <v>0.96250000000000002</v>
      </c>
      <c r="CF215" s="18">
        <v>0.96250000000000002</v>
      </c>
      <c r="CG215" s="18">
        <v>0.96250000000000002</v>
      </c>
      <c r="CH215" s="18">
        <v>0.96250000000000002</v>
      </c>
      <c r="CI215" s="18">
        <v>0.96250000000000002</v>
      </c>
      <c r="CJ215" s="18">
        <v>0.96250000000000002</v>
      </c>
      <c r="CK215" s="18">
        <v>0.96250000000000002</v>
      </c>
      <c r="CL215" s="18">
        <v>0.96250000000000002</v>
      </c>
      <c r="CM215" s="18">
        <v>0.96250000000000002</v>
      </c>
      <c r="CN215" s="18">
        <v>0.96250000000000002</v>
      </c>
      <c r="CO215" s="18">
        <v>0.96250000000000002</v>
      </c>
      <c r="CP215" s="18">
        <v>0.96250000000000002</v>
      </c>
      <c r="CQ215" s="18">
        <v>0.96250000000000002</v>
      </c>
      <c r="CR215" s="18">
        <v>0.96250000000000002</v>
      </c>
      <c r="CS215" s="18">
        <v>0.96250000000000002</v>
      </c>
      <c r="CT215" s="18">
        <v>0.96250000000000002</v>
      </c>
      <c r="CU215" s="18">
        <v>0.96250000000000002</v>
      </c>
      <c r="CV215" s="18">
        <v>0.96250000000000002</v>
      </c>
      <c r="CW215" s="18">
        <v>0.96250000000000002</v>
      </c>
      <c r="CX215" s="18">
        <v>0.96250000000000002</v>
      </c>
      <c r="CY215" s="18">
        <v>0.96250000000000002</v>
      </c>
      <c r="CZ215" s="18">
        <v>0.96250000000000002</v>
      </c>
      <c r="DA215" s="18">
        <v>0.96250000000000002</v>
      </c>
      <c r="DB215" s="18">
        <v>0.96250000000000002</v>
      </c>
      <c r="DC215" s="18"/>
      <c r="DD215" s="18"/>
      <c r="DE215" s="18"/>
    </row>
    <row r="216" spans="1:109" x14ac:dyDescent="0.25">
      <c r="A216" s="175">
        <v>5</v>
      </c>
      <c r="B216" s="18">
        <v>1</v>
      </c>
      <c r="C216" s="18">
        <v>0.96930000000000005</v>
      </c>
      <c r="D216" s="18">
        <v>0.9667</v>
      </c>
      <c r="E216" s="18">
        <v>0.96450000000000002</v>
      </c>
      <c r="F216" s="18">
        <v>0.96299999999999997</v>
      </c>
      <c r="G216" s="18">
        <v>0.96250000000000002</v>
      </c>
      <c r="H216" s="18">
        <v>0.96250000000000002</v>
      </c>
      <c r="I216" s="18">
        <v>0.96250000000000002</v>
      </c>
      <c r="J216" s="18">
        <v>0.96250000000000002</v>
      </c>
      <c r="K216" s="18">
        <v>0.96250000000000002</v>
      </c>
      <c r="L216" s="18">
        <v>0.96250000000000002</v>
      </c>
      <c r="M216" s="18">
        <v>0.96250000000000002</v>
      </c>
      <c r="N216" s="18">
        <v>0.96250000000000002</v>
      </c>
      <c r="O216" s="18">
        <v>0.96250000000000002</v>
      </c>
      <c r="P216" s="18">
        <v>0.96250000000000002</v>
      </c>
      <c r="Q216" s="18">
        <v>0.96250000000000002</v>
      </c>
      <c r="R216" s="18">
        <v>0.96250000000000002</v>
      </c>
      <c r="S216" s="18">
        <v>0.96250000000000002</v>
      </c>
      <c r="T216" s="18">
        <v>0.96250000000000002</v>
      </c>
      <c r="U216" s="18">
        <v>0.96250000000000002</v>
      </c>
      <c r="V216" s="18">
        <v>0.96250000000000002</v>
      </c>
      <c r="W216" s="18">
        <v>0.96250000000000002</v>
      </c>
      <c r="X216" s="18">
        <v>0.96250000000000002</v>
      </c>
      <c r="Y216" s="18">
        <v>0.96250000000000002</v>
      </c>
      <c r="Z216" s="18">
        <v>0.96250000000000002</v>
      </c>
      <c r="AA216" s="18">
        <v>0.96250000000000002</v>
      </c>
      <c r="AB216" s="18">
        <v>0.96250000000000002</v>
      </c>
      <c r="AC216" s="18">
        <v>0.96250000000000002</v>
      </c>
      <c r="AD216" s="18">
        <v>0.96250000000000002</v>
      </c>
      <c r="AE216" s="18">
        <v>0.96250000000000002</v>
      </c>
      <c r="AF216" s="18">
        <v>0.96250000000000002</v>
      </c>
      <c r="AG216" s="18">
        <v>0.96250000000000002</v>
      </c>
      <c r="AH216" s="18">
        <v>0.96250000000000002</v>
      </c>
      <c r="AI216" s="18">
        <v>0.96250000000000002</v>
      </c>
      <c r="AJ216" s="18">
        <v>0.96250000000000002</v>
      </c>
      <c r="AK216" s="18">
        <v>0.96250000000000002</v>
      </c>
      <c r="AL216" s="18">
        <v>0.96250000000000002</v>
      </c>
      <c r="AM216" s="18">
        <v>0.96250000000000002</v>
      </c>
      <c r="AN216" s="18">
        <v>0.96250000000000002</v>
      </c>
      <c r="AO216" s="18">
        <v>0.96250000000000002</v>
      </c>
      <c r="AP216" s="18">
        <v>0.96250000000000002</v>
      </c>
      <c r="AQ216" s="18">
        <v>0.96250000000000002</v>
      </c>
      <c r="AR216" s="18">
        <v>0.96250000000000002</v>
      </c>
      <c r="AS216" s="18">
        <v>0.96250000000000002</v>
      </c>
      <c r="AT216" s="18">
        <v>0.96250000000000002</v>
      </c>
      <c r="AU216" s="18">
        <v>0.96250000000000002</v>
      </c>
      <c r="AV216" s="18">
        <v>0.96250000000000002</v>
      </c>
      <c r="AW216" s="18">
        <v>0.96250000000000002</v>
      </c>
      <c r="AX216" s="18">
        <v>0.96250000000000002</v>
      </c>
      <c r="AY216" s="18">
        <v>0.96250000000000002</v>
      </c>
      <c r="AZ216" s="18">
        <v>0.96250000000000002</v>
      </c>
      <c r="BA216" s="18">
        <v>0.96250000000000002</v>
      </c>
      <c r="BB216" s="18">
        <v>0.96250000000000002</v>
      </c>
      <c r="BC216" s="18">
        <v>0.96250000000000002</v>
      </c>
      <c r="BD216" s="18">
        <v>0.96250000000000002</v>
      </c>
      <c r="BE216" s="18">
        <v>0.96250000000000002</v>
      </c>
      <c r="BF216" s="18">
        <v>0.96250000000000002</v>
      </c>
      <c r="BG216" s="18">
        <v>0.96250000000000002</v>
      </c>
      <c r="BH216" s="18">
        <v>0.96250000000000002</v>
      </c>
      <c r="BI216" s="18">
        <v>0.96250000000000002</v>
      </c>
      <c r="BJ216" s="18">
        <v>0.96250000000000002</v>
      </c>
      <c r="BK216" s="18">
        <v>0.96250000000000002</v>
      </c>
      <c r="BL216" s="18">
        <v>0.96250000000000002</v>
      </c>
      <c r="BM216" s="18">
        <v>0.96250000000000002</v>
      </c>
      <c r="BN216" s="18">
        <v>0.96250000000000002</v>
      </c>
      <c r="BO216" s="18">
        <v>0.96250000000000002</v>
      </c>
      <c r="BP216" s="18">
        <v>0.96250000000000002</v>
      </c>
      <c r="BQ216" s="18">
        <v>0.96250000000000002</v>
      </c>
      <c r="BR216" s="18">
        <v>0.96250000000000002</v>
      </c>
      <c r="BS216" s="18">
        <v>0.96250000000000002</v>
      </c>
      <c r="BT216" s="18">
        <v>0.96250000000000002</v>
      </c>
      <c r="BU216" s="18">
        <v>0.96250000000000002</v>
      </c>
      <c r="BV216" s="18">
        <v>0.96250000000000002</v>
      </c>
      <c r="BW216" s="18">
        <v>0.96250000000000002</v>
      </c>
      <c r="BX216" s="18">
        <v>0.96250000000000002</v>
      </c>
      <c r="BY216" s="18">
        <v>0.96250000000000002</v>
      </c>
      <c r="BZ216" s="18">
        <v>0.96250000000000002</v>
      </c>
      <c r="CA216" s="18">
        <v>0.96250000000000002</v>
      </c>
      <c r="CB216" s="18">
        <v>0.96250000000000002</v>
      </c>
      <c r="CC216" s="18">
        <v>0.96250000000000002</v>
      </c>
      <c r="CD216" s="18">
        <v>0.96250000000000002</v>
      </c>
      <c r="CE216" s="18">
        <v>0.96250000000000002</v>
      </c>
      <c r="CF216" s="18">
        <v>0.96250000000000002</v>
      </c>
      <c r="CG216" s="18">
        <v>0.96250000000000002</v>
      </c>
      <c r="CH216" s="18">
        <v>0.96250000000000002</v>
      </c>
      <c r="CI216" s="18">
        <v>0.96250000000000002</v>
      </c>
      <c r="CJ216" s="18">
        <v>0.96250000000000002</v>
      </c>
      <c r="CK216" s="18">
        <v>0.96250000000000002</v>
      </c>
      <c r="CL216" s="18">
        <v>0.96250000000000002</v>
      </c>
      <c r="CM216" s="18">
        <v>0.96250000000000002</v>
      </c>
      <c r="CN216" s="18">
        <v>0.96250000000000002</v>
      </c>
      <c r="CO216" s="18">
        <v>0.96250000000000002</v>
      </c>
      <c r="CP216" s="18">
        <v>0.96250000000000002</v>
      </c>
      <c r="CQ216" s="18">
        <v>0.96250000000000002</v>
      </c>
      <c r="CR216" s="18">
        <v>0.96250000000000002</v>
      </c>
      <c r="CS216" s="18">
        <v>0.96250000000000002</v>
      </c>
      <c r="CT216" s="18">
        <v>0.96250000000000002</v>
      </c>
      <c r="CU216" s="18">
        <v>0.96250000000000002</v>
      </c>
      <c r="CV216" s="18">
        <v>0.96250000000000002</v>
      </c>
      <c r="CW216" s="18">
        <v>0.96250000000000002</v>
      </c>
      <c r="CX216" s="18">
        <v>0.96250000000000002</v>
      </c>
      <c r="CY216" s="18">
        <v>0.96250000000000002</v>
      </c>
      <c r="CZ216" s="18">
        <v>0.96250000000000002</v>
      </c>
      <c r="DA216" s="18">
        <v>0.96250000000000002</v>
      </c>
      <c r="DB216" s="18">
        <v>0.96250000000000002</v>
      </c>
      <c r="DC216" s="18"/>
      <c r="DD216" s="18"/>
      <c r="DE216" s="18"/>
    </row>
    <row r="217" spans="1:109" x14ac:dyDescent="0.25">
      <c r="A217" s="175">
        <v>6</v>
      </c>
      <c r="B217" s="18">
        <v>1</v>
      </c>
      <c r="C217" s="18">
        <v>0.98450000000000004</v>
      </c>
      <c r="D217" s="18">
        <v>0.9667</v>
      </c>
      <c r="E217" s="18">
        <v>0.96450000000000002</v>
      </c>
      <c r="F217" s="18">
        <v>0.96299999999999997</v>
      </c>
      <c r="G217" s="18">
        <v>0.96250000000000002</v>
      </c>
      <c r="H217" s="18">
        <v>0.96250000000000002</v>
      </c>
      <c r="I217" s="18">
        <v>0.96250000000000002</v>
      </c>
      <c r="J217" s="18">
        <v>0.96250000000000002</v>
      </c>
      <c r="K217" s="18">
        <v>0.96250000000000002</v>
      </c>
      <c r="L217" s="18">
        <v>0.96250000000000002</v>
      </c>
      <c r="M217" s="18">
        <v>0.96250000000000002</v>
      </c>
      <c r="N217" s="18">
        <v>0.96250000000000002</v>
      </c>
      <c r="O217" s="18">
        <v>0.96250000000000002</v>
      </c>
      <c r="P217" s="18">
        <v>0.96250000000000002</v>
      </c>
      <c r="Q217" s="18">
        <v>0.96250000000000002</v>
      </c>
      <c r="R217" s="18">
        <v>0.96250000000000002</v>
      </c>
      <c r="S217" s="18">
        <v>0.96250000000000002</v>
      </c>
      <c r="T217" s="18">
        <v>0.96250000000000002</v>
      </c>
      <c r="U217" s="18">
        <v>0.96250000000000002</v>
      </c>
      <c r="V217" s="18">
        <v>0.96250000000000002</v>
      </c>
      <c r="W217" s="18">
        <v>0.96250000000000002</v>
      </c>
      <c r="X217" s="18">
        <v>0.96250000000000002</v>
      </c>
      <c r="Y217" s="18">
        <v>0.96250000000000002</v>
      </c>
      <c r="Z217" s="18">
        <v>0.96250000000000002</v>
      </c>
      <c r="AA217" s="18">
        <v>0.96250000000000002</v>
      </c>
      <c r="AB217" s="18">
        <v>0.96250000000000002</v>
      </c>
      <c r="AC217" s="18">
        <v>0.96250000000000002</v>
      </c>
      <c r="AD217" s="18">
        <v>0.96250000000000002</v>
      </c>
      <c r="AE217" s="18">
        <v>0.96250000000000002</v>
      </c>
      <c r="AF217" s="18">
        <v>0.96250000000000002</v>
      </c>
      <c r="AG217" s="18">
        <v>0.96250000000000002</v>
      </c>
      <c r="AH217" s="18">
        <v>0.96250000000000002</v>
      </c>
      <c r="AI217" s="18">
        <v>0.96250000000000002</v>
      </c>
      <c r="AJ217" s="18">
        <v>0.96250000000000002</v>
      </c>
      <c r="AK217" s="18">
        <v>0.96250000000000002</v>
      </c>
      <c r="AL217" s="18">
        <v>0.96250000000000002</v>
      </c>
      <c r="AM217" s="18">
        <v>0.96250000000000002</v>
      </c>
      <c r="AN217" s="18">
        <v>0.96250000000000002</v>
      </c>
      <c r="AO217" s="18">
        <v>0.96250000000000002</v>
      </c>
      <c r="AP217" s="18">
        <v>0.96250000000000002</v>
      </c>
      <c r="AQ217" s="18">
        <v>0.96250000000000002</v>
      </c>
      <c r="AR217" s="18">
        <v>0.96250000000000002</v>
      </c>
      <c r="AS217" s="18">
        <v>0.96250000000000002</v>
      </c>
      <c r="AT217" s="18">
        <v>0.96250000000000002</v>
      </c>
      <c r="AU217" s="18">
        <v>0.96250000000000002</v>
      </c>
      <c r="AV217" s="18">
        <v>0.96250000000000002</v>
      </c>
      <c r="AW217" s="18">
        <v>0.96250000000000002</v>
      </c>
      <c r="AX217" s="18">
        <v>0.96250000000000002</v>
      </c>
      <c r="AY217" s="18">
        <v>0.96250000000000002</v>
      </c>
      <c r="AZ217" s="18">
        <v>0.96250000000000002</v>
      </c>
      <c r="BA217" s="18">
        <v>0.96250000000000002</v>
      </c>
      <c r="BB217" s="18">
        <v>0.96250000000000002</v>
      </c>
      <c r="BC217" s="18">
        <v>0.96250000000000002</v>
      </c>
      <c r="BD217" s="18">
        <v>0.96250000000000002</v>
      </c>
      <c r="BE217" s="18">
        <v>0.96250000000000002</v>
      </c>
      <c r="BF217" s="18">
        <v>0.96250000000000002</v>
      </c>
      <c r="BG217" s="18">
        <v>0.96250000000000002</v>
      </c>
      <c r="BH217" s="18">
        <v>0.96250000000000002</v>
      </c>
      <c r="BI217" s="18">
        <v>0.96250000000000002</v>
      </c>
      <c r="BJ217" s="18">
        <v>0.96250000000000002</v>
      </c>
      <c r="BK217" s="18">
        <v>0.96250000000000002</v>
      </c>
      <c r="BL217" s="18">
        <v>0.96250000000000002</v>
      </c>
      <c r="BM217" s="18">
        <v>0.96250000000000002</v>
      </c>
      <c r="BN217" s="18">
        <v>0.96250000000000002</v>
      </c>
      <c r="BO217" s="18">
        <v>0.96250000000000002</v>
      </c>
      <c r="BP217" s="18">
        <v>0.96250000000000002</v>
      </c>
      <c r="BQ217" s="18">
        <v>0.96250000000000002</v>
      </c>
      <c r="BR217" s="18">
        <v>0.96250000000000002</v>
      </c>
      <c r="BS217" s="18">
        <v>0.96250000000000002</v>
      </c>
      <c r="BT217" s="18">
        <v>0.96250000000000002</v>
      </c>
      <c r="BU217" s="18">
        <v>0.96250000000000002</v>
      </c>
      <c r="BV217" s="18">
        <v>0.96250000000000002</v>
      </c>
      <c r="BW217" s="18">
        <v>0.96250000000000002</v>
      </c>
      <c r="BX217" s="18">
        <v>0.96250000000000002</v>
      </c>
      <c r="BY217" s="18">
        <v>0.96250000000000002</v>
      </c>
      <c r="BZ217" s="18">
        <v>0.96250000000000002</v>
      </c>
      <c r="CA217" s="18">
        <v>0.96250000000000002</v>
      </c>
      <c r="CB217" s="18">
        <v>0.96250000000000002</v>
      </c>
      <c r="CC217" s="18">
        <v>0.96250000000000002</v>
      </c>
      <c r="CD217" s="18">
        <v>0.96250000000000002</v>
      </c>
      <c r="CE217" s="18">
        <v>0.96250000000000002</v>
      </c>
      <c r="CF217" s="18">
        <v>0.96250000000000002</v>
      </c>
      <c r="CG217" s="18">
        <v>0.96250000000000002</v>
      </c>
      <c r="CH217" s="18">
        <v>0.96250000000000002</v>
      </c>
      <c r="CI217" s="18">
        <v>0.96250000000000002</v>
      </c>
      <c r="CJ217" s="18">
        <v>0.96250000000000002</v>
      </c>
      <c r="CK217" s="18">
        <v>0.96250000000000002</v>
      </c>
      <c r="CL217" s="18">
        <v>0.96250000000000002</v>
      </c>
      <c r="CM217" s="18">
        <v>0.96250000000000002</v>
      </c>
      <c r="CN217" s="18">
        <v>0.96250000000000002</v>
      </c>
      <c r="CO217" s="18">
        <v>0.96250000000000002</v>
      </c>
      <c r="CP217" s="18">
        <v>0.96250000000000002</v>
      </c>
      <c r="CQ217" s="18">
        <v>0.96250000000000002</v>
      </c>
      <c r="CR217" s="18">
        <v>0.96250000000000002</v>
      </c>
      <c r="CS217" s="18">
        <v>0.96250000000000002</v>
      </c>
      <c r="CT217" s="18">
        <v>0.96250000000000002</v>
      </c>
      <c r="CU217" s="18">
        <v>0.96250000000000002</v>
      </c>
      <c r="CV217" s="18">
        <v>0.96250000000000002</v>
      </c>
      <c r="CW217" s="18">
        <v>0.96250000000000002</v>
      </c>
      <c r="CX217" s="18">
        <v>0.96250000000000002</v>
      </c>
      <c r="CY217" s="18">
        <v>0.96250000000000002</v>
      </c>
      <c r="CZ217" s="18">
        <v>0.96250000000000002</v>
      </c>
      <c r="DA217" s="18">
        <v>0.96250000000000002</v>
      </c>
      <c r="DB217" s="18">
        <v>0.96250000000000002</v>
      </c>
      <c r="DC217" s="18"/>
      <c r="DD217" s="18"/>
      <c r="DE217" s="18"/>
    </row>
    <row r="218" spans="1:109" x14ac:dyDescent="0.25">
      <c r="A218" s="175">
        <v>7</v>
      </c>
      <c r="B218" s="18">
        <v>1</v>
      </c>
      <c r="C218" s="18">
        <v>0.98450000000000004</v>
      </c>
      <c r="D218" s="18">
        <v>0.98060000000000003</v>
      </c>
      <c r="E218" s="18">
        <v>0.96450000000000002</v>
      </c>
      <c r="F218" s="18">
        <v>0.96299999999999997</v>
      </c>
      <c r="G218" s="18">
        <v>0.96250000000000002</v>
      </c>
      <c r="H218" s="18">
        <v>0.96250000000000002</v>
      </c>
      <c r="I218" s="18">
        <v>0.96250000000000002</v>
      </c>
      <c r="J218" s="18">
        <v>0.96250000000000002</v>
      </c>
      <c r="K218" s="18">
        <v>0.96250000000000002</v>
      </c>
      <c r="L218" s="18">
        <v>0.96250000000000002</v>
      </c>
      <c r="M218" s="18">
        <v>0.96250000000000002</v>
      </c>
      <c r="N218" s="18">
        <v>0.96250000000000002</v>
      </c>
      <c r="O218" s="18">
        <v>0.96250000000000002</v>
      </c>
      <c r="P218" s="18">
        <v>0.96250000000000002</v>
      </c>
      <c r="Q218" s="18">
        <v>0.96250000000000002</v>
      </c>
      <c r="R218" s="18">
        <v>0.96250000000000002</v>
      </c>
      <c r="S218" s="18">
        <v>0.96250000000000002</v>
      </c>
      <c r="T218" s="18">
        <v>0.96250000000000002</v>
      </c>
      <c r="U218" s="18">
        <v>0.96250000000000002</v>
      </c>
      <c r="V218" s="18">
        <v>0.96250000000000002</v>
      </c>
      <c r="W218" s="18">
        <v>0.96250000000000002</v>
      </c>
      <c r="X218" s="18">
        <v>0.96250000000000002</v>
      </c>
      <c r="Y218" s="18">
        <v>0.96250000000000002</v>
      </c>
      <c r="Z218" s="18">
        <v>0.96250000000000002</v>
      </c>
      <c r="AA218" s="18">
        <v>0.96250000000000002</v>
      </c>
      <c r="AB218" s="18">
        <v>0.96250000000000002</v>
      </c>
      <c r="AC218" s="18">
        <v>0.96250000000000002</v>
      </c>
      <c r="AD218" s="18">
        <v>0.96250000000000002</v>
      </c>
      <c r="AE218" s="18">
        <v>0.96250000000000002</v>
      </c>
      <c r="AF218" s="18">
        <v>0.96250000000000002</v>
      </c>
      <c r="AG218" s="18">
        <v>0.96250000000000002</v>
      </c>
      <c r="AH218" s="18">
        <v>0.96250000000000002</v>
      </c>
      <c r="AI218" s="18">
        <v>0.96250000000000002</v>
      </c>
      <c r="AJ218" s="18">
        <v>0.96250000000000002</v>
      </c>
      <c r="AK218" s="18">
        <v>0.96250000000000002</v>
      </c>
      <c r="AL218" s="18">
        <v>0.96250000000000002</v>
      </c>
      <c r="AM218" s="18">
        <v>0.96250000000000002</v>
      </c>
      <c r="AN218" s="18">
        <v>0.96250000000000002</v>
      </c>
      <c r="AO218" s="18">
        <v>0.96250000000000002</v>
      </c>
      <c r="AP218" s="18">
        <v>0.96250000000000002</v>
      </c>
      <c r="AQ218" s="18">
        <v>0.96250000000000002</v>
      </c>
      <c r="AR218" s="18">
        <v>0.96250000000000002</v>
      </c>
      <c r="AS218" s="18">
        <v>0.96250000000000002</v>
      </c>
      <c r="AT218" s="18">
        <v>0.96250000000000002</v>
      </c>
      <c r="AU218" s="18">
        <v>0.96250000000000002</v>
      </c>
      <c r="AV218" s="18">
        <v>0.96250000000000002</v>
      </c>
      <c r="AW218" s="18">
        <v>0.96250000000000002</v>
      </c>
      <c r="AX218" s="18">
        <v>0.96250000000000002</v>
      </c>
      <c r="AY218" s="18">
        <v>0.96250000000000002</v>
      </c>
      <c r="AZ218" s="18">
        <v>0.96250000000000002</v>
      </c>
      <c r="BA218" s="18">
        <v>0.96250000000000002</v>
      </c>
      <c r="BB218" s="18">
        <v>0.96250000000000002</v>
      </c>
      <c r="BC218" s="18">
        <v>0.96250000000000002</v>
      </c>
      <c r="BD218" s="18">
        <v>0.96250000000000002</v>
      </c>
      <c r="BE218" s="18">
        <v>0.96250000000000002</v>
      </c>
      <c r="BF218" s="18">
        <v>0.96250000000000002</v>
      </c>
      <c r="BG218" s="18">
        <v>0.96250000000000002</v>
      </c>
      <c r="BH218" s="18">
        <v>0.96250000000000002</v>
      </c>
      <c r="BI218" s="18">
        <v>0.96250000000000002</v>
      </c>
      <c r="BJ218" s="18">
        <v>0.96250000000000002</v>
      </c>
      <c r="BK218" s="18">
        <v>0.96250000000000002</v>
      </c>
      <c r="BL218" s="18">
        <v>0.96250000000000002</v>
      </c>
      <c r="BM218" s="18">
        <v>0.96250000000000002</v>
      </c>
      <c r="BN218" s="18">
        <v>0.96250000000000002</v>
      </c>
      <c r="BO218" s="18">
        <v>0.96250000000000002</v>
      </c>
      <c r="BP218" s="18">
        <v>0.96250000000000002</v>
      </c>
      <c r="BQ218" s="18">
        <v>0.96250000000000002</v>
      </c>
      <c r="BR218" s="18">
        <v>0.96250000000000002</v>
      </c>
      <c r="BS218" s="18">
        <v>0.96250000000000002</v>
      </c>
      <c r="BT218" s="18">
        <v>0.96250000000000002</v>
      </c>
      <c r="BU218" s="18">
        <v>0.96250000000000002</v>
      </c>
      <c r="BV218" s="18">
        <v>0.96250000000000002</v>
      </c>
      <c r="BW218" s="18">
        <v>0.96250000000000002</v>
      </c>
      <c r="BX218" s="18">
        <v>0.96250000000000002</v>
      </c>
      <c r="BY218" s="18">
        <v>0.96250000000000002</v>
      </c>
      <c r="BZ218" s="18">
        <v>0.96250000000000002</v>
      </c>
      <c r="CA218" s="18">
        <v>0.96250000000000002</v>
      </c>
      <c r="CB218" s="18">
        <v>0.96250000000000002</v>
      </c>
      <c r="CC218" s="18">
        <v>0.96250000000000002</v>
      </c>
      <c r="CD218" s="18">
        <v>0.96250000000000002</v>
      </c>
      <c r="CE218" s="18">
        <v>0.96250000000000002</v>
      </c>
      <c r="CF218" s="18">
        <v>0.96250000000000002</v>
      </c>
      <c r="CG218" s="18">
        <v>0.96250000000000002</v>
      </c>
      <c r="CH218" s="18">
        <v>0.96250000000000002</v>
      </c>
      <c r="CI218" s="18">
        <v>0.96250000000000002</v>
      </c>
      <c r="CJ218" s="18">
        <v>0.96250000000000002</v>
      </c>
      <c r="CK218" s="18">
        <v>0.96250000000000002</v>
      </c>
      <c r="CL218" s="18">
        <v>0.96250000000000002</v>
      </c>
      <c r="CM218" s="18">
        <v>0.96250000000000002</v>
      </c>
      <c r="CN218" s="18">
        <v>0.96250000000000002</v>
      </c>
      <c r="CO218" s="18">
        <v>0.96250000000000002</v>
      </c>
      <c r="CP218" s="18">
        <v>0.96250000000000002</v>
      </c>
      <c r="CQ218" s="18">
        <v>0.96250000000000002</v>
      </c>
      <c r="CR218" s="18">
        <v>0.96250000000000002</v>
      </c>
      <c r="CS218" s="18">
        <v>0.96250000000000002</v>
      </c>
      <c r="CT218" s="18">
        <v>0.96250000000000002</v>
      </c>
      <c r="CU218" s="18">
        <v>0.96250000000000002</v>
      </c>
      <c r="CV218" s="18">
        <v>0.96250000000000002</v>
      </c>
      <c r="CW218" s="18">
        <v>0.96250000000000002</v>
      </c>
      <c r="CX218" s="18">
        <v>0.96250000000000002</v>
      </c>
      <c r="CY218" s="18">
        <v>0.96250000000000002</v>
      </c>
      <c r="CZ218" s="18">
        <v>0.96250000000000002</v>
      </c>
      <c r="DA218" s="18">
        <v>0.96250000000000002</v>
      </c>
      <c r="DB218" s="18">
        <v>0.96250000000000002</v>
      </c>
      <c r="DC218" s="18"/>
      <c r="DD218" s="18"/>
      <c r="DE218" s="18"/>
    </row>
    <row r="219" spans="1:109" x14ac:dyDescent="0.25">
      <c r="A219" s="175">
        <v>8</v>
      </c>
      <c r="B219" s="18">
        <v>1</v>
      </c>
      <c r="C219" s="18">
        <v>0.98450000000000004</v>
      </c>
      <c r="D219" s="18">
        <v>0.98060000000000003</v>
      </c>
      <c r="E219" s="18">
        <v>0.97709999999999997</v>
      </c>
      <c r="F219" s="18">
        <v>0.96299999999999997</v>
      </c>
      <c r="G219" s="18">
        <v>0.96250000000000002</v>
      </c>
      <c r="H219" s="18">
        <v>0.96250000000000002</v>
      </c>
      <c r="I219" s="18">
        <v>0.96250000000000002</v>
      </c>
      <c r="J219" s="18">
        <v>0.96250000000000002</v>
      </c>
      <c r="K219" s="18">
        <v>0.96250000000000002</v>
      </c>
      <c r="L219" s="18">
        <v>0.96250000000000002</v>
      </c>
      <c r="M219" s="18">
        <v>0.96250000000000002</v>
      </c>
      <c r="N219" s="18">
        <v>0.96250000000000002</v>
      </c>
      <c r="O219" s="18">
        <v>0.96250000000000002</v>
      </c>
      <c r="P219" s="18">
        <v>0.96250000000000002</v>
      </c>
      <c r="Q219" s="18">
        <v>0.96250000000000002</v>
      </c>
      <c r="R219" s="18">
        <v>0.96250000000000002</v>
      </c>
      <c r="S219" s="18">
        <v>0.96250000000000002</v>
      </c>
      <c r="T219" s="18">
        <v>0.96250000000000002</v>
      </c>
      <c r="U219" s="18">
        <v>0.96250000000000002</v>
      </c>
      <c r="V219" s="18">
        <v>0.96250000000000002</v>
      </c>
      <c r="W219" s="18">
        <v>0.96250000000000002</v>
      </c>
      <c r="X219" s="18">
        <v>0.96250000000000002</v>
      </c>
      <c r="Y219" s="18">
        <v>0.96250000000000002</v>
      </c>
      <c r="Z219" s="18">
        <v>0.96250000000000002</v>
      </c>
      <c r="AA219" s="18">
        <v>0.96250000000000002</v>
      </c>
      <c r="AB219" s="18">
        <v>0.96250000000000002</v>
      </c>
      <c r="AC219" s="18">
        <v>0.96250000000000002</v>
      </c>
      <c r="AD219" s="18">
        <v>0.96250000000000002</v>
      </c>
      <c r="AE219" s="18">
        <v>0.96250000000000002</v>
      </c>
      <c r="AF219" s="18">
        <v>0.96250000000000002</v>
      </c>
      <c r="AG219" s="18">
        <v>0.96250000000000002</v>
      </c>
      <c r="AH219" s="18">
        <v>0.96250000000000002</v>
      </c>
      <c r="AI219" s="18">
        <v>0.96250000000000002</v>
      </c>
      <c r="AJ219" s="18">
        <v>0.96250000000000002</v>
      </c>
      <c r="AK219" s="18">
        <v>0.96250000000000002</v>
      </c>
      <c r="AL219" s="18">
        <v>0.96250000000000002</v>
      </c>
      <c r="AM219" s="18">
        <v>0.96250000000000002</v>
      </c>
      <c r="AN219" s="18">
        <v>0.96250000000000002</v>
      </c>
      <c r="AO219" s="18">
        <v>0.96250000000000002</v>
      </c>
      <c r="AP219" s="18">
        <v>0.96250000000000002</v>
      </c>
      <c r="AQ219" s="18">
        <v>0.96250000000000002</v>
      </c>
      <c r="AR219" s="18">
        <v>0.96250000000000002</v>
      </c>
      <c r="AS219" s="18">
        <v>0.96250000000000002</v>
      </c>
      <c r="AT219" s="18">
        <v>0.96250000000000002</v>
      </c>
      <c r="AU219" s="18">
        <v>0.96250000000000002</v>
      </c>
      <c r="AV219" s="18">
        <v>0.96250000000000002</v>
      </c>
      <c r="AW219" s="18">
        <v>0.96250000000000002</v>
      </c>
      <c r="AX219" s="18">
        <v>0.96250000000000002</v>
      </c>
      <c r="AY219" s="18">
        <v>0.96250000000000002</v>
      </c>
      <c r="AZ219" s="18">
        <v>0.96250000000000002</v>
      </c>
      <c r="BA219" s="18">
        <v>0.96250000000000002</v>
      </c>
      <c r="BB219" s="18">
        <v>0.96250000000000002</v>
      </c>
      <c r="BC219" s="18">
        <v>0.96250000000000002</v>
      </c>
      <c r="BD219" s="18">
        <v>0.96250000000000002</v>
      </c>
      <c r="BE219" s="18">
        <v>0.96250000000000002</v>
      </c>
      <c r="BF219" s="18">
        <v>0.96250000000000002</v>
      </c>
      <c r="BG219" s="18">
        <v>0.96250000000000002</v>
      </c>
      <c r="BH219" s="18">
        <v>0.96250000000000002</v>
      </c>
      <c r="BI219" s="18">
        <v>0.96250000000000002</v>
      </c>
      <c r="BJ219" s="18">
        <v>0.96250000000000002</v>
      </c>
      <c r="BK219" s="18">
        <v>0.96250000000000002</v>
      </c>
      <c r="BL219" s="18">
        <v>0.96250000000000002</v>
      </c>
      <c r="BM219" s="18">
        <v>0.96250000000000002</v>
      </c>
      <c r="BN219" s="18">
        <v>0.96250000000000002</v>
      </c>
      <c r="BO219" s="18">
        <v>0.96250000000000002</v>
      </c>
      <c r="BP219" s="18">
        <v>0.96250000000000002</v>
      </c>
      <c r="BQ219" s="18">
        <v>0.96250000000000002</v>
      </c>
      <c r="BR219" s="18">
        <v>0.96250000000000002</v>
      </c>
      <c r="BS219" s="18">
        <v>0.96250000000000002</v>
      </c>
      <c r="BT219" s="18">
        <v>0.96250000000000002</v>
      </c>
      <c r="BU219" s="18">
        <v>0.96250000000000002</v>
      </c>
      <c r="BV219" s="18">
        <v>0.96250000000000002</v>
      </c>
      <c r="BW219" s="18">
        <v>0.96250000000000002</v>
      </c>
      <c r="BX219" s="18">
        <v>0.96250000000000002</v>
      </c>
      <c r="BY219" s="18">
        <v>0.96250000000000002</v>
      </c>
      <c r="BZ219" s="18">
        <v>0.96250000000000002</v>
      </c>
      <c r="CA219" s="18">
        <v>0.96250000000000002</v>
      </c>
      <c r="CB219" s="18">
        <v>0.96250000000000002</v>
      </c>
      <c r="CC219" s="18">
        <v>0.96250000000000002</v>
      </c>
      <c r="CD219" s="18">
        <v>0.96250000000000002</v>
      </c>
      <c r="CE219" s="18">
        <v>0.96250000000000002</v>
      </c>
      <c r="CF219" s="18">
        <v>0.96250000000000002</v>
      </c>
      <c r="CG219" s="18">
        <v>0.96250000000000002</v>
      </c>
      <c r="CH219" s="18">
        <v>0.96250000000000002</v>
      </c>
      <c r="CI219" s="18">
        <v>0.96250000000000002</v>
      </c>
      <c r="CJ219" s="18">
        <v>0.96250000000000002</v>
      </c>
      <c r="CK219" s="18">
        <v>0.96250000000000002</v>
      </c>
      <c r="CL219" s="18">
        <v>0.96250000000000002</v>
      </c>
      <c r="CM219" s="18">
        <v>0.96250000000000002</v>
      </c>
      <c r="CN219" s="18">
        <v>0.96250000000000002</v>
      </c>
      <c r="CO219" s="18">
        <v>0.96250000000000002</v>
      </c>
      <c r="CP219" s="18">
        <v>0.96250000000000002</v>
      </c>
      <c r="CQ219" s="18">
        <v>0.96250000000000002</v>
      </c>
      <c r="CR219" s="18">
        <v>0.96250000000000002</v>
      </c>
      <c r="CS219" s="18">
        <v>0.96250000000000002</v>
      </c>
      <c r="CT219" s="18">
        <v>0.96250000000000002</v>
      </c>
      <c r="CU219" s="18">
        <v>0.96250000000000002</v>
      </c>
      <c r="CV219" s="18">
        <v>0.96250000000000002</v>
      </c>
      <c r="CW219" s="18">
        <v>0.96250000000000002</v>
      </c>
      <c r="CX219" s="18">
        <v>0.96250000000000002</v>
      </c>
      <c r="CY219" s="18">
        <v>0.96250000000000002</v>
      </c>
      <c r="CZ219" s="18">
        <v>0.96250000000000002</v>
      </c>
      <c r="DA219" s="18">
        <v>0.96250000000000002</v>
      </c>
      <c r="DB219" s="18">
        <v>0.96250000000000002</v>
      </c>
      <c r="DC219" s="18"/>
      <c r="DD219" s="18"/>
      <c r="DE219" s="18"/>
    </row>
    <row r="220" spans="1:109" x14ac:dyDescent="0.25">
      <c r="A220" s="175">
        <v>9</v>
      </c>
      <c r="B220" s="18">
        <v>1</v>
      </c>
      <c r="C220" s="18">
        <v>0.98450000000000004</v>
      </c>
      <c r="D220" s="18">
        <v>0.98060000000000003</v>
      </c>
      <c r="E220" s="18">
        <v>0.97709999999999997</v>
      </c>
      <c r="F220" s="18">
        <v>0.97419999999999995</v>
      </c>
      <c r="G220" s="18">
        <v>0.96250000000000002</v>
      </c>
      <c r="H220" s="18">
        <v>0.96250000000000002</v>
      </c>
      <c r="I220" s="18">
        <v>0.96250000000000002</v>
      </c>
      <c r="J220" s="18">
        <v>0.96250000000000002</v>
      </c>
      <c r="K220" s="18">
        <v>0.96250000000000002</v>
      </c>
      <c r="L220" s="18">
        <v>0.96250000000000002</v>
      </c>
      <c r="M220" s="18">
        <v>0.96250000000000002</v>
      </c>
      <c r="N220" s="18">
        <v>0.96250000000000002</v>
      </c>
      <c r="O220" s="18">
        <v>0.96250000000000002</v>
      </c>
      <c r="P220" s="18">
        <v>0.96250000000000002</v>
      </c>
      <c r="Q220" s="18">
        <v>0.96250000000000002</v>
      </c>
      <c r="R220" s="18">
        <v>0.96250000000000002</v>
      </c>
      <c r="S220" s="18">
        <v>0.96250000000000002</v>
      </c>
      <c r="T220" s="18">
        <v>0.96250000000000002</v>
      </c>
      <c r="U220" s="18">
        <v>0.96250000000000002</v>
      </c>
      <c r="V220" s="18">
        <v>0.96250000000000002</v>
      </c>
      <c r="W220" s="18">
        <v>0.96250000000000002</v>
      </c>
      <c r="X220" s="18">
        <v>0.96250000000000002</v>
      </c>
      <c r="Y220" s="18">
        <v>0.96250000000000002</v>
      </c>
      <c r="Z220" s="18">
        <v>0.96250000000000002</v>
      </c>
      <c r="AA220" s="18">
        <v>0.96250000000000002</v>
      </c>
      <c r="AB220" s="18">
        <v>0.96250000000000002</v>
      </c>
      <c r="AC220" s="18">
        <v>0.96250000000000002</v>
      </c>
      <c r="AD220" s="18">
        <v>0.96250000000000002</v>
      </c>
      <c r="AE220" s="18">
        <v>0.96250000000000002</v>
      </c>
      <c r="AF220" s="18">
        <v>0.96250000000000002</v>
      </c>
      <c r="AG220" s="18">
        <v>0.96250000000000002</v>
      </c>
      <c r="AH220" s="18">
        <v>0.96250000000000002</v>
      </c>
      <c r="AI220" s="18">
        <v>0.96250000000000002</v>
      </c>
      <c r="AJ220" s="18">
        <v>0.96250000000000002</v>
      </c>
      <c r="AK220" s="18">
        <v>0.96250000000000002</v>
      </c>
      <c r="AL220" s="18">
        <v>0.96250000000000002</v>
      </c>
      <c r="AM220" s="18">
        <v>0.96250000000000002</v>
      </c>
      <c r="AN220" s="18">
        <v>0.96250000000000002</v>
      </c>
      <c r="AO220" s="18">
        <v>0.96250000000000002</v>
      </c>
      <c r="AP220" s="18">
        <v>0.96250000000000002</v>
      </c>
      <c r="AQ220" s="18">
        <v>0.96250000000000002</v>
      </c>
      <c r="AR220" s="18">
        <v>0.96250000000000002</v>
      </c>
      <c r="AS220" s="18">
        <v>0.96250000000000002</v>
      </c>
      <c r="AT220" s="18">
        <v>0.96250000000000002</v>
      </c>
      <c r="AU220" s="18">
        <v>0.96250000000000002</v>
      </c>
      <c r="AV220" s="18">
        <v>0.96250000000000002</v>
      </c>
      <c r="AW220" s="18">
        <v>0.96250000000000002</v>
      </c>
      <c r="AX220" s="18">
        <v>0.96250000000000002</v>
      </c>
      <c r="AY220" s="18">
        <v>0.96250000000000002</v>
      </c>
      <c r="AZ220" s="18">
        <v>0.96250000000000002</v>
      </c>
      <c r="BA220" s="18">
        <v>0.96250000000000002</v>
      </c>
      <c r="BB220" s="18">
        <v>0.96250000000000002</v>
      </c>
      <c r="BC220" s="18">
        <v>0.96250000000000002</v>
      </c>
      <c r="BD220" s="18">
        <v>0.96250000000000002</v>
      </c>
      <c r="BE220" s="18">
        <v>0.96250000000000002</v>
      </c>
      <c r="BF220" s="18">
        <v>0.96250000000000002</v>
      </c>
      <c r="BG220" s="18">
        <v>0.96250000000000002</v>
      </c>
      <c r="BH220" s="18">
        <v>0.96250000000000002</v>
      </c>
      <c r="BI220" s="18">
        <v>0.96250000000000002</v>
      </c>
      <c r="BJ220" s="18">
        <v>0.96250000000000002</v>
      </c>
      <c r="BK220" s="18">
        <v>0.96250000000000002</v>
      </c>
      <c r="BL220" s="18">
        <v>0.96250000000000002</v>
      </c>
      <c r="BM220" s="18">
        <v>0.96250000000000002</v>
      </c>
      <c r="BN220" s="18">
        <v>0.96250000000000002</v>
      </c>
      <c r="BO220" s="18">
        <v>0.96250000000000002</v>
      </c>
      <c r="BP220" s="18">
        <v>0.96250000000000002</v>
      </c>
      <c r="BQ220" s="18">
        <v>0.96250000000000002</v>
      </c>
      <c r="BR220" s="18">
        <v>0.96250000000000002</v>
      </c>
      <c r="BS220" s="18">
        <v>0.96250000000000002</v>
      </c>
      <c r="BT220" s="18">
        <v>0.96250000000000002</v>
      </c>
      <c r="BU220" s="18">
        <v>0.96250000000000002</v>
      </c>
      <c r="BV220" s="18">
        <v>0.96250000000000002</v>
      </c>
      <c r="BW220" s="18">
        <v>0.96250000000000002</v>
      </c>
      <c r="BX220" s="18">
        <v>0.96250000000000002</v>
      </c>
      <c r="BY220" s="18">
        <v>0.96250000000000002</v>
      </c>
      <c r="BZ220" s="18">
        <v>0.96250000000000002</v>
      </c>
      <c r="CA220" s="18">
        <v>0.96250000000000002</v>
      </c>
      <c r="CB220" s="18">
        <v>0.96250000000000002</v>
      </c>
      <c r="CC220" s="18">
        <v>0.96250000000000002</v>
      </c>
      <c r="CD220" s="18">
        <v>0.96250000000000002</v>
      </c>
      <c r="CE220" s="18">
        <v>0.96250000000000002</v>
      </c>
      <c r="CF220" s="18">
        <v>0.96250000000000002</v>
      </c>
      <c r="CG220" s="18">
        <v>0.96250000000000002</v>
      </c>
      <c r="CH220" s="18">
        <v>0.96250000000000002</v>
      </c>
      <c r="CI220" s="18">
        <v>0.96250000000000002</v>
      </c>
      <c r="CJ220" s="18">
        <v>0.96250000000000002</v>
      </c>
      <c r="CK220" s="18">
        <v>0.96250000000000002</v>
      </c>
      <c r="CL220" s="18">
        <v>0.96250000000000002</v>
      </c>
      <c r="CM220" s="18">
        <v>0.96250000000000002</v>
      </c>
      <c r="CN220" s="18">
        <v>0.96250000000000002</v>
      </c>
      <c r="CO220" s="18">
        <v>0.96250000000000002</v>
      </c>
      <c r="CP220" s="18">
        <v>0.96250000000000002</v>
      </c>
      <c r="CQ220" s="18">
        <v>0.96250000000000002</v>
      </c>
      <c r="CR220" s="18">
        <v>0.96250000000000002</v>
      </c>
      <c r="CS220" s="18">
        <v>0.96250000000000002</v>
      </c>
      <c r="CT220" s="18">
        <v>0.96250000000000002</v>
      </c>
      <c r="CU220" s="18">
        <v>0.96250000000000002</v>
      </c>
      <c r="CV220" s="18">
        <v>0.96250000000000002</v>
      </c>
      <c r="CW220" s="18">
        <v>0.96250000000000002</v>
      </c>
      <c r="CX220" s="18">
        <v>0.96250000000000002</v>
      </c>
      <c r="CY220" s="18">
        <v>0.96250000000000002</v>
      </c>
      <c r="CZ220" s="18">
        <v>0.96250000000000002</v>
      </c>
      <c r="DA220" s="18">
        <v>0.96250000000000002</v>
      </c>
      <c r="DB220" s="18">
        <v>0.96250000000000002</v>
      </c>
      <c r="DC220" s="18"/>
      <c r="DD220" s="18"/>
      <c r="DE220" s="18"/>
    </row>
    <row r="221" spans="1:109" x14ac:dyDescent="0.25">
      <c r="A221" s="175">
        <v>10</v>
      </c>
      <c r="B221" s="18">
        <v>1</v>
      </c>
      <c r="C221" s="18">
        <v>0.98450000000000004</v>
      </c>
      <c r="D221" s="18">
        <v>0.98060000000000003</v>
      </c>
      <c r="E221" s="18">
        <v>0.97709999999999997</v>
      </c>
      <c r="F221" s="18">
        <v>0.97419999999999995</v>
      </c>
      <c r="G221" s="18">
        <v>0.97219999999999995</v>
      </c>
      <c r="H221" s="18">
        <v>0.96250000000000002</v>
      </c>
      <c r="I221" s="18">
        <v>0.96250000000000002</v>
      </c>
      <c r="J221" s="18">
        <v>0.96250000000000002</v>
      </c>
      <c r="K221" s="18">
        <v>0.96250000000000002</v>
      </c>
      <c r="L221" s="18">
        <v>0.96250000000000002</v>
      </c>
      <c r="M221" s="18">
        <v>0.96250000000000002</v>
      </c>
      <c r="N221" s="18">
        <v>0.96250000000000002</v>
      </c>
      <c r="O221" s="18">
        <v>0.96250000000000002</v>
      </c>
      <c r="P221" s="18">
        <v>0.96250000000000002</v>
      </c>
      <c r="Q221" s="18">
        <v>0.96250000000000002</v>
      </c>
      <c r="R221" s="18">
        <v>0.96250000000000002</v>
      </c>
      <c r="S221" s="18">
        <v>0.96250000000000002</v>
      </c>
      <c r="T221" s="18">
        <v>0.96250000000000002</v>
      </c>
      <c r="U221" s="18">
        <v>0.96250000000000002</v>
      </c>
      <c r="V221" s="18">
        <v>0.96250000000000002</v>
      </c>
      <c r="W221" s="18">
        <v>0.96250000000000002</v>
      </c>
      <c r="X221" s="18">
        <v>0.96250000000000002</v>
      </c>
      <c r="Y221" s="18">
        <v>0.96250000000000002</v>
      </c>
      <c r="Z221" s="18">
        <v>0.96250000000000002</v>
      </c>
      <c r="AA221" s="18">
        <v>0.96250000000000002</v>
      </c>
      <c r="AB221" s="18">
        <v>0.96250000000000002</v>
      </c>
      <c r="AC221" s="18">
        <v>0.96250000000000002</v>
      </c>
      <c r="AD221" s="18">
        <v>0.96250000000000002</v>
      </c>
      <c r="AE221" s="18">
        <v>0.96250000000000002</v>
      </c>
      <c r="AF221" s="18">
        <v>0.96250000000000002</v>
      </c>
      <c r="AG221" s="18">
        <v>0.96250000000000002</v>
      </c>
      <c r="AH221" s="18">
        <v>0.96250000000000002</v>
      </c>
      <c r="AI221" s="18">
        <v>0.96250000000000002</v>
      </c>
      <c r="AJ221" s="18">
        <v>0.96250000000000002</v>
      </c>
      <c r="AK221" s="18">
        <v>0.96250000000000002</v>
      </c>
      <c r="AL221" s="18">
        <v>0.96250000000000002</v>
      </c>
      <c r="AM221" s="18">
        <v>0.96250000000000002</v>
      </c>
      <c r="AN221" s="18">
        <v>0.96250000000000002</v>
      </c>
      <c r="AO221" s="18">
        <v>0.96250000000000002</v>
      </c>
      <c r="AP221" s="18">
        <v>0.96250000000000002</v>
      </c>
      <c r="AQ221" s="18">
        <v>0.96250000000000002</v>
      </c>
      <c r="AR221" s="18">
        <v>0.96250000000000002</v>
      </c>
      <c r="AS221" s="18">
        <v>0.96250000000000002</v>
      </c>
      <c r="AT221" s="18">
        <v>0.96250000000000002</v>
      </c>
      <c r="AU221" s="18">
        <v>0.96250000000000002</v>
      </c>
      <c r="AV221" s="18">
        <v>0.96250000000000002</v>
      </c>
      <c r="AW221" s="18">
        <v>0.96250000000000002</v>
      </c>
      <c r="AX221" s="18">
        <v>0.96250000000000002</v>
      </c>
      <c r="AY221" s="18">
        <v>0.96250000000000002</v>
      </c>
      <c r="AZ221" s="18">
        <v>0.96250000000000002</v>
      </c>
      <c r="BA221" s="18">
        <v>0.96250000000000002</v>
      </c>
      <c r="BB221" s="18">
        <v>0.96250000000000002</v>
      </c>
      <c r="BC221" s="18">
        <v>0.96250000000000002</v>
      </c>
      <c r="BD221" s="18">
        <v>0.96250000000000002</v>
      </c>
      <c r="BE221" s="18">
        <v>0.96250000000000002</v>
      </c>
      <c r="BF221" s="18">
        <v>0.96250000000000002</v>
      </c>
      <c r="BG221" s="18">
        <v>0.96250000000000002</v>
      </c>
      <c r="BH221" s="18">
        <v>0.96250000000000002</v>
      </c>
      <c r="BI221" s="18">
        <v>0.96250000000000002</v>
      </c>
      <c r="BJ221" s="18">
        <v>0.96250000000000002</v>
      </c>
      <c r="BK221" s="18">
        <v>0.96250000000000002</v>
      </c>
      <c r="BL221" s="18">
        <v>0.96250000000000002</v>
      </c>
      <c r="BM221" s="18">
        <v>0.96250000000000002</v>
      </c>
      <c r="BN221" s="18">
        <v>0.96250000000000002</v>
      </c>
      <c r="BO221" s="18">
        <v>0.96250000000000002</v>
      </c>
      <c r="BP221" s="18">
        <v>0.96250000000000002</v>
      </c>
      <c r="BQ221" s="18">
        <v>0.96250000000000002</v>
      </c>
      <c r="BR221" s="18">
        <v>0.96250000000000002</v>
      </c>
      <c r="BS221" s="18">
        <v>0.96250000000000002</v>
      </c>
      <c r="BT221" s="18">
        <v>0.96250000000000002</v>
      </c>
      <c r="BU221" s="18">
        <v>0.96250000000000002</v>
      </c>
      <c r="BV221" s="18">
        <v>0.96250000000000002</v>
      </c>
      <c r="BW221" s="18">
        <v>0.96250000000000002</v>
      </c>
      <c r="BX221" s="18">
        <v>0.96250000000000002</v>
      </c>
      <c r="BY221" s="18">
        <v>0.96250000000000002</v>
      </c>
      <c r="BZ221" s="18">
        <v>0.96250000000000002</v>
      </c>
      <c r="CA221" s="18">
        <v>0.96250000000000002</v>
      </c>
      <c r="CB221" s="18">
        <v>0.96250000000000002</v>
      </c>
      <c r="CC221" s="18">
        <v>0.96250000000000002</v>
      </c>
      <c r="CD221" s="18">
        <v>0.96250000000000002</v>
      </c>
      <c r="CE221" s="18">
        <v>0.96250000000000002</v>
      </c>
      <c r="CF221" s="18">
        <v>0.96250000000000002</v>
      </c>
      <c r="CG221" s="18">
        <v>0.96250000000000002</v>
      </c>
      <c r="CH221" s="18">
        <v>0.96250000000000002</v>
      </c>
      <c r="CI221" s="18">
        <v>0.96250000000000002</v>
      </c>
      <c r="CJ221" s="18">
        <v>0.96250000000000002</v>
      </c>
      <c r="CK221" s="18">
        <v>0.96250000000000002</v>
      </c>
      <c r="CL221" s="18">
        <v>0.96250000000000002</v>
      </c>
      <c r="CM221" s="18">
        <v>0.96250000000000002</v>
      </c>
      <c r="CN221" s="18">
        <v>0.96250000000000002</v>
      </c>
      <c r="CO221" s="18">
        <v>0.96250000000000002</v>
      </c>
      <c r="CP221" s="18">
        <v>0.96250000000000002</v>
      </c>
      <c r="CQ221" s="18">
        <v>0.96250000000000002</v>
      </c>
      <c r="CR221" s="18">
        <v>0.96250000000000002</v>
      </c>
      <c r="CS221" s="18">
        <v>0.96250000000000002</v>
      </c>
      <c r="CT221" s="18">
        <v>0.96250000000000002</v>
      </c>
      <c r="CU221" s="18">
        <v>0.96250000000000002</v>
      </c>
      <c r="CV221" s="18">
        <v>0.96250000000000002</v>
      </c>
      <c r="CW221" s="18">
        <v>0.96250000000000002</v>
      </c>
      <c r="CX221" s="18">
        <v>0.96250000000000002</v>
      </c>
      <c r="CY221" s="18">
        <v>0.96250000000000002</v>
      </c>
      <c r="CZ221" s="18">
        <v>0.96250000000000002</v>
      </c>
      <c r="DA221" s="18">
        <v>0.96250000000000002</v>
      </c>
      <c r="DB221" s="18">
        <v>0.96250000000000002</v>
      </c>
      <c r="DC221" s="18"/>
      <c r="DD221" s="18"/>
      <c r="DE221" s="18"/>
    </row>
    <row r="222" spans="1:109" x14ac:dyDescent="0.25">
      <c r="A222" s="175">
        <v>11</v>
      </c>
      <c r="B222" s="18">
        <v>1</v>
      </c>
      <c r="C222" s="18">
        <v>0.98450000000000004</v>
      </c>
      <c r="D222" s="18">
        <v>0.98060000000000003</v>
      </c>
      <c r="E222" s="18">
        <v>0.97709999999999997</v>
      </c>
      <c r="F222" s="18">
        <v>0.97419999999999995</v>
      </c>
      <c r="G222" s="18">
        <v>0.97219999999999995</v>
      </c>
      <c r="H222" s="18">
        <v>0.97070000000000001</v>
      </c>
      <c r="I222" s="18">
        <v>0.96250000000000002</v>
      </c>
      <c r="J222" s="18">
        <v>0.96250000000000002</v>
      </c>
      <c r="K222" s="18">
        <v>0.96250000000000002</v>
      </c>
      <c r="L222" s="18">
        <v>0.96250000000000002</v>
      </c>
      <c r="M222" s="18">
        <v>0.96250000000000002</v>
      </c>
      <c r="N222" s="18">
        <v>0.96250000000000002</v>
      </c>
      <c r="O222" s="18">
        <v>0.96250000000000002</v>
      </c>
      <c r="P222" s="18">
        <v>0.96250000000000002</v>
      </c>
      <c r="Q222" s="18">
        <v>0.96250000000000002</v>
      </c>
      <c r="R222" s="18">
        <v>0.96250000000000002</v>
      </c>
      <c r="S222" s="18">
        <v>0.96250000000000002</v>
      </c>
      <c r="T222" s="18">
        <v>0.96250000000000002</v>
      </c>
      <c r="U222" s="18">
        <v>0.96250000000000002</v>
      </c>
      <c r="V222" s="18">
        <v>0.96250000000000002</v>
      </c>
      <c r="W222" s="18">
        <v>0.96250000000000002</v>
      </c>
      <c r="X222" s="18">
        <v>0.96250000000000002</v>
      </c>
      <c r="Y222" s="18">
        <v>0.96250000000000002</v>
      </c>
      <c r="Z222" s="18">
        <v>0.96250000000000002</v>
      </c>
      <c r="AA222" s="18">
        <v>0.96250000000000002</v>
      </c>
      <c r="AB222" s="18">
        <v>0.96250000000000002</v>
      </c>
      <c r="AC222" s="18">
        <v>0.96250000000000002</v>
      </c>
      <c r="AD222" s="18">
        <v>0.96250000000000002</v>
      </c>
      <c r="AE222" s="18">
        <v>0.96250000000000002</v>
      </c>
      <c r="AF222" s="18">
        <v>0.96250000000000002</v>
      </c>
      <c r="AG222" s="18">
        <v>0.96250000000000002</v>
      </c>
      <c r="AH222" s="18">
        <v>0.96250000000000002</v>
      </c>
      <c r="AI222" s="18">
        <v>0.96250000000000002</v>
      </c>
      <c r="AJ222" s="18">
        <v>0.96250000000000002</v>
      </c>
      <c r="AK222" s="18">
        <v>0.96250000000000002</v>
      </c>
      <c r="AL222" s="18">
        <v>0.96250000000000002</v>
      </c>
      <c r="AM222" s="18">
        <v>0.96250000000000002</v>
      </c>
      <c r="AN222" s="18">
        <v>0.96250000000000002</v>
      </c>
      <c r="AO222" s="18">
        <v>0.96250000000000002</v>
      </c>
      <c r="AP222" s="18">
        <v>0.96250000000000002</v>
      </c>
      <c r="AQ222" s="18">
        <v>0.96250000000000002</v>
      </c>
      <c r="AR222" s="18">
        <v>0.96250000000000002</v>
      </c>
      <c r="AS222" s="18">
        <v>0.96250000000000002</v>
      </c>
      <c r="AT222" s="18">
        <v>0.96250000000000002</v>
      </c>
      <c r="AU222" s="18">
        <v>0.96250000000000002</v>
      </c>
      <c r="AV222" s="18">
        <v>0.96250000000000002</v>
      </c>
      <c r="AW222" s="18">
        <v>0.96250000000000002</v>
      </c>
      <c r="AX222" s="18">
        <v>0.96250000000000002</v>
      </c>
      <c r="AY222" s="18">
        <v>0.96250000000000002</v>
      </c>
      <c r="AZ222" s="18">
        <v>0.96250000000000002</v>
      </c>
      <c r="BA222" s="18">
        <v>0.96250000000000002</v>
      </c>
      <c r="BB222" s="18">
        <v>0.96250000000000002</v>
      </c>
      <c r="BC222" s="18">
        <v>0.96250000000000002</v>
      </c>
      <c r="BD222" s="18">
        <v>0.96250000000000002</v>
      </c>
      <c r="BE222" s="18">
        <v>0.96250000000000002</v>
      </c>
      <c r="BF222" s="18">
        <v>0.96250000000000002</v>
      </c>
      <c r="BG222" s="18">
        <v>0.96250000000000002</v>
      </c>
      <c r="BH222" s="18">
        <v>0.96250000000000002</v>
      </c>
      <c r="BI222" s="18">
        <v>0.96250000000000002</v>
      </c>
      <c r="BJ222" s="18">
        <v>0.96250000000000002</v>
      </c>
      <c r="BK222" s="18">
        <v>0.96250000000000002</v>
      </c>
      <c r="BL222" s="18">
        <v>0.96250000000000002</v>
      </c>
      <c r="BM222" s="18">
        <v>0.96250000000000002</v>
      </c>
      <c r="BN222" s="18">
        <v>0.96250000000000002</v>
      </c>
      <c r="BO222" s="18">
        <v>0.96250000000000002</v>
      </c>
      <c r="BP222" s="18">
        <v>0.96250000000000002</v>
      </c>
      <c r="BQ222" s="18">
        <v>0.96250000000000002</v>
      </c>
      <c r="BR222" s="18">
        <v>0.96250000000000002</v>
      </c>
      <c r="BS222" s="18">
        <v>0.96250000000000002</v>
      </c>
      <c r="BT222" s="18">
        <v>0.96250000000000002</v>
      </c>
      <c r="BU222" s="18">
        <v>0.96250000000000002</v>
      </c>
      <c r="BV222" s="18">
        <v>0.96250000000000002</v>
      </c>
      <c r="BW222" s="18">
        <v>0.96250000000000002</v>
      </c>
      <c r="BX222" s="18">
        <v>0.96250000000000002</v>
      </c>
      <c r="BY222" s="18">
        <v>0.96250000000000002</v>
      </c>
      <c r="BZ222" s="18">
        <v>0.96250000000000002</v>
      </c>
      <c r="CA222" s="18">
        <v>0.96250000000000002</v>
      </c>
      <c r="CB222" s="18">
        <v>0.96250000000000002</v>
      </c>
      <c r="CC222" s="18">
        <v>0.96250000000000002</v>
      </c>
      <c r="CD222" s="18">
        <v>0.96250000000000002</v>
      </c>
      <c r="CE222" s="18">
        <v>0.96250000000000002</v>
      </c>
      <c r="CF222" s="18">
        <v>0.96250000000000002</v>
      </c>
      <c r="CG222" s="18">
        <v>0.96250000000000002</v>
      </c>
      <c r="CH222" s="18">
        <v>0.96250000000000002</v>
      </c>
      <c r="CI222" s="18">
        <v>0.96250000000000002</v>
      </c>
      <c r="CJ222" s="18">
        <v>0.96250000000000002</v>
      </c>
      <c r="CK222" s="18">
        <v>0.96250000000000002</v>
      </c>
      <c r="CL222" s="18">
        <v>0.96250000000000002</v>
      </c>
      <c r="CM222" s="18">
        <v>0.96250000000000002</v>
      </c>
      <c r="CN222" s="18">
        <v>0.96250000000000002</v>
      </c>
      <c r="CO222" s="18">
        <v>0.96250000000000002</v>
      </c>
      <c r="CP222" s="18">
        <v>0.96250000000000002</v>
      </c>
      <c r="CQ222" s="18">
        <v>0.96250000000000002</v>
      </c>
      <c r="CR222" s="18">
        <v>0.96250000000000002</v>
      </c>
      <c r="CS222" s="18">
        <v>0.96250000000000002</v>
      </c>
      <c r="CT222" s="18">
        <v>0.96250000000000002</v>
      </c>
      <c r="CU222" s="18">
        <v>0.96250000000000002</v>
      </c>
      <c r="CV222" s="18">
        <v>0.96250000000000002</v>
      </c>
      <c r="CW222" s="18">
        <v>0.96250000000000002</v>
      </c>
      <c r="CX222" s="18">
        <v>0.96250000000000002</v>
      </c>
      <c r="CY222" s="18">
        <v>0.96250000000000002</v>
      </c>
      <c r="CZ222" s="18">
        <v>0.96250000000000002</v>
      </c>
      <c r="DA222" s="18">
        <v>0.96250000000000002</v>
      </c>
      <c r="DB222" s="18">
        <v>0.96250000000000002</v>
      </c>
      <c r="DC222" s="18"/>
      <c r="DD222" s="18"/>
      <c r="DE222" s="18"/>
    </row>
    <row r="223" spans="1:109" x14ac:dyDescent="0.25">
      <c r="A223" s="175">
        <v>12</v>
      </c>
      <c r="B223" s="18">
        <v>1</v>
      </c>
      <c r="C223" s="18">
        <v>0.98450000000000004</v>
      </c>
      <c r="D223" s="18">
        <v>0.98060000000000003</v>
      </c>
      <c r="E223" s="18">
        <v>0.97709999999999997</v>
      </c>
      <c r="F223" s="18">
        <v>0.97419999999999995</v>
      </c>
      <c r="G223" s="18">
        <v>0.97219999999999995</v>
      </c>
      <c r="H223" s="18">
        <v>0.97070000000000001</v>
      </c>
      <c r="I223" s="18">
        <v>0.96930000000000005</v>
      </c>
      <c r="J223" s="18">
        <v>0.96250000000000002</v>
      </c>
      <c r="K223" s="18">
        <v>0.96250000000000002</v>
      </c>
      <c r="L223" s="18">
        <v>0.96250000000000002</v>
      </c>
      <c r="M223" s="18">
        <v>0.96250000000000002</v>
      </c>
      <c r="N223" s="18">
        <v>0.96250000000000002</v>
      </c>
      <c r="O223" s="18">
        <v>0.96250000000000002</v>
      </c>
      <c r="P223" s="18">
        <v>0.96250000000000002</v>
      </c>
      <c r="Q223" s="18">
        <v>0.96250000000000002</v>
      </c>
      <c r="R223" s="18">
        <v>0.96250000000000002</v>
      </c>
      <c r="S223" s="18">
        <v>0.96250000000000002</v>
      </c>
      <c r="T223" s="18">
        <v>0.96250000000000002</v>
      </c>
      <c r="U223" s="18">
        <v>0.96250000000000002</v>
      </c>
      <c r="V223" s="18">
        <v>0.96250000000000002</v>
      </c>
      <c r="W223" s="18">
        <v>0.96250000000000002</v>
      </c>
      <c r="X223" s="18">
        <v>0.96250000000000002</v>
      </c>
      <c r="Y223" s="18">
        <v>0.96250000000000002</v>
      </c>
      <c r="Z223" s="18">
        <v>0.96250000000000002</v>
      </c>
      <c r="AA223" s="18">
        <v>0.96250000000000002</v>
      </c>
      <c r="AB223" s="18">
        <v>0.96250000000000002</v>
      </c>
      <c r="AC223" s="18">
        <v>0.96250000000000002</v>
      </c>
      <c r="AD223" s="18">
        <v>0.96250000000000002</v>
      </c>
      <c r="AE223" s="18">
        <v>0.96250000000000002</v>
      </c>
      <c r="AF223" s="18">
        <v>0.96250000000000002</v>
      </c>
      <c r="AG223" s="18">
        <v>0.96250000000000002</v>
      </c>
      <c r="AH223" s="18">
        <v>0.96250000000000002</v>
      </c>
      <c r="AI223" s="18">
        <v>0.96250000000000002</v>
      </c>
      <c r="AJ223" s="18">
        <v>0.96250000000000002</v>
      </c>
      <c r="AK223" s="18">
        <v>0.96250000000000002</v>
      </c>
      <c r="AL223" s="18">
        <v>0.96250000000000002</v>
      </c>
      <c r="AM223" s="18">
        <v>0.96250000000000002</v>
      </c>
      <c r="AN223" s="18">
        <v>0.96250000000000002</v>
      </c>
      <c r="AO223" s="18">
        <v>0.96250000000000002</v>
      </c>
      <c r="AP223" s="18">
        <v>0.96250000000000002</v>
      </c>
      <c r="AQ223" s="18">
        <v>0.96250000000000002</v>
      </c>
      <c r="AR223" s="18">
        <v>0.96250000000000002</v>
      </c>
      <c r="AS223" s="18">
        <v>0.96250000000000002</v>
      </c>
      <c r="AT223" s="18">
        <v>0.96250000000000002</v>
      </c>
      <c r="AU223" s="18">
        <v>0.96250000000000002</v>
      </c>
      <c r="AV223" s="18">
        <v>0.96250000000000002</v>
      </c>
      <c r="AW223" s="18">
        <v>0.96250000000000002</v>
      </c>
      <c r="AX223" s="18">
        <v>0.96250000000000002</v>
      </c>
      <c r="AY223" s="18">
        <v>0.96250000000000002</v>
      </c>
      <c r="AZ223" s="18">
        <v>0.96250000000000002</v>
      </c>
      <c r="BA223" s="18">
        <v>0.96250000000000002</v>
      </c>
      <c r="BB223" s="18">
        <v>0.96250000000000002</v>
      </c>
      <c r="BC223" s="18">
        <v>0.96250000000000002</v>
      </c>
      <c r="BD223" s="18">
        <v>0.96250000000000002</v>
      </c>
      <c r="BE223" s="18">
        <v>0.96250000000000002</v>
      </c>
      <c r="BF223" s="18">
        <v>0.96250000000000002</v>
      </c>
      <c r="BG223" s="18">
        <v>0.96250000000000002</v>
      </c>
      <c r="BH223" s="18">
        <v>0.96250000000000002</v>
      </c>
      <c r="BI223" s="18">
        <v>0.96250000000000002</v>
      </c>
      <c r="BJ223" s="18">
        <v>0.96250000000000002</v>
      </c>
      <c r="BK223" s="18">
        <v>0.96250000000000002</v>
      </c>
      <c r="BL223" s="18">
        <v>0.96250000000000002</v>
      </c>
      <c r="BM223" s="18">
        <v>0.96250000000000002</v>
      </c>
      <c r="BN223" s="18">
        <v>0.96250000000000002</v>
      </c>
      <c r="BO223" s="18">
        <v>0.96250000000000002</v>
      </c>
      <c r="BP223" s="18">
        <v>0.96250000000000002</v>
      </c>
      <c r="BQ223" s="18">
        <v>0.96250000000000002</v>
      </c>
      <c r="BR223" s="18">
        <v>0.96250000000000002</v>
      </c>
      <c r="BS223" s="18">
        <v>0.96250000000000002</v>
      </c>
      <c r="BT223" s="18">
        <v>0.96250000000000002</v>
      </c>
      <c r="BU223" s="18">
        <v>0.96250000000000002</v>
      </c>
      <c r="BV223" s="18">
        <v>0.96250000000000002</v>
      </c>
      <c r="BW223" s="18">
        <v>0.96250000000000002</v>
      </c>
      <c r="BX223" s="18">
        <v>0.96250000000000002</v>
      </c>
      <c r="BY223" s="18">
        <v>0.96250000000000002</v>
      </c>
      <c r="BZ223" s="18">
        <v>0.96250000000000002</v>
      </c>
      <c r="CA223" s="18">
        <v>0.96250000000000002</v>
      </c>
      <c r="CB223" s="18">
        <v>0.96250000000000002</v>
      </c>
      <c r="CC223" s="18">
        <v>0.96250000000000002</v>
      </c>
      <c r="CD223" s="18">
        <v>0.96250000000000002</v>
      </c>
      <c r="CE223" s="18">
        <v>0.96250000000000002</v>
      </c>
      <c r="CF223" s="18">
        <v>0.96250000000000002</v>
      </c>
      <c r="CG223" s="18">
        <v>0.96250000000000002</v>
      </c>
      <c r="CH223" s="18">
        <v>0.96250000000000002</v>
      </c>
      <c r="CI223" s="18">
        <v>0.96250000000000002</v>
      </c>
      <c r="CJ223" s="18">
        <v>0.96250000000000002</v>
      </c>
      <c r="CK223" s="18">
        <v>0.96250000000000002</v>
      </c>
      <c r="CL223" s="18">
        <v>0.96250000000000002</v>
      </c>
      <c r="CM223" s="18">
        <v>0.96250000000000002</v>
      </c>
      <c r="CN223" s="18">
        <v>0.96250000000000002</v>
      </c>
      <c r="CO223" s="18">
        <v>0.96250000000000002</v>
      </c>
      <c r="CP223" s="18">
        <v>0.96250000000000002</v>
      </c>
      <c r="CQ223" s="18">
        <v>0.96250000000000002</v>
      </c>
      <c r="CR223" s="18">
        <v>0.96250000000000002</v>
      </c>
      <c r="CS223" s="18">
        <v>0.96250000000000002</v>
      </c>
      <c r="CT223" s="18">
        <v>0.96250000000000002</v>
      </c>
      <c r="CU223" s="18">
        <v>0.96250000000000002</v>
      </c>
      <c r="CV223" s="18">
        <v>0.96250000000000002</v>
      </c>
      <c r="CW223" s="18">
        <v>0.96250000000000002</v>
      </c>
      <c r="CX223" s="18">
        <v>0.96250000000000002</v>
      </c>
      <c r="CY223" s="18">
        <v>0.96250000000000002</v>
      </c>
      <c r="CZ223" s="18">
        <v>0.96250000000000002</v>
      </c>
      <c r="DA223" s="18">
        <v>0.96250000000000002</v>
      </c>
      <c r="DB223" s="18">
        <v>0.96250000000000002</v>
      </c>
      <c r="DC223" s="18"/>
      <c r="DD223" s="18"/>
      <c r="DE223" s="18"/>
    </row>
    <row r="224" spans="1:109" x14ac:dyDescent="0.25">
      <c r="A224" s="175">
        <v>13</v>
      </c>
      <c r="B224" s="18">
        <v>1</v>
      </c>
      <c r="C224" s="18">
        <v>0.98450000000000004</v>
      </c>
      <c r="D224" s="18">
        <v>0.98060000000000003</v>
      </c>
      <c r="E224" s="18">
        <v>0.97709999999999997</v>
      </c>
      <c r="F224" s="18">
        <v>0.97419999999999995</v>
      </c>
      <c r="G224" s="18">
        <v>0.97219999999999995</v>
      </c>
      <c r="H224" s="18">
        <v>0.97070000000000001</v>
      </c>
      <c r="I224" s="18">
        <v>0.96930000000000005</v>
      </c>
      <c r="J224" s="18">
        <v>0.96799999999999997</v>
      </c>
      <c r="K224" s="18">
        <v>0.96250000000000002</v>
      </c>
      <c r="L224" s="18">
        <v>0.96250000000000002</v>
      </c>
      <c r="M224" s="18">
        <v>0.96250000000000002</v>
      </c>
      <c r="N224" s="18">
        <v>0.96250000000000002</v>
      </c>
      <c r="O224" s="18">
        <v>0.96250000000000002</v>
      </c>
      <c r="P224" s="18">
        <v>0.96250000000000002</v>
      </c>
      <c r="Q224" s="18">
        <v>0.96250000000000002</v>
      </c>
      <c r="R224" s="18">
        <v>0.96250000000000002</v>
      </c>
      <c r="S224" s="18">
        <v>0.96250000000000002</v>
      </c>
      <c r="T224" s="18">
        <v>0.96250000000000002</v>
      </c>
      <c r="U224" s="18">
        <v>0.96250000000000002</v>
      </c>
      <c r="V224" s="18">
        <v>0.96250000000000002</v>
      </c>
      <c r="W224" s="18">
        <v>0.96250000000000002</v>
      </c>
      <c r="X224" s="18">
        <v>0.96250000000000002</v>
      </c>
      <c r="Y224" s="18">
        <v>0.96250000000000002</v>
      </c>
      <c r="Z224" s="18">
        <v>0.96250000000000002</v>
      </c>
      <c r="AA224" s="18">
        <v>0.96250000000000002</v>
      </c>
      <c r="AB224" s="18">
        <v>0.96250000000000002</v>
      </c>
      <c r="AC224" s="18">
        <v>0.96250000000000002</v>
      </c>
      <c r="AD224" s="18">
        <v>0.96250000000000002</v>
      </c>
      <c r="AE224" s="18">
        <v>0.96250000000000002</v>
      </c>
      <c r="AF224" s="18">
        <v>0.96250000000000002</v>
      </c>
      <c r="AG224" s="18">
        <v>0.96250000000000002</v>
      </c>
      <c r="AH224" s="18">
        <v>0.96250000000000002</v>
      </c>
      <c r="AI224" s="18">
        <v>0.96250000000000002</v>
      </c>
      <c r="AJ224" s="18">
        <v>0.96250000000000002</v>
      </c>
      <c r="AK224" s="18">
        <v>0.96250000000000002</v>
      </c>
      <c r="AL224" s="18">
        <v>0.96250000000000002</v>
      </c>
      <c r="AM224" s="18">
        <v>0.96250000000000002</v>
      </c>
      <c r="AN224" s="18">
        <v>0.96250000000000002</v>
      </c>
      <c r="AO224" s="18">
        <v>0.96250000000000002</v>
      </c>
      <c r="AP224" s="18">
        <v>0.96250000000000002</v>
      </c>
      <c r="AQ224" s="18">
        <v>0.96250000000000002</v>
      </c>
      <c r="AR224" s="18">
        <v>0.96250000000000002</v>
      </c>
      <c r="AS224" s="18">
        <v>0.96250000000000002</v>
      </c>
      <c r="AT224" s="18">
        <v>0.96250000000000002</v>
      </c>
      <c r="AU224" s="18">
        <v>0.96250000000000002</v>
      </c>
      <c r="AV224" s="18">
        <v>0.96250000000000002</v>
      </c>
      <c r="AW224" s="18">
        <v>0.96250000000000002</v>
      </c>
      <c r="AX224" s="18">
        <v>0.96250000000000002</v>
      </c>
      <c r="AY224" s="18">
        <v>0.96250000000000002</v>
      </c>
      <c r="AZ224" s="18">
        <v>0.96250000000000002</v>
      </c>
      <c r="BA224" s="18">
        <v>0.96250000000000002</v>
      </c>
      <c r="BB224" s="18">
        <v>0.96250000000000002</v>
      </c>
      <c r="BC224" s="18">
        <v>0.96250000000000002</v>
      </c>
      <c r="BD224" s="18">
        <v>0.96250000000000002</v>
      </c>
      <c r="BE224" s="18">
        <v>0.96250000000000002</v>
      </c>
      <c r="BF224" s="18">
        <v>0.96250000000000002</v>
      </c>
      <c r="BG224" s="18">
        <v>0.96250000000000002</v>
      </c>
      <c r="BH224" s="18">
        <v>0.96250000000000002</v>
      </c>
      <c r="BI224" s="18">
        <v>0.96250000000000002</v>
      </c>
      <c r="BJ224" s="18">
        <v>0.96250000000000002</v>
      </c>
      <c r="BK224" s="18">
        <v>0.96250000000000002</v>
      </c>
      <c r="BL224" s="18">
        <v>0.96250000000000002</v>
      </c>
      <c r="BM224" s="18">
        <v>0.96250000000000002</v>
      </c>
      <c r="BN224" s="18">
        <v>0.96250000000000002</v>
      </c>
      <c r="BO224" s="18">
        <v>0.96250000000000002</v>
      </c>
      <c r="BP224" s="18">
        <v>0.96250000000000002</v>
      </c>
      <c r="BQ224" s="18">
        <v>0.96250000000000002</v>
      </c>
      <c r="BR224" s="18">
        <v>0.96250000000000002</v>
      </c>
      <c r="BS224" s="18">
        <v>0.96250000000000002</v>
      </c>
      <c r="BT224" s="18">
        <v>0.96250000000000002</v>
      </c>
      <c r="BU224" s="18">
        <v>0.96250000000000002</v>
      </c>
      <c r="BV224" s="18">
        <v>0.96250000000000002</v>
      </c>
      <c r="BW224" s="18">
        <v>0.96250000000000002</v>
      </c>
      <c r="BX224" s="18">
        <v>0.96250000000000002</v>
      </c>
      <c r="BY224" s="18">
        <v>0.96250000000000002</v>
      </c>
      <c r="BZ224" s="18">
        <v>0.96250000000000002</v>
      </c>
      <c r="CA224" s="18">
        <v>0.96250000000000002</v>
      </c>
      <c r="CB224" s="18">
        <v>0.96250000000000002</v>
      </c>
      <c r="CC224" s="18">
        <v>0.96250000000000002</v>
      </c>
      <c r="CD224" s="18">
        <v>0.96250000000000002</v>
      </c>
      <c r="CE224" s="18">
        <v>0.96250000000000002</v>
      </c>
      <c r="CF224" s="18">
        <v>0.96250000000000002</v>
      </c>
      <c r="CG224" s="18">
        <v>0.96250000000000002</v>
      </c>
      <c r="CH224" s="18">
        <v>0.96250000000000002</v>
      </c>
      <c r="CI224" s="18">
        <v>0.96250000000000002</v>
      </c>
      <c r="CJ224" s="18">
        <v>0.96250000000000002</v>
      </c>
      <c r="CK224" s="18">
        <v>0.96250000000000002</v>
      </c>
      <c r="CL224" s="18">
        <v>0.96250000000000002</v>
      </c>
      <c r="CM224" s="18">
        <v>0.96250000000000002</v>
      </c>
      <c r="CN224" s="18">
        <v>0.96250000000000002</v>
      </c>
      <c r="CO224" s="18">
        <v>0.96250000000000002</v>
      </c>
      <c r="CP224" s="18">
        <v>0.96250000000000002</v>
      </c>
      <c r="CQ224" s="18">
        <v>0.96250000000000002</v>
      </c>
      <c r="CR224" s="18">
        <v>0.96250000000000002</v>
      </c>
      <c r="CS224" s="18">
        <v>0.96250000000000002</v>
      </c>
      <c r="CT224" s="18">
        <v>0.96250000000000002</v>
      </c>
      <c r="CU224" s="18">
        <v>0.96250000000000002</v>
      </c>
      <c r="CV224" s="18">
        <v>0.96250000000000002</v>
      </c>
      <c r="CW224" s="18">
        <v>0.96250000000000002</v>
      </c>
      <c r="CX224" s="18">
        <v>0.96250000000000002</v>
      </c>
      <c r="CY224" s="18">
        <v>0.96250000000000002</v>
      </c>
      <c r="CZ224" s="18">
        <v>0.96250000000000002</v>
      </c>
      <c r="DA224" s="18">
        <v>0.96250000000000002</v>
      </c>
      <c r="DB224" s="18">
        <v>0.96250000000000002</v>
      </c>
      <c r="DC224" s="18"/>
      <c r="DD224" s="18"/>
      <c r="DE224" s="18"/>
    </row>
    <row r="225" spans="1:109" x14ac:dyDescent="0.25">
      <c r="A225" s="175">
        <v>14</v>
      </c>
      <c r="B225" s="18">
        <v>1</v>
      </c>
      <c r="C225" s="18">
        <v>0.98450000000000004</v>
      </c>
      <c r="D225" s="18">
        <v>0.98060000000000003</v>
      </c>
      <c r="E225" s="18">
        <v>0.97709999999999997</v>
      </c>
      <c r="F225" s="18">
        <v>0.97419999999999995</v>
      </c>
      <c r="G225" s="18">
        <v>0.97219999999999995</v>
      </c>
      <c r="H225" s="18">
        <v>0.97070000000000001</v>
      </c>
      <c r="I225" s="18">
        <v>0.96930000000000005</v>
      </c>
      <c r="J225" s="18">
        <v>0.96799999999999997</v>
      </c>
      <c r="K225" s="18">
        <v>0.9667</v>
      </c>
      <c r="L225" s="18">
        <v>0.96250000000000002</v>
      </c>
      <c r="M225" s="18">
        <v>0.96250000000000002</v>
      </c>
      <c r="N225" s="18">
        <v>0.96250000000000002</v>
      </c>
      <c r="O225" s="18">
        <v>0.96250000000000002</v>
      </c>
      <c r="P225" s="18">
        <v>0.96250000000000002</v>
      </c>
      <c r="Q225" s="18">
        <v>0.96250000000000002</v>
      </c>
      <c r="R225" s="18">
        <v>0.96250000000000002</v>
      </c>
      <c r="S225" s="18">
        <v>0.96250000000000002</v>
      </c>
      <c r="T225" s="18">
        <v>0.96250000000000002</v>
      </c>
      <c r="U225" s="18">
        <v>0.96250000000000002</v>
      </c>
      <c r="V225" s="18">
        <v>0.96250000000000002</v>
      </c>
      <c r="W225" s="18">
        <v>0.96250000000000002</v>
      </c>
      <c r="X225" s="18">
        <v>0.96250000000000002</v>
      </c>
      <c r="Y225" s="18">
        <v>0.96250000000000002</v>
      </c>
      <c r="Z225" s="18">
        <v>0.96250000000000002</v>
      </c>
      <c r="AA225" s="18">
        <v>0.96250000000000002</v>
      </c>
      <c r="AB225" s="18">
        <v>0.96250000000000002</v>
      </c>
      <c r="AC225" s="18">
        <v>0.96250000000000002</v>
      </c>
      <c r="AD225" s="18">
        <v>0.96250000000000002</v>
      </c>
      <c r="AE225" s="18">
        <v>0.96250000000000002</v>
      </c>
      <c r="AF225" s="18">
        <v>0.96250000000000002</v>
      </c>
      <c r="AG225" s="18">
        <v>0.96250000000000002</v>
      </c>
      <c r="AH225" s="18">
        <v>0.96250000000000002</v>
      </c>
      <c r="AI225" s="18">
        <v>0.96250000000000002</v>
      </c>
      <c r="AJ225" s="18">
        <v>0.96250000000000002</v>
      </c>
      <c r="AK225" s="18">
        <v>0.96250000000000002</v>
      </c>
      <c r="AL225" s="18">
        <v>0.96250000000000002</v>
      </c>
      <c r="AM225" s="18">
        <v>0.96250000000000002</v>
      </c>
      <c r="AN225" s="18">
        <v>0.96250000000000002</v>
      </c>
      <c r="AO225" s="18">
        <v>0.96250000000000002</v>
      </c>
      <c r="AP225" s="18">
        <v>0.96250000000000002</v>
      </c>
      <c r="AQ225" s="18">
        <v>0.96250000000000002</v>
      </c>
      <c r="AR225" s="18">
        <v>0.96250000000000002</v>
      </c>
      <c r="AS225" s="18">
        <v>0.96250000000000002</v>
      </c>
      <c r="AT225" s="18">
        <v>0.96250000000000002</v>
      </c>
      <c r="AU225" s="18">
        <v>0.96250000000000002</v>
      </c>
      <c r="AV225" s="18">
        <v>0.96250000000000002</v>
      </c>
      <c r="AW225" s="18">
        <v>0.96250000000000002</v>
      </c>
      <c r="AX225" s="18">
        <v>0.96250000000000002</v>
      </c>
      <c r="AY225" s="18">
        <v>0.96250000000000002</v>
      </c>
      <c r="AZ225" s="18">
        <v>0.96250000000000002</v>
      </c>
      <c r="BA225" s="18">
        <v>0.96250000000000002</v>
      </c>
      <c r="BB225" s="18">
        <v>0.96250000000000002</v>
      </c>
      <c r="BC225" s="18">
        <v>0.96250000000000002</v>
      </c>
      <c r="BD225" s="18">
        <v>0.96250000000000002</v>
      </c>
      <c r="BE225" s="18">
        <v>0.96250000000000002</v>
      </c>
      <c r="BF225" s="18">
        <v>0.96250000000000002</v>
      </c>
      <c r="BG225" s="18">
        <v>0.96250000000000002</v>
      </c>
      <c r="BH225" s="18">
        <v>0.96250000000000002</v>
      </c>
      <c r="BI225" s="18">
        <v>0.96250000000000002</v>
      </c>
      <c r="BJ225" s="18">
        <v>0.96250000000000002</v>
      </c>
      <c r="BK225" s="18">
        <v>0.96250000000000002</v>
      </c>
      <c r="BL225" s="18">
        <v>0.96250000000000002</v>
      </c>
      <c r="BM225" s="18">
        <v>0.96250000000000002</v>
      </c>
      <c r="BN225" s="18">
        <v>0.96250000000000002</v>
      </c>
      <c r="BO225" s="18">
        <v>0.96250000000000002</v>
      </c>
      <c r="BP225" s="18">
        <v>0.96250000000000002</v>
      </c>
      <c r="BQ225" s="18">
        <v>0.96250000000000002</v>
      </c>
      <c r="BR225" s="18">
        <v>0.96250000000000002</v>
      </c>
      <c r="BS225" s="18">
        <v>0.96250000000000002</v>
      </c>
      <c r="BT225" s="18">
        <v>0.96250000000000002</v>
      </c>
      <c r="BU225" s="18">
        <v>0.96250000000000002</v>
      </c>
      <c r="BV225" s="18">
        <v>0.96250000000000002</v>
      </c>
      <c r="BW225" s="18">
        <v>0.96250000000000002</v>
      </c>
      <c r="BX225" s="18">
        <v>0.96250000000000002</v>
      </c>
      <c r="BY225" s="18">
        <v>0.96250000000000002</v>
      </c>
      <c r="BZ225" s="18">
        <v>0.96250000000000002</v>
      </c>
      <c r="CA225" s="18">
        <v>0.96250000000000002</v>
      </c>
      <c r="CB225" s="18">
        <v>0.96250000000000002</v>
      </c>
      <c r="CC225" s="18">
        <v>0.96250000000000002</v>
      </c>
      <c r="CD225" s="18">
        <v>0.96250000000000002</v>
      </c>
      <c r="CE225" s="18">
        <v>0.96250000000000002</v>
      </c>
      <c r="CF225" s="18">
        <v>0.96250000000000002</v>
      </c>
      <c r="CG225" s="18">
        <v>0.96250000000000002</v>
      </c>
      <c r="CH225" s="18">
        <v>0.96250000000000002</v>
      </c>
      <c r="CI225" s="18">
        <v>0.96250000000000002</v>
      </c>
      <c r="CJ225" s="18">
        <v>0.96250000000000002</v>
      </c>
      <c r="CK225" s="18">
        <v>0.96250000000000002</v>
      </c>
      <c r="CL225" s="18">
        <v>0.96250000000000002</v>
      </c>
      <c r="CM225" s="18">
        <v>0.96250000000000002</v>
      </c>
      <c r="CN225" s="18">
        <v>0.96250000000000002</v>
      </c>
      <c r="CO225" s="18">
        <v>0.96250000000000002</v>
      </c>
      <c r="CP225" s="18">
        <v>0.96250000000000002</v>
      </c>
      <c r="CQ225" s="18">
        <v>0.96250000000000002</v>
      </c>
      <c r="CR225" s="18">
        <v>0.96250000000000002</v>
      </c>
      <c r="CS225" s="18">
        <v>0.96250000000000002</v>
      </c>
      <c r="CT225" s="18">
        <v>0.96250000000000002</v>
      </c>
      <c r="CU225" s="18">
        <v>0.96250000000000002</v>
      </c>
      <c r="CV225" s="18">
        <v>0.96250000000000002</v>
      </c>
      <c r="CW225" s="18">
        <v>0.96250000000000002</v>
      </c>
      <c r="CX225" s="18">
        <v>0.96250000000000002</v>
      </c>
      <c r="CY225" s="18">
        <v>0.96250000000000002</v>
      </c>
      <c r="CZ225" s="18">
        <v>0.96250000000000002</v>
      </c>
      <c r="DA225" s="18">
        <v>0.96250000000000002</v>
      </c>
      <c r="DB225" s="18">
        <v>0.96250000000000002</v>
      </c>
      <c r="DC225" s="18"/>
      <c r="DD225" s="18"/>
      <c r="DE225" s="18"/>
    </row>
    <row r="226" spans="1:109" x14ac:dyDescent="0.25">
      <c r="A226" s="175">
        <v>15</v>
      </c>
      <c r="B226" s="18">
        <v>1</v>
      </c>
      <c r="C226" s="18">
        <v>0.98450000000000004</v>
      </c>
      <c r="D226" s="18">
        <v>0.98060000000000003</v>
      </c>
      <c r="E226" s="18">
        <v>0.97709999999999997</v>
      </c>
      <c r="F226" s="18">
        <v>0.97419999999999995</v>
      </c>
      <c r="G226" s="18">
        <v>0.97219999999999995</v>
      </c>
      <c r="H226" s="18">
        <v>0.97070000000000001</v>
      </c>
      <c r="I226" s="18">
        <v>0.96930000000000005</v>
      </c>
      <c r="J226" s="18">
        <v>0.96799999999999997</v>
      </c>
      <c r="K226" s="18">
        <v>0.9667</v>
      </c>
      <c r="L226" s="18">
        <v>0.96550000000000002</v>
      </c>
      <c r="M226" s="18">
        <v>0.96250000000000002</v>
      </c>
      <c r="N226" s="18">
        <v>0.96250000000000002</v>
      </c>
      <c r="O226" s="18">
        <v>0.96250000000000002</v>
      </c>
      <c r="P226" s="18">
        <v>0.96250000000000002</v>
      </c>
      <c r="Q226" s="18">
        <v>0.96250000000000002</v>
      </c>
      <c r="R226" s="18">
        <v>0.96250000000000002</v>
      </c>
      <c r="S226" s="18">
        <v>0.96250000000000002</v>
      </c>
      <c r="T226" s="18">
        <v>0.96250000000000002</v>
      </c>
      <c r="U226" s="18">
        <v>0.96250000000000002</v>
      </c>
      <c r="V226" s="18">
        <v>0.96250000000000002</v>
      </c>
      <c r="W226" s="18">
        <v>0.96250000000000002</v>
      </c>
      <c r="X226" s="18">
        <v>0.96250000000000002</v>
      </c>
      <c r="Y226" s="18">
        <v>0.96250000000000002</v>
      </c>
      <c r="Z226" s="18">
        <v>0.96250000000000002</v>
      </c>
      <c r="AA226" s="18">
        <v>0.96250000000000002</v>
      </c>
      <c r="AB226" s="18">
        <v>0.96250000000000002</v>
      </c>
      <c r="AC226" s="18">
        <v>0.96250000000000002</v>
      </c>
      <c r="AD226" s="18">
        <v>0.96250000000000002</v>
      </c>
      <c r="AE226" s="18">
        <v>0.96250000000000002</v>
      </c>
      <c r="AF226" s="18">
        <v>0.96250000000000002</v>
      </c>
      <c r="AG226" s="18">
        <v>0.96250000000000002</v>
      </c>
      <c r="AH226" s="18">
        <v>0.96250000000000002</v>
      </c>
      <c r="AI226" s="18">
        <v>0.96250000000000002</v>
      </c>
      <c r="AJ226" s="18">
        <v>0.96250000000000002</v>
      </c>
      <c r="AK226" s="18">
        <v>0.96250000000000002</v>
      </c>
      <c r="AL226" s="18">
        <v>0.96250000000000002</v>
      </c>
      <c r="AM226" s="18">
        <v>0.96250000000000002</v>
      </c>
      <c r="AN226" s="18">
        <v>0.96250000000000002</v>
      </c>
      <c r="AO226" s="18">
        <v>0.96250000000000002</v>
      </c>
      <c r="AP226" s="18">
        <v>0.96250000000000002</v>
      </c>
      <c r="AQ226" s="18">
        <v>0.96250000000000002</v>
      </c>
      <c r="AR226" s="18">
        <v>0.96250000000000002</v>
      </c>
      <c r="AS226" s="18">
        <v>0.96250000000000002</v>
      </c>
      <c r="AT226" s="18">
        <v>0.96250000000000002</v>
      </c>
      <c r="AU226" s="18">
        <v>0.96250000000000002</v>
      </c>
      <c r="AV226" s="18">
        <v>0.96250000000000002</v>
      </c>
      <c r="AW226" s="18">
        <v>0.96250000000000002</v>
      </c>
      <c r="AX226" s="18">
        <v>0.96250000000000002</v>
      </c>
      <c r="AY226" s="18">
        <v>0.96250000000000002</v>
      </c>
      <c r="AZ226" s="18">
        <v>0.96250000000000002</v>
      </c>
      <c r="BA226" s="18">
        <v>0.96250000000000002</v>
      </c>
      <c r="BB226" s="18">
        <v>0.96250000000000002</v>
      </c>
      <c r="BC226" s="18">
        <v>0.96250000000000002</v>
      </c>
      <c r="BD226" s="18">
        <v>0.96250000000000002</v>
      </c>
      <c r="BE226" s="18">
        <v>0.96250000000000002</v>
      </c>
      <c r="BF226" s="18">
        <v>0.96250000000000002</v>
      </c>
      <c r="BG226" s="18">
        <v>0.96250000000000002</v>
      </c>
      <c r="BH226" s="18">
        <v>0.96250000000000002</v>
      </c>
      <c r="BI226" s="18">
        <v>0.96250000000000002</v>
      </c>
      <c r="BJ226" s="18">
        <v>0.96250000000000002</v>
      </c>
      <c r="BK226" s="18">
        <v>0.96250000000000002</v>
      </c>
      <c r="BL226" s="18">
        <v>0.96250000000000002</v>
      </c>
      <c r="BM226" s="18">
        <v>0.96250000000000002</v>
      </c>
      <c r="BN226" s="18">
        <v>0.96250000000000002</v>
      </c>
      <c r="BO226" s="18">
        <v>0.96250000000000002</v>
      </c>
      <c r="BP226" s="18">
        <v>0.96250000000000002</v>
      </c>
      <c r="BQ226" s="18">
        <v>0.96250000000000002</v>
      </c>
      <c r="BR226" s="18">
        <v>0.96250000000000002</v>
      </c>
      <c r="BS226" s="18">
        <v>0.96250000000000002</v>
      </c>
      <c r="BT226" s="18">
        <v>0.96250000000000002</v>
      </c>
      <c r="BU226" s="18">
        <v>0.96250000000000002</v>
      </c>
      <c r="BV226" s="18">
        <v>0.96250000000000002</v>
      </c>
      <c r="BW226" s="18">
        <v>0.96250000000000002</v>
      </c>
      <c r="BX226" s="18">
        <v>0.96250000000000002</v>
      </c>
      <c r="BY226" s="18">
        <v>0.96250000000000002</v>
      </c>
      <c r="BZ226" s="18">
        <v>0.96250000000000002</v>
      </c>
      <c r="CA226" s="18">
        <v>0.96250000000000002</v>
      </c>
      <c r="CB226" s="18">
        <v>0.96250000000000002</v>
      </c>
      <c r="CC226" s="18">
        <v>0.96250000000000002</v>
      </c>
      <c r="CD226" s="18">
        <v>0.96250000000000002</v>
      </c>
      <c r="CE226" s="18">
        <v>0.96250000000000002</v>
      </c>
      <c r="CF226" s="18">
        <v>0.96250000000000002</v>
      </c>
      <c r="CG226" s="18">
        <v>0.96250000000000002</v>
      </c>
      <c r="CH226" s="18">
        <v>0.96250000000000002</v>
      </c>
      <c r="CI226" s="18">
        <v>0.96250000000000002</v>
      </c>
      <c r="CJ226" s="18">
        <v>0.96250000000000002</v>
      </c>
      <c r="CK226" s="18">
        <v>0.96250000000000002</v>
      </c>
      <c r="CL226" s="18">
        <v>0.96250000000000002</v>
      </c>
      <c r="CM226" s="18">
        <v>0.96250000000000002</v>
      </c>
      <c r="CN226" s="18">
        <v>0.96250000000000002</v>
      </c>
      <c r="CO226" s="18">
        <v>0.96250000000000002</v>
      </c>
      <c r="CP226" s="18">
        <v>0.96250000000000002</v>
      </c>
      <c r="CQ226" s="18">
        <v>0.96250000000000002</v>
      </c>
      <c r="CR226" s="18">
        <v>0.96250000000000002</v>
      </c>
      <c r="CS226" s="18">
        <v>0.96250000000000002</v>
      </c>
      <c r="CT226" s="18">
        <v>0.96250000000000002</v>
      </c>
      <c r="CU226" s="18">
        <v>0.96250000000000002</v>
      </c>
      <c r="CV226" s="18">
        <v>0.96250000000000002</v>
      </c>
      <c r="CW226" s="18">
        <v>0.96250000000000002</v>
      </c>
      <c r="CX226" s="18">
        <v>0.96250000000000002</v>
      </c>
      <c r="CY226" s="18">
        <v>0.96250000000000002</v>
      </c>
      <c r="CZ226" s="18">
        <v>0.96250000000000002</v>
      </c>
      <c r="DA226" s="18">
        <v>0.96250000000000002</v>
      </c>
      <c r="DB226" s="18">
        <v>0.96250000000000002</v>
      </c>
      <c r="DC226" s="18"/>
      <c r="DD226" s="18"/>
      <c r="DE226" s="18"/>
    </row>
    <row r="227" spans="1:109" x14ac:dyDescent="0.25">
      <c r="A227" s="175">
        <v>16</v>
      </c>
      <c r="B227" s="18">
        <v>1</v>
      </c>
      <c r="C227" s="18">
        <v>0.98450000000000004</v>
      </c>
      <c r="D227" s="18">
        <v>0.98060000000000003</v>
      </c>
      <c r="E227" s="18">
        <v>0.97709999999999997</v>
      </c>
      <c r="F227" s="18">
        <v>0.97419999999999995</v>
      </c>
      <c r="G227" s="18">
        <v>0.97219999999999995</v>
      </c>
      <c r="H227" s="18">
        <v>0.97070000000000001</v>
      </c>
      <c r="I227" s="18">
        <v>0.96930000000000005</v>
      </c>
      <c r="J227" s="18">
        <v>0.96799999999999997</v>
      </c>
      <c r="K227" s="18">
        <v>0.9667</v>
      </c>
      <c r="L227" s="18">
        <v>0.96550000000000002</v>
      </c>
      <c r="M227" s="18">
        <v>0.96450000000000002</v>
      </c>
      <c r="N227" s="18">
        <v>0.96250000000000002</v>
      </c>
      <c r="O227" s="18">
        <v>0.96250000000000002</v>
      </c>
      <c r="P227" s="18">
        <v>0.96250000000000002</v>
      </c>
      <c r="Q227" s="18">
        <v>0.96250000000000002</v>
      </c>
      <c r="R227" s="18">
        <v>0.96250000000000002</v>
      </c>
      <c r="S227" s="18">
        <v>0.96250000000000002</v>
      </c>
      <c r="T227" s="18">
        <v>0.96250000000000002</v>
      </c>
      <c r="U227" s="18">
        <v>0.96250000000000002</v>
      </c>
      <c r="V227" s="18">
        <v>0.96250000000000002</v>
      </c>
      <c r="W227" s="18">
        <v>0.96250000000000002</v>
      </c>
      <c r="X227" s="18">
        <v>0.96250000000000002</v>
      </c>
      <c r="Y227" s="18">
        <v>0.96250000000000002</v>
      </c>
      <c r="Z227" s="18">
        <v>0.96250000000000002</v>
      </c>
      <c r="AA227" s="18">
        <v>0.96250000000000002</v>
      </c>
      <c r="AB227" s="18">
        <v>0.96250000000000002</v>
      </c>
      <c r="AC227" s="18">
        <v>0.96250000000000002</v>
      </c>
      <c r="AD227" s="18">
        <v>0.96250000000000002</v>
      </c>
      <c r="AE227" s="18">
        <v>0.96250000000000002</v>
      </c>
      <c r="AF227" s="18">
        <v>0.96250000000000002</v>
      </c>
      <c r="AG227" s="18">
        <v>0.96250000000000002</v>
      </c>
      <c r="AH227" s="18">
        <v>0.96250000000000002</v>
      </c>
      <c r="AI227" s="18">
        <v>0.96250000000000002</v>
      </c>
      <c r="AJ227" s="18">
        <v>0.96250000000000002</v>
      </c>
      <c r="AK227" s="18">
        <v>0.96250000000000002</v>
      </c>
      <c r="AL227" s="18">
        <v>0.96250000000000002</v>
      </c>
      <c r="AM227" s="18">
        <v>0.96250000000000002</v>
      </c>
      <c r="AN227" s="18">
        <v>0.96250000000000002</v>
      </c>
      <c r="AO227" s="18">
        <v>0.96250000000000002</v>
      </c>
      <c r="AP227" s="18">
        <v>0.96250000000000002</v>
      </c>
      <c r="AQ227" s="18">
        <v>0.96250000000000002</v>
      </c>
      <c r="AR227" s="18">
        <v>0.96250000000000002</v>
      </c>
      <c r="AS227" s="18">
        <v>0.96250000000000002</v>
      </c>
      <c r="AT227" s="18">
        <v>0.96250000000000002</v>
      </c>
      <c r="AU227" s="18">
        <v>0.96250000000000002</v>
      </c>
      <c r="AV227" s="18">
        <v>0.96250000000000002</v>
      </c>
      <c r="AW227" s="18">
        <v>0.96250000000000002</v>
      </c>
      <c r="AX227" s="18">
        <v>0.96250000000000002</v>
      </c>
      <c r="AY227" s="18">
        <v>0.96250000000000002</v>
      </c>
      <c r="AZ227" s="18">
        <v>0.96250000000000002</v>
      </c>
      <c r="BA227" s="18">
        <v>0.96250000000000002</v>
      </c>
      <c r="BB227" s="18">
        <v>0.96250000000000002</v>
      </c>
      <c r="BC227" s="18">
        <v>0.96250000000000002</v>
      </c>
      <c r="BD227" s="18">
        <v>0.96250000000000002</v>
      </c>
      <c r="BE227" s="18">
        <v>0.96250000000000002</v>
      </c>
      <c r="BF227" s="18">
        <v>0.96250000000000002</v>
      </c>
      <c r="BG227" s="18">
        <v>0.96250000000000002</v>
      </c>
      <c r="BH227" s="18">
        <v>0.96250000000000002</v>
      </c>
      <c r="BI227" s="18">
        <v>0.96250000000000002</v>
      </c>
      <c r="BJ227" s="18">
        <v>0.96250000000000002</v>
      </c>
      <c r="BK227" s="18">
        <v>0.96250000000000002</v>
      </c>
      <c r="BL227" s="18">
        <v>0.96250000000000002</v>
      </c>
      <c r="BM227" s="18">
        <v>0.96250000000000002</v>
      </c>
      <c r="BN227" s="18">
        <v>0.96250000000000002</v>
      </c>
      <c r="BO227" s="18">
        <v>0.96250000000000002</v>
      </c>
      <c r="BP227" s="18">
        <v>0.96250000000000002</v>
      </c>
      <c r="BQ227" s="18">
        <v>0.96250000000000002</v>
      </c>
      <c r="BR227" s="18">
        <v>0.96250000000000002</v>
      </c>
      <c r="BS227" s="18">
        <v>0.96250000000000002</v>
      </c>
      <c r="BT227" s="18">
        <v>0.96250000000000002</v>
      </c>
      <c r="BU227" s="18">
        <v>0.96250000000000002</v>
      </c>
      <c r="BV227" s="18">
        <v>0.96250000000000002</v>
      </c>
      <c r="BW227" s="18">
        <v>0.96250000000000002</v>
      </c>
      <c r="BX227" s="18">
        <v>0.96250000000000002</v>
      </c>
      <c r="BY227" s="18">
        <v>0.96250000000000002</v>
      </c>
      <c r="BZ227" s="18">
        <v>0.96250000000000002</v>
      </c>
      <c r="CA227" s="18">
        <v>0.96250000000000002</v>
      </c>
      <c r="CB227" s="18">
        <v>0.96250000000000002</v>
      </c>
      <c r="CC227" s="18">
        <v>0.96250000000000002</v>
      </c>
      <c r="CD227" s="18">
        <v>0.96250000000000002</v>
      </c>
      <c r="CE227" s="18">
        <v>0.96250000000000002</v>
      </c>
      <c r="CF227" s="18">
        <v>0.96250000000000002</v>
      </c>
      <c r="CG227" s="18">
        <v>0.96250000000000002</v>
      </c>
      <c r="CH227" s="18">
        <v>0.96250000000000002</v>
      </c>
      <c r="CI227" s="18">
        <v>0.96250000000000002</v>
      </c>
      <c r="CJ227" s="18">
        <v>0.96250000000000002</v>
      </c>
      <c r="CK227" s="18">
        <v>0.96250000000000002</v>
      </c>
      <c r="CL227" s="18">
        <v>0.96250000000000002</v>
      </c>
      <c r="CM227" s="18">
        <v>0.96250000000000002</v>
      </c>
      <c r="CN227" s="18">
        <v>0.96250000000000002</v>
      </c>
      <c r="CO227" s="18">
        <v>0.96250000000000002</v>
      </c>
      <c r="CP227" s="18">
        <v>0.96250000000000002</v>
      </c>
      <c r="CQ227" s="18">
        <v>0.96250000000000002</v>
      </c>
      <c r="CR227" s="18">
        <v>0.96250000000000002</v>
      </c>
      <c r="CS227" s="18">
        <v>0.96250000000000002</v>
      </c>
      <c r="CT227" s="18">
        <v>0.96250000000000002</v>
      </c>
      <c r="CU227" s="18">
        <v>0.96250000000000002</v>
      </c>
      <c r="CV227" s="18">
        <v>0.96250000000000002</v>
      </c>
      <c r="CW227" s="18">
        <v>0.96250000000000002</v>
      </c>
      <c r="CX227" s="18">
        <v>0.96250000000000002</v>
      </c>
      <c r="CY227" s="18">
        <v>0.96250000000000002</v>
      </c>
      <c r="CZ227" s="18">
        <v>0.96250000000000002</v>
      </c>
      <c r="DA227" s="18">
        <v>0.96250000000000002</v>
      </c>
      <c r="DB227" s="18">
        <v>0.96250000000000002</v>
      </c>
      <c r="DC227" s="18"/>
      <c r="DD227" s="18"/>
      <c r="DE227" s="18"/>
    </row>
    <row r="228" spans="1:109" x14ac:dyDescent="0.25">
      <c r="A228" s="175">
        <v>17</v>
      </c>
      <c r="B228" s="18">
        <v>1</v>
      </c>
      <c r="C228" s="18">
        <v>0.98450000000000004</v>
      </c>
      <c r="D228" s="18">
        <v>0.98060000000000003</v>
      </c>
      <c r="E228" s="18">
        <v>0.97709999999999997</v>
      </c>
      <c r="F228" s="18">
        <v>0.97419999999999995</v>
      </c>
      <c r="G228" s="18">
        <v>0.97219999999999995</v>
      </c>
      <c r="H228" s="18">
        <v>0.97070000000000001</v>
      </c>
      <c r="I228" s="18">
        <v>0.96930000000000005</v>
      </c>
      <c r="J228" s="18">
        <v>0.96799999999999997</v>
      </c>
      <c r="K228" s="18">
        <v>0.9667</v>
      </c>
      <c r="L228" s="18">
        <v>0.96550000000000002</v>
      </c>
      <c r="M228" s="18">
        <v>0.96450000000000002</v>
      </c>
      <c r="N228" s="18">
        <v>0.9637</v>
      </c>
      <c r="O228" s="18">
        <v>0.96250000000000002</v>
      </c>
      <c r="P228" s="18">
        <v>0.96250000000000002</v>
      </c>
      <c r="Q228" s="18">
        <v>0.96250000000000002</v>
      </c>
      <c r="R228" s="18">
        <v>0.96250000000000002</v>
      </c>
      <c r="S228" s="18">
        <v>0.96250000000000002</v>
      </c>
      <c r="T228" s="18">
        <v>0.96250000000000002</v>
      </c>
      <c r="U228" s="18">
        <v>0.96250000000000002</v>
      </c>
      <c r="V228" s="18">
        <v>0.96250000000000002</v>
      </c>
      <c r="W228" s="18">
        <v>0.96250000000000002</v>
      </c>
      <c r="X228" s="18">
        <v>0.96250000000000002</v>
      </c>
      <c r="Y228" s="18">
        <v>0.96250000000000002</v>
      </c>
      <c r="Z228" s="18">
        <v>0.96250000000000002</v>
      </c>
      <c r="AA228" s="18">
        <v>0.96250000000000002</v>
      </c>
      <c r="AB228" s="18">
        <v>0.96250000000000002</v>
      </c>
      <c r="AC228" s="18">
        <v>0.96250000000000002</v>
      </c>
      <c r="AD228" s="18">
        <v>0.96250000000000002</v>
      </c>
      <c r="AE228" s="18">
        <v>0.96250000000000002</v>
      </c>
      <c r="AF228" s="18">
        <v>0.96250000000000002</v>
      </c>
      <c r="AG228" s="18">
        <v>0.96250000000000002</v>
      </c>
      <c r="AH228" s="18">
        <v>0.96250000000000002</v>
      </c>
      <c r="AI228" s="18">
        <v>0.96250000000000002</v>
      </c>
      <c r="AJ228" s="18">
        <v>0.96250000000000002</v>
      </c>
      <c r="AK228" s="18">
        <v>0.96250000000000002</v>
      </c>
      <c r="AL228" s="18">
        <v>0.96250000000000002</v>
      </c>
      <c r="AM228" s="18">
        <v>0.96250000000000002</v>
      </c>
      <c r="AN228" s="18">
        <v>0.96250000000000002</v>
      </c>
      <c r="AO228" s="18">
        <v>0.96250000000000002</v>
      </c>
      <c r="AP228" s="18">
        <v>0.96250000000000002</v>
      </c>
      <c r="AQ228" s="18">
        <v>0.96250000000000002</v>
      </c>
      <c r="AR228" s="18">
        <v>0.96250000000000002</v>
      </c>
      <c r="AS228" s="18">
        <v>0.96250000000000002</v>
      </c>
      <c r="AT228" s="18">
        <v>0.96250000000000002</v>
      </c>
      <c r="AU228" s="18">
        <v>0.96250000000000002</v>
      </c>
      <c r="AV228" s="18">
        <v>0.96250000000000002</v>
      </c>
      <c r="AW228" s="18">
        <v>0.96250000000000002</v>
      </c>
      <c r="AX228" s="18">
        <v>0.96250000000000002</v>
      </c>
      <c r="AY228" s="18">
        <v>0.96250000000000002</v>
      </c>
      <c r="AZ228" s="18">
        <v>0.96250000000000002</v>
      </c>
      <c r="BA228" s="18">
        <v>0.96250000000000002</v>
      </c>
      <c r="BB228" s="18">
        <v>0.96250000000000002</v>
      </c>
      <c r="BC228" s="18">
        <v>0.96250000000000002</v>
      </c>
      <c r="BD228" s="18">
        <v>0.96250000000000002</v>
      </c>
      <c r="BE228" s="18">
        <v>0.96250000000000002</v>
      </c>
      <c r="BF228" s="18">
        <v>0.96250000000000002</v>
      </c>
      <c r="BG228" s="18">
        <v>0.96250000000000002</v>
      </c>
      <c r="BH228" s="18">
        <v>0.96250000000000002</v>
      </c>
      <c r="BI228" s="18">
        <v>0.96250000000000002</v>
      </c>
      <c r="BJ228" s="18">
        <v>0.96250000000000002</v>
      </c>
      <c r="BK228" s="18">
        <v>0.96250000000000002</v>
      </c>
      <c r="BL228" s="18">
        <v>0.96250000000000002</v>
      </c>
      <c r="BM228" s="18">
        <v>0.96250000000000002</v>
      </c>
      <c r="BN228" s="18">
        <v>0.96250000000000002</v>
      </c>
      <c r="BO228" s="18">
        <v>0.96250000000000002</v>
      </c>
      <c r="BP228" s="18">
        <v>0.96250000000000002</v>
      </c>
      <c r="BQ228" s="18">
        <v>0.96250000000000002</v>
      </c>
      <c r="BR228" s="18">
        <v>0.96250000000000002</v>
      </c>
      <c r="BS228" s="18">
        <v>0.96250000000000002</v>
      </c>
      <c r="BT228" s="18">
        <v>0.96250000000000002</v>
      </c>
      <c r="BU228" s="18">
        <v>0.96250000000000002</v>
      </c>
      <c r="BV228" s="18">
        <v>0.96250000000000002</v>
      </c>
      <c r="BW228" s="18">
        <v>0.96250000000000002</v>
      </c>
      <c r="BX228" s="18">
        <v>0.96250000000000002</v>
      </c>
      <c r="BY228" s="18">
        <v>0.96250000000000002</v>
      </c>
      <c r="BZ228" s="18">
        <v>0.96250000000000002</v>
      </c>
      <c r="CA228" s="18">
        <v>0.96250000000000002</v>
      </c>
      <c r="CB228" s="18">
        <v>0.96250000000000002</v>
      </c>
      <c r="CC228" s="18">
        <v>0.96250000000000002</v>
      </c>
      <c r="CD228" s="18">
        <v>0.96250000000000002</v>
      </c>
      <c r="CE228" s="18">
        <v>0.96250000000000002</v>
      </c>
      <c r="CF228" s="18">
        <v>0.96250000000000002</v>
      </c>
      <c r="CG228" s="18">
        <v>0.96250000000000002</v>
      </c>
      <c r="CH228" s="18">
        <v>0.96250000000000002</v>
      </c>
      <c r="CI228" s="18">
        <v>0.96250000000000002</v>
      </c>
      <c r="CJ228" s="18">
        <v>0.96250000000000002</v>
      </c>
      <c r="CK228" s="18">
        <v>0.96250000000000002</v>
      </c>
      <c r="CL228" s="18">
        <v>0.96250000000000002</v>
      </c>
      <c r="CM228" s="18">
        <v>0.96250000000000002</v>
      </c>
      <c r="CN228" s="18">
        <v>0.96250000000000002</v>
      </c>
      <c r="CO228" s="18">
        <v>0.96250000000000002</v>
      </c>
      <c r="CP228" s="18">
        <v>0.96250000000000002</v>
      </c>
      <c r="CQ228" s="18">
        <v>0.96250000000000002</v>
      </c>
      <c r="CR228" s="18">
        <v>0.96250000000000002</v>
      </c>
      <c r="CS228" s="18">
        <v>0.96250000000000002</v>
      </c>
      <c r="CT228" s="18">
        <v>0.96250000000000002</v>
      </c>
      <c r="CU228" s="18">
        <v>0.96250000000000002</v>
      </c>
      <c r="CV228" s="18">
        <v>0.96250000000000002</v>
      </c>
      <c r="CW228" s="18">
        <v>0.96250000000000002</v>
      </c>
      <c r="CX228" s="18">
        <v>0.96250000000000002</v>
      </c>
      <c r="CY228" s="18">
        <v>0.96250000000000002</v>
      </c>
      <c r="CZ228" s="18">
        <v>0.96250000000000002</v>
      </c>
      <c r="DA228" s="18">
        <v>0.96250000000000002</v>
      </c>
      <c r="DB228" s="18">
        <v>0.96250000000000002</v>
      </c>
      <c r="DC228" s="18"/>
      <c r="DD228" s="18"/>
      <c r="DE228" s="18"/>
    </row>
    <row r="229" spans="1:109" x14ac:dyDescent="0.25">
      <c r="A229" s="175">
        <v>18</v>
      </c>
      <c r="B229" s="18">
        <v>1</v>
      </c>
      <c r="C229" s="18">
        <v>0.98450000000000004</v>
      </c>
      <c r="D229" s="18">
        <v>0.98060000000000003</v>
      </c>
      <c r="E229" s="18">
        <v>0.97709999999999997</v>
      </c>
      <c r="F229" s="18">
        <v>0.97419999999999995</v>
      </c>
      <c r="G229" s="18">
        <v>0.97219999999999995</v>
      </c>
      <c r="H229" s="18">
        <v>0.97070000000000001</v>
      </c>
      <c r="I229" s="18">
        <v>0.96930000000000005</v>
      </c>
      <c r="J229" s="18">
        <v>0.96799999999999997</v>
      </c>
      <c r="K229" s="18">
        <v>0.9667</v>
      </c>
      <c r="L229" s="18">
        <v>0.96550000000000002</v>
      </c>
      <c r="M229" s="18">
        <v>0.96450000000000002</v>
      </c>
      <c r="N229" s="18">
        <v>0.9637</v>
      </c>
      <c r="O229" s="18">
        <v>0.96299999999999997</v>
      </c>
      <c r="P229" s="18">
        <v>0.96250000000000002</v>
      </c>
      <c r="Q229" s="18">
        <v>0.96250000000000002</v>
      </c>
      <c r="R229" s="18">
        <v>0.96250000000000002</v>
      </c>
      <c r="S229" s="18">
        <v>0.96250000000000002</v>
      </c>
      <c r="T229" s="18">
        <v>0.96250000000000002</v>
      </c>
      <c r="U229" s="18">
        <v>0.96250000000000002</v>
      </c>
      <c r="V229" s="18">
        <v>0.96250000000000002</v>
      </c>
      <c r="W229" s="18">
        <v>0.96250000000000002</v>
      </c>
      <c r="X229" s="18">
        <v>0.96250000000000002</v>
      </c>
      <c r="Y229" s="18">
        <v>0.96250000000000002</v>
      </c>
      <c r="Z229" s="18">
        <v>0.96250000000000002</v>
      </c>
      <c r="AA229" s="18">
        <v>0.96250000000000002</v>
      </c>
      <c r="AB229" s="18">
        <v>0.96250000000000002</v>
      </c>
      <c r="AC229" s="18">
        <v>0.96250000000000002</v>
      </c>
      <c r="AD229" s="18">
        <v>0.96250000000000002</v>
      </c>
      <c r="AE229" s="18">
        <v>0.96250000000000002</v>
      </c>
      <c r="AF229" s="18">
        <v>0.96250000000000002</v>
      </c>
      <c r="AG229" s="18">
        <v>0.96250000000000002</v>
      </c>
      <c r="AH229" s="18">
        <v>0.96250000000000002</v>
      </c>
      <c r="AI229" s="18">
        <v>0.96250000000000002</v>
      </c>
      <c r="AJ229" s="18">
        <v>0.96250000000000002</v>
      </c>
      <c r="AK229" s="18">
        <v>0.96250000000000002</v>
      </c>
      <c r="AL229" s="18">
        <v>0.96250000000000002</v>
      </c>
      <c r="AM229" s="18">
        <v>0.96250000000000002</v>
      </c>
      <c r="AN229" s="18">
        <v>0.96250000000000002</v>
      </c>
      <c r="AO229" s="18">
        <v>0.96250000000000002</v>
      </c>
      <c r="AP229" s="18">
        <v>0.96250000000000002</v>
      </c>
      <c r="AQ229" s="18">
        <v>0.96250000000000002</v>
      </c>
      <c r="AR229" s="18">
        <v>0.96250000000000002</v>
      </c>
      <c r="AS229" s="18">
        <v>0.96250000000000002</v>
      </c>
      <c r="AT229" s="18">
        <v>0.96250000000000002</v>
      </c>
      <c r="AU229" s="18">
        <v>0.96250000000000002</v>
      </c>
      <c r="AV229" s="18">
        <v>0.96250000000000002</v>
      </c>
      <c r="AW229" s="18">
        <v>0.96250000000000002</v>
      </c>
      <c r="AX229" s="18">
        <v>0.96250000000000002</v>
      </c>
      <c r="AY229" s="18">
        <v>0.96250000000000002</v>
      </c>
      <c r="AZ229" s="18">
        <v>0.96250000000000002</v>
      </c>
      <c r="BA229" s="18">
        <v>0.96250000000000002</v>
      </c>
      <c r="BB229" s="18">
        <v>0.96250000000000002</v>
      </c>
      <c r="BC229" s="18">
        <v>0.96250000000000002</v>
      </c>
      <c r="BD229" s="18">
        <v>0.96250000000000002</v>
      </c>
      <c r="BE229" s="18">
        <v>0.96250000000000002</v>
      </c>
      <c r="BF229" s="18">
        <v>0.96250000000000002</v>
      </c>
      <c r="BG229" s="18">
        <v>0.96250000000000002</v>
      </c>
      <c r="BH229" s="18">
        <v>0.96250000000000002</v>
      </c>
      <c r="BI229" s="18">
        <v>0.96250000000000002</v>
      </c>
      <c r="BJ229" s="18">
        <v>0.96250000000000002</v>
      </c>
      <c r="BK229" s="18">
        <v>0.96250000000000002</v>
      </c>
      <c r="BL229" s="18">
        <v>0.96250000000000002</v>
      </c>
      <c r="BM229" s="18">
        <v>0.96250000000000002</v>
      </c>
      <c r="BN229" s="18">
        <v>0.96250000000000002</v>
      </c>
      <c r="BO229" s="18">
        <v>0.96250000000000002</v>
      </c>
      <c r="BP229" s="18">
        <v>0.96250000000000002</v>
      </c>
      <c r="BQ229" s="18">
        <v>0.96250000000000002</v>
      </c>
      <c r="BR229" s="18">
        <v>0.96250000000000002</v>
      </c>
      <c r="BS229" s="18">
        <v>0.96250000000000002</v>
      </c>
      <c r="BT229" s="18">
        <v>0.96250000000000002</v>
      </c>
      <c r="BU229" s="18">
        <v>0.96250000000000002</v>
      </c>
      <c r="BV229" s="18">
        <v>0.96250000000000002</v>
      </c>
      <c r="BW229" s="18">
        <v>0.96250000000000002</v>
      </c>
      <c r="BX229" s="18">
        <v>0.96250000000000002</v>
      </c>
      <c r="BY229" s="18">
        <v>0.96250000000000002</v>
      </c>
      <c r="BZ229" s="18">
        <v>0.96250000000000002</v>
      </c>
      <c r="CA229" s="18">
        <v>0.96250000000000002</v>
      </c>
      <c r="CB229" s="18">
        <v>0.96250000000000002</v>
      </c>
      <c r="CC229" s="18">
        <v>0.96250000000000002</v>
      </c>
      <c r="CD229" s="18">
        <v>0.96250000000000002</v>
      </c>
      <c r="CE229" s="18">
        <v>0.96250000000000002</v>
      </c>
      <c r="CF229" s="18">
        <v>0.96250000000000002</v>
      </c>
      <c r="CG229" s="18">
        <v>0.96250000000000002</v>
      </c>
      <c r="CH229" s="18">
        <v>0.96250000000000002</v>
      </c>
      <c r="CI229" s="18">
        <v>0.96250000000000002</v>
      </c>
      <c r="CJ229" s="18">
        <v>0.96250000000000002</v>
      </c>
      <c r="CK229" s="18">
        <v>0.96250000000000002</v>
      </c>
      <c r="CL229" s="18">
        <v>0.96250000000000002</v>
      </c>
      <c r="CM229" s="18">
        <v>0.96250000000000002</v>
      </c>
      <c r="CN229" s="18">
        <v>0.96250000000000002</v>
      </c>
      <c r="CO229" s="18">
        <v>0.96250000000000002</v>
      </c>
      <c r="CP229" s="18">
        <v>0.96250000000000002</v>
      </c>
      <c r="CQ229" s="18">
        <v>0.96250000000000002</v>
      </c>
      <c r="CR229" s="18">
        <v>0.96250000000000002</v>
      </c>
      <c r="CS229" s="18">
        <v>0.96250000000000002</v>
      </c>
      <c r="CT229" s="18">
        <v>0.96250000000000002</v>
      </c>
      <c r="CU229" s="18">
        <v>0.96250000000000002</v>
      </c>
      <c r="CV229" s="18">
        <v>0.96250000000000002</v>
      </c>
      <c r="CW229" s="18">
        <v>0.96250000000000002</v>
      </c>
      <c r="CX229" s="18">
        <v>0.96250000000000002</v>
      </c>
      <c r="CY229" s="18">
        <v>0.96250000000000002</v>
      </c>
      <c r="CZ229" s="18">
        <v>0.96250000000000002</v>
      </c>
      <c r="DA229" s="18">
        <v>0.96250000000000002</v>
      </c>
      <c r="DB229" s="18">
        <v>0.96250000000000002</v>
      </c>
      <c r="DC229" s="18"/>
      <c r="DD229" s="18"/>
      <c r="DE229" s="18"/>
    </row>
    <row r="230" spans="1:109" x14ac:dyDescent="0.25">
      <c r="A230" s="175">
        <v>19</v>
      </c>
      <c r="B230" s="18">
        <v>1</v>
      </c>
      <c r="C230" s="18">
        <v>0.98450000000000004</v>
      </c>
      <c r="D230" s="18">
        <v>0.98060000000000003</v>
      </c>
      <c r="E230" s="18">
        <v>0.97709999999999997</v>
      </c>
      <c r="F230" s="18">
        <v>0.97419999999999995</v>
      </c>
      <c r="G230" s="18">
        <v>0.97219999999999995</v>
      </c>
      <c r="H230" s="18">
        <v>0.97070000000000001</v>
      </c>
      <c r="I230" s="18">
        <v>0.96930000000000005</v>
      </c>
      <c r="J230" s="18">
        <v>0.96799999999999997</v>
      </c>
      <c r="K230" s="18">
        <v>0.9667</v>
      </c>
      <c r="L230" s="18">
        <v>0.96550000000000002</v>
      </c>
      <c r="M230" s="18">
        <v>0.96450000000000002</v>
      </c>
      <c r="N230" s="18">
        <v>0.9637</v>
      </c>
      <c r="O230" s="18">
        <v>0.96299999999999997</v>
      </c>
      <c r="P230" s="18">
        <v>0.96260000000000001</v>
      </c>
      <c r="Q230" s="18">
        <v>0.96250000000000002</v>
      </c>
      <c r="R230" s="18">
        <v>0.96250000000000002</v>
      </c>
      <c r="S230" s="18">
        <v>0.96250000000000002</v>
      </c>
      <c r="T230" s="18">
        <v>0.96250000000000002</v>
      </c>
      <c r="U230" s="18">
        <v>0.96250000000000002</v>
      </c>
      <c r="V230" s="18">
        <v>0.96250000000000002</v>
      </c>
      <c r="W230" s="18">
        <v>0.96250000000000002</v>
      </c>
      <c r="X230" s="18">
        <v>0.96250000000000002</v>
      </c>
      <c r="Y230" s="18">
        <v>0.96250000000000002</v>
      </c>
      <c r="Z230" s="18">
        <v>0.96250000000000002</v>
      </c>
      <c r="AA230" s="18">
        <v>0.96250000000000002</v>
      </c>
      <c r="AB230" s="18">
        <v>0.96250000000000002</v>
      </c>
      <c r="AC230" s="18">
        <v>0.96250000000000002</v>
      </c>
      <c r="AD230" s="18">
        <v>0.96250000000000002</v>
      </c>
      <c r="AE230" s="18">
        <v>0.96250000000000002</v>
      </c>
      <c r="AF230" s="18">
        <v>0.96250000000000002</v>
      </c>
      <c r="AG230" s="18">
        <v>0.96250000000000002</v>
      </c>
      <c r="AH230" s="18">
        <v>0.96250000000000002</v>
      </c>
      <c r="AI230" s="18">
        <v>0.96250000000000002</v>
      </c>
      <c r="AJ230" s="18">
        <v>0.96250000000000002</v>
      </c>
      <c r="AK230" s="18">
        <v>0.96250000000000002</v>
      </c>
      <c r="AL230" s="18">
        <v>0.96250000000000002</v>
      </c>
      <c r="AM230" s="18">
        <v>0.96250000000000002</v>
      </c>
      <c r="AN230" s="18">
        <v>0.96250000000000002</v>
      </c>
      <c r="AO230" s="18">
        <v>0.96250000000000002</v>
      </c>
      <c r="AP230" s="18">
        <v>0.96250000000000002</v>
      </c>
      <c r="AQ230" s="18">
        <v>0.96250000000000002</v>
      </c>
      <c r="AR230" s="18">
        <v>0.96250000000000002</v>
      </c>
      <c r="AS230" s="18">
        <v>0.96250000000000002</v>
      </c>
      <c r="AT230" s="18">
        <v>0.96250000000000002</v>
      </c>
      <c r="AU230" s="18">
        <v>0.96250000000000002</v>
      </c>
      <c r="AV230" s="18">
        <v>0.96250000000000002</v>
      </c>
      <c r="AW230" s="18">
        <v>0.96250000000000002</v>
      </c>
      <c r="AX230" s="18">
        <v>0.96250000000000002</v>
      </c>
      <c r="AY230" s="18">
        <v>0.96250000000000002</v>
      </c>
      <c r="AZ230" s="18">
        <v>0.96250000000000002</v>
      </c>
      <c r="BA230" s="18">
        <v>0.96250000000000002</v>
      </c>
      <c r="BB230" s="18">
        <v>0.96250000000000002</v>
      </c>
      <c r="BC230" s="18">
        <v>0.96250000000000002</v>
      </c>
      <c r="BD230" s="18">
        <v>0.96250000000000002</v>
      </c>
      <c r="BE230" s="18">
        <v>0.96250000000000002</v>
      </c>
      <c r="BF230" s="18">
        <v>0.96250000000000002</v>
      </c>
      <c r="BG230" s="18">
        <v>0.96250000000000002</v>
      </c>
      <c r="BH230" s="18">
        <v>0.96250000000000002</v>
      </c>
      <c r="BI230" s="18">
        <v>0.96250000000000002</v>
      </c>
      <c r="BJ230" s="18">
        <v>0.96250000000000002</v>
      </c>
      <c r="BK230" s="18">
        <v>0.96250000000000002</v>
      </c>
      <c r="BL230" s="18">
        <v>0.96250000000000002</v>
      </c>
      <c r="BM230" s="18">
        <v>0.96250000000000002</v>
      </c>
      <c r="BN230" s="18">
        <v>0.96250000000000002</v>
      </c>
      <c r="BO230" s="18">
        <v>0.96250000000000002</v>
      </c>
      <c r="BP230" s="18">
        <v>0.96250000000000002</v>
      </c>
      <c r="BQ230" s="18">
        <v>0.96250000000000002</v>
      </c>
      <c r="BR230" s="18">
        <v>0.96250000000000002</v>
      </c>
      <c r="BS230" s="18">
        <v>0.96250000000000002</v>
      </c>
      <c r="BT230" s="18">
        <v>0.96250000000000002</v>
      </c>
      <c r="BU230" s="18">
        <v>0.96250000000000002</v>
      </c>
      <c r="BV230" s="18">
        <v>0.96250000000000002</v>
      </c>
      <c r="BW230" s="18">
        <v>0.96250000000000002</v>
      </c>
      <c r="BX230" s="18">
        <v>0.96250000000000002</v>
      </c>
      <c r="BY230" s="18">
        <v>0.96250000000000002</v>
      </c>
      <c r="BZ230" s="18">
        <v>0.96250000000000002</v>
      </c>
      <c r="CA230" s="18">
        <v>0.96250000000000002</v>
      </c>
      <c r="CB230" s="18">
        <v>0.96250000000000002</v>
      </c>
      <c r="CC230" s="18">
        <v>0.96250000000000002</v>
      </c>
      <c r="CD230" s="18">
        <v>0.96250000000000002</v>
      </c>
      <c r="CE230" s="18">
        <v>0.96250000000000002</v>
      </c>
      <c r="CF230" s="18">
        <v>0.96250000000000002</v>
      </c>
      <c r="CG230" s="18">
        <v>0.96250000000000002</v>
      </c>
      <c r="CH230" s="18">
        <v>0.96250000000000002</v>
      </c>
      <c r="CI230" s="18">
        <v>0.96250000000000002</v>
      </c>
      <c r="CJ230" s="18">
        <v>0.96250000000000002</v>
      </c>
      <c r="CK230" s="18">
        <v>0.96250000000000002</v>
      </c>
      <c r="CL230" s="18">
        <v>0.96250000000000002</v>
      </c>
      <c r="CM230" s="18">
        <v>0.96250000000000002</v>
      </c>
      <c r="CN230" s="18">
        <v>0.96250000000000002</v>
      </c>
      <c r="CO230" s="18">
        <v>0.96250000000000002</v>
      </c>
      <c r="CP230" s="18">
        <v>0.96250000000000002</v>
      </c>
      <c r="CQ230" s="18">
        <v>0.96250000000000002</v>
      </c>
      <c r="CR230" s="18">
        <v>0.96250000000000002</v>
      </c>
      <c r="CS230" s="18">
        <v>0.96250000000000002</v>
      </c>
      <c r="CT230" s="18">
        <v>0.96250000000000002</v>
      </c>
      <c r="CU230" s="18">
        <v>0.96250000000000002</v>
      </c>
      <c r="CV230" s="18">
        <v>0.96250000000000002</v>
      </c>
      <c r="CW230" s="18">
        <v>0.96250000000000002</v>
      </c>
      <c r="CX230" s="18">
        <v>0.96250000000000002</v>
      </c>
      <c r="CY230" s="18">
        <v>0.96250000000000002</v>
      </c>
      <c r="CZ230" s="18">
        <v>0.96250000000000002</v>
      </c>
      <c r="DA230" s="18">
        <v>0.96250000000000002</v>
      </c>
      <c r="DB230" s="18">
        <v>0.96250000000000002</v>
      </c>
      <c r="DC230" s="18"/>
      <c r="DD230" s="18"/>
      <c r="DE230" s="18"/>
    </row>
    <row r="231" spans="1:109" x14ac:dyDescent="0.25">
      <c r="A231" s="175">
        <v>20</v>
      </c>
      <c r="B231" s="18">
        <v>1</v>
      </c>
      <c r="C231" s="18">
        <v>0.98450000000000004</v>
      </c>
      <c r="D231" s="18">
        <v>0.98060000000000003</v>
      </c>
      <c r="E231" s="18">
        <v>0.97709999999999997</v>
      </c>
      <c r="F231" s="18">
        <v>0.97419999999999995</v>
      </c>
      <c r="G231" s="18">
        <v>0.97219999999999995</v>
      </c>
      <c r="H231" s="18">
        <v>0.97070000000000001</v>
      </c>
      <c r="I231" s="18">
        <v>0.96930000000000005</v>
      </c>
      <c r="J231" s="18">
        <v>0.96799999999999997</v>
      </c>
      <c r="K231" s="18">
        <v>0.9667</v>
      </c>
      <c r="L231" s="18">
        <v>0.96550000000000002</v>
      </c>
      <c r="M231" s="18">
        <v>0.96450000000000002</v>
      </c>
      <c r="N231" s="18">
        <v>0.9637</v>
      </c>
      <c r="O231" s="18">
        <v>0.96299999999999997</v>
      </c>
      <c r="P231" s="18">
        <v>0.96260000000000001</v>
      </c>
      <c r="Q231" s="18">
        <v>0.96250000000000002</v>
      </c>
      <c r="R231" s="18">
        <v>0.96250000000000002</v>
      </c>
      <c r="S231" s="18">
        <v>0.96250000000000002</v>
      </c>
      <c r="T231" s="18">
        <v>0.96250000000000002</v>
      </c>
      <c r="U231" s="18">
        <v>0.96250000000000002</v>
      </c>
      <c r="V231" s="18">
        <v>0.96250000000000002</v>
      </c>
      <c r="W231" s="18">
        <v>0.96250000000000002</v>
      </c>
      <c r="X231" s="18">
        <v>0.96250000000000002</v>
      </c>
      <c r="Y231" s="18">
        <v>0.96250000000000002</v>
      </c>
      <c r="Z231" s="18">
        <v>0.96250000000000002</v>
      </c>
      <c r="AA231" s="18">
        <v>0.96250000000000002</v>
      </c>
      <c r="AB231" s="18">
        <v>0.96250000000000002</v>
      </c>
      <c r="AC231" s="18">
        <v>0.96250000000000002</v>
      </c>
      <c r="AD231" s="18">
        <v>0.96250000000000002</v>
      </c>
      <c r="AE231" s="18">
        <v>0.96250000000000002</v>
      </c>
      <c r="AF231" s="18">
        <v>0.96250000000000002</v>
      </c>
      <c r="AG231" s="18">
        <v>0.96250000000000002</v>
      </c>
      <c r="AH231" s="18">
        <v>0.96250000000000002</v>
      </c>
      <c r="AI231" s="18">
        <v>0.96250000000000002</v>
      </c>
      <c r="AJ231" s="18">
        <v>0.96250000000000002</v>
      </c>
      <c r="AK231" s="18">
        <v>0.96250000000000002</v>
      </c>
      <c r="AL231" s="18">
        <v>0.96250000000000002</v>
      </c>
      <c r="AM231" s="18">
        <v>0.96250000000000002</v>
      </c>
      <c r="AN231" s="18">
        <v>0.96250000000000002</v>
      </c>
      <c r="AO231" s="18">
        <v>0.96250000000000002</v>
      </c>
      <c r="AP231" s="18">
        <v>0.96250000000000002</v>
      </c>
      <c r="AQ231" s="18">
        <v>0.96250000000000002</v>
      </c>
      <c r="AR231" s="18">
        <v>0.96250000000000002</v>
      </c>
      <c r="AS231" s="18">
        <v>0.96250000000000002</v>
      </c>
      <c r="AT231" s="18">
        <v>0.96250000000000002</v>
      </c>
      <c r="AU231" s="18">
        <v>0.96250000000000002</v>
      </c>
      <c r="AV231" s="18">
        <v>0.96250000000000002</v>
      </c>
      <c r="AW231" s="18">
        <v>0.96250000000000002</v>
      </c>
      <c r="AX231" s="18">
        <v>0.96250000000000002</v>
      </c>
      <c r="AY231" s="18">
        <v>0.96250000000000002</v>
      </c>
      <c r="AZ231" s="18">
        <v>0.96250000000000002</v>
      </c>
      <c r="BA231" s="18">
        <v>0.96250000000000002</v>
      </c>
      <c r="BB231" s="18">
        <v>0.96250000000000002</v>
      </c>
      <c r="BC231" s="18">
        <v>0.96250000000000002</v>
      </c>
      <c r="BD231" s="18">
        <v>0.96250000000000002</v>
      </c>
      <c r="BE231" s="18">
        <v>0.96250000000000002</v>
      </c>
      <c r="BF231" s="18">
        <v>0.96250000000000002</v>
      </c>
      <c r="BG231" s="18">
        <v>0.96250000000000002</v>
      </c>
      <c r="BH231" s="18">
        <v>0.96250000000000002</v>
      </c>
      <c r="BI231" s="18">
        <v>0.96250000000000002</v>
      </c>
      <c r="BJ231" s="18">
        <v>0.96250000000000002</v>
      </c>
      <c r="BK231" s="18">
        <v>0.96250000000000002</v>
      </c>
      <c r="BL231" s="18">
        <v>0.96250000000000002</v>
      </c>
      <c r="BM231" s="18">
        <v>0.96250000000000002</v>
      </c>
      <c r="BN231" s="18">
        <v>0.96250000000000002</v>
      </c>
      <c r="BO231" s="18">
        <v>0.96250000000000002</v>
      </c>
      <c r="BP231" s="18">
        <v>0.96250000000000002</v>
      </c>
      <c r="BQ231" s="18">
        <v>0.96250000000000002</v>
      </c>
      <c r="BR231" s="18">
        <v>0.96250000000000002</v>
      </c>
      <c r="BS231" s="18">
        <v>0.96250000000000002</v>
      </c>
      <c r="BT231" s="18">
        <v>0.96250000000000002</v>
      </c>
      <c r="BU231" s="18">
        <v>0.96250000000000002</v>
      </c>
      <c r="BV231" s="18">
        <v>0.96250000000000002</v>
      </c>
      <c r="BW231" s="18">
        <v>0.96250000000000002</v>
      </c>
      <c r="BX231" s="18">
        <v>0.96250000000000002</v>
      </c>
      <c r="BY231" s="18">
        <v>0.96250000000000002</v>
      </c>
      <c r="BZ231" s="18">
        <v>0.96250000000000002</v>
      </c>
      <c r="CA231" s="18">
        <v>0.96250000000000002</v>
      </c>
      <c r="CB231" s="18">
        <v>0.96250000000000002</v>
      </c>
      <c r="CC231" s="18">
        <v>0.96250000000000002</v>
      </c>
      <c r="CD231" s="18">
        <v>0.96250000000000002</v>
      </c>
      <c r="CE231" s="18">
        <v>0.96250000000000002</v>
      </c>
      <c r="CF231" s="18">
        <v>0.96250000000000002</v>
      </c>
      <c r="CG231" s="18">
        <v>0.96250000000000002</v>
      </c>
      <c r="CH231" s="18">
        <v>0.96250000000000002</v>
      </c>
      <c r="CI231" s="18">
        <v>0.96250000000000002</v>
      </c>
      <c r="CJ231" s="18">
        <v>0.96250000000000002</v>
      </c>
      <c r="CK231" s="18">
        <v>0.96250000000000002</v>
      </c>
      <c r="CL231" s="18">
        <v>0.96250000000000002</v>
      </c>
      <c r="CM231" s="18">
        <v>0.96250000000000002</v>
      </c>
      <c r="CN231" s="18">
        <v>0.96250000000000002</v>
      </c>
      <c r="CO231" s="18">
        <v>0.96250000000000002</v>
      </c>
      <c r="CP231" s="18">
        <v>0.96250000000000002</v>
      </c>
      <c r="CQ231" s="18">
        <v>0.96250000000000002</v>
      </c>
      <c r="CR231" s="18">
        <v>0.96250000000000002</v>
      </c>
      <c r="CS231" s="18">
        <v>0.96250000000000002</v>
      </c>
      <c r="CT231" s="18">
        <v>0.96250000000000002</v>
      </c>
      <c r="CU231" s="18">
        <v>0.96250000000000002</v>
      </c>
      <c r="CV231" s="18">
        <v>0.96250000000000002</v>
      </c>
      <c r="CW231" s="18">
        <v>0.96250000000000002</v>
      </c>
      <c r="CX231" s="18">
        <v>0.96250000000000002</v>
      </c>
      <c r="CY231" s="18">
        <v>0.96250000000000002</v>
      </c>
      <c r="CZ231" s="18">
        <v>0.96250000000000002</v>
      </c>
      <c r="DA231" s="18">
        <v>0.96250000000000002</v>
      </c>
      <c r="DB231" s="18">
        <v>0.96250000000000002</v>
      </c>
      <c r="DC231" s="18"/>
      <c r="DD231" s="18"/>
      <c r="DE231" s="18"/>
    </row>
    <row r="232" spans="1:109" x14ac:dyDescent="0.25">
      <c r="A232" s="175">
        <v>21</v>
      </c>
      <c r="B232" s="18">
        <v>1</v>
      </c>
      <c r="C232" s="18">
        <v>0.98450000000000004</v>
      </c>
      <c r="D232" s="18">
        <v>0.98060000000000003</v>
      </c>
      <c r="E232" s="18">
        <v>0.97709999999999997</v>
      </c>
      <c r="F232" s="18">
        <v>0.97419999999999995</v>
      </c>
      <c r="G232" s="18">
        <v>0.97219999999999995</v>
      </c>
      <c r="H232" s="18">
        <v>0.97070000000000001</v>
      </c>
      <c r="I232" s="18">
        <v>0.96930000000000005</v>
      </c>
      <c r="J232" s="18">
        <v>0.96799999999999997</v>
      </c>
      <c r="K232" s="18">
        <v>0.9667</v>
      </c>
      <c r="L232" s="18">
        <v>0.96550000000000002</v>
      </c>
      <c r="M232" s="18">
        <v>0.96450000000000002</v>
      </c>
      <c r="N232" s="18">
        <v>0.9637</v>
      </c>
      <c r="O232" s="18">
        <v>0.96299999999999997</v>
      </c>
      <c r="P232" s="18">
        <v>0.96260000000000001</v>
      </c>
      <c r="Q232" s="18">
        <v>0.96250000000000002</v>
      </c>
      <c r="R232" s="18">
        <v>0.96250000000000002</v>
      </c>
      <c r="S232" s="18">
        <v>0.96250000000000002</v>
      </c>
      <c r="T232" s="18">
        <v>0.96250000000000002</v>
      </c>
      <c r="U232" s="18">
        <v>0.96250000000000002</v>
      </c>
      <c r="V232" s="18">
        <v>0.96250000000000002</v>
      </c>
      <c r="W232" s="18">
        <v>0.96250000000000002</v>
      </c>
      <c r="X232" s="18">
        <v>0.96250000000000002</v>
      </c>
      <c r="Y232" s="18">
        <v>0.96250000000000002</v>
      </c>
      <c r="Z232" s="18">
        <v>0.96250000000000002</v>
      </c>
      <c r="AA232" s="18">
        <v>0.96250000000000002</v>
      </c>
      <c r="AB232" s="18">
        <v>0.96250000000000002</v>
      </c>
      <c r="AC232" s="18">
        <v>0.96250000000000002</v>
      </c>
      <c r="AD232" s="18">
        <v>0.96250000000000002</v>
      </c>
      <c r="AE232" s="18">
        <v>0.96250000000000002</v>
      </c>
      <c r="AF232" s="18">
        <v>0.96250000000000002</v>
      </c>
      <c r="AG232" s="18">
        <v>0.96250000000000002</v>
      </c>
      <c r="AH232" s="18">
        <v>0.96250000000000002</v>
      </c>
      <c r="AI232" s="18">
        <v>0.96250000000000002</v>
      </c>
      <c r="AJ232" s="18">
        <v>0.96250000000000002</v>
      </c>
      <c r="AK232" s="18">
        <v>0.96250000000000002</v>
      </c>
      <c r="AL232" s="18">
        <v>0.96250000000000002</v>
      </c>
      <c r="AM232" s="18">
        <v>0.96250000000000002</v>
      </c>
      <c r="AN232" s="18">
        <v>0.96250000000000002</v>
      </c>
      <c r="AO232" s="18">
        <v>0.96250000000000002</v>
      </c>
      <c r="AP232" s="18">
        <v>0.96250000000000002</v>
      </c>
      <c r="AQ232" s="18">
        <v>0.96250000000000002</v>
      </c>
      <c r="AR232" s="18">
        <v>0.96250000000000002</v>
      </c>
      <c r="AS232" s="18">
        <v>0.96250000000000002</v>
      </c>
      <c r="AT232" s="18">
        <v>0.96250000000000002</v>
      </c>
      <c r="AU232" s="18">
        <v>0.96250000000000002</v>
      </c>
      <c r="AV232" s="18">
        <v>0.96250000000000002</v>
      </c>
      <c r="AW232" s="18">
        <v>0.96250000000000002</v>
      </c>
      <c r="AX232" s="18">
        <v>0.96250000000000002</v>
      </c>
      <c r="AY232" s="18">
        <v>0.96250000000000002</v>
      </c>
      <c r="AZ232" s="18">
        <v>0.96250000000000002</v>
      </c>
      <c r="BA232" s="18">
        <v>0.96250000000000002</v>
      </c>
      <c r="BB232" s="18">
        <v>0.96250000000000002</v>
      </c>
      <c r="BC232" s="18">
        <v>0.96250000000000002</v>
      </c>
      <c r="BD232" s="18">
        <v>0.96250000000000002</v>
      </c>
      <c r="BE232" s="18">
        <v>0.96250000000000002</v>
      </c>
      <c r="BF232" s="18">
        <v>0.96250000000000002</v>
      </c>
      <c r="BG232" s="18">
        <v>0.96250000000000002</v>
      </c>
      <c r="BH232" s="18">
        <v>0.96250000000000002</v>
      </c>
      <c r="BI232" s="18">
        <v>0.96250000000000002</v>
      </c>
      <c r="BJ232" s="18">
        <v>0.96250000000000002</v>
      </c>
      <c r="BK232" s="18">
        <v>0.96250000000000002</v>
      </c>
      <c r="BL232" s="18">
        <v>0.96250000000000002</v>
      </c>
      <c r="BM232" s="18">
        <v>0.96250000000000002</v>
      </c>
      <c r="BN232" s="18">
        <v>0.96250000000000002</v>
      </c>
      <c r="BO232" s="18">
        <v>0.96250000000000002</v>
      </c>
      <c r="BP232" s="18">
        <v>0.96250000000000002</v>
      </c>
      <c r="BQ232" s="18">
        <v>0.96250000000000002</v>
      </c>
      <c r="BR232" s="18">
        <v>0.96250000000000002</v>
      </c>
      <c r="BS232" s="18">
        <v>0.96250000000000002</v>
      </c>
      <c r="BT232" s="18">
        <v>0.96250000000000002</v>
      </c>
      <c r="BU232" s="18">
        <v>0.96250000000000002</v>
      </c>
      <c r="BV232" s="18">
        <v>0.96250000000000002</v>
      </c>
      <c r="BW232" s="18">
        <v>0.96250000000000002</v>
      </c>
      <c r="BX232" s="18">
        <v>0.96250000000000002</v>
      </c>
      <c r="BY232" s="18">
        <v>0.96250000000000002</v>
      </c>
      <c r="BZ232" s="18">
        <v>0.96250000000000002</v>
      </c>
      <c r="CA232" s="18">
        <v>0.96250000000000002</v>
      </c>
      <c r="CB232" s="18">
        <v>0.96250000000000002</v>
      </c>
      <c r="CC232" s="18">
        <v>0.96250000000000002</v>
      </c>
      <c r="CD232" s="18">
        <v>0.96250000000000002</v>
      </c>
      <c r="CE232" s="18">
        <v>0.96250000000000002</v>
      </c>
      <c r="CF232" s="18">
        <v>0.96250000000000002</v>
      </c>
      <c r="CG232" s="18">
        <v>0.96250000000000002</v>
      </c>
      <c r="CH232" s="18">
        <v>0.96250000000000002</v>
      </c>
      <c r="CI232" s="18">
        <v>0.96250000000000002</v>
      </c>
      <c r="CJ232" s="18">
        <v>0.96250000000000002</v>
      </c>
      <c r="CK232" s="18">
        <v>0.96250000000000002</v>
      </c>
      <c r="CL232" s="18">
        <v>0.96250000000000002</v>
      </c>
      <c r="CM232" s="18">
        <v>0.96250000000000002</v>
      </c>
      <c r="CN232" s="18">
        <v>0.96250000000000002</v>
      </c>
      <c r="CO232" s="18">
        <v>0.96250000000000002</v>
      </c>
      <c r="CP232" s="18">
        <v>0.96250000000000002</v>
      </c>
      <c r="CQ232" s="18">
        <v>0.96250000000000002</v>
      </c>
      <c r="CR232" s="18">
        <v>0.96250000000000002</v>
      </c>
      <c r="CS232" s="18">
        <v>0.96250000000000002</v>
      </c>
      <c r="CT232" s="18">
        <v>0.96250000000000002</v>
      </c>
      <c r="CU232" s="18">
        <v>0.96250000000000002</v>
      </c>
      <c r="CV232" s="18">
        <v>0.96250000000000002</v>
      </c>
      <c r="CW232" s="18">
        <v>0.96250000000000002</v>
      </c>
      <c r="CX232" s="18">
        <v>0.96250000000000002</v>
      </c>
      <c r="CY232" s="18">
        <v>0.96250000000000002</v>
      </c>
      <c r="CZ232" s="18">
        <v>0.96250000000000002</v>
      </c>
      <c r="DA232" s="18">
        <v>0.96250000000000002</v>
      </c>
      <c r="DB232" s="18">
        <v>0.96250000000000002</v>
      </c>
      <c r="DC232" s="18"/>
      <c r="DD232" s="18"/>
      <c r="DE232" s="18"/>
    </row>
    <row r="233" spans="1:109" x14ac:dyDescent="0.25">
      <c r="A233" s="175">
        <v>22</v>
      </c>
      <c r="B233" s="18">
        <v>1</v>
      </c>
      <c r="C233" s="18">
        <v>0.98450000000000004</v>
      </c>
      <c r="D233" s="18">
        <v>0.98060000000000003</v>
      </c>
      <c r="E233" s="18">
        <v>0.97709999999999997</v>
      </c>
      <c r="F233" s="18">
        <v>0.97419999999999995</v>
      </c>
      <c r="G233" s="18">
        <v>0.97219999999999995</v>
      </c>
      <c r="H233" s="18">
        <v>0.97070000000000001</v>
      </c>
      <c r="I233" s="18">
        <v>0.96930000000000005</v>
      </c>
      <c r="J233" s="18">
        <v>0.96799999999999997</v>
      </c>
      <c r="K233" s="18">
        <v>0.9667</v>
      </c>
      <c r="L233" s="18">
        <v>0.96550000000000002</v>
      </c>
      <c r="M233" s="18">
        <v>0.96450000000000002</v>
      </c>
      <c r="N233" s="18">
        <v>0.9637</v>
      </c>
      <c r="O233" s="18">
        <v>0.96299999999999997</v>
      </c>
      <c r="P233" s="18">
        <v>0.96260000000000001</v>
      </c>
      <c r="Q233" s="18">
        <v>0.96250000000000002</v>
      </c>
      <c r="R233" s="18">
        <v>0.96250000000000002</v>
      </c>
      <c r="S233" s="18">
        <v>0.96250000000000002</v>
      </c>
      <c r="T233" s="18">
        <v>0.96250000000000002</v>
      </c>
      <c r="U233" s="18">
        <v>0.96250000000000002</v>
      </c>
      <c r="V233" s="18">
        <v>0.96250000000000002</v>
      </c>
      <c r="W233" s="18">
        <v>0.96250000000000002</v>
      </c>
      <c r="X233" s="18">
        <v>0.96250000000000002</v>
      </c>
      <c r="Y233" s="18">
        <v>0.96250000000000002</v>
      </c>
      <c r="Z233" s="18">
        <v>0.96250000000000002</v>
      </c>
      <c r="AA233" s="18">
        <v>0.96250000000000002</v>
      </c>
      <c r="AB233" s="18">
        <v>0.96250000000000002</v>
      </c>
      <c r="AC233" s="18">
        <v>0.96250000000000002</v>
      </c>
      <c r="AD233" s="18">
        <v>0.96250000000000002</v>
      </c>
      <c r="AE233" s="18">
        <v>0.96250000000000002</v>
      </c>
      <c r="AF233" s="18">
        <v>0.96250000000000002</v>
      </c>
      <c r="AG233" s="18">
        <v>0.96250000000000002</v>
      </c>
      <c r="AH233" s="18">
        <v>0.96250000000000002</v>
      </c>
      <c r="AI233" s="18">
        <v>0.96250000000000002</v>
      </c>
      <c r="AJ233" s="18">
        <v>0.96250000000000002</v>
      </c>
      <c r="AK233" s="18">
        <v>0.96250000000000002</v>
      </c>
      <c r="AL233" s="18">
        <v>0.96250000000000002</v>
      </c>
      <c r="AM233" s="18">
        <v>0.96250000000000002</v>
      </c>
      <c r="AN233" s="18">
        <v>0.96250000000000002</v>
      </c>
      <c r="AO233" s="18">
        <v>0.96250000000000002</v>
      </c>
      <c r="AP233" s="18">
        <v>0.96250000000000002</v>
      </c>
      <c r="AQ233" s="18">
        <v>0.96250000000000002</v>
      </c>
      <c r="AR233" s="18">
        <v>0.96250000000000002</v>
      </c>
      <c r="AS233" s="18">
        <v>0.96250000000000002</v>
      </c>
      <c r="AT233" s="18">
        <v>0.96250000000000002</v>
      </c>
      <c r="AU233" s="18">
        <v>0.96250000000000002</v>
      </c>
      <c r="AV233" s="18">
        <v>0.96250000000000002</v>
      </c>
      <c r="AW233" s="18">
        <v>0.96250000000000002</v>
      </c>
      <c r="AX233" s="18">
        <v>0.96250000000000002</v>
      </c>
      <c r="AY233" s="18">
        <v>0.96250000000000002</v>
      </c>
      <c r="AZ233" s="18">
        <v>0.96250000000000002</v>
      </c>
      <c r="BA233" s="18">
        <v>0.96250000000000002</v>
      </c>
      <c r="BB233" s="18">
        <v>0.96250000000000002</v>
      </c>
      <c r="BC233" s="18">
        <v>0.96250000000000002</v>
      </c>
      <c r="BD233" s="18">
        <v>0.96250000000000002</v>
      </c>
      <c r="BE233" s="18">
        <v>0.96250000000000002</v>
      </c>
      <c r="BF233" s="18">
        <v>0.96250000000000002</v>
      </c>
      <c r="BG233" s="18">
        <v>0.96250000000000002</v>
      </c>
      <c r="BH233" s="18">
        <v>0.96250000000000002</v>
      </c>
      <c r="BI233" s="18">
        <v>0.96250000000000002</v>
      </c>
      <c r="BJ233" s="18">
        <v>0.96250000000000002</v>
      </c>
      <c r="BK233" s="18">
        <v>0.96250000000000002</v>
      </c>
      <c r="BL233" s="18">
        <v>0.96250000000000002</v>
      </c>
      <c r="BM233" s="18">
        <v>0.96250000000000002</v>
      </c>
      <c r="BN233" s="18">
        <v>0.96250000000000002</v>
      </c>
      <c r="BO233" s="18">
        <v>0.96250000000000002</v>
      </c>
      <c r="BP233" s="18">
        <v>0.96250000000000002</v>
      </c>
      <c r="BQ233" s="18">
        <v>0.96250000000000002</v>
      </c>
      <c r="BR233" s="18">
        <v>0.96250000000000002</v>
      </c>
      <c r="BS233" s="18">
        <v>0.96250000000000002</v>
      </c>
      <c r="BT233" s="18">
        <v>0.96250000000000002</v>
      </c>
      <c r="BU233" s="18">
        <v>0.96250000000000002</v>
      </c>
      <c r="BV233" s="18">
        <v>0.96250000000000002</v>
      </c>
      <c r="BW233" s="18">
        <v>0.96250000000000002</v>
      </c>
      <c r="BX233" s="18">
        <v>0.96250000000000002</v>
      </c>
      <c r="BY233" s="18">
        <v>0.96250000000000002</v>
      </c>
      <c r="BZ233" s="18">
        <v>0.96250000000000002</v>
      </c>
      <c r="CA233" s="18">
        <v>0.96250000000000002</v>
      </c>
      <c r="CB233" s="18">
        <v>0.96250000000000002</v>
      </c>
      <c r="CC233" s="18">
        <v>0.96250000000000002</v>
      </c>
      <c r="CD233" s="18">
        <v>0.96250000000000002</v>
      </c>
      <c r="CE233" s="18">
        <v>0.96250000000000002</v>
      </c>
      <c r="CF233" s="18">
        <v>0.96250000000000002</v>
      </c>
      <c r="CG233" s="18">
        <v>0.96250000000000002</v>
      </c>
      <c r="CH233" s="18">
        <v>0.96250000000000002</v>
      </c>
      <c r="CI233" s="18">
        <v>0.96250000000000002</v>
      </c>
      <c r="CJ233" s="18">
        <v>0.96250000000000002</v>
      </c>
      <c r="CK233" s="18">
        <v>0.96250000000000002</v>
      </c>
      <c r="CL233" s="18">
        <v>0.96250000000000002</v>
      </c>
      <c r="CM233" s="18">
        <v>0.96250000000000002</v>
      </c>
      <c r="CN233" s="18">
        <v>0.96250000000000002</v>
      </c>
      <c r="CO233" s="18">
        <v>0.96250000000000002</v>
      </c>
      <c r="CP233" s="18">
        <v>0.96250000000000002</v>
      </c>
      <c r="CQ233" s="18">
        <v>0.96250000000000002</v>
      </c>
      <c r="CR233" s="18">
        <v>0.96250000000000002</v>
      </c>
      <c r="CS233" s="18">
        <v>0.96250000000000002</v>
      </c>
      <c r="CT233" s="18">
        <v>0.96250000000000002</v>
      </c>
      <c r="CU233" s="18">
        <v>0.96250000000000002</v>
      </c>
      <c r="CV233" s="18">
        <v>0.96250000000000002</v>
      </c>
      <c r="CW233" s="18">
        <v>0.96250000000000002</v>
      </c>
      <c r="CX233" s="18">
        <v>0.96250000000000002</v>
      </c>
      <c r="CY233" s="18">
        <v>0.96250000000000002</v>
      </c>
      <c r="CZ233" s="18">
        <v>0.96250000000000002</v>
      </c>
      <c r="DA233" s="18">
        <v>0.96250000000000002</v>
      </c>
      <c r="DB233" s="18">
        <v>0.96250000000000002</v>
      </c>
      <c r="DC233" s="18"/>
      <c r="DD233" s="18"/>
      <c r="DE233" s="18"/>
    </row>
    <row r="234" spans="1:109" x14ac:dyDescent="0.25">
      <c r="A234" s="175">
        <v>23</v>
      </c>
      <c r="B234" s="18">
        <v>1</v>
      </c>
      <c r="C234" s="18">
        <v>0.98450000000000004</v>
      </c>
      <c r="D234" s="18">
        <v>0.98060000000000003</v>
      </c>
      <c r="E234" s="18">
        <v>0.97709999999999997</v>
      </c>
      <c r="F234" s="18">
        <v>0.97419999999999995</v>
      </c>
      <c r="G234" s="18">
        <v>0.97219999999999995</v>
      </c>
      <c r="H234" s="18">
        <v>0.97070000000000001</v>
      </c>
      <c r="I234" s="18">
        <v>0.96930000000000005</v>
      </c>
      <c r="J234" s="18">
        <v>0.96799999999999997</v>
      </c>
      <c r="K234" s="18">
        <v>0.9667</v>
      </c>
      <c r="L234" s="18">
        <v>0.96550000000000002</v>
      </c>
      <c r="M234" s="18">
        <v>0.96450000000000002</v>
      </c>
      <c r="N234" s="18">
        <v>0.9637</v>
      </c>
      <c r="O234" s="18">
        <v>0.96299999999999997</v>
      </c>
      <c r="P234" s="18">
        <v>0.96260000000000001</v>
      </c>
      <c r="Q234" s="18">
        <v>0.96250000000000002</v>
      </c>
      <c r="R234" s="18">
        <v>0.96250000000000002</v>
      </c>
      <c r="S234" s="18">
        <v>0.96250000000000002</v>
      </c>
      <c r="T234" s="18">
        <v>0.96250000000000002</v>
      </c>
      <c r="U234" s="18">
        <v>0.96250000000000002</v>
      </c>
      <c r="V234" s="18">
        <v>0.96250000000000002</v>
      </c>
      <c r="W234" s="18">
        <v>0.96250000000000002</v>
      </c>
      <c r="X234" s="18">
        <v>0.96250000000000002</v>
      </c>
      <c r="Y234" s="18">
        <v>0.96250000000000002</v>
      </c>
      <c r="Z234" s="18">
        <v>0.96250000000000002</v>
      </c>
      <c r="AA234" s="18">
        <v>0.96250000000000002</v>
      </c>
      <c r="AB234" s="18">
        <v>0.96250000000000002</v>
      </c>
      <c r="AC234" s="18">
        <v>0.96250000000000002</v>
      </c>
      <c r="AD234" s="18">
        <v>0.96250000000000002</v>
      </c>
      <c r="AE234" s="18">
        <v>0.96250000000000002</v>
      </c>
      <c r="AF234" s="18">
        <v>0.96250000000000002</v>
      </c>
      <c r="AG234" s="18">
        <v>0.96250000000000002</v>
      </c>
      <c r="AH234" s="18">
        <v>0.96250000000000002</v>
      </c>
      <c r="AI234" s="18">
        <v>0.96250000000000002</v>
      </c>
      <c r="AJ234" s="18">
        <v>0.96250000000000002</v>
      </c>
      <c r="AK234" s="18">
        <v>0.96250000000000002</v>
      </c>
      <c r="AL234" s="18">
        <v>0.96250000000000002</v>
      </c>
      <c r="AM234" s="18">
        <v>0.96250000000000002</v>
      </c>
      <c r="AN234" s="18">
        <v>0.96250000000000002</v>
      </c>
      <c r="AO234" s="18">
        <v>0.96250000000000002</v>
      </c>
      <c r="AP234" s="18">
        <v>0.96250000000000002</v>
      </c>
      <c r="AQ234" s="18">
        <v>0.96250000000000002</v>
      </c>
      <c r="AR234" s="18">
        <v>0.96250000000000002</v>
      </c>
      <c r="AS234" s="18">
        <v>0.96250000000000002</v>
      </c>
      <c r="AT234" s="18">
        <v>0.96250000000000002</v>
      </c>
      <c r="AU234" s="18">
        <v>0.96250000000000002</v>
      </c>
      <c r="AV234" s="18">
        <v>0.96250000000000002</v>
      </c>
      <c r="AW234" s="18">
        <v>0.96250000000000002</v>
      </c>
      <c r="AX234" s="18">
        <v>0.96250000000000002</v>
      </c>
      <c r="AY234" s="18">
        <v>0.96250000000000002</v>
      </c>
      <c r="AZ234" s="18">
        <v>0.96250000000000002</v>
      </c>
      <c r="BA234" s="18">
        <v>0.96250000000000002</v>
      </c>
      <c r="BB234" s="18">
        <v>0.96250000000000002</v>
      </c>
      <c r="BC234" s="18">
        <v>0.96250000000000002</v>
      </c>
      <c r="BD234" s="18">
        <v>0.96250000000000002</v>
      </c>
      <c r="BE234" s="18">
        <v>0.96250000000000002</v>
      </c>
      <c r="BF234" s="18">
        <v>0.96250000000000002</v>
      </c>
      <c r="BG234" s="18">
        <v>0.96250000000000002</v>
      </c>
      <c r="BH234" s="18">
        <v>0.96250000000000002</v>
      </c>
      <c r="BI234" s="18">
        <v>0.96250000000000002</v>
      </c>
      <c r="BJ234" s="18">
        <v>0.96250000000000002</v>
      </c>
      <c r="BK234" s="18">
        <v>0.96250000000000002</v>
      </c>
      <c r="BL234" s="18">
        <v>0.96250000000000002</v>
      </c>
      <c r="BM234" s="18">
        <v>0.96250000000000002</v>
      </c>
      <c r="BN234" s="18">
        <v>0.96250000000000002</v>
      </c>
      <c r="BO234" s="18">
        <v>0.96250000000000002</v>
      </c>
      <c r="BP234" s="18">
        <v>0.96250000000000002</v>
      </c>
      <c r="BQ234" s="18">
        <v>0.96250000000000002</v>
      </c>
      <c r="BR234" s="18">
        <v>0.96250000000000002</v>
      </c>
      <c r="BS234" s="18">
        <v>0.96250000000000002</v>
      </c>
      <c r="BT234" s="18">
        <v>0.96250000000000002</v>
      </c>
      <c r="BU234" s="18">
        <v>0.96250000000000002</v>
      </c>
      <c r="BV234" s="18">
        <v>0.96250000000000002</v>
      </c>
      <c r="BW234" s="18">
        <v>0.96250000000000002</v>
      </c>
      <c r="BX234" s="18">
        <v>0.96250000000000002</v>
      </c>
      <c r="BY234" s="18">
        <v>0.96250000000000002</v>
      </c>
      <c r="BZ234" s="18">
        <v>0.96250000000000002</v>
      </c>
      <c r="CA234" s="18">
        <v>0.96250000000000002</v>
      </c>
      <c r="CB234" s="18">
        <v>0.96250000000000002</v>
      </c>
      <c r="CC234" s="18">
        <v>0.96250000000000002</v>
      </c>
      <c r="CD234" s="18">
        <v>0.96250000000000002</v>
      </c>
      <c r="CE234" s="18">
        <v>0.96250000000000002</v>
      </c>
      <c r="CF234" s="18">
        <v>0.96250000000000002</v>
      </c>
      <c r="CG234" s="18">
        <v>0.96250000000000002</v>
      </c>
      <c r="CH234" s="18">
        <v>0.96250000000000002</v>
      </c>
      <c r="CI234" s="18">
        <v>0.96250000000000002</v>
      </c>
      <c r="CJ234" s="18">
        <v>0.96250000000000002</v>
      </c>
      <c r="CK234" s="18">
        <v>0.96250000000000002</v>
      </c>
      <c r="CL234" s="18">
        <v>0.96250000000000002</v>
      </c>
      <c r="CM234" s="18">
        <v>0.96250000000000002</v>
      </c>
      <c r="CN234" s="18">
        <v>0.96250000000000002</v>
      </c>
      <c r="CO234" s="18">
        <v>0.96250000000000002</v>
      </c>
      <c r="CP234" s="18">
        <v>0.96250000000000002</v>
      </c>
      <c r="CQ234" s="18">
        <v>0.96250000000000002</v>
      </c>
      <c r="CR234" s="18">
        <v>0.96250000000000002</v>
      </c>
      <c r="CS234" s="18">
        <v>0.96250000000000002</v>
      </c>
      <c r="CT234" s="18">
        <v>0.96250000000000002</v>
      </c>
      <c r="CU234" s="18">
        <v>0.96250000000000002</v>
      </c>
      <c r="CV234" s="18">
        <v>0.96250000000000002</v>
      </c>
      <c r="CW234" s="18">
        <v>0.96250000000000002</v>
      </c>
      <c r="CX234" s="18">
        <v>0.96250000000000002</v>
      </c>
      <c r="CY234" s="18">
        <v>0.96250000000000002</v>
      </c>
      <c r="CZ234" s="18">
        <v>0.96250000000000002</v>
      </c>
      <c r="DA234" s="18">
        <v>0.96250000000000002</v>
      </c>
      <c r="DB234" s="18">
        <v>0.96250000000000002</v>
      </c>
      <c r="DC234" s="18"/>
      <c r="DD234" s="18"/>
      <c r="DE234" s="18"/>
    </row>
    <row r="235" spans="1:109" x14ac:dyDescent="0.25">
      <c r="A235" s="175">
        <v>24</v>
      </c>
      <c r="B235" s="18">
        <v>1</v>
      </c>
      <c r="C235" s="18">
        <v>0.98450000000000004</v>
      </c>
      <c r="D235" s="18">
        <v>0.98060000000000003</v>
      </c>
      <c r="E235" s="18">
        <v>0.97709999999999997</v>
      </c>
      <c r="F235" s="18">
        <v>0.97419999999999995</v>
      </c>
      <c r="G235" s="18">
        <v>0.97219999999999995</v>
      </c>
      <c r="H235" s="18">
        <v>0.97070000000000001</v>
      </c>
      <c r="I235" s="18">
        <v>0.96930000000000005</v>
      </c>
      <c r="J235" s="18">
        <v>0.96799999999999997</v>
      </c>
      <c r="K235" s="18">
        <v>0.9667</v>
      </c>
      <c r="L235" s="18">
        <v>0.96550000000000002</v>
      </c>
      <c r="M235" s="18">
        <v>0.96450000000000002</v>
      </c>
      <c r="N235" s="18">
        <v>0.9637</v>
      </c>
      <c r="O235" s="18">
        <v>0.96299999999999997</v>
      </c>
      <c r="P235" s="18">
        <v>0.96260000000000001</v>
      </c>
      <c r="Q235" s="18">
        <v>0.96250000000000002</v>
      </c>
      <c r="R235" s="18">
        <v>0.96250000000000002</v>
      </c>
      <c r="S235" s="18">
        <v>0.96250000000000002</v>
      </c>
      <c r="T235" s="18">
        <v>0.96250000000000002</v>
      </c>
      <c r="U235" s="18">
        <v>0.96250000000000002</v>
      </c>
      <c r="V235" s="18">
        <v>0.96250000000000002</v>
      </c>
      <c r="W235" s="18">
        <v>0.96250000000000002</v>
      </c>
      <c r="X235" s="18">
        <v>0.96250000000000002</v>
      </c>
      <c r="Y235" s="18">
        <v>0.96250000000000002</v>
      </c>
      <c r="Z235" s="18">
        <v>0.96250000000000002</v>
      </c>
      <c r="AA235" s="18">
        <v>0.96250000000000002</v>
      </c>
      <c r="AB235" s="18">
        <v>0.96250000000000002</v>
      </c>
      <c r="AC235" s="18">
        <v>0.96250000000000002</v>
      </c>
      <c r="AD235" s="18">
        <v>0.96250000000000002</v>
      </c>
      <c r="AE235" s="18">
        <v>0.96250000000000002</v>
      </c>
      <c r="AF235" s="18">
        <v>0.96250000000000002</v>
      </c>
      <c r="AG235" s="18">
        <v>0.96250000000000002</v>
      </c>
      <c r="AH235" s="18">
        <v>0.96250000000000002</v>
      </c>
      <c r="AI235" s="18">
        <v>0.96250000000000002</v>
      </c>
      <c r="AJ235" s="18">
        <v>0.96250000000000002</v>
      </c>
      <c r="AK235" s="18">
        <v>0.96250000000000002</v>
      </c>
      <c r="AL235" s="18">
        <v>0.96250000000000002</v>
      </c>
      <c r="AM235" s="18">
        <v>0.96250000000000002</v>
      </c>
      <c r="AN235" s="18">
        <v>0.96250000000000002</v>
      </c>
      <c r="AO235" s="18">
        <v>0.96250000000000002</v>
      </c>
      <c r="AP235" s="18">
        <v>0.96250000000000002</v>
      </c>
      <c r="AQ235" s="18">
        <v>0.96250000000000002</v>
      </c>
      <c r="AR235" s="18">
        <v>0.96250000000000002</v>
      </c>
      <c r="AS235" s="18">
        <v>0.96250000000000002</v>
      </c>
      <c r="AT235" s="18">
        <v>0.96250000000000002</v>
      </c>
      <c r="AU235" s="18">
        <v>0.96250000000000002</v>
      </c>
      <c r="AV235" s="18">
        <v>0.96250000000000002</v>
      </c>
      <c r="AW235" s="18">
        <v>0.96250000000000002</v>
      </c>
      <c r="AX235" s="18">
        <v>0.96250000000000002</v>
      </c>
      <c r="AY235" s="18">
        <v>0.96250000000000002</v>
      </c>
      <c r="AZ235" s="18">
        <v>0.96250000000000002</v>
      </c>
      <c r="BA235" s="18">
        <v>0.96250000000000002</v>
      </c>
      <c r="BB235" s="18">
        <v>0.96250000000000002</v>
      </c>
      <c r="BC235" s="18">
        <v>0.96250000000000002</v>
      </c>
      <c r="BD235" s="18">
        <v>0.96250000000000002</v>
      </c>
      <c r="BE235" s="18">
        <v>0.96250000000000002</v>
      </c>
      <c r="BF235" s="18">
        <v>0.96250000000000002</v>
      </c>
      <c r="BG235" s="18">
        <v>0.96250000000000002</v>
      </c>
      <c r="BH235" s="18">
        <v>0.96250000000000002</v>
      </c>
      <c r="BI235" s="18">
        <v>0.96250000000000002</v>
      </c>
      <c r="BJ235" s="18">
        <v>0.96250000000000002</v>
      </c>
      <c r="BK235" s="18">
        <v>0.96250000000000002</v>
      </c>
      <c r="BL235" s="18">
        <v>0.96250000000000002</v>
      </c>
      <c r="BM235" s="18">
        <v>0.96250000000000002</v>
      </c>
      <c r="BN235" s="18">
        <v>0.96250000000000002</v>
      </c>
      <c r="BO235" s="18">
        <v>0.96250000000000002</v>
      </c>
      <c r="BP235" s="18">
        <v>0.96250000000000002</v>
      </c>
      <c r="BQ235" s="18">
        <v>0.96250000000000002</v>
      </c>
      <c r="BR235" s="18">
        <v>0.96250000000000002</v>
      </c>
      <c r="BS235" s="18">
        <v>0.96250000000000002</v>
      </c>
      <c r="BT235" s="18">
        <v>0.96250000000000002</v>
      </c>
      <c r="BU235" s="18">
        <v>0.96250000000000002</v>
      </c>
      <c r="BV235" s="18">
        <v>0.96250000000000002</v>
      </c>
      <c r="BW235" s="18">
        <v>0.96250000000000002</v>
      </c>
      <c r="BX235" s="18">
        <v>0.96250000000000002</v>
      </c>
      <c r="BY235" s="18">
        <v>0.96250000000000002</v>
      </c>
      <c r="BZ235" s="18">
        <v>0.96250000000000002</v>
      </c>
      <c r="CA235" s="18">
        <v>0.96250000000000002</v>
      </c>
      <c r="CB235" s="18">
        <v>0.96250000000000002</v>
      </c>
      <c r="CC235" s="18">
        <v>0.96250000000000002</v>
      </c>
      <c r="CD235" s="18">
        <v>0.96250000000000002</v>
      </c>
      <c r="CE235" s="18">
        <v>0.96250000000000002</v>
      </c>
      <c r="CF235" s="18">
        <v>0.96250000000000002</v>
      </c>
      <c r="CG235" s="18">
        <v>0.96250000000000002</v>
      </c>
      <c r="CH235" s="18">
        <v>0.96250000000000002</v>
      </c>
      <c r="CI235" s="18">
        <v>0.96250000000000002</v>
      </c>
      <c r="CJ235" s="18">
        <v>0.96250000000000002</v>
      </c>
      <c r="CK235" s="18">
        <v>0.96250000000000002</v>
      </c>
      <c r="CL235" s="18">
        <v>0.96250000000000002</v>
      </c>
      <c r="CM235" s="18">
        <v>0.96250000000000002</v>
      </c>
      <c r="CN235" s="18">
        <v>0.96250000000000002</v>
      </c>
      <c r="CO235" s="18">
        <v>0.96250000000000002</v>
      </c>
      <c r="CP235" s="18">
        <v>0.96250000000000002</v>
      </c>
      <c r="CQ235" s="18">
        <v>0.96250000000000002</v>
      </c>
      <c r="CR235" s="18">
        <v>0.96250000000000002</v>
      </c>
      <c r="CS235" s="18">
        <v>0.96250000000000002</v>
      </c>
      <c r="CT235" s="18">
        <v>0.96250000000000002</v>
      </c>
      <c r="CU235" s="18">
        <v>0.96250000000000002</v>
      </c>
      <c r="CV235" s="18">
        <v>0.96250000000000002</v>
      </c>
      <c r="CW235" s="18">
        <v>0.96250000000000002</v>
      </c>
      <c r="CX235" s="18">
        <v>0.96250000000000002</v>
      </c>
      <c r="CY235" s="18">
        <v>0.96250000000000002</v>
      </c>
      <c r="CZ235" s="18">
        <v>0.96250000000000002</v>
      </c>
      <c r="DA235" s="18">
        <v>0.96250000000000002</v>
      </c>
      <c r="DB235" s="18">
        <v>0.96250000000000002</v>
      </c>
      <c r="DC235" s="18"/>
      <c r="DD235" s="18"/>
      <c r="DE235" s="18"/>
    </row>
    <row r="236" spans="1:109" x14ac:dyDescent="0.25">
      <c r="A236" s="175">
        <v>25</v>
      </c>
      <c r="B236" s="18">
        <v>1</v>
      </c>
      <c r="C236" s="18">
        <v>0.98450000000000004</v>
      </c>
      <c r="D236" s="18">
        <v>0.98060000000000003</v>
      </c>
      <c r="E236" s="18">
        <v>0.97709999999999997</v>
      </c>
      <c r="F236" s="18">
        <v>0.97419999999999995</v>
      </c>
      <c r="G236" s="18">
        <v>0.97219999999999995</v>
      </c>
      <c r="H236" s="18">
        <v>0.97070000000000001</v>
      </c>
      <c r="I236" s="18">
        <v>0.96930000000000005</v>
      </c>
      <c r="J236" s="18">
        <v>0.96799999999999997</v>
      </c>
      <c r="K236" s="18">
        <v>0.9667</v>
      </c>
      <c r="L236" s="18">
        <v>0.96550000000000002</v>
      </c>
      <c r="M236" s="18">
        <v>0.96450000000000002</v>
      </c>
      <c r="N236" s="18">
        <v>0.9637</v>
      </c>
      <c r="O236" s="18">
        <v>0.96299999999999997</v>
      </c>
      <c r="P236" s="18">
        <v>0.96260000000000001</v>
      </c>
      <c r="Q236" s="18">
        <v>0.96250000000000002</v>
      </c>
      <c r="R236" s="18">
        <v>0.96250000000000002</v>
      </c>
      <c r="S236" s="18">
        <v>0.96250000000000002</v>
      </c>
      <c r="T236" s="18">
        <v>0.96250000000000002</v>
      </c>
      <c r="U236" s="18">
        <v>0.96250000000000002</v>
      </c>
      <c r="V236" s="18">
        <v>0.96250000000000002</v>
      </c>
      <c r="W236" s="18">
        <v>0.96250000000000002</v>
      </c>
      <c r="X236" s="18">
        <v>0.96250000000000002</v>
      </c>
      <c r="Y236" s="18">
        <v>0.96250000000000002</v>
      </c>
      <c r="Z236" s="18">
        <v>0.96250000000000002</v>
      </c>
      <c r="AA236" s="18">
        <v>0.96250000000000002</v>
      </c>
      <c r="AB236" s="18">
        <v>0.96250000000000002</v>
      </c>
      <c r="AC236" s="18">
        <v>0.96250000000000002</v>
      </c>
      <c r="AD236" s="18">
        <v>0.96250000000000002</v>
      </c>
      <c r="AE236" s="18">
        <v>0.96250000000000002</v>
      </c>
      <c r="AF236" s="18">
        <v>0.96250000000000002</v>
      </c>
      <c r="AG236" s="18">
        <v>0.96250000000000002</v>
      </c>
      <c r="AH236" s="18">
        <v>0.96250000000000002</v>
      </c>
      <c r="AI236" s="18">
        <v>0.96250000000000002</v>
      </c>
      <c r="AJ236" s="18">
        <v>0.96250000000000002</v>
      </c>
      <c r="AK236" s="18">
        <v>0.96250000000000002</v>
      </c>
      <c r="AL236" s="18">
        <v>0.96250000000000002</v>
      </c>
      <c r="AM236" s="18">
        <v>0.96250000000000002</v>
      </c>
      <c r="AN236" s="18">
        <v>0.96250000000000002</v>
      </c>
      <c r="AO236" s="18">
        <v>0.96250000000000002</v>
      </c>
      <c r="AP236" s="18">
        <v>0.96250000000000002</v>
      </c>
      <c r="AQ236" s="18">
        <v>0.96250000000000002</v>
      </c>
      <c r="AR236" s="18">
        <v>0.96250000000000002</v>
      </c>
      <c r="AS236" s="18">
        <v>0.96250000000000002</v>
      </c>
      <c r="AT236" s="18">
        <v>0.96250000000000002</v>
      </c>
      <c r="AU236" s="18">
        <v>0.96250000000000002</v>
      </c>
      <c r="AV236" s="18">
        <v>0.96250000000000002</v>
      </c>
      <c r="AW236" s="18">
        <v>0.96250000000000002</v>
      </c>
      <c r="AX236" s="18">
        <v>0.96250000000000002</v>
      </c>
      <c r="AY236" s="18">
        <v>0.96250000000000002</v>
      </c>
      <c r="AZ236" s="18">
        <v>0.96250000000000002</v>
      </c>
      <c r="BA236" s="18">
        <v>0.96250000000000002</v>
      </c>
      <c r="BB236" s="18">
        <v>0.96250000000000002</v>
      </c>
      <c r="BC236" s="18">
        <v>0.96250000000000002</v>
      </c>
      <c r="BD236" s="18">
        <v>0.96250000000000002</v>
      </c>
      <c r="BE236" s="18">
        <v>0.96250000000000002</v>
      </c>
      <c r="BF236" s="18">
        <v>0.96250000000000002</v>
      </c>
      <c r="BG236" s="18">
        <v>0.96250000000000002</v>
      </c>
      <c r="BH236" s="18">
        <v>0.96250000000000002</v>
      </c>
      <c r="BI236" s="18">
        <v>0.96250000000000002</v>
      </c>
      <c r="BJ236" s="18">
        <v>0.96250000000000002</v>
      </c>
      <c r="BK236" s="18">
        <v>0.96250000000000002</v>
      </c>
      <c r="BL236" s="18">
        <v>0.96250000000000002</v>
      </c>
      <c r="BM236" s="18">
        <v>0.96250000000000002</v>
      </c>
      <c r="BN236" s="18">
        <v>0.96250000000000002</v>
      </c>
      <c r="BO236" s="18">
        <v>0.96250000000000002</v>
      </c>
      <c r="BP236" s="18">
        <v>0.96250000000000002</v>
      </c>
      <c r="BQ236" s="18">
        <v>0.96250000000000002</v>
      </c>
      <c r="BR236" s="18">
        <v>0.96250000000000002</v>
      </c>
      <c r="BS236" s="18">
        <v>0.96250000000000002</v>
      </c>
      <c r="BT236" s="18">
        <v>0.96250000000000002</v>
      </c>
      <c r="BU236" s="18">
        <v>0.96250000000000002</v>
      </c>
      <c r="BV236" s="18">
        <v>0.96250000000000002</v>
      </c>
      <c r="BW236" s="18">
        <v>0.96250000000000002</v>
      </c>
      <c r="BX236" s="18">
        <v>0.96250000000000002</v>
      </c>
      <c r="BY236" s="18">
        <v>0.96250000000000002</v>
      </c>
      <c r="BZ236" s="18">
        <v>0.96250000000000002</v>
      </c>
      <c r="CA236" s="18">
        <v>0.96250000000000002</v>
      </c>
      <c r="CB236" s="18">
        <v>0.96250000000000002</v>
      </c>
      <c r="CC236" s="18">
        <v>0.96250000000000002</v>
      </c>
      <c r="CD236" s="18">
        <v>0.96250000000000002</v>
      </c>
      <c r="CE236" s="18">
        <v>0.96250000000000002</v>
      </c>
      <c r="CF236" s="18">
        <v>0.96250000000000002</v>
      </c>
      <c r="CG236" s="18">
        <v>0.96250000000000002</v>
      </c>
      <c r="CH236" s="18">
        <v>0.96250000000000002</v>
      </c>
      <c r="CI236" s="18">
        <v>0.96250000000000002</v>
      </c>
      <c r="CJ236" s="18">
        <v>0.96250000000000002</v>
      </c>
      <c r="CK236" s="18">
        <v>0.96250000000000002</v>
      </c>
      <c r="CL236" s="18">
        <v>0.96250000000000002</v>
      </c>
      <c r="CM236" s="18">
        <v>0.96250000000000002</v>
      </c>
      <c r="CN236" s="18">
        <v>0.96250000000000002</v>
      </c>
      <c r="CO236" s="18">
        <v>0.96250000000000002</v>
      </c>
      <c r="CP236" s="18">
        <v>0.96250000000000002</v>
      </c>
      <c r="CQ236" s="18">
        <v>0.96250000000000002</v>
      </c>
      <c r="CR236" s="18">
        <v>0.96250000000000002</v>
      </c>
      <c r="CS236" s="18">
        <v>0.96250000000000002</v>
      </c>
      <c r="CT236" s="18">
        <v>0.96250000000000002</v>
      </c>
      <c r="CU236" s="18">
        <v>0.96250000000000002</v>
      </c>
      <c r="CV236" s="18">
        <v>0.96250000000000002</v>
      </c>
      <c r="CW236" s="18">
        <v>0.96250000000000002</v>
      </c>
      <c r="CX236" s="18">
        <v>0.96250000000000002</v>
      </c>
      <c r="CY236" s="18">
        <v>0.96250000000000002</v>
      </c>
      <c r="CZ236" s="18">
        <v>0.96250000000000002</v>
      </c>
      <c r="DA236" s="18">
        <v>0.96250000000000002</v>
      </c>
      <c r="DB236" s="18">
        <v>0.96250000000000002</v>
      </c>
      <c r="DC236" s="18"/>
      <c r="DD236" s="18"/>
      <c r="DE236" s="18"/>
    </row>
    <row r="237" spans="1:109" x14ac:dyDescent="0.25">
      <c r="A237" s="175">
        <v>26</v>
      </c>
      <c r="B237" s="18">
        <v>1</v>
      </c>
      <c r="C237" s="18">
        <v>0.98450000000000004</v>
      </c>
      <c r="D237" s="18">
        <v>0.98060000000000003</v>
      </c>
      <c r="E237" s="18">
        <v>0.97709999999999997</v>
      </c>
      <c r="F237" s="18">
        <v>0.97419999999999995</v>
      </c>
      <c r="G237" s="18">
        <v>0.97219999999999995</v>
      </c>
      <c r="H237" s="18">
        <v>0.97070000000000001</v>
      </c>
      <c r="I237" s="18">
        <v>0.96930000000000005</v>
      </c>
      <c r="J237" s="18">
        <v>0.96799999999999997</v>
      </c>
      <c r="K237" s="18">
        <v>0.9667</v>
      </c>
      <c r="L237" s="18">
        <v>0.96550000000000002</v>
      </c>
      <c r="M237" s="18">
        <v>0.96450000000000002</v>
      </c>
      <c r="N237" s="18">
        <v>0.9637</v>
      </c>
      <c r="O237" s="18">
        <v>0.96299999999999997</v>
      </c>
      <c r="P237" s="18">
        <v>0.96260000000000001</v>
      </c>
      <c r="Q237" s="18">
        <v>0.96250000000000002</v>
      </c>
      <c r="R237" s="18">
        <v>0.96250000000000002</v>
      </c>
      <c r="S237" s="18">
        <v>0.96250000000000002</v>
      </c>
      <c r="T237" s="18">
        <v>0.96250000000000002</v>
      </c>
      <c r="U237" s="18">
        <v>0.96250000000000002</v>
      </c>
      <c r="V237" s="18">
        <v>0.96250000000000002</v>
      </c>
      <c r="W237" s="18">
        <v>0.96250000000000002</v>
      </c>
      <c r="X237" s="18">
        <v>0.96250000000000002</v>
      </c>
      <c r="Y237" s="18">
        <v>0.96250000000000002</v>
      </c>
      <c r="Z237" s="18">
        <v>0.96250000000000002</v>
      </c>
      <c r="AA237" s="18">
        <v>0.96250000000000002</v>
      </c>
      <c r="AB237" s="18">
        <v>0.96250000000000002</v>
      </c>
      <c r="AC237" s="18">
        <v>0.96250000000000002</v>
      </c>
      <c r="AD237" s="18">
        <v>0.96250000000000002</v>
      </c>
      <c r="AE237" s="18">
        <v>0.96250000000000002</v>
      </c>
      <c r="AF237" s="18">
        <v>0.96250000000000002</v>
      </c>
      <c r="AG237" s="18">
        <v>0.96250000000000002</v>
      </c>
      <c r="AH237" s="18">
        <v>0.96250000000000002</v>
      </c>
      <c r="AI237" s="18">
        <v>0.96250000000000002</v>
      </c>
      <c r="AJ237" s="18">
        <v>0.96250000000000002</v>
      </c>
      <c r="AK237" s="18">
        <v>0.96250000000000002</v>
      </c>
      <c r="AL237" s="18">
        <v>0.96250000000000002</v>
      </c>
      <c r="AM237" s="18">
        <v>0.96250000000000002</v>
      </c>
      <c r="AN237" s="18">
        <v>0.96250000000000002</v>
      </c>
      <c r="AO237" s="18">
        <v>0.96250000000000002</v>
      </c>
      <c r="AP237" s="18">
        <v>0.96250000000000002</v>
      </c>
      <c r="AQ237" s="18">
        <v>0.96250000000000002</v>
      </c>
      <c r="AR237" s="18">
        <v>0.96250000000000002</v>
      </c>
      <c r="AS237" s="18">
        <v>0.96250000000000002</v>
      </c>
      <c r="AT237" s="18">
        <v>0.96250000000000002</v>
      </c>
      <c r="AU237" s="18">
        <v>0.96250000000000002</v>
      </c>
      <c r="AV237" s="18">
        <v>0.96250000000000002</v>
      </c>
      <c r="AW237" s="18">
        <v>0.96250000000000002</v>
      </c>
      <c r="AX237" s="18">
        <v>0.96250000000000002</v>
      </c>
      <c r="AY237" s="18">
        <v>0.96250000000000002</v>
      </c>
      <c r="AZ237" s="18">
        <v>0.96250000000000002</v>
      </c>
      <c r="BA237" s="18">
        <v>0.96250000000000002</v>
      </c>
      <c r="BB237" s="18">
        <v>0.96250000000000002</v>
      </c>
      <c r="BC237" s="18">
        <v>0.96250000000000002</v>
      </c>
      <c r="BD237" s="18">
        <v>0.96250000000000002</v>
      </c>
      <c r="BE237" s="18">
        <v>0.96250000000000002</v>
      </c>
      <c r="BF237" s="18">
        <v>0.96250000000000002</v>
      </c>
      <c r="BG237" s="18">
        <v>0.96250000000000002</v>
      </c>
      <c r="BH237" s="18">
        <v>0.96250000000000002</v>
      </c>
      <c r="BI237" s="18">
        <v>0.96250000000000002</v>
      </c>
      <c r="BJ237" s="18">
        <v>0.96250000000000002</v>
      </c>
      <c r="BK237" s="18">
        <v>0.96250000000000002</v>
      </c>
      <c r="BL237" s="18">
        <v>0.96250000000000002</v>
      </c>
      <c r="BM237" s="18">
        <v>0.96250000000000002</v>
      </c>
      <c r="BN237" s="18">
        <v>0.96250000000000002</v>
      </c>
      <c r="BO237" s="18">
        <v>0.96250000000000002</v>
      </c>
      <c r="BP237" s="18">
        <v>0.96250000000000002</v>
      </c>
      <c r="BQ237" s="18">
        <v>0.96250000000000002</v>
      </c>
      <c r="BR237" s="18">
        <v>0.96250000000000002</v>
      </c>
      <c r="BS237" s="18">
        <v>0.96250000000000002</v>
      </c>
      <c r="BT237" s="18">
        <v>0.96250000000000002</v>
      </c>
      <c r="BU237" s="18">
        <v>0.96250000000000002</v>
      </c>
      <c r="BV237" s="18">
        <v>0.96250000000000002</v>
      </c>
      <c r="BW237" s="18">
        <v>0.96250000000000002</v>
      </c>
      <c r="BX237" s="18">
        <v>0.96250000000000002</v>
      </c>
      <c r="BY237" s="18">
        <v>0.96250000000000002</v>
      </c>
      <c r="BZ237" s="18">
        <v>0.96250000000000002</v>
      </c>
      <c r="CA237" s="18">
        <v>0.96250000000000002</v>
      </c>
      <c r="CB237" s="18">
        <v>0.96250000000000002</v>
      </c>
      <c r="CC237" s="18">
        <v>0.96250000000000002</v>
      </c>
      <c r="CD237" s="18">
        <v>0.96250000000000002</v>
      </c>
      <c r="CE237" s="18">
        <v>0.96250000000000002</v>
      </c>
      <c r="CF237" s="18">
        <v>0.96250000000000002</v>
      </c>
      <c r="CG237" s="18">
        <v>0.96250000000000002</v>
      </c>
      <c r="CH237" s="18">
        <v>0.96250000000000002</v>
      </c>
      <c r="CI237" s="18">
        <v>0.96250000000000002</v>
      </c>
      <c r="CJ237" s="18">
        <v>0.96250000000000002</v>
      </c>
      <c r="CK237" s="18">
        <v>0.96250000000000002</v>
      </c>
      <c r="CL237" s="18">
        <v>0.96250000000000002</v>
      </c>
      <c r="CM237" s="18">
        <v>0.96250000000000002</v>
      </c>
      <c r="CN237" s="18">
        <v>0.96250000000000002</v>
      </c>
      <c r="CO237" s="18">
        <v>0.96250000000000002</v>
      </c>
      <c r="CP237" s="18">
        <v>0.96250000000000002</v>
      </c>
      <c r="CQ237" s="18">
        <v>0.96250000000000002</v>
      </c>
      <c r="CR237" s="18">
        <v>0.96250000000000002</v>
      </c>
      <c r="CS237" s="18">
        <v>0.96250000000000002</v>
      </c>
      <c r="CT237" s="18">
        <v>0.96250000000000002</v>
      </c>
      <c r="CU237" s="18">
        <v>0.96250000000000002</v>
      </c>
      <c r="CV237" s="18">
        <v>0.96250000000000002</v>
      </c>
      <c r="CW237" s="18">
        <v>0.96250000000000002</v>
      </c>
      <c r="CX237" s="18">
        <v>0.96250000000000002</v>
      </c>
      <c r="CY237" s="18">
        <v>0.96250000000000002</v>
      </c>
      <c r="CZ237" s="18">
        <v>0.96250000000000002</v>
      </c>
      <c r="DA237" s="18">
        <v>0.96250000000000002</v>
      </c>
      <c r="DB237" s="18">
        <v>0.96250000000000002</v>
      </c>
      <c r="DC237" s="18"/>
      <c r="DD237" s="18"/>
      <c r="DE237" s="18"/>
    </row>
    <row r="238" spans="1:109" x14ac:dyDescent="0.25">
      <c r="A238" s="175">
        <v>27</v>
      </c>
      <c r="B238" s="18">
        <v>1</v>
      </c>
      <c r="C238" s="18">
        <v>0.98450000000000004</v>
      </c>
      <c r="D238" s="18">
        <v>0.98060000000000003</v>
      </c>
      <c r="E238" s="18">
        <v>0.97709999999999997</v>
      </c>
      <c r="F238" s="18">
        <v>0.97419999999999995</v>
      </c>
      <c r="G238" s="18">
        <v>0.97219999999999995</v>
      </c>
      <c r="H238" s="18">
        <v>0.97070000000000001</v>
      </c>
      <c r="I238" s="18">
        <v>0.96930000000000005</v>
      </c>
      <c r="J238" s="18">
        <v>0.96799999999999997</v>
      </c>
      <c r="K238" s="18">
        <v>0.9667</v>
      </c>
      <c r="L238" s="18">
        <v>0.96550000000000002</v>
      </c>
      <c r="M238" s="18">
        <v>0.96450000000000002</v>
      </c>
      <c r="N238" s="18">
        <v>0.9637</v>
      </c>
      <c r="O238" s="18">
        <v>0.96299999999999997</v>
      </c>
      <c r="P238" s="18">
        <v>0.96260000000000001</v>
      </c>
      <c r="Q238" s="18">
        <v>0.96250000000000002</v>
      </c>
      <c r="R238" s="18">
        <v>0.96250000000000002</v>
      </c>
      <c r="S238" s="18">
        <v>0.96250000000000002</v>
      </c>
      <c r="T238" s="18">
        <v>0.96250000000000002</v>
      </c>
      <c r="U238" s="18">
        <v>0.96250000000000002</v>
      </c>
      <c r="V238" s="18">
        <v>0.96250000000000002</v>
      </c>
      <c r="W238" s="18">
        <v>0.96250000000000002</v>
      </c>
      <c r="X238" s="18">
        <v>0.96250000000000002</v>
      </c>
      <c r="Y238" s="18">
        <v>0.96250000000000002</v>
      </c>
      <c r="Z238" s="18">
        <v>0.96250000000000002</v>
      </c>
      <c r="AA238" s="18">
        <v>0.96250000000000002</v>
      </c>
      <c r="AB238" s="18">
        <v>0.96250000000000002</v>
      </c>
      <c r="AC238" s="18">
        <v>0.96250000000000002</v>
      </c>
      <c r="AD238" s="18">
        <v>0.96250000000000002</v>
      </c>
      <c r="AE238" s="18">
        <v>0.96250000000000002</v>
      </c>
      <c r="AF238" s="18">
        <v>0.96250000000000002</v>
      </c>
      <c r="AG238" s="18">
        <v>0.96250000000000002</v>
      </c>
      <c r="AH238" s="18">
        <v>0.96250000000000002</v>
      </c>
      <c r="AI238" s="18">
        <v>0.96250000000000002</v>
      </c>
      <c r="AJ238" s="18">
        <v>0.96250000000000002</v>
      </c>
      <c r="AK238" s="18">
        <v>0.96250000000000002</v>
      </c>
      <c r="AL238" s="18">
        <v>0.96250000000000002</v>
      </c>
      <c r="AM238" s="18">
        <v>0.96250000000000002</v>
      </c>
      <c r="AN238" s="18">
        <v>0.96250000000000002</v>
      </c>
      <c r="AO238" s="18">
        <v>0.96250000000000002</v>
      </c>
      <c r="AP238" s="18">
        <v>0.96250000000000002</v>
      </c>
      <c r="AQ238" s="18">
        <v>0.96250000000000002</v>
      </c>
      <c r="AR238" s="18">
        <v>0.96250000000000002</v>
      </c>
      <c r="AS238" s="18">
        <v>0.96250000000000002</v>
      </c>
      <c r="AT238" s="18">
        <v>0.96250000000000002</v>
      </c>
      <c r="AU238" s="18">
        <v>0.96250000000000002</v>
      </c>
      <c r="AV238" s="18">
        <v>0.96250000000000002</v>
      </c>
      <c r="AW238" s="18">
        <v>0.96250000000000002</v>
      </c>
      <c r="AX238" s="18">
        <v>0.96250000000000002</v>
      </c>
      <c r="AY238" s="18">
        <v>0.96250000000000002</v>
      </c>
      <c r="AZ238" s="18">
        <v>0.96250000000000002</v>
      </c>
      <c r="BA238" s="18">
        <v>0.96250000000000002</v>
      </c>
      <c r="BB238" s="18">
        <v>0.96250000000000002</v>
      </c>
      <c r="BC238" s="18">
        <v>0.96250000000000002</v>
      </c>
      <c r="BD238" s="18">
        <v>0.96250000000000002</v>
      </c>
      <c r="BE238" s="18">
        <v>0.96250000000000002</v>
      </c>
      <c r="BF238" s="18">
        <v>0.96250000000000002</v>
      </c>
      <c r="BG238" s="18">
        <v>0.96250000000000002</v>
      </c>
      <c r="BH238" s="18">
        <v>0.96250000000000002</v>
      </c>
      <c r="BI238" s="18">
        <v>0.96250000000000002</v>
      </c>
      <c r="BJ238" s="18">
        <v>0.96250000000000002</v>
      </c>
      <c r="BK238" s="18">
        <v>0.96250000000000002</v>
      </c>
      <c r="BL238" s="18">
        <v>0.96250000000000002</v>
      </c>
      <c r="BM238" s="18">
        <v>0.96250000000000002</v>
      </c>
      <c r="BN238" s="18">
        <v>0.96250000000000002</v>
      </c>
      <c r="BO238" s="18">
        <v>0.96250000000000002</v>
      </c>
      <c r="BP238" s="18">
        <v>0.96250000000000002</v>
      </c>
      <c r="BQ238" s="18">
        <v>0.96250000000000002</v>
      </c>
      <c r="BR238" s="18">
        <v>0.96250000000000002</v>
      </c>
      <c r="BS238" s="18">
        <v>0.96250000000000002</v>
      </c>
      <c r="BT238" s="18">
        <v>0.96250000000000002</v>
      </c>
      <c r="BU238" s="18">
        <v>0.96250000000000002</v>
      </c>
      <c r="BV238" s="18">
        <v>0.96250000000000002</v>
      </c>
      <c r="BW238" s="18">
        <v>0.96250000000000002</v>
      </c>
      <c r="BX238" s="18">
        <v>0.96250000000000002</v>
      </c>
      <c r="BY238" s="18">
        <v>0.96250000000000002</v>
      </c>
      <c r="BZ238" s="18">
        <v>0.96250000000000002</v>
      </c>
      <c r="CA238" s="18">
        <v>0.96250000000000002</v>
      </c>
      <c r="CB238" s="18">
        <v>0.96250000000000002</v>
      </c>
      <c r="CC238" s="18">
        <v>0.96250000000000002</v>
      </c>
      <c r="CD238" s="18">
        <v>0.96250000000000002</v>
      </c>
      <c r="CE238" s="18">
        <v>0.96250000000000002</v>
      </c>
      <c r="CF238" s="18">
        <v>0.96250000000000002</v>
      </c>
      <c r="CG238" s="18">
        <v>0.96250000000000002</v>
      </c>
      <c r="CH238" s="18">
        <v>0.96250000000000002</v>
      </c>
      <c r="CI238" s="18">
        <v>0.96250000000000002</v>
      </c>
      <c r="CJ238" s="18">
        <v>0.96250000000000002</v>
      </c>
      <c r="CK238" s="18">
        <v>0.96250000000000002</v>
      </c>
      <c r="CL238" s="18">
        <v>0.96250000000000002</v>
      </c>
      <c r="CM238" s="18">
        <v>0.96250000000000002</v>
      </c>
      <c r="CN238" s="18">
        <v>0.96250000000000002</v>
      </c>
      <c r="CO238" s="18">
        <v>0.96250000000000002</v>
      </c>
      <c r="CP238" s="18">
        <v>0.96250000000000002</v>
      </c>
      <c r="CQ238" s="18">
        <v>0.96250000000000002</v>
      </c>
      <c r="CR238" s="18">
        <v>0.96250000000000002</v>
      </c>
      <c r="CS238" s="18">
        <v>0.96250000000000002</v>
      </c>
      <c r="CT238" s="18">
        <v>0.96250000000000002</v>
      </c>
      <c r="CU238" s="18">
        <v>0.96250000000000002</v>
      </c>
      <c r="CV238" s="18">
        <v>0.96250000000000002</v>
      </c>
      <c r="CW238" s="18">
        <v>0.96250000000000002</v>
      </c>
      <c r="CX238" s="18">
        <v>0.96250000000000002</v>
      </c>
      <c r="CY238" s="18">
        <v>0.96250000000000002</v>
      </c>
      <c r="CZ238" s="18">
        <v>0.96250000000000002</v>
      </c>
      <c r="DA238" s="18">
        <v>0.96250000000000002</v>
      </c>
      <c r="DB238" s="18">
        <v>0.96250000000000002</v>
      </c>
      <c r="DC238" s="18"/>
      <c r="DD238" s="18"/>
      <c r="DE238" s="18"/>
    </row>
    <row r="239" spans="1:109" x14ac:dyDescent="0.25">
      <c r="A239" s="175">
        <v>28</v>
      </c>
      <c r="B239" s="18">
        <v>1</v>
      </c>
      <c r="C239" s="18">
        <v>0.98450000000000004</v>
      </c>
      <c r="D239" s="18">
        <v>0.98060000000000003</v>
      </c>
      <c r="E239" s="18">
        <v>0.97709999999999997</v>
      </c>
      <c r="F239" s="18">
        <v>0.97419999999999995</v>
      </c>
      <c r="G239" s="18">
        <v>0.97219999999999995</v>
      </c>
      <c r="H239" s="18">
        <v>0.97070000000000001</v>
      </c>
      <c r="I239" s="18">
        <v>0.96930000000000005</v>
      </c>
      <c r="J239" s="18">
        <v>0.96799999999999997</v>
      </c>
      <c r="K239" s="18">
        <v>0.9667</v>
      </c>
      <c r="L239" s="18">
        <v>0.96550000000000002</v>
      </c>
      <c r="M239" s="18">
        <v>0.96450000000000002</v>
      </c>
      <c r="N239" s="18">
        <v>0.9637</v>
      </c>
      <c r="O239" s="18">
        <v>0.96299999999999997</v>
      </c>
      <c r="P239" s="18">
        <v>0.96260000000000001</v>
      </c>
      <c r="Q239" s="18">
        <v>0.96250000000000002</v>
      </c>
      <c r="R239" s="18">
        <v>0.96250000000000002</v>
      </c>
      <c r="S239" s="18">
        <v>0.96250000000000002</v>
      </c>
      <c r="T239" s="18">
        <v>0.96250000000000002</v>
      </c>
      <c r="U239" s="18">
        <v>0.96250000000000002</v>
      </c>
      <c r="V239" s="18">
        <v>0.96250000000000002</v>
      </c>
      <c r="W239" s="18">
        <v>0.96250000000000002</v>
      </c>
      <c r="X239" s="18">
        <v>0.96250000000000002</v>
      </c>
      <c r="Y239" s="18">
        <v>0.96250000000000002</v>
      </c>
      <c r="Z239" s="18">
        <v>0.96250000000000002</v>
      </c>
      <c r="AA239" s="18">
        <v>0.96250000000000002</v>
      </c>
      <c r="AB239" s="18">
        <v>0.96250000000000002</v>
      </c>
      <c r="AC239" s="18">
        <v>0.96250000000000002</v>
      </c>
      <c r="AD239" s="18">
        <v>0.96250000000000002</v>
      </c>
      <c r="AE239" s="18">
        <v>0.96250000000000002</v>
      </c>
      <c r="AF239" s="18">
        <v>0.96250000000000002</v>
      </c>
      <c r="AG239" s="18">
        <v>0.96250000000000002</v>
      </c>
      <c r="AH239" s="18">
        <v>0.96250000000000002</v>
      </c>
      <c r="AI239" s="18">
        <v>0.96250000000000002</v>
      </c>
      <c r="AJ239" s="18">
        <v>0.96250000000000002</v>
      </c>
      <c r="AK239" s="18">
        <v>0.96250000000000002</v>
      </c>
      <c r="AL239" s="18">
        <v>0.96250000000000002</v>
      </c>
      <c r="AM239" s="18">
        <v>0.96250000000000002</v>
      </c>
      <c r="AN239" s="18">
        <v>0.96250000000000002</v>
      </c>
      <c r="AO239" s="18">
        <v>0.96250000000000002</v>
      </c>
      <c r="AP239" s="18">
        <v>0.96250000000000002</v>
      </c>
      <c r="AQ239" s="18">
        <v>0.96250000000000002</v>
      </c>
      <c r="AR239" s="18">
        <v>0.96250000000000002</v>
      </c>
      <c r="AS239" s="18">
        <v>0.96250000000000002</v>
      </c>
      <c r="AT239" s="18">
        <v>0.96250000000000002</v>
      </c>
      <c r="AU239" s="18">
        <v>0.96250000000000002</v>
      </c>
      <c r="AV239" s="18">
        <v>0.96250000000000002</v>
      </c>
      <c r="AW239" s="18">
        <v>0.96250000000000002</v>
      </c>
      <c r="AX239" s="18">
        <v>0.96250000000000002</v>
      </c>
      <c r="AY239" s="18">
        <v>0.96250000000000002</v>
      </c>
      <c r="AZ239" s="18">
        <v>0.96250000000000002</v>
      </c>
      <c r="BA239" s="18">
        <v>0.96250000000000002</v>
      </c>
      <c r="BB239" s="18">
        <v>0.96250000000000002</v>
      </c>
      <c r="BC239" s="18">
        <v>0.96250000000000002</v>
      </c>
      <c r="BD239" s="18">
        <v>0.96250000000000002</v>
      </c>
      <c r="BE239" s="18">
        <v>0.96250000000000002</v>
      </c>
      <c r="BF239" s="18">
        <v>0.96250000000000002</v>
      </c>
      <c r="BG239" s="18">
        <v>0.96250000000000002</v>
      </c>
      <c r="BH239" s="18">
        <v>0.96250000000000002</v>
      </c>
      <c r="BI239" s="18">
        <v>0.96250000000000002</v>
      </c>
      <c r="BJ239" s="18">
        <v>0.96250000000000002</v>
      </c>
      <c r="BK239" s="18">
        <v>0.96250000000000002</v>
      </c>
      <c r="BL239" s="18">
        <v>0.96250000000000002</v>
      </c>
      <c r="BM239" s="18">
        <v>0.96250000000000002</v>
      </c>
      <c r="BN239" s="18">
        <v>0.96250000000000002</v>
      </c>
      <c r="BO239" s="18">
        <v>0.96250000000000002</v>
      </c>
      <c r="BP239" s="18">
        <v>0.96250000000000002</v>
      </c>
      <c r="BQ239" s="18">
        <v>0.96250000000000002</v>
      </c>
      <c r="BR239" s="18">
        <v>0.96250000000000002</v>
      </c>
      <c r="BS239" s="18">
        <v>0.96250000000000002</v>
      </c>
      <c r="BT239" s="18">
        <v>0.96250000000000002</v>
      </c>
      <c r="BU239" s="18">
        <v>0.96250000000000002</v>
      </c>
      <c r="BV239" s="18">
        <v>0.96250000000000002</v>
      </c>
      <c r="BW239" s="18">
        <v>0.96250000000000002</v>
      </c>
      <c r="BX239" s="18">
        <v>0.96250000000000002</v>
      </c>
      <c r="BY239" s="18">
        <v>0.96250000000000002</v>
      </c>
      <c r="BZ239" s="18">
        <v>0.96250000000000002</v>
      </c>
      <c r="CA239" s="18">
        <v>0.96250000000000002</v>
      </c>
      <c r="CB239" s="18">
        <v>0.96250000000000002</v>
      </c>
      <c r="CC239" s="18">
        <v>0.96250000000000002</v>
      </c>
      <c r="CD239" s="18">
        <v>0.96250000000000002</v>
      </c>
      <c r="CE239" s="18">
        <v>0.96250000000000002</v>
      </c>
      <c r="CF239" s="18">
        <v>0.96250000000000002</v>
      </c>
      <c r="CG239" s="18">
        <v>0.96250000000000002</v>
      </c>
      <c r="CH239" s="18">
        <v>0.96250000000000002</v>
      </c>
      <c r="CI239" s="18">
        <v>0.96250000000000002</v>
      </c>
      <c r="CJ239" s="18">
        <v>0.96250000000000002</v>
      </c>
      <c r="CK239" s="18">
        <v>0.96250000000000002</v>
      </c>
      <c r="CL239" s="18">
        <v>0.96250000000000002</v>
      </c>
      <c r="CM239" s="18">
        <v>0.96250000000000002</v>
      </c>
      <c r="CN239" s="18">
        <v>0.96250000000000002</v>
      </c>
      <c r="CO239" s="18">
        <v>0.96250000000000002</v>
      </c>
      <c r="CP239" s="18">
        <v>0.96250000000000002</v>
      </c>
      <c r="CQ239" s="18">
        <v>0.96250000000000002</v>
      </c>
      <c r="CR239" s="18">
        <v>0.96250000000000002</v>
      </c>
      <c r="CS239" s="18">
        <v>0.96250000000000002</v>
      </c>
      <c r="CT239" s="18">
        <v>0.96250000000000002</v>
      </c>
      <c r="CU239" s="18">
        <v>0.96250000000000002</v>
      </c>
      <c r="CV239" s="18">
        <v>0.96250000000000002</v>
      </c>
      <c r="CW239" s="18">
        <v>0.96250000000000002</v>
      </c>
      <c r="CX239" s="18">
        <v>0.96250000000000002</v>
      </c>
      <c r="CY239" s="18">
        <v>0.96250000000000002</v>
      </c>
      <c r="CZ239" s="18">
        <v>0.96250000000000002</v>
      </c>
      <c r="DA239" s="18">
        <v>0.96250000000000002</v>
      </c>
      <c r="DB239" s="18">
        <v>0.96250000000000002</v>
      </c>
      <c r="DC239" s="18"/>
      <c r="DD239" s="18"/>
      <c r="DE239" s="18"/>
    </row>
    <row r="240" spans="1:109" x14ac:dyDescent="0.25">
      <c r="A240" s="175">
        <v>29</v>
      </c>
      <c r="B240" s="18">
        <v>1</v>
      </c>
      <c r="C240" s="18">
        <v>0.98450000000000004</v>
      </c>
      <c r="D240" s="18">
        <v>0.98060000000000003</v>
      </c>
      <c r="E240" s="18">
        <v>0.97709999999999997</v>
      </c>
      <c r="F240" s="18">
        <v>0.97419999999999995</v>
      </c>
      <c r="G240" s="18">
        <v>0.97219999999999995</v>
      </c>
      <c r="H240" s="18">
        <v>0.97070000000000001</v>
      </c>
      <c r="I240" s="18">
        <v>0.96930000000000005</v>
      </c>
      <c r="J240" s="18">
        <v>0.96799999999999997</v>
      </c>
      <c r="K240" s="18">
        <v>0.9667</v>
      </c>
      <c r="L240" s="18">
        <v>0.96550000000000002</v>
      </c>
      <c r="M240" s="18">
        <v>0.96450000000000002</v>
      </c>
      <c r="N240" s="18">
        <v>0.9637</v>
      </c>
      <c r="O240" s="18">
        <v>0.96299999999999997</v>
      </c>
      <c r="P240" s="18">
        <v>0.96260000000000001</v>
      </c>
      <c r="Q240" s="18">
        <v>0.96250000000000002</v>
      </c>
      <c r="R240" s="18">
        <v>0.96250000000000002</v>
      </c>
      <c r="S240" s="18">
        <v>0.96250000000000002</v>
      </c>
      <c r="T240" s="18">
        <v>0.96250000000000002</v>
      </c>
      <c r="U240" s="18">
        <v>0.96250000000000002</v>
      </c>
      <c r="V240" s="18">
        <v>0.96250000000000002</v>
      </c>
      <c r="W240" s="18">
        <v>0.96250000000000002</v>
      </c>
      <c r="X240" s="18">
        <v>0.96250000000000002</v>
      </c>
      <c r="Y240" s="18">
        <v>0.96250000000000002</v>
      </c>
      <c r="Z240" s="18">
        <v>0.96250000000000002</v>
      </c>
      <c r="AA240" s="18">
        <v>0.96250000000000002</v>
      </c>
      <c r="AB240" s="18">
        <v>0.96250000000000002</v>
      </c>
      <c r="AC240" s="18">
        <v>0.96250000000000002</v>
      </c>
      <c r="AD240" s="18">
        <v>0.96250000000000002</v>
      </c>
      <c r="AE240" s="18">
        <v>0.96250000000000002</v>
      </c>
      <c r="AF240" s="18">
        <v>0.96250000000000002</v>
      </c>
      <c r="AG240" s="18">
        <v>0.96250000000000002</v>
      </c>
      <c r="AH240" s="18">
        <v>0.96250000000000002</v>
      </c>
      <c r="AI240" s="18">
        <v>0.96250000000000002</v>
      </c>
      <c r="AJ240" s="18">
        <v>0.96250000000000002</v>
      </c>
      <c r="AK240" s="18">
        <v>0.96250000000000002</v>
      </c>
      <c r="AL240" s="18">
        <v>0.96250000000000002</v>
      </c>
      <c r="AM240" s="18">
        <v>0.96250000000000002</v>
      </c>
      <c r="AN240" s="18">
        <v>0.96250000000000002</v>
      </c>
      <c r="AO240" s="18">
        <v>0.96250000000000002</v>
      </c>
      <c r="AP240" s="18">
        <v>0.96250000000000002</v>
      </c>
      <c r="AQ240" s="18">
        <v>0.96250000000000002</v>
      </c>
      <c r="AR240" s="18">
        <v>0.96250000000000002</v>
      </c>
      <c r="AS240" s="18">
        <v>0.96250000000000002</v>
      </c>
      <c r="AT240" s="18">
        <v>0.96250000000000002</v>
      </c>
      <c r="AU240" s="18">
        <v>0.96250000000000002</v>
      </c>
      <c r="AV240" s="18">
        <v>0.96250000000000002</v>
      </c>
      <c r="AW240" s="18">
        <v>0.96250000000000002</v>
      </c>
      <c r="AX240" s="18">
        <v>0.96250000000000002</v>
      </c>
      <c r="AY240" s="18">
        <v>0.96250000000000002</v>
      </c>
      <c r="AZ240" s="18">
        <v>0.96250000000000002</v>
      </c>
      <c r="BA240" s="18">
        <v>0.96250000000000002</v>
      </c>
      <c r="BB240" s="18">
        <v>0.96250000000000002</v>
      </c>
      <c r="BC240" s="18">
        <v>0.96250000000000002</v>
      </c>
      <c r="BD240" s="18">
        <v>0.96250000000000002</v>
      </c>
      <c r="BE240" s="18">
        <v>0.96250000000000002</v>
      </c>
      <c r="BF240" s="18">
        <v>0.96250000000000002</v>
      </c>
      <c r="BG240" s="18">
        <v>0.96250000000000002</v>
      </c>
      <c r="BH240" s="18">
        <v>0.96250000000000002</v>
      </c>
      <c r="BI240" s="18">
        <v>0.96250000000000002</v>
      </c>
      <c r="BJ240" s="18">
        <v>0.96250000000000002</v>
      </c>
      <c r="BK240" s="18">
        <v>0.96250000000000002</v>
      </c>
      <c r="BL240" s="18">
        <v>0.96250000000000002</v>
      </c>
      <c r="BM240" s="18">
        <v>0.96250000000000002</v>
      </c>
      <c r="BN240" s="18">
        <v>0.96250000000000002</v>
      </c>
      <c r="BO240" s="18">
        <v>0.96250000000000002</v>
      </c>
      <c r="BP240" s="18">
        <v>0.96250000000000002</v>
      </c>
      <c r="BQ240" s="18">
        <v>0.96250000000000002</v>
      </c>
      <c r="BR240" s="18">
        <v>0.96250000000000002</v>
      </c>
      <c r="BS240" s="18">
        <v>0.96250000000000002</v>
      </c>
      <c r="BT240" s="18">
        <v>0.96250000000000002</v>
      </c>
      <c r="BU240" s="18">
        <v>0.96250000000000002</v>
      </c>
      <c r="BV240" s="18">
        <v>0.96250000000000002</v>
      </c>
      <c r="BW240" s="18">
        <v>0.96250000000000002</v>
      </c>
      <c r="BX240" s="18">
        <v>0.96250000000000002</v>
      </c>
      <c r="BY240" s="18">
        <v>0.96250000000000002</v>
      </c>
      <c r="BZ240" s="18">
        <v>0.96250000000000002</v>
      </c>
      <c r="CA240" s="18">
        <v>0.96250000000000002</v>
      </c>
      <c r="CB240" s="18">
        <v>0.96250000000000002</v>
      </c>
      <c r="CC240" s="18">
        <v>0.96250000000000002</v>
      </c>
      <c r="CD240" s="18">
        <v>0.96250000000000002</v>
      </c>
      <c r="CE240" s="18">
        <v>0.96250000000000002</v>
      </c>
      <c r="CF240" s="18">
        <v>0.96250000000000002</v>
      </c>
      <c r="CG240" s="18">
        <v>0.96250000000000002</v>
      </c>
      <c r="CH240" s="18">
        <v>0.96250000000000002</v>
      </c>
      <c r="CI240" s="18">
        <v>0.96250000000000002</v>
      </c>
      <c r="CJ240" s="18">
        <v>0.96250000000000002</v>
      </c>
      <c r="CK240" s="18">
        <v>0.96250000000000002</v>
      </c>
      <c r="CL240" s="18">
        <v>0.96250000000000002</v>
      </c>
      <c r="CM240" s="18">
        <v>0.96250000000000002</v>
      </c>
      <c r="CN240" s="18">
        <v>0.96250000000000002</v>
      </c>
      <c r="CO240" s="18">
        <v>0.96250000000000002</v>
      </c>
      <c r="CP240" s="18">
        <v>0.96250000000000002</v>
      </c>
      <c r="CQ240" s="18">
        <v>0.96250000000000002</v>
      </c>
      <c r="CR240" s="18">
        <v>0.96250000000000002</v>
      </c>
      <c r="CS240" s="18">
        <v>0.96250000000000002</v>
      </c>
      <c r="CT240" s="18">
        <v>0.96250000000000002</v>
      </c>
      <c r="CU240" s="18">
        <v>0.96250000000000002</v>
      </c>
      <c r="CV240" s="18">
        <v>0.96250000000000002</v>
      </c>
      <c r="CW240" s="18">
        <v>0.96250000000000002</v>
      </c>
      <c r="CX240" s="18">
        <v>0.96250000000000002</v>
      </c>
      <c r="CY240" s="18">
        <v>0.96250000000000002</v>
      </c>
      <c r="CZ240" s="18">
        <v>0.96250000000000002</v>
      </c>
      <c r="DA240" s="18">
        <v>0.96250000000000002</v>
      </c>
      <c r="DB240" s="18">
        <v>0.96250000000000002</v>
      </c>
      <c r="DC240" s="18"/>
      <c r="DD240" s="18"/>
      <c r="DE240" s="18"/>
    </row>
    <row r="241" spans="1:109" x14ac:dyDescent="0.25">
      <c r="A241" s="175">
        <v>30</v>
      </c>
      <c r="B241" s="18">
        <v>1</v>
      </c>
      <c r="C241" s="18">
        <v>0.98450000000000004</v>
      </c>
      <c r="D241" s="18">
        <v>0.98060000000000003</v>
      </c>
      <c r="E241" s="18">
        <v>0.97709999999999997</v>
      </c>
      <c r="F241" s="18">
        <v>0.97419999999999995</v>
      </c>
      <c r="G241" s="18">
        <v>0.97219999999999995</v>
      </c>
      <c r="H241" s="18">
        <v>0.97070000000000001</v>
      </c>
      <c r="I241" s="18">
        <v>0.96930000000000005</v>
      </c>
      <c r="J241" s="18">
        <v>0.96799999999999997</v>
      </c>
      <c r="K241" s="18">
        <v>0.9667</v>
      </c>
      <c r="L241" s="18">
        <v>0.96550000000000002</v>
      </c>
      <c r="M241" s="18">
        <v>0.96450000000000002</v>
      </c>
      <c r="N241" s="18">
        <v>0.9637</v>
      </c>
      <c r="O241" s="18">
        <v>0.96299999999999997</v>
      </c>
      <c r="P241" s="18">
        <v>0.96260000000000001</v>
      </c>
      <c r="Q241" s="18">
        <v>0.96250000000000002</v>
      </c>
      <c r="R241" s="18">
        <v>0.96250000000000002</v>
      </c>
      <c r="S241" s="18">
        <v>0.96250000000000002</v>
      </c>
      <c r="T241" s="18">
        <v>0.96250000000000002</v>
      </c>
      <c r="U241" s="18">
        <v>0.96250000000000002</v>
      </c>
      <c r="V241" s="18">
        <v>0.96250000000000002</v>
      </c>
      <c r="W241" s="18">
        <v>0.96250000000000002</v>
      </c>
      <c r="X241" s="18">
        <v>0.96250000000000002</v>
      </c>
      <c r="Y241" s="18">
        <v>0.96250000000000002</v>
      </c>
      <c r="Z241" s="18">
        <v>0.96250000000000002</v>
      </c>
      <c r="AA241" s="18">
        <v>0.96250000000000002</v>
      </c>
      <c r="AB241" s="18">
        <v>0.96250000000000002</v>
      </c>
      <c r="AC241" s="18">
        <v>0.96250000000000002</v>
      </c>
      <c r="AD241" s="18">
        <v>0.96250000000000002</v>
      </c>
      <c r="AE241" s="18">
        <v>0.96250000000000002</v>
      </c>
      <c r="AF241" s="18">
        <v>0.96250000000000002</v>
      </c>
      <c r="AG241" s="18">
        <v>0.96250000000000002</v>
      </c>
      <c r="AH241" s="18">
        <v>0.96250000000000002</v>
      </c>
      <c r="AI241" s="18">
        <v>0.96250000000000002</v>
      </c>
      <c r="AJ241" s="18">
        <v>0.96250000000000002</v>
      </c>
      <c r="AK241" s="18">
        <v>0.96250000000000002</v>
      </c>
      <c r="AL241" s="18">
        <v>0.96250000000000002</v>
      </c>
      <c r="AM241" s="18">
        <v>0.96250000000000002</v>
      </c>
      <c r="AN241" s="18">
        <v>0.96250000000000002</v>
      </c>
      <c r="AO241" s="18">
        <v>0.96250000000000002</v>
      </c>
      <c r="AP241" s="18">
        <v>0.96250000000000002</v>
      </c>
      <c r="AQ241" s="18">
        <v>0.96250000000000002</v>
      </c>
      <c r="AR241" s="18">
        <v>0.96250000000000002</v>
      </c>
      <c r="AS241" s="18">
        <v>0.96250000000000002</v>
      </c>
      <c r="AT241" s="18">
        <v>0.96250000000000002</v>
      </c>
      <c r="AU241" s="18">
        <v>0.96250000000000002</v>
      </c>
      <c r="AV241" s="18">
        <v>0.96250000000000002</v>
      </c>
      <c r="AW241" s="18">
        <v>0.96250000000000002</v>
      </c>
      <c r="AX241" s="18">
        <v>0.96250000000000002</v>
      </c>
      <c r="AY241" s="18">
        <v>0.96250000000000002</v>
      </c>
      <c r="AZ241" s="18">
        <v>0.96250000000000002</v>
      </c>
      <c r="BA241" s="18">
        <v>0.96250000000000002</v>
      </c>
      <c r="BB241" s="18">
        <v>0.96250000000000002</v>
      </c>
      <c r="BC241" s="18">
        <v>0.96250000000000002</v>
      </c>
      <c r="BD241" s="18">
        <v>0.96250000000000002</v>
      </c>
      <c r="BE241" s="18">
        <v>0.96250000000000002</v>
      </c>
      <c r="BF241" s="18">
        <v>0.96250000000000002</v>
      </c>
      <c r="BG241" s="18">
        <v>0.96250000000000002</v>
      </c>
      <c r="BH241" s="18">
        <v>0.96250000000000002</v>
      </c>
      <c r="BI241" s="18">
        <v>0.96250000000000002</v>
      </c>
      <c r="BJ241" s="18">
        <v>0.96250000000000002</v>
      </c>
      <c r="BK241" s="18">
        <v>0.96250000000000002</v>
      </c>
      <c r="BL241" s="18">
        <v>0.96250000000000002</v>
      </c>
      <c r="BM241" s="18">
        <v>0.96250000000000002</v>
      </c>
      <c r="BN241" s="18">
        <v>0.96250000000000002</v>
      </c>
      <c r="BO241" s="18">
        <v>0.96250000000000002</v>
      </c>
      <c r="BP241" s="18">
        <v>0.96250000000000002</v>
      </c>
      <c r="BQ241" s="18">
        <v>0.96250000000000002</v>
      </c>
      <c r="BR241" s="18">
        <v>0.96250000000000002</v>
      </c>
      <c r="BS241" s="18">
        <v>0.96250000000000002</v>
      </c>
      <c r="BT241" s="18">
        <v>0.96250000000000002</v>
      </c>
      <c r="BU241" s="18">
        <v>0.96250000000000002</v>
      </c>
      <c r="BV241" s="18">
        <v>0.96250000000000002</v>
      </c>
      <c r="BW241" s="18">
        <v>0.96250000000000002</v>
      </c>
      <c r="BX241" s="18">
        <v>0.96250000000000002</v>
      </c>
      <c r="BY241" s="18">
        <v>0.96250000000000002</v>
      </c>
      <c r="BZ241" s="18">
        <v>0.96250000000000002</v>
      </c>
      <c r="CA241" s="18">
        <v>0.96250000000000002</v>
      </c>
      <c r="CB241" s="18">
        <v>0.96250000000000002</v>
      </c>
      <c r="CC241" s="18">
        <v>0.96250000000000002</v>
      </c>
      <c r="CD241" s="18">
        <v>0.96250000000000002</v>
      </c>
      <c r="CE241" s="18">
        <v>0.96250000000000002</v>
      </c>
      <c r="CF241" s="18">
        <v>0.96250000000000002</v>
      </c>
      <c r="CG241" s="18">
        <v>0.96250000000000002</v>
      </c>
      <c r="CH241" s="18">
        <v>0.96250000000000002</v>
      </c>
      <c r="CI241" s="18">
        <v>0.96250000000000002</v>
      </c>
      <c r="CJ241" s="18">
        <v>0.96250000000000002</v>
      </c>
      <c r="CK241" s="18">
        <v>0.96250000000000002</v>
      </c>
      <c r="CL241" s="18">
        <v>0.96250000000000002</v>
      </c>
      <c r="CM241" s="18">
        <v>0.96250000000000002</v>
      </c>
      <c r="CN241" s="18">
        <v>0.96250000000000002</v>
      </c>
      <c r="CO241" s="18">
        <v>0.96250000000000002</v>
      </c>
      <c r="CP241" s="18">
        <v>0.96250000000000002</v>
      </c>
      <c r="CQ241" s="18">
        <v>0.96250000000000002</v>
      </c>
      <c r="CR241" s="18">
        <v>0.96250000000000002</v>
      </c>
      <c r="CS241" s="18">
        <v>0.96250000000000002</v>
      </c>
      <c r="CT241" s="18">
        <v>0.96250000000000002</v>
      </c>
      <c r="CU241" s="18">
        <v>0.96250000000000002</v>
      </c>
      <c r="CV241" s="18">
        <v>0.96250000000000002</v>
      </c>
      <c r="CW241" s="18">
        <v>0.96250000000000002</v>
      </c>
      <c r="CX241" s="18">
        <v>0.96250000000000002</v>
      </c>
      <c r="CY241" s="18">
        <v>0.96250000000000002</v>
      </c>
      <c r="CZ241" s="18">
        <v>0.96250000000000002</v>
      </c>
      <c r="DA241" s="18">
        <v>0.96250000000000002</v>
      </c>
      <c r="DB241" s="18">
        <v>0.96250000000000002</v>
      </c>
      <c r="DC241" s="18"/>
      <c r="DD241" s="18"/>
      <c r="DE241" s="18"/>
    </row>
    <row r="242" spans="1:109" x14ac:dyDescent="0.25">
      <c r="A242" s="175">
        <v>31</v>
      </c>
      <c r="B242" s="18">
        <v>1</v>
      </c>
      <c r="C242" s="18">
        <v>0.98450000000000004</v>
      </c>
      <c r="D242" s="18">
        <v>0.98060000000000003</v>
      </c>
      <c r="E242" s="18">
        <v>0.97709999999999997</v>
      </c>
      <c r="F242" s="18">
        <v>0.97419999999999995</v>
      </c>
      <c r="G242" s="18">
        <v>0.97219999999999995</v>
      </c>
      <c r="H242" s="18">
        <v>0.97070000000000001</v>
      </c>
      <c r="I242" s="18">
        <v>0.96930000000000005</v>
      </c>
      <c r="J242" s="18">
        <v>0.96799999999999997</v>
      </c>
      <c r="K242" s="18">
        <v>0.9667</v>
      </c>
      <c r="L242" s="18">
        <v>0.96550000000000002</v>
      </c>
      <c r="M242" s="18">
        <v>0.96450000000000002</v>
      </c>
      <c r="N242" s="18">
        <v>0.9637</v>
      </c>
      <c r="O242" s="18">
        <v>0.96299999999999997</v>
      </c>
      <c r="P242" s="18">
        <v>0.96260000000000001</v>
      </c>
      <c r="Q242" s="18">
        <v>0.96250000000000002</v>
      </c>
      <c r="R242" s="18">
        <v>0.96250000000000002</v>
      </c>
      <c r="S242" s="18">
        <v>0.96250000000000002</v>
      </c>
      <c r="T242" s="18">
        <v>0.96250000000000002</v>
      </c>
      <c r="U242" s="18">
        <v>0.96250000000000002</v>
      </c>
      <c r="V242" s="18">
        <v>0.96250000000000002</v>
      </c>
      <c r="W242" s="18">
        <v>0.96250000000000002</v>
      </c>
      <c r="X242" s="18">
        <v>0.96250000000000002</v>
      </c>
      <c r="Y242" s="18">
        <v>0.96250000000000002</v>
      </c>
      <c r="Z242" s="18">
        <v>0.96250000000000002</v>
      </c>
      <c r="AA242" s="18">
        <v>0.96250000000000002</v>
      </c>
      <c r="AB242" s="18">
        <v>0.96250000000000002</v>
      </c>
      <c r="AC242" s="18">
        <v>0.96250000000000002</v>
      </c>
      <c r="AD242" s="18">
        <v>0.96250000000000002</v>
      </c>
      <c r="AE242" s="18">
        <v>0.96250000000000002</v>
      </c>
      <c r="AF242" s="18">
        <v>0.96250000000000002</v>
      </c>
      <c r="AG242" s="18">
        <v>0.96250000000000002</v>
      </c>
      <c r="AH242" s="18">
        <v>0.96250000000000002</v>
      </c>
      <c r="AI242" s="18">
        <v>0.96250000000000002</v>
      </c>
      <c r="AJ242" s="18">
        <v>0.96250000000000002</v>
      </c>
      <c r="AK242" s="18">
        <v>0.96250000000000002</v>
      </c>
      <c r="AL242" s="18">
        <v>0.96250000000000002</v>
      </c>
      <c r="AM242" s="18">
        <v>0.96250000000000002</v>
      </c>
      <c r="AN242" s="18">
        <v>0.96250000000000002</v>
      </c>
      <c r="AO242" s="18">
        <v>0.96250000000000002</v>
      </c>
      <c r="AP242" s="18">
        <v>0.96250000000000002</v>
      </c>
      <c r="AQ242" s="18">
        <v>0.96250000000000002</v>
      </c>
      <c r="AR242" s="18">
        <v>0.96250000000000002</v>
      </c>
      <c r="AS242" s="18">
        <v>0.96250000000000002</v>
      </c>
      <c r="AT242" s="18">
        <v>0.96250000000000002</v>
      </c>
      <c r="AU242" s="18">
        <v>0.96250000000000002</v>
      </c>
      <c r="AV242" s="18">
        <v>0.96250000000000002</v>
      </c>
      <c r="AW242" s="18">
        <v>0.96250000000000002</v>
      </c>
      <c r="AX242" s="18">
        <v>0.96250000000000002</v>
      </c>
      <c r="AY242" s="18">
        <v>0.96250000000000002</v>
      </c>
      <c r="AZ242" s="18">
        <v>0.96250000000000002</v>
      </c>
      <c r="BA242" s="18">
        <v>0.96250000000000002</v>
      </c>
      <c r="BB242" s="18">
        <v>0.96250000000000002</v>
      </c>
      <c r="BC242" s="18">
        <v>0.96250000000000002</v>
      </c>
      <c r="BD242" s="18">
        <v>0.96250000000000002</v>
      </c>
      <c r="BE242" s="18">
        <v>0.96250000000000002</v>
      </c>
      <c r="BF242" s="18">
        <v>0.96250000000000002</v>
      </c>
      <c r="BG242" s="18">
        <v>0.96250000000000002</v>
      </c>
      <c r="BH242" s="18">
        <v>0.96250000000000002</v>
      </c>
      <c r="BI242" s="18">
        <v>0.96250000000000002</v>
      </c>
      <c r="BJ242" s="18">
        <v>0.96250000000000002</v>
      </c>
      <c r="BK242" s="18">
        <v>0.96250000000000002</v>
      </c>
      <c r="BL242" s="18">
        <v>0.96250000000000002</v>
      </c>
      <c r="BM242" s="18">
        <v>0.96250000000000002</v>
      </c>
      <c r="BN242" s="18">
        <v>0.96250000000000002</v>
      </c>
      <c r="BO242" s="18">
        <v>0.96250000000000002</v>
      </c>
      <c r="BP242" s="18">
        <v>0.96250000000000002</v>
      </c>
      <c r="BQ242" s="18">
        <v>0.96250000000000002</v>
      </c>
      <c r="BR242" s="18">
        <v>0.96250000000000002</v>
      </c>
      <c r="BS242" s="18">
        <v>0.96250000000000002</v>
      </c>
      <c r="BT242" s="18">
        <v>0.96250000000000002</v>
      </c>
      <c r="BU242" s="18">
        <v>0.96250000000000002</v>
      </c>
      <c r="BV242" s="18">
        <v>0.96250000000000002</v>
      </c>
      <c r="BW242" s="18">
        <v>0.96250000000000002</v>
      </c>
      <c r="BX242" s="18">
        <v>0.96250000000000002</v>
      </c>
      <c r="BY242" s="18">
        <v>0.96250000000000002</v>
      </c>
      <c r="BZ242" s="18">
        <v>0.96250000000000002</v>
      </c>
      <c r="CA242" s="18">
        <v>0.96250000000000002</v>
      </c>
      <c r="CB242" s="18">
        <v>0.96250000000000002</v>
      </c>
      <c r="CC242" s="18">
        <v>0.96250000000000002</v>
      </c>
      <c r="CD242" s="18">
        <v>0.96250000000000002</v>
      </c>
      <c r="CE242" s="18">
        <v>0.96250000000000002</v>
      </c>
      <c r="CF242" s="18">
        <v>0.96250000000000002</v>
      </c>
      <c r="CG242" s="18">
        <v>0.96250000000000002</v>
      </c>
      <c r="CH242" s="18">
        <v>0.96250000000000002</v>
      </c>
      <c r="CI242" s="18">
        <v>0.96250000000000002</v>
      </c>
      <c r="CJ242" s="18">
        <v>0.96250000000000002</v>
      </c>
      <c r="CK242" s="18">
        <v>0.96250000000000002</v>
      </c>
      <c r="CL242" s="18">
        <v>0.96250000000000002</v>
      </c>
      <c r="CM242" s="18">
        <v>0.96250000000000002</v>
      </c>
      <c r="CN242" s="18">
        <v>0.96250000000000002</v>
      </c>
      <c r="CO242" s="18">
        <v>0.96250000000000002</v>
      </c>
      <c r="CP242" s="18">
        <v>0.96250000000000002</v>
      </c>
      <c r="CQ242" s="18">
        <v>0.96250000000000002</v>
      </c>
      <c r="CR242" s="18">
        <v>0.96250000000000002</v>
      </c>
      <c r="CS242" s="18">
        <v>0.96250000000000002</v>
      </c>
      <c r="CT242" s="18">
        <v>0.96250000000000002</v>
      </c>
      <c r="CU242" s="18">
        <v>0.96250000000000002</v>
      </c>
      <c r="CV242" s="18">
        <v>0.96250000000000002</v>
      </c>
      <c r="CW242" s="18">
        <v>0.96250000000000002</v>
      </c>
      <c r="CX242" s="18">
        <v>0.96250000000000002</v>
      </c>
      <c r="CY242" s="18">
        <v>0.96250000000000002</v>
      </c>
      <c r="CZ242" s="18">
        <v>0.96250000000000002</v>
      </c>
      <c r="DA242" s="18">
        <v>0.96250000000000002</v>
      </c>
      <c r="DB242" s="18">
        <v>0.96250000000000002</v>
      </c>
      <c r="DC242" s="18"/>
      <c r="DD242" s="18"/>
      <c r="DE242" s="18"/>
    </row>
    <row r="243" spans="1:109" x14ac:dyDescent="0.25">
      <c r="A243" s="175">
        <v>32</v>
      </c>
      <c r="B243" s="18">
        <v>1</v>
      </c>
      <c r="C243" s="18">
        <v>0.98450000000000004</v>
      </c>
      <c r="D243" s="18">
        <v>0.98060000000000003</v>
      </c>
      <c r="E243" s="18">
        <v>0.97709999999999997</v>
      </c>
      <c r="F243" s="18">
        <v>0.97419999999999995</v>
      </c>
      <c r="G243" s="18">
        <v>0.97219999999999995</v>
      </c>
      <c r="H243" s="18">
        <v>0.97070000000000001</v>
      </c>
      <c r="I243" s="18">
        <v>0.96930000000000005</v>
      </c>
      <c r="J243" s="18">
        <v>0.96799999999999997</v>
      </c>
      <c r="K243" s="18">
        <v>0.9667</v>
      </c>
      <c r="L243" s="18">
        <v>0.96550000000000002</v>
      </c>
      <c r="M243" s="18">
        <v>0.96450000000000002</v>
      </c>
      <c r="N243" s="18">
        <v>0.9637</v>
      </c>
      <c r="O243" s="18">
        <v>0.96299999999999997</v>
      </c>
      <c r="P243" s="18">
        <v>0.96260000000000001</v>
      </c>
      <c r="Q243" s="18">
        <v>0.96250000000000002</v>
      </c>
      <c r="R243" s="18">
        <v>0.96250000000000002</v>
      </c>
      <c r="S243" s="18">
        <v>0.96250000000000002</v>
      </c>
      <c r="T243" s="18">
        <v>0.96250000000000002</v>
      </c>
      <c r="U243" s="18">
        <v>0.96250000000000002</v>
      </c>
      <c r="V243" s="18">
        <v>0.96250000000000002</v>
      </c>
      <c r="W243" s="18">
        <v>0.96250000000000002</v>
      </c>
      <c r="X243" s="18">
        <v>0.96250000000000002</v>
      </c>
      <c r="Y243" s="18">
        <v>0.96250000000000002</v>
      </c>
      <c r="Z243" s="18">
        <v>0.96250000000000002</v>
      </c>
      <c r="AA243" s="18">
        <v>0.96250000000000002</v>
      </c>
      <c r="AB243" s="18">
        <v>0.96250000000000002</v>
      </c>
      <c r="AC243" s="18">
        <v>0.96250000000000002</v>
      </c>
      <c r="AD243" s="18">
        <v>0.96250000000000002</v>
      </c>
      <c r="AE243" s="18">
        <v>0.96250000000000002</v>
      </c>
      <c r="AF243" s="18">
        <v>0.96250000000000002</v>
      </c>
      <c r="AG243" s="18">
        <v>0.96250000000000002</v>
      </c>
      <c r="AH243" s="18">
        <v>0.96250000000000002</v>
      </c>
      <c r="AI243" s="18">
        <v>0.96250000000000002</v>
      </c>
      <c r="AJ243" s="18">
        <v>0.96250000000000002</v>
      </c>
      <c r="AK243" s="18">
        <v>0.96250000000000002</v>
      </c>
      <c r="AL243" s="18">
        <v>0.96250000000000002</v>
      </c>
      <c r="AM243" s="18">
        <v>0.96250000000000002</v>
      </c>
      <c r="AN243" s="18">
        <v>0.96250000000000002</v>
      </c>
      <c r="AO243" s="18">
        <v>0.96250000000000002</v>
      </c>
      <c r="AP243" s="18">
        <v>0.96250000000000002</v>
      </c>
      <c r="AQ243" s="18">
        <v>0.96250000000000002</v>
      </c>
      <c r="AR243" s="18">
        <v>0.96250000000000002</v>
      </c>
      <c r="AS243" s="18">
        <v>0.96250000000000002</v>
      </c>
      <c r="AT243" s="18">
        <v>0.96250000000000002</v>
      </c>
      <c r="AU243" s="18">
        <v>0.96250000000000002</v>
      </c>
      <c r="AV243" s="18">
        <v>0.96250000000000002</v>
      </c>
      <c r="AW243" s="18">
        <v>0.96250000000000002</v>
      </c>
      <c r="AX243" s="18">
        <v>0.96250000000000002</v>
      </c>
      <c r="AY243" s="18">
        <v>0.96250000000000002</v>
      </c>
      <c r="AZ243" s="18">
        <v>0.96250000000000002</v>
      </c>
      <c r="BA243" s="18">
        <v>0.96250000000000002</v>
      </c>
      <c r="BB243" s="18">
        <v>0.96250000000000002</v>
      </c>
      <c r="BC243" s="18">
        <v>0.96250000000000002</v>
      </c>
      <c r="BD243" s="18">
        <v>0.96250000000000002</v>
      </c>
      <c r="BE243" s="18">
        <v>0.96250000000000002</v>
      </c>
      <c r="BF243" s="18">
        <v>0.96250000000000002</v>
      </c>
      <c r="BG243" s="18">
        <v>0.96250000000000002</v>
      </c>
      <c r="BH243" s="18">
        <v>0.96250000000000002</v>
      </c>
      <c r="BI243" s="18">
        <v>0.96250000000000002</v>
      </c>
      <c r="BJ243" s="18">
        <v>0.96250000000000002</v>
      </c>
      <c r="BK243" s="18">
        <v>0.96250000000000002</v>
      </c>
      <c r="BL243" s="18">
        <v>0.96250000000000002</v>
      </c>
      <c r="BM243" s="18">
        <v>0.96250000000000002</v>
      </c>
      <c r="BN243" s="18">
        <v>0.96250000000000002</v>
      </c>
      <c r="BO243" s="18">
        <v>0.96250000000000002</v>
      </c>
      <c r="BP243" s="18">
        <v>0.96250000000000002</v>
      </c>
      <c r="BQ243" s="18">
        <v>0.96250000000000002</v>
      </c>
      <c r="BR243" s="18">
        <v>0.96250000000000002</v>
      </c>
      <c r="BS243" s="18">
        <v>0.96250000000000002</v>
      </c>
      <c r="BT243" s="18">
        <v>0.96250000000000002</v>
      </c>
      <c r="BU243" s="18">
        <v>0.96250000000000002</v>
      </c>
      <c r="BV243" s="18">
        <v>0.96250000000000002</v>
      </c>
      <c r="BW243" s="18">
        <v>0.96250000000000002</v>
      </c>
      <c r="BX243" s="18">
        <v>0.96250000000000002</v>
      </c>
      <c r="BY243" s="18">
        <v>0.96250000000000002</v>
      </c>
      <c r="BZ243" s="18">
        <v>0.96250000000000002</v>
      </c>
      <c r="CA243" s="18">
        <v>0.96250000000000002</v>
      </c>
      <c r="CB243" s="18">
        <v>0.96250000000000002</v>
      </c>
      <c r="CC243" s="18">
        <v>0.96250000000000002</v>
      </c>
      <c r="CD243" s="18">
        <v>0.96250000000000002</v>
      </c>
      <c r="CE243" s="18">
        <v>0.96250000000000002</v>
      </c>
      <c r="CF243" s="18">
        <v>0.96250000000000002</v>
      </c>
      <c r="CG243" s="18">
        <v>0.96250000000000002</v>
      </c>
      <c r="CH243" s="18">
        <v>0.96250000000000002</v>
      </c>
      <c r="CI243" s="18">
        <v>0.96250000000000002</v>
      </c>
      <c r="CJ243" s="18">
        <v>0.96250000000000002</v>
      </c>
      <c r="CK243" s="18">
        <v>0.96250000000000002</v>
      </c>
      <c r="CL243" s="18">
        <v>0.96250000000000002</v>
      </c>
      <c r="CM243" s="18">
        <v>0.96250000000000002</v>
      </c>
      <c r="CN243" s="18">
        <v>0.96250000000000002</v>
      </c>
      <c r="CO243" s="18">
        <v>0.96250000000000002</v>
      </c>
      <c r="CP243" s="18">
        <v>0.96250000000000002</v>
      </c>
      <c r="CQ243" s="18">
        <v>0.96250000000000002</v>
      </c>
      <c r="CR243" s="18">
        <v>0.96250000000000002</v>
      </c>
      <c r="CS243" s="18">
        <v>0.96250000000000002</v>
      </c>
      <c r="CT243" s="18">
        <v>0.96250000000000002</v>
      </c>
      <c r="CU243" s="18">
        <v>0.96250000000000002</v>
      </c>
      <c r="CV243" s="18">
        <v>0.96250000000000002</v>
      </c>
      <c r="CW243" s="18">
        <v>0.96250000000000002</v>
      </c>
      <c r="CX243" s="18">
        <v>0.96250000000000002</v>
      </c>
      <c r="CY243" s="18">
        <v>0.96250000000000002</v>
      </c>
      <c r="CZ243" s="18">
        <v>0.96250000000000002</v>
      </c>
      <c r="DA243" s="18">
        <v>0.96250000000000002</v>
      </c>
      <c r="DB243" s="18">
        <v>0.96250000000000002</v>
      </c>
      <c r="DC243" s="18"/>
      <c r="DD243" s="18"/>
      <c r="DE243" s="18"/>
    </row>
    <row r="244" spans="1:109" x14ac:dyDescent="0.25">
      <c r="A244" s="175">
        <v>33</v>
      </c>
      <c r="B244" s="18">
        <v>1</v>
      </c>
      <c r="C244" s="18">
        <v>0.98460000000000003</v>
      </c>
      <c r="D244" s="18">
        <v>0.98060000000000003</v>
      </c>
      <c r="E244" s="18">
        <v>0.97709999999999997</v>
      </c>
      <c r="F244" s="18">
        <v>0.97419999999999995</v>
      </c>
      <c r="G244" s="18">
        <v>0.97219999999999995</v>
      </c>
      <c r="H244" s="18">
        <v>0.97070000000000001</v>
      </c>
      <c r="I244" s="18">
        <v>0.96930000000000005</v>
      </c>
      <c r="J244" s="18">
        <v>0.96799999999999997</v>
      </c>
      <c r="K244" s="18">
        <v>0.9667</v>
      </c>
      <c r="L244" s="18">
        <v>0.96550000000000002</v>
      </c>
      <c r="M244" s="18">
        <v>0.96450000000000002</v>
      </c>
      <c r="N244" s="18">
        <v>0.9637</v>
      </c>
      <c r="O244" s="18">
        <v>0.96299999999999997</v>
      </c>
      <c r="P244" s="18">
        <v>0.96260000000000001</v>
      </c>
      <c r="Q244" s="18">
        <v>0.96250000000000002</v>
      </c>
      <c r="R244" s="18">
        <v>0.96250000000000002</v>
      </c>
      <c r="S244" s="18">
        <v>0.96250000000000002</v>
      </c>
      <c r="T244" s="18">
        <v>0.96250000000000002</v>
      </c>
      <c r="U244" s="18">
        <v>0.96250000000000002</v>
      </c>
      <c r="V244" s="18">
        <v>0.96250000000000002</v>
      </c>
      <c r="W244" s="18">
        <v>0.96250000000000002</v>
      </c>
      <c r="X244" s="18">
        <v>0.96250000000000002</v>
      </c>
      <c r="Y244" s="18">
        <v>0.96250000000000002</v>
      </c>
      <c r="Z244" s="18">
        <v>0.96250000000000002</v>
      </c>
      <c r="AA244" s="18">
        <v>0.96250000000000002</v>
      </c>
      <c r="AB244" s="18">
        <v>0.96250000000000002</v>
      </c>
      <c r="AC244" s="18">
        <v>0.96250000000000002</v>
      </c>
      <c r="AD244" s="18">
        <v>0.96250000000000002</v>
      </c>
      <c r="AE244" s="18">
        <v>0.96250000000000002</v>
      </c>
      <c r="AF244" s="18">
        <v>0.96250000000000002</v>
      </c>
      <c r="AG244" s="18">
        <v>0.96250000000000002</v>
      </c>
      <c r="AH244" s="18">
        <v>0.96250000000000002</v>
      </c>
      <c r="AI244" s="18">
        <v>0.96250000000000002</v>
      </c>
      <c r="AJ244" s="18">
        <v>0.96250000000000002</v>
      </c>
      <c r="AK244" s="18">
        <v>0.96250000000000002</v>
      </c>
      <c r="AL244" s="18">
        <v>0.96250000000000002</v>
      </c>
      <c r="AM244" s="18">
        <v>0.96250000000000002</v>
      </c>
      <c r="AN244" s="18">
        <v>0.96250000000000002</v>
      </c>
      <c r="AO244" s="18">
        <v>0.96250000000000002</v>
      </c>
      <c r="AP244" s="18">
        <v>0.96250000000000002</v>
      </c>
      <c r="AQ244" s="18">
        <v>0.96250000000000002</v>
      </c>
      <c r="AR244" s="18">
        <v>0.96250000000000002</v>
      </c>
      <c r="AS244" s="18">
        <v>0.96250000000000002</v>
      </c>
      <c r="AT244" s="18">
        <v>0.96250000000000002</v>
      </c>
      <c r="AU244" s="18">
        <v>0.96250000000000002</v>
      </c>
      <c r="AV244" s="18">
        <v>0.96250000000000002</v>
      </c>
      <c r="AW244" s="18">
        <v>0.96250000000000002</v>
      </c>
      <c r="AX244" s="18">
        <v>0.96250000000000002</v>
      </c>
      <c r="AY244" s="18">
        <v>0.96250000000000002</v>
      </c>
      <c r="AZ244" s="18">
        <v>0.96250000000000002</v>
      </c>
      <c r="BA244" s="18">
        <v>0.96250000000000002</v>
      </c>
      <c r="BB244" s="18">
        <v>0.96250000000000002</v>
      </c>
      <c r="BC244" s="18">
        <v>0.96250000000000002</v>
      </c>
      <c r="BD244" s="18">
        <v>0.96250000000000002</v>
      </c>
      <c r="BE244" s="18">
        <v>0.96250000000000002</v>
      </c>
      <c r="BF244" s="18">
        <v>0.96250000000000002</v>
      </c>
      <c r="BG244" s="18">
        <v>0.96250000000000002</v>
      </c>
      <c r="BH244" s="18">
        <v>0.96250000000000002</v>
      </c>
      <c r="BI244" s="18">
        <v>0.96250000000000002</v>
      </c>
      <c r="BJ244" s="18">
        <v>0.96250000000000002</v>
      </c>
      <c r="BK244" s="18">
        <v>0.96250000000000002</v>
      </c>
      <c r="BL244" s="18">
        <v>0.96250000000000002</v>
      </c>
      <c r="BM244" s="18">
        <v>0.96250000000000002</v>
      </c>
      <c r="BN244" s="18">
        <v>0.96250000000000002</v>
      </c>
      <c r="BO244" s="18">
        <v>0.96250000000000002</v>
      </c>
      <c r="BP244" s="18">
        <v>0.96250000000000002</v>
      </c>
      <c r="BQ244" s="18">
        <v>0.96250000000000002</v>
      </c>
      <c r="BR244" s="18">
        <v>0.96250000000000002</v>
      </c>
      <c r="BS244" s="18">
        <v>0.96250000000000002</v>
      </c>
      <c r="BT244" s="18">
        <v>0.96250000000000002</v>
      </c>
      <c r="BU244" s="18">
        <v>0.96250000000000002</v>
      </c>
      <c r="BV244" s="18">
        <v>0.96250000000000002</v>
      </c>
      <c r="BW244" s="18">
        <v>0.96250000000000002</v>
      </c>
      <c r="BX244" s="18">
        <v>0.96250000000000002</v>
      </c>
      <c r="BY244" s="18">
        <v>0.96250000000000002</v>
      </c>
      <c r="BZ244" s="18">
        <v>0.96250000000000002</v>
      </c>
      <c r="CA244" s="18">
        <v>0.96250000000000002</v>
      </c>
      <c r="CB244" s="18">
        <v>0.96250000000000002</v>
      </c>
      <c r="CC244" s="18">
        <v>0.96250000000000002</v>
      </c>
      <c r="CD244" s="18">
        <v>0.96250000000000002</v>
      </c>
      <c r="CE244" s="18">
        <v>0.96250000000000002</v>
      </c>
      <c r="CF244" s="18">
        <v>0.96250000000000002</v>
      </c>
      <c r="CG244" s="18">
        <v>0.96250000000000002</v>
      </c>
      <c r="CH244" s="18">
        <v>0.96250000000000002</v>
      </c>
      <c r="CI244" s="18">
        <v>0.96250000000000002</v>
      </c>
      <c r="CJ244" s="18">
        <v>0.96250000000000002</v>
      </c>
      <c r="CK244" s="18">
        <v>0.96250000000000002</v>
      </c>
      <c r="CL244" s="18">
        <v>0.96250000000000002</v>
      </c>
      <c r="CM244" s="18">
        <v>0.96250000000000002</v>
      </c>
      <c r="CN244" s="18">
        <v>0.96250000000000002</v>
      </c>
      <c r="CO244" s="18">
        <v>0.96250000000000002</v>
      </c>
      <c r="CP244" s="18">
        <v>0.96250000000000002</v>
      </c>
      <c r="CQ244" s="18">
        <v>0.96250000000000002</v>
      </c>
      <c r="CR244" s="18">
        <v>0.96250000000000002</v>
      </c>
      <c r="CS244" s="18">
        <v>0.96250000000000002</v>
      </c>
      <c r="CT244" s="18">
        <v>0.96250000000000002</v>
      </c>
      <c r="CU244" s="18">
        <v>0.96250000000000002</v>
      </c>
      <c r="CV244" s="18">
        <v>0.96250000000000002</v>
      </c>
      <c r="CW244" s="18">
        <v>0.96250000000000002</v>
      </c>
      <c r="CX244" s="18">
        <v>0.96250000000000002</v>
      </c>
      <c r="CY244" s="18">
        <v>0.96250000000000002</v>
      </c>
      <c r="CZ244" s="18">
        <v>0.96250000000000002</v>
      </c>
      <c r="DA244" s="18">
        <v>0.96250000000000002</v>
      </c>
      <c r="DB244" s="18">
        <v>0.96250000000000002</v>
      </c>
      <c r="DC244" s="18"/>
      <c r="DD244" s="18"/>
      <c r="DE244" s="18"/>
    </row>
    <row r="245" spans="1:109" x14ac:dyDescent="0.25">
      <c r="A245" s="175">
        <v>34</v>
      </c>
      <c r="B245" s="18">
        <v>1</v>
      </c>
      <c r="C245" s="18">
        <v>0.98460000000000003</v>
      </c>
      <c r="D245" s="18">
        <v>0.98070000000000002</v>
      </c>
      <c r="E245" s="18">
        <v>0.97709999999999997</v>
      </c>
      <c r="F245" s="18">
        <v>0.97419999999999995</v>
      </c>
      <c r="G245" s="18">
        <v>0.97219999999999995</v>
      </c>
      <c r="H245" s="18">
        <v>0.97070000000000001</v>
      </c>
      <c r="I245" s="18">
        <v>0.96930000000000005</v>
      </c>
      <c r="J245" s="18">
        <v>0.96799999999999997</v>
      </c>
      <c r="K245" s="18">
        <v>0.9667</v>
      </c>
      <c r="L245" s="18">
        <v>0.96550000000000002</v>
      </c>
      <c r="M245" s="18">
        <v>0.96450000000000002</v>
      </c>
      <c r="N245" s="18">
        <v>0.9637</v>
      </c>
      <c r="O245" s="18">
        <v>0.96299999999999997</v>
      </c>
      <c r="P245" s="18">
        <v>0.96260000000000001</v>
      </c>
      <c r="Q245" s="18">
        <v>0.96250000000000002</v>
      </c>
      <c r="R245" s="18">
        <v>0.96250000000000002</v>
      </c>
      <c r="S245" s="18">
        <v>0.96250000000000002</v>
      </c>
      <c r="T245" s="18">
        <v>0.96250000000000002</v>
      </c>
      <c r="U245" s="18">
        <v>0.96250000000000002</v>
      </c>
      <c r="V245" s="18">
        <v>0.96250000000000002</v>
      </c>
      <c r="W245" s="18">
        <v>0.96250000000000002</v>
      </c>
      <c r="X245" s="18">
        <v>0.96250000000000002</v>
      </c>
      <c r="Y245" s="18">
        <v>0.96250000000000002</v>
      </c>
      <c r="Z245" s="18">
        <v>0.96250000000000002</v>
      </c>
      <c r="AA245" s="18">
        <v>0.96250000000000002</v>
      </c>
      <c r="AB245" s="18">
        <v>0.96250000000000002</v>
      </c>
      <c r="AC245" s="18">
        <v>0.96250000000000002</v>
      </c>
      <c r="AD245" s="18">
        <v>0.96250000000000002</v>
      </c>
      <c r="AE245" s="18">
        <v>0.96250000000000002</v>
      </c>
      <c r="AF245" s="18">
        <v>0.96250000000000002</v>
      </c>
      <c r="AG245" s="18">
        <v>0.96250000000000002</v>
      </c>
      <c r="AH245" s="18">
        <v>0.96250000000000002</v>
      </c>
      <c r="AI245" s="18">
        <v>0.96250000000000002</v>
      </c>
      <c r="AJ245" s="18">
        <v>0.96250000000000002</v>
      </c>
      <c r="AK245" s="18">
        <v>0.96250000000000002</v>
      </c>
      <c r="AL245" s="18">
        <v>0.96250000000000002</v>
      </c>
      <c r="AM245" s="18">
        <v>0.96250000000000002</v>
      </c>
      <c r="AN245" s="18">
        <v>0.96250000000000002</v>
      </c>
      <c r="AO245" s="18">
        <v>0.96250000000000002</v>
      </c>
      <c r="AP245" s="18">
        <v>0.96250000000000002</v>
      </c>
      <c r="AQ245" s="18">
        <v>0.96250000000000002</v>
      </c>
      <c r="AR245" s="18">
        <v>0.96250000000000002</v>
      </c>
      <c r="AS245" s="18">
        <v>0.96250000000000002</v>
      </c>
      <c r="AT245" s="18">
        <v>0.96250000000000002</v>
      </c>
      <c r="AU245" s="18">
        <v>0.96250000000000002</v>
      </c>
      <c r="AV245" s="18">
        <v>0.96250000000000002</v>
      </c>
      <c r="AW245" s="18">
        <v>0.96250000000000002</v>
      </c>
      <c r="AX245" s="18">
        <v>0.96250000000000002</v>
      </c>
      <c r="AY245" s="18">
        <v>0.96250000000000002</v>
      </c>
      <c r="AZ245" s="18">
        <v>0.96250000000000002</v>
      </c>
      <c r="BA245" s="18">
        <v>0.96250000000000002</v>
      </c>
      <c r="BB245" s="18">
        <v>0.96250000000000002</v>
      </c>
      <c r="BC245" s="18">
        <v>0.96250000000000002</v>
      </c>
      <c r="BD245" s="18">
        <v>0.96250000000000002</v>
      </c>
      <c r="BE245" s="18">
        <v>0.96250000000000002</v>
      </c>
      <c r="BF245" s="18">
        <v>0.96250000000000002</v>
      </c>
      <c r="BG245" s="18">
        <v>0.96250000000000002</v>
      </c>
      <c r="BH245" s="18">
        <v>0.96250000000000002</v>
      </c>
      <c r="BI245" s="18">
        <v>0.96250000000000002</v>
      </c>
      <c r="BJ245" s="18">
        <v>0.96250000000000002</v>
      </c>
      <c r="BK245" s="18">
        <v>0.96250000000000002</v>
      </c>
      <c r="BL245" s="18">
        <v>0.96250000000000002</v>
      </c>
      <c r="BM245" s="18">
        <v>0.96250000000000002</v>
      </c>
      <c r="BN245" s="18">
        <v>0.96250000000000002</v>
      </c>
      <c r="BO245" s="18">
        <v>0.96250000000000002</v>
      </c>
      <c r="BP245" s="18">
        <v>0.96250000000000002</v>
      </c>
      <c r="BQ245" s="18">
        <v>0.96250000000000002</v>
      </c>
      <c r="BR245" s="18">
        <v>0.96250000000000002</v>
      </c>
      <c r="BS245" s="18">
        <v>0.96250000000000002</v>
      </c>
      <c r="BT245" s="18">
        <v>0.96250000000000002</v>
      </c>
      <c r="BU245" s="18">
        <v>0.96250000000000002</v>
      </c>
      <c r="BV245" s="18">
        <v>0.96250000000000002</v>
      </c>
      <c r="BW245" s="18">
        <v>0.96250000000000002</v>
      </c>
      <c r="BX245" s="18">
        <v>0.96250000000000002</v>
      </c>
      <c r="BY245" s="18">
        <v>0.96250000000000002</v>
      </c>
      <c r="BZ245" s="18">
        <v>0.96250000000000002</v>
      </c>
      <c r="CA245" s="18">
        <v>0.96250000000000002</v>
      </c>
      <c r="CB245" s="18">
        <v>0.96250000000000002</v>
      </c>
      <c r="CC245" s="18">
        <v>0.96250000000000002</v>
      </c>
      <c r="CD245" s="18">
        <v>0.96250000000000002</v>
      </c>
      <c r="CE245" s="18">
        <v>0.96250000000000002</v>
      </c>
      <c r="CF245" s="18">
        <v>0.96250000000000002</v>
      </c>
      <c r="CG245" s="18">
        <v>0.96250000000000002</v>
      </c>
      <c r="CH245" s="18">
        <v>0.96250000000000002</v>
      </c>
      <c r="CI245" s="18">
        <v>0.96250000000000002</v>
      </c>
      <c r="CJ245" s="18">
        <v>0.96250000000000002</v>
      </c>
      <c r="CK245" s="18">
        <v>0.96250000000000002</v>
      </c>
      <c r="CL245" s="18">
        <v>0.96250000000000002</v>
      </c>
      <c r="CM245" s="18">
        <v>0.96250000000000002</v>
      </c>
      <c r="CN245" s="18">
        <v>0.96250000000000002</v>
      </c>
      <c r="CO245" s="18">
        <v>0.96250000000000002</v>
      </c>
      <c r="CP245" s="18">
        <v>0.96250000000000002</v>
      </c>
      <c r="CQ245" s="18">
        <v>0.96250000000000002</v>
      </c>
      <c r="CR245" s="18">
        <v>0.96250000000000002</v>
      </c>
      <c r="CS245" s="18">
        <v>0.96250000000000002</v>
      </c>
      <c r="CT245" s="18">
        <v>0.96250000000000002</v>
      </c>
      <c r="CU245" s="18">
        <v>0.96250000000000002</v>
      </c>
      <c r="CV245" s="18">
        <v>0.96250000000000002</v>
      </c>
      <c r="CW245" s="18">
        <v>0.96250000000000002</v>
      </c>
      <c r="CX245" s="18">
        <v>0.96250000000000002</v>
      </c>
      <c r="CY245" s="18">
        <v>0.96250000000000002</v>
      </c>
      <c r="CZ245" s="18">
        <v>0.96250000000000002</v>
      </c>
      <c r="DA245" s="18">
        <v>0.96250000000000002</v>
      </c>
      <c r="DB245" s="18">
        <v>0.96250000000000002</v>
      </c>
      <c r="DC245" s="18"/>
      <c r="DD245" s="18"/>
      <c r="DE245" s="18"/>
    </row>
    <row r="246" spans="1:109" x14ac:dyDescent="0.25">
      <c r="A246" s="175">
        <v>35</v>
      </c>
      <c r="B246" s="18">
        <v>1</v>
      </c>
      <c r="C246" s="18">
        <v>0.98460000000000003</v>
      </c>
      <c r="D246" s="18">
        <v>0.98070000000000002</v>
      </c>
      <c r="E246" s="18">
        <v>0.97719999999999996</v>
      </c>
      <c r="F246" s="18">
        <v>0.97419999999999995</v>
      </c>
      <c r="G246" s="18">
        <v>0.97219999999999995</v>
      </c>
      <c r="H246" s="18">
        <v>0.97070000000000001</v>
      </c>
      <c r="I246" s="18">
        <v>0.96930000000000005</v>
      </c>
      <c r="J246" s="18">
        <v>0.96799999999999997</v>
      </c>
      <c r="K246" s="18">
        <v>0.9667</v>
      </c>
      <c r="L246" s="18">
        <v>0.96550000000000002</v>
      </c>
      <c r="M246" s="18">
        <v>0.96450000000000002</v>
      </c>
      <c r="N246" s="18">
        <v>0.9637</v>
      </c>
      <c r="O246" s="18">
        <v>0.96299999999999997</v>
      </c>
      <c r="P246" s="18">
        <v>0.96260000000000001</v>
      </c>
      <c r="Q246" s="18">
        <v>0.96250000000000002</v>
      </c>
      <c r="R246" s="18">
        <v>0.96250000000000002</v>
      </c>
      <c r="S246" s="18">
        <v>0.96250000000000002</v>
      </c>
      <c r="T246" s="18">
        <v>0.96250000000000002</v>
      </c>
      <c r="U246" s="18">
        <v>0.96250000000000002</v>
      </c>
      <c r="V246" s="18">
        <v>0.96250000000000002</v>
      </c>
      <c r="W246" s="18">
        <v>0.96250000000000002</v>
      </c>
      <c r="X246" s="18">
        <v>0.96250000000000002</v>
      </c>
      <c r="Y246" s="18">
        <v>0.96250000000000002</v>
      </c>
      <c r="Z246" s="18">
        <v>0.96250000000000002</v>
      </c>
      <c r="AA246" s="18">
        <v>0.96250000000000002</v>
      </c>
      <c r="AB246" s="18">
        <v>0.96250000000000002</v>
      </c>
      <c r="AC246" s="18">
        <v>0.96250000000000002</v>
      </c>
      <c r="AD246" s="18">
        <v>0.96250000000000002</v>
      </c>
      <c r="AE246" s="18">
        <v>0.96250000000000002</v>
      </c>
      <c r="AF246" s="18">
        <v>0.96250000000000002</v>
      </c>
      <c r="AG246" s="18">
        <v>0.96250000000000002</v>
      </c>
      <c r="AH246" s="18">
        <v>0.96250000000000002</v>
      </c>
      <c r="AI246" s="18">
        <v>0.96250000000000002</v>
      </c>
      <c r="AJ246" s="18">
        <v>0.96250000000000002</v>
      </c>
      <c r="AK246" s="18">
        <v>0.96250000000000002</v>
      </c>
      <c r="AL246" s="18">
        <v>0.96250000000000002</v>
      </c>
      <c r="AM246" s="18">
        <v>0.96250000000000002</v>
      </c>
      <c r="AN246" s="18">
        <v>0.96250000000000002</v>
      </c>
      <c r="AO246" s="18">
        <v>0.96250000000000002</v>
      </c>
      <c r="AP246" s="18">
        <v>0.96250000000000002</v>
      </c>
      <c r="AQ246" s="18">
        <v>0.96250000000000002</v>
      </c>
      <c r="AR246" s="18">
        <v>0.96250000000000002</v>
      </c>
      <c r="AS246" s="18">
        <v>0.96250000000000002</v>
      </c>
      <c r="AT246" s="18">
        <v>0.96250000000000002</v>
      </c>
      <c r="AU246" s="18">
        <v>0.96250000000000002</v>
      </c>
      <c r="AV246" s="18">
        <v>0.96250000000000002</v>
      </c>
      <c r="AW246" s="18">
        <v>0.96250000000000002</v>
      </c>
      <c r="AX246" s="18">
        <v>0.96250000000000002</v>
      </c>
      <c r="AY246" s="18">
        <v>0.96250000000000002</v>
      </c>
      <c r="AZ246" s="18">
        <v>0.96250000000000002</v>
      </c>
      <c r="BA246" s="18">
        <v>0.96250000000000002</v>
      </c>
      <c r="BB246" s="18">
        <v>0.96250000000000002</v>
      </c>
      <c r="BC246" s="18">
        <v>0.96250000000000002</v>
      </c>
      <c r="BD246" s="18">
        <v>0.96250000000000002</v>
      </c>
      <c r="BE246" s="18">
        <v>0.96250000000000002</v>
      </c>
      <c r="BF246" s="18">
        <v>0.96250000000000002</v>
      </c>
      <c r="BG246" s="18">
        <v>0.96250000000000002</v>
      </c>
      <c r="BH246" s="18">
        <v>0.96250000000000002</v>
      </c>
      <c r="BI246" s="18">
        <v>0.96250000000000002</v>
      </c>
      <c r="BJ246" s="18">
        <v>0.96250000000000002</v>
      </c>
      <c r="BK246" s="18">
        <v>0.96250000000000002</v>
      </c>
      <c r="BL246" s="18">
        <v>0.96250000000000002</v>
      </c>
      <c r="BM246" s="18">
        <v>0.96250000000000002</v>
      </c>
      <c r="BN246" s="18">
        <v>0.96250000000000002</v>
      </c>
      <c r="BO246" s="18">
        <v>0.96250000000000002</v>
      </c>
      <c r="BP246" s="18">
        <v>0.96250000000000002</v>
      </c>
      <c r="BQ246" s="18">
        <v>0.96250000000000002</v>
      </c>
      <c r="BR246" s="18">
        <v>0.96250000000000002</v>
      </c>
      <c r="BS246" s="18">
        <v>0.96250000000000002</v>
      </c>
      <c r="BT246" s="18">
        <v>0.96250000000000002</v>
      </c>
      <c r="BU246" s="18">
        <v>0.96250000000000002</v>
      </c>
      <c r="BV246" s="18">
        <v>0.96250000000000002</v>
      </c>
      <c r="BW246" s="18">
        <v>0.96250000000000002</v>
      </c>
      <c r="BX246" s="18">
        <v>0.96250000000000002</v>
      </c>
      <c r="BY246" s="18">
        <v>0.96250000000000002</v>
      </c>
      <c r="BZ246" s="18">
        <v>0.96250000000000002</v>
      </c>
      <c r="CA246" s="18">
        <v>0.96250000000000002</v>
      </c>
      <c r="CB246" s="18">
        <v>0.96250000000000002</v>
      </c>
      <c r="CC246" s="18">
        <v>0.96250000000000002</v>
      </c>
      <c r="CD246" s="18">
        <v>0.96250000000000002</v>
      </c>
      <c r="CE246" s="18">
        <v>0.96250000000000002</v>
      </c>
      <c r="CF246" s="18">
        <v>0.96250000000000002</v>
      </c>
      <c r="CG246" s="18">
        <v>0.96250000000000002</v>
      </c>
      <c r="CH246" s="18">
        <v>0.96250000000000002</v>
      </c>
      <c r="CI246" s="18">
        <v>0.96250000000000002</v>
      </c>
      <c r="CJ246" s="18">
        <v>0.96250000000000002</v>
      </c>
      <c r="CK246" s="18">
        <v>0.96250000000000002</v>
      </c>
      <c r="CL246" s="18">
        <v>0.96250000000000002</v>
      </c>
      <c r="CM246" s="18">
        <v>0.96250000000000002</v>
      </c>
      <c r="CN246" s="18">
        <v>0.96250000000000002</v>
      </c>
      <c r="CO246" s="18">
        <v>0.96250000000000002</v>
      </c>
      <c r="CP246" s="18">
        <v>0.96250000000000002</v>
      </c>
      <c r="CQ246" s="18">
        <v>0.96250000000000002</v>
      </c>
      <c r="CR246" s="18">
        <v>0.96250000000000002</v>
      </c>
      <c r="CS246" s="18">
        <v>0.96250000000000002</v>
      </c>
      <c r="CT246" s="18">
        <v>0.96250000000000002</v>
      </c>
      <c r="CU246" s="18">
        <v>0.96250000000000002</v>
      </c>
      <c r="CV246" s="18">
        <v>0.96250000000000002</v>
      </c>
      <c r="CW246" s="18">
        <v>0.96250000000000002</v>
      </c>
      <c r="CX246" s="18">
        <v>0.96250000000000002</v>
      </c>
      <c r="CY246" s="18">
        <v>0.96250000000000002</v>
      </c>
      <c r="CZ246" s="18">
        <v>0.96250000000000002</v>
      </c>
      <c r="DA246" s="18">
        <v>0.96250000000000002</v>
      </c>
      <c r="DB246" s="18">
        <v>0.96250000000000002</v>
      </c>
      <c r="DC246" s="18"/>
      <c r="DD246" s="18"/>
      <c r="DE246" s="18"/>
    </row>
    <row r="247" spans="1:109" x14ac:dyDescent="0.25">
      <c r="A247" s="175">
        <v>36</v>
      </c>
      <c r="B247" s="18">
        <v>1</v>
      </c>
      <c r="C247" s="18">
        <v>0.98470000000000002</v>
      </c>
      <c r="D247" s="18">
        <v>0.98080000000000001</v>
      </c>
      <c r="E247" s="18">
        <v>0.97719999999999996</v>
      </c>
      <c r="F247" s="18">
        <v>0.97430000000000005</v>
      </c>
      <c r="G247" s="18">
        <v>0.97230000000000005</v>
      </c>
      <c r="H247" s="18">
        <v>0.97070000000000001</v>
      </c>
      <c r="I247" s="18">
        <v>0.96930000000000005</v>
      </c>
      <c r="J247" s="18">
        <v>0.96799999999999997</v>
      </c>
      <c r="K247" s="18">
        <v>0.9667</v>
      </c>
      <c r="L247" s="18">
        <v>0.96550000000000002</v>
      </c>
      <c r="M247" s="18">
        <v>0.96450000000000002</v>
      </c>
      <c r="N247" s="18">
        <v>0.9637</v>
      </c>
      <c r="O247" s="18">
        <v>0.96299999999999997</v>
      </c>
      <c r="P247" s="18">
        <v>0.96260000000000001</v>
      </c>
      <c r="Q247" s="18">
        <v>0.96250000000000002</v>
      </c>
      <c r="R247" s="18">
        <v>0.96250000000000002</v>
      </c>
      <c r="S247" s="18">
        <v>0.96250000000000002</v>
      </c>
      <c r="T247" s="18">
        <v>0.96250000000000002</v>
      </c>
      <c r="U247" s="18">
        <v>0.96250000000000002</v>
      </c>
      <c r="V247" s="18">
        <v>0.96250000000000002</v>
      </c>
      <c r="W247" s="18">
        <v>0.96250000000000002</v>
      </c>
      <c r="X247" s="18">
        <v>0.96250000000000002</v>
      </c>
      <c r="Y247" s="18">
        <v>0.96250000000000002</v>
      </c>
      <c r="Z247" s="18">
        <v>0.96250000000000002</v>
      </c>
      <c r="AA247" s="18">
        <v>0.96250000000000002</v>
      </c>
      <c r="AB247" s="18">
        <v>0.96250000000000002</v>
      </c>
      <c r="AC247" s="18">
        <v>0.96250000000000002</v>
      </c>
      <c r="AD247" s="18">
        <v>0.96250000000000002</v>
      </c>
      <c r="AE247" s="18">
        <v>0.96250000000000002</v>
      </c>
      <c r="AF247" s="18">
        <v>0.96250000000000002</v>
      </c>
      <c r="AG247" s="18">
        <v>0.96250000000000002</v>
      </c>
      <c r="AH247" s="18">
        <v>0.96250000000000002</v>
      </c>
      <c r="AI247" s="18">
        <v>0.96250000000000002</v>
      </c>
      <c r="AJ247" s="18">
        <v>0.96250000000000002</v>
      </c>
      <c r="AK247" s="18">
        <v>0.96250000000000002</v>
      </c>
      <c r="AL247" s="18">
        <v>0.96250000000000002</v>
      </c>
      <c r="AM247" s="18">
        <v>0.96250000000000002</v>
      </c>
      <c r="AN247" s="18">
        <v>0.96250000000000002</v>
      </c>
      <c r="AO247" s="18">
        <v>0.96250000000000002</v>
      </c>
      <c r="AP247" s="18">
        <v>0.96250000000000002</v>
      </c>
      <c r="AQ247" s="18">
        <v>0.96250000000000002</v>
      </c>
      <c r="AR247" s="18">
        <v>0.96250000000000002</v>
      </c>
      <c r="AS247" s="18">
        <v>0.96250000000000002</v>
      </c>
      <c r="AT247" s="18">
        <v>0.96250000000000002</v>
      </c>
      <c r="AU247" s="18">
        <v>0.96250000000000002</v>
      </c>
      <c r="AV247" s="18">
        <v>0.96250000000000002</v>
      </c>
      <c r="AW247" s="18">
        <v>0.96250000000000002</v>
      </c>
      <c r="AX247" s="18">
        <v>0.96250000000000002</v>
      </c>
      <c r="AY247" s="18">
        <v>0.96250000000000002</v>
      </c>
      <c r="AZ247" s="18">
        <v>0.96250000000000002</v>
      </c>
      <c r="BA247" s="18">
        <v>0.96250000000000002</v>
      </c>
      <c r="BB247" s="18">
        <v>0.96250000000000002</v>
      </c>
      <c r="BC247" s="18">
        <v>0.96250000000000002</v>
      </c>
      <c r="BD247" s="18">
        <v>0.96250000000000002</v>
      </c>
      <c r="BE247" s="18">
        <v>0.96250000000000002</v>
      </c>
      <c r="BF247" s="18">
        <v>0.96250000000000002</v>
      </c>
      <c r="BG247" s="18">
        <v>0.96250000000000002</v>
      </c>
      <c r="BH247" s="18">
        <v>0.96250000000000002</v>
      </c>
      <c r="BI247" s="18">
        <v>0.96250000000000002</v>
      </c>
      <c r="BJ247" s="18">
        <v>0.96250000000000002</v>
      </c>
      <c r="BK247" s="18">
        <v>0.96250000000000002</v>
      </c>
      <c r="BL247" s="18">
        <v>0.96250000000000002</v>
      </c>
      <c r="BM247" s="18">
        <v>0.96250000000000002</v>
      </c>
      <c r="BN247" s="18">
        <v>0.96250000000000002</v>
      </c>
      <c r="BO247" s="18">
        <v>0.96250000000000002</v>
      </c>
      <c r="BP247" s="18">
        <v>0.96250000000000002</v>
      </c>
      <c r="BQ247" s="18">
        <v>0.96250000000000002</v>
      </c>
      <c r="BR247" s="18">
        <v>0.96250000000000002</v>
      </c>
      <c r="BS247" s="18">
        <v>0.96250000000000002</v>
      </c>
      <c r="BT247" s="18">
        <v>0.96250000000000002</v>
      </c>
      <c r="BU247" s="18">
        <v>0.96250000000000002</v>
      </c>
      <c r="BV247" s="18">
        <v>0.96250000000000002</v>
      </c>
      <c r="BW247" s="18">
        <v>0.96250000000000002</v>
      </c>
      <c r="BX247" s="18">
        <v>0.96250000000000002</v>
      </c>
      <c r="BY247" s="18">
        <v>0.96250000000000002</v>
      </c>
      <c r="BZ247" s="18">
        <v>0.96250000000000002</v>
      </c>
      <c r="CA247" s="18">
        <v>0.96250000000000002</v>
      </c>
      <c r="CB247" s="18">
        <v>0.96250000000000002</v>
      </c>
      <c r="CC247" s="18">
        <v>0.96250000000000002</v>
      </c>
      <c r="CD247" s="18">
        <v>0.96250000000000002</v>
      </c>
      <c r="CE247" s="18">
        <v>0.96250000000000002</v>
      </c>
      <c r="CF247" s="18">
        <v>0.96250000000000002</v>
      </c>
      <c r="CG247" s="18">
        <v>0.96250000000000002</v>
      </c>
      <c r="CH247" s="18">
        <v>0.96250000000000002</v>
      </c>
      <c r="CI247" s="18">
        <v>0.96250000000000002</v>
      </c>
      <c r="CJ247" s="18">
        <v>0.96250000000000002</v>
      </c>
      <c r="CK247" s="18">
        <v>0.96250000000000002</v>
      </c>
      <c r="CL247" s="18">
        <v>0.96250000000000002</v>
      </c>
      <c r="CM247" s="18">
        <v>0.96250000000000002</v>
      </c>
      <c r="CN247" s="18">
        <v>0.96250000000000002</v>
      </c>
      <c r="CO247" s="18">
        <v>0.96250000000000002</v>
      </c>
      <c r="CP247" s="18">
        <v>0.96250000000000002</v>
      </c>
      <c r="CQ247" s="18">
        <v>0.96250000000000002</v>
      </c>
      <c r="CR247" s="18">
        <v>0.96250000000000002</v>
      </c>
      <c r="CS247" s="18">
        <v>0.96250000000000002</v>
      </c>
      <c r="CT247" s="18">
        <v>0.96250000000000002</v>
      </c>
      <c r="CU247" s="18">
        <v>0.96250000000000002</v>
      </c>
      <c r="CV247" s="18">
        <v>0.96250000000000002</v>
      </c>
      <c r="CW247" s="18">
        <v>0.96250000000000002</v>
      </c>
      <c r="CX247" s="18">
        <v>0.96250000000000002</v>
      </c>
      <c r="CY247" s="18">
        <v>0.96250000000000002</v>
      </c>
      <c r="CZ247" s="18">
        <v>0.96250000000000002</v>
      </c>
      <c r="DA247" s="18">
        <v>0.96250000000000002</v>
      </c>
      <c r="DB247" s="18">
        <v>0.96250000000000002</v>
      </c>
      <c r="DC247" s="18"/>
      <c r="DD247" s="18"/>
      <c r="DE247" s="18"/>
    </row>
    <row r="248" spans="1:109" x14ac:dyDescent="0.25">
      <c r="A248" s="175">
        <v>37</v>
      </c>
      <c r="B248" s="18">
        <v>1</v>
      </c>
      <c r="C248" s="18">
        <v>0.98480000000000001</v>
      </c>
      <c r="D248" s="18">
        <v>0.98080000000000001</v>
      </c>
      <c r="E248" s="18">
        <v>0.97729999999999995</v>
      </c>
      <c r="F248" s="18">
        <v>0.97440000000000004</v>
      </c>
      <c r="G248" s="18">
        <v>0.97240000000000004</v>
      </c>
      <c r="H248" s="18">
        <v>0.9708</v>
      </c>
      <c r="I248" s="18">
        <v>0.96930000000000005</v>
      </c>
      <c r="J248" s="18">
        <v>0.96799999999999997</v>
      </c>
      <c r="K248" s="18">
        <v>0.9667</v>
      </c>
      <c r="L248" s="18">
        <v>0.96550000000000002</v>
      </c>
      <c r="M248" s="18">
        <v>0.96450000000000002</v>
      </c>
      <c r="N248" s="18">
        <v>0.9637</v>
      </c>
      <c r="O248" s="18">
        <v>0.96299999999999997</v>
      </c>
      <c r="P248" s="18">
        <v>0.96260000000000001</v>
      </c>
      <c r="Q248" s="18">
        <v>0.96250000000000002</v>
      </c>
      <c r="R248" s="18">
        <v>0.96250000000000002</v>
      </c>
      <c r="S248" s="18">
        <v>0.96250000000000002</v>
      </c>
      <c r="T248" s="18">
        <v>0.96250000000000002</v>
      </c>
      <c r="U248" s="18">
        <v>0.96250000000000002</v>
      </c>
      <c r="V248" s="18">
        <v>0.96250000000000002</v>
      </c>
      <c r="W248" s="18">
        <v>0.96250000000000002</v>
      </c>
      <c r="X248" s="18">
        <v>0.96250000000000002</v>
      </c>
      <c r="Y248" s="18">
        <v>0.96250000000000002</v>
      </c>
      <c r="Z248" s="18">
        <v>0.96250000000000002</v>
      </c>
      <c r="AA248" s="18">
        <v>0.96250000000000002</v>
      </c>
      <c r="AB248" s="18">
        <v>0.96250000000000002</v>
      </c>
      <c r="AC248" s="18">
        <v>0.96250000000000002</v>
      </c>
      <c r="AD248" s="18">
        <v>0.96250000000000002</v>
      </c>
      <c r="AE248" s="18">
        <v>0.96250000000000002</v>
      </c>
      <c r="AF248" s="18">
        <v>0.96250000000000002</v>
      </c>
      <c r="AG248" s="18">
        <v>0.96250000000000002</v>
      </c>
      <c r="AH248" s="18">
        <v>0.96250000000000002</v>
      </c>
      <c r="AI248" s="18">
        <v>0.96250000000000002</v>
      </c>
      <c r="AJ248" s="18">
        <v>0.96250000000000002</v>
      </c>
      <c r="AK248" s="18">
        <v>0.96250000000000002</v>
      </c>
      <c r="AL248" s="18">
        <v>0.96250000000000002</v>
      </c>
      <c r="AM248" s="18">
        <v>0.96250000000000002</v>
      </c>
      <c r="AN248" s="18">
        <v>0.96250000000000002</v>
      </c>
      <c r="AO248" s="18">
        <v>0.96250000000000002</v>
      </c>
      <c r="AP248" s="18">
        <v>0.96250000000000002</v>
      </c>
      <c r="AQ248" s="18">
        <v>0.96250000000000002</v>
      </c>
      <c r="AR248" s="18">
        <v>0.96250000000000002</v>
      </c>
      <c r="AS248" s="18">
        <v>0.96250000000000002</v>
      </c>
      <c r="AT248" s="18">
        <v>0.96250000000000002</v>
      </c>
      <c r="AU248" s="18">
        <v>0.96250000000000002</v>
      </c>
      <c r="AV248" s="18">
        <v>0.96250000000000002</v>
      </c>
      <c r="AW248" s="18">
        <v>0.96250000000000002</v>
      </c>
      <c r="AX248" s="18">
        <v>0.96250000000000002</v>
      </c>
      <c r="AY248" s="18">
        <v>0.96250000000000002</v>
      </c>
      <c r="AZ248" s="18">
        <v>0.96250000000000002</v>
      </c>
      <c r="BA248" s="18">
        <v>0.96250000000000002</v>
      </c>
      <c r="BB248" s="18">
        <v>0.96250000000000002</v>
      </c>
      <c r="BC248" s="18">
        <v>0.96250000000000002</v>
      </c>
      <c r="BD248" s="18">
        <v>0.96250000000000002</v>
      </c>
      <c r="BE248" s="18">
        <v>0.96250000000000002</v>
      </c>
      <c r="BF248" s="18">
        <v>0.96250000000000002</v>
      </c>
      <c r="BG248" s="18">
        <v>0.96250000000000002</v>
      </c>
      <c r="BH248" s="18">
        <v>0.96250000000000002</v>
      </c>
      <c r="BI248" s="18">
        <v>0.96250000000000002</v>
      </c>
      <c r="BJ248" s="18">
        <v>0.96250000000000002</v>
      </c>
      <c r="BK248" s="18">
        <v>0.96250000000000002</v>
      </c>
      <c r="BL248" s="18">
        <v>0.96250000000000002</v>
      </c>
      <c r="BM248" s="18">
        <v>0.96250000000000002</v>
      </c>
      <c r="BN248" s="18">
        <v>0.96250000000000002</v>
      </c>
      <c r="BO248" s="18">
        <v>0.96250000000000002</v>
      </c>
      <c r="BP248" s="18">
        <v>0.96250000000000002</v>
      </c>
      <c r="BQ248" s="18">
        <v>0.96250000000000002</v>
      </c>
      <c r="BR248" s="18">
        <v>0.96250000000000002</v>
      </c>
      <c r="BS248" s="18">
        <v>0.96250000000000002</v>
      </c>
      <c r="BT248" s="18">
        <v>0.96250000000000002</v>
      </c>
      <c r="BU248" s="18">
        <v>0.96250000000000002</v>
      </c>
      <c r="BV248" s="18">
        <v>0.96250000000000002</v>
      </c>
      <c r="BW248" s="18">
        <v>0.96250000000000002</v>
      </c>
      <c r="BX248" s="18">
        <v>0.96250000000000002</v>
      </c>
      <c r="BY248" s="18">
        <v>0.96250000000000002</v>
      </c>
      <c r="BZ248" s="18">
        <v>0.96250000000000002</v>
      </c>
      <c r="CA248" s="18">
        <v>0.96250000000000002</v>
      </c>
      <c r="CB248" s="18">
        <v>0.96250000000000002</v>
      </c>
      <c r="CC248" s="18">
        <v>0.96250000000000002</v>
      </c>
      <c r="CD248" s="18">
        <v>0.96250000000000002</v>
      </c>
      <c r="CE248" s="18">
        <v>0.96250000000000002</v>
      </c>
      <c r="CF248" s="18">
        <v>0.96250000000000002</v>
      </c>
      <c r="CG248" s="18">
        <v>0.96250000000000002</v>
      </c>
      <c r="CH248" s="18">
        <v>0.96250000000000002</v>
      </c>
      <c r="CI248" s="18">
        <v>0.96250000000000002</v>
      </c>
      <c r="CJ248" s="18">
        <v>0.96250000000000002</v>
      </c>
      <c r="CK248" s="18">
        <v>0.96250000000000002</v>
      </c>
      <c r="CL248" s="18">
        <v>0.96250000000000002</v>
      </c>
      <c r="CM248" s="18">
        <v>0.96250000000000002</v>
      </c>
      <c r="CN248" s="18">
        <v>0.96250000000000002</v>
      </c>
      <c r="CO248" s="18">
        <v>0.96250000000000002</v>
      </c>
      <c r="CP248" s="18">
        <v>0.96250000000000002</v>
      </c>
      <c r="CQ248" s="18">
        <v>0.96250000000000002</v>
      </c>
      <c r="CR248" s="18">
        <v>0.96250000000000002</v>
      </c>
      <c r="CS248" s="18">
        <v>0.96250000000000002</v>
      </c>
      <c r="CT248" s="18">
        <v>0.96250000000000002</v>
      </c>
      <c r="CU248" s="18">
        <v>0.96250000000000002</v>
      </c>
      <c r="CV248" s="18">
        <v>0.96250000000000002</v>
      </c>
      <c r="CW248" s="18">
        <v>0.96250000000000002</v>
      </c>
      <c r="CX248" s="18">
        <v>0.96250000000000002</v>
      </c>
      <c r="CY248" s="18">
        <v>0.96250000000000002</v>
      </c>
      <c r="CZ248" s="18">
        <v>0.96250000000000002</v>
      </c>
      <c r="DA248" s="18">
        <v>0.96250000000000002</v>
      </c>
      <c r="DB248" s="18">
        <v>0.96250000000000002</v>
      </c>
      <c r="DC248" s="18"/>
      <c r="DD248" s="18"/>
      <c r="DE248" s="18"/>
    </row>
    <row r="249" spans="1:109" x14ac:dyDescent="0.25">
      <c r="A249" s="175">
        <v>38</v>
      </c>
      <c r="B249" s="18">
        <v>1</v>
      </c>
      <c r="C249" s="18">
        <v>0.98480000000000001</v>
      </c>
      <c r="D249" s="18">
        <v>0.98089999999999999</v>
      </c>
      <c r="E249" s="18">
        <v>0.97740000000000005</v>
      </c>
      <c r="F249" s="18">
        <v>0.97450000000000003</v>
      </c>
      <c r="G249" s="18">
        <v>0.97240000000000004</v>
      </c>
      <c r="H249" s="18">
        <v>0.97089999999999999</v>
      </c>
      <c r="I249" s="18">
        <v>0.96940000000000004</v>
      </c>
      <c r="J249" s="18">
        <v>0.96799999999999997</v>
      </c>
      <c r="K249" s="18">
        <v>0.9667</v>
      </c>
      <c r="L249" s="18">
        <v>0.96550000000000002</v>
      </c>
      <c r="M249" s="18">
        <v>0.96450000000000002</v>
      </c>
      <c r="N249" s="18">
        <v>0.9637</v>
      </c>
      <c r="O249" s="18">
        <v>0.96299999999999997</v>
      </c>
      <c r="P249" s="18">
        <v>0.96260000000000001</v>
      </c>
      <c r="Q249" s="18">
        <v>0.96250000000000002</v>
      </c>
      <c r="R249" s="18">
        <v>0.96250000000000002</v>
      </c>
      <c r="S249" s="18">
        <v>0.96250000000000002</v>
      </c>
      <c r="T249" s="18">
        <v>0.96250000000000002</v>
      </c>
      <c r="U249" s="18">
        <v>0.96250000000000002</v>
      </c>
      <c r="V249" s="18">
        <v>0.96250000000000002</v>
      </c>
      <c r="W249" s="18">
        <v>0.96250000000000002</v>
      </c>
      <c r="X249" s="18">
        <v>0.96250000000000002</v>
      </c>
      <c r="Y249" s="18">
        <v>0.96250000000000002</v>
      </c>
      <c r="Z249" s="18">
        <v>0.96250000000000002</v>
      </c>
      <c r="AA249" s="18">
        <v>0.96250000000000002</v>
      </c>
      <c r="AB249" s="18">
        <v>0.96250000000000002</v>
      </c>
      <c r="AC249" s="18">
        <v>0.96250000000000002</v>
      </c>
      <c r="AD249" s="18">
        <v>0.96250000000000002</v>
      </c>
      <c r="AE249" s="18">
        <v>0.96250000000000002</v>
      </c>
      <c r="AF249" s="18">
        <v>0.96250000000000002</v>
      </c>
      <c r="AG249" s="18">
        <v>0.96250000000000002</v>
      </c>
      <c r="AH249" s="18">
        <v>0.96250000000000002</v>
      </c>
      <c r="AI249" s="18">
        <v>0.96250000000000002</v>
      </c>
      <c r="AJ249" s="18">
        <v>0.96250000000000002</v>
      </c>
      <c r="AK249" s="18">
        <v>0.96250000000000002</v>
      </c>
      <c r="AL249" s="18">
        <v>0.96250000000000002</v>
      </c>
      <c r="AM249" s="18">
        <v>0.96250000000000002</v>
      </c>
      <c r="AN249" s="18">
        <v>0.96250000000000002</v>
      </c>
      <c r="AO249" s="18">
        <v>0.96250000000000002</v>
      </c>
      <c r="AP249" s="18">
        <v>0.96250000000000002</v>
      </c>
      <c r="AQ249" s="18">
        <v>0.96250000000000002</v>
      </c>
      <c r="AR249" s="18">
        <v>0.96250000000000002</v>
      </c>
      <c r="AS249" s="18">
        <v>0.96250000000000002</v>
      </c>
      <c r="AT249" s="18">
        <v>0.96250000000000002</v>
      </c>
      <c r="AU249" s="18">
        <v>0.96250000000000002</v>
      </c>
      <c r="AV249" s="18">
        <v>0.96250000000000002</v>
      </c>
      <c r="AW249" s="18">
        <v>0.96250000000000002</v>
      </c>
      <c r="AX249" s="18">
        <v>0.96250000000000002</v>
      </c>
      <c r="AY249" s="18">
        <v>0.96250000000000002</v>
      </c>
      <c r="AZ249" s="18">
        <v>0.96250000000000002</v>
      </c>
      <c r="BA249" s="18">
        <v>0.96250000000000002</v>
      </c>
      <c r="BB249" s="18">
        <v>0.96250000000000002</v>
      </c>
      <c r="BC249" s="18">
        <v>0.96250000000000002</v>
      </c>
      <c r="BD249" s="18">
        <v>0.96250000000000002</v>
      </c>
      <c r="BE249" s="18">
        <v>0.96250000000000002</v>
      </c>
      <c r="BF249" s="18">
        <v>0.96250000000000002</v>
      </c>
      <c r="BG249" s="18">
        <v>0.96250000000000002</v>
      </c>
      <c r="BH249" s="18">
        <v>0.96250000000000002</v>
      </c>
      <c r="BI249" s="18">
        <v>0.96250000000000002</v>
      </c>
      <c r="BJ249" s="18">
        <v>0.96250000000000002</v>
      </c>
      <c r="BK249" s="18">
        <v>0.96250000000000002</v>
      </c>
      <c r="BL249" s="18">
        <v>0.96250000000000002</v>
      </c>
      <c r="BM249" s="18">
        <v>0.96250000000000002</v>
      </c>
      <c r="BN249" s="18">
        <v>0.96250000000000002</v>
      </c>
      <c r="BO249" s="18">
        <v>0.96250000000000002</v>
      </c>
      <c r="BP249" s="18">
        <v>0.96250000000000002</v>
      </c>
      <c r="BQ249" s="18">
        <v>0.96250000000000002</v>
      </c>
      <c r="BR249" s="18">
        <v>0.96250000000000002</v>
      </c>
      <c r="BS249" s="18">
        <v>0.96250000000000002</v>
      </c>
      <c r="BT249" s="18">
        <v>0.96250000000000002</v>
      </c>
      <c r="BU249" s="18">
        <v>0.96250000000000002</v>
      </c>
      <c r="BV249" s="18">
        <v>0.96250000000000002</v>
      </c>
      <c r="BW249" s="18">
        <v>0.96250000000000002</v>
      </c>
      <c r="BX249" s="18">
        <v>0.96250000000000002</v>
      </c>
      <c r="BY249" s="18">
        <v>0.96250000000000002</v>
      </c>
      <c r="BZ249" s="18">
        <v>0.96250000000000002</v>
      </c>
      <c r="CA249" s="18">
        <v>0.96250000000000002</v>
      </c>
      <c r="CB249" s="18">
        <v>0.96250000000000002</v>
      </c>
      <c r="CC249" s="18">
        <v>0.96250000000000002</v>
      </c>
      <c r="CD249" s="18">
        <v>0.96250000000000002</v>
      </c>
      <c r="CE249" s="18">
        <v>0.96250000000000002</v>
      </c>
      <c r="CF249" s="18">
        <v>0.96250000000000002</v>
      </c>
      <c r="CG249" s="18">
        <v>0.96250000000000002</v>
      </c>
      <c r="CH249" s="18">
        <v>0.96250000000000002</v>
      </c>
      <c r="CI249" s="18">
        <v>0.96250000000000002</v>
      </c>
      <c r="CJ249" s="18">
        <v>0.96250000000000002</v>
      </c>
      <c r="CK249" s="18">
        <v>0.96250000000000002</v>
      </c>
      <c r="CL249" s="18">
        <v>0.96250000000000002</v>
      </c>
      <c r="CM249" s="18">
        <v>0.96250000000000002</v>
      </c>
      <c r="CN249" s="18">
        <v>0.96250000000000002</v>
      </c>
      <c r="CO249" s="18">
        <v>0.96250000000000002</v>
      </c>
      <c r="CP249" s="18">
        <v>0.96250000000000002</v>
      </c>
      <c r="CQ249" s="18">
        <v>0.96250000000000002</v>
      </c>
      <c r="CR249" s="18">
        <v>0.96250000000000002</v>
      </c>
      <c r="CS249" s="18">
        <v>0.96250000000000002</v>
      </c>
      <c r="CT249" s="18">
        <v>0.96250000000000002</v>
      </c>
      <c r="CU249" s="18">
        <v>0.96250000000000002</v>
      </c>
      <c r="CV249" s="18">
        <v>0.96250000000000002</v>
      </c>
      <c r="CW249" s="18">
        <v>0.96250000000000002</v>
      </c>
      <c r="CX249" s="18">
        <v>0.96250000000000002</v>
      </c>
      <c r="CY249" s="18">
        <v>0.96250000000000002</v>
      </c>
      <c r="CZ249" s="18">
        <v>0.96250000000000002</v>
      </c>
      <c r="DA249" s="18">
        <v>0.96250000000000002</v>
      </c>
      <c r="DB249" s="18">
        <v>0.96250000000000002</v>
      </c>
      <c r="DC249" s="18"/>
      <c r="DD249" s="18"/>
      <c r="DE249" s="18"/>
    </row>
    <row r="250" spans="1:109" x14ac:dyDescent="0.25">
      <c r="A250" s="175">
        <v>39</v>
      </c>
      <c r="B250" s="18">
        <v>1</v>
      </c>
      <c r="C250" s="18">
        <v>0.9849</v>
      </c>
      <c r="D250" s="18">
        <v>0.98099999999999998</v>
      </c>
      <c r="E250" s="18">
        <v>0.97750000000000004</v>
      </c>
      <c r="F250" s="18">
        <v>0.97460000000000002</v>
      </c>
      <c r="G250" s="18">
        <v>0.97250000000000003</v>
      </c>
      <c r="H250" s="18">
        <v>0.97099999999999997</v>
      </c>
      <c r="I250" s="18">
        <v>0.96950000000000003</v>
      </c>
      <c r="J250" s="18">
        <v>0.96809999999999996</v>
      </c>
      <c r="K250" s="18">
        <v>0.9667</v>
      </c>
      <c r="L250" s="18">
        <v>0.96550000000000002</v>
      </c>
      <c r="M250" s="18">
        <v>0.96450000000000002</v>
      </c>
      <c r="N250" s="18">
        <v>0.9637</v>
      </c>
      <c r="O250" s="18">
        <v>0.96299999999999997</v>
      </c>
      <c r="P250" s="18">
        <v>0.96260000000000001</v>
      </c>
      <c r="Q250" s="18">
        <v>0.96250000000000002</v>
      </c>
      <c r="R250" s="18">
        <v>0.96250000000000002</v>
      </c>
      <c r="S250" s="18">
        <v>0.96250000000000002</v>
      </c>
      <c r="T250" s="18">
        <v>0.96250000000000002</v>
      </c>
      <c r="U250" s="18">
        <v>0.96250000000000002</v>
      </c>
      <c r="V250" s="18">
        <v>0.96250000000000002</v>
      </c>
      <c r="W250" s="18">
        <v>0.96250000000000002</v>
      </c>
      <c r="X250" s="18">
        <v>0.96250000000000002</v>
      </c>
      <c r="Y250" s="18">
        <v>0.96250000000000002</v>
      </c>
      <c r="Z250" s="18">
        <v>0.96250000000000002</v>
      </c>
      <c r="AA250" s="18">
        <v>0.96250000000000002</v>
      </c>
      <c r="AB250" s="18">
        <v>0.96250000000000002</v>
      </c>
      <c r="AC250" s="18">
        <v>0.96250000000000002</v>
      </c>
      <c r="AD250" s="18">
        <v>0.96250000000000002</v>
      </c>
      <c r="AE250" s="18">
        <v>0.96250000000000002</v>
      </c>
      <c r="AF250" s="18">
        <v>0.96250000000000002</v>
      </c>
      <c r="AG250" s="18">
        <v>0.96250000000000002</v>
      </c>
      <c r="AH250" s="18">
        <v>0.96250000000000002</v>
      </c>
      <c r="AI250" s="18">
        <v>0.96250000000000002</v>
      </c>
      <c r="AJ250" s="18">
        <v>0.96250000000000002</v>
      </c>
      <c r="AK250" s="18">
        <v>0.96250000000000002</v>
      </c>
      <c r="AL250" s="18">
        <v>0.96250000000000002</v>
      </c>
      <c r="AM250" s="18">
        <v>0.96250000000000002</v>
      </c>
      <c r="AN250" s="18">
        <v>0.96250000000000002</v>
      </c>
      <c r="AO250" s="18">
        <v>0.96250000000000002</v>
      </c>
      <c r="AP250" s="18">
        <v>0.96250000000000002</v>
      </c>
      <c r="AQ250" s="18">
        <v>0.96250000000000002</v>
      </c>
      <c r="AR250" s="18">
        <v>0.96250000000000002</v>
      </c>
      <c r="AS250" s="18">
        <v>0.96250000000000002</v>
      </c>
      <c r="AT250" s="18">
        <v>0.96250000000000002</v>
      </c>
      <c r="AU250" s="18">
        <v>0.96250000000000002</v>
      </c>
      <c r="AV250" s="18">
        <v>0.96250000000000002</v>
      </c>
      <c r="AW250" s="18">
        <v>0.96250000000000002</v>
      </c>
      <c r="AX250" s="18">
        <v>0.96250000000000002</v>
      </c>
      <c r="AY250" s="18">
        <v>0.96250000000000002</v>
      </c>
      <c r="AZ250" s="18">
        <v>0.96250000000000002</v>
      </c>
      <c r="BA250" s="18">
        <v>0.96250000000000002</v>
      </c>
      <c r="BB250" s="18">
        <v>0.96250000000000002</v>
      </c>
      <c r="BC250" s="18">
        <v>0.96250000000000002</v>
      </c>
      <c r="BD250" s="18">
        <v>0.96250000000000002</v>
      </c>
      <c r="BE250" s="18">
        <v>0.96250000000000002</v>
      </c>
      <c r="BF250" s="18">
        <v>0.96250000000000002</v>
      </c>
      <c r="BG250" s="18">
        <v>0.96250000000000002</v>
      </c>
      <c r="BH250" s="18">
        <v>0.96250000000000002</v>
      </c>
      <c r="BI250" s="18">
        <v>0.96250000000000002</v>
      </c>
      <c r="BJ250" s="18">
        <v>0.96250000000000002</v>
      </c>
      <c r="BK250" s="18">
        <v>0.96250000000000002</v>
      </c>
      <c r="BL250" s="18">
        <v>0.96250000000000002</v>
      </c>
      <c r="BM250" s="18">
        <v>0.96250000000000002</v>
      </c>
      <c r="BN250" s="18">
        <v>0.96250000000000002</v>
      </c>
      <c r="BO250" s="18">
        <v>0.96250000000000002</v>
      </c>
      <c r="BP250" s="18">
        <v>0.96250000000000002</v>
      </c>
      <c r="BQ250" s="18">
        <v>0.96250000000000002</v>
      </c>
      <c r="BR250" s="18">
        <v>0.96250000000000002</v>
      </c>
      <c r="BS250" s="18">
        <v>0.96250000000000002</v>
      </c>
      <c r="BT250" s="18">
        <v>0.96250000000000002</v>
      </c>
      <c r="BU250" s="18">
        <v>0.96250000000000002</v>
      </c>
      <c r="BV250" s="18">
        <v>0.96250000000000002</v>
      </c>
      <c r="BW250" s="18">
        <v>0.96250000000000002</v>
      </c>
      <c r="BX250" s="18">
        <v>0.96250000000000002</v>
      </c>
      <c r="BY250" s="18">
        <v>0.96250000000000002</v>
      </c>
      <c r="BZ250" s="18">
        <v>0.96250000000000002</v>
      </c>
      <c r="CA250" s="18">
        <v>0.96250000000000002</v>
      </c>
      <c r="CB250" s="18">
        <v>0.96250000000000002</v>
      </c>
      <c r="CC250" s="18">
        <v>0.96250000000000002</v>
      </c>
      <c r="CD250" s="18">
        <v>0.96250000000000002</v>
      </c>
      <c r="CE250" s="18">
        <v>0.96250000000000002</v>
      </c>
      <c r="CF250" s="18">
        <v>0.96250000000000002</v>
      </c>
      <c r="CG250" s="18">
        <v>0.96250000000000002</v>
      </c>
      <c r="CH250" s="18">
        <v>0.96250000000000002</v>
      </c>
      <c r="CI250" s="18">
        <v>0.96250000000000002</v>
      </c>
      <c r="CJ250" s="18">
        <v>0.96250000000000002</v>
      </c>
      <c r="CK250" s="18">
        <v>0.96250000000000002</v>
      </c>
      <c r="CL250" s="18">
        <v>0.96250000000000002</v>
      </c>
      <c r="CM250" s="18">
        <v>0.96250000000000002</v>
      </c>
      <c r="CN250" s="18">
        <v>0.96250000000000002</v>
      </c>
      <c r="CO250" s="18">
        <v>0.96250000000000002</v>
      </c>
      <c r="CP250" s="18">
        <v>0.96250000000000002</v>
      </c>
      <c r="CQ250" s="18">
        <v>0.96250000000000002</v>
      </c>
      <c r="CR250" s="18">
        <v>0.96250000000000002</v>
      </c>
      <c r="CS250" s="18">
        <v>0.96250000000000002</v>
      </c>
      <c r="CT250" s="18">
        <v>0.96250000000000002</v>
      </c>
      <c r="CU250" s="18">
        <v>0.96250000000000002</v>
      </c>
      <c r="CV250" s="18">
        <v>0.96250000000000002</v>
      </c>
      <c r="CW250" s="18">
        <v>0.96250000000000002</v>
      </c>
      <c r="CX250" s="18">
        <v>0.96250000000000002</v>
      </c>
      <c r="CY250" s="18">
        <v>0.96250000000000002</v>
      </c>
      <c r="CZ250" s="18">
        <v>0.96250000000000002</v>
      </c>
      <c r="DA250" s="18">
        <v>0.96250000000000002</v>
      </c>
      <c r="DB250" s="18">
        <v>0.96250000000000002</v>
      </c>
      <c r="DC250" s="18"/>
      <c r="DD250" s="18"/>
      <c r="DE250" s="18"/>
    </row>
    <row r="251" spans="1:109" x14ac:dyDescent="0.25">
      <c r="A251" s="175">
        <v>40</v>
      </c>
      <c r="B251" s="18">
        <v>1</v>
      </c>
      <c r="C251" s="18">
        <v>0.9849</v>
      </c>
      <c r="D251" s="18">
        <v>0.98109999999999997</v>
      </c>
      <c r="E251" s="18">
        <v>0.97760000000000002</v>
      </c>
      <c r="F251" s="18">
        <v>0.97470000000000001</v>
      </c>
      <c r="G251" s="18">
        <v>0.97260000000000002</v>
      </c>
      <c r="H251" s="18">
        <v>0.97109999999999996</v>
      </c>
      <c r="I251" s="18">
        <v>0.96970000000000001</v>
      </c>
      <c r="J251" s="18">
        <v>0.96819999999999995</v>
      </c>
      <c r="K251" s="18">
        <v>0.96679999999999999</v>
      </c>
      <c r="L251" s="18">
        <v>0.96550000000000002</v>
      </c>
      <c r="M251" s="18">
        <v>0.96450000000000002</v>
      </c>
      <c r="N251" s="18">
        <v>0.9637</v>
      </c>
      <c r="O251" s="18">
        <v>0.96299999999999997</v>
      </c>
      <c r="P251" s="18">
        <v>0.96260000000000001</v>
      </c>
      <c r="Q251" s="18">
        <v>0.96250000000000002</v>
      </c>
      <c r="R251" s="18">
        <v>0.96250000000000002</v>
      </c>
      <c r="S251" s="18">
        <v>0.96250000000000002</v>
      </c>
      <c r="T251" s="18">
        <v>0.96250000000000002</v>
      </c>
      <c r="U251" s="18">
        <v>0.96250000000000002</v>
      </c>
      <c r="V251" s="18">
        <v>0.96250000000000002</v>
      </c>
      <c r="W251" s="18">
        <v>0.96250000000000002</v>
      </c>
      <c r="X251" s="18">
        <v>0.96250000000000002</v>
      </c>
      <c r="Y251" s="18">
        <v>0.96250000000000002</v>
      </c>
      <c r="Z251" s="18">
        <v>0.96250000000000002</v>
      </c>
      <c r="AA251" s="18">
        <v>0.96250000000000002</v>
      </c>
      <c r="AB251" s="18">
        <v>0.96250000000000002</v>
      </c>
      <c r="AC251" s="18">
        <v>0.96250000000000002</v>
      </c>
      <c r="AD251" s="18">
        <v>0.96250000000000002</v>
      </c>
      <c r="AE251" s="18">
        <v>0.96250000000000002</v>
      </c>
      <c r="AF251" s="18">
        <v>0.96250000000000002</v>
      </c>
      <c r="AG251" s="18">
        <v>0.96250000000000002</v>
      </c>
      <c r="AH251" s="18">
        <v>0.96250000000000002</v>
      </c>
      <c r="AI251" s="18">
        <v>0.96250000000000002</v>
      </c>
      <c r="AJ251" s="18">
        <v>0.96250000000000002</v>
      </c>
      <c r="AK251" s="18">
        <v>0.96250000000000002</v>
      </c>
      <c r="AL251" s="18">
        <v>0.96250000000000002</v>
      </c>
      <c r="AM251" s="18">
        <v>0.96250000000000002</v>
      </c>
      <c r="AN251" s="18">
        <v>0.96250000000000002</v>
      </c>
      <c r="AO251" s="18">
        <v>0.96250000000000002</v>
      </c>
      <c r="AP251" s="18">
        <v>0.96250000000000002</v>
      </c>
      <c r="AQ251" s="18">
        <v>0.96250000000000002</v>
      </c>
      <c r="AR251" s="18">
        <v>0.96250000000000002</v>
      </c>
      <c r="AS251" s="18">
        <v>0.96250000000000002</v>
      </c>
      <c r="AT251" s="18">
        <v>0.96250000000000002</v>
      </c>
      <c r="AU251" s="18">
        <v>0.96250000000000002</v>
      </c>
      <c r="AV251" s="18">
        <v>0.96250000000000002</v>
      </c>
      <c r="AW251" s="18">
        <v>0.96250000000000002</v>
      </c>
      <c r="AX251" s="18">
        <v>0.96250000000000002</v>
      </c>
      <c r="AY251" s="18">
        <v>0.96250000000000002</v>
      </c>
      <c r="AZ251" s="18">
        <v>0.96250000000000002</v>
      </c>
      <c r="BA251" s="18">
        <v>0.96250000000000002</v>
      </c>
      <c r="BB251" s="18">
        <v>0.96250000000000002</v>
      </c>
      <c r="BC251" s="18">
        <v>0.96250000000000002</v>
      </c>
      <c r="BD251" s="18">
        <v>0.96250000000000002</v>
      </c>
      <c r="BE251" s="18">
        <v>0.96250000000000002</v>
      </c>
      <c r="BF251" s="18">
        <v>0.96250000000000002</v>
      </c>
      <c r="BG251" s="18">
        <v>0.96250000000000002</v>
      </c>
      <c r="BH251" s="18">
        <v>0.96250000000000002</v>
      </c>
      <c r="BI251" s="18">
        <v>0.96250000000000002</v>
      </c>
      <c r="BJ251" s="18">
        <v>0.96250000000000002</v>
      </c>
      <c r="BK251" s="18">
        <v>0.96250000000000002</v>
      </c>
      <c r="BL251" s="18">
        <v>0.96250000000000002</v>
      </c>
      <c r="BM251" s="18">
        <v>0.96250000000000002</v>
      </c>
      <c r="BN251" s="18">
        <v>0.96250000000000002</v>
      </c>
      <c r="BO251" s="18">
        <v>0.96250000000000002</v>
      </c>
      <c r="BP251" s="18">
        <v>0.96250000000000002</v>
      </c>
      <c r="BQ251" s="18">
        <v>0.96250000000000002</v>
      </c>
      <c r="BR251" s="18">
        <v>0.96250000000000002</v>
      </c>
      <c r="BS251" s="18">
        <v>0.96250000000000002</v>
      </c>
      <c r="BT251" s="18">
        <v>0.96250000000000002</v>
      </c>
      <c r="BU251" s="18">
        <v>0.96250000000000002</v>
      </c>
      <c r="BV251" s="18">
        <v>0.96250000000000002</v>
      </c>
      <c r="BW251" s="18">
        <v>0.96250000000000002</v>
      </c>
      <c r="BX251" s="18">
        <v>0.96250000000000002</v>
      </c>
      <c r="BY251" s="18">
        <v>0.96250000000000002</v>
      </c>
      <c r="BZ251" s="18">
        <v>0.96250000000000002</v>
      </c>
      <c r="CA251" s="18">
        <v>0.96250000000000002</v>
      </c>
      <c r="CB251" s="18">
        <v>0.96250000000000002</v>
      </c>
      <c r="CC251" s="18">
        <v>0.96250000000000002</v>
      </c>
      <c r="CD251" s="18">
        <v>0.96250000000000002</v>
      </c>
      <c r="CE251" s="18">
        <v>0.96250000000000002</v>
      </c>
      <c r="CF251" s="18">
        <v>0.96250000000000002</v>
      </c>
      <c r="CG251" s="18">
        <v>0.96250000000000002</v>
      </c>
      <c r="CH251" s="18">
        <v>0.96250000000000002</v>
      </c>
      <c r="CI251" s="18">
        <v>0.96250000000000002</v>
      </c>
      <c r="CJ251" s="18">
        <v>0.96250000000000002</v>
      </c>
      <c r="CK251" s="18">
        <v>0.96250000000000002</v>
      </c>
      <c r="CL251" s="18">
        <v>0.96250000000000002</v>
      </c>
      <c r="CM251" s="18">
        <v>0.96250000000000002</v>
      </c>
      <c r="CN251" s="18">
        <v>0.96250000000000002</v>
      </c>
      <c r="CO251" s="18">
        <v>0.96250000000000002</v>
      </c>
      <c r="CP251" s="18">
        <v>0.96250000000000002</v>
      </c>
      <c r="CQ251" s="18">
        <v>0.96250000000000002</v>
      </c>
      <c r="CR251" s="18">
        <v>0.96250000000000002</v>
      </c>
      <c r="CS251" s="18">
        <v>0.96250000000000002</v>
      </c>
      <c r="CT251" s="18">
        <v>0.96250000000000002</v>
      </c>
      <c r="CU251" s="18">
        <v>0.96250000000000002</v>
      </c>
      <c r="CV251" s="18">
        <v>0.96250000000000002</v>
      </c>
      <c r="CW251" s="18">
        <v>0.96250000000000002</v>
      </c>
      <c r="CX251" s="18">
        <v>0.96250000000000002</v>
      </c>
      <c r="CY251" s="18">
        <v>0.96250000000000002</v>
      </c>
      <c r="CZ251" s="18">
        <v>0.96250000000000002</v>
      </c>
      <c r="DA251" s="18">
        <v>0.96250000000000002</v>
      </c>
      <c r="DB251" s="18">
        <v>0.96250000000000002</v>
      </c>
      <c r="DC251" s="18"/>
      <c r="DD251" s="18"/>
      <c r="DE251" s="18"/>
    </row>
    <row r="252" spans="1:109" x14ac:dyDescent="0.25">
      <c r="A252" s="175">
        <v>41</v>
      </c>
      <c r="B252" s="18">
        <v>1</v>
      </c>
      <c r="C252" s="18">
        <v>0.98499999999999999</v>
      </c>
      <c r="D252" s="18">
        <v>0.98119999999999996</v>
      </c>
      <c r="E252" s="18">
        <v>0.97770000000000001</v>
      </c>
      <c r="F252" s="18">
        <v>0.9748</v>
      </c>
      <c r="G252" s="18">
        <v>0.9728</v>
      </c>
      <c r="H252" s="18">
        <v>0.97130000000000005</v>
      </c>
      <c r="I252" s="18">
        <v>0.9698</v>
      </c>
      <c r="J252" s="18">
        <v>0.96830000000000005</v>
      </c>
      <c r="K252" s="18">
        <v>0.96699999999999997</v>
      </c>
      <c r="L252" s="18">
        <v>0.9657</v>
      </c>
      <c r="M252" s="18">
        <v>0.96450000000000002</v>
      </c>
      <c r="N252" s="18">
        <v>0.9637</v>
      </c>
      <c r="O252" s="18">
        <v>0.96299999999999997</v>
      </c>
      <c r="P252" s="18">
        <v>0.96260000000000001</v>
      </c>
      <c r="Q252" s="18">
        <v>0.96250000000000002</v>
      </c>
      <c r="R252" s="18">
        <v>0.96250000000000002</v>
      </c>
      <c r="S252" s="18">
        <v>0.96250000000000002</v>
      </c>
      <c r="T252" s="18">
        <v>0.96250000000000002</v>
      </c>
      <c r="U252" s="18">
        <v>0.96250000000000002</v>
      </c>
      <c r="V252" s="18">
        <v>0.96250000000000002</v>
      </c>
      <c r="W252" s="18">
        <v>0.96250000000000002</v>
      </c>
      <c r="X252" s="18">
        <v>0.96250000000000002</v>
      </c>
      <c r="Y252" s="18">
        <v>0.96250000000000002</v>
      </c>
      <c r="Z252" s="18">
        <v>0.96250000000000002</v>
      </c>
      <c r="AA252" s="18">
        <v>0.96250000000000002</v>
      </c>
      <c r="AB252" s="18">
        <v>0.96250000000000002</v>
      </c>
      <c r="AC252" s="18">
        <v>0.96250000000000002</v>
      </c>
      <c r="AD252" s="18">
        <v>0.96250000000000002</v>
      </c>
      <c r="AE252" s="18">
        <v>0.96250000000000002</v>
      </c>
      <c r="AF252" s="18">
        <v>0.96250000000000002</v>
      </c>
      <c r="AG252" s="18">
        <v>0.96250000000000002</v>
      </c>
      <c r="AH252" s="18">
        <v>0.96250000000000002</v>
      </c>
      <c r="AI252" s="18">
        <v>0.96250000000000002</v>
      </c>
      <c r="AJ252" s="18">
        <v>0.96250000000000002</v>
      </c>
      <c r="AK252" s="18">
        <v>0.96250000000000002</v>
      </c>
      <c r="AL252" s="18">
        <v>0.96250000000000002</v>
      </c>
      <c r="AM252" s="18">
        <v>0.96250000000000002</v>
      </c>
      <c r="AN252" s="18">
        <v>0.96250000000000002</v>
      </c>
      <c r="AO252" s="18">
        <v>0.96250000000000002</v>
      </c>
      <c r="AP252" s="18">
        <v>0.96250000000000002</v>
      </c>
      <c r="AQ252" s="18">
        <v>0.96250000000000002</v>
      </c>
      <c r="AR252" s="18">
        <v>0.96250000000000002</v>
      </c>
      <c r="AS252" s="18">
        <v>0.96250000000000002</v>
      </c>
      <c r="AT252" s="18">
        <v>0.96250000000000002</v>
      </c>
      <c r="AU252" s="18">
        <v>0.96250000000000002</v>
      </c>
      <c r="AV252" s="18">
        <v>0.96250000000000002</v>
      </c>
      <c r="AW252" s="18">
        <v>0.96250000000000002</v>
      </c>
      <c r="AX252" s="18">
        <v>0.96250000000000002</v>
      </c>
      <c r="AY252" s="18">
        <v>0.96250000000000002</v>
      </c>
      <c r="AZ252" s="18">
        <v>0.96250000000000002</v>
      </c>
      <c r="BA252" s="18">
        <v>0.96250000000000002</v>
      </c>
      <c r="BB252" s="18">
        <v>0.96250000000000002</v>
      </c>
      <c r="BC252" s="18">
        <v>0.96250000000000002</v>
      </c>
      <c r="BD252" s="18">
        <v>0.96250000000000002</v>
      </c>
      <c r="BE252" s="18">
        <v>0.96250000000000002</v>
      </c>
      <c r="BF252" s="18">
        <v>0.96250000000000002</v>
      </c>
      <c r="BG252" s="18">
        <v>0.96250000000000002</v>
      </c>
      <c r="BH252" s="18">
        <v>0.96250000000000002</v>
      </c>
      <c r="BI252" s="18">
        <v>0.96250000000000002</v>
      </c>
      <c r="BJ252" s="18">
        <v>0.96250000000000002</v>
      </c>
      <c r="BK252" s="18">
        <v>0.96250000000000002</v>
      </c>
      <c r="BL252" s="18">
        <v>0.96250000000000002</v>
      </c>
      <c r="BM252" s="18">
        <v>0.96250000000000002</v>
      </c>
      <c r="BN252" s="18">
        <v>0.96250000000000002</v>
      </c>
      <c r="BO252" s="18">
        <v>0.96250000000000002</v>
      </c>
      <c r="BP252" s="18">
        <v>0.96250000000000002</v>
      </c>
      <c r="BQ252" s="18">
        <v>0.96250000000000002</v>
      </c>
      <c r="BR252" s="18">
        <v>0.96250000000000002</v>
      </c>
      <c r="BS252" s="18">
        <v>0.96250000000000002</v>
      </c>
      <c r="BT252" s="18">
        <v>0.96250000000000002</v>
      </c>
      <c r="BU252" s="18">
        <v>0.96250000000000002</v>
      </c>
      <c r="BV252" s="18">
        <v>0.96250000000000002</v>
      </c>
      <c r="BW252" s="18">
        <v>0.96250000000000002</v>
      </c>
      <c r="BX252" s="18">
        <v>0.96250000000000002</v>
      </c>
      <c r="BY252" s="18">
        <v>0.96250000000000002</v>
      </c>
      <c r="BZ252" s="18">
        <v>0.96250000000000002</v>
      </c>
      <c r="CA252" s="18">
        <v>0.96250000000000002</v>
      </c>
      <c r="CB252" s="18">
        <v>0.96250000000000002</v>
      </c>
      <c r="CC252" s="18">
        <v>0.96250000000000002</v>
      </c>
      <c r="CD252" s="18">
        <v>0.96250000000000002</v>
      </c>
      <c r="CE252" s="18">
        <v>0.96250000000000002</v>
      </c>
      <c r="CF252" s="18">
        <v>0.96250000000000002</v>
      </c>
      <c r="CG252" s="18">
        <v>0.96250000000000002</v>
      </c>
      <c r="CH252" s="18">
        <v>0.96250000000000002</v>
      </c>
      <c r="CI252" s="18">
        <v>0.96250000000000002</v>
      </c>
      <c r="CJ252" s="18">
        <v>0.96250000000000002</v>
      </c>
      <c r="CK252" s="18">
        <v>0.96250000000000002</v>
      </c>
      <c r="CL252" s="18">
        <v>0.96250000000000002</v>
      </c>
      <c r="CM252" s="18">
        <v>0.96250000000000002</v>
      </c>
      <c r="CN252" s="18">
        <v>0.96250000000000002</v>
      </c>
      <c r="CO252" s="18">
        <v>0.96250000000000002</v>
      </c>
      <c r="CP252" s="18">
        <v>0.96250000000000002</v>
      </c>
      <c r="CQ252" s="18">
        <v>0.96250000000000002</v>
      </c>
      <c r="CR252" s="18">
        <v>0.96250000000000002</v>
      </c>
      <c r="CS252" s="18">
        <v>0.96250000000000002</v>
      </c>
      <c r="CT252" s="18">
        <v>0.96250000000000002</v>
      </c>
      <c r="CU252" s="18">
        <v>0.96250000000000002</v>
      </c>
      <c r="CV252" s="18">
        <v>0.96250000000000002</v>
      </c>
      <c r="CW252" s="18">
        <v>0.96250000000000002</v>
      </c>
      <c r="CX252" s="18">
        <v>0.96250000000000002</v>
      </c>
      <c r="CY252" s="18">
        <v>0.96250000000000002</v>
      </c>
      <c r="CZ252" s="18">
        <v>0.96250000000000002</v>
      </c>
      <c r="DA252" s="18">
        <v>0.96250000000000002</v>
      </c>
      <c r="DB252" s="18">
        <v>0.96250000000000002</v>
      </c>
      <c r="DC252" s="18"/>
      <c r="DD252" s="18"/>
      <c r="DE252" s="18"/>
    </row>
    <row r="253" spans="1:109" x14ac:dyDescent="0.25">
      <c r="A253" s="175">
        <v>42</v>
      </c>
      <c r="B253" s="18">
        <v>1</v>
      </c>
      <c r="C253" s="18">
        <v>0.98509999999999998</v>
      </c>
      <c r="D253" s="18">
        <v>0.98129999999999995</v>
      </c>
      <c r="E253" s="18">
        <v>0.9778</v>
      </c>
      <c r="F253" s="18">
        <v>0.97489999999999999</v>
      </c>
      <c r="G253" s="18">
        <v>0.97289999999999999</v>
      </c>
      <c r="H253" s="18">
        <v>0.97140000000000004</v>
      </c>
      <c r="I253" s="18">
        <v>0.96989999999999998</v>
      </c>
      <c r="J253" s="18">
        <v>0.96850000000000003</v>
      </c>
      <c r="K253" s="18">
        <v>0.96709999999999996</v>
      </c>
      <c r="L253" s="18">
        <v>0.96579999999999999</v>
      </c>
      <c r="M253" s="18">
        <v>0.9647</v>
      </c>
      <c r="N253" s="18">
        <v>0.9637</v>
      </c>
      <c r="O253" s="18">
        <v>0.96299999999999997</v>
      </c>
      <c r="P253" s="18">
        <v>0.96260000000000001</v>
      </c>
      <c r="Q253" s="18">
        <v>0.96250000000000002</v>
      </c>
      <c r="R253" s="18">
        <v>0.96250000000000002</v>
      </c>
      <c r="S253" s="18">
        <v>0.96250000000000002</v>
      </c>
      <c r="T253" s="18">
        <v>0.96250000000000002</v>
      </c>
      <c r="U253" s="18">
        <v>0.96250000000000002</v>
      </c>
      <c r="V253" s="18">
        <v>0.96250000000000002</v>
      </c>
      <c r="W253" s="18">
        <v>0.96250000000000002</v>
      </c>
      <c r="X253" s="18">
        <v>0.96250000000000002</v>
      </c>
      <c r="Y253" s="18">
        <v>0.96250000000000002</v>
      </c>
      <c r="Z253" s="18">
        <v>0.96250000000000002</v>
      </c>
      <c r="AA253" s="18">
        <v>0.96250000000000002</v>
      </c>
      <c r="AB253" s="18">
        <v>0.96250000000000002</v>
      </c>
      <c r="AC253" s="18">
        <v>0.96250000000000002</v>
      </c>
      <c r="AD253" s="18">
        <v>0.96250000000000002</v>
      </c>
      <c r="AE253" s="18">
        <v>0.96250000000000002</v>
      </c>
      <c r="AF253" s="18">
        <v>0.96250000000000002</v>
      </c>
      <c r="AG253" s="18">
        <v>0.96250000000000002</v>
      </c>
      <c r="AH253" s="18">
        <v>0.96250000000000002</v>
      </c>
      <c r="AI253" s="18">
        <v>0.96250000000000002</v>
      </c>
      <c r="AJ253" s="18">
        <v>0.96250000000000002</v>
      </c>
      <c r="AK253" s="18">
        <v>0.96250000000000002</v>
      </c>
      <c r="AL253" s="18">
        <v>0.96250000000000002</v>
      </c>
      <c r="AM253" s="18">
        <v>0.96250000000000002</v>
      </c>
      <c r="AN253" s="18">
        <v>0.96250000000000002</v>
      </c>
      <c r="AO253" s="18">
        <v>0.96250000000000002</v>
      </c>
      <c r="AP253" s="18">
        <v>0.96250000000000002</v>
      </c>
      <c r="AQ253" s="18">
        <v>0.96250000000000002</v>
      </c>
      <c r="AR253" s="18">
        <v>0.96250000000000002</v>
      </c>
      <c r="AS253" s="18">
        <v>0.96250000000000002</v>
      </c>
      <c r="AT253" s="18">
        <v>0.96250000000000002</v>
      </c>
      <c r="AU253" s="18">
        <v>0.96250000000000002</v>
      </c>
      <c r="AV253" s="18">
        <v>0.96250000000000002</v>
      </c>
      <c r="AW253" s="18">
        <v>0.96250000000000002</v>
      </c>
      <c r="AX253" s="18">
        <v>0.96250000000000002</v>
      </c>
      <c r="AY253" s="18">
        <v>0.96250000000000002</v>
      </c>
      <c r="AZ253" s="18">
        <v>0.96250000000000002</v>
      </c>
      <c r="BA253" s="18">
        <v>0.96250000000000002</v>
      </c>
      <c r="BB253" s="18">
        <v>0.96250000000000002</v>
      </c>
      <c r="BC253" s="18">
        <v>0.96250000000000002</v>
      </c>
      <c r="BD253" s="18">
        <v>0.96250000000000002</v>
      </c>
      <c r="BE253" s="18">
        <v>0.96250000000000002</v>
      </c>
      <c r="BF253" s="18">
        <v>0.96250000000000002</v>
      </c>
      <c r="BG253" s="18">
        <v>0.96250000000000002</v>
      </c>
      <c r="BH253" s="18">
        <v>0.96250000000000002</v>
      </c>
      <c r="BI253" s="18">
        <v>0.96250000000000002</v>
      </c>
      <c r="BJ253" s="18">
        <v>0.96250000000000002</v>
      </c>
      <c r="BK253" s="18">
        <v>0.96250000000000002</v>
      </c>
      <c r="BL253" s="18">
        <v>0.96250000000000002</v>
      </c>
      <c r="BM253" s="18">
        <v>0.96250000000000002</v>
      </c>
      <c r="BN253" s="18">
        <v>0.96250000000000002</v>
      </c>
      <c r="BO253" s="18">
        <v>0.96250000000000002</v>
      </c>
      <c r="BP253" s="18">
        <v>0.96250000000000002</v>
      </c>
      <c r="BQ253" s="18">
        <v>0.96250000000000002</v>
      </c>
      <c r="BR253" s="18">
        <v>0.96250000000000002</v>
      </c>
      <c r="BS253" s="18">
        <v>0.96250000000000002</v>
      </c>
      <c r="BT253" s="18">
        <v>0.96250000000000002</v>
      </c>
      <c r="BU253" s="18">
        <v>0.96250000000000002</v>
      </c>
      <c r="BV253" s="18">
        <v>0.96250000000000002</v>
      </c>
      <c r="BW253" s="18">
        <v>0.96250000000000002</v>
      </c>
      <c r="BX253" s="18">
        <v>0.96250000000000002</v>
      </c>
      <c r="BY253" s="18">
        <v>0.96250000000000002</v>
      </c>
      <c r="BZ253" s="18">
        <v>0.96250000000000002</v>
      </c>
      <c r="CA253" s="18">
        <v>0.96250000000000002</v>
      </c>
      <c r="CB253" s="18">
        <v>0.96250000000000002</v>
      </c>
      <c r="CC253" s="18">
        <v>0.96250000000000002</v>
      </c>
      <c r="CD253" s="18">
        <v>0.96250000000000002</v>
      </c>
      <c r="CE253" s="18">
        <v>0.96250000000000002</v>
      </c>
      <c r="CF253" s="18">
        <v>0.96250000000000002</v>
      </c>
      <c r="CG253" s="18">
        <v>0.96250000000000002</v>
      </c>
      <c r="CH253" s="18">
        <v>0.96250000000000002</v>
      </c>
      <c r="CI253" s="18">
        <v>0.96250000000000002</v>
      </c>
      <c r="CJ253" s="18">
        <v>0.96250000000000002</v>
      </c>
      <c r="CK253" s="18">
        <v>0.96250000000000002</v>
      </c>
      <c r="CL253" s="18">
        <v>0.96250000000000002</v>
      </c>
      <c r="CM253" s="18">
        <v>0.96250000000000002</v>
      </c>
      <c r="CN253" s="18">
        <v>0.96250000000000002</v>
      </c>
      <c r="CO253" s="18">
        <v>0.96250000000000002</v>
      </c>
      <c r="CP253" s="18">
        <v>0.96250000000000002</v>
      </c>
      <c r="CQ253" s="18">
        <v>0.96250000000000002</v>
      </c>
      <c r="CR253" s="18">
        <v>0.96250000000000002</v>
      </c>
      <c r="CS253" s="18">
        <v>0.96250000000000002</v>
      </c>
      <c r="CT253" s="18">
        <v>0.96250000000000002</v>
      </c>
      <c r="CU253" s="18">
        <v>0.96250000000000002</v>
      </c>
      <c r="CV253" s="18">
        <v>0.96250000000000002</v>
      </c>
      <c r="CW253" s="18">
        <v>0.96250000000000002</v>
      </c>
      <c r="CX253" s="18">
        <v>0.96250000000000002</v>
      </c>
      <c r="CY253" s="18">
        <v>0.96250000000000002</v>
      </c>
      <c r="CZ253" s="18">
        <v>0.96250000000000002</v>
      </c>
      <c r="DA253" s="18">
        <v>0.96250000000000002</v>
      </c>
      <c r="DB253" s="18">
        <v>0.96250000000000002</v>
      </c>
      <c r="DC253" s="18"/>
      <c r="DD253" s="18"/>
      <c r="DE253" s="18"/>
    </row>
    <row r="254" spans="1:109" x14ac:dyDescent="0.25">
      <c r="A254" s="175">
        <v>43</v>
      </c>
      <c r="B254" s="18">
        <v>1</v>
      </c>
      <c r="C254" s="18">
        <v>0.98509999999999998</v>
      </c>
      <c r="D254" s="18">
        <v>0.98140000000000005</v>
      </c>
      <c r="E254" s="18">
        <v>0.97789999999999999</v>
      </c>
      <c r="F254" s="18">
        <v>0.97509999999999997</v>
      </c>
      <c r="G254" s="18">
        <v>0.97309999999999997</v>
      </c>
      <c r="H254" s="18">
        <v>0.97160000000000002</v>
      </c>
      <c r="I254" s="18">
        <v>0.97009999999999996</v>
      </c>
      <c r="J254" s="18">
        <v>0.96860000000000002</v>
      </c>
      <c r="K254" s="18">
        <v>0.96719999999999995</v>
      </c>
      <c r="L254" s="18">
        <v>0.96599999999999997</v>
      </c>
      <c r="M254" s="18">
        <v>0.96479999999999999</v>
      </c>
      <c r="N254" s="18">
        <v>0.96379999999999999</v>
      </c>
      <c r="O254" s="18">
        <v>0.96299999999999997</v>
      </c>
      <c r="P254" s="18">
        <v>0.96260000000000001</v>
      </c>
      <c r="Q254" s="18">
        <v>0.96250000000000002</v>
      </c>
      <c r="R254" s="18">
        <v>0.96250000000000002</v>
      </c>
      <c r="S254" s="18">
        <v>0.96250000000000002</v>
      </c>
      <c r="T254" s="18">
        <v>0.96250000000000002</v>
      </c>
      <c r="U254" s="18">
        <v>0.96250000000000002</v>
      </c>
      <c r="V254" s="18">
        <v>0.96250000000000002</v>
      </c>
      <c r="W254" s="18">
        <v>0.96250000000000002</v>
      </c>
      <c r="X254" s="18">
        <v>0.96250000000000002</v>
      </c>
      <c r="Y254" s="18">
        <v>0.96250000000000002</v>
      </c>
      <c r="Z254" s="18">
        <v>0.96250000000000002</v>
      </c>
      <c r="AA254" s="18">
        <v>0.96250000000000002</v>
      </c>
      <c r="AB254" s="18">
        <v>0.96250000000000002</v>
      </c>
      <c r="AC254" s="18">
        <v>0.96250000000000002</v>
      </c>
      <c r="AD254" s="18">
        <v>0.96250000000000002</v>
      </c>
      <c r="AE254" s="18">
        <v>0.96250000000000002</v>
      </c>
      <c r="AF254" s="18">
        <v>0.96250000000000002</v>
      </c>
      <c r="AG254" s="18">
        <v>0.96250000000000002</v>
      </c>
      <c r="AH254" s="18">
        <v>0.96250000000000002</v>
      </c>
      <c r="AI254" s="18">
        <v>0.96250000000000002</v>
      </c>
      <c r="AJ254" s="18">
        <v>0.96250000000000002</v>
      </c>
      <c r="AK254" s="18">
        <v>0.96250000000000002</v>
      </c>
      <c r="AL254" s="18">
        <v>0.96250000000000002</v>
      </c>
      <c r="AM254" s="18">
        <v>0.96250000000000002</v>
      </c>
      <c r="AN254" s="18">
        <v>0.96250000000000002</v>
      </c>
      <c r="AO254" s="18">
        <v>0.96250000000000002</v>
      </c>
      <c r="AP254" s="18">
        <v>0.96250000000000002</v>
      </c>
      <c r="AQ254" s="18">
        <v>0.96250000000000002</v>
      </c>
      <c r="AR254" s="18">
        <v>0.96250000000000002</v>
      </c>
      <c r="AS254" s="18">
        <v>0.96250000000000002</v>
      </c>
      <c r="AT254" s="18">
        <v>0.96250000000000002</v>
      </c>
      <c r="AU254" s="18">
        <v>0.96250000000000002</v>
      </c>
      <c r="AV254" s="18">
        <v>0.96250000000000002</v>
      </c>
      <c r="AW254" s="18">
        <v>0.96250000000000002</v>
      </c>
      <c r="AX254" s="18">
        <v>0.96250000000000002</v>
      </c>
      <c r="AY254" s="18">
        <v>0.96250000000000002</v>
      </c>
      <c r="AZ254" s="18">
        <v>0.96250000000000002</v>
      </c>
      <c r="BA254" s="18">
        <v>0.96250000000000002</v>
      </c>
      <c r="BB254" s="18">
        <v>0.96250000000000002</v>
      </c>
      <c r="BC254" s="18">
        <v>0.96250000000000002</v>
      </c>
      <c r="BD254" s="18">
        <v>0.96250000000000002</v>
      </c>
      <c r="BE254" s="18">
        <v>0.96250000000000002</v>
      </c>
      <c r="BF254" s="18">
        <v>0.96250000000000002</v>
      </c>
      <c r="BG254" s="18">
        <v>0.96250000000000002</v>
      </c>
      <c r="BH254" s="18">
        <v>0.96250000000000002</v>
      </c>
      <c r="BI254" s="18">
        <v>0.96250000000000002</v>
      </c>
      <c r="BJ254" s="18">
        <v>0.96250000000000002</v>
      </c>
      <c r="BK254" s="18">
        <v>0.96250000000000002</v>
      </c>
      <c r="BL254" s="18">
        <v>0.96250000000000002</v>
      </c>
      <c r="BM254" s="18">
        <v>0.96250000000000002</v>
      </c>
      <c r="BN254" s="18">
        <v>0.96250000000000002</v>
      </c>
      <c r="BO254" s="18">
        <v>0.96250000000000002</v>
      </c>
      <c r="BP254" s="18">
        <v>0.96250000000000002</v>
      </c>
      <c r="BQ254" s="18">
        <v>0.96250000000000002</v>
      </c>
      <c r="BR254" s="18">
        <v>0.96250000000000002</v>
      </c>
      <c r="BS254" s="18">
        <v>0.96250000000000002</v>
      </c>
      <c r="BT254" s="18">
        <v>0.96250000000000002</v>
      </c>
      <c r="BU254" s="18">
        <v>0.96250000000000002</v>
      </c>
      <c r="BV254" s="18">
        <v>0.96250000000000002</v>
      </c>
      <c r="BW254" s="18">
        <v>0.96250000000000002</v>
      </c>
      <c r="BX254" s="18">
        <v>0.96250000000000002</v>
      </c>
      <c r="BY254" s="18">
        <v>0.96250000000000002</v>
      </c>
      <c r="BZ254" s="18">
        <v>0.96250000000000002</v>
      </c>
      <c r="CA254" s="18">
        <v>0.96250000000000002</v>
      </c>
      <c r="CB254" s="18">
        <v>0.96250000000000002</v>
      </c>
      <c r="CC254" s="18">
        <v>0.96250000000000002</v>
      </c>
      <c r="CD254" s="18">
        <v>0.96250000000000002</v>
      </c>
      <c r="CE254" s="18">
        <v>0.96250000000000002</v>
      </c>
      <c r="CF254" s="18">
        <v>0.96250000000000002</v>
      </c>
      <c r="CG254" s="18">
        <v>0.96250000000000002</v>
      </c>
      <c r="CH254" s="18">
        <v>0.96250000000000002</v>
      </c>
      <c r="CI254" s="18">
        <v>0.96250000000000002</v>
      </c>
      <c r="CJ254" s="18">
        <v>0.96250000000000002</v>
      </c>
      <c r="CK254" s="18">
        <v>0.96250000000000002</v>
      </c>
      <c r="CL254" s="18">
        <v>0.96250000000000002</v>
      </c>
      <c r="CM254" s="18">
        <v>0.96250000000000002</v>
      </c>
      <c r="CN254" s="18">
        <v>0.96250000000000002</v>
      </c>
      <c r="CO254" s="18">
        <v>0.96250000000000002</v>
      </c>
      <c r="CP254" s="18">
        <v>0.96250000000000002</v>
      </c>
      <c r="CQ254" s="18">
        <v>0.96250000000000002</v>
      </c>
      <c r="CR254" s="18">
        <v>0.96250000000000002</v>
      </c>
      <c r="CS254" s="18">
        <v>0.96250000000000002</v>
      </c>
      <c r="CT254" s="18">
        <v>0.96250000000000002</v>
      </c>
      <c r="CU254" s="18">
        <v>0.96250000000000002</v>
      </c>
      <c r="CV254" s="18">
        <v>0.96250000000000002</v>
      </c>
      <c r="CW254" s="18">
        <v>0.96250000000000002</v>
      </c>
      <c r="CX254" s="18">
        <v>0.96250000000000002</v>
      </c>
      <c r="CY254" s="18">
        <v>0.96250000000000002</v>
      </c>
      <c r="CZ254" s="18">
        <v>0.96250000000000002</v>
      </c>
      <c r="DA254" s="18">
        <v>0.96250000000000002</v>
      </c>
      <c r="DB254" s="18">
        <v>0.96250000000000002</v>
      </c>
      <c r="DC254" s="18"/>
      <c r="DD254" s="18"/>
      <c r="DE254" s="18"/>
    </row>
    <row r="255" spans="1:109" x14ac:dyDescent="0.25">
      <c r="A255" s="175">
        <v>44</v>
      </c>
      <c r="B255" s="18">
        <v>1</v>
      </c>
      <c r="C255" s="18">
        <v>0.98519999999999996</v>
      </c>
      <c r="D255" s="18">
        <v>0.98140000000000005</v>
      </c>
      <c r="E255" s="18">
        <v>0.97799999999999998</v>
      </c>
      <c r="F255" s="18">
        <v>0.97519999999999996</v>
      </c>
      <c r="G255" s="18">
        <v>0.97319999999999995</v>
      </c>
      <c r="H255" s="18">
        <v>0.9718</v>
      </c>
      <c r="I255" s="18">
        <v>0.97030000000000005</v>
      </c>
      <c r="J255" s="18">
        <v>0.96879999999999999</v>
      </c>
      <c r="K255" s="18">
        <v>0.96740000000000004</v>
      </c>
      <c r="L255" s="18">
        <v>0.96609999999999996</v>
      </c>
      <c r="M255" s="18">
        <v>0.96499999999999997</v>
      </c>
      <c r="N255" s="18">
        <v>0.96399999999999997</v>
      </c>
      <c r="O255" s="18">
        <v>0.96319999999999995</v>
      </c>
      <c r="P255" s="18">
        <v>0.96260000000000001</v>
      </c>
      <c r="Q255" s="18">
        <v>0.96250000000000002</v>
      </c>
      <c r="R255" s="18">
        <v>0.96250000000000002</v>
      </c>
      <c r="S255" s="18">
        <v>0.96250000000000002</v>
      </c>
      <c r="T255" s="18">
        <v>0.96250000000000002</v>
      </c>
      <c r="U255" s="18">
        <v>0.96250000000000002</v>
      </c>
      <c r="V255" s="18">
        <v>0.96250000000000002</v>
      </c>
      <c r="W255" s="18">
        <v>0.96250000000000002</v>
      </c>
      <c r="X255" s="18">
        <v>0.96250000000000002</v>
      </c>
      <c r="Y255" s="18">
        <v>0.96250000000000002</v>
      </c>
      <c r="Z255" s="18">
        <v>0.96250000000000002</v>
      </c>
      <c r="AA255" s="18">
        <v>0.96250000000000002</v>
      </c>
      <c r="AB255" s="18">
        <v>0.96250000000000002</v>
      </c>
      <c r="AC255" s="18">
        <v>0.96250000000000002</v>
      </c>
      <c r="AD255" s="18">
        <v>0.96250000000000002</v>
      </c>
      <c r="AE255" s="18">
        <v>0.96250000000000002</v>
      </c>
      <c r="AF255" s="18">
        <v>0.96250000000000002</v>
      </c>
      <c r="AG255" s="18">
        <v>0.96250000000000002</v>
      </c>
      <c r="AH255" s="18">
        <v>0.96250000000000002</v>
      </c>
      <c r="AI255" s="18">
        <v>0.96250000000000002</v>
      </c>
      <c r="AJ255" s="18">
        <v>0.96250000000000002</v>
      </c>
      <c r="AK255" s="18">
        <v>0.96250000000000002</v>
      </c>
      <c r="AL255" s="18">
        <v>0.96250000000000002</v>
      </c>
      <c r="AM255" s="18">
        <v>0.96250000000000002</v>
      </c>
      <c r="AN255" s="18">
        <v>0.96250000000000002</v>
      </c>
      <c r="AO255" s="18">
        <v>0.96250000000000002</v>
      </c>
      <c r="AP255" s="18">
        <v>0.96250000000000002</v>
      </c>
      <c r="AQ255" s="18">
        <v>0.96250000000000002</v>
      </c>
      <c r="AR255" s="18">
        <v>0.96250000000000002</v>
      </c>
      <c r="AS255" s="18">
        <v>0.96250000000000002</v>
      </c>
      <c r="AT255" s="18">
        <v>0.96250000000000002</v>
      </c>
      <c r="AU255" s="18">
        <v>0.96250000000000002</v>
      </c>
      <c r="AV255" s="18">
        <v>0.96250000000000002</v>
      </c>
      <c r="AW255" s="18">
        <v>0.96250000000000002</v>
      </c>
      <c r="AX255" s="18">
        <v>0.96250000000000002</v>
      </c>
      <c r="AY255" s="18">
        <v>0.96250000000000002</v>
      </c>
      <c r="AZ255" s="18">
        <v>0.96250000000000002</v>
      </c>
      <c r="BA255" s="18">
        <v>0.96250000000000002</v>
      </c>
      <c r="BB255" s="18">
        <v>0.96250000000000002</v>
      </c>
      <c r="BC255" s="18">
        <v>0.96250000000000002</v>
      </c>
      <c r="BD255" s="18">
        <v>0.96250000000000002</v>
      </c>
      <c r="BE255" s="18">
        <v>0.96250000000000002</v>
      </c>
      <c r="BF255" s="18">
        <v>0.96250000000000002</v>
      </c>
      <c r="BG255" s="18">
        <v>0.96250000000000002</v>
      </c>
      <c r="BH255" s="18">
        <v>0.96250000000000002</v>
      </c>
      <c r="BI255" s="18">
        <v>0.96250000000000002</v>
      </c>
      <c r="BJ255" s="18">
        <v>0.96250000000000002</v>
      </c>
      <c r="BK255" s="18">
        <v>0.96250000000000002</v>
      </c>
      <c r="BL255" s="18">
        <v>0.96250000000000002</v>
      </c>
      <c r="BM255" s="18">
        <v>0.96250000000000002</v>
      </c>
      <c r="BN255" s="18">
        <v>0.96250000000000002</v>
      </c>
      <c r="BO255" s="18">
        <v>0.96250000000000002</v>
      </c>
      <c r="BP255" s="18">
        <v>0.96250000000000002</v>
      </c>
      <c r="BQ255" s="18">
        <v>0.96250000000000002</v>
      </c>
      <c r="BR255" s="18">
        <v>0.96250000000000002</v>
      </c>
      <c r="BS255" s="18">
        <v>0.96250000000000002</v>
      </c>
      <c r="BT255" s="18">
        <v>0.96250000000000002</v>
      </c>
      <c r="BU255" s="18">
        <v>0.96250000000000002</v>
      </c>
      <c r="BV255" s="18">
        <v>0.96250000000000002</v>
      </c>
      <c r="BW255" s="18">
        <v>0.96250000000000002</v>
      </c>
      <c r="BX255" s="18">
        <v>0.96250000000000002</v>
      </c>
      <c r="BY255" s="18">
        <v>0.96250000000000002</v>
      </c>
      <c r="BZ255" s="18">
        <v>0.96250000000000002</v>
      </c>
      <c r="CA255" s="18">
        <v>0.96250000000000002</v>
      </c>
      <c r="CB255" s="18">
        <v>0.96250000000000002</v>
      </c>
      <c r="CC255" s="18">
        <v>0.96250000000000002</v>
      </c>
      <c r="CD255" s="18">
        <v>0.96250000000000002</v>
      </c>
      <c r="CE255" s="18">
        <v>0.96250000000000002</v>
      </c>
      <c r="CF255" s="18">
        <v>0.96250000000000002</v>
      </c>
      <c r="CG255" s="18">
        <v>0.96250000000000002</v>
      </c>
      <c r="CH255" s="18">
        <v>0.96250000000000002</v>
      </c>
      <c r="CI255" s="18">
        <v>0.96250000000000002</v>
      </c>
      <c r="CJ255" s="18">
        <v>0.96250000000000002</v>
      </c>
      <c r="CK255" s="18">
        <v>0.96250000000000002</v>
      </c>
      <c r="CL255" s="18">
        <v>0.96250000000000002</v>
      </c>
      <c r="CM255" s="18">
        <v>0.96250000000000002</v>
      </c>
      <c r="CN255" s="18">
        <v>0.96250000000000002</v>
      </c>
      <c r="CO255" s="18">
        <v>0.96250000000000002</v>
      </c>
      <c r="CP255" s="18">
        <v>0.96250000000000002</v>
      </c>
      <c r="CQ255" s="18">
        <v>0.96250000000000002</v>
      </c>
      <c r="CR255" s="18">
        <v>0.96250000000000002</v>
      </c>
      <c r="CS255" s="18">
        <v>0.96250000000000002</v>
      </c>
      <c r="CT255" s="18">
        <v>0.96250000000000002</v>
      </c>
      <c r="CU255" s="18">
        <v>0.96250000000000002</v>
      </c>
      <c r="CV255" s="18">
        <v>0.96250000000000002</v>
      </c>
      <c r="CW255" s="18">
        <v>0.96250000000000002</v>
      </c>
      <c r="CX255" s="18">
        <v>0.96250000000000002</v>
      </c>
      <c r="CY255" s="18">
        <v>0.96250000000000002</v>
      </c>
      <c r="CZ255" s="18">
        <v>0.96250000000000002</v>
      </c>
      <c r="DA255" s="18">
        <v>0.96250000000000002</v>
      </c>
      <c r="DB255" s="18">
        <v>0.96250000000000002</v>
      </c>
      <c r="DC255" s="18"/>
      <c r="DD255" s="18"/>
      <c r="DE255" s="18"/>
    </row>
    <row r="256" spans="1:109" x14ac:dyDescent="0.25">
      <c r="A256" s="175">
        <v>45</v>
      </c>
      <c r="B256" s="18">
        <v>1</v>
      </c>
      <c r="C256" s="18">
        <v>0.98529999999999995</v>
      </c>
      <c r="D256" s="18">
        <v>0.98150000000000004</v>
      </c>
      <c r="E256" s="18">
        <v>0.97809999999999997</v>
      </c>
      <c r="F256" s="18">
        <v>0.97529999999999994</v>
      </c>
      <c r="G256" s="18">
        <v>0.97340000000000004</v>
      </c>
      <c r="H256" s="18">
        <v>0.97199999999999998</v>
      </c>
      <c r="I256" s="18">
        <v>0.97050000000000003</v>
      </c>
      <c r="J256" s="18">
        <v>0.96899999999999997</v>
      </c>
      <c r="K256" s="18">
        <v>0.96760000000000002</v>
      </c>
      <c r="L256" s="18">
        <v>0.96630000000000005</v>
      </c>
      <c r="M256" s="18">
        <v>0.96519999999999995</v>
      </c>
      <c r="N256" s="18">
        <v>0.96419999999999995</v>
      </c>
      <c r="O256" s="18">
        <v>0.96340000000000003</v>
      </c>
      <c r="P256" s="18">
        <v>0.96279999999999999</v>
      </c>
      <c r="Q256" s="18">
        <v>0.96250000000000002</v>
      </c>
      <c r="R256" s="18">
        <v>0.96250000000000002</v>
      </c>
      <c r="S256" s="18">
        <v>0.96250000000000002</v>
      </c>
      <c r="T256" s="18">
        <v>0.96250000000000002</v>
      </c>
      <c r="U256" s="18">
        <v>0.96250000000000002</v>
      </c>
      <c r="V256" s="18">
        <v>0.96250000000000002</v>
      </c>
      <c r="W256" s="18">
        <v>0.96250000000000002</v>
      </c>
      <c r="X256" s="18">
        <v>0.96250000000000002</v>
      </c>
      <c r="Y256" s="18">
        <v>0.96250000000000002</v>
      </c>
      <c r="Z256" s="18">
        <v>0.96250000000000002</v>
      </c>
      <c r="AA256" s="18">
        <v>0.96250000000000002</v>
      </c>
      <c r="AB256" s="18">
        <v>0.96250000000000002</v>
      </c>
      <c r="AC256" s="18">
        <v>0.96250000000000002</v>
      </c>
      <c r="AD256" s="18">
        <v>0.96250000000000002</v>
      </c>
      <c r="AE256" s="18">
        <v>0.96250000000000002</v>
      </c>
      <c r="AF256" s="18">
        <v>0.96250000000000002</v>
      </c>
      <c r="AG256" s="18">
        <v>0.96250000000000002</v>
      </c>
      <c r="AH256" s="18">
        <v>0.96250000000000002</v>
      </c>
      <c r="AI256" s="18">
        <v>0.96250000000000002</v>
      </c>
      <c r="AJ256" s="18">
        <v>0.96250000000000002</v>
      </c>
      <c r="AK256" s="18">
        <v>0.96250000000000002</v>
      </c>
      <c r="AL256" s="18">
        <v>0.96250000000000002</v>
      </c>
      <c r="AM256" s="18">
        <v>0.96250000000000002</v>
      </c>
      <c r="AN256" s="18">
        <v>0.96250000000000002</v>
      </c>
      <c r="AO256" s="18">
        <v>0.96250000000000002</v>
      </c>
      <c r="AP256" s="18">
        <v>0.96250000000000002</v>
      </c>
      <c r="AQ256" s="18">
        <v>0.96250000000000002</v>
      </c>
      <c r="AR256" s="18">
        <v>0.96250000000000002</v>
      </c>
      <c r="AS256" s="18">
        <v>0.96250000000000002</v>
      </c>
      <c r="AT256" s="18">
        <v>0.96250000000000002</v>
      </c>
      <c r="AU256" s="18">
        <v>0.96250000000000002</v>
      </c>
      <c r="AV256" s="18">
        <v>0.96250000000000002</v>
      </c>
      <c r="AW256" s="18">
        <v>0.96250000000000002</v>
      </c>
      <c r="AX256" s="18">
        <v>0.96250000000000002</v>
      </c>
      <c r="AY256" s="18">
        <v>0.96250000000000002</v>
      </c>
      <c r="AZ256" s="18">
        <v>0.96250000000000002</v>
      </c>
      <c r="BA256" s="18">
        <v>0.96250000000000002</v>
      </c>
      <c r="BB256" s="18">
        <v>0.96250000000000002</v>
      </c>
      <c r="BC256" s="18">
        <v>0.96250000000000002</v>
      </c>
      <c r="BD256" s="18">
        <v>0.96250000000000002</v>
      </c>
      <c r="BE256" s="18">
        <v>0.96250000000000002</v>
      </c>
      <c r="BF256" s="18">
        <v>0.96250000000000002</v>
      </c>
      <c r="BG256" s="18">
        <v>0.96250000000000002</v>
      </c>
      <c r="BH256" s="18">
        <v>0.96250000000000002</v>
      </c>
      <c r="BI256" s="18">
        <v>0.96250000000000002</v>
      </c>
      <c r="BJ256" s="18">
        <v>0.96250000000000002</v>
      </c>
      <c r="BK256" s="18">
        <v>0.96250000000000002</v>
      </c>
      <c r="BL256" s="18">
        <v>0.96250000000000002</v>
      </c>
      <c r="BM256" s="18">
        <v>0.96250000000000002</v>
      </c>
      <c r="BN256" s="18">
        <v>0.96250000000000002</v>
      </c>
      <c r="BO256" s="18">
        <v>0.96250000000000002</v>
      </c>
      <c r="BP256" s="18">
        <v>0.96250000000000002</v>
      </c>
      <c r="BQ256" s="18">
        <v>0.96250000000000002</v>
      </c>
      <c r="BR256" s="18">
        <v>0.96250000000000002</v>
      </c>
      <c r="BS256" s="18">
        <v>0.96250000000000002</v>
      </c>
      <c r="BT256" s="18">
        <v>0.96250000000000002</v>
      </c>
      <c r="BU256" s="18">
        <v>0.96250000000000002</v>
      </c>
      <c r="BV256" s="18">
        <v>0.96250000000000002</v>
      </c>
      <c r="BW256" s="18">
        <v>0.96250000000000002</v>
      </c>
      <c r="BX256" s="18">
        <v>0.96250000000000002</v>
      </c>
      <c r="BY256" s="18">
        <v>0.96250000000000002</v>
      </c>
      <c r="BZ256" s="18">
        <v>0.96250000000000002</v>
      </c>
      <c r="CA256" s="18">
        <v>0.96250000000000002</v>
      </c>
      <c r="CB256" s="18">
        <v>0.96250000000000002</v>
      </c>
      <c r="CC256" s="18">
        <v>0.96250000000000002</v>
      </c>
      <c r="CD256" s="18">
        <v>0.96250000000000002</v>
      </c>
      <c r="CE256" s="18">
        <v>0.96250000000000002</v>
      </c>
      <c r="CF256" s="18">
        <v>0.96250000000000002</v>
      </c>
      <c r="CG256" s="18">
        <v>0.96250000000000002</v>
      </c>
      <c r="CH256" s="18">
        <v>0.96250000000000002</v>
      </c>
      <c r="CI256" s="18">
        <v>0.96250000000000002</v>
      </c>
      <c r="CJ256" s="18">
        <v>0.96250000000000002</v>
      </c>
      <c r="CK256" s="18">
        <v>0.96250000000000002</v>
      </c>
      <c r="CL256" s="18">
        <v>0.96250000000000002</v>
      </c>
      <c r="CM256" s="18">
        <v>0.96250000000000002</v>
      </c>
      <c r="CN256" s="18">
        <v>0.96250000000000002</v>
      </c>
      <c r="CO256" s="18">
        <v>0.96250000000000002</v>
      </c>
      <c r="CP256" s="18">
        <v>0.96250000000000002</v>
      </c>
      <c r="CQ256" s="18">
        <v>0.96250000000000002</v>
      </c>
      <c r="CR256" s="18">
        <v>0.96250000000000002</v>
      </c>
      <c r="CS256" s="18">
        <v>0.96250000000000002</v>
      </c>
      <c r="CT256" s="18">
        <v>0.96250000000000002</v>
      </c>
      <c r="CU256" s="18">
        <v>0.96250000000000002</v>
      </c>
      <c r="CV256" s="18">
        <v>0.96250000000000002</v>
      </c>
      <c r="CW256" s="18">
        <v>0.96250000000000002</v>
      </c>
      <c r="CX256" s="18">
        <v>0.96250000000000002</v>
      </c>
      <c r="CY256" s="18">
        <v>0.96250000000000002</v>
      </c>
      <c r="CZ256" s="18">
        <v>0.96250000000000002</v>
      </c>
      <c r="DA256" s="18">
        <v>0.96250000000000002</v>
      </c>
      <c r="DB256" s="18">
        <v>0.96250000000000002</v>
      </c>
      <c r="DC256" s="18"/>
      <c r="DD256" s="18"/>
      <c r="DE256" s="18"/>
    </row>
    <row r="257" spans="1:109" x14ac:dyDescent="0.25">
      <c r="A257" s="175">
        <v>46</v>
      </c>
      <c r="B257" s="18">
        <v>1</v>
      </c>
      <c r="C257" s="18">
        <v>0.98550000000000004</v>
      </c>
      <c r="D257" s="18">
        <v>0.98180000000000001</v>
      </c>
      <c r="E257" s="18">
        <v>0.97840000000000005</v>
      </c>
      <c r="F257" s="18">
        <v>0.97560000000000002</v>
      </c>
      <c r="G257" s="18">
        <v>0.97370000000000001</v>
      </c>
      <c r="H257" s="18">
        <v>0.97230000000000005</v>
      </c>
      <c r="I257" s="18">
        <v>0.97089999999999999</v>
      </c>
      <c r="J257" s="18">
        <v>0.96940000000000004</v>
      </c>
      <c r="K257" s="18">
        <v>0.96799999999999997</v>
      </c>
      <c r="L257" s="18">
        <v>0.9667</v>
      </c>
      <c r="M257" s="18">
        <v>0.96550000000000002</v>
      </c>
      <c r="N257" s="18">
        <v>0.96450000000000002</v>
      </c>
      <c r="O257" s="18">
        <v>0.9637</v>
      </c>
      <c r="P257" s="18">
        <v>0.96319999999999995</v>
      </c>
      <c r="Q257" s="18">
        <v>0.96289999999999998</v>
      </c>
      <c r="R257" s="18">
        <v>0.96289999999999998</v>
      </c>
      <c r="S257" s="18">
        <v>0.96289999999999998</v>
      </c>
      <c r="T257" s="18">
        <v>0.96289999999999998</v>
      </c>
      <c r="U257" s="18">
        <v>0.96289999999999998</v>
      </c>
      <c r="V257" s="18">
        <v>0.96289999999999998</v>
      </c>
      <c r="W257" s="18">
        <v>0.96289999999999998</v>
      </c>
      <c r="X257" s="18">
        <v>0.96289999999999998</v>
      </c>
      <c r="Y257" s="18">
        <v>0.96289999999999998</v>
      </c>
      <c r="Z257" s="18">
        <v>0.96289999999999998</v>
      </c>
      <c r="AA257" s="18">
        <v>0.96289999999999998</v>
      </c>
      <c r="AB257" s="18">
        <v>0.96289999999999998</v>
      </c>
      <c r="AC257" s="18">
        <v>0.96289999999999998</v>
      </c>
      <c r="AD257" s="18">
        <v>0.96289999999999998</v>
      </c>
      <c r="AE257" s="18">
        <v>0.96289999999999998</v>
      </c>
      <c r="AF257" s="18">
        <v>0.96289999999999998</v>
      </c>
      <c r="AG257" s="18">
        <v>0.96289999999999998</v>
      </c>
      <c r="AH257" s="18">
        <v>0.96289999999999998</v>
      </c>
      <c r="AI257" s="18">
        <v>0.96289999999999998</v>
      </c>
      <c r="AJ257" s="18">
        <v>0.96289999999999998</v>
      </c>
      <c r="AK257" s="18">
        <v>0.96289999999999998</v>
      </c>
      <c r="AL257" s="18">
        <v>0.96289999999999998</v>
      </c>
      <c r="AM257" s="18">
        <v>0.96289999999999998</v>
      </c>
      <c r="AN257" s="18">
        <v>0.96289999999999998</v>
      </c>
      <c r="AO257" s="18">
        <v>0.96289999999999998</v>
      </c>
      <c r="AP257" s="18">
        <v>0.96289999999999998</v>
      </c>
      <c r="AQ257" s="18">
        <v>0.96289999999999998</v>
      </c>
      <c r="AR257" s="18">
        <v>0.96289999999999998</v>
      </c>
      <c r="AS257" s="18">
        <v>0.96289999999999998</v>
      </c>
      <c r="AT257" s="18">
        <v>0.96289999999999998</v>
      </c>
      <c r="AU257" s="18">
        <v>0.96289999999999998</v>
      </c>
      <c r="AV257" s="18">
        <v>0.96289999999999998</v>
      </c>
      <c r="AW257" s="18">
        <v>0.96289999999999998</v>
      </c>
      <c r="AX257" s="18">
        <v>0.96289999999999998</v>
      </c>
      <c r="AY257" s="18">
        <v>0.96289999999999998</v>
      </c>
      <c r="AZ257" s="18">
        <v>0.96289999999999998</v>
      </c>
      <c r="BA257" s="18">
        <v>0.96289999999999998</v>
      </c>
      <c r="BB257" s="18">
        <v>0.96289999999999998</v>
      </c>
      <c r="BC257" s="18">
        <v>0.96289999999999998</v>
      </c>
      <c r="BD257" s="18">
        <v>0.96289999999999998</v>
      </c>
      <c r="BE257" s="18">
        <v>0.96289999999999998</v>
      </c>
      <c r="BF257" s="18">
        <v>0.96289999999999998</v>
      </c>
      <c r="BG257" s="18">
        <v>0.96289999999999998</v>
      </c>
      <c r="BH257" s="18">
        <v>0.96289999999999998</v>
      </c>
      <c r="BI257" s="18">
        <v>0.96289999999999998</v>
      </c>
      <c r="BJ257" s="18">
        <v>0.96289999999999998</v>
      </c>
      <c r="BK257" s="18">
        <v>0.96289999999999998</v>
      </c>
      <c r="BL257" s="18">
        <v>0.96289999999999998</v>
      </c>
      <c r="BM257" s="18">
        <v>0.96289999999999998</v>
      </c>
      <c r="BN257" s="18">
        <v>0.96289999999999998</v>
      </c>
      <c r="BO257" s="18">
        <v>0.96289999999999998</v>
      </c>
      <c r="BP257" s="18">
        <v>0.96289999999999998</v>
      </c>
      <c r="BQ257" s="18">
        <v>0.96289999999999998</v>
      </c>
      <c r="BR257" s="18">
        <v>0.96289999999999998</v>
      </c>
      <c r="BS257" s="18">
        <v>0.96289999999999998</v>
      </c>
      <c r="BT257" s="18">
        <v>0.96289999999999998</v>
      </c>
      <c r="BU257" s="18">
        <v>0.96289999999999998</v>
      </c>
      <c r="BV257" s="18">
        <v>0.96289999999999998</v>
      </c>
      <c r="BW257" s="18">
        <v>0.96289999999999998</v>
      </c>
      <c r="BX257" s="18">
        <v>0.96289999999999998</v>
      </c>
      <c r="BY257" s="18">
        <v>0.96289999999999998</v>
      </c>
      <c r="BZ257" s="18">
        <v>0.96289999999999998</v>
      </c>
      <c r="CA257" s="18">
        <v>0.96289999999999998</v>
      </c>
      <c r="CB257" s="18">
        <v>0.96289999999999998</v>
      </c>
      <c r="CC257" s="18">
        <v>0.96289999999999998</v>
      </c>
      <c r="CD257" s="18">
        <v>0.96289999999999998</v>
      </c>
      <c r="CE257" s="18">
        <v>0.96289999999999998</v>
      </c>
      <c r="CF257" s="18">
        <v>0.96289999999999998</v>
      </c>
      <c r="CG257" s="18">
        <v>0.96289999999999998</v>
      </c>
      <c r="CH257" s="18">
        <v>0.96289999999999998</v>
      </c>
      <c r="CI257" s="18">
        <v>0.96289999999999998</v>
      </c>
      <c r="CJ257" s="18">
        <v>0.96289999999999998</v>
      </c>
      <c r="CK257" s="18">
        <v>0.96289999999999998</v>
      </c>
      <c r="CL257" s="18">
        <v>0.96289999999999998</v>
      </c>
      <c r="CM257" s="18">
        <v>0.96289999999999998</v>
      </c>
      <c r="CN257" s="18">
        <v>0.96289999999999998</v>
      </c>
      <c r="CO257" s="18">
        <v>0.96289999999999998</v>
      </c>
      <c r="CP257" s="18">
        <v>0.96289999999999998</v>
      </c>
      <c r="CQ257" s="18">
        <v>0.96289999999999998</v>
      </c>
      <c r="CR257" s="18">
        <v>0.96289999999999998</v>
      </c>
      <c r="CS257" s="18">
        <v>0.96289999999999998</v>
      </c>
      <c r="CT257" s="18">
        <v>0.96289999999999998</v>
      </c>
      <c r="CU257" s="18">
        <v>0.96289999999999998</v>
      </c>
      <c r="CV257" s="18">
        <v>0.96289999999999998</v>
      </c>
      <c r="CW257" s="18">
        <v>0.96289999999999998</v>
      </c>
      <c r="CX257" s="18">
        <v>0.96289999999999998</v>
      </c>
      <c r="CY257" s="18">
        <v>0.96289999999999998</v>
      </c>
      <c r="CZ257" s="18">
        <v>0.96289999999999998</v>
      </c>
      <c r="DA257" s="18">
        <v>0.96289999999999998</v>
      </c>
      <c r="DB257" s="18">
        <v>0.96289999999999998</v>
      </c>
      <c r="DC257" s="18"/>
      <c r="DD257" s="18"/>
      <c r="DE257" s="18"/>
    </row>
    <row r="258" spans="1:109" x14ac:dyDescent="0.25">
      <c r="A258" s="175">
        <v>47</v>
      </c>
      <c r="B258" s="18">
        <v>1</v>
      </c>
      <c r="C258" s="18">
        <v>0.98570000000000002</v>
      </c>
      <c r="D258" s="18">
        <v>0.98199999999999998</v>
      </c>
      <c r="E258" s="18">
        <v>0.97870000000000001</v>
      </c>
      <c r="F258" s="18">
        <v>0.97589999999999999</v>
      </c>
      <c r="G258" s="18">
        <v>0.97409999999999997</v>
      </c>
      <c r="H258" s="18">
        <v>0.97270000000000001</v>
      </c>
      <c r="I258" s="18">
        <v>0.97130000000000005</v>
      </c>
      <c r="J258" s="18">
        <v>0.9698</v>
      </c>
      <c r="K258" s="18">
        <v>0.96850000000000003</v>
      </c>
      <c r="L258" s="18">
        <v>0.96719999999999995</v>
      </c>
      <c r="M258" s="18">
        <v>0.96599999999999997</v>
      </c>
      <c r="N258" s="18">
        <v>0.96489999999999998</v>
      </c>
      <c r="O258" s="18">
        <v>0.96409999999999996</v>
      </c>
      <c r="P258" s="18">
        <v>0.96350000000000002</v>
      </c>
      <c r="Q258" s="18">
        <v>0.96319999999999995</v>
      </c>
      <c r="R258" s="18">
        <v>0.96319999999999995</v>
      </c>
      <c r="S258" s="18">
        <v>0.96319999999999995</v>
      </c>
      <c r="T258" s="18">
        <v>0.96319999999999995</v>
      </c>
      <c r="U258" s="18">
        <v>0.96319999999999995</v>
      </c>
      <c r="V258" s="18">
        <v>0.96319999999999995</v>
      </c>
      <c r="W258" s="18">
        <v>0.96319999999999995</v>
      </c>
      <c r="X258" s="18">
        <v>0.96319999999999995</v>
      </c>
      <c r="Y258" s="18">
        <v>0.96319999999999995</v>
      </c>
      <c r="Z258" s="18">
        <v>0.96319999999999995</v>
      </c>
      <c r="AA258" s="18">
        <v>0.96319999999999995</v>
      </c>
      <c r="AB258" s="18">
        <v>0.96319999999999995</v>
      </c>
      <c r="AC258" s="18">
        <v>0.96319999999999995</v>
      </c>
      <c r="AD258" s="18">
        <v>0.96319999999999995</v>
      </c>
      <c r="AE258" s="18">
        <v>0.96319999999999995</v>
      </c>
      <c r="AF258" s="18">
        <v>0.96319999999999995</v>
      </c>
      <c r="AG258" s="18">
        <v>0.96319999999999995</v>
      </c>
      <c r="AH258" s="18">
        <v>0.96319999999999995</v>
      </c>
      <c r="AI258" s="18">
        <v>0.96319999999999995</v>
      </c>
      <c r="AJ258" s="18">
        <v>0.96319999999999995</v>
      </c>
      <c r="AK258" s="18">
        <v>0.96319999999999995</v>
      </c>
      <c r="AL258" s="18">
        <v>0.96319999999999995</v>
      </c>
      <c r="AM258" s="18">
        <v>0.96319999999999995</v>
      </c>
      <c r="AN258" s="18">
        <v>0.96319999999999995</v>
      </c>
      <c r="AO258" s="18">
        <v>0.96319999999999995</v>
      </c>
      <c r="AP258" s="18">
        <v>0.96319999999999995</v>
      </c>
      <c r="AQ258" s="18">
        <v>0.96319999999999995</v>
      </c>
      <c r="AR258" s="18">
        <v>0.96319999999999995</v>
      </c>
      <c r="AS258" s="18">
        <v>0.96319999999999995</v>
      </c>
      <c r="AT258" s="18">
        <v>0.96319999999999995</v>
      </c>
      <c r="AU258" s="18">
        <v>0.96319999999999995</v>
      </c>
      <c r="AV258" s="18">
        <v>0.96319999999999995</v>
      </c>
      <c r="AW258" s="18">
        <v>0.96319999999999995</v>
      </c>
      <c r="AX258" s="18">
        <v>0.96319999999999995</v>
      </c>
      <c r="AY258" s="18">
        <v>0.96319999999999995</v>
      </c>
      <c r="AZ258" s="18">
        <v>0.96319999999999995</v>
      </c>
      <c r="BA258" s="18">
        <v>0.96319999999999995</v>
      </c>
      <c r="BB258" s="18">
        <v>0.96319999999999995</v>
      </c>
      <c r="BC258" s="18">
        <v>0.96319999999999995</v>
      </c>
      <c r="BD258" s="18">
        <v>0.96319999999999995</v>
      </c>
      <c r="BE258" s="18">
        <v>0.96319999999999995</v>
      </c>
      <c r="BF258" s="18">
        <v>0.96319999999999995</v>
      </c>
      <c r="BG258" s="18">
        <v>0.96319999999999995</v>
      </c>
      <c r="BH258" s="18">
        <v>0.96319999999999995</v>
      </c>
      <c r="BI258" s="18">
        <v>0.96319999999999995</v>
      </c>
      <c r="BJ258" s="18">
        <v>0.96319999999999995</v>
      </c>
      <c r="BK258" s="18">
        <v>0.96319999999999995</v>
      </c>
      <c r="BL258" s="18">
        <v>0.96319999999999995</v>
      </c>
      <c r="BM258" s="18">
        <v>0.96319999999999995</v>
      </c>
      <c r="BN258" s="18">
        <v>0.96319999999999995</v>
      </c>
      <c r="BO258" s="18">
        <v>0.96319999999999995</v>
      </c>
      <c r="BP258" s="18">
        <v>0.96319999999999995</v>
      </c>
      <c r="BQ258" s="18">
        <v>0.96319999999999995</v>
      </c>
      <c r="BR258" s="18">
        <v>0.96319999999999995</v>
      </c>
      <c r="BS258" s="18">
        <v>0.96319999999999995</v>
      </c>
      <c r="BT258" s="18">
        <v>0.96319999999999995</v>
      </c>
      <c r="BU258" s="18">
        <v>0.96319999999999995</v>
      </c>
      <c r="BV258" s="18">
        <v>0.96319999999999995</v>
      </c>
      <c r="BW258" s="18">
        <v>0.96319999999999995</v>
      </c>
      <c r="BX258" s="18">
        <v>0.96319999999999995</v>
      </c>
      <c r="BY258" s="18">
        <v>0.96319999999999995</v>
      </c>
      <c r="BZ258" s="18">
        <v>0.96319999999999995</v>
      </c>
      <c r="CA258" s="18">
        <v>0.96319999999999995</v>
      </c>
      <c r="CB258" s="18">
        <v>0.96319999999999995</v>
      </c>
      <c r="CC258" s="18">
        <v>0.96319999999999995</v>
      </c>
      <c r="CD258" s="18">
        <v>0.96319999999999995</v>
      </c>
      <c r="CE258" s="18">
        <v>0.96319999999999995</v>
      </c>
      <c r="CF258" s="18">
        <v>0.96319999999999995</v>
      </c>
      <c r="CG258" s="18">
        <v>0.96319999999999995</v>
      </c>
      <c r="CH258" s="18">
        <v>0.96319999999999995</v>
      </c>
      <c r="CI258" s="18">
        <v>0.96319999999999995</v>
      </c>
      <c r="CJ258" s="18">
        <v>0.96319999999999995</v>
      </c>
      <c r="CK258" s="18">
        <v>0.96319999999999995</v>
      </c>
      <c r="CL258" s="18">
        <v>0.96319999999999995</v>
      </c>
      <c r="CM258" s="18">
        <v>0.96319999999999995</v>
      </c>
      <c r="CN258" s="18">
        <v>0.96319999999999995</v>
      </c>
      <c r="CO258" s="18">
        <v>0.96319999999999995</v>
      </c>
      <c r="CP258" s="18">
        <v>0.96319999999999995</v>
      </c>
      <c r="CQ258" s="18">
        <v>0.96319999999999995</v>
      </c>
      <c r="CR258" s="18">
        <v>0.96319999999999995</v>
      </c>
      <c r="CS258" s="18">
        <v>0.96319999999999995</v>
      </c>
      <c r="CT258" s="18">
        <v>0.96319999999999995</v>
      </c>
      <c r="CU258" s="18">
        <v>0.96319999999999995</v>
      </c>
      <c r="CV258" s="18">
        <v>0.96319999999999995</v>
      </c>
      <c r="CW258" s="18">
        <v>0.96319999999999995</v>
      </c>
      <c r="CX258" s="18">
        <v>0.96319999999999995</v>
      </c>
      <c r="CY258" s="18">
        <v>0.96319999999999995</v>
      </c>
      <c r="CZ258" s="18">
        <v>0.96319999999999995</v>
      </c>
      <c r="DA258" s="18">
        <v>0.96319999999999995</v>
      </c>
      <c r="DB258" s="18">
        <v>0.96319999999999995</v>
      </c>
      <c r="DC258" s="18"/>
      <c r="DD258" s="18"/>
      <c r="DE258" s="18"/>
    </row>
    <row r="259" spans="1:109" x14ac:dyDescent="0.25">
      <c r="A259" s="175">
        <v>48</v>
      </c>
      <c r="B259" s="18">
        <v>1</v>
      </c>
      <c r="C259" s="18">
        <v>0.9859</v>
      </c>
      <c r="D259" s="18">
        <v>0.98219999999999996</v>
      </c>
      <c r="E259" s="18">
        <v>0.97889999999999999</v>
      </c>
      <c r="F259" s="18">
        <v>0.97619999999999996</v>
      </c>
      <c r="G259" s="18">
        <v>0.97440000000000004</v>
      </c>
      <c r="H259" s="18">
        <v>0.97299999999999998</v>
      </c>
      <c r="I259" s="18">
        <v>0.97160000000000002</v>
      </c>
      <c r="J259" s="18">
        <v>0.97019999999999995</v>
      </c>
      <c r="K259" s="18">
        <v>0.96889999999999998</v>
      </c>
      <c r="L259" s="18">
        <v>0.96760000000000002</v>
      </c>
      <c r="M259" s="18">
        <v>0.96640000000000004</v>
      </c>
      <c r="N259" s="18">
        <v>0.96540000000000004</v>
      </c>
      <c r="O259" s="18">
        <v>0.96450000000000002</v>
      </c>
      <c r="P259" s="18">
        <v>0.96389999999999998</v>
      </c>
      <c r="Q259" s="18">
        <v>0.96360000000000001</v>
      </c>
      <c r="R259" s="18">
        <v>0.96360000000000001</v>
      </c>
      <c r="S259" s="18">
        <v>0.96360000000000001</v>
      </c>
      <c r="T259" s="18">
        <v>0.96360000000000001</v>
      </c>
      <c r="U259" s="18">
        <v>0.96360000000000001</v>
      </c>
      <c r="V259" s="18">
        <v>0.96360000000000001</v>
      </c>
      <c r="W259" s="18">
        <v>0.96360000000000001</v>
      </c>
      <c r="X259" s="18">
        <v>0.96360000000000001</v>
      </c>
      <c r="Y259" s="18">
        <v>0.96360000000000001</v>
      </c>
      <c r="Z259" s="18">
        <v>0.96360000000000001</v>
      </c>
      <c r="AA259" s="18">
        <v>0.96360000000000001</v>
      </c>
      <c r="AB259" s="18">
        <v>0.96360000000000001</v>
      </c>
      <c r="AC259" s="18">
        <v>0.96360000000000001</v>
      </c>
      <c r="AD259" s="18">
        <v>0.96360000000000001</v>
      </c>
      <c r="AE259" s="18">
        <v>0.96360000000000001</v>
      </c>
      <c r="AF259" s="18">
        <v>0.96360000000000001</v>
      </c>
      <c r="AG259" s="18">
        <v>0.96360000000000001</v>
      </c>
      <c r="AH259" s="18">
        <v>0.96360000000000001</v>
      </c>
      <c r="AI259" s="18">
        <v>0.96360000000000001</v>
      </c>
      <c r="AJ259" s="18">
        <v>0.96360000000000001</v>
      </c>
      <c r="AK259" s="18">
        <v>0.96360000000000001</v>
      </c>
      <c r="AL259" s="18">
        <v>0.96360000000000001</v>
      </c>
      <c r="AM259" s="18">
        <v>0.96360000000000001</v>
      </c>
      <c r="AN259" s="18">
        <v>0.96360000000000001</v>
      </c>
      <c r="AO259" s="18">
        <v>0.96360000000000001</v>
      </c>
      <c r="AP259" s="18">
        <v>0.96360000000000001</v>
      </c>
      <c r="AQ259" s="18">
        <v>0.96360000000000001</v>
      </c>
      <c r="AR259" s="18">
        <v>0.96360000000000001</v>
      </c>
      <c r="AS259" s="18">
        <v>0.96360000000000001</v>
      </c>
      <c r="AT259" s="18">
        <v>0.96360000000000001</v>
      </c>
      <c r="AU259" s="18">
        <v>0.96360000000000001</v>
      </c>
      <c r="AV259" s="18">
        <v>0.96360000000000001</v>
      </c>
      <c r="AW259" s="18">
        <v>0.96360000000000001</v>
      </c>
      <c r="AX259" s="18">
        <v>0.96360000000000001</v>
      </c>
      <c r="AY259" s="18">
        <v>0.96360000000000001</v>
      </c>
      <c r="AZ259" s="18">
        <v>0.96360000000000001</v>
      </c>
      <c r="BA259" s="18">
        <v>0.96360000000000001</v>
      </c>
      <c r="BB259" s="18">
        <v>0.96360000000000001</v>
      </c>
      <c r="BC259" s="18">
        <v>0.96360000000000001</v>
      </c>
      <c r="BD259" s="18">
        <v>0.96360000000000001</v>
      </c>
      <c r="BE259" s="18">
        <v>0.96360000000000001</v>
      </c>
      <c r="BF259" s="18">
        <v>0.96360000000000001</v>
      </c>
      <c r="BG259" s="18">
        <v>0.96360000000000001</v>
      </c>
      <c r="BH259" s="18">
        <v>0.96360000000000001</v>
      </c>
      <c r="BI259" s="18">
        <v>0.96360000000000001</v>
      </c>
      <c r="BJ259" s="18">
        <v>0.96360000000000001</v>
      </c>
      <c r="BK259" s="18">
        <v>0.96360000000000001</v>
      </c>
      <c r="BL259" s="18">
        <v>0.96360000000000001</v>
      </c>
      <c r="BM259" s="18">
        <v>0.96360000000000001</v>
      </c>
      <c r="BN259" s="18">
        <v>0.96360000000000001</v>
      </c>
      <c r="BO259" s="18">
        <v>0.96360000000000001</v>
      </c>
      <c r="BP259" s="18">
        <v>0.96360000000000001</v>
      </c>
      <c r="BQ259" s="18">
        <v>0.96360000000000001</v>
      </c>
      <c r="BR259" s="18">
        <v>0.96360000000000001</v>
      </c>
      <c r="BS259" s="18">
        <v>0.96360000000000001</v>
      </c>
      <c r="BT259" s="18">
        <v>0.96360000000000001</v>
      </c>
      <c r="BU259" s="18">
        <v>0.96360000000000001</v>
      </c>
      <c r="BV259" s="18">
        <v>0.96360000000000001</v>
      </c>
      <c r="BW259" s="18">
        <v>0.96360000000000001</v>
      </c>
      <c r="BX259" s="18">
        <v>0.96360000000000001</v>
      </c>
      <c r="BY259" s="18">
        <v>0.96360000000000001</v>
      </c>
      <c r="BZ259" s="18">
        <v>0.96360000000000001</v>
      </c>
      <c r="CA259" s="18">
        <v>0.96360000000000001</v>
      </c>
      <c r="CB259" s="18">
        <v>0.96360000000000001</v>
      </c>
      <c r="CC259" s="18">
        <v>0.96360000000000001</v>
      </c>
      <c r="CD259" s="18">
        <v>0.96360000000000001</v>
      </c>
      <c r="CE259" s="18">
        <v>0.96360000000000001</v>
      </c>
      <c r="CF259" s="18">
        <v>0.96360000000000001</v>
      </c>
      <c r="CG259" s="18">
        <v>0.96360000000000001</v>
      </c>
      <c r="CH259" s="18">
        <v>0.96360000000000001</v>
      </c>
      <c r="CI259" s="18">
        <v>0.96360000000000001</v>
      </c>
      <c r="CJ259" s="18">
        <v>0.96360000000000001</v>
      </c>
      <c r="CK259" s="18">
        <v>0.96360000000000001</v>
      </c>
      <c r="CL259" s="18">
        <v>0.96360000000000001</v>
      </c>
      <c r="CM259" s="18">
        <v>0.96360000000000001</v>
      </c>
      <c r="CN259" s="18">
        <v>0.96360000000000001</v>
      </c>
      <c r="CO259" s="18">
        <v>0.96360000000000001</v>
      </c>
      <c r="CP259" s="18">
        <v>0.96360000000000001</v>
      </c>
      <c r="CQ259" s="18">
        <v>0.96360000000000001</v>
      </c>
      <c r="CR259" s="18">
        <v>0.96360000000000001</v>
      </c>
      <c r="CS259" s="18">
        <v>0.96360000000000001</v>
      </c>
      <c r="CT259" s="18">
        <v>0.96360000000000001</v>
      </c>
      <c r="CU259" s="18">
        <v>0.96360000000000001</v>
      </c>
      <c r="CV259" s="18">
        <v>0.96360000000000001</v>
      </c>
      <c r="CW259" s="18">
        <v>0.96360000000000001</v>
      </c>
      <c r="CX259" s="18">
        <v>0.96360000000000001</v>
      </c>
      <c r="CY259" s="18">
        <v>0.96360000000000001</v>
      </c>
      <c r="CZ259" s="18">
        <v>0.96360000000000001</v>
      </c>
      <c r="DA259" s="18">
        <v>0.96360000000000001</v>
      </c>
      <c r="DB259" s="18">
        <v>0.96360000000000001</v>
      </c>
      <c r="DC259" s="18"/>
      <c r="DD259" s="18"/>
      <c r="DE259" s="18"/>
    </row>
    <row r="260" spans="1:109" x14ac:dyDescent="0.25">
      <c r="A260" s="175">
        <v>49</v>
      </c>
      <c r="B260" s="18">
        <v>1</v>
      </c>
      <c r="C260" s="18">
        <v>0.98609999999999998</v>
      </c>
      <c r="D260" s="18">
        <v>0.98250000000000004</v>
      </c>
      <c r="E260" s="18">
        <v>0.97919999999999996</v>
      </c>
      <c r="F260" s="18">
        <v>0.97660000000000002</v>
      </c>
      <c r="G260" s="18">
        <v>0.97470000000000001</v>
      </c>
      <c r="H260" s="18">
        <v>0.97340000000000004</v>
      </c>
      <c r="I260" s="18">
        <v>0.97199999999999998</v>
      </c>
      <c r="J260" s="18">
        <v>0.97060000000000002</v>
      </c>
      <c r="K260" s="18">
        <v>0.96930000000000005</v>
      </c>
      <c r="L260" s="18">
        <v>0.96799999999999997</v>
      </c>
      <c r="M260" s="18">
        <v>0.96689999999999998</v>
      </c>
      <c r="N260" s="18">
        <v>0.96579999999999999</v>
      </c>
      <c r="O260" s="18">
        <v>0.96489999999999998</v>
      </c>
      <c r="P260" s="18">
        <v>0.96430000000000005</v>
      </c>
      <c r="Q260" s="18">
        <v>0.96389999999999998</v>
      </c>
      <c r="R260" s="18">
        <v>0.96389999999999998</v>
      </c>
      <c r="S260" s="18">
        <v>0.96389999999999998</v>
      </c>
      <c r="T260" s="18">
        <v>0.96389999999999998</v>
      </c>
      <c r="U260" s="18">
        <v>0.96389999999999998</v>
      </c>
      <c r="V260" s="18">
        <v>0.96389999999999998</v>
      </c>
      <c r="W260" s="18">
        <v>0.96389999999999998</v>
      </c>
      <c r="X260" s="18">
        <v>0.96389999999999998</v>
      </c>
      <c r="Y260" s="18">
        <v>0.96389999999999998</v>
      </c>
      <c r="Z260" s="18">
        <v>0.96389999999999998</v>
      </c>
      <c r="AA260" s="18">
        <v>0.96389999999999998</v>
      </c>
      <c r="AB260" s="18">
        <v>0.96389999999999998</v>
      </c>
      <c r="AC260" s="18">
        <v>0.96389999999999998</v>
      </c>
      <c r="AD260" s="18">
        <v>0.96389999999999998</v>
      </c>
      <c r="AE260" s="18">
        <v>0.96389999999999998</v>
      </c>
      <c r="AF260" s="18">
        <v>0.96389999999999998</v>
      </c>
      <c r="AG260" s="18">
        <v>0.96389999999999998</v>
      </c>
      <c r="AH260" s="18">
        <v>0.96389999999999998</v>
      </c>
      <c r="AI260" s="18">
        <v>0.96389999999999998</v>
      </c>
      <c r="AJ260" s="18">
        <v>0.96389999999999998</v>
      </c>
      <c r="AK260" s="18">
        <v>0.96389999999999998</v>
      </c>
      <c r="AL260" s="18">
        <v>0.96389999999999998</v>
      </c>
      <c r="AM260" s="18">
        <v>0.96389999999999998</v>
      </c>
      <c r="AN260" s="18">
        <v>0.96389999999999998</v>
      </c>
      <c r="AO260" s="18">
        <v>0.96389999999999998</v>
      </c>
      <c r="AP260" s="18">
        <v>0.96389999999999998</v>
      </c>
      <c r="AQ260" s="18">
        <v>0.96389999999999998</v>
      </c>
      <c r="AR260" s="18">
        <v>0.96389999999999998</v>
      </c>
      <c r="AS260" s="18">
        <v>0.96389999999999998</v>
      </c>
      <c r="AT260" s="18">
        <v>0.96389999999999998</v>
      </c>
      <c r="AU260" s="18">
        <v>0.96389999999999998</v>
      </c>
      <c r="AV260" s="18">
        <v>0.96389999999999998</v>
      </c>
      <c r="AW260" s="18">
        <v>0.96389999999999998</v>
      </c>
      <c r="AX260" s="18">
        <v>0.96389999999999998</v>
      </c>
      <c r="AY260" s="18">
        <v>0.96389999999999998</v>
      </c>
      <c r="AZ260" s="18">
        <v>0.96389999999999998</v>
      </c>
      <c r="BA260" s="18">
        <v>0.96389999999999998</v>
      </c>
      <c r="BB260" s="18">
        <v>0.96389999999999998</v>
      </c>
      <c r="BC260" s="18">
        <v>0.96389999999999998</v>
      </c>
      <c r="BD260" s="18">
        <v>0.96389999999999998</v>
      </c>
      <c r="BE260" s="18">
        <v>0.96389999999999998</v>
      </c>
      <c r="BF260" s="18">
        <v>0.96389999999999998</v>
      </c>
      <c r="BG260" s="18">
        <v>0.96389999999999998</v>
      </c>
      <c r="BH260" s="18">
        <v>0.96389999999999998</v>
      </c>
      <c r="BI260" s="18">
        <v>0.96389999999999998</v>
      </c>
      <c r="BJ260" s="18">
        <v>0.96389999999999998</v>
      </c>
      <c r="BK260" s="18">
        <v>0.96389999999999998</v>
      </c>
      <c r="BL260" s="18">
        <v>0.96389999999999998</v>
      </c>
      <c r="BM260" s="18">
        <v>0.96389999999999998</v>
      </c>
      <c r="BN260" s="18">
        <v>0.96389999999999998</v>
      </c>
      <c r="BO260" s="18">
        <v>0.96389999999999998</v>
      </c>
      <c r="BP260" s="18">
        <v>0.96389999999999998</v>
      </c>
      <c r="BQ260" s="18">
        <v>0.96389999999999998</v>
      </c>
      <c r="BR260" s="18">
        <v>0.96389999999999998</v>
      </c>
      <c r="BS260" s="18">
        <v>0.96389999999999998</v>
      </c>
      <c r="BT260" s="18">
        <v>0.96389999999999998</v>
      </c>
      <c r="BU260" s="18">
        <v>0.96389999999999998</v>
      </c>
      <c r="BV260" s="18">
        <v>0.96389999999999998</v>
      </c>
      <c r="BW260" s="18">
        <v>0.96389999999999998</v>
      </c>
      <c r="BX260" s="18">
        <v>0.96389999999999998</v>
      </c>
      <c r="BY260" s="18">
        <v>0.96389999999999998</v>
      </c>
      <c r="BZ260" s="18">
        <v>0.96389999999999998</v>
      </c>
      <c r="CA260" s="18">
        <v>0.96389999999999998</v>
      </c>
      <c r="CB260" s="18">
        <v>0.96389999999999998</v>
      </c>
      <c r="CC260" s="18">
        <v>0.96389999999999998</v>
      </c>
      <c r="CD260" s="18">
        <v>0.96389999999999998</v>
      </c>
      <c r="CE260" s="18">
        <v>0.96389999999999998</v>
      </c>
      <c r="CF260" s="18">
        <v>0.96389999999999998</v>
      </c>
      <c r="CG260" s="18">
        <v>0.96389999999999998</v>
      </c>
      <c r="CH260" s="18">
        <v>0.96389999999999998</v>
      </c>
      <c r="CI260" s="18">
        <v>0.96389999999999998</v>
      </c>
      <c r="CJ260" s="18">
        <v>0.96389999999999998</v>
      </c>
      <c r="CK260" s="18">
        <v>0.96389999999999998</v>
      </c>
      <c r="CL260" s="18">
        <v>0.96389999999999998</v>
      </c>
      <c r="CM260" s="18">
        <v>0.96389999999999998</v>
      </c>
      <c r="CN260" s="18">
        <v>0.96389999999999998</v>
      </c>
      <c r="CO260" s="18">
        <v>0.96389999999999998</v>
      </c>
      <c r="CP260" s="18">
        <v>0.96389999999999998</v>
      </c>
      <c r="CQ260" s="18">
        <v>0.96389999999999998</v>
      </c>
      <c r="CR260" s="18">
        <v>0.96389999999999998</v>
      </c>
      <c r="CS260" s="18">
        <v>0.96389999999999998</v>
      </c>
      <c r="CT260" s="18">
        <v>0.96389999999999998</v>
      </c>
      <c r="CU260" s="18">
        <v>0.96389999999999998</v>
      </c>
      <c r="CV260" s="18">
        <v>0.96389999999999998</v>
      </c>
      <c r="CW260" s="18">
        <v>0.96389999999999998</v>
      </c>
      <c r="CX260" s="18">
        <v>0.96389999999999998</v>
      </c>
      <c r="CY260" s="18">
        <v>0.96389999999999998</v>
      </c>
      <c r="CZ260" s="18">
        <v>0.96389999999999998</v>
      </c>
      <c r="DA260" s="18">
        <v>0.96389999999999998</v>
      </c>
      <c r="DB260" s="18">
        <v>0.96389999999999998</v>
      </c>
      <c r="DC260" s="18"/>
      <c r="DD260" s="18"/>
      <c r="DE260" s="18"/>
    </row>
    <row r="261" spans="1:109" x14ac:dyDescent="0.25">
      <c r="A261" s="175">
        <v>50</v>
      </c>
      <c r="B261" s="18">
        <v>1</v>
      </c>
      <c r="C261" s="18">
        <v>0.98629999999999995</v>
      </c>
      <c r="D261" s="18">
        <v>0.98280000000000001</v>
      </c>
      <c r="E261" s="18">
        <v>0.97950000000000004</v>
      </c>
      <c r="F261" s="18">
        <v>0.97689999999999999</v>
      </c>
      <c r="G261" s="18">
        <v>0.97509999999999997</v>
      </c>
      <c r="H261" s="18">
        <v>0.97370000000000001</v>
      </c>
      <c r="I261" s="18">
        <v>0.97240000000000004</v>
      </c>
      <c r="J261" s="18">
        <v>0.97099999999999997</v>
      </c>
      <c r="K261" s="18">
        <v>0.96970000000000001</v>
      </c>
      <c r="L261" s="18">
        <v>0.96850000000000003</v>
      </c>
      <c r="M261" s="18">
        <v>0.96730000000000005</v>
      </c>
      <c r="N261" s="18">
        <v>0.96630000000000005</v>
      </c>
      <c r="O261" s="18">
        <v>0.96540000000000004</v>
      </c>
      <c r="P261" s="18">
        <v>0.9647</v>
      </c>
      <c r="Q261" s="18">
        <v>0.96430000000000005</v>
      </c>
      <c r="R261" s="18">
        <v>0.96430000000000005</v>
      </c>
      <c r="S261" s="18">
        <v>0.96430000000000005</v>
      </c>
      <c r="T261" s="18">
        <v>0.96430000000000005</v>
      </c>
      <c r="U261" s="18">
        <v>0.96430000000000005</v>
      </c>
      <c r="V261" s="18">
        <v>0.96430000000000005</v>
      </c>
      <c r="W261" s="18">
        <v>0.96430000000000005</v>
      </c>
      <c r="X261" s="18">
        <v>0.96430000000000005</v>
      </c>
      <c r="Y261" s="18">
        <v>0.96430000000000005</v>
      </c>
      <c r="Z261" s="18">
        <v>0.96430000000000005</v>
      </c>
      <c r="AA261" s="18">
        <v>0.96430000000000005</v>
      </c>
      <c r="AB261" s="18">
        <v>0.96430000000000005</v>
      </c>
      <c r="AC261" s="18">
        <v>0.96430000000000005</v>
      </c>
      <c r="AD261" s="18">
        <v>0.96430000000000005</v>
      </c>
      <c r="AE261" s="18">
        <v>0.96430000000000005</v>
      </c>
      <c r="AF261" s="18">
        <v>0.96430000000000005</v>
      </c>
      <c r="AG261" s="18">
        <v>0.96430000000000005</v>
      </c>
      <c r="AH261" s="18">
        <v>0.96430000000000005</v>
      </c>
      <c r="AI261" s="18">
        <v>0.96430000000000005</v>
      </c>
      <c r="AJ261" s="18">
        <v>0.96430000000000005</v>
      </c>
      <c r="AK261" s="18">
        <v>0.96430000000000005</v>
      </c>
      <c r="AL261" s="18">
        <v>0.96430000000000005</v>
      </c>
      <c r="AM261" s="18">
        <v>0.96430000000000005</v>
      </c>
      <c r="AN261" s="18">
        <v>0.96430000000000005</v>
      </c>
      <c r="AO261" s="18">
        <v>0.96430000000000005</v>
      </c>
      <c r="AP261" s="18">
        <v>0.96430000000000005</v>
      </c>
      <c r="AQ261" s="18">
        <v>0.96430000000000005</v>
      </c>
      <c r="AR261" s="18">
        <v>0.96430000000000005</v>
      </c>
      <c r="AS261" s="18">
        <v>0.96430000000000005</v>
      </c>
      <c r="AT261" s="18">
        <v>0.96430000000000005</v>
      </c>
      <c r="AU261" s="18">
        <v>0.96430000000000005</v>
      </c>
      <c r="AV261" s="18">
        <v>0.96430000000000005</v>
      </c>
      <c r="AW261" s="18">
        <v>0.96430000000000005</v>
      </c>
      <c r="AX261" s="18">
        <v>0.96430000000000005</v>
      </c>
      <c r="AY261" s="18">
        <v>0.96430000000000005</v>
      </c>
      <c r="AZ261" s="18">
        <v>0.96430000000000005</v>
      </c>
      <c r="BA261" s="18">
        <v>0.96430000000000005</v>
      </c>
      <c r="BB261" s="18">
        <v>0.96430000000000005</v>
      </c>
      <c r="BC261" s="18">
        <v>0.96430000000000005</v>
      </c>
      <c r="BD261" s="18">
        <v>0.96430000000000005</v>
      </c>
      <c r="BE261" s="18">
        <v>0.96430000000000005</v>
      </c>
      <c r="BF261" s="18">
        <v>0.96430000000000005</v>
      </c>
      <c r="BG261" s="18">
        <v>0.96430000000000005</v>
      </c>
      <c r="BH261" s="18">
        <v>0.96430000000000005</v>
      </c>
      <c r="BI261" s="18">
        <v>0.96430000000000005</v>
      </c>
      <c r="BJ261" s="18">
        <v>0.96430000000000005</v>
      </c>
      <c r="BK261" s="18">
        <v>0.96430000000000005</v>
      </c>
      <c r="BL261" s="18">
        <v>0.96430000000000005</v>
      </c>
      <c r="BM261" s="18">
        <v>0.96430000000000005</v>
      </c>
      <c r="BN261" s="18">
        <v>0.96430000000000005</v>
      </c>
      <c r="BO261" s="18">
        <v>0.96430000000000005</v>
      </c>
      <c r="BP261" s="18">
        <v>0.96430000000000005</v>
      </c>
      <c r="BQ261" s="18">
        <v>0.96430000000000005</v>
      </c>
      <c r="BR261" s="18">
        <v>0.96430000000000005</v>
      </c>
      <c r="BS261" s="18">
        <v>0.96430000000000005</v>
      </c>
      <c r="BT261" s="18">
        <v>0.96430000000000005</v>
      </c>
      <c r="BU261" s="18">
        <v>0.96430000000000005</v>
      </c>
      <c r="BV261" s="18">
        <v>0.96430000000000005</v>
      </c>
      <c r="BW261" s="18">
        <v>0.96430000000000005</v>
      </c>
      <c r="BX261" s="18">
        <v>0.96430000000000005</v>
      </c>
      <c r="BY261" s="18">
        <v>0.96430000000000005</v>
      </c>
      <c r="BZ261" s="18">
        <v>0.96430000000000005</v>
      </c>
      <c r="CA261" s="18">
        <v>0.96430000000000005</v>
      </c>
      <c r="CB261" s="18">
        <v>0.96430000000000005</v>
      </c>
      <c r="CC261" s="18">
        <v>0.96430000000000005</v>
      </c>
      <c r="CD261" s="18">
        <v>0.96430000000000005</v>
      </c>
      <c r="CE261" s="18">
        <v>0.96430000000000005</v>
      </c>
      <c r="CF261" s="18">
        <v>0.96430000000000005</v>
      </c>
      <c r="CG261" s="18">
        <v>0.96430000000000005</v>
      </c>
      <c r="CH261" s="18">
        <v>0.96430000000000005</v>
      </c>
      <c r="CI261" s="18">
        <v>0.96430000000000005</v>
      </c>
      <c r="CJ261" s="18">
        <v>0.96430000000000005</v>
      </c>
      <c r="CK261" s="18">
        <v>0.96430000000000005</v>
      </c>
      <c r="CL261" s="18">
        <v>0.96430000000000005</v>
      </c>
      <c r="CM261" s="18">
        <v>0.96430000000000005</v>
      </c>
      <c r="CN261" s="18">
        <v>0.96430000000000005</v>
      </c>
      <c r="CO261" s="18">
        <v>0.96430000000000005</v>
      </c>
      <c r="CP261" s="18">
        <v>0.96430000000000005</v>
      </c>
      <c r="CQ261" s="18">
        <v>0.96430000000000005</v>
      </c>
      <c r="CR261" s="18">
        <v>0.96430000000000005</v>
      </c>
      <c r="CS261" s="18">
        <v>0.96430000000000005</v>
      </c>
      <c r="CT261" s="18">
        <v>0.96430000000000005</v>
      </c>
      <c r="CU261" s="18">
        <v>0.96430000000000005</v>
      </c>
      <c r="CV261" s="18">
        <v>0.96430000000000005</v>
      </c>
      <c r="CW261" s="18">
        <v>0.96430000000000005</v>
      </c>
      <c r="CX261" s="18">
        <v>0.96430000000000005</v>
      </c>
      <c r="CY261" s="18">
        <v>0.96430000000000005</v>
      </c>
      <c r="CZ261" s="18">
        <v>0.96430000000000005</v>
      </c>
      <c r="DA261" s="18">
        <v>0.96430000000000005</v>
      </c>
      <c r="DB261" s="18">
        <v>0.96430000000000005</v>
      </c>
      <c r="DC261" s="18"/>
      <c r="DD261" s="18"/>
      <c r="DE261" s="18"/>
    </row>
    <row r="262" spans="1:109" x14ac:dyDescent="0.25">
      <c r="A262" s="175">
        <v>51</v>
      </c>
      <c r="B262" s="18">
        <v>1</v>
      </c>
      <c r="C262" s="18">
        <v>0.98660000000000003</v>
      </c>
      <c r="D262" s="18">
        <v>0.98309999999999997</v>
      </c>
      <c r="E262" s="18">
        <v>0.98</v>
      </c>
      <c r="F262" s="18">
        <v>0.97740000000000005</v>
      </c>
      <c r="G262" s="18">
        <v>0.97560000000000002</v>
      </c>
      <c r="H262" s="18">
        <v>0.97419999999999995</v>
      </c>
      <c r="I262" s="18">
        <v>0.97289999999999999</v>
      </c>
      <c r="J262" s="18">
        <v>0.97160000000000002</v>
      </c>
      <c r="K262" s="18">
        <v>0.97030000000000005</v>
      </c>
      <c r="L262" s="18">
        <v>0.96899999999999997</v>
      </c>
      <c r="M262" s="18">
        <v>0.96789999999999998</v>
      </c>
      <c r="N262" s="18">
        <v>0.96689999999999998</v>
      </c>
      <c r="O262" s="18">
        <v>0.96599999999999997</v>
      </c>
      <c r="P262" s="18">
        <v>0.96540000000000004</v>
      </c>
      <c r="Q262" s="18">
        <v>0.96489999999999998</v>
      </c>
      <c r="R262" s="18">
        <v>0.96489999999999998</v>
      </c>
      <c r="S262" s="18">
        <v>0.96489999999999998</v>
      </c>
      <c r="T262" s="18">
        <v>0.96489999999999998</v>
      </c>
      <c r="U262" s="18">
        <v>0.96489999999999998</v>
      </c>
      <c r="V262" s="18">
        <v>0.96489999999999998</v>
      </c>
      <c r="W262" s="18">
        <v>0.96489999999999998</v>
      </c>
      <c r="X262" s="18">
        <v>0.96489999999999998</v>
      </c>
      <c r="Y262" s="18">
        <v>0.96489999999999998</v>
      </c>
      <c r="Z262" s="18">
        <v>0.96489999999999998</v>
      </c>
      <c r="AA262" s="18">
        <v>0.96489999999999998</v>
      </c>
      <c r="AB262" s="18">
        <v>0.96489999999999998</v>
      </c>
      <c r="AC262" s="18">
        <v>0.96489999999999998</v>
      </c>
      <c r="AD262" s="18">
        <v>0.96489999999999998</v>
      </c>
      <c r="AE262" s="18">
        <v>0.96489999999999998</v>
      </c>
      <c r="AF262" s="18">
        <v>0.96489999999999998</v>
      </c>
      <c r="AG262" s="18">
        <v>0.96489999999999998</v>
      </c>
      <c r="AH262" s="18">
        <v>0.96489999999999998</v>
      </c>
      <c r="AI262" s="18">
        <v>0.96489999999999998</v>
      </c>
      <c r="AJ262" s="18">
        <v>0.96489999999999998</v>
      </c>
      <c r="AK262" s="18">
        <v>0.96489999999999998</v>
      </c>
      <c r="AL262" s="18">
        <v>0.96489999999999998</v>
      </c>
      <c r="AM262" s="18">
        <v>0.96489999999999998</v>
      </c>
      <c r="AN262" s="18">
        <v>0.96489999999999998</v>
      </c>
      <c r="AO262" s="18">
        <v>0.96489999999999998</v>
      </c>
      <c r="AP262" s="18">
        <v>0.96489999999999998</v>
      </c>
      <c r="AQ262" s="18">
        <v>0.96489999999999998</v>
      </c>
      <c r="AR262" s="18">
        <v>0.96489999999999998</v>
      </c>
      <c r="AS262" s="18">
        <v>0.96489999999999998</v>
      </c>
      <c r="AT262" s="18">
        <v>0.96489999999999998</v>
      </c>
      <c r="AU262" s="18">
        <v>0.96489999999999998</v>
      </c>
      <c r="AV262" s="18">
        <v>0.96489999999999998</v>
      </c>
      <c r="AW262" s="18">
        <v>0.96489999999999998</v>
      </c>
      <c r="AX262" s="18">
        <v>0.96489999999999998</v>
      </c>
      <c r="AY262" s="18">
        <v>0.96489999999999998</v>
      </c>
      <c r="AZ262" s="18">
        <v>0.96489999999999998</v>
      </c>
      <c r="BA262" s="18">
        <v>0.96489999999999998</v>
      </c>
      <c r="BB262" s="18">
        <v>0.96489999999999998</v>
      </c>
      <c r="BC262" s="18">
        <v>0.96489999999999998</v>
      </c>
      <c r="BD262" s="18">
        <v>0.96489999999999998</v>
      </c>
      <c r="BE262" s="18">
        <v>0.96489999999999998</v>
      </c>
      <c r="BF262" s="18">
        <v>0.96489999999999998</v>
      </c>
      <c r="BG262" s="18">
        <v>0.96489999999999998</v>
      </c>
      <c r="BH262" s="18">
        <v>0.96489999999999998</v>
      </c>
      <c r="BI262" s="18">
        <v>0.96489999999999998</v>
      </c>
      <c r="BJ262" s="18">
        <v>0.96489999999999998</v>
      </c>
      <c r="BK262" s="18">
        <v>0.96489999999999998</v>
      </c>
      <c r="BL262" s="18">
        <v>0.96489999999999998</v>
      </c>
      <c r="BM262" s="18">
        <v>0.96489999999999998</v>
      </c>
      <c r="BN262" s="18">
        <v>0.96489999999999998</v>
      </c>
      <c r="BO262" s="18">
        <v>0.96489999999999998</v>
      </c>
      <c r="BP262" s="18">
        <v>0.96489999999999998</v>
      </c>
      <c r="BQ262" s="18">
        <v>0.96489999999999998</v>
      </c>
      <c r="BR262" s="18">
        <v>0.96489999999999998</v>
      </c>
      <c r="BS262" s="18">
        <v>0.96489999999999998</v>
      </c>
      <c r="BT262" s="18">
        <v>0.96489999999999998</v>
      </c>
      <c r="BU262" s="18">
        <v>0.96489999999999998</v>
      </c>
      <c r="BV262" s="18">
        <v>0.96489999999999998</v>
      </c>
      <c r="BW262" s="18">
        <v>0.96489999999999998</v>
      </c>
      <c r="BX262" s="18">
        <v>0.96489999999999998</v>
      </c>
      <c r="BY262" s="18">
        <v>0.96489999999999998</v>
      </c>
      <c r="BZ262" s="18">
        <v>0.96489999999999998</v>
      </c>
      <c r="CA262" s="18">
        <v>0.96489999999999998</v>
      </c>
      <c r="CB262" s="18">
        <v>0.96489999999999998</v>
      </c>
      <c r="CC262" s="18">
        <v>0.96489999999999998</v>
      </c>
      <c r="CD262" s="18">
        <v>0.96489999999999998</v>
      </c>
      <c r="CE262" s="18">
        <v>0.96489999999999998</v>
      </c>
      <c r="CF262" s="18">
        <v>0.96489999999999998</v>
      </c>
      <c r="CG262" s="18">
        <v>0.96489999999999998</v>
      </c>
      <c r="CH262" s="18">
        <v>0.96489999999999998</v>
      </c>
      <c r="CI262" s="18">
        <v>0.96489999999999998</v>
      </c>
      <c r="CJ262" s="18">
        <v>0.96489999999999998</v>
      </c>
      <c r="CK262" s="18">
        <v>0.96489999999999998</v>
      </c>
      <c r="CL262" s="18">
        <v>0.96489999999999998</v>
      </c>
      <c r="CM262" s="18">
        <v>0.96489999999999998</v>
      </c>
      <c r="CN262" s="18">
        <v>0.96489999999999998</v>
      </c>
      <c r="CO262" s="18">
        <v>0.96489999999999998</v>
      </c>
      <c r="CP262" s="18">
        <v>0.96489999999999998</v>
      </c>
      <c r="CQ262" s="18">
        <v>0.96489999999999998</v>
      </c>
      <c r="CR262" s="18">
        <v>0.96489999999999998</v>
      </c>
      <c r="CS262" s="18">
        <v>0.96489999999999998</v>
      </c>
      <c r="CT262" s="18">
        <v>0.96489999999999998</v>
      </c>
      <c r="CU262" s="18">
        <v>0.96489999999999998</v>
      </c>
      <c r="CV262" s="18">
        <v>0.96489999999999998</v>
      </c>
      <c r="CW262" s="18">
        <v>0.96489999999999998</v>
      </c>
      <c r="CX262" s="18">
        <v>0.96489999999999998</v>
      </c>
      <c r="CY262" s="18">
        <v>0.96489999999999998</v>
      </c>
      <c r="CZ262" s="18">
        <v>0.96489999999999998</v>
      </c>
      <c r="DA262" s="18">
        <v>0.96489999999999998</v>
      </c>
      <c r="DB262" s="18">
        <v>0.96489999999999998</v>
      </c>
      <c r="DC262" s="18"/>
      <c r="DD262" s="18"/>
      <c r="DE262" s="18"/>
    </row>
    <row r="263" spans="1:109" x14ac:dyDescent="0.25">
      <c r="A263" s="175">
        <v>52</v>
      </c>
      <c r="B263" s="18">
        <v>1</v>
      </c>
      <c r="C263" s="18">
        <v>0.9869</v>
      </c>
      <c r="D263" s="18">
        <v>0.98350000000000004</v>
      </c>
      <c r="E263" s="18">
        <v>0.98040000000000005</v>
      </c>
      <c r="F263" s="18">
        <v>0.9778</v>
      </c>
      <c r="G263" s="18">
        <v>0.97609999999999997</v>
      </c>
      <c r="H263" s="18">
        <v>0.9748</v>
      </c>
      <c r="I263" s="18">
        <v>0.97340000000000004</v>
      </c>
      <c r="J263" s="18">
        <v>0.97209999999999996</v>
      </c>
      <c r="K263" s="18">
        <v>0.9708</v>
      </c>
      <c r="L263" s="18">
        <v>0.96960000000000002</v>
      </c>
      <c r="M263" s="18">
        <v>0.96850000000000003</v>
      </c>
      <c r="N263" s="18">
        <v>0.96750000000000003</v>
      </c>
      <c r="O263" s="18">
        <v>0.96660000000000001</v>
      </c>
      <c r="P263" s="18">
        <v>0.96599999999999997</v>
      </c>
      <c r="Q263" s="18">
        <v>0.96550000000000002</v>
      </c>
      <c r="R263" s="18">
        <v>0.96550000000000002</v>
      </c>
      <c r="S263" s="18">
        <v>0.96550000000000002</v>
      </c>
      <c r="T263" s="18">
        <v>0.96550000000000002</v>
      </c>
      <c r="U263" s="18">
        <v>0.96550000000000002</v>
      </c>
      <c r="V263" s="18">
        <v>0.96550000000000002</v>
      </c>
      <c r="W263" s="18">
        <v>0.96550000000000002</v>
      </c>
      <c r="X263" s="18">
        <v>0.96550000000000002</v>
      </c>
      <c r="Y263" s="18">
        <v>0.96550000000000002</v>
      </c>
      <c r="Z263" s="18">
        <v>0.96550000000000002</v>
      </c>
      <c r="AA263" s="18">
        <v>0.96550000000000002</v>
      </c>
      <c r="AB263" s="18">
        <v>0.96550000000000002</v>
      </c>
      <c r="AC263" s="18">
        <v>0.96550000000000002</v>
      </c>
      <c r="AD263" s="18">
        <v>0.96550000000000002</v>
      </c>
      <c r="AE263" s="18">
        <v>0.96550000000000002</v>
      </c>
      <c r="AF263" s="18">
        <v>0.96550000000000002</v>
      </c>
      <c r="AG263" s="18">
        <v>0.96550000000000002</v>
      </c>
      <c r="AH263" s="18">
        <v>0.96550000000000002</v>
      </c>
      <c r="AI263" s="18">
        <v>0.96550000000000002</v>
      </c>
      <c r="AJ263" s="18">
        <v>0.96550000000000002</v>
      </c>
      <c r="AK263" s="18">
        <v>0.96550000000000002</v>
      </c>
      <c r="AL263" s="18">
        <v>0.96550000000000002</v>
      </c>
      <c r="AM263" s="18">
        <v>0.96550000000000002</v>
      </c>
      <c r="AN263" s="18">
        <v>0.96550000000000002</v>
      </c>
      <c r="AO263" s="18">
        <v>0.96550000000000002</v>
      </c>
      <c r="AP263" s="18">
        <v>0.96550000000000002</v>
      </c>
      <c r="AQ263" s="18">
        <v>0.96550000000000002</v>
      </c>
      <c r="AR263" s="18">
        <v>0.96550000000000002</v>
      </c>
      <c r="AS263" s="18">
        <v>0.96550000000000002</v>
      </c>
      <c r="AT263" s="18">
        <v>0.96550000000000002</v>
      </c>
      <c r="AU263" s="18">
        <v>0.96550000000000002</v>
      </c>
      <c r="AV263" s="18">
        <v>0.96550000000000002</v>
      </c>
      <c r="AW263" s="18">
        <v>0.96550000000000002</v>
      </c>
      <c r="AX263" s="18">
        <v>0.96550000000000002</v>
      </c>
      <c r="AY263" s="18">
        <v>0.96550000000000002</v>
      </c>
      <c r="AZ263" s="18">
        <v>0.96550000000000002</v>
      </c>
      <c r="BA263" s="18">
        <v>0.96550000000000002</v>
      </c>
      <c r="BB263" s="18">
        <v>0.96550000000000002</v>
      </c>
      <c r="BC263" s="18">
        <v>0.96550000000000002</v>
      </c>
      <c r="BD263" s="18">
        <v>0.96550000000000002</v>
      </c>
      <c r="BE263" s="18">
        <v>0.96550000000000002</v>
      </c>
      <c r="BF263" s="18">
        <v>0.96550000000000002</v>
      </c>
      <c r="BG263" s="18">
        <v>0.96550000000000002</v>
      </c>
      <c r="BH263" s="18">
        <v>0.96550000000000002</v>
      </c>
      <c r="BI263" s="18">
        <v>0.96550000000000002</v>
      </c>
      <c r="BJ263" s="18">
        <v>0.96550000000000002</v>
      </c>
      <c r="BK263" s="18">
        <v>0.96550000000000002</v>
      </c>
      <c r="BL263" s="18">
        <v>0.96550000000000002</v>
      </c>
      <c r="BM263" s="18">
        <v>0.96550000000000002</v>
      </c>
      <c r="BN263" s="18">
        <v>0.96550000000000002</v>
      </c>
      <c r="BO263" s="18">
        <v>0.96550000000000002</v>
      </c>
      <c r="BP263" s="18">
        <v>0.96550000000000002</v>
      </c>
      <c r="BQ263" s="18">
        <v>0.96550000000000002</v>
      </c>
      <c r="BR263" s="18">
        <v>0.96550000000000002</v>
      </c>
      <c r="BS263" s="18">
        <v>0.96550000000000002</v>
      </c>
      <c r="BT263" s="18">
        <v>0.96550000000000002</v>
      </c>
      <c r="BU263" s="18">
        <v>0.96550000000000002</v>
      </c>
      <c r="BV263" s="18">
        <v>0.96550000000000002</v>
      </c>
      <c r="BW263" s="18">
        <v>0.96550000000000002</v>
      </c>
      <c r="BX263" s="18">
        <v>0.96550000000000002</v>
      </c>
      <c r="BY263" s="18">
        <v>0.96550000000000002</v>
      </c>
      <c r="BZ263" s="18">
        <v>0.96550000000000002</v>
      </c>
      <c r="CA263" s="18">
        <v>0.96550000000000002</v>
      </c>
      <c r="CB263" s="18">
        <v>0.96550000000000002</v>
      </c>
      <c r="CC263" s="18">
        <v>0.96550000000000002</v>
      </c>
      <c r="CD263" s="18">
        <v>0.96550000000000002</v>
      </c>
      <c r="CE263" s="18">
        <v>0.96550000000000002</v>
      </c>
      <c r="CF263" s="18">
        <v>0.96550000000000002</v>
      </c>
      <c r="CG263" s="18">
        <v>0.96550000000000002</v>
      </c>
      <c r="CH263" s="18">
        <v>0.96550000000000002</v>
      </c>
      <c r="CI263" s="18">
        <v>0.96550000000000002</v>
      </c>
      <c r="CJ263" s="18">
        <v>0.96550000000000002</v>
      </c>
      <c r="CK263" s="18">
        <v>0.96550000000000002</v>
      </c>
      <c r="CL263" s="18">
        <v>0.96550000000000002</v>
      </c>
      <c r="CM263" s="18">
        <v>0.96550000000000002</v>
      </c>
      <c r="CN263" s="18">
        <v>0.96550000000000002</v>
      </c>
      <c r="CO263" s="18">
        <v>0.96550000000000002</v>
      </c>
      <c r="CP263" s="18">
        <v>0.96550000000000002</v>
      </c>
      <c r="CQ263" s="18">
        <v>0.96550000000000002</v>
      </c>
      <c r="CR263" s="18">
        <v>0.96550000000000002</v>
      </c>
      <c r="CS263" s="18">
        <v>0.96550000000000002</v>
      </c>
      <c r="CT263" s="18">
        <v>0.96550000000000002</v>
      </c>
      <c r="CU263" s="18">
        <v>0.96550000000000002</v>
      </c>
      <c r="CV263" s="18">
        <v>0.96550000000000002</v>
      </c>
      <c r="CW263" s="18">
        <v>0.96550000000000002</v>
      </c>
      <c r="CX263" s="18">
        <v>0.96550000000000002</v>
      </c>
      <c r="CY263" s="18">
        <v>0.96550000000000002</v>
      </c>
      <c r="CZ263" s="18">
        <v>0.96550000000000002</v>
      </c>
      <c r="DA263" s="18">
        <v>0.96550000000000002</v>
      </c>
      <c r="DB263" s="18">
        <v>0.96550000000000002</v>
      </c>
      <c r="DC263" s="18"/>
      <c r="DD263" s="18"/>
      <c r="DE263" s="18"/>
    </row>
    <row r="264" spans="1:109" x14ac:dyDescent="0.25">
      <c r="A264" s="175">
        <v>53</v>
      </c>
      <c r="B264" s="18">
        <v>1</v>
      </c>
      <c r="C264" s="18">
        <v>0.98709999999999998</v>
      </c>
      <c r="D264" s="18">
        <v>0.98380000000000001</v>
      </c>
      <c r="E264" s="18">
        <v>0.98080000000000001</v>
      </c>
      <c r="F264" s="18">
        <v>0.97829999999999995</v>
      </c>
      <c r="G264" s="18">
        <v>0.97660000000000002</v>
      </c>
      <c r="H264" s="18">
        <v>0.97529999999999994</v>
      </c>
      <c r="I264" s="18">
        <v>0.97399999999999998</v>
      </c>
      <c r="J264" s="18">
        <v>0.97260000000000002</v>
      </c>
      <c r="K264" s="18">
        <v>0.97140000000000004</v>
      </c>
      <c r="L264" s="18">
        <v>0.97019999999999995</v>
      </c>
      <c r="M264" s="18">
        <v>0.96909999999999996</v>
      </c>
      <c r="N264" s="18">
        <v>0.96809999999999996</v>
      </c>
      <c r="O264" s="18">
        <v>0.96719999999999995</v>
      </c>
      <c r="P264" s="18">
        <v>0.96660000000000001</v>
      </c>
      <c r="Q264" s="18">
        <v>0.96609999999999996</v>
      </c>
      <c r="R264" s="18">
        <v>0.96609999999999996</v>
      </c>
      <c r="S264" s="18">
        <v>0.96609999999999996</v>
      </c>
      <c r="T264" s="18">
        <v>0.96609999999999996</v>
      </c>
      <c r="U264" s="18">
        <v>0.96609999999999996</v>
      </c>
      <c r="V264" s="18">
        <v>0.96609999999999996</v>
      </c>
      <c r="W264" s="18">
        <v>0.96609999999999996</v>
      </c>
      <c r="X264" s="18">
        <v>0.96609999999999996</v>
      </c>
      <c r="Y264" s="18">
        <v>0.96609999999999996</v>
      </c>
      <c r="Z264" s="18">
        <v>0.96609999999999996</v>
      </c>
      <c r="AA264" s="18">
        <v>0.96609999999999996</v>
      </c>
      <c r="AB264" s="18">
        <v>0.96609999999999996</v>
      </c>
      <c r="AC264" s="18">
        <v>0.96609999999999996</v>
      </c>
      <c r="AD264" s="18">
        <v>0.96609999999999996</v>
      </c>
      <c r="AE264" s="18">
        <v>0.96609999999999996</v>
      </c>
      <c r="AF264" s="18">
        <v>0.96609999999999996</v>
      </c>
      <c r="AG264" s="18">
        <v>0.96609999999999996</v>
      </c>
      <c r="AH264" s="18">
        <v>0.96609999999999996</v>
      </c>
      <c r="AI264" s="18">
        <v>0.96609999999999996</v>
      </c>
      <c r="AJ264" s="18">
        <v>0.96609999999999996</v>
      </c>
      <c r="AK264" s="18">
        <v>0.96609999999999996</v>
      </c>
      <c r="AL264" s="18">
        <v>0.96609999999999996</v>
      </c>
      <c r="AM264" s="18">
        <v>0.96609999999999996</v>
      </c>
      <c r="AN264" s="18">
        <v>0.96609999999999996</v>
      </c>
      <c r="AO264" s="18">
        <v>0.96609999999999996</v>
      </c>
      <c r="AP264" s="18">
        <v>0.96609999999999996</v>
      </c>
      <c r="AQ264" s="18">
        <v>0.96609999999999996</v>
      </c>
      <c r="AR264" s="18">
        <v>0.96609999999999996</v>
      </c>
      <c r="AS264" s="18">
        <v>0.96609999999999996</v>
      </c>
      <c r="AT264" s="18">
        <v>0.96609999999999996</v>
      </c>
      <c r="AU264" s="18">
        <v>0.96609999999999996</v>
      </c>
      <c r="AV264" s="18">
        <v>0.96609999999999996</v>
      </c>
      <c r="AW264" s="18">
        <v>0.96609999999999996</v>
      </c>
      <c r="AX264" s="18">
        <v>0.96609999999999996</v>
      </c>
      <c r="AY264" s="18">
        <v>0.96609999999999996</v>
      </c>
      <c r="AZ264" s="18">
        <v>0.96609999999999996</v>
      </c>
      <c r="BA264" s="18">
        <v>0.96609999999999996</v>
      </c>
      <c r="BB264" s="18">
        <v>0.96609999999999996</v>
      </c>
      <c r="BC264" s="18">
        <v>0.96609999999999996</v>
      </c>
      <c r="BD264" s="18">
        <v>0.96609999999999996</v>
      </c>
      <c r="BE264" s="18">
        <v>0.96609999999999996</v>
      </c>
      <c r="BF264" s="18">
        <v>0.96609999999999996</v>
      </c>
      <c r="BG264" s="18">
        <v>0.96609999999999996</v>
      </c>
      <c r="BH264" s="18">
        <v>0.96609999999999996</v>
      </c>
      <c r="BI264" s="18">
        <v>0.96609999999999996</v>
      </c>
      <c r="BJ264" s="18">
        <v>0.96609999999999996</v>
      </c>
      <c r="BK264" s="18">
        <v>0.96609999999999996</v>
      </c>
      <c r="BL264" s="18">
        <v>0.96609999999999996</v>
      </c>
      <c r="BM264" s="18">
        <v>0.96609999999999996</v>
      </c>
      <c r="BN264" s="18">
        <v>0.96609999999999996</v>
      </c>
      <c r="BO264" s="18">
        <v>0.96609999999999996</v>
      </c>
      <c r="BP264" s="18">
        <v>0.96609999999999996</v>
      </c>
      <c r="BQ264" s="18">
        <v>0.96609999999999996</v>
      </c>
      <c r="BR264" s="18">
        <v>0.96609999999999996</v>
      </c>
      <c r="BS264" s="18">
        <v>0.96609999999999996</v>
      </c>
      <c r="BT264" s="18">
        <v>0.96609999999999996</v>
      </c>
      <c r="BU264" s="18">
        <v>0.96609999999999996</v>
      </c>
      <c r="BV264" s="18">
        <v>0.96609999999999996</v>
      </c>
      <c r="BW264" s="18">
        <v>0.96609999999999996</v>
      </c>
      <c r="BX264" s="18">
        <v>0.96609999999999996</v>
      </c>
      <c r="BY264" s="18">
        <v>0.96609999999999996</v>
      </c>
      <c r="BZ264" s="18">
        <v>0.96609999999999996</v>
      </c>
      <c r="CA264" s="18">
        <v>0.96609999999999996</v>
      </c>
      <c r="CB264" s="18">
        <v>0.96609999999999996</v>
      </c>
      <c r="CC264" s="18">
        <v>0.96609999999999996</v>
      </c>
      <c r="CD264" s="18">
        <v>0.96609999999999996</v>
      </c>
      <c r="CE264" s="18">
        <v>0.96609999999999996</v>
      </c>
      <c r="CF264" s="18">
        <v>0.96609999999999996</v>
      </c>
      <c r="CG264" s="18">
        <v>0.96609999999999996</v>
      </c>
      <c r="CH264" s="18">
        <v>0.96609999999999996</v>
      </c>
      <c r="CI264" s="18">
        <v>0.96609999999999996</v>
      </c>
      <c r="CJ264" s="18">
        <v>0.96609999999999996</v>
      </c>
      <c r="CK264" s="18">
        <v>0.96609999999999996</v>
      </c>
      <c r="CL264" s="18">
        <v>0.96609999999999996</v>
      </c>
      <c r="CM264" s="18">
        <v>0.96609999999999996</v>
      </c>
      <c r="CN264" s="18">
        <v>0.96609999999999996</v>
      </c>
      <c r="CO264" s="18">
        <v>0.96609999999999996</v>
      </c>
      <c r="CP264" s="18">
        <v>0.96609999999999996</v>
      </c>
      <c r="CQ264" s="18">
        <v>0.96609999999999996</v>
      </c>
      <c r="CR264" s="18">
        <v>0.96609999999999996</v>
      </c>
      <c r="CS264" s="18">
        <v>0.96609999999999996</v>
      </c>
      <c r="CT264" s="18">
        <v>0.96609999999999996</v>
      </c>
      <c r="CU264" s="18">
        <v>0.96609999999999996</v>
      </c>
      <c r="CV264" s="18">
        <v>0.96609999999999996</v>
      </c>
      <c r="CW264" s="18">
        <v>0.96609999999999996</v>
      </c>
      <c r="CX264" s="18">
        <v>0.96609999999999996</v>
      </c>
      <c r="CY264" s="18">
        <v>0.96609999999999996</v>
      </c>
      <c r="CZ264" s="18">
        <v>0.96609999999999996</v>
      </c>
      <c r="DA264" s="18">
        <v>0.96609999999999996</v>
      </c>
      <c r="DB264" s="18">
        <v>0.96609999999999996</v>
      </c>
      <c r="DC264" s="18"/>
      <c r="DD264" s="18"/>
      <c r="DE264" s="18"/>
    </row>
    <row r="265" spans="1:109" x14ac:dyDescent="0.25">
      <c r="A265" s="175">
        <v>54</v>
      </c>
      <c r="B265" s="18">
        <v>1</v>
      </c>
      <c r="C265" s="18">
        <v>0.98740000000000006</v>
      </c>
      <c r="D265" s="18">
        <v>0.98419999999999996</v>
      </c>
      <c r="E265" s="18">
        <v>0.98119999999999996</v>
      </c>
      <c r="F265" s="18">
        <v>0.9788</v>
      </c>
      <c r="G265" s="18">
        <v>0.97709999999999997</v>
      </c>
      <c r="H265" s="18">
        <v>0.9758</v>
      </c>
      <c r="I265" s="18">
        <v>0.97450000000000003</v>
      </c>
      <c r="J265" s="18">
        <v>0.97319999999999995</v>
      </c>
      <c r="K265" s="18">
        <v>0.97189999999999999</v>
      </c>
      <c r="L265" s="18">
        <v>0.97070000000000001</v>
      </c>
      <c r="M265" s="18">
        <v>0.96960000000000002</v>
      </c>
      <c r="N265" s="18">
        <v>0.96870000000000001</v>
      </c>
      <c r="O265" s="18">
        <v>0.96779999999999999</v>
      </c>
      <c r="P265" s="18">
        <v>0.96719999999999995</v>
      </c>
      <c r="Q265" s="18">
        <v>0.96679999999999999</v>
      </c>
      <c r="R265" s="18">
        <v>0.96679999999999999</v>
      </c>
      <c r="S265" s="18">
        <v>0.96679999999999999</v>
      </c>
      <c r="T265" s="18">
        <v>0.96679999999999999</v>
      </c>
      <c r="U265" s="18">
        <v>0.96679999999999999</v>
      </c>
      <c r="V265" s="18">
        <v>0.96679999999999999</v>
      </c>
      <c r="W265" s="18">
        <v>0.96679999999999999</v>
      </c>
      <c r="X265" s="18">
        <v>0.96679999999999999</v>
      </c>
      <c r="Y265" s="18">
        <v>0.96679999999999999</v>
      </c>
      <c r="Z265" s="18">
        <v>0.96679999999999999</v>
      </c>
      <c r="AA265" s="18">
        <v>0.96679999999999999</v>
      </c>
      <c r="AB265" s="18">
        <v>0.96679999999999999</v>
      </c>
      <c r="AC265" s="18">
        <v>0.96679999999999999</v>
      </c>
      <c r="AD265" s="18">
        <v>0.96679999999999999</v>
      </c>
      <c r="AE265" s="18">
        <v>0.96679999999999999</v>
      </c>
      <c r="AF265" s="18">
        <v>0.96679999999999999</v>
      </c>
      <c r="AG265" s="18">
        <v>0.96679999999999999</v>
      </c>
      <c r="AH265" s="18">
        <v>0.96679999999999999</v>
      </c>
      <c r="AI265" s="18">
        <v>0.96679999999999999</v>
      </c>
      <c r="AJ265" s="18">
        <v>0.96679999999999999</v>
      </c>
      <c r="AK265" s="18">
        <v>0.96679999999999999</v>
      </c>
      <c r="AL265" s="18">
        <v>0.96679999999999999</v>
      </c>
      <c r="AM265" s="18">
        <v>0.96679999999999999</v>
      </c>
      <c r="AN265" s="18">
        <v>0.96679999999999999</v>
      </c>
      <c r="AO265" s="18">
        <v>0.96679999999999999</v>
      </c>
      <c r="AP265" s="18">
        <v>0.96679999999999999</v>
      </c>
      <c r="AQ265" s="18">
        <v>0.96679999999999999</v>
      </c>
      <c r="AR265" s="18">
        <v>0.96679999999999999</v>
      </c>
      <c r="AS265" s="18">
        <v>0.96679999999999999</v>
      </c>
      <c r="AT265" s="18">
        <v>0.96679999999999999</v>
      </c>
      <c r="AU265" s="18">
        <v>0.96679999999999999</v>
      </c>
      <c r="AV265" s="18">
        <v>0.96679999999999999</v>
      </c>
      <c r="AW265" s="18">
        <v>0.96679999999999999</v>
      </c>
      <c r="AX265" s="18">
        <v>0.96679999999999999</v>
      </c>
      <c r="AY265" s="18">
        <v>0.96679999999999999</v>
      </c>
      <c r="AZ265" s="18">
        <v>0.96679999999999999</v>
      </c>
      <c r="BA265" s="18">
        <v>0.96679999999999999</v>
      </c>
      <c r="BB265" s="18">
        <v>0.96679999999999999</v>
      </c>
      <c r="BC265" s="18">
        <v>0.96679999999999999</v>
      </c>
      <c r="BD265" s="18">
        <v>0.96679999999999999</v>
      </c>
      <c r="BE265" s="18">
        <v>0.96679999999999999</v>
      </c>
      <c r="BF265" s="18">
        <v>0.96679999999999999</v>
      </c>
      <c r="BG265" s="18">
        <v>0.96679999999999999</v>
      </c>
      <c r="BH265" s="18">
        <v>0.96679999999999999</v>
      </c>
      <c r="BI265" s="18">
        <v>0.96679999999999999</v>
      </c>
      <c r="BJ265" s="18">
        <v>0.96679999999999999</v>
      </c>
      <c r="BK265" s="18">
        <v>0.96679999999999999</v>
      </c>
      <c r="BL265" s="18">
        <v>0.96679999999999999</v>
      </c>
      <c r="BM265" s="18">
        <v>0.96679999999999999</v>
      </c>
      <c r="BN265" s="18">
        <v>0.96679999999999999</v>
      </c>
      <c r="BO265" s="18">
        <v>0.96679999999999999</v>
      </c>
      <c r="BP265" s="18">
        <v>0.96679999999999999</v>
      </c>
      <c r="BQ265" s="18">
        <v>0.96679999999999999</v>
      </c>
      <c r="BR265" s="18">
        <v>0.96679999999999999</v>
      </c>
      <c r="BS265" s="18">
        <v>0.96679999999999999</v>
      </c>
      <c r="BT265" s="18">
        <v>0.96679999999999999</v>
      </c>
      <c r="BU265" s="18">
        <v>0.96679999999999999</v>
      </c>
      <c r="BV265" s="18">
        <v>0.96679999999999999</v>
      </c>
      <c r="BW265" s="18">
        <v>0.96679999999999999</v>
      </c>
      <c r="BX265" s="18">
        <v>0.96679999999999999</v>
      </c>
      <c r="BY265" s="18">
        <v>0.96679999999999999</v>
      </c>
      <c r="BZ265" s="18">
        <v>0.96679999999999999</v>
      </c>
      <c r="CA265" s="18">
        <v>0.96679999999999999</v>
      </c>
      <c r="CB265" s="18">
        <v>0.96679999999999999</v>
      </c>
      <c r="CC265" s="18">
        <v>0.96679999999999999</v>
      </c>
      <c r="CD265" s="18">
        <v>0.96679999999999999</v>
      </c>
      <c r="CE265" s="18">
        <v>0.96679999999999999</v>
      </c>
      <c r="CF265" s="18">
        <v>0.96679999999999999</v>
      </c>
      <c r="CG265" s="18">
        <v>0.96679999999999999</v>
      </c>
      <c r="CH265" s="18">
        <v>0.96679999999999999</v>
      </c>
      <c r="CI265" s="18">
        <v>0.96679999999999999</v>
      </c>
      <c r="CJ265" s="18">
        <v>0.96679999999999999</v>
      </c>
      <c r="CK265" s="18">
        <v>0.96679999999999999</v>
      </c>
      <c r="CL265" s="18">
        <v>0.96679999999999999</v>
      </c>
      <c r="CM265" s="18">
        <v>0.96679999999999999</v>
      </c>
      <c r="CN265" s="18">
        <v>0.96679999999999999</v>
      </c>
      <c r="CO265" s="18">
        <v>0.96679999999999999</v>
      </c>
      <c r="CP265" s="18">
        <v>0.96679999999999999</v>
      </c>
      <c r="CQ265" s="18">
        <v>0.96679999999999999</v>
      </c>
      <c r="CR265" s="18">
        <v>0.96679999999999999</v>
      </c>
      <c r="CS265" s="18">
        <v>0.96679999999999999</v>
      </c>
      <c r="CT265" s="18">
        <v>0.96679999999999999</v>
      </c>
      <c r="CU265" s="18">
        <v>0.96679999999999999</v>
      </c>
      <c r="CV265" s="18">
        <v>0.96679999999999999</v>
      </c>
      <c r="CW265" s="18">
        <v>0.96679999999999999</v>
      </c>
      <c r="CX265" s="18">
        <v>0.96679999999999999</v>
      </c>
      <c r="CY265" s="18">
        <v>0.96679999999999999</v>
      </c>
      <c r="CZ265" s="18">
        <v>0.96679999999999999</v>
      </c>
      <c r="DA265" s="18">
        <v>0.96679999999999999</v>
      </c>
      <c r="DB265" s="18">
        <v>0.96679999999999999</v>
      </c>
      <c r="DC265" s="18"/>
      <c r="DD265" s="18"/>
      <c r="DE265" s="18"/>
    </row>
    <row r="266" spans="1:109" x14ac:dyDescent="0.25">
      <c r="A266" s="175">
        <v>55</v>
      </c>
      <c r="B266" s="18">
        <v>1</v>
      </c>
      <c r="C266" s="18">
        <v>0.98770000000000002</v>
      </c>
      <c r="D266" s="18">
        <v>0.98450000000000004</v>
      </c>
      <c r="E266" s="18">
        <v>0.98160000000000003</v>
      </c>
      <c r="F266" s="18">
        <v>0.97929999999999995</v>
      </c>
      <c r="G266" s="18">
        <v>0.97760000000000002</v>
      </c>
      <c r="H266" s="18">
        <v>0.97640000000000005</v>
      </c>
      <c r="I266" s="18">
        <v>0.97509999999999997</v>
      </c>
      <c r="J266" s="18">
        <v>0.9738</v>
      </c>
      <c r="K266" s="18">
        <v>0.97250000000000003</v>
      </c>
      <c r="L266" s="18">
        <v>0.97130000000000005</v>
      </c>
      <c r="M266" s="18">
        <v>0.97019999999999995</v>
      </c>
      <c r="N266" s="18">
        <v>0.96930000000000005</v>
      </c>
      <c r="O266" s="18">
        <v>0.96840000000000004</v>
      </c>
      <c r="P266" s="18">
        <v>0.96779999999999999</v>
      </c>
      <c r="Q266" s="18">
        <v>0.96740000000000004</v>
      </c>
      <c r="R266" s="18">
        <v>0.96740000000000004</v>
      </c>
      <c r="S266" s="18">
        <v>0.96740000000000004</v>
      </c>
      <c r="T266" s="18">
        <v>0.96740000000000004</v>
      </c>
      <c r="U266" s="18">
        <v>0.96740000000000004</v>
      </c>
      <c r="V266" s="18">
        <v>0.96740000000000004</v>
      </c>
      <c r="W266" s="18">
        <v>0.96740000000000004</v>
      </c>
      <c r="X266" s="18">
        <v>0.96740000000000004</v>
      </c>
      <c r="Y266" s="18">
        <v>0.96740000000000004</v>
      </c>
      <c r="Z266" s="18">
        <v>0.96740000000000004</v>
      </c>
      <c r="AA266" s="18">
        <v>0.96740000000000004</v>
      </c>
      <c r="AB266" s="18">
        <v>0.96740000000000004</v>
      </c>
      <c r="AC266" s="18">
        <v>0.96740000000000004</v>
      </c>
      <c r="AD266" s="18">
        <v>0.96740000000000004</v>
      </c>
      <c r="AE266" s="18">
        <v>0.96740000000000004</v>
      </c>
      <c r="AF266" s="18">
        <v>0.96740000000000004</v>
      </c>
      <c r="AG266" s="18">
        <v>0.96740000000000004</v>
      </c>
      <c r="AH266" s="18">
        <v>0.96740000000000004</v>
      </c>
      <c r="AI266" s="18">
        <v>0.96740000000000004</v>
      </c>
      <c r="AJ266" s="18">
        <v>0.96740000000000004</v>
      </c>
      <c r="AK266" s="18">
        <v>0.96740000000000004</v>
      </c>
      <c r="AL266" s="18">
        <v>0.96740000000000004</v>
      </c>
      <c r="AM266" s="18">
        <v>0.96740000000000004</v>
      </c>
      <c r="AN266" s="18">
        <v>0.96740000000000004</v>
      </c>
      <c r="AO266" s="18">
        <v>0.96740000000000004</v>
      </c>
      <c r="AP266" s="18">
        <v>0.96740000000000004</v>
      </c>
      <c r="AQ266" s="18">
        <v>0.96740000000000004</v>
      </c>
      <c r="AR266" s="18">
        <v>0.96740000000000004</v>
      </c>
      <c r="AS266" s="18">
        <v>0.96740000000000004</v>
      </c>
      <c r="AT266" s="18">
        <v>0.96740000000000004</v>
      </c>
      <c r="AU266" s="18">
        <v>0.96740000000000004</v>
      </c>
      <c r="AV266" s="18">
        <v>0.96740000000000004</v>
      </c>
      <c r="AW266" s="18">
        <v>0.96740000000000004</v>
      </c>
      <c r="AX266" s="18">
        <v>0.96740000000000004</v>
      </c>
      <c r="AY266" s="18">
        <v>0.96740000000000004</v>
      </c>
      <c r="AZ266" s="18">
        <v>0.96740000000000004</v>
      </c>
      <c r="BA266" s="18">
        <v>0.96740000000000004</v>
      </c>
      <c r="BB266" s="18">
        <v>0.96740000000000004</v>
      </c>
      <c r="BC266" s="18">
        <v>0.96740000000000004</v>
      </c>
      <c r="BD266" s="18">
        <v>0.96740000000000004</v>
      </c>
      <c r="BE266" s="18">
        <v>0.96740000000000004</v>
      </c>
      <c r="BF266" s="18">
        <v>0.96740000000000004</v>
      </c>
      <c r="BG266" s="18">
        <v>0.96740000000000004</v>
      </c>
      <c r="BH266" s="18">
        <v>0.96740000000000004</v>
      </c>
      <c r="BI266" s="18">
        <v>0.96740000000000004</v>
      </c>
      <c r="BJ266" s="18">
        <v>0.96740000000000004</v>
      </c>
      <c r="BK266" s="18">
        <v>0.96740000000000004</v>
      </c>
      <c r="BL266" s="18">
        <v>0.96740000000000004</v>
      </c>
      <c r="BM266" s="18">
        <v>0.96740000000000004</v>
      </c>
      <c r="BN266" s="18">
        <v>0.96740000000000004</v>
      </c>
      <c r="BO266" s="18">
        <v>0.96740000000000004</v>
      </c>
      <c r="BP266" s="18">
        <v>0.96740000000000004</v>
      </c>
      <c r="BQ266" s="18">
        <v>0.96740000000000004</v>
      </c>
      <c r="BR266" s="18">
        <v>0.96740000000000004</v>
      </c>
      <c r="BS266" s="18">
        <v>0.96740000000000004</v>
      </c>
      <c r="BT266" s="18">
        <v>0.96740000000000004</v>
      </c>
      <c r="BU266" s="18">
        <v>0.96740000000000004</v>
      </c>
      <c r="BV266" s="18">
        <v>0.96740000000000004</v>
      </c>
      <c r="BW266" s="18">
        <v>0.96740000000000004</v>
      </c>
      <c r="BX266" s="18">
        <v>0.96740000000000004</v>
      </c>
      <c r="BY266" s="18">
        <v>0.96740000000000004</v>
      </c>
      <c r="BZ266" s="18">
        <v>0.96740000000000004</v>
      </c>
      <c r="CA266" s="18">
        <v>0.96740000000000004</v>
      </c>
      <c r="CB266" s="18">
        <v>0.96740000000000004</v>
      </c>
      <c r="CC266" s="18">
        <v>0.96740000000000004</v>
      </c>
      <c r="CD266" s="18">
        <v>0.96740000000000004</v>
      </c>
      <c r="CE266" s="18">
        <v>0.96740000000000004</v>
      </c>
      <c r="CF266" s="18">
        <v>0.96740000000000004</v>
      </c>
      <c r="CG266" s="18">
        <v>0.96740000000000004</v>
      </c>
      <c r="CH266" s="18">
        <v>0.96740000000000004</v>
      </c>
      <c r="CI266" s="18">
        <v>0.96740000000000004</v>
      </c>
      <c r="CJ266" s="18">
        <v>0.96740000000000004</v>
      </c>
      <c r="CK266" s="18">
        <v>0.96740000000000004</v>
      </c>
      <c r="CL266" s="18">
        <v>0.96740000000000004</v>
      </c>
      <c r="CM266" s="18">
        <v>0.96740000000000004</v>
      </c>
      <c r="CN266" s="18">
        <v>0.96740000000000004</v>
      </c>
      <c r="CO266" s="18">
        <v>0.96740000000000004</v>
      </c>
      <c r="CP266" s="18">
        <v>0.96740000000000004</v>
      </c>
      <c r="CQ266" s="18">
        <v>0.96740000000000004</v>
      </c>
      <c r="CR266" s="18">
        <v>0.96740000000000004</v>
      </c>
      <c r="CS266" s="18">
        <v>0.96740000000000004</v>
      </c>
      <c r="CT266" s="18">
        <v>0.96740000000000004</v>
      </c>
      <c r="CU266" s="18">
        <v>0.96740000000000004</v>
      </c>
      <c r="CV266" s="18">
        <v>0.96740000000000004</v>
      </c>
      <c r="CW266" s="18">
        <v>0.96740000000000004</v>
      </c>
      <c r="CX266" s="18">
        <v>0.96740000000000004</v>
      </c>
      <c r="CY266" s="18">
        <v>0.96740000000000004</v>
      </c>
      <c r="CZ266" s="18">
        <v>0.96740000000000004</v>
      </c>
      <c r="DA266" s="18">
        <v>0.96740000000000004</v>
      </c>
      <c r="DB266" s="18">
        <v>0.96740000000000004</v>
      </c>
      <c r="DC266" s="18"/>
      <c r="DD266" s="18"/>
      <c r="DE266" s="18"/>
    </row>
    <row r="267" spans="1:109" x14ac:dyDescent="0.25">
      <c r="A267" s="175">
        <v>56</v>
      </c>
      <c r="B267" s="18">
        <v>1</v>
      </c>
      <c r="C267" s="18">
        <v>0.98799999999999999</v>
      </c>
      <c r="D267" s="18">
        <v>0.9849</v>
      </c>
      <c r="E267" s="18">
        <v>0.98209999999999997</v>
      </c>
      <c r="F267" s="18">
        <v>0.97970000000000002</v>
      </c>
      <c r="G267" s="18">
        <v>0.97809999999999997</v>
      </c>
      <c r="H267" s="18">
        <v>0.97689999999999999</v>
      </c>
      <c r="I267" s="18">
        <v>0.97570000000000001</v>
      </c>
      <c r="J267" s="18">
        <v>0.97440000000000004</v>
      </c>
      <c r="K267" s="18">
        <v>0.97319999999999995</v>
      </c>
      <c r="L267" s="18">
        <v>0.97189999999999999</v>
      </c>
      <c r="M267" s="18">
        <v>0.9708</v>
      </c>
      <c r="N267" s="18">
        <v>0.9698</v>
      </c>
      <c r="O267" s="18">
        <v>0.96899999999999997</v>
      </c>
      <c r="P267" s="18">
        <v>0.96840000000000004</v>
      </c>
      <c r="Q267" s="18">
        <v>0.96799999999999997</v>
      </c>
      <c r="R267" s="18">
        <v>0.96799999999999997</v>
      </c>
      <c r="S267" s="18">
        <v>0.96799999999999997</v>
      </c>
      <c r="T267" s="18">
        <v>0.96799999999999997</v>
      </c>
      <c r="U267" s="18">
        <v>0.96799999999999997</v>
      </c>
      <c r="V267" s="18">
        <v>0.96799999999999997</v>
      </c>
      <c r="W267" s="18">
        <v>0.96799999999999997</v>
      </c>
      <c r="X267" s="18">
        <v>0.96799999999999997</v>
      </c>
      <c r="Y267" s="18">
        <v>0.96799999999999997</v>
      </c>
      <c r="Z267" s="18">
        <v>0.96799999999999997</v>
      </c>
      <c r="AA267" s="18">
        <v>0.96799999999999997</v>
      </c>
      <c r="AB267" s="18">
        <v>0.96799999999999997</v>
      </c>
      <c r="AC267" s="18">
        <v>0.96799999999999997</v>
      </c>
      <c r="AD267" s="18">
        <v>0.96799999999999997</v>
      </c>
      <c r="AE267" s="18">
        <v>0.96799999999999997</v>
      </c>
      <c r="AF267" s="18">
        <v>0.96799999999999997</v>
      </c>
      <c r="AG267" s="18">
        <v>0.96799999999999997</v>
      </c>
      <c r="AH267" s="18">
        <v>0.96799999999999997</v>
      </c>
      <c r="AI267" s="18">
        <v>0.96799999999999997</v>
      </c>
      <c r="AJ267" s="18">
        <v>0.96799999999999997</v>
      </c>
      <c r="AK267" s="18">
        <v>0.96799999999999997</v>
      </c>
      <c r="AL267" s="18">
        <v>0.96799999999999997</v>
      </c>
      <c r="AM267" s="18">
        <v>0.96799999999999997</v>
      </c>
      <c r="AN267" s="18">
        <v>0.96799999999999997</v>
      </c>
      <c r="AO267" s="18">
        <v>0.96799999999999997</v>
      </c>
      <c r="AP267" s="18">
        <v>0.96799999999999997</v>
      </c>
      <c r="AQ267" s="18">
        <v>0.96799999999999997</v>
      </c>
      <c r="AR267" s="18">
        <v>0.96799999999999997</v>
      </c>
      <c r="AS267" s="18">
        <v>0.96799999999999997</v>
      </c>
      <c r="AT267" s="18">
        <v>0.96799999999999997</v>
      </c>
      <c r="AU267" s="18">
        <v>0.96799999999999997</v>
      </c>
      <c r="AV267" s="18">
        <v>0.96799999999999997</v>
      </c>
      <c r="AW267" s="18">
        <v>0.96799999999999997</v>
      </c>
      <c r="AX267" s="18">
        <v>0.96799999999999997</v>
      </c>
      <c r="AY267" s="18">
        <v>0.96799999999999997</v>
      </c>
      <c r="AZ267" s="18">
        <v>0.96799999999999997</v>
      </c>
      <c r="BA267" s="18">
        <v>0.96799999999999997</v>
      </c>
      <c r="BB267" s="18">
        <v>0.96799999999999997</v>
      </c>
      <c r="BC267" s="18">
        <v>0.96799999999999997</v>
      </c>
      <c r="BD267" s="18">
        <v>0.96799999999999997</v>
      </c>
      <c r="BE267" s="18">
        <v>0.96799999999999997</v>
      </c>
      <c r="BF267" s="18">
        <v>0.96799999999999997</v>
      </c>
      <c r="BG267" s="18">
        <v>0.96799999999999997</v>
      </c>
      <c r="BH267" s="18">
        <v>0.96799999999999997</v>
      </c>
      <c r="BI267" s="18">
        <v>0.96799999999999997</v>
      </c>
      <c r="BJ267" s="18">
        <v>0.96799999999999997</v>
      </c>
      <c r="BK267" s="18">
        <v>0.96799999999999997</v>
      </c>
      <c r="BL267" s="18">
        <v>0.96799999999999997</v>
      </c>
      <c r="BM267" s="18">
        <v>0.96799999999999997</v>
      </c>
      <c r="BN267" s="18">
        <v>0.96799999999999997</v>
      </c>
      <c r="BO267" s="18">
        <v>0.96799999999999997</v>
      </c>
      <c r="BP267" s="18">
        <v>0.96799999999999997</v>
      </c>
      <c r="BQ267" s="18">
        <v>0.96799999999999997</v>
      </c>
      <c r="BR267" s="18">
        <v>0.96799999999999997</v>
      </c>
      <c r="BS267" s="18">
        <v>0.96799999999999997</v>
      </c>
      <c r="BT267" s="18">
        <v>0.96799999999999997</v>
      </c>
      <c r="BU267" s="18">
        <v>0.96799999999999997</v>
      </c>
      <c r="BV267" s="18">
        <v>0.96799999999999997</v>
      </c>
      <c r="BW267" s="18">
        <v>0.96799999999999997</v>
      </c>
      <c r="BX267" s="18">
        <v>0.96799999999999997</v>
      </c>
      <c r="BY267" s="18">
        <v>0.96799999999999997</v>
      </c>
      <c r="BZ267" s="18">
        <v>0.96799999999999997</v>
      </c>
      <c r="CA267" s="18">
        <v>0.96799999999999997</v>
      </c>
      <c r="CB267" s="18">
        <v>0.96799999999999997</v>
      </c>
      <c r="CC267" s="18">
        <v>0.96799999999999997</v>
      </c>
      <c r="CD267" s="18">
        <v>0.96799999999999997</v>
      </c>
      <c r="CE267" s="18">
        <v>0.96799999999999997</v>
      </c>
      <c r="CF267" s="18">
        <v>0.96799999999999997</v>
      </c>
      <c r="CG267" s="18">
        <v>0.96799999999999997</v>
      </c>
      <c r="CH267" s="18">
        <v>0.96799999999999997</v>
      </c>
      <c r="CI267" s="18">
        <v>0.96799999999999997</v>
      </c>
      <c r="CJ267" s="18">
        <v>0.96799999999999997</v>
      </c>
      <c r="CK267" s="18">
        <v>0.96799999999999997</v>
      </c>
      <c r="CL267" s="18">
        <v>0.96799999999999997</v>
      </c>
      <c r="CM267" s="18">
        <v>0.96799999999999997</v>
      </c>
      <c r="CN267" s="18">
        <v>0.96799999999999997</v>
      </c>
      <c r="CO267" s="18">
        <v>0.96799999999999997</v>
      </c>
      <c r="CP267" s="18">
        <v>0.96799999999999997</v>
      </c>
      <c r="CQ267" s="18">
        <v>0.96799999999999997</v>
      </c>
      <c r="CR267" s="18">
        <v>0.96799999999999997</v>
      </c>
      <c r="CS267" s="18">
        <v>0.96799999999999997</v>
      </c>
      <c r="CT267" s="18">
        <v>0.96799999999999997</v>
      </c>
      <c r="CU267" s="18">
        <v>0.96799999999999997</v>
      </c>
      <c r="CV267" s="18">
        <v>0.96799999999999997</v>
      </c>
      <c r="CW267" s="18">
        <v>0.96799999999999997</v>
      </c>
      <c r="CX267" s="18">
        <v>0.96799999999999997</v>
      </c>
      <c r="CY267" s="18">
        <v>0.96799999999999997</v>
      </c>
      <c r="CZ267" s="18">
        <v>0.96799999999999997</v>
      </c>
      <c r="DA267" s="18">
        <v>0.96799999999999997</v>
      </c>
      <c r="DB267" s="18">
        <v>0.96799999999999997</v>
      </c>
      <c r="DC267" s="18"/>
      <c r="DD267" s="18"/>
      <c r="DE267" s="18"/>
    </row>
    <row r="268" spans="1:109" x14ac:dyDescent="0.25">
      <c r="A268" s="175">
        <v>57</v>
      </c>
      <c r="B268" s="18">
        <v>1</v>
      </c>
      <c r="C268" s="18">
        <v>0.98829999999999996</v>
      </c>
      <c r="D268" s="18">
        <v>0.98519999999999996</v>
      </c>
      <c r="E268" s="18">
        <v>0.98250000000000004</v>
      </c>
      <c r="F268" s="18">
        <v>0.98019999999999996</v>
      </c>
      <c r="G268" s="18">
        <v>0.97860000000000003</v>
      </c>
      <c r="H268" s="18">
        <v>0.97750000000000004</v>
      </c>
      <c r="I268" s="18">
        <v>0.97629999999999995</v>
      </c>
      <c r="J268" s="18">
        <v>0.97499999999999998</v>
      </c>
      <c r="K268" s="18">
        <v>0.9738</v>
      </c>
      <c r="L268" s="18">
        <v>0.97260000000000002</v>
      </c>
      <c r="M268" s="18">
        <v>0.97150000000000003</v>
      </c>
      <c r="N268" s="18">
        <v>0.97040000000000004</v>
      </c>
      <c r="O268" s="18">
        <v>0.96960000000000002</v>
      </c>
      <c r="P268" s="18">
        <v>0.96899999999999997</v>
      </c>
      <c r="Q268" s="18">
        <v>0.96860000000000002</v>
      </c>
      <c r="R268" s="18">
        <v>0.96860000000000002</v>
      </c>
      <c r="S268" s="18">
        <v>0.96860000000000002</v>
      </c>
      <c r="T268" s="18">
        <v>0.96860000000000002</v>
      </c>
      <c r="U268" s="18">
        <v>0.96860000000000002</v>
      </c>
      <c r="V268" s="18">
        <v>0.96860000000000002</v>
      </c>
      <c r="W268" s="18">
        <v>0.96860000000000002</v>
      </c>
      <c r="X268" s="18">
        <v>0.96860000000000002</v>
      </c>
      <c r="Y268" s="18">
        <v>0.96860000000000002</v>
      </c>
      <c r="Z268" s="18">
        <v>0.96860000000000002</v>
      </c>
      <c r="AA268" s="18">
        <v>0.96860000000000002</v>
      </c>
      <c r="AB268" s="18">
        <v>0.96860000000000002</v>
      </c>
      <c r="AC268" s="18">
        <v>0.96860000000000002</v>
      </c>
      <c r="AD268" s="18">
        <v>0.96860000000000002</v>
      </c>
      <c r="AE268" s="18">
        <v>0.96860000000000002</v>
      </c>
      <c r="AF268" s="18">
        <v>0.96860000000000002</v>
      </c>
      <c r="AG268" s="18">
        <v>0.96860000000000002</v>
      </c>
      <c r="AH268" s="18">
        <v>0.96860000000000002</v>
      </c>
      <c r="AI268" s="18">
        <v>0.96860000000000002</v>
      </c>
      <c r="AJ268" s="18">
        <v>0.96860000000000002</v>
      </c>
      <c r="AK268" s="18">
        <v>0.96860000000000002</v>
      </c>
      <c r="AL268" s="18">
        <v>0.96860000000000002</v>
      </c>
      <c r="AM268" s="18">
        <v>0.96860000000000002</v>
      </c>
      <c r="AN268" s="18">
        <v>0.96860000000000002</v>
      </c>
      <c r="AO268" s="18">
        <v>0.96860000000000002</v>
      </c>
      <c r="AP268" s="18">
        <v>0.96860000000000002</v>
      </c>
      <c r="AQ268" s="18">
        <v>0.96860000000000002</v>
      </c>
      <c r="AR268" s="18">
        <v>0.96860000000000002</v>
      </c>
      <c r="AS268" s="18">
        <v>0.96860000000000002</v>
      </c>
      <c r="AT268" s="18">
        <v>0.96860000000000002</v>
      </c>
      <c r="AU268" s="18">
        <v>0.96860000000000002</v>
      </c>
      <c r="AV268" s="18">
        <v>0.96860000000000002</v>
      </c>
      <c r="AW268" s="18">
        <v>0.96860000000000002</v>
      </c>
      <c r="AX268" s="18">
        <v>0.96860000000000002</v>
      </c>
      <c r="AY268" s="18">
        <v>0.96860000000000002</v>
      </c>
      <c r="AZ268" s="18">
        <v>0.96860000000000002</v>
      </c>
      <c r="BA268" s="18">
        <v>0.96860000000000002</v>
      </c>
      <c r="BB268" s="18">
        <v>0.96860000000000002</v>
      </c>
      <c r="BC268" s="18">
        <v>0.96860000000000002</v>
      </c>
      <c r="BD268" s="18">
        <v>0.96860000000000002</v>
      </c>
      <c r="BE268" s="18">
        <v>0.96860000000000002</v>
      </c>
      <c r="BF268" s="18">
        <v>0.96860000000000002</v>
      </c>
      <c r="BG268" s="18">
        <v>0.96860000000000002</v>
      </c>
      <c r="BH268" s="18">
        <v>0.96860000000000002</v>
      </c>
      <c r="BI268" s="18">
        <v>0.96860000000000002</v>
      </c>
      <c r="BJ268" s="18">
        <v>0.96860000000000002</v>
      </c>
      <c r="BK268" s="18">
        <v>0.96860000000000002</v>
      </c>
      <c r="BL268" s="18">
        <v>0.96860000000000002</v>
      </c>
      <c r="BM268" s="18">
        <v>0.96860000000000002</v>
      </c>
      <c r="BN268" s="18">
        <v>0.96860000000000002</v>
      </c>
      <c r="BO268" s="18">
        <v>0.96860000000000002</v>
      </c>
      <c r="BP268" s="18">
        <v>0.96860000000000002</v>
      </c>
      <c r="BQ268" s="18">
        <v>0.96860000000000002</v>
      </c>
      <c r="BR268" s="18">
        <v>0.96860000000000002</v>
      </c>
      <c r="BS268" s="18">
        <v>0.96860000000000002</v>
      </c>
      <c r="BT268" s="18">
        <v>0.96860000000000002</v>
      </c>
      <c r="BU268" s="18">
        <v>0.96860000000000002</v>
      </c>
      <c r="BV268" s="18">
        <v>0.96860000000000002</v>
      </c>
      <c r="BW268" s="18">
        <v>0.96860000000000002</v>
      </c>
      <c r="BX268" s="18">
        <v>0.96860000000000002</v>
      </c>
      <c r="BY268" s="18">
        <v>0.96860000000000002</v>
      </c>
      <c r="BZ268" s="18">
        <v>0.96860000000000002</v>
      </c>
      <c r="CA268" s="18">
        <v>0.96860000000000002</v>
      </c>
      <c r="CB268" s="18">
        <v>0.96860000000000002</v>
      </c>
      <c r="CC268" s="18">
        <v>0.96860000000000002</v>
      </c>
      <c r="CD268" s="18">
        <v>0.96860000000000002</v>
      </c>
      <c r="CE268" s="18">
        <v>0.96860000000000002</v>
      </c>
      <c r="CF268" s="18">
        <v>0.96860000000000002</v>
      </c>
      <c r="CG268" s="18">
        <v>0.96860000000000002</v>
      </c>
      <c r="CH268" s="18">
        <v>0.96860000000000002</v>
      </c>
      <c r="CI268" s="18">
        <v>0.96860000000000002</v>
      </c>
      <c r="CJ268" s="18">
        <v>0.96860000000000002</v>
      </c>
      <c r="CK268" s="18">
        <v>0.96860000000000002</v>
      </c>
      <c r="CL268" s="18">
        <v>0.96860000000000002</v>
      </c>
      <c r="CM268" s="18">
        <v>0.96860000000000002</v>
      </c>
      <c r="CN268" s="18">
        <v>0.96860000000000002</v>
      </c>
      <c r="CO268" s="18">
        <v>0.96860000000000002</v>
      </c>
      <c r="CP268" s="18">
        <v>0.96860000000000002</v>
      </c>
      <c r="CQ268" s="18">
        <v>0.96860000000000002</v>
      </c>
      <c r="CR268" s="18">
        <v>0.96860000000000002</v>
      </c>
      <c r="CS268" s="18">
        <v>0.96860000000000002</v>
      </c>
      <c r="CT268" s="18">
        <v>0.96860000000000002</v>
      </c>
      <c r="CU268" s="18">
        <v>0.96860000000000002</v>
      </c>
      <c r="CV268" s="18">
        <v>0.96860000000000002</v>
      </c>
      <c r="CW268" s="18">
        <v>0.96860000000000002</v>
      </c>
      <c r="CX268" s="18">
        <v>0.96860000000000002</v>
      </c>
      <c r="CY268" s="18">
        <v>0.96860000000000002</v>
      </c>
      <c r="CZ268" s="18">
        <v>0.96860000000000002</v>
      </c>
      <c r="DA268" s="18">
        <v>0.96860000000000002</v>
      </c>
      <c r="DB268" s="18">
        <v>0.96860000000000002</v>
      </c>
      <c r="DC268" s="18"/>
      <c r="DD268" s="18"/>
      <c r="DE268" s="18"/>
    </row>
    <row r="269" spans="1:109" x14ac:dyDescent="0.25">
      <c r="A269" s="175">
        <v>58</v>
      </c>
      <c r="B269" s="18">
        <v>1</v>
      </c>
      <c r="C269" s="18">
        <v>0.98860000000000003</v>
      </c>
      <c r="D269" s="18">
        <v>0.98560000000000003</v>
      </c>
      <c r="E269" s="18">
        <v>0.9829</v>
      </c>
      <c r="F269" s="18">
        <v>0.98070000000000002</v>
      </c>
      <c r="G269" s="18">
        <v>0.97919999999999996</v>
      </c>
      <c r="H269" s="18">
        <v>0.97799999999999998</v>
      </c>
      <c r="I269" s="18">
        <v>0.9768</v>
      </c>
      <c r="J269" s="18">
        <v>0.97560000000000002</v>
      </c>
      <c r="K269" s="18">
        <v>0.97440000000000004</v>
      </c>
      <c r="L269" s="18">
        <v>0.97330000000000005</v>
      </c>
      <c r="M269" s="18">
        <v>0.97209999999999996</v>
      </c>
      <c r="N269" s="18">
        <v>0.97109999999999996</v>
      </c>
      <c r="O269" s="18">
        <v>0.97019999999999995</v>
      </c>
      <c r="P269" s="18">
        <v>0.96960000000000002</v>
      </c>
      <c r="Q269" s="18">
        <v>0.96919999999999995</v>
      </c>
      <c r="R269" s="18">
        <v>0.96919999999999995</v>
      </c>
      <c r="S269" s="18">
        <v>0.96919999999999995</v>
      </c>
      <c r="T269" s="18">
        <v>0.96919999999999995</v>
      </c>
      <c r="U269" s="18">
        <v>0.96919999999999995</v>
      </c>
      <c r="V269" s="18">
        <v>0.96919999999999995</v>
      </c>
      <c r="W269" s="18">
        <v>0.96919999999999995</v>
      </c>
      <c r="X269" s="18">
        <v>0.96919999999999995</v>
      </c>
      <c r="Y269" s="18">
        <v>0.96919999999999995</v>
      </c>
      <c r="Z269" s="18">
        <v>0.96919999999999995</v>
      </c>
      <c r="AA269" s="18">
        <v>0.96919999999999995</v>
      </c>
      <c r="AB269" s="18">
        <v>0.96919999999999995</v>
      </c>
      <c r="AC269" s="18">
        <v>0.96919999999999995</v>
      </c>
      <c r="AD269" s="18">
        <v>0.96919999999999995</v>
      </c>
      <c r="AE269" s="18">
        <v>0.96919999999999995</v>
      </c>
      <c r="AF269" s="18">
        <v>0.96919999999999995</v>
      </c>
      <c r="AG269" s="18">
        <v>0.96919999999999995</v>
      </c>
      <c r="AH269" s="18">
        <v>0.96919999999999995</v>
      </c>
      <c r="AI269" s="18">
        <v>0.96919999999999995</v>
      </c>
      <c r="AJ269" s="18">
        <v>0.96919999999999995</v>
      </c>
      <c r="AK269" s="18">
        <v>0.96919999999999995</v>
      </c>
      <c r="AL269" s="18">
        <v>0.96919999999999995</v>
      </c>
      <c r="AM269" s="18">
        <v>0.96919999999999995</v>
      </c>
      <c r="AN269" s="18">
        <v>0.96919999999999995</v>
      </c>
      <c r="AO269" s="18">
        <v>0.96919999999999995</v>
      </c>
      <c r="AP269" s="18">
        <v>0.96919999999999995</v>
      </c>
      <c r="AQ269" s="18">
        <v>0.96919999999999995</v>
      </c>
      <c r="AR269" s="18">
        <v>0.96919999999999995</v>
      </c>
      <c r="AS269" s="18">
        <v>0.96919999999999995</v>
      </c>
      <c r="AT269" s="18">
        <v>0.96919999999999995</v>
      </c>
      <c r="AU269" s="18">
        <v>0.96919999999999995</v>
      </c>
      <c r="AV269" s="18">
        <v>0.96919999999999995</v>
      </c>
      <c r="AW269" s="18">
        <v>0.96919999999999995</v>
      </c>
      <c r="AX269" s="18">
        <v>0.96919999999999995</v>
      </c>
      <c r="AY269" s="18">
        <v>0.96919999999999995</v>
      </c>
      <c r="AZ269" s="18">
        <v>0.96919999999999995</v>
      </c>
      <c r="BA269" s="18">
        <v>0.96919999999999995</v>
      </c>
      <c r="BB269" s="18">
        <v>0.96919999999999995</v>
      </c>
      <c r="BC269" s="18">
        <v>0.96919999999999995</v>
      </c>
      <c r="BD269" s="18">
        <v>0.96919999999999995</v>
      </c>
      <c r="BE269" s="18">
        <v>0.96919999999999995</v>
      </c>
      <c r="BF269" s="18">
        <v>0.96919999999999995</v>
      </c>
      <c r="BG269" s="18">
        <v>0.96919999999999995</v>
      </c>
      <c r="BH269" s="18">
        <v>0.96919999999999995</v>
      </c>
      <c r="BI269" s="18">
        <v>0.96919999999999995</v>
      </c>
      <c r="BJ269" s="18">
        <v>0.96919999999999995</v>
      </c>
      <c r="BK269" s="18">
        <v>0.96919999999999995</v>
      </c>
      <c r="BL269" s="18">
        <v>0.96919999999999995</v>
      </c>
      <c r="BM269" s="18">
        <v>0.96919999999999995</v>
      </c>
      <c r="BN269" s="18">
        <v>0.96919999999999995</v>
      </c>
      <c r="BO269" s="18">
        <v>0.96919999999999995</v>
      </c>
      <c r="BP269" s="18">
        <v>0.96919999999999995</v>
      </c>
      <c r="BQ269" s="18">
        <v>0.96919999999999995</v>
      </c>
      <c r="BR269" s="18">
        <v>0.96919999999999995</v>
      </c>
      <c r="BS269" s="18">
        <v>0.96919999999999995</v>
      </c>
      <c r="BT269" s="18">
        <v>0.96919999999999995</v>
      </c>
      <c r="BU269" s="18">
        <v>0.96919999999999995</v>
      </c>
      <c r="BV269" s="18">
        <v>0.96919999999999995</v>
      </c>
      <c r="BW269" s="18">
        <v>0.96919999999999995</v>
      </c>
      <c r="BX269" s="18">
        <v>0.96919999999999995</v>
      </c>
      <c r="BY269" s="18">
        <v>0.96919999999999995</v>
      </c>
      <c r="BZ269" s="18">
        <v>0.96919999999999995</v>
      </c>
      <c r="CA269" s="18">
        <v>0.96919999999999995</v>
      </c>
      <c r="CB269" s="18">
        <v>0.96919999999999995</v>
      </c>
      <c r="CC269" s="18">
        <v>0.96919999999999995</v>
      </c>
      <c r="CD269" s="18">
        <v>0.96919999999999995</v>
      </c>
      <c r="CE269" s="18">
        <v>0.96919999999999995</v>
      </c>
      <c r="CF269" s="18">
        <v>0.96919999999999995</v>
      </c>
      <c r="CG269" s="18">
        <v>0.96919999999999995</v>
      </c>
      <c r="CH269" s="18">
        <v>0.96919999999999995</v>
      </c>
      <c r="CI269" s="18">
        <v>0.96919999999999995</v>
      </c>
      <c r="CJ269" s="18">
        <v>0.96919999999999995</v>
      </c>
      <c r="CK269" s="18">
        <v>0.96919999999999995</v>
      </c>
      <c r="CL269" s="18">
        <v>0.96919999999999995</v>
      </c>
      <c r="CM269" s="18">
        <v>0.96919999999999995</v>
      </c>
      <c r="CN269" s="18">
        <v>0.96919999999999995</v>
      </c>
      <c r="CO269" s="18">
        <v>0.96919999999999995</v>
      </c>
      <c r="CP269" s="18">
        <v>0.96919999999999995</v>
      </c>
      <c r="CQ269" s="18">
        <v>0.96919999999999995</v>
      </c>
      <c r="CR269" s="18">
        <v>0.96919999999999995</v>
      </c>
      <c r="CS269" s="18">
        <v>0.96919999999999995</v>
      </c>
      <c r="CT269" s="18">
        <v>0.96919999999999995</v>
      </c>
      <c r="CU269" s="18">
        <v>0.96919999999999995</v>
      </c>
      <c r="CV269" s="18">
        <v>0.96919999999999995</v>
      </c>
      <c r="CW269" s="18">
        <v>0.96919999999999995</v>
      </c>
      <c r="CX269" s="18">
        <v>0.96919999999999995</v>
      </c>
      <c r="CY269" s="18">
        <v>0.96919999999999995</v>
      </c>
      <c r="CZ269" s="18">
        <v>0.96919999999999995</v>
      </c>
      <c r="DA269" s="18">
        <v>0.96919999999999995</v>
      </c>
      <c r="DB269" s="18">
        <v>0.96919999999999995</v>
      </c>
      <c r="DC269" s="18"/>
      <c r="DD269" s="18"/>
      <c r="DE269" s="18"/>
    </row>
    <row r="270" spans="1:109" x14ac:dyDescent="0.25">
      <c r="A270" s="175">
        <v>59</v>
      </c>
      <c r="B270" s="18">
        <v>1</v>
      </c>
      <c r="C270" s="18">
        <v>0.9889</v>
      </c>
      <c r="D270" s="18">
        <v>0.98599999999999999</v>
      </c>
      <c r="E270" s="18">
        <v>0.98329999999999995</v>
      </c>
      <c r="F270" s="18">
        <v>0.98119999999999996</v>
      </c>
      <c r="G270" s="18">
        <v>0.97970000000000002</v>
      </c>
      <c r="H270" s="18">
        <v>0.97860000000000003</v>
      </c>
      <c r="I270" s="18">
        <v>0.97740000000000005</v>
      </c>
      <c r="J270" s="18">
        <v>0.97619999999999996</v>
      </c>
      <c r="K270" s="18">
        <v>0.97509999999999997</v>
      </c>
      <c r="L270" s="18">
        <v>0.97389999999999999</v>
      </c>
      <c r="M270" s="18">
        <v>0.9728</v>
      </c>
      <c r="N270" s="18">
        <v>0.9718</v>
      </c>
      <c r="O270" s="18">
        <v>0.97089999999999999</v>
      </c>
      <c r="P270" s="18">
        <v>0.97019999999999995</v>
      </c>
      <c r="Q270" s="18">
        <v>0.9698</v>
      </c>
      <c r="R270" s="18">
        <v>0.9698</v>
      </c>
      <c r="S270" s="18">
        <v>0.9698</v>
      </c>
      <c r="T270" s="18">
        <v>0.9698</v>
      </c>
      <c r="U270" s="18">
        <v>0.9698</v>
      </c>
      <c r="V270" s="18">
        <v>0.9698</v>
      </c>
      <c r="W270" s="18">
        <v>0.9698</v>
      </c>
      <c r="X270" s="18">
        <v>0.9698</v>
      </c>
      <c r="Y270" s="18">
        <v>0.9698</v>
      </c>
      <c r="Z270" s="18">
        <v>0.9698</v>
      </c>
      <c r="AA270" s="18">
        <v>0.9698</v>
      </c>
      <c r="AB270" s="18">
        <v>0.9698</v>
      </c>
      <c r="AC270" s="18">
        <v>0.9698</v>
      </c>
      <c r="AD270" s="18">
        <v>0.9698</v>
      </c>
      <c r="AE270" s="18">
        <v>0.9698</v>
      </c>
      <c r="AF270" s="18">
        <v>0.9698</v>
      </c>
      <c r="AG270" s="18">
        <v>0.9698</v>
      </c>
      <c r="AH270" s="18">
        <v>0.9698</v>
      </c>
      <c r="AI270" s="18">
        <v>0.9698</v>
      </c>
      <c r="AJ270" s="18">
        <v>0.9698</v>
      </c>
      <c r="AK270" s="18">
        <v>0.9698</v>
      </c>
      <c r="AL270" s="18">
        <v>0.9698</v>
      </c>
      <c r="AM270" s="18">
        <v>0.9698</v>
      </c>
      <c r="AN270" s="18">
        <v>0.9698</v>
      </c>
      <c r="AO270" s="18">
        <v>0.9698</v>
      </c>
      <c r="AP270" s="18">
        <v>0.9698</v>
      </c>
      <c r="AQ270" s="18">
        <v>0.9698</v>
      </c>
      <c r="AR270" s="18">
        <v>0.9698</v>
      </c>
      <c r="AS270" s="18">
        <v>0.9698</v>
      </c>
      <c r="AT270" s="18">
        <v>0.9698</v>
      </c>
      <c r="AU270" s="18">
        <v>0.9698</v>
      </c>
      <c r="AV270" s="18">
        <v>0.9698</v>
      </c>
      <c r="AW270" s="18">
        <v>0.9698</v>
      </c>
      <c r="AX270" s="18">
        <v>0.9698</v>
      </c>
      <c r="AY270" s="18">
        <v>0.9698</v>
      </c>
      <c r="AZ270" s="18">
        <v>0.9698</v>
      </c>
      <c r="BA270" s="18">
        <v>0.9698</v>
      </c>
      <c r="BB270" s="18">
        <v>0.9698</v>
      </c>
      <c r="BC270" s="18">
        <v>0.9698</v>
      </c>
      <c r="BD270" s="18">
        <v>0.9698</v>
      </c>
      <c r="BE270" s="18">
        <v>0.9698</v>
      </c>
      <c r="BF270" s="18">
        <v>0.9698</v>
      </c>
      <c r="BG270" s="18">
        <v>0.9698</v>
      </c>
      <c r="BH270" s="18">
        <v>0.9698</v>
      </c>
      <c r="BI270" s="18">
        <v>0.9698</v>
      </c>
      <c r="BJ270" s="18">
        <v>0.9698</v>
      </c>
      <c r="BK270" s="18">
        <v>0.9698</v>
      </c>
      <c r="BL270" s="18">
        <v>0.9698</v>
      </c>
      <c r="BM270" s="18">
        <v>0.9698</v>
      </c>
      <c r="BN270" s="18">
        <v>0.9698</v>
      </c>
      <c r="BO270" s="18">
        <v>0.9698</v>
      </c>
      <c r="BP270" s="18">
        <v>0.9698</v>
      </c>
      <c r="BQ270" s="18">
        <v>0.9698</v>
      </c>
      <c r="BR270" s="18">
        <v>0.9698</v>
      </c>
      <c r="BS270" s="18">
        <v>0.9698</v>
      </c>
      <c r="BT270" s="18">
        <v>0.9698</v>
      </c>
      <c r="BU270" s="18">
        <v>0.9698</v>
      </c>
      <c r="BV270" s="18">
        <v>0.9698</v>
      </c>
      <c r="BW270" s="18">
        <v>0.9698</v>
      </c>
      <c r="BX270" s="18">
        <v>0.9698</v>
      </c>
      <c r="BY270" s="18">
        <v>0.9698</v>
      </c>
      <c r="BZ270" s="18">
        <v>0.9698</v>
      </c>
      <c r="CA270" s="18">
        <v>0.9698</v>
      </c>
      <c r="CB270" s="18">
        <v>0.9698</v>
      </c>
      <c r="CC270" s="18">
        <v>0.9698</v>
      </c>
      <c r="CD270" s="18">
        <v>0.9698</v>
      </c>
      <c r="CE270" s="18">
        <v>0.9698</v>
      </c>
      <c r="CF270" s="18">
        <v>0.9698</v>
      </c>
      <c r="CG270" s="18">
        <v>0.9698</v>
      </c>
      <c r="CH270" s="18">
        <v>0.9698</v>
      </c>
      <c r="CI270" s="18">
        <v>0.9698</v>
      </c>
      <c r="CJ270" s="18">
        <v>0.9698</v>
      </c>
      <c r="CK270" s="18">
        <v>0.9698</v>
      </c>
      <c r="CL270" s="18">
        <v>0.9698</v>
      </c>
      <c r="CM270" s="18">
        <v>0.9698</v>
      </c>
      <c r="CN270" s="18">
        <v>0.9698</v>
      </c>
      <c r="CO270" s="18">
        <v>0.9698</v>
      </c>
      <c r="CP270" s="18">
        <v>0.9698</v>
      </c>
      <c r="CQ270" s="18">
        <v>0.9698</v>
      </c>
      <c r="CR270" s="18">
        <v>0.9698</v>
      </c>
      <c r="CS270" s="18">
        <v>0.9698</v>
      </c>
      <c r="CT270" s="18">
        <v>0.9698</v>
      </c>
      <c r="CU270" s="18">
        <v>0.9698</v>
      </c>
      <c r="CV270" s="18">
        <v>0.9698</v>
      </c>
      <c r="CW270" s="18">
        <v>0.9698</v>
      </c>
      <c r="CX270" s="18">
        <v>0.9698</v>
      </c>
      <c r="CY270" s="18">
        <v>0.9698</v>
      </c>
      <c r="CZ270" s="18">
        <v>0.9698</v>
      </c>
      <c r="DA270" s="18">
        <v>0.9698</v>
      </c>
      <c r="DB270" s="18">
        <v>0.9698</v>
      </c>
      <c r="DC270" s="18"/>
      <c r="DD270" s="18"/>
      <c r="DE270" s="18"/>
    </row>
    <row r="271" spans="1:109" x14ac:dyDescent="0.25">
      <c r="A271" s="175">
        <v>60</v>
      </c>
      <c r="B271" s="18">
        <v>1</v>
      </c>
      <c r="C271" s="18">
        <v>0.98929999999999996</v>
      </c>
      <c r="D271" s="18">
        <v>0.98640000000000005</v>
      </c>
      <c r="E271" s="18">
        <v>0.98380000000000001</v>
      </c>
      <c r="F271" s="18">
        <v>0.98160000000000003</v>
      </c>
      <c r="G271" s="18">
        <v>0.98019999999999996</v>
      </c>
      <c r="H271" s="18">
        <v>0.97909999999999997</v>
      </c>
      <c r="I271" s="18">
        <v>0.97799999999999998</v>
      </c>
      <c r="J271" s="18">
        <v>0.9768</v>
      </c>
      <c r="K271" s="18">
        <v>0.97570000000000001</v>
      </c>
      <c r="L271" s="18">
        <v>0.97460000000000002</v>
      </c>
      <c r="M271" s="18">
        <v>0.97350000000000003</v>
      </c>
      <c r="N271" s="18">
        <v>0.97250000000000003</v>
      </c>
      <c r="O271" s="18">
        <v>0.97170000000000001</v>
      </c>
      <c r="P271" s="18">
        <v>0.97089999999999999</v>
      </c>
      <c r="Q271" s="18">
        <v>0.97040000000000004</v>
      </c>
      <c r="R271" s="18">
        <v>0.97040000000000004</v>
      </c>
      <c r="S271" s="18">
        <v>0.97040000000000004</v>
      </c>
      <c r="T271" s="18">
        <v>0.97040000000000004</v>
      </c>
      <c r="U271" s="18">
        <v>0.97040000000000004</v>
      </c>
      <c r="V271" s="18">
        <v>0.97040000000000004</v>
      </c>
      <c r="W271" s="18">
        <v>0.97040000000000004</v>
      </c>
      <c r="X271" s="18">
        <v>0.97040000000000004</v>
      </c>
      <c r="Y271" s="18">
        <v>0.97040000000000004</v>
      </c>
      <c r="Z271" s="18">
        <v>0.97040000000000004</v>
      </c>
      <c r="AA271" s="18">
        <v>0.97040000000000004</v>
      </c>
      <c r="AB271" s="18">
        <v>0.97040000000000004</v>
      </c>
      <c r="AC271" s="18">
        <v>0.97040000000000004</v>
      </c>
      <c r="AD271" s="18">
        <v>0.97040000000000004</v>
      </c>
      <c r="AE271" s="18">
        <v>0.97040000000000004</v>
      </c>
      <c r="AF271" s="18">
        <v>0.97040000000000004</v>
      </c>
      <c r="AG271" s="18">
        <v>0.97040000000000004</v>
      </c>
      <c r="AH271" s="18">
        <v>0.97040000000000004</v>
      </c>
      <c r="AI271" s="18">
        <v>0.97040000000000004</v>
      </c>
      <c r="AJ271" s="18">
        <v>0.97040000000000004</v>
      </c>
      <c r="AK271" s="18">
        <v>0.97040000000000004</v>
      </c>
      <c r="AL271" s="18">
        <v>0.97040000000000004</v>
      </c>
      <c r="AM271" s="18">
        <v>0.97040000000000004</v>
      </c>
      <c r="AN271" s="18">
        <v>0.97040000000000004</v>
      </c>
      <c r="AO271" s="18">
        <v>0.97040000000000004</v>
      </c>
      <c r="AP271" s="18">
        <v>0.97040000000000004</v>
      </c>
      <c r="AQ271" s="18">
        <v>0.97040000000000004</v>
      </c>
      <c r="AR271" s="18">
        <v>0.97040000000000004</v>
      </c>
      <c r="AS271" s="18">
        <v>0.97040000000000004</v>
      </c>
      <c r="AT271" s="18">
        <v>0.97040000000000004</v>
      </c>
      <c r="AU271" s="18">
        <v>0.97040000000000004</v>
      </c>
      <c r="AV271" s="18">
        <v>0.97040000000000004</v>
      </c>
      <c r="AW271" s="18">
        <v>0.97040000000000004</v>
      </c>
      <c r="AX271" s="18">
        <v>0.97040000000000004</v>
      </c>
      <c r="AY271" s="18">
        <v>0.97040000000000004</v>
      </c>
      <c r="AZ271" s="18">
        <v>0.97040000000000004</v>
      </c>
      <c r="BA271" s="18">
        <v>0.97040000000000004</v>
      </c>
      <c r="BB271" s="18">
        <v>0.97040000000000004</v>
      </c>
      <c r="BC271" s="18">
        <v>0.97040000000000004</v>
      </c>
      <c r="BD271" s="18">
        <v>0.97040000000000004</v>
      </c>
      <c r="BE271" s="18">
        <v>0.97040000000000004</v>
      </c>
      <c r="BF271" s="18">
        <v>0.97040000000000004</v>
      </c>
      <c r="BG271" s="18">
        <v>0.97040000000000004</v>
      </c>
      <c r="BH271" s="18">
        <v>0.97040000000000004</v>
      </c>
      <c r="BI271" s="18">
        <v>0.97040000000000004</v>
      </c>
      <c r="BJ271" s="18">
        <v>0.97040000000000004</v>
      </c>
      <c r="BK271" s="18">
        <v>0.97040000000000004</v>
      </c>
      <c r="BL271" s="18">
        <v>0.97040000000000004</v>
      </c>
      <c r="BM271" s="18">
        <v>0.97040000000000004</v>
      </c>
      <c r="BN271" s="18">
        <v>0.97040000000000004</v>
      </c>
      <c r="BO271" s="18">
        <v>0.97040000000000004</v>
      </c>
      <c r="BP271" s="18">
        <v>0.97040000000000004</v>
      </c>
      <c r="BQ271" s="18">
        <v>0.97040000000000004</v>
      </c>
      <c r="BR271" s="18">
        <v>0.97040000000000004</v>
      </c>
      <c r="BS271" s="18">
        <v>0.97040000000000004</v>
      </c>
      <c r="BT271" s="18">
        <v>0.97040000000000004</v>
      </c>
      <c r="BU271" s="18">
        <v>0.97040000000000004</v>
      </c>
      <c r="BV271" s="18">
        <v>0.97040000000000004</v>
      </c>
      <c r="BW271" s="18">
        <v>0.97040000000000004</v>
      </c>
      <c r="BX271" s="18">
        <v>0.97040000000000004</v>
      </c>
      <c r="BY271" s="18">
        <v>0.97040000000000004</v>
      </c>
      <c r="BZ271" s="18">
        <v>0.97040000000000004</v>
      </c>
      <c r="CA271" s="18">
        <v>0.97040000000000004</v>
      </c>
      <c r="CB271" s="18">
        <v>0.97040000000000004</v>
      </c>
      <c r="CC271" s="18">
        <v>0.97040000000000004</v>
      </c>
      <c r="CD271" s="18">
        <v>0.97040000000000004</v>
      </c>
      <c r="CE271" s="18">
        <v>0.97040000000000004</v>
      </c>
      <c r="CF271" s="18">
        <v>0.97040000000000004</v>
      </c>
      <c r="CG271" s="18">
        <v>0.97040000000000004</v>
      </c>
      <c r="CH271" s="18">
        <v>0.97040000000000004</v>
      </c>
      <c r="CI271" s="18">
        <v>0.97040000000000004</v>
      </c>
      <c r="CJ271" s="18">
        <v>0.97040000000000004</v>
      </c>
      <c r="CK271" s="18">
        <v>0.97040000000000004</v>
      </c>
      <c r="CL271" s="18">
        <v>0.97040000000000004</v>
      </c>
      <c r="CM271" s="18">
        <v>0.97040000000000004</v>
      </c>
      <c r="CN271" s="18">
        <v>0.97040000000000004</v>
      </c>
      <c r="CO271" s="18">
        <v>0.97040000000000004</v>
      </c>
      <c r="CP271" s="18">
        <v>0.97040000000000004</v>
      </c>
      <c r="CQ271" s="18">
        <v>0.97040000000000004</v>
      </c>
      <c r="CR271" s="18">
        <v>0.97040000000000004</v>
      </c>
      <c r="CS271" s="18">
        <v>0.97040000000000004</v>
      </c>
      <c r="CT271" s="18">
        <v>0.97040000000000004</v>
      </c>
      <c r="CU271" s="18">
        <v>0.97040000000000004</v>
      </c>
      <c r="CV271" s="18">
        <v>0.97040000000000004</v>
      </c>
      <c r="CW271" s="18">
        <v>0.97040000000000004</v>
      </c>
      <c r="CX271" s="18">
        <v>0.97040000000000004</v>
      </c>
      <c r="CY271" s="18">
        <v>0.97040000000000004</v>
      </c>
      <c r="CZ271" s="18">
        <v>0.97040000000000004</v>
      </c>
      <c r="DA271" s="18">
        <v>0.97040000000000004</v>
      </c>
      <c r="DB271" s="18">
        <v>0.97040000000000004</v>
      </c>
      <c r="DC271" s="18"/>
      <c r="DD271" s="18"/>
      <c r="DE271" s="18"/>
    </row>
    <row r="272" spans="1:109" x14ac:dyDescent="0.25">
      <c r="A272" s="175">
        <v>61</v>
      </c>
      <c r="B272" s="18">
        <v>1</v>
      </c>
      <c r="C272" s="18">
        <v>0.98970000000000002</v>
      </c>
      <c r="D272" s="18">
        <v>0.9869</v>
      </c>
      <c r="E272" s="18">
        <v>0.98429999999999995</v>
      </c>
      <c r="F272" s="18">
        <v>0.98219999999999996</v>
      </c>
      <c r="G272" s="18">
        <v>0.98080000000000001</v>
      </c>
      <c r="H272" s="18">
        <v>0.97970000000000002</v>
      </c>
      <c r="I272" s="18">
        <v>0.97870000000000001</v>
      </c>
      <c r="J272" s="18">
        <v>0.97750000000000004</v>
      </c>
      <c r="K272" s="18">
        <v>0.97640000000000005</v>
      </c>
      <c r="L272" s="18">
        <v>0.97529999999999994</v>
      </c>
      <c r="M272" s="18">
        <v>0.97430000000000005</v>
      </c>
      <c r="N272" s="18">
        <v>0.97330000000000005</v>
      </c>
      <c r="O272" s="18">
        <v>0.97250000000000003</v>
      </c>
      <c r="P272" s="18">
        <v>0.9718</v>
      </c>
      <c r="Q272" s="18">
        <v>0.97119999999999995</v>
      </c>
      <c r="R272" s="18">
        <v>0.97119999999999995</v>
      </c>
      <c r="S272" s="18">
        <v>0.97119999999999995</v>
      </c>
      <c r="T272" s="18">
        <v>0.97119999999999995</v>
      </c>
      <c r="U272" s="18">
        <v>0.97119999999999995</v>
      </c>
      <c r="V272" s="18">
        <v>0.97119999999999995</v>
      </c>
      <c r="W272" s="18">
        <v>0.97119999999999995</v>
      </c>
      <c r="X272" s="18">
        <v>0.97119999999999995</v>
      </c>
      <c r="Y272" s="18">
        <v>0.97119999999999995</v>
      </c>
      <c r="Z272" s="18">
        <v>0.97119999999999995</v>
      </c>
      <c r="AA272" s="18">
        <v>0.97119999999999995</v>
      </c>
      <c r="AB272" s="18">
        <v>0.97119999999999995</v>
      </c>
      <c r="AC272" s="18">
        <v>0.97119999999999995</v>
      </c>
      <c r="AD272" s="18">
        <v>0.97119999999999995</v>
      </c>
      <c r="AE272" s="18">
        <v>0.97119999999999995</v>
      </c>
      <c r="AF272" s="18">
        <v>0.97119999999999995</v>
      </c>
      <c r="AG272" s="18">
        <v>0.97119999999999995</v>
      </c>
      <c r="AH272" s="18">
        <v>0.97119999999999995</v>
      </c>
      <c r="AI272" s="18">
        <v>0.97119999999999995</v>
      </c>
      <c r="AJ272" s="18">
        <v>0.97119999999999995</v>
      </c>
      <c r="AK272" s="18">
        <v>0.97119999999999995</v>
      </c>
      <c r="AL272" s="18">
        <v>0.97119999999999995</v>
      </c>
      <c r="AM272" s="18">
        <v>0.97119999999999995</v>
      </c>
      <c r="AN272" s="18">
        <v>0.97119999999999995</v>
      </c>
      <c r="AO272" s="18">
        <v>0.97119999999999995</v>
      </c>
      <c r="AP272" s="18">
        <v>0.97119999999999995</v>
      </c>
      <c r="AQ272" s="18">
        <v>0.97119999999999995</v>
      </c>
      <c r="AR272" s="18">
        <v>0.97119999999999995</v>
      </c>
      <c r="AS272" s="18">
        <v>0.97119999999999995</v>
      </c>
      <c r="AT272" s="18">
        <v>0.97119999999999995</v>
      </c>
      <c r="AU272" s="18">
        <v>0.97119999999999995</v>
      </c>
      <c r="AV272" s="18">
        <v>0.97119999999999995</v>
      </c>
      <c r="AW272" s="18">
        <v>0.97119999999999995</v>
      </c>
      <c r="AX272" s="18">
        <v>0.97119999999999995</v>
      </c>
      <c r="AY272" s="18">
        <v>0.97119999999999995</v>
      </c>
      <c r="AZ272" s="18">
        <v>0.97119999999999995</v>
      </c>
      <c r="BA272" s="18">
        <v>0.97119999999999995</v>
      </c>
      <c r="BB272" s="18">
        <v>0.97119999999999995</v>
      </c>
      <c r="BC272" s="18">
        <v>0.97119999999999995</v>
      </c>
      <c r="BD272" s="18">
        <v>0.97119999999999995</v>
      </c>
      <c r="BE272" s="18">
        <v>0.97119999999999995</v>
      </c>
      <c r="BF272" s="18">
        <v>0.97119999999999995</v>
      </c>
      <c r="BG272" s="18">
        <v>0.97119999999999995</v>
      </c>
      <c r="BH272" s="18">
        <v>0.97119999999999995</v>
      </c>
      <c r="BI272" s="18">
        <v>0.97119999999999995</v>
      </c>
      <c r="BJ272" s="18">
        <v>0.97119999999999995</v>
      </c>
      <c r="BK272" s="18">
        <v>0.97119999999999995</v>
      </c>
      <c r="BL272" s="18">
        <v>0.97119999999999995</v>
      </c>
      <c r="BM272" s="18">
        <v>0.97119999999999995</v>
      </c>
      <c r="BN272" s="18">
        <v>0.97119999999999995</v>
      </c>
      <c r="BO272" s="18">
        <v>0.97119999999999995</v>
      </c>
      <c r="BP272" s="18">
        <v>0.97119999999999995</v>
      </c>
      <c r="BQ272" s="18">
        <v>0.97119999999999995</v>
      </c>
      <c r="BR272" s="18">
        <v>0.97119999999999995</v>
      </c>
      <c r="BS272" s="18">
        <v>0.97119999999999995</v>
      </c>
      <c r="BT272" s="18">
        <v>0.97119999999999995</v>
      </c>
      <c r="BU272" s="18">
        <v>0.97119999999999995</v>
      </c>
      <c r="BV272" s="18">
        <v>0.97119999999999995</v>
      </c>
      <c r="BW272" s="18">
        <v>0.97119999999999995</v>
      </c>
      <c r="BX272" s="18">
        <v>0.97119999999999995</v>
      </c>
      <c r="BY272" s="18">
        <v>0.97119999999999995</v>
      </c>
      <c r="BZ272" s="18">
        <v>0.97119999999999995</v>
      </c>
      <c r="CA272" s="18">
        <v>0.97119999999999995</v>
      </c>
      <c r="CB272" s="18">
        <v>0.97119999999999995</v>
      </c>
      <c r="CC272" s="18">
        <v>0.97119999999999995</v>
      </c>
      <c r="CD272" s="18">
        <v>0.97119999999999995</v>
      </c>
      <c r="CE272" s="18">
        <v>0.97119999999999995</v>
      </c>
      <c r="CF272" s="18">
        <v>0.97119999999999995</v>
      </c>
      <c r="CG272" s="18">
        <v>0.97119999999999995</v>
      </c>
      <c r="CH272" s="18">
        <v>0.97119999999999995</v>
      </c>
      <c r="CI272" s="18">
        <v>0.97119999999999995</v>
      </c>
      <c r="CJ272" s="18">
        <v>0.97119999999999995</v>
      </c>
      <c r="CK272" s="18">
        <v>0.97119999999999995</v>
      </c>
      <c r="CL272" s="18">
        <v>0.97119999999999995</v>
      </c>
      <c r="CM272" s="18">
        <v>0.97119999999999995</v>
      </c>
      <c r="CN272" s="18">
        <v>0.97119999999999995</v>
      </c>
      <c r="CO272" s="18">
        <v>0.97119999999999995</v>
      </c>
      <c r="CP272" s="18">
        <v>0.97119999999999995</v>
      </c>
      <c r="CQ272" s="18">
        <v>0.97119999999999995</v>
      </c>
      <c r="CR272" s="18">
        <v>0.97119999999999995</v>
      </c>
      <c r="CS272" s="18">
        <v>0.97119999999999995</v>
      </c>
      <c r="CT272" s="18">
        <v>0.97119999999999995</v>
      </c>
      <c r="CU272" s="18">
        <v>0.97119999999999995</v>
      </c>
      <c r="CV272" s="18">
        <v>0.97119999999999995</v>
      </c>
      <c r="CW272" s="18">
        <v>0.97119999999999995</v>
      </c>
      <c r="CX272" s="18">
        <v>0.97119999999999995</v>
      </c>
      <c r="CY272" s="18">
        <v>0.97119999999999995</v>
      </c>
      <c r="CZ272" s="18">
        <v>0.97119999999999995</v>
      </c>
      <c r="DA272" s="18">
        <v>0.97119999999999995</v>
      </c>
      <c r="DB272" s="18">
        <v>0.97119999999999995</v>
      </c>
      <c r="DC272" s="18"/>
      <c r="DD272" s="18"/>
      <c r="DE272" s="18"/>
    </row>
    <row r="273" spans="1:109" x14ac:dyDescent="0.25">
      <c r="A273" s="175">
        <v>62</v>
      </c>
      <c r="B273" s="18">
        <v>1</v>
      </c>
      <c r="C273" s="18">
        <v>0.99009999999999998</v>
      </c>
      <c r="D273" s="18">
        <v>0.98740000000000006</v>
      </c>
      <c r="E273" s="18">
        <v>0.98480000000000001</v>
      </c>
      <c r="F273" s="18">
        <v>0.98280000000000001</v>
      </c>
      <c r="G273" s="18">
        <v>0.98140000000000005</v>
      </c>
      <c r="H273" s="18">
        <v>0.98040000000000005</v>
      </c>
      <c r="I273" s="18">
        <v>0.97929999999999995</v>
      </c>
      <c r="J273" s="18">
        <v>0.97819999999999996</v>
      </c>
      <c r="K273" s="18">
        <v>0.97719999999999996</v>
      </c>
      <c r="L273" s="18">
        <v>0.97609999999999997</v>
      </c>
      <c r="M273" s="18">
        <v>0.97509999999999997</v>
      </c>
      <c r="N273" s="18">
        <v>0.97409999999999997</v>
      </c>
      <c r="O273" s="18">
        <v>0.97330000000000005</v>
      </c>
      <c r="P273" s="18">
        <v>0.97260000000000002</v>
      </c>
      <c r="Q273" s="18">
        <v>0.97209999999999996</v>
      </c>
      <c r="R273" s="18">
        <v>0.97209999999999996</v>
      </c>
      <c r="S273" s="18">
        <v>0.97209999999999996</v>
      </c>
      <c r="T273" s="18">
        <v>0.97209999999999996</v>
      </c>
      <c r="U273" s="18">
        <v>0.97209999999999996</v>
      </c>
      <c r="V273" s="18">
        <v>0.97209999999999996</v>
      </c>
      <c r="W273" s="18">
        <v>0.97209999999999996</v>
      </c>
      <c r="X273" s="18">
        <v>0.97209999999999996</v>
      </c>
      <c r="Y273" s="18">
        <v>0.97209999999999996</v>
      </c>
      <c r="Z273" s="18">
        <v>0.97209999999999996</v>
      </c>
      <c r="AA273" s="18">
        <v>0.97209999999999996</v>
      </c>
      <c r="AB273" s="18">
        <v>0.97209999999999996</v>
      </c>
      <c r="AC273" s="18">
        <v>0.97209999999999996</v>
      </c>
      <c r="AD273" s="18">
        <v>0.97209999999999996</v>
      </c>
      <c r="AE273" s="18">
        <v>0.97209999999999996</v>
      </c>
      <c r="AF273" s="18">
        <v>0.97209999999999996</v>
      </c>
      <c r="AG273" s="18">
        <v>0.97209999999999996</v>
      </c>
      <c r="AH273" s="18">
        <v>0.97209999999999996</v>
      </c>
      <c r="AI273" s="18">
        <v>0.97209999999999996</v>
      </c>
      <c r="AJ273" s="18">
        <v>0.97209999999999996</v>
      </c>
      <c r="AK273" s="18">
        <v>0.97209999999999996</v>
      </c>
      <c r="AL273" s="18">
        <v>0.97209999999999996</v>
      </c>
      <c r="AM273" s="18">
        <v>0.97209999999999996</v>
      </c>
      <c r="AN273" s="18">
        <v>0.97209999999999996</v>
      </c>
      <c r="AO273" s="18">
        <v>0.97209999999999996</v>
      </c>
      <c r="AP273" s="18">
        <v>0.97209999999999996</v>
      </c>
      <c r="AQ273" s="18">
        <v>0.97209999999999996</v>
      </c>
      <c r="AR273" s="18">
        <v>0.97209999999999996</v>
      </c>
      <c r="AS273" s="18">
        <v>0.97209999999999996</v>
      </c>
      <c r="AT273" s="18">
        <v>0.97209999999999996</v>
      </c>
      <c r="AU273" s="18">
        <v>0.97209999999999996</v>
      </c>
      <c r="AV273" s="18">
        <v>0.97209999999999996</v>
      </c>
      <c r="AW273" s="18">
        <v>0.97209999999999996</v>
      </c>
      <c r="AX273" s="18">
        <v>0.97209999999999996</v>
      </c>
      <c r="AY273" s="18">
        <v>0.97209999999999996</v>
      </c>
      <c r="AZ273" s="18">
        <v>0.97209999999999996</v>
      </c>
      <c r="BA273" s="18">
        <v>0.97209999999999996</v>
      </c>
      <c r="BB273" s="18">
        <v>0.97209999999999996</v>
      </c>
      <c r="BC273" s="18">
        <v>0.97209999999999996</v>
      </c>
      <c r="BD273" s="18">
        <v>0.97209999999999996</v>
      </c>
      <c r="BE273" s="18">
        <v>0.97209999999999996</v>
      </c>
      <c r="BF273" s="18">
        <v>0.97209999999999996</v>
      </c>
      <c r="BG273" s="18">
        <v>0.97209999999999996</v>
      </c>
      <c r="BH273" s="18">
        <v>0.97209999999999996</v>
      </c>
      <c r="BI273" s="18">
        <v>0.97209999999999996</v>
      </c>
      <c r="BJ273" s="18">
        <v>0.97209999999999996</v>
      </c>
      <c r="BK273" s="18">
        <v>0.97209999999999996</v>
      </c>
      <c r="BL273" s="18">
        <v>0.97209999999999996</v>
      </c>
      <c r="BM273" s="18">
        <v>0.97209999999999996</v>
      </c>
      <c r="BN273" s="18">
        <v>0.97209999999999996</v>
      </c>
      <c r="BO273" s="18">
        <v>0.97209999999999996</v>
      </c>
      <c r="BP273" s="18">
        <v>0.97209999999999996</v>
      </c>
      <c r="BQ273" s="18">
        <v>0.97209999999999996</v>
      </c>
      <c r="BR273" s="18">
        <v>0.97209999999999996</v>
      </c>
      <c r="BS273" s="18">
        <v>0.97209999999999996</v>
      </c>
      <c r="BT273" s="18">
        <v>0.97209999999999996</v>
      </c>
      <c r="BU273" s="18">
        <v>0.97209999999999996</v>
      </c>
      <c r="BV273" s="18">
        <v>0.97209999999999996</v>
      </c>
      <c r="BW273" s="18">
        <v>0.97209999999999996</v>
      </c>
      <c r="BX273" s="18">
        <v>0.97209999999999996</v>
      </c>
      <c r="BY273" s="18">
        <v>0.97209999999999996</v>
      </c>
      <c r="BZ273" s="18">
        <v>0.97209999999999996</v>
      </c>
      <c r="CA273" s="18">
        <v>0.97209999999999996</v>
      </c>
      <c r="CB273" s="18">
        <v>0.97209999999999996</v>
      </c>
      <c r="CC273" s="18">
        <v>0.97209999999999996</v>
      </c>
      <c r="CD273" s="18">
        <v>0.97209999999999996</v>
      </c>
      <c r="CE273" s="18">
        <v>0.97209999999999996</v>
      </c>
      <c r="CF273" s="18">
        <v>0.97209999999999996</v>
      </c>
      <c r="CG273" s="18">
        <v>0.97209999999999996</v>
      </c>
      <c r="CH273" s="18">
        <v>0.97209999999999996</v>
      </c>
      <c r="CI273" s="18">
        <v>0.97209999999999996</v>
      </c>
      <c r="CJ273" s="18">
        <v>0.97209999999999996</v>
      </c>
      <c r="CK273" s="18">
        <v>0.97209999999999996</v>
      </c>
      <c r="CL273" s="18">
        <v>0.97209999999999996</v>
      </c>
      <c r="CM273" s="18">
        <v>0.97209999999999996</v>
      </c>
      <c r="CN273" s="18">
        <v>0.97209999999999996</v>
      </c>
      <c r="CO273" s="18">
        <v>0.97209999999999996</v>
      </c>
      <c r="CP273" s="18">
        <v>0.97209999999999996</v>
      </c>
      <c r="CQ273" s="18">
        <v>0.97209999999999996</v>
      </c>
      <c r="CR273" s="18">
        <v>0.97209999999999996</v>
      </c>
      <c r="CS273" s="18">
        <v>0.97209999999999996</v>
      </c>
      <c r="CT273" s="18">
        <v>0.97209999999999996</v>
      </c>
      <c r="CU273" s="18">
        <v>0.97209999999999996</v>
      </c>
      <c r="CV273" s="18">
        <v>0.97209999999999996</v>
      </c>
      <c r="CW273" s="18">
        <v>0.97209999999999996</v>
      </c>
      <c r="CX273" s="18">
        <v>0.97209999999999996</v>
      </c>
      <c r="CY273" s="18">
        <v>0.97209999999999996</v>
      </c>
      <c r="CZ273" s="18">
        <v>0.97209999999999996</v>
      </c>
      <c r="DA273" s="18">
        <v>0.97209999999999996</v>
      </c>
      <c r="DB273" s="18">
        <v>0.97209999999999996</v>
      </c>
      <c r="DC273" s="18"/>
      <c r="DD273" s="18"/>
      <c r="DE273" s="18"/>
    </row>
    <row r="274" spans="1:109" x14ac:dyDescent="0.25">
      <c r="A274" s="175">
        <v>63</v>
      </c>
      <c r="B274" s="18">
        <v>1</v>
      </c>
      <c r="C274" s="18">
        <v>0.99050000000000005</v>
      </c>
      <c r="D274" s="18">
        <v>0.98780000000000001</v>
      </c>
      <c r="E274" s="18">
        <v>0.98540000000000005</v>
      </c>
      <c r="F274" s="18">
        <v>0.98340000000000005</v>
      </c>
      <c r="G274" s="18">
        <v>0.98199999999999998</v>
      </c>
      <c r="H274" s="18">
        <v>0.98099999999999998</v>
      </c>
      <c r="I274" s="18">
        <v>0.98</v>
      </c>
      <c r="J274" s="18">
        <v>0.97899999999999998</v>
      </c>
      <c r="K274" s="18">
        <v>0.97789999999999999</v>
      </c>
      <c r="L274" s="18">
        <v>0.9768</v>
      </c>
      <c r="M274" s="18">
        <v>0.9758</v>
      </c>
      <c r="N274" s="18">
        <v>0.97489999999999999</v>
      </c>
      <c r="O274" s="18">
        <v>0.97409999999999997</v>
      </c>
      <c r="P274" s="18">
        <v>0.97340000000000004</v>
      </c>
      <c r="Q274" s="18">
        <v>0.97289999999999999</v>
      </c>
      <c r="R274" s="18">
        <v>0.97289999999999999</v>
      </c>
      <c r="S274" s="18">
        <v>0.97289999999999999</v>
      </c>
      <c r="T274" s="18">
        <v>0.97289999999999999</v>
      </c>
      <c r="U274" s="18">
        <v>0.97289999999999999</v>
      </c>
      <c r="V274" s="18">
        <v>0.97289999999999999</v>
      </c>
      <c r="W274" s="18">
        <v>0.97289999999999999</v>
      </c>
      <c r="X274" s="18">
        <v>0.97289999999999999</v>
      </c>
      <c r="Y274" s="18">
        <v>0.97289999999999999</v>
      </c>
      <c r="Z274" s="18">
        <v>0.97289999999999999</v>
      </c>
      <c r="AA274" s="18">
        <v>0.97289999999999999</v>
      </c>
      <c r="AB274" s="18">
        <v>0.97289999999999999</v>
      </c>
      <c r="AC274" s="18">
        <v>0.97289999999999999</v>
      </c>
      <c r="AD274" s="18">
        <v>0.97289999999999999</v>
      </c>
      <c r="AE274" s="18">
        <v>0.97289999999999999</v>
      </c>
      <c r="AF274" s="18">
        <v>0.97289999999999999</v>
      </c>
      <c r="AG274" s="18">
        <v>0.97289999999999999</v>
      </c>
      <c r="AH274" s="18">
        <v>0.97289999999999999</v>
      </c>
      <c r="AI274" s="18">
        <v>0.97289999999999999</v>
      </c>
      <c r="AJ274" s="18">
        <v>0.97289999999999999</v>
      </c>
      <c r="AK274" s="18">
        <v>0.97289999999999999</v>
      </c>
      <c r="AL274" s="18">
        <v>0.97289999999999999</v>
      </c>
      <c r="AM274" s="18">
        <v>0.97289999999999999</v>
      </c>
      <c r="AN274" s="18">
        <v>0.97289999999999999</v>
      </c>
      <c r="AO274" s="18">
        <v>0.97289999999999999</v>
      </c>
      <c r="AP274" s="18">
        <v>0.97289999999999999</v>
      </c>
      <c r="AQ274" s="18">
        <v>0.97289999999999999</v>
      </c>
      <c r="AR274" s="18">
        <v>0.97289999999999999</v>
      </c>
      <c r="AS274" s="18">
        <v>0.97289999999999999</v>
      </c>
      <c r="AT274" s="18">
        <v>0.97289999999999999</v>
      </c>
      <c r="AU274" s="18">
        <v>0.97289999999999999</v>
      </c>
      <c r="AV274" s="18">
        <v>0.97289999999999999</v>
      </c>
      <c r="AW274" s="18">
        <v>0.97289999999999999</v>
      </c>
      <c r="AX274" s="18">
        <v>0.97289999999999999</v>
      </c>
      <c r="AY274" s="18">
        <v>0.97289999999999999</v>
      </c>
      <c r="AZ274" s="18">
        <v>0.97289999999999999</v>
      </c>
      <c r="BA274" s="18">
        <v>0.97289999999999999</v>
      </c>
      <c r="BB274" s="18">
        <v>0.97289999999999999</v>
      </c>
      <c r="BC274" s="18">
        <v>0.97289999999999999</v>
      </c>
      <c r="BD274" s="18">
        <v>0.97289999999999999</v>
      </c>
      <c r="BE274" s="18">
        <v>0.97289999999999999</v>
      </c>
      <c r="BF274" s="18">
        <v>0.97289999999999999</v>
      </c>
      <c r="BG274" s="18">
        <v>0.97289999999999999</v>
      </c>
      <c r="BH274" s="18">
        <v>0.97289999999999999</v>
      </c>
      <c r="BI274" s="18">
        <v>0.97289999999999999</v>
      </c>
      <c r="BJ274" s="18">
        <v>0.97289999999999999</v>
      </c>
      <c r="BK274" s="18">
        <v>0.97289999999999999</v>
      </c>
      <c r="BL274" s="18">
        <v>0.97289999999999999</v>
      </c>
      <c r="BM274" s="18">
        <v>0.97289999999999999</v>
      </c>
      <c r="BN274" s="18">
        <v>0.97289999999999999</v>
      </c>
      <c r="BO274" s="18">
        <v>0.97289999999999999</v>
      </c>
      <c r="BP274" s="18">
        <v>0.97289999999999999</v>
      </c>
      <c r="BQ274" s="18">
        <v>0.97289999999999999</v>
      </c>
      <c r="BR274" s="18">
        <v>0.97289999999999999</v>
      </c>
      <c r="BS274" s="18">
        <v>0.97289999999999999</v>
      </c>
      <c r="BT274" s="18">
        <v>0.97289999999999999</v>
      </c>
      <c r="BU274" s="18">
        <v>0.97289999999999999</v>
      </c>
      <c r="BV274" s="18">
        <v>0.97289999999999999</v>
      </c>
      <c r="BW274" s="18">
        <v>0.97289999999999999</v>
      </c>
      <c r="BX274" s="18">
        <v>0.97289999999999999</v>
      </c>
      <c r="BY274" s="18">
        <v>0.97289999999999999</v>
      </c>
      <c r="BZ274" s="18">
        <v>0.97289999999999999</v>
      </c>
      <c r="CA274" s="18">
        <v>0.97289999999999999</v>
      </c>
      <c r="CB274" s="18">
        <v>0.97289999999999999</v>
      </c>
      <c r="CC274" s="18">
        <v>0.97289999999999999</v>
      </c>
      <c r="CD274" s="18">
        <v>0.97289999999999999</v>
      </c>
      <c r="CE274" s="18">
        <v>0.97289999999999999</v>
      </c>
      <c r="CF274" s="18">
        <v>0.97289999999999999</v>
      </c>
      <c r="CG274" s="18">
        <v>0.97289999999999999</v>
      </c>
      <c r="CH274" s="18">
        <v>0.97289999999999999</v>
      </c>
      <c r="CI274" s="18">
        <v>0.97289999999999999</v>
      </c>
      <c r="CJ274" s="18">
        <v>0.97289999999999999</v>
      </c>
      <c r="CK274" s="18">
        <v>0.97289999999999999</v>
      </c>
      <c r="CL274" s="18">
        <v>0.97289999999999999</v>
      </c>
      <c r="CM274" s="18">
        <v>0.97289999999999999</v>
      </c>
      <c r="CN274" s="18">
        <v>0.97289999999999999</v>
      </c>
      <c r="CO274" s="18">
        <v>0.97289999999999999</v>
      </c>
      <c r="CP274" s="18">
        <v>0.97289999999999999</v>
      </c>
      <c r="CQ274" s="18">
        <v>0.97289999999999999</v>
      </c>
      <c r="CR274" s="18">
        <v>0.97289999999999999</v>
      </c>
      <c r="CS274" s="18">
        <v>0.97289999999999999</v>
      </c>
      <c r="CT274" s="18">
        <v>0.97289999999999999</v>
      </c>
      <c r="CU274" s="18">
        <v>0.97289999999999999</v>
      </c>
      <c r="CV274" s="18">
        <v>0.97289999999999999</v>
      </c>
      <c r="CW274" s="18">
        <v>0.97289999999999999</v>
      </c>
      <c r="CX274" s="18">
        <v>0.97289999999999999</v>
      </c>
      <c r="CY274" s="18">
        <v>0.97289999999999999</v>
      </c>
      <c r="CZ274" s="18">
        <v>0.97289999999999999</v>
      </c>
      <c r="DA274" s="18">
        <v>0.97289999999999999</v>
      </c>
      <c r="DB274" s="18">
        <v>0.97289999999999999</v>
      </c>
      <c r="DC274" s="18"/>
      <c r="DD274" s="18"/>
      <c r="DE274" s="18"/>
    </row>
    <row r="275" spans="1:109" x14ac:dyDescent="0.25">
      <c r="A275" s="175">
        <v>64</v>
      </c>
      <c r="B275" s="18">
        <v>1</v>
      </c>
      <c r="C275" s="18">
        <v>0.9909</v>
      </c>
      <c r="D275" s="18">
        <v>0.98829999999999996</v>
      </c>
      <c r="E275" s="18">
        <v>0.9859</v>
      </c>
      <c r="F275" s="18">
        <v>0.98399999999999999</v>
      </c>
      <c r="G275" s="18">
        <v>0.98270000000000002</v>
      </c>
      <c r="H275" s="18">
        <v>0.98170000000000002</v>
      </c>
      <c r="I275" s="18">
        <v>0.98070000000000002</v>
      </c>
      <c r="J275" s="18">
        <v>0.97970000000000002</v>
      </c>
      <c r="K275" s="18">
        <v>0.97860000000000003</v>
      </c>
      <c r="L275" s="18">
        <v>0.97760000000000002</v>
      </c>
      <c r="M275" s="18">
        <v>0.97660000000000002</v>
      </c>
      <c r="N275" s="18">
        <v>0.97570000000000001</v>
      </c>
      <c r="O275" s="18">
        <v>0.97489999999999999</v>
      </c>
      <c r="P275" s="18">
        <v>0.97419999999999995</v>
      </c>
      <c r="Q275" s="18">
        <v>0.97370000000000001</v>
      </c>
      <c r="R275" s="18">
        <v>0.97370000000000001</v>
      </c>
      <c r="S275" s="18">
        <v>0.97370000000000001</v>
      </c>
      <c r="T275" s="18">
        <v>0.97370000000000001</v>
      </c>
      <c r="U275" s="18">
        <v>0.97370000000000001</v>
      </c>
      <c r="V275" s="18">
        <v>0.97370000000000001</v>
      </c>
      <c r="W275" s="18">
        <v>0.97370000000000001</v>
      </c>
      <c r="X275" s="18">
        <v>0.97370000000000001</v>
      </c>
      <c r="Y275" s="18">
        <v>0.97370000000000001</v>
      </c>
      <c r="Z275" s="18">
        <v>0.97370000000000001</v>
      </c>
      <c r="AA275" s="18">
        <v>0.97370000000000001</v>
      </c>
      <c r="AB275" s="18">
        <v>0.97370000000000001</v>
      </c>
      <c r="AC275" s="18">
        <v>0.97370000000000001</v>
      </c>
      <c r="AD275" s="18">
        <v>0.97370000000000001</v>
      </c>
      <c r="AE275" s="18">
        <v>0.97370000000000001</v>
      </c>
      <c r="AF275" s="18">
        <v>0.97370000000000001</v>
      </c>
      <c r="AG275" s="18">
        <v>0.97370000000000001</v>
      </c>
      <c r="AH275" s="18">
        <v>0.97370000000000001</v>
      </c>
      <c r="AI275" s="18">
        <v>0.97370000000000001</v>
      </c>
      <c r="AJ275" s="18">
        <v>0.97370000000000001</v>
      </c>
      <c r="AK275" s="18">
        <v>0.97370000000000001</v>
      </c>
      <c r="AL275" s="18">
        <v>0.97370000000000001</v>
      </c>
      <c r="AM275" s="18">
        <v>0.97370000000000001</v>
      </c>
      <c r="AN275" s="18">
        <v>0.97370000000000001</v>
      </c>
      <c r="AO275" s="18">
        <v>0.97370000000000001</v>
      </c>
      <c r="AP275" s="18">
        <v>0.97370000000000001</v>
      </c>
      <c r="AQ275" s="18">
        <v>0.97370000000000001</v>
      </c>
      <c r="AR275" s="18">
        <v>0.97370000000000001</v>
      </c>
      <c r="AS275" s="18">
        <v>0.97370000000000001</v>
      </c>
      <c r="AT275" s="18">
        <v>0.97370000000000001</v>
      </c>
      <c r="AU275" s="18">
        <v>0.97370000000000001</v>
      </c>
      <c r="AV275" s="18">
        <v>0.97370000000000001</v>
      </c>
      <c r="AW275" s="18">
        <v>0.97370000000000001</v>
      </c>
      <c r="AX275" s="18">
        <v>0.97370000000000001</v>
      </c>
      <c r="AY275" s="18">
        <v>0.97370000000000001</v>
      </c>
      <c r="AZ275" s="18">
        <v>0.97370000000000001</v>
      </c>
      <c r="BA275" s="18">
        <v>0.97370000000000001</v>
      </c>
      <c r="BB275" s="18">
        <v>0.97370000000000001</v>
      </c>
      <c r="BC275" s="18">
        <v>0.97370000000000001</v>
      </c>
      <c r="BD275" s="18">
        <v>0.97370000000000001</v>
      </c>
      <c r="BE275" s="18">
        <v>0.97370000000000001</v>
      </c>
      <c r="BF275" s="18">
        <v>0.97370000000000001</v>
      </c>
      <c r="BG275" s="18">
        <v>0.97370000000000001</v>
      </c>
      <c r="BH275" s="18">
        <v>0.97370000000000001</v>
      </c>
      <c r="BI275" s="18">
        <v>0.97370000000000001</v>
      </c>
      <c r="BJ275" s="18">
        <v>0.97370000000000001</v>
      </c>
      <c r="BK275" s="18">
        <v>0.97370000000000001</v>
      </c>
      <c r="BL275" s="18">
        <v>0.97370000000000001</v>
      </c>
      <c r="BM275" s="18">
        <v>0.97370000000000001</v>
      </c>
      <c r="BN275" s="18">
        <v>0.97370000000000001</v>
      </c>
      <c r="BO275" s="18">
        <v>0.97370000000000001</v>
      </c>
      <c r="BP275" s="18">
        <v>0.97370000000000001</v>
      </c>
      <c r="BQ275" s="18">
        <v>0.97370000000000001</v>
      </c>
      <c r="BR275" s="18">
        <v>0.97370000000000001</v>
      </c>
      <c r="BS275" s="18">
        <v>0.97370000000000001</v>
      </c>
      <c r="BT275" s="18">
        <v>0.97370000000000001</v>
      </c>
      <c r="BU275" s="18">
        <v>0.97370000000000001</v>
      </c>
      <c r="BV275" s="18">
        <v>0.97370000000000001</v>
      </c>
      <c r="BW275" s="18">
        <v>0.97370000000000001</v>
      </c>
      <c r="BX275" s="18">
        <v>0.97370000000000001</v>
      </c>
      <c r="BY275" s="18">
        <v>0.97370000000000001</v>
      </c>
      <c r="BZ275" s="18">
        <v>0.97370000000000001</v>
      </c>
      <c r="CA275" s="18">
        <v>0.97370000000000001</v>
      </c>
      <c r="CB275" s="18">
        <v>0.97370000000000001</v>
      </c>
      <c r="CC275" s="18">
        <v>0.97370000000000001</v>
      </c>
      <c r="CD275" s="18">
        <v>0.97370000000000001</v>
      </c>
      <c r="CE275" s="18">
        <v>0.97370000000000001</v>
      </c>
      <c r="CF275" s="18">
        <v>0.97370000000000001</v>
      </c>
      <c r="CG275" s="18">
        <v>0.97370000000000001</v>
      </c>
      <c r="CH275" s="18">
        <v>0.97370000000000001</v>
      </c>
      <c r="CI275" s="18">
        <v>0.97370000000000001</v>
      </c>
      <c r="CJ275" s="18">
        <v>0.97370000000000001</v>
      </c>
      <c r="CK275" s="18">
        <v>0.97370000000000001</v>
      </c>
      <c r="CL275" s="18">
        <v>0.97370000000000001</v>
      </c>
      <c r="CM275" s="18">
        <v>0.97370000000000001</v>
      </c>
      <c r="CN275" s="18">
        <v>0.97370000000000001</v>
      </c>
      <c r="CO275" s="18">
        <v>0.97370000000000001</v>
      </c>
      <c r="CP275" s="18">
        <v>0.97370000000000001</v>
      </c>
      <c r="CQ275" s="18">
        <v>0.97370000000000001</v>
      </c>
      <c r="CR275" s="18">
        <v>0.97370000000000001</v>
      </c>
      <c r="CS275" s="18">
        <v>0.97370000000000001</v>
      </c>
      <c r="CT275" s="18">
        <v>0.97370000000000001</v>
      </c>
      <c r="CU275" s="18">
        <v>0.97370000000000001</v>
      </c>
      <c r="CV275" s="18">
        <v>0.97370000000000001</v>
      </c>
      <c r="CW275" s="18">
        <v>0.97370000000000001</v>
      </c>
      <c r="CX275" s="18">
        <v>0.97370000000000001</v>
      </c>
      <c r="CY275" s="18">
        <v>0.97370000000000001</v>
      </c>
      <c r="CZ275" s="18">
        <v>0.97370000000000001</v>
      </c>
      <c r="DA275" s="18">
        <v>0.97370000000000001</v>
      </c>
      <c r="DB275" s="18">
        <v>0.97370000000000001</v>
      </c>
      <c r="DC275" s="18"/>
      <c r="DD275" s="18"/>
      <c r="DE275" s="18"/>
    </row>
    <row r="276" spans="1:109" x14ac:dyDescent="0.25">
      <c r="A276" s="175">
        <v>65</v>
      </c>
      <c r="B276" s="18">
        <v>1</v>
      </c>
      <c r="C276" s="18">
        <v>0.99150000000000005</v>
      </c>
      <c r="D276" s="18">
        <v>0.98870000000000002</v>
      </c>
      <c r="E276" s="18">
        <v>0.98640000000000005</v>
      </c>
      <c r="F276" s="18">
        <v>0.98450000000000004</v>
      </c>
      <c r="G276" s="18">
        <v>0.98329999999999995</v>
      </c>
      <c r="H276" s="18">
        <v>0.98229999999999995</v>
      </c>
      <c r="I276" s="18">
        <v>0.98140000000000005</v>
      </c>
      <c r="J276" s="18">
        <v>0.98040000000000005</v>
      </c>
      <c r="K276" s="18">
        <v>0.97940000000000005</v>
      </c>
      <c r="L276" s="18">
        <v>0.97840000000000005</v>
      </c>
      <c r="M276" s="18">
        <v>0.97740000000000005</v>
      </c>
      <c r="N276" s="18">
        <v>0.97650000000000003</v>
      </c>
      <c r="O276" s="18">
        <v>0.97570000000000001</v>
      </c>
      <c r="P276" s="18">
        <v>0.97509999999999997</v>
      </c>
      <c r="Q276" s="18">
        <v>0.97450000000000003</v>
      </c>
      <c r="R276" s="18">
        <v>0.97450000000000003</v>
      </c>
      <c r="S276" s="18">
        <v>0.97450000000000003</v>
      </c>
      <c r="T276" s="18">
        <v>0.97450000000000003</v>
      </c>
      <c r="U276" s="18">
        <v>0.97450000000000003</v>
      </c>
      <c r="V276" s="18">
        <v>0.97450000000000003</v>
      </c>
      <c r="W276" s="18">
        <v>0.97450000000000003</v>
      </c>
      <c r="X276" s="18">
        <v>0.97450000000000003</v>
      </c>
      <c r="Y276" s="18">
        <v>0.97450000000000003</v>
      </c>
      <c r="Z276" s="18">
        <v>0.97450000000000003</v>
      </c>
      <c r="AA276" s="18">
        <v>0.97450000000000003</v>
      </c>
      <c r="AB276" s="18">
        <v>0.97450000000000003</v>
      </c>
      <c r="AC276" s="18">
        <v>0.97450000000000003</v>
      </c>
      <c r="AD276" s="18">
        <v>0.97450000000000003</v>
      </c>
      <c r="AE276" s="18">
        <v>0.97450000000000003</v>
      </c>
      <c r="AF276" s="18">
        <v>0.97450000000000003</v>
      </c>
      <c r="AG276" s="18">
        <v>0.97450000000000003</v>
      </c>
      <c r="AH276" s="18">
        <v>0.97450000000000003</v>
      </c>
      <c r="AI276" s="18">
        <v>0.97450000000000003</v>
      </c>
      <c r="AJ276" s="18">
        <v>0.97450000000000003</v>
      </c>
      <c r="AK276" s="18">
        <v>0.97450000000000003</v>
      </c>
      <c r="AL276" s="18">
        <v>0.97450000000000003</v>
      </c>
      <c r="AM276" s="18">
        <v>0.97450000000000003</v>
      </c>
      <c r="AN276" s="18">
        <v>0.97450000000000003</v>
      </c>
      <c r="AO276" s="18">
        <v>0.97450000000000003</v>
      </c>
      <c r="AP276" s="18">
        <v>0.97450000000000003</v>
      </c>
      <c r="AQ276" s="18">
        <v>0.97450000000000003</v>
      </c>
      <c r="AR276" s="18">
        <v>0.97450000000000003</v>
      </c>
      <c r="AS276" s="18">
        <v>0.97450000000000003</v>
      </c>
      <c r="AT276" s="18">
        <v>0.97450000000000003</v>
      </c>
      <c r="AU276" s="18">
        <v>0.97450000000000003</v>
      </c>
      <c r="AV276" s="18">
        <v>0.97450000000000003</v>
      </c>
      <c r="AW276" s="18">
        <v>0.97450000000000003</v>
      </c>
      <c r="AX276" s="18">
        <v>0.97450000000000003</v>
      </c>
      <c r="AY276" s="18">
        <v>0.97450000000000003</v>
      </c>
      <c r="AZ276" s="18">
        <v>0.97450000000000003</v>
      </c>
      <c r="BA276" s="18">
        <v>0.97450000000000003</v>
      </c>
      <c r="BB276" s="18">
        <v>0.97450000000000003</v>
      </c>
      <c r="BC276" s="18">
        <v>0.97450000000000003</v>
      </c>
      <c r="BD276" s="18">
        <v>0.97450000000000003</v>
      </c>
      <c r="BE276" s="18">
        <v>0.97450000000000003</v>
      </c>
      <c r="BF276" s="18">
        <v>0.97450000000000003</v>
      </c>
      <c r="BG276" s="18">
        <v>0.97450000000000003</v>
      </c>
      <c r="BH276" s="18">
        <v>0.97450000000000003</v>
      </c>
      <c r="BI276" s="18">
        <v>0.97450000000000003</v>
      </c>
      <c r="BJ276" s="18">
        <v>0.97450000000000003</v>
      </c>
      <c r="BK276" s="18">
        <v>0.97450000000000003</v>
      </c>
      <c r="BL276" s="18">
        <v>0.97450000000000003</v>
      </c>
      <c r="BM276" s="18">
        <v>0.97450000000000003</v>
      </c>
      <c r="BN276" s="18">
        <v>0.97450000000000003</v>
      </c>
      <c r="BO276" s="18">
        <v>0.97450000000000003</v>
      </c>
      <c r="BP276" s="18">
        <v>0.97450000000000003</v>
      </c>
      <c r="BQ276" s="18">
        <v>0.97450000000000003</v>
      </c>
      <c r="BR276" s="18">
        <v>0.97450000000000003</v>
      </c>
      <c r="BS276" s="18">
        <v>0.97450000000000003</v>
      </c>
      <c r="BT276" s="18">
        <v>0.97450000000000003</v>
      </c>
      <c r="BU276" s="18">
        <v>0.97450000000000003</v>
      </c>
      <c r="BV276" s="18">
        <v>0.97450000000000003</v>
      </c>
      <c r="BW276" s="18">
        <v>0.97450000000000003</v>
      </c>
      <c r="BX276" s="18">
        <v>0.97450000000000003</v>
      </c>
      <c r="BY276" s="18">
        <v>0.97450000000000003</v>
      </c>
      <c r="BZ276" s="18">
        <v>0.97450000000000003</v>
      </c>
      <c r="CA276" s="18">
        <v>0.97450000000000003</v>
      </c>
      <c r="CB276" s="18">
        <v>0.97450000000000003</v>
      </c>
      <c r="CC276" s="18">
        <v>0.97450000000000003</v>
      </c>
      <c r="CD276" s="18">
        <v>0.97450000000000003</v>
      </c>
      <c r="CE276" s="18">
        <v>0.97450000000000003</v>
      </c>
      <c r="CF276" s="18">
        <v>0.97450000000000003</v>
      </c>
      <c r="CG276" s="18">
        <v>0.97450000000000003</v>
      </c>
      <c r="CH276" s="18">
        <v>0.97450000000000003</v>
      </c>
      <c r="CI276" s="18">
        <v>0.97450000000000003</v>
      </c>
      <c r="CJ276" s="18">
        <v>0.97450000000000003</v>
      </c>
      <c r="CK276" s="18">
        <v>0.97450000000000003</v>
      </c>
      <c r="CL276" s="18">
        <v>0.97450000000000003</v>
      </c>
      <c r="CM276" s="18">
        <v>0.97450000000000003</v>
      </c>
      <c r="CN276" s="18">
        <v>0.97450000000000003</v>
      </c>
      <c r="CO276" s="18">
        <v>0.97450000000000003</v>
      </c>
      <c r="CP276" s="18">
        <v>0.97450000000000003</v>
      </c>
      <c r="CQ276" s="18">
        <v>0.97450000000000003</v>
      </c>
      <c r="CR276" s="18">
        <v>0.97450000000000003</v>
      </c>
      <c r="CS276" s="18">
        <v>0.97450000000000003</v>
      </c>
      <c r="CT276" s="18">
        <v>0.97450000000000003</v>
      </c>
      <c r="CU276" s="18">
        <v>0.97450000000000003</v>
      </c>
      <c r="CV276" s="18">
        <v>0.97450000000000003</v>
      </c>
      <c r="CW276" s="18">
        <v>0.97450000000000003</v>
      </c>
      <c r="CX276" s="18">
        <v>0.97450000000000003</v>
      </c>
      <c r="CY276" s="18">
        <v>0.97450000000000003</v>
      </c>
      <c r="CZ276" s="18">
        <v>0.97450000000000003</v>
      </c>
      <c r="DA276" s="18">
        <v>0.97450000000000003</v>
      </c>
      <c r="DB276" s="18">
        <v>0.97450000000000003</v>
      </c>
      <c r="DC276" s="18"/>
      <c r="DD276" s="18"/>
      <c r="DE276" s="18"/>
    </row>
    <row r="277" spans="1:109" x14ac:dyDescent="0.25">
      <c r="A277" s="175">
        <v>66</v>
      </c>
      <c r="B277" s="18">
        <v>1</v>
      </c>
      <c r="C277" s="18">
        <v>0.99199999999999999</v>
      </c>
      <c r="D277" s="18">
        <v>0.98929999999999996</v>
      </c>
      <c r="E277" s="18">
        <v>0.9869</v>
      </c>
      <c r="F277" s="18">
        <v>0.98509999999999998</v>
      </c>
      <c r="G277" s="18">
        <v>0.9839</v>
      </c>
      <c r="H277" s="18">
        <v>0.98299999999999998</v>
      </c>
      <c r="I277" s="18">
        <v>0.98209999999999997</v>
      </c>
      <c r="J277" s="18">
        <v>0.98109999999999997</v>
      </c>
      <c r="K277" s="18">
        <v>0.98009999999999997</v>
      </c>
      <c r="L277" s="18">
        <v>0.97909999999999997</v>
      </c>
      <c r="M277" s="18">
        <v>0.97819999999999996</v>
      </c>
      <c r="N277" s="18">
        <v>0.97729999999999995</v>
      </c>
      <c r="O277" s="18">
        <v>0.97650000000000003</v>
      </c>
      <c r="P277" s="18">
        <v>0.97589999999999999</v>
      </c>
      <c r="Q277" s="18">
        <v>0.97540000000000004</v>
      </c>
      <c r="R277" s="18">
        <v>0.97540000000000004</v>
      </c>
      <c r="S277" s="18">
        <v>0.97540000000000004</v>
      </c>
      <c r="T277" s="18">
        <v>0.97540000000000004</v>
      </c>
      <c r="U277" s="18">
        <v>0.97540000000000004</v>
      </c>
      <c r="V277" s="18">
        <v>0.97540000000000004</v>
      </c>
      <c r="W277" s="18">
        <v>0.97540000000000004</v>
      </c>
      <c r="X277" s="18">
        <v>0.97540000000000004</v>
      </c>
      <c r="Y277" s="18">
        <v>0.97540000000000004</v>
      </c>
      <c r="Z277" s="18">
        <v>0.97540000000000004</v>
      </c>
      <c r="AA277" s="18">
        <v>0.97540000000000004</v>
      </c>
      <c r="AB277" s="18">
        <v>0.97540000000000004</v>
      </c>
      <c r="AC277" s="18">
        <v>0.97540000000000004</v>
      </c>
      <c r="AD277" s="18">
        <v>0.97540000000000004</v>
      </c>
      <c r="AE277" s="18">
        <v>0.97540000000000004</v>
      </c>
      <c r="AF277" s="18">
        <v>0.97540000000000004</v>
      </c>
      <c r="AG277" s="18">
        <v>0.97540000000000004</v>
      </c>
      <c r="AH277" s="18">
        <v>0.97540000000000004</v>
      </c>
      <c r="AI277" s="18">
        <v>0.97540000000000004</v>
      </c>
      <c r="AJ277" s="18">
        <v>0.97540000000000004</v>
      </c>
      <c r="AK277" s="18">
        <v>0.97540000000000004</v>
      </c>
      <c r="AL277" s="18">
        <v>0.97540000000000004</v>
      </c>
      <c r="AM277" s="18">
        <v>0.97540000000000004</v>
      </c>
      <c r="AN277" s="18">
        <v>0.97540000000000004</v>
      </c>
      <c r="AO277" s="18">
        <v>0.97540000000000004</v>
      </c>
      <c r="AP277" s="18">
        <v>0.97540000000000004</v>
      </c>
      <c r="AQ277" s="18">
        <v>0.97540000000000004</v>
      </c>
      <c r="AR277" s="18">
        <v>0.97540000000000004</v>
      </c>
      <c r="AS277" s="18">
        <v>0.97540000000000004</v>
      </c>
      <c r="AT277" s="18">
        <v>0.97540000000000004</v>
      </c>
      <c r="AU277" s="18">
        <v>0.97540000000000004</v>
      </c>
      <c r="AV277" s="18">
        <v>0.97540000000000004</v>
      </c>
      <c r="AW277" s="18">
        <v>0.97540000000000004</v>
      </c>
      <c r="AX277" s="18">
        <v>0.97540000000000004</v>
      </c>
      <c r="AY277" s="18">
        <v>0.97540000000000004</v>
      </c>
      <c r="AZ277" s="18">
        <v>0.97540000000000004</v>
      </c>
      <c r="BA277" s="18">
        <v>0.97540000000000004</v>
      </c>
      <c r="BB277" s="18">
        <v>0.97540000000000004</v>
      </c>
      <c r="BC277" s="18">
        <v>0.97540000000000004</v>
      </c>
      <c r="BD277" s="18">
        <v>0.97540000000000004</v>
      </c>
      <c r="BE277" s="18">
        <v>0.97540000000000004</v>
      </c>
      <c r="BF277" s="18">
        <v>0.97540000000000004</v>
      </c>
      <c r="BG277" s="18">
        <v>0.97540000000000004</v>
      </c>
      <c r="BH277" s="18">
        <v>0.97540000000000004</v>
      </c>
      <c r="BI277" s="18">
        <v>0.97540000000000004</v>
      </c>
      <c r="BJ277" s="18">
        <v>0.97540000000000004</v>
      </c>
      <c r="BK277" s="18">
        <v>0.97540000000000004</v>
      </c>
      <c r="BL277" s="18">
        <v>0.97540000000000004</v>
      </c>
      <c r="BM277" s="18">
        <v>0.97540000000000004</v>
      </c>
      <c r="BN277" s="18">
        <v>0.97540000000000004</v>
      </c>
      <c r="BO277" s="18">
        <v>0.97540000000000004</v>
      </c>
      <c r="BP277" s="18">
        <v>0.97540000000000004</v>
      </c>
      <c r="BQ277" s="18">
        <v>0.97540000000000004</v>
      </c>
      <c r="BR277" s="18">
        <v>0.97540000000000004</v>
      </c>
      <c r="BS277" s="18">
        <v>0.97540000000000004</v>
      </c>
      <c r="BT277" s="18">
        <v>0.97540000000000004</v>
      </c>
      <c r="BU277" s="18">
        <v>0.97540000000000004</v>
      </c>
      <c r="BV277" s="18">
        <v>0.97540000000000004</v>
      </c>
      <c r="BW277" s="18">
        <v>0.97540000000000004</v>
      </c>
      <c r="BX277" s="18">
        <v>0.97540000000000004</v>
      </c>
      <c r="BY277" s="18">
        <v>0.97540000000000004</v>
      </c>
      <c r="BZ277" s="18">
        <v>0.97540000000000004</v>
      </c>
      <c r="CA277" s="18">
        <v>0.97540000000000004</v>
      </c>
      <c r="CB277" s="18">
        <v>0.97540000000000004</v>
      </c>
      <c r="CC277" s="18">
        <v>0.97540000000000004</v>
      </c>
      <c r="CD277" s="18">
        <v>0.97540000000000004</v>
      </c>
      <c r="CE277" s="18">
        <v>0.97540000000000004</v>
      </c>
      <c r="CF277" s="18">
        <v>0.97540000000000004</v>
      </c>
      <c r="CG277" s="18">
        <v>0.97540000000000004</v>
      </c>
      <c r="CH277" s="18">
        <v>0.97540000000000004</v>
      </c>
      <c r="CI277" s="18">
        <v>0.97540000000000004</v>
      </c>
      <c r="CJ277" s="18">
        <v>0.97540000000000004</v>
      </c>
      <c r="CK277" s="18">
        <v>0.97540000000000004</v>
      </c>
      <c r="CL277" s="18">
        <v>0.97540000000000004</v>
      </c>
      <c r="CM277" s="18">
        <v>0.97540000000000004</v>
      </c>
      <c r="CN277" s="18">
        <v>0.97540000000000004</v>
      </c>
      <c r="CO277" s="18">
        <v>0.97540000000000004</v>
      </c>
      <c r="CP277" s="18">
        <v>0.97540000000000004</v>
      </c>
      <c r="CQ277" s="18">
        <v>0.97540000000000004</v>
      </c>
      <c r="CR277" s="18">
        <v>0.97540000000000004</v>
      </c>
      <c r="CS277" s="18">
        <v>0.97540000000000004</v>
      </c>
      <c r="CT277" s="18">
        <v>0.97540000000000004</v>
      </c>
      <c r="CU277" s="18">
        <v>0.97540000000000004</v>
      </c>
      <c r="CV277" s="18">
        <v>0.97540000000000004</v>
      </c>
      <c r="CW277" s="18">
        <v>0.97540000000000004</v>
      </c>
      <c r="CX277" s="18">
        <v>0.97540000000000004</v>
      </c>
      <c r="CY277" s="18">
        <v>0.97540000000000004</v>
      </c>
      <c r="CZ277" s="18">
        <v>0.97540000000000004</v>
      </c>
      <c r="DA277" s="18">
        <v>0.97540000000000004</v>
      </c>
      <c r="DB277" s="18">
        <v>0.97540000000000004</v>
      </c>
      <c r="DC277" s="18"/>
      <c r="DD277" s="18"/>
      <c r="DE277" s="18"/>
    </row>
    <row r="278" spans="1:109" x14ac:dyDescent="0.25">
      <c r="A278" s="175">
        <v>67</v>
      </c>
      <c r="B278" s="18">
        <v>1</v>
      </c>
      <c r="C278" s="18">
        <v>0.99250000000000005</v>
      </c>
      <c r="D278" s="18">
        <v>0.9899</v>
      </c>
      <c r="E278" s="18">
        <v>0.98760000000000003</v>
      </c>
      <c r="F278" s="18">
        <v>0.98570000000000002</v>
      </c>
      <c r="G278" s="18">
        <v>0.98450000000000004</v>
      </c>
      <c r="H278" s="18">
        <v>0.98360000000000003</v>
      </c>
      <c r="I278" s="18">
        <v>0.98270000000000002</v>
      </c>
      <c r="J278" s="18">
        <v>0.98180000000000001</v>
      </c>
      <c r="K278" s="18">
        <v>0.98080000000000001</v>
      </c>
      <c r="L278" s="18">
        <v>0.97989999999999999</v>
      </c>
      <c r="M278" s="18">
        <v>0.97899999999999998</v>
      </c>
      <c r="N278" s="18">
        <v>0.97809999999999997</v>
      </c>
      <c r="O278" s="18">
        <v>0.97729999999999995</v>
      </c>
      <c r="P278" s="18">
        <v>0.97670000000000001</v>
      </c>
      <c r="Q278" s="18">
        <v>0.97619999999999996</v>
      </c>
      <c r="R278" s="18">
        <v>0.97619999999999996</v>
      </c>
      <c r="S278" s="18">
        <v>0.97619999999999996</v>
      </c>
      <c r="T278" s="18">
        <v>0.97619999999999996</v>
      </c>
      <c r="U278" s="18">
        <v>0.97619999999999996</v>
      </c>
      <c r="V278" s="18">
        <v>0.97619999999999996</v>
      </c>
      <c r="W278" s="18">
        <v>0.97619999999999996</v>
      </c>
      <c r="X278" s="18">
        <v>0.97619999999999996</v>
      </c>
      <c r="Y278" s="18">
        <v>0.97619999999999996</v>
      </c>
      <c r="Z278" s="18">
        <v>0.97619999999999996</v>
      </c>
      <c r="AA278" s="18">
        <v>0.97619999999999996</v>
      </c>
      <c r="AB278" s="18">
        <v>0.97619999999999996</v>
      </c>
      <c r="AC278" s="18">
        <v>0.97619999999999996</v>
      </c>
      <c r="AD278" s="18">
        <v>0.97619999999999996</v>
      </c>
      <c r="AE278" s="18">
        <v>0.97619999999999996</v>
      </c>
      <c r="AF278" s="18">
        <v>0.97619999999999996</v>
      </c>
      <c r="AG278" s="18">
        <v>0.97619999999999996</v>
      </c>
      <c r="AH278" s="18">
        <v>0.97619999999999996</v>
      </c>
      <c r="AI278" s="18">
        <v>0.97619999999999996</v>
      </c>
      <c r="AJ278" s="18">
        <v>0.97619999999999996</v>
      </c>
      <c r="AK278" s="18">
        <v>0.97619999999999996</v>
      </c>
      <c r="AL278" s="18">
        <v>0.97619999999999996</v>
      </c>
      <c r="AM278" s="18">
        <v>0.97619999999999996</v>
      </c>
      <c r="AN278" s="18">
        <v>0.97619999999999996</v>
      </c>
      <c r="AO278" s="18">
        <v>0.97619999999999996</v>
      </c>
      <c r="AP278" s="18">
        <v>0.97619999999999996</v>
      </c>
      <c r="AQ278" s="18">
        <v>0.97619999999999996</v>
      </c>
      <c r="AR278" s="18">
        <v>0.97619999999999996</v>
      </c>
      <c r="AS278" s="18">
        <v>0.97619999999999996</v>
      </c>
      <c r="AT278" s="18">
        <v>0.97619999999999996</v>
      </c>
      <c r="AU278" s="18">
        <v>0.97619999999999996</v>
      </c>
      <c r="AV278" s="18">
        <v>0.97619999999999996</v>
      </c>
      <c r="AW278" s="18">
        <v>0.97619999999999996</v>
      </c>
      <c r="AX278" s="18">
        <v>0.97619999999999996</v>
      </c>
      <c r="AY278" s="18">
        <v>0.97619999999999996</v>
      </c>
      <c r="AZ278" s="18">
        <v>0.97619999999999996</v>
      </c>
      <c r="BA278" s="18">
        <v>0.97619999999999996</v>
      </c>
      <c r="BB278" s="18">
        <v>0.97619999999999996</v>
      </c>
      <c r="BC278" s="18">
        <v>0.97619999999999996</v>
      </c>
      <c r="BD278" s="18">
        <v>0.97619999999999996</v>
      </c>
      <c r="BE278" s="18">
        <v>0.97619999999999996</v>
      </c>
      <c r="BF278" s="18">
        <v>0.97619999999999996</v>
      </c>
      <c r="BG278" s="18">
        <v>0.97619999999999996</v>
      </c>
      <c r="BH278" s="18">
        <v>0.97619999999999996</v>
      </c>
      <c r="BI278" s="18">
        <v>0.97619999999999996</v>
      </c>
      <c r="BJ278" s="18">
        <v>0.97619999999999996</v>
      </c>
      <c r="BK278" s="18">
        <v>0.97619999999999996</v>
      </c>
      <c r="BL278" s="18">
        <v>0.97619999999999996</v>
      </c>
      <c r="BM278" s="18">
        <v>0.97619999999999996</v>
      </c>
      <c r="BN278" s="18">
        <v>0.97619999999999996</v>
      </c>
      <c r="BO278" s="18">
        <v>0.97619999999999996</v>
      </c>
      <c r="BP278" s="18">
        <v>0.97619999999999996</v>
      </c>
      <c r="BQ278" s="18">
        <v>0.97619999999999996</v>
      </c>
      <c r="BR278" s="18">
        <v>0.97619999999999996</v>
      </c>
      <c r="BS278" s="18">
        <v>0.97619999999999996</v>
      </c>
      <c r="BT278" s="18">
        <v>0.97619999999999996</v>
      </c>
      <c r="BU278" s="18">
        <v>0.97619999999999996</v>
      </c>
      <c r="BV278" s="18">
        <v>0.97619999999999996</v>
      </c>
      <c r="BW278" s="18">
        <v>0.97619999999999996</v>
      </c>
      <c r="BX278" s="18">
        <v>0.97619999999999996</v>
      </c>
      <c r="BY278" s="18">
        <v>0.97619999999999996</v>
      </c>
      <c r="BZ278" s="18">
        <v>0.97619999999999996</v>
      </c>
      <c r="CA278" s="18">
        <v>0.97619999999999996</v>
      </c>
      <c r="CB278" s="18">
        <v>0.97619999999999996</v>
      </c>
      <c r="CC278" s="18">
        <v>0.97619999999999996</v>
      </c>
      <c r="CD278" s="18">
        <v>0.97619999999999996</v>
      </c>
      <c r="CE278" s="18">
        <v>0.97619999999999996</v>
      </c>
      <c r="CF278" s="18">
        <v>0.97619999999999996</v>
      </c>
      <c r="CG278" s="18">
        <v>0.97619999999999996</v>
      </c>
      <c r="CH278" s="18">
        <v>0.97619999999999996</v>
      </c>
      <c r="CI278" s="18">
        <v>0.97619999999999996</v>
      </c>
      <c r="CJ278" s="18">
        <v>0.97619999999999996</v>
      </c>
      <c r="CK278" s="18">
        <v>0.97619999999999996</v>
      </c>
      <c r="CL278" s="18">
        <v>0.97619999999999996</v>
      </c>
      <c r="CM278" s="18">
        <v>0.97619999999999996</v>
      </c>
      <c r="CN278" s="18">
        <v>0.97619999999999996</v>
      </c>
      <c r="CO278" s="18">
        <v>0.97619999999999996</v>
      </c>
      <c r="CP278" s="18">
        <v>0.97619999999999996</v>
      </c>
      <c r="CQ278" s="18">
        <v>0.97619999999999996</v>
      </c>
      <c r="CR278" s="18">
        <v>0.97619999999999996</v>
      </c>
      <c r="CS278" s="18">
        <v>0.97619999999999996</v>
      </c>
      <c r="CT278" s="18">
        <v>0.97619999999999996</v>
      </c>
      <c r="CU278" s="18">
        <v>0.97619999999999996</v>
      </c>
      <c r="CV278" s="18">
        <v>0.97619999999999996</v>
      </c>
      <c r="CW278" s="18">
        <v>0.97619999999999996</v>
      </c>
      <c r="CX278" s="18">
        <v>0.97619999999999996</v>
      </c>
      <c r="CY278" s="18">
        <v>0.97619999999999996</v>
      </c>
      <c r="CZ278" s="18">
        <v>0.97619999999999996</v>
      </c>
      <c r="DA278" s="18">
        <v>0.97619999999999996</v>
      </c>
      <c r="DB278" s="18">
        <v>0.97619999999999996</v>
      </c>
      <c r="DC278" s="18"/>
      <c r="DD278" s="18"/>
      <c r="DE278" s="18"/>
    </row>
    <row r="279" spans="1:109" x14ac:dyDescent="0.25">
      <c r="A279" s="175">
        <v>68</v>
      </c>
      <c r="B279" s="18">
        <v>1</v>
      </c>
      <c r="C279" s="18">
        <v>0.9929</v>
      </c>
      <c r="D279" s="18">
        <v>0.99050000000000005</v>
      </c>
      <c r="E279" s="18">
        <v>0.98819999999999997</v>
      </c>
      <c r="F279" s="18">
        <v>0.98640000000000005</v>
      </c>
      <c r="G279" s="18">
        <v>0.98509999999999998</v>
      </c>
      <c r="H279" s="18">
        <v>0.98429999999999995</v>
      </c>
      <c r="I279" s="18">
        <v>0.98340000000000005</v>
      </c>
      <c r="J279" s="18">
        <v>0.98250000000000004</v>
      </c>
      <c r="K279" s="18">
        <v>0.98160000000000003</v>
      </c>
      <c r="L279" s="18">
        <v>0.98070000000000002</v>
      </c>
      <c r="M279" s="18">
        <v>0.9798</v>
      </c>
      <c r="N279" s="18">
        <v>0.97889999999999999</v>
      </c>
      <c r="O279" s="18">
        <v>0.97819999999999996</v>
      </c>
      <c r="P279" s="18">
        <v>0.97750000000000004</v>
      </c>
      <c r="Q279" s="18">
        <v>0.97699999999999998</v>
      </c>
      <c r="R279" s="18">
        <v>0.97699999999999998</v>
      </c>
      <c r="S279" s="18">
        <v>0.97699999999999998</v>
      </c>
      <c r="T279" s="18">
        <v>0.97699999999999998</v>
      </c>
      <c r="U279" s="18">
        <v>0.97699999999999998</v>
      </c>
      <c r="V279" s="18">
        <v>0.97699999999999998</v>
      </c>
      <c r="W279" s="18">
        <v>0.97699999999999998</v>
      </c>
      <c r="X279" s="18">
        <v>0.97699999999999998</v>
      </c>
      <c r="Y279" s="18">
        <v>0.97699999999999998</v>
      </c>
      <c r="Z279" s="18">
        <v>0.97699999999999998</v>
      </c>
      <c r="AA279" s="18">
        <v>0.97699999999999998</v>
      </c>
      <c r="AB279" s="18">
        <v>0.97699999999999998</v>
      </c>
      <c r="AC279" s="18">
        <v>0.97699999999999998</v>
      </c>
      <c r="AD279" s="18">
        <v>0.97699999999999998</v>
      </c>
      <c r="AE279" s="18">
        <v>0.97699999999999998</v>
      </c>
      <c r="AF279" s="18">
        <v>0.97699999999999998</v>
      </c>
      <c r="AG279" s="18">
        <v>0.97699999999999998</v>
      </c>
      <c r="AH279" s="18">
        <v>0.97699999999999998</v>
      </c>
      <c r="AI279" s="18">
        <v>0.97699999999999998</v>
      </c>
      <c r="AJ279" s="18">
        <v>0.97699999999999998</v>
      </c>
      <c r="AK279" s="18">
        <v>0.97699999999999998</v>
      </c>
      <c r="AL279" s="18">
        <v>0.97699999999999998</v>
      </c>
      <c r="AM279" s="18">
        <v>0.97699999999999998</v>
      </c>
      <c r="AN279" s="18">
        <v>0.97699999999999998</v>
      </c>
      <c r="AO279" s="18">
        <v>0.97699999999999998</v>
      </c>
      <c r="AP279" s="18">
        <v>0.97699999999999998</v>
      </c>
      <c r="AQ279" s="18">
        <v>0.97699999999999998</v>
      </c>
      <c r="AR279" s="18">
        <v>0.97699999999999998</v>
      </c>
      <c r="AS279" s="18">
        <v>0.97699999999999998</v>
      </c>
      <c r="AT279" s="18">
        <v>0.97699999999999998</v>
      </c>
      <c r="AU279" s="18">
        <v>0.97699999999999998</v>
      </c>
      <c r="AV279" s="18">
        <v>0.97699999999999998</v>
      </c>
      <c r="AW279" s="18">
        <v>0.97699999999999998</v>
      </c>
      <c r="AX279" s="18">
        <v>0.97699999999999998</v>
      </c>
      <c r="AY279" s="18">
        <v>0.97699999999999998</v>
      </c>
      <c r="AZ279" s="18">
        <v>0.97699999999999998</v>
      </c>
      <c r="BA279" s="18">
        <v>0.97699999999999998</v>
      </c>
      <c r="BB279" s="18">
        <v>0.97699999999999998</v>
      </c>
      <c r="BC279" s="18">
        <v>0.97699999999999998</v>
      </c>
      <c r="BD279" s="18">
        <v>0.97699999999999998</v>
      </c>
      <c r="BE279" s="18">
        <v>0.97699999999999998</v>
      </c>
      <c r="BF279" s="18">
        <v>0.97699999999999998</v>
      </c>
      <c r="BG279" s="18">
        <v>0.97699999999999998</v>
      </c>
      <c r="BH279" s="18">
        <v>0.97699999999999998</v>
      </c>
      <c r="BI279" s="18">
        <v>0.97699999999999998</v>
      </c>
      <c r="BJ279" s="18">
        <v>0.97699999999999998</v>
      </c>
      <c r="BK279" s="18">
        <v>0.97699999999999998</v>
      </c>
      <c r="BL279" s="18">
        <v>0.97699999999999998</v>
      </c>
      <c r="BM279" s="18">
        <v>0.97699999999999998</v>
      </c>
      <c r="BN279" s="18">
        <v>0.97699999999999998</v>
      </c>
      <c r="BO279" s="18">
        <v>0.97699999999999998</v>
      </c>
      <c r="BP279" s="18">
        <v>0.97699999999999998</v>
      </c>
      <c r="BQ279" s="18">
        <v>0.97699999999999998</v>
      </c>
      <c r="BR279" s="18">
        <v>0.97699999999999998</v>
      </c>
      <c r="BS279" s="18">
        <v>0.97699999999999998</v>
      </c>
      <c r="BT279" s="18">
        <v>0.97699999999999998</v>
      </c>
      <c r="BU279" s="18">
        <v>0.97699999999999998</v>
      </c>
      <c r="BV279" s="18">
        <v>0.97699999999999998</v>
      </c>
      <c r="BW279" s="18">
        <v>0.97699999999999998</v>
      </c>
      <c r="BX279" s="18">
        <v>0.97699999999999998</v>
      </c>
      <c r="BY279" s="18">
        <v>0.97699999999999998</v>
      </c>
      <c r="BZ279" s="18">
        <v>0.97699999999999998</v>
      </c>
      <c r="CA279" s="18">
        <v>0.97699999999999998</v>
      </c>
      <c r="CB279" s="18">
        <v>0.97699999999999998</v>
      </c>
      <c r="CC279" s="18">
        <v>0.97699999999999998</v>
      </c>
      <c r="CD279" s="18">
        <v>0.97699999999999998</v>
      </c>
      <c r="CE279" s="18">
        <v>0.97699999999999998</v>
      </c>
      <c r="CF279" s="18">
        <v>0.97699999999999998</v>
      </c>
      <c r="CG279" s="18">
        <v>0.97699999999999998</v>
      </c>
      <c r="CH279" s="18">
        <v>0.97699999999999998</v>
      </c>
      <c r="CI279" s="18">
        <v>0.97699999999999998</v>
      </c>
      <c r="CJ279" s="18">
        <v>0.97699999999999998</v>
      </c>
      <c r="CK279" s="18">
        <v>0.97699999999999998</v>
      </c>
      <c r="CL279" s="18">
        <v>0.97699999999999998</v>
      </c>
      <c r="CM279" s="18">
        <v>0.97699999999999998</v>
      </c>
      <c r="CN279" s="18">
        <v>0.97699999999999998</v>
      </c>
      <c r="CO279" s="18">
        <v>0.97699999999999998</v>
      </c>
      <c r="CP279" s="18">
        <v>0.97699999999999998</v>
      </c>
      <c r="CQ279" s="18">
        <v>0.97699999999999998</v>
      </c>
      <c r="CR279" s="18">
        <v>0.97699999999999998</v>
      </c>
      <c r="CS279" s="18">
        <v>0.97699999999999998</v>
      </c>
      <c r="CT279" s="18">
        <v>0.97699999999999998</v>
      </c>
      <c r="CU279" s="18">
        <v>0.97699999999999998</v>
      </c>
      <c r="CV279" s="18">
        <v>0.97699999999999998</v>
      </c>
      <c r="CW279" s="18">
        <v>0.97699999999999998</v>
      </c>
      <c r="CX279" s="18">
        <v>0.97699999999999998</v>
      </c>
      <c r="CY279" s="18">
        <v>0.97699999999999998</v>
      </c>
      <c r="CZ279" s="18">
        <v>0.97699999999999998</v>
      </c>
      <c r="DA279" s="18">
        <v>0.97699999999999998</v>
      </c>
      <c r="DB279" s="18">
        <v>0.97699999999999998</v>
      </c>
      <c r="DC279" s="18"/>
      <c r="DD279" s="18"/>
      <c r="DE279" s="18"/>
    </row>
    <row r="280" spans="1:109" x14ac:dyDescent="0.25">
      <c r="A280" s="175">
        <v>69</v>
      </c>
      <c r="B280" s="18">
        <v>1</v>
      </c>
      <c r="C280" s="18">
        <v>0.99339999999999995</v>
      </c>
      <c r="D280" s="18">
        <v>0.99099999999999999</v>
      </c>
      <c r="E280" s="18">
        <v>0.9889</v>
      </c>
      <c r="F280" s="18">
        <v>0.98709999999999998</v>
      </c>
      <c r="G280" s="18">
        <v>0.9859</v>
      </c>
      <c r="H280" s="18">
        <v>0.9849</v>
      </c>
      <c r="I280" s="18">
        <v>0.98409999999999997</v>
      </c>
      <c r="J280" s="18">
        <v>0.98319999999999996</v>
      </c>
      <c r="K280" s="18">
        <v>0.98229999999999995</v>
      </c>
      <c r="L280" s="18">
        <v>0.98140000000000005</v>
      </c>
      <c r="M280" s="18">
        <v>0.98050000000000004</v>
      </c>
      <c r="N280" s="18">
        <v>0.97970000000000002</v>
      </c>
      <c r="O280" s="18">
        <v>0.97899999999999998</v>
      </c>
      <c r="P280" s="18">
        <v>0.97829999999999995</v>
      </c>
      <c r="Q280" s="18">
        <v>0.9778</v>
      </c>
      <c r="R280" s="18">
        <v>0.9778</v>
      </c>
      <c r="S280" s="18">
        <v>0.9778</v>
      </c>
      <c r="T280" s="18">
        <v>0.9778</v>
      </c>
      <c r="U280" s="18">
        <v>0.9778</v>
      </c>
      <c r="V280" s="18">
        <v>0.9778</v>
      </c>
      <c r="W280" s="18">
        <v>0.9778</v>
      </c>
      <c r="X280" s="18">
        <v>0.9778</v>
      </c>
      <c r="Y280" s="18">
        <v>0.9778</v>
      </c>
      <c r="Z280" s="18">
        <v>0.9778</v>
      </c>
      <c r="AA280" s="18">
        <v>0.9778</v>
      </c>
      <c r="AB280" s="18">
        <v>0.9778</v>
      </c>
      <c r="AC280" s="18">
        <v>0.9778</v>
      </c>
      <c r="AD280" s="18">
        <v>0.9778</v>
      </c>
      <c r="AE280" s="18">
        <v>0.9778</v>
      </c>
      <c r="AF280" s="18">
        <v>0.9778</v>
      </c>
      <c r="AG280" s="18">
        <v>0.9778</v>
      </c>
      <c r="AH280" s="18">
        <v>0.9778</v>
      </c>
      <c r="AI280" s="18">
        <v>0.9778</v>
      </c>
      <c r="AJ280" s="18">
        <v>0.9778</v>
      </c>
      <c r="AK280" s="18">
        <v>0.9778</v>
      </c>
      <c r="AL280" s="18">
        <v>0.9778</v>
      </c>
      <c r="AM280" s="18">
        <v>0.9778</v>
      </c>
      <c r="AN280" s="18">
        <v>0.9778</v>
      </c>
      <c r="AO280" s="18">
        <v>0.9778</v>
      </c>
      <c r="AP280" s="18">
        <v>0.9778</v>
      </c>
      <c r="AQ280" s="18">
        <v>0.9778</v>
      </c>
      <c r="AR280" s="18">
        <v>0.9778</v>
      </c>
      <c r="AS280" s="18">
        <v>0.9778</v>
      </c>
      <c r="AT280" s="18">
        <v>0.9778</v>
      </c>
      <c r="AU280" s="18">
        <v>0.9778</v>
      </c>
      <c r="AV280" s="18">
        <v>0.9778</v>
      </c>
      <c r="AW280" s="18">
        <v>0.9778</v>
      </c>
      <c r="AX280" s="18">
        <v>0.9778</v>
      </c>
      <c r="AY280" s="18">
        <v>0.9778</v>
      </c>
      <c r="AZ280" s="18">
        <v>0.9778</v>
      </c>
      <c r="BA280" s="18">
        <v>0.9778</v>
      </c>
      <c r="BB280" s="18">
        <v>0.9778</v>
      </c>
      <c r="BC280" s="18">
        <v>0.9778</v>
      </c>
      <c r="BD280" s="18">
        <v>0.9778</v>
      </c>
      <c r="BE280" s="18">
        <v>0.9778</v>
      </c>
      <c r="BF280" s="18">
        <v>0.9778</v>
      </c>
      <c r="BG280" s="18">
        <v>0.9778</v>
      </c>
      <c r="BH280" s="18">
        <v>0.9778</v>
      </c>
      <c r="BI280" s="18">
        <v>0.9778</v>
      </c>
      <c r="BJ280" s="18">
        <v>0.9778</v>
      </c>
      <c r="BK280" s="18">
        <v>0.9778</v>
      </c>
      <c r="BL280" s="18">
        <v>0.9778</v>
      </c>
      <c r="BM280" s="18">
        <v>0.9778</v>
      </c>
      <c r="BN280" s="18">
        <v>0.9778</v>
      </c>
      <c r="BO280" s="18">
        <v>0.9778</v>
      </c>
      <c r="BP280" s="18">
        <v>0.9778</v>
      </c>
      <c r="BQ280" s="18">
        <v>0.9778</v>
      </c>
      <c r="BR280" s="18">
        <v>0.9778</v>
      </c>
      <c r="BS280" s="18">
        <v>0.9778</v>
      </c>
      <c r="BT280" s="18">
        <v>0.9778</v>
      </c>
      <c r="BU280" s="18">
        <v>0.9778</v>
      </c>
      <c r="BV280" s="18">
        <v>0.9778</v>
      </c>
      <c r="BW280" s="18">
        <v>0.9778</v>
      </c>
      <c r="BX280" s="18">
        <v>0.9778</v>
      </c>
      <c r="BY280" s="18">
        <v>0.9778</v>
      </c>
      <c r="BZ280" s="18">
        <v>0.9778</v>
      </c>
      <c r="CA280" s="18">
        <v>0.9778</v>
      </c>
      <c r="CB280" s="18">
        <v>0.9778</v>
      </c>
      <c r="CC280" s="18">
        <v>0.9778</v>
      </c>
      <c r="CD280" s="18">
        <v>0.9778</v>
      </c>
      <c r="CE280" s="18">
        <v>0.9778</v>
      </c>
      <c r="CF280" s="18">
        <v>0.9778</v>
      </c>
      <c r="CG280" s="18">
        <v>0.9778</v>
      </c>
      <c r="CH280" s="18">
        <v>0.9778</v>
      </c>
      <c r="CI280" s="18">
        <v>0.9778</v>
      </c>
      <c r="CJ280" s="18">
        <v>0.9778</v>
      </c>
      <c r="CK280" s="18">
        <v>0.9778</v>
      </c>
      <c r="CL280" s="18">
        <v>0.9778</v>
      </c>
      <c r="CM280" s="18">
        <v>0.9778</v>
      </c>
      <c r="CN280" s="18">
        <v>0.9778</v>
      </c>
      <c r="CO280" s="18">
        <v>0.9778</v>
      </c>
      <c r="CP280" s="18">
        <v>0.9778</v>
      </c>
      <c r="CQ280" s="18">
        <v>0.9778</v>
      </c>
      <c r="CR280" s="18">
        <v>0.9778</v>
      </c>
      <c r="CS280" s="18">
        <v>0.9778</v>
      </c>
      <c r="CT280" s="18">
        <v>0.9778</v>
      </c>
      <c r="CU280" s="18">
        <v>0.9778</v>
      </c>
      <c r="CV280" s="18">
        <v>0.9778</v>
      </c>
      <c r="CW280" s="18">
        <v>0.9778</v>
      </c>
      <c r="CX280" s="18">
        <v>0.9778</v>
      </c>
      <c r="CY280" s="18">
        <v>0.9778</v>
      </c>
      <c r="CZ280" s="18">
        <v>0.9778</v>
      </c>
      <c r="DA280" s="18">
        <v>0.9778</v>
      </c>
      <c r="DB280" s="18">
        <v>0.9778</v>
      </c>
      <c r="DC280" s="18"/>
      <c r="DD280" s="18"/>
      <c r="DE280" s="18"/>
    </row>
    <row r="281" spans="1:109" x14ac:dyDescent="0.25">
      <c r="A281" s="175">
        <v>70</v>
      </c>
      <c r="B281" s="18">
        <v>1</v>
      </c>
      <c r="C281" s="18">
        <v>0.99380000000000002</v>
      </c>
      <c r="D281" s="18">
        <v>0.99150000000000005</v>
      </c>
      <c r="E281" s="18">
        <v>0.98950000000000005</v>
      </c>
      <c r="F281" s="18">
        <v>0.98780000000000001</v>
      </c>
      <c r="G281" s="18">
        <v>0.98660000000000003</v>
      </c>
      <c r="H281" s="18">
        <v>0.98570000000000002</v>
      </c>
      <c r="I281" s="18">
        <v>0.98480000000000001</v>
      </c>
      <c r="J281" s="18">
        <v>0.9839</v>
      </c>
      <c r="K281" s="18">
        <v>0.98299999999999998</v>
      </c>
      <c r="L281" s="18">
        <v>0.98219999999999996</v>
      </c>
      <c r="M281" s="18">
        <v>0.98129999999999995</v>
      </c>
      <c r="N281" s="18">
        <v>0.98050000000000004</v>
      </c>
      <c r="O281" s="18">
        <v>0.9798</v>
      </c>
      <c r="P281" s="18">
        <v>0.97919999999999996</v>
      </c>
      <c r="Q281" s="18">
        <v>0.97870000000000001</v>
      </c>
      <c r="R281" s="18">
        <v>0.97870000000000001</v>
      </c>
      <c r="S281" s="18">
        <v>0.97870000000000001</v>
      </c>
      <c r="T281" s="18">
        <v>0.97870000000000001</v>
      </c>
      <c r="U281" s="18">
        <v>0.97870000000000001</v>
      </c>
      <c r="V281" s="18">
        <v>0.97870000000000001</v>
      </c>
      <c r="W281" s="18">
        <v>0.97870000000000001</v>
      </c>
      <c r="X281" s="18">
        <v>0.97870000000000001</v>
      </c>
      <c r="Y281" s="18">
        <v>0.97870000000000001</v>
      </c>
      <c r="Z281" s="18">
        <v>0.97870000000000001</v>
      </c>
      <c r="AA281" s="18">
        <v>0.97870000000000001</v>
      </c>
      <c r="AB281" s="18">
        <v>0.97870000000000001</v>
      </c>
      <c r="AC281" s="18">
        <v>0.97870000000000001</v>
      </c>
      <c r="AD281" s="18">
        <v>0.97870000000000001</v>
      </c>
      <c r="AE281" s="18">
        <v>0.97870000000000001</v>
      </c>
      <c r="AF281" s="18">
        <v>0.97870000000000001</v>
      </c>
      <c r="AG281" s="18">
        <v>0.97870000000000001</v>
      </c>
      <c r="AH281" s="18">
        <v>0.97870000000000001</v>
      </c>
      <c r="AI281" s="18">
        <v>0.97870000000000001</v>
      </c>
      <c r="AJ281" s="18">
        <v>0.97870000000000001</v>
      </c>
      <c r="AK281" s="18">
        <v>0.97870000000000001</v>
      </c>
      <c r="AL281" s="18">
        <v>0.97870000000000001</v>
      </c>
      <c r="AM281" s="18">
        <v>0.97870000000000001</v>
      </c>
      <c r="AN281" s="18">
        <v>0.97870000000000001</v>
      </c>
      <c r="AO281" s="18">
        <v>0.97870000000000001</v>
      </c>
      <c r="AP281" s="18">
        <v>0.97870000000000001</v>
      </c>
      <c r="AQ281" s="18">
        <v>0.97870000000000001</v>
      </c>
      <c r="AR281" s="18">
        <v>0.97870000000000001</v>
      </c>
      <c r="AS281" s="18">
        <v>0.97870000000000001</v>
      </c>
      <c r="AT281" s="18">
        <v>0.97870000000000001</v>
      </c>
      <c r="AU281" s="18">
        <v>0.97870000000000001</v>
      </c>
      <c r="AV281" s="18">
        <v>0.97870000000000001</v>
      </c>
      <c r="AW281" s="18">
        <v>0.97870000000000001</v>
      </c>
      <c r="AX281" s="18">
        <v>0.97870000000000001</v>
      </c>
      <c r="AY281" s="18">
        <v>0.97870000000000001</v>
      </c>
      <c r="AZ281" s="18">
        <v>0.97870000000000001</v>
      </c>
      <c r="BA281" s="18">
        <v>0.97870000000000001</v>
      </c>
      <c r="BB281" s="18">
        <v>0.97870000000000001</v>
      </c>
      <c r="BC281" s="18">
        <v>0.97870000000000001</v>
      </c>
      <c r="BD281" s="18">
        <v>0.97870000000000001</v>
      </c>
      <c r="BE281" s="18">
        <v>0.97870000000000001</v>
      </c>
      <c r="BF281" s="18">
        <v>0.97870000000000001</v>
      </c>
      <c r="BG281" s="18">
        <v>0.97870000000000001</v>
      </c>
      <c r="BH281" s="18">
        <v>0.97870000000000001</v>
      </c>
      <c r="BI281" s="18">
        <v>0.97870000000000001</v>
      </c>
      <c r="BJ281" s="18">
        <v>0.97870000000000001</v>
      </c>
      <c r="BK281" s="18">
        <v>0.97870000000000001</v>
      </c>
      <c r="BL281" s="18">
        <v>0.97870000000000001</v>
      </c>
      <c r="BM281" s="18">
        <v>0.97870000000000001</v>
      </c>
      <c r="BN281" s="18">
        <v>0.97870000000000001</v>
      </c>
      <c r="BO281" s="18">
        <v>0.97870000000000001</v>
      </c>
      <c r="BP281" s="18">
        <v>0.97870000000000001</v>
      </c>
      <c r="BQ281" s="18">
        <v>0.97870000000000001</v>
      </c>
      <c r="BR281" s="18">
        <v>0.97870000000000001</v>
      </c>
      <c r="BS281" s="18">
        <v>0.97870000000000001</v>
      </c>
      <c r="BT281" s="18">
        <v>0.97870000000000001</v>
      </c>
      <c r="BU281" s="18">
        <v>0.97870000000000001</v>
      </c>
      <c r="BV281" s="18">
        <v>0.97870000000000001</v>
      </c>
      <c r="BW281" s="18">
        <v>0.97870000000000001</v>
      </c>
      <c r="BX281" s="18">
        <v>0.97870000000000001</v>
      </c>
      <c r="BY281" s="18">
        <v>0.97870000000000001</v>
      </c>
      <c r="BZ281" s="18">
        <v>0.97870000000000001</v>
      </c>
      <c r="CA281" s="18">
        <v>0.97870000000000001</v>
      </c>
      <c r="CB281" s="18">
        <v>0.97870000000000001</v>
      </c>
      <c r="CC281" s="18">
        <v>0.97870000000000001</v>
      </c>
      <c r="CD281" s="18">
        <v>0.97870000000000001</v>
      </c>
      <c r="CE281" s="18">
        <v>0.97870000000000001</v>
      </c>
      <c r="CF281" s="18">
        <v>0.97870000000000001</v>
      </c>
      <c r="CG281" s="18">
        <v>0.97870000000000001</v>
      </c>
      <c r="CH281" s="18">
        <v>0.97870000000000001</v>
      </c>
      <c r="CI281" s="18">
        <v>0.97870000000000001</v>
      </c>
      <c r="CJ281" s="18">
        <v>0.97870000000000001</v>
      </c>
      <c r="CK281" s="18">
        <v>0.97870000000000001</v>
      </c>
      <c r="CL281" s="18">
        <v>0.97870000000000001</v>
      </c>
      <c r="CM281" s="18">
        <v>0.97870000000000001</v>
      </c>
      <c r="CN281" s="18">
        <v>0.97870000000000001</v>
      </c>
      <c r="CO281" s="18">
        <v>0.97870000000000001</v>
      </c>
      <c r="CP281" s="18">
        <v>0.97870000000000001</v>
      </c>
      <c r="CQ281" s="18">
        <v>0.97870000000000001</v>
      </c>
      <c r="CR281" s="18">
        <v>0.97870000000000001</v>
      </c>
      <c r="CS281" s="18">
        <v>0.97870000000000001</v>
      </c>
      <c r="CT281" s="18">
        <v>0.97870000000000001</v>
      </c>
      <c r="CU281" s="18">
        <v>0.97870000000000001</v>
      </c>
      <c r="CV281" s="18">
        <v>0.97870000000000001</v>
      </c>
      <c r="CW281" s="18">
        <v>0.97870000000000001</v>
      </c>
      <c r="CX281" s="18">
        <v>0.97870000000000001</v>
      </c>
      <c r="CY281" s="18">
        <v>0.97870000000000001</v>
      </c>
      <c r="CZ281" s="18">
        <v>0.97870000000000001</v>
      </c>
      <c r="DA281" s="18">
        <v>0.97870000000000001</v>
      </c>
      <c r="DB281" s="18">
        <v>0.97870000000000001</v>
      </c>
      <c r="DC281" s="18"/>
      <c r="DD281" s="18"/>
      <c r="DE281" s="18"/>
    </row>
    <row r="282" spans="1:109" x14ac:dyDescent="0.25">
      <c r="A282" s="175">
        <v>71</v>
      </c>
      <c r="B282" s="18">
        <v>1</v>
      </c>
      <c r="C282" s="18">
        <v>0.99419999999999997</v>
      </c>
      <c r="D282" s="18">
        <v>0.99199999999999999</v>
      </c>
      <c r="E282" s="18">
        <v>0.99009999999999998</v>
      </c>
      <c r="F282" s="18">
        <v>0.98839999999999995</v>
      </c>
      <c r="G282" s="18">
        <v>0.98729999999999996</v>
      </c>
      <c r="H282" s="18">
        <v>0.98640000000000005</v>
      </c>
      <c r="I282" s="18">
        <v>0.98550000000000004</v>
      </c>
      <c r="J282" s="18">
        <v>0.98460000000000003</v>
      </c>
      <c r="K282" s="18">
        <v>0.98380000000000001</v>
      </c>
      <c r="L282" s="18">
        <v>0.9829</v>
      </c>
      <c r="M282" s="18">
        <v>0.98209999999999997</v>
      </c>
      <c r="N282" s="18">
        <v>0.98129999999999995</v>
      </c>
      <c r="O282" s="18">
        <v>0.98060000000000003</v>
      </c>
      <c r="P282" s="18">
        <v>0.98</v>
      </c>
      <c r="Q282" s="18">
        <v>0.97950000000000004</v>
      </c>
      <c r="R282" s="18">
        <v>0.97950000000000004</v>
      </c>
      <c r="S282" s="18">
        <v>0.97950000000000004</v>
      </c>
      <c r="T282" s="18">
        <v>0.97950000000000004</v>
      </c>
      <c r="U282" s="18">
        <v>0.97950000000000004</v>
      </c>
      <c r="V282" s="18">
        <v>0.97950000000000004</v>
      </c>
      <c r="W282" s="18">
        <v>0.97950000000000004</v>
      </c>
      <c r="X282" s="18">
        <v>0.97950000000000004</v>
      </c>
      <c r="Y282" s="18">
        <v>0.97950000000000004</v>
      </c>
      <c r="Z282" s="18">
        <v>0.97950000000000004</v>
      </c>
      <c r="AA282" s="18">
        <v>0.97950000000000004</v>
      </c>
      <c r="AB282" s="18">
        <v>0.97950000000000004</v>
      </c>
      <c r="AC282" s="18">
        <v>0.97950000000000004</v>
      </c>
      <c r="AD282" s="18">
        <v>0.97950000000000004</v>
      </c>
      <c r="AE282" s="18">
        <v>0.97950000000000004</v>
      </c>
      <c r="AF282" s="18">
        <v>0.97950000000000004</v>
      </c>
      <c r="AG282" s="18">
        <v>0.97950000000000004</v>
      </c>
      <c r="AH282" s="18">
        <v>0.97950000000000004</v>
      </c>
      <c r="AI282" s="18">
        <v>0.97950000000000004</v>
      </c>
      <c r="AJ282" s="18">
        <v>0.97950000000000004</v>
      </c>
      <c r="AK282" s="18">
        <v>0.97950000000000004</v>
      </c>
      <c r="AL282" s="18">
        <v>0.97950000000000004</v>
      </c>
      <c r="AM282" s="18">
        <v>0.97950000000000004</v>
      </c>
      <c r="AN282" s="18">
        <v>0.97950000000000004</v>
      </c>
      <c r="AO282" s="18">
        <v>0.97950000000000004</v>
      </c>
      <c r="AP282" s="18">
        <v>0.97950000000000004</v>
      </c>
      <c r="AQ282" s="18">
        <v>0.97950000000000004</v>
      </c>
      <c r="AR282" s="18">
        <v>0.97950000000000004</v>
      </c>
      <c r="AS282" s="18">
        <v>0.97950000000000004</v>
      </c>
      <c r="AT282" s="18">
        <v>0.97950000000000004</v>
      </c>
      <c r="AU282" s="18">
        <v>0.97950000000000004</v>
      </c>
      <c r="AV282" s="18">
        <v>0.97950000000000004</v>
      </c>
      <c r="AW282" s="18">
        <v>0.97950000000000004</v>
      </c>
      <c r="AX282" s="18">
        <v>0.97950000000000004</v>
      </c>
      <c r="AY282" s="18">
        <v>0.97950000000000004</v>
      </c>
      <c r="AZ282" s="18">
        <v>0.97950000000000004</v>
      </c>
      <c r="BA282" s="18">
        <v>0.97950000000000004</v>
      </c>
      <c r="BB282" s="18">
        <v>0.97950000000000004</v>
      </c>
      <c r="BC282" s="18">
        <v>0.97950000000000004</v>
      </c>
      <c r="BD282" s="18">
        <v>0.97950000000000004</v>
      </c>
      <c r="BE282" s="18">
        <v>0.97950000000000004</v>
      </c>
      <c r="BF282" s="18">
        <v>0.97950000000000004</v>
      </c>
      <c r="BG282" s="18">
        <v>0.97950000000000004</v>
      </c>
      <c r="BH282" s="18">
        <v>0.97950000000000004</v>
      </c>
      <c r="BI282" s="18">
        <v>0.97950000000000004</v>
      </c>
      <c r="BJ282" s="18">
        <v>0.97950000000000004</v>
      </c>
      <c r="BK282" s="18">
        <v>0.97950000000000004</v>
      </c>
      <c r="BL282" s="18">
        <v>0.97950000000000004</v>
      </c>
      <c r="BM282" s="18">
        <v>0.97950000000000004</v>
      </c>
      <c r="BN282" s="18">
        <v>0.97950000000000004</v>
      </c>
      <c r="BO282" s="18">
        <v>0.97950000000000004</v>
      </c>
      <c r="BP282" s="18">
        <v>0.97950000000000004</v>
      </c>
      <c r="BQ282" s="18">
        <v>0.97950000000000004</v>
      </c>
      <c r="BR282" s="18">
        <v>0.97950000000000004</v>
      </c>
      <c r="BS282" s="18">
        <v>0.97950000000000004</v>
      </c>
      <c r="BT282" s="18">
        <v>0.97950000000000004</v>
      </c>
      <c r="BU282" s="18">
        <v>0.97950000000000004</v>
      </c>
      <c r="BV282" s="18">
        <v>0.97950000000000004</v>
      </c>
      <c r="BW282" s="18">
        <v>0.97950000000000004</v>
      </c>
      <c r="BX282" s="18">
        <v>0.97950000000000004</v>
      </c>
      <c r="BY282" s="18">
        <v>0.97950000000000004</v>
      </c>
      <c r="BZ282" s="18">
        <v>0.97950000000000004</v>
      </c>
      <c r="CA282" s="18">
        <v>0.97950000000000004</v>
      </c>
      <c r="CB282" s="18">
        <v>0.97950000000000004</v>
      </c>
      <c r="CC282" s="18">
        <v>0.97950000000000004</v>
      </c>
      <c r="CD282" s="18">
        <v>0.97950000000000004</v>
      </c>
      <c r="CE282" s="18">
        <v>0.97950000000000004</v>
      </c>
      <c r="CF282" s="18">
        <v>0.97950000000000004</v>
      </c>
      <c r="CG282" s="18">
        <v>0.97950000000000004</v>
      </c>
      <c r="CH282" s="18">
        <v>0.97950000000000004</v>
      </c>
      <c r="CI282" s="18">
        <v>0.97950000000000004</v>
      </c>
      <c r="CJ282" s="18">
        <v>0.97950000000000004</v>
      </c>
      <c r="CK282" s="18">
        <v>0.97950000000000004</v>
      </c>
      <c r="CL282" s="18">
        <v>0.97950000000000004</v>
      </c>
      <c r="CM282" s="18">
        <v>0.97950000000000004</v>
      </c>
      <c r="CN282" s="18">
        <v>0.97950000000000004</v>
      </c>
      <c r="CO282" s="18">
        <v>0.97950000000000004</v>
      </c>
      <c r="CP282" s="18">
        <v>0.97950000000000004</v>
      </c>
      <c r="CQ282" s="18">
        <v>0.97950000000000004</v>
      </c>
      <c r="CR282" s="18">
        <v>0.97950000000000004</v>
      </c>
      <c r="CS282" s="18">
        <v>0.97950000000000004</v>
      </c>
      <c r="CT282" s="18">
        <v>0.97950000000000004</v>
      </c>
      <c r="CU282" s="18">
        <v>0.97950000000000004</v>
      </c>
      <c r="CV282" s="18">
        <v>0.97950000000000004</v>
      </c>
      <c r="CW282" s="18">
        <v>0.97950000000000004</v>
      </c>
      <c r="CX282" s="18">
        <v>0.97950000000000004</v>
      </c>
      <c r="CY282" s="18">
        <v>0.97950000000000004</v>
      </c>
      <c r="CZ282" s="18">
        <v>0.97950000000000004</v>
      </c>
      <c r="DA282" s="18">
        <v>0.97950000000000004</v>
      </c>
      <c r="DB282" s="18">
        <v>0.97950000000000004</v>
      </c>
      <c r="DC282" s="18"/>
      <c r="DD282" s="18"/>
      <c r="DE282" s="18"/>
    </row>
    <row r="283" spans="1:109" x14ac:dyDescent="0.25">
      <c r="A283" s="175">
        <v>72</v>
      </c>
      <c r="B283" s="18">
        <v>1</v>
      </c>
      <c r="C283" s="18">
        <v>0.99450000000000005</v>
      </c>
      <c r="D283" s="18">
        <v>0.99250000000000005</v>
      </c>
      <c r="E283" s="18">
        <v>0.99060000000000004</v>
      </c>
      <c r="F283" s="18">
        <v>0.98909999999999998</v>
      </c>
      <c r="G283" s="18">
        <v>0.98799999999999999</v>
      </c>
      <c r="H283" s="18">
        <v>0.98709999999999998</v>
      </c>
      <c r="I283" s="18">
        <v>0.98629999999999995</v>
      </c>
      <c r="J283" s="18">
        <v>0.98540000000000005</v>
      </c>
      <c r="K283" s="18">
        <v>0.98450000000000004</v>
      </c>
      <c r="L283" s="18">
        <v>0.98370000000000002</v>
      </c>
      <c r="M283" s="18">
        <v>0.9829</v>
      </c>
      <c r="N283" s="18">
        <v>0.98209999999999997</v>
      </c>
      <c r="O283" s="18">
        <v>0.98140000000000005</v>
      </c>
      <c r="P283" s="18">
        <v>0.98080000000000001</v>
      </c>
      <c r="Q283" s="18">
        <v>0.98029999999999995</v>
      </c>
      <c r="R283" s="18">
        <v>0.98029999999999995</v>
      </c>
      <c r="S283" s="18">
        <v>0.98029999999999995</v>
      </c>
      <c r="T283" s="18">
        <v>0.98029999999999995</v>
      </c>
      <c r="U283" s="18">
        <v>0.98029999999999995</v>
      </c>
      <c r="V283" s="18">
        <v>0.98029999999999995</v>
      </c>
      <c r="W283" s="18">
        <v>0.98029999999999995</v>
      </c>
      <c r="X283" s="18">
        <v>0.98029999999999995</v>
      </c>
      <c r="Y283" s="18">
        <v>0.98029999999999995</v>
      </c>
      <c r="Z283" s="18">
        <v>0.98029999999999995</v>
      </c>
      <c r="AA283" s="18">
        <v>0.98029999999999995</v>
      </c>
      <c r="AB283" s="18">
        <v>0.98029999999999995</v>
      </c>
      <c r="AC283" s="18">
        <v>0.98029999999999995</v>
      </c>
      <c r="AD283" s="18">
        <v>0.98029999999999995</v>
      </c>
      <c r="AE283" s="18">
        <v>0.98029999999999995</v>
      </c>
      <c r="AF283" s="18">
        <v>0.98029999999999995</v>
      </c>
      <c r="AG283" s="18">
        <v>0.98029999999999995</v>
      </c>
      <c r="AH283" s="18">
        <v>0.98029999999999995</v>
      </c>
      <c r="AI283" s="18">
        <v>0.98029999999999995</v>
      </c>
      <c r="AJ283" s="18">
        <v>0.98029999999999995</v>
      </c>
      <c r="AK283" s="18">
        <v>0.98029999999999995</v>
      </c>
      <c r="AL283" s="18">
        <v>0.98029999999999995</v>
      </c>
      <c r="AM283" s="18">
        <v>0.98029999999999995</v>
      </c>
      <c r="AN283" s="18">
        <v>0.98029999999999995</v>
      </c>
      <c r="AO283" s="18">
        <v>0.98029999999999995</v>
      </c>
      <c r="AP283" s="18">
        <v>0.98029999999999995</v>
      </c>
      <c r="AQ283" s="18">
        <v>0.98029999999999995</v>
      </c>
      <c r="AR283" s="18">
        <v>0.98029999999999995</v>
      </c>
      <c r="AS283" s="18">
        <v>0.98029999999999995</v>
      </c>
      <c r="AT283" s="18">
        <v>0.98029999999999995</v>
      </c>
      <c r="AU283" s="18">
        <v>0.98029999999999995</v>
      </c>
      <c r="AV283" s="18">
        <v>0.98029999999999995</v>
      </c>
      <c r="AW283" s="18">
        <v>0.98029999999999995</v>
      </c>
      <c r="AX283" s="18">
        <v>0.98029999999999995</v>
      </c>
      <c r="AY283" s="18">
        <v>0.98029999999999995</v>
      </c>
      <c r="AZ283" s="18">
        <v>0.98029999999999995</v>
      </c>
      <c r="BA283" s="18">
        <v>0.98029999999999995</v>
      </c>
      <c r="BB283" s="18">
        <v>0.98029999999999995</v>
      </c>
      <c r="BC283" s="18">
        <v>0.98029999999999995</v>
      </c>
      <c r="BD283" s="18">
        <v>0.98029999999999995</v>
      </c>
      <c r="BE283" s="18">
        <v>0.98029999999999995</v>
      </c>
      <c r="BF283" s="18">
        <v>0.98029999999999995</v>
      </c>
      <c r="BG283" s="18">
        <v>0.98029999999999995</v>
      </c>
      <c r="BH283" s="18">
        <v>0.98029999999999995</v>
      </c>
      <c r="BI283" s="18">
        <v>0.98029999999999995</v>
      </c>
      <c r="BJ283" s="18">
        <v>0.98029999999999995</v>
      </c>
      <c r="BK283" s="18">
        <v>0.98029999999999995</v>
      </c>
      <c r="BL283" s="18">
        <v>0.98029999999999995</v>
      </c>
      <c r="BM283" s="18">
        <v>0.98029999999999995</v>
      </c>
      <c r="BN283" s="18">
        <v>0.98029999999999995</v>
      </c>
      <c r="BO283" s="18">
        <v>0.98029999999999995</v>
      </c>
      <c r="BP283" s="18">
        <v>0.98029999999999995</v>
      </c>
      <c r="BQ283" s="18">
        <v>0.98029999999999995</v>
      </c>
      <c r="BR283" s="18">
        <v>0.98029999999999995</v>
      </c>
      <c r="BS283" s="18">
        <v>0.98029999999999995</v>
      </c>
      <c r="BT283" s="18">
        <v>0.98029999999999995</v>
      </c>
      <c r="BU283" s="18">
        <v>0.98029999999999995</v>
      </c>
      <c r="BV283" s="18">
        <v>0.98029999999999995</v>
      </c>
      <c r="BW283" s="18">
        <v>0.98029999999999995</v>
      </c>
      <c r="BX283" s="18">
        <v>0.98029999999999995</v>
      </c>
      <c r="BY283" s="18">
        <v>0.98029999999999995</v>
      </c>
      <c r="BZ283" s="18">
        <v>0.98029999999999995</v>
      </c>
      <c r="CA283" s="18">
        <v>0.98029999999999995</v>
      </c>
      <c r="CB283" s="18">
        <v>0.98029999999999995</v>
      </c>
      <c r="CC283" s="18">
        <v>0.98029999999999995</v>
      </c>
      <c r="CD283" s="18">
        <v>0.98029999999999995</v>
      </c>
      <c r="CE283" s="18">
        <v>0.98029999999999995</v>
      </c>
      <c r="CF283" s="18">
        <v>0.98029999999999995</v>
      </c>
      <c r="CG283" s="18">
        <v>0.98029999999999995</v>
      </c>
      <c r="CH283" s="18">
        <v>0.98029999999999995</v>
      </c>
      <c r="CI283" s="18">
        <v>0.98029999999999995</v>
      </c>
      <c r="CJ283" s="18">
        <v>0.98029999999999995</v>
      </c>
      <c r="CK283" s="18">
        <v>0.98029999999999995</v>
      </c>
      <c r="CL283" s="18">
        <v>0.98029999999999995</v>
      </c>
      <c r="CM283" s="18">
        <v>0.98029999999999995</v>
      </c>
      <c r="CN283" s="18">
        <v>0.98029999999999995</v>
      </c>
      <c r="CO283" s="18">
        <v>0.98029999999999995</v>
      </c>
      <c r="CP283" s="18">
        <v>0.98029999999999995</v>
      </c>
      <c r="CQ283" s="18">
        <v>0.98029999999999995</v>
      </c>
      <c r="CR283" s="18">
        <v>0.98029999999999995</v>
      </c>
      <c r="CS283" s="18">
        <v>0.98029999999999995</v>
      </c>
      <c r="CT283" s="18">
        <v>0.98029999999999995</v>
      </c>
      <c r="CU283" s="18">
        <v>0.98029999999999995</v>
      </c>
      <c r="CV283" s="18">
        <v>0.98029999999999995</v>
      </c>
      <c r="CW283" s="18">
        <v>0.98029999999999995</v>
      </c>
      <c r="CX283" s="18">
        <v>0.98029999999999995</v>
      </c>
      <c r="CY283" s="18">
        <v>0.98029999999999995</v>
      </c>
      <c r="CZ283" s="18">
        <v>0.98029999999999995</v>
      </c>
      <c r="DA283" s="18">
        <v>0.98029999999999995</v>
      </c>
      <c r="DB283" s="18">
        <v>0.98029999999999995</v>
      </c>
      <c r="DC283" s="18"/>
      <c r="DD283" s="18"/>
      <c r="DE283" s="18"/>
    </row>
    <row r="284" spans="1:109" x14ac:dyDescent="0.25">
      <c r="A284" s="175">
        <v>73</v>
      </c>
      <c r="B284" s="18">
        <v>1</v>
      </c>
      <c r="C284" s="18">
        <v>0.99490000000000001</v>
      </c>
      <c r="D284" s="18">
        <v>0.9929</v>
      </c>
      <c r="E284" s="18">
        <v>0.99119999999999997</v>
      </c>
      <c r="F284" s="18">
        <v>0.98970000000000002</v>
      </c>
      <c r="G284" s="18">
        <v>0.98870000000000002</v>
      </c>
      <c r="H284" s="18">
        <v>0.9879</v>
      </c>
      <c r="I284" s="18">
        <v>0.98699999999999999</v>
      </c>
      <c r="J284" s="18">
        <v>0.98619999999999997</v>
      </c>
      <c r="K284" s="18">
        <v>0.98529999999999995</v>
      </c>
      <c r="L284" s="18">
        <v>0.98450000000000004</v>
      </c>
      <c r="M284" s="18">
        <v>0.98370000000000002</v>
      </c>
      <c r="N284" s="18">
        <v>0.9829</v>
      </c>
      <c r="O284" s="18">
        <v>0.98219999999999996</v>
      </c>
      <c r="P284" s="18">
        <v>0.98160000000000003</v>
      </c>
      <c r="Q284" s="18">
        <v>0.98109999999999997</v>
      </c>
      <c r="R284" s="18">
        <v>0.98109999999999997</v>
      </c>
      <c r="S284" s="18">
        <v>0.98109999999999997</v>
      </c>
      <c r="T284" s="18">
        <v>0.98109999999999997</v>
      </c>
      <c r="U284" s="18">
        <v>0.98109999999999997</v>
      </c>
      <c r="V284" s="18">
        <v>0.98109999999999997</v>
      </c>
      <c r="W284" s="18">
        <v>0.98109999999999997</v>
      </c>
      <c r="X284" s="18">
        <v>0.98109999999999997</v>
      </c>
      <c r="Y284" s="18">
        <v>0.98109999999999997</v>
      </c>
      <c r="Z284" s="18">
        <v>0.98109999999999997</v>
      </c>
      <c r="AA284" s="18">
        <v>0.98109999999999997</v>
      </c>
      <c r="AB284" s="18">
        <v>0.98109999999999997</v>
      </c>
      <c r="AC284" s="18">
        <v>0.98109999999999997</v>
      </c>
      <c r="AD284" s="18">
        <v>0.98109999999999997</v>
      </c>
      <c r="AE284" s="18">
        <v>0.98109999999999997</v>
      </c>
      <c r="AF284" s="18">
        <v>0.98109999999999997</v>
      </c>
      <c r="AG284" s="18">
        <v>0.98109999999999997</v>
      </c>
      <c r="AH284" s="18">
        <v>0.98109999999999997</v>
      </c>
      <c r="AI284" s="18">
        <v>0.98109999999999997</v>
      </c>
      <c r="AJ284" s="18">
        <v>0.98109999999999997</v>
      </c>
      <c r="AK284" s="18">
        <v>0.98109999999999997</v>
      </c>
      <c r="AL284" s="18">
        <v>0.98109999999999997</v>
      </c>
      <c r="AM284" s="18">
        <v>0.98109999999999997</v>
      </c>
      <c r="AN284" s="18">
        <v>0.98109999999999997</v>
      </c>
      <c r="AO284" s="18">
        <v>0.98109999999999997</v>
      </c>
      <c r="AP284" s="18">
        <v>0.98109999999999997</v>
      </c>
      <c r="AQ284" s="18">
        <v>0.98109999999999997</v>
      </c>
      <c r="AR284" s="18">
        <v>0.98109999999999997</v>
      </c>
      <c r="AS284" s="18">
        <v>0.98109999999999997</v>
      </c>
      <c r="AT284" s="18">
        <v>0.98109999999999997</v>
      </c>
      <c r="AU284" s="18">
        <v>0.98109999999999997</v>
      </c>
      <c r="AV284" s="18">
        <v>0.98109999999999997</v>
      </c>
      <c r="AW284" s="18">
        <v>0.98109999999999997</v>
      </c>
      <c r="AX284" s="18">
        <v>0.98109999999999997</v>
      </c>
      <c r="AY284" s="18">
        <v>0.98109999999999997</v>
      </c>
      <c r="AZ284" s="18">
        <v>0.98109999999999997</v>
      </c>
      <c r="BA284" s="18">
        <v>0.98109999999999997</v>
      </c>
      <c r="BB284" s="18">
        <v>0.98109999999999997</v>
      </c>
      <c r="BC284" s="18">
        <v>0.98109999999999997</v>
      </c>
      <c r="BD284" s="18">
        <v>0.98109999999999997</v>
      </c>
      <c r="BE284" s="18">
        <v>0.98109999999999997</v>
      </c>
      <c r="BF284" s="18">
        <v>0.98109999999999997</v>
      </c>
      <c r="BG284" s="18">
        <v>0.98109999999999997</v>
      </c>
      <c r="BH284" s="18">
        <v>0.98109999999999997</v>
      </c>
      <c r="BI284" s="18">
        <v>0.98109999999999997</v>
      </c>
      <c r="BJ284" s="18">
        <v>0.98109999999999997</v>
      </c>
      <c r="BK284" s="18">
        <v>0.98109999999999997</v>
      </c>
      <c r="BL284" s="18">
        <v>0.98109999999999997</v>
      </c>
      <c r="BM284" s="18">
        <v>0.98109999999999997</v>
      </c>
      <c r="BN284" s="18">
        <v>0.98109999999999997</v>
      </c>
      <c r="BO284" s="18">
        <v>0.98109999999999997</v>
      </c>
      <c r="BP284" s="18">
        <v>0.98109999999999997</v>
      </c>
      <c r="BQ284" s="18">
        <v>0.98109999999999997</v>
      </c>
      <c r="BR284" s="18">
        <v>0.98109999999999997</v>
      </c>
      <c r="BS284" s="18">
        <v>0.98109999999999997</v>
      </c>
      <c r="BT284" s="18">
        <v>0.98109999999999997</v>
      </c>
      <c r="BU284" s="18">
        <v>0.98109999999999997</v>
      </c>
      <c r="BV284" s="18">
        <v>0.98109999999999997</v>
      </c>
      <c r="BW284" s="18">
        <v>0.98109999999999997</v>
      </c>
      <c r="BX284" s="18">
        <v>0.98109999999999997</v>
      </c>
      <c r="BY284" s="18">
        <v>0.98109999999999997</v>
      </c>
      <c r="BZ284" s="18">
        <v>0.98109999999999997</v>
      </c>
      <c r="CA284" s="18">
        <v>0.98109999999999997</v>
      </c>
      <c r="CB284" s="18">
        <v>0.98109999999999997</v>
      </c>
      <c r="CC284" s="18">
        <v>0.98109999999999997</v>
      </c>
      <c r="CD284" s="18">
        <v>0.98109999999999997</v>
      </c>
      <c r="CE284" s="18">
        <v>0.98109999999999997</v>
      </c>
      <c r="CF284" s="18">
        <v>0.98109999999999997</v>
      </c>
      <c r="CG284" s="18">
        <v>0.98109999999999997</v>
      </c>
      <c r="CH284" s="18">
        <v>0.98109999999999997</v>
      </c>
      <c r="CI284" s="18">
        <v>0.98109999999999997</v>
      </c>
      <c r="CJ284" s="18">
        <v>0.98109999999999997</v>
      </c>
      <c r="CK284" s="18">
        <v>0.98109999999999997</v>
      </c>
      <c r="CL284" s="18">
        <v>0.98109999999999997</v>
      </c>
      <c r="CM284" s="18">
        <v>0.98109999999999997</v>
      </c>
      <c r="CN284" s="18">
        <v>0.98109999999999997</v>
      </c>
      <c r="CO284" s="18">
        <v>0.98109999999999997</v>
      </c>
      <c r="CP284" s="18">
        <v>0.98109999999999997</v>
      </c>
      <c r="CQ284" s="18">
        <v>0.98109999999999997</v>
      </c>
      <c r="CR284" s="18">
        <v>0.98109999999999997</v>
      </c>
      <c r="CS284" s="18">
        <v>0.98109999999999997</v>
      </c>
      <c r="CT284" s="18">
        <v>0.98109999999999997</v>
      </c>
      <c r="CU284" s="18">
        <v>0.98109999999999997</v>
      </c>
      <c r="CV284" s="18">
        <v>0.98109999999999997</v>
      </c>
      <c r="CW284" s="18">
        <v>0.98109999999999997</v>
      </c>
      <c r="CX284" s="18">
        <v>0.98109999999999997</v>
      </c>
      <c r="CY284" s="18">
        <v>0.98109999999999997</v>
      </c>
      <c r="CZ284" s="18">
        <v>0.98109999999999997</v>
      </c>
      <c r="DA284" s="18">
        <v>0.98109999999999997</v>
      </c>
      <c r="DB284" s="18">
        <v>0.98109999999999997</v>
      </c>
      <c r="DC284" s="18"/>
      <c r="DD284" s="18"/>
      <c r="DE284" s="18"/>
    </row>
    <row r="285" spans="1:109" x14ac:dyDescent="0.25">
      <c r="A285" s="175">
        <v>74</v>
      </c>
      <c r="B285" s="18">
        <v>1</v>
      </c>
      <c r="C285" s="18">
        <v>0.99519999999999997</v>
      </c>
      <c r="D285" s="18">
        <v>0.99339999999999995</v>
      </c>
      <c r="E285" s="18">
        <v>0.99170000000000003</v>
      </c>
      <c r="F285" s="18">
        <v>0.99029999999999996</v>
      </c>
      <c r="G285" s="18">
        <v>0.98929999999999996</v>
      </c>
      <c r="H285" s="18">
        <v>0.98860000000000003</v>
      </c>
      <c r="I285" s="18">
        <v>0.98780000000000001</v>
      </c>
      <c r="J285" s="18">
        <v>0.9869</v>
      </c>
      <c r="K285" s="18">
        <v>0.98609999999999998</v>
      </c>
      <c r="L285" s="18">
        <v>0.98529999999999995</v>
      </c>
      <c r="M285" s="18">
        <v>0.98450000000000004</v>
      </c>
      <c r="N285" s="18">
        <v>0.98370000000000002</v>
      </c>
      <c r="O285" s="18">
        <v>0.98299999999999998</v>
      </c>
      <c r="P285" s="18">
        <v>0.98250000000000004</v>
      </c>
      <c r="Q285" s="18">
        <v>0.98199999999999998</v>
      </c>
      <c r="R285" s="18">
        <v>0.98199999999999998</v>
      </c>
      <c r="S285" s="18">
        <v>0.98199999999999998</v>
      </c>
      <c r="T285" s="18">
        <v>0.98199999999999998</v>
      </c>
      <c r="U285" s="18">
        <v>0.98199999999999998</v>
      </c>
      <c r="V285" s="18">
        <v>0.98199999999999998</v>
      </c>
      <c r="W285" s="18">
        <v>0.98199999999999998</v>
      </c>
      <c r="X285" s="18">
        <v>0.98199999999999998</v>
      </c>
      <c r="Y285" s="18">
        <v>0.98199999999999998</v>
      </c>
      <c r="Z285" s="18">
        <v>0.98199999999999998</v>
      </c>
      <c r="AA285" s="18">
        <v>0.98199999999999998</v>
      </c>
      <c r="AB285" s="18">
        <v>0.98199999999999998</v>
      </c>
      <c r="AC285" s="18">
        <v>0.98199999999999998</v>
      </c>
      <c r="AD285" s="18">
        <v>0.98199999999999998</v>
      </c>
      <c r="AE285" s="18">
        <v>0.98199999999999998</v>
      </c>
      <c r="AF285" s="18">
        <v>0.98199999999999998</v>
      </c>
      <c r="AG285" s="18">
        <v>0.98199999999999998</v>
      </c>
      <c r="AH285" s="18">
        <v>0.98199999999999998</v>
      </c>
      <c r="AI285" s="18">
        <v>0.98199999999999998</v>
      </c>
      <c r="AJ285" s="18">
        <v>0.98199999999999998</v>
      </c>
      <c r="AK285" s="18">
        <v>0.98199999999999998</v>
      </c>
      <c r="AL285" s="18">
        <v>0.98199999999999998</v>
      </c>
      <c r="AM285" s="18">
        <v>0.98199999999999998</v>
      </c>
      <c r="AN285" s="18">
        <v>0.98199999999999998</v>
      </c>
      <c r="AO285" s="18">
        <v>0.98199999999999998</v>
      </c>
      <c r="AP285" s="18">
        <v>0.98199999999999998</v>
      </c>
      <c r="AQ285" s="18">
        <v>0.98199999999999998</v>
      </c>
      <c r="AR285" s="18">
        <v>0.98199999999999998</v>
      </c>
      <c r="AS285" s="18">
        <v>0.98199999999999998</v>
      </c>
      <c r="AT285" s="18">
        <v>0.98199999999999998</v>
      </c>
      <c r="AU285" s="18">
        <v>0.98199999999999998</v>
      </c>
      <c r="AV285" s="18">
        <v>0.98199999999999998</v>
      </c>
      <c r="AW285" s="18">
        <v>0.98199999999999998</v>
      </c>
      <c r="AX285" s="18">
        <v>0.98199999999999998</v>
      </c>
      <c r="AY285" s="18">
        <v>0.98199999999999998</v>
      </c>
      <c r="AZ285" s="18">
        <v>0.98199999999999998</v>
      </c>
      <c r="BA285" s="18">
        <v>0.98199999999999998</v>
      </c>
      <c r="BB285" s="18">
        <v>0.98199999999999998</v>
      </c>
      <c r="BC285" s="18">
        <v>0.98199999999999998</v>
      </c>
      <c r="BD285" s="18">
        <v>0.98199999999999998</v>
      </c>
      <c r="BE285" s="18">
        <v>0.98199999999999998</v>
      </c>
      <c r="BF285" s="18">
        <v>0.98199999999999998</v>
      </c>
      <c r="BG285" s="18">
        <v>0.98199999999999998</v>
      </c>
      <c r="BH285" s="18">
        <v>0.98199999999999998</v>
      </c>
      <c r="BI285" s="18">
        <v>0.98199999999999998</v>
      </c>
      <c r="BJ285" s="18">
        <v>0.98199999999999998</v>
      </c>
      <c r="BK285" s="18">
        <v>0.98199999999999998</v>
      </c>
      <c r="BL285" s="18">
        <v>0.98199999999999998</v>
      </c>
      <c r="BM285" s="18">
        <v>0.98199999999999998</v>
      </c>
      <c r="BN285" s="18">
        <v>0.98199999999999998</v>
      </c>
      <c r="BO285" s="18">
        <v>0.98199999999999998</v>
      </c>
      <c r="BP285" s="18">
        <v>0.98199999999999998</v>
      </c>
      <c r="BQ285" s="18">
        <v>0.98199999999999998</v>
      </c>
      <c r="BR285" s="18">
        <v>0.98199999999999998</v>
      </c>
      <c r="BS285" s="18">
        <v>0.98199999999999998</v>
      </c>
      <c r="BT285" s="18">
        <v>0.98199999999999998</v>
      </c>
      <c r="BU285" s="18">
        <v>0.98199999999999998</v>
      </c>
      <c r="BV285" s="18">
        <v>0.98199999999999998</v>
      </c>
      <c r="BW285" s="18">
        <v>0.98199999999999998</v>
      </c>
      <c r="BX285" s="18">
        <v>0.98199999999999998</v>
      </c>
      <c r="BY285" s="18">
        <v>0.98199999999999998</v>
      </c>
      <c r="BZ285" s="18">
        <v>0.98199999999999998</v>
      </c>
      <c r="CA285" s="18">
        <v>0.98199999999999998</v>
      </c>
      <c r="CB285" s="18">
        <v>0.98199999999999998</v>
      </c>
      <c r="CC285" s="18">
        <v>0.98199999999999998</v>
      </c>
      <c r="CD285" s="18">
        <v>0.98199999999999998</v>
      </c>
      <c r="CE285" s="18">
        <v>0.98199999999999998</v>
      </c>
      <c r="CF285" s="18">
        <v>0.98199999999999998</v>
      </c>
      <c r="CG285" s="18">
        <v>0.98199999999999998</v>
      </c>
      <c r="CH285" s="18">
        <v>0.98199999999999998</v>
      </c>
      <c r="CI285" s="18">
        <v>0.98199999999999998</v>
      </c>
      <c r="CJ285" s="18">
        <v>0.98199999999999998</v>
      </c>
      <c r="CK285" s="18">
        <v>0.98199999999999998</v>
      </c>
      <c r="CL285" s="18">
        <v>0.98199999999999998</v>
      </c>
      <c r="CM285" s="18">
        <v>0.98199999999999998</v>
      </c>
      <c r="CN285" s="18">
        <v>0.98199999999999998</v>
      </c>
      <c r="CO285" s="18">
        <v>0.98199999999999998</v>
      </c>
      <c r="CP285" s="18">
        <v>0.98199999999999998</v>
      </c>
      <c r="CQ285" s="18">
        <v>0.98199999999999998</v>
      </c>
      <c r="CR285" s="18">
        <v>0.98199999999999998</v>
      </c>
      <c r="CS285" s="18">
        <v>0.98199999999999998</v>
      </c>
      <c r="CT285" s="18">
        <v>0.98199999999999998</v>
      </c>
      <c r="CU285" s="18">
        <v>0.98199999999999998</v>
      </c>
      <c r="CV285" s="18">
        <v>0.98199999999999998</v>
      </c>
      <c r="CW285" s="18">
        <v>0.98199999999999998</v>
      </c>
      <c r="CX285" s="18">
        <v>0.98199999999999998</v>
      </c>
      <c r="CY285" s="18">
        <v>0.98199999999999998</v>
      </c>
      <c r="CZ285" s="18">
        <v>0.98199999999999998</v>
      </c>
      <c r="DA285" s="18">
        <v>0.98199999999999998</v>
      </c>
      <c r="DB285" s="18">
        <v>0.98199999999999998</v>
      </c>
      <c r="DC285" s="18"/>
      <c r="DD285" s="18"/>
      <c r="DE285" s="18"/>
    </row>
    <row r="286" spans="1:109" x14ac:dyDescent="0.25">
      <c r="A286" s="175">
        <v>75</v>
      </c>
      <c r="B286" s="18">
        <v>1</v>
      </c>
      <c r="C286" s="18">
        <v>0.99560000000000004</v>
      </c>
      <c r="D286" s="18">
        <v>0.99380000000000002</v>
      </c>
      <c r="E286" s="18">
        <v>0.99219999999999997</v>
      </c>
      <c r="F286" s="18">
        <v>0.9909</v>
      </c>
      <c r="G286" s="18">
        <v>0.99</v>
      </c>
      <c r="H286" s="18">
        <v>0.98919999999999997</v>
      </c>
      <c r="I286" s="18">
        <v>0.98850000000000005</v>
      </c>
      <c r="J286" s="18">
        <v>0.98770000000000002</v>
      </c>
      <c r="K286" s="18">
        <v>0.9869</v>
      </c>
      <c r="L286" s="18">
        <v>0.98599999999999999</v>
      </c>
      <c r="M286" s="18">
        <v>0.98529999999999995</v>
      </c>
      <c r="N286" s="18">
        <v>0.98450000000000004</v>
      </c>
      <c r="O286" s="18">
        <v>0.9839</v>
      </c>
      <c r="P286" s="18">
        <v>0.98329999999999995</v>
      </c>
      <c r="Q286" s="18">
        <v>0.98280000000000001</v>
      </c>
      <c r="R286" s="18">
        <v>0.98280000000000001</v>
      </c>
      <c r="S286" s="18">
        <v>0.98280000000000001</v>
      </c>
      <c r="T286" s="18">
        <v>0.98280000000000001</v>
      </c>
      <c r="U286" s="18">
        <v>0.98280000000000001</v>
      </c>
      <c r="V286" s="18">
        <v>0.98280000000000001</v>
      </c>
      <c r="W286" s="18">
        <v>0.98280000000000001</v>
      </c>
      <c r="X286" s="18">
        <v>0.98280000000000001</v>
      </c>
      <c r="Y286" s="18">
        <v>0.98280000000000001</v>
      </c>
      <c r="Z286" s="18">
        <v>0.98280000000000001</v>
      </c>
      <c r="AA286" s="18">
        <v>0.98280000000000001</v>
      </c>
      <c r="AB286" s="18">
        <v>0.98280000000000001</v>
      </c>
      <c r="AC286" s="18">
        <v>0.98280000000000001</v>
      </c>
      <c r="AD286" s="18">
        <v>0.98280000000000001</v>
      </c>
      <c r="AE286" s="18">
        <v>0.98280000000000001</v>
      </c>
      <c r="AF286" s="18">
        <v>0.98280000000000001</v>
      </c>
      <c r="AG286" s="18">
        <v>0.98280000000000001</v>
      </c>
      <c r="AH286" s="18">
        <v>0.98280000000000001</v>
      </c>
      <c r="AI286" s="18">
        <v>0.98280000000000001</v>
      </c>
      <c r="AJ286" s="18">
        <v>0.98280000000000001</v>
      </c>
      <c r="AK286" s="18">
        <v>0.98280000000000001</v>
      </c>
      <c r="AL286" s="18">
        <v>0.98280000000000001</v>
      </c>
      <c r="AM286" s="18">
        <v>0.98280000000000001</v>
      </c>
      <c r="AN286" s="18">
        <v>0.98280000000000001</v>
      </c>
      <c r="AO286" s="18">
        <v>0.98280000000000001</v>
      </c>
      <c r="AP286" s="18">
        <v>0.98280000000000001</v>
      </c>
      <c r="AQ286" s="18">
        <v>0.98280000000000001</v>
      </c>
      <c r="AR286" s="18">
        <v>0.98280000000000001</v>
      </c>
      <c r="AS286" s="18">
        <v>0.98280000000000001</v>
      </c>
      <c r="AT286" s="18">
        <v>0.98280000000000001</v>
      </c>
      <c r="AU286" s="18">
        <v>0.98280000000000001</v>
      </c>
      <c r="AV286" s="18">
        <v>0.98280000000000001</v>
      </c>
      <c r="AW286" s="18">
        <v>0.98280000000000001</v>
      </c>
      <c r="AX286" s="18">
        <v>0.98280000000000001</v>
      </c>
      <c r="AY286" s="18">
        <v>0.98280000000000001</v>
      </c>
      <c r="AZ286" s="18">
        <v>0.98280000000000001</v>
      </c>
      <c r="BA286" s="18">
        <v>0.98280000000000001</v>
      </c>
      <c r="BB286" s="18">
        <v>0.98280000000000001</v>
      </c>
      <c r="BC286" s="18">
        <v>0.98280000000000001</v>
      </c>
      <c r="BD286" s="18">
        <v>0.98280000000000001</v>
      </c>
      <c r="BE286" s="18">
        <v>0.98280000000000001</v>
      </c>
      <c r="BF286" s="18">
        <v>0.98280000000000001</v>
      </c>
      <c r="BG286" s="18">
        <v>0.98280000000000001</v>
      </c>
      <c r="BH286" s="18">
        <v>0.98280000000000001</v>
      </c>
      <c r="BI286" s="18">
        <v>0.98280000000000001</v>
      </c>
      <c r="BJ286" s="18">
        <v>0.98280000000000001</v>
      </c>
      <c r="BK286" s="18">
        <v>0.98280000000000001</v>
      </c>
      <c r="BL286" s="18">
        <v>0.98280000000000001</v>
      </c>
      <c r="BM286" s="18">
        <v>0.98280000000000001</v>
      </c>
      <c r="BN286" s="18">
        <v>0.98280000000000001</v>
      </c>
      <c r="BO286" s="18">
        <v>0.98280000000000001</v>
      </c>
      <c r="BP286" s="18">
        <v>0.98280000000000001</v>
      </c>
      <c r="BQ286" s="18">
        <v>0.98280000000000001</v>
      </c>
      <c r="BR286" s="18">
        <v>0.98280000000000001</v>
      </c>
      <c r="BS286" s="18">
        <v>0.98280000000000001</v>
      </c>
      <c r="BT286" s="18">
        <v>0.98280000000000001</v>
      </c>
      <c r="BU286" s="18">
        <v>0.98280000000000001</v>
      </c>
      <c r="BV286" s="18">
        <v>0.98280000000000001</v>
      </c>
      <c r="BW286" s="18">
        <v>0.98280000000000001</v>
      </c>
      <c r="BX286" s="18">
        <v>0.98280000000000001</v>
      </c>
      <c r="BY286" s="18">
        <v>0.98280000000000001</v>
      </c>
      <c r="BZ286" s="18">
        <v>0.98280000000000001</v>
      </c>
      <c r="CA286" s="18">
        <v>0.98280000000000001</v>
      </c>
      <c r="CB286" s="18">
        <v>0.98280000000000001</v>
      </c>
      <c r="CC286" s="18">
        <v>0.98280000000000001</v>
      </c>
      <c r="CD286" s="18">
        <v>0.98280000000000001</v>
      </c>
      <c r="CE286" s="18">
        <v>0.98280000000000001</v>
      </c>
      <c r="CF286" s="18">
        <v>0.98280000000000001</v>
      </c>
      <c r="CG286" s="18">
        <v>0.98280000000000001</v>
      </c>
      <c r="CH286" s="18">
        <v>0.98280000000000001</v>
      </c>
      <c r="CI286" s="18">
        <v>0.98280000000000001</v>
      </c>
      <c r="CJ286" s="18">
        <v>0.98280000000000001</v>
      </c>
      <c r="CK286" s="18">
        <v>0.98280000000000001</v>
      </c>
      <c r="CL286" s="18">
        <v>0.98280000000000001</v>
      </c>
      <c r="CM286" s="18">
        <v>0.98280000000000001</v>
      </c>
      <c r="CN286" s="18">
        <v>0.98280000000000001</v>
      </c>
      <c r="CO286" s="18">
        <v>0.98280000000000001</v>
      </c>
      <c r="CP286" s="18">
        <v>0.98280000000000001</v>
      </c>
      <c r="CQ286" s="18">
        <v>0.98280000000000001</v>
      </c>
      <c r="CR286" s="18">
        <v>0.98280000000000001</v>
      </c>
      <c r="CS286" s="18">
        <v>0.98280000000000001</v>
      </c>
      <c r="CT286" s="18">
        <v>0.98280000000000001</v>
      </c>
      <c r="CU286" s="18">
        <v>0.98280000000000001</v>
      </c>
      <c r="CV286" s="18">
        <v>0.98280000000000001</v>
      </c>
      <c r="CW286" s="18">
        <v>0.98280000000000001</v>
      </c>
      <c r="CX286" s="18">
        <v>0.98280000000000001</v>
      </c>
      <c r="CY286" s="18">
        <v>0.98280000000000001</v>
      </c>
      <c r="CZ286" s="18">
        <v>0.98280000000000001</v>
      </c>
      <c r="DA286" s="18">
        <v>0.98280000000000001</v>
      </c>
      <c r="DB286" s="18">
        <v>0.98280000000000001</v>
      </c>
      <c r="DC286" s="18"/>
      <c r="DD286" s="18"/>
      <c r="DE286" s="18"/>
    </row>
    <row r="287" spans="1:109" x14ac:dyDescent="0.25">
      <c r="A287" s="175">
        <v>76</v>
      </c>
      <c r="B287" s="18">
        <v>1</v>
      </c>
      <c r="C287" s="18">
        <v>0.99590000000000001</v>
      </c>
      <c r="D287" s="18">
        <v>0.99419999999999997</v>
      </c>
      <c r="E287" s="18">
        <v>0.99270000000000003</v>
      </c>
      <c r="F287" s="18">
        <v>0.99150000000000005</v>
      </c>
      <c r="G287" s="18">
        <v>0.99060000000000004</v>
      </c>
      <c r="H287" s="18">
        <v>0.9899</v>
      </c>
      <c r="I287" s="18">
        <v>0.98919999999999997</v>
      </c>
      <c r="J287" s="18">
        <v>0.98839999999999995</v>
      </c>
      <c r="K287" s="18">
        <v>0.98760000000000003</v>
      </c>
      <c r="L287" s="18">
        <v>0.98680000000000001</v>
      </c>
      <c r="M287" s="18">
        <v>0.98609999999999998</v>
      </c>
      <c r="N287" s="18">
        <v>0.98529999999999995</v>
      </c>
      <c r="O287" s="18">
        <v>0.98470000000000002</v>
      </c>
      <c r="P287" s="18">
        <v>0.98409999999999997</v>
      </c>
      <c r="Q287" s="18">
        <v>0.98360000000000003</v>
      </c>
      <c r="R287" s="18">
        <v>0.98360000000000003</v>
      </c>
      <c r="S287" s="18">
        <v>0.98360000000000003</v>
      </c>
      <c r="T287" s="18">
        <v>0.98360000000000003</v>
      </c>
      <c r="U287" s="18">
        <v>0.98360000000000003</v>
      </c>
      <c r="V287" s="18">
        <v>0.98360000000000003</v>
      </c>
      <c r="W287" s="18">
        <v>0.98360000000000003</v>
      </c>
      <c r="X287" s="18">
        <v>0.98360000000000003</v>
      </c>
      <c r="Y287" s="18">
        <v>0.98360000000000003</v>
      </c>
      <c r="Z287" s="18">
        <v>0.98360000000000003</v>
      </c>
      <c r="AA287" s="18">
        <v>0.98360000000000003</v>
      </c>
      <c r="AB287" s="18">
        <v>0.98360000000000003</v>
      </c>
      <c r="AC287" s="18">
        <v>0.98360000000000003</v>
      </c>
      <c r="AD287" s="18">
        <v>0.98360000000000003</v>
      </c>
      <c r="AE287" s="18">
        <v>0.98360000000000003</v>
      </c>
      <c r="AF287" s="18">
        <v>0.98360000000000003</v>
      </c>
      <c r="AG287" s="18">
        <v>0.98360000000000003</v>
      </c>
      <c r="AH287" s="18">
        <v>0.98360000000000003</v>
      </c>
      <c r="AI287" s="18">
        <v>0.98360000000000003</v>
      </c>
      <c r="AJ287" s="18">
        <v>0.98360000000000003</v>
      </c>
      <c r="AK287" s="18">
        <v>0.98360000000000003</v>
      </c>
      <c r="AL287" s="18">
        <v>0.98360000000000003</v>
      </c>
      <c r="AM287" s="18">
        <v>0.98360000000000003</v>
      </c>
      <c r="AN287" s="18">
        <v>0.98360000000000003</v>
      </c>
      <c r="AO287" s="18">
        <v>0.98360000000000003</v>
      </c>
      <c r="AP287" s="18">
        <v>0.98360000000000003</v>
      </c>
      <c r="AQ287" s="18">
        <v>0.98360000000000003</v>
      </c>
      <c r="AR287" s="18">
        <v>0.98360000000000003</v>
      </c>
      <c r="AS287" s="18">
        <v>0.98360000000000003</v>
      </c>
      <c r="AT287" s="18">
        <v>0.98360000000000003</v>
      </c>
      <c r="AU287" s="18">
        <v>0.98360000000000003</v>
      </c>
      <c r="AV287" s="18">
        <v>0.98360000000000003</v>
      </c>
      <c r="AW287" s="18">
        <v>0.98360000000000003</v>
      </c>
      <c r="AX287" s="18">
        <v>0.98360000000000003</v>
      </c>
      <c r="AY287" s="18">
        <v>0.98360000000000003</v>
      </c>
      <c r="AZ287" s="18">
        <v>0.98360000000000003</v>
      </c>
      <c r="BA287" s="18">
        <v>0.98360000000000003</v>
      </c>
      <c r="BB287" s="18">
        <v>0.98360000000000003</v>
      </c>
      <c r="BC287" s="18">
        <v>0.98360000000000003</v>
      </c>
      <c r="BD287" s="18">
        <v>0.98360000000000003</v>
      </c>
      <c r="BE287" s="18">
        <v>0.98360000000000003</v>
      </c>
      <c r="BF287" s="18">
        <v>0.98360000000000003</v>
      </c>
      <c r="BG287" s="18">
        <v>0.98360000000000003</v>
      </c>
      <c r="BH287" s="18">
        <v>0.98360000000000003</v>
      </c>
      <c r="BI287" s="18">
        <v>0.98360000000000003</v>
      </c>
      <c r="BJ287" s="18">
        <v>0.98360000000000003</v>
      </c>
      <c r="BK287" s="18">
        <v>0.98360000000000003</v>
      </c>
      <c r="BL287" s="18">
        <v>0.98360000000000003</v>
      </c>
      <c r="BM287" s="18">
        <v>0.98360000000000003</v>
      </c>
      <c r="BN287" s="18">
        <v>0.98360000000000003</v>
      </c>
      <c r="BO287" s="18">
        <v>0.98360000000000003</v>
      </c>
      <c r="BP287" s="18">
        <v>0.98360000000000003</v>
      </c>
      <c r="BQ287" s="18">
        <v>0.98360000000000003</v>
      </c>
      <c r="BR287" s="18">
        <v>0.98360000000000003</v>
      </c>
      <c r="BS287" s="18">
        <v>0.98360000000000003</v>
      </c>
      <c r="BT287" s="18">
        <v>0.98360000000000003</v>
      </c>
      <c r="BU287" s="18">
        <v>0.98360000000000003</v>
      </c>
      <c r="BV287" s="18">
        <v>0.98360000000000003</v>
      </c>
      <c r="BW287" s="18">
        <v>0.98360000000000003</v>
      </c>
      <c r="BX287" s="18">
        <v>0.98360000000000003</v>
      </c>
      <c r="BY287" s="18">
        <v>0.98360000000000003</v>
      </c>
      <c r="BZ287" s="18">
        <v>0.98360000000000003</v>
      </c>
      <c r="CA287" s="18">
        <v>0.98360000000000003</v>
      </c>
      <c r="CB287" s="18">
        <v>0.98360000000000003</v>
      </c>
      <c r="CC287" s="18">
        <v>0.98360000000000003</v>
      </c>
      <c r="CD287" s="18">
        <v>0.98360000000000003</v>
      </c>
      <c r="CE287" s="18">
        <v>0.98360000000000003</v>
      </c>
      <c r="CF287" s="18">
        <v>0.98360000000000003</v>
      </c>
      <c r="CG287" s="18">
        <v>0.98360000000000003</v>
      </c>
      <c r="CH287" s="18">
        <v>0.98360000000000003</v>
      </c>
      <c r="CI287" s="18">
        <v>0.98360000000000003</v>
      </c>
      <c r="CJ287" s="18">
        <v>0.98360000000000003</v>
      </c>
      <c r="CK287" s="18">
        <v>0.98360000000000003</v>
      </c>
      <c r="CL287" s="18">
        <v>0.98360000000000003</v>
      </c>
      <c r="CM287" s="18">
        <v>0.98360000000000003</v>
      </c>
      <c r="CN287" s="18">
        <v>0.98360000000000003</v>
      </c>
      <c r="CO287" s="18">
        <v>0.98360000000000003</v>
      </c>
      <c r="CP287" s="18">
        <v>0.98360000000000003</v>
      </c>
      <c r="CQ287" s="18">
        <v>0.98360000000000003</v>
      </c>
      <c r="CR287" s="18">
        <v>0.98360000000000003</v>
      </c>
      <c r="CS287" s="18">
        <v>0.98360000000000003</v>
      </c>
      <c r="CT287" s="18">
        <v>0.98360000000000003</v>
      </c>
      <c r="CU287" s="18">
        <v>0.98360000000000003</v>
      </c>
      <c r="CV287" s="18">
        <v>0.98360000000000003</v>
      </c>
      <c r="CW287" s="18">
        <v>0.98360000000000003</v>
      </c>
      <c r="CX287" s="18">
        <v>0.98360000000000003</v>
      </c>
      <c r="CY287" s="18">
        <v>0.98360000000000003</v>
      </c>
      <c r="CZ287" s="18">
        <v>0.98360000000000003</v>
      </c>
      <c r="DA287" s="18">
        <v>0.98360000000000003</v>
      </c>
      <c r="DB287" s="18">
        <v>0.98360000000000003</v>
      </c>
      <c r="DC287" s="18"/>
      <c r="DD287" s="18"/>
      <c r="DE287" s="18"/>
    </row>
    <row r="288" spans="1:109" x14ac:dyDescent="0.25">
      <c r="A288" s="175">
        <v>77</v>
      </c>
      <c r="B288" s="18">
        <v>1</v>
      </c>
      <c r="C288" s="18">
        <v>0.99619999999999997</v>
      </c>
      <c r="D288" s="18">
        <v>0.99470000000000003</v>
      </c>
      <c r="E288" s="18">
        <v>0.99319999999999997</v>
      </c>
      <c r="F288" s="18">
        <v>0.99199999999999999</v>
      </c>
      <c r="G288" s="18">
        <v>0.99119999999999997</v>
      </c>
      <c r="H288" s="18">
        <v>0.99060000000000004</v>
      </c>
      <c r="I288" s="18">
        <v>0.9899</v>
      </c>
      <c r="J288" s="18">
        <v>0.98909999999999998</v>
      </c>
      <c r="K288" s="18">
        <v>0.98839999999999995</v>
      </c>
      <c r="L288" s="18">
        <v>0.98760000000000003</v>
      </c>
      <c r="M288" s="18">
        <v>0.9869</v>
      </c>
      <c r="N288" s="18">
        <v>0.98609999999999998</v>
      </c>
      <c r="O288" s="18">
        <v>0.98550000000000004</v>
      </c>
      <c r="P288" s="18">
        <v>0.9849</v>
      </c>
      <c r="Q288" s="18">
        <v>0.98440000000000005</v>
      </c>
      <c r="R288" s="18">
        <v>0.98440000000000005</v>
      </c>
      <c r="S288" s="18">
        <v>0.98440000000000005</v>
      </c>
      <c r="T288" s="18">
        <v>0.98440000000000005</v>
      </c>
      <c r="U288" s="18">
        <v>0.98440000000000005</v>
      </c>
      <c r="V288" s="18">
        <v>0.98440000000000005</v>
      </c>
      <c r="W288" s="18">
        <v>0.98440000000000005</v>
      </c>
      <c r="X288" s="18">
        <v>0.98440000000000005</v>
      </c>
      <c r="Y288" s="18">
        <v>0.98440000000000005</v>
      </c>
      <c r="Z288" s="18">
        <v>0.98440000000000005</v>
      </c>
      <c r="AA288" s="18">
        <v>0.98440000000000005</v>
      </c>
      <c r="AB288" s="18">
        <v>0.98440000000000005</v>
      </c>
      <c r="AC288" s="18">
        <v>0.98440000000000005</v>
      </c>
      <c r="AD288" s="18">
        <v>0.98440000000000005</v>
      </c>
      <c r="AE288" s="18">
        <v>0.98440000000000005</v>
      </c>
      <c r="AF288" s="18">
        <v>0.98440000000000005</v>
      </c>
      <c r="AG288" s="18">
        <v>0.98440000000000005</v>
      </c>
      <c r="AH288" s="18">
        <v>0.98440000000000005</v>
      </c>
      <c r="AI288" s="18">
        <v>0.98440000000000005</v>
      </c>
      <c r="AJ288" s="18">
        <v>0.98440000000000005</v>
      </c>
      <c r="AK288" s="18">
        <v>0.98440000000000005</v>
      </c>
      <c r="AL288" s="18">
        <v>0.98440000000000005</v>
      </c>
      <c r="AM288" s="18">
        <v>0.98440000000000005</v>
      </c>
      <c r="AN288" s="18">
        <v>0.98440000000000005</v>
      </c>
      <c r="AO288" s="18">
        <v>0.98440000000000005</v>
      </c>
      <c r="AP288" s="18">
        <v>0.98440000000000005</v>
      </c>
      <c r="AQ288" s="18">
        <v>0.98440000000000005</v>
      </c>
      <c r="AR288" s="18">
        <v>0.98440000000000005</v>
      </c>
      <c r="AS288" s="18">
        <v>0.98440000000000005</v>
      </c>
      <c r="AT288" s="18">
        <v>0.98440000000000005</v>
      </c>
      <c r="AU288" s="18">
        <v>0.98440000000000005</v>
      </c>
      <c r="AV288" s="18">
        <v>0.98440000000000005</v>
      </c>
      <c r="AW288" s="18">
        <v>0.98440000000000005</v>
      </c>
      <c r="AX288" s="18">
        <v>0.98440000000000005</v>
      </c>
      <c r="AY288" s="18">
        <v>0.98440000000000005</v>
      </c>
      <c r="AZ288" s="18">
        <v>0.98440000000000005</v>
      </c>
      <c r="BA288" s="18">
        <v>0.98440000000000005</v>
      </c>
      <c r="BB288" s="18">
        <v>0.98440000000000005</v>
      </c>
      <c r="BC288" s="18">
        <v>0.98440000000000005</v>
      </c>
      <c r="BD288" s="18">
        <v>0.98440000000000005</v>
      </c>
      <c r="BE288" s="18">
        <v>0.98440000000000005</v>
      </c>
      <c r="BF288" s="18">
        <v>0.98440000000000005</v>
      </c>
      <c r="BG288" s="18">
        <v>0.98440000000000005</v>
      </c>
      <c r="BH288" s="18">
        <v>0.98440000000000005</v>
      </c>
      <c r="BI288" s="18">
        <v>0.98440000000000005</v>
      </c>
      <c r="BJ288" s="18">
        <v>0.98440000000000005</v>
      </c>
      <c r="BK288" s="18">
        <v>0.98440000000000005</v>
      </c>
      <c r="BL288" s="18">
        <v>0.98440000000000005</v>
      </c>
      <c r="BM288" s="18">
        <v>0.98440000000000005</v>
      </c>
      <c r="BN288" s="18">
        <v>0.98440000000000005</v>
      </c>
      <c r="BO288" s="18">
        <v>0.98440000000000005</v>
      </c>
      <c r="BP288" s="18">
        <v>0.98440000000000005</v>
      </c>
      <c r="BQ288" s="18">
        <v>0.98440000000000005</v>
      </c>
      <c r="BR288" s="18">
        <v>0.98440000000000005</v>
      </c>
      <c r="BS288" s="18">
        <v>0.98440000000000005</v>
      </c>
      <c r="BT288" s="18">
        <v>0.98440000000000005</v>
      </c>
      <c r="BU288" s="18">
        <v>0.98440000000000005</v>
      </c>
      <c r="BV288" s="18">
        <v>0.98440000000000005</v>
      </c>
      <c r="BW288" s="18">
        <v>0.98440000000000005</v>
      </c>
      <c r="BX288" s="18">
        <v>0.98440000000000005</v>
      </c>
      <c r="BY288" s="18">
        <v>0.98440000000000005</v>
      </c>
      <c r="BZ288" s="18">
        <v>0.98440000000000005</v>
      </c>
      <c r="CA288" s="18">
        <v>0.98440000000000005</v>
      </c>
      <c r="CB288" s="18">
        <v>0.98440000000000005</v>
      </c>
      <c r="CC288" s="18">
        <v>0.98440000000000005</v>
      </c>
      <c r="CD288" s="18">
        <v>0.98440000000000005</v>
      </c>
      <c r="CE288" s="18">
        <v>0.98440000000000005</v>
      </c>
      <c r="CF288" s="18">
        <v>0.98440000000000005</v>
      </c>
      <c r="CG288" s="18">
        <v>0.98440000000000005</v>
      </c>
      <c r="CH288" s="18">
        <v>0.98440000000000005</v>
      </c>
      <c r="CI288" s="18">
        <v>0.98440000000000005</v>
      </c>
      <c r="CJ288" s="18">
        <v>0.98440000000000005</v>
      </c>
      <c r="CK288" s="18">
        <v>0.98440000000000005</v>
      </c>
      <c r="CL288" s="18">
        <v>0.98440000000000005</v>
      </c>
      <c r="CM288" s="18">
        <v>0.98440000000000005</v>
      </c>
      <c r="CN288" s="18">
        <v>0.98440000000000005</v>
      </c>
      <c r="CO288" s="18">
        <v>0.98440000000000005</v>
      </c>
      <c r="CP288" s="18">
        <v>0.98440000000000005</v>
      </c>
      <c r="CQ288" s="18">
        <v>0.98440000000000005</v>
      </c>
      <c r="CR288" s="18">
        <v>0.98440000000000005</v>
      </c>
      <c r="CS288" s="18">
        <v>0.98440000000000005</v>
      </c>
      <c r="CT288" s="18">
        <v>0.98440000000000005</v>
      </c>
      <c r="CU288" s="18">
        <v>0.98440000000000005</v>
      </c>
      <c r="CV288" s="18">
        <v>0.98440000000000005</v>
      </c>
      <c r="CW288" s="18">
        <v>0.98440000000000005</v>
      </c>
      <c r="CX288" s="18">
        <v>0.98440000000000005</v>
      </c>
      <c r="CY288" s="18">
        <v>0.98440000000000005</v>
      </c>
      <c r="CZ288" s="18">
        <v>0.98440000000000005</v>
      </c>
      <c r="DA288" s="18">
        <v>0.98440000000000005</v>
      </c>
      <c r="DB288" s="18">
        <v>0.98440000000000005</v>
      </c>
      <c r="DC288" s="18"/>
      <c r="DD288" s="18"/>
      <c r="DE288" s="18"/>
    </row>
    <row r="289" spans="1:109" x14ac:dyDescent="0.25">
      <c r="A289" s="175">
        <v>78</v>
      </c>
      <c r="B289" s="18">
        <v>1</v>
      </c>
      <c r="C289" s="18">
        <v>0.99650000000000005</v>
      </c>
      <c r="D289" s="18">
        <v>0.995</v>
      </c>
      <c r="E289" s="18">
        <v>0.99370000000000003</v>
      </c>
      <c r="F289" s="18">
        <v>0.99260000000000004</v>
      </c>
      <c r="G289" s="18">
        <v>0.99180000000000001</v>
      </c>
      <c r="H289" s="18">
        <v>0.99119999999999997</v>
      </c>
      <c r="I289" s="18">
        <v>0.99060000000000004</v>
      </c>
      <c r="J289" s="18">
        <v>0.9899</v>
      </c>
      <c r="K289" s="18">
        <v>0.98909999999999998</v>
      </c>
      <c r="L289" s="18">
        <v>0.98839999999999995</v>
      </c>
      <c r="M289" s="18">
        <v>0.98770000000000002</v>
      </c>
      <c r="N289" s="18">
        <v>0.98699999999999999</v>
      </c>
      <c r="O289" s="18">
        <v>0.98629999999999995</v>
      </c>
      <c r="P289" s="18">
        <v>0.98570000000000002</v>
      </c>
      <c r="Q289" s="18">
        <v>0.98529999999999995</v>
      </c>
      <c r="R289" s="18">
        <v>0.98529999999999995</v>
      </c>
      <c r="S289" s="18">
        <v>0.98529999999999995</v>
      </c>
      <c r="T289" s="18">
        <v>0.98529999999999995</v>
      </c>
      <c r="U289" s="18">
        <v>0.98529999999999995</v>
      </c>
      <c r="V289" s="18">
        <v>0.98529999999999995</v>
      </c>
      <c r="W289" s="18">
        <v>0.98529999999999995</v>
      </c>
      <c r="X289" s="18">
        <v>0.98529999999999995</v>
      </c>
      <c r="Y289" s="18">
        <v>0.98529999999999995</v>
      </c>
      <c r="Z289" s="18">
        <v>0.98529999999999995</v>
      </c>
      <c r="AA289" s="18">
        <v>0.98529999999999995</v>
      </c>
      <c r="AB289" s="18">
        <v>0.98529999999999995</v>
      </c>
      <c r="AC289" s="18">
        <v>0.98529999999999995</v>
      </c>
      <c r="AD289" s="18">
        <v>0.98529999999999995</v>
      </c>
      <c r="AE289" s="18">
        <v>0.98529999999999995</v>
      </c>
      <c r="AF289" s="18">
        <v>0.98529999999999995</v>
      </c>
      <c r="AG289" s="18">
        <v>0.98529999999999995</v>
      </c>
      <c r="AH289" s="18">
        <v>0.98529999999999995</v>
      </c>
      <c r="AI289" s="18">
        <v>0.98529999999999995</v>
      </c>
      <c r="AJ289" s="18">
        <v>0.98529999999999995</v>
      </c>
      <c r="AK289" s="18">
        <v>0.98529999999999995</v>
      </c>
      <c r="AL289" s="18">
        <v>0.98529999999999995</v>
      </c>
      <c r="AM289" s="18">
        <v>0.98529999999999995</v>
      </c>
      <c r="AN289" s="18">
        <v>0.98529999999999995</v>
      </c>
      <c r="AO289" s="18">
        <v>0.98529999999999995</v>
      </c>
      <c r="AP289" s="18">
        <v>0.98529999999999995</v>
      </c>
      <c r="AQ289" s="18">
        <v>0.98529999999999995</v>
      </c>
      <c r="AR289" s="18">
        <v>0.98529999999999995</v>
      </c>
      <c r="AS289" s="18">
        <v>0.98529999999999995</v>
      </c>
      <c r="AT289" s="18">
        <v>0.98529999999999995</v>
      </c>
      <c r="AU289" s="18">
        <v>0.98529999999999995</v>
      </c>
      <c r="AV289" s="18">
        <v>0.98529999999999995</v>
      </c>
      <c r="AW289" s="18">
        <v>0.98529999999999995</v>
      </c>
      <c r="AX289" s="18">
        <v>0.98529999999999995</v>
      </c>
      <c r="AY289" s="18">
        <v>0.98529999999999995</v>
      </c>
      <c r="AZ289" s="18">
        <v>0.98529999999999995</v>
      </c>
      <c r="BA289" s="18">
        <v>0.98529999999999995</v>
      </c>
      <c r="BB289" s="18">
        <v>0.98529999999999995</v>
      </c>
      <c r="BC289" s="18">
        <v>0.98529999999999995</v>
      </c>
      <c r="BD289" s="18">
        <v>0.98529999999999995</v>
      </c>
      <c r="BE289" s="18">
        <v>0.98529999999999995</v>
      </c>
      <c r="BF289" s="18">
        <v>0.98529999999999995</v>
      </c>
      <c r="BG289" s="18">
        <v>0.98529999999999995</v>
      </c>
      <c r="BH289" s="18">
        <v>0.98529999999999995</v>
      </c>
      <c r="BI289" s="18">
        <v>0.98529999999999995</v>
      </c>
      <c r="BJ289" s="18">
        <v>0.98529999999999995</v>
      </c>
      <c r="BK289" s="18">
        <v>0.98529999999999995</v>
      </c>
      <c r="BL289" s="18">
        <v>0.98529999999999995</v>
      </c>
      <c r="BM289" s="18">
        <v>0.98529999999999995</v>
      </c>
      <c r="BN289" s="18">
        <v>0.98529999999999995</v>
      </c>
      <c r="BO289" s="18">
        <v>0.98529999999999995</v>
      </c>
      <c r="BP289" s="18">
        <v>0.98529999999999995</v>
      </c>
      <c r="BQ289" s="18">
        <v>0.98529999999999995</v>
      </c>
      <c r="BR289" s="18">
        <v>0.98529999999999995</v>
      </c>
      <c r="BS289" s="18">
        <v>0.98529999999999995</v>
      </c>
      <c r="BT289" s="18">
        <v>0.98529999999999995</v>
      </c>
      <c r="BU289" s="18">
        <v>0.98529999999999995</v>
      </c>
      <c r="BV289" s="18">
        <v>0.98529999999999995</v>
      </c>
      <c r="BW289" s="18">
        <v>0.98529999999999995</v>
      </c>
      <c r="BX289" s="18">
        <v>0.98529999999999995</v>
      </c>
      <c r="BY289" s="18">
        <v>0.98529999999999995</v>
      </c>
      <c r="BZ289" s="18">
        <v>0.98529999999999995</v>
      </c>
      <c r="CA289" s="18">
        <v>0.98529999999999995</v>
      </c>
      <c r="CB289" s="18">
        <v>0.98529999999999995</v>
      </c>
      <c r="CC289" s="18">
        <v>0.98529999999999995</v>
      </c>
      <c r="CD289" s="18">
        <v>0.98529999999999995</v>
      </c>
      <c r="CE289" s="18">
        <v>0.98529999999999995</v>
      </c>
      <c r="CF289" s="18">
        <v>0.98529999999999995</v>
      </c>
      <c r="CG289" s="18">
        <v>0.98529999999999995</v>
      </c>
      <c r="CH289" s="18">
        <v>0.98529999999999995</v>
      </c>
      <c r="CI289" s="18">
        <v>0.98529999999999995</v>
      </c>
      <c r="CJ289" s="18">
        <v>0.98529999999999995</v>
      </c>
      <c r="CK289" s="18">
        <v>0.98529999999999995</v>
      </c>
      <c r="CL289" s="18">
        <v>0.98529999999999995</v>
      </c>
      <c r="CM289" s="18">
        <v>0.98529999999999995</v>
      </c>
      <c r="CN289" s="18">
        <v>0.98529999999999995</v>
      </c>
      <c r="CO289" s="18">
        <v>0.98529999999999995</v>
      </c>
      <c r="CP289" s="18">
        <v>0.98529999999999995</v>
      </c>
      <c r="CQ289" s="18">
        <v>0.98529999999999995</v>
      </c>
      <c r="CR289" s="18">
        <v>0.98529999999999995</v>
      </c>
      <c r="CS289" s="18">
        <v>0.98529999999999995</v>
      </c>
      <c r="CT289" s="18">
        <v>0.98529999999999995</v>
      </c>
      <c r="CU289" s="18">
        <v>0.98529999999999995</v>
      </c>
      <c r="CV289" s="18">
        <v>0.98529999999999995</v>
      </c>
      <c r="CW289" s="18">
        <v>0.98529999999999995</v>
      </c>
      <c r="CX289" s="18">
        <v>0.98529999999999995</v>
      </c>
      <c r="CY289" s="18">
        <v>0.98529999999999995</v>
      </c>
      <c r="CZ289" s="18">
        <v>0.98529999999999995</v>
      </c>
      <c r="DA289" s="18">
        <v>0.98529999999999995</v>
      </c>
      <c r="DB289" s="18">
        <v>0.98529999999999995</v>
      </c>
      <c r="DC289" s="18"/>
      <c r="DD289" s="18"/>
      <c r="DE289" s="18"/>
    </row>
    <row r="290" spans="1:109" x14ac:dyDescent="0.25">
      <c r="A290" s="175">
        <v>79</v>
      </c>
      <c r="B290" s="18">
        <v>1</v>
      </c>
      <c r="C290" s="18">
        <v>0.99680000000000002</v>
      </c>
      <c r="D290" s="18">
        <v>0.99539999999999995</v>
      </c>
      <c r="E290" s="18">
        <v>0.99419999999999997</v>
      </c>
      <c r="F290" s="18">
        <v>0.99319999999999997</v>
      </c>
      <c r="G290" s="18">
        <v>0.99239999999999995</v>
      </c>
      <c r="H290" s="18">
        <v>0.9919</v>
      </c>
      <c r="I290" s="18">
        <v>0.99129999999999996</v>
      </c>
      <c r="J290" s="18">
        <v>0.99060000000000004</v>
      </c>
      <c r="K290" s="18">
        <v>0.9899</v>
      </c>
      <c r="L290" s="18">
        <v>0.98919999999999997</v>
      </c>
      <c r="M290" s="18">
        <v>0.98850000000000005</v>
      </c>
      <c r="N290" s="18">
        <v>0.98780000000000001</v>
      </c>
      <c r="O290" s="18">
        <v>0.98709999999999998</v>
      </c>
      <c r="P290" s="18">
        <v>0.98660000000000003</v>
      </c>
      <c r="Q290" s="18">
        <v>0.98609999999999998</v>
      </c>
      <c r="R290" s="18">
        <v>0.98609999999999998</v>
      </c>
      <c r="S290" s="18">
        <v>0.98609999999999998</v>
      </c>
      <c r="T290" s="18">
        <v>0.98609999999999998</v>
      </c>
      <c r="U290" s="18">
        <v>0.98609999999999998</v>
      </c>
      <c r="V290" s="18">
        <v>0.98609999999999998</v>
      </c>
      <c r="W290" s="18">
        <v>0.98609999999999998</v>
      </c>
      <c r="X290" s="18">
        <v>0.98609999999999998</v>
      </c>
      <c r="Y290" s="18">
        <v>0.98609999999999998</v>
      </c>
      <c r="Z290" s="18">
        <v>0.98609999999999998</v>
      </c>
      <c r="AA290" s="18">
        <v>0.98609999999999998</v>
      </c>
      <c r="AB290" s="18">
        <v>0.98609999999999998</v>
      </c>
      <c r="AC290" s="18">
        <v>0.98609999999999998</v>
      </c>
      <c r="AD290" s="18">
        <v>0.98609999999999998</v>
      </c>
      <c r="AE290" s="18">
        <v>0.98609999999999998</v>
      </c>
      <c r="AF290" s="18">
        <v>0.98609999999999998</v>
      </c>
      <c r="AG290" s="18">
        <v>0.98609999999999998</v>
      </c>
      <c r="AH290" s="18">
        <v>0.98609999999999998</v>
      </c>
      <c r="AI290" s="18">
        <v>0.98609999999999998</v>
      </c>
      <c r="AJ290" s="18">
        <v>0.98609999999999998</v>
      </c>
      <c r="AK290" s="18">
        <v>0.98609999999999998</v>
      </c>
      <c r="AL290" s="18">
        <v>0.98609999999999998</v>
      </c>
      <c r="AM290" s="18">
        <v>0.98609999999999998</v>
      </c>
      <c r="AN290" s="18">
        <v>0.98609999999999998</v>
      </c>
      <c r="AO290" s="18">
        <v>0.98609999999999998</v>
      </c>
      <c r="AP290" s="18">
        <v>0.98609999999999998</v>
      </c>
      <c r="AQ290" s="18">
        <v>0.98609999999999998</v>
      </c>
      <c r="AR290" s="18">
        <v>0.98609999999999998</v>
      </c>
      <c r="AS290" s="18">
        <v>0.98609999999999998</v>
      </c>
      <c r="AT290" s="18">
        <v>0.98609999999999998</v>
      </c>
      <c r="AU290" s="18">
        <v>0.98609999999999998</v>
      </c>
      <c r="AV290" s="18">
        <v>0.98609999999999998</v>
      </c>
      <c r="AW290" s="18">
        <v>0.98609999999999998</v>
      </c>
      <c r="AX290" s="18">
        <v>0.98609999999999998</v>
      </c>
      <c r="AY290" s="18">
        <v>0.98609999999999998</v>
      </c>
      <c r="AZ290" s="18">
        <v>0.98609999999999998</v>
      </c>
      <c r="BA290" s="18">
        <v>0.98609999999999998</v>
      </c>
      <c r="BB290" s="18">
        <v>0.98609999999999998</v>
      </c>
      <c r="BC290" s="18">
        <v>0.98609999999999998</v>
      </c>
      <c r="BD290" s="18">
        <v>0.98609999999999998</v>
      </c>
      <c r="BE290" s="18">
        <v>0.98609999999999998</v>
      </c>
      <c r="BF290" s="18">
        <v>0.98609999999999998</v>
      </c>
      <c r="BG290" s="18">
        <v>0.98609999999999998</v>
      </c>
      <c r="BH290" s="18">
        <v>0.98609999999999998</v>
      </c>
      <c r="BI290" s="18">
        <v>0.98609999999999998</v>
      </c>
      <c r="BJ290" s="18">
        <v>0.98609999999999998</v>
      </c>
      <c r="BK290" s="18">
        <v>0.98609999999999998</v>
      </c>
      <c r="BL290" s="18">
        <v>0.98609999999999998</v>
      </c>
      <c r="BM290" s="18">
        <v>0.98609999999999998</v>
      </c>
      <c r="BN290" s="18">
        <v>0.98609999999999998</v>
      </c>
      <c r="BO290" s="18">
        <v>0.98609999999999998</v>
      </c>
      <c r="BP290" s="18">
        <v>0.98609999999999998</v>
      </c>
      <c r="BQ290" s="18">
        <v>0.98609999999999998</v>
      </c>
      <c r="BR290" s="18">
        <v>0.98609999999999998</v>
      </c>
      <c r="BS290" s="18">
        <v>0.98609999999999998</v>
      </c>
      <c r="BT290" s="18">
        <v>0.98609999999999998</v>
      </c>
      <c r="BU290" s="18">
        <v>0.98609999999999998</v>
      </c>
      <c r="BV290" s="18">
        <v>0.98609999999999998</v>
      </c>
      <c r="BW290" s="18">
        <v>0.98609999999999998</v>
      </c>
      <c r="BX290" s="18">
        <v>0.98609999999999998</v>
      </c>
      <c r="BY290" s="18">
        <v>0.98609999999999998</v>
      </c>
      <c r="BZ290" s="18">
        <v>0.98609999999999998</v>
      </c>
      <c r="CA290" s="18">
        <v>0.98609999999999998</v>
      </c>
      <c r="CB290" s="18">
        <v>0.98609999999999998</v>
      </c>
      <c r="CC290" s="18">
        <v>0.98609999999999998</v>
      </c>
      <c r="CD290" s="18">
        <v>0.98609999999999998</v>
      </c>
      <c r="CE290" s="18">
        <v>0.98609999999999998</v>
      </c>
      <c r="CF290" s="18">
        <v>0.98609999999999998</v>
      </c>
      <c r="CG290" s="18">
        <v>0.98609999999999998</v>
      </c>
      <c r="CH290" s="18">
        <v>0.98609999999999998</v>
      </c>
      <c r="CI290" s="18">
        <v>0.98609999999999998</v>
      </c>
      <c r="CJ290" s="18">
        <v>0.98609999999999998</v>
      </c>
      <c r="CK290" s="18">
        <v>0.98609999999999998</v>
      </c>
      <c r="CL290" s="18">
        <v>0.98609999999999998</v>
      </c>
      <c r="CM290" s="18">
        <v>0.98609999999999998</v>
      </c>
      <c r="CN290" s="18">
        <v>0.98609999999999998</v>
      </c>
      <c r="CO290" s="18">
        <v>0.98609999999999998</v>
      </c>
      <c r="CP290" s="18">
        <v>0.98609999999999998</v>
      </c>
      <c r="CQ290" s="18">
        <v>0.98609999999999998</v>
      </c>
      <c r="CR290" s="18">
        <v>0.98609999999999998</v>
      </c>
      <c r="CS290" s="18">
        <v>0.98609999999999998</v>
      </c>
      <c r="CT290" s="18">
        <v>0.98609999999999998</v>
      </c>
      <c r="CU290" s="18">
        <v>0.98609999999999998</v>
      </c>
      <c r="CV290" s="18">
        <v>0.98609999999999998</v>
      </c>
      <c r="CW290" s="18">
        <v>0.98609999999999998</v>
      </c>
      <c r="CX290" s="18">
        <v>0.98609999999999998</v>
      </c>
      <c r="CY290" s="18">
        <v>0.98609999999999998</v>
      </c>
      <c r="CZ290" s="18">
        <v>0.98609999999999998</v>
      </c>
      <c r="DA290" s="18">
        <v>0.98609999999999998</v>
      </c>
      <c r="DB290" s="18">
        <v>0.98609999999999998</v>
      </c>
      <c r="DC290" s="18"/>
      <c r="DD290" s="18"/>
      <c r="DE290" s="18"/>
    </row>
    <row r="291" spans="1:109" x14ac:dyDescent="0.25">
      <c r="A291" s="175">
        <v>80</v>
      </c>
      <c r="B291" s="18">
        <v>1</v>
      </c>
      <c r="C291" s="18">
        <v>0.99709999999999999</v>
      </c>
      <c r="D291" s="18">
        <v>0.99580000000000002</v>
      </c>
      <c r="E291" s="18">
        <v>0.99460000000000004</v>
      </c>
      <c r="F291" s="18">
        <v>0.99360000000000004</v>
      </c>
      <c r="G291" s="18">
        <v>0.99299999999999999</v>
      </c>
      <c r="H291" s="18">
        <v>0.99250000000000005</v>
      </c>
      <c r="I291" s="18">
        <v>0.9919</v>
      </c>
      <c r="J291" s="18">
        <v>0.99129999999999996</v>
      </c>
      <c r="K291" s="18">
        <v>0.99060000000000004</v>
      </c>
      <c r="L291" s="18">
        <v>0.9899</v>
      </c>
      <c r="M291" s="18">
        <v>0.98919999999999997</v>
      </c>
      <c r="N291" s="18">
        <v>0.98860000000000003</v>
      </c>
      <c r="O291" s="18">
        <v>0.9879</v>
      </c>
      <c r="P291" s="18">
        <v>0.98740000000000006</v>
      </c>
      <c r="Q291" s="18">
        <v>0.9869</v>
      </c>
      <c r="R291" s="18">
        <v>0.9869</v>
      </c>
      <c r="S291" s="18">
        <v>0.9869</v>
      </c>
      <c r="T291" s="18">
        <v>0.9869</v>
      </c>
      <c r="U291" s="18">
        <v>0.9869</v>
      </c>
      <c r="V291" s="18">
        <v>0.9869</v>
      </c>
      <c r="W291" s="18">
        <v>0.9869</v>
      </c>
      <c r="X291" s="18">
        <v>0.9869</v>
      </c>
      <c r="Y291" s="18">
        <v>0.9869</v>
      </c>
      <c r="Z291" s="18">
        <v>0.9869</v>
      </c>
      <c r="AA291" s="18">
        <v>0.9869</v>
      </c>
      <c r="AB291" s="18">
        <v>0.9869</v>
      </c>
      <c r="AC291" s="18">
        <v>0.9869</v>
      </c>
      <c r="AD291" s="18">
        <v>0.9869</v>
      </c>
      <c r="AE291" s="18">
        <v>0.9869</v>
      </c>
      <c r="AF291" s="18">
        <v>0.9869</v>
      </c>
      <c r="AG291" s="18">
        <v>0.9869</v>
      </c>
      <c r="AH291" s="18">
        <v>0.9869</v>
      </c>
      <c r="AI291" s="18">
        <v>0.9869</v>
      </c>
      <c r="AJ291" s="18">
        <v>0.9869</v>
      </c>
      <c r="AK291" s="18">
        <v>0.9869</v>
      </c>
      <c r="AL291" s="18">
        <v>0.9869</v>
      </c>
      <c r="AM291" s="18">
        <v>0.9869</v>
      </c>
      <c r="AN291" s="18">
        <v>0.9869</v>
      </c>
      <c r="AO291" s="18">
        <v>0.9869</v>
      </c>
      <c r="AP291" s="18">
        <v>0.9869</v>
      </c>
      <c r="AQ291" s="18">
        <v>0.9869</v>
      </c>
      <c r="AR291" s="18">
        <v>0.9869</v>
      </c>
      <c r="AS291" s="18">
        <v>0.9869</v>
      </c>
      <c r="AT291" s="18">
        <v>0.9869</v>
      </c>
      <c r="AU291" s="18">
        <v>0.9869</v>
      </c>
      <c r="AV291" s="18">
        <v>0.9869</v>
      </c>
      <c r="AW291" s="18">
        <v>0.9869</v>
      </c>
      <c r="AX291" s="18">
        <v>0.9869</v>
      </c>
      <c r="AY291" s="18">
        <v>0.9869</v>
      </c>
      <c r="AZ291" s="18">
        <v>0.9869</v>
      </c>
      <c r="BA291" s="18">
        <v>0.9869</v>
      </c>
      <c r="BB291" s="18">
        <v>0.9869</v>
      </c>
      <c r="BC291" s="18">
        <v>0.9869</v>
      </c>
      <c r="BD291" s="18">
        <v>0.9869</v>
      </c>
      <c r="BE291" s="18">
        <v>0.9869</v>
      </c>
      <c r="BF291" s="18">
        <v>0.9869</v>
      </c>
      <c r="BG291" s="18">
        <v>0.9869</v>
      </c>
      <c r="BH291" s="18">
        <v>0.9869</v>
      </c>
      <c r="BI291" s="18">
        <v>0.9869</v>
      </c>
      <c r="BJ291" s="18">
        <v>0.9869</v>
      </c>
      <c r="BK291" s="18">
        <v>0.9869</v>
      </c>
      <c r="BL291" s="18">
        <v>0.9869</v>
      </c>
      <c r="BM291" s="18">
        <v>0.9869</v>
      </c>
      <c r="BN291" s="18">
        <v>0.9869</v>
      </c>
      <c r="BO291" s="18">
        <v>0.9869</v>
      </c>
      <c r="BP291" s="18">
        <v>0.9869</v>
      </c>
      <c r="BQ291" s="18">
        <v>0.9869</v>
      </c>
      <c r="BR291" s="18">
        <v>0.9869</v>
      </c>
      <c r="BS291" s="18">
        <v>0.9869</v>
      </c>
      <c r="BT291" s="18">
        <v>0.9869</v>
      </c>
      <c r="BU291" s="18">
        <v>0.9869</v>
      </c>
      <c r="BV291" s="18">
        <v>0.9869</v>
      </c>
      <c r="BW291" s="18">
        <v>0.9869</v>
      </c>
      <c r="BX291" s="18">
        <v>0.9869</v>
      </c>
      <c r="BY291" s="18">
        <v>0.9869</v>
      </c>
      <c r="BZ291" s="18">
        <v>0.9869</v>
      </c>
      <c r="CA291" s="18">
        <v>0.9869</v>
      </c>
      <c r="CB291" s="18">
        <v>0.9869</v>
      </c>
      <c r="CC291" s="18">
        <v>0.9869</v>
      </c>
      <c r="CD291" s="18">
        <v>0.9869</v>
      </c>
      <c r="CE291" s="18">
        <v>0.9869</v>
      </c>
      <c r="CF291" s="18">
        <v>0.9869</v>
      </c>
      <c r="CG291" s="18">
        <v>0.9869</v>
      </c>
      <c r="CH291" s="18">
        <v>0.9869</v>
      </c>
      <c r="CI291" s="18">
        <v>0.9869</v>
      </c>
      <c r="CJ291" s="18">
        <v>0.9869</v>
      </c>
      <c r="CK291" s="18">
        <v>0.9869</v>
      </c>
      <c r="CL291" s="18">
        <v>0.9869</v>
      </c>
      <c r="CM291" s="18">
        <v>0.9869</v>
      </c>
      <c r="CN291" s="18">
        <v>0.9869</v>
      </c>
      <c r="CO291" s="18">
        <v>0.9869</v>
      </c>
      <c r="CP291" s="18">
        <v>0.9869</v>
      </c>
      <c r="CQ291" s="18">
        <v>0.9869</v>
      </c>
      <c r="CR291" s="18">
        <v>0.9869</v>
      </c>
      <c r="CS291" s="18">
        <v>0.9869</v>
      </c>
      <c r="CT291" s="18">
        <v>0.9869</v>
      </c>
      <c r="CU291" s="18">
        <v>0.9869</v>
      </c>
      <c r="CV291" s="18">
        <v>0.9869</v>
      </c>
      <c r="CW291" s="18">
        <v>0.9869</v>
      </c>
      <c r="CX291" s="18">
        <v>0.9869</v>
      </c>
      <c r="CY291" s="18">
        <v>0.9869</v>
      </c>
      <c r="CZ291" s="18">
        <v>0.9869</v>
      </c>
      <c r="DA291" s="18">
        <v>0.9869</v>
      </c>
      <c r="DB291" s="18">
        <v>0.9869</v>
      </c>
      <c r="DC291" s="18"/>
      <c r="DD291" s="18"/>
      <c r="DE291" s="18"/>
    </row>
    <row r="292" spans="1:109" x14ac:dyDescent="0.25">
      <c r="A292" s="175">
        <v>81</v>
      </c>
      <c r="B292" s="18">
        <v>1</v>
      </c>
      <c r="C292" s="18">
        <v>0.99739999999999995</v>
      </c>
      <c r="D292" s="18">
        <v>0.99609999999999999</v>
      </c>
      <c r="E292" s="18">
        <v>0.995</v>
      </c>
      <c r="F292" s="18">
        <v>0.99409999999999998</v>
      </c>
      <c r="G292" s="18">
        <v>0.99360000000000004</v>
      </c>
      <c r="H292" s="18">
        <v>0.99319999999999997</v>
      </c>
      <c r="I292" s="18">
        <v>0.99260000000000004</v>
      </c>
      <c r="J292" s="18">
        <v>0.99199999999999999</v>
      </c>
      <c r="K292" s="18">
        <v>0.99139999999999995</v>
      </c>
      <c r="L292" s="18">
        <v>0.99070000000000003</v>
      </c>
      <c r="M292" s="18">
        <v>0.99</v>
      </c>
      <c r="N292" s="18">
        <v>0.98939999999999995</v>
      </c>
      <c r="O292" s="18">
        <v>0.98880000000000001</v>
      </c>
      <c r="P292" s="18">
        <v>0.98819999999999997</v>
      </c>
      <c r="Q292" s="18">
        <v>0.98780000000000001</v>
      </c>
      <c r="R292" s="18">
        <v>0.98780000000000001</v>
      </c>
      <c r="S292" s="18">
        <v>0.98780000000000001</v>
      </c>
      <c r="T292" s="18">
        <v>0.98780000000000001</v>
      </c>
      <c r="U292" s="18">
        <v>0.98780000000000001</v>
      </c>
      <c r="V292" s="18">
        <v>0.98780000000000001</v>
      </c>
      <c r="W292" s="18">
        <v>0.98780000000000001</v>
      </c>
      <c r="X292" s="18">
        <v>0.98780000000000001</v>
      </c>
      <c r="Y292" s="18">
        <v>0.98780000000000001</v>
      </c>
      <c r="Z292" s="18">
        <v>0.98780000000000001</v>
      </c>
      <c r="AA292" s="18">
        <v>0.98780000000000001</v>
      </c>
      <c r="AB292" s="18">
        <v>0.98780000000000001</v>
      </c>
      <c r="AC292" s="18">
        <v>0.98780000000000001</v>
      </c>
      <c r="AD292" s="18">
        <v>0.98780000000000001</v>
      </c>
      <c r="AE292" s="18">
        <v>0.98780000000000001</v>
      </c>
      <c r="AF292" s="18">
        <v>0.98780000000000001</v>
      </c>
      <c r="AG292" s="18">
        <v>0.98780000000000001</v>
      </c>
      <c r="AH292" s="18">
        <v>0.98780000000000001</v>
      </c>
      <c r="AI292" s="18">
        <v>0.98780000000000001</v>
      </c>
      <c r="AJ292" s="18">
        <v>0.98780000000000001</v>
      </c>
      <c r="AK292" s="18">
        <v>0.98780000000000001</v>
      </c>
      <c r="AL292" s="18">
        <v>0.98780000000000001</v>
      </c>
      <c r="AM292" s="18">
        <v>0.98780000000000001</v>
      </c>
      <c r="AN292" s="18">
        <v>0.98780000000000001</v>
      </c>
      <c r="AO292" s="18">
        <v>0.98780000000000001</v>
      </c>
      <c r="AP292" s="18">
        <v>0.98780000000000001</v>
      </c>
      <c r="AQ292" s="18">
        <v>0.98780000000000001</v>
      </c>
      <c r="AR292" s="18">
        <v>0.98780000000000001</v>
      </c>
      <c r="AS292" s="18">
        <v>0.98780000000000001</v>
      </c>
      <c r="AT292" s="18">
        <v>0.98780000000000001</v>
      </c>
      <c r="AU292" s="18">
        <v>0.98780000000000001</v>
      </c>
      <c r="AV292" s="18">
        <v>0.98780000000000001</v>
      </c>
      <c r="AW292" s="18">
        <v>0.98780000000000001</v>
      </c>
      <c r="AX292" s="18">
        <v>0.98780000000000001</v>
      </c>
      <c r="AY292" s="18">
        <v>0.98780000000000001</v>
      </c>
      <c r="AZ292" s="18">
        <v>0.98780000000000001</v>
      </c>
      <c r="BA292" s="18">
        <v>0.98780000000000001</v>
      </c>
      <c r="BB292" s="18">
        <v>0.98780000000000001</v>
      </c>
      <c r="BC292" s="18">
        <v>0.98780000000000001</v>
      </c>
      <c r="BD292" s="18">
        <v>0.98780000000000001</v>
      </c>
      <c r="BE292" s="18">
        <v>0.98780000000000001</v>
      </c>
      <c r="BF292" s="18">
        <v>0.98780000000000001</v>
      </c>
      <c r="BG292" s="18">
        <v>0.98780000000000001</v>
      </c>
      <c r="BH292" s="18">
        <v>0.98780000000000001</v>
      </c>
      <c r="BI292" s="18">
        <v>0.98780000000000001</v>
      </c>
      <c r="BJ292" s="18">
        <v>0.98780000000000001</v>
      </c>
      <c r="BK292" s="18">
        <v>0.98780000000000001</v>
      </c>
      <c r="BL292" s="18">
        <v>0.98780000000000001</v>
      </c>
      <c r="BM292" s="18">
        <v>0.98780000000000001</v>
      </c>
      <c r="BN292" s="18">
        <v>0.98780000000000001</v>
      </c>
      <c r="BO292" s="18">
        <v>0.98780000000000001</v>
      </c>
      <c r="BP292" s="18">
        <v>0.98780000000000001</v>
      </c>
      <c r="BQ292" s="18">
        <v>0.98780000000000001</v>
      </c>
      <c r="BR292" s="18">
        <v>0.98780000000000001</v>
      </c>
      <c r="BS292" s="18">
        <v>0.98780000000000001</v>
      </c>
      <c r="BT292" s="18">
        <v>0.98780000000000001</v>
      </c>
      <c r="BU292" s="18">
        <v>0.98780000000000001</v>
      </c>
      <c r="BV292" s="18">
        <v>0.98780000000000001</v>
      </c>
      <c r="BW292" s="18">
        <v>0.98780000000000001</v>
      </c>
      <c r="BX292" s="18">
        <v>0.98780000000000001</v>
      </c>
      <c r="BY292" s="18">
        <v>0.98780000000000001</v>
      </c>
      <c r="BZ292" s="18">
        <v>0.98780000000000001</v>
      </c>
      <c r="CA292" s="18">
        <v>0.98780000000000001</v>
      </c>
      <c r="CB292" s="18">
        <v>0.98780000000000001</v>
      </c>
      <c r="CC292" s="18">
        <v>0.98780000000000001</v>
      </c>
      <c r="CD292" s="18">
        <v>0.98780000000000001</v>
      </c>
      <c r="CE292" s="18">
        <v>0.98780000000000001</v>
      </c>
      <c r="CF292" s="18">
        <v>0.98780000000000001</v>
      </c>
      <c r="CG292" s="18">
        <v>0.98780000000000001</v>
      </c>
      <c r="CH292" s="18">
        <v>0.98780000000000001</v>
      </c>
      <c r="CI292" s="18">
        <v>0.98780000000000001</v>
      </c>
      <c r="CJ292" s="18">
        <v>0.98780000000000001</v>
      </c>
      <c r="CK292" s="18">
        <v>0.98780000000000001</v>
      </c>
      <c r="CL292" s="18">
        <v>0.98780000000000001</v>
      </c>
      <c r="CM292" s="18">
        <v>0.98780000000000001</v>
      </c>
      <c r="CN292" s="18">
        <v>0.98780000000000001</v>
      </c>
      <c r="CO292" s="18">
        <v>0.98780000000000001</v>
      </c>
      <c r="CP292" s="18">
        <v>0.98780000000000001</v>
      </c>
      <c r="CQ292" s="18">
        <v>0.98780000000000001</v>
      </c>
      <c r="CR292" s="18">
        <v>0.98780000000000001</v>
      </c>
      <c r="CS292" s="18">
        <v>0.98780000000000001</v>
      </c>
      <c r="CT292" s="18">
        <v>0.98780000000000001</v>
      </c>
      <c r="CU292" s="18">
        <v>0.98780000000000001</v>
      </c>
      <c r="CV292" s="18">
        <v>0.98780000000000001</v>
      </c>
      <c r="CW292" s="18">
        <v>0.98780000000000001</v>
      </c>
      <c r="CX292" s="18">
        <v>0.98780000000000001</v>
      </c>
      <c r="CY292" s="18">
        <v>0.98780000000000001</v>
      </c>
      <c r="CZ292" s="18">
        <v>0.98780000000000001</v>
      </c>
      <c r="DA292" s="18">
        <v>0.98780000000000001</v>
      </c>
      <c r="DB292" s="18">
        <v>0.98780000000000001</v>
      </c>
      <c r="DC292" s="18"/>
      <c r="DD292" s="18"/>
      <c r="DE292" s="18"/>
    </row>
    <row r="293" spans="1:109" x14ac:dyDescent="0.25">
      <c r="A293" s="175">
        <v>82</v>
      </c>
      <c r="B293" s="18">
        <v>1</v>
      </c>
      <c r="C293" s="18">
        <v>0.99770000000000003</v>
      </c>
      <c r="D293" s="18">
        <v>0.99650000000000005</v>
      </c>
      <c r="E293" s="18">
        <v>0.99550000000000005</v>
      </c>
      <c r="F293" s="18">
        <v>0.99460000000000004</v>
      </c>
      <c r="G293" s="18">
        <v>0.99409999999999998</v>
      </c>
      <c r="H293" s="18">
        <v>0.99370000000000003</v>
      </c>
      <c r="I293" s="18">
        <v>0.99329999999999996</v>
      </c>
      <c r="J293" s="18">
        <v>0.99270000000000003</v>
      </c>
      <c r="K293" s="18">
        <v>0.99209999999999998</v>
      </c>
      <c r="L293" s="18">
        <v>0.99150000000000005</v>
      </c>
      <c r="M293" s="18">
        <v>0.99080000000000001</v>
      </c>
      <c r="N293" s="18">
        <v>0.99019999999999997</v>
      </c>
      <c r="O293" s="18">
        <v>0.98960000000000004</v>
      </c>
      <c r="P293" s="18">
        <v>0.98899999999999999</v>
      </c>
      <c r="Q293" s="18">
        <v>0.98860000000000003</v>
      </c>
      <c r="R293" s="18">
        <v>0.98860000000000003</v>
      </c>
      <c r="S293" s="18">
        <v>0.98860000000000003</v>
      </c>
      <c r="T293" s="18">
        <v>0.98860000000000003</v>
      </c>
      <c r="U293" s="18">
        <v>0.98860000000000003</v>
      </c>
      <c r="V293" s="18">
        <v>0.98860000000000003</v>
      </c>
      <c r="W293" s="18">
        <v>0.98860000000000003</v>
      </c>
      <c r="X293" s="18">
        <v>0.98860000000000003</v>
      </c>
      <c r="Y293" s="18">
        <v>0.98860000000000003</v>
      </c>
      <c r="Z293" s="18">
        <v>0.98860000000000003</v>
      </c>
      <c r="AA293" s="18">
        <v>0.98860000000000003</v>
      </c>
      <c r="AB293" s="18">
        <v>0.98860000000000003</v>
      </c>
      <c r="AC293" s="18">
        <v>0.98860000000000003</v>
      </c>
      <c r="AD293" s="18">
        <v>0.98860000000000003</v>
      </c>
      <c r="AE293" s="18">
        <v>0.98860000000000003</v>
      </c>
      <c r="AF293" s="18">
        <v>0.98860000000000003</v>
      </c>
      <c r="AG293" s="18">
        <v>0.98860000000000003</v>
      </c>
      <c r="AH293" s="18">
        <v>0.98860000000000003</v>
      </c>
      <c r="AI293" s="18">
        <v>0.98860000000000003</v>
      </c>
      <c r="AJ293" s="18">
        <v>0.98860000000000003</v>
      </c>
      <c r="AK293" s="18">
        <v>0.98860000000000003</v>
      </c>
      <c r="AL293" s="18">
        <v>0.98860000000000003</v>
      </c>
      <c r="AM293" s="18">
        <v>0.98860000000000003</v>
      </c>
      <c r="AN293" s="18">
        <v>0.98860000000000003</v>
      </c>
      <c r="AO293" s="18">
        <v>0.98860000000000003</v>
      </c>
      <c r="AP293" s="18">
        <v>0.98860000000000003</v>
      </c>
      <c r="AQ293" s="18">
        <v>0.98860000000000003</v>
      </c>
      <c r="AR293" s="18">
        <v>0.98860000000000003</v>
      </c>
      <c r="AS293" s="18">
        <v>0.98860000000000003</v>
      </c>
      <c r="AT293" s="18">
        <v>0.98860000000000003</v>
      </c>
      <c r="AU293" s="18">
        <v>0.98860000000000003</v>
      </c>
      <c r="AV293" s="18">
        <v>0.98860000000000003</v>
      </c>
      <c r="AW293" s="18">
        <v>0.98860000000000003</v>
      </c>
      <c r="AX293" s="18">
        <v>0.98860000000000003</v>
      </c>
      <c r="AY293" s="18">
        <v>0.98860000000000003</v>
      </c>
      <c r="AZ293" s="18">
        <v>0.98860000000000003</v>
      </c>
      <c r="BA293" s="18">
        <v>0.98860000000000003</v>
      </c>
      <c r="BB293" s="18">
        <v>0.98860000000000003</v>
      </c>
      <c r="BC293" s="18">
        <v>0.98860000000000003</v>
      </c>
      <c r="BD293" s="18">
        <v>0.98860000000000003</v>
      </c>
      <c r="BE293" s="18">
        <v>0.98860000000000003</v>
      </c>
      <c r="BF293" s="18">
        <v>0.98860000000000003</v>
      </c>
      <c r="BG293" s="18">
        <v>0.98860000000000003</v>
      </c>
      <c r="BH293" s="18">
        <v>0.98860000000000003</v>
      </c>
      <c r="BI293" s="18">
        <v>0.98860000000000003</v>
      </c>
      <c r="BJ293" s="18">
        <v>0.98860000000000003</v>
      </c>
      <c r="BK293" s="18">
        <v>0.98860000000000003</v>
      </c>
      <c r="BL293" s="18">
        <v>0.98860000000000003</v>
      </c>
      <c r="BM293" s="18">
        <v>0.98860000000000003</v>
      </c>
      <c r="BN293" s="18">
        <v>0.98860000000000003</v>
      </c>
      <c r="BO293" s="18">
        <v>0.98860000000000003</v>
      </c>
      <c r="BP293" s="18">
        <v>0.98860000000000003</v>
      </c>
      <c r="BQ293" s="18">
        <v>0.98860000000000003</v>
      </c>
      <c r="BR293" s="18">
        <v>0.98860000000000003</v>
      </c>
      <c r="BS293" s="18">
        <v>0.98860000000000003</v>
      </c>
      <c r="BT293" s="18">
        <v>0.98860000000000003</v>
      </c>
      <c r="BU293" s="18">
        <v>0.98860000000000003</v>
      </c>
      <c r="BV293" s="18">
        <v>0.98860000000000003</v>
      </c>
      <c r="BW293" s="18">
        <v>0.98860000000000003</v>
      </c>
      <c r="BX293" s="18">
        <v>0.98860000000000003</v>
      </c>
      <c r="BY293" s="18">
        <v>0.98860000000000003</v>
      </c>
      <c r="BZ293" s="18">
        <v>0.98860000000000003</v>
      </c>
      <c r="CA293" s="18">
        <v>0.98860000000000003</v>
      </c>
      <c r="CB293" s="18">
        <v>0.98860000000000003</v>
      </c>
      <c r="CC293" s="18">
        <v>0.98860000000000003</v>
      </c>
      <c r="CD293" s="18">
        <v>0.98860000000000003</v>
      </c>
      <c r="CE293" s="18">
        <v>0.98860000000000003</v>
      </c>
      <c r="CF293" s="18">
        <v>0.98860000000000003</v>
      </c>
      <c r="CG293" s="18">
        <v>0.98860000000000003</v>
      </c>
      <c r="CH293" s="18">
        <v>0.98860000000000003</v>
      </c>
      <c r="CI293" s="18">
        <v>0.98860000000000003</v>
      </c>
      <c r="CJ293" s="18">
        <v>0.98860000000000003</v>
      </c>
      <c r="CK293" s="18">
        <v>0.98860000000000003</v>
      </c>
      <c r="CL293" s="18">
        <v>0.98860000000000003</v>
      </c>
      <c r="CM293" s="18">
        <v>0.98860000000000003</v>
      </c>
      <c r="CN293" s="18">
        <v>0.98860000000000003</v>
      </c>
      <c r="CO293" s="18">
        <v>0.98860000000000003</v>
      </c>
      <c r="CP293" s="18">
        <v>0.98860000000000003</v>
      </c>
      <c r="CQ293" s="18">
        <v>0.98860000000000003</v>
      </c>
      <c r="CR293" s="18">
        <v>0.98860000000000003</v>
      </c>
      <c r="CS293" s="18">
        <v>0.98860000000000003</v>
      </c>
      <c r="CT293" s="18">
        <v>0.98860000000000003</v>
      </c>
      <c r="CU293" s="18">
        <v>0.98860000000000003</v>
      </c>
      <c r="CV293" s="18">
        <v>0.98860000000000003</v>
      </c>
      <c r="CW293" s="18">
        <v>0.98860000000000003</v>
      </c>
      <c r="CX293" s="18">
        <v>0.98860000000000003</v>
      </c>
      <c r="CY293" s="18">
        <v>0.98860000000000003</v>
      </c>
      <c r="CZ293" s="18">
        <v>0.98860000000000003</v>
      </c>
      <c r="DA293" s="18">
        <v>0.98860000000000003</v>
      </c>
      <c r="DB293" s="18">
        <v>0.98860000000000003</v>
      </c>
      <c r="DC293" s="18"/>
      <c r="DD293" s="18"/>
      <c r="DE293" s="18"/>
    </row>
    <row r="294" spans="1:109" x14ac:dyDescent="0.25">
      <c r="A294" s="175">
        <v>83</v>
      </c>
      <c r="B294" s="18">
        <v>1</v>
      </c>
      <c r="C294" s="18">
        <v>0.99790000000000001</v>
      </c>
      <c r="D294" s="18">
        <v>0.99680000000000002</v>
      </c>
      <c r="E294" s="18">
        <v>0.99590000000000001</v>
      </c>
      <c r="F294" s="18">
        <v>0.99509999999999998</v>
      </c>
      <c r="G294" s="18">
        <v>0.99460000000000004</v>
      </c>
      <c r="H294" s="18">
        <v>0.99419999999999997</v>
      </c>
      <c r="I294" s="18">
        <v>0.99380000000000002</v>
      </c>
      <c r="J294" s="18">
        <v>0.99339999999999995</v>
      </c>
      <c r="K294" s="18">
        <v>0.99280000000000002</v>
      </c>
      <c r="L294" s="18">
        <v>0.99219999999999997</v>
      </c>
      <c r="M294" s="18">
        <v>0.99160000000000004</v>
      </c>
      <c r="N294" s="18">
        <v>0.99099999999999999</v>
      </c>
      <c r="O294" s="18">
        <v>0.99039999999999995</v>
      </c>
      <c r="P294" s="18">
        <v>0.9899</v>
      </c>
      <c r="Q294" s="18">
        <v>0.98939999999999995</v>
      </c>
      <c r="R294" s="18">
        <v>0.98939999999999995</v>
      </c>
      <c r="S294" s="18">
        <v>0.98939999999999995</v>
      </c>
      <c r="T294" s="18">
        <v>0.98939999999999995</v>
      </c>
      <c r="U294" s="18">
        <v>0.98939999999999995</v>
      </c>
      <c r="V294" s="18">
        <v>0.98939999999999995</v>
      </c>
      <c r="W294" s="18">
        <v>0.98939999999999995</v>
      </c>
      <c r="X294" s="18">
        <v>0.98939999999999995</v>
      </c>
      <c r="Y294" s="18">
        <v>0.98939999999999995</v>
      </c>
      <c r="Z294" s="18">
        <v>0.98939999999999995</v>
      </c>
      <c r="AA294" s="18">
        <v>0.98939999999999995</v>
      </c>
      <c r="AB294" s="18">
        <v>0.98939999999999995</v>
      </c>
      <c r="AC294" s="18">
        <v>0.98939999999999995</v>
      </c>
      <c r="AD294" s="18">
        <v>0.98939999999999995</v>
      </c>
      <c r="AE294" s="18">
        <v>0.98939999999999995</v>
      </c>
      <c r="AF294" s="18">
        <v>0.98939999999999995</v>
      </c>
      <c r="AG294" s="18">
        <v>0.98939999999999995</v>
      </c>
      <c r="AH294" s="18">
        <v>0.98939999999999995</v>
      </c>
      <c r="AI294" s="18">
        <v>0.98939999999999995</v>
      </c>
      <c r="AJ294" s="18">
        <v>0.98939999999999995</v>
      </c>
      <c r="AK294" s="18">
        <v>0.98939999999999995</v>
      </c>
      <c r="AL294" s="18">
        <v>0.98939999999999995</v>
      </c>
      <c r="AM294" s="18">
        <v>0.98939999999999995</v>
      </c>
      <c r="AN294" s="18">
        <v>0.98939999999999995</v>
      </c>
      <c r="AO294" s="18">
        <v>0.98939999999999995</v>
      </c>
      <c r="AP294" s="18">
        <v>0.98939999999999995</v>
      </c>
      <c r="AQ294" s="18">
        <v>0.98939999999999995</v>
      </c>
      <c r="AR294" s="18">
        <v>0.98939999999999995</v>
      </c>
      <c r="AS294" s="18">
        <v>0.98939999999999995</v>
      </c>
      <c r="AT294" s="18">
        <v>0.98939999999999995</v>
      </c>
      <c r="AU294" s="18">
        <v>0.98939999999999995</v>
      </c>
      <c r="AV294" s="18">
        <v>0.98939999999999995</v>
      </c>
      <c r="AW294" s="18">
        <v>0.98939999999999995</v>
      </c>
      <c r="AX294" s="18">
        <v>0.98939999999999995</v>
      </c>
      <c r="AY294" s="18">
        <v>0.98939999999999995</v>
      </c>
      <c r="AZ294" s="18">
        <v>0.98939999999999995</v>
      </c>
      <c r="BA294" s="18">
        <v>0.98939999999999995</v>
      </c>
      <c r="BB294" s="18">
        <v>0.98939999999999995</v>
      </c>
      <c r="BC294" s="18">
        <v>0.98939999999999995</v>
      </c>
      <c r="BD294" s="18">
        <v>0.98939999999999995</v>
      </c>
      <c r="BE294" s="18">
        <v>0.98939999999999995</v>
      </c>
      <c r="BF294" s="18">
        <v>0.98939999999999995</v>
      </c>
      <c r="BG294" s="18">
        <v>0.98939999999999995</v>
      </c>
      <c r="BH294" s="18">
        <v>0.98939999999999995</v>
      </c>
      <c r="BI294" s="18">
        <v>0.98939999999999995</v>
      </c>
      <c r="BJ294" s="18">
        <v>0.98939999999999995</v>
      </c>
      <c r="BK294" s="18">
        <v>0.98939999999999995</v>
      </c>
      <c r="BL294" s="18">
        <v>0.98939999999999995</v>
      </c>
      <c r="BM294" s="18">
        <v>0.98939999999999995</v>
      </c>
      <c r="BN294" s="18">
        <v>0.98939999999999995</v>
      </c>
      <c r="BO294" s="18">
        <v>0.98939999999999995</v>
      </c>
      <c r="BP294" s="18">
        <v>0.98939999999999995</v>
      </c>
      <c r="BQ294" s="18">
        <v>0.98939999999999995</v>
      </c>
      <c r="BR294" s="18">
        <v>0.98939999999999995</v>
      </c>
      <c r="BS294" s="18">
        <v>0.98939999999999995</v>
      </c>
      <c r="BT294" s="18">
        <v>0.98939999999999995</v>
      </c>
      <c r="BU294" s="18">
        <v>0.98939999999999995</v>
      </c>
      <c r="BV294" s="18">
        <v>0.98939999999999995</v>
      </c>
      <c r="BW294" s="18">
        <v>0.98939999999999995</v>
      </c>
      <c r="BX294" s="18">
        <v>0.98939999999999995</v>
      </c>
      <c r="BY294" s="18">
        <v>0.98939999999999995</v>
      </c>
      <c r="BZ294" s="18">
        <v>0.98939999999999995</v>
      </c>
      <c r="CA294" s="18">
        <v>0.98939999999999995</v>
      </c>
      <c r="CB294" s="18">
        <v>0.98939999999999995</v>
      </c>
      <c r="CC294" s="18">
        <v>0.98939999999999995</v>
      </c>
      <c r="CD294" s="18">
        <v>0.98939999999999995</v>
      </c>
      <c r="CE294" s="18">
        <v>0.98939999999999995</v>
      </c>
      <c r="CF294" s="18">
        <v>0.98939999999999995</v>
      </c>
      <c r="CG294" s="18">
        <v>0.98939999999999995</v>
      </c>
      <c r="CH294" s="18">
        <v>0.98939999999999995</v>
      </c>
      <c r="CI294" s="18">
        <v>0.98939999999999995</v>
      </c>
      <c r="CJ294" s="18">
        <v>0.98939999999999995</v>
      </c>
      <c r="CK294" s="18">
        <v>0.98939999999999995</v>
      </c>
      <c r="CL294" s="18">
        <v>0.98939999999999995</v>
      </c>
      <c r="CM294" s="18">
        <v>0.98939999999999995</v>
      </c>
      <c r="CN294" s="18">
        <v>0.98939999999999995</v>
      </c>
      <c r="CO294" s="18">
        <v>0.98939999999999995</v>
      </c>
      <c r="CP294" s="18">
        <v>0.98939999999999995</v>
      </c>
      <c r="CQ294" s="18">
        <v>0.98939999999999995</v>
      </c>
      <c r="CR294" s="18">
        <v>0.98939999999999995</v>
      </c>
      <c r="CS294" s="18">
        <v>0.98939999999999995</v>
      </c>
      <c r="CT294" s="18">
        <v>0.98939999999999995</v>
      </c>
      <c r="CU294" s="18">
        <v>0.98939999999999995</v>
      </c>
      <c r="CV294" s="18">
        <v>0.98939999999999995</v>
      </c>
      <c r="CW294" s="18">
        <v>0.98939999999999995</v>
      </c>
      <c r="CX294" s="18">
        <v>0.98939999999999995</v>
      </c>
      <c r="CY294" s="18">
        <v>0.98939999999999995</v>
      </c>
      <c r="CZ294" s="18">
        <v>0.98939999999999995</v>
      </c>
      <c r="DA294" s="18">
        <v>0.98939999999999995</v>
      </c>
      <c r="DB294" s="18">
        <v>0.98939999999999995</v>
      </c>
      <c r="DC294" s="18"/>
      <c r="DD294" s="18"/>
      <c r="DE294" s="18"/>
    </row>
    <row r="295" spans="1:109" x14ac:dyDescent="0.25">
      <c r="A295" s="175">
        <v>84</v>
      </c>
      <c r="B295" s="18">
        <v>1</v>
      </c>
      <c r="C295" s="18">
        <v>0.99809999999999999</v>
      </c>
      <c r="D295" s="18">
        <v>0.99719999999999998</v>
      </c>
      <c r="E295" s="18">
        <v>0.99629999999999996</v>
      </c>
      <c r="F295" s="18">
        <v>0.99560000000000004</v>
      </c>
      <c r="G295" s="18">
        <v>0.99519999999999997</v>
      </c>
      <c r="H295" s="18">
        <v>0.99480000000000002</v>
      </c>
      <c r="I295" s="18">
        <v>0.99439999999999995</v>
      </c>
      <c r="J295" s="18">
        <v>0.99399999999999999</v>
      </c>
      <c r="K295" s="18">
        <v>0.99360000000000004</v>
      </c>
      <c r="L295" s="18">
        <v>0.99299999999999999</v>
      </c>
      <c r="M295" s="18">
        <v>0.99239999999999995</v>
      </c>
      <c r="N295" s="18">
        <v>0.99180000000000001</v>
      </c>
      <c r="O295" s="18">
        <v>0.99119999999999997</v>
      </c>
      <c r="P295" s="18">
        <v>0.99070000000000003</v>
      </c>
      <c r="Q295" s="18">
        <v>0.99019999999999997</v>
      </c>
      <c r="R295" s="18">
        <v>0.99019999999999997</v>
      </c>
      <c r="S295" s="18">
        <v>0.99019999999999997</v>
      </c>
      <c r="T295" s="18">
        <v>0.99019999999999997</v>
      </c>
      <c r="U295" s="18">
        <v>0.99019999999999997</v>
      </c>
      <c r="V295" s="18">
        <v>0.99019999999999997</v>
      </c>
      <c r="W295" s="18">
        <v>0.99019999999999997</v>
      </c>
      <c r="X295" s="18">
        <v>0.99019999999999997</v>
      </c>
      <c r="Y295" s="18">
        <v>0.99019999999999997</v>
      </c>
      <c r="Z295" s="18">
        <v>0.99019999999999997</v>
      </c>
      <c r="AA295" s="18">
        <v>0.99019999999999997</v>
      </c>
      <c r="AB295" s="18">
        <v>0.99019999999999997</v>
      </c>
      <c r="AC295" s="18">
        <v>0.99019999999999997</v>
      </c>
      <c r="AD295" s="18">
        <v>0.99019999999999997</v>
      </c>
      <c r="AE295" s="18">
        <v>0.99019999999999997</v>
      </c>
      <c r="AF295" s="18">
        <v>0.99019999999999997</v>
      </c>
      <c r="AG295" s="18">
        <v>0.99019999999999997</v>
      </c>
      <c r="AH295" s="18">
        <v>0.99019999999999997</v>
      </c>
      <c r="AI295" s="18">
        <v>0.99019999999999997</v>
      </c>
      <c r="AJ295" s="18">
        <v>0.99019999999999997</v>
      </c>
      <c r="AK295" s="18">
        <v>0.99019999999999997</v>
      </c>
      <c r="AL295" s="18">
        <v>0.99019999999999997</v>
      </c>
      <c r="AM295" s="18">
        <v>0.99019999999999997</v>
      </c>
      <c r="AN295" s="18">
        <v>0.99019999999999997</v>
      </c>
      <c r="AO295" s="18">
        <v>0.99019999999999997</v>
      </c>
      <c r="AP295" s="18">
        <v>0.99019999999999997</v>
      </c>
      <c r="AQ295" s="18">
        <v>0.99019999999999997</v>
      </c>
      <c r="AR295" s="18">
        <v>0.99019999999999997</v>
      </c>
      <c r="AS295" s="18">
        <v>0.99019999999999997</v>
      </c>
      <c r="AT295" s="18">
        <v>0.99019999999999997</v>
      </c>
      <c r="AU295" s="18">
        <v>0.99019999999999997</v>
      </c>
      <c r="AV295" s="18">
        <v>0.99019999999999997</v>
      </c>
      <c r="AW295" s="18">
        <v>0.99019999999999997</v>
      </c>
      <c r="AX295" s="18">
        <v>0.99019999999999997</v>
      </c>
      <c r="AY295" s="18">
        <v>0.99019999999999997</v>
      </c>
      <c r="AZ295" s="18">
        <v>0.99019999999999997</v>
      </c>
      <c r="BA295" s="18">
        <v>0.99019999999999997</v>
      </c>
      <c r="BB295" s="18">
        <v>0.99019999999999997</v>
      </c>
      <c r="BC295" s="18">
        <v>0.99019999999999997</v>
      </c>
      <c r="BD295" s="18">
        <v>0.99019999999999997</v>
      </c>
      <c r="BE295" s="18">
        <v>0.99019999999999997</v>
      </c>
      <c r="BF295" s="18">
        <v>0.99019999999999997</v>
      </c>
      <c r="BG295" s="18">
        <v>0.99019999999999997</v>
      </c>
      <c r="BH295" s="18">
        <v>0.99019999999999997</v>
      </c>
      <c r="BI295" s="18">
        <v>0.99019999999999997</v>
      </c>
      <c r="BJ295" s="18">
        <v>0.99019999999999997</v>
      </c>
      <c r="BK295" s="18">
        <v>0.99019999999999997</v>
      </c>
      <c r="BL295" s="18">
        <v>0.99019999999999997</v>
      </c>
      <c r="BM295" s="18">
        <v>0.99019999999999997</v>
      </c>
      <c r="BN295" s="18">
        <v>0.99019999999999997</v>
      </c>
      <c r="BO295" s="18">
        <v>0.99019999999999997</v>
      </c>
      <c r="BP295" s="18">
        <v>0.99019999999999997</v>
      </c>
      <c r="BQ295" s="18">
        <v>0.99019999999999997</v>
      </c>
      <c r="BR295" s="18">
        <v>0.99019999999999997</v>
      </c>
      <c r="BS295" s="18">
        <v>0.99019999999999997</v>
      </c>
      <c r="BT295" s="18">
        <v>0.99019999999999997</v>
      </c>
      <c r="BU295" s="18">
        <v>0.99019999999999997</v>
      </c>
      <c r="BV295" s="18">
        <v>0.99019999999999997</v>
      </c>
      <c r="BW295" s="18">
        <v>0.99019999999999997</v>
      </c>
      <c r="BX295" s="18">
        <v>0.99019999999999997</v>
      </c>
      <c r="BY295" s="18">
        <v>0.99019999999999997</v>
      </c>
      <c r="BZ295" s="18">
        <v>0.99019999999999997</v>
      </c>
      <c r="CA295" s="18">
        <v>0.99019999999999997</v>
      </c>
      <c r="CB295" s="18">
        <v>0.99019999999999997</v>
      </c>
      <c r="CC295" s="18">
        <v>0.99019999999999997</v>
      </c>
      <c r="CD295" s="18">
        <v>0.99019999999999997</v>
      </c>
      <c r="CE295" s="18">
        <v>0.99019999999999997</v>
      </c>
      <c r="CF295" s="18">
        <v>0.99019999999999997</v>
      </c>
      <c r="CG295" s="18">
        <v>0.99019999999999997</v>
      </c>
      <c r="CH295" s="18">
        <v>0.99019999999999997</v>
      </c>
      <c r="CI295" s="18">
        <v>0.99019999999999997</v>
      </c>
      <c r="CJ295" s="18">
        <v>0.99019999999999997</v>
      </c>
      <c r="CK295" s="18">
        <v>0.99019999999999997</v>
      </c>
      <c r="CL295" s="18">
        <v>0.99019999999999997</v>
      </c>
      <c r="CM295" s="18">
        <v>0.99019999999999997</v>
      </c>
      <c r="CN295" s="18">
        <v>0.99019999999999997</v>
      </c>
      <c r="CO295" s="18">
        <v>0.99019999999999997</v>
      </c>
      <c r="CP295" s="18">
        <v>0.99019999999999997</v>
      </c>
      <c r="CQ295" s="18">
        <v>0.99019999999999997</v>
      </c>
      <c r="CR295" s="18">
        <v>0.99019999999999997</v>
      </c>
      <c r="CS295" s="18">
        <v>0.99019999999999997</v>
      </c>
      <c r="CT295" s="18">
        <v>0.99019999999999997</v>
      </c>
      <c r="CU295" s="18">
        <v>0.99019999999999997</v>
      </c>
      <c r="CV295" s="18">
        <v>0.99019999999999997</v>
      </c>
      <c r="CW295" s="18">
        <v>0.99019999999999997</v>
      </c>
      <c r="CX295" s="18">
        <v>0.99019999999999997</v>
      </c>
      <c r="CY295" s="18">
        <v>0.99019999999999997</v>
      </c>
      <c r="CZ295" s="18">
        <v>0.99019999999999997</v>
      </c>
      <c r="DA295" s="18">
        <v>0.99019999999999997</v>
      </c>
      <c r="DB295" s="18">
        <v>0.99019999999999997</v>
      </c>
      <c r="DC295" s="18"/>
      <c r="DD295" s="18"/>
      <c r="DE295" s="18"/>
    </row>
    <row r="296" spans="1:109" x14ac:dyDescent="0.25">
      <c r="A296" s="175">
        <v>85</v>
      </c>
      <c r="B296" s="18">
        <v>1</v>
      </c>
      <c r="C296" s="18">
        <v>0.99829999999999997</v>
      </c>
      <c r="D296" s="18">
        <v>0.99750000000000005</v>
      </c>
      <c r="E296" s="18">
        <v>0.99670000000000003</v>
      </c>
      <c r="F296" s="18">
        <v>0.99609999999999999</v>
      </c>
      <c r="G296" s="18">
        <v>0.99570000000000003</v>
      </c>
      <c r="H296" s="18">
        <v>0.99539999999999995</v>
      </c>
      <c r="I296" s="18">
        <v>0.995</v>
      </c>
      <c r="J296" s="18">
        <v>0.99460000000000004</v>
      </c>
      <c r="K296" s="18">
        <v>0.99419999999999997</v>
      </c>
      <c r="L296" s="18">
        <v>0.99370000000000003</v>
      </c>
      <c r="M296" s="18">
        <v>0.99319999999999997</v>
      </c>
      <c r="N296" s="18">
        <v>0.99260000000000004</v>
      </c>
      <c r="O296" s="18">
        <v>0.99199999999999999</v>
      </c>
      <c r="P296" s="18">
        <v>0.99150000000000005</v>
      </c>
      <c r="Q296" s="18">
        <v>0.99109999999999998</v>
      </c>
      <c r="R296" s="18">
        <v>0.99109999999999998</v>
      </c>
      <c r="S296" s="18">
        <v>0.99109999999999998</v>
      </c>
      <c r="T296" s="18">
        <v>0.99109999999999998</v>
      </c>
      <c r="U296" s="18">
        <v>0.99109999999999998</v>
      </c>
      <c r="V296" s="18">
        <v>0.99109999999999998</v>
      </c>
      <c r="W296" s="18">
        <v>0.99109999999999998</v>
      </c>
      <c r="X296" s="18">
        <v>0.99109999999999998</v>
      </c>
      <c r="Y296" s="18">
        <v>0.99109999999999998</v>
      </c>
      <c r="Z296" s="18">
        <v>0.99109999999999998</v>
      </c>
      <c r="AA296" s="18">
        <v>0.99109999999999998</v>
      </c>
      <c r="AB296" s="18">
        <v>0.99109999999999998</v>
      </c>
      <c r="AC296" s="18">
        <v>0.99109999999999998</v>
      </c>
      <c r="AD296" s="18">
        <v>0.99109999999999998</v>
      </c>
      <c r="AE296" s="18">
        <v>0.99109999999999998</v>
      </c>
      <c r="AF296" s="18">
        <v>0.99109999999999998</v>
      </c>
      <c r="AG296" s="18">
        <v>0.99109999999999998</v>
      </c>
      <c r="AH296" s="18">
        <v>0.99109999999999998</v>
      </c>
      <c r="AI296" s="18">
        <v>0.99109999999999998</v>
      </c>
      <c r="AJ296" s="18">
        <v>0.99109999999999998</v>
      </c>
      <c r="AK296" s="18">
        <v>0.99109999999999998</v>
      </c>
      <c r="AL296" s="18">
        <v>0.99109999999999998</v>
      </c>
      <c r="AM296" s="18">
        <v>0.99109999999999998</v>
      </c>
      <c r="AN296" s="18">
        <v>0.99109999999999998</v>
      </c>
      <c r="AO296" s="18">
        <v>0.99109999999999998</v>
      </c>
      <c r="AP296" s="18">
        <v>0.99109999999999998</v>
      </c>
      <c r="AQ296" s="18">
        <v>0.99109999999999998</v>
      </c>
      <c r="AR296" s="18">
        <v>0.99109999999999998</v>
      </c>
      <c r="AS296" s="18">
        <v>0.99109999999999998</v>
      </c>
      <c r="AT296" s="18">
        <v>0.99109999999999998</v>
      </c>
      <c r="AU296" s="18">
        <v>0.99109999999999998</v>
      </c>
      <c r="AV296" s="18">
        <v>0.99109999999999998</v>
      </c>
      <c r="AW296" s="18">
        <v>0.99109999999999998</v>
      </c>
      <c r="AX296" s="18">
        <v>0.99109999999999998</v>
      </c>
      <c r="AY296" s="18">
        <v>0.99109999999999998</v>
      </c>
      <c r="AZ296" s="18">
        <v>0.99109999999999998</v>
      </c>
      <c r="BA296" s="18">
        <v>0.99109999999999998</v>
      </c>
      <c r="BB296" s="18">
        <v>0.99109999999999998</v>
      </c>
      <c r="BC296" s="18">
        <v>0.99109999999999998</v>
      </c>
      <c r="BD296" s="18">
        <v>0.99109999999999998</v>
      </c>
      <c r="BE296" s="18">
        <v>0.99109999999999998</v>
      </c>
      <c r="BF296" s="18">
        <v>0.99109999999999998</v>
      </c>
      <c r="BG296" s="18">
        <v>0.99109999999999998</v>
      </c>
      <c r="BH296" s="18">
        <v>0.99109999999999998</v>
      </c>
      <c r="BI296" s="18">
        <v>0.99109999999999998</v>
      </c>
      <c r="BJ296" s="18">
        <v>0.99109999999999998</v>
      </c>
      <c r="BK296" s="18">
        <v>0.99109999999999998</v>
      </c>
      <c r="BL296" s="18">
        <v>0.99109999999999998</v>
      </c>
      <c r="BM296" s="18">
        <v>0.99109999999999998</v>
      </c>
      <c r="BN296" s="18">
        <v>0.99109999999999998</v>
      </c>
      <c r="BO296" s="18">
        <v>0.99109999999999998</v>
      </c>
      <c r="BP296" s="18">
        <v>0.99109999999999998</v>
      </c>
      <c r="BQ296" s="18">
        <v>0.99109999999999998</v>
      </c>
      <c r="BR296" s="18">
        <v>0.99109999999999998</v>
      </c>
      <c r="BS296" s="18">
        <v>0.99109999999999998</v>
      </c>
      <c r="BT296" s="18">
        <v>0.99109999999999998</v>
      </c>
      <c r="BU296" s="18">
        <v>0.99109999999999998</v>
      </c>
      <c r="BV296" s="18">
        <v>0.99109999999999998</v>
      </c>
      <c r="BW296" s="18">
        <v>0.99109999999999998</v>
      </c>
      <c r="BX296" s="18">
        <v>0.99109999999999998</v>
      </c>
      <c r="BY296" s="18">
        <v>0.99109999999999998</v>
      </c>
      <c r="BZ296" s="18">
        <v>0.99109999999999998</v>
      </c>
      <c r="CA296" s="18">
        <v>0.99109999999999998</v>
      </c>
      <c r="CB296" s="18">
        <v>0.99109999999999998</v>
      </c>
      <c r="CC296" s="18">
        <v>0.99109999999999998</v>
      </c>
      <c r="CD296" s="18">
        <v>0.99109999999999998</v>
      </c>
      <c r="CE296" s="18">
        <v>0.99109999999999998</v>
      </c>
      <c r="CF296" s="18">
        <v>0.99109999999999998</v>
      </c>
      <c r="CG296" s="18">
        <v>0.99109999999999998</v>
      </c>
      <c r="CH296" s="18">
        <v>0.99109999999999998</v>
      </c>
      <c r="CI296" s="18">
        <v>0.99109999999999998</v>
      </c>
      <c r="CJ296" s="18">
        <v>0.99109999999999998</v>
      </c>
      <c r="CK296" s="18">
        <v>0.99109999999999998</v>
      </c>
      <c r="CL296" s="18">
        <v>0.99109999999999998</v>
      </c>
      <c r="CM296" s="18">
        <v>0.99109999999999998</v>
      </c>
      <c r="CN296" s="18">
        <v>0.99109999999999998</v>
      </c>
      <c r="CO296" s="18">
        <v>0.99109999999999998</v>
      </c>
      <c r="CP296" s="18">
        <v>0.99109999999999998</v>
      </c>
      <c r="CQ296" s="18">
        <v>0.99109999999999998</v>
      </c>
      <c r="CR296" s="18">
        <v>0.99109999999999998</v>
      </c>
      <c r="CS296" s="18">
        <v>0.99109999999999998</v>
      </c>
      <c r="CT296" s="18">
        <v>0.99109999999999998</v>
      </c>
      <c r="CU296" s="18">
        <v>0.99109999999999998</v>
      </c>
      <c r="CV296" s="18">
        <v>0.99109999999999998</v>
      </c>
      <c r="CW296" s="18">
        <v>0.99109999999999998</v>
      </c>
      <c r="CX296" s="18">
        <v>0.99109999999999998</v>
      </c>
      <c r="CY296" s="18">
        <v>0.99109999999999998</v>
      </c>
      <c r="CZ296" s="18">
        <v>0.99109999999999998</v>
      </c>
      <c r="DA296" s="18">
        <v>0.99109999999999998</v>
      </c>
      <c r="DB296" s="18">
        <v>0.99109999999999998</v>
      </c>
      <c r="DC296" s="18"/>
      <c r="DD296" s="18"/>
      <c r="DE296" s="18"/>
    </row>
    <row r="297" spans="1:109" x14ac:dyDescent="0.25">
      <c r="A297" s="175">
        <v>86</v>
      </c>
      <c r="B297" s="18">
        <v>1</v>
      </c>
      <c r="C297" s="18">
        <v>0.99850000000000005</v>
      </c>
      <c r="D297" s="18">
        <v>0.99780000000000002</v>
      </c>
      <c r="E297" s="18">
        <v>0.99709999999999999</v>
      </c>
      <c r="F297" s="18">
        <v>0.99650000000000005</v>
      </c>
      <c r="G297" s="18">
        <v>0.99609999999999999</v>
      </c>
      <c r="H297" s="18">
        <v>0.99590000000000001</v>
      </c>
      <c r="I297" s="18">
        <v>0.99560000000000004</v>
      </c>
      <c r="J297" s="18">
        <v>0.99519999999999997</v>
      </c>
      <c r="K297" s="18">
        <v>0.99480000000000002</v>
      </c>
      <c r="L297" s="18">
        <v>0.99439999999999995</v>
      </c>
      <c r="M297" s="18">
        <v>0.99390000000000001</v>
      </c>
      <c r="N297" s="18">
        <v>0.99339999999999995</v>
      </c>
      <c r="O297" s="18">
        <v>0.99280000000000002</v>
      </c>
      <c r="P297" s="18">
        <v>0.99229999999999996</v>
      </c>
      <c r="Q297" s="18">
        <v>0.9919</v>
      </c>
      <c r="R297" s="18">
        <v>0.9919</v>
      </c>
      <c r="S297" s="18">
        <v>0.9919</v>
      </c>
      <c r="T297" s="18">
        <v>0.9919</v>
      </c>
      <c r="U297" s="18">
        <v>0.9919</v>
      </c>
      <c r="V297" s="18">
        <v>0.9919</v>
      </c>
      <c r="W297" s="18">
        <v>0.9919</v>
      </c>
      <c r="X297" s="18">
        <v>0.9919</v>
      </c>
      <c r="Y297" s="18">
        <v>0.9919</v>
      </c>
      <c r="Z297" s="18">
        <v>0.9919</v>
      </c>
      <c r="AA297" s="18">
        <v>0.9919</v>
      </c>
      <c r="AB297" s="18">
        <v>0.9919</v>
      </c>
      <c r="AC297" s="18">
        <v>0.9919</v>
      </c>
      <c r="AD297" s="18">
        <v>0.9919</v>
      </c>
      <c r="AE297" s="18">
        <v>0.9919</v>
      </c>
      <c r="AF297" s="18">
        <v>0.9919</v>
      </c>
      <c r="AG297" s="18">
        <v>0.9919</v>
      </c>
      <c r="AH297" s="18">
        <v>0.9919</v>
      </c>
      <c r="AI297" s="18">
        <v>0.9919</v>
      </c>
      <c r="AJ297" s="18">
        <v>0.9919</v>
      </c>
      <c r="AK297" s="18">
        <v>0.9919</v>
      </c>
      <c r="AL297" s="18">
        <v>0.9919</v>
      </c>
      <c r="AM297" s="18">
        <v>0.9919</v>
      </c>
      <c r="AN297" s="18">
        <v>0.9919</v>
      </c>
      <c r="AO297" s="18">
        <v>0.9919</v>
      </c>
      <c r="AP297" s="18">
        <v>0.9919</v>
      </c>
      <c r="AQ297" s="18">
        <v>0.9919</v>
      </c>
      <c r="AR297" s="18">
        <v>0.9919</v>
      </c>
      <c r="AS297" s="18">
        <v>0.9919</v>
      </c>
      <c r="AT297" s="18">
        <v>0.9919</v>
      </c>
      <c r="AU297" s="18">
        <v>0.9919</v>
      </c>
      <c r="AV297" s="18">
        <v>0.9919</v>
      </c>
      <c r="AW297" s="18">
        <v>0.9919</v>
      </c>
      <c r="AX297" s="18">
        <v>0.9919</v>
      </c>
      <c r="AY297" s="18">
        <v>0.9919</v>
      </c>
      <c r="AZ297" s="18">
        <v>0.9919</v>
      </c>
      <c r="BA297" s="18">
        <v>0.9919</v>
      </c>
      <c r="BB297" s="18">
        <v>0.9919</v>
      </c>
      <c r="BC297" s="18">
        <v>0.9919</v>
      </c>
      <c r="BD297" s="18">
        <v>0.9919</v>
      </c>
      <c r="BE297" s="18">
        <v>0.9919</v>
      </c>
      <c r="BF297" s="18">
        <v>0.9919</v>
      </c>
      <c r="BG297" s="18">
        <v>0.9919</v>
      </c>
      <c r="BH297" s="18">
        <v>0.9919</v>
      </c>
      <c r="BI297" s="18">
        <v>0.9919</v>
      </c>
      <c r="BJ297" s="18">
        <v>0.9919</v>
      </c>
      <c r="BK297" s="18">
        <v>0.9919</v>
      </c>
      <c r="BL297" s="18">
        <v>0.9919</v>
      </c>
      <c r="BM297" s="18">
        <v>0.9919</v>
      </c>
      <c r="BN297" s="18">
        <v>0.9919</v>
      </c>
      <c r="BO297" s="18">
        <v>0.9919</v>
      </c>
      <c r="BP297" s="18">
        <v>0.9919</v>
      </c>
      <c r="BQ297" s="18">
        <v>0.9919</v>
      </c>
      <c r="BR297" s="18">
        <v>0.9919</v>
      </c>
      <c r="BS297" s="18">
        <v>0.9919</v>
      </c>
      <c r="BT297" s="18">
        <v>0.9919</v>
      </c>
      <c r="BU297" s="18">
        <v>0.9919</v>
      </c>
      <c r="BV297" s="18">
        <v>0.9919</v>
      </c>
      <c r="BW297" s="18">
        <v>0.9919</v>
      </c>
      <c r="BX297" s="18">
        <v>0.9919</v>
      </c>
      <c r="BY297" s="18">
        <v>0.9919</v>
      </c>
      <c r="BZ297" s="18">
        <v>0.9919</v>
      </c>
      <c r="CA297" s="18">
        <v>0.9919</v>
      </c>
      <c r="CB297" s="18">
        <v>0.9919</v>
      </c>
      <c r="CC297" s="18">
        <v>0.9919</v>
      </c>
      <c r="CD297" s="18">
        <v>0.9919</v>
      </c>
      <c r="CE297" s="18">
        <v>0.9919</v>
      </c>
      <c r="CF297" s="18">
        <v>0.9919</v>
      </c>
      <c r="CG297" s="18">
        <v>0.9919</v>
      </c>
      <c r="CH297" s="18">
        <v>0.9919</v>
      </c>
      <c r="CI297" s="18">
        <v>0.9919</v>
      </c>
      <c r="CJ297" s="18">
        <v>0.9919</v>
      </c>
      <c r="CK297" s="18">
        <v>0.9919</v>
      </c>
      <c r="CL297" s="18">
        <v>0.9919</v>
      </c>
      <c r="CM297" s="18">
        <v>0.9919</v>
      </c>
      <c r="CN297" s="18">
        <v>0.9919</v>
      </c>
      <c r="CO297" s="18">
        <v>0.9919</v>
      </c>
      <c r="CP297" s="18">
        <v>0.9919</v>
      </c>
      <c r="CQ297" s="18">
        <v>0.9919</v>
      </c>
      <c r="CR297" s="18">
        <v>0.9919</v>
      </c>
      <c r="CS297" s="18">
        <v>0.9919</v>
      </c>
      <c r="CT297" s="18">
        <v>0.9919</v>
      </c>
      <c r="CU297" s="18">
        <v>0.9919</v>
      </c>
      <c r="CV297" s="18">
        <v>0.9919</v>
      </c>
      <c r="CW297" s="18">
        <v>0.9919</v>
      </c>
      <c r="CX297" s="18">
        <v>0.9919</v>
      </c>
      <c r="CY297" s="18">
        <v>0.9919</v>
      </c>
      <c r="CZ297" s="18">
        <v>0.9919</v>
      </c>
      <c r="DA297" s="18">
        <v>0.9919</v>
      </c>
      <c r="DB297" s="18">
        <v>0.9919</v>
      </c>
      <c r="DC297" s="18"/>
      <c r="DD297" s="18"/>
      <c r="DE297" s="18"/>
    </row>
    <row r="298" spans="1:109" x14ac:dyDescent="0.25">
      <c r="A298" s="175">
        <v>87</v>
      </c>
      <c r="B298" s="18">
        <v>1</v>
      </c>
      <c r="C298" s="18">
        <v>0.99870000000000003</v>
      </c>
      <c r="D298" s="18">
        <v>0.998</v>
      </c>
      <c r="E298" s="18">
        <v>0.99739999999999995</v>
      </c>
      <c r="F298" s="18">
        <v>0.99690000000000001</v>
      </c>
      <c r="G298" s="18">
        <v>0.99660000000000004</v>
      </c>
      <c r="H298" s="18">
        <v>0.99639999999999995</v>
      </c>
      <c r="I298" s="18">
        <v>0.99609999999999999</v>
      </c>
      <c r="J298" s="18">
        <v>0.99580000000000002</v>
      </c>
      <c r="K298" s="18">
        <v>0.99539999999999995</v>
      </c>
      <c r="L298" s="18">
        <v>0.995</v>
      </c>
      <c r="M298" s="18">
        <v>0.99460000000000004</v>
      </c>
      <c r="N298" s="18">
        <v>0.99419999999999997</v>
      </c>
      <c r="O298" s="18">
        <v>0.99370000000000003</v>
      </c>
      <c r="P298" s="18">
        <v>0.99319999999999997</v>
      </c>
      <c r="Q298" s="18">
        <v>0.99270000000000003</v>
      </c>
      <c r="R298" s="18">
        <v>0.99270000000000003</v>
      </c>
      <c r="S298" s="18">
        <v>0.99270000000000003</v>
      </c>
      <c r="T298" s="18">
        <v>0.99270000000000003</v>
      </c>
      <c r="U298" s="18">
        <v>0.99270000000000003</v>
      </c>
      <c r="V298" s="18">
        <v>0.99270000000000003</v>
      </c>
      <c r="W298" s="18">
        <v>0.99270000000000003</v>
      </c>
      <c r="X298" s="18">
        <v>0.99270000000000003</v>
      </c>
      <c r="Y298" s="18">
        <v>0.99270000000000003</v>
      </c>
      <c r="Z298" s="18">
        <v>0.99270000000000003</v>
      </c>
      <c r="AA298" s="18">
        <v>0.99270000000000003</v>
      </c>
      <c r="AB298" s="18">
        <v>0.99270000000000003</v>
      </c>
      <c r="AC298" s="18">
        <v>0.99270000000000003</v>
      </c>
      <c r="AD298" s="18">
        <v>0.99270000000000003</v>
      </c>
      <c r="AE298" s="18">
        <v>0.99270000000000003</v>
      </c>
      <c r="AF298" s="18">
        <v>0.99270000000000003</v>
      </c>
      <c r="AG298" s="18">
        <v>0.99270000000000003</v>
      </c>
      <c r="AH298" s="18">
        <v>0.99270000000000003</v>
      </c>
      <c r="AI298" s="18">
        <v>0.99270000000000003</v>
      </c>
      <c r="AJ298" s="18">
        <v>0.99270000000000003</v>
      </c>
      <c r="AK298" s="18">
        <v>0.99270000000000003</v>
      </c>
      <c r="AL298" s="18">
        <v>0.99270000000000003</v>
      </c>
      <c r="AM298" s="18">
        <v>0.99270000000000003</v>
      </c>
      <c r="AN298" s="18">
        <v>0.99270000000000003</v>
      </c>
      <c r="AO298" s="18">
        <v>0.99270000000000003</v>
      </c>
      <c r="AP298" s="18">
        <v>0.99270000000000003</v>
      </c>
      <c r="AQ298" s="18">
        <v>0.99270000000000003</v>
      </c>
      <c r="AR298" s="18">
        <v>0.99270000000000003</v>
      </c>
      <c r="AS298" s="18">
        <v>0.99270000000000003</v>
      </c>
      <c r="AT298" s="18">
        <v>0.99270000000000003</v>
      </c>
      <c r="AU298" s="18">
        <v>0.99270000000000003</v>
      </c>
      <c r="AV298" s="18">
        <v>0.99270000000000003</v>
      </c>
      <c r="AW298" s="18">
        <v>0.99270000000000003</v>
      </c>
      <c r="AX298" s="18">
        <v>0.99270000000000003</v>
      </c>
      <c r="AY298" s="18">
        <v>0.99270000000000003</v>
      </c>
      <c r="AZ298" s="18">
        <v>0.99270000000000003</v>
      </c>
      <c r="BA298" s="18">
        <v>0.99270000000000003</v>
      </c>
      <c r="BB298" s="18">
        <v>0.99270000000000003</v>
      </c>
      <c r="BC298" s="18">
        <v>0.99270000000000003</v>
      </c>
      <c r="BD298" s="18">
        <v>0.99270000000000003</v>
      </c>
      <c r="BE298" s="18">
        <v>0.99270000000000003</v>
      </c>
      <c r="BF298" s="18">
        <v>0.99270000000000003</v>
      </c>
      <c r="BG298" s="18">
        <v>0.99270000000000003</v>
      </c>
      <c r="BH298" s="18">
        <v>0.99270000000000003</v>
      </c>
      <c r="BI298" s="18">
        <v>0.99270000000000003</v>
      </c>
      <c r="BJ298" s="18">
        <v>0.99270000000000003</v>
      </c>
      <c r="BK298" s="18">
        <v>0.99270000000000003</v>
      </c>
      <c r="BL298" s="18">
        <v>0.99270000000000003</v>
      </c>
      <c r="BM298" s="18">
        <v>0.99270000000000003</v>
      </c>
      <c r="BN298" s="18">
        <v>0.99270000000000003</v>
      </c>
      <c r="BO298" s="18">
        <v>0.99270000000000003</v>
      </c>
      <c r="BP298" s="18">
        <v>0.99270000000000003</v>
      </c>
      <c r="BQ298" s="18">
        <v>0.99270000000000003</v>
      </c>
      <c r="BR298" s="18">
        <v>0.99270000000000003</v>
      </c>
      <c r="BS298" s="18">
        <v>0.99270000000000003</v>
      </c>
      <c r="BT298" s="18">
        <v>0.99270000000000003</v>
      </c>
      <c r="BU298" s="18">
        <v>0.99270000000000003</v>
      </c>
      <c r="BV298" s="18">
        <v>0.99270000000000003</v>
      </c>
      <c r="BW298" s="18">
        <v>0.99270000000000003</v>
      </c>
      <c r="BX298" s="18">
        <v>0.99270000000000003</v>
      </c>
      <c r="BY298" s="18">
        <v>0.99270000000000003</v>
      </c>
      <c r="BZ298" s="18">
        <v>0.99270000000000003</v>
      </c>
      <c r="CA298" s="18">
        <v>0.99270000000000003</v>
      </c>
      <c r="CB298" s="18">
        <v>0.99270000000000003</v>
      </c>
      <c r="CC298" s="18">
        <v>0.99270000000000003</v>
      </c>
      <c r="CD298" s="18">
        <v>0.99270000000000003</v>
      </c>
      <c r="CE298" s="18">
        <v>0.99270000000000003</v>
      </c>
      <c r="CF298" s="18">
        <v>0.99270000000000003</v>
      </c>
      <c r="CG298" s="18">
        <v>0.99270000000000003</v>
      </c>
      <c r="CH298" s="18">
        <v>0.99270000000000003</v>
      </c>
      <c r="CI298" s="18">
        <v>0.99270000000000003</v>
      </c>
      <c r="CJ298" s="18">
        <v>0.99270000000000003</v>
      </c>
      <c r="CK298" s="18">
        <v>0.99270000000000003</v>
      </c>
      <c r="CL298" s="18">
        <v>0.99270000000000003</v>
      </c>
      <c r="CM298" s="18">
        <v>0.99270000000000003</v>
      </c>
      <c r="CN298" s="18">
        <v>0.99270000000000003</v>
      </c>
      <c r="CO298" s="18">
        <v>0.99270000000000003</v>
      </c>
      <c r="CP298" s="18">
        <v>0.99270000000000003</v>
      </c>
      <c r="CQ298" s="18">
        <v>0.99270000000000003</v>
      </c>
      <c r="CR298" s="18">
        <v>0.99270000000000003</v>
      </c>
      <c r="CS298" s="18">
        <v>0.99270000000000003</v>
      </c>
      <c r="CT298" s="18">
        <v>0.99270000000000003</v>
      </c>
      <c r="CU298" s="18">
        <v>0.99270000000000003</v>
      </c>
      <c r="CV298" s="18">
        <v>0.99270000000000003</v>
      </c>
      <c r="CW298" s="18">
        <v>0.99270000000000003</v>
      </c>
      <c r="CX298" s="18">
        <v>0.99270000000000003</v>
      </c>
      <c r="CY298" s="18">
        <v>0.99270000000000003</v>
      </c>
      <c r="CZ298" s="18">
        <v>0.99270000000000003</v>
      </c>
      <c r="DA298" s="18">
        <v>0.99270000000000003</v>
      </c>
      <c r="DB298" s="18">
        <v>0.99270000000000003</v>
      </c>
      <c r="DC298" s="18"/>
      <c r="DD298" s="18"/>
      <c r="DE298" s="18"/>
    </row>
    <row r="299" spans="1:109" x14ac:dyDescent="0.25">
      <c r="A299" s="175">
        <v>88</v>
      </c>
      <c r="B299" s="18">
        <v>1</v>
      </c>
      <c r="C299" s="18">
        <v>0.99890000000000001</v>
      </c>
      <c r="D299" s="18">
        <v>0.99829999999999997</v>
      </c>
      <c r="E299" s="18">
        <v>0.99780000000000002</v>
      </c>
      <c r="F299" s="18">
        <v>0.99729999999999996</v>
      </c>
      <c r="G299" s="18">
        <v>0.997</v>
      </c>
      <c r="H299" s="18">
        <v>0.99680000000000002</v>
      </c>
      <c r="I299" s="18">
        <v>0.99660000000000004</v>
      </c>
      <c r="J299" s="18">
        <v>0.99639999999999995</v>
      </c>
      <c r="K299" s="18">
        <v>0.996</v>
      </c>
      <c r="L299" s="18">
        <v>0.99560000000000004</v>
      </c>
      <c r="M299" s="18">
        <v>0.99519999999999997</v>
      </c>
      <c r="N299" s="18">
        <v>0.99480000000000002</v>
      </c>
      <c r="O299" s="18">
        <v>0.99450000000000005</v>
      </c>
      <c r="P299" s="18">
        <v>0.99399999999999999</v>
      </c>
      <c r="Q299" s="18">
        <v>0.99350000000000005</v>
      </c>
      <c r="R299" s="18">
        <v>0.99350000000000005</v>
      </c>
      <c r="S299" s="18">
        <v>0.99350000000000005</v>
      </c>
      <c r="T299" s="18">
        <v>0.99350000000000005</v>
      </c>
      <c r="U299" s="18">
        <v>0.99350000000000005</v>
      </c>
      <c r="V299" s="18">
        <v>0.99350000000000005</v>
      </c>
      <c r="W299" s="18">
        <v>0.99350000000000005</v>
      </c>
      <c r="X299" s="18">
        <v>0.99350000000000005</v>
      </c>
      <c r="Y299" s="18">
        <v>0.99350000000000005</v>
      </c>
      <c r="Z299" s="18">
        <v>0.99350000000000005</v>
      </c>
      <c r="AA299" s="18">
        <v>0.99350000000000005</v>
      </c>
      <c r="AB299" s="18">
        <v>0.99350000000000005</v>
      </c>
      <c r="AC299" s="18">
        <v>0.99350000000000005</v>
      </c>
      <c r="AD299" s="18">
        <v>0.99350000000000005</v>
      </c>
      <c r="AE299" s="18">
        <v>0.99350000000000005</v>
      </c>
      <c r="AF299" s="18">
        <v>0.99350000000000005</v>
      </c>
      <c r="AG299" s="18">
        <v>0.99350000000000005</v>
      </c>
      <c r="AH299" s="18">
        <v>0.99350000000000005</v>
      </c>
      <c r="AI299" s="18">
        <v>0.99350000000000005</v>
      </c>
      <c r="AJ299" s="18">
        <v>0.99350000000000005</v>
      </c>
      <c r="AK299" s="18">
        <v>0.99350000000000005</v>
      </c>
      <c r="AL299" s="18">
        <v>0.99350000000000005</v>
      </c>
      <c r="AM299" s="18">
        <v>0.99350000000000005</v>
      </c>
      <c r="AN299" s="18">
        <v>0.99350000000000005</v>
      </c>
      <c r="AO299" s="18">
        <v>0.99350000000000005</v>
      </c>
      <c r="AP299" s="18">
        <v>0.99350000000000005</v>
      </c>
      <c r="AQ299" s="18">
        <v>0.99350000000000005</v>
      </c>
      <c r="AR299" s="18">
        <v>0.99350000000000005</v>
      </c>
      <c r="AS299" s="18">
        <v>0.99350000000000005</v>
      </c>
      <c r="AT299" s="18">
        <v>0.99350000000000005</v>
      </c>
      <c r="AU299" s="18">
        <v>0.99350000000000005</v>
      </c>
      <c r="AV299" s="18">
        <v>0.99350000000000005</v>
      </c>
      <c r="AW299" s="18">
        <v>0.99350000000000005</v>
      </c>
      <c r="AX299" s="18">
        <v>0.99350000000000005</v>
      </c>
      <c r="AY299" s="18">
        <v>0.99350000000000005</v>
      </c>
      <c r="AZ299" s="18">
        <v>0.99350000000000005</v>
      </c>
      <c r="BA299" s="18">
        <v>0.99350000000000005</v>
      </c>
      <c r="BB299" s="18">
        <v>0.99350000000000005</v>
      </c>
      <c r="BC299" s="18">
        <v>0.99350000000000005</v>
      </c>
      <c r="BD299" s="18">
        <v>0.99350000000000005</v>
      </c>
      <c r="BE299" s="18">
        <v>0.99350000000000005</v>
      </c>
      <c r="BF299" s="18">
        <v>0.99350000000000005</v>
      </c>
      <c r="BG299" s="18">
        <v>0.99350000000000005</v>
      </c>
      <c r="BH299" s="18">
        <v>0.99350000000000005</v>
      </c>
      <c r="BI299" s="18">
        <v>0.99350000000000005</v>
      </c>
      <c r="BJ299" s="18">
        <v>0.99350000000000005</v>
      </c>
      <c r="BK299" s="18">
        <v>0.99350000000000005</v>
      </c>
      <c r="BL299" s="18">
        <v>0.99350000000000005</v>
      </c>
      <c r="BM299" s="18">
        <v>0.99350000000000005</v>
      </c>
      <c r="BN299" s="18">
        <v>0.99350000000000005</v>
      </c>
      <c r="BO299" s="18">
        <v>0.99350000000000005</v>
      </c>
      <c r="BP299" s="18">
        <v>0.99350000000000005</v>
      </c>
      <c r="BQ299" s="18">
        <v>0.99350000000000005</v>
      </c>
      <c r="BR299" s="18">
        <v>0.99350000000000005</v>
      </c>
      <c r="BS299" s="18">
        <v>0.99350000000000005</v>
      </c>
      <c r="BT299" s="18">
        <v>0.99350000000000005</v>
      </c>
      <c r="BU299" s="18">
        <v>0.99350000000000005</v>
      </c>
      <c r="BV299" s="18">
        <v>0.99350000000000005</v>
      </c>
      <c r="BW299" s="18">
        <v>0.99350000000000005</v>
      </c>
      <c r="BX299" s="18">
        <v>0.99350000000000005</v>
      </c>
      <c r="BY299" s="18">
        <v>0.99350000000000005</v>
      </c>
      <c r="BZ299" s="18">
        <v>0.99350000000000005</v>
      </c>
      <c r="CA299" s="18">
        <v>0.99350000000000005</v>
      </c>
      <c r="CB299" s="18">
        <v>0.99350000000000005</v>
      </c>
      <c r="CC299" s="18">
        <v>0.99350000000000005</v>
      </c>
      <c r="CD299" s="18">
        <v>0.99350000000000005</v>
      </c>
      <c r="CE299" s="18">
        <v>0.99350000000000005</v>
      </c>
      <c r="CF299" s="18">
        <v>0.99350000000000005</v>
      </c>
      <c r="CG299" s="18">
        <v>0.99350000000000005</v>
      </c>
      <c r="CH299" s="18">
        <v>0.99350000000000005</v>
      </c>
      <c r="CI299" s="18">
        <v>0.99350000000000005</v>
      </c>
      <c r="CJ299" s="18">
        <v>0.99350000000000005</v>
      </c>
      <c r="CK299" s="18">
        <v>0.99350000000000005</v>
      </c>
      <c r="CL299" s="18">
        <v>0.99350000000000005</v>
      </c>
      <c r="CM299" s="18">
        <v>0.99350000000000005</v>
      </c>
      <c r="CN299" s="18">
        <v>0.99350000000000005</v>
      </c>
      <c r="CO299" s="18">
        <v>0.99350000000000005</v>
      </c>
      <c r="CP299" s="18">
        <v>0.99350000000000005</v>
      </c>
      <c r="CQ299" s="18">
        <v>0.99350000000000005</v>
      </c>
      <c r="CR299" s="18">
        <v>0.99350000000000005</v>
      </c>
      <c r="CS299" s="18">
        <v>0.99350000000000005</v>
      </c>
      <c r="CT299" s="18">
        <v>0.99350000000000005</v>
      </c>
      <c r="CU299" s="18">
        <v>0.99350000000000005</v>
      </c>
      <c r="CV299" s="18">
        <v>0.99350000000000005</v>
      </c>
      <c r="CW299" s="18">
        <v>0.99350000000000005</v>
      </c>
      <c r="CX299" s="18">
        <v>0.99350000000000005</v>
      </c>
      <c r="CY299" s="18">
        <v>0.99350000000000005</v>
      </c>
      <c r="CZ299" s="18">
        <v>0.99350000000000005</v>
      </c>
      <c r="DA299" s="18">
        <v>0.99350000000000005</v>
      </c>
      <c r="DB299" s="18">
        <v>0.99350000000000005</v>
      </c>
      <c r="DC299" s="18"/>
      <c r="DD299" s="18"/>
      <c r="DE299" s="18"/>
    </row>
    <row r="300" spans="1:109" x14ac:dyDescent="0.25">
      <c r="A300" s="175">
        <v>89</v>
      </c>
      <c r="B300" s="18">
        <v>1</v>
      </c>
      <c r="C300" s="18">
        <v>0.99909999999999999</v>
      </c>
      <c r="D300" s="18">
        <v>0.99860000000000004</v>
      </c>
      <c r="E300" s="18">
        <v>0.99809999999999999</v>
      </c>
      <c r="F300" s="18">
        <v>0.99770000000000003</v>
      </c>
      <c r="G300" s="18">
        <v>0.99739999999999995</v>
      </c>
      <c r="H300" s="18">
        <v>0.99729999999999996</v>
      </c>
      <c r="I300" s="18">
        <v>0.997</v>
      </c>
      <c r="J300" s="18">
        <v>0.99680000000000002</v>
      </c>
      <c r="K300" s="18">
        <v>0.99660000000000004</v>
      </c>
      <c r="L300" s="18">
        <v>0.99619999999999997</v>
      </c>
      <c r="M300" s="18">
        <v>0.99590000000000001</v>
      </c>
      <c r="N300" s="18">
        <v>0.99550000000000005</v>
      </c>
      <c r="O300" s="18">
        <v>0.99509999999999998</v>
      </c>
      <c r="P300" s="18">
        <v>0.99480000000000002</v>
      </c>
      <c r="Q300" s="18">
        <v>0.99439999999999995</v>
      </c>
      <c r="R300" s="18">
        <v>0.99439999999999995</v>
      </c>
      <c r="S300" s="18">
        <v>0.99439999999999995</v>
      </c>
      <c r="T300" s="18">
        <v>0.99439999999999995</v>
      </c>
      <c r="U300" s="18">
        <v>0.99439999999999995</v>
      </c>
      <c r="V300" s="18">
        <v>0.99439999999999995</v>
      </c>
      <c r="W300" s="18">
        <v>0.99439999999999995</v>
      </c>
      <c r="X300" s="18">
        <v>0.99439999999999995</v>
      </c>
      <c r="Y300" s="18">
        <v>0.99439999999999995</v>
      </c>
      <c r="Z300" s="18">
        <v>0.99439999999999995</v>
      </c>
      <c r="AA300" s="18">
        <v>0.99439999999999995</v>
      </c>
      <c r="AB300" s="18">
        <v>0.99439999999999995</v>
      </c>
      <c r="AC300" s="18">
        <v>0.99439999999999995</v>
      </c>
      <c r="AD300" s="18">
        <v>0.99439999999999995</v>
      </c>
      <c r="AE300" s="18">
        <v>0.99439999999999995</v>
      </c>
      <c r="AF300" s="18">
        <v>0.99439999999999995</v>
      </c>
      <c r="AG300" s="18">
        <v>0.99439999999999995</v>
      </c>
      <c r="AH300" s="18">
        <v>0.99439999999999995</v>
      </c>
      <c r="AI300" s="18">
        <v>0.99439999999999995</v>
      </c>
      <c r="AJ300" s="18">
        <v>0.99439999999999995</v>
      </c>
      <c r="AK300" s="18">
        <v>0.99439999999999995</v>
      </c>
      <c r="AL300" s="18">
        <v>0.99439999999999995</v>
      </c>
      <c r="AM300" s="18">
        <v>0.99439999999999995</v>
      </c>
      <c r="AN300" s="18">
        <v>0.99439999999999995</v>
      </c>
      <c r="AO300" s="18">
        <v>0.99439999999999995</v>
      </c>
      <c r="AP300" s="18">
        <v>0.99439999999999995</v>
      </c>
      <c r="AQ300" s="18">
        <v>0.99439999999999995</v>
      </c>
      <c r="AR300" s="18">
        <v>0.99439999999999995</v>
      </c>
      <c r="AS300" s="18">
        <v>0.99439999999999995</v>
      </c>
      <c r="AT300" s="18">
        <v>0.99439999999999995</v>
      </c>
      <c r="AU300" s="18">
        <v>0.99439999999999995</v>
      </c>
      <c r="AV300" s="18">
        <v>0.99439999999999995</v>
      </c>
      <c r="AW300" s="18">
        <v>0.99439999999999995</v>
      </c>
      <c r="AX300" s="18">
        <v>0.99439999999999995</v>
      </c>
      <c r="AY300" s="18">
        <v>0.99439999999999995</v>
      </c>
      <c r="AZ300" s="18">
        <v>0.99439999999999995</v>
      </c>
      <c r="BA300" s="18">
        <v>0.99439999999999995</v>
      </c>
      <c r="BB300" s="18">
        <v>0.99439999999999995</v>
      </c>
      <c r="BC300" s="18">
        <v>0.99439999999999995</v>
      </c>
      <c r="BD300" s="18">
        <v>0.99439999999999995</v>
      </c>
      <c r="BE300" s="18">
        <v>0.99439999999999995</v>
      </c>
      <c r="BF300" s="18">
        <v>0.99439999999999995</v>
      </c>
      <c r="BG300" s="18">
        <v>0.99439999999999995</v>
      </c>
      <c r="BH300" s="18">
        <v>0.99439999999999995</v>
      </c>
      <c r="BI300" s="18">
        <v>0.99439999999999995</v>
      </c>
      <c r="BJ300" s="18">
        <v>0.99439999999999995</v>
      </c>
      <c r="BK300" s="18">
        <v>0.99439999999999995</v>
      </c>
      <c r="BL300" s="18">
        <v>0.99439999999999995</v>
      </c>
      <c r="BM300" s="18">
        <v>0.99439999999999995</v>
      </c>
      <c r="BN300" s="18">
        <v>0.99439999999999995</v>
      </c>
      <c r="BO300" s="18">
        <v>0.99439999999999995</v>
      </c>
      <c r="BP300" s="18">
        <v>0.99439999999999995</v>
      </c>
      <c r="BQ300" s="18">
        <v>0.99439999999999995</v>
      </c>
      <c r="BR300" s="18">
        <v>0.99439999999999995</v>
      </c>
      <c r="BS300" s="18">
        <v>0.99439999999999995</v>
      </c>
      <c r="BT300" s="18">
        <v>0.99439999999999995</v>
      </c>
      <c r="BU300" s="18">
        <v>0.99439999999999995</v>
      </c>
      <c r="BV300" s="18">
        <v>0.99439999999999995</v>
      </c>
      <c r="BW300" s="18">
        <v>0.99439999999999995</v>
      </c>
      <c r="BX300" s="18">
        <v>0.99439999999999995</v>
      </c>
      <c r="BY300" s="18">
        <v>0.99439999999999995</v>
      </c>
      <c r="BZ300" s="18">
        <v>0.99439999999999995</v>
      </c>
      <c r="CA300" s="18">
        <v>0.99439999999999995</v>
      </c>
      <c r="CB300" s="18">
        <v>0.99439999999999995</v>
      </c>
      <c r="CC300" s="18">
        <v>0.99439999999999995</v>
      </c>
      <c r="CD300" s="18">
        <v>0.99439999999999995</v>
      </c>
      <c r="CE300" s="18">
        <v>0.99439999999999995</v>
      </c>
      <c r="CF300" s="18">
        <v>0.99439999999999995</v>
      </c>
      <c r="CG300" s="18">
        <v>0.99439999999999995</v>
      </c>
      <c r="CH300" s="18">
        <v>0.99439999999999995</v>
      </c>
      <c r="CI300" s="18">
        <v>0.99439999999999995</v>
      </c>
      <c r="CJ300" s="18">
        <v>0.99439999999999995</v>
      </c>
      <c r="CK300" s="18">
        <v>0.99439999999999995</v>
      </c>
      <c r="CL300" s="18">
        <v>0.99439999999999995</v>
      </c>
      <c r="CM300" s="18">
        <v>0.99439999999999995</v>
      </c>
      <c r="CN300" s="18">
        <v>0.99439999999999995</v>
      </c>
      <c r="CO300" s="18">
        <v>0.99439999999999995</v>
      </c>
      <c r="CP300" s="18">
        <v>0.99439999999999995</v>
      </c>
      <c r="CQ300" s="18">
        <v>0.99439999999999995</v>
      </c>
      <c r="CR300" s="18">
        <v>0.99439999999999995</v>
      </c>
      <c r="CS300" s="18">
        <v>0.99439999999999995</v>
      </c>
      <c r="CT300" s="18">
        <v>0.99439999999999995</v>
      </c>
      <c r="CU300" s="18">
        <v>0.99439999999999995</v>
      </c>
      <c r="CV300" s="18">
        <v>0.99439999999999995</v>
      </c>
      <c r="CW300" s="18">
        <v>0.99439999999999995</v>
      </c>
      <c r="CX300" s="18">
        <v>0.99439999999999995</v>
      </c>
      <c r="CY300" s="18">
        <v>0.99439999999999995</v>
      </c>
      <c r="CZ300" s="18">
        <v>0.99439999999999995</v>
      </c>
      <c r="DA300" s="18">
        <v>0.99439999999999995</v>
      </c>
      <c r="DB300" s="18">
        <v>0.99439999999999995</v>
      </c>
      <c r="DC300" s="18"/>
      <c r="DD300" s="18"/>
      <c r="DE300" s="18"/>
    </row>
    <row r="301" spans="1:109" x14ac:dyDescent="0.25">
      <c r="A301" s="175">
        <v>90</v>
      </c>
      <c r="B301" s="18">
        <v>1</v>
      </c>
      <c r="C301" s="18">
        <v>0.99919999999999998</v>
      </c>
      <c r="D301" s="18">
        <v>0.99880000000000002</v>
      </c>
      <c r="E301" s="18">
        <v>0.99839999999999995</v>
      </c>
      <c r="F301" s="18">
        <v>0.99809999999999999</v>
      </c>
      <c r="G301" s="18">
        <v>0.99790000000000001</v>
      </c>
      <c r="H301" s="18">
        <v>0.99770000000000003</v>
      </c>
      <c r="I301" s="18">
        <v>0.99750000000000005</v>
      </c>
      <c r="J301" s="18">
        <v>0.99729999999999996</v>
      </c>
      <c r="K301" s="18">
        <v>0.99709999999999999</v>
      </c>
      <c r="L301" s="18">
        <v>0.99690000000000001</v>
      </c>
      <c r="M301" s="18">
        <v>0.99650000000000005</v>
      </c>
      <c r="N301" s="18">
        <v>0.99609999999999999</v>
      </c>
      <c r="O301" s="18">
        <v>0.99580000000000002</v>
      </c>
      <c r="P301" s="18">
        <v>0.99550000000000005</v>
      </c>
      <c r="Q301" s="18">
        <v>0.99519999999999997</v>
      </c>
      <c r="R301" s="18">
        <v>0.99519999999999997</v>
      </c>
      <c r="S301" s="18">
        <v>0.99519999999999997</v>
      </c>
      <c r="T301" s="18">
        <v>0.99519999999999997</v>
      </c>
      <c r="U301" s="18">
        <v>0.99519999999999997</v>
      </c>
      <c r="V301" s="18">
        <v>0.99519999999999997</v>
      </c>
      <c r="W301" s="18">
        <v>0.99519999999999997</v>
      </c>
      <c r="X301" s="18">
        <v>0.99519999999999997</v>
      </c>
      <c r="Y301" s="18">
        <v>0.99519999999999997</v>
      </c>
      <c r="Z301" s="18">
        <v>0.99519999999999997</v>
      </c>
      <c r="AA301" s="18">
        <v>0.99519999999999997</v>
      </c>
      <c r="AB301" s="18">
        <v>0.99519999999999997</v>
      </c>
      <c r="AC301" s="18">
        <v>0.99519999999999997</v>
      </c>
      <c r="AD301" s="18">
        <v>0.99519999999999997</v>
      </c>
      <c r="AE301" s="18">
        <v>0.99519999999999997</v>
      </c>
      <c r="AF301" s="18">
        <v>0.99519999999999997</v>
      </c>
      <c r="AG301" s="18">
        <v>0.99519999999999997</v>
      </c>
      <c r="AH301" s="18">
        <v>0.99519999999999997</v>
      </c>
      <c r="AI301" s="18">
        <v>0.99519999999999997</v>
      </c>
      <c r="AJ301" s="18">
        <v>0.99519999999999997</v>
      </c>
      <c r="AK301" s="18">
        <v>0.99519999999999997</v>
      </c>
      <c r="AL301" s="18">
        <v>0.99519999999999997</v>
      </c>
      <c r="AM301" s="18">
        <v>0.99519999999999997</v>
      </c>
      <c r="AN301" s="18">
        <v>0.99519999999999997</v>
      </c>
      <c r="AO301" s="18">
        <v>0.99519999999999997</v>
      </c>
      <c r="AP301" s="18">
        <v>0.99519999999999997</v>
      </c>
      <c r="AQ301" s="18">
        <v>0.99519999999999997</v>
      </c>
      <c r="AR301" s="18">
        <v>0.99519999999999997</v>
      </c>
      <c r="AS301" s="18">
        <v>0.99519999999999997</v>
      </c>
      <c r="AT301" s="18">
        <v>0.99519999999999997</v>
      </c>
      <c r="AU301" s="18">
        <v>0.99519999999999997</v>
      </c>
      <c r="AV301" s="18">
        <v>0.99519999999999997</v>
      </c>
      <c r="AW301" s="18">
        <v>0.99519999999999997</v>
      </c>
      <c r="AX301" s="18">
        <v>0.99519999999999997</v>
      </c>
      <c r="AY301" s="18">
        <v>0.99519999999999997</v>
      </c>
      <c r="AZ301" s="18">
        <v>0.99519999999999997</v>
      </c>
      <c r="BA301" s="18">
        <v>0.99519999999999997</v>
      </c>
      <c r="BB301" s="18">
        <v>0.99519999999999997</v>
      </c>
      <c r="BC301" s="18">
        <v>0.99519999999999997</v>
      </c>
      <c r="BD301" s="18">
        <v>0.99519999999999997</v>
      </c>
      <c r="BE301" s="18">
        <v>0.99519999999999997</v>
      </c>
      <c r="BF301" s="18">
        <v>0.99519999999999997</v>
      </c>
      <c r="BG301" s="18">
        <v>0.99519999999999997</v>
      </c>
      <c r="BH301" s="18">
        <v>0.99519999999999997</v>
      </c>
      <c r="BI301" s="18">
        <v>0.99519999999999997</v>
      </c>
      <c r="BJ301" s="18">
        <v>0.99519999999999997</v>
      </c>
      <c r="BK301" s="18">
        <v>0.99519999999999997</v>
      </c>
      <c r="BL301" s="18">
        <v>0.99519999999999997</v>
      </c>
      <c r="BM301" s="18">
        <v>0.99519999999999997</v>
      </c>
      <c r="BN301" s="18">
        <v>0.99519999999999997</v>
      </c>
      <c r="BO301" s="18">
        <v>0.99519999999999997</v>
      </c>
      <c r="BP301" s="18">
        <v>0.99519999999999997</v>
      </c>
      <c r="BQ301" s="18">
        <v>0.99519999999999997</v>
      </c>
      <c r="BR301" s="18">
        <v>0.99519999999999997</v>
      </c>
      <c r="BS301" s="18">
        <v>0.99519999999999997</v>
      </c>
      <c r="BT301" s="18">
        <v>0.99519999999999997</v>
      </c>
      <c r="BU301" s="18">
        <v>0.99519999999999997</v>
      </c>
      <c r="BV301" s="18">
        <v>0.99519999999999997</v>
      </c>
      <c r="BW301" s="18">
        <v>0.99519999999999997</v>
      </c>
      <c r="BX301" s="18">
        <v>0.99519999999999997</v>
      </c>
      <c r="BY301" s="18">
        <v>0.99519999999999997</v>
      </c>
      <c r="BZ301" s="18">
        <v>0.99519999999999997</v>
      </c>
      <c r="CA301" s="18">
        <v>0.99519999999999997</v>
      </c>
      <c r="CB301" s="18">
        <v>0.99519999999999997</v>
      </c>
      <c r="CC301" s="18">
        <v>0.99519999999999997</v>
      </c>
      <c r="CD301" s="18">
        <v>0.99519999999999997</v>
      </c>
      <c r="CE301" s="18">
        <v>0.99519999999999997</v>
      </c>
      <c r="CF301" s="18">
        <v>0.99519999999999997</v>
      </c>
      <c r="CG301" s="18">
        <v>0.99519999999999997</v>
      </c>
      <c r="CH301" s="18">
        <v>0.99519999999999997</v>
      </c>
      <c r="CI301" s="18">
        <v>0.99519999999999997</v>
      </c>
      <c r="CJ301" s="18">
        <v>0.99519999999999997</v>
      </c>
      <c r="CK301" s="18">
        <v>0.99519999999999997</v>
      </c>
      <c r="CL301" s="18">
        <v>0.99519999999999997</v>
      </c>
      <c r="CM301" s="18">
        <v>0.99519999999999997</v>
      </c>
      <c r="CN301" s="18">
        <v>0.99519999999999997</v>
      </c>
      <c r="CO301" s="18">
        <v>0.99519999999999997</v>
      </c>
      <c r="CP301" s="18">
        <v>0.99519999999999997</v>
      </c>
      <c r="CQ301" s="18">
        <v>0.99519999999999997</v>
      </c>
      <c r="CR301" s="18">
        <v>0.99519999999999997</v>
      </c>
      <c r="CS301" s="18">
        <v>0.99519999999999997</v>
      </c>
      <c r="CT301" s="18">
        <v>0.99519999999999997</v>
      </c>
      <c r="CU301" s="18">
        <v>0.99519999999999997</v>
      </c>
      <c r="CV301" s="18">
        <v>0.99519999999999997</v>
      </c>
      <c r="CW301" s="18">
        <v>0.99519999999999997</v>
      </c>
      <c r="CX301" s="18">
        <v>0.99519999999999997</v>
      </c>
      <c r="CY301" s="18">
        <v>0.99519999999999997</v>
      </c>
      <c r="CZ301" s="18">
        <v>0.99519999999999997</v>
      </c>
      <c r="DA301" s="18">
        <v>0.99519999999999997</v>
      </c>
      <c r="DB301" s="18">
        <v>0.99519999999999997</v>
      </c>
      <c r="DC301" s="18"/>
      <c r="DD301" s="18"/>
      <c r="DE301" s="18"/>
    </row>
    <row r="302" spans="1:109" x14ac:dyDescent="0.25">
      <c r="A302" s="175">
        <v>91</v>
      </c>
      <c r="B302" s="18">
        <v>1</v>
      </c>
      <c r="C302" s="18">
        <v>0.99929999999999997</v>
      </c>
      <c r="D302" s="18">
        <v>0.99890000000000001</v>
      </c>
      <c r="E302" s="18">
        <v>0.99860000000000004</v>
      </c>
      <c r="F302" s="18">
        <v>0.99829999999999997</v>
      </c>
      <c r="G302" s="18">
        <v>0.99809999999999999</v>
      </c>
      <c r="H302" s="18">
        <v>0.99790000000000001</v>
      </c>
      <c r="I302" s="18">
        <v>0.99780000000000002</v>
      </c>
      <c r="J302" s="18">
        <v>0.99760000000000004</v>
      </c>
      <c r="K302" s="18">
        <v>0.99739999999999995</v>
      </c>
      <c r="L302" s="18">
        <v>0.99719999999999998</v>
      </c>
      <c r="M302" s="18">
        <v>0.997</v>
      </c>
      <c r="N302" s="18">
        <v>0.99660000000000004</v>
      </c>
      <c r="O302" s="18">
        <v>0.99629999999999996</v>
      </c>
      <c r="P302" s="18">
        <v>0.996</v>
      </c>
      <c r="Q302" s="18">
        <v>0.99570000000000003</v>
      </c>
      <c r="R302" s="18">
        <v>0.99570000000000003</v>
      </c>
      <c r="S302" s="18">
        <v>0.99570000000000003</v>
      </c>
      <c r="T302" s="18">
        <v>0.99570000000000003</v>
      </c>
      <c r="U302" s="18">
        <v>0.99570000000000003</v>
      </c>
      <c r="V302" s="18">
        <v>0.99570000000000003</v>
      </c>
      <c r="W302" s="18">
        <v>0.99570000000000003</v>
      </c>
      <c r="X302" s="18">
        <v>0.99570000000000003</v>
      </c>
      <c r="Y302" s="18">
        <v>0.99570000000000003</v>
      </c>
      <c r="Z302" s="18">
        <v>0.99570000000000003</v>
      </c>
      <c r="AA302" s="18">
        <v>0.99570000000000003</v>
      </c>
      <c r="AB302" s="18">
        <v>0.99570000000000003</v>
      </c>
      <c r="AC302" s="18">
        <v>0.99570000000000003</v>
      </c>
      <c r="AD302" s="18">
        <v>0.99570000000000003</v>
      </c>
      <c r="AE302" s="18">
        <v>0.99570000000000003</v>
      </c>
      <c r="AF302" s="18">
        <v>0.99570000000000003</v>
      </c>
      <c r="AG302" s="18">
        <v>0.99570000000000003</v>
      </c>
      <c r="AH302" s="18">
        <v>0.99570000000000003</v>
      </c>
      <c r="AI302" s="18">
        <v>0.99570000000000003</v>
      </c>
      <c r="AJ302" s="18">
        <v>0.99570000000000003</v>
      </c>
      <c r="AK302" s="18">
        <v>0.99570000000000003</v>
      </c>
      <c r="AL302" s="18">
        <v>0.99570000000000003</v>
      </c>
      <c r="AM302" s="18">
        <v>0.99570000000000003</v>
      </c>
      <c r="AN302" s="18">
        <v>0.99570000000000003</v>
      </c>
      <c r="AO302" s="18">
        <v>0.99570000000000003</v>
      </c>
      <c r="AP302" s="18">
        <v>0.99570000000000003</v>
      </c>
      <c r="AQ302" s="18">
        <v>0.99570000000000003</v>
      </c>
      <c r="AR302" s="18">
        <v>0.99570000000000003</v>
      </c>
      <c r="AS302" s="18">
        <v>0.99570000000000003</v>
      </c>
      <c r="AT302" s="18">
        <v>0.99570000000000003</v>
      </c>
      <c r="AU302" s="18">
        <v>0.99570000000000003</v>
      </c>
      <c r="AV302" s="18">
        <v>0.99570000000000003</v>
      </c>
      <c r="AW302" s="18">
        <v>0.99570000000000003</v>
      </c>
      <c r="AX302" s="18">
        <v>0.99570000000000003</v>
      </c>
      <c r="AY302" s="18">
        <v>0.99570000000000003</v>
      </c>
      <c r="AZ302" s="18">
        <v>0.99570000000000003</v>
      </c>
      <c r="BA302" s="18">
        <v>0.99570000000000003</v>
      </c>
      <c r="BB302" s="18">
        <v>0.99570000000000003</v>
      </c>
      <c r="BC302" s="18">
        <v>0.99570000000000003</v>
      </c>
      <c r="BD302" s="18">
        <v>0.99570000000000003</v>
      </c>
      <c r="BE302" s="18">
        <v>0.99570000000000003</v>
      </c>
      <c r="BF302" s="18">
        <v>0.99570000000000003</v>
      </c>
      <c r="BG302" s="18">
        <v>0.99570000000000003</v>
      </c>
      <c r="BH302" s="18">
        <v>0.99570000000000003</v>
      </c>
      <c r="BI302" s="18">
        <v>0.99570000000000003</v>
      </c>
      <c r="BJ302" s="18">
        <v>0.99570000000000003</v>
      </c>
      <c r="BK302" s="18">
        <v>0.99570000000000003</v>
      </c>
      <c r="BL302" s="18">
        <v>0.99570000000000003</v>
      </c>
      <c r="BM302" s="18">
        <v>0.99570000000000003</v>
      </c>
      <c r="BN302" s="18">
        <v>0.99570000000000003</v>
      </c>
      <c r="BO302" s="18">
        <v>0.99570000000000003</v>
      </c>
      <c r="BP302" s="18">
        <v>0.99570000000000003</v>
      </c>
      <c r="BQ302" s="18">
        <v>0.99570000000000003</v>
      </c>
      <c r="BR302" s="18">
        <v>0.99570000000000003</v>
      </c>
      <c r="BS302" s="18">
        <v>0.99570000000000003</v>
      </c>
      <c r="BT302" s="18">
        <v>0.99570000000000003</v>
      </c>
      <c r="BU302" s="18">
        <v>0.99570000000000003</v>
      </c>
      <c r="BV302" s="18">
        <v>0.99570000000000003</v>
      </c>
      <c r="BW302" s="18">
        <v>0.99570000000000003</v>
      </c>
      <c r="BX302" s="18">
        <v>0.99570000000000003</v>
      </c>
      <c r="BY302" s="18">
        <v>0.99570000000000003</v>
      </c>
      <c r="BZ302" s="18">
        <v>0.99570000000000003</v>
      </c>
      <c r="CA302" s="18">
        <v>0.99570000000000003</v>
      </c>
      <c r="CB302" s="18">
        <v>0.99570000000000003</v>
      </c>
      <c r="CC302" s="18">
        <v>0.99570000000000003</v>
      </c>
      <c r="CD302" s="18">
        <v>0.99570000000000003</v>
      </c>
      <c r="CE302" s="18">
        <v>0.99570000000000003</v>
      </c>
      <c r="CF302" s="18">
        <v>0.99570000000000003</v>
      </c>
      <c r="CG302" s="18">
        <v>0.99570000000000003</v>
      </c>
      <c r="CH302" s="18">
        <v>0.99570000000000003</v>
      </c>
      <c r="CI302" s="18">
        <v>0.99570000000000003</v>
      </c>
      <c r="CJ302" s="18">
        <v>0.99570000000000003</v>
      </c>
      <c r="CK302" s="18">
        <v>0.99570000000000003</v>
      </c>
      <c r="CL302" s="18">
        <v>0.99570000000000003</v>
      </c>
      <c r="CM302" s="18">
        <v>0.99570000000000003</v>
      </c>
      <c r="CN302" s="18">
        <v>0.99570000000000003</v>
      </c>
      <c r="CO302" s="18">
        <v>0.99570000000000003</v>
      </c>
      <c r="CP302" s="18">
        <v>0.99570000000000003</v>
      </c>
      <c r="CQ302" s="18">
        <v>0.99570000000000003</v>
      </c>
      <c r="CR302" s="18">
        <v>0.99570000000000003</v>
      </c>
      <c r="CS302" s="18">
        <v>0.99570000000000003</v>
      </c>
      <c r="CT302" s="18">
        <v>0.99570000000000003</v>
      </c>
      <c r="CU302" s="18">
        <v>0.99570000000000003</v>
      </c>
      <c r="CV302" s="18">
        <v>0.99570000000000003</v>
      </c>
      <c r="CW302" s="18">
        <v>0.99570000000000003</v>
      </c>
      <c r="CX302" s="18">
        <v>0.99570000000000003</v>
      </c>
      <c r="CY302" s="18">
        <v>0.99570000000000003</v>
      </c>
      <c r="CZ302" s="18">
        <v>0.99570000000000003</v>
      </c>
      <c r="DA302" s="18">
        <v>0.99570000000000003</v>
      </c>
      <c r="DB302" s="18">
        <v>0.99570000000000003</v>
      </c>
      <c r="DC302" s="18"/>
      <c r="DD302" s="18"/>
      <c r="DE302" s="18"/>
    </row>
    <row r="303" spans="1:109" x14ac:dyDescent="0.25">
      <c r="A303" s="175">
        <v>92</v>
      </c>
      <c r="B303" s="18">
        <v>1</v>
      </c>
      <c r="C303" s="18">
        <v>0.99939999999999996</v>
      </c>
      <c r="D303" s="18">
        <v>0.99909999999999999</v>
      </c>
      <c r="E303" s="18">
        <v>0.99880000000000002</v>
      </c>
      <c r="F303" s="18">
        <v>0.99850000000000005</v>
      </c>
      <c r="G303" s="18">
        <v>0.99829999999999997</v>
      </c>
      <c r="H303" s="18">
        <v>0.99819999999999998</v>
      </c>
      <c r="I303" s="18">
        <v>0.998</v>
      </c>
      <c r="J303" s="18">
        <v>0.99790000000000001</v>
      </c>
      <c r="K303" s="18">
        <v>0.99770000000000003</v>
      </c>
      <c r="L303" s="18">
        <v>0.99750000000000005</v>
      </c>
      <c r="M303" s="18">
        <v>0.99729999999999996</v>
      </c>
      <c r="N303" s="18">
        <v>0.99709999999999999</v>
      </c>
      <c r="O303" s="18">
        <v>0.99680000000000002</v>
      </c>
      <c r="P303" s="18">
        <v>0.99650000000000005</v>
      </c>
      <c r="Q303" s="18">
        <v>0.99619999999999997</v>
      </c>
      <c r="R303" s="18">
        <v>0.99619999999999997</v>
      </c>
      <c r="S303" s="18">
        <v>0.99619999999999997</v>
      </c>
      <c r="T303" s="18">
        <v>0.99619999999999997</v>
      </c>
      <c r="U303" s="18">
        <v>0.99619999999999997</v>
      </c>
      <c r="V303" s="18">
        <v>0.99619999999999997</v>
      </c>
      <c r="W303" s="18">
        <v>0.99619999999999997</v>
      </c>
      <c r="X303" s="18">
        <v>0.99619999999999997</v>
      </c>
      <c r="Y303" s="18">
        <v>0.99619999999999997</v>
      </c>
      <c r="Z303" s="18">
        <v>0.99619999999999997</v>
      </c>
      <c r="AA303" s="18">
        <v>0.99619999999999997</v>
      </c>
      <c r="AB303" s="18">
        <v>0.99619999999999997</v>
      </c>
      <c r="AC303" s="18">
        <v>0.99619999999999997</v>
      </c>
      <c r="AD303" s="18">
        <v>0.99619999999999997</v>
      </c>
      <c r="AE303" s="18">
        <v>0.99619999999999997</v>
      </c>
      <c r="AF303" s="18">
        <v>0.99619999999999997</v>
      </c>
      <c r="AG303" s="18">
        <v>0.99619999999999997</v>
      </c>
      <c r="AH303" s="18">
        <v>0.99619999999999997</v>
      </c>
      <c r="AI303" s="18">
        <v>0.99619999999999997</v>
      </c>
      <c r="AJ303" s="18">
        <v>0.99619999999999997</v>
      </c>
      <c r="AK303" s="18">
        <v>0.99619999999999997</v>
      </c>
      <c r="AL303" s="18">
        <v>0.99619999999999997</v>
      </c>
      <c r="AM303" s="18">
        <v>0.99619999999999997</v>
      </c>
      <c r="AN303" s="18">
        <v>0.99619999999999997</v>
      </c>
      <c r="AO303" s="18">
        <v>0.99619999999999997</v>
      </c>
      <c r="AP303" s="18">
        <v>0.99619999999999997</v>
      </c>
      <c r="AQ303" s="18">
        <v>0.99619999999999997</v>
      </c>
      <c r="AR303" s="18">
        <v>0.99619999999999997</v>
      </c>
      <c r="AS303" s="18">
        <v>0.99619999999999997</v>
      </c>
      <c r="AT303" s="18">
        <v>0.99619999999999997</v>
      </c>
      <c r="AU303" s="18">
        <v>0.99619999999999997</v>
      </c>
      <c r="AV303" s="18">
        <v>0.99619999999999997</v>
      </c>
      <c r="AW303" s="18">
        <v>0.99619999999999997</v>
      </c>
      <c r="AX303" s="18">
        <v>0.99619999999999997</v>
      </c>
      <c r="AY303" s="18">
        <v>0.99619999999999997</v>
      </c>
      <c r="AZ303" s="18">
        <v>0.99619999999999997</v>
      </c>
      <c r="BA303" s="18">
        <v>0.99619999999999997</v>
      </c>
      <c r="BB303" s="18">
        <v>0.99619999999999997</v>
      </c>
      <c r="BC303" s="18">
        <v>0.99619999999999997</v>
      </c>
      <c r="BD303" s="18">
        <v>0.99619999999999997</v>
      </c>
      <c r="BE303" s="18">
        <v>0.99619999999999997</v>
      </c>
      <c r="BF303" s="18">
        <v>0.99619999999999997</v>
      </c>
      <c r="BG303" s="18">
        <v>0.99619999999999997</v>
      </c>
      <c r="BH303" s="18">
        <v>0.99619999999999997</v>
      </c>
      <c r="BI303" s="18">
        <v>0.99619999999999997</v>
      </c>
      <c r="BJ303" s="18">
        <v>0.99619999999999997</v>
      </c>
      <c r="BK303" s="18">
        <v>0.99619999999999997</v>
      </c>
      <c r="BL303" s="18">
        <v>0.99619999999999997</v>
      </c>
      <c r="BM303" s="18">
        <v>0.99619999999999997</v>
      </c>
      <c r="BN303" s="18">
        <v>0.99619999999999997</v>
      </c>
      <c r="BO303" s="18">
        <v>0.99619999999999997</v>
      </c>
      <c r="BP303" s="18">
        <v>0.99619999999999997</v>
      </c>
      <c r="BQ303" s="18">
        <v>0.99619999999999997</v>
      </c>
      <c r="BR303" s="18">
        <v>0.99619999999999997</v>
      </c>
      <c r="BS303" s="18">
        <v>0.99619999999999997</v>
      </c>
      <c r="BT303" s="18">
        <v>0.99619999999999997</v>
      </c>
      <c r="BU303" s="18">
        <v>0.99619999999999997</v>
      </c>
      <c r="BV303" s="18">
        <v>0.99619999999999997</v>
      </c>
      <c r="BW303" s="18">
        <v>0.99619999999999997</v>
      </c>
      <c r="BX303" s="18">
        <v>0.99619999999999997</v>
      </c>
      <c r="BY303" s="18">
        <v>0.99619999999999997</v>
      </c>
      <c r="BZ303" s="18">
        <v>0.99619999999999997</v>
      </c>
      <c r="CA303" s="18">
        <v>0.99619999999999997</v>
      </c>
      <c r="CB303" s="18">
        <v>0.99619999999999997</v>
      </c>
      <c r="CC303" s="18">
        <v>0.99619999999999997</v>
      </c>
      <c r="CD303" s="18">
        <v>0.99619999999999997</v>
      </c>
      <c r="CE303" s="18">
        <v>0.99619999999999997</v>
      </c>
      <c r="CF303" s="18">
        <v>0.99619999999999997</v>
      </c>
      <c r="CG303" s="18">
        <v>0.99619999999999997</v>
      </c>
      <c r="CH303" s="18">
        <v>0.99619999999999997</v>
      </c>
      <c r="CI303" s="18">
        <v>0.99619999999999997</v>
      </c>
      <c r="CJ303" s="18">
        <v>0.99619999999999997</v>
      </c>
      <c r="CK303" s="18">
        <v>0.99619999999999997</v>
      </c>
      <c r="CL303" s="18">
        <v>0.99619999999999997</v>
      </c>
      <c r="CM303" s="18">
        <v>0.99619999999999997</v>
      </c>
      <c r="CN303" s="18">
        <v>0.99619999999999997</v>
      </c>
      <c r="CO303" s="18">
        <v>0.99619999999999997</v>
      </c>
      <c r="CP303" s="18">
        <v>0.99619999999999997</v>
      </c>
      <c r="CQ303" s="18">
        <v>0.99619999999999997</v>
      </c>
      <c r="CR303" s="18">
        <v>0.99619999999999997</v>
      </c>
      <c r="CS303" s="18">
        <v>0.99619999999999997</v>
      </c>
      <c r="CT303" s="18">
        <v>0.99619999999999997</v>
      </c>
      <c r="CU303" s="18">
        <v>0.99619999999999997</v>
      </c>
      <c r="CV303" s="18">
        <v>0.99619999999999997</v>
      </c>
      <c r="CW303" s="18">
        <v>0.99619999999999997</v>
      </c>
      <c r="CX303" s="18">
        <v>0.99619999999999997</v>
      </c>
      <c r="CY303" s="18">
        <v>0.99619999999999997</v>
      </c>
      <c r="CZ303" s="18">
        <v>0.99619999999999997</v>
      </c>
      <c r="DA303" s="18">
        <v>0.99619999999999997</v>
      </c>
      <c r="DB303" s="18">
        <v>0.99619999999999997</v>
      </c>
      <c r="DC303" s="18"/>
      <c r="DD303" s="18"/>
      <c r="DE303" s="18"/>
    </row>
    <row r="304" spans="1:109" x14ac:dyDescent="0.25">
      <c r="A304" s="175">
        <v>93</v>
      </c>
      <c r="B304" s="18">
        <v>1</v>
      </c>
      <c r="C304" s="18">
        <v>0.99950000000000006</v>
      </c>
      <c r="D304" s="18">
        <v>0.99919999999999998</v>
      </c>
      <c r="E304" s="18">
        <v>0.99890000000000001</v>
      </c>
      <c r="F304" s="18">
        <v>0.99870000000000003</v>
      </c>
      <c r="G304" s="18">
        <v>0.99860000000000004</v>
      </c>
      <c r="H304" s="18">
        <v>0.99850000000000005</v>
      </c>
      <c r="I304" s="18">
        <v>0.99829999999999997</v>
      </c>
      <c r="J304" s="18">
        <v>0.99809999999999999</v>
      </c>
      <c r="K304" s="18">
        <v>0.998</v>
      </c>
      <c r="L304" s="18">
        <v>0.99780000000000002</v>
      </c>
      <c r="M304" s="18">
        <v>0.99760000000000004</v>
      </c>
      <c r="N304" s="18">
        <v>0.99739999999999995</v>
      </c>
      <c r="O304" s="18">
        <v>0.99729999999999996</v>
      </c>
      <c r="P304" s="18">
        <v>0.997</v>
      </c>
      <c r="Q304" s="18">
        <v>0.99670000000000003</v>
      </c>
      <c r="R304" s="18">
        <v>0.99670000000000003</v>
      </c>
      <c r="S304" s="18">
        <v>0.99670000000000003</v>
      </c>
      <c r="T304" s="18">
        <v>0.99670000000000003</v>
      </c>
      <c r="U304" s="18">
        <v>0.99670000000000003</v>
      </c>
      <c r="V304" s="18">
        <v>0.99670000000000003</v>
      </c>
      <c r="W304" s="18">
        <v>0.99670000000000003</v>
      </c>
      <c r="X304" s="18">
        <v>0.99670000000000003</v>
      </c>
      <c r="Y304" s="18">
        <v>0.99670000000000003</v>
      </c>
      <c r="Z304" s="18">
        <v>0.99670000000000003</v>
      </c>
      <c r="AA304" s="18">
        <v>0.99670000000000003</v>
      </c>
      <c r="AB304" s="18">
        <v>0.99670000000000003</v>
      </c>
      <c r="AC304" s="18">
        <v>0.99670000000000003</v>
      </c>
      <c r="AD304" s="18">
        <v>0.99670000000000003</v>
      </c>
      <c r="AE304" s="18">
        <v>0.99670000000000003</v>
      </c>
      <c r="AF304" s="18">
        <v>0.99670000000000003</v>
      </c>
      <c r="AG304" s="18">
        <v>0.99670000000000003</v>
      </c>
      <c r="AH304" s="18">
        <v>0.99670000000000003</v>
      </c>
      <c r="AI304" s="18">
        <v>0.99670000000000003</v>
      </c>
      <c r="AJ304" s="18">
        <v>0.99670000000000003</v>
      </c>
      <c r="AK304" s="18">
        <v>0.99670000000000003</v>
      </c>
      <c r="AL304" s="18">
        <v>0.99670000000000003</v>
      </c>
      <c r="AM304" s="18">
        <v>0.99670000000000003</v>
      </c>
      <c r="AN304" s="18">
        <v>0.99670000000000003</v>
      </c>
      <c r="AO304" s="18">
        <v>0.99670000000000003</v>
      </c>
      <c r="AP304" s="18">
        <v>0.99670000000000003</v>
      </c>
      <c r="AQ304" s="18">
        <v>0.99670000000000003</v>
      </c>
      <c r="AR304" s="18">
        <v>0.99670000000000003</v>
      </c>
      <c r="AS304" s="18">
        <v>0.99670000000000003</v>
      </c>
      <c r="AT304" s="18">
        <v>0.99670000000000003</v>
      </c>
      <c r="AU304" s="18">
        <v>0.99670000000000003</v>
      </c>
      <c r="AV304" s="18">
        <v>0.99670000000000003</v>
      </c>
      <c r="AW304" s="18">
        <v>0.99670000000000003</v>
      </c>
      <c r="AX304" s="18">
        <v>0.99670000000000003</v>
      </c>
      <c r="AY304" s="18">
        <v>0.99670000000000003</v>
      </c>
      <c r="AZ304" s="18">
        <v>0.99670000000000003</v>
      </c>
      <c r="BA304" s="18">
        <v>0.99670000000000003</v>
      </c>
      <c r="BB304" s="18">
        <v>0.99670000000000003</v>
      </c>
      <c r="BC304" s="18">
        <v>0.99670000000000003</v>
      </c>
      <c r="BD304" s="18">
        <v>0.99670000000000003</v>
      </c>
      <c r="BE304" s="18">
        <v>0.99670000000000003</v>
      </c>
      <c r="BF304" s="18">
        <v>0.99670000000000003</v>
      </c>
      <c r="BG304" s="18">
        <v>0.99670000000000003</v>
      </c>
      <c r="BH304" s="18">
        <v>0.99670000000000003</v>
      </c>
      <c r="BI304" s="18">
        <v>0.99670000000000003</v>
      </c>
      <c r="BJ304" s="18">
        <v>0.99670000000000003</v>
      </c>
      <c r="BK304" s="18">
        <v>0.99670000000000003</v>
      </c>
      <c r="BL304" s="18">
        <v>0.99670000000000003</v>
      </c>
      <c r="BM304" s="18">
        <v>0.99670000000000003</v>
      </c>
      <c r="BN304" s="18">
        <v>0.99670000000000003</v>
      </c>
      <c r="BO304" s="18">
        <v>0.99670000000000003</v>
      </c>
      <c r="BP304" s="18">
        <v>0.99670000000000003</v>
      </c>
      <c r="BQ304" s="18">
        <v>0.99670000000000003</v>
      </c>
      <c r="BR304" s="18">
        <v>0.99670000000000003</v>
      </c>
      <c r="BS304" s="18">
        <v>0.99670000000000003</v>
      </c>
      <c r="BT304" s="18">
        <v>0.99670000000000003</v>
      </c>
      <c r="BU304" s="18">
        <v>0.99670000000000003</v>
      </c>
      <c r="BV304" s="18">
        <v>0.99670000000000003</v>
      </c>
      <c r="BW304" s="18">
        <v>0.99670000000000003</v>
      </c>
      <c r="BX304" s="18">
        <v>0.99670000000000003</v>
      </c>
      <c r="BY304" s="18">
        <v>0.99670000000000003</v>
      </c>
      <c r="BZ304" s="18">
        <v>0.99670000000000003</v>
      </c>
      <c r="CA304" s="18">
        <v>0.99670000000000003</v>
      </c>
      <c r="CB304" s="18">
        <v>0.99670000000000003</v>
      </c>
      <c r="CC304" s="18">
        <v>0.99670000000000003</v>
      </c>
      <c r="CD304" s="18">
        <v>0.99670000000000003</v>
      </c>
      <c r="CE304" s="18">
        <v>0.99670000000000003</v>
      </c>
      <c r="CF304" s="18">
        <v>0.99670000000000003</v>
      </c>
      <c r="CG304" s="18">
        <v>0.99670000000000003</v>
      </c>
      <c r="CH304" s="18">
        <v>0.99670000000000003</v>
      </c>
      <c r="CI304" s="18">
        <v>0.99670000000000003</v>
      </c>
      <c r="CJ304" s="18">
        <v>0.99670000000000003</v>
      </c>
      <c r="CK304" s="18">
        <v>0.99670000000000003</v>
      </c>
      <c r="CL304" s="18">
        <v>0.99670000000000003</v>
      </c>
      <c r="CM304" s="18">
        <v>0.99670000000000003</v>
      </c>
      <c r="CN304" s="18">
        <v>0.99670000000000003</v>
      </c>
      <c r="CO304" s="18">
        <v>0.99670000000000003</v>
      </c>
      <c r="CP304" s="18">
        <v>0.99670000000000003</v>
      </c>
      <c r="CQ304" s="18">
        <v>0.99670000000000003</v>
      </c>
      <c r="CR304" s="18">
        <v>0.99670000000000003</v>
      </c>
      <c r="CS304" s="18">
        <v>0.99670000000000003</v>
      </c>
      <c r="CT304" s="18">
        <v>0.99670000000000003</v>
      </c>
      <c r="CU304" s="18">
        <v>0.99670000000000003</v>
      </c>
      <c r="CV304" s="18">
        <v>0.99670000000000003</v>
      </c>
      <c r="CW304" s="18">
        <v>0.99670000000000003</v>
      </c>
      <c r="CX304" s="18">
        <v>0.99670000000000003</v>
      </c>
      <c r="CY304" s="18">
        <v>0.99670000000000003</v>
      </c>
      <c r="CZ304" s="18">
        <v>0.99670000000000003</v>
      </c>
      <c r="DA304" s="18">
        <v>0.99670000000000003</v>
      </c>
      <c r="DB304" s="18">
        <v>0.99670000000000003</v>
      </c>
      <c r="DC304" s="18"/>
      <c r="DD304" s="18"/>
      <c r="DE304" s="18"/>
    </row>
    <row r="305" spans="1:109" x14ac:dyDescent="0.25">
      <c r="A305" s="175">
        <v>94</v>
      </c>
      <c r="B305" s="18">
        <v>1</v>
      </c>
      <c r="C305" s="18">
        <v>0.99960000000000004</v>
      </c>
      <c r="D305" s="18">
        <v>0.99929999999999997</v>
      </c>
      <c r="E305" s="18">
        <v>0.99909999999999999</v>
      </c>
      <c r="F305" s="18">
        <v>0.99890000000000001</v>
      </c>
      <c r="G305" s="18">
        <v>0.99880000000000002</v>
      </c>
      <c r="H305" s="18">
        <v>0.99870000000000003</v>
      </c>
      <c r="I305" s="18">
        <v>0.99860000000000004</v>
      </c>
      <c r="J305" s="18">
        <v>0.99839999999999995</v>
      </c>
      <c r="K305" s="18">
        <v>0.99829999999999997</v>
      </c>
      <c r="L305" s="18">
        <v>0.99809999999999999</v>
      </c>
      <c r="M305" s="18">
        <v>0.99790000000000001</v>
      </c>
      <c r="N305" s="18">
        <v>0.99780000000000002</v>
      </c>
      <c r="O305" s="18">
        <v>0.99760000000000004</v>
      </c>
      <c r="P305" s="18">
        <v>0.99750000000000005</v>
      </c>
      <c r="Q305" s="18">
        <v>0.99719999999999998</v>
      </c>
      <c r="R305" s="18">
        <v>0.99719999999999998</v>
      </c>
      <c r="S305" s="18">
        <v>0.99719999999999998</v>
      </c>
      <c r="T305" s="18">
        <v>0.99719999999999998</v>
      </c>
      <c r="U305" s="18">
        <v>0.99719999999999998</v>
      </c>
      <c r="V305" s="18">
        <v>0.99719999999999998</v>
      </c>
      <c r="W305" s="18">
        <v>0.99719999999999998</v>
      </c>
      <c r="X305" s="18">
        <v>0.99719999999999998</v>
      </c>
      <c r="Y305" s="18">
        <v>0.99719999999999998</v>
      </c>
      <c r="Z305" s="18">
        <v>0.99719999999999998</v>
      </c>
      <c r="AA305" s="18">
        <v>0.99719999999999998</v>
      </c>
      <c r="AB305" s="18">
        <v>0.99719999999999998</v>
      </c>
      <c r="AC305" s="18">
        <v>0.99719999999999998</v>
      </c>
      <c r="AD305" s="18">
        <v>0.99719999999999998</v>
      </c>
      <c r="AE305" s="18">
        <v>0.99719999999999998</v>
      </c>
      <c r="AF305" s="18">
        <v>0.99719999999999998</v>
      </c>
      <c r="AG305" s="18">
        <v>0.99719999999999998</v>
      </c>
      <c r="AH305" s="18">
        <v>0.99719999999999998</v>
      </c>
      <c r="AI305" s="18">
        <v>0.99719999999999998</v>
      </c>
      <c r="AJ305" s="18">
        <v>0.99719999999999998</v>
      </c>
      <c r="AK305" s="18">
        <v>0.99719999999999998</v>
      </c>
      <c r="AL305" s="18">
        <v>0.99719999999999998</v>
      </c>
      <c r="AM305" s="18">
        <v>0.99719999999999998</v>
      </c>
      <c r="AN305" s="18">
        <v>0.99719999999999998</v>
      </c>
      <c r="AO305" s="18">
        <v>0.99719999999999998</v>
      </c>
      <c r="AP305" s="18">
        <v>0.99719999999999998</v>
      </c>
      <c r="AQ305" s="18">
        <v>0.99719999999999998</v>
      </c>
      <c r="AR305" s="18">
        <v>0.99719999999999998</v>
      </c>
      <c r="AS305" s="18">
        <v>0.99719999999999998</v>
      </c>
      <c r="AT305" s="18">
        <v>0.99719999999999998</v>
      </c>
      <c r="AU305" s="18">
        <v>0.99719999999999998</v>
      </c>
      <c r="AV305" s="18">
        <v>0.99719999999999998</v>
      </c>
      <c r="AW305" s="18">
        <v>0.99719999999999998</v>
      </c>
      <c r="AX305" s="18">
        <v>0.99719999999999998</v>
      </c>
      <c r="AY305" s="18">
        <v>0.99719999999999998</v>
      </c>
      <c r="AZ305" s="18">
        <v>0.99719999999999998</v>
      </c>
      <c r="BA305" s="18">
        <v>0.99719999999999998</v>
      </c>
      <c r="BB305" s="18">
        <v>0.99719999999999998</v>
      </c>
      <c r="BC305" s="18">
        <v>0.99719999999999998</v>
      </c>
      <c r="BD305" s="18">
        <v>0.99719999999999998</v>
      </c>
      <c r="BE305" s="18">
        <v>0.99719999999999998</v>
      </c>
      <c r="BF305" s="18">
        <v>0.99719999999999998</v>
      </c>
      <c r="BG305" s="18">
        <v>0.99719999999999998</v>
      </c>
      <c r="BH305" s="18">
        <v>0.99719999999999998</v>
      </c>
      <c r="BI305" s="18">
        <v>0.99719999999999998</v>
      </c>
      <c r="BJ305" s="18">
        <v>0.99719999999999998</v>
      </c>
      <c r="BK305" s="18">
        <v>0.99719999999999998</v>
      </c>
      <c r="BL305" s="18">
        <v>0.99719999999999998</v>
      </c>
      <c r="BM305" s="18">
        <v>0.99719999999999998</v>
      </c>
      <c r="BN305" s="18">
        <v>0.99719999999999998</v>
      </c>
      <c r="BO305" s="18">
        <v>0.99719999999999998</v>
      </c>
      <c r="BP305" s="18">
        <v>0.99719999999999998</v>
      </c>
      <c r="BQ305" s="18">
        <v>0.99719999999999998</v>
      </c>
      <c r="BR305" s="18">
        <v>0.99719999999999998</v>
      </c>
      <c r="BS305" s="18">
        <v>0.99719999999999998</v>
      </c>
      <c r="BT305" s="18">
        <v>0.99719999999999998</v>
      </c>
      <c r="BU305" s="18">
        <v>0.99719999999999998</v>
      </c>
      <c r="BV305" s="18">
        <v>0.99719999999999998</v>
      </c>
      <c r="BW305" s="18">
        <v>0.99719999999999998</v>
      </c>
      <c r="BX305" s="18">
        <v>0.99719999999999998</v>
      </c>
      <c r="BY305" s="18">
        <v>0.99719999999999998</v>
      </c>
      <c r="BZ305" s="18">
        <v>0.99719999999999998</v>
      </c>
      <c r="CA305" s="18">
        <v>0.99719999999999998</v>
      </c>
      <c r="CB305" s="18">
        <v>0.99719999999999998</v>
      </c>
      <c r="CC305" s="18">
        <v>0.99719999999999998</v>
      </c>
      <c r="CD305" s="18">
        <v>0.99719999999999998</v>
      </c>
      <c r="CE305" s="18">
        <v>0.99719999999999998</v>
      </c>
      <c r="CF305" s="18">
        <v>0.99719999999999998</v>
      </c>
      <c r="CG305" s="18">
        <v>0.99719999999999998</v>
      </c>
      <c r="CH305" s="18">
        <v>0.99719999999999998</v>
      </c>
      <c r="CI305" s="18">
        <v>0.99719999999999998</v>
      </c>
      <c r="CJ305" s="18">
        <v>0.99719999999999998</v>
      </c>
      <c r="CK305" s="18">
        <v>0.99719999999999998</v>
      </c>
      <c r="CL305" s="18">
        <v>0.99719999999999998</v>
      </c>
      <c r="CM305" s="18">
        <v>0.99719999999999998</v>
      </c>
      <c r="CN305" s="18">
        <v>0.99719999999999998</v>
      </c>
      <c r="CO305" s="18">
        <v>0.99719999999999998</v>
      </c>
      <c r="CP305" s="18">
        <v>0.99719999999999998</v>
      </c>
      <c r="CQ305" s="18">
        <v>0.99719999999999998</v>
      </c>
      <c r="CR305" s="18">
        <v>0.99719999999999998</v>
      </c>
      <c r="CS305" s="18">
        <v>0.99719999999999998</v>
      </c>
      <c r="CT305" s="18">
        <v>0.99719999999999998</v>
      </c>
      <c r="CU305" s="18">
        <v>0.99719999999999998</v>
      </c>
      <c r="CV305" s="18">
        <v>0.99719999999999998</v>
      </c>
      <c r="CW305" s="18">
        <v>0.99719999999999998</v>
      </c>
      <c r="CX305" s="18">
        <v>0.99719999999999998</v>
      </c>
      <c r="CY305" s="18">
        <v>0.99719999999999998</v>
      </c>
      <c r="CZ305" s="18">
        <v>0.99719999999999998</v>
      </c>
      <c r="DA305" s="18">
        <v>0.99719999999999998</v>
      </c>
      <c r="DB305" s="18">
        <v>0.99719999999999998</v>
      </c>
      <c r="DC305" s="18"/>
      <c r="DD305" s="18"/>
      <c r="DE305" s="18"/>
    </row>
    <row r="306" spans="1:109" x14ac:dyDescent="0.25">
      <c r="A306" s="175">
        <v>95</v>
      </c>
      <c r="B306" s="18">
        <v>1</v>
      </c>
      <c r="C306" s="18">
        <v>0.99960000000000004</v>
      </c>
      <c r="D306" s="18">
        <v>0.99950000000000006</v>
      </c>
      <c r="E306" s="18">
        <v>0.99929999999999997</v>
      </c>
      <c r="F306" s="18">
        <v>0.99909999999999999</v>
      </c>
      <c r="G306" s="18">
        <v>0.999</v>
      </c>
      <c r="H306" s="18">
        <v>0.99890000000000001</v>
      </c>
      <c r="I306" s="18">
        <v>0.99880000000000002</v>
      </c>
      <c r="J306" s="18">
        <v>0.99870000000000003</v>
      </c>
      <c r="K306" s="18">
        <v>0.99850000000000005</v>
      </c>
      <c r="L306" s="18">
        <v>0.99839999999999995</v>
      </c>
      <c r="M306" s="18">
        <v>0.99819999999999998</v>
      </c>
      <c r="N306" s="18">
        <v>0.99809999999999999</v>
      </c>
      <c r="O306" s="18">
        <v>0.99790000000000001</v>
      </c>
      <c r="P306" s="18">
        <v>0.99780000000000002</v>
      </c>
      <c r="Q306" s="18">
        <v>0.99780000000000002</v>
      </c>
      <c r="R306" s="18">
        <v>0.99780000000000002</v>
      </c>
      <c r="S306" s="18">
        <v>0.99780000000000002</v>
      </c>
      <c r="T306" s="18">
        <v>0.99780000000000002</v>
      </c>
      <c r="U306" s="18">
        <v>0.99780000000000002</v>
      </c>
      <c r="V306" s="18">
        <v>0.99780000000000002</v>
      </c>
      <c r="W306" s="18">
        <v>0.99780000000000002</v>
      </c>
      <c r="X306" s="18">
        <v>0.99780000000000002</v>
      </c>
      <c r="Y306" s="18">
        <v>0.99780000000000002</v>
      </c>
      <c r="Z306" s="18">
        <v>0.99780000000000002</v>
      </c>
      <c r="AA306" s="18">
        <v>0.99780000000000002</v>
      </c>
      <c r="AB306" s="18">
        <v>0.99780000000000002</v>
      </c>
      <c r="AC306" s="18">
        <v>0.99780000000000002</v>
      </c>
      <c r="AD306" s="18">
        <v>0.99780000000000002</v>
      </c>
      <c r="AE306" s="18">
        <v>0.99780000000000002</v>
      </c>
      <c r="AF306" s="18">
        <v>0.99780000000000002</v>
      </c>
      <c r="AG306" s="18">
        <v>0.99780000000000002</v>
      </c>
      <c r="AH306" s="18">
        <v>0.99780000000000002</v>
      </c>
      <c r="AI306" s="18">
        <v>0.99780000000000002</v>
      </c>
      <c r="AJ306" s="18">
        <v>0.99780000000000002</v>
      </c>
      <c r="AK306" s="18">
        <v>0.99780000000000002</v>
      </c>
      <c r="AL306" s="18">
        <v>0.99780000000000002</v>
      </c>
      <c r="AM306" s="18">
        <v>0.99780000000000002</v>
      </c>
      <c r="AN306" s="18">
        <v>0.99780000000000002</v>
      </c>
      <c r="AO306" s="18">
        <v>0.99780000000000002</v>
      </c>
      <c r="AP306" s="18">
        <v>0.99780000000000002</v>
      </c>
      <c r="AQ306" s="18">
        <v>0.99780000000000002</v>
      </c>
      <c r="AR306" s="18">
        <v>0.99780000000000002</v>
      </c>
      <c r="AS306" s="18">
        <v>0.99780000000000002</v>
      </c>
      <c r="AT306" s="18">
        <v>0.99780000000000002</v>
      </c>
      <c r="AU306" s="18">
        <v>0.99780000000000002</v>
      </c>
      <c r="AV306" s="18">
        <v>0.99780000000000002</v>
      </c>
      <c r="AW306" s="18">
        <v>0.99780000000000002</v>
      </c>
      <c r="AX306" s="18">
        <v>0.99780000000000002</v>
      </c>
      <c r="AY306" s="18">
        <v>0.99780000000000002</v>
      </c>
      <c r="AZ306" s="18">
        <v>0.99780000000000002</v>
      </c>
      <c r="BA306" s="18">
        <v>0.99780000000000002</v>
      </c>
      <c r="BB306" s="18">
        <v>0.99780000000000002</v>
      </c>
      <c r="BC306" s="18">
        <v>0.99780000000000002</v>
      </c>
      <c r="BD306" s="18">
        <v>0.99780000000000002</v>
      </c>
      <c r="BE306" s="18">
        <v>0.99780000000000002</v>
      </c>
      <c r="BF306" s="18">
        <v>0.99780000000000002</v>
      </c>
      <c r="BG306" s="18">
        <v>0.99780000000000002</v>
      </c>
      <c r="BH306" s="18">
        <v>0.99780000000000002</v>
      </c>
      <c r="BI306" s="18">
        <v>0.99780000000000002</v>
      </c>
      <c r="BJ306" s="18">
        <v>0.99780000000000002</v>
      </c>
      <c r="BK306" s="18">
        <v>0.99780000000000002</v>
      </c>
      <c r="BL306" s="18">
        <v>0.99780000000000002</v>
      </c>
      <c r="BM306" s="18">
        <v>0.99780000000000002</v>
      </c>
      <c r="BN306" s="18">
        <v>0.99780000000000002</v>
      </c>
      <c r="BO306" s="18">
        <v>0.99780000000000002</v>
      </c>
      <c r="BP306" s="18">
        <v>0.99780000000000002</v>
      </c>
      <c r="BQ306" s="18">
        <v>0.99780000000000002</v>
      </c>
      <c r="BR306" s="18">
        <v>0.99780000000000002</v>
      </c>
      <c r="BS306" s="18">
        <v>0.99780000000000002</v>
      </c>
      <c r="BT306" s="18">
        <v>0.99780000000000002</v>
      </c>
      <c r="BU306" s="18">
        <v>0.99780000000000002</v>
      </c>
      <c r="BV306" s="18">
        <v>0.99780000000000002</v>
      </c>
      <c r="BW306" s="18">
        <v>0.99780000000000002</v>
      </c>
      <c r="BX306" s="18">
        <v>0.99780000000000002</v>
      </c>
      <c r="BY306" s="18">
        <v>0.99780000000000002</v>
      </c>
      <c r="BZ306" s="18">
        <v>0.99780000000000002</v>
      </c>
      <c r="CA306" s="18">
        <v>0.99780000000000002</v>
      </c>
      <c r="CB306" s="18">
        <v>0.99780000000000002</v>
      </c>
      <c r="CC306" s="18">
        <v>0.99780000000000002</v>
      </c>
      <c r="CD306" s="18">
        <v>0.99780000000000002</v>
      </c>
      <c r="CE306" s="18">
        <v>0.99780000000000002</v>
      </c>
      <c r="CF306" s="18">
        <v>0.99780000000000002</v>
      </c>
      <c r="CG306" s="18">
        <v>0.99780000000000002</v>
      </c>
      <c r="CH306" s="18">
        <v>0.99780000000000002</v>
      </c>
      <c r="CI306" s="18">
        <v>0.99780000000000002</v>
      </c>
      <c r="CJ306" s="18">
        <v>0.99780000000000002</v>
      </c>
      <c r="CK306" s="18">
        <v>0.99780000000000002</v>
      </c>
      <c r="CL306" s="18">
        <v>0.99780000000000002</v>
      </c>
      <c r="CM306" s="18">
        <v>0.99780000000000002</v>
      </c>
      <c r="CN306" s="18">
        <v>0.99780000000000002</v>
      </c>
      <c r="CO306" s="18">
        <v>0.99780000000000002</v>
      </c>
      <c r="CP306" s="18">
        <v>0.99780000000000002</v>
      </c>
      <c r="CQ306" s="18">
        <v>0.99780000000000002</v>
      </c>
      <c r="CR306" s="18">
        <v>0.99780000000000002</v>
      </c>
      <c r="CS306" s="18">
        <v>0.99780000000000002</v>
      </c>
      <c r="CT306" s="18">
        <v>0.99780000000000002</v>
      </c>
      <c r="CU306" s="18">
        <v>0.99780000000000002</v>
      </c>
      <c r="CV306" s="18">
        <v>0.99780000000000002</v>
      </c>
      <c r="CW306" s="18">
        <v>0.99780000000000002</v>
      </c>
      <c r="CX306" s="18">
        <v>0.99780000000000002</v>
      </c>
      <c r="CY306" s="18">
        <v>0.99780000000000002</v>
      </c>
      <c r="CZ306" s="18">
        <v>0.99780000000000002</v>
      </c>
      <c r="DA306" s="18">
        <v>0.99780000000000002</v>
      </c>
      <c r="DB306" s="18">
        <v>0.99780000000000002</v>
      </c>
      <c r="DC306" s="18"/>
      <c r="DD306" s="18"/>
      <c r="DE306" s="18"/>
    </row>
    <row r="307" spans="1:109" x14ac:dyDescent="0.25">
      <c r="A307" s="175">
        <v>96</v>
      </c>
      <c r="B307" s="18">
        <v>1</v>
      </c>
      <c r="C307" s="18">
        <v>0.99960000000000004</v>
      </c>
      <c r="D307" s="18">
        <v>0.99950000000000006</v>
      </c>
      <c r="E307" s="18">
        <v>0.99929999999999997</v>
      </c>
      <c r="F307" s="18">
        <v>0.99919999999999998</v>
      </c>
      <c r="G307" s="18">
        <v>0.99909999999999999</v>
      </c>
      <c r="H307" s="18">
        <v>0.999</v>
      </c>
      <c r="I307" s="18">
        <v>0.99890000000000001</v>
      </c>
      <c r="J307" s="18">
        <v>0.99880000000000002</v>
      </c>
      <c r="K307" s="18">
        <v>0.99860000000000004</v>
      </c>
      <c r="L307" s="18">
        <v>0.99850000000000005</v>
      </c>
      <c r="M307" s="18">
        <v>0.99829999999999997</v>
      </c>
      <c r="N307" s="18">
        <v>0.99819999999999998</v>
      </c>
      <c r="O307" s="18">
        <v>0.998</v>
      </c>
      <c r="P307" s="18">
        <v>0.99790000000000001</v>
      </c>
      <c r="Q307" s="18">
        <v>0.99790000000000001</v>
      </c>
      <c r="R307" s="18">
        <v>0.99790000000000001</v>
      </c>
      <c r="S307" s="18">
        <v>0.99790000000000001</v>
      </c>
      <c r="T307" s="18">
        <v>0.99790000000000001</v>
      </c>
      <c r="U307" s="18">
        <v>0.99790000000000001</v>
      </c>
      <c r="V307" s="18">
        <v>0.99790000000000001</v>
      </c>
      <c r="W307" s="18">
        <v>0.99790000000000001</v>
      </c>
      <c r="X307" s="18">
        <v>0.99790000000000001</v>
      </c>
      <c r="Y307" s="18">
        <v>0.99790000000000001</v>
      </c>
      <c r="Z307" s="18">
        <v>0.99790000000000001</v>
      </c>
      <c r="AA307" s="18">
        <v>0.99790000000000001</v>
      </c>
      <c r="AB307" s="18">
        <v>0.99790000000000001</v>
      </c>
      <c r="AC307" s="18">
        <v>0.99790000000000001</v>
      </c>
      <c r="AD307" s="18">
        <v>0.99790000000000001</v>
      </c>
      <c r="AE307" s="18">
        <v>0.99790000000000001</v>
      </c>
      <c r="AF307" s="18">
        <v>0.99790000000000001</v>
      </c>
      <c r="AG307" s="18">
        <v>0.99790000000000001</v>
      </c>
      <c r="AH307" s="18">
        <v>0.99790000000000001</v>
      </c>
      <c r="AI307" s="18">
        <v>0.99790000000000001</v>
      </c>
      <c r="AJ307" s="18">
        <v>0.99790000000000001</v>
      </c>
      <c r="AK307" s="18">
        <v>0.99790000000000001</v>
      </c>
      <c r="AL307" s="18">
        <v>0.99790000000000001</v>
      </c>
      <c r="AM307" s="18">
        <v>0.99790000000000001</v>
      </c>
      <c r="AN307" s="18">
        <v>0.99790000000000001</v>
      </c>
      <c r="AO307" s="18">
        <v>0.99790000000000001</v>
      </c>
      <c r="AP307" s="18">
        <v>0.99790000000000001</v>
      </c>
      <c r="AQ307" s="18">
        <v>0.99790000000000001</v>
      </c>
      <c r="AR307" s="18">
        <v>0.99790000000000001</v>
      </c>
      <c r="AS307" s="18">
        <v>0.99790000000000001</v>
      </c>
      <c r="AT307" s="18">
        <v>0.99790000000000001</v>
      </c>
      <c r="AU307" s="18">
        <v>0.99790000000000001</v>
      </c>
      <c r="AV307" s="18">
        <v>0.99790000000000001</v>
      </c>
      <c r="AW307" s="18">
        <v>0.99790000000000001</v>
      </c>
      <c r="AX307" s="18">
        <v>0.99790000000000001</v>
      </c>
      <c r="AY307" s="18">
        <v>0.99790000000000001</v>
      </c>
      <c r="AZ307" s="18">
        <v>0.99790000000000001</v>
      </c>
      <c r="BA307" s="18">
        <v>0.99790000000000001</v>
      </c>
      <c r="BB307" s="18">
        <v>0.99790000000000001</v>
      </c>
      <c r="BC307" s="18">
        <v>0.99790000000000001</v>
      </c>
      <c r="BD307" s="18">
        <v>0.99790000000000001</v>
      </c>
      <c r="BE307" s="18">
        <v>0.99790000000000001</v>
      </c>
      <c r="BF307" s="18">
        <v>0.99790000000000001</v>
      </c>
      <c r="BG307" s="18">
        <v>0.99790000000000001</v>
      </c>
      <c r="BH307" s="18">
        <v>0.99790000000000001</v>
      </c>
      <c r="BI307" s="18">
        <v>0.99790000000000001</v>
      </c>
      <c r="BJ307" s="18">
        <v>0.99790000000000001</v>
      </c>
      <c r="BK307" s="18">
        <v>0.99790000000000001</v>
      </c>
      <c r="BL307" s="18">
        <v>0.99790000000000001</v>
      </c>
      <c r="BM307" s="18">
        <v>0.99790000000000001</v>
      </c>
      <c r="BN307" s="18">
        <v>0.99790000000000001</v>
      </c>
      <c r="BO307" s="18">
        <v>0.99790000000000001</v>
      </c>
      <c r="BP307" s="18">
        <v>0.99790000000000001</v>
      </c>
      <c r="BQ307" s="18">
        <v>0.99790000000000001</v>
      </c>
      <c r="BR307" s="18">
        <v>0.99790000000000001</v>
      </c>
      <c r="BS307" s="18">
        <v>0.99790000000000001</v>
      </c>
      <c r="BT307" s="18">
        <v>0.99790000000000001</v>
      </c>
      <c r="BU307" s="18">
        <v>0.99790000000000001</v>
      </c>
      <c r="BV307" s="18">
        <v>0.99790000000000001</v>
      </c>
      <c r="BW307" s="18">
        <v>0.99790000000000001</v>
      </c>
      <c r="BX307" s="18">
        <v>0.99790000000000001</v>
      </c>
      <c r="BY307" s="18">
        <v>0.99790000000000001</v>
      </c>
      <c r="BZ307" s="18">
        <v>0.99790000000000001</v>
      </c>
      <c r="CA307" s="18">
        <v>0.99790000000000001</v>
      </c>
      <c r="CB307" s="18">
        <v>0.99790000000000001</v>
      </c>
      <c r="CC307" s="18">
        <v>0.99790000000000001</v>
      </c>
      <c r="CD307" s="18">
        <v>0.99790000000000001</v>
      </c>
      <c r="CE307" s="18">
        <v>0.99790000000000001</v>
      </c>
      <c r="CF307" s="18">
        <v>0.99790000000000001</v>
      </c>
      <c r="CG307" s="18">
        <v>0.99790000000000001</v>
      </c>
      <c r="CH307" s="18">
        <v>0.99790000000000001</v>
      </c>
      <c r="CI307" s="18">
        <v>0.99790000000000001</v>
      </c>
      <c r="CJ307" s="18">
        <v>0.99790000000000001</v>
      </c>
      <c r="CK307" s="18">
        <v>0.99790000000000001</v>
      </c>
      <c r="CL307" s="18">
        <v>0.99790000000000001</v>
      </c>
      <c r="CM307" s="18">
        <v>0.99790000000000001</v>
      </c>
      <c r="CN307" s="18">
        <v>0.99790000000000001</v>
      </c>
      <c r="CO307" s="18">
        <v>0.99790000000000001</v>
      </c>
      <c r="CP307" s="18">
        <v>0.99790000000000001</v>
      </c>
      <c r="CQ307" s="18">
        <v>0.99790000000000001</v>
      </c>
      <c r="CR307" s="18">
        <v>0.99790000000000001</v>
      </c>
      <c r="CS307" s="18">
        <v>0.99790000000000001</v>
      </c>
      <c r="CT307" s="18">
        <v>0.99790000000000001</v>
      </c>
      <c r="CU307" s="18">
        <v>0.99790000000000001</v>
      </c>
      <c r="CV307" s="18">
        <v>0.99790000000000001</v>
      </c>
      <c r="CW307" s="18">
        <v>0.99790000000000001</v>
      </c>
      <c r="CX307" s="18">
        <v>0.99790000000000001</v>
      </c>
      <c r="CY307" s="18">
        <v>0.99790000000000001</v>
      </c>
      <c r="CZ307" s="18">
        <v>0.99790000000000001</v>
      </c>
      <c r="DA307" s="18">
        <v>0.99790000000000001</v>
      </c>
      <c r="DB307" s="18">
        <v>0.99790000000000001</v>
      </c>
      <c r="DC307" s="18"/>
      <c r="DD307" s="18"/>
      <c r="DE307" s="18"/>
    </row>
    <row r="308" spans="1:109" x14ac:dyDescent="0.25">
      <c r="A308" s="175">
        <v>97</v>
      </c>
      <c r="B308" s="18">
        <v>1</v>
      </c>
      <c r="C308" s="18">
        <v>0.99960000000000004</v>
      </c>
      <c r="D308" s="18">
        <v>0.99939999999999996</v>
      </c>
      <c r="E308" s="18">
        <v>0.99929999999999997</v>
      </c>
      <c r="F308" s="18">
        <v>0.99919999999999998</v>
      </c>
      <c r="G308" s="18">
        <v>0.99909999999999999</v>
      </c>
      <c r="H308" s="18">
        <v>0.999</v>
      </c>
      <c r="I308" s="18">
        <v>0.99890000000000001</v>
      </c>
      <c r="J308" s="18">
        <v>0.99880000000000002</v>
      </c>
      <c r="K308" s="18">
        <v>0.99870000000000003</v>
      </c>
      <c r="L308" s="18">
        <v>0.99860000000000004</v>
      </c>
      <c r="M308" s="18">
        <v>0.99839999999999995</v>
      </c>
      <c r="N308" s="18">
        <v>0.99829999999999997</v>
      </c>
      <c r="O308" s="18">
        <v>0.99819999999999998</v>
      </c>
      <c r="P308" s="18">
        <v>0.998</v>
      </c>
      <c r="Q308" s="18">
        <v>0.998</v>
      </c>
      <c r="R308" s="18">
        <v>0.998</v>
      </c>
      <c r="S308" s="18">
        <v>0.998</v>
      </c>
      <c r="T308" s="18">
        <v>0.998</v>
      </c>
      <c r="U308" s="18">
        <v>0.998</v>
      </c>
      <c r="V308" s="18">
        <v>0.998</v>
      </c>
      <c r="W308" s="18">
        <v>0.998</v>
      </c>
      <c r="X308" s="18">
        <v>0.998</v>
      </c>
      <c r="Y308" s="18">
        <v>0.998</v>
      </c>
      <c r="Z308" s="18">
        <v>0.998</v>
      </c>
      <c r="AA308" s="18">
        <v>0.998</v>
      </c>
      <c r="AB308" s="18">
        <v>0.998</v>
      </c>
      <c r="AC308" s="18">
        <v>0.998</v>
      </c>
      <c r="AD308" s="18">
        <v>0.998</v>
      </c>
      <c r="AE308" s="18">
        <v>0.998</v>
      </c>
      <c r="AF308" s="18">
        <v>0.998</v>
      </c>
      <c r="AG308" s="18">
        <v>0.998</v>
      </c>
      <c r="AH308" s="18">
        <v>0.998</v>
      </c>
      <c r="AI308" s="18">
        <v>0.998</v>
      </c>
      <c r="AJ308" s="18">
        <v>0.998</v>
      </c>
      <c r="AK308" s="18">
        <v>0.998</v>
      </c>
      <c r="AL308" s="18">
        <v>0.998</v>
      </c>
      <c r="AM308" s="18">
        <v>0.998</v>
      </c>
      <c r="AN308" s="18">
        <v>0.998</v>
      </c>
      <c r="AO308" s="18">
        <v>0.998</v>
      </c>
      <c r="AP308" s="18">
        <v>0.998</v>
      </c>
      <c r="AQ308" s="18">
        <v>0.998</v>
      </c>
      <c r="AR308" s="18">
        <v>0.998</v>
      </c>
      <c r="AS308" s="18">
        <v>0.998</v>
      </c>
      <c r="AT308" s="18">
        <v>0.998</v>
      </c>
      <c r="AU308" s="18">
        <v>0.998</v>
      </c>
      <c r="AV308" s="18">
        <v>0.998</v>
      </c>
      <c r="AW308" s="18">
        <v>0.998</v>
      </c>
      <c r="AX308" s="18">
        <v>0.998</v>
      </c>
      <c r="AY308" s="18">
        <v>0.998</v>
      </c>
      <c r="AZ308" s="18">
        <v>0.998</v>
      </c>
      <c r="BA308" s="18">
        <v>0.998</v>
      </c>
      <c r="BB308" s="18">
        <v>0.998</v>
      </c>
      <c r="BC308" s="18">
        <v>0.998</v>
      </c>
      <c r="BD308" s="18">
        <v>0.998</v>
      </c>
      <c r="BE308" s="18">
        <v>0.998</v>
      </c>
      <c r="BF308" s="18">
        <v>0.998</v>
      </c>
      <c r="BG308" s="18">
        <v>0.998</v>
      </c>
      <c r="BH308" s="18">
        <v>0.998</v>
      </c>
      <c r="BI308" s="18">
        <v>0.998</v>
      </c>
      <c r="BJ308" s="18">
        <v>0.998</v>
      </c>
      <c r="BK308" s="18">
        <v>0.998</v>
      </c>
      <c r="BL308" s="18">
        <v>0.998</v>
      </c>
      <c r="BM308" s="18">
        <v>0.998</v>
      </c>
      <c r="BN308" s="18">
        <v>0.998</v>
      </c>
      <c r="BO308" s="18">
        <v>0.998</v>
      </c>
      <c r="BP308" s="18">
        <v>0.998</v>
      </c>
      <c r="BQ308" s="18">
        <v>0.998</v>
      </c>
      <c r="BR308" s="18">
        <v>0.998</v>
      </c>
      <c r="BS308" s="18">
        <v>0.998</v>
      </c>
      <c r="BT308" s="18">
        <v>0.998</v>
      </c>
      <c r="BU308" s="18">
        <v>0.998</v>
      </c>
      <c r="BV308" s="18">
        <v>0.998</v>
      </c>
      <c r="BW308" s="18">
        <v>0.998</v>
      </c>
      <c r="BX308" s="18">
        <v>0.998</v>
      </c>
      <c r="BY308" s="18">
        <v>0.998</v>
      </c>
      <c r="BZ308" s="18">
        <v>0.998</v>
      </c>
      <c r="CA308" s="18">
        <v>0.998</v>
      </c>
      <c r="CB308" s="18">
        <v>0.998</v>
      </c>
      <c r="CC308" s="18">
        <v>0.998</v>
      </c>
      <c r="CD308" s="18">
        <v>0.998</v>
      </c>
      <c r="CE308" s="18">
        <v>0.998</v>
      </c>
      <c r="CF308" s="18">
        <v>0.998</v>
      </c>
      <c r="CG308" s="18">
        <v>0.998</v>
      </c>
      <c r="CH308" s="18">
        <v>0.998</v>
      </c>
      <c r="CI308" s="18">
        <v>0.998</v>
      </c>
      <c r="CJ308" s="18">
        <v>0.998</v>
      </c>
      <c r="CK308" s="18">
        <v>0.998</v>
      </c>
      <c r="CL308" s="18">
        <v>0.998</v>
      </c>
      <c r="CM308" s="18">
        <v>0.998</v>
      </c>
      <c r="CN308" s="18">
        <v>0.998</v>
      </c>
      <c r="CO308" s="18">
        <v>0.998</v>
      </c>
      <c r="CP308" s="18">
        <v>0.998</v>
      </c>
      <c r="CQ308" s="18">
        <v>0.998</v>
      </c>
      <c r="CR308" s="18">
        <v>0.998</v>
      </c>
      <c r="CS308" s="18">
        <v>0.998</v>
      </c>
      <c r="CT308" s="18">
        <v>0.998</v>
      </c>
      <c r="CU308" s="18">
        <v>0.998</v>
      </c>
      <c r="CV308" s="18">
        <v>0.998</v>
      </c>
      <c r="CW308" s="18">
        <v>0.998</v>
      </c>
      <c r="CX308" s="18">
        <v>0.998</v>
      </c>
      <c r="CY308" s="18">
        <v>0.998</v>
      </c>
      <c r="CZ308" s="18">
        <v>0.998</v>
      </c>
      <c r="DA308" s="18">
        <v>0.998</v>
      </c>
      <c r="DB308" s="18">
        <v>0.998</v>
      </c>
      <c r="DC308" s="18"/>
      <c r="DD308" s="18"/>
      <c r="DE308" s="18"/>
    </row>
    <row r="309" spans="1:109" x14ac:dyDescent="0.25">
      <c r="A309" s="175">
        <v>98</v>
      </c>
      <c r="B309" s="18">
        <v>1</v>
      </c>
      <c r="C309" s="18">
        <v>0.99960000000000004</v>
      </c>
      <c r="D309" s="18">
        <v>0.99939999999999996</v>
      </c>
      <c r="E309" s="18">
        <v>0.99929999999999997</v>
      </c>
      <c r="F309" s="18">
        <v>0.99919999999999998</v>
      </c>
      <c r="G309" s="18">
        <v>0.99909999999999999</v>
      </c>
      <c r="H309" s="18">
        <v>0.99909999999999999</v>
      </c>
      <c r="I309" s="18">
        <v>0.999</v>
      </c>
      <c r="J309" s="18">
        <v>0.99890000000000001</v>
      </c>
      <c r="K309" s="18">
        <v>0.99880000000000002</v>
      </c>
      <c r="L309" s="18">
        <v>0.99860000000000004</v>
      </c>
      <c r="M309" s="18">
        <v>0.99850000000000005</v>
      </c>
      <c r="N309" s="18">
        <v>0.99839999999999995</v>
      </c>
      <c r="O309" s="18">
        <v>0.99829999999999997</v>
      </c>
      <c r="P309" s="18">
        <v>0.99819999999999998</v>
      </c>
      <c r="Q309" s="18">
        <v>0.99809999999999999</v>
      </c>
      <c r="R309" s="18">
        <v>0.99809999999999999</v>
      </c>
      <c r="S309" s="18">
        <v>0.99809999999999999</v>
      </c>
      <c r="T309" s="18">
        <v>0.99809999999999999</v>
      </c>
      <c r="U309" s="18">
        <v>0.99809999999999999</v>
      </c>
      <c r="V309" s="18">
        <v>0.99809999999999999</v>
      </c>
      <c r="W309" s="18">
        <v>0.99809999999999999</v>
      </c>
      <c r="X309" s="18">
        <v>0.99809999999999999</v>
      </c>
      <c r="Y309" s="18">
        <v>0.99809999999999999</v>
      </c>
      <c r="Z309" s="18">
        <v>0.99809999999999999</v>
      </c>
      <c r="AA309" s="18">
        <v>0.99809999999999999</v>
      </c>
      <c r="AB309" s="18">
        <v>0.99809999999999999</v>
      </c>
      <c r="AC309" s="18">
        <v>0.99809999999999999</v>
      </c>
      <c r="AD309" s="18">
        <v>0.99809999999999999</v>
      </c>
      <c r="AE309" s="18">
        <v>0.99809999999999999</v>
      </c>
      <c r="AF309" s="18">
        <v>0.99809999999999999</v>
      </c>
      <c r="AG309" s="18">
        <v>0.99809999999999999</v>
      </c>
      <c r="AH309" s="18">
        <v>0.99809999999999999</v>
      </c>
      <c r="AI309" s="18">
        <v>0.99809999999999999</v>
      </c>
      <c r="AJ309" s="18">
        <v>0.99809999999999999</v>
      </c>
      <c r="AK309" s="18">
        <v>0.99809999999999999</v>
      </c>
      <c r="AL309" s="18">
        <v>0.99809999999999999</v>
      </c>
      <c r="AM309" s="18">
        <v>0.99809999999999999</v>
      </c>
      <c r="AN309" s="18">
        <v>0.99809999999999999</v>
      </c>
      <c r="AO309" s="18">
        <v>0.99809999999999999</v>
      </c>
      <c r="AP309" s="18">
        <v>0.99809999999999999</v>
      </c>
      <c r="AQ309" s="18">
        <v>0.99809999999999999</v>
      </c>
      <c r="AR309" s="18">
        <v>0.99809999999999999</v>
      </c>
      <c r="AS309" s="18">
        <v>0.99809999999999999</v>
      </c>
      <c r="AT309" s="18">
        <v>0.99809999999999999</v>
      </c>
      <c r="AU309" s="18">
        <v>0.99809999999999999</v>
      </c>
      <c r="AV309" s="18">
        <v>0.99809999999999999</v>
      </c>
      <c r="AW309" s="18">
        <v>0.99809999999999999</v>
      </c>
      <c r="AX309" s="18">
        <v>0.99809999999999999</v>
      </c>
      <c r="AY309" s="18">
        <v>0.99809999999999999</v>
      </c>
      <c r="AZ309" s="18">
        <v>0.99809999999999999</v>
      </c>
      <c r="BA309" s="18">
        <v>0.99809999999999999</v>
      </c>
      <c r="BB309" s="18">
        <v>0.99809999999999999</v>
      </c>
      <c r="BC309" s="18">
        <v>0.99809999999999999</v>
      </c>
      <c r="BD309" s="18">
        <v>0.99809999999999999</v>
      </c>
      <c r="BE309" s="18">
        <v>0.99809999999999999</v>
      </c>
      <c r="BF309" s="18">
        <v>0.99809999999999999</v>
      </c>
      <c r="BG309" s="18">
        <v>0.99809999999999999</v>
      </c>
      <c r="BH309" s="18">
        <v>0.99809999999999999</v>
      </c>
      <c r="BI309" s="18">
        <v>0.99809999999999999</v>
      </c>
      <c r="BJ309" s="18">
        <v>0.99809999999999999</v>
      </c>
      <c r="BK309" s="18">
        <v>0.99809999999999999</v>
      </c>
      <c r="BL309" s="18">
        <v>0.99809999999999999</v>
      </c>
      <c r="BM309" s="18">
        <v>0.99809999999999999</v>
      </c>
      <c r="BN309" s="18">
        <v>0.99809999999999999</v>
      </c>
      <c r="BO309" s="18">
        <v>0.99809999999999999</v>
      </c>
      <c r="BP309" s="18">
        <v>0.99809999999999999</v>
      </c>
      <c r="BQ309" s="18">
        <v>0.99809999999999999</v>
      </c>
      <c r="BR309" s="18">
        <v>0.99809999999999999</v>
      </c>
      <c r="BS309" s="18">
        <v>0.99809999999999999</v>
      </c>
      <c r="BT309" s="18">
        <v>0.99809999999999999</v>
      </c>
      <c r="BU309" s="18">
        <v>0.99809999999999999</v>
      </c>
      <c r="BV309" s="18">
        <v>0.99809999999999999</v>
      </c>
      <c r="BW309" s="18">
        <v>0.99809999999999999</v>
      </c>
      <c r="BX309" s="18">
        <v>0.99809999999999999</v>
      </c>
      <c r="BY309" s="18">
        <v>0.99809999999999999</v>
      </c>
      <c r="BZ309" s="18">
        <v>0.99809999999999999</v>
      </c>
      <c r="CA309" s="18">
        <v>0.99809999999999999</v>
      </c>
      <c r="CB309" s="18">
        <v>0.99809999999999999</v>
      </c>
      <c r="CC309" s="18">
        <v>0.99809999999999999</v>
      </c>
      <c r="CD309" s="18">
        <v>0.99809999999999999</v>
      </c>
      <c r="CE309" s="18">
        <v>0.99809999999999999</v>
      </c>
      <c r="CF309" s="18">
        <v>0.99809999999999999</v>
      </c>
      <c r="CG309" s="18">
        <v>0.99809999999999999</v>
      </c>
      <c r="CH309" s="18">
        <v>0.99809999999999999</v>
      </c>
      <c r="CI309" s="18">
        <v>0.99809999999999999</v>
      </c>
      <c r="CJ309" s="18">
        <v>0.99809999999999999</v>
      </c>
      <c r="CK309" s="18">
        <v>0.99809999999999999</v>
      </c>
      <c r="CL309" s="18">
        <v>0.99809999999999999</v>
      </c>
      <c r="CM309" s="18">
        <v>0.99809999999999999</v>
      </c>
      <c r="CN309" s="18">
        <v>0.99809999999999999</v>
      </c>
      <c r="CO309" s="18">
        <v>0.99809999999999999</v>
      </c>
      <c r="CP309" s="18">
        <v>0.99809999999999999</v>
      </c>
      <c r="CQ309" s="18">
        <v>0.99809999999999999</v>
      </c>
      <c r="CR309" s="18">
        <v>0.99809999999999999</v>
      </c>
      <c r="CS309" s="18">
        <v>0.99809999999999999</v>
      </c>
      <c r="CT309" s="18">
        <v>0.99809999999999999</v>
      </c>
      <c r="CU309" s="18">
        <v>0.99809999999999999</v>
      </c>
      <c r="CV309" s="18">
        <v>0.99809999999999999</v>
      </c>
      <c r="CW309" s="18">
        <v>0.99809999999999999</v>
      </c>
      <c r="CX309" s="18">
        <v>0.99809999999999999</v>
      </c>
      <c r="CY309" s="18">
        <v>0.99809999999999999</v>
      </c>
      <c r="CZ309" s="18">
        <v>0.99809999999999999</v>
      </c>
      <c r="DA309" s="18">
        <v>0.99809999999999999</v>
      </c>
      <c r="DB309" s="18">
        <v>0.99809999999999999</v>
      </c>
      <c r="DC309" s="18"/>
      <c r="DD309" s="18"/>
      <c r="DE309" s="18"/>
    </row>
    <row r="310" spans="1:109" x14ac:dyDescent="0.25">
      <c r="A310" s="175">
        <v>99</v>
      </c>
      <c r="B310" s="18">
        <v>1</v>
      </c>
      <c r="C310" s="18">
        <v>0.99960000000000004</v>
      </c>
      <c r="D310" s="18">
        <v>0.99950000000000006</v>
      </c>
      <c r="E310" s="18">
        <v>0.99929999999999997</v>
      </c>
      <c r="F310" s="18">
        <v>0.99929999999999997</v>
      </c>
      <c r="G310" s="18">
        <v>0.99919999999999998</v>
      </c>
      <c r="H310" s="18">
        <v>0.99909999999999999</v>
      </c>
      <c r="I310" s="18">
        <v>0.99909999999999999</v>
      </c>
      <c r="J310" s="18">
        <v>0.999</v>
      </c>
      <c r="K310" s="18">
        <v>0.99890000000000001</v>
      </c>
      <c r="L310" s="18">
        <v>0.99870000000000003</v>
      </c>
      <c r="M310" s="18">
        <v>0.99860000000000004</v>
      </c>
      <c r="N310" s="18">
        <v>0.99850000000000005</v>
      </c>
      <c r="O310" s="18">
        <v>0.99839999999999995</v>
      </c>
      <c r="P310" s="18">
        <v>0.99829999999999997</v>
      </c>
      <c r="Q310" s="18">
        <v>0.99819999999999998</v>
      </c>
      <c r="R310" s="18">
        <v>0.99819999999999998</v>
      </c>
      <c r="S310" s="18">
        <v>0.99819999999999998</v>
      </c>
      <c r="T310" s="18">
        <v>0.99819999999999998</v>
      </c>
      <c r="U310" s="18">
        <v>0.99819999999999998</v>
      </c>
      <c r="V310" s="18">
        <v>0.99819999999999998</v>
      </c>
      <c r="W310" s="18">
        <v>0.99819999999999998</v>
      </c>
      <c r="X310" s="18">
        <v>0.99819999999999998</v>
      </c>
      <c r="Y310" s="18">
        <v>0.99819999999999998</v>
      </c>
      <c r="Z310" s="18">
        <v>0.99819999999999998</v>
      </c>
      <c r="AA310" s="18">
        <v>0.99819999999999998</v>
      </c>
      <c r="AB310" s="18">
        <v>0.99819999999999998</v>
      </c>
      <c r="AC310" s="18">
        <v>0.99819999999999998</v>
      </c>
      <c r="AD310" s="18">
        <v>0.99819999999999998</v>
      </c>
      <c r="AE310" s="18">
        <v>0.99819999999999998</v>
      </c>
      <c r="AF310" s="18">
        <v>0.99819999999999998</v>
      </c>
      <c r="AG310" s="18">
        <v>0.99819999999999998</v>
      </c>
      <c r="AH310" s="18">
        <v>0.99819999999999998</v>
      </c>
      <c r="AI310" s="18">
        <v>0.99819999999999998</v>
      </c>
      <c r="AJ310" s="18">
        <v>0.99819999999999998</v>
      </c>
      <c r="AK310" s="18">
        <v>0.99819999999999998</v>
      </c>
      <c r="AL310" s="18">
        <v>0.99819999999999998</v>
      </c>
      <c r="AM310" s="18">
        <v>0.99819999999999998</v>
      </c>
      <c r="AN310" s="18">
        <v>0.99819999999999998</v>
      </c>
      <c r="AO310" s="18">
        <v>0.99819999999999998</v>
      </c>
      <c r="AP310" s="18">
        <v>0.99819999999999998</v>
      </c>
      <c r="AQ310" s="18">
        <v>0.99819999999999998</v>
      </c>
      <c r="AR310" s="18">
        <v>0.99819999999999998</v>
      </c>
      <c r="AS310" s="18">
        <v>0.99819999999999998</v>
      </c>
      <c r="AT310" s="18">
        <v>0.99819999999999998</v>
      </c>
      <c r="AU310" s="18">
        <v>0.99819999999999998</v>
      </c>
      <c r="AV310" s="18">
        <v>0.99819999999999998</v>
      </c>
      <c r="AW310" s="18">
        <v>0.99819999999999998</v>
      </c>
      <c r="AX310" s="18">
        <v>0.99819999999999998</v>
      </c>
      <c r="AY310" s="18">
        <v>0.99819999999999998</v>
      </c>
      <c r="AZ310" s="18">
        <v>0.99819999999999998</v>
      </c>
      <c r="BA310" s="18">
        <v>0.99819999999999998</v>
      </c>
      <c r="BB310" s="18">
        <v>0.99819999999999998</v>
      </c>
      <c r="BC310" s="18">
        <v>0.99819999999999998</v>
      </c>
      <c r="BD310" s="18">
        <v>0.99819999999999998</v>
      </c>
      <c r="BE310" s="18">
        <v>0.99819999999999998</v>
      </c>
      <c r="BF310" s="18">
        <v>0.99819999999999998</v>
      </c>
      <c r="BG310" s="18">
        <v>0.99819999999999998</v>
      </c>
      <c r="BH310" s="18">
        <v>0.99819999999999998</v>
      </c>
      <c r="BI310" s="18">
        <v>0.99819999999999998</v>
      </c>
      <c r="BJ310" s="18">
        <v>0.99819999999999998</v>
      </c>
      <c r="BK310" s="18">
        <v>0.99819999999999998</v>
      </c>
      <c r="BL310" s="18">
        <v>0.99819999999999998</v>
      </c>
      <c r="BM310" s="18">
        <v>0.99819999999999998</v>
      </c>
      <c r="BN310" s="18">
        <v>0.99819999999999998</v>
      </c>
      <c r="BO310" s="18">
        <v>0.99819999999999998</v>
      </c>
      <c r="BP310" s="18">
        <v>0.99819999999999998</v>
      </c>
      <c r="BQ310" s="18">
        <v>0.99819999999999998</v>
      </c>
      <c r="BR310" s="18">
        <v>0.99819999999999998</v>
      </c>
      <c r="BS310" s="18">
        <v>0.99819999999999998</v>
      </c>
      <c r="BT310" s="18">
        <v>0.99819999999999998</v>
      </c>
      <c r="BU310" s="18">
        <v>0.99819999999999998</v>
      </c>
      <c r="BV310" s="18">
        <v>0.99819999999999998</v>
      </c>
      <c r="BW310" s="18">
        <v>0.99819999999999998</v>
      </c>
      <c r="BX310" s="18">
        <v>0.99819999999999998</v>
      </c>
      <c r="BY310" s="18">
        <v>0.99819999999999998</v>
      </c>
      <c r="BZ310" s="18">
        <v>0.99819999999999998</v>
      </c>
      <c r="CA310" s="18">
        <v>0.99819999999999998</v>
      </c>
      <c r="CB310" s="18">
        <v>0.99819999999999998</v>
      </c>
      <c r="CC310" s="18">
        <v>0.99819999999999998</v>
      </c>
      <c r="CD310" s="18">
        <v>0.99819999999999998</v>
      </c>
      <c r="CE310" s="18">
        <v>0.99819999999999998</v>
      </c>
      <c r="CF310" s="18">
        <v>0.99819999999999998</v>
      </c>
      <c r="CG310" s="18">
        <v>0.99819999999999998</v>
      </c>
      <c r="CH310" s="18">
        <v>0.99819999999999998</v>
      </c>
      <c r="CI310" s="18">
        <v>0.99819999999999998</v>
      </c>
      <c r="CJ310" s="18">
        <v>0.99819999999999998</v>
      </c>
      <c r="CK310" s="18">
        <v>0.99819999999999998</v>
      </c>
      <c r="CL310" s="18">
        <v>0.99819999999999998</v>
      </c>
      <c r="CM310" s="18">
        <v>0.99819999999999998</v>
      </c>
      <c r="CN310" s="18">
        <v>0.99819999999999998</v>
      </c>
      <c r="CO310" s="18">
        <v>0.99819999999999998</v>
      </c>
      <c r="CP310" s="18">
        <v>0.99819999999999998</v>
      </c>
      <c r="CQ310" s="18">
        <v>0.99819999999999998</v>
      </c>
      <c r="CR310" s="18">
        <v>0.99819999999999998</v>
      </c>
      <c r="CS310" s="18">
        <v>0.99819999999999998</v>
      </c>
      <c r="CT310" s="18">
        <v>0.99819999999999998</v>
      </c>
      <c r="CU310" s="18">
        <v>0.99819999999999998</v>
      </c>
      <c r="CV310" s="18">
        <v>0.99819999999999998</v>
      </c>
      <c r="CW310" s="18">
        <v>0.99819999999999998</v>
      </c>
      <c r="CX310" s="18">
        <v>0.99819999999999998</v>
      </c>
      <c r="CY310" s="18">
        <v>0.99819999999999998</v>
      </c>
      <c r="CZ310" s="18">
        <v>0.99819999999999998</v>
      </c>
      <c r="DA310" s="18">
        <v>0.99819999999999998</v>
      </c>
      <c r="DB310" s="18">
        <v>0.99819999999999998</v>
      </c>
      <c r="DC310" s="18"/>
      <c r="DD310" s="18"/>
      <c r="DE310" s="18"/>
    </row>
    <row r="311" spans="1:109" x14ac:dyDescent="0.25">
      <c r="A311" s="175">
        <v>100</v>
      </c>
      <c r="B311" s="18">
        <v>1</v>
      </c>
      <c r="C311" s="18">
        <v>0.99960000000000004</v>
      </c>
      <c r="D311" s="18">
        <v>0.99950000000000006</v>
      </c>
      <c r="E311" s="18">
        <v>0.99939999999999996</v>
      </c>
      <c r="F311" s="18">
        <v>0.99929999999999997</v>
      </c>
      <c r="G311" s="18">
        <v>0.99919999999999998</v>
      </c>
      <c r="H311" s="18">
        <v>0.99919999999999998</v>
      </c>
      <c r="I311" s="18">
        <v>0.99909999999999999</v>
      </c>
      <c r="J311" s="18">
        <v>0.999</v>
      </c>
      <c r="K311" s="18">
        <v>0.99890000000000001</v>
      </c>
      <c r="L311" s="18">
        <v>0.99880000000000002</v>
      </c>
      <c r="M311" s="18">
        <v>0.99870000000000003</v>
      </c>
      <c r="N311" s="18">
        <v>0.99860000000000004</v>
      </c>
      <c r="O311" s="18">
        <v>0.99850000000000005</v>
      </c>
      <c r="P311" s="18">
        <v>0.99839999999999995</v>
      </c>
      <c r="Q311" s="18">
        <v>0.99829999999999997</v>
      </c>
      <c r="R311" s="18">
        <v>0.99829999999999997</v>
      </c>
      <c r="S311" s="18">
        <v>0.99829999999999997</v>
      </c>
      <c r="T311" s="18">
        <v>0.99829999999999997</v>
      </c>
      <c r="U311" s="18">
        <v>0.99829999999999997</v>
      </c>
      <c r="V311" s="18">
        <v>0.99829999999999997</v>
      </c>
      <c r="W311" s="18">
        <v>0.99829999999999997</v>
      </c>
      <c r="X311" s="18">
        <v>0.99829999999999997</v>
      </c>
      <c r="Y311" s="18">
        <v>0.99829999999999997</v>
      </c>
      <c r="Z311" s="18">
        <v>0.99829999999999997</v>
      </c>
      <c r="AA311" s="18">
        <v>0.99829999999999997</v>
      </c>
      <c r="AB311" s="18">
        <v>0.99829999999999997</v>
      </c>
      <c r="AC311" s="18">
        <v>0.99829999999999997</v>
      </c>
      <c r="AD311" s="18">
        <v>0.99829999999999997</v>
      </c>
      <c r="AE311" s="18">
        <v>0.99829999999999997</v>
      </c>
      <c r="AF311" s="18">
        <v>0.99829999999999997</v>
      </c>
      <c r="AG311" s="18">
        <v>0.99829999999999997</v>
      </c>
      <c r="AH311" s="18">
        <v>0.99829999999999997</v>
      </c>
      <c r="AI311" s="18">
        <v>0.99829999999999997</v>
      </c>
      <c r="AJ311" s="18">
        <v>0.99829999999999997</v>
      </c>
      <c r="AK311" s="18">
        <v>0.99829999999999997</v>
      </c>
      <c r="AL311" s="18">
        <v>0.99829999999999997</v>
      </c>
      <c r="AM311" s="18">
        <v>0.99829999999999997</v>
      </c>
      <c r="AN311" s="18">
        <v>0.99829999999999997</v>
      </c>
      <c r="AO311" s="18">
        <v>0.99829999999999997</v>
      </c>
      <c r="AP311" s="18">
        <v>0.99829999999999997</v>
      </c>
      <c r="AQ311" s="18">
        <v>0.99829999999999997</v>
      </c>
      <c r="AR311" s="18">
        <v>0.99829999999999997</v>
      </c>
      <c r="AS311" s="18">
        <v>0.99829999999999997</v>
      </c>
      <c r="AT311" s="18">
        <v>0.99829999999999997</v>
      </c>
      <c r="AU311" s="18">
        <v>0.99829999999999997</v>
      </c>
      <c r="AV311" s="18">
        <v>0.99829999999999997</v>
      </c>
      <c r="AW311" s="18">
        <v>0.99829999999999997</v>
      </c>
      <c r="AX311" s="18">
        <v>0.99829999999999997</v>
      </c>
      <c r="AY311" s="18">
        <v>0.99829999999999997</v>
      </c>
      <c r="AZ311" s="18">
        <v>0.99829999999999997</v>
      </c>
      <c r="BA311" s="18">
        <v>0.99829999999999997</v>
      </c>
      <c r="BB311" s="18">
        <v>0.99829999999999997</v>
      </c>
      <c r="BC311" s="18">
        <v>0.99829999999999997</v>
      </c>
      <c r="BD311" s="18">
        <v>0.99829999999999997</v>
      </c>
      <c r="BE311" s="18">
        <v>0.99829999999999997</v>
      </c>
      <c r="BF311" s="18">
        <v>0.99829999999999997</v>
      </c>
      <c r="BG311" s="18">
        <v>0.99829999999999997</v>
      </c>
      <c r="BH311" s="18">
        <v>0.99829999999999997</v>
      </c>
      <c r="BI311" s="18">
        <v>0.99829999999999997</v>
      </c>
      <c r="BJ311" s="18">
        <v>0.99829999999999997</v>
      </c>
      <c r="BK311" s="18">
        <v>0.99829999999999997</v>
      </c>
      <c r="BL311" s="18">
        <v>0.99829999999999997</v>
      </c>
      <c r="BM311" s="18">
        <v>0.99829999999999997</v>
      </c>
      <c r="BN311" s="18">
        <v>0.99829999999999997</v>
      </c>
      <c r="BO311" s="18">
        <v>0.99829999999999997</v>
      </c>
      <c r="BP311" s="18">
        <v>0.99829999999999997</v>
      </c>
      <c r="BQ311" s="18">
        <v>0.99829999999999997</v>
      </c>
      <c r="BR311" s="18">
        <v>0.99829999999999997</v>
      </c>
      <c r="BS311" s="18">
        <v>0.99829999999999997</v>
      </c>
      <c r="BT311" s="18">
        <v>0.99829999999999997</v>
      </c>
      <c r="BU311" s="18">
        <v>0.99829999999999997</v>
      </c>
      <c r="BV311" s="18">
        <v>0.99829999999999997</v>
      </c>
      <c r="BW311" s="18">
        <v>0.99829999999999997</v>
      </c>
      <c r="BX311" s="18">
        <v>0.99829999999999997</v>
      </c>
      <c r="BY311" s="18">
        <v>0.99829999999999997</v>
      </c>
      <c r="BZ311" s="18">
        <v>0.99829999999999997</v>
      </c>
      <c r="CA311" s="18">
        <v>0.99829999999999997</v>
      </c>
      <c r="CB311" s="18">
        <v>0.99829999999999997</v>
      </c>
      <c r="CC311" s="18">
        <v>0.99829999999999997</v>
      </c>
      <c r="CD311" s="18">
        <v>0.99829999999999997</v>
      </c>
      <c r="CE311" s="18">
        <v>0.99829999999999997</v>
      </c>
      <c r="CF311" s="18">
        <v>0.99829999999999997</v>
      </c>
      <c r="CG311" s="18">
        <v>0.99829999999999997</v>
      </c>
      <c r="CH311" s="18">
        <v>0.99829999999999997</v>
      </c>
      <c r="CI311" s="18">
        <v>0.99829999999999997</v>
      </c>
      <c r="CJ311" s="18">
        <v>0.99829999999999997</v>
      </c>
      <c r="CK311" s="18">
        <v>0.99829999999999997</v>
      </c>
      <c r="CL311" s="18">
        <v>0.99829999999999997</v>
      </c>
      <c r="CM311" s="18">
        <v>0.99829999999999997</v>
      </c>
      <c r="CN311" s="18">
        <v>0.99829999999999997</v>
      </c>
      <c r="CO311" s="18">
        <v>0.99829999999999997</v>
      </c>
      <c r="CP311" s="18">
        <v>0.99829999999999997</v>
      </c>
      <c r="CQ311" s="18">
        <v>0.99829999999999997</v>
      </c>
      <c r="CR311" s="18">
        <v>0.99829999999999997</v>
      </c>
      <c r="CS311" s="18">
        <v>0.99829999999999997</v>
      </c>
      <c r="CT311" s="18">
        <v>0.99829999999999997</v>
      </c>
      <c r="CU311" s="18">
        <v>0.99829999999999997</v>
      </c>
      <c r="CV311" s="18">
        <v>0.99829999999999997</v>
      </c>
      <c r="CW311" s="18">
        <v>0.99829999999999997</v>
      </c>
      <c r="CX311" s="18">
        <v>0.99829999999999997</v>
      </c>
      <c r="CY311" s="18">
        <v>0.99829999999999997</v>
      </c>
      <c r="CZ311" s="18">
        <v>0.99829999999999997</v>
      </c>
      <c r="DA311" s="18">
        <v>0.99829999999999997</v>
      </c>
      <c r="DB311" s="18">
        <v>0.99829999999999997</v>
      </c>
      <c r="DC311" s="18"/>
      <c r="DD311" s="18"/>
      <c r="DE311" s="18"/>
    </row>
    <row r="312" spans="1:109" x14ac:dyDescent="0.25">
      <c r="A312" s="175">
        <v>101</v>
      </c>
      <c r="B312" s="18">
        <v>1</v>
      </c>
      <c r="C312" s="18">
        <v>0.99960000000000004</v>
      </c>
      <c r="D312" s="18">
        <v>0.99950000000000006</v>
      </c>
      <c r="E312" s="18">
        <v>0.99939999999999996</v>
      </c>
      <c r="F312" s="18">
        <v>0.99929999999999997</v>
      </c>
      <c r="G312" s="18">
        <v>0.99929999999999997</v>
      </c>
      <c r="H312" s="18">
        <v>0.99919999999999998</v>
      </c>
      <c r="I312" s="18">
        <v>0.99919999999999998</v>
      </c>
      <c r="J312" s="18">
        <v>0.99909999999999999</v>
      </c>
      <c r="K312" s="18">
        <v>0.999</v>
      </c>
      <c r="L312" s="18">
        <v>0.99890000000000001</v>
      </c>
      <c r="M312" s="18">
        <v>0.99880000000000002</v>
      </c>
      <c r="N312" s="18">
        <v>0.99870000000000003</v>
      </c>
      <c r="O312" s="18">
        <v>0.99860000000000004</v>
      </c>
      <c r="P312" s="18">
        <v>0.99850000000000005</v>
      </c>
      <c r="Q312" s="18">
        <v>0.99839999999999995</v>
      </c>
      <c r="R312" s="18">
        <v>0.99839999999999995</v>
      </c>
      <c r="S312" s="18">
        <v>0.99839999999999995</v>
      </c>
      <c r="T312" s="18">
        <v>0.99839999999999995</v>
      </c>
      <c r="U312" s="18">
        <v>0.99839999999999995</v>
      </c>
      <c r="V312" s="18">
        <v>0.99839999999999995</v>
      </c>
      <c r="W312" s="18">
        <v>0.99839999999999995</v>
      </c>
      <c r="X312" s="18">
        <v>0.99839999999999995</v>
      </c>
      <c r="Y312" s="18">
        <v>0.99839999999999995</v>
      </c>
      <c r="Z312" s="18">
        <v>0.99839999999999995</v>
      </c>
      <c r="AA312" s="18">
        <v>0.99839999999999995</v>
      </c>
      <c r="AB312" s="18">
        <v>0.99839999999999995</v>
      </c>
      <c r="AC312" s="18">
        <v>0.99839999999999995</v>
      </c>
      <c r="AD312" s="18">
        <v>0.99839999999999995</v>
      </c>
      <c r="AE312" s="18">
        <v>0.99839999999999995</v>
      </c>
      <c r="AF312" s="18">
        <v>0.99839999999999995</v>
      </c>
      <c r="AG312" s="18">
        <v>0.99839999999999995</v>
      </c>
      <c r="AH312" s="18">
        <v>0.99839999999999995</v>
      </c>
      <c r="AI312" s="18">
        <v>0.99839999999999995</v>
      </c>
      <c r="AJ312" s="18">
        <v>0.99839999999999995</v>
      </c>
      <c r="AK312" s="18">
        <v>0.99839999999999995</v>
      </c>
      <c r="AL312" s="18">
        <v>0.99839999999999995</v>
      </c>
      <c r="AM312" s="18">
        <v>0.99839999999999995</v>
      </c>
      <c r="AN312" s="18">
        <v>0.99839999999999995</v>
      </c>
      <c r="AO312" s="18">
        <v>0.99839999999999995</v>
      </c>
      <c r="AP312" s="18">
        <v>0.99839999999999995</v>
      </c>
      <c r="AQ312" s="18">
        <v>0.99839999999999995</v>
      </c>
      <c r="AR312" s="18">
        <v>0.99839999999999995</v>
      </c>
      <c r="AS312" s="18">
        <v>0.99839999999999995</v>
      </c>
      <c r="AT312" s="18">
        <v>0.99839999999999995</v>
      </c>
      <c r="AU312" s="18">
        <v>0.99839999999999995</v>
      </c>
      <c r="AV312" s="18">
        <v>0.99839999999999995</v>
      </c>
      <c r="AW312" s="18">
        <v>0.99839999999999995</v>
      </c>
      <c r="AX312" s="18">
        <v>0.99839999999999995</v>
      </c>
      <c r="AY312" s="18">
        <v>0.99839999999999995</v>
      </c>
      <c r="AZ312" s="18">
        <v>0.99839999999999995</v>
      </c>
      <c r="BA312" s="18">
        <v>0.99839999999999995</v>
      </c>
      <c r="BB312" s="18">
        <v>0.99839999999999995</v>
      </c>
      <c r="BC312" s="18">
        <v>0.99839999999999995</v>
      </c>
      <c r="BD312" s="18">
        <v>0.99839999999999995</v>
      </c>
      <c r="BE312" s="18">
        <v>0.99839999999999995</v>
      </c>
      <c r="BF312" s="18">
        <v>0.99839999999999995</v>
      </c>
      <c r="BG312" s="18">
        <v>0.99839999999999995</v>
      </c>
      <c r="BH312" s="18">
        <v>0.99839999999999995</v>
      </c>
      <c r="BI312" s="18">
        <v>0.99839999999999995</v>
      </c>
      <c r="BJ312" s="18">
        <v>0.99839999999999995</v>
      </c>
      <c r="BK312" s="18">
        <v>0.99839999999999995</v>
      </c>
      <c r="BL312" s="18">
        <v>0.99839999999999995</v>
      </c>
      <c r="BM312" s="18">
        <v>0.99839999999999995</v>
      </c>
      <c r="BN312" s="18">
        <v>0.99839999999999995</v>
      </c>
      <c r="BO312" s="18">
        <v>0.99839999999999995</v>
      </c>
      <c r="BP312" s="18">
        <v>0.99839999999999995</v>
      </c>
      <c r="BQ312" s="18">
        <v>0.99839999999999995</v>
      </c>
      <c r="BR312" s="18">
        <v>0.99839999999999995</v>
      </c>
      <c r="BS312" s="18">
        <v>0.99839999999999995</v>
      </c>
      <c r="BT312" s="18">
        <v>0.99839999999999995</v>
      </c>
      <c r="BU312" s="18">
        <v>0.99839999999999995</v>
      </c>
      <c r="BV312" s="18">
        <v>0.99839999999999995</v>
      </c>
      <c r="BW312" s="18">
        <v>0.99839999999999995</v>
      </c>
      <c r="BX312" s="18">
        <v>0.99839999999999995</v>
      </c>
      <c r="BY312" s="18">
        <v>0.99839999999999995</v>
      </c>
      <c r="BZ312" s="18">
        <v>0.99839999999999995</v>
      </c>
      <c r="CA312" s="18">
        <v>0.99839999999999995</v>
      </c>
      <c r="CB312" s="18">
        <v>0.99839999999999995</v>
      </c>
      <c r="CC312" s="18">
        <v>0.99839999999999995</v>
      </c>
      <c r="CD312" s="18">
        <v>0.99839999999999995</v>
      </c>
      <c r="CE312" s="18">
        <v>0.99839999999999995</v>
      </c>
      <c r="CF312" s="18">
        <v>0.99839999999999995</v>
      </c>
      <c r="CG312" s="18">
        <v>0.99839999999999995</v>
      </c>
      <c r="CH312" s="18">
        <v>0.99839999999999995</v>
      </c>
      <c r="CI312" s="18">
        <v>0.99839999999999995</v>
      </c>
      <c r="CJ312" s="18">
        <v>0.99839999999999995</v>
      </c>
      <c r="CK312" s="18">
        <v>0.99839999999999995</v>
      </c>
      <c r="CL312" s="18">
        <v>0.99839999999999995</v>
      </c>
      <c r="CM312" s="18">
        <v>0.99839999999999995</v>
      </c>
      <c r="CN312" s="18">
        <v>0.99839999999999995</v>
      </c>
      <c r="CO312" s="18">
        <v>0.99839999999999995</v>
      </c>
      <c r="CP312" s="18">
        <v>0.99839999999999995</v>
      </c>
      <c r="CQ312" s="18">
        <v>0.99839999999999995</v>
      </c>
      <c r="CR312" s="18">
        <v>0.99839999999999995</v>
      </c>
      <c r="CS312" s="18">
        <v>0.99839999999999995</v>
      </c>
      <c r="CT312" s="18">
        <v>0.99839999999999995</v>
      </c>
      <c r="CU312" s="18">
        <v>0.99839999999999995</v>
      </c>
      <c r="CV312" s="18">
        <v>0.99839999999999995</v>
      </c>
      <c r="CW312" s="18">
        <v>0.99839999999999995</v>
      </c>
      <c r="CX312" s="18">
        <v>0.99839999999999995</v>
      </c>
      <c r="CY312" s="18">
        <v>0.99839999999999995</v>
      </c>
      <c r="CZ312" s="18">
        <v>0.99839999999999995</v>
      </c>
      <c r="DA312" s="18">
        <v>0.99839999999999995</v>
      </c>
      <c r="DB312" s="18">
        <v>0.99839999999999995</v>
      </c>
      <c r="DC312" s="18"/>
      <c r="DD312" s="18"/>
      <c r="DE312" s="18"/>
    </row>
    <row r="313" spans="1:109" x14ac:dyDescent="0.25">
      <c r="A313" s="175">
        <v>102</v>
      </c>
      <c r="B313" s="18">
        <v>1</v>
      </c>
      <c r="C313" s="18">
        <v>0.99960000000000004</v>
      </c>
      <c r="D313" s="18">
        <v>0.99950000000000006</v>
      </c>
      <c r="E313" s="18">
        <v>0.99939999999999996</v>
      </c>
      <c r="F313" s="18">
        <v>0.99939999999999996</v>
      </c>
      <c r="G313" s="18">
        <v>0.99929999999999997</v>
      </c>
      <c r="H313" s="18">
        <v>0.99929999999999997</v>
      </c>
      <c r="I313" s="18">
        <v>0.99919999999999998</v>
      </c>
      <c r="J313" s="18">
        <v>0.99919999999999998</v>
      </c>
      <c r="K313" s="18">
        <v>0.99909999999999999</v>
      </c>
      <c r="L313" s="18">
        <v>0.999</v>
      </c>
      <c r="M313" s="18">
        <v>0.99890000000000001</v>
      </c>
      <c r="N313" s="18">
        <v>0.99880000000000002</v>
      </c>
      <c r="O313" s="18">
        <v>0.99870000000000003</v>
      </c>
      <c r="P313" s="18">
        <v>0.99860000000000004</v>
      </c>
      <c r="Q313" s="18">
        <v>0.99850000000000005</v>
      </c>
      <c r="R313" s="18">
        <v>0.99850000000000005</v>
      </c>
      <c r="S313" s="18">
        <v>0.99850000000000005</v>
      </c>
      <c r="T313" s="18">
        <v>0.99850000000000005</v>
      </c>
      <c r="U313" s="18">
        <v>0.99850000000000005</v>
      </c>
      <c r="V313" s="18">
        <v>0.99850000000000005</v>
      </c>
      <c r="W313" s="18">
        <v>0.99850000000000005</v>
      </c>
      <c r="X313" s="18">
        <v>0.99850000000000005</v>
      </c>
      <c r="Y313" s="18">
        <v>0.99850000000000005</v>
      </c>
      <c r="Z313" s="18">
        <v>0.99850000000000005</v>
      </c>
      <c r="AA313" s="18">
        <v>0.99850000000000005</v>
      </c>
      <c r="AB313" s="18">
        <v>0.99850000000000005</v>
      </c>
      <c r="AC313" s="18">
        <v>0.99850000000000005</v>
      </c>
      <c r="AD313" s="18">
        <v>0.99850000000000005</v>
      </c>
      <c r="AE313" s="18">
        <v>0.99850000000000005</v>
      </c>
      <c r="AF313" s="18">
        <v>0.99850000000000005</v>
      </c>
      <c r="AG313" s="18">
        <v>0.99850000000000005</v>
      </c>
      <c r="AH313" s="18">
        <v>0.99850000000000005</v>
      </c>
      <c r="AI313" s="18">
        <v>0.99850000000000005</v>
      </c>
      <c r="AJ313" s="18">
        <v>0.99850000000000005</v>
      </c>
      <c r="AK313" s="18">
        <v>0.99850000000000005</v>
      </c>
      <c r="AL313" s="18">
        <v>0.99850000000000005</v>
      </c>
      <c r="AM313" s="18">
        <v>0.99850000000000005</v>
      </c>
      <c r="AN313" s="18">
        <v>0.99850000000000005</v>
      </c>
      <c r="AO313" s="18">
        <v>0.99850000000000005</v>
      </c>
      <c r="AP313" s="18">
        <v>0.99850000000000005</v>
      </c>
      <c r="AQ313" s="18">
        <v>0.99850000000000005</v>
      </c>
      <c r="AR313" s="18">
        <v>0.99850000000000005</v>
      </c>
      <c r="AS313" s="18">
        <v>0.99850000000000005</v>
      </c>
      <c r="AT313" s="18">
        <v>0.99850000000000005</v>
      </c>
      <c r="AU313" s="18">
        <v>0.99850000000000005</v>
      </c>
      <c r="AV313" s="18">
        <v>0.99850000000000005</v>
      </c>
      <c r="AW313" s="18">
        <v>0.99850000000000005</v>
      </c>
      <c r="AX313" s="18">
        <v>0.99850000000000005</v>
      </c>
      <c r="AY313" s="18">
        <v>0.99850000000000005</v>
      </c>
      <c r="AZ313" s="18">
        <v>0.99850000000000005</v>
      </c>
      <c r="BA313" s="18">
        <v>0.99850000000000005</v>
      </c>
      <c r="BB313" s="18">
        <v>0.99850000000000005</v>
      </c>
      <c r="BC313" s="18">
        <v>0.99850000000000005</v>
      </c>
      <c r="BD313" s="18">
        <v>0.99850000000000005</v>
      </c>
      <c r="BE313" s="18">
        <v>0.99850000000000005</v>
      </c>
      <c r="BF313" s="18">
        <v>0.99850000000000005</v>
      </c>
      <c r="BG313" s="18">
        <v>0.99850000000000005</v>
      </c>
      <c r="BH313" s="18">
        <v>0.99850000000000005</v>
      </c>
      <c r="BI313" s="18">
        <v>0.99850000000000005</v>
      </c>
      <c r="BJ313" s="18">
        <v>0.99850000000000005</v>
      </c>
      <c r="BK313" s="18">
        <v>0.99850000000000005</v>
      </c>
      <c r="BL313" s="18">
        <v>0.99850000000000005</v>
      </c>
      <c r="BM313" s="18">
        <v>0.99850000000000005</v>
      </c>
      <c r="BN313" s="18">
        <v>0.99850000000000005</v>
      </c>
      <c r="BO313" s="18">
        <v>0.99850000000000005</v>
      </c>
      <c r="BP313" s="18">
        <v>0.99850000000000005</v>
      </c>
      <c r="BQ313" s="18">
        <v>0.99850000000000005</v>
      </c>
      <c r="BR313" s="18">
        <v>0.99850000000000005</v>
      </c>
      <c r="BS313" s="18">
        <v>0.99850000000000005</v>
      </c>
      <c r="BT313" s="18">
        <v>0.99850000000000005</v>
      </c>
      <c r="BU313" s="18">
        <v>0.99850000000000005</v>
      </c>
      <c r="BV313" s="18">
        <v>0.99850000000000005</v>
      </c>
      <c r="BW313" s="18">
        <v>0.99850000000000005</v>
      </c>
      <c r="BX313" s="18">
        <v>0.99850000000000005</v>
      </c>
      <c r="BY313" s="18">
        <v>0.99850000000000005</v>
      </c>
      <c r="BZ313" s="18">
        <v>0.99850000000000005</v>
      </c>
      <c r="CA313" s="18">
        <v>0.99850000000000005</v>
      </c>
      <c r="CB313" s="18">
        <v>0.99850000000000005</v>
      </c>
      <c r="CC313" s="18">
        <v>0.99850000000000005</v>
      </c>
      <c r="CD313" s="18">
        <v>0.99850000000000005</v>
      </c>
      <c r="CE313" s="18">
        <v>0.99850000000000005</v>
      </c>
      <c r="CF313" s="18">
        <v>0.99850000000000005</v>
      </c>
      <c r="CG313" s="18">
        <v>0.99850000000000005</v>
      </c>
      <c r="CH313" s="18">
        <v>0.99850000000000005</v>
      </c>
      <c r="CI313" s="18">
        <v>0.99850000000000005</v>
      </c>
      <c r="CJ313" s="18">
        <v>0.99850000000000005</v>
      </c>
      <c r="CK313" s="18">
        <v>0.99850000000000005</v>
      </c>
      <c r="CL313" s="18">
        <v>0.99850000000000005</v>
      </c>
      <c r="CM313" s="18">
        <v>0.99850000000000005</v>
      </c>
      <c r="CN313" s="18">
        <v>0.99850000000000005</v>
      </c>
      <c r="CO313" s="18">
        <v>0.99850000000000005</v>
      </c>
      <c r="CP313" s="18">
        <v>0.99850000000000005</v>
      </c>
      <c r="CQ313" s="18">
        <v>0.99850000000000005</v>
      </c>
      <c r="CR313" s="18">
        <v>0.99850000000000005</v>
      </c>
      <c r="CS313" s="18">
        <v>0.99850000000000005</v>
      </c>
      <c r="CT313" s="18">
        <v>0.99850000000000005</v>
      </c>
      <c r="CU313" s="18">
        <v>0.99850000000000005</v>
      </c>
      <c r="CV313" s="18">
        <v>0.99850000000000005</v>
      </c>
      <c r="CW313" s="18">
        <v>0.99850000000000005</v>
      </c>
      <c r="CX313" s="18">
        <v>0.99850000000000005</v>
      </c>
      <c r="CY313" s="18">
        <v>0.99850000000000005</v>
      </c>
      <c r="CZ313" s="18">
        <v>0.99850000000000005</v>
      </c>
      <c r="DA313" s="18">
        <v>0.99850000000000005</v>
      </c>
      <c r="DB313" s="18">
        <v>0.99850000000000005</v>
      </c>
      <c r="DC313" s="18"/>
      <c r="DD313" s="18"/>
      <c r="DE313" s="18"/>
    </row>
    <row r="314" spans="1:109" x14ac:dyDescent="0.25">
      <c r="A314" s="175">
        <v>103</v>
      </c>
      <c r="B314" s="18">
        <v>1</v>
      </c>
      <c r="C314" s="18">
        <v>0.99960000000000004</v>
      </c>
      <c r="D314" s="18">
        <v>0.99950000000000006</v>
      </c>
      <c r="E314" s="18">
        <v>0.99950000000000006</v>
      </c>
      <c r="F314" s="18">
        <v>0.99939999999999996</v>
      </c>
      <c r="G314" s="18">
        <v>0.99939999999999996</v>
      </c>
      <c r="H314" s="18">
        <v>0.99939999999999996</v>
      </c>
      <c r="I314" s="18">
        <v>0.99929999999999997</v>
      </c>
      <c r="J314" s="18">
        <v>0.99919999999999998</v>
      </c>
      <c r="K314" s="18">
        <v>0.99919999999999998</v>
      </c>
      <c r="L314" s="18">
        <v>0.99909999999999999</v>
      </c>
      <c r="M314" s="18">
        <v>0.999</v>
      </c>
      <c r="N314" s="18">
        <v>0.99890000000000001</v>
      </c>
      <c r="O314" s="18">
        <v>0.99880000000000002</v>
      </c>
      <c r="P314" s="18">
        <v>0.99870000000000003</v>
      </c>
      <c r="Q314" s="18">
        <v>0.99870000000000003</v>
      </c>
      <c r="R314" s="18">
        <v>0.99870000000000003</v>
      </c>
      <c r="S314" s="18">
        <v>0.99870000000000003</v>
      </c>
      <c r="T314" s="18">
        <v>0.99870000000000003</v>
      </c>
      <c r="U314" s="18">
        <v>0.99870000000000003</v>
      </c>
      <c r="V314" s="18">
        <v>0.99870000000000003</v>
      </c>
      <c r="W314" s="18">
        <v>0.99870000000000003</v>
      </c>
      <c r="X314" s="18">
        <v>0.99870000000000003</v>
      </c>
      <c r="Y314" s="18">
        <v>0.99870000000000003</v>
      </c>
      <c r="Z314" s="18">
        <v>0.99870000000000003</v>
      </c>
      <c r="AA314" s="18">
        <v>0.99870000000000003</v>
      </c>
      <c r="AB314" s="18">
        <v>0.99870000000000003</v>
      </c>
      <c r="AC314" s="18">
        <v>0.99870000000000003</v>
      </c>
      <c r="AD314" s="18">
        <v>0.99870000000000003</v>
      </c>
      <c r="AE314" s="18">
        <v>0.99870000000000003</v>
      </c>
      <c r="AF314" s="18">
        <v>0.99870000000000003</v>
      </c>
      <c r="AG314" s="18">
        <v>0.99870000000000003</v>
      </c>
      <c r="AH314" s="18">
        <v>0.99870000000000003</v>
      </c>
      <c r="AI314" s="18">
        <v>0.99870000000000003</v>
      </c>
      <c r="AJ314" s="18">
        <v>0.99870000000000003</v>
      </c>
      <c r="AK314" s="18">
        <v>0.99870000000000003</v>
      </c>
      <c r="AL314" s="18">
        <v>0.99870000000000003</v>
      </c>
      <c r="AM314" s="18">
        <v>0.99870000000000003</v>
      </c>
      <c r="AN314" s="18">
        <v>0.99870000000000003</v>
      </c>
      <c r="AO314" s="18">
        <v>0.99870000000000003</v>
      </c>
      <c r="AP314" s="18">
        <v>0.99870000000000003</v>
      </c>
      <c r="AQ314" s="18">
        <v>0.99870000000000003</v>
      </c>
      <c r="AR314" s="18">
        <v>0.99870000000000003</v>
      </c>
      <c r="AS314" s="18">
        <v>0.99870000000000003</v>
      </c>
      <c r="AT314" s="18">
        <v>0.99870000000000003</v>
      </c>
      <c r="AU314" s="18">
        <v>0.99870000000000003</v>
      </c>
      <c r="AV314" s="18">
        <v>0.99870000000000003</v>
      </c>
      <c r="AW314" s="18">
        <v>0.99870000000000003</v>
      </c>
      <c r="AX314" s="18">
        <v>0.99870000000000003</v>
      </c>
      <c r="AY314" s="18">
        <v>0.99870000000000003</v>
      </c>
      <c r="AZ314" s="18">
        <v>0.99870000000000003</v>
      </c>
      <c r="BA314" s="18">
        <v>0.99870000000000003</v>
      </c>
      <c r="BB314" s="18">
        <v>0.99870000000000003</v>
      </c>
      <c r="BC314" s="18">
        <v>0.99870000000000003</v>
      </c>
      <c r="BD314" s="18">
        <v>0.99870000000000003</v>
      </c>
      <c r="BE314" s="18">
        <v>0.99870000000000003</v>
      </c>
      <c r="BF314" s="18">
        <v>0.99870000000000003</v>
      </c>
      <c r="BG314" s="18">
        <v>0.99870000000000003</v>
      </c>
      <c r="BH314" s="18">
        <v>0.99870000000000003</v>
      </c>
      <c r="BI314" s="18">
        <v>0.99870000000000003</v>
      </c>
      <c r="BJ314" s="18">
        <v>0.99870000000000003</v>
      </c>
      <c r="BK314" s="18">
        <v>0.99870000000000003</v>
      </c>
      <c r="BL314" s="18">
        <v>0.99870000000000003</v>
      </c>
      <c r="BM314" s="18">
        <v>0.99870000000000003</v>
      </c>
      <c r="BN314" s="18">
        <v>0.99870000000000003</v>
      </c>
      <c r="BO314" s="18">
        <v>0.99870000000000003</v>
      </c>
      <c r="BP314" s="18">
        <v>0.99870000000000003</v>
      </c>
      <c r="BQ314" s="18">
        <v>0.99870000000000003</v>
      </c>
      <c r="BR314" s="18">
        <v>0.99870000000000003</v>
      </c>
      <c r="BS314" s="18">
        <v>0.99870000000000003</v>
      </c>
      <c r="BT314" s="18">
        <v>0.99870000000000003</v>
      </c>
      <c r="BU314" s="18">
        <v>0.99870000000000003</v>
      </c>
      <c r="BV314" s="18">
        <v>0.99870000000000003</v>
      </c>
      <c r="BW314" s="18">
        <v>0.99870000000000003</v>
      </c>
      <c r="BX314" s="18">
        <v>0.99870000000000003</v>
      </c>
      <c r="BY314" s="18">
        <v>0.99870000000000003</v>
      </c>
      <c r="BZ314" s="18">
        <v>0.99870000000000003</v>
      </c>
      <c r="CA314" s="18">
        <v>0.99870000000000003</v>
      </c>
      <c r="CB314" s="18">
        <v>0.99870000000000003</v>
      </c>
      <c r="CC314" s="18">
        <v>0.99870000000000003</v>
      </c>
      <c r="CD314" s="18">
        <v>0.99870000000000003</v>
      </c>
      <c r="CE314" s="18">
        <v>0.99870000000000003</v>
      </c>
      <c r="CF314" s="18">
        <v>0.99870000000000003</v>
      </c>
      <c r="CG314" s="18">
        <v>0.99870000000000003</v>
      </c>
      <c r="CH314" s="18">
        <v>0.99870000000000003</v>
      </c>
      <c r="CI314" s="18">
        <v>0.99870000000000003</v>
      </c>
      <c r="CJ314" s="18">
        <v>0.99870000000000003</v>
      </c>
      <c r="CK314" s="18">
        <v>0.99870000000000003</v>
      </c>
      <c r="CL314" s="18">
        <v>0.99870000000000003</v>
      </c>
      <c r="CM314" s="18">
        <v>0.99870000000000003</v>
      </c>
      <c r="CN314" s="18">
        <v>0.99870000000000003</v>
      </c>
      <c r="CO314" s="18">
        <v>0.99870000000000003</v>
      </c>
      <c r="CP314" s="18">
        <v>0.99870000000000003</v>
      </c>
      <c r="CQ314" s="18">
        <v>0.99870000000000003</v>
      </c>
      <c r="CR314" s="18">
        <v>0.99870000000000003</v>
      </c>
      <c r="CS314" s="18">
        <v>0.99870000000000003</v>
      </c>
      <c r="CT314" s="18">
        <v>0.99870000000000003</v>
      </c>
      <c r="CU314" s="18">
        <v>0.99870000000000003</v>
      </c>
      <c r="CV314" s="18">
        <v>0.99870000000000003</v>
      </c>
      <c r="CW314" s="18">
        <v>0.99870000000000003</v>
      </c>
      <c r="CX314" s="18">
        <v>0.99870000000000003</v>
      </c>
      <c r="CY314" s="18">
        <v>0.99870000000000003</v>
      </c>
      <c r="CZ314" s="18">
        <v>0.99870000000000003</v>
      </c>
      <c r="DA314" s="18">
        <v>0.99870000000000003</v>
      </c>
      <c r="DB314" s="18">
        <v>0.99870000000000003</v>
      </c>
      <c r="DC314" s="18"/>
      <c r="DD314" s="18"/>
      <c r="DE314" s="18"/>
    </row>
    <row r="315" spans="1:109" x14ac:dyDescent="0.25">
      <c r="A315" s="175">
        <v>104</v>
      </c>
      <c r="B315" s="18">
        <v>1</v>
      </c>
      <c r="C315" s="18">
        <v>0.99960000000000004</v>
      </c>
      <c r="D315" s="18">
        <v>0.99950000000000006</v>
      </c>
      <c r="E315" s="18">
        <v>0.99950000000000006</v>
      </c>
      <c r="F315" s="18">
        <v>0.99950000000000006</v>
      </c>
      <c r="G315" s="18">
        <v>0.99950000000000006</v>
      </c>
      <c r="H315" s="18">
        <v>0.99939999999999996</v>
      </c>
      <c r="I315" s="18">
        <v>0.99939999999999996</v>
      </c>
      <c r="J315" s="18">
        <v>0.99929999999999997</v>
      </c>
      <c r="K315" s="18">
        <v>0.99929999999999997</v>
      </c>
      <c r="L315" s="18">
        <v>0.99919999999999998</v>
      </c>
      <c r="M315" s="18">
        <v>0.99909999999999999</v>
      </c>
      <c r="N315" s="18">
        <v>0.999</v>
      </c>
      <c r="O315" s="18">
        <v>0.99890000000000001</v>
      </c>
      <c r="P315" s="18">
        <v>0.99880000000000002</v>
      </c>
      <c r="Q315" s="18">
        <v>0.99880000000000002</v>
      </c>
      <c r="R315" s="18">
        <v>0.99880000000000002</v>
      </c>
      <c r="S315" s="18">
        <v>0.99880000000000002</v>
      </c>
      <c r="T315" s="18">
        <v>0.99880000000000002</v>
      </c>
      <c r="U315" s="18">
        <v>0.99880000000000002</v>
      </c>
      <c r="V315" s="18">
        <v>0.99880000000000002</v>
      </c>
      <c r="W315" s="18">
        <v>0.99880000000000002</v>
      </c>
      <c r="X315" s="18">
        <v>0.99880000000000002</v>
      </c>
      <c r="Y315" s="18">
        <v>0.99880000000000002</v>
      </c>
      <c r="Z315" s="18">
        <v>0.99880000000000002</v>
      </c>
      <c r="AA315" s="18">
        <v>0.99880000000000002</v>
      </c>
      <c r="AB315" s="18">
        <v>0.99880000000000002</v>
      </c>
      <c r="AC315" s="18">
        <v>0.99880000000000002</v>
      </c>
      <c r="AD315" s="18">
        <v>0.99880000000000002</v>
      </c>
      <c r="AE315" s="18">
        <v>0.99880000000000002</v>
      </c>
      <c r="AF315" s="18">
        <v>0.99880000000000002</v>
      </c>
      <c r="AG315" s="18">
        <v>0.99880000000000002</v>
      </c>
      <c r="AH315" s="18">
        <v>0.99880000000000002</v>
      </c>
      <c r="AI315" s="18">
        <v>0.99880000000000002</v>
      </c>
      <c r="AJ315" s="18">
        <v>0.99880000000000002</v>
      </c>
      <c r="AK315" s="18">
        <v>0.99880000000000002</v>
      </c>
      <c r="AL315" s="18">
        <v>0.99880000000000002</v>
      </c>
      <c r="AM315" s="18">
        <v>0.99880000000000002</v>
      </c>
      <c r="AN315" s="18">
        <v>0.99880000000000002</v>
      </c>
      <c r="AO315" s="18">
        <v>0.99880000000000002</v>
      </c>
      <c r="AP315" s="18">
        <v>0.99880000000000002</v>
      </c>
      <c r="AQ315" s="18">
        <v>0.99880000000000002</v>
      </c>
      <c r="AR315" s="18">
        <v>0.99880000000000002</v>
      </c>
      <c r="AS315" s="18">
        <v>0.99880000000000002</v>
      </c>
      <c r="AT315" s="18">
        <v>0.99880000000000002</v>
      </c>
      <c r="AU315" s="18">
        <v>0.99880000000000002</v>
      </c>
      <c r="AV315" s="18">
        <v>0.99880000000000002</v>
      </c>
      <c r="AW315" s="18">
        <v>0.99880000000000002</v>
      </c>
      <c r="AX315" s="18">
        <v>0.99880000000000002</v>
      </c>
      <c r="AY315" s="18">
        <v>0.99880000000000002</v>
      </c>
      <c r="AZ315" s="18">
        <v>0.99880000000000002</v>
      </c>
      <c r="BA315" s="18">
        <v>0.99880000000000002</v>
      </c>
      <c r="BB315" s="18">
        <v>0.99880000000000002</v>
      </c>
      <c r="BC315" s="18">
        <v>0.99880000000000002</v>
      </c>
      <c r="BD315" s="18">
        <v>0.99880000000000002</v>
      </c>
      <c r="BE315" s="18">
        <v>0.99880000000000002</v>
      </c>
      <c r="BF315" s="18">
        <v>0.99880000000000002</v>
      </c>
      <c r="BG315" s="18">
        <v>0.99880000000000002</v>
      </c>
      <c r="BH315" s="18">
        <v>0.99880000000000002</v>
      </c>
      <c r="BI315" s="18">
        <v>0.99880000000000002</v>
      </c>
      <c r="BJ315" s="18">
        <v>0.99880000000000002</v>
      </c>
      <c r="BK315" s="18">
        <v>0.99880000000000002</v>
      </c>
      <c r="BL315" s="18">
        <v>0.99880000000000002</v>
      </c>
      <c r="BM315" s="18">
        <v>0.99880000000000002</v>
      </c>
      <c r="BN315" s="18">
        <v>0.99880000000000002</v>
      </c>
      <c r="BO315" s="18">
        <v>0.99880000000000002</v>
      </c>
      <c r="BP315" s="18">
        <v>0.99880000000000002</v>
      </c>
      <c r="BQ315" s="18">
        <v>0.99880000000000002</v>
      </c>
      <c r="BR315" s="18">
        <v>0.99880000000000002</v>
      </c>
      <c r="BS315" s="18">
        <v>0.99880000000000002</v>
      </c>
      <c r="BT315" s="18">
        <v>0.99880000000000002</v>
      </c>
      <c r="BU315" s="18">
        <v>0.99880000000000002</v>
      </c>
      <c r="BV315" s="18">
        <v>0.99880000000000002</v>
      </c>
      <c r="BW315" s="18">
        <v>0.99880000000000002</v>
      </c>
      <c r="BX315" s="18">
        <v>0.99880000000000002</v>
      </c>
      <c r="BY315" s="18">
        <v>0.99880000000000002</v>
      </c>
      <c r="BZ315" s="18">
        <v>0.99880000000000002</v>
      </c>
      <c r="CA315" s="18">
        <v>0.99880000000000002</v>
      </c>
      <c r="CB315" s="18">
        <v>0.99880000000000002</v>
      </c>
      <c r="CC315" s="18">
        <v>0.99880000000000002</v>
      </c>
      <c r="CD315" s="18">
        <v>0.99880000000000002</v>
      </c>
      <c r="CE315" s="18">
        <v>0.99880000000000002</v>
      </c>
      <c r="CF315" s="18">
        <v>0.99880000000000002</v>
      </c>
      <c r="CG315" s="18">
        <v>0.99880000000000002</v>
      </c>
      <c r="CH315" s="18">
        <v>0.99880000000000002</v>
      </c>
      <c r="CI315" s="18">
        <v>0.99880000000000002</v>
      </c>
      <c r="CJ315" s="18">
        <v>0.99880000000000002</v>
      </c>
      <c r="CK315" s="18">
        <v>0.99880000000000002</v>
      </c>
      <c r="CL315" s="18">
        <v>0.99880000000000002</v>
      </c>
      <c r="CM315" s="18">
        <v>0.99880000000000002</v>
      </c>
      <c r="CN315" s="18">
        <v>0.99880000000000002</v>
      </c>
      <c r="CO315" s="18">
        <v>0.99880000000000002</v>
      </c>
      <c r="CP315" s="18">
        <v>0.99880000000000002</v>
      </c>
      <c r="CQ315" s="18">
        <v>0.99880000000000002</v>
      </c>
      <c r="CR315" s="18">
        <v>0.99880000000000002</v>
      </c>
      <c r="CS315" s="18">
        <v>0.99880000000000002</v>
      </c>
      <c r="CT315" s="18">
        <v>0.99880000000000002</v>
      </c>
      <c r="CU315" s="18">
        <v>0.99880000000000002</v>
      </c>
      <c r="CV315" s="18">
        <v>0.99880000000000002</v>
      </c>
      <c r="CW315" s="18">
        <v>0.99880000000000002</v>
      </c>
      <c r="CX315" s="18">
        <v>0.99880000000000002</v>
      </c>
      <c r="CY315" s="18">
        <v>0.99880000000000002</v>
      </c>
      <c r="CZ315" s="18">
        <v>0.99880000000000002</v>
      </c>
      <c r="DA315" s="18">
        <v>0.99880000000000002</v>
      </c>
      <c r="DB315" s="18">
        <v>0.99880000000000002</v>
      </c>
      <c r="DC315" s="18"/>
      <c r="DD315" s="18"/>
      <c r="DE315" s="18"/>
    </row>
    <row r="316" spans="1:109" x14ac:dyDescent="0.25">
      <c r="A316" s="175">
        <v>105</v>
      </c>
      <c r="B316" s="18">
        <v>1</v>
      </c>
      <c r="C316" s="18">
        <v>0.99960000000000004</v>
      </c>
      <c r="D316" s="18">
        <v>0.99950000000000006</v>
      </c>
      <c r="E316" s="18">
        <v>0.99950000000000006</v>
      </c>
      <c r="F316" s="18">
        <v>0.99950000000000006</v>
      </c>
      <c r="G316" s="18">
        <v>0.99950000000000006</v>
      </c>
      <c r="H316" s="18">
        <v>0.99950000000000006</v>
      </c>
      <c r="I316" s="18">
        <v>0.99950000000000006</v>
      </c>
      <c r="J316" s="18">
        <v>0.99939999999999996</v>
      </c>
      <c r="K316" s="18">
        <v>0.99929999999999997</v>
      </c>
      <c r="L316" s="18">
        <v>0.99929999999999997</v>
      </c>
      <c r="M316" s="18">
        <v>0.99919999999999998</v>
      </c>
      <c r="N316" s="18">
        <v>0.99909999999999999</v>
      </c>
      <c r="O316" s="18">
        <v>0.999</v>
      </c>
      <c r="P316" s="18">
        <v>0.99890000000000001</v>
      </c>
      <c r="Q316" s="18">
        <v>0.99890000000000001</v>
      </c>
      <c r="R316" s="18">
        <v>0.99890000000000001</v>
      </c>
      <c r="S316" s="18">
        <v>0.99890000000000001</v>
      </c>
      <c r="T316" s="18">
        <v>0.99890000000000001</v>
      </c>
      <c r="U316" s="18">
        <v>0.99890000000000001</v>
      </c>
      <c r="V316" s="18">
        <v>0.99890000000000001</v>
      </c>
      <c r="W316" s="18">
        <v>0.99890000000000001</v>
      </c>
      <c r="X316" s="18">
        <v>0.99890000000000001</v>
      </c>
      <c r="Y316" s="18">
        <v>0.99890000000000001</v>
      </c>
      <c r="Z316" s="18">
        <v>0.99890000000000001</v>
      </c>
      <c r="AA316" s="18">
        <v>0.99890000000000001</v>
      </c>
      <c r="AB316" s="18">
        <v>0.99890000000000001</v>
      </c>
      <c r="AC316" s="18">
        <v>0.99890000000000001</v>
      </c>
      <c r="AD316" s="18">
        <v>0.99890000000000001</v>
      </c>
      <c r="AE316" s="18">
        <v>0.99890000000000001</v>
      </c>
      <c r="AF316" s="18">
        <v>0.99890000000000001</v>
      </c>
      <c r="AG316" s="18">
        <v>0.99890000000000001</v>
      </c>
      <c r="AH316" s="18">
        <v>0.99890000000000001</v>
      </c>
      <c r="AI316" s="18">
        <v>0.99890000000000001</v>
      </c>
      <c r="AJ316" s="18">
        <v>0.99890000000000001</v>
      </c>
      <c r="AK316" s="18">
        <v>0.99890000000000001</v>
      </c>
      <c r="AL316" s="18">
        <v>0.99890000000000001</v>
      </c>
      <c r="AM316" s="18">
        <v>0.99890000000000001</v>
      </c>
      <c r="AN316" s="18">
        <v>0.99890000000000001</v>
      </c>
      <c r="AO316" s="18">
        <v>0.99890000000000001</v>
      </c>
      <c r="AP316" s="18">
        <v>0.99890000000000001</v>
      </c>
      <c r="AQ316" s="18">
        <v>0.99890000000000001</v>
      </c>
      <c r="AR316" s="18">
        <v>0.99890000000000001</v>
      </c>
      <c r="AS316" s="18">
        <v>0.99890000000000001</v>
      </c>
      <c r="AT316" s="18">
        <v>0.99890000000000001</v>
      </c>
      <c r="AU316" s="18">
        <v>0.99890000000000001</v>
      </c>
      <c r="AV316" s="18">
        <v>0.99890000000000001</v>
      </c>
      <c r="AW316" s="18">
        <v>0.99890000000000001</v>
      </c>
      <c r="AX316" s="18">
        <v>0.99890000000000001</v>
      </c>
      <c r="AY316" s="18">
        <v>0.99890000000000001</v>
      </c>
      <c r="AZ316" s="18">
        <v>0.99890000000000001</v>
      </c>
      <c r="BA316" s="18">
        <v>0.99890000000000001</v>
      </c>
      <c r="BB316" s="18">
        <v>0.99890000000000001</v>
      </c>
      <c r="BC316" s="18">
        <v>0.99890000000000001</v>
      </c>
      <c r="BD316" s="18">
        <v>0.99890000000000001</v>
      </c>
      <c r="BE316" s="18">
        <v>0.99890000000000001</v>
      </c>
      <c r="BF316" s="18">
        <v>0.99890000000000001</v>
      </c>
      <c r="BG316" s="18">
        <v>0.99890000000000001</v>
      </c>
      <c r="BH316" s="18">
        <v>0.99890000000000001</v>
      </c>
      <c r="BI316" s="18">
        <v>0.99890000000000001</v>
      </c>
      <c r="BJ316" s="18">
        <v>0.99890000000000001</v>
      </c>
      <c r="BK316" s="18">
        <v>0.99890000000000001</v>
      </c>
      <c r="BL316" s="18">
        <v>0.99890000000000001</v>
      </c>
      <c r="BM316" s="18">
        <v>0.99890000000000001</v>
      </c>
      <c r="BN316" s="18">
        <v>0.99890000000000001</v>
      </c>
      <c r="BO316" s="18">
        <v>0.99890000000000001</v>
      </c>
      <c r="BP316" s="18">
        <v>0.99890000000000001</v>
      </c>
      <c r="BQ316" s="18">
        <v>0.99890000000000001</v>
      </c>
      <c r="BR316" s="18">
        <v>0.99890000000000001</v>
      </c>
      <c r="BS316" s="18">
        <v>0.99890000000000001</v>
      </c>
      <c r="BT316" s="18">
        <v>0.99890000000000001</v>
      </c>
      <c r="BU316" s="18">
        <v>0.99890000000000001</v>
      </c>
      <c r="BV316" s="18">
        <v>0.99890000000000001</v>
      </c>
      <c r="BW316" s="18">
        <v>0.99890000000000001</v>
      </c>
      <c r="BX316" s="18">
        <v>0.99890000000000001</v>
      </c>
      <c r="BY316" s="18">
        <v>0.99890000000000001</v>
      </c>
      <c r="BZ316" s="18">
        <v>0.99890000000000001</v>
      </c>
      <c r="CA316" s="18">
        <v>0.99890000000000001</v>
      </c>
      <c r="CB316" s="18">
        <v>0.99890000000000001</v>
      </c>
      <c r="CC316" s="18">
        <v>0.99890000000000001</v>
      </c>
      <c r="CD316" s="18">
        <v>0.99890000000000001</v>
      </c>
      <c r="CE316" s="18">
        <v>0.99890000000000001</v>
      </c>
      <c r="CF316" s="18">
        <v>0.99890000000000001</v>
      </c>
      <c r="CG316" s="18">
        <v>0.99890000000000001</v>
      </c>
      <c r="CH316" s="18">
        <v>0.99890000000000001</v>
      </c>
      <c r="CI316" s="18">
        <v>0.99890000000000001</v>
      </c>
      <c r="CJ316" s="18">
        <v>0.99890000000000001</v>
      </c>
      <c r="CK316" s="18">
        <v>0.99890000000000001</v>
      </c>
      <c r="CL316" s="18">
        <v>0.99890000000000001</v>
      </c>
      <c r="CM316" s="18">
        <v>0.99890000000000001</v>
      </c>
      <c r="CN316" s="18">
        <v>0.99890000000000001</v>
      </c>
      <c r="CO316" s="18">
        <v>0.99890000000000001</v>
      </c>
      <c r="CP316" s="18">
        <v>0.99890000000000001</v>
      </c>
      <c r="CQ316" s="18">
        <v>0.99890000000000001</v>
      </c>
      <c r="CR316" s="18">
        <v>0.99890000000000001</v>
      </c>
      <c r="CS316" s="18">
        <v>0.99890000000000001</v>
      </c>
      <c r="CT316" s="18">
        <v>0.99890000000000001</v>
      </c>
      <c r="CU316" s="18">
        <v>0.99890000000000001</v>
      </c>
      <c r="CV316" s="18">
        <v>0.99890000000000001</v>
      </c>
      <c r="CW316" s="18">
        <v>0.99890000000000001</v>
      </c>
      <c r="CX316" s="18">
        <v>0.99890000000000001</v>
      </c>
      <c r="CY316" s="18">
        <v>0.99890000000000001</v>
      </c>
      <c r="CZ316" s="18">
        <v>0.99890000000000001</v>
      </c>
      <c r="DA316" s="18">
        <v>0.99890000000000001</v>
      </c>
      <c r="DB316" s="18">
        <v>0.99890000000000001</v>
      </c>
      <c r="DC316" s="18"/>
      <c r="DD316" s="18"/>
      <c r="DE316" s="18"/>
    </row>
    <row r="317" spans="1:109" x14ac:dyDescent="0.25">
      <c r="A317" s="175">
        <v>106</v>
      </c>
      <c r="B317" s="18">
        <v>1</v>
      </c>
      <c r="C317" s="18">
        <v>0.99960000000000004</v>
      </c>
      <c r="D317" s="18">
        <v>0.99960000000000004</v>
      </c>
      <c r="E317" s="18">
        <v>0.99950000000000006</v>
      </c>
      <c r="F317" s="18">
        <v>0.99950000000000006</v>
      </c>
      <c r="G317" s="18">
        <v>0.99950000000000006</v>
      </c>
      <c r="H317" s="18">
        <v>0.99960000000000004</v>
      </c>
      <c r="I317" s="18">
        <v>0.99950000000000006</v>
      </c>
      <c r="J317" s="18">
        <v>0.99950000000000006</v>
      </c>
      <c r="K317" s="18">
        <v>0.99939999999999996</v>
      </c>
      <c r="L317" s="18">
        <v>0.99939999999999996</v>
      </c>
      <c r="M317" s="18">
        <v>0.99929999999999997</v>
      </c>
      <c r="N317" s="18">
        <v>0.99919999999999998</v>
      </c>
      <c r="O317" s="18">
        <v>0.99909999999999999</v>
      </c>
      <c r="P317" s="18">
        <v>0.99909999999999999</v>
      </c>
      <c r="Q317" s="18">
        <v>0.999</v>
      </c>
      <c r="R317" s="18">
        <v>0.999</v>
      </c>
      <c r="S317" s="18">
        <v>0.999</v>
      </c>
      <c r="T317" s="18">
        <v>0.999</v>
      </c>
      <c r="U317" s="18">
        <v>0.999</v>
      </c>
      <c r="V317" s="18">
        <v>0.999</v>
      </c>
      <c r="W317" s="18">
        <v>0.999</v>
      </c>
      <c r="X317" s="18">
        <v>0.999</v>
      </c>
      <c r="Y317" s="18">
        <v>0.999</v>
      </c>
      <c r="Z317" s="18">
        <v>0.999</v>
      </c>
      <c r="AA317" s="18">
        <v>0.999</v>
      </c>
      <c r="AB317" s="18">
        <v>0.999</v>
      </c>
      <c r="AC317" s="18">
        <v>0.999</v>
      </c>
      <c r="AD317" s="18">
        <v>0.999</v>
      </c>
      <c r="AE317" s="18">
        <v>0.999</v>
      </c>
      <c r="AF317" s="18">
        <v>0.999</v>
      </c>
      <c r="AG317" s="18">
        <v>0.999</v>
      </c>
      <c r="AH317" s="18">
        <v>0.999</v>
      </c>
      <c r="AI317" s="18">
        <v>0.999</v>
      </c>
      <c r="AJ317" s="18">
        <v>0.999</v>
      </c>
      <c r="AK317" s="18">
        <v>0.999</v>
      </c>
      <c r="AL317" s="18">
        <v>0.999</v>
      </c>
      <c r="AM317" s="18">
        <v>0.999</v>
      </c>
      <c r="AN317" s="18">
        <v>0.999</v>
      </c>
      <c r="AO317" s="18">
        <v>0.999</v>
      </c>
      <c r="AP317" s="18">
        <v>0.999</v>
      </c>
      <c r="AQ317" s="18">
        <v>0.999</v>
      </c>
      <c r="AR317" s="18">
        <v>0.999</v>
      </c>
      <c r="AS317" s="18">
        <v>0.999</v>
      </c>
      <c r="AT317" s="18">
        <v>0.999</v>
      </c>
      <c r="AU317" s="18">
        <v>0.999</v>
      </c>
      <c r="AV317" s="18">
        <v>0.999</v>
      </c>
      <c r="AW317" s="18">
        <v>0.999</v>
      </c>
      <c r="AX317" s="18">
        <v>0.999</v>
      </c>
      <c r="AY317" s="18">
        <v>0.999</v>
      </c>
      <c r="AZ317" s="18">
        <v>0.999</v>
      </c>
      <c r="BA317" s="18">
        <v>0.999</v>
      </c>
      <c r="BB317" s="18">
        <v>0.999</v>
      </c>
      <c r="BC317" s="18">
        <v>0.999</v>
      </c>
      <c r="BD317" s="18">
        <v>0.999</v>
      </c>
      <c r="BE317" s="18">
        <v>0.999</v>
      </c>
      <c r="BF317" s="18">
        <v>0.999</v>
      </c>
      <c r="BG317" s="18">
        <v>0.999</v>
      </c>
      <c r="BH317" s="18">
        <v>0.999</v>
      </c>
      <c r="BI317" s="18">
        <v>0.999</v>
      </c>
      <c r="BJ317" s="18">
        <v>0.999</v>
      </c>
      <c r="BK317" s="18">
        <v>0.999</v>
      </c>
      <c r="BL317" s="18">
        <v>0.999</v>
      </c>
      <c r="BM317" s="18">
        <v>0.999</v>
      </c>
      <c r="BN317" s="18">
        <v>0.999</v>
      </c>
      <c r="BO317" s="18">
        <v>0.999</v>
      </c>
      <c r="BP317" s="18">
        <v>0.999</v>
      </c>
      <c r="BQ317" s="18">
        <v>0.999</v>
      </c>
      <c r="BR317" s="18">
        <v>0.999</v>
      </c>
      <c r="BS317" s="18">
        <v>0.999</v>
      </c>
      <c r="BT317" s="18">
        <v>0.999</v>
      </c>
      <c r="BU317" s="18">
        <v>0.999</v>
      </c>
      <c r="BV317" s="18">
        <v>0.999</v>
      </c>
      <c r="BW317" s="18">
        <v>0.999</v>
      </c>
      <c r="BX317" s="18">
        <v>0.999</v>
      </c>
      <c r="BY317" s="18">
        <v>0.999</v>
      </c>
      <c r="BZ317" s="18">
        <v>0.999</v>
      </c>
      <c r="CA317" s="18">
        <v>0.999</v>
      </c>
      <c r="CB317" s="18">
        <v>0.999</v>
      </c>
      <c r="CC317" s="18">
        <v>0.999</v>
      </c>
      <c r="CD317" s="18">
        <v>0.999</v>
      </c>
      <c r="CE317" s="18">
        <v>0.999</v>
      </c>
      <c r="CF317" s="18">
        <v>0.999</v>
      </c>
      <c r="CG317" s="18">
        <v>0.999</v>
      </c>
      <c r="CH317" s="18">
        <v>0.999</v>
      </c>
      <c r="CI317" s="18">
        <v>0.999</v>
      </c>
      <c r="CJ317" s="18">
        <v>0.999</v>
      </c>
      <c r="CK317" s="18">
        <v>0.999</v>
      </c>
      <c r="CL317" s="18">
        <v>0.999</v>
      </c>
      <c r="CM317" s="18">
        <v>0.999</v>
      </c>
      <c r="CN317" s="18">
        <v>0.999</v>
      </c>
      <c r="CO317" s="18">
        <v>0.999</v>
      </c>
      <c r="CP317" s="18">
        <v>0.999</v>
      </c>
      <c r="CQ317" s="18">
        <v>0.999</v>
      </c>
      <c r="CR317" s="18">
        <v>0.999</v>
      </c>
      <c r="CS317" s="18">
        <v>0.999</v>
      </c>
      <c r="CT317" s="18">
        <v>0.999</v>
      </c>
      <c r="CU317" s="18">
        <v>0.999</v>
      </c>
      <c r="CV317" s="18">
        <v>0.999</v>
      </c>
      <c r="CW317" s="18">
        <v>0.999</v>
      </c>
      <c r="CX317" s="18">
        <v>0.999</v>
      </c>
      <c r="CY317" s="18">
        <v>0.999</v>
      </c>
      <c r="CZ317" s="18">
        <v>0.999</v>
      </c>
      <c r="DA317" s="18">
        <v>0.999</v>
      </c>
      <c r="DB317" s="18">
        <v>0.999</v>
      </c>
      <c r="DC317" s="18"/>
      <c r="DD317" s="18"/>
      <c r="DE317" s="18"/>
    </row>
    <row r="318" spans="1:109" x14ac:dyDescent="0.25">
      <c r="A318" s="175">
        <v>107</v>
      </c>
      <c r="B318" s="18">
        <v>1</v>
      </c>
      <c r="C318" s="18">
        <v>0.99960000000000004</v>
      </c>
      <c r="D318" s="18">
        <v>0.99960000000000004</v>
      </c>
      <c r="E318" s="18">
        <v>0.99960000000000004</v>
      </c>
      <c r="F318" s="18">
        <v>0.99960000000000004</v>
      </c>
      <c r="G318" s="18">
        <v>0.99960000000000004</v>
      </c>
      <c r="H318" s="18">
        <v>0.99960000000000004</v>
      </c>
      <c r="I318" s="18">
        <v>0.99960000000000004</v>
      </c>
      <c r="J318" s="18">
        <v>0.99960000000000004</v>
      </c>
      <c r="K318" s="18">
        <v>0.99950000000000006</v>
      </c>
      <c r="L318" s="18">
        <v>0.99950000000000006</v>
      </c>
      <c r="M318" s="18">
        <v>0.99939999999999996</v>
      </c>
      <c r="N318" s="18">
        <v>0.99929999999999997</v>
      </c>
      <c r="O318" s="18">
        <v>0.99919999999999998</v>
      </c>
      <c r="P318" s="18">
        <v>0.99919999999999998</v>
      </c>
      <c r="Q318" s="18">
        <v>0.99909999999999999</v>
      </c>
      <c r="R318" s="18">
        <v>0.99909999999999999</v>
      </c>
      <c r="S318" s="18">
        <v>0.99909999999999999</v>
      </c>
      <c r="T318" s="18">
        <v>0.99909999999999999</v>
      </c>
      <c r="U318" s="18">
        <v>0.99909999999999999</v>
      </c>
      <c r="V318" s="18">
        <v>0.99909999999999999</v>
      </c>
      <c r="W318" s="18">
        <v>0.99909999999999999</v>
      </c>
      <c r="X318" s="18">
        <v>0.99909999999999999</v>
      </c>
      <c r="Y318" s="18">
        <v>0.99909999999999999</v>
      </c>
      <c r="Z318" s="18">
        <v>0.99909999999999999</v>
      </c>
      <c r="AA318" s="18">
        <v>0.99909999999999999</v>
      </c>
      <c r="AB318" s="18">
        <v>0.99909999999999999</v>
      </c>
      <c r="AC318" s="18">
        <v>0.99909999999999999</v>
      </c>
      <c r="AD318" s="18">
        <v>0.99909999999999999</v>
      </c>
      <c r="AE318" s="18">
        <v>0.99909999999999999</v>
      </c>
      <c r="AF318" s="18">
        <v>0.99909999999999999</v>
      </c>
      <c r="AG318" s="18">
        <v>0.99909999999999999</v>
      </c>
      <c r="AH318" s="18">
        <v>0.99909999999999999</v>
      </c>
      <c r="AI318" s="18">
        <v>0.99909999999999999</v>
      </c>
      <c r="AJ318" s="18">
        <v>0.99909999999999999</v>
      </c>
      <c r="AK318" s="18">
        <v>0.99909999999999999</v>
      </c>
      <c r="AL318" s="18">
        <v>0.99909999999999999</v>
      </c>
      <c r="AM318" s="18">
        <v>0.99909999999999999</v>
      </c>
      <c r="AN318" s="18">
        <v>0.99909999999999999</v>
      </c>
      <c r="AO318" s="18">
        <v>0.99909999999999999</v>
      </c>
      <c r="AP318" s="18">
        <v>0.99909999999999999</v>
      </c>
      <c r="AQ318" s="18">
        <v>0.99909999999999999</v>
      </c>
      <c r="AR318" s="18">
        <v>0.99909999999999999</v>
      </c>
      <c r="AS318" s="18">
        <v>0.99909999999999999</v>
      </c>
      <c r="AT318" s="18">
        <v>0.99909999999999999</v>
      </c>
      <c r="AU318" s="18">
        <v>0.99909999999999999</v>
      </c>
      <c r="AV318" s="18">
        <v>0.99909999999999999</v>
      </c>
      <c r="AW318" s="18">
        <v>0.99909999999999999</v>
      </c>
      <c r="AX318" s="18">
        <v>0.99909999999999999</v>
      </c>
      <c r="AY318" s="18">
        <v>0.99909999999999999</v>
      </c>
      <c r="AZ318" s="18">
        <v>0.99909999999999999</v>
      </c>
      <c r="BA318" s="18">
        <v>0.99909999999999999</v>
      </c>
      <c r="BB318" s="18">
        <v>0.99909999999999999</v>
      </c>
      <c r="BC318" s="18">
        <v>0.99909999999999999</v>
      </c>
      <c r="BD318" s="18">
        <v>0.99909999999999999</v>
      </c>
      <c r="BE318" s="18">
        <v>0.99909999999999999</v>
      </c>
      <c r="BF318" s="18">
        <v>0.99909999999999999</v>
      </c>
      <c r="BG318" s="18">
        <v>0.99909999999999999</v>
      </c>
      <c r="BH318" s="18">
        <v>0.99909999999999999</v>
      </c>
      <c r="BI318" s="18">
        <v>0.99909999999999999</v>
      </c>
      <c r="BJ318" s="18">
        <v>0.99909999999999999</v>
      </c>
      <c r="BK318" s="18">
        <v>0.99909999999999999</v>
      </c>
      <c r="BL318" s="18">
        <v>0.99909999999999999</v>
      </c>
      <c r="BM318" s="18">
        <v>0.99909999999999999</v>
      </c>
      <c r="BN318" s="18">
        <v>0.99909999999999999</v>
      </c>
      <c r="BO318" s="18">
        <v>0.99909999999999999</v>
      </c>
      <c r="BP318" s="18">
        <v>0.99909999999999999</v>
      </c>
      <c r="BQ318" s="18">
        <v>0.99909999999999999</v>
      </c>
      <c r="BR318" s="18">
        <v>0.99909999999999999</v>
      </c>
      <c r="BS318" s="18">
        <v>0.99909999999999999</v>
      </c>
      <c r="BT318" s="18">
        <v>0.99909999999999999</v>
      </c>
      <c r="BU318" s="18">
        <v>0.99909999999999999</v>
      </c>
      <c r="BV318" s="18">
        <v>0.99909999999999999</v>
      </c>
      <c r="BW318" s="18">
        <v>0.99909999999999999</v>
      </c>
      <c r="BX318" s="18">
        <v>0.99909999999999999</v>
      </c>
      <c r="BY318" s="18">
        <v>0.99909999999999999</v>
      </c>
      <c r="BZ318" s="18">
        <v>0.99909999999999999</v>
      </c>
      <c r="CA318" s="18">
        <v>0.99909999999999999</v>
      </c>
      <c r="CB318" s="18">
        <v>0.99909999999999999</v>
      </c>
      <c r="CC318" s="18">
        <v>0.99909999999999999</v>
      </c>
      <c r="CD318" s="18">
        <v>0.99909999999999999</v>
      </c>
      <c r="CE318" s="18">
        <v>0.99909999999999999</v>
      </c>
      <c r="CF318" s="18">
        <v>0.99909999999999999</v>
      </c>
      <c r="CG318" s="18">
        <v>0.99909999999999999</v>
      </c>
      <c r="CH318" s="18">
        <v>0.99909999999999999</v>
      </c>
      <c r="CI318" s="18">
        <v>0.99909999999999999</v>
      </c>
      <c r="CJ318" s="18">
        <v>0.99909999999999999</v>
      </c>
      <c r="CK318" s="18">
        <v>0.99909999999999999</v>
      </c>
      <c r="CL318" s="18">
        <v>0.99909999999999999</v>
      </c>
      <c r="CM318" s="18">
        <v>0.99909999999999999</v>
      </c>
      <c r="CN318" s="18">
        <v>0.99909999999999999</v>
      </c>
      <c r="CO318" s="18">
        <v>0.99909999999999999</v>
      </c>
      <c r="CP318" s="18">
        <v>0.99909999999999999</v>
      </c>
      <c r="CQ318" s="18">
        <v>0.99909999999999999</v>
      </c>
      <c r="CR318" s="18">
        <v>0.99909999999999999</v>
      </c>
      <c r="CS318" s="18">
        <v>0.99909999999999999</v>
      </c>
      <c r="CT318" s="18">
        <v>0.99909999999999999</v>
      </c>
      <c r="CU318" s="18">
        <v>0.99909999999999999</v>
      </c>
      <c r="CV318" s="18">
        <v>0.99909999999999999</v>
      </c>
      <c r="CW318" s="18">
        <v>0.99909999999999999</v>
      </c>
      <c r="CX318" s="18">
        <v>0.99909999999999999</v>
      </c>
      <c r="CY318" s="18">
        <v>0.99909999999999999</v>
      </c>
      <c r="CZ318" s="18">
        <v>0.99909999999999999</v>
      </c>
      <c r="DA318" s="18">
        <v>0.99909999999999999</v>
      </c>
      <c r="DB318" s="18">
        <v>0.99909999999999999</v>
      </c>
      <c r="DC318" s="18"/>
      <c r="DD318" s="18"/>
      <c r="DE318" s="18"/>
    </row>
    <row r="319" spans="1:109" x14ac:dyDescent="0.25">
      <c r="A319" s="175">
        <v>108</v>
      </c>
      <c r="B319" s="18">
        <v>1</v>
      </c>
      <c r="C319" s="18">
        <v>0.99970000000000003</v>
      </c>
      <c r="D319" s="18">
        <v>0.99960000000000004</v>
      </c>
      <c r="E319" s="18">
        <v>0.99960000000000004</v>
      </c>
      <c r="F319" s="18">
        <v>0.99960000000000004</v>
      </c>
      <c r="G319" s="18">
        <v>0.99960000000000004</v>
      </c>
      <c r="H319" s="18">
        <v>0.99960000000000004</v>
      </c>
      <c r="I319" s="18">
        <v>0.99960000000000004</v>
      </c>
      <c r="J319" s="18">
        <v>0.99960000000000004</v>
      </c>
      <c r="K319" s="18">
        <v>0.99960000000000004</v>
      </c>
      <c r="L319" s="18">
        <v>0.99960000000000004</v>
      </c>
      <c r="M319" s="18">
        <v>0.99950000000000006</v>
      </c>
      <c r="N319" s="18">
        <v>0.99939999999999996</v>
      </c>
      <c r="O319" s="18">
        <v>0.99929999999999997</v>
      </c>
      <c r="P319" s="18">
        <v>0.99929999999999997</v>
      </c>
      <c r="Q319" s="18">
        <v>0.99919999999999998</v>
      </c>
      <c r="R319" s="18">
        <v>0.99919999999999998</v>
      </c>
      <c r="S319" s="18">
        <v>0.99919999999999998</v>
      </c>
      <c r="T319" s="18">
        <v>0.99919999999999998</v>
      </c>
      <c r="U319" s="18">
        <v>0.99919999999999998</v>
      </c>
      <c r="V319" s="18">
        <v>0.99919999999999998</v>
      </c>
      <c r="W319" s="18">
        <v>0.99919999999999998</v>
      </c>
      <c r="X319" s="18">
        <v>0.99919999999999998</v>
      </c>
      <c r="Y319" s="18">
        <v>0.99919999999999998</v>
      </c>
      <c r="Z319" s="18">
        <v>0.99919999999999998</v>
      </c>
      <c r="AA319" s="18">
        <v>0.99919999999999998</v>
      </c>
      <c r="AB319" s="18">
        <v>0.99919999999999998</v>
      </c>
      <c r="AC319" s="18">
        <v>0.99919999999999998</v>
      </c>
      <c r="AD319" s="18">
        <v>0.99919999999999998</v>
      </c>
      <c r="AE319" s="18">
        <v>0.99919999999999998</v>
      </c>
      <c r="AF319" s="18">
        <v>0.99919999999999998</v>
      </c>
      <c r="AG319" s="18">
        <v>0.99919999999999998</v>
      </c>
      <c r="AH319" s="18">
        <v>0.99919999999999998</v>
      </c>
      <c r="AI319" s="18">
        <v>0.99919999999999998</v>
      </c>
      <c r="AJ319" s="18">
        <v>0.99919999999999998</v>
      </c>
      <c r="AK319" s="18">
        <v>0.99919999999999998</v>
      </c>
      <c r="AL319" s="18">
        <v>0.99919999999999998</v>
      </c>
      <c r="AM319" s="18">
        <v>0.99919999999999998</v>
      </c>
      <c r="AN319" s="18">
        <v>0.99919999999999998</v>
      </c>
      <c r="AO319" s="18">
        <v>0.99919999999999998</v>
      </c>
      <c r="AP319" s="18">
        <v>0.99919999999999998</v>
      </c>
      <c r="AQ319" s="18">
        <v>0.99919999999999998</v>
      </c>
      <c r="AR319" s="18">
        <v>0.99919999999999998</v>
      </c>
      <c r="AS319" s="18">
        <v>0.99919999999999998</v>
      </c>
      <c r="AT319" s="18">
        <v>0.99919999999999998</v>
      </c>
      <c r="AU319" s="18">
        <v>0.99919999999999998</v>
      </c>
      <c r="AV319" s="18">
        <v>0.99919999999999998</v>
      </c>
      <c r="AW319" s="18">
        <v>0.99919999999999998</v>
      </c>
      <c r="AX319" s="18">
        <v>0.99919999999999998</v>
      </c>
      <c r="AY319" s="18">
        <v>0.99919999999999998</v>
      </c>
      <c r="AZ319" s="18">
        <v>0.99919999999999998</v>
      </c>
      <c r="BA319" s="18">
        <v>0.99919999999999998</v>
      </c>
      <c r="BB319" s="18">
        <v>0.99919999999999998</v>
      </c>
      <c r="BC319" s="18">
        <v>0.99919999999999998</v>
      </c>
      <c r="BD319" s="18">
        <v>0.99919999999999998</v>
      </c>
      <c r="BE319" s="18">
        <v>0.99919999999999998</v>
      </c>
      <c r="BF319" s="18">
        <v>0.99919999999999998</v>
      </c>
      <c r="BG319" s="18">
        <v>0.99919999999999998</v>
      </c>
      <c r="BH319" s="18">
        <v>0.99919999999999998</v>
      </c>
      <c r="BI319" s="18">
        <v>0.99919999999999998</v>
      </c>
      <c r="BJ319" s="18">
        <v>0.99919999999999998</v>
      </c>
      <c r="BK319" s="18">
        <v>0.99919999999999998</v>
      </c>
      <c r="BL319" s="18">
        <v>0.99919999999999998</v>
      </c>
      <c r="BM319" s="18">
        <v>0.99919999999999998</v>
      </c>
      <c r="BN319" s="18">
        <v>0.99919999999999998</v>
      </c>
      <c r="BO319" s="18">
        <v>0.99919999999999998</v>
      </c>
      <c r="BP319" s="18">
        <v>0.99919999999999998</v>
      </c>
      <c r="BQ319" s="18">
        <v>0.99919999999999998</v>
      </c>
      <c r="BR319" s="18">
        <v>0.99919999999999998</v>
      </c>
      <c r="BS319" s="18">
        <v>0.99919999999999998</v>
      </c>
      <c r="BT319" s="18">
        <v>0.99919999999999998</v>
      </c>
      <c r="BU319" s="18">
        <v>0.99919999999999998</v>
      </c>
      <c r="BV319" s="18">
        <v>0.99919999999999998</v>
      </c>
      <c r="BW319" s="18">
        <v>0.99919999999999998</v>
      </c>
      <c r="BX319" s="18">
        <v>0.99919999999999998</v>
      </c>
      <c r="BY319" s="18">
        <v>0.99919999999999998</v>
      </c>
      <c r="BZ319" s="18">
        <v>0.99919999999999998</v>
      </c>
      <c r="CA319" s="18">
        <v>0.99919999999999998</v>
      </c>
      <c r="CB319" s="18">
        <v>0.99919999999999998</v>
      </c>
      <c r="CC319" s="18">
        <v>0.99919999999999998</v>
      </c>
      <c r="CD319" s="18">
        <v>0.99919999999999998</v>
      </c>
      <c r="CE319" s="18">
        <v>0.99919999999999998</v>
      </c>
      <c r="CF319" s="18">
        <v>0.99919999999999998</v>
      </c>
      <c r="CG319" s="18">
        <v>0.99919999999999998</v>
      </c>
      <c r="CH319" s="18">
        <v>0.99919999999999998</v>
      </c>
      <c r="CI319" s="18">
        <v>0.99919999999999998</v>
      </c>
      <c r="CJ319" s="18">
        <v>0.99919999999999998</v>
      </c>
      <c r="CK319" s="18">
        <v>0.99919999999999998</v>
      </c>
      <c r="CL319" s="18">
        <v>0.99919999999999998</v>
      </c>
      <c r="CM319" s="18">
        <v>0.99919999999999998</v>
      </c>
      <c r="CN319" s="18">
        <v>0.99919999999999998</v>
      </c>
      <c r="CO319" s="18">
        <v>0.99919999999999998</v>
      </c>
      <c r="CP319" s="18">
        <v>0.99919999999999998</v>
      </c>
      <c r="CQ319" s="18">
        <v>0.99919999999999998</v>
      </c>
      <c r="CR319" s="18">
        <v>0.99919999999999998</v>
      </c>
      <c r="CS319" s="18">
        <v>0.99919999999999998</v>
      </c>
      <c r="CT319" s="18">
        <v>0.99919999999999998</v>
      </c>
      <c r="CU319" s="18">
        <v>0.99919999999999998</v>
      </c>
      <c r="CV319" s="18">
        <v>0.99919999999999998</v>
      </c>
      <c r="CW319" s="18">
        <v>0.99919999999999998</v>
      </c>
      <c r="CX319" s="18">
        <v>0.99919999999999998</v>
      </c>
      <c r="CY319" s="18">
        <v>0.99919999999999998</v>
      </c>
      <c r="CZ319" s="18">
        <v>0.99919999999999998</v>
      </c>
      <c r="DA319" s="18">
        <v>0.99919999999999998</v>
      </c>
      <c r="DB319" s="18">
        <v>0.99919999999999998</v>
      </c>
      <c r="DC319" s="18"/>
      <c r="DD319" s="18"/>
      <c r="DE319" s="18"/>
    </row>
    <row r="320" spans="1:109" x14ac:dyDescent="0.25">
      <c r="A320" s="175">
        <v>109</v>
      </c>
      <c r="B320" s="18">
        <v>1</v>
      </c>
      <c r="C320" s="18">
        <v>0.99970000000000003</v>
      </c>
      <c r="D320" s="18">
        <v>0.99970000000000003</v>
      </c>
      <c r="E320" s="18">
        <v>0.99960000000000004</v>
      </c>
      <c r="F320" s="18">
        <v>0.99960000000000004</v>
      </c>
      <c r="G320" s="18">
        <v>0.99960000000000004</v>
      </c>
      <c r="H320" s="18">
        <v>0.99970000000000003</v>
      </c>
      <c r="I320" s="18">
        <v>0.99970000000000003</v>
      </c>
      <c r="J320" s="18">
        <v>0.99970000000000003</v>
      </c>
      <c r="K320" s="18">
        <v>0.99970000000000003</v>
      </c>
      <c r="L320" s="18">
        <v>0.99960000000000004</v>
      </c>
      <c r="M320" s="18">
        <v>0.99960000000000004</v>
      </c>
      <c r="N320" s="18">
        <v>0.99950000000000006</v>
      </c>
      <c r="O320" s="18">
        <v>0.99950000000000006</v>
      </c>
      <c r="P320" s="18">
        <v>0.99939999999999996</v>
      </c>
      <c r="Q320" s="18">
        <v>0.99929999999999997</v>
      </c>
      <c r="R320" s="18">
        <v>0.99929999999999997</v>
      </c>
      <c r="S320" s="18">
        <v>0.99929999999999997</v>
      </c>
      <c r="T320" s="18">
        <v>0.99929999999999997</v>
      </c>
      <c r="U320" s="18">
        <v>0.99929999999999997</v>
      </c>
      <c r="V320" s="18">
        <v>0.99929999999999997</v>
      </c>
      <c r="W320" s="18">
        <v>0.99929999999999997</v>
      </c>
      <c r="X320" s="18">
        <v>0.99929999999999997</v>
      </c>
      <c r="Y320" s="18">
        <v>0.99929999999999997</v>
      </c>
      <c r="Z320" s="18">
        <v>0.99929999999999997</v>
      </c>
      <c r="AA320" s="18">
        <v>0.99929999999999997</v>
      </c>
      <c r="AB320" s="18">
        <v>0.99929999999999997</v>
      </c>
      <c r="AC320" s="18">
        <v>0.99929999999999997</v>
      </c>
      <c r="AD320" s="18">
        <v>0.99929999999999997</v>
      </c>
      <c r="AE320" s="18">
        <v>0.99929999999999997</v>
      </c>
      <c r="AF320" s="18">
        <v>0.99929999999999997</v>
      </c>
      <c r="AG320" s="18">
        <v>0.99929999999999997</v>
      </c>
      <c r="AH320" s="18">
        <v>0.99929999999999997</v>
      </c>
      <c r="AI320" s="18">
        <v>0.99929999999999997</v>
      </c>
      <c r="AJ320" s="18">
        <v>0.99929999999999997</v>
      </c>
      <c r="AK320" s="18">
        <v>0.99929999999999997</v>
      </c>
      <c r="AL320" s="18">
        <v>0.99929999999999997</v>
      </c>
      <c r="AM320" s="18">
        <v>0.99929999999999997</v>
      </c>
      <c r="AN320" s="18">
        <v>0.99929999999999997</v>
      </c>
      <c r="AO320" s="18">
        <v>0.99929999999999997</v>
      </c>
      <c r="AP320" s="18">
        <v>0.99929999999999997</v>
      </c>
      <c r="AQ320" s="18">
        <v>0.99929999999999997</v>
      </c>
      <c r="AR320" s="18">
        <v>0.99929999999999997</v>
      </c>
      <c r="AS320" s="18">
        <v>0.99929999999999997</v>
      </c>
      <c r="AT320" s="18">
        <v>0.99929999999999997</v>
      </c>
      <c r="AU320" s="18">
        <v>0.99929999999999997</v>
      </c>
      <c r="AV320" s="18">
        <v>0.99929999999999997</v>
      </c>
      <c r="AW320" s="18">
        <v>0.99929999999999997</v>
      </c>
      <c r="AX320" s="18">
        <v>0.99929999999999997</v>
      </c>
      <c r="AY320" s="18">
        <v>0.99929999999999997</v>
      </c>
      <c r="AZ320" s="18">
        <v>0.99929999999999997</v>
      </c>
      <c r="BA320" s="18">
        <v>0.99929999999999997</v>
      </c>
      <c r="BB320" s="18">
        <v>0.99929999999999997</v>
      </c>
      <c r="BC320" s="18">
        <v>0.99929999999999997</v>
      </c>
      <c r="BD320" s="18">
        <v>0.99929999999999997</v>
      </c>
      <c r="BE320" s="18">
        <v>0.99929999999999997</v>
      </c>
      <c r="BF320" s="18">
        <v>0.99929999999999997</v>
      </c>
      <c r="BG320" s="18">
        <v>0.99929999999999997</v>
      </c>
      <c r="BH320" s="18">
        <v>0.99929999999999997</v>
      </c>
      <c r="BI320" s="18">
        <v>0.99929999999999997</v>
      </c>
      <c r="BJ320" s="18">
        <v>0.99929999999999997</v>
      </c>
      <c r="BK320" s="18">
        <v>0.99929999999999997</v>
      </c>
      <c r="BL320" s="18">
        <v>0.99929999999999997</v>
      </c>
      <c r="BM320" s="18">
        <v>0.99929999999999997</v>
      </c>
      <c r="BN320" s="18">
        <v>0.99929999999999997</v>
      </c>
      <c r="BO320" s="18">
        <v>0.99929999999999997</v>
      </c>
      <c r="BP320" s="18">
        <v>0.99929999999999997</v>
      </c>
      <c r="BQ320" s="18">
        <v>0.99929999999999997</v>
      </c>
      <c r="BR320" s="18">
        <v>0.99929999999999997</v>
      </c>
      <c r="BS320" s="18">
        <v>0.99929999999999997</v>
      </c>
      <c r="BT320" s="18">
        <v>0.99929999999999997</v>
      </c>
      <c r="BU320" s="18">
        <v>0.99929999999999997</v>
      </c>
      <c r="BV320" s="18">
        <v>0.99929999999999997</v>
      </c>
      <c r="BW320" s="18">
        <v>0.99929999999999997</v>
      </c>
      <c r="BX320" s="18">
        <v>0.99929999999999997</v>
      </c>
      <c r="BY320" s="18">
        <v>0.99929999999999997</v>
      </c>
      <c r="BZ320" s="18">
        <v>0.99929999999999997</v>
      </c>
      <c r="CA320" s="18">
        <v>0.99929999999999997</v>
      </c>
      <c r="CB320" s="18">
        <v>0.99929999999999997</v>
      </c>
      <c r="CC320" s="18">
        <v>0.99929999999999997</v>
      </c>
      <c r="CD320" s="18">
        <v>0.99929999999999997</v>
      </c>
      <c r="CE320" s="18">
        <v>0.99929999999999997</v>
      </c>
      <c r="CF320" s="18">
        <v>0.99929999999999997</v>
      </c>
      <c r="CG320" s="18">
        <v>0.99929999999999997</v>
      </c>
      <c r="CH320" s="18">
        <v>0.99929999999999997</v>
      </c>
      <c r="CI320" s="18">
        <v>0.99929999999999997</v>
      </c>
      <c r="CJ320" s="18">
        <v>0.99929999999999997</v>
      </c>
      <c r="CK320" s="18">
        <v>0.99929999999999997</v>
      </c>
      <c r="CL320" s="18">
        <v>0.99929999999999997</v>
      </c>
      <c r="CM320" s="18">
        <v>0.99929999999999997</v>
      </c>
      <c r="CN320" s="18">
        <v>0.99929999999999997</v>
      </c>
      <c r="CO320" s="18">
        <v>0.99929999999999997</v>
      </c>
      <c r="CP320" s="18">
        <v>0.99929999999999997</v>
      </c>
      <c r="CQ320" s="18">
        <v>0.99929999999999997</v>
      </c>
      <c r="CR320" s="18">
        <v>0.99929999999999997</v>
      </c>
      <c r="CS320" s="18">
        <v>0.99929999999999997</v>
      </c>
      <c r="CT320" s="18">
        <v>0.99929999999999997</v>
      </c>
      <c r="CU320" s="18">
        <v>0.99929999999999997</v>
      </c>
      <c r="CV320" s="18">
        <v>0.99929999999999997</v>
      </c>
      <c r="CW320" s="18">
        <v>0.99929999999999997</v>
      </c>
      <c r="CX320" s="18">
        <v>0.99929999999999997</v>
      </c>
      <c r="CY320" s="18">
        <v>0.99929999999999997</v>
      </c>
      <c r="CZ320" s="18">
        <v>0.99929999999999997</v>
      </c>
      <c r="DA320" s="18">
        <v>0.99929999999999997</v>
      </c>
      <c r="DB320" s="18">
        <v>0.99929999999999997</v>
      </c>
      <c r="DC320" s="18"/>
      <c r="DD320" s="18"/>
      <c r="DE320" s="18"/>
    </row>
    <row r="321" spans="1:109" x14ac:dyDescent="0.25">
      <c r="A321" s="175">
        <v>110</v>
      </c>
      <c r="B321" s="18">
        <v>1</v>
      </c>
      <c r="C321" s="18">
        <v>0.99980000000000002</v>
      </c>
      <c r="D321" s="18">
        <v>0.99970000000000003</v>
      </c>
      <c r="E321" s="18">
        <v>0.99970000000000003</v>
      </c>
      <c r="F321" s="18">
        <v>0.99970000000000003</v>
      </c>
      <c r="G321" s="18">
        <v>0.99970000000000003</v>
      </c>
      <c r="H321" s="18">
        <v>0.99970000000000003</v>
      </c>
      <c r="I321" s="18">
        <v>0.99970000000000003</v>
      </c>
      <c r="J321" s="18">
        <v>0.99970000000000003</v>
      </c>
      <c r="K321" s="18">
        <v>0.99970000000000003</v>
      </c>
      <c r="L321" s="18">
        <v>0.99970000000000003</v>
      </c>
      <c r="M321" s="18">
        <v>0.99970000000000003</v>
      </c>
      <c r="N321" s="18">
        <v>0.99960000000000004</v>
      </c>
      <c r="O321" s="18">
        <v>0.99960000000000004</v>
      </c>
      <c r="P321" s="18">
        <v>0.99950000000000006</v>
      </c>
      <c r="Q321" s="18">
        <v>0.99939999999999996</v>
      </c>
      <c r="R321" s="18">
        <v>0.99939999999999996</v>
      </c>
      <c r="S321" s="18">
        <v>0.99939999999999996</v>
      </c>
      <c r="T321" s="18">
        <v>0.99939999999999996</v>
      </c>
      <c r="U321" s="18">
        <v>0.99939999999999996</v>
      </c>
      <c r="V321" s="18">
        <v>0.99939999999999996</v>
      </c>
      <c r="W321" s="18">
        <v>0.99939999999999996</v>
      </c>
      <c r="X321" s="18">
        <v>0.99939999999999996</v>
      </c>
      <c r="Y321" s="18">
        <v>0.99939999999999996</v>
      </c>
      <c r="Z321" s="18">
        <v>0.99939999999999996</v>
      </c>
      <c r="AA321" s="18">
        <v>0.99939999999999996</v>
      </c>
      <c r="AB321" s="18">
        <v>0.99939999999999996</v>
      </c>
      <c r="AC321" s="18">
        <v>0.99939999999999996</v>
      </c>
      <c r="AD321" s="18">
        <v>0.99939999999999996</v>
      </c>
      <c r="AE321" s="18">
        <v>0.99939999999999996</v>
      </c>
      <c r="AF321" s="18">
        <v>0.99939999999999996</v>
      </c>
      <c r="AG321" s="18">
        <v>0.99939999999999996</v>
      </c>
      <c r="AH321" s="18">
        <v>0.99939999999999996</v>
      </c>
      <c r="AI321" s="18">
        <v>0.99939999999999996</v>
      </c>
      <c r="AJ321" s="18">
        <v>0.99939999999999996</v>
      </c>
      <c r="AK321" s="18">
        <v>0.99939999999999996</v>
      </c>
      <c r="AL321" s="18">
        <v>0.99939999999999996</v>
      </c>
      <c r="AM321" s="18">
        <v>0.99939999999999996</v>
      </c>
      <c r="AN321" s="18">
        <v>0.99939999999999996</v>
      </c>
      <c r="AO321" s="18">
        <v>0.99939999999999996</v>
      </c>
      <c r="AP321" s="18">
        <v>0.99939999999999996</v>
      </c>
      <c r="AQ321" s="18">
        <v>0.99939999999999996</v>
      </c>
      <c r="AR321" s="18">
        <v>0.99939999999999996</v>
      </c>
      <c r="AS321" s="18">
        <v>0.99939999999999996</v>
      </c>
      <c r="AT321" s="18">
        <v>0.99939999999999996</v>
      </c>
      <c r="AU321" s="18">
        <v>0.99939999999999996</v>
      </c>
      <c r="AV321" s="18">
        <v>0.99939999999999996</v>
      </c>
      <c r="AW321" s="18">
        <v>0.99939999999999996</v>
      </c>
      <c r="AX321" s="18">
        <v>0.99939999999999996</v>
      </c>
      <c r="AY321" s="18">
        <v>0.99939999999999996</v>
      </c>
      <c r="AZ321" s="18">
        <v>0.99939999999999996</v>
      </c>
      <c r="BA321" s="18">
        <v>0.99939999999999996</v>
      </c>
      <c r="BB321" s="18">
        <v>0.99939999999999996</v>
      </c>
      <c r="BC321" s="18">
        <v>0.99939999999999996</v>
      </c>
      <c r="BD321" s="18">
        <v>0.99939999999999996</v>
      </c>
      <c r="BE321" s="18">
        <v>0.99939999999999996</v>
      </c>
      <c r="BF321" s="18">
        <v>0.99939999999999996</v>
      </c>
      <c r="BG321" s="18">
        <v>0.99939999999999996</v>
      </c>
      <c r="BH321" s="18">
        <v>0.99939999999999996</v>
      </c>
      <c r="BI321" s="18">
        <v>0.99939999999999996</v>
      </c>
      <c r="BJ321" s="18">
        <v>0.99939999999999996</v>
      </c>
      <c r="BK321" s="18">
        <v>0.99939999999999996</v>
      </c>
      <c r="BL321" s="18">
        <v>0.99939999999999996</v>
      </c>
      <c r="BM321" s="18">
        <v>0.99939999999999996</v>
      </c>
      <c r="BN321" s="18">
        <v>0.99939999999999996</v>
      </c>
      <c r="BO321" s="18">
        <v>0.99939999999999996</v>
      </c>
      <c r="BP321" s="18">
        <v>0.99939999999999996</v>
      </c>
      <c r="BQ321" s="18">
        <v>0.99939999999999996</v>
      </c>
      <c r="BR321" s="18">
        <v>0.99939999999999996</v>
      </c>
      <c r="BS321" s="18">
        <v>0.99939999999999996</v>
      </c>
      <c r="BT321" s="18">
        <v>0.99939999999999996</v>
      </c>
      <c r="BU321" s="18">
        <v>0.99939999999999996</v>
      </c>
      <c r="BV321" s="18">
        <v>0.99939999999999996</v>
      </c>
      <c r="BW321" s="18">
        <v>0.99939999999999996</v>
      </c>
      <c r="BX321" s="18">
        <v>0.99939999999999996</v>
      </c>
      <c r="BY321" s="18">
        <v>0.99939999999999996</v>
      </c>
      <c r="BZ321" s="18">
        <v>0.99939999999999996</v>
      </c>
      <c r="CA321" s="18">
        <v>0.99939999999999996</v>
      </c>
      <c r="CB321" s="18">
        <v>0.99939999999999996</v>
      </c>
      <c r="CC321" s="18">
        <v>0.99939999999999996</v>
      </c>
      <c r="CD321" s="18">
        <v>0.99939999999999996</v>
      </c>
      <c r="CE321" s="18">
        <v>0.99939999999999996</v>
      </c>
      <c r="CF321" s="18">
        <v>0.99939999999999996</v>
      </c>
      <c r="CG321" s="18">
        <v>0.99939999999999996</v>
      </c>
      <c r="CH321" s="18">
        <v>0.99939999999999996</v>
      </c>
      <c r="CI321" s="18">
        <v>0.99939999999999996</v>
      </c>
      <c r="CJ321" s="18">
        <v>0.99939999999999996</v>
      </c>
      <c r="CK321" s="18">
        <v>0.99939999999999996</v>
      </c>
      <c r="CL321" s="18">
        <v>0.99939999999999996</v>
      </c>
      <c r="CM321" s="18">
        <v>0.99939999999999996</v>
      </c>
      <c r="CN321" s="18">
        <v>0.99939999999999996</v>
      </c>
      <c r="CO321" s="18">
        <v>0.99939999999999996</v>
      </c>
      <c r="CP321" s="18">
        <v>0.99939999999999996</v>
      </c>
      <c r="CQ321" s="18">
        <v>0.99939999999999996</v>
      </c>
      <c r="CR321" s="18">
        <v>0.99939999999999996</v>
      </c>
      <c r="CS321" s="18">
        <v>0.99939999999999996</v>
      </c>
      <c r="CT321" s="18">
        <v>0.99939999999999996</v>
      </c>
      <c r="CU321" s="18">
        <v>0.99939999999999996</v>
      </c>
      <c r="CV321" s="18">
        <v>0.99939999999999996</v>
      </c>
      <c r="CW321" s="18">
        <v>0.99939999999999996</v>
      </c>
      <c r="CX321" s="18">
        <v>0.99939999999999996</v>
      </c>
      <c r="CY321" s="18">
        <v>0.99939999999999996</v>
      </c>
      <c r="CZ321" s="18">
        <v>0.99939999999999996</v>
      </c>
      <c r="DA321" s="18">
        <v>0.99939999999999996</v>
      </c>
      <c r="DB321" s="18">
        <v>0.99939999999999996</v>
      </c>
      <c r="DC321" s="18"/>
      <c r="DD321" s="18"/>
      <c r="DE321" s="18"/>
    </row>
    <row r="322" spans="1:109" x14ac:dyDescent="0.25">
      <c r="A322" s="175">
        <v>111</v>
      </c>
      <c r="B322" s="18">
        <v>1</v>
      </c>
      <c r="C322" s="18">
        <v>0.99980000000000002</v>
      </c>
      <c r="D322" s="18">
        <v>0.99980000000000002</v>
      </c>
      <c r="E322" s="18">
        <v>0.99980000000000002</v>
      </c>
      <c r="F322" s="18">
        <v>0.99970000000000003</v>
      </c>
      <c r="G322" s="18">
        <v>0.99970000000000003</v>
      </c>
      <c r="H322" s="18">
        <v>0.99970000000000003</v>
      </c>
      <c r="I322" s="18">
        <v>0.99980000000000002</v>
      </c>
      <c r="J322" s="18">
        <v>0.99980000000000002</v>
      </c>
      <c r="K322" s="18">
        <v>0.99980000000000002</v>
      </c>
      <c r="L322" s="18">
        <v>0.99980000000000002</v>
      </c>
      <c r="M322" s="18">
        <v>0.99980000000000002</v>
      </c>
      <c r="N322" s="18">
        <v>0.99970000000000003</v>
      </c>
      <c r="O322" s="18">
        <v>0.99970000000000003</v>
      </c>
      <c r="P322" s="18">
        <v>0.99960000000000004</v>
      </c>
      <c r="Q322" s="18">
        <v>0.99960000000000004</v>
      </c>
      <c r="R322" s="18">
        <v>0.99960000000000004</v>
      </c>
      <c r="S322" s="18">
        <v>0.99960000000000004</v>
      </c>
      <c r="T322" s="18">
        <v>0.99960000000000004</v>
      </c>
      <c r="U322" s="18">
        <v>0.99960000000000004</v>
      </c>
      <c r="V322" s="18">
        <v>0.99960000000000004</v>
      </c>
      <c r="W322" s="18">
        <v>0.99960000000000004</v>
      </c>
      <c r="X322" s="18">
        <v>0.99960000000000004</v>
      </c>
      <c r="Y322" s="18">
        <v>0.99960000000000004</v>
      </c>
      <c r="Z322" s="18">
        <v>0.99960000000000004</v>
      </c>
      <c r="AA322" s="18">
        <v>0.99960000000000004</v>
      </c>
      <c r="AB322" s="18">
        <v>0.99960000000000004</v>
      </c>
      <c r="AC322" s="18">
        <v>0.99960000000000004</v>
      </c>
      <c r="AD322" s="18">
        <v>0.99960000000000004</v>
      </c>
      <c r="AE322" s="18">
        <v>0.99960000000000004</v>
      </c>
      <c r="AF322" s="18">
        <v>0.99960000000000004</v>
      </c>
      <c r="AG322" s="18">
        <v>0.99960000000000004</v>
      </c>
      <c r="AH322" s="18">
        <v>0.99960000000000004</v>
      </c>
      <c r="AI322" s="18">
        <v>0.99960000000000004</v>
      </c>
      <c r="AJ322" s="18">
        <v>0.99960000000000004</v>
      </c>
      <c r="AK322" s="18">
        <v>0.99960000000000004</v>
      </c>
      <c r="AL322" s="18">
        <v>0.99960000000000004</v>
      </c>
      <c r="AM322" s="18">
        <v>0.99960000000000004</v>
      </c>
      <c r="AN322" s="18">
        <v>0.99960000000000004</v>
      </c>
      <c r="AO322" s="18">
        <v>0.99960000000000004</v>
      </c>
      <c r="AP322" s="18">
        <v>0.99960000000000004</v>
      </c>
      <c r="AQ322" s="18">
        <v>0.99960000000000004</v>
      </c>
      <c r="AR322" s="18">
        <v>0.99960000000000004</v>
      </c>
      <c r="AS322" s="18">
        <v>0.99960000000000004</v>
      </c>
      <c r="AT322" s="18">
        <v>0.99960000000000004</v>
      </c>
      <c r="AU322" s="18">
        <v>0.99960000000000004</v>
      </c>
      <c r="AV322" s="18">
        <v>0.99960000000000004</v>
      </c>
      <c r="AW322" s="18">
        <v>0.99960000000000004</v>
      </c>
      <c r="AX322" s="18">
        <v>0.99960000000000004</v>
      </c>
      <c r="AY322" s="18">
        <v>0.99960000000000004</v>
      </c>
      <c r="AZ322" s="18">
        <v>0.99960000000000004</v>
      </c>
      <c r="BA322" s="18">
        <v>0.99960000000000004</v>
      </c>
      <c r="BB322" s="18">
        <v>0.99960000000000004</v>
      </c>
      <c r="BC322" s="18">
        <v>0.99960000000000004</v>
      </c>
      <c r="BD322" s="18">
        <v>0.99960000000000004</v>
      </c>
      <c r="BE322" s="18">
        <v>0.99960000000000004</v>
      </c>
      <c r="BF322" s="18">
        <v>0.99960000000000004</v>
      </c>
      <c r="BG322" s="18">
        <v>0.99960000000000004</v>
      </c>
      <c r="BH322" s="18">
        <v>0.99960000000000004</v>
      </c>
      <c r="BI322" s="18">
        <v>0.99960000000000004</v>
      </c>
      <c r="BJ322" s="18">
        <v>0.99960000000000004</v>
      </c>
      <c r="BK322" s="18">
        <v>0.99960000000000004</v>
      </c>
      <c r="BL322" s="18">
        <v>0.99960000000000004</v>
      </c>
      <c r="BM322" s="18">
        <v>0.99960000000000004</v>
      </c>
      <c r="BN322" s="18">
        <v>0.99960000000000004</v>
      </c>
      <c r="BO322" s="18">
        <v>0.99960000000000004</v>
      </c>
      <c r="BP322" s="18">
        <v>0.99960000000000004</v>
      </c>
      <c r="BQ322" s="18">
        <v>0.99960000000000004</v>
      </c>
      <c r="BR322" s="18">
        <v>0.99960000000000004</v>
      </c>
      <c r="BS322" s="18">
        <v>0.99960000000000004</v>
      </c>
      <c r="BT322" s="18">
        <v>0.99960000000000004</v>
      </c>
      <c r="BU322" s="18">
        <v>0.99960000000000004</v>
      </c>
      <c r="BV322" s="18">
        <v>0.99960000000000004</v>
      </c>
      <c r="BW322" s="18">
        <v>0.99960000000000004</v>
      </c>
      <c r="BX322" s="18">
        <v>0.99960000000000004</v>
      </c>
      <c r="BY322" s="18">
        <v>0.99960000000000004</v>
      </c>
      <c r="BZ322" s="18">
        <v>0.99960000000000004</v>
      </c>
      <c r="CA322" s="18">
        <v>0.99960000000000004</v>
      </c>
      <c r="CB322" s="18">
        <v>0.99960000000000004</v>
      </c>
      <c r="CC322" s="18">
        <v>0.99960000000000004</v>
      </c>
      <c r="CD322" s="18">
        <v>0.99960000000000004</v>
      </c>
      <c r="CE322" s="18">
        <v>0.99960000000000004</v>
      </c>
      <c r="CF322" s="18">
        <v>0.99960000000000004</v>
      </c>
      <c r="CG322" s="18">
        <v>0.99960000000000004</v>
      </c>
      <c r="CH322" s="18">
        <v>0.99960000000000004</v>
      </c>
      <c r="CI322" s="18">
        <v>0.99960000000000004</v>
      </c>
      <c r="CJ322" s="18">
        <v>0.99960000000000004</v>
      </c>
      <c r="CK322" s="18">
        <v>0.99960000000000004</v>
      </c>
      <c r="CL322" s="18">
        <v>0.99960000000000004</v>
      </c>
      <c r="CM322" s="18">
        <v>0.99960000000000004</v>
      </c>
      <c r="CN322" s="18">
        <v>0.99960000000000004</v>
      </c>
      <c r="CO322" s="18">
        <v>0.99960000000000004</v>
      </c>
      <c r="CP322" s="18">
        <v>0.99960000000000004</v>
      </c>
      <c r="CQ322" s="18">
        <v>0.99960000000000004</v>
      </c>
      <c r="CR322" s="18">
        <v>0.99960000000000004</v>
      </c>
      <c r="CS322" s="18">
        <v>0.99960000000000004</v>
      </c>
      <c r="CT322" s="18">
        <v>0.99960000000000004</v>
      </c>
      <c r="CU322" s="18">
        <v>0.99960000000000004</v>
      </c>
      <c r="CV322" s="18">
        <v>0.99960000000000004</v>
      </c>
      <c r="CW322" s="18">
        <v>0.99960000000000004</v>
      </c>
      <c r="CX322" s="18">
        <v>0.99960000000000004</v>
      </c>
      <c r="CY322" s="18">
        <v>0.99960000000000004</v>
      </c>
      <c r="CZ322" s="18">
        <v>0.99960000000000004</v>
      </c>
      <c r="DA322" s="18">
        <v>0.99960000000000004</v>
      </c>
      <c r="DB322" s="18">
        <v>0.99960000000000004</v>
      </c>
      <c r="DC322" s="18"/>
      <c r="DD322" s="18"/>
      <c r="DE322" s="18"/>
    </row>
    <row r="323" spans="1:109" x14ac:dyDescent="0.25">
      <c r="A323" s="175">
        <v>112</v>
      </c>
      <c r="B323" s="18">
        <v>1</v>
      </c>
      <c r="C323" s="18">
        <v>0.99980000000000002</v>
      </c>
      <c r="D323" s="18">
        <v>0.99980000000000002</v>
      </c>
      <c r="E323" s="18">
        <v>0.99980000000000002</v>
      </c>
      <c r="F323" s="18">
        <v>0.99980000000000002</v>
      </c>
      <c r="G323" s="18">
        <v>0.99980000000000002</v>
      </c>
      <c r="H323" s="18">
        <v>0.99980000000000002</v>
      </c>
      <c r="I323" s="18">
        <v>0.99980000000000002</v>
      </c>
      <c r="J323" s="18">
        <v>0.99980000000000002</v>
      </c>
      <c r="K323" s="18">
        <v>0.99980000000000002</v>
      </c>
      <c r="L323" s="18">
        <v>0.99980000000000002</v>
      </c>
      <c r="M323" s="18">
        <v>0.99980000000000002</v>
      </c>
      <c r="N323" s="18">
        <v>0.99980000000000002</v>
      </c>
      <c r="O323" s="18">
        <v>0.99980000000000002</v>
      </c>
      <c r="P323" s="18">
        <v>0.99970000000000003</v>
      </c>
      <c r="Q323" s="18">
        <v>0.99970000000000003</v>
      </c>
      <c r="R323" s="18">
        <v>0.99970000000000003</v>
      </c>
      <c r="S323" s="18">
        <v>0.99970000000000003</v>
      </c>
      <c r="T323" s="18">
        <v>0.99970000000000003</v>
      </c>
      <c r="U323" s="18">
        <v>0.99970000000000003</v>
      </c>
      <c r="V323" s="18">
        <v>0.99970000000000003</v>
      </c>
      <c r="W323" s="18">
        <v>0.99970000000000003</v>
      </c>
      <c r="X323" s="18">
        <v>0.99970000000000003</v>
      </c>
      <c r="Y323" s="18">
        <v>0.99970000000000003</v>
      </c>
      <c r="Z323" s="18">
        <v>0.99970000000000003</v>
      </c>
      <c r="AA323" s="18">
        <v>0.99970000000000003</v>
      </c>
      <c r="AB323" s="18">
        <v>0.99970000000000003</v>
      </c>
      <c r="AC323" s="18">
        <v>0.99970000000000003</v>
      </c>
      <c r="AD323" s="18">
        <v>0.99970000000000003</v>
      </c>
      <c r="AE323" s="18">
        <v>0.99970000000000003</v>
      </c>
      <c r="AF323" s="18">
        <v>0.99970000000000003</v>
      </c>
      <c r="AG323" s="18">
        <v>0.99970000000000003</v>
      </c>
      <c r="AH323" s="18">
        <v>0.99970000000000003</v>
      </c>
      <c r="AI323" s="18">
        <v>0.99970000000000003</v>
      </c>
      <c r="AJ323" s="18">
        <v>0.99970000000000003</v>
      </c>
      <c r="AK323" s="18">
        <v>0.99970000000000003</v>
      </c>
      <c r="AL323" s="18">
        <v>0.99970000000000003</v>
      </c>
      <c r="AM323" s="18">
        <v>0.99970000000000003</v>
      </c>
      <c r="AN323" s="18">
        <v>0.99970000000000003</v>
      </c>
      <c r="AO323" s="18">
        <v>0.99970000000000003</v>
      </c>
      <c r="AP323" s="18">
        <v>0.99970000000000003</v>
      </c>
      <c r="AQ323" s="18">
        <v>0.99970000000000003</v>
      </c>
      <c r="AR323" s="18">
        <v>0.99970000000000003</v>
      </c>
      <c r="AS323" s="18">
        <v>0.99970000000000003</v>
      </c>
      <c r="AT323" s="18">
        <v>0.99970000000000003</v>
      </c>
      <c r="AU323" s="18">
        <v>0.99970000000000003</v>
      </c>
      <c r="AV323" s="18">
        <v>0.99970000000000003</v>
      </c>
      <c r="AW323" s="18">
        <v>0.99970000000000003</v>
      </c>
      <c r="AX323" s="18">
        <v>0.99970000000000003</v>
      </c>
      <c r="AY323" s="18">
        <v>0.99970000000000003</v>
      </c>
      <c r="AZ323" s="18">
        <v>0.99970000000000003</v>
      </c>
      <c r="BA323" s="18">
        <v>0.99970000000000003</v>
      </c>
      <c r="BB323" s="18">
        <v>0.99970000000000003</v>
      </c>
      <c r="BC323" s="18">
        <v>0.99970000000000003</v>
      </c>
      <c r="BD323" s="18">
        <v>0.99970000000000003</v>
      </c>
      <c r="BE323" s="18">
        <v>0.99970000000000003</v>
      </c>
      <c r="BF323" s="18">
        <v>0.99970000000000003</v>
      </c>
      <c r="BG323" s="18">
        <v>0.99970000000000003</v>
      </c>
      <c r="BH323" s="18">
        <v>0.99970000000000003</v>
      </c>
      <c r="BI323" s="18">
        <v>0.99970000000000003</v>
      </c>
      <c r="BJ323" s="18">
        <v>0.99970000000000003</v>
      </c>
      <c r="BK323" s="18">
        <v>0.99970000000000003</v>
      </c>
      <c r="BL323" s="18">
        <v>0.99970000000000003</v>
      </c>
      <c r="BM323" s="18">
        <v>0.99970000000000003</v>
      </c>
      <c r="BN323" s="18">
        <v>0.99970000000000003</v>
      </c>
      <c r="BO323" s="18">
        <v>0.99970000000000003</v>
      </c>
      <c r="BP323" s="18">
        <v>0.99970000000000003</v>
      </c>
      <c r="BQ323" s="18">
        <v>0.99970000000000003</v>
      </c>
      <c r="BR323" s="18">
        <v>0.99970000000000003</v>
      </c>
      <c r="BS323" s="18">
        <v>0.99970000000000003</v>
      </c>
      <c r="BT323" s="18">
        <v>0.99970000000000003</v>
      </c>
      <c r="BU323" s="18">
        <v>0.99970000000000003</v>
      </c>
      <c r="BV323" s="18">
        <v>0.99970000000000003</v>
      </c>
      <c r="BW323" s="18">
        <v>0.99970000000000003</v>
      </c>
      <c r="BX323" s="18">
        <v>0.99970000000000003</v>
      </c>
      <c r="BY323" s="18">
        <v>0.99970000000000003</v>
      </c>
      <c r="BZ323" s="18">
        <v>0.99970000000000003</v>
      </c>
      <c r="CA323" s="18">
        <v>0.99970000000000003</v>
      </c>
      <c r="CB323" s="18">
        <v>0.99970000000000003</v>
      </c>
      <c r="CC323" s="18">
        <v>0.99970000000000003</v>
      </c>
      <c r="CD323" s="18">
        <v>0.99970000000000003</v>
      </c>
      <c r="CE323" s="18">
        <v>0.99970000000000003</v>
      </c>
      <c r="CF323" s="18">
        <v>0.99970000000000003</v>
      </c>
      <c r="CG323" s="18">
        <v>0.99970000000000003</v>
      </c>
      <c r="CH323" s="18">
        <v>0.99970000000000003</v>
      </c>
      <c r="CI323" s="18">
        <v>0.99970000000000003</v>
      </c>
      <c r="CJ323" s="18">
        <v>0.99970000000000003</v>
      </c>
      <c r="CK323" s="18">
        <v>0.99970000000000003</v>
      </c>
      <c r="CL323" s="18">
        <v>0.99970000000000003</v>
      </c>
      <c r="CM323" s="18">
        <v>0.99970000000000003</v>
      </c>
      <c r="CN323" s="18">
        <v>0.99970000000000003</v>
      </c>
      <c r="CO323" s="18">
        <v>0.99970000000000003</v>
      </c>
      <c r="CP323" s="18">
        <v>0.99970000000000003</v>
      </c>
      <c r="CQ323" s="18">
        <v>0.99970000000000003</v>
      </c>
      <c r="CR323" s="18">
        <v>0.99970000000000003</v>
      </c>
      <c r="CS323" s="18">
        <v>0.99970000000000003</v>
      </c>
      <c r="CT323" s="18">
        <v>0.99970000000000003</v>
      </c>
      <c r="CU323" s="18">
        <v>0.99970000000000003</v>
      </c>
      <c r="CV323" s="18">
        <v>0.99970000000000003</v>
      </c>
      <c r="CW323" s="18">
        <v>0.99970000000000003</v>
      </c>
      <c r="CX323" s="18">
        <v>0.99970000000000003</v>
      </c>
      <c r="CY323" s="18">
        <v>0.99970000000000003</v>
      </c>
      <c r="CZ323" s="18">
        <v>0.99970000000000003</v>
      </c>
      <c r="DA323" s="18">
        <v>0.99970000000000003</v>
      </c>
      <c r="DB323" s="18">
        <v>0.99970000000000003</v>
      </c>
      <c r="DC323" s="18"/>
      <c r="DD323" s="18"/>
      <c r="DE323" s="18"/>
    </row>
    <row r="324" spans="1:109" x14ac:dyDescent="0.25">
      <c r="A324" s="175">
        <v>113</v>
      </c>
      <c r="B324" s="18">
        <v>1</v>
      </c>
      <c r="C324" s="18">
        <v>0.99990000000000001</v>
      </c>
      <c r="D324" s="18">
        <v>0.99990000000000001</v>
      </c>
      <c r="E324" s="18">
        <v>0.99990000000000001</v>
      </c>
      <c r="F324" s="18">
        <v>0.99990000000000001</v>
      </c>
      <c r="G324" s="18">
        <v>0.99990000000000001</v>
      </c>
      <c r="H324" s="18">
        <v>0.99990000000000001</v>
      </c>
      <c r="I324" s="18">
        <v>0.99990000000000001</v>
      </c>
      <c r="J324" s="18">
        <v>0.99990000000000001</v>
      </c>
      <c r="K324" s="18">
        <v>0.99990000000000001</v>
      </c>
      <c r="L324" s="18">
        <v>0.99990000000000001</v>
      </c>
      <c r="M324" s="18">
        <v>0.99990000000000001</v>
      </c>
      <c r="N324" s="18">
        <v>0.99990000000000001</v>
      </c>
      <c r="O324" s="18">
        <v>0.99990000000000001</v>
      </c>
      <c r="P324" s="18">
        <v>0.99980000000000002</v>
      </c>
      <c r="Q324" s="18">
        <v>0.99980000000000002</v>
      </c>
      <c r="R324" s="18">
        <v>0.99980000000000002</v>
      </c>
      <c r="S324" s="18">
        <v>0.99980000000000002</v>
      </c>
      <c r="T324" s="18">
        <v>0.99980000000000002</v>
      </c>
      <c r="U324" s="18">
        <v>0.99980000000000002</v>
      </c>
      <c r="V324" s="18">
        <v>0.99980000000000002</v>
      </c>
      <c r="W324" s="18">
        <v>0.99980000000000002</v>
      </c>
      <c r="X324" s="18">
        <v>0.99980000000000002</v>
      </c>
      <c r="Y324" s="18">
        <v>0.99980000000000002</v>
      </c>
      <c r="Z324" s="18">
        <v>0.99980000000000002</v>
      </c>
      <c r="AA324" s="18">
        <v>0.99980000000000002</v>
      </c>
      <c r="AB324" s="18">
        <v>0.99980000000000002</v>
      </c>
      <c r="AC324" s="18">
        <v>0.99980000000000002</v>
      </c>
      <c r="AD324" s="18">
        <v>0.99980000000000002</v>
      </c>
      <c r="AE324" s="18">
        <v>0.99980000000000002</v>
      </c>
      <c r="AF324" s="18">
        <v>0.99980000000000002</v>
      </c>
      <c r="AG324" s="18">
        <v>0.99980000000000002</v>
      </c>
      <c r="AH324" s="18">
        <v>0.99980000000000002</v>
      </c>
      <c r="AI324" s="18">
        <v>0.99980000000000002</v>
      </c>
      <c r="AJ324" s="18">
        <v>0.99980000000000002</v>
      </c>
      <c r="AK324" s="18">
        <v>0.99980000000000002</v>
      </c>
      <c r="AL324" s="18">
        <v>0.99980000000000002</v>
      </c>
      <c r="AM324" s="18">
        <v>0.99980000000000002</v>
      </c>
      <c r="AN324" s="18">
        <v>0.99980000000000002</v>
      </c>
      <c r="AO324" s="18">
        <v>0.99980000000000002</v>
      </c>
      <c r="AP324" s="18">
        <v>0.99980000000000002</v>
      </c>
      <c r="AQ324" s="18">
        <v>0.99980000000000002</v>
      </c>
      <c r="AR324" s="18">
        <v>0.99980000000000002</v>
      </c>
      <c r="AS324" s="18">
        <v>0.99980000000000002</v>
      </c>
      <c r="AT324" s="18">
        <v>0.99980000000000002</v>
      </c>
      <c r="AU324" s="18">
        <v>0.99980000000000002</v>
      </c>
      <c r="AV324" s="18">
        <v>0.99980000000000002</v>
      </c>
      <c r="AW324" s="18">
        <v>0.99980000000000002</v>
      </c>
      <c r="AX324" s="18">
        <v>0.99980000000000002</v>
      </c>
      <c r="AY324" s="18">
        <v>0.99980000000000002</v>
      </c>
      <c r="AZ324" s="18">
        <v>0.99980000000000002</v>
      </c>
      <c r="BA324" s="18">
        <v>0.99980000000000002</v>
      </c>
      <c r="BB324" s="18">
        <v>0.99980000000000002</v>
      </c>
      <c r="BC324" s="18">
        <v>0.99980000000000002</v>
      </c>
      <c r="BD324" s="18">
        <v>0.99980000000000002</v>
      </c>
      <c r="BE324" s="18">
        <v>0.99980000000000002</v>
      </c>
      <c r="BF324" s="18">
        <v>0.99980000000000002</v>
      </c>
      <c r="BG324" s="18">
        <v>0.99980000000000002</v>
      </c>
      <c r="BH324" s="18">
        <v>0.99980000000000002</v>
      </c>
      <c r="BI324" s="18">
        <v>0.99980000000000002</v>
      </c>
      <c r="BJ324" s="18">
        <v>0.99980000000000002</v>
      </c>
      <c r="BK324" s="18">
        <v>0.99980000000000002</v>
      </c>
      <c r="BL324" s="18">
        <v>0.99980000000000002</v>
      </c>
      <c r="BM324" s="18">
        <v>0.99980000000000002</v>
      </c>
      <c r="BN324" s="18">
        <v>0.99980000000000002</v>
      </c>
      <c r="BO324" s="18">
        <v>0.99980000000000002</v>
      </c>
      <c r="BP324" s="18">
        <v>0.99980000000000002</v>
      </c>
      <c r="BQ324" s="18">
        <v>0.99980000000000002</v>
      </c>
      <c r="BR324" s="18">
        <v>0.99980000000000002</v>
      </c>
      <c r="BS324" s="18">
        <v>0.99980000000000002</v>
      </c>
      <c r="BT324" s="18">
        <v>0.99980000000000002</v>
      </c>
      <c r="BU324" s="18">
        <v>0.99980000000000002</v>
      </c>
      <c r="BV324" s="18">
        <v>0.99980000000000002</v>
      </c>
      <c r="BW324" s="18">
        <v>0.99980000000000002</v>
      </c>
      <c r="BX324" s="18">
        <v>0.99980000000000002</v>
      </c>
      <c r="BY324" s="18">
        <v>0.99980000000000002</v>
      </c>
      <c r="BZ324" s="18">
        <v>0.99980000000000002</v>
      </c>
      <c r="CA324" s="18">
        <v>0.99980000000000002</v>
      </c>
      <c r="CB324" s="18">
        <v>0.99980000000000002</v>
      </c>
      <c r="CC324" s="18">
        <v>0.99980000000000002</v>
      </c>
      <c r="CD324" s="18">
        <v>0.99980000000000002</v>
      </c>
      <c r="CE324" s="18">
        <v>0.99980000000000002</v>
      </c>
      <c r="CF324" s="18">
        <v>0.99980000000000002</v>
      </c>
      <c r="CG324" s="18">
        <v>0.99980000000000002</v>
      </c>
      <c r="CH324" s="18">
        <v>0.99980000000000002</v>
      </c>
      <c r="CI324" s="18">
        <v>0.99980000000000002</v>
      </c>
      <c r="CJ324" s="18">
        <v>0.99980000000000002</v>
      </c>
      <c r="CK324" s="18">
        <v>0.99980000000000002</v>
      </c>
      <c r="CL324" s="18">
        <v>0.99980000000000002</v>
      </c>
      <c r="CM324" s="18">
        <v>0.99980000000000002</v>
      </c>
      <c r="CN324" s="18">
        <v>0.99980000000000002</v>
      </c>
      <c r="CO324" s="18">
        <v>0.99980000000000002</v>
      </c>
      <c r="CP324" s="18">
        <v>0.99980000000000002</v>
      </c>
      <c r="CQ324" s="18">
        <v>0.99980000000000002</v>
      </c>
      <c r="CR324" s="18">
        <v>0.99980000000000002</v>
      </c>
      <c r="CS324" s="18">
        <v>0.99980000000000002</v>
      </c>
      <c r="CT324" s="18">
        <v>0.99980000000000002</v>
      </c>
      <c r="CU324" s="18">
        <v>0.99980000000000002</v>
      </c>
      <c r="CV324" s="18">
        <v>0.99980000000000002</v>
      </c>
      <c r="CW324" s="18">
        <v>0.99980000000000002</v>
      </c>
      <c r="CX324" s="18">
        <v>0.99980000000000002</v>
      </c>
      <c r="CY324" s="18">
        <v>0.99980000000000002</v>
      </c>
      <c r="CZ324" s="18">
        <v>0.99980000000000002</v>
      </c>
      <c r="DA324" s="18">
        <v>0.99980000000000002</v>
      </c>
      <c r="DB324" s="18">
        <v>0.99980000000000002</v>
      </c>
      <c r="DC324" s="18"/>
      <c r="DD324" s="18"/>
      <c r="DE324" s="18"/>
    </row>
    <row r="325" spans="1:109" x14ac:dyDescent="0.25">
      <c r="A325" s="175">
        <v>114</v>
      </c>
      <c r="B325" s="18">
        <v>1</v>
      </c>
      <c r="C325" s="18">
        <v>0.99990000000000001</v>
      </c>
      <c r="D325" s="18">
        <v>0.99990000000000001</v>
      </c>
      <c r="E325" s="18">
        <v>0.99990000000000001</v>
      </c>
      <c r="F325" s="18">
        <v>0.99990000000000001</v>
      </c>
      <c r="G325" s="18">
        <v>0.99990000000000001</v>
      </c>
      <c r="H325" s="18">
        <v>0.99990000000000001</v>
      </c>
      <c r="I325" s="18">
        <v>0.99990000000000001</v>
      </c>
      <c r="J325" s="18">
        <v>0.99990000000000001</v>
      </c>
      <c r="K325" s="18">
        <v>0.99990000000000001</v>
      </c>
      <c r="L325" s="18">
        <v>0.99990000000000001</v>
      </c>
      <c r="M325" s="18">
        <v>0.99990000000000001</v>
      </c>
      <c r="N325" s="18">
        <v>0.99990000000000001</v>
      </c>
      <c r="O325" s="18">
        <v>0.99990000000000001</v>
      </c>
      <c r="P325" s="18">
        <v>0.99990000000000001</v>
      </c>
      <c r="Q325" s="18">
        <v>0.99990000000000001</v>
      </c>
      <c r="R325" s="18">
        <v>0.99990000000000001</v>
      </c>
      <c r="S325" s="18">
        <v>0.99990000000000001</v>
      </c>
      <c r="T325" s="18">
        <v>0.99990000000000001</v>
      </c>
      <c r="U325" s="18">
        <v>0.99990000000000001</v>
      </c>
      <c r="V325" s="18">
        <v>0.99990000000000001</v>
      </c>
      <c r="W325" s="18">
        <v>0.99990000000000001</v>
      </c>
      <c r="X325" s="18">
        <v>0.99990000000000001</v>
      </c>
      <c r="Y325" s="18">
        <v>0.99990000000000001</v>
      </c>
      <c r="Z325" s="18">
        <v>0.99990000000000001</v>
      </c>
      <c r="AA325" s="18">
        <v>0.99990000000000001</v>
      </c>
      <c r="AB325" s="18">
        <v>0.99990000000000001</v>
      </c>
      <c r="AC325" s="18">
        <v>0.99990000000000001</v>
      </c>
      <c r="AD325" s="18">
        <v>0.99990000000000001</v>
      </c>
      <c r="AE325" s="18">
        <v>0.99990000000000001</v>
      </c>
      <c r="AF325" s="18">
        <v>0.99990000000000001</v>
      </c>
      <c r="AG325" s="18">
        <v>0.99990000000000001</v>
      </c>
      <c r="AH325" s="18">
        <v>0.99990000000000001</v>
      </c>
      <c r="AI325" s="18">
        <v>0.99990000000000001</v>
      </c>
      <c r="AJ325" s="18">
        <v>0.99990000000000001</v>
      </c>
      <c r="AK325" s="18">
        <v>0.99990000000000001</v>
      </c>
      <c r="AL325" s="18">
        <v>0.99990000000000001</v>
      </c>
      <c r="AM325" s="18">
        <v>0.99990000000000001</v>
      </c>
      <c r="AN325" s="18">
        <v>0.99990000000000001</v>
      </c>
      <c r="AO325" s="18">
        <v>0.99990000000000001</v>
      </c>
      <c r="AP325" s="18">
        <v>0.99990000000000001</v>
      </c>
      <c r="AQ325" s="18">
        <v>0.99990000000000001</v>
      </c>
      <c r="AR325" s="18">
        <v>0.99990000000000001</v>
      </c>
      <c r="AS325" s="18">
        <v>0.99990000000000001</v>
      </c>
      <c r="AT325" s="18">
        <v>0.99990000000000001</v>
      </c>
      <c r="AU325" s="18">
        <v>0.99990000000000001</v>
      </c>
      <c r="AV325" s="18">
        <v>0.99990000000000001</v>
      </c>
      <c r="AW325" s="18">
        <v>0.99990000000000001</v>
      </c>
      <c r="AX325" s="18">
        <v>0.99990000000000001</v>
      </c>
      <c r="AY325" s="18">
        <v>0.99990000000000001</v>
      </c>
      <c r="AZ325" s="18">
        <v>0.99990000000000001</v>
      </c>
      <c r="BA325" s="18">
        <v>0.99990000000000001</v>
      </c>
      <c r="BB325" s="18">
        <v>0.99990000000000001</v>
      </c>
      <c r="BC325" s="18">
        <v>0.99990000000000001</v>
      </c>
      <c r="BD325" s="18">
        <v>0.99990000000000001</v>
      </c>
      <c r="BE325" s="18">
        <v>0.99990000000000001</v>
      </c>
      <c r="BF325" s="18">
        <v>0.99990000000000001</v>
      </c>
      <c r="BG325" s="18">
        <v>0.99990000000000001</v>
      </c>
      <c r="BH325" s="18">
        <v>0.99990000000000001</v>
      </c>
      <c r="BI325" s="18">
        <v>0.99990000000000001</v>
      </c>
      <c r="BJ325" s="18">
        <v>0.99990000000000001</v>
      </c>
      <c r="BK325" s="18">
        <v>0.99990000000000001</v>
      </c>
      <c r="BL325" s="18">
        <v>0.99990000000000001</v>
      </c>
      <c r="BM325" s="18">
        <v>0.99990000000000001</v>
      </c>
      <c r="BN325" s="18">
        <v>0.99990000000000001</v>
      </c>
      <c r="BO325" s="18">
        <v>0.99990000000000001</v>
      </c>
      <c r="BP325" s="18">
        <v>0.99990000000000001</v>
      </c>
      <c r="BQ325" s="18">
        <v>0.99990000000000001</v>
      </c>
      <c r="BR325" s="18">
        <v>0.99990000000000001</v>
      </c>
      <c r="BS325" s="18">
        <v>0.99990000000000001</v>
      </c>
      <c r="BT325" s="18">
        <v>0.99990000000000001</v>
      </c>
      <c r="BU325" s="18">
        <v>0.99990000000000001</v>
      </c>
      <c r="BV325" s="18">
        <v>0.99990000000000001</v>
      </c>
      <c r="BW325" s="18">
        <v>0.99990000000000001</v>
      </c>
      <c r="BX325" s="18">
        <v>0.99990000000000001</v>
      </c>
      <c r="BY325" s="18">
        <v>0.99990000000000001</v>
      </c>
      <c r="BZ325" s="18">
        <v>0.99990000000000001</v>
      </c>
      <c r="CA325" s="18">
        <v>0.99990000000000001</v>
      </c>
      <c r="CB325" s="18">
        <v>0.99990000000000001</v>
      </c>
      <c r="CC325" s="18">
        <v>0.99990000000000001</v>
      </c>
      <c r="CD325" s="18">
        <v>0.99990000000000001</v>
      </c>
      <c r="CE325" s="18">
        <v>0.99990000000000001</v>
      </c>
      <c r="CF325" s="18">
        <v>0.99990000000000001</v>
      </c>
      <c r="CG325" s="18">
        <v>0.99990000000000001</v>
      </c>
      <c r="CH325" s="18">
        <v>0.99990000000000001</v>
      </c>
      <c r="CI325" s="18">
        <v>0.99990000000000001</v>
      </c>
      <c r="CJ325" s="18">
        <v>0.99990000000000001</v>
      </c>
      <c r="CK325" s="18">
        <v>0.99990000000000001</v>
      </c>
      <c r="CL325" s="18">
        <v>0.99990000000000001</v>
      </c>
      <c r="CM325" s="18">
        <v>0.99990000000000001</v>
      </c>
      <c r="CN325" s="18">
        <v>0.99990000000000001</v>
      </c>
      <c r="CO325" s="18">
        <v>0.99990000000000001</v>
      </c>
      <c r="CP325" s="18">
        <v>0.99990000000000001</v>
      </c>
      <c r="CQ325" s="18">
        <v>0.99990000000000001</v>
      </c>
      <c r="CR325" s="18">
        <v>0.99990000000000001</v>
      </c>
      <c r="CS325" s="18">
        <v>0.99990000000000001</v>
      </c>
      <c r="CT325" s="18">
        <v>0.99990000000000001</v>
      </c>
      <c r="CU325" s="18">
        <v>0.99990000000000001</v>
      </c>
      <c r="CV325" s="18">
        <v>0.99990000000000001</v>
      </c>
      <c r="CW325" s="18">
        <v>0.99990000000000001</v>
      </c>
      <c r="CX325" s="18">
        <v>0.99990000000000001</v>
      </c>
      <c r="CY325" s="18">
        <v>0.99990000000000001</v>
      </c>
      <c r="CZ325" s="18">
        <v>0.99990000000000001</v>
      </c>
      <c r="DA325" s="18">
        <v>0.99990000000000001</v>
      </c>
      <c r="DB325" s="18">
        <v>0.99990000000000001</v>
      </c>
      <c r="DC325" s="18"/>
      <c r="DD325" s="18"/>
      <c r="DE325" s="18"/>
    </row>
    <row r="326" spans="1:109" x14ac:dyDescent="0.25">
      <c r="A326" s="175">
        <v>115</v>
      </c>
      <c r="B326" s="18">
        <v>1</v>
      </c>
      <c r="C326" s="18">
        <v>1</v>
      </c>
      <c r="D326" s="18">
        <v>1</v>
      </c>
      <c r="E326" s="18">
        <v>1</v>
      </c>
      <c r="F326" s="18">
        <v>1</v>
      </c>
      <c r="G326" s="18">
        <v>1</v>
      </c>
      <c r="H326" s="18">
        <v>1</v>
      </c>
      <c r="I326" s="18">
        <v>1</v>
      </c>
      <c r="J326" s="18">
        <v>1</v>
      </c>
      <c r="K326" s="18">
        <v>1</v>
      </c>
      <c r="L326" s="18">
        <v>1</v>
      </c>
      <c r="M326" s="18">
        <v>1</v>
      </c>
      <c r="N326" s="18">
        <v>1</v>
      </c>
      <c r="O326" s="18">
        <v>1</v>
      </c>
      <c r="P326" s="18">
        <v>1</v>
      </c>
      <c r="Q326" s="18">
        <v>1</v>
      </c>
      <c r="R326" s="18">
        <v>1</v>
      </c>
      <c r="S326" s="18">
        <v>1</v>
      </c>
      <c r="T326" s="18">
        <v>1</v>
      </c>
      <c r="U326" s="18">
        <v>1</v>
      </c>
      <c r="V326" s="18">
        <v>1</v>
      </c>
      <c r="W326" s="18">
        <v>1</v>
      </c>
      <c r="X326" s="18">
        <v>1</v>
      </c>
      <c r="Y326" s="18">
        <v>1</v>
      </c>
      <c r="Z326" s="18">
        <v>1</v>
      </c>
      <c r="AA326" s="18">
        <v>1</v>
      </c>
      <c r="AB326" s="18">
        <v>1</v>
      </c>
      <c r="AC326" s="18">
        <v>1</v>
      </c>
      <c r="AD326" s="18">
        <v>1</v>
      </c>
      <c r="AE326" s="18">
        <v>1</v>
      </c>
      <c r="AF326" s="18">
        <v>1</v>
      </c>
      <c r="AG326" s="18">
        <v>1</v>
      </c>
      <c r="AH326" s="18">
        <v>1</v>
      </c>
      <c r="AI326" s="18">
        <v>1</v>
      </c>
      <c r="AJ326" s="18">
        <v>1</v>
      </c>
      <c r="AK326" s="18">
        <v>1</v>
      </c>
      <c r="AL326" s="18">
        <v>1</v>
      </c>
      <c r="AM326" s="18">
        <v>1</v>
      </c>
      <c r="AN326" s="18">
        <v>1</v>
      </c>
      <c r="AO326" s="18">
        <v>1</v>
      </c>
      <c r="AP326" s="18">
        <v>1</v>
      </c>
      <c r="AQ326" s="18">
        <v>1</v>
      </c>
      <c r="AR326" s="18">
        <v>1</v>
      </c>
      <c r="AS326" s="18">
        <v>1</v>
      </c>
      <c r="AT326" s="18">
        <v>1</v>
      </c>
      <c r="AU326" s="18">
        <v>1</v>
      </c>
      <c r="AV326" s="18">
        <v>1</v>
      </c>
      <c r="AW326" s="18">
        <v>1</v>
      </c>
      <c r="AX326" s="18">
        <v>1</v>
      </c>
      <c r="AY326" s="18">
        <v>1</v>
      </c>
      <c r="AZ326" s="18">
        <v>1</v>
      </c>
      <c r="BA326" s="18">
        <v>1</v>
      </c>
      <c r="BB326" s="18">
        <v>1</v>
      </c>
      <c r="BC326" s="18">
        <v>1</v>
      </c>
      <c r="BD326" s="18">
        <v>1</v>
      </c>
      <c r="BE326" s="18">
        <v>1</v>
      </c>
      <c r="BF326" s="18">
        <v>1</v>
      </c>
      <c r="BG326" s="18">
        <v>1</v>
      </c>
      <c r="BH326" s="18">
        <v>1</v>
      </c>
      <c r="BI326" s="18">
        <v>1</v>
      </c>
      <c r="BJ326" s="18">
        <v>1</v>
      </c>
      <c r="BK326" s="18">
        <v>1</v>
      </c>
      <c r="BL326" s="18">
        <v>1</v>
      </c>
      <c r="BM326" s="18">
        <v>1</v>
      </c>
      <c r="BN326" s="18">
        <v>1</v>
      </c>
      <c r="BO326" s="18">
        <v>1</v>
      </c>
      <c r="BP326" s="18">
        <v>1</v>
      </c>
      <c r="BQ326" s="18">
        <v>1</v>
      </c>
      <c r="BR326" s="18">
        <v>1</v>
      </c>
      <c r="BS326" s="18">
        <v>1</v>
      </c>
      <c r="BT326" s="18">
        <v>1</v>
      </c>
      <c r="BU326" s="18">
        <v>1</v>
      </c>
      <c r="BV326" s="18">
        <v>1</v>
      </c>
      <c r="BW326" s="18">
        <v>1</v>
      </c>
      <c r="BX326" s="18">
        <v>1</v>
      </c>
      <c r="BY326" s="18">
        <v>1</v>
      </c>
      <c r="BZ326" s="18">
        <v>1</v>
      </c>
      <c r="CA326" s="18">
        <v>1</v>
      </c>
      <c r="CB326" s="18">
        <v>1</v>
      </c>
      <c r="CC326" s="18">
        <v>1</v>
      </c>
      <c r="CD326" s="18">
        <v>1</v>
      </c>
      <c r="CE326" s="18">
        <v>1</v>
      </c>
      <c r="CF326" s="18">
        <v>1</v>
      </c>
      <c r="CG326" s="18">
        <v>1</v>
      </c>
      <c r="CH326" s="18">
        <v>1</v>
      </c>
      <c r="CI326" s="18">
        <v>1</v>
      </c>
      <c r="CJ326" s="18">
        <v>1</v>
      </c>
      <c r="CK326" s="18">
        <v>1</v>
      </c>
      <c r="CL326" s="18">
        <v>1</v>
      </c>
      <c r="CM326" s="18">
        <v>1</v>
      </c>
      <c r="CN326" s="18">
        <v>1</v>
      </c>
      <c r="CO326" s="18">
        <v>1</v>
      </c>
      <c r="CP326" s="18">
        <v>1</v>
      </c>
      <c r="CQ326" s="18">
        <v>1</v>
      </c>
      <c r="CR326" s="18">
        <v>1</v>
      </c>
      <c r="CS326" s="18">
        <v>1</v>
      </c>
      <c r="CT326" s="18">
        <v>1</v>
      </c>
      <c r="CU326" s="18">
        <v>1</v>
      </c>
      <c r="CV326" s="18">
        <v>1</v>
      </c>
      <c r="CW326" s="18">
        <v>1</v>
      </c>
      <c r="CX326" s="18">
        <v>1</v>
      </c>
      <c r="CY326" s="18">
        <v>1</v>
      </c>
      <c r="CZ326" s="18">
        <v>1</v>
      </c>
      <c r="DA326" s="18">
        <v>1</v>
      </c>
      <c r="DB326" s="18">
        <v>1</v>
      </c>
      <c r="DC326" s="18"/>
      <c r="DD326" s="18"/>
      <c r="DE326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DF360"/>
  <sheetViews>
    <sheetView zoomScale="78" zoomScaleNormal="78" workbookViewId="0">
      <pane xSplit="2" ySplit="4" topLeftCell="C5" activePane="bottomRight" state="frozen"/>
      <selection sqref="A1:F1"/>
      <selection pane="topRight" sqref="A1:F1"/>
      <selection pane="bottomLeft" sqref="A1:F1"/>
      <selection pane="bottomRight" activeCell="C4" sqref="C4"/>
    </sheetView>
  </sheetViews>
  <sheetFormatPr defaultRowHeight="12.5" x14ac:dyDescent="0.25"/>
  <cols>
    <col min="2" max="2" width="25.54296875" bestFit="1" customWidth="1"/>
    <col min="3" max="3" width="10.54296875" customWidth="1"/>
  </cols>
  <sheetData>
    <row r="1" spans="1:110" ht="18.5" x14ac:dyDescent="0.45">
      <c r="A1" s="159" t="s">
        <v>278</v>
      </c>
    </row>
    <row r="2" spans="1:110" ht="25" x14ac:dyDescent="0.25">
      <c r="A2" s="163">
        <f>IF(Career!F13="Officer",1,2)</f>
        <v>2</v>
      </c>
      <c r="B2" s="166" t="s">
        <v>291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</row>
    <row r="3" spans="1:110" x14ac:dyDescent="0.25">
      <c r="C3" s="150" t="s">
        <v>282</v>
      </c>
    </row>
    <row r="4" spans="1:110" ht="15.5" x14ac:dyDescent="0.35">
      <c r="B4" s="149" t="s">
        <v>34</v>
      </c>
      <c r="C4" s="148">
        <v>2025</v>
      </c>
      <c r="D4" s="148">
        <f>C4+1</f>
        <v>2026</v>
      </c>
      <c r="E4" s="148">
        <f t="shared" ref="E4:BP4" si="0">D4+1</f>
        <v>2027</v>
      </c>
      <c r="F4" s="148">
        <f t="shared" si="0"/>
        <v>2028</v>
      </c>
      <c r="G4" s="148">
        <f t="shared" si="0"/>
        <v>2029</v>
      </c>
      <c r="H4" s="148">
        <f t="shared" si="0"/>
        <v>2030</v>
      </c>
      <c r="I4" s="148">
        <f t="shared" si="0"/>
        <v>2031</v>
      </c>
      <c r="J4" s="148">
        <f t="shared" si="0"/>
        <v>2032</v>
      </c>
      <c r="K4" s="148">
        <f t="shared" si="0"/>
        <v>2033</v>
      </c>
      <c r="L4" s="148">
        <f t="shared" si="0"/>
        <v>2034</v>
      </c>
      <c r="M4" s="148">
        <f t="shared" si="0"/>
        <v>2035</v>
      </c>
      <c r="N4" s="148">
        <f t="shared" si="0"/>
        <v>2036</v>
      </c>
      <c r="O4" s="148">
        <f t="shared" si="0"/>
        <v>2037</v>
      </c>
      <c r="P4" s="148">
        <f t="shared" si="0"/>
        <v>2038</v>
      </c>
      <c r="Q4" s="148">
        <f t="shared" si="0"/>
        <v>2039</v>
      </c>
      <c r="R4" s="148">
        <f t="shared" si="0"/>
        <v>2040</v>
      </c>
      <c r="S4" s="148">
        <f t="shared" si="0"/>
        <v>2041</v>
      </c>
      <c r="T4" s="148">
        <f t="shared" si="0"/>
        <v>2042</v>
      </c>
      <c r="U4" s="148">
        <f t="shared" si="0"/>
        <v>2043</v>
      </c>
      <c r="V4" s="148">
        <f t="shared" si="0"/>
        <v>2044</v>
      </c>
      <c r="W4" s="148">
        <f t="shared" si="0"/>
        <v>2045</v>
      </c>
      <c r="X4" s="148">
        <f t="shared" si="0"/>
        <v>2046</v>
      </c>
      <c r="Y4" s="148">
        <f t="shared" si="0"/>
        <v>2047</v>
      </c>
      <c r="Z4" s="148">
        <f t="shared" si="0"/>
        <v>2048</v>
      </c>
      <c r="AA4" s="148">
        <f t="shared" si="0"/>
        <v>2049</v>
      </c>
      <c r="AB4" s="148">
        <f t="shared" si="0"/>
        <v>2050</v>
      </c>
      <c r="AC4" s="148">
        <f t="shared" si="0"/>
        <v>2051</v>
      </c>
      <c r="AD4" s="148">
        <f t="shared" si="0"/>
        <v>2052</v>
      </c>
      <c r="AE4" s="148">
        <f t="shared" si="0"/>
        <v>2053</v>
      </c>
      <c r="AF4" s="148">
        <f t="shared" si="0"/>
        <v>2054</v>
      </c>
      <c r="AG4" s="148">
        <f t="shared" si="0"/>
        <v>2055</v>
      </c>
      <c r="AH4" s="148">
        <f t="shared" si="0"/>
        <v>2056</v>
      </c>
      <c r="AI4" s="148">
        <f t="shared" si="0"/>
        <v>2057</v>
      </c>
      <c r="AJ4" s="148">
        <f t="shared" si="0"/>
        <v>2058</v>
      </c>
      <c r="AK4" s="148">
        <f t="shared" si="0"/>
        <v>2059</v>
      </c>
      <c r="AL4" s="148">
        <f t="shared" si="0"/>
        <v>2060</v>
      </c>
      <c r="AM4" s="148">
        <f t="shared" si="0"/>
        <v>2061</v>
      </c>
      <c r="AN4" s="148">
        <f t="shared" si="0"/>
        <v>2062</v>
      </c>
      <c r="AO4" s="148">
        <f t="shared" si="0"/>
        <v>2063</v>
      </c>
      <c r="AP4" s="148">
        <f t="shared" si="0"/>
        <v>2064</v>
      </c>
      <c r="AQ4" s="148">
        <f t="shared" si="0"/>
        <v>2065</v>
      </c>
      <c r="AR4" s="148">
        <f t="shared" si="0"/>
        <v>2066</v>
      </c>
      <c r="AS4" s="148">
        <f t="shared" si="0"/>
        <v>2067</v>
      </c>
      <c r="AT4" s="148">
        <f t="shared" si="0"/>
        <v>2068</v>
      </c>
      <c r="AU4" s="148">
        <f t="shared" si="0"/>
        <v>2069</v>
      </c>
      <c r="AV4" s="148">
        <f t="shared" si="0"/>
        <v>2070</v>
      </c>
      <c r="AW4" s="148">
        <f t="shared" si="0"/>
        <v>2071</v>
      </c>
      <c r="AX4" s="148">
        <f t="shared" si="0"/>
        <v>2072</v>
      </c>
      <c r="AY4" s="148">
        <f t="shared" si="0"/>
        <v>2073</v>
      </c>
      <c r="AZ4" s="148">
        <f t="shared" si="0"/>
        <v>2074</v>
      </c>
      <c r="BA4" s="148">
        <f t="shared" si="0"/>
        <v>2075</v>
      </c>
      <c r="BB4" s="148">
        <f t="shared" si="0"/>
        <v>2076</v>
      </c>
      <c r="BC4" s="148">
        <f t="shared" si="0"/>
        <v>2077</v>
      </c>
      <c r="BD4" s="148">
        <f t="shared" si="0"/>
        <v>2078</v>
      </c>
      <c r="BE4" s="148">
        <f t="shared" si="0"/>
        <v>2079</v>
      </c>
      <c r="BF4" s="148">
        <f t="shared" si="0"/>
        <v>2080</v>
      </c>
      <c r="BG4" s="148">
        <f t="shared" si="0"/>
        <v>2081</v>
      </c>
      <c r="BH4" s="148">
        <f t="shared" si="0"/>
        <v>2082</v>
      </c>
      <c r="BI4" s="148">
        <f t="shared" si="0"/>
        <v>2083</v>
      </c>
      <c r="BJ4" s="148">
        <f t="shared" si="0"/>
        <v>2084</v>
      </c>
      <c r="BK4" s="148">
        <f t="shared" si="0"/>
        <v>2085</v>
      </c>
      <c r="BL4" s="148">
        <f t="shared" si="0"/>
        <v>2086</v>
      </c>
      <c r="BM4" s="148">
        <f t="shared" si="0"/>
        <v>2087</v>
      </c>
      <c r="BN4" s="148">
        <f t="shared" si="0"/>
        <v>2088</v>
      </c>
      <c r="BO4" s="148">
        <f t="shared" si="0"/>
        <v>2089</v>
      </c>
      <c r="BP4" s="148">
        <f t="shared" si="0"/>
        <v>2090</v>
      </c>
      <c r="BQ4" s="148">
        <f t="shared" ref="BQ4:DF4" si="1">BP4+1</f>
        <v>2091</v>
      </c>
      <c r="BR4" s="148">
        <f t="shared" si="1"/>
        <v>2092</v>
      </c>
      <c r="BS4" s="148">
        <f t="shared" si="1"/>
        <v>2093</v>
      </c>
      <c r="BT4" s="148">
        <f t="shared" si="1"/>
        <v>2094</v>
      </c>
      <c r="BU4" s="148">
        <f t="shared" si="1"/>
        <v>2095</v>
      </c>
      <c r="BV4" s="148">
        <f t="shared" si="1"/>
        <v>2096</v>
      </c>
      <c r="BW4" s="148">
        <f t="shared" si="1"/>
        <v>2097</v>
      </c>
      <c r="BX4" s="148">
        <f t="shared" si="1"/>
        <v>2098</v>
      </c>
      <c r="BY4" s="148">
        <f t="shared" si="1"/>
        <v>2099</v>
      </c>
      <c r="BZ4" s="148">
        <f t="shared" si="1"/>
        <v>2100</v>
      </c>
      <c r="CA4" s="148">
        <f t="shared" si="1"/>
        <v>2101</v>
      </c>
      <c r="CB4" s="148">
        <f t="shared" si="1"/>
        <v>2102</v>
      </c>
      <c r="CC4" s="148">
        <f t="shared" si="1"/>
        <v>2103</v>
      </c>
      <c r="CD4" s="148">
        <f t="shared" si="1"/>
        <v>2104</v>
      </c>
      <c r="CE4" s="148">
        <f t="shared" si="1"/>
        <v>2105</v>
      </c>
      <c r="CF4" s="148">
        <f t="shared" si="1"/>
        <v>2106</v>
      </c>
      <c r="CG4" s="148">
        <f t="shared" si="1"/>
        <v>2107</v>
      </c>
      <c r="CH4" s="148">
        <f t="shared" si="1"/>
        <v>2108</v>
      </c>
      <c r="CI4" s="148">
        <f t="shared" si="1"/>
        <v>2109</v>
      </c>
      <c r="CJ4" s="148">
        <f t="shared" si="1"/>
        <v>2110</v>
      </c>
      <c r="CK4" s="148">
        <f t="shared" si="1"/>
        <v>2111</v>
      </c>
      <c r="CL4" s="148">
        <f t="shared" si="1"/>
        <v>2112</v>
      </c>
      <c r="CM4" s="148">
        <f t="shared" si="1"/>
        <v>2113</v>
      </c>
      <c r="CN4" s="148">
        <f t="shared" si="1"/>
        <v>2114</v>
      </c>
      <c r="CO4" s="148">
        <f t="shared" si="1"/>
        <v>2115</v>
      </c>
      <c r="CP4" s="148">
        <f t="shared" si="1"/>
        <v>2116</v>
      </c>
      <c r="CQ4" s="148">
        <f t="shared" si="1"/>
        <v>2117</v>
      </c>
      <c r="CR4" s="148">
        <f t="shared" si="1"/>
        <v>2118</v>
      </c>
      <c r="CS4" s="148">
        <f t="shared" si="1"/>
        <v>2119</v>
      </c>
      <c r="CT4" s="148">
        <f t="shared" si="1"/>
        <v>2120</v>
      </c>
      <c r="CU4" s="148">
        <f t="shared" si="1"/>
        <v>2121</v>
      </c>
      <c r="CV4" s="148">
        <f t="shared" si="1"/>
        <v>2122</v>
      </c>
      <c r="CW4" s="148">
        <f t="shared" si="1"/>
        <v>2123</v>
      </c>
      <c r="CX4" s="148">
        <f t="shared" si="1"/>
        <v>2124</v>
      </c>
      <c r="CY4" s="148">
        <f t="shared" si="1"/>
        <v>2125</v>
      </c>
      <c r="CZ4" s="148">
        <f t="shared" si="1"/>
        <v>2126</v>
      </c>
      <c r="DA4" s="148">
        <f t="shared" si="1"/>
        <v>2127</v>
      </c>
      <c r="DB4" s="148">
        <f t="shared" si="1"/>
        <v>2128</v>
      </c>
      <c r="DC4" s="148">
        <f t="shared" si="1"/>
        <v>2129</v>
      </c>
      <c r="DD4" s="148">
        <f t="shared" si="1"/>
        <v>2130</v>
      </c>
      <c r="DE4" s="148">
        <f t="shared" si="1"/>
        <v>2131</v>
      </c>
      <c r="DF4" s="148">
        <f t="shared" si="1"/>
        <v>2132</v>
      </c>
    </row>
    <row r="5" spans="1:110" ht="14.5" x14ac:dyDescent="0.35">
      <c r="B5" s="149">
        <v>0</v>
      </c>
      <c r="C5" s="160">
        <f t="shared" ref="C5:R20" si="2">C6</f>
        <v>1</v>
      </c>
      <c r="D5" s="160">
        <f t="shared" si="2"/>
        <v>0.92700000000000005</v>
      </c>
      <c r="E5" s="160">
        <f t="shared" si="2"/>
        <v>0.9335</v>
      </c>
      <c r="F5" s="160">
        <f t="shared" si="2"/>
        <v>0.93930000000000002</v>
      </c>
      <c r="G5" s="160">
        <f t="shared" si="2"/>
        <v>0.94399999999999995</v>
      </c>
      <c r="H5" s="160">
        <f t="shared" si="2"/>
        <v>0.94730000000000003</v>
      </c>
      <c r="I5" s="160">
        <f t="shared" si="2"/>
        <v>0.94969999999999999</v>
      </c>
      <c r="J5" s="160">
        <f t="shared" si="2"/>
        <v>0.95199999999999996</v>
      </c>
      <c r="K5" s="160">
        <f t="shared" si="2"/>
        <v>0.95420000000000005</v>
      </c>
      <c r="L5" s="160">
        <f t="shared" si="2"/>
        <v>0.95630000000000004</v>
      </c>
      <c r="M5" s="160">
        <f t="shared" si="2"/>
        <v>0.95820000000000005</v>
      </c>
      <c r="N5" s="160">
        <f t="shared" si="2"/>
        <v>0.95989999999999998</v>
      </c>
      <c r="O5" s="160">
        <f t="shared" si="2"/>
        <v>0.96319999999999995</v>
      </c>
      <c r="P5" s="160">
        <f t="shared" si="2"/>
        <v>0.96319999999999995</v>
      </c>
      <c r="Q5" s="160">
        <f t="shared" si="2"/>
        <v>0.96319999999999995</v>
      </c>
      <c r="R5" s="160">
        <f t="shared" si="2"/>
        <v>0.96499999999999997</v>
      </c>
      <c r="S5" s="160">
        <f t="shared" ref="S5:AH20" si="3">S6</f>
        <v>0.96499999999999997</v>
      </c>
      <c r="T5" s="160">
        <f t="shared" si="3"/>
        <v>0.96499999999999997</v>
      </c>
      <c r="U5" s="160">
        <f t="shared" si="3"/>
        <v>0.96499999999999997</v>
      </c>
      <c r="V5" s="160">
        <f t="shared" si="3"/>
        <v>0.96499999999999997</v>
      </c>
      <c r="W5" s="160">
        <f t="shared" si="3"/>
        <v>0.96499999999999997</v>
      </c>
      <c r="X5" s="160">
        <f t="shared" si="3"/>
        <v>0.96499999999999997</v>
      </c>
      <c r="Y5" s="160">
        <f t="shared" si="3"/>
        <v>0.96499999999999997</v>
      </c>
      <c r="Z5" s="160">
        <f t="shared" si="3"/>
        <v>0.96499999999999997</v>
      </c>
      <c r="AA5" s="160">
        <f t="shared" si="3"/>
        <v>0.96499999999999997</v>
      </c>
      <c r="AB5" s="160">
        <f t="shared" si="3"/>
        <v>0.96499999999999997</v>
      </c>
      <c r="AC5" s="160">
        <f t="shared" si="3"/>
        <v>0.96499999999999997</v>
      </c>
      <c r="AD5" s="160">
        <f t="shared" si="3"/>
        <v>0.96499999999999997</v>
      </c>
      <c r="AE5" s="160">
        <f t="shared" si="3"/>
        <v>0.96499999999999997</v>
      </c>
      <c r="AF5" s="160">
        <f t="shared" si="3"/>
        <v>0.96499999999999997</v>
      </c>
      <c r="AG5" s="160">
        <f t="shared" si="3"/>
        <v>0.96499999999999997</v>
      </c>
      <c r="AH5" s="160">
        <f t="shared" si="3"/>
        <v>0.96499999999999997</v>
      </c>
      <c r="AI5" s="160">
        <f t="shared" ref="AI5:AX20" si="4">AI6</f>
        <v>0.96499999999999997</v>
      </c>
      <c r="AJ5" s="160">
        <f t="shared" si="4"/>
        <v>0.96499999999999997</v>
      </c>
      <c r="AK5" s="160">
        <f t="shared" si="4"/>
        <v>0.96499999999999997</v>
      </c>
      <c r="AL5" s="160">
        <f t="shared" si="4"/>
        <v>0.96499999999999997</v>
      </c>
      <c r="AM5" s="160">
        <f t="shared" si="4"/>
        <v>0.96499999999999997</v>
      </c>
      <c r="AN5" s="160">
        <f t="shared" si="4"/>
        <v>0.96499999999999997</v>
      </c>
      <c r="AO5" s="160">
        <f t="shared" si="4"/>
        <v>0.96499999999999997</v>
      </c>
      <c r="AP5" s="160">
        <f t="shared" si="4"/>
        <v>0.96499999999999997</v>
      </c>
      <c r="AQ5" s="160">
        <f t="shared" si="4"/>
        <v>0.96499999999999997</v>
      </c>
      <c r="AR5" s="160">
        <f t="shared" si="4"/>
        <v>0.96499999999999997</v>
      </c>
      <c r="AS5" s="160">
        <f t="shared" si="4"/>
        <v>0.96499999999999997</v>
      </c>
      <c r="AT5" s="160">
        <f t="shared" si="4"/>
        <v>0.96499999999999997</v>
      </c>
      <c r="AU5" s="160">
        <f t="shared" si="4"/>
        <v>0.96499999999999997</v>
      </c>
      <c r="AV5" s="160">
        <f t="shared" si="4"/>
        <v>0.96499999999999997</v>
      </c>
      <c r="AW5" s="160">
        <f t="shared" si="4"/>
        <v>0.96499999999999997</v>
      </c>
      <c r="AX5" s="160">
        <f t="shared" si="4"/>
        <v>0.96499999999999997</v>
      </c>
      <c r="AY5" s="160">
        <f t="shared" ref="AY5:BN20" si="5">AY6</f>
        <v>0.96499999999999997</v>
      </c>
      <c r="AZ5" s="160">
        <f t="shared" si="5"/>
        <v>0.96499999999999997</v>
      </c>
      <c r="BA5" s="160">
        <f t="shared" si="5"/>
        <v>0.96499999999999997</v>
      </c>
      <c r="BB5" s="160">
        <f t="shared" si="5"/>
        <v>0.96499999999999997</v>
      </c>
      <c r="BC5" s="160">
        <f t="shared" si="5"/>
        <v>0.96499999999999997</v>
      </c>
      <c r="BD5" s="160">
        <f t="shared" si="5"/>
        <v>0.96499999999999997</v>
      </c>
      <c r="BE5" s="160">
        <f t="shared" si="5"/>
        <v>0.96499999999999997</v>
      </c>
      <c r="BF5" s="160">
        <f t="shared" si="5"/>
        <v>0.96499999999999997</v>
      </c>
      <c r="BG5" s="160">
        <f t="shared" si="5"/>
        <v>0.96499999999999997</v>
      </c>
      <c r="BH5" s="160">
        <f t="shared" si="5"/>
        <v>0.96499999999999997</v>
      </c>
      <c r="BI5" s="160">
        <f t="shared" si="5"/>
        <v>0.96499999999999997</v>
      </c>
      <c r="BJ5" s="160">
        <f t="shared" si="5"/>
        <v>0.96499999999999997</v>
      </c>
      <c r="BK5" s="160">
        <f t="shared" si="5"/>
        <v>0.96499999999999997</v>
      </c>
      <c r="BL5" s="160">
        <f t="shared" si="5"/>
        <v>0.96499999999999997</v>
      </c>
      <c r="BM5" s="160">
        <f t="shared" si="5"/>
        <v>0.96499999999999997</v>
      </c>
      <c r="BN5" s="160">
        <f t="shared" si="5"/>
        <v>0.96499999999999997</v>
      </c>
      <c r="BO5" s="160">
        <f t="shared" ref="BO5:CD20" si="6">BO6</f>
        <v>0.96499999999999997</v>
      </c>
      <c r="BP5" s="160">
        <f t="shared" si="6"/>
        <v>0.96499999999999997</v>
      </c>
      <c r="BQ5" s="160">
        <f t="shared" si="6"/>
        <v>0.96499999999999997</v>
      </c>
      <c r="BR5" s="160">
        <f t="shared" si="6"/>
        <v>0.96499999999999997</v>
      </c>
      <c r="BS5" s="160">
        <f t="shared" si="6"/>
        <v>0.96499999999999997</v>
      </c>
      <c r="BT5" s="160">
        <f t="shared" si="6"/>
        <v>0.96499999999999997</v>
      </c>
      <c r="BU5" s="160">
        <f t="shared" si="6"/>
        <v>0.96499999999999997</v>
      </c>
      <c r="BV5" s="160">
        <f t="shared" si="6"/>
        <v>0.96499999999999997</v>
      </c>
      <c r="BW5" s="160">
        <f t="shared" si="6"/>
        <v>0.96499999999999997</v>
      </c>
      <c r="BX5" s="160">
        <f t="shared" si="6"/>
        <v>0.96499999999999997</v>
      </c>
      <c r="BY5" s="160">
        <f t="shared" si="6"/>
        <v>0.96499999999999997</v>
      </c>
      <c r="BZ5" s="160">
        <f t="shared" si="6"/>
        <v>0.96499999999999997</v>
      </c>
      <c r="CA5" s="160">
        <f t="shared" si="6"/>
        <v>0.96499999999999997</v>
      </c>
      <c r="CB5" s="160">
        <f t="shared" si="6"/>
        <v>0.96499999999999997</v>
      </c>
      <c r="CC5" s="160">
        <f t="shared" si="6"/>
        <v>0.96499999999999997</v>
      </c>
      <c r="CD5" s="160">
        <f t="shared" si="6"/>
        <v>0.96499999999999997</v>
      </c>
      <c r="CE5" s="160">
        <f t="shared" ref="CB5:DC14" si="7">CE6</f>
        <v>0.96499999999999997</v>
      </c>
      <c r="CF5" s="160">
        <f t="shared" si="7"/>
        <v>0.96499999999999997</v>
      </c>
      <c r="CG5" s="160">
        <f t="shared" si="7"/>
        <v>0.96499999999999997</v>
      </c>
      <c r="CH5" s="160">
        <f t="shared" si="7"/>
        <v>0.96499999999999997</v>
      </c>
      <c r="CI5" s="160">
        <f t="shared" si="7"/>
        <v>0.96499999999999997</v>
      </c>
      <c r="CJ5" s="160">
        <f t="shared" si="7"/>
        <v>0.96499999999999997</v>
      </c>
      <c r="CK5" s="160">
        <f t="shared" si="7"/>
        <v>0.96499999999999997</v>
      </c>
      <c r="CL5" s="160">
        <f t="shared" si="7"/>
        <v>0.96499999999999997</v>
      </c>
      <c r="CM5" s="160">
        <f t="shared" si="7"/>
        <v>0.96499999999999997</v>
      </c>
      <c r="CN5" s="160">
        <f t="shared" si="7"/>
        <v>0.96499999999999997</v>
      </c>
      <c r="CO5" s="160">
        <f t="shared" si="7"/>
        <v>0.96499999999999997</v>
      </c>
      <c r="CP5" s="160">
        <f t="shared" si="7"/>
        <v>0.96499999999999997</v>
      </c>
      <c r="CQ5" s="160">
        <f t="shared" si="7"/>
        <v>0.96499999999999997</v>
      </c>
      <c r="CR5" s="160">
        <f t="shared" si="7"/>
        <v>0.96499999999999997</v>
      </c>
      <c r="CS5" s="160">
        <f t="shared" si="7"/>
        <v>0.96499999999999997</v>
      </c>
      <c r="CT5" s="160">
        <f t="shared" si="7"/>
        <v>0.96499999999999997</v>
      </c>
      <c r="CU5" s="160">
        <f t="shared" si="7"/>
        <v>0.96499999999999997</v>
      </c>
      <c r="CV5" s="160">
        <f t="shared" si="7"/>
        <v>0.96499999999999997</v>
      </c>
      <c r="CW5" s="160">
        <f t="shared" si="7"/>
        <v>0.96499999999999997</v>
      </c>
      <c r="CX5" s="160">
        <f t="shared" si="7"/>
        <v>0.96499999999999997</v>
      </c>
      <c r="CY5" s="160">
        <f t="shared" si="7"/>
        <v>0.96499999999999997</v>
      </c>
      <c r="CZ5" s="160">
        <f t="shared" si="7"/>
        <v>0.96499999999999997</v>
      </c>
      <c r="DA5" s="160">
        <f t="shared" si="7"/>
        <v>0.96499999999999997</v>
      </c>
      <c r="DB5" s="160">
        <f t="shared" si="7"/>
        <v>0.96499999999999997</v>
      </c>
      <c r="DC5" s="160">
        <f t="shared" si="7"/>
        <v>0.96499999999999997</v>
      </c>
      <c r="DD5" s="160">
        <f t="shared" ref="DD5:DF20" si="8">DD6</f>
        <v>0</v>
      </c>
      <c r="DE5" s="160">
        <f t="shared" si="8"/>
        <v>0</v>
      </c>
      <c r="DF5" s="160">
        <f t="shared" si="8"/>
        <v>0</v>
      </c>
    </row>
    <row r="6" spans="1:110" ht="14.5" x14ac:dyDescent="0.35">
      <c r="B6" s="149">
        <v>1</v>
      </c>
      <c r="C6" s="160">
        <f t="shared" si="2"/>
        <v>1</v>
      </c>
      <c r="D6" s="160">
        <f t="shared" si="2"/>
        <v>0.92700000000000005</v>
      </c>
      <c r="E6" s="160">
        <f t="shared" si="2"/>
        <v>0.9335</v>
      </c>
      <c r="F6" s="160">
        <f t="shared" si="2"/>
        <v>0.93930000000000002</v>
      </c>
      <c r="G6" s="160">
        <f t="shared" si="2"/>
        <v>0.94399999999999995</v>
      </c>
      <c r="H6" s="160">
        <f t="shared" si="2"/>
        <v>0.94730000000000003</v>
      </c>
      <c r="I6" s="160">
        <f t="shared" si="2"/>
        <v>0.94969999999999999</v>
      </c>
      <c r="J6" s="160">
        <f t="shared" si="2"/>
        <v>0.95199999999999996</v>
      </c>
      <c r="K6" s="160">
        <f t="shared" si="2"/>
        <v>0.95420000000000005</v>
      </c>
      <c r="L6" s="160">
        <f t="shared" si="2"/>
        <v>0.95630000000000004</v>
      </c>
      <c r="M6" s="160">
        <f t="shared" si="2"/>
        <v>0.95820000000000005</v>
      </c>
      <c r="N6" s="160">
        <f t="shared" si="2"/>
        <v>0.95989999999999998</v>
      </c>
      <c r="O6" s="160">
        <f t="shared" si="2"/>
        <v>0.96319999999999995</v>
      </c>
      <c r="P6" s="160">
        <f t="shared" si="2"/>
        <v>0.96319999999999995</v>
      </c>
      <c r="Q6" s="160">
        <f t="shared" si="2"/>
        <v>0.96319999999999995</v>
      </c>
      <c r="R6" s="160">
        <f t="shared" si="2"/>
        <v>0.96499999999999997</v>
      </c>
      <c r="S6" s="160">
        <f t="shared" si="3"/>
        <v>0.96499999999999997</v>
      </c>
      <c r="T6" s="160">
        <f t="shared" si="3"/>
        <v>0.96499999999999997</v>
      </c>
      <c r="U6" s="160">
        <f t="shared" si="3"/>
        <v>0.96499999999999997</v>
      </c>
      <c r="V6" s="160">
        <f t="shared" si="3"/>
        <v>0.96499999999999997</v>
      </c>
      <c r="W6" s="160">
        <f t="shared" si="3"/>
        <v>0.96499999999999997</v>
      </c>
      <c r="X6" s="160">
        <f t="shared" si="3"/>
        <v>0.96499999999999997</v>
      </c>
      <c r="Y6" s="160">
        <f t="shared" si="3"/>
        <v>0.96499999999999997</v>
      </c>
      <c r="Z6" s="160">
        <f t="shared" si="3"/>
        <v>0.96499999999999997</v>
      </c>
      <c r="AA6" s="160">
        <f t="shared" si="3"/>
        <v>0.96499999999999997</v>
      </c>
      <c r="AB6" s="160">
        <f t="shared" si="3"/>
        <v>0.96499999999999997</v>
      </c>
      <c r="AC6" s="160">
        <f t="shared" si="3"/>
        <v>0.96499999999999997</v>
      </c>
      <c r="AD6" s="160">
        <f t="shared" si="3"/>
        <v>0.96499999999999997</v>
      </c>
      <c r="AE6" s="160">
        <f t="shared" si="3"/>
        <v>0.96499999999999997</v>
      </c>
      <c r="AF6" s="160">
        <f t="shared" si="3"/>
        <v>0.96499999999999997</v>
      </c>
      <c r="AG6" s="160">
        <f t="shared" si="3"/>
        <v>0.96499999999999997</v>
      </c>
      <c r="AH6" s="160">
        <f t="shared" si="3"/>
        <v>0.96499999999999997</v>
      </c>
      <c r="AI6" s="160">
        <f t="shared" si="4"/>
        <v>0.96499999999999997</v>
      </c>
      <c r="AJ6" s="160">
        <f t="shared" si="4"/>
        <v>0.96499999999999997</v>
      </c>
      <c r="AK6" s="160">
        <f t="shared" si="4"/>
        <v>0.96499999999999997</v>
      </c>
      <c r="AL6" s="160">
        <f t="shared" si="4"/>
        <v>0.96499999999999997</v>
      </c>
      <c r="AM6" s="160">
        <f t="shared" si="4"/>
        <v>0.96499999999999997</v>
      </c>
      <c r="AN6" s="160">
        <f t="shared" si="4"/>
        <v>0.96499999999999997</v>
      </c>
      <c r="AO6" s="160">
        <f t="shared" si="4"/>
        <v>0.96499999999999997</v>
      </c>
      <c r="AP6" s="160">
        <f t="shared" si="4"/>
        <v>0.96499999999999997</v>
      </c>
      <c r="AQ6" s="160">
        <f t="shared" si="4"/>
        <v>0.96499999999999997</v>
      </c>
      <c r="AR6" s="160">
        <f t="shared" si="4"/>
        <v>0.96499999999999997</v>
      </c>
      <c r="AS6" s="160">
        <f t="shared" si="4"/>
        <v>0.96499999999999997</v>
      </c>
      <c r="AT6" s="160">
        <f t="shared" si="4"/>
        <v>0.96499999999999997</v>
      </c>
      <c r="AU6" s="160">
        <f t="shared" si="4"/>
        <v>0.96499999999999997</v>
      </c>
      <c r="AV6" s="160">
        <f t="shared" si="4"/>
        <v>0.96499999999999997</v>
      </c>
      <c r="AW6" s="160">
        <f t="shared" si="4"/>
        <v>0.96499999999999997</v>
      </c>
      <c r="AX6" s="160">
        <f t="shared" si="4"/>
        <v>0.96499999999999997</v>
      </c>
      <c r="AY6" s="160">
        <f t="shared" si="5"/>
        <v>0.96499999999999997</v>
      </c>
      <c r="AZ6" s="160">
        <f t="shared" si="5"/>
        <v>0.96499999999999997</v>
      </c>
      <c r="BA6" s="160">
        <f t="shared" si="5"/>
        <v>0.96499999999999997</v>
      </c>
      <c r="BB6" s="160">
        <f t="shared" si="5"/>
        <v>0.96499999999999997</v>
      </c>
      <c r="BC6" s="160">
        <f t="shared" si="5"/>
        <v>0.96499999999999997</v>
      </c>
      <c r="BD6" s="160">
        <f t="shared" si="5"/>
        <v>0.96499999999999997</v>
      </c>
      <c r="BE6" s="160">
        <f t="shared" si="5"/>
        <v>0.96499999999999997</v>
      </c>
      <c r="BF6" s="160">
        <f t="shared" si="5"/>
        <v>0.96499999999999997</v>
      </c>
      <c r="BG6" s="160">
        <f t="shared" si="5"/>
        <v>0.96499999999999997</v>
      </c>
      <c r="BH6" s="160">
        <f t="shared" si="5"/>
        <v>0.96499999999999997</v>
      </c>
      <c r="BI6" s="160">
        <f t="shared" si="5"/>
        <v>0.96499999999999997</v>
      </c>
      <c r="BJ6" s="160">
        <f t="shared" si="5"/>
        <v>0.96499999999999997</v>
      </c>
      <c r="BK6" s="160">
        <f t="shared" si="5"/>
        <v>0.96499999999999997</v>
      </c>
      <c r="BL6" s="160">
        <f t="shared" si="5"/>
        <v>0.96499999999999997</v>
      </c>
      <c r="BM6" s="160">
        <f t="shared" si="5"/>
        <v>0.96499999999999997</v>
      </c>
      <c r="BN6" s="160">
        <f t="shared" si="5"/>
        <v>0.96499999999999997</v>
      </c>
      <c r="BO6" s="160">
        <f t="shared" si="6"/>
        <v>0.96499999999999997</v>
      </c>
      <c r="BP6" s="160">
        <f t="shared" si="6"/>
        <v>0.96499999999999997</v>
      </c>
      <c r="BQ6" s="160">
        <f t="shared" si="6"/>
        <v>0.96499999999999997</v>
      </c>
      <c r="BR6" s="160">
        <f t="shared" si="6"/>
        <v>0.96499999999999997</v>
      </c>
      <c r="BS6" s="160">
        <f t="shared" si="6"/>
        <v>0.96499999999999997</v>
      </c>
      <c r="BT6" s="160">
        <f t="shared" si="6"/>
        <v>0.96499999999999997</v>
      </c>
      <c r="BU6" s="160">
        <f t="shared" si="6"/>
        <v>0.96499999999999997</v>
      </c>
      <c r="BV6" s="160">
        <f t="shared" si="6"/>
        <v>0.96499999999999997</v>
      </c>
      <c r="BW6" s="160">
        <f t="shared" si="6"/>
        <v>0.96499999999999997</v>
      </c>
      <c r="BX6" s="160">
        <f t="shared" si="6"/>
        <v>0.96499999999999997</v>
      </c>
      <c r="BY6" s="160">
        <f t="shared" si="6"/>
        <v>0.96499999999999997</v>
      </c>
      <c r="BZ6" s="160">
        <f t="shared" si="6"/>
        <v>0.96499999999999997</v>
      </c>
      <c r="CA6" s="160">
        <f t="shared" si="6"/>
        <v>0.96499999999999997</v>
      </c>
      <c r="CB6" s="160">
        <f t="shared" si="7"/>
        <v>0.96499999999999997</v>
      </c>
      <c r="CC6" s="160">
        <f t="shared" si="7"/>
        <v>0.96499999999999997</v>
      </c>
      <c r="CD6" s="160">
        <f t="shared" si="7"/>
        <v>0.96499999999999997</v>
      </c>
      <c r="CE6" s="160">
        <f t="shared" si="7"/>
        <v>0.96499999999999997</v>
      </c>
      <c r="CF6" s="160">
        <f t="shared" si="7"/>
        <v>0.96499999999999997</v>
      </c>
      <c r="CG6" s="160">
        <f t="shared" si="7"/>
        <v>0.96499999999999997</v>
      </c>
      <c r="CH6" s="160">
        <f t="shared" si="7"/>
        <v>0.96499999999999997</v>
      </c>
      <c r="CI6" s="160">
        <f t="shared" si="7"/>
        <v>0.96499999999999997</v>
      </c>
      <c r="CJ6" s="160">
        <f t="shared" si="7"/>
        <v>0.96499999999999997</v>
      </c>
      <c r="CK6" s="160">
        <f t="shared" si="7"/>
        <v>0.96499999999999997</v>
      </c>
      <c r="CL6" s="160">
        <f t="shared" si="7"/>
        <v>0.96499999999999997</v>
      </c>
      <c r="CM6" s="160">
        <f t="shared" si="7"/>
        <v>0.96499999999999997</v>
      </c>
      <c r="CN6" s="160">
        <f t="shared" si="7"/>
        <v>0.96499999999999997</v>
      </c>
      <c r="CO6" s="160">
        <f t="shared" si="7"/>
        <v>0.96499999999999997</v>
      </c>
      <c r="CP6" s="160">
        <f t="shared" si="7"/>
        <v>0.96499999999999997</v>
      </c>
      <c r="CQ6" s="160">
        <f t="shared" si="7"/>
        <v>0.96499999999999997</v>
      </c>
      <c r="CR6" s="160">
        <f t="shared" si="7"/>
        <v>0.96499999999999997</v>
      </c>
      <c r="CS6" s="160">
        <f t="shared" si="7"/>
        <v>0.96499999999999997</v>
      </c>
      <c r="CT6" s="160">
        <f t="shared" si="7"/>
        <v>0.96499999999999997</v>
      </c>
      <c r="CU6" s="160">
        <f t="shared" si="7"/>
        <v>0.96499999999999997</v>
      </c>
      <c r="CV6" s="160">
        <f t="shared" si="7"/>
        <v>0.96499999999999997</v>
      </c>
      <c r="CW6" s="160">
        <f t="shared" si="7"/>
        <v>0.96499999999999997</v>
      </c>
      <c r="CX6" s="160">
        <f t="shared" si="7"/>
        <v>0.96499999999999997</v>
      </c>
      <c r="CY6" s="160">
        <f t="shared" si="7"/>
        <v>0.96499999999999997</v>
      </c>
      <c r="CZ6" s="160">
        <f t="shared" si="7"/>
        <v>0.96499999999999997</v>
      </c>
      <c r="DA6" s="160">
        <f t="shared" si="7"/>
        <v>0.96499999999999997</v>
      </c>
      <c r="DB6" s="160">
        <f t="shared" si="7"/>
        <v>0.96499999999999997</v>
      </c>
      <c r="DC6" s="160">
        <f t="shared" si="7"/>
        <v>0.96499999999999997</v>
      </c>
      <c r="DD6" s="160">
        <f t="shared" si="8"/>
        <v>0</v>
      </c>
      <c r="DE6" s="160">
        <f t="shared" si="8"/>
        <v>0</v>
      </c>
      <c r="DF6" s="160">
        <f t="shared" si="8"/>
        <v>0</v>
      </c>
    </row>
    <row r="7" spans="1:110" ht="14.5" x14ac:dyDescent="0.35">
      <c r="B7" s="149">
        <v>2</v>
      </c>
      <c r="C7" s="160">
        <f t="shared" si="2"/>
        <v>1</v>
      </c>
      <c r="D7" s="160">
        <f t="shared" si="2"/>
        <v>0.92700000000000005</v>
      </c>
      <c r="E7" s="160">
        <f t="shared" si="2"/>
        <v>0.9335</v>
      </c>
      <c r="F7" s="160">
        <f t="shared" si="2"/>
        <v>0.93930000000000002</v>
      </c>
      <c r="G7" s="160">
        <f t="shared" si="2"/>
        <v>0.94399999999999995</v>
      </c>
      <c r="H7" s="160">
        <f t="shared" si="2"/>
        <v>0.94730000000000003</v>
      </c>
      <c r="I7" s="160">
        <f t="shared" si="2"/>
        <v>0.94969999999999999</v>
      </c>
      <c r="J7" s="160">
        <f t="shared" si="2"/>
        <v>0.95199999999999996</v>
      </c>
      <c r="K7" s="160">
        <f t="shared" si="2"/>
        <v>0.95420000000000005</v>
      </c>
      <c r="L7" s="160">
        <f t="shared" si="2"/>
        <v>0.95630000000000004</v>
      </c>
      <c r="M7" s="160">
        <f t="shared" si="2"/>
        <v>0.95820000000000005</v>
      </c>
      <c r="N7" s="160">
        <f t="shared" si="2"/>
        <v>0.95989999999999998</v>
      </c>
      <c r="O7" s="160">
        <f t="shared" si="2"/>
        <v>0.96319999999999995</v>
      </c>
      <c r="P7" s="160">
        <f t="shared" si="2"/>
        <v>0.96319999999999995</v>
      </c>
      <c r="Q7" s="160">
        <f t="shared" si="2"/>
        <v>0.96319999999999995</v>
      </c>
      <c r="R7" s="160">
        <f t="shared" si="2"/>
        <v>0.96499999999999997</v>
      </c>
      <c r="S7" s="160">
        <f t="shared" si="3"/>
        <v>0.96499999999999997</v>
      </c>
      <c r="T7" s="160">
        <f t="shared" si="3"/>
        <v>0.96499999999999997</v>
      </c>
      <c r="U7" s="160">
        <f t="shared" si="3"/>
        <v>0.96499999999999997</v>
      </c>
      <c r="V7" s="160">
        <f t="shared" si="3"/>
        <v>0.96499999999999997</v>
      </c>
      <c r="W7" s="160">
        <f t="shared" si="3"/>
        <v>0.96499999999999997</v>
      </c>
      <c r="X7" s="160">
        <f t="shared" si="3"/>
        <v>0.96499999999999997</v>
      </c>
      <c r="Y7" s="160">
        <f t="shared" si="3"/>
        <v>0.96499999999999997</v>
      </c>
      <c r="Z7" s="160">
        <f t="shared" si="3"/>
        <v>0.96499999999999997</v>
      </c>
      <c r="AA7" s="160">
        <f t="shared" si="3"/>
        <v>0.96499999999999997</v>
      </c>
      <c r="AB7" s="160">
        <f t="shared" si="3"/>
        <v>0.96499999999999997</v>
      </c>
      <c r="AC7" s="160">
        <f t="shared" si="3"/>
        <v>0.96499999999999997</v>
      </c>
      <c r="AD7" s="160">
        <f t="shared" si="3"/>
        <v>0.96499999999999997</v>
      </c>
      <c r="AE7" s="160">
        <f t="shared" si="3"/>
        <v>0.96499999999999997</v>
      </c>
      <c r="AF7" s="160">
        <f t="shared" si="3"/>
        <v>0.96499999999999997</v>
      </c>
      <c r="AG7" s="160">
        <f t="shared" si="3"/>
        <v>0.96499999999999997</v>
      </c>
      <c r="AH7" s="160">
        <f t="shared" si="3"/>
        <v>0.96499999999999997</v>
      </c>
      <c r="AI7" s="160">
        <f t="shared" si="4"/>
        <v>0.96499999999999997</v>
      </c>
      <c r="AJ7" s="160">
        <f t="shared" si="4"/>
        <v>0.96499999999999997</v>
      </c>
      <c r="AK7" s="160">
        <f t="shared" si="4"/>
        <v>0.96499999999999997</v>
      </c>
      <c r="AL7" s="160">
        <f t="shared" si="4"/>
        <v>0.96499999999999997</v>
      </c>
      <c r="AM7" s="160">
        <f t="shared" si="4"/>
        <v>0.96499999999999997</v>
      </c>
      <c r="AN7" s="160">
        <f t="shared" si="4"/>
        <v>0.96499999999999997</v>
      </c>
      <c r="AO7" s="160">
        <f t="shared" si="4"/>
        <v>0.96499999999999997</v>
      </c>
      <c r="AP7" s="160">
        <f t="shared" si="4"/>
        <v>0.96499999999999997</v>
      </c>
      <c r="AQ7" s="160">
        <f t="shared" si="4"/>
        <v>0.96499999999999997</v>
      </c>
      <c r="AR7" s="160">
        <f t="shared" si="4"/>
        <v>0.96499999999999997</v>
      </c>
      <c r="AS7" s="160">
        <f t="shared" si="4"/>
        <v>0.96499999999999997</v>
      </c>
      <c r="AT7" s="160">
        <f t="shared" si="4"/>
        <v>0.96499999999999997</v>
      </c>
      <c r="AU7" s="160">
        <f t="shared" si="4"/>
        <v>0.96499999999999997</v>
      </c>
      <c r="AV7" s="160">
        <f t="shared" si="4"/>
        <v>0.96499999999999997</v>
      </c>
      <c r="AW7" s="160">
        <f t="shared" si="4"/>
        <v>0.96499999999999997</v>
      </c>
      <c r="AX7" s="160">
        <f t="shared" si="4"/>
        <v>0.96499999999999997</v>
      </c>
      <c r="AY7" s="160">
        <f t="shared" si="5"/>
        <v>0.96499999999999997</v>
      </c>
      <c r="AZ7" s="160">
        <f t="shared" si="5"/>
        <v>0.96499999999999997</v>
      </c>
      <c r="BA7" s="160">
        <f t="shared" si="5"/>
        <v>0.96499999999999997</v>
      </c>
      <c r="BB7" s="160">
        <f t="shared" si="5"/>
        <v>0.96499999999999997</v>
      </c>
      <c r="BC7" s="160">
        <f t="shared" si="5"/>
        <v>0.96499999999999997</v>
      </c>
      <c r="BD7" s="160">
        <f t="shared" si="5"/>
        <v>0.96499999999999997</v>
      </c>
      <c r="BE7" s="160">
        <f t="shared" si="5"/>
        <v>0.96499999999999997</v>
      </c>
      <c r="BF7" s="160">
        <f t="shared" si="5"/>
        <v>0.96499999999999997</v>
      </c>
      <c r="BG7" s="160">
        <f t="shared" si="5"/>
        <v>0.96499999999999997</v>
      </c>
      <c r="BH7" s="160">
        <f t="shared" si="5"/>
        <v>0.96499999999999997</v>
      </c>
      <c r="BI7" s="160">
        <f t="shared" si="5"/>
        <v>0.96499999999999997</v>
      </c>
      <c r="BJ7" s="160">
        <f t="shared" si="5"/>
        <v>0.96499999999999997</v>
      </c>
      <c r="BK7" s="160">
        <f t="shared" si="5"/>
        <v>0.96499999999999997</v>
      </c>
      <c r="BL7" s="160">
        <f t="shared" si="5"/>
        <v>0.96499999999999997</v>
      </c>
      <c r="BM7" s="160">
        <f t="shared" si="5"/>
        <v>0.96499999999999997</v>
      </c>
      <c r="BN7" s="160">
        <f t="shared" si="5"/>
        <v>0.96499999999999997</v>
      </c>
      <c r="BO7" s="160">
        <f t="shared" si="6"/>
        <v>0.96499999999999997</v>
      </c>
      <c r="BP7" s="160">
        <f t="shared" si="6"/>
        <v>0.96499999999999997</v>
      </c>
      <c r="BQ7" s="160">
        <f t="shared" si="6"/>
        <v>0.96499999999999997</v>
      </c>
      <c r="BR7" s="160">
        <f t="shared" si="6"/>
        <v>0.96499999999999997</v>
      </c>
      <c r="BS7" s="160">
        <f t="shared" si="6"/>
        <v>0.96499999999999997</v>
      </c>
      <c r="BT7" s="160">
        <f t="shared" si="6"/>
        <v>0.96499999999999997</v>
      </c>
      <c r="BU7" s="160">
        <f t="shared" si="6"/>
        <v>0.96499999999999997</v>
      </c>
      <c r="BV7" s="160">
        <f t="shared" si="6"/>
        <v>0.96499999999999997</v>
      </c>
      <c r="BW7" s="160">
        <f t="shared" si="6"/>
        <v>0.96499999999999997</v>
      </c>
      <c r="BX7" s="160">
        <f t="shared" si="6"/>
        <v>0.96499999999999997</v>
      </c>
      <c r="BY7" s="160">
        <f t="shared" si="6"/>
        <v>0.96499999999999997</v>
      </c>
      <c r="BZ7" s="160">
        <f t="shared" si="6"/>
        <v>0.96499999999999997</v>
      </c>
      <c r="CA7" s="160">
        <f t="shared" si="6"/>
        <v>0.96499999999999997</v>
      </c>
      <c r="CB7" s="160">
        <f t="shared" si="7"/>
        <v>0.96499999999999997</v>
      </c>
      <c r="CC7" s="160">
        <f t="shared" si="7"/>
        <v>0.96499999999999997</v>
      </c>
      <c r="CD7" s="160">
        <f t="shared" si="7"/>
        <v>0.96499999999999997</v>
      </c>
      <c r="CE7" s="160">
        <f t="shared" si="7"/>
        <v>0.96499999999999997</v>
      </c>
      <c r="CF7" s="160">
        <f t="shared" si="7"/>
        <v>0.96499999999999997</v>
      </c>
      <c r="CG7" s="160">
        <f t="shared" si="7"/>
        <v>0.96499999999999997</v>
      </c>
      <c r="CH7" s="160">
        <f t="shared" si="7"/>
        <v>0.96499999999999997</v>
      </c>
      <c r="CI7" s="160">
        <f t="shared" si="7"/>
        <v>0.96499999999999997</v>
      </c>
      <c r="CJ7" s="160">
        <f t="shared" si="7"/>
        <v>0.96499999999999997</v>
      </c>
      <c r="CK7" s="160">
        <f t="shared" si="7"/>
        <v>0.96499999999999997</v>
      </c>
      <c r="CL7" s="160">
        <f t="shared" si="7"/>
        <v>0.96499999999999997</v>
      </c>
      <c r="CM7" s="160">
        <f t="shared" si="7"/>
        <v>0.96499999999999997</v>
      </c>
      <c r="CN7" s="160">
        <f t="shared" si="7"/>
        <v>0.96499999999999997</v>
      </c>
      <c r="CO7" s="160">
        <f t="shared" si="7"/>
        <v>0.96499999999999997</v>
      </c>
      <c r="CP7" s="160">
        <f t="shared" si="7"/>
        <v>0.96499999999999997</v>
      </c>
      <c r="CQ7" s="160">
        <f t="shared" si="7"/>
        <v>0.96499999999999997</v>
      </c>
      <c r="CR7" s="160">
        <f t="shared" si="7"/>
        <v>0.96499999999999997</v>
      </c>
      <c r="CS7" s="160">
        <f t="shared" si="7"/>
        <v>0.96499999999999997</v>
      </c>
      <c r="CT7" s="160">
        <f t="shared" si="7"/>
        <v>0.96499999999999997</v>
      </c>
      <c r="CU7" s="160">
        <f t="shared" si="7"/>
        <v>0.96499999999999997</v>
      </c>
      <c r="CV7" s="160">
        <f t="shared" si="7"/>
        <v>0.96499999999999997</v>
      </c>
      <c r="CW7" s="160">
        <f t="shared" si="7"/>
        <v>0.96499999999999997</v>
      </c>
      <c r="CX7" s="160">
        <f t="shared" si="7"/>
        <v>0.96499999999999997</v>
      </c>
      <c r="CY7" s="160">
        <f t="shared" si="7"/>
        <v>0.96499999999999997</v>
      </c>
      <c r="CZ7" s="160">
        <f t="shared" si="7"/>
        <v>0.96499999999999997</v>
      </c>
      <c r="DA7" s="160">
        <f t="shared" si="7"/>
        <v>0.96499999999999997</v>
      </c>
      <c r="DB7" s="160">
        <f t="shared" si="7"/>
        <v>0.96499999999999997</v>
      </c>
      <c r="DC7" s="160">
        <f t="shared" si="7"/>
        <v>0.96499999999999997</v>
      </c>
      <c r="DD7" s="160">
        <f t="shared" si="8"/>
        <v>0</v>
      </c>
      <c r="DE7" s="160">
        <f t="shared" si="8"/>
        <v>0</v>
      </c>
      <c r="DF7" s="160">
        <f t="shared" si="8"/>
        <v>0</v>
      </c>
    </row>
    <row r="8" spans="1:110" ht="14.5" x14ac:dyDescent="0.35">
      <c r="B8" s="149">
        <v>3</v>
      </c>
      <c r="C8" s="160">
        <f t="shared" si="2"/>
        <v>1</v>
      </c>
      <c r="D8" s="160">
        <f t="shared" si="2"/>
        <v>0.92700000000000005</v>
      </c>
      <c r="E8" s="160">
        <f t="shared" si="2"/>
        <v>0.9335</v>
      </c>
      <c r="F8" s="160">
        <f t="shared" si="2"/>
        <v>0.93930000000000002</v>
      </c>
      <c r="G8" s="160">
        <f t="shared" si="2"/>
        <v>0.94399999999999995</v>
      </c>
      <c r="H8" s="160">
        <f t="shared" si="2"/>
        <v>0.94730000000000003</v>
      </c>
      <c r="I8" s="160">
        <f t="shared" si="2"/>
        <v>0.94969999999999999</v>
      </c>
      <c r="J8" s="160">
        <f t="shared" si="2"/>
        <v>0.95199999999999996</v>
      </c>
      <c r="K8" s="160">
        <f t="shared" si="2"/>
        <v>0.95420000000000005</v>
      </c>
      <c r="L8" s="160">
        <f t="shared" si="2"/>
        <v>0.95630000000000004</v>
      </c>
      <c r="M8" s="160">
        <f t="shared" si="2"/>
        <v>0.95820000000000005</v>
      </c>
      <c r="N8" s="160">
        <f t="shared" si="2"/>
        <v>0.95989999999999998</v>
      </c>
      <c r="O8" s="160">
        <f t="shared" si="2"/>
        <v>0.96319999999999995</v>
      </c>
      <c r="P8" s="160">
        <f t="shared" si="2"/>
        <v>0.96319999999999995</v>
      </c>
      <c r="Q8" s="160">
        <f t="shared" si="2"/>
        <v>0.96319999999999995</v>
      </c>
      <c r="R8" s="160">
        <f t="shared" si="2"/>
        <v>0.96499999999999997</v>
      </c>
      <c r="S8" s="160">
        <f t="shared" si="3"/>
        <v>0.96499999999999997</v>
      </c>
      <c r="T8" s="160">
        <f t="shared" si="3"/>
        <v>0.96499999999999997</v>
      </c>
      <c r="U8" s="160">
        <f t="shared" si="3"/>
        <v>0.96499999999999997</v>
      </c>
      <c r="V8" s="160">
        <f t="shared" si="3"/>
        <v>0.96499999999999997</v>
      </c>
      <c r="W8" s="160">
        <f t="shared" si="3"/>
        <v>0.96499999999999997</v>
      </c>
      <c r="X8" s="160">
        <f t="shared" si="3"/>
        <v>0.96499999999999997</v>
      </c>
      <c r="Y8" s="160">
        <f t="shared" si="3"/>
        <v>0.96499999999999997</v>
      </c>
      <c r="Z8" s="160">
        <f t="shared" si="3"/>
        <v>0.96499999999999997</v>
      </c>
      <c r="AA8" s="160">
        <f t="shared" si="3"/>
        <v>0.96499999999999997</v>
      </c>
      <c r="AB8" s="160">
        <f t="shared" si="3"/>
        <v>0.96499999999999997</v>
      </c>
      <c r="AC8" s="160">
        <f t="shared" si="3"/>
        <v>0.96499999999999997</v>
      </c>
      <c r="AD8" s="160">
        <f t="shared" si="3"/>
        <v>0.96499999999999997</v>
      </c>
      <c r="AE8" s="160">
        <f t="shared" si="3"/>
        <v>0.96499999999999997</v>
      </c>
      <c r="AF8" s="160">
        <f t="shared" si="3"/>
        <v>0.96499999999999997</v>
      </c>
      <c r="AG8" s="160">
        <f t="shared" si="3"/>
        <v>0.96499999999999997</v>
      </c>
      <c r="AH8" s="160">
        <f t="shared" si="3"/>
        <v>0.96499999999999997</v>
      </c>
      <c r="AI8" s="160">
        <f t="shared" si="4"/>
        <v>0.96499999999999997</v>
      </c>
      <c r="AJ8" s="160">
        <f t="shared" si="4"/>
        <v>0.96499999999999997</v>
      </c>
      <c r="AK8" s="160">
        <f t="shared" si="4"/>
        <v>0.96499999999999997</v>
      </c>
      <c r="AL8" s="160">
        <f t="shared" si="4"/>
        <v>0.96499999999999997</v>
      </c>
      <c r="AM8" s="160">
        <f t="shared" si="4"/>
        <v>0.96499999999999997</v>
      </c>
      <c r="AN8" s="160">
        <f t="shared" si="4"/>
        <v>0.96499999999999997</v>
      </c>
      <c r="AO8" s="160">
        <f t="shared" si="4"/>
        <v>0.96499999999999997</v>
      </c>
      <c r="AP8" s="160">
        <f t="shared" si="4"/>
        <v>0.96499999999999997</v>
      </c>
      <c r="AQ8" s="160">
        <f t="shared" si="4"/>
        <v>0.96499999999999997</v>
      </c>
      <c r="AR8" s="160">
        <f t="shared" si="4"/>
        <v>0.96499999999999997</v>
      </c>
      <c r="AS8" s="160">
        <f t="shared" si="4"/>
        <v>0.96499999999999997</v>
      </c>
      <c r="AT8" s="160">
        <f t="shared" si="4"/>
        <v>0.96499999999999997</v>
      </c>
      <c r="AU8" s="160">
        <f t="shared" si="4"/>
        <v>0.96499999999999997</v>
      </c>
      <c r="AV8" s="160">
        <f t="shared" si="4"/>
        <v>0.96499999999999997</v>
      </c>
      <c r="AW8" s="160">
        <f t="shared" si="4"/>
        <v>0.96499999999999997</v>
      </c>
      <c r="AX8" s="160">
        <f t="shared" si="4"/>
        <v>0.96499999999999997</v>
      </c>
      <c r="AY8" s="160">
        <f t="shared" si="5"/>
        <v>0.96499999999999997</v>
      </c>
      <c r="AZ8" s="160">
        <f t="shared" si="5"/>
        <v>0.96499999999999997</v>
      </c>
      <c r="BA8" s="160">
        <f t="shared" si="5"/>
        <v>0.96499999999999997</v>
      </c>
      <c r="BB8" s="160">
        <f t="shared" si="5"/>
        <v>0.96499999999999997</v>
      </c>
      <c r="BC8" s="160">
        <f t="shared" si="5"/>
        <v>0.96499999999999997</v>
      </c>
      <c r="BD8" s="160">
        <f t="shared" si="5"/>
        <v>0.96499999999999997</v>
      </c>
      <c r="BE8" s="160">
        <f t="shared" si="5"/>
        <v>0.96499999999999997</v>
      </c>
      <c r="BF8" s="160">
        <f t="shared" si="5"/>
        <v>0.96499999999999997</v>
      </c>
      <c r="BG8" s="160">
        <f t="shared" si="5"/>
        <v>0.96499999999999997</v>
      </c>
      <c r="BH8" s="160">
        <f t="shared" si="5"/>
        <v>0.96499999999999997</v>
      </c>
      <c r="BI8" s="160">
        <f t="shared" si="5"/>
        <v>0.96499999999999997</v>
      </c>
      <c r="BJ8" s="160">
        <f t="shared" si="5"/>
        <v>0.96499999999999997</v>
      </c>
      <c r="BK8" s="160">
        <f t="shared" si="5"/>
        <v>0.96499999999999997</v>
      </c>
      <c r="BL8" s="160">
        <f t="shared" si="5"/>
        <v>0.96499999999999997</v>
      </c>
      <c r="BM8" s="160">
        <f t="shared" si="5"/>
        <v>0.96499999999999997</v>
      </c>
      <c r="BN8" s="160">
        <f t="shared" si="5"/>
        <v>0.96499999999999997</v>
      </c>
      <c r="BO8" s="160">
        <f t="shared" si="6"/>
        <v>0.96499999999999997</v>
      </c>
      <c r="BP8" s="160">
        <f t="shared" si="6"/>
        <v>0.96499999999999997</v>
      </c>
      <c r="BQ8" s="160">
        <f t="shared" si="6"/>
        <v>0.96499999999999997</v>
      </c>
      <c r="BR8" s="160">
        <f t="shared" si="6"/>
        <v>0.96499999999999997</v>
      </c>
      <c r="BS8" s="160">
        <f t="shared" si="6"/>
        <v>0.96499999999999997</v>
      </c>
      <c r="BT8" s="160">
        <f t="shared" si="6"/>
        <v>0.96499999999999997</v>
      </c>
      <c r="BU8" s="160">
        <f t="shared" si="6"/>
        <v>0.96499999999999997</v>
      </c>
      <c r="BV8" s="160">
        <f t="shared" si="6"/>
        <v>0.96499999999999997</v>
      </c>
      <c r="BW8" s="160">
        <f t="shared" si="6"/>
        <v>0.96499999999999997</v>
      </c>
      <c r="BX8" s="160">
        <f t="shared" si="6"/>
        <v>0.96499999999999997</v>
      </c>
      <c r="BY8" s="160">
        <f t="shared" si="6"/>
        <v>0.96499999999999997</v>
      </c>
      <c r="BZ8" s="160">
        <f t="shared" si="6"/>
        <v>0.96499999999999997</v>
      </c>
      <c r="CA8" s="160">
        <f t="shared" si="6"/>
        <v>0.96499999999999997</v>
      </c>
      <c r="CB8" s="160">
        <f t="shared" si="7"/>
        <v>0.96499999999999997</v>
      </c>
      <c r="CC8" s="160">
        <f t="shared" si="7"/>
        <v>0.96499999999999997</v>
      </c>
      <c r="CD8" s="160">
        <f t="shared" si="7"/>
        <v>0.96499999999999997</v>
      </c>
      <c r="CE8" s="160">
        <f t="shared" si="7"/>
        <v>0.96499999999999997</v>
      </c>
      <c r="CF8" s="160">
        <f t="shared" si="7"/>
        <v>0.96499999999999997</v>
      </c>
      <c r="CG8" s="160">
        <f t="shared" si="7"/>
        <v>0.96499999999999997</v>
      </c>
      <c r="CH8" s="160">
        <f t="shared" si="7"/>
        <v>0.96499999999999997</v>
      </c>
      <c r="CI8" s="160">
        <f t="shared" si="7"/>
        <v>0.96499999999999997</v>
      </c>
      <c r="CJ8" s="160">
        <f t="shared" si="7"/>
        <v>0.96499999999999997</v>
      </c>
      <c r="CK8" s="160">
        <f t="shared" si="7"/>
        <v>0.96499999999999997</v>
      </c>
      <c r="CL8" s="160">
        <f t="shared" si="7"/>
        <v>0.96499999999999997</v>
      </c>
      <c r="CM8" s="160">
        <f t="shared" si="7"/>
        <v>0.96499999999999997</v>
      </c>
      <c r="CN8" s="160">
        <f t="shared" si="7"/>
        <v>0.96499999999999997</v>
      </c>
      <c r="CO8" s="160">
        <f t="shared" si="7"/>
        <v>0.96499999999999997</v>
      </c>
      <c r="CP8" s="160">
        <f t="shared" si="7"/>
        <v>0.96499999999999997</v>
      </c>
      <c r="CQ8" s="160">
        <f t="shared" si="7"/>
        <v>0.96499999999999997</v>
      </c>
      <c r="CR8" s="160">
        <f t="shared" si="7"/>
        <v>0.96499999999999997</v>
      </c>
      <c r="CS8" s="160">
        <f t="shared" si="7"/>
        <v>0.96499999999999997</v>
      </c>
      <c r="CT8" s="160">
        <f t="shared" si="7"/>
        <v>0.96499999999999997</v>
      </c>
      <c r="CU8" s="160">
        <f t="shared" si="7"/>
        <v>0.96499999999999997</v>
      </c>
      <c r="CV8" s="160">
        <f t="shared" si="7"/>
        <v>0.96499999999999997</v>
      </c>
      <c r="CW8" s="160">
        <f t="shared" si="7"/>
        <v>0.96499999999999997</v>
      </c>
      <c r="CX8" s="160">
        <f t="shared" si="7"/>
        <v>0.96499999999999997</v>
      </c>
      <c r="CY8" s="160">
        <f t="shared" si="7"/>
        <v>0.96499999999999997</v>
      </c>
      <c r="CZ8" s="160">
        <f t="shared" si="7"/>
        <v>0.96499999999999997</v>
      </c>
      <c r="DA8" s="160">
        <f t="shared" si="7"/>
        <v>0.96499999999999997</v>
      </c>
      <c r="DB8" s="160">
        <f t="shared" si="7"/>
        <v>0.96499999999999997</v>
      </c>
      <c r="DC8" s="160">
        <f t="shared" si="7"/>
        <v>0.96499999999999997</v>
      </c>
      <c r="DD8" s="160">
        <f t="shared" si="8"/>
        <v>0</v>
      </c>
      <c r="DE8" s="160">
        <f t="shared" si="8"/>
        <v>0</v>
      </c>
      <c r="DF8" s="160">
        <f t="shared" si="8"/>
        <v>0</v>
      </c>
    </row>
    <row r="9" spans="1:110" ht="14.5" x14ac:dyDescent="0.35">
      <c r="B9" s="149">
        <v>4</v>
      </c>
      <c r="C9" s="160">
        <f t="shared" si="2"/>
        <v>1</v>
      </c>
      <c r="D9" s="160">
        <f t="shared" si="2"/>
        <v>0.92700000000000005</v>
      </c>
      <c r="E9" s="160">
        <f t="shared" si="2"/>
        <v>0.9335</v>
      </c>
      <c r="F9" s="160">
        <f t="shared" si="2"/>
        <v>0.93930000000000002</v>
      </c>
      <c r="G9" s="160">
        <f t="shared" si="2"/>
        <v>0.94399999999999995</v>
      </c>
      <c r="H9" s="160">
        <f t="shared" si="2"/>
        <v>0.94730000000000003</v>
      </c>
      <c r="I9" s="160">
        <f t="shared" si="2"/>
        <v>0.94969999999999999</v>
      </c>
      <c r="J9" s="160">
        <f t="shared" si="2"/>
        <v>0.95199999999999996</v>
      </c>
      <c r="K9" s="160">
        <f t="shared" si="2"/>
        <v>0.95420000000000005</v>
      </c>
      <c r="L9" s="160">
        <f t="shared" si="2"/>
        <v>0.95630000000000004</v>
      </c>
      <c r="M9" s="160">
        <f t="shared" si="2"/>
        <v>0.95820000000000005</v>
      </c>
      <c r="N9" s="160">
        <f t="shared" si="2"/>
        <v>0.95989999999999998</v>
      </c>
      <c r="O9" s="160">
        <f t="shared" si="2"/>
        <v>0.96319999999999995</v>
      </c>
      <c r="P9" s="160">
        <f t="shared" si="2"/>
        <v>0.96319999999999995</v>
      </c>
      <c r="Q9" s="160">
        <f t="shared" si="2"/>
        <v>0.96319999999999995</v>
      </c>
      <c r="R9" s="160">
        <f t="shared" si="2"/>
        <v>0.96499999999999997</v>
      </c>
      <c r="S9" s="160">
        <f t="shared" si="3"/>
        <v>0.96499999999999997</v>
      </c>
      <c r="T9" s="160">
        <f t="shared" si="3"/>
        <v>0.96499999999999997</v>
      </c>
      <c r="U9" s="160">
        <f t="shared" si="3"/>
        <v>0.96499999999999997</v>
      </c>
      <c r="V9" s="160">
        <f t="shared" si="3"/>
        <v>0.96499999999999997</v>
      </c>
      <c r="W9" s="160">
        <f t="shared" si="3"/>
        <v>0.96499999999999997</v>
      </c>
      <c r="X9" s="160">
        <f t="shared" si="3"/>
        <v>0.96499999999999997</v>
      </c>
      <c r="Y9" s="160">
        <f t="shared" si="3"/>
        <v>0.96499999999999997</v>
      </c>
      <c r="Z9" s="160">
        <f t="shared" si="3"/>
        <v>0.96499999999999997</v>
      </c>
      <c r="AA9" s="160">
        <f t="shared" si="3"/>
        <v>0.96499999999999997</v>
      </c>
      <c r="AB9" s="160">
        <f t="shared" si="3"/>
        <v>0.96499999999999997</v>
      </c>
      <c r="AC9" s="160">
        <f t="shared" si="3"/>
        <v>0.96499999999999997</v>
      </c>
      <c r="AD9" s="160">
        <f t="shared" si="3"/>
        <v>0.96499999999999997</v>
      </c>
      <c r="AE9" s="160">
        <f t="shared" si="3"/>
        <v>0.96499999999999997</v>
      </c>
      <c r="AF9" s="160">
        <f t="shared" si="3"/>
        <v>0.96499999999999997</v>
      </c>
      <c r="AG9" s="160">
        <f t="shared" si="3"/>
        <v>0.96499999999999997</v>
      </c>
      <c r="AH9" s="160">
        <f t="shared" si="3"/>
        <v>0.96499999999999997</v>
      </c>
      <c r="AI9" s="160">
        <f t="shared" si="4"/>
        <v>0.96499999999999997</v>
      </c>
      <c r="AJ9" s="160">
        <f t="shared" si="4"/>
        <v>0.96499999999999997</v>
      </c>
      <c r="AK9" s="160">
        <f t="shared" si="4"/>
        <v>0.96499999999999997</v>
      </c>
      <c r="AL9" s="160">
        <f t="shared" si="4"/>
        <v>0.96499999999999997</v>
      </c>
      <c r="AM9" s="160">
        <f t="shared" si="4"/>
        <v>0.96499999999999997</v>
      </c>
      <c r="AN9" s="160">
        <f t="shared" si="4"/>
        <v>0.96499999999999997</v>
      </c>
      <c r="AO9" s="160">
        <f t="shared" si="4"/>
        <v>0.96499999999999997</v>
      </c>
      <c r="AP9" s="160">
        <f t="shared" si="4"/>
        <v>0.96499999999999997</v>
      </c>
      <c r="AQ9" s="160">
        <f t="shared" si="4"/>
        <v>0.96499999999999997</v>
      </c>
      <c r="AR9" s="160">
        <f t="shared" si="4"/>
        <v>0.96499999999999997</v>
      </c>
      <c r="AS9" s="160">
        <f t="shared" si="4"/>
        <v>0.96499999999999997</v>
      </c>
      <c r="AT9" s="160">
        <f t="shared" si="4"/>
        <v>0.96499999999999997</v>
      </c>
      <c r="AU9" s="160">
        <f t="shared" si="4"/>
        <v>0.96499999999999997</v>
      </c>
      <c r="AV9" s="160">
        <f t="shared" si="4"/>
        <v>0.96499999999999997</v>
      </c>
      <c r="AW9" s="160">
        <f t="shared" si="4"/>
        <v>0.96499999999999997</v>
      </c>
      <c r="AX9" s="160">
        <f t="shared" si="4"/>
        <v>0.96499999999999997</v>
      </c>
      <c r="AY9" s="160">
        <f t="shared" si="5"/>
        <v>0.96499999999999997</v>
      </c>
      <c r="AZ9" s="160">
        <f t="shared" si="5"/>
        <v>0.96499999999999997</v>
      </c>
      <c r="BA9" s="160">
        <f t="shared" si="5"/>
        <v>0.96499999999999997</v>
      </c>
      <c r="BB9" s="160">
        <f t="shared" si="5"/>
        <v>0.96499999999999997</v>
      </c>
      <c r="BC9" s="160">
        <f t="shared" si="5"/>
        <v>0.96499999999999997</v>
      </c>
      <c r="BD9" s="160">
        <f t="shared" si="5"/>
        <v>0.96499999999999997</v>
      </c>
      <c r="BE9" s="160">
        <f t="shared" si="5"/>
        <v>0.96499999999999997</v>
      </c>
      <c r="BF9" s="160">
        <f t="shared" si="5"/>
        <v>0.96499999999999997</v>
      </c>
      <c r="BG9" s="160">
        <f t="shared" si="5"/>
        <v>0.96499999999999997</v>
      </c>
      <c r="BH9" s="160">
        <f t="shared" si="5"/>
        <v>0.96499999999999997</v>
      </c>
      <c r="BI9" s="160">
        <f t="shared" si="5"/>
        <v>0.96499999999999997</v>
      </c>
      <c r="BJ9" s="160">
        <f t="shared" si="5"/>
        <v>0.96499999999999997</v>
      </c>
      <c r="BK9" s="160">
        <f t="shared" si="5"/>
        <v>0.96499999999999997</v>
      </c>
      <c r="BL9" s="160">
        <f t="shared" si="5"/>
        <v>0.96499999999999997</v>
      </c>
      <c r="BM9" s="160">
        <f t="shared" si="5"/>
        <v>0.96499999999999997</v>
      </c>
      <c r="BN9" s="160">
        <f t="shared" si="5"/>
        <v>0.96499999999999997</v>
      </c>
      <c r="BO9" s="160">
        <f t="shared" si="6"/>
        <v>0.96499999999999997</v>
      </c>
      <c r="BP9" s="160">
        <f t="shared" si="6"/>
        <v>0.96499999999999997</v>
      </c>
      <c r="BQ9" s="160">
        <f t="shared" si="6"/>
        <v>0.96499999999999997</v>
      </c>
      <c r="BR9" s="160">
        <f t="shared" si="6"/>
        <v>0.96499999999999997</v>
      </c>
      <c r="BS9" s="160">
        <f t="shared" si="6"/>
        <v>0.96499999999999997</v>
      </c>
      <c r="BT9" s="160">
        <f t="shared" si="6"/>
        <v>0.96499999999999997</v>
      </c>
      <c r="BU9" s="160">
        <f t="shared" si="6"/>
        <v>0.96499999999999997</v>
      </c>
      <c r="BV9" s="160">
        <f t="shared" si="6"/>
        <v>0.96499999999999997</v>
      </c>
      <c r="BW9" s="160">
        <f t="shared" si="6"/>
        <v>0.96499999999999997</v>
      </c>
      <c r="BX9" s="160">
        <f t="shared" si="6"/>
        <v>0.96499999999999997</v>
      </c>
      <c r="BY9" s="160">
        <f t="shared" si="6"/>
        <v>0.96499999999999997</v>
      </c>
      <c r="BZ9" s="160">
        <f t="shared" si="6"/>
        <v>0.96499999999999997</v>
      </c>
      <c r="CA9" s="160">
        <f t="shared" si="6"/>
        <v>0.96499999999999997</v>
      </c>
      <c r="CB9" s="160">
        <f t="shared" si="7"/>
        <v>0.96499999999999997</v>
      </c>
      <c r="CC9" s="160">
        <f t="shared" si="7"/>
        <v>0.96499999999999997</v>
      </c>
      <c r="CD9" s="160">
        <f t="shared" si="7"/>
        <v>0.96499999999999997</v>
      </c>
      <c r="CE9" s="160">
        <f t="shared" si="7"/>
        <v>0.96499999999999997</v>
      </c>
      <c r="CF9" s="160">
        <f t="shared" si="7"/>
        <v>0.96499999999999997</v>
      </c>
      <c r="CG9" s="160">
        <f t="shared" si="7"/>
        <v>0.96499999999999997</v>
      </c>
      <c r="CH9" s="160">
        <f t="shared" si="7"/>
        <v>0.96499999999999997</v>
      </c>
      <c r="CI9" s="160">
        <f t="shared" si="7"/>
        <v>0.96499999999999997</v>
      </c>
      <c r="CJ9" s="160">
        <f t="shared" si="7"/>
        <v>0.96499999999999997</v>
      </c>
      <c r="CK9" s="160">
        <f t="shared" si="7"/>
        <v>0.96499999999999997</v>
      </c>
      <c r="CL9" s="160">
        <f t="shared" si="7"/>
        <v>0.96499999999999997</v>
      </c>
      <c r="CM9" s="160">
        <f t="shared" si="7"/>
        <v>0.96499999999999997</v>
      </c>
      <c r="CN9" s="160">
        <f t="shared" si="7"/>
        <v>0.96499999999999997</v>
      </c>
      <c r="CO9" s="160">
        <f t="shared" si="7"/>
        <v>0.96499999999999997</v>
      </c>
      <c r="CP9" s="160">
        <f t="shared" si="7"/>
        <v>0.96499999999999997</v>
      </c>
      <c r="CQ9" s="160">
        <f t="shared" si="7"/>
        <v>0.96499999999999997</v>
      </c>
      <c r="CR9" s="160">
        <f t="shared" si="7"/>
        <v>0.96499999999999997</v>
      </c>
      <c r="CS9" s="160">
        <f t="shared" si="7"/>
        <v>0.96499999999999997</v>
      </c>
      <c r="CT9" s="160">
        <f t="shared" si="7"/>
        <v>0.96499999999999997</v>
      </c>
      <c r="CU9" s="160">
        <f t="shared" si="7"/>
        <v>0.96499999999999997</v>
      </c>
      <c r="CV9" s="160">
        <f t="shared" si="7"/>
        <v>0.96499999999999997</v>
      </c>
      <c r="CW9" s="160">
        <f t="shared" si="7"/>
        <v>0.96499999999999997</v>
      </c>
      <c r="CX9" s="160">
        <f t="shared" si="7"/>
        <v>0.96499999999999997</v>
      </c>
      <c r="CY9" s="160">
        <f t="shared" si="7"/>
        <v>0.96499999999999997</v>
      </c>
      <c r="CZ9" s="160">
        <f t="shared" si="7"/>
        <v>0.96499999999999997</v>
      </c>
      <c r="DA9" s="160">
        <f t="shared" si="7"/>
        <v>0.96499999999999997</v>
      </c>
      <c r="DB9" s="160">
        <f t="shared" si="7"/>
        <v>0.96499999999999997</v>
      </c>
      <c r="DC9" s="160">
        <f t="shared" si="7"/>
        <v>0.96499999999999997</v>
      </c>
      <c r="DD9" s="160">
        <f t="shared" si="8"/>
        <v>0</v>
      </c>
      <c r="DE9" s="160">
        <f t="shared" si="8"/>
        <v>0</v>
      </c>
      <c r="DF9" s="160">
        <f t="shared" si="8"/>
        <v>0</v>
      </c>
    </row>
    <row r="10" spans="1:110" ht="14.5" x14ac:dyDescent="0.35">
      <c r="B10" s="149">
        <v>5</v>
      </c>
      <c r="C10" s="160">
        <f t="shared" si="2"/>
        <v>1</v>
      </c>
      <c r="D10" s="160">
        <f t="shared" si="2"/>
        <v>0.92700000000000005</v>
      </c>
      <c r="E10" s="160">
        <f t="shared" si="2"/>
        <v>0.9335</v>
      </c>
      <c r="F10" s="160">
        <f t="shared" si="2"/>
        <v>0.93930000000000002</v>
      </c>
      <c r="G10" s="160">
        <f t="shared" si="2"/>
        <v>0.94399999999999995</v>
      </c>
      <c r="H10" s="160">
        <f t="shared" si="2"/>
        <v>0.94730000000000003</v>
      </c>
      <c r="I10" s="160">
        <f t="shared" si="2"/>
        <v>0.94969999999999999</v>
      </c>
      <c r="J10" s="160">
        <f t="shared" si="2"/>
        <v>0.95199999999999996</v>
      </c>
      <c r="K10" s="160">
        <f t="shared" si="2"/>
        <v>0.95420000000000005</v>
      </c>
      <c r="L10" s="160">
        <f t="shared" si="2"/>
        <v>0.95630000000000004</v>
      </c>
      <c r="M10" s="160">
        <f t="shared" si="2"/>
        <v>0.95820000000000005</v>
      </c>
      <c r="N10" s="160">
        <f t="shared" si="2"/>
        <v>0.95989999999999998</v>
      </c>
      <c r="O10" s="160">
        <f t="shared" si="2"/>
        <v>0.96319999999999995</v>
      </c>
      <c r="P10" s="160">
        <f t="shared" si="2"/>
        <v>0.96319999999999995</v>
      </c>
      <c r="Q10" s="160">
        <f t="shared" si="2"/>
        <v>0.96319999999999995</v>
      </c>
      <c r="R10" s="160">
        <f t="shared" si="2"/>
        <v>0.96499999999999997</v>
      </c>
      <c r="S10" s="160">
        <f t="shared" si="3"/>
        <v>0.96499999999999997</v>
      </c>
      <c r="T10" s="160">
        <f t="shared" si="3"/>
        <v>0.96499999999999997</v>
      </c>
      <c r="U10" s="160">
        <f t="shared" si="3"/>
        <v>0.96499999999999997</v>
      </c>
      <c r="V10" s="160">
        <f t="shared" si="3"/>
        <v>0.96499999999999997</v>
      </c>
      <c r="W10" s="160">
        <f t="shared" si="3"/>
        <v>0.96499999999999997</v>
      </c>
      <c r="X10" s="160">
        <f t="shared" si="3"/>
        <v>0.96499999999999997</v>
      </c>
      <c r="Y10" s="160">
        <f t="shared" si="3"/>
        <v>0.96499999999999997</v>
      </c>
      <c r="Z10" s="160">
        <f t="shared" si="3"/>
        <v>0.96499999999999997</v>
      </c>
      <c r="AA10" s="160">
        <f t="shared" si="3"/>
        <v>0.96499999999999997</v>
      </c>
      <c r="AB10" s="160">
        <f t="shared" si="3"/>
        <v>0.96499999999999997</v>
      </c>
      <c r="AC10" s="160">
        <f t="shared" si="3"/>
        <v>0.96499999999999997</v>
      </c>
      <c r="AD10" s="160">
        <f t="shared" si="3"/>
        <v>0.96499999999999997</v>
      </c>
      <c r="AE10" s="160">
        <f t="shared" si="3"/>
        <v>0.96499999999999997</v>
      </c>
      <c r="AF10" s="160">
        <f t="shared" si="3"/>
        <v>0.96499999999999997</v>
      </c>
      <c r="AG10" s="160">
        <f t="shared" si="3"/>
        <v>0.96499999999999997</v>
      </c>
      <c r="AH10" s="160">
        <f t="shared" si="3"/>
        <v>0.96499999999999997</v>
      </c>
      <c r="AI10" s="160">
        <f t="shared" si="4"/>
        <v>0.96499999999999997</v>
      </c>
      <c r="AJ10" s="160">
        <f t="shared" si="4"/>
        <v>0.96499999999999997</v>
      </c>
      <c r="AK10" s="160">
        <f t="shared" si="4"/>
        <v>0.96499999999999997</v>
      </c>
      <c r="AL10" s="160">
        <f t="shared" si="4"/>
        <v>0.96499999999999997</v>
      </c>
      <c r="AM10" s="160">
        <f t="shared" si="4"/>
        <v>0.96499999999999997</v>
      </c>
      <c r="AN10" s="160">
        <f t="shared" si="4"/>
        <v>0.96499999999999997</v>
      </c>
      <c r="AO10" s="160">
        <f t="shared" si="4"/>
        <v>0.96499999999999997</v>
      </c>
      <c r="AP10" s="160">
        <f t="shared" si="4"/>
        <v>0.96499999999999997</v>
      </c>
      <c r="AQ10" s="160">
        <f t="shared" si="4"/>
        <v>0.96499999999999997</v>
      </c>
      <c r="AR10" s="160">
        <f t="shared" si="4"/>
        <v>0.96499999999999997</v>
      </c>
      <c r="AS10" s="160">
        <f t="shared" si="4"/>
        <v>0.96499999999999997</v>
      </c>
      <c r="AT10" s="160">
        <f t="shared" si="4"/>
        <v>0.96499999999999997</v>
      </c>
      <c r="AU10" s="160">
        <f t="shared" si="4"/>
        <v>0.96499999999999997</v>
      </c>
      <c r="AV10" s="160">
        <f t="shared" si="4"/>
        <v>0.96499999999999997</v>
      </c>
      <c r="AW10" s="160">
        <f t="shared" si="4"/>
        <v>0.96499999999999997</v>
      </c>
      <c r="AX10" s="160">
        <f t="shared" si="4"/>
        <v>0.96499999999999997</v>
      </c>
      <c r="AY10" s="160">
        <f t="shared" si="5"/>
        <v>0.96499999999999997</v>
      </c>
      <c r="AZ10" s="160">
        <f t="shared" si="5"/>
        <v>0.96499999999999997</v>
      </c>
      <c r="BA10" s="160">
        <f t="shared" si="5"/>
        <v>0.96499999999999997</v>
      </c>
      <c r="BB10" s="160">
        <f t="shared" si="5"/>
        <v>0.96499999999999997</v>
      </c>
      <c r="BC10" s="160">
        <f t="shared" si="5"/>
        <v>0.96499999999999997</v>
      </c>
      <c r="BD10" s="160">
        <f t="shared" si="5"/>
        <v>0.96499999999999997</v>
      </c>
      <c r="BE10" s="160">
        <f t="shared" si="5"/>
        <v>0.96499999999999997</v>
      </c>
      <c r="BF10" s="160">
        <f t="shared" si="5"/>
        <v>0.96499999999999997</v>
      </c>
      <c r="BG10" s="160">
        <f t="shared" si="5"/>
        <v>0.96499999999999997</v>
      </c>
      <c r="BH10" s="160">
        <f t="shared" si="5"/>
        <v>0.96499999999999997</v>
      </c>
      <c r="BI10" s="160">
        <f t="shared" si="5"/>
        <v>0.96499999999999997</v>
      </c>
      <c r="BJ10" s="160">
        <f t="shared" si="5"/>
        <v>0.96499999999999997</v>
      </c>
      <c r="BK10" s="160">
        <f t="shared" si="5"/>
        <v>0.96499999999999997</v>
      </c>
      <c r="BL10" s="160">
        <f t="shared" si="5"/>
        <v>0.96499999999999997</v>
      </c>
      <c r="BM10" s="160">
        <f t="shared" si="5"/>
        <v>0.96499999999999997</v>
      </c>
      <c r="BN10" s="160">
        <f t="shared" si="5"/>
        <v>0.96499999999999997</v>
      </c>
      <c r="BO10" s="160">
        <f t="shared" si="6"/>
        <v>0.96499999999999997</v>
      </c>
      <c r="BP10" s="160">
        <f t="shared" si="6"/>
        <v>0.96499999999999997</v>
      </c>
      <c r="BQ10" s="160">
        <f t="shared" si="6"/>
        <v>0.96499999999999997</v>
      </c>
      <c r="BR10" s="160">
        <f t="shared" si="6"/>
        <v>0.96499999999999997</v>
      </c>
      <c r="BS10" s="160">
        <f t="shared" si="6"/>
        <v>0.96499999999999997</v>
      </c>
      <c r="BT10" s="160">
        <f t="shared" si="6"/>
        <v>0.96499999999999997</v>
      </c>
      <c r="BU10" s="160">
        <f t="shared" si="6"/>
        <v>0.96499999999999997</v>
      </c>
      <c r="BV10" s="160">
        <f t="shared" si="6"/>
        <v>0.96499999999999997</v>
      </c>
      <c r="BW10" s="160">
        <f t="shared" si="6"/>
        <v>0.96499999999999997</v>
      </c>
      <c r="BX10" s="160">
        <f t="shared" si="6"/>
        <v>0.96499999999999997</v>
      </c>
      <c r="BY10" s="160">
        <f t="shared" si="6"/>
        <v>0.96499999999999997</v>
      </c>
      <c r="BZ10" s="160">
        <f t="shared" si="6"/>
        <v>0.96499999999999997</v>
      </c>
      <c r="CA10" s="160">
        <f t="shared" si="6"/>
        <v>0.96499999999999997</v>
      </c>
      <c r="CB10" s="160">
        <f t="shared" si="7"/>
        <v>0.96499999999999997</v>
      </c>
      <c r="CC10" s="160">
        <f t="shared" si="7"/>
        <v>0.96499999999999997</v>
      </c>
      <c r="CD10" s="160">
        <f t="shared" si="7"/>
        <v>0.96499999999999997</v>
      </c>
      <c r="CE10" s="160">
        <f t="shared" si="7"/>
        <v>0.96499999999999997</v>
      </c>
      <c r="CF10" s="160">
        <f t="shared" si="7"/>
        <v>0.96499999999999997</v>
      </c>
      <c r="CG10" s="160">
        <f t="shared" si="7"/>
        <v>0.96499999999999997</v>
      </c>
      <c r="CH10" s="160">
        <f t="shared" si="7"/>
        <v>0.96499999999999997</v>
      </c>
      <c r="CI10" s="160">
        <f t="shared" si="7"/>
        <v>0.96499999999999997</v>
      </c>
      <c r="CJ10" s="160">
        <f t="shared" si="7"/>
        <v>0.96499999999999997</v>
      </c>
      <c r="CK10" s="160">
        <f t="shared" si="7"/>
        <v>0.96499999999999997</v>
      </c>
      <c r="CL10" s="160">
        <f t="shared" si="7"/>
        <v>0.96499999999999997</v>
      </c>
      <c r="CM10" s="160">
        <f t="shared" si="7"/>
        <v>0.96499999999999997</v>
      </c>
      <c r="CN10" s="160">
        <f t="shared" si="7"/>
        <v>0.96499999999999997</v>
      </c>
      <c r="CO10" s="160">
        <f t="shared" si="7"/>
        <v>0.96499999999999997</v>
      </c>
      <c r="CP10" s="160">
        <f t="shared" si="7"/>
        <v>0.96499999999999997</v>
      </c>
      <c r="CQ10" s="160">
        <f t="shared" si="7"/>
        <v>0.96499999999999997</v>
      </c>
      <c r="CR10" s="160">
        <f t="shared" si="7"/>
        <v>0.96499999999999997</v>
      </c>
      <c r="CS10" s="160">
        <f t="shared" si="7"/>
        <v>0.96499999999999997</v>
      </c>
      <c r="CT10" s="160">
        <f t="shared" si="7"/>
        <v>0.96499999999999997</v>
      </c>
      <c r="CU10" s="160">
        <f t="shared" si="7"/>
        <v>0.96499999999999997</v>
      </c>
      <c r="CV10" s="160">
        <f t="shared" si="7"/>
        <v>0.96499999999999997</v>
      </c>
      <c r="CW10" s="160">
        <f t="shared" si="7"/>
        <v>0.96499999999999997</v>
      </c>
      <c r="CX10" s="160">
        <f t="shared" si="7"/>
        <v>0.96499999999999997</v>
      </c>
      <c r="CY10" s="160">
        <f t="shared" si="7"/>
        <v>0.96499999999999997</v>
      </c>
      <c r="CZ10" s="160">
        <f t="shared" si="7"/>
        <v>0.96499999999999997</v>
      </c>
      <c r="DA10" s="160">
        <f t="shared" si="7"/>
        <v>0.96499999999999997</v>
      </c>
      <c r="DB10" s="160">
        <f t="shared" si="7"/>
        <v>0.96499999999999997</v>
      </c>
      <c r="DC10" s="160">
        <f t="shared" si="7"/>
        <v>0.96499999999999997</v>
      </c>
      <c r="DD10" s="160">
        <f t="shared" si="8"/>
        <v>0</v>
      </c>
      <c r="DE10" s="160">
        <f t="shared" si="8"/>
        <v>0</v>
      </c>
      <c r="DF10" s="160">
        <f t="shared" si="8"/>
        <v>0</v>
      </c>
    </row>
    <row r="11" spans="1:110" ht="14.5" x14ac:dyDescent="0.35">
      <c r="B11" s="149">
        <v>6</v>
      </c>
      <c r="C11" s="160">
        <f t="shared" si="2"/>
        <v>1</v>
      </c>
      <c r="D11" s="160">
        <f t="shared" si="2"/>
        <v>0.92700000000000005</v>
      </c>
      <c r="E11" s="160">
        <f t="shared" si="2"/>
        <v>0.9335</v>
      </c>
      <c r="F11" s="160">
        <f t="shared" si="2"/>
        <v>0.93930000000000002</v>
      </c>
      <c r="G11" s="160">
        <f t="shared" si="2"/>
        <v>0.94399999999999995</v>
      </c>
      <c r="H11" s="160">
        <f t="shared" si="2"/>
        <v>0.94730000000000003</v>
      </c>
      <c r="I11" s="160">
        <f t="shared" si="2"/>
        <v>0.94969999999999999</v>
      </c>
      <c r="J11" s="160">
        <f t="shared" si="2"/>
        <v>0.95199999999999996</v>
      </c>
      <c r="K11" s="160">
        <f t="shared" si="2"/>
        <v>0.95420000000000005</v>
      </c>
      <c r="L11" s="160">
        <f t="shared" si="2"/>
        <v>0.95630000000000004</v>
      </c>
      <c r="M11" s="160">
        <f t="shared" si="2"/>
        <v>0.95820000000000005</v>
      </c>
      <c r="N11" s="160">
        <f t="shared" si="2"/>
        <v>0.95989999999999998</v>
      </c>
      <c r="O11" s="160">
        <f t="shared" si="2"/>
        <v>0.96319999999999995</v>
      </c>
      <c r="P11" s="160">
        <f t="shared" si="2"/>
        <v>0.96319999999999995</v>
      </c>
      <c r="Q11" s="160">
        <f t="shared" si="2"/>
        <v>0.96319999999999995</v>
      </c>
      <c r="R11" s="160">
        <f t="shared" si="2"/>
        <v>0.96499999999999997</v>
      </c>
      <c r="S11" s="160">
        <f t="shared" si="3"/>
        <v>0.96499999999999997</v>
      </c>
      <c r="T11" s="160">
        <f t="shared" si="3"/>
        <v>0.96499999999999997</v>
      </c>
      <c r="U11" s="160">
        <f t="shared" si="3"/>
        <v>0.96499999999999997</v>
      </c>
      <c r="V11" s="160">
        <f t="shared" si="3"/>
        <v>0.96499999999999997</v>
      </c>
      <c r="W11" s="160">
        <f t="shared" si="3"/>
        <v>0.96499999999999997</v>
      </c>
      <c r="X11" s="160">
        <f t="shared" si="3"/>
        <v>0.96499999999999997</v>
      </c>
      <c r="Y11" s="160">
        <f t="shared" si="3"/>
        <v>0.96499999999999997</v>
      </c>
      <c r="Z11" s="160">
        <f t="shared" si="3"/>
        <v>0.96499999999999997</v>
      </c>
      <c r="AA11" s="160">
        <f t="shared" si="3"/>
        <v>0.96499999999999997</v>
      </c>
      <c r="AB11" s="160">
        <f t="shared" si="3"/>
        <v>0.96499999999999997</v>
      </c>
      <c r="AC11" s="160">
        <f t="shared" si="3"/>
        <v>0.96499999999999997</v>
      </c>
      <c r="AD11" s="160">
        <f t="shared" si="3"/>
        <v>0.96499999999999997</v>
      </c>
      <c r="AE11" s="160">
        <f t="shared" si="3"/>
        <v>0.96499999999999997</v>
      </c>
      <c r="AF11" s="160">
        <f t="shared" si="3"/>
        <v>0.96499999999999997</v>
      </c>
      <c r="AG11" s="160">
        <f t="shared" si="3"/>
        <v>0.96499999999999997</v>
      </c>
      <c r="AH11" s="160">
        <f t="shared" si="3"/>
        <v>0.96499999999999997</v>
      </c>
      <c r="AI11" s="160">
        <f t="shared" si="4"/>
        <v>0.96499999999999997</v>
      </c>
      <c r="AJ11" s="160">
        <f t="shared" si="4"/>
        <v>0.96499999999999997</v>
      </c>
      <c r="AK11" s="160">
        <f t="shared" si="4"/>
        <v>0.96499999999999997</v>
      </c>
      <c r="AL11" s="160">
        <f t="shared" si="4"/>
        <v>0.96499999999999997</v>
      </c>
      <c r="AM11" s="160">
        <f t="shared" si="4"/>
        <v>0.96499999999999997</v>
      </c>
      <c r="AN11" s="160">
        <f t="shared" si="4"/>
        <v>0.96499999999999997</v>
      </c>
      <c r="AO11" s="160">
        <f t="shared" si="4"/>
        <v>0.96499999999999997</v>
      </c>
      <c r="AP11" s="160">
        <f t="shared" si="4"/>
        <v>0.96499999999999997</v>
      </c>
      <c r="AQ11" s="160">
        <f t="shared" si="4"/>
        <v>0.96499999999999997</v>
      </c>
      <c r="AR11" s="160">
        <f t="shared" si="4"/>
        <v>0.96499999999999997</v>
      </c>
      <c r="AS11" s="160">
        <f t="shared" si="4"/>
        <v>0.96499999999999997</v>
      </c>
      <c r="AT11" s="160">
        <f t="shared" si="4"/>
        <v>0.96499999999999997</v>
      </c>
      <c r="AU11" s="160">
        <f t="shared" si="4"/>
        <v>0.96499999999999997</v>
      </c>
      <c r="AV11" s="160">
        <f t="shared" si="4"/>
        <v>0.96499999999999997</v>
      </c>
      <c r="AW11" s="160">
        <f t="shared" si="4"/>
        <v>0.96499999999999997</v>
      </c>
      <c r="AX11" s="160">
        <f t="shared" si="4"/>
        <v>0.96499999999999997</v>
      </c>
      <c r="AY11" s="160">
        <f t="shared" si="5"/>
        <v>0.96499999999999997</v>
      </c>
      <c r="AZ11" s="160">
        <f t="shared" si="5"/>
        <v>0.96499999999999997</v>
      </c>
      <c r="BA11" s="160">
        <f t="shared" si="5"/>
        <v>0.96499999999999997</v>
      </c>
      <c r="BB11" s="160">
        <f t="shared" si="5"/>
        <v>0.96499999999999997</v>
      </c>
      <c r="BC11" s="160">
        <f t="shared" si="5"/>
        <v>0.96499999999999997</v>
      </c>
      <c r="BD11" s="160">
        <f t="shared" si="5"/>
        <v>0.96499999999999997</v>
      </c>
      <c r="BE11" s="160">
        <f t="shared" si="5"/>
        <v>0.96499999999999997</v>
      </c>
      <c r="BF11" s="160">
        <f t="shared" si="5"/>
        <v>0.96499999999999997</v>
      </c>
      <c r="BG11" s="160">
        <f t="shared" si="5"/>
        <v>0.96499999999999997</v>
      </c>
      <c r="BH11" s="160">
        <f t="shared" si="5"/>
        <v>0.96499999999999997</v>
      </c>
      <c r="BI11" s="160">
        <f t="shared" si="5"/>
        <v>0.96499999999999997</v>
      </c>
      <c r="BJ11" s="160">
        <f t="shared" si="5"/>
        <v>0.96499999999999997</v>
      </c>
      <c r="BK11" s="160">
        <f t="shared" si="5"/>
        <v>0.96499999999999997</v>
      </c>
      <c r="BL11" s="160">
        <f t="shared" si="5"/>
        <v>0.96499999999999997</v>
      </c>
      <c r="BM11" s="160">
        <f t="shared" si="5"/>
        <v>0.96499999999999997</v>
      </c>
      <c r="BN11" s="160">
        <f t="shared" si="5"/>
        <v>0.96499999999999997</v>
      </c>
      <c r="BO11" s="160">
        <f t="shared" si="6"/>
        <v>0.96499999999999997</v>
      </c>
      <c r="BP11" s="160">
        <f t="shared" si="6"/>
        <v>0.96499999999999997</v>
      </c>
      <c r="BQ11" s="160">
        <f t="shared" si="6"/>
        <v>0.96499999999999997</v>
      </c>
      <c r="BR11" s="160">
        <f t="shared" si="6"/>
        <v>0.96499999999999997</v>
      </c>
      <c r="BS11" s="160">
        <f t="shared" si="6"/>
        <v>0.96499999999999997</v>
      </c>
      <c r="BT11" s="160">
        <f t="shared" si="6"/>
        <v>0.96499999999999997</v>
      </c>
      <c r="BU11" s="160">
        <f t="shared" si="6"/>
        <v>0.96499999999999997</v>
      </c>
      <c r="BV11" s="160">
        <f t="shared" si="6"/>
        <v>0.96499999999999997</v>
      </c>
      <c r="BW11" s="160">
        <f t="shared" si="6"/>
        <v>0.96499999999999997</v>
      </c>
      <c r="BX11" s="160">
        <f t="shared" si="6"/>
        <v>0.96499999999999997</v>
      </c>
      <c r="BY11" s="160">
        <f t="shared" si="6"/>
        <v>0.96499999999999997</v>
      </c>
      <c r="BZ11" s="160">
        <f t="shared" si="6"/>
        <v>0.96499999999999997</v>
      </c>
      <c r="CA11" s="160">
        <f t="shared" si="6"/>
        <v>0.96499999999999997</v>
      </c>
      <c r="CB11" s="160">
        <f t="shared" si="7"/>
        <v>0.96499999999999997</v>
      </c>
      <c r="CC11" s="160">
        <f t="shared" si="7"/>
        <v>0.96499999999999997</v>
      </c>
      <c r="CD11" s="160">
        <f t="shared" si="7"/>
        <v>0.96499999999999997</v>
      </c>
      <c r="CE11" s="160">
        <f t="shared" si="7"/>
        <v>0.96499999999999997</v>
      </c>
      <c r="CF11" s="160">
        <f t="shared" si="7"/>
        <v>0.96499999999999997</v>
      </c>
      <c r="CG11" s="160">
        <f t="shared" si="7"/>
        <v>0.96499999999999997</v>
      </c>
      <c r="CH11" s="160">
        <f t="shared" si="7"/>
        <v>0.96499999999999997</v>
      </c>
      <c r="CI11" s="160">
        <f t="shared" si="7"/>
        <v>0.96499999999999997</v>
      </c>
      <c r="CJ11" s="160">
        <f t="shared" si="7"/>
        <v>0.96499999999999997</v>
      </c>
      <c r="CK11" s="160">
        <f t="shared" si="7"/>
        <v>0.96499999999999997</v>
      </c>
      <c r="CL11" s="160">
        <f t="shared" si="7"/>
        <v>0.96499999999999997</v>
      </c>
      <c r="CM11" s="160">
        <f t="shared" si="7"/>
        <v>0.96499999999999997</v>
      </c>
      <c r="CN11" s="160">
        <f t="shared" si="7"/>
        <v>0.96499999999999997</v>
      </c>
      <c r="CO11" s="160">
        <f t="shared" si="7"/>
        <v>0.96499999999999997</v>
      </c>
      <c r="CP11" s="160">
        <f t="shared" si="7"/>
        <v>0.96499999999999997</v>
      </c>
      <c r="CQ11" s="160">
        <f t="shared" si="7"/>
        <v>0.96499999999999997</v>
      </c>
      <c r="CR11" s="160">
        <f t="shared" si="7"/>
        <v>0.96499999999999997</v>
      </c>
      <c r="CS11" s="160">
        <f t="shared" si="7"/>
        <v>0.96499999999999997</v>
      </c>
      <c r="CT11" s="160">
        <f t="shared" si="7"/>
        <v>0.96499999999999997</v>
      </c>
      <c r="CU11" s="160">
        <f t="shared" si="7"/>
        <v>0.96499999999999997</v>
      </c>
      <c r="CV11" s="160">
        <f t="shared" si="7"/>
        <v>0.96499999999999997</v>
      </c>
      <c r="CW11" s="160">
        <f t="shared" si="7"/>
        <v>0.96499999999999997</v>
      </c>
      <c r="CX11" s="160">
        <f t="shared" si="7"/>
        <v>0.96499999999999997</v>
      </c>
      <c r="CY11" s="160">
        <f t="shared" si="7"/>
        <v>0.96499999999999997</v>
      </c>
      <c r="CZ11" s="160">
        <f t="shared" si="7"/>
        <v>0.96499999999999997</v>
      </c>
      <c r="DA11" s="160">
        <f t="shared" si="7"/>
        <v>0.96499999999999997</v>
      </c>
      <c r="DB11" s="160">
        <f t="shared" si="7"/>
        <v>0.96499999999999997</v>
      </c>
      <c r="DC11" s="160">
        <f t="shared" si="7"/>
        <v>0.96499999999999997</v>
      </c>
      <c r="DD11" s="160">
        <f t="shared" si="8"/>
        <v>0</v>
      </c>
      <c r="DE11" s="160">
        <f t="shared" si="8"/>
        <v>0</v>
      </c>
      <c r="DF11" s="160">
        <f t="shared" si="8"/>
        <v>0</v>
      </c>
    </row>
    <row r="12" spans="1:110" ht="14.5" x14ac:dyDescent="0.35">
      <c r="B12" s="149">
        <v>7</v>
      </c>
      <c r="C12" s="160">
        <f t="shared" si="2"/>
        <v>1</v>
      </c>
      <c r="D12" s="160">
        <f t="shared" si="2"/>
        <v>0.92700000000000005</v>
      </c>
      <c r="E12" s="160">
        <f t="shared" si="2"/>
        <v>0.9335</v>
      </c>
      <c r="F12" s="160">
        <f t="shared" si="2"/>
        <v>0.93930000000000002</v>
      </c>
      <c r="G12" s="160">
        <f t="shared" si="2"/>
        <v>0.94399999999999995</v>
      </c>
      <c r="H12" s="160">
        <f t="shared" si="2"/>
        <v>0.94730000000000003</v>
      </c>
      <c r="I12" s="160">
        <f t="shared" si="2"/>
        <v>0.94969999999999999</v>
      </c>
      <c r="J12" s="160">
        <f t="shared" si="2"/>
        <v>0.95199999999999996</v>
      </c>
      <c r="K12" s="160">
        <f t="shared" si="2"/>
        <v>0.95420000000000005</v>
      </c>
      <c r="L12" s="160">
        <f t="shared" si="2"/>
        <v>0.95630000000000004</v>
      </c>
      <c r="M12" s="160">
        <f t="shared" si="2"/>
        <v>0.95820000000000005</v>
      </c>
      <c r="N12" s="160">
        <f t="shared" si="2"/>
        <v>0.95989999999999998</v>
      </c>
      <c r="O12" s="160">
        <f t="shared" si="2"/>
        <v>0.96319999999999995</v>
      </c>
      <c r="P12" s="160">
        <f t="shared" si="2"/>
        <v>0.96319999999999995</v>
      </c>
      <c r="Q12" s="160">
        <f t="shared" si="2"/>
        <v>0.96319999999999995</v>
      </c>
      <c r="R12" s="160">
        <f t="shared" si="2"/>
        <v>0.96499999999999997</v>
      </c>
      <c r="S12" s="160">
        <f t="shared" si="3"/>
        <v>0.96499999999999997</v>
      </c>
      <c r="T12" s="160">
        <f t="shared" si="3"/>
        <v>0.96499999999999997</v>
      </c>
      <c r="U12" s="160">
        <f t="shared" si="3"/>
        <v>0.96499999999999997</v>
      </c>
      <c r="V12" s="160">
        <f t="shared" si="3"/>
        <v>0.96499999999999997</v>
      </c>
      <c r="W12" s="160">
        <f t="shared" si="3"/>
        <v>0.96499999999999997</v>
      </c>
      <c r="X12" s="160">
        <f t="shared" si="3"/>
        <v>0.96499999999999997</v>
      </c>
      <c r="Y12" s="160">
        <f t="shared" si="3"/>
        <v>0.96499999999999997</v>
      </c>
      <c r="Z12" s="160">
        <f t="shared" si="3"/>
        <v>0.96499999999999997</v>
      </c>
      <c r="AA12" s="160">
        <f t="shared" si="3"/>
        <v>0.96499999999999997</v>
      </c>
      <c r="AB12" s="160">
        <f t="shared" si="3"/>
        <v>0.96499999999999997</v>
      </c>
      <c r="AC12" s="160">
        <f t="shared" si="3"/>
        <v>0.96499999999999997</v>
      </c>
      <c r="AD12" s="160">
        <f t="shared" si="3"/>
        <v>0.96499999999999997</v>
      </c>
      <c r="AE12" s="160">
        <f t="shared" si="3"/>
        <v>0.96499999999999997</v>
      </c>
      <c r="AF12" s="160">
        <f t="shared" si="3"/>
        <v>0.96499999999999997</v>
      </c>
      <c r="AG12" s="160">
        <f t="shared" si="3"/>
        <v>0.96499999999999997</v>
      </c>
      <c r="AH12" s="160">
        <f t="shared" si="3"/>
        <v>0.96499999999999997</v>
      </c>
      <c r="AI12" s="160">
        <f t="shared" si="4"/>
        <v>0.96499999999999997</v>
      </c>
      <c r="AJ12" s="160">
        <f t="shared" si="4"/>
        <v>0.96499999999999997</v>
      </c>
      <c r="AK12" s="160">
        <f t="shared" si="4"/>
        <v>0.96499999999999997</v>
      </c>
      <c r="AL12" s="160">
        <f t="shared" si="4"/>
        <v>0.96499999999999997</v>
      </c>
      <c r="AM12" s="160">
        <f t="shared" si="4"/>
        <v>0.96499999999999997</v>
      </c>
      <c r="AN12" s="160">
        <f t="shared" si="4"/>
        <v>0.96499999999999997</v>
      </c>
      <c r="AO12" s="160">
        <f t="shared" si="4"/>
        <v>0.96499999999999997</v>
      </c>
      <c r="AP12" s="160">
        <f t="shared" si="4"/>
        <v>0.96499999999999997</v>
      </c>
      <c r="AQ12" s="160">
        <f t="shared" si="4"/>
        <v>0.96499999999999997</v>
      </c>
      <c r="AR12" s="160">
        <f t="shared" si="4"/>
        <v>0.96499999999999997</v>
      </c>
      <c r="AS12" s="160">
        <f t="shared" si="4"/>
        <v>0.96499999999999997</v>
      </c>
      <c r="AT12" s="160">
        <f t="shared" si="4"/>
        <v>0.96499999999999997</v>
      </c>
      <c r="AU12" s="160">
        <f t="shared" si="4"/>
        <v>0.96499999999999997</v>
      </c>
      <c r="AV12" s="160">
        <f t="shared" si="4"/>
        <v>0.96499999999999997</v>
      </c>
      <c r="AW12" s="160">
        <f t="shared" si="4"/>
        <v>0.96499999999999997</v>
      </c>
      <c r="AX12" s="160">
        <f t="shared" si="4"/>
        <v>0.96499999999999997</v>
      </c>
      <c r="AY12" s="160">
        <f t="shared" si="5"/>
        <v>0.96499999999999997</v>
      </c>
      <c r="AZ12" s="160">
        <f t="shared" si="5"/>
        <v>0.96499999999999997</v>
      </c>
      <c r="BA12" s="160">
        <f t="shared" si="5"/>
        <v>0.96499999999999997</v>
      </c>
      <c r="BB12" s="160">
        <f t="shared" si="5"/>
        <v>0.96499999999999997</v>
      </c>
      <c r="BC12" s="160">
        <f t="shared" si="5"/>
        <v>0.96499999999999997</v>
      </c>
      <c r="BD12" s="160">
        <f t="shared" si="5"/>
        <v>0.96499999999999997</v>
      </c>
      <c r="BE12" s="160">
        <f t="shared" si="5"/>
        <v>0.96499999999999997</v>
      </c>
      <c r="BF12" s="160">
        <f t="shared" si="5"/>
        <v>0.96499999999999997</v>
      </c>
      <c r="BG12" s="160">
        <f t="shared" si="5"/>
        <v>0.96499999999999997</v>
      </c>
      <c r="BH12" s="160">
        <f t="shared" si="5"/>
        <v>0.96499999999999997</v>
      </c>
      <c r="BI12" s="160">
        <f t="shared" si="5"/>
        <v>0.96499999999999997</v>
      </c>
      <c r="BJ12" s="160">
        <f t="shared" si="5"/>
        <v>0.96499999999999997</v>
      </c>
      <c r="BK12" s="160">
        <f t="shared" si="5"/>
        <v>0.96499999999999997</v>
      </c>
      <c r="BL12" s="160">
        <f t="shared" si="5"/>
        <v>0.96499999999999997</v>
      </c>
      <c r="BM12" s="160">
        <f t="shared" si="5"/>
        <v>0.96499999999999997</v>
      </c>
      <c r="BN12" s="160">
        <f t="shared" si="5"/>
        <v>0.96499999999999997</v>
      </c>
      <c r="BO12" s="160">
        <f t="shared" si="6"/>
        <v>0.96499999999999997</v>
      </c>
      <c r="BP12" s="160">
        <f t="shared" si="6"/>
        <v>0.96499999999999997</v>
      </c>
      <c r="BQ12" s="160">
        <f t="shared" si="6"/>
        <v>0.96499999999999997</v>
      </c>
      <c r="BR12" s="160">
        <f t="shared" si="6"/>
        <v>0.96499999999999997</v>
      </c>
      <c r="BS12" s="160">
        <f t="shared" si="6"/>
        <v>0.96499999999999997</v>
      </c>
      <c r="BT12" s="160">
        <f t="shared" si="6"/>
        <v>0.96499999999999997</v>
      </c>
      <c r="BU12" s="160">
        <f t="shared" si="6"/>
        <v>0.96499999999999997</v>
      </c>
      <c r="BV12" s="160">
        <f t="shared" si="6"/>
        <v>0.96499999999999997</v>
      </c>
      <c r="BW12" s="160">
        <f t="shared" si="6"/>
        <v>0.96499999999999997</v>
      </c>
      <c r="BX12" s="160">
        <f t="shared" si="6"/>
        <v>0.96499999999999997</v>
      </c>
      <c r="BY12" s="160">
        <f t="shared" si="6"/>
        <v>0.96499999999999997</v>
      </c>
      <c r="BZ12" s="160">
        <f t="shared" si="6"/>
        <v>0.96499999999999997</v>
      </c>
      <c r="CA12" s="160">
        <f t="shared" si="6"/>
        <v>0.96499999999999997</v>
      </c>
      <c r="CB12" s="160">
        <f t="shared" si="7"/>
        <v>0.96499999999999997</v>
      </c>
      <c r="CC12" s="160">
        <f t="shared" si="7"/>
        <v>0.96499999999999997</v>
      </c>
      <c r="CD12" s="160">
        <f t="shared" si="7"/>
        <v>0.96499999999999997</v>
      </c>
      <c r="CE12" s="160">
        <f t="shared" si="7"/>
        <v>0.96499999999999997</v>
      </c>
      <c r="CF12" s="160">
        <f t="shared" si="7"/>
        <v>0.96499999999999997</v>
      </c>
      <c r="CG12" s="160">
        <f t="shared" si="7"/>
        <v>0.96499999999999997</v>
      </c>
      <c r="CH12" s="160">
        <f t="shared" si="7"/>
        <v>0.96499999999999997</v>
      </c>
      <c r="CI12" s="160">
        <f t="shared" si="7"/>
        <v>0.96499999999999997</v>
      </c>
      <c r="CJ12" s="160">
        <f t="shared" si="7"/>
        <v>0.96499999999999997</v>
      </c>
      <c r="CK12" s="160">
        <f t="shared" si="7"/>
        <v>0.96499999999999997</v>
      </c>
      <c r="CL12" s="160">
        <f t="shared" si="7"/>
        <v>0.96499999999999997</v>
      </c>
      <c r="CM12" s="160">
        <f t="shared" si="7"/>
        <v>0.96499999999999997</v>
      </c>
      <c r="CN12" s="160">
        <f t="shared" si="7"/>
        <v>0.96499999999999997</v>
      </c>
      <c r="CO12" s="160">
        <f t="shared" si="7"/>
        <v>0.96499999999999997</v>
      </c>
      <c r="CP12" s="160">
        <f t="shared" si="7"/>
        <v>0.96499999999999997</v>
      </c>
      <c r="CQ12" s="160">
        <f t="shared" si="7"/>
        <v>0.96499999999999997</v>
      </c>
      <c r="CR12" s="160">
        <f t="shared" si="7"/>
        <v>0.96499999999999997</v>
      </c>
      <c r="CS12" s="160">
        <f t="shared" si="7"/>
        <v>0.96499999999999997</v>
      </c>
      <c r="CT12" s="160">
        <f t="shared" si="7"/>
        <v>0.96499999999999997</v>
      </c>
      <c r="CU12" s="160">
        <f t="shared" si="7"/>
        <v>0.96499999999999997</v>
      </c>
      <c r="CV12" s="160">
        <f t="shared" si="7"/>
        <v>0.96499999999999997</v>
      </c>
      <c r="CW12" s="160">
        <f t="shared" si="7"/>
        <v>0.96499999999999997</v>
      </c>
      <c r="CX12" s="160">
        <f t="shared" si="7"/>
        <v>0.96499999999999997</v>
      </c>
      <c r="CY12" s="160">
        <f t="shared" si="7"/>
        <v>0.96499999999999997</v>
      </c>
      <c r="CZ12" s="160">
        <f t="shared" si="7"/>
        <v>0.96499999999999997</v>
      </c>
      <c r="DA12" s="160">
        <f t="shared" si="7"/>
        <v>0.96499999999999997</v>
      </c>
      <c r="DB12" s="160">
        <f t="shared" si="7"/>
        <v>0.96499999999999997</v>
      </c>
      <c r="DC12" s="160">
        <f t="shared" si="7"/>
        <v>0.96499999999999997</v>
      </c>
      <c r="DD12" s="160">
        <f t="shared" si="8"/>
        <v>0</v>
      </c>
      <c r="DE12" s="160">
        <f t="shared" si="8"/>
        <v>0</v>
      </c>
      <c r="DF12" s="160">
        <f t="shared" si="8"/>
        <v>0</v>
      </c>
    </row>
    <row r="13" spans="1:110" ht="14.5" x14ac:dyDescent="0.35">
      <c r="B13" s="149">
        <v>8</v>
      </c>
      <c r="C13" s="160">
        <f t="shared" si="2"/>
        <v>1</v>
      </c>
      <c r="D13" s="160">
        <f t="shared" si="2"/>
        <v>0.92700000000000005</v>
      </c>
      <c r="E13" s="160">
        <f t="shared" si="2"/>
        <v>0.9335</v>
      </c>
      <c r="F13" s="160">
        <f t="shared" si="2"/>
        <v>0.93930000000000002</v>
      </c>
      <c r="G13" s="160">
        <f t="shared" si="2"/>
        <v>0.94399999999999995</v>
      </c>
      <c r="H13" s="160">
        <f t="shared" si="2"/>
        <v>0.94730000000000003</v>
      </c>
      <c r="I13" s="160">
        <f t="shared" si="2"/>
        <v>0.94969999999999999</v>
      </c>
      <c r="J13" s="160">
        <f t="shared" si="2"/>
        <v>0.95199999999999996</v>
      </c>
      <c r="K13" s="160">
        <f t="shared" si="2"/>
        <v>0.95420000000000005</v>
      </c>
      <c r="L13" s="160">
        <f t="shared" si="2"/>
        <v>0.95630000000000004</v>
      </c>
      <c r="M13" s="160">
        <f t="shared" si="2"/>
        <v>0.95820000000000005</v>
      </c>
      <c r="N13" s="160">
        <f t="shared" si="2"/>
        <v>0.95989999999999998</v>
      </c>
      <c r="O13" s="160">
        <f t="shared" si="2"/>
        <v>0.96319999999999995</v>
      </c>
      <c r="P13" s="160">
        <f t="shared" si="2"/>
        <v>0.96319999999999995</v>
      </c>
      <c r="Q13" s="160">
        <f t="shared" si="2"/>
        <v>0.96319999999999995</v>
      </c>
      <c r="R13" s="160">
        <f t="shared" si="2"/>
        <v>0.96499999999999997</v>
      </c>
      <c r="S13" s="160">
        <f t="shared" si="3"/>
        <v>0.96499999999999997</v>
      </c>
      <c r="T13" s="160">
        <f t="shared" si="3"/>
        <v>0.96499999999999997</v>
      </c>
      <c r="U13" s="160">
        <f t="shared" si="3"/>
        <v>0.96499999999999997</v>
      </c>
      <c r="V13" s="160">
        <f t="shared" si="3"/>
        <v>0.96499999999999997</v>
      </c>
      <c r="W13" s="160">
        <f t="shared" si="3"/>
        <v>0.96499999999999997</v>
      </c>
      <c r="X13" s="160">
        <f t="shared" si="3"/>
        <v>0.96499999999999997</v>
      </c>
      <c r="Y13" s="160">
        <f t="shared" si="3"/>
        <v>0.96499999999999997</v>
      </c>
      <c r="Z13" s="160">
        <f t="shared" si="3"/>
        <v>0.96499999999999997</v>
      </c>
      <c r="AA13" s="160">
        <f t="shared" si="3"/>
        <v>0.96499999999999997</v>
      </c>
      <c r="AB13" s="160">
        <f t="shared" si="3"/>
        <v>0.96499999999999997</v>
      </c>
      <c r="AC13" s="160">
        <f t="shared" si="3"/>
        <v>0.96499999999999997</v>
      </c>
      <c r="AD13" s="160">
        <f t="shared" si="3"/>
        <v>0.96499999999999997</v>
      </c>
      <c r="AE13" s="160">
        <f t="shared" si="3"/>
        <v>0.96499999999999997</v>
      </c>
      <c r="AF13" s="160">
        <f t="shared" si="3"/>
        <v>0.96499999999999997</v>
      </c>
      <c r="AG13" s="160">
        <f t="shared" si="3"/>
        <v>0.96499999999999997</v>
      </c>
      <c r="AH13" s="160">
        <f t="shared" si="3"/>
        <v>0.96499999999999997</v>
      </c>
      <c r="AI13" s="160">
        <f t="shared" si="4"/>
        <v>0.96499999999999997</v>
      </c>
      <c r="AJ13" s="160">
        <f t="shared" si="4"/>
        <v>0.96499999999999997</v>
      </c>
      <c r="AK13" s="160">
        <f t="shared" si="4"/>
        <v>0.96499999999999997</v>
      </c>
      <c r="AL13" s="160">
        <f t="shared" si="4"/>
        <v>0.96499999999999997</v>
      </c>
      <c r="AM13" s="160">
        <f t="shared" si="4"/>
        <v>0.96499999999999997</v>
      </c>
      <c r="AN13" s="160">
        <f t="shared" si="4"/>
        <v>0.96499999999999997</v>
      </c>
      <c r="AO13" s="160">
        <f t="shared" si="4"/>
        <v>0.96499999999999997</v>
      </c>
      <c r="AP13" s="160">
        <f t="shared" si="4"/>
        <v>0.96499999999999997</v>
      </c>
      <c r="AQ13" s="160">
        <f t="shared" si="4"/>
        <v>0.96499999999999997</v>
      </c>
      <c r="AR13" s="160">
        <f t="shared" si="4"/>
        <v>0.96499999999999997</v>
      </c>
      <c r="AS13" s="160">
        <f t="shared" si="4"/>
        <v>0.96499999999999997</v>
      </c>
      <c r="AT13" s="160">
        <f t="shared" si="4"/>
        <v>0.96499999999999997</v>
      </c>
      <c r="AU13" s="160">
        <f t="shared" si="4"/>
        <v>0.96499999999999997</v>
      </c>
      <c r="AV13" s="160">
        <f t="shared" si="4"/>
        <v>0.96499999999999997</v>
      </c>
      <c r="AW13" s="160">
        <f t="shared" si="4"/>
        <v>0.96499999999999997</v>
      </c>
      <c r="AX13" s="160">
        <f t="shared" si="4"/>
        <v>0.96499999999999997</v>
      </c>
      <c r="AY13" s="160">
        <f t="shared" si="5"/>
        <v>0.96499999999999997</v>
      </c>
      <c r="AZ13" s="160">
        <f t="shared" si="5"/>
        <v>0.96499999999999997</v>
      </c>
      <c r="BA13" s="160">
        <f t="shared" si="5"/>
        <v>0.96499999999999997</v>
      </c>
      <c r="BB13" s="160">
        <f t="shared" si="5"/>
        <v>0.96499999999999997</v>
      </c>
      <c r="BC13" s="160">
        <f t="shared" si="5"/>
        <v>0.96499999999999997</v>
      </c>
      <c r="BD13" s="160">
        <f t="shared" si="5"/>
        <v>0.96499999999999997</v>
      </c>
      <c r="BE13" s="160">
        <f t="shared" si="5"/>
        <v>0.96499999999999997</v>
      </c>
      <c r="BF13" s="160">
        <f t="shared" si="5"/>
        <v>0.96499999999999997</v>
      </c>
      <c r="BG13" s="160">
        <f t="shared" si="5"/>
        <v>0.96499999999999997</v>
      </c>
      <c r="BH13" s="160">
        <f t="shared" si="5"/>
        <v>0.96499999999999997</v>
      </c>
      <c r="BI13" s="160">
        <f t="shared" si="5"/>
        <v>0.96499999999999997</v>
      </c>
      <c r="BJ13" s="160">
        <f t="shared" si="5"/>
        <v>0.96499999999999997</v>
      </c>
      <c r="BK13" s="160">
        <f t="shared" si="5"/>
        <v>0.96499999999999997</v>
      </c>
      <c r="BL13" s="160">
        <f t="shared" si="5"/>
        <v>0.96499999999999997</v>
      </c>
      <c r="BM13" s="160">
        <f t="shared" si="5"/>
        <v>0.96499999999999997</v>
      </c>
      <c r="BN13" s="160">
        <f t="shared" si="5"/>
        <v>0.96499999999999997</v>
      </c>
      <c r="BO13" s="160">
        <f t="shared" si="6"/>
        <v>0.96499999999999997</v>
      </c>
      <c r="BP13" s="160">
        <f t="shared" si="6"/>
        <v>0.96499999999999997</v>
      </c>
      <c r="BQ13" s="160">
        <f t="shared" si="6"/>
        <v>0.96499999999999997</v>
      </c>
      <c r="BR13" s="160">
        <f t="shared" si="6"/>
        <v>0.96499999999999997</v>
      </c>
      <c r="BS13" s="160">
        <f t="shared" si="6"/>
        <v>0.96499999999999997</v>
      </c>
      <c r="BT13" s="160">
        <f t="shared" si="6"/>
        <v>0.96499999999999997</v>
      </c>
      <c r="BU13" s="160">
        <f t="shared" si="6"/>
        <v>0.96499999999999997</v>
      </c>
      <c r="BV13" s="160">
        <f t="shared" si="6"/>
        <v>0.96499999999999997</v>
      </c>
      <c r="BW13" s="160">
        <f t="shared" si="6"/>
        <v>0.96499999999999997</v>
      </c>
      <c r="BX13" s="160">
        <f t="shared" si="6"/>
        <v>0.96499999999999997</v>
      </c>
      <c r="BY13" s="160">
        <f t="shared" si="6"/>
        <v>0.96499999999999997</v>
      </c>
      <c r="BZ13" s="160">
        <f t="shared" si="6"/>
        <v>0.96499999999999997</v>
      </c>
      <c r="CA13" s="160">
        <f t="shared" si="6"/>
        <v>0.96499999999999997</v>
      </c>
      <c r="CB13" s="160">
        <f t="shared" si="7"/>
        <v>0.96499999999999997</v>
      </c>
      <c r="CC13" s="160">
        <f t="shared" si="7"/>
        <v>0.96499999999999997</v>
      </c>
      <c r="CD13" s="160">
        <f t="shared" si="7"/>
        <v>0.96499999999999997</v>
      </c>
      <c r="CE13" s="160">
        <f t="shared" si="7"/>
        <v>0.96499999999999997</v>
      </c>
      <c r="CF13" s="160">
        <f t="shared" si="7"/>
        <v>0.96499999999999997</v>
      </c>
      <c r="CG13" s="160">
        <f t="shared" si="7"/>
        <v>0.96499999999999997</v>
      </c>
      <c r="CH13" s="160">
        <f t="shared" si="7"/>
        <v>0.96499999999999997</v>
      </c>
      <c r="CI13" s="160">
        <f t="shared" si="7"/>
        <v>0.96499999999999997</v>
      </c>
      <c r="CJ13" s="160">
        <f t="shared" si="7"/>
        <v>0.96499999999999997</v>
      </c>
      <c r="CK13" s="160">
        <f t="shared" si="7"/>
        <v>0.96499999999999997</v>
      </c>
      <c r="CL13" s="160">
        <f t="shared" si="7"/>
        <v>0.96499999999999997</v>
      </c>
      <c r="CM13" s="160">
        <f t="shared" si="7"/>
        <v>0.96499999999999997</v>
      </c>
      <c r="CN13" s="160">
        <f t="shared" si="7"/>
        <v>0.96499999999999997</v>
      </c>
      <c r="CO13" s="160">
        <f t="shared" si="7"/>
        <v>0.96499999999999997</v>
      </c>
      <c r="CP13" s="160">
        <f t="shared" si="7"/>
        <v>0.96499999999999997</v>
      </c>
      <c r="CQ13" s="160">
        <f t="shared" si="7"/>
        <v>0.96499999999999997</v>
      </c>
      <c r="CR13" s="160">
        <f t="shared" si="7"/>
        <v>0.96499999999999997</v>
      </c>
      <c r="CS13" s="160">
        <f t="shared" si="7"/>
        <v>0.96499999999999997</v>
      </c>
      <c r="CT13" s="160">
        <f t="shared" si="7"/>
        <v>0.96499999999999997</v>
      </c>
      <c r="CU13" s="160">
        <f t="shared" si="7"/>
        <v>0.96499999999999997</v>
      </c>
      <c r="CV13" s="160">
        <f t="shared" si="7"/>
        <v>0.96499999999999997</v>
      </c>
      <c r="CW13" s="160">
        <f t="shared" si="7"/>
        <v>0.96499999999999997</v>
      </c>
      <c r="CX13" s="160">
        <f t="shared" si="7"/>
        <v>0.96499999999999997</v>
      </c>
      <c r="CY13" s="160">
        <f t="shared" si="7"/>
        <v>0.96499999999999997</v>
      </c>
      <c r="CZ13" s="160">
        <f t="shared" si="7"/>
        <v>0.96499999999999997</v>
      </c>
      <c r="DA13" s="160">
        <f t="shared" si="7"/>
        <v>0.96499999999999997</v>
      </c>
      <c r="DB13" s="160">
        <f t="shared" si="7"/>
        <v>0.96499999999999997</v>
      </c>
      <c r="DC13" s="160">
        <f t="shared" si="7"/>
        <v>0.96499999999999997</v>
      </c>
      <c r="DD13" s="160">
        <f t="shared" si="8"/>
        <v>0</v>
      </c>
      <c r="DE13" s="160">
        <f t="shared" si="8"/>
        <v>0</v>
      </c>
      <c r="DF13" s="160">
        <f t="shared" si="8"/>
        <v>0</v>
      </c>
    </row>
    <row r="14" spans="1:110" ht="14.5" x14ac:dyDescent="0.35">
      <c r="B14" s="149">
        <v>9</v>
      </c>
      <c r="C14" s="160">
        <f t="shared" si="2"/>
        <v>1</v>
      </c>
      <c r="D14" s="160">
        <f t="shared" si="2"/>
        <v>0.92700000000000005</v>
      </c>
      <c r="E14" s="160">
        <f t="shared" si="2"/>
        <v>0.9335</v>
      </c>
      <c r="F14" s="160">
        <f t="shared" si="2"/>
        <v>0.93930000000000002</v>
      </c>
      <c r="G14" s="160">
        <f t="shared" si="2"/>
        <v>0.94399999999999995</v>
      </c>
      <c r="H14" s="160">
        <f t="shared" si="2"/>
        <v>0.94730000000000003</v>
      </c>
      <c r="I14" s="160">
        <f t="shared" si="2"/>
        <v>0.94969999999999999</v>
      </c>
      <c r="J14" s="160">
        <f t="shared" si="2"/>
        <v>0.95199999999999996</v>
      </c>
      <c r="K14" s="160">
        <f t="shared" si="2"/>
        <v>0.95420000000000005</v>
      </c>
      <c r="L14" s="160">
        <f t="shared" si="2"/>
        <v>0.95630000000000004</v>
      </c>
      <c r="M14" s="160">
        <f t="shared" si="2"/>
        <v>0.95820000000000005</v>
      </c>
      <c r="N14" s="160">
        <f t="shared" si="2"/>
        <v>0.95989999999999998</v>
      </c>
      <c r="O14" s="160">
        <f t="shared" si="2"/>
        <v>0.96319999999999995</v>
      </c>
      <c r="P14" s="160">
        <f t="shared" si="2"/>
        <v>0.96319999999999995</v>
      </c>
      <c r="Q14" s="160">
        <f t="shared" si="2"/>
        <v>0.96319999999999995</v>
      </c>
      <c r="R14" s="160">
        <f t="shared" si="2"/>
        <v>0.96499999999999997</v>
      </c>
      <c r="S14" s="160">
        <f t="shared" si="3"/>
        <v>0.96499999999999997</v>
      </c>
      <c r="T14" s="160">
        <f t="shared" si="3"/>
        <v>0.96499999999999997</v>
      </c>
      <c r="U14" s="160">
        <f t="shared" si="3"/>
        <v>0.96499999999999997</v>
      </c>
      <c r="V14" s="160">
        <f t="shared" si="3"/>
        <v>0.96499999999999997</v>
      </c>
      <c r="W14" s="160">
        <f t="shared" si="3"/>
        <v>0.96499999999999997</v>
      </c>
      <c r="X14" s="160">
        <f t="shared" si="3"/>
        <v>0.96499999999999997</v>
      </c>
      <c r="Y14" s="160">
        <f t="shared" si="3"/>
        <v>0.96499999999999997</v>
      </c>
      <c r="Z14" s="160">
        <f t="shared" si="3"/>
        <v>0.96499999999999997</v>
      </c>
      <c r="AA14" s="160">
        <f t="shared" si="3"/>
        <v>0.96499999999999997</v>
      </c>
      <c r="AB14" s="160">
        <f t="shared" si="3"/>
        <v>0.96499999999999997</v>
      </c>
      <c r="AC14" s="160">
        <f t="shared" si="3"/>
        <v>0.96499999999999997</v>
      </c>
      <c r="AD14" s="160">
        <f t="shared" si="3"/>
        <v>0.96499999999999997</v>
      </c>
      <c r="AE14" s="160">
        <f t="shared" si="3"/>
        <v>0.96499999999999997</v>
      </c>
      <c r="AF14" s="160">
        <f t="shared" si="3"/>
        <v>0.96499999999999997</v>
      </c>
      <c r="AG14" s="160">
        <f t="shared" si="3"/>
        <v>0.96499999999999997</v>
      </c>
      <c r="AH14" s="160">
        <f t="shared" si="3"/>
        <v>0.96499999999999997</v>
      </c>
      <c r="AI14" s="160">
        <f t="shared" si="4"/>
        <v>0.96499999999999997</v>
      </c>
      <c r="AJ14" s="160">
        <f t="shared" si="4"/>
        <v>0.96499999999999997</v>
      </c>
      <c r="AK14" s="160">
        <f t="shared" si="4"/>
        <v>0.96499999999999997</v>
      </c>
      <c r="AL14" s="160">
        <f t="shared" si="4"/>
        <v>0.96499999999999997</v>
      </c>
      <c r="AM14" s="160">
        <f t="shared" si="4"/>
        <v>0.96499999999999997</v>
      </c>
      <c r="AN14" s="160">
        <f t="shared" si="4"/>
        <v>0.96499999999999997</v>
      </c>
      <c r="AO14" s="160">
        <f t="shared" si="4"/>
        <v>0.96499999999999997</v>
      </c>
      <c r="AP14" s="160">
        <f t="shared" si="4"/>
        <v>0.96499999999999997</v>
      </c>
      <c r="AQ14" s="160">
        <f t="shared" si="4"/>
        <v>0.96499999999999997</v>
      </c>
      <c r="AR14" s="160">
        <f t="shared" si="4"/>
        <v>0.96499999999999997</v>
      </c>
      <c r="AS14" s="160">
        <f t="shared" si="4"/>
        <v>0.96499999999999997</v>
      </c>
      <c r="AT14" s="160">
        <f t="shared" si="4"/>
        <v>0.96499999999999997</v>
      </c>
      <c r="AU14" s="160">
        <f t="shared" si="4"/>
        <v>0.96499999999999997</v>
      </c>
      <c r="AV14" s="160">
        <f t="shared" si="4"/>
        <v>0.96499999999999997</v>
      </c>
      <c r="AW14" s="160">
        <f t="shared" si="4"/>
        <v>0.96499999999999997</v>
      </c>
      <c r="AX14" s="160">
        <f t="shared" si="4"/>
        <v>0.96499999999999997</v>
      </c>
      <c r="AY14" s="160">
        <f t="shared" si="5"/>
        <v>0.96499999999999997</v>
      </c>
      <c r="AZ14" s="160">
        <f t="shared" si="5"/>
        <v>0.96499999999999997</v>
      </c>
      <c r="BA14" s="160">
        <f t="shared" si="5"/>
        <v>0.96499999999999997</v>
      </c>
      <c r="BB14" s="160">
        <f t="shared" si="5"/>
        <v>0.96499999999999997</v>
      </c>
      <c r="BC14" s="160">
        <f t="shared" si="5"/>
        <v>0.96499999999999997</v>
      </c>
      <c r="BD14" s="160">
        <f t="shared" si="5"/>
        <v>0.96499999999999997</v>
      </c>
      <c r="BE14" s="160">
        <f t="shared" si="5"/>
        <v>0.96499999999999997</v>
      </c>
      <c r="BF14" s="160">
        <f t="shared" si="5"/>
        <v>0.96499999999999997</v>
      </c>
      <c r="BG14" s="160">
        <f t="shared" si="5"/>
        <v>0.96499999999999997</v>
      </c>
      <c r="BH14" s="160">
        <f t="shared" si="5"/>
        <v>0.96499999999999997</v>
      </c>
      <c r="BI14" s="160">
        <f t="shared" si="5"/>
        <v>0.96499999999999997</v>
      </c>
      <c r="BJ14" s="160">
        <f t="shared" si="5"/>
        <v>0.96499999999999997</v>
      </c>
      <c r="BK14" s="160">
        <f t="shared" si="5"/>
        <v>0.96499999999999997</v>
      </c>
      <c r="BL14" s="160">
        <f t="shared" si="5"/>
        <v>0.96499999999999997</v>
      </c>
      <c r="BM14" s="160">
        <f t="shared" si="5"/>
        <v>0.96499999999999997</v>
      </c>
      <c r="BN14" s="160">
        <f t="shared" si="5"/>
        <v>0.96499999999999997</v>
      </c>
      <c r="BO14" s="160">
        <f t="shared" si="6"/>
        <v>0.96499999999999997</v>
      </c>
      <c r="BP14" s="160">
        <f t="shared" si="6"/>
        <v>0.96499999999999997</v>
      </c>
      <c r="BQ14" s="160">
        <f t="shared" si="6"/>
        <v>0.96499999999999997</v>
      </c>
      <c r="BR14" s="160">
        <f t="shared" si="6"/>
        <v>0.96499999999999997</v>
      </c>
      <c r="BS14" s="160">
        <f t="shared" si="6"/>
        <v>0.96499999999999997</v>
      </c>
      <c r="BT14" s="160">
        <f t="shared" si="6"/>
        <v>0.96499999999999997</v>
      </c>
      <c r="BU14" s="160">
        <f t="shared" si="6"/>
        <v>0.96499999999999997</v>
      </c>
      <c r="BV14" s="160">
        <f t="shared" si="6"/>
        <v>0.96499999999999997</v>
      </c>
      <c r="BW14" s="160">
        <f t="shared" si="6"/>
        <v>0.96499999999999997</v>
      </c>
      <c r="BX14" s="160">
        <f t="shared" si="6"/>
        <v>0.96499999999999997</v>
      </c>
      <c r="BY14" s="160">
        <f t="shared" si="6"/>
        <v>0.96499999999999997</v>
      </c>
      <c r="BZ14" s="160">
        <f t="shared" si="6"/>
        <v>0.96499999999999997</v>
      </c>
      <c r="CA14" s="160">
        <f t="shared" si="6"/>
        <v>0.96499999999999997</v>
      </c>
      <c r="CB14" s="160">
        <f t="shared" si="7"/>
        <v>0.96499999999999997</v>
      </c>
      <c r="CC14" s="160">
        <f t="shared" si="7"/>
        <v>0.96499999999999997</v>
      </c>
      <c r="CD14" s="160">
        <f t="shared" si="7"/>
        <v>0.96499999999999997</v>
      </c>
      <c r="CE14" s="160">
        <f t="shared" si="7"/>
        <v>0.96499999999999997</v>
      </c>
      <c r="CF14" s="160">
        <f t="shared" si="7"/>
        <v>0.96499999999999997</v>
      </c>
      <c r="CG14" s="160">
        <f t="shared" si="7"/>
        <v>0.96499999999999997</v>
      </c>
      <c r="CH14" s="160">
        <f t="shared" ref="CB14:DD20" si="9">CH15</f>
        <v>0.96499999999999997</v>
      </c>
      <c r="CI14" s="160">
        <f t="shared" si="9"/>
        <v>0.96499999999999997</v>
      </c>
      <c r="CJ14" s="160">
        <f t="shared" si="9"/>
        <v>0.96499999999999997</v>
      </c>
      <c r="CK14" s="160">
        <f t="shared" si="9"/>
        <v>0.96499999999999997</v>
      </c>
      <c r="CL14" s="160">
        <f t="shared" si="9"/>
        <v>0.96499999999999997</v>
      </c>
      <c r="CM14" s="160">
        <f t="shared" si="9"/>
        <v>0.96499999999999997</v>
      </c>
      <c r="CN14" s="160">
        <f t="shared" si="9"/>
        <v>0.96499999999999997</v>
      </c>
      <c r="CO14" s="160">
        <f t="shared" si="9"/>
        <v>0.96499999999999997</v>
      </c>
      <c r="CP14" s="160">
        <f t="shared" si="9"/>
        <v>0.96499999999999997</v>
      </c>
      <c r="CQ14" s="160">
        <f t="shared" si="9"/>
        <v>0.96499999999999997</v>
      </c>
      <c r="CR14" s="160">
        <f t="shared" si="9"/>
        <v>0.96499999999999997</v>
      </c>
      <c r="CS14" s="160">
        <f t="shared" si="9"/>
        <v>0.96499999999999997</v>
      </c>
      <c r="CT14" s="160">
        <f t="shared" si="9"/>
        <v>0.96499999999999997</v>
      </c>
      <c r="CU14" s="160">
        <f t="shared" si="9"/>
        <v>0.96499999999999997</v>
      </c>
      <c r="CV14" s="160">
        <f t="shared" si="9"/>
        <v>0.96499999999999997</v>
      </c>
      <c r="CW14" s="160">
        <f t="shared" si="9"/>
        <v>0.96499999999999997</v>
      </c>
      <c r="CX14" s="160">
        <f t="shared" si="9"/>
        <v>0.96499999999999997</v>
      </c>
      <c r="CY14" s="160">
        <f t="shared" si="9"/>
        <v>0.96499999999999997</v>
      </c>
      <c r="CZ14" s="160">
        <f t="shared" si="9"/>
        <v>0.96499999999999997</v>
      </c>
      <c r="DA14" s="160">
        <f t="shared" si="9"/>
        <v>0.96499999999999997</v>
      </c>
      <c r="DB14" s="160">
        <f t="shared" si="9"/>
        <v>0.96499999999999997</v>
      </c>
      <c r="DC14" s="160">
        <f t="shared" si="9"/>
        <v>0.96499999999999997</v>
      </c>
      <c r="DD14" s="160">
        <f t="shared" si="9"/>
        <v>0</v>
      </c>
      <c r="DE14" s="160">
        <f t="shared" si="8"/>
        <v>0</v>
      </c>
      <c r="DF14" s="160">
        <f t="shared" si="8"/>
        <v>0</v>
      </c>
    </row>
    <row r="15" spans="1:110" ht="14.5" x14ac:dyDescent="0.35">
      <c r="B15" s="149">
        <v>10</v>
      </c>
      <c r="C15" s="160">
        <f t="shared" si="2"/>
        <v>1</v>
      </c>
      <c r="D15" s="160">
        <f t="shared" si="2"/>
        <v>0.92700000000000005</v>
      </c>
      <c r="E15" s="160">
        <f t="shared" si="2"/>
        <v>0.9335</v>
      </c>
      <c r="F15" s="160">
        <f t="shared" si="2"/>
        <v>0.93930000000000002</v>
      </c>
      <c r="G15" s="160">
        <f t="shared" si="2"/>
        <v>0.94399999999999995</v>
      </c>
      <c r="H15" s="160">
        <f t="shared" si="2"/>
        <v>0.94730000000000003</v>
      </c>
      <c r="I15" s="160">
        <f t="shared" si="2"/>
        <v>0.94969999999999999</v>
      </c>
      <c r="J15" s="160">
        <f t="shared" si="2"/>
        <v>0.95199999999999996</v>
      </c>
      <c r="K15" s="160">
        <f t="shared" si="2"/>
        <v>0.95420000000000005</v>
      </c>
      <c r="L15" s="160">
        <f t="shared" si="2"/>
        <v>0.95630000000000004</v>
      </c>
      <c r="M15" s="160">
        <f t="shared" si="2"/>
        <v>0.95820000000000005</v>
      </c>
      <c r="N15" s="160">
        <f t="shared" si="2"/>
        <v>0.95989999999999998</v>
      </c>
      <c r="O15" s="160">
        <f t="shared" si="2"/>
        <v>0.96319999999999995</v>
      </c>
      <c r="P15" s="160">
        <f t="shared" si="2"/>
        <v>0.96319999999999995</v>
      </c>
      <c r="Q15" s="160">
        <f t="shared" si="2"/>
        <v>0.96319999999999995</v>
      </c>
      <c r="R15" s="160">
        <f t="shared" si="2"/>
        <v>0.96499999999999997</v>
      </c>
      <c r="S15" s="160">
        <f t="shared" si="3"/>
        <v>0.96499999999999997</v>
      </c>
      <c r="T15" s="160">
        <f t="shared" si="3"/>
        <v>0.96499999999999997</v>
      </c>
      <c r="U15" s="160">
        <f t="shared" si="3"/>
        <v>0.96499999999999997</v>
      </c>
      <c r="V15" s="160">
        <f t="shared" si="3"/>
        <v>0.96499999999999997</v>
      </c>
      <c r="W15" s="160">
        <f t="shared" si="3"/>
        <v>0.96499999999999997</v>
      </c>
      <c r="X15" s="160">
        <f t="shared" si="3"/>
        <v>0.96499999999999997</v>
      </c>
      <c r="Y15" s="160">
        <f t="shared" si="3"/>
        <v>0.96499999999999997</v>
      </c>
      <c r="Z15" s="160">
        <f t="shared" si="3"/>
        <v>0.96499999999999997</v>
      </c>
      <c r="AA15" s="160">
        <f t="shared" si="3"/>
        <v>0.96499999999999997</v>
      </c>
      <c r="AB15" s="160">
        <f t="shared" si="3"/>
        <v>0.96499999999999997</v>
      </c>
      <c r="AC15" s="160">
        <f t="shared" si="3"/>
        <v>0.96499999999999997</v>
      </c>
      <c r="AD15" s="160">
        <f t="shared" si="3"/>
        <v>0.96499999999999997</v>
      </c>
      <c r="AE15" s="160">
        <f t="shared" si="3"/>
        <v>0.96499999999999997</v>
      </c>
      <c r="AF15" s="160">
        <f t="shared" si="3"/>
        <v>0.96499999999999997</v>
      </c>
      <c r="AG15" s="160">
        <f t="shared" si="3"/>
        <v>0.96499999999999997</v>
      </c>
      <c r="AH15" s="160">
        <f t="shared" si="3"/>
        <v>0.96499999999999997</v>
      </c>
      <c r="AI15" s="160">
        <f t="shared" si="4"/>
        <v>0.96499999999999997</v>
      </c>
      <c r="AJ15" s="160">
        <f t="shared" si="4"/>
        <v>0.96499999999999997</v>
      </c>
      <c r="AK15" s="160">
        <f t="shared" si="4"/>
        <v>0.96499999999999997</v>
      </c>
      <c r="AL15" s="160">
        <f t="shared" si="4"/>
        <v>0.96499999999999997</v>
      </c>
      <c r="AM15" s="160">
        <f t="shared" si="4"/>
        <v>0.96499999999999997</v>
      </c>
      <c r="AN15" s="160">
        <f t="shared" si="4"/>
        <v>0.96499999999999997</v>
      </c>
      <c r="AO15" s="160">
        <f t="shared" si="4"/>
        <v>0.96499999999999997</v>
      </c>
      <c r="AP15" s="160">
        <f t="shared" si="4"/>
        <v>0.96499999999999997</v>
      </c>
      <c r="AQ15" s="160">
        <f t="shared" si="4"/>
        <v>0.96499999999999997</v>
      </c>
      <c r="AR15" s="160">
        <f t="shared" si="4"/>
        <v>0.96499999999999997</v>
      </c>
      <c r="AS15" s="160">
        <f t="shared" si="4"/>
        <v>0.96499999999999997</v>
      </c>
      <c r="AT15" s="160">
        <f t="shared" si="4"/>
        <v>0.96499999999999997</v>
      </c>
      <c r="AU15" s="160">
        <f t="shared" si="4"/>
        <v>0.96499999999999997</v>
      </c>
      <c r="AV15" s="160">
        <f t="shared" si="4"/>
        <v>0.96499999999999997</v>
      </c>
      <c r="AW15" s="160">
        <f t="shared" si="4"/>
        <v>0.96499999999999997</v>
      </c>
      <c r="AX15" s="160">
        <f t="shared" si="4"/>
        <v>0.96499999999999997</v>
      </c>
      <c r="AY15" s="160">
        <f t="shared" si="5"/>
        <v>0.96499999999999997</v>
      </c>
      <c r="AZ15" s="160">
        <f t="shared" si="5"/>
        <v>0.96499999999999997</v>
      </c>
      <c r="BA15" s="160">
        <f t="shared" si="5"/>
        <v>0.96499999999999997</v>
      </c>
      <c r="BB15" s="160">
        <f t="shared" si="5"/>
        <v>0.96499999999999997</v>
      </c>
      <c r="BC15" s="160">
        <f t="shared" si="5"/>
        <v>0.96499999999999997</v>
      </c>
      <c r="BD15" s="160">
        <f t="shared" si="5"/>
        <v>0.96499999999999997</v>
      </c>
      <c r="BE15" s="160">
        <f t="shared" si="5"/>
        <v>0.96499999999999997</v>
      </c>
      <c r="BF15" s="160">
        <f t="shared" si="5"/>
        <v>0.96499999999999997</v>
      </c>
      <c r="BG15" s="160">
        <f t="shared" si="5"/>
        <v>0.96499999999999997</v>
      </c>
      <c r="BH15" s="160">
        <f t="shared" si="5"/>
        <v>0.96499999999999997</v>
      </c>
      <c r="BI15" s="160">
        <f t="shared" si="5"/>
        <v>0.96499999999999997</v>
      </c>
      <c r="BJ15" s="160">
        <f t="shared" si="5"/>
        <v>0.96499999999999997</v>
      </c>
      <c r="BK15" s="160">
        <f t="shared" si="5"/>
        <v>0.96499999999999997</v>
      </c>
      <c r="BL15" s="160">
        <f t="shared" si="5"/>
        <v>0.96499999999999997</v>
      </c>
      <c r="BM15" s="160">
        <f t="shared" si="5"/>
        <v>0.96499999999999997</v>
      </c>
      <c r="BN15" s="160">
        <f t="shared" si="5"/>
        <v>0.96499999999999997</v>
      </c>
      <c r="BO15" s="160">
        <f t="shared" si="6"/>
        <v>0.96499999999999997</v>
      </c>
      <c r="BP15" s="160">
        <f t="shared" si="6"/>
        <v>0.96499999999999997</v>
      </c>
      <c r="BQ15" s="160">
        <f t="shared" si="6"/>
        <v>0.96499999999999997</v>
      </c>
      <c r="BR15" s="160">
        <f t="shared" si="6"/>
        <v>0.96499999999999997</v>
      </c>
      <c r="BS15" s="160">
        <f t="shared" si="6"/>
        <v>0.96499999999999997</v>
      </c>
      <c r="BT15" s="160">
        <f t="shared" si="6"/>
        <v>0.96499999999999997</v>
      </c>
      <c r="BU15" s="160">
        <f t="shared" si="6"/>
        <v>0.96499999999999997</v>
      </c>
      <c r="BV15" s="160">
        <f t="shared" si="6"/>
        <v>0.96499999999999997</v>
      </c>
      <c r="BW15" s="160">
        <f t="shared" si="6"/>
        <v>0.96499999999999997</v>
      </c>
      <c r="BX15" s="160">
        <f t="shared" si="6"/>
        <v>0.96499999999999997</v>
      </c>
      <c r="BY15" s="160">
        <f t="shared" si="6"/>
        <v>0.96499999999999997</v>
      </c>
      <c r="BZ15" s="160">
        <f t="shared" si="6"/>
        <v>0.96499999999999997</v>
      </c>
      <c r="CA15" s="160">
        <f t="shared" si="6"/>
        <v>0.96499999999999997</v>
      </c>
      <c r="CB15" s="160">
        <f t="shared" si="9"/>
        <v>0.96499999999999997</v>
      </c>
      <c r="CC15" s="160">
        <f t="shared" si="9"/>
        <v>0.96499999999999997</v>
      </c>
      <c r="CD15" s="160">
        <f t="shared" si="9"/>
        <v>0.96499999999999997</v>
      </c>
      <c r="CE15" s="160">
        <f t="shared" si="9"/>
        <v>0.96499999999999997</v>
      </c>
      <c r="CF15" s="160">
        <f t="shared" si="9"/>
        <v>0.96499999999999997</v>
      </c>
      <c r="CG15" s="160">
        <f t="shared" si="9"/>
        <v>0.96499999999999997</v>
      </c>
      <c r="CH15" s="160">
        <f t="shared" si="9"/>
        <v>0.96499999999999997</v>
      </c>
      <c r="CI15" s="160">
        <f t="shared" si="9"/>
        <v>0.96499999999999997</v>
      </c>
      <c r="CJ15" s="160">
        <f t="shared" si="9"/>
        <v>0.96499999999999997</v>
      </c>
      <c r="CK15" s="160">
        <f t="shared" si="9"/>
        <v>0.96499999999999997</v>
      </c>
      <c r="CL15" s="160">
        <f t="shared" si="9"/>
        <v>0.96499999999999997</v>
      </c>
      <c r="CM15" s="160">
        <f t="shared" si="9"/>
        <v>0.96499999999999997</v>
      </c>
      <c r="CN15" s="160">
        <f t="shared" si="9"/>
        <v>0.96499999999999997</v>
      </c>
      <c r="CO15" s="160">
        <f t="shared" si="9"/>
        <v>0.96499999999999997</v>
      </c>
      <c r="CP15" s="160">
        <f t="shared" si="9"/>
        <v>0.96499999999999997</v>
      </c>
      <c r="CQ15" s="160">
        <f t="shared" si="9"/>
        <v>0.96499999999999997</v>
      </c>
      <c r="CR15" s="160">
        <f t="shared" si="9"/>
        <v>0.96499999999999997</v>
      </c>
      <c r="CS15" s="160">
        <f t="shared" si="9"/>
        <v>0.96499999999999997</v>
      </c>
      <c r="CT15" s="160">
        <f t="shared" si="9"/>
        <v>0.96499999999999997</v>
      </c>
      <c r="CU15" s="160">
        <f t="shared" si="9"/>
        <v>0.96499999999999997</v>
      </c>
      <c r="CV15" s="160">
        <f t="shared" si="9"/>
        <v>0.96499999999999997</v>
      </c>
      <c r="CW15" s="160">
        <f t="shared" si="9"/>
        <v>0.96499999999999997</v>
      </c>
      <c r="CX15" s="160">
        <f t="shared" si="9"/>
        <v>0.96499999999999997</v>
      </c>
      <c r="CY15" s="160">
        <f t="shared" si="9"/>
        <v>0.96499999999999997</v>
      </c>
      <c r="CZ15" s="160">
        <f t="shared" si="9"/>
        <v>0.96499999999999997</v>
      </c>
      <c r="DA15" s="160">
        <f t="shared" si="9"/>
        <v>0.96499999999999997</v>
      </c>
      <c r="DB15" s="160">
        <f t="shared" si="9"/>
        <v>0.96499999999999997</v>
      </c>
      <c r="DC15" s="160">
        <f t="shared" si="9"/>
        <v>0.96499999999999997</v>
      </c>
      <c r="DD15" s="160">
        <f t="shared" si="8"/>
        <v>0</v>
      </c>
      <c r="DE15" s="160">
        <f t="shared" si="8"/>
        <v>0</v>
      </c>
      <c r="DF15" s="160">
        <f t="shared" si="8"/>
        <v>0</v>
      </c>
    </row>
    <row r="16" spans="1:110" ht="14.5" x14ac:dyDescent="0.35">
      <c r="B16" s="149">
        <v>11</v>
      </c>
      <c r="C16" s="160">
        <f t="shared" si="2"/>
        <v>1</v>
      </c>
      <c r="D16" s="160">
        <f t="shared" si="2"/>
        <v>0.92700000000000005</v>
      </c>
      <c r="E16" s="160">
        <f t="shared" si="2"/>
        <v>0.9335</v>
      </c>
      <c r="F16" s="160">
        <f t="shared" si="2"/>
        <v>0.93930000000000002</v>
      </c>
      <c r="G16" s="160">
        <f t="shared" si="2"/>
        <v>0.94399999999999995</v>
      </c>
      <c r="H16" s="160">
        <f t="shared" si="2"/>
        <v>0.94730000000000003</v>
      </c>
      <c r="I16" s="160">
        <f t="shared" si="2"/>
        <v>0.94969999999999999</v>
      </c>
      <c r="J16" s="160">
        <f t="shared" si="2"/>
        <v>0.95199999999999996</v>
      </c>
      <c r="K16" s="160">
        <f t="shared" si="2"/>
        <v>0.95420000000000005</v>
      </c>
      <c r="L16" s="160">
        <f t="shared" si="2"/>
        <v>0.95630000000000004</v>
      </c>
      <c r="M16" s="160">
        <f t="shared" si="2"/>
        <v>0.95820000000000005</v>
      </c>
      <c r="N16" s="160">
        <f t="shared" si="2"/>
        <v>0.95989999999999998</v>
      </c>
      <c r="O16" s="160">
        <f t="shared" si="2"/>
        <v>0.96319999999999995</v>
      </c>
      <c r="P16" s="160">
        <f t="shared" si="2"/>
        <v>0.96319999999999995</v>
      </c>
      <c r="Q16" s="160">
        <f t="shared" si="2"/>
        <v>0.96319999999999995</v>
      </c>
      <c r="R16" s="160">
        <f t="shared" si="2"/>
        <v>0.96499999999999997</v>
      </c>
      <c r="S16" s="160">
        <f t="shared" si="3"/>
        <v>0.96499999999999997</v>
      </c>
      <c r="T16" s="160">
        <f t="shared" si="3"/>
        <v>0.96499999999999997</v>
      </c>
      <c r="U16" s="160">
        <f t="shared" si="3"/>
        <v>0.96499999999999997</v>
      </c>
      <c r="V16" s="160">
        <f t="shared" si="3"/>
        <v>0.96499999999999997</v>
      </c>
      <c r="W16" s="160">
        <f t="shared" si="3"/>
        <v>0.96499999999999997</v>
      </c>
      <c r="X16" s="160">
        <f t="shared" si="3"/>
        <v>0.96499999999999997</v>
      </c>
      <c r="Y16" s="160">
        <f t="shared" si="3"/>
        <v>0.96499999999999997</v>
      </c>
      <c r="Z16" s="160">
        <f t="shared" si="3"/>
        <v>0.96499999999999997</v>
      </c>
      <c r="AA16" s="160">
        <f t="shared" si="3"/>
        <v>0.96499999999999997</v>
      </c>
      <c r="AB16" s="160">
        <f t="shared" si="3"/>
        <v>0.96499999999999997</v>
      </c>
      <c r="AC16" s="160">
        <f t="shared" si="3"/>
        <v>0.96499999999999997</v>
      </c>
      <c r="AD16" s="160">
        <f t="shared" si="3"/>
        <v>0.96499999999999997</v>
      </c>
      <c r="AE16" s="160">
        <f t="shared" si="3"/>
        <v>0.96499999999999997</v>
      </c>
      <c r="AF16" s="160">
        <f t="shared" si="3"/>
        <v>0.96499999999999997</v>
      </c>
      <c r="AG16" s="160">
        <f t="shared" si="3"/>
        <v>0.96499999999999997</v>
      </c>
      <c r="AH16" s="160">
        <f t="shared" si="3"/>
        <v>0.96499999999999997</v>
      </c>
      <c r="AI16" s="160">
        <f t="shared" si="4"/>
        <v>0.96499999999999997</v>
      </c>
      <c r="AJ16" s="160">
        <f t="shared" si="4"/>
        <v>0.96499999999999997</v>
      </c>
      <c r="AK16" s="160">
        <f t="shared" si="4"/>
        <v>0.96499999999999997</v>
      </c>
      <c r="AL16" s="160">
        <f t="shared" si="4"/>
        <v>0.96499999999999997</v>
      </c>
      <c r="AM16" s="160">
        <f t="shared" si="4"/>
        <v>0.96499999999999997</v>
      </c>
      <c r="AN16" s="160">
        <f t="shared" si="4"/>
        <v>0.96499999999999997</v>
      </c>
      <c r="AO16" s="160">
        <f t="shared" si="4"/>
        <v>0.96499999999999997</v>
      </c>
      <c r="AP16" s="160">
        <f t="shared" si="4"/>
        <v>0.96499999999999997</v>
      </c>
      <c r="AQ16" s="160">
        <f t="shared" si="4"/>
        <v>0.96499999999999997</v>
      </c>
      <c r="AR16" s="160">
        <f t="shared" si="4"/>
        <v>0.96499999999999997</v>
      </c>
      <c r="AS16" s="160">
        <f t="shared" si="4"/>
        <v>0.96499999999999997</v>
      </c>
      <c r="AT16" s="160">
        <f t="shared" si="4"/>
        <v>0.96499999999999997</v>
      </c>
      <c r="AU16" s="160">
        <f t="shared" si="4"/>
        <v>0.96499999999999997</v>
      </c>
      <c r="AV16" s="160">
        <f t="shared" si="4"/>
        <v>0.96499999999999997</v>
      </c>
      <c r="AW16" s="160">
        <f t="shared" si="4"/>
        <v>0.96499999999999997</v>
      </c>
      <c r="AX16" s="160">
        <f t="shared" si="4"/>
        <v>0.96499999999999997</v>
      </c>
      <c r="AY16" s="160">
        <f t="shared" si="5"/>
        <v>0.96499999999999997</v>
      </c>
      <c r="AZ16" s="160">
        <f t="shared" si="5"/>
        <v>0.96499999999999997</v>
      </c>
      <c r="BA16" s="160">
        <f t="shared" si="5"/>
        <v>0.96499999999999997</v>
      </c>
      <c r="BB16" s="160">
        <f t="shared" si="5"/>
        <v>0.96499999999999997</v>
      </c>
      <c r="BC16" s="160">
        <f t="shared" si="5"/>
        <v>0.96499999999999997</v>
      </c>
      <c r="BD16" s="160">
        <f t="shared" si="5"/>
        <v>0.96499999999999997</v>
      </c>
      <c r="BE16" s="160">
        <f t="shared" si="5"/>
        <v>0.96499999999999997</v>
      </c>
      <c r="BF16" s="160">
        <f t="shared" si="5"/>
        <v>0.96499999999999997</v>
      </c>
      <c r="BG16" s="160">
        <f t="shared" si="5"/>
        <v>0.96499999999999997</v>
      </c>
      <c r="BH16" s="160">
        <f t="shared" si="5"/>
        <v>0.96499999999999997</v>
      </c>
      <c r="BI16" s="160">
        <f t="shared" si="5"/>
        <v>0.96499999999999997</v>
      </c>
      <c r="BJ16" s="160">
        <f t="shared" si="5"/>
        <v>0.96499999999999997</v>
      </c>
      <c r="BK16" s="160">
        <f t="shared" si="5"/>
        <v>0.96499999999999997</v>
      </c>
      <c r="BL16" s="160">
        <f t="shared" si="5"/>
        <v>0.96499999999999997</v>
      </c>
      <c r="BM16" s="160">
        <f t="shared" si="5"/>
        <v>0.96499999999999997</v>
      </c>
      <c r="BN16" s="160">
        <f t="shared" si="5"/>
        <v>0.96499999999999997</v>
      </c>
      <c r="BO16" s="160">
        <f t="shared" si="6"/>
        <v>0.96499999999999997</v>
      </c>
      <c r="BP16" s="160">
        <f t="shared" si="6"/>
        <v>0.96499999999999997</v>
      </c>
      <c r="BQ16" s="160">
        <f t="shared" si="6"/>
        <v>0.96499999999999997</v>
      </c>
      <c r="BR16" s="160">
        <f t="shared" si="6"/>
        <v>0.96499999999999997</v>
      </c>
      <c r="BS16" s="160">
        <f t="shared" si="6"/>
        <v>0.96499999999999997</v>
      </c>
      <c r="BT16" s="160">
        <f t="shared" si="6"/>
        <v>0.96499999999999997</v>
      </c>
      <c r="BU16" s="160">
        <f t="shared" si="6"/>
        <v>0.96499999999999997</v>
      </c>
      <c r="BV16" s="160">
        <f t="shared" si="6"/>
        <v>0.96499999999999997</v>
      </c>
      <c r="BW16" s="160">
        <f t="shared" si="6"/>
        <v>0.96499999999999997</v>
      </c>
      <c r="BX16" s="160">
        <f t="shared" si="6"/>
        <v>0.96499999999999997</v>
      </c>
      <c r="BY16" s="160">
        <f t="shared" si="6"/>
        <v>0.96499999999999997</v>
      </c>
      <c r="BZ16" s="160">
        <f t="shared" si="6"/>
        <v>0.96499999999999997</v>
      </c>
      <c r="CA16" s="160">
        <f t="shared" si="6"/>
        <v>0.96499999999999997</v>
      </c>
      <c r="CB16" s="160">
        <f t="shared" si="9"/>
        <v>0.96499999999999997</v>
      </c>
      <c r="CC16" s="160">
        <f t="shared" si="9"/>
        <v>0.96499999999999997</v>
      </c>
      <c r="CD16" s="160">
        <f t="shared" si="9"/>
        <v>0.96499999999999997</v>
      </c>
      <c r="CE16" s="160">
        <f t="shared" si="9"/>
        <v>0.96499999999999997</v>
      </c>
      <c r="CF16" s="160">
        <f t="shared" si="9"/>
        <v>0.96499999999999997</v>
      </c>
      <c r="CG16" s="160">
        <f t="shared" si="9"/>
        <v>0.96499999999999997</v>
      </c>
      <c r="CH16" s="160">
        <f t="shared" si="9"/>
        <v>0.96499999999999997</v>
      </c>
      <c r="CI16" s="160">
        <f t="shared" si="9"/>
        <v>0.96499999999999997</v>
      </c>
      <c r="CJ16" s="160">
        <f t="shared" si="9"/>
        <v>0.96499999999999997</v>
      </c>
      <c r="CK16" s="160">
        <f t="shared" si="9"/>
        <v>0.96499999999999997</v>
      </c>
      <c r="CL16" s="160">
        <f t="shared" si="9"/>
        <v>0.96499999999999997</v>
      </c>
      <c r="CM16" s="160">
        <f t="shared" si="9"/>
        <v>0.96499999999999997</v>
      </c>
      <c r="CN16" s="160">
        <f t="shared" si="9"/>
        <v>0.96499999999999997</v>
      </c>
      <c r="CO16" s="160">
        <f t="shared" si="9"/>
        <v>0.96499999999999997</v>
      </c>
      <c r="CP16" s="160">
        <f t="shared" si="9"/>
        <v>0.96499999999999997</v>
      </c>
      <c r="CQ16" s="160">
        <f t="shared" si="9"/>
        <v>0.96499999999999997</v>
      </c>
      <c r="CR16" s="160">
        <f t="shared" si="9"/>
        <v>0.96499999999999997</v>
      </c>
      <c r="CS16" s="160">
        <f t="shared" si="9"/>
        <v>0.96499999999999997</v>
      </c>
      <c r="CT16" s="160">
        <f t="shared" si="9"/>
        <v>0.96499999999999997</v>
      </c>
      <c r="CU16" s="160">
        <f t="shared" si="9"/>
        <v>0.96499999999999997</v>
      </c>
      <c r="CV16" s="160">
        <f t="shared" si="9"/>
        <v>0.96499999999999997</v>
      </c>
      <c r="CW16" s="160">
        <f t="shared" si="9"/>
        <v>0.96499999999999997</v>
      </c>
      <c r="CX16" s="160">
        <f t="shared" si="9"/>
        <v>0.96499999999999997</v>
      </c>
      <c r="CY16" s="160">
        <f t="shared" si="9"/>
        <v>0.96499999999999997</v>
      </c>
      <c r="CZ16" s="160">
        <f t="shared" si="9"/>
        <v>0.96499999999999997</v>
      </c>
      <c r="DA16" s="160">
        <f t="shared" si="9"/>
        <v>0.96499999999999997</v>
      </c>
      <c r="DB16" s="160">
        <f t="shared" si="9"/>
        <v>0.96499999999999997</v>
      </c>
      <c r="DC16" s="160">
        <f t="shared" si="9"/>
        <v>0.96499999999999997</v>
      </c>
      <c r="DD16" s="160">
        <f t="shared" si="8"/>
        <v>0</v>
      </c>
      <c r="DE16" s="160">
        <f t="shared" si="8"/>
        <v>0</v>
      </c>
      <c r="DF16" s="160">
        <f t="shared" si="8"/>
        <v>0</v>
      </c>
    </row>
    <row r="17" spans="2:110" ht="14.5" x14ac:dyDescent="0.35">
      <c r="B17" s="149">
        <v>12</v>
      </c>
      <c r="C17" s="160">
        <f t="shared" si="2"/>
        <v>1</v>
      </c>
      <c r="D17" s="160">
        <f t="shared" si="2"/>
        <v>0.92700000000000005</v>
      </c>
      <c r="E17" s="160">
        <f t="shared" si="2"/>
        <v>0.9335</v>
      </c>
      <c r="F17" s="160">
        <f t="shared" si="2"/>
        <v>0.93930000000000002</v>
      </c>
      <c r="G17" s="160">
        <f t="shared" si="2"/>
        <v>0.94399999999999995</v>
      </c>
      <c r="H17" s="160">
        <f t="shared" si="2"/>
        <v>0.94730000000000003</v>
      </c>
      <c r="I17" s="160">
        <f t="shared" si="2"/>
        <v>0.94969999999999999</v>
      </c>
      <c r="J17" s="160">
        <f t="shared" si="2"/>
        <v>0.95199999999999996</v>
      </c>
      <c r="K17" s="160">
        <f t="shared" si="2"/>
        <v>0.95420000000000005</v>
      </c>
      <c r="L17" s="160">
        <f t="shared" si="2"/>
        <v>0.95630000000000004</v>
      </c>
      <c r="M17" s="160">
        <f t="shared" si="2"/>
        <v>0.95820000000000005</v>
      </c>
      <c r="N17" s="160">
        <f t="shared" si="2"/>
        <v>0.95989999999999998</v>
      </c>
      <c r="O17" s="160">
        <f t="shared" si="2"/>
        <v>0.96319999999999995</v>
      </c>
      <c r="P17" s="160">
        <f t="shared" si="2"/>
        <v>0.96319999999999995</v>
      </c>
      <c r="Q17" s="160">
        <f t="shared" si="2"/>
        <v>0.96319999999999995</v>
      </c>
      <c r="R17" s="160">
        <f t="shared" si="2"/>
        <v>0.96499999999999997</v>
      </c>
      <c r="S17" s="160">
        <f t="shared" si="3"/>
        <v>0.96499999999999997</v>
      </c>
      <c r="T17" s="160">
        <f t="shared" si="3"/>
        <v>0.96499999999999997</v>
      </c>
      <c r="U17" s="160">
        <f t="shared" si="3"/>
        <v>0.96499999999999997</v>
      </c>
      <c r="V17" s="160">
        <f t="shared" si="3"/>
        <v>0.96499999999999997</v>
      </c>
      <c r="W17" s="160">
        <f t="shared" si="3"/>
        <v>0.96499999999999997</v>
      </c>
      <c r="X17" s="160">
        <f t="shared" si="3"/>
        <v>0.96499999999999997</v>
      </c>
      <c r="Y17" s="160">
        <f t="shared" si="3"/>
        <v>0.96499999999999997</v>
      </c>
      <c r="Z17" s="160">
        <f t="shared" si="3"/>
        <v>0.96499999999999997</v>
      </c>
      <c r="AA17" s="160">
        <f t="shared" si="3"/>
        <v>0.96499999999999997</v>
      </c>
      <c r="AB17" s="160">
        <f t="shared" si="3"/>
        <v>0.96499999999999997</v>
      </c>
      <c r="AC17" s="160">
        <f t="shared" si="3"/>
        <v>0.96499999999999997</v>
      </c>
      <c r="AD17" s="160">
        <f t="shared" si="3"/>
        <v>0.96499999999999997</v>
      </c>
      <c r="AE17" s="160">
        <f t="shared" si="3"/>
        <v>0.96499999999999997</v>
      </c>
      <c r="AF17" s="160">
        <f t="shared" si="3"/>
        <v>0.96499999999999997</v>
      </c>
      <c r="AG17" s="160">
        <f t="shared" si="3"/>
        <v>0.96499999999999997</v>
      </c>
      <c r="AH17" s="160">
        <f t="shared" si="3"/>
        <v>0.96499999999999997</v>
      </c>
      <c r="AI17" s="160">
        <f t="shared" si="4"/>
        <v>0.96499999999999997</v>
      </c>
      <c r="AJ17" s="160">
        <f t="shared" si="4"/>
        <v>0.96499999999999997</v>
      </c>
      <c r="AK17" s="160">
        <f t="shared" si="4"/>
        <v>0.96499999999999997</v>
      </c>
      <c r="AL17" s="160">
        <f t="shared" si="4"/>
        <v>0.96499999999999997</v>
      </c>
      <c r="AM17" s="160">
        <f t="shared" si="4"/>
        <v>0.96499999999999997</v>
      </c>
      <c r="AN17" s="160">
        <f t="shared" si="4"/>
        <v>0.96499999999999997</v>
      </c>
      <c r="AO17" s="160">
        <f t="shared" si="4"/>
        <v>0.96499999999999997</v>
      </c>
      <c r="AP17" s="160">
        <f t="shared" si="4"/>
        <v>0.96499999999999997</v>
      </c>
      <c r="AQ17" s="160">
        <f t="shared" si="4"/>
        <v>0.96499999999999997</v>
      </c>
      <c r="AR17" s="160">
        <f t="shared" si="4"/>
        <v>0.96499999999999997</v>
      </c>
      <c r="AS17" s="160">
        <f t="shared" si="4"/>
        <v>0.96499999999999997</v>
      </c>
      <c r="AT17" s="160">
        <f t="shared" si="4"/>
        <v>0.96499999999999997</v>
      </c>
      <c r="AU17" s="160">
        <f t="shared" si="4"/>
        <v>0.96499999999999997</v>
      </c>
      <c r="AV17" s="160">
        <f t="shared" si="4"/>
        <v>0.96499999999999997</v>
      </c>
      <c r="AW17" s="160">
        <f t="shared" si="4"/>
        <v>0.96499999999999997</v>
      </c>
      <c r="AX17" s="160">
        <f t="shared" si="4"/>
        <v>0.96499999999999997</v>
      </c>
      <c r="AY17" s="160">
        <f t="shared" si="5"/>
        <v>0.96499999999999997</v>
      </c>
      <c r="AZ17" s="160">
        <f t="shared" si="5"/>
        <v>0.96499999999999997</v>
      </c>
      <c r="BA17" s="160">
        <f t="shared" si="5"/>
        <v>0.96499999999999997</v>
      </c>
      <c r="BB17" s="160">
        <f t="shared" si="5"/>
        <v>0.96499999999999997</v>
      </c>
      <c r="BC17" s="160">
        <f t="shared" si="5"/>
        <v>0.96499999999999997</v>
      </c>
      <c r="BD17" s="160">
        <f t="shared" si="5"/>
        <v>0.96499999999999997</v>
      </c>
      <c r="BE17" s="160">
        <f t="shared" si="5"/>
        <v>0.96499999999999997</v>
      </c>
      <c r="BF17" s="160">
        <f t="shared" si="5"/>
        <v>0.96499999999999997</v>
      </c>
      <c r="BG17" s="160">
        <f t="shared" si="5"/>
        <v>0.96499999999999997</v>
      </c>
      <c r="BH17" s="160">
        <f t="shared" si="5"/>
        <v>0.96499999999999997</v>
      </c>
      <c r="BI17" s="160">
        <f t="shared" si="5"/>
        <v>0.96499999999999997</v>
      </c>
      <c r="BJ17" s="160">
        <f t="shared" si="5"/>
        <v>0.96499999999999997</v>
      </c>
      <c r="BK17" s="160">
        <f t="shared" si="5"/>
        <v>0.96499999999999997</v>
      </c>
      <c r="BL17" s="160">
        <f t="shared" si="5"/>
        <v>0.96499999999999997</v>
      </c>
      <c r="BM17" s="160">
        <f t="shared" si="5"/>
        <v>0.96499999999999997</v>
      </c>
      <c r="BN17" s="160">
        <f t="shared" si="5"/>
        <v>0.96499999999999997</v>
      </c>
      <c r="BO17" s="160">
        <f t="shared" si="6"/>
        <v>0.96499999999999997</v>
      </c>
      <c r="BP17" s="160">
        <f t="shared" si="6"/>
        <v>0.96499999999999997</v>
      </c>
      <c r="BQ17" s="160">
        <f t="shared" si="6"/>
        <v>0.96499999999999997</v>
      </c>
      <c r="BR17" s="160">
        <f t="shared" si="6"/>
        <v>0.96499999999999997</v>
      </c>
      <c r="BS17" s="160">
        <f t="shared" si="6"/>
        <v>0.96499999999999997</v>
      </c>
      <c r="BT17" s="160">
        <f t="shared" si="6"/>
        <v>0.96499999999999997</v>
      </c>
      <c r="BU17" s="160">
        <f t="shared" si="6"/>
        <v>0.96499999999999997</v>
      </c>
      <c r="BV17" s="160">
        <f t="shared" si="6"/>
        <v>0.96499999999999997</v>
      </c>
      <c r="BW17" s="160">
        <f t="shared" si="6"/>
        <v>0.96499999999999997</v>
      </c>
      <c r="BX17" s="160">
        <f t="shared" si="6"/>
        <v>0.96499999999999997</v>
      </c>
      <c r="BY17" s="160">
        <f t="shared" si="6"/>
        <v>0.96499999999999997</v>
      </c>
      <c r="BZ17" s="160">
        <f t="shared" si="6"/>
        <v>0.96499999999999997</v>
      </c>
      <c r="CA17" s="160">
        <f t="shared" si="6"/>
        <v>0.96499999999999997</v>
      </c>
      <c r="CB17" s="160">
        <f t="shared" si="9"/>
        <v>0.96499999999999997</v>
      </c>
      <c r="CC17" s="160">
        <f t="shared" si="9"/>
        <v>0.96499999999999997</v>
      </c>
      <c r="CD17" s="160">
        <f t="shared" si="9"/>
        <v>0.96499999999999997</v>
      </c>
      <c r="CE17" s="160">
        <f t="shared" si="9"/>
        <v>0.96499999999999997</v>
      </c>
      <c r="CF17" s="160">
        <f t="shared" si="9"/>
        <v>0.96499999999999997</v>
      </c>
      <c r="CG17" s="160">
        <f t="shared" si="9"/>
        <v>0.96499999999999997</v>
      </c>
      <c r="CH17" s="160">
        <f t="shared" si="9"/>
        <v>0.96499999999999997</v>
      </c>
      <c r="CI17" s="160">
        <f t="shared" si="9"/>
        <v>0.96499999999999997</v>
      </c>
      <c r="CJ17" s="160">
        <f t="shared" si="9"/>
        <v>0.96499999999999997</v>
      </c>
      <c r="CK17" s="160">
        <f t="shared" si="9"/>
        <v>0.96499999999999997</v>
      </c>
      <c r="CL17" s="160">
        <f t="shared" si="9"/>
        <v>0.96499999999999997</v>
      </c>
      <c r="CM17" s="160">
        <f t="shared" si="9"/>
        <v>0.96499999999999997</v>
      </c>
      <c r="CN17" s="160">
        <f t="shared" si="9"/>
        <v>0.96499999999999997</v>
      </c>
      <c r="CO17" s="160">
        <f t="shared" si="9"/>
        <v>0.96499999999999997</v>
      </c>
      <c r="CP17" s="160">
        <f t="shared" si="9"/>
        <v>0.96499999999999997</v>
      </c>
      <c r="CQ17" s="160">
        <f t="shared" si="9"/>
        <v>0.96499999999999997</v>
      </c>
      <c r="CR17" s="160">
        <f t="shared" si="9"/>
        <v>0.96499999999999997</v>
      </c>
      <c r="CS17" s="160">
        <f t="shared" si="9"/>
        <v>0.96499999999999997</v>
      </c>
      <c r="CT17" s="160">
        <f t="shared" si="9"/>
        <v>0.96499999999999997</v>
      </c>
      <c r="CU17" s="160">
        <f t="shared" si="9"/>
        <v>0.96499999999999997</v>
      </c>
      <c r="CV17" s="160">
        <f t="shared" si="9"/>
        <v>0.96499999999999997</v>
      </c>
      <c r="CW17" s="160">
        <f t="shared" si="9"/>
        <v>0.96499999999999997</v>
      </c>
      <c r="CX17" s="160">
        <f t="shared" si="9"/>
        <v>0.96499999999999997</v>
      </c>
      <c r="CY17" s="160">
        <f t="shared" si="9"/>
        <v>0.96499999999999997</v>
      </c>
      <c r="CZ17" s="160">
        <f t="shared" si="9"/>
        <v>0.96499999999999997</v>
      </c>
      <c r="DA17" s="160">
        <f t="shared" si="9"/>
        <v>0.96499999999999997</v>
      </c>
      <c r="DB17" s="160">
        <f t="shared" si="9"/>
        <v>0.96499999999999997</v>
      </c>
      <c r="DC17" s="160">
        <f t="shared" si="9"/>
        <v>0.96499999999999997</v>
      </c>
      <c r="DD17" s="160">
        <f t="shared" si="8"/>
        <v>0</v>
      </c>
      <c r="DE17" s="160">
        <f t="shared" si="8"/>
        <v>0</v>
      </c>
      <c r="DF17" s="160">
        <f t="shared" si="8"/>
        <v>0</v>
      </c>
    </row>
    <row r="18" spans="2:110" ht="14.5" x14ac:dyDescent="0.35">
      <c r="B18" s="149">
        <v>13</v>
      </c>
      <c r="C18" s="160">
        <f t="shared" si="2"/>
        <v>1</v>
      </c>
      <c r="D18" s="160">
        <f t="shared" si="2"/>
        <v>0.92700000000000005</v>
      </c>
      <c r="E18" s="160">
        <f t="shared" si="2"/>
        <v>0.9335</v>
      </c>
      <c r="F18" s="160">
        <f t="shared" si="2"/>
        <v>0.93930000000000002</v>
      </c>
      <c r="G18" s="160">
        <f t="shared" si="2"/>
        <v>0.94399999999999995</v>
      </c>
      <c r="H18" s="160">
        <f t="shared" si="2"/>
        <v>0.94730000000000003</v>
      </c>
      <c r="I18" s="160">
        <f t="shared" si="2"/>
        <v>0.94969999999999999</v>
      </c>
      <c r="J18" s="160">
        <f t="shared" si="2"/>
        <v>0.95199999999999996</v>
      </c>
      <c r="K18" s="160">
        <f t="shared" si="2"/>
        <v>0.95420000000000005</v>
      </c>
      <c r="L18" s="160">
        <f t="shared" si="2"/>
        <v>0.95630000000000004</v>
      </c>
      <c r="M18" s="160">
        <f t="shared" si="2"/>
        <v>0.95820000000000005</v>
      </c>
      <c r="N18" s="160">
        <f t="shared" si="2"/>
        <v>0.95989999999999998</v>
      </c>
      <c r="O18" s="160">
        <f t="shared" si="2"/>
        <v>0.96319999999999995</v>
      </c>
      <c r="P18" s="160">
        <f t="shared" si="2"/>
        <v>0.96319999999999995</v>
      </c>
      <c r="Q18" s="160">
        <f t="shared" si="2"/>
        <v>0.96319999999999995</v>
      </c>
      <c r="R18" s="160">
        <f t="shared" si="2"/>
        <v>0.96499999999999997</v>
      </c>
      <c r="S18" s="160">
        <f t="shared" si="3"/>
        <v>0.96499999999999997</v>
      </c>
      <c r="T18" s="160">
        <f t="shared" si="3"/>
        <v>0.96499999999999997</v>
      </c>
      <c r="U18" s="160">
        <f t="shared" si="3"/>
        <v>0.96499999999999997</v>
      </c>
      <c r="V18" s="160">
        <f t="shared" si="3"/>
        <v>0.96499999999999997</v>
      </c>
      <c r="W18" s="160">
        <f t="shared" si="3"/>
        <v>0.96499999999999997</v>
      </c>
      <c r="X18" s="160">
        <f t="shared" si="3"/>
        <v>0.96499999999999997</v>
      </c>
      <c r="Y18" s="160">
        <f t="shared" si="3"/>
        <v>0.96499999999999997</v>
      </c>
      <c r="Z18" s="160">
        <f t="shared" si="3"/>
        <v>0.96499999999999997</v>
      </c>
      <c r="AA18" s="160">
        <f t="shared" si="3"/>
        <v>0.96499999999999997</v>
      </c>
      <c r="AB18" s="160">
        <f t="shared" si="3"/>
        <v>0.96499999999999997</v>
      </c>
      <c r="AC18" s="160">
        <f t="shared" si="3"/>
        <v>0.96499999999999997</v>
      </c>
      <c r="AD18" s="160">
        <f t="shared" si="3"/>
        <v>0.96499999999999997</v>
      </c>
      <c r="AE18" s="160">
        <f t="shared" si="3"/>
        <v>0.96499999999999997</v>
      </c>
      <c r="AF18" s="160">
        <f t="shared" si="3"/>
        <v>0.96499999999999997</v>
      </c>
      <c r="AG18" s="160">
        <f t="shared" si="3"/>
        <v>0.96499999999999997</v>
      </c>
      <c r="AH18" s="160">
        <f t="shared" si="3"/>
        <v>0.96499999999999997</v>
      </c>
      <c r="AI18" s="160">
        <f t="shared" si="4"/>
        <v>0.96499999999999997</v>
      </c>
      <c r="AJ18" s="160">
        <f t="shared" si="4"/>
        <v>0.96499999999999997</v>
      </c>
      <c r="AK18" s="160">
        <f t="shared" si="4"/>
        <v>0.96499999999999997</v>
      </c>
      <c r="AL18" s="160">
        <f t="shared" si="4"/>
        <v>0.96499999999999997</v>
      </c>
      <c r="AM18" s="160">
        <f t="shared" si="4"/>
        <v>0.96499999999999997</v>
      </c>
      <c r="AN18" s="160">
        <f t="shared" si="4"/>
        <v>0.96499999999999997</v>
      </c>
      <c r="AO18" s="160">
        <f t="shared" si="4"/>
        <v>0.96499999999999997</v>
      </c>
      <c r="AP18" s="160">
        <f t="shared" si="4"/>
        <v>0.96499999999999997</v>
      </c>
      <c r="AQ18" s="160">
        <f t="shared" si="4"/>
        <v>0.96499999999999997</v>
      </c>
      <c r="AR18" s="160">
        <f t="shared" si="4"/>
        <v>0.96499999999999997</v>
      </c>
      <c r="AS18" s="160">
        <f t="shared" si="4"/>
        <v>0.96499999999999997</v>
      </c>
      <c r="AT18" s="160">
        <f t="shared" si="4"/>
        <v>0.96499999999999997</v>
      </c>
      <c r="AU18" s="160">
        <f t="shared" si="4"/>
        <v>0.96499999999999997</v>
      </c>
      <c r="AV18" s="160">
        <f t="shared" si="4"/>
        <v>0.96499999999999997</v>
      </c>
      <c r="AW18" s="160">
        <f t="shared" si="4"/>
        <v>0.96499999999999997</v>
      </c>
      <c r="AX18" s="160">
        <f t="shared" si="4"/>
        <v>0.96499999999999997</v>
      </c>
      <c r="AY18" s="160">
        <f t="shared" si="5"/>
        <v>0.96499999999999997</v>
      </c>
      <c r="AZ18" s="160">
        <f t="shared" si="5"/>
        <v>0.96499999999999997</v>
      </c>
      <c r="BA18" s="160">
        <f t="shared" si="5"/>
        <v>0.96499999999999997</v>
      </c>
      <c r="BB18" s="160">
        <f t="shared" si="5"/>
        <v>0.96499999999999997</v>
      </c>
      <c r="BC18" s="160">
        <f t="shared" si="5"/>
        <v>0.96499999999999997</v>
      </c>
      <c r="BD18" s="160">
        <f t="shared" si="5"/>
        <v>0.96499999999999997</v>
      </c>
      <c r="BE18" s="160">
        <f t="shared" si="5"/>
        <v>0.96499999999999997</v>
      </c>
      <c r="BF18" s="160">
        <f t="shared" si="5"/>
        <v>0.96499999999999997</v>
      </c>
      <c r="BG18" s="160">
        <f t="shared" si="5"/>
        <v>0.96499999999999997</v>
      </c>
      <c r="BH18" s="160">
        <f t="shared" si="5"/>
        <v>0.96499999999999997</v>
      </c>
      <c r="BI18" s="160">
        <f t="shared" si="5"/>
        <v>0.96499999999999997</v>
      </c>
      <c r="BJ18" s="160">
        <f t="shared" si="5"/>
        <v>0.96499999999999997</v>
      </c>
      <c r="BK18" s="160">
        <f t="shared" si="5"/>
        <v>0.96499999999999997</v>
      </c>
      <c r="BL18" s="160">
        <f t="shared" si="5"/>
        <v>0.96499999999999997</v>
      </c>
      <c r="BM18" s="160">
        <f t="shared" si="5"/>
        <v>0.96499999999999997</v>
      </c>
      <c r="BN18" s="160">
        <f t="shared" si="5"/>
        <v>0.96499999999999997</v>
      </c>
      <c r="BO18" s="160">
        <f t="shared" si="6"/>
        <v>0.96499999999999997</v>
      </c>
      <c r="BP18" s="160">
        <f t="shared" si="6"/>
        <v>0.96499999999999997</v>
      </c>
      <c r="BQ18" s="160">
        <f t="shared" si="6"/>
        <v>0.96499999999999997</v>
      </c>
      <c r="BR18" s="160">
        <f t="shared" si="6"/>
        <v>0.96499999999999997</v>
      </c>
      <c r="BS18" s="160">
        <f t="shared" si="6"/>
        <v>0.96499999999999997</v>
      </c>
      <c r="BT18" s="160">
        <f t="shared" si="6"/>
        <v>0.96499999999999997</v>
      </c>
      <c r="BU18" s="160">
        <f t="shared" si="6"/>
        <v>0.96499999999999997</v>
      </c>
      <c r="BV18" s="160">
        <f t="shared" si="6"/>
        <v>0.96499999999999997</v>
      </c>
      <c r="BW18" s="160">
        <f t="shared" si="6"/>
        <v>0.96499999999999997</v>
      </c>
      <c r="BX18" s="160">
        <f t="shared" si="6"/>
        <v>0.96499999999999997</v>
      </c>
      <c r="BY18" s="160">
        <f t="shared" si="6"/>
        <v>0.96499999999999997</v>
      </c>
      <c r="BZ18" s="160">
        <f t="shared" si="6"/>
        <v>0.96499999999999997</v>
      </c>
      <c r="CA18" s="160">
        <f t="shared" si="6"/>
        <v>0.96499999999999997</v>
      </c>
      <c r="CB18" s="160">
        <f t="shared" si="9"/>
        <v>0.96499999999999997</v>
      </c>
      <c r="CC18" s="160">
        <f t="shared" si="9"/>
        <v>0.96499999999999997</v>
      </c>
      <c r="CD18" s="160">
        <f t="shared" si="9"/>
        <v>0.96499999999999997</v>
      </c>
      <c r="CE18" s="160">
        <f t="shared" si="9"/>
        <v>0.96499999999999997</v>
      </c>
      <c r="CF18" s="160">
        <f t="shared" si="9"/>
        <v>0.96499999999999997</v>
      </c>
      <c r="CG18" s="160">
        <f t="shared" si="9"/>
        <v>0.96499999999999997</v>
      </c>
      <c r="CH18" s="160">
        <f t="shared" si="9"/>
        <v>0.96499999999999997</v>
      </c>
      <c r="CI18" s="160">
        <f t="shared" si="9"/>
        <v>0.96499999999999997</v>
      </c>
      <c r="CJ18" s="160">
        <f t="shared" si="9"/>
        <v>0.96499999999999997</v>
      </c>
      <c r="CK18" s="160">
        <f t="shared" si="9"/>
        <v>0.96499999999999997</v>
      </c>
      <c r="CL18" s="160">
        <f t="shared" si="9"/>
        <v>0.96499999999999997</v>
      </c>
      <c r="CM18" s="160">
        <f t="shared" si="9"/>
        <v>0.96499999999999997</v>
      </c>
      <c r="CN18" s="160">
        <f t="shared" si="9"/>
        <v>0.96499999999999997</v>
      </c>
      <c r="CO18" s="160">
        <f t="shared" si="9"/>
        <v>0.96499999999999997</v>
      </c>
      <c r="CP18" s="160">
        <f t="shared" si="9"/>
        <v>0.96499999999999997</v>
      </c>
      <c r="CQ18" s="160">
        <f t="shared" si="9"/>
        <v>0.96499999999999997</v>
      </c>
      <c r="CR18" s="160">
        <f t="shared" si="9"/>
        <v>0.96499999999999997</v>
      </c>
      <c r="CS18" s="160">
        <f t="shared" si="9"/>
        <v>0.96499999999999997</v>
      </c>
      <c r="CT18" s="160">
        <f t="shared" si="9"/>
        <v>0.96499999999999997</v>
      </c>
      <c r="CU18" s="160">
        <f t="shared" si="9"/>
        <v>0.96499999999999997</v>
      </c>
      <c r="CV18" s="160">
        <f t="shared" si="9"/>
        <v>0.96499999999999997</v>
      </c>
      <c r="CW18" s="160">
        <f t="shared" si="9"/>
        <v>0.96499999999999997</v>
      </c>
      <c r="CX18" s="160">
        <f t="shared" si="9"/>
        <v>0.96499999999999997</v>
      </c>
      <c r="CY18" s="160">
        <f t="shared" si="9"/>
        <v>0.96499999999999997</v>
      </c>
      <c r="CZ18" s="160">
        <f t="shared" si="9"/>
        <v>0.96499999999999997</v>
      </c>
      <c r="DA18" s="160">
        <f t="shared" si="9"/>
        <v>0.96499999999999997</v>
      </c>
      <c r="DB18" s="160">
        <f t="shared" si="9"/>
        <v>0.96499999999999997</v>
      </c>
      <c r="DC18" s="160">
        <f t="shared" si="9"/>
        <v>0.96499999999999997</v>
      </c>
      <c r="DD18" s="160">
        <f t="shared" si="8"/>
        <v>0</v>
      </c>
      <c r="DE18" s="160">
        <f t="shared" si="8"/>
        <v>0</v>
      </c>
      <c r="DF18" s="160">
        <f t="shared" si="8"/>
        <v>0</v>
      </c>
    </row>
    <row r="19" spans="2:110" ht="14.5" x14ac:dyDescent="0.35">
      <c r="B19" s="149">
        <v>14</v>
      </c>
      <c r="C19" s="160">
        <f t="shared" si="2"/>
        <v>1</v>
      </c>
      <c r="D19" s="160">
        <f t="shared" si="2"/>
        <v>0.92700000000000005</v>
      </c>
      <c r="E19" s="160">
        <f t="shared" si="2"/>
        <v>0.9335</v>
      </c>
      <c r="F19" s="160">
        <f t="shared" si="2"/>
        <v>0.93930000000000002</v>
      </c>
      <c r="G19" s="160">
        <f t="shared" si="2"/>
        <v>0.94399999999999995</v>
      </c>
      <c r="H19" s="160">
        <f t="shared" si="2"/>
        <v>0.94730000000000003</v>
      </c>
      <c r="I19" s="160">
        <f t="shared" si="2"/>
        <v>0.94969999999999999</v>
      </c>
      <c r="J19" s="160">
        <f t="shared" si="2"/>
        <v>0.95199999999999996</v>
      </c>
      <c r="K19" s="160">
        <f t="shared" si="2"/>
        <v>0.95420000000000005</v>
      </c>
      <c r="L19" s="160">
        <f t="shared" si="2"/>
        <v>0.95630000000000004</v>
      </c>
      <c r="M19" s="160">
        <f t="shared" si="2"/>
        <v>0.95820000000000005</v>
      </c>
      <c r="N19" s="160">
        <f t="shared" si="2"/>
        <v>0.95989999999999998</v>
      </c>
      <c r="O19" s="160">
        <f t="shared" si="2"/>
        <v>0.96319999999999995</v>
      </c>
      <c r="P19" s="160">
        <f t="shared" si="2"/>
        <v>0.96319999999999995</v>
      </c>
      <c r="Q19" s="160">
        <f t="shared" si="2"/>
        <v>0.96319999999999995</v>
      </c>
      <c r="R19" s="160">
        <f t="shared" si="2"/>
        <v>0.96499999999999997</v>
      </c>
      <c r="S19" s="160">
        <f t="shared" si="3"/>
        <v>0.96499999999999997</v>
      </c>
      <c r="T19" s="160">
        <f t="shared" si="3"/>
        <v>0.96499999999999997</v>
      </c>
      <c r="U19" s="160">
        <f t="shared" si="3"/>
        <v>0.96499999999999997</v>
      </c>
      <c r="V19" s="160">
        <f t="shared" si="3"/>
        <v>0.96499999999999997</v>
      </c>
      <c r="W19" s="160">
        <f t="shared" si="3"/>
        <v>0.96499999999999997</v>
      </c>
      <c r="X19" s="160">
        <f t="shared" si="3"/>
        <v>0.96499999999999997</v>
      </c>
      <c r="Y19" s="160">
        <f t="shared" si="3"/>
        <v>0.96499999999999997</v>
      </c>
      <c r="Z19" s="160">
        <f t="shared" si="3"/>
        <v>0.96499999999999997</v>
      </c>
      <c r="AA19" s="160">
        <f t="shared" si="3"/>
        <v>0.96499999999999997</v>
      </c>
      <c r="AB19" s="160">
        <f t="shared" si="3"/>
        <v>0.96499999999999997</v>
      </c>
      <c r="AC19" s="160">
        <f t="shared" si="3"/>
        <v>0.96499999999999997</v>
      </c>
      <c r="AD19" s="160">
        <f t="shared" si="3"/>
        <v>0.96499999999999997</v>
      </c>
      <c r="AE19" s="160">
        <f t="shared" si="3"/>
        <v>0.96499999999999997</v>
      </c>
      <c r="AF19" s="160">
        <f t="shared" si="3"/>
        <v>0.96499999999999997</v>
      </c>
      <c r="AG19" s="160">
        <f t="shared" si="3"/>
        <v>0.96499999999999997</v>
      </c>
      <c r="AH19" s="160">
        <f t="shared" si="3"/>
        <v>0.96499999999999997</v>
      </c>
      <c r="AI19" s="160">
        <f t="shared" si="4"/>
        <v>0.96499999999999997</v>
      </c>
      <c r="AJ19" s="160">
        <f t="shared" si="4"/>
        <v>0.96499999999999997</v>
      </c>
      <c r="AK19" s="160">
        <f t="shared" si="4"/>
        <v>0.96499999999999997</v>
      </c>
      <c r="AL19" s="160">
        <f t="shared" si="4"/>
        <v>0.96499999999999997</v>
      </c>
      <c r="AM19" s="160">
        <f t="shared" si="4"/>
        <v>0.96499999999999997</v>
      </c>
      <c r="AN19" s="160">
        <f t="shared" si="4"/>
        <v>0.96499999999999997</v>
      </c>
      <c r="AO19" s="160">
        <f t="shared" si="4"/>
        <v>0.96499999999999997</v>
      </c>
      <c r="AP19" s="160">
        <f t="shared" si="4"/>
        <v>0.96499999999999997</v>
      </c>
      <c r="AQ19" s="160">
        <f t="shared" si="4"/>
        <v>0.96499999999999997</v>
      </c>
      <c r="AR19" s="160">
        <f t="shared" si="4"/>
        <v>0.96499999999999997</v>
      </c>
      <c r="AS19" s="160">
        <f t="shared" si="4"/>
        <v>0.96499999999999997</v>
      </c>
      <c r="AT19" s="160">
        <f t="shared" si="4"/>
        <v>0.96499999999999997</v>
      </c>
      <c r="AU19" s="160">
        <f t="shared" si="4"/>
        <v>0.96499999999999997</v>
      </c>
      <c r="AV19" s="160">
        <f t="shared" si="4"/>
        <v>0.96499999999999997</v>
      </c>
      <c r="AW19" s="160">
        <f t="shared" si="4"/>
        <v>0.96499999999999997</v>
      </c>
      <c r="AX19" s="160">
        <f t="shared" si="4"/>
        <v>0.96499999999999997</v>
      </c>
      <c r="AY19" s="160">
        <f t="shared" si="5"/>
        <v>0.96499999999999997</v>
      </c>
      <c r="AZ19" s="160">
        <f t="shared" si="5"/>
        <v>0.96499999999999997</v>
      </c>
      <c r="BA19" s="160">
        <f t="shared" si="5"/>
        <v>0.96499999999999997</v>
      </c>
      <c r="BB19" s="160">
        <f t="shared" si="5"/>
        <v>0.96499999999999997</v>
      </c>
      <c r="BC19" s="160">
        <f t="shared" si="5"/>
        <v>0.96499999999999997</v>
      </c>
      <c r="BD19" s="160">
        <f t="shared" si="5"/>
        <v>0.96499999999999997</v>
      </c>
      <c r="BE19" s="160">
        <f t="shared" si="5"/>
        <v>0.96499999999999997</v>
      </c>
      <c r="BF19" s="160">
        <f t="shared" si="5"/>
        <v>0.96499999999999997</v>
      </c>
      <c r="BG19" s="160">
        <f t="shared" si="5"/>
        <v>0.96499999999999997</v>
      </c>
      <c r="BH19" s="160">
        <f t="shared" si="5"/>
        <v>0.96499999999999997</v>
      </c>
      <c r="BI19" s="160">
        <f t="shared" si="5"/>
        <v>0.96499999999999997</v>
      </c>
      <c r="BJ19" s="160">
        <f t="shared" si="5"/>
        <v>0.96499999999999997</v>
      </c>
      <c r="BK19" s="160">
        <f t="shared" si="5"/>
        <v>0.96499999999999997</v>
      </c>
      <c r="BL19" s="160">
        <f t="shared" si="5"/>
        <v>0.96499999999999997</v>
      </c>
      <c r="BM19" s="160">
        <f t="shared" si="5"/>
        <v>0.96499999999999997</v>
      </c>
      <c r="BN19" s="160">
        <f t="shared" si="5"/>
        <v>0.96499999999999997</v>
      </c>
      <c r="BO19" s="160">
        <f t="shared" si="6"/>
        <v>0.96499999999999997</v>
      </c>
      <c r="BP19" s="160">
        <f t="shared" si="6"/>
        <v>0.96499999999999997</v>
      </c>
      <c r="BQ19" s="160">
        <f t="shared" si="6"/>
        <v>0.96499999999999997</v>
      </c>
      <c r="BR19" s="160">
        <f t="shared" si="6"/>
        <v>0.96499999999999997</v>
      </c>
      <c r="BS19" s="160">
        <f t="shared" si="6"/>
        <v>0.96499999999999997</v>
      </c>
      <c r="BT19" s="160">
        <f t="shared" si="6"/>
        <v>0.96499999999999997</v>
      </c>
      <c r="BU19" s="160">
        <f t="shared" si="6"/>
        <v>0.96499999999999997</v>
      </c>
      <c r="BV19" s="160">
        <f t="shared" si="6"/>
        <v>0.96499999999999997</v>
      </c>
      <c r="BW19" s="160">
        <f t="shared" si="6"/>
        <v>0.96499999999999997</v>
      </c>
      <c r="BX19" s="160">
        <f t="shared" si="6"/>
        <v>0.96499999999999997</v>
      </c>
      <c r="BY19" s="160">
        <f t="shared" si="6"/>
        <v>0.96499999999999997</v>
      </c>
      <c r="BZ19" s="160">
        <f t="shared" si="6"/>
        <v>0.96499999999999997</v>
      </c>
      <c r="CA19" s="160">
        <f t="shared" si="6"/>
        <v>0.96499999999999997</v>
      </c>
      <c r="CB19" s="160">
        <f t="shared" si="9"/>
        <v>0.96499999999999997</v>
      </c>
      <c r="CC19" s="160">
        <f t="shared" si="9"/>
        <v>0.96499999999999997</v>
      </c>
      <c r="CD19" s="160">
        <f t="shared" si="9"/>
        <v>0.96499999999999997</v>
      </c>
      <c r="CE19" s="160">
        <f t="shared" si="9"/>
        <v>0.96499999999999997</v>
      </c>
      <c r="CF19" s="160">
        <f t="shared" si="9"/>
        <v>0.96499999999999997</v>
      </c>
      <c r="CG19" s="160">
        <f t="shared" si="9"/>
        <v>0.96499999999999997</v>
      </c>
      <c r="CH19" s="160">
        <f t="shared" si="9"/>
        <v>0.96499999999999997</v>
      </c>
      <c r="CI19" s="160">
        <f t="shared" si="9"/>
        <v>0.96499999999999997</v>
      </c>
      <c r="CJ19" s="160">
        <f t="shared" si="9"/>
        <v>0.96499999999999997</v>
      </c>
      <c r="CK19" s="160">
        <f t="shared" si="9"/>
        <v>0.96499999999999997</v>
      </c>
      <c r="CL19" s="160">
        <f t="shared" si="9"/>
        <v>0.96499999999999997</v>
      </c>
      <c r="CM19" s="160">
        <f t="shared" si="9"/>
        <v>0.96499999999999997</v>
      </c>
      <c r="CN19" s="160">
        <f t="shared" si="9"/>
        <v>0.96499999999999997</v>
      </c>
      <c r="CO19" s="160">
        <f t="shared" si="9"/>
        <v>0.96499999999999997</v>
      </c>
      <c r="CP19" s="160">
        <f t="shared" si="9"/>
        <v>0.96499999999999997</v>
      </c>
      <c r="CQ19" s="160">
        <f t="shared" si="9"/>
        <v>0.96499999999999997</v>
      </c>
      <c r="CR19" s="160">
        <f t="shared" si="9"/>
        <v>0.96499999999999997</v>
      </c>
      <c r="CS19" s="160">
        <f t="shared" si="9"/>
        <v>0.96499999999999997</v>
      </c>
      <c r="CT19" s="160">
        <f t="shared" si="9"/>
        <v>0.96499999999999997</v>
      </c>
      <c r="CU19" s="160">
        <f t="shared" si="9"/>
        <v>0.96499999999999997</v>
      </c>
      <c r="CV19" s="160">
        <f t="shared" si="9"/>
        <v>0.96499999999999997</v>
      </c>
      <c r="CW19" s="160">
        <f t="shared" si="9"/>
        <v>0.96499999999999997</v>
      </c>
      <c r="CX19" s="160">
        <f t="shared" si="9"/>
        <v>0.96499999999999997</v>
      </c>
      <c r="CY19" s="160">
        <f t="shared" si="9"/>
        <v>0.96499999999999997</v>
      </c>
      <c r="CZ19" s="160">
        <f t="shared" si="9"/>
        <v>0.96499999999999997</v>
      </c>
      <c r="DA19" s="160">
        <f t="shared" si="9"/>
        <v>0.96499999999999997</v>
      </c>
      <c r="DB19" s="160">
        <f t="shared" si="9"/>
        <v>0.96499999999999997</v>
      </c>
      <c r="DC19" s="160">
        <f t="shared" si="9"/>
        <v>0.96499999999999997</v>
      </c>
      <c r="DD19" s="160">
        <f t="shared" si="8"/>
        <v>0</v>
      </c>
      <c r="DE19" s="160">
        <f t="shared" si="8"/>
        <v>0</v>
      </c>
      <c r="DF19" s="160">
        <f t="shared" si="8"/>
        <v>0</v>
      </c>
    </row>
    <row r="20" spans="2:110" ht="14.5" x14ac:dyDescent="0.35">
      <c r="B20" s="149">
        <v>15</v>
      </c>
      <c r="C20" s="160">
        <f t="shared" si="2"/>
        <v>1</v>
      </c>
      <c r="D20" s="160">
        <f t="shared" si="2"/>
        <v>0.92700000000000005</v>
      </c>
      <c r="E20" s="160">
        <f t="shared" si="2"/>
        <v>0.9335</v>
      </c>
      <c r="F20" s="160">
        <f t="shared" si="2"/>
        <v>0.93930000000000002</v>
      </c>
      <c r="G20" s="160">
        <f t="shared" si="2"/>
        <v>0.94399999999999995</v>
      </c>
      <c r="H20" s="160">
        <f t="shared" si="2"/>
        <v>0.94730000000000003</v>
      </c>
      <c r="I20" s="160">
        <f t="shared" si="2"/>
        <v>0.94969999999999999</v>
      </c>
      <c r="J20" s="160">
        <f t="shared" si="2"/>
        <v>0.95199999999999996</v>
      </c>
      <c r="K20" s="160">
        <f t="shared" si="2"/>
        <v>0.95420000000000005</v>
      </c>
      <c r="L20" s="160">
        <f t="shared" si="2"/>
        <v>0.95630000000000004</v>
      </c>
      <c r="M20" s="160">
        <f t="shared" si="2"/>
        <v>0.95820000000000005</v>
      </c>
      <c r="N20" s="160">
        <f t="shared" si="2"/>
        <v>0.95989999999999998</v>
      </c>
      <c r="O20" s="160">
        <f t="shared" si="2"/>
        <v>0.96319999999999995</v>
      </c>
      <c r="P20" s="160">
        <f t="shared" si="2"/>
        <v>0.96319999999999995</v>
      </c>
      <c r="Q20" s="160">
        <f t="shared" si="2"/>
        <v>0.96319999999999995</v>
      </c>
      <c r="R20" s="160">
        <f t="shared" ref="R20" si="10">R21</f>
        <v>0.96499999999999997</v>
      </c>
      <c r="S20" s="160">
        <f t="shared" si="3"/>
        <v>0.96499999999999997</v>
      </c>
      <c r="T20" s="160">
        <f t="shared" si="3"/>
        <v>0.96499999999999997</v>
      </c>
      <c r="U20" s="160">
        <f t="shared" si="3"/>
        <v>0.96499999999999997</v>
      </c>
      <c r="V20" s="160">
        <f t="shared" si="3"/>
        <v>0.96499999999999997</v>
      </c>
      <c r="W20" s="160">
        <f t="shared" si="3"/>
        <v>0.96499999999999997</v>
      </c>
      <c r="X20" s="160">
        <f t="shared" si="3"/>
        <v>0.96499999999999997</v>
      </c>
      <c r="Y20" s="160">
        <f t="shared" si="3"/>
        <v>0.96499999999999997</v>
      </c>
      <c r="Z20" s="160">
        <f t="shared" si="3"/>
        <v>0.96499999999999997</v>
      </c>
      <c r="AA20" s="160">
        <f t="shared" si="3"/>
        <v>0.96499999999999997</v>
      </c>
      <c r="AB20" s="160">
        <f t="shared" si="3"/>
        <v>0.96499999999999997</v>
      </c>
      <c r="AC20" s="160">
        <f t="shared" si="3"/>
        <v>0.96499999999999997</v>
      </c>
      <c r="AD20" s="160">
        <f t="shared" si="3"/>
        <v>0.96499999999999997</v>
      </c>
      <c r="AE20" s="160">
        <f t="shared" si="3"/>
        <v>0.96499999999999997</v>
      </c>
      <c r="AF20" s="160">
        <f t="shared" si="3"/>
        <v>0.96499999999999997</v>
      </c>
      <c r="AG20" s="160">
        <f t="shared" si="3"/>
        <v>0.96499999999999997</v>
      </c>
      <c r="AH20" s="160">
        <f t="shared" ref="AH20" si="11">AH21</f>
        <v>0.96499999999999997</v>
      </c>
      <c r="AI20" s="160">
        <f t="shared" si="4"/>
        <v>0.96499999999999997</v>
      </c>
      <c r="AJ20" s="160">
        <f t="shared" si="4"/>
        <v>0.96499999999999997</v>
      </c>
      <c r="AK20" s="160">
        <f t="shared" si="4"/>
        <v>0.96499999999999997</v>
      </c>
      <c r="AL20" s="160">
        <f t="shared" si="4"/>
        <v>0.96499999999999997</v>
      </c>
      <c r="AM20" s="160">
        <f t="shared" si="4"/>
        <v>0.96499999999999997</v>
      </c>
      <c r="AN20" s="160">
        <f t="shared" si="4"/>
        <v>0.96499999999999997</v>
      </c>
      <c r="AO20" s="160">
        <f t="shared" si="4"/>
        <v>0.96499999999999997</v>
      </c>
      <c r="AP20" s="160">
        <f t="shared" si="4"/>
        <v>0.96499999999999997</v>
      </c>
      <c r="AQ20" s="160">
        <f t="shared" si="4"/>
        <v>0.96499999999999997</v>
      </c>
      <c r="AR20" s="160">
        <f t="shared" si="4"/>
        <v>0.96499999999999997</v>
      </c>
      <c r="AS20" s="160">
        <f t="shared" si="4"/>
        <v>0.96499999999999997</v>
      </c>
      <c r="AT20" s="160">
        <f t="shared" si="4"/>
        <v>0.96499999999999997</v>
      </c>
      <c r="AU20" s="160">
        <f t="shared" si="4"/>
        <v>0.96499999999999997</v>
      </c>
      <c r="AV20" s="160">
        <f t="shared" si="4"/>
        <v>0.96499999999999997</v>
      </c>
      <c r="AW20" s="160">
        <f t="shared" si="4"/>
        <v>0.96499999999999997</v>
      </c>
      <c r="AX20" s="160">
        <f t="shared" ref="AX20" si="12">AX21</f>
        <v>0.96499999999999997</v>
      </c>
      <c r="AY20" s="160">
        <f t="shared" si="5"/>
        <v>0.96499999999999997</v>
      </c>
      <c r="AZ20" s="160">
        <f t="shared" si="5"/>
        <v>0.96499999999999997</v>
      </c>
      <c r="BA20" s="160">
        <f t="shared" si="5"/>
        <v>0.96499999999999997</v>
      </c>
      <c r="BB20" s="160">
        <f t="shared" si="5"/>
        <v>0.96499999999999997</v>
      </c>
      <c r="BC20" s="160">
        <f t="shared" si="5"/>
        <v>0.96499999999999997</v>
      </c>
      <c r="BD20" s="160">
        <f t="shared" si="5"/>
        <v>0.96499999999999997</v>
      </c>
      <c r="BE20" s="160">
        <f t="shared" si="5"/>
        <v>0.96499999999999997</v>
      </c>
      <c r="BF20" s="160">
        <f t="shared" si="5"/>
        <v>0.96499999999999997</v>
      </c>
      <c r="BG20" s="160">
        <f t="shared" si="5"/>
        <v>0.96499999999999997</v>
      </c>
      <c r="BH20" s="160">
        <f t="shared" si="5"/>
        <v>0.96499999999999997</v>
      </c>
      <c r="BI20" s="160">
        <f t="shared" si="5"/>
        <v>0.96499999999999997</v>
      </c>
      <c r="BJ20" s="160">
        <f t="shared" si="5"/>
        <v>0.96499999999999997</v>
      </c>
      <c r="BK20" s="160">
        <f t="shared" si="5"/>
        <v>0.96499999999999997</v>
      </c>
      <c r="BL20" s="160">
        <f t="shared" si="5"/>
        <v>0.96499999999999997</v>
      </c>
      <c r="BM20" s="160">
        <f t="shared" si="5"/>
        <v>0.96499999999999997</v>
      </c>
      <c r="BN20" s="160">
        <f t="shared" ref="BN20" si="13">BN21</f>
        <v>0.96499999999999997</v>
      </c>
      <c r="BO20" s="160">
        <f t="shared" si="6"/>
        <v>0.96499999999999997</v>
      </c>
      <c r="BP20" s="160">
        <f t="shared" si="6"/>
        <v>0.96499999999999997</v>
      </c>
      <c r="BQ20" s="160">
        <f t="shared" si="6"/>
        <v>0.96499999999999997</v>
      </c>
      <c r="BR20" s="160">
        <f t="shared" si="6"/>
        <v>0.96499999999999997</v>
      </c>
      <c r="BS20" s="160">
        <f t="shared" si="6"/>
        <v>0.96499999999999997</v>
      </c>
      <c r="BT20" s="160">
        <f t="shared" si="6"/>
        <v>0.96499999999999997</v>
      </c>
      <c r="BU20" s="160">
        <f t="shared" si="6"/>
        <v>0.96499999999999997</v>
      </c>
      <c r="BV20" s="160">
        <f t="shared" si="6"/>
        <v>0.96499999999999997</v>
      </c>
      <c r="BW20" s="160">
        <f t="shared" si="6"/>
        <v>0.96499999999999997</v>
      </c>
      <c r="BX20" s="160">
        <f t="shared" si="6"/>
        <v>0.96499999999999997</v>
      </c>
      <c r="BY20" s="160">
        <f t="shared" si="6"/>
        <v>0.96499999999999997</v>
      </c>
      <c r="BZ20" s="160">
        <f t="shared" si="6"/>
        <v>0.96499999999999997</v>
      </c>
      <c r="CA20" s="160">
        <f t="shared" si="6"/>
        <v>0.96499999999999997</v>
      </c>
      <c r="CB20" s="160">
        <f t="shared" si="9"/>
        <v>0.96499999999999997</v>
      </c>
      <c r="CC20" s="160">
        <f t="shared" si="9"/>
        <v>0.96499999999999997</v>
      </c>
      <c r="CD20" s="160">
        <f t="shared" si="9"/>
        <v>0.96499999999999997</v>
      </c>
      <c r="CE20" s="160">
        <f t="shared" si="9"/>
        <v>0.96499999999999997</v>
      </c>
      <c r="CF20" s="160">
        <f t="shared" si="9"/>
        <v>0.96499999999999997</v>
      </c>
      <c r="CG20" s="160">
        <f t="shared" si="9"/>
        <v>0.96499999999999997</v>
      </c>
      <c r="CH20" s="160">
        <f t="shared" si="9"/>
        <v>0.96499999999999997</v>
      </c>
      <c r="CI20" s="160">
        <f t="shared" si="9"/>
        <v>0.96499999999999997</v>
      </c>
      <c r="CJ20" s="160">
        <f t="shared" si="9"/>
        <v>0.96499999999999997</v>
      </c>
      <c r="CK20" s="160">
        <f t="shared" si="9"/>
        <v>0.96499999999999997</v>
      </c>
      <c r="CL20" s="160">
        <f t="shared" si="9"/>
        <v>0.96499999999999997</v>
      </c>
      <c r="CM20" s="160">
        <f t="shared" si="9"/>
        <v>0.96499999999999997</v>
      </c>
      <c r="CN20" s="160">
        <f t="shared" si="9"/>
        <v>0.96499999999999997</v>
      </c>
      <c r="CO20" s="160">
        <f t="shared" si="9"/>
        <v>0.96499999999999997</v>
      </c>
      <c r="CP20" s="160">
        <f t="shared" si="9"/>
        <v>0.96499999999999997</v>
      </c>
      <c r="CQ20" s="160">
        <f t="shared" si="9"/>
        <v>0.96499999999999997</v>
      </c>
      <c r="CR20" s="160">
        <f t="shared" si="9"/>
        <v>0.96499999999999997</v>
      </c>
      <c r="CS20" s="160">
        <f t="shared" si="9"/>
        <v>0.96499999999999997</v>
      </c>
      <c r="CT20" s="160">
        <f t="shared" si="9"/>
        <v>0.96499999999999997</v>
      </c>
      <c r="CU20" s="160">
        <f t="shared" si="9"/>
        <v>0.96499999999999997</v>
      </c>
      <c r="CV20" s="160">
        <f t="shared" si="9"/>
        <v>0.96499999999999997</v>
      </c>
      <c r="CW20" s="160">
        <f t="shared" si="9"/>
        <v>0.96499999999999997</v>
      </c>
      <c r="CX20" s="160">
        <f t="shared" si="9"/>
        <v>0.96499999999999997</v>
      </c>
      <c r="CY20" s="160">
        <f t="shared" si="9"/>
        <v>0.96499999999999997</v>
      </c>
      <c r="CZ20" s="160">
        <f t="shared" si="9"/>
        <v>0.96499999999999997</v>
      </c>
      <c r="DA20" s="160">
        <f t="shared" si="9"/>
        <v>0.96499999999999997</v>
      </c>
      <c r="DB20" s="160">
        <f t="shared" si="9"/>
        <v>0.96499999999999997</v>
      </c>
      <c r="DC20" s="160">
        <f t="shared" si="9"/>
        <v>0.96499999999999997</v>
      </c>
      <c r="DD20" s="160">
        <f t="shared" si="8"/>
        <v>0</v>
      </c>
      <c r="DE20" s="160">
        <f t="shared" si="8"/>
        <v>0</v>
      </c>
      <c r="DF20" s="160">
        <f t="shared" si="8"/>
        <v>0</v>
      </c>
    </row>
    <row r="21" spans="2:110" ht="14.5" x14ac:dyDescent="0.35">
      <c r="B21" s="149">
        <v>16</v>
      </c>
      <c r="C21" s="161">
        <f>IF($A$2=1,'mil mi val'!B5,'mil mi val'!B108)</f>
        <v>1</v>
      </c>
      <c r="D21" s="161">
        <f>IF($A$2=1,'mil mi val'!C5,'mil mi val'!C108)</f>
        <v>0.92700000000000005</v>
      </c>
      <c r="E21" s="161">
        <f>IF($A$2=1,'mil mi val'!D5,'mil mi val'!D108)</f>
        <v>0.9335</v>
      </c>
      <c r="F21" s="161">
        <f>IF($A$2=1,'mil mi val'!E5,'mil mi val'!E108)</f>
        <v>0.93930000000000002</v>
      </c>
      <c r="G21" s="161">
        <f>IF($A$2=1,'mil mi val'!F5,'mil mi val'!F108)</f>
        <v>0.94399999999999995</v>
      </c>
      <c r="H21" s="161">
        <f>IF($A$2=1,'mil mi val'!G5,'mil mi val'!G108)</f>
        <v>0.94730000000000003</v>
      </c>
      <c r="I21" s="161">
        <f>IF($A$2=1,'mil mi val'!H5,'mil mi val'!H108)</f>
        <v>0.94969999999999999</v>
      </c>
      <c r="J21" s="161">
        <f>IF($A$2=1,'mil mi val'!I5,'mil mi val'!I108)</f>
        <v>0.95199999999999996</v>
      </c>
      <c r="K21" s="161">
        <f>IF($A$2=1,'mil mi val'!J5,'mil mi val'!J108)</f>
        <v>0.95420000000000005</v>
      </c>
      <c r="L21" s="161">
        <f>IF($A$2=1,'mil mi val'!K5,'mil mi val'!K108)</f>
        <v>0.95630000000000004</v>
      </c>
      <c r="M21" s="161">
        <f>IF($A$2=1,'mil mi val'!L5,'mil mi val'!L108)</f>
        <v>0.95820000000000005</v>
      </c>
      <c r="N21" s="161">
        <f>IF($A$2=1,'mil mi val'!M5,'mil mi val'!M108)</f>
        <v>0.95989999999999998</v>
      </c>
      <c r="O21" s="161">
        <f>IF($A$2=1,'mil mi val'!N5,'mil mi val'!N108)</f>
        <v>0.96319999999999995</v>
      </c>
      <c r="P21" s="161">
        <f>IF($A$2=1,'mil mi val'!O5,'mil mi val'!O108)</f>
        <v>0.96319999999999995</v>
      </c>
      <c r="Q21" s="161">
        <f>IF($A$2=1,'mil mi val'!P5,'mil mi val'!P108)</f>
        <v>0.96319999999999995</v>
      </c>
      <c r="R21" s="161">
        <f>IF($A$2=1,'mil mi val'!Q5,'mil mi val'!Q108)</f>
        <v>0.96499999999999997</v>
      </c>
      <c r="S21" s="161">
        <f>IF($A$2=1,'mil mi val'!R5,'mil mi val'!R108)</f>
        <v>0.96499999999999997</v>
      </c>
      <c r="T21" s="161">
        <f>IF($A$2=1,'mil mi val'!S5,'mil mi val'!S108)</f>
        <v>0.96499999999999997</v>
      </c>
      <c r="U21" s="161">
        <f>IF($A$2=1,'mil mi val'!T5,'mil mi val'!T108)</f>
        <v>0.96499999999999997</v>
      </c>
      <c r="V21" s="161">
        <f>IF($A$2=1,'mil mi val'!U5,'mil mi val'!U108)</f>
        <v>0.96499999999999997</v>
      </c>
      <c r="W21" s="161">
        <f>IF($A$2=1,'mil mi val'!V5,'mil mi val'!V108)</f>
        <v>0.96499999999999997</v>
      </c>
      <c r="X21" s="161">
        <f>IF($A$2=1,'mil mi val'!W5,'mil mi val'!W108)</f>
        <v>0.96499999999999997</v>
      </c>
      <c r="Y21" s="161">
        <f>IF($A$2=1,'mil mi val'!X5,'mil mi val'!X108)</f>
        <v>0.96499999999999997</v>
      </c>
      <c r="Z21" s="161">
        <f>IF($A$2=1,'mil mi val'!Y5,'mil mi val'!Y108)</f>
        <v>0.96499999999999997</v>
      </c>
      <c r="AA21" s="161">
        <f>IF($A$2=1,'mil mi val'!Z5,'mil mi val'!Z108)</f>
        <v>0.96499999999999997</v>
      </c>
      <c r="AB21" s="161">
        <f>IF($A$2=1,'mil mi val'!AA5,'mil mi val'!AA108)</f>
        <v>0.96499999999999997</v>
      </c>
      <c r="AC21" s="161">
        <f>IF($A$2=1,'mil mi val'!AB5,'mil mi val'!AB108)</f>
        <v>0.96499999999999997</v>
      </c>
      <c r="AD21" s="161">
        <f>IF($A$2=1,'mil mi val'!AC5,'mil mi val'!AC108)</f>
        <v>0.96499999999999997</v>
      </c>
      <c r="AE21" s="161">
        <f>IF($A$2=1,'mil mi val'!AD5,'mil mi val'!AD108)</f>
        <v>0.96499999999999997</v>
      </c>
      <c r="AF21" s="161">
        <f>IF($A$2=1,'mil mi val'!AE5,'mil mi val'!AE108)</f>
        <v>0.96499999999999997</v>
      </c>
      <c r="AG21" s="161">
        <f>IF($A$2=1,'mil mi val'!AF5,'mil mi val'!AF108)</f>
        <v>0.96499999999999997</v>
      </c>
      <c r="AH21" s="161">
        <f>IF($A$2=1,'mil mi val'!AG5,'mil mi val'!AG108)</f>
        <v>0.96499999999999997</v>
      </c>
      <c r="AI21" s="161">
        <f>IF($A$2=1,'mil mi val'!AH5,'mil mi val'!AH108)</f>
        <v>0.96499999999999997</v>
      </c>
      <c r="AJ21" s="161">
        <f>IF($A$2=1,'mil mi val'!AI5,'mil mi val'!AI108)</f>
        <v>0.96499999999999997</v>
      </c>
      <c r="AK21" s="161">
        <f>IF($A$2=1,'mil mi val'!AJ5,'mil mi val'!AJ108)</f>
        <v>0.96499999999999997</v>
      </c>
      <c r="AL21" s="161">
        <f>IF($A$2=1,'mil mi val'!AK5,'mil mi val'!AK108)</f>
        <v>0.96499999999999997</v>
      </c>
      <c r="AM21" s="161">
        <f>IF($A$2=1,'mil mi val'!AL5,'mil mi val'!AL108)</f>
        <v>0.96499999999999997</v>
      </c>
      <c r="AN21" s="161">
        <f>IF($A$2=1,'mil mi val'!AM5,'mil mi val'!AM108)</f>
        <v>0.96499999999999997</v>
      </c>
      <c r="AO21" s="161">
        <f>IF($A$2=1,'mil mi val'!AN5,'mil mi val'!AN108)</f>
        <v>0.96499999999999997</v>
      </c>
      <c r="AP21" s="161">
        <f>IF($A$2=1,'mil mi val'!AO5,'mil mi val'!AO108)</f>
        <v>0.96499999999999997</v>
      </c>
      <c r="AQ21" s="161">
        <f>IF($A$2=1,'mil mi val'!AP5,'mil mi val'!AP108)</f>
        <v>0.96499999999999997</v>
      </c>
      <c r="AR21" s="161">
        <f>IF($A$2=1,'mil mi val'!AQ5,'mil mi val'!AQ108)</f>
        <v>0.96499999999999997</v>
      </c>
      <c r="AS21" s="161">
        <f>IF($A$2=1,'mil mi val'!AR5,'mil mi val'!AR108)</f>
        <v>0.96499999999999997</v>
      </c>
      <c r="AT21" s="161">
        <f>IF($A$2=1,'mil mi val'!AS5,'mil mi val'!AS108)</f>
        <v>0.96499999999999997</v>
      </c>
      <c r="AU21" s="161">
        <f>IF($A$2=1,'mil mi val'!AT5,'mil mi val'!AT108)</f>
        <v>0.96499999999999997</v>
      </c>
      <c r="AV21" s="161">
        <f>IF($A$2=1,'mil mi val'!AU5,'mil mi val'!AU108)</f>
        <v>0.96499999999999997</v>
      </c>
      <c r="AW21" s="161">
        <f>IF($A$2=1,'mil mi val'!AV5,'mil mi val'!AV108)</f>
        <v>0.96499999999999997</v>
      </c>
      <c r="AX21" s="161">
        <f>IF($A$2=1,'mil mi val'!AW5,'mil mi val'!AW108)</f>
        <v>0.96499999999999997</v>
      </c>
      <c r="AY21" s="161">
        <f>IF($A$2=1,'mil mi val'!AX5,'mil mi val'!AX108)</f>
        <v>0.96499999999999997</v>
      </c>
      <c r="AZ21" s="161">
        <f>IF($A$2=1,'mil mi val'!AY5,'mil mi val'!AY108)</f>
        <v>0.96499999999999997</v>
      </c>
      <c r="BA21" s="161">
        <f>IF($A$2=1,'mil mi val'!AZ5,'mil mi val'!AZ108)</f>
        <v>0.96499999999999997</v>
      </c>
      <c r="BB21" s="161">
        <f>IF($A$2=1,'mil mi val'!BA5,'mil mi val'!BA108)</f>
        <v>0.96499999999999997</v>
      </c>
      <c r="BC21" s="161">
        <f>IF($A$2=1,'mil mi val'!BB5,'mil mi val'!BB108)</f>
        <v>0.96499999999999997</v>
      </c>
      <c r="BD21" s="161">
        <f>IF($A$2=1,'mil mi val'!BC5,'mil mi val'!BC108)</f>
        <v>0.96499999999999997</v>
      </c>
      <c r="BE21" s="161">
        <f>IF($A$2=1,'mil mi val'!BD5,'mil mi val'!BD108)</f>
        <v>0.96499999999999997</v>
      </c>
      <c r="BF21" s="161">
        <f>IF($A$2=1,'mil mi val'!BE5,'mil mi val'!BE108)</f>
        <v>0.96499999999999997</v>
      </c>
      <c r="BG21" s="161">
        <f>IF($A$2=1,'mil mi val'!BF5,'mil mi val'!BF108)</f>
        <v>0.96499999999999997</v>
      </c>
      <c r="BH21" s="161">
        <f>IF($A$2=1,'mil mi val'!BG5,'mil mi val'!BG108)</f>
        <v>0.96499999999999997</v>
      </c>
      <c r="BI21" s="161">
        <f>IF($A$2=1,'mil mi val'!BH5,'mil mi val'!BH108)</f>
        <v>0.96499999999999997</v>
      </c>
      <c r="BJ21" s="161">
        <f>IF($A$2=1,'mil mi val'!BI5,'mil mi val'!BI108)</f>
        <v>0.96499999999999997</v>
      </c>
      <c r="BK21" s="161">
        <f>IF($A$2=1,'mil mi val'!BJ5,'mil mi val'!BJ108)</f>
        <v>0.96499999999999997</v>
      </c>
      <c r="BL21" s="161">
        <f>IF($A$2=1,'mil mi val'!BK5,'mil mi val'!BK108)</f>
        <v>0.96499999999999997</v>
      </c>
      <c r="BM21" s="161">
        <f>IF($A$2=1,'mil mi val'!BL5,'mil mi val'!BL108)</f>
        <v>0.96499999999999997</v>
      </c>
      <c r="BN21" s="161">
        <f>IF($A$2=1,'mil mi val'!BM5,'mil mi val'!BM108)</f>
        <v>0.96499999999999997</v>
      </c>
      <c r="BO21" s="161">
        <f>IF($A$2=1,'mil mi val'!BN5,'mil mi val'!BN108)</f>
        <v>0.96499999999999997</v>
      </c>
      <c r="BP21" s="161">
        <f>IF($A$2=1,'mil mi val'!BO5,'mil mi val'!BO108)</f>
        <v>0.96499999999999997</v>
      </c>
      <c r="BQ21" s="161">
        <f>IF($A$2=1,'mil mi val'!BP5,'mil mi val'!BP108)</f>
        <v>0.96499999999999997</v>
      </c>
      <c r="BR21" s="161">
        <f>IF($A$2=1,'mil mi val'!BQ5,'mil mi val'!BQ108)</f>
        <v>0.96499999999999997</v>
      </c>
      <c r="BS21" s="161">
        <f>IF($A$2=1,'mil mi val'!BR5,'mil mi val'!BR108)</f>
        <v>0.96499999999999997</v>
      </c>
      <c r="BT21" s="161">
        <f>IF($A$2=1,'mil mi val'!BS5,'mil mi val'!BS108)</f>
        <v>0.96499999999999997</v>
      </c>
      <c r="BU21" s="161">
        <f>IF($A$2=1,'mil mi val'!BT5,'mil mi val'!BT108)</f>
        <v>0.96499999999999997</v>
      </c>
      <c r="BV21" s="161">
        <f>IF($A$2=1,'mil mi val'!BU5,'mil mi val'!BU108)</f>
        <v>0.96499999999999997</v>
      </c>
      <c r="BW21" s="161">
        <f>IF($A$2=1,'mil mi val'!BV5,'mil mi val'!BV108)</f>
        <v>0.96499999999999997</v>
      </c>
      <c r="BX21" s="161">
        <f>IF($A$2=1,'mil mi val'!BW5,'mil mi val'!BW108)</f>
        <v>0.96499999999999997</v>
      </c>
      <c r="BY21" s="161">
        <f>IF($A$2=1,'mil mi val'!BX5,'mil mi val'!BX108)</f>
        <v>0.96499999999999997</v>
      </c>
      <c r="BZ21" s="161">
        <f>IF($A$2=1,'mil mi val'!BY5,'mil mi val'!BY108)</f>
        <v>0.96499999999999997</v>
      </c>
      <c r="CA21" s="161">
        <f>IF($A$2=1,'mil mi val'!BZ5,'mil mi val'!BZ108)</f>
        <v>0.96499999999999997</v>
      </c>
      <c r="CB21" s="161">
        <f>IF($A$2=1,'mil mi val'!CA5,'mil mi val'!CA108)</f>
        <v>0.96499999999999997</v>
      </c>
      <c r="CC21" s="161">
        <f>IF($A$2=1,'mil mi val'!CB5,'mil mi val'!CB108)</f>
        <v>0.96499999999999997</v>
      </c>
      <c r="CD21" s="161">
        <f>IF($A$2=1,'mil mi val'!CC5,'mil mi val'!CC108)</f>
        <v>0.96499999999999997</v>
      </c>
      <c r="CE21" s="161">
        <f>IF($A$2=1,'mil mi val'!CD5,'mil mi val'!CD108)</f>
        <v>0.96499999999999997</v>
      </c>
      <c r="CF21" s="161">
        <f>IF($A$2=1,'mil mi val'!CE5,'mil mi val'!CE108)</f>
        <v>0.96499999999999997</v>
      </c>
      <c r="CG21" s="161">
        <f>IF($A$2=1,'mil mi val'!CF5,'mil mi val'!CF108)</f>
        <v>0.96499999999999997</v>
      </c>
      <c r="CH21" s="161">
        <f>IF($A$2=1,'mil mi val'!CG5,'mil mi val'!CG108)</f>
        <v>0.96499999999999997</v>
      </c>
      <c r="CI21" s="161">
        <f>IF($A$2=1,'mil mi val'!CH5,'mil mi val'!CH108)</f>
        <v>0.96499999999999997</v>
      </c>
      <c r="CJ21" s="161">
        <f>IF($A$2=1,'mil mi val'!CI5,'mil mi val'!CI108)</f>
        <v>0.96499999999999997</v>
      </c>
      <c r="CK21" s="161">
        <f>IF($A$2=1,'mil mi val'!CJ5,'mil mi val'!CJ108)</f>
        <v>0.96499999999999997</v>
      </c>
      <c r="CL21" s="161">
        <f>IF($A$2=1,'mil mi val'!CK5,'mil mi val'!CK108)</f>
        <v>0.96499999999999997</v>
      </c>
      <c r="CM21" s="161">
        <f>IF($A$2=1,'mil mi val'!CL5,'mil mi val'!CL108)</f>
        <v>0.96499999999999997</v>
      </c>
      <c r="CN21" s="161">
        <f>IF($A$2=1,'mil mi val'!CM5,'mil mi val'!CM108)</f>
        <v>0.96499999999999997</v>
      </c>
      <c r="CO21" s="161">
        <f>IF($A$2=1,'mil mi val'!CN5,'mil mi val'!CN108)</f>
        <v>0.96499999999999997</v>
      </c>
      <c r="CP21" s="161">
        <f>IF($A$2=1,'mil mi val'!CO5,'mil mi val'!CO108)</f>
        <v>0.96499999999999997</v>
      </c>
      <c r="CQ21" s="161">
        <f>IF($A$2=1,'mil mi val'!CP5,'mil mi val'!CP108)</f>
        <v>0.96499999999999997</v>
      </c>
      <c r="CR21" s="161">
        <f>IF($A$2=1,'mil mi val'!CQ5,'mil mi val'!CQ108)</f>
        <v>0.96499999999999997</v>
      </c>
      <c r="CS21" s="161">
        <f>IF($A$2=1,'mil mi val'!CR5,'mil mi val'!CR108)</f>
        <v>0.96499999999999997</v>
      </c>
      <c r="CT21" s="161">
        <f>IF($A$2=1,'mil mi val'!CS5,'mil mi val'!CS108)</f>
        <v>0.96499999999999997</v>
      </c>
      <c r="CU21" s="161">
        <f>IF($A$2=1,'mil mi val'!CT5,'mil mi val'!CT108)</f>
        <v>0.96499999999999997</v>
      </c>
      <c r="CV21" s="161">
        <f>IF($A$2=1,'mil mi val'!CU5,'mil mi val'!CU108)</f>
        <v>0.96499999999999997</v>
      </c>
      <c r="CW21" s="161">
        <f>IF($A$2=1,'mil mi val'!CV5,'mil mi val'!CV108)</f>
        <v>0.96499999999999997</v>
      </c>
      <c r="CX21" s="161">
        <f>IF($A$2=1,'mil mi val'!CW5,'mil mi val'!CW108)</f>
        <v>0.96499999999999997</v>
      </c>
      <c r="CY21" s="161">
        <f>IF($A$2=1,'mil mi val'!CX5,'mil mi val'!CX108)</f>
        <v>0.96499999999999997</v>
      </c>
      <c r="CZ21" s="161">
        <f>IF($A$2=1,'mil mi val'!CY5,'mil mi val'!CY108)</f>
        <v>0.96499999999999997</v>
      </c>
      <c r="DA21" s="161">
        <f>IF($A$2=1,'mil mi val'!CZ5,'mil mi val'!CZ108)</f>
        <v>0.96499999999999997</v>
      </c>
      <c r="DB21" s="161">
        <f>IF($A$2=1,'mil mi val'!DA5,'mil mi val'!DA108)</f>
        <v>0.96499999999999997</v>
      </c>
      <c r="DC21" s="161">
        <f>IF($A$2=1,'mil mi val'!DB5,'mil mi val'!DB108)</f>
        <v>0.96499999999999997</v>
      </c>
      <c r="DD21" s="161">
        <f>IF($A$2=1,'mil mi val'!DC5,'mil mi val'!DC108)</f>
        <v>0</v>
      </c>
      <c r="DE21" s="161">
        <f>IF($A$2=1,'mil mi val'!DD5,'mil mi val'!DD108)</f>
        <v>0</v>
      </c>
      <c r="DF21" s="161">
        <f>IF($A$2=1,'mil mi val'!DE5,'mil mi val'!DE108)</f>
        <v>0</v>
      </c>
    </row>
    <row r="22" spans="2:110" ht="14.5" x14ac:dyDescent="0.35">
      <c r="B22" s="149">
        <v>17</v>
      </c>
      <c r="C22" s="161">
        <f>IF($A$2=1,'mil mi val'!B6,'mil mi val'!B109)</f>
        <v>1</v>
      </c>
      <c r="D22" s="161">
        <f>IF($A$2=1,'mil mi val'!C6,'mil mi val'!C109)</f>
        <v>0.92700000000000005</v>
      </c>
      <c r="E22" s="161">
        <f>IF($A$2=1,'mil mi val'!D6,'mil mi val'!D109)</f>
        <v>0.9335</v>
      </c>
      <c r="F22" s="161">
        <f>IF($A$2=1,'mil mi val'!E6,'mil mi val'!E109)</f>
        <v>0.93930000000000002</v>
      </c>
      <c r="G22" s="161">
        <f>IF($A$2=1,'mil mi val'!F6,'mil mi val'!F109)</f>
        <v>0.94399999999999995</v>
      </c>
      <c r="H22" s="161">
        <f>IF($A$2=1,'mil mi val'!G6,'mil mi val'!G109)</f>
        <v>0.94730000000000003</v>
      </c>
      <c r="I22" s="161">
        <f>IF($A$2=1,'mil mi val'!H6,'mil mi val'!H109)</f>
        <v>0.94969999999999999</v>
      </c>
      <c r="J22" s="161">
        <f>IF($A$2=1,'mil mi val'!I6,'mil mi val'!I109)</f>
        <v>0.95199999999999996</v>
      </c>
      <c r="K22" s="161">
        <f>IF($A$2=1,'mil mi val'!J6,'mil mi val'!J109)</f>
        <v>0.95420000000000005</v>
      </c>
      <c r="L22" s="161">
        <f>IF($A$2=1,'mil mi val'!K6,'mil mi val'!K109)</f>
        <v>0.95630000000000004</v>
      </c>
      <c r="M22" s="161">
        <f>IF($A$2=1,'mil mi val'!L6,'mil mi val'!L109)</f>
        <v>0.95820000000000005</v>
      </c>
      <c r="N22" s="161">
        <f>IF($A$2=1,'mil mi val'!M6,'mil mi val'!M109)</f>
        <v>0.95989999999999998</v>
      </c>
      <c r="O22" s="161">
        <f>IF($A$2=1,'mil mi val'!N6,'mil mi val'!N109)</f>
        <v>0.96120000000000005</v>
      </c>
      <c r="P22" s="161">
        <f>IF($A$2=1,'mil mi val'!O6,'mil mi val'!O109)</f>
        <v>0.96319999999999995</v>
      </c>
      <c r="Q22" s="161">
        <f>IF($A$2=1,'mil mi val'!P6,'mil mi val'!P109)</f>
        <v>0.96319999999999995</v>
      </c>
      <c r="R22" s="161">
        <f>IF($A$2=1,'mil mi val'!Q6,'mil mi val'!Q109)</f>
        <v>0.96499999999999997</v>
      </c>
      <c r="S22" s="161">
        <f>IF($A$2=1,'mil mi val'!R6,'mil mi val'!R109)</f>
        <v>0.96499999999999997</v>
      </c>
      <c r="T22" s="161">
        <f>IF($A$2=1,'mil mi val'!S6,'mil mi val'!S109)</f>
        <v>0.96499999999999997</v>
      </c>
      <c r="U22" s="161">
        <f>IF($A$2=1,'mil mi val'!T6,'mil mi val'!T109)</f>
        <v>0.96499999999999997</v>
      </c>
      <c r="V22" s="161">
        <f>IF($A$2=1,'mil mi val'!U6,'mil mi val'!U109)</f>
        <v>0.96499999999999997</v>
      </c>
      <c r="W22" s="161">
        <f>IF($A$2=1,'mil mi val'!V6,'mil mi val'!V109)</f>
        <v>0.96499999999999997</v>
      </c>
      <c r="X22" s="161">
        <f>IF($A$2=1,'mil mi val'!W6,'mil mi val'!W109)</f>
        <v>0.96499999999999997</v>
      </c>
      <c r="Y22" s="161">
        <f>IF($A$2=1,'mil mi val'!X6,'mil mi val'!X109)</f>
        <v>0.96499999999999997</v>
      </c>
      <c r="Z22" s="161">
        <f>IF($A$2=1,'mil mi val'!Y6,'mil mi val'!Y109)</f>
        <v>0.96499999999999997</v>
      </c>
      <c r="AA22" s="161">
        <f>IF($A$2=1,'mil mi val'!Z6,'mil mi val'!Z109)</f>
        <v>0.96499999999999997</v>
      </c>
      <c r="AB22" s="161">
        <f>IF($A$2=1,'mil mi val'!AA6,'mil mi val'!AA109)</f>
        <v>0.96499999999999997</v>
      </c>
      <c r="AC22" s="161">
        <f>IF($A$2=1,'mil mi val'!AB6,'mil mi val'!AB109)</f>
        <v>0.96499999999999997</v>
      </c>
      <c r="AD22" s="161">
        <f>IF($A$2=1,'mil mi val'!AC6,'mil mi val'!AC109)</f>
        <v>0.96499999999999997</v>
      </c>
      <c r="AE22" s="161">
        <f>IF($A$2=1,'mil mi val'!AD6,'mil mi val'!AD109)</f>
        <v>0.96499999999999997</v>
      </c>
      <c r="AF22" s="161">
        <f>IF($A$2=1,'mil mi val'!AE6,'mil mi val'!AE109)</f>
        <v>0.96499999999999997</v>
      </c>
      <c r="AG22" s="161">
        <f>IF($A$2=1,'mil mi val'!AF6,'mil mi val'!AF109)</f>
        <v>0.96499999999999997</v>
      </c>
      <c r="AH22" s="161">
        <f>IF($A$2=1,'mil mi val'!AG6,'mil mi val'!AG109)</f>
        <v>0.96499999999999997</v>
      </c>
      <c r="AI22" s="161">
        <f>IF($A$2=1,'mil mi val'!AH6,'mil mi val'!AH109)</f>
        <v>0.96499999999999997</v>
      </c>
      <c r="AJ22" s="161">
        <f>IF($A$2=1,'mil mi val'!AI6,'mil mi val'!AI109)</f>
        <v>0.96499999999999997</v>
      </c>
      <c r="AK22" s="161">
        <f>IF($A$2=1,'mil mi val'!AJ6,'mil mi val'!AJ109)</f>
        <v>0.96499999999999997</v>
      </c>
      <c r="AL22" s="161">
        <f>IF($A$2=1,'mil mi val'!AK6,'mil mi val'!AK109)</f>
        <v>0.96499999999999997</v>
      </c>
      <c r="AM22" s="161">
        <f>IF($A$2=1,'mil mi val'!AL6,'mil mi val'!AL109)</f>
        <v>0.96499999999999997</v>
      </c>
      <c r="AN22" s="161">
        <f>IF($A$2=1,'mil mi val'!AM6,'mil mi val'!AM109)</f>
        <v>0.96499999999999997</v>
      </c>
      <c r="AO22" s="161">
        <f>IF($A$2=1,'mil mi val'!AN6,'mil mi val'!AN109)</f>
        <v>0.96499999999999997</v>
      </c>
      <c r="AP22" s="161">
        <f>IF($A$2=1,'mil mi val'!AO6,'mil mi val'!AO109)</f>
        <v>0.96499999999999997</v>
      </c>
      <c r="AQ22" s="161">
        <f>IF($A$2=1,'mil mi val'!AP6,'mil mi val'!AP109)</f>
        <v>0.96499999999999997</v>
      </c>
      <c r="AR22" s="161">
        <f>IF($A$2=1,'mil mi val'!AQ6,'mil mi val'!AQ109)</f>
        <v>0.96499999999999997</v>
      </c>
      <c r="AS22" s="161">
        <f>IF($A$2=1,'mil mi val'!AR6,'mil mi val'!AR109)</f>
        <v>0.96499999999999997</v>
      </c>
      <c r="AT22" s="161">
        <f>IF($A$2=1,'mil mi val'!AS6,'mil mi val'!AS109)</f>
        <v>0.96499999999999997</v>
      </c>
      <c r="AU22" s="161">
        <f>IF($A$2=1,'mil mi val'!AT6,'mil mi val'!AT109)</f>
        <v>0.96499999999999997</v>
      </c>
      <c r="AV22" s="161">
        <f>IF($A$2=1,'mil mi val'!AU6,'mil mi val'!AU109)</f>
        <v>0.96499999999999997</v>
      </c>
      <c r="AW22" s="161">
        <f>IF($A$2=1,'mil mi val'!AV6,'mil mi val'!AV109)</f>
        <v>0.96499999999999997</v>
      </c>
      <c r="AX22" s="161">
        <f>IF($A$2=1,'mil mi val'!AW6,'mil mi val'!AW109)</f>
        <v>0.96499999999999997</v>
      </c>
      <c r="AY22" s="161">
        <f>IF($A$2=1,'mil mi val'!AX6,'mil mi val'!AX109)</f>
        <v>0.96499999999999997</v>
      </c>
      <c r="AZ22" s="161">
        <f>IF($A$2=1,'mil mi val'!AY6,'mil mi val'!AY109)</f>
        <v>0.96499999999999997</v>
      </c>
      <c r="BA22" s="161">
        <f>IF($A$2=1,'mil mi val'!AZ6,'mil mi val'!AZ109)</f>
        <v>0.96499999999999997</v>
      </c>
      <c r="BB22" s="161">
        <f>IF($A$2=1,'mil mi val'!BA6,'mil mi val'!BA109)</f>
        <v>0.96499999999999997</v>
      </c>
      <c r="BC22" s="161">
        <f>IF($A$2=1,'mil mi val'!BB6,'mil mi val'!BB109)</f>
        <v>0.96499999999999997</v>
      </c>
      <c r="BD22" s="161">
        <f>IF($A$2=1,'mil mi val'!BC6,'mil mi val'!BC109)</f>
        <v>0.96499999999999997</v>
      </c>
      <c r="BE22" s="161">
        <f>IF($A$2=1,'mil mi val'!BD6,'mil mi val'!BD109)</f>
        <v>0.96499999999999997</v>
      </c>
      <c r="BF22" s="161">
        <f>IF($A$2=1,'mil mi val'!BE6,'mil mi val'!BE109)</f>
        <v>0.96499999999999997</v>
      </c>
      <c r="BG22" s="161">
        <f>IF($A$2=1,'mil mi val'!BF6,'mil mi val'!BF109)</f>
        <v>0.96499999999999997</v>
      </c>
      <c r="BH22" s="161">
        <f>IF($A$2=1,'mil mi val'!BG6,'mil mi val'!BG109)</f>
        <v>0.96499999999999997</v>
      </c>
      <c r="BI22" s="161">
        <f>IF($A$2=1,'mil mi val'!BH6,'mil mi val'!BH109)</f>
        <v>0.96499999999999997</v>
      </c>
      <c r="BJ22" s="161">
        <f>IF($A$2=1,'mil mi val'!BI6,'mil mi val'!BI109)</f>
        <v>0.96499999999999997</v>
      </c>
      <c r="BK22" s="161">
        <f>IF($A$2=1,'mil mi val'!BJ6,'mil mi val'!BJ109)</f>
        <v>0.96499999999999997</v>
      </c>
      <c r="BL22" s="161">
        <f>IF($A$2=1,'mil mi val'!BK6,'mil mi val'!BK109)</f>
        <v>0.96499999999999997</v>
      </c>
      <c r="BM22" s="161">
        <f>IF($A$2=1,'mil mi val'!BL6,'mil mi val'!BL109)</f>
        <v>0.96499999999999997</v>
      </c>
      <c r="BN22" s="161">
        <f>IF($A$2=1,'mil mi val'!BM6,'mil mi val'!BM109)</f>
        <v>0.96499999999999997</v>
      </c>
      <c r="BO22" s="161">
        <f>IF($A$2=1,'mil mi val'!BN6,'mil mi val'!BN109)</f>
        <v>0.96499999999999997</v>
      </c>
      <c r="BP22" s="161">
        <f>IF($A$2=1,'mil mi val'!BO6,'mil mi val'!BO109)</f>
        <v>0.96499999999999997</v>
      </c>
      <c r="BQ22" s="161">
        <f>IF($A$2=1,'mil mi val'!BP6,'mil mi val'!BP109)</f>
        <v>0.96499999999999997</v>
      </c>
      <c r="BR22" s="161">
        <f>IF($A$2=1,'mil mi val'!BQ6,'mil mi val'!BQ109)</f>
        <v>0.96499999999999997</v>
      </c>
      <c r="BS22" s="161">
        <f>IF($A$2=1,'mil mi val'!BR6,'mil mi val'!BR109)</f>
        <v>0.96499999999999997</v>
      </c>
      <c r="BT22" s="161">
        <f>IF($A$2=1,'mil mi val'!BS6,'mil mi val'!BS109)</f>
        <v>0.96499999999999997</v>
      </c>
      <c r="BU22" s="161">
        <f>IF($A$2=1,'mil mi val'!BT6,'mil mi val'!BT109)</f>
        <v>0.96499999999999997</v>
      </c>
      <c r="BV22" s="161">
        <f>IF($A$2=1,'mil mi val'!BU6,'mil mi val'!BU109)</f>
        <v>0.96499999999999997</v>
      </c>
      <c r="BW22" s="161">
        <f>IF($A$2=1,'mil mi val'!BV6,'mil mi val'!BV109)</f>
        <v>0.96499999999999997</v>
      </c>
      <c r="BX22" s="161">
        <f>IF($A$2=1,'mil mi val'!BW6,'mil mi val'!BW109)</f>
        <v>0.96499999999999997</v>
      </c>
      <c r="BY22" s="161">
        <f>IF($A$2=1,'mil mi val'!BX6,'mil mi val'!BX109)</f>
        <v>0.96499999999999997</v>
      </c>
      <c r="BZ22" s="161">
        <f>IF($A$2=1,'mil mi val'!BY6,'mil mi val'!BY109)</f>
        <v>0.96499999999999997</v>
      </c>
      <c r="CA22" s="161">
        <f>IF($A$2=1,'mil mi val'!BZ6,'mil mi val'!BZ109)</f>
        <v>0.96499999999999997</v>
      </c>
      <c r="CB22" s="161">
        <f>IF($A$2=1,'mil mi val'!CA6,'mil mi val'!CA109)</f>
        <v>0.96499999999999997</v>
      </c>
      <c r="CC22" s="161">
        <f>IF($A$2=1,'mil mi val'!CB6,'mil mi val'!CB109)</f>
        <v>0.96499999999999997</v>
      </c>
      <c r="CD22" s="161">
        <f>IF($A$2=1,'mil mi val'!CC6,'mil mi val'!CC109)</f>
        <v>0.96499999999999997</v>
      </c>
      <c r="CE22" s="161">
        <f>IF($A$2=1,'mil mi val'!CD6,'mil mi val'!CD109)</f>
        <v>0.96499999999999997</v>
      </c>
      <c r="CF22" s="161">
        <f>IF($A$2=1,'mil mi val'!CE6,'mil mi val'!CE109)</f>
        <v>0.96499999999999997</v>
      </c>
      <c r="CG22" s="161">
        <f>IF($A$2=1,'mil mi val'!CF6,'mil mi val'!CF109)</f>
        <v>0.96499999999999997</v>
      </c>
      <c r="CH22" s="161">
        <f>IF($A$2=1,'mil mi val'!CG6,'mil mi val'!CG109)</f>
        <v>0.96499999999999997</v>
      </c>
      <c r="CI22" s="161">
        <f>IF($A$2=1,'mil mi val'!CH6,'mil mi val'!CH109)</f>
        <v>0.96499999999999997</v>
      </c>
      <c r="CJ22" s="161">
        <f>IF($A$2=1,'mil mi val'!CI6,'mil mi val'!CI109)</f>
        <v>0.96499999999999997</v>
      </c>
      <c r="CK22" s="161">
        <f>IF($A$2=1,'mil mi val'!CJ6,'mil mi val'!CJ109)</f>
        <v>0.96499999999999997</v>
      </c>
      <c r="CL22" s="161">
        <f>IF($A$2=1,'mil mi val'!CK6,'mil mi val'!CK109)</f>
        <v>0.96499999999999997</v>
      </c>
      <c r="CM22" s="161">
        <f>IF($A$2=1,'mil mi val'!CL6,'mil mi val'!CL109)</f>
        <v>0.96499999999999997</v>
      </c>
      <c r="CN22" s="161">
        <f>IF($A$2=1,'mil mi val'!CM6,'mil mi val'!CM109)</f>
        <v>0.96499999999999997</v>
      </c>
      <c r="CO22" s="161">
        <f>IF($A$2=1,'mil mi val'!CN6,'mil mi val'!CN109)</f>
        <v>0.96499999999999997</v>
      </c>
      <c r="CP22" s="161">
        <f>IF($A$2=1,'mil mi val'!CO6,'mil mi val'!CO109)</f>
        <v>0.96499999999999997</v>
      </c>
      <c r="CQ22" s="161">
        <f>IF($A$2=1,'mil mi val'!CP6,'mil mi val'!CP109)</f>
        <v>0.96499999999999997</v>
      </c>
      <c r="CR22" s="161">
        <f>IF($A$2=1,'mil mi val'!CQ6,'mil mi val'!CQ109)</f>
        <v>0.96499999999999997</v>
      </c>
      <c r="CS22" s="161">
        <f>IF($A$2=1,'mil mi val'!CR6,'mil mi val'!CR109)</f>
        <v>0.96499999999999997</v>
      </c>
      <c r="CT22" s="161">
        <f>IF($A$2=1,'mil mi val'!CS6,'mil mi val'!CS109)</f>
        <v>0.96499999999999997</v>
      </c>
      <c r="CU22" s="161">
        <f>IF($A$2=1,'mil mi val'!CT6,'mil mi val'!CT109)</f>
        <v>0.96499999999999997</v>
      </c>
      <c r="CV22" s="161">
        <f>IF($A$2=1,'mil mi val'!CU6,'mil mi val'!CU109)</f>
        <v>0.96499999999999997</v>
      </c>
      <c r="CW22" s="161">
        <f>IF($A$2=1,'mil mi val'!CV6,'mil mi val'!CV109)</f>
        <v>0.96499999999999997</v>
      </c>
      <c r="CX22" s="161">
        <f>IF($A$2=1,'mil mi val'!CW6,'mil mi val'!CW109)</f>
        <v>0.96499999999999997</v>
      </c>
      <c r="CY22" s="161">
        <f>IF($A$2=1,'mil mi val'!CX6,'mil mi val'!CX109)</f>
        <v>0.96499999999999997</v>
      </c>
      <c r="CZ22" s="161">
        <f>IF($A$2=1,'mil mi val'!CY6,'mil mi val'!CY109)</f>
        <v>0.96499999999999997</v>
      </c>
      <c r="DA22" s="161">
        <f>IF($A$2=1,'mil mi val'!CZ6,'mil mi val'!CZ109)</f>
        <v>0.96499999999999997</v>
      </c>
      <c r="DB22" s="161">
        <f>IF($A$2=1,'mil mi val'!DA6,'mil mi val'!DA109)</f>
        <v>0.96499999999999997</v>
      </c>
      <c r="DC22" s="161">
        <f>IF($A$2=1,'mil mi val'!DB6,'mil mi val'!DB109)</f>
        <v>0.96499999999999997</v>
      </c>
      <c r="DD22" s="161">
        <f>IF($A$2=1,'mil mi val'!DC6,'mil mi val'!DC109)</f>
        <v>0</v>
      </c>
      <c r="DE22" s="161">
        <f>IF($A$2=1,'mil mi val'!DD6,'mil mi val'!DD109)</f>
        <v>0</v>
      </c>
      <c r="DF22" s="161">
        <f>IF($A$2=1,'mil mi val'!DE6,'mil mi val'!DE109)</f>
        <v>0</v>
      </c>
    </row>
    <row r="23" spans="2:110" ht="14.5" x14ac:dyDescent="0.35">
      <c r="B23" s="149">
        <v>18</v>
      </c>
      <c r="C23" s="161">
        <f>IF($A$2=1,'mil mi val'!B7,'mil mi val'!B110)</f>
        <v>1</v>
      </c>
      <c r="D23" s="161">
        <f>IF($A$2=1,'mil mi val'!C7,'mil mi val'!C110)</f>
        <v>0.92700000000000005</v>
      </c>
      <c r="E23" s="161">
        <f>IF($A$2=1,'mil mi val'!D7,'mil mi val'!D110)</f>
        <v>0.9335</v>
      </c>
      <c r="F23" s="161">
        <f>IF($A$2=1,'mil mi val'!E7,'mil mi val'!E110)</f>
        <v>0.93930000000000002</v>
      </c>
      <c r="G23" s="161">
        <f>IF($A$2=1,'mil mi val'!F7,'mil mi val'!F110)</f>
        <v>0.94399999999999995</v>
      </c>
      <c r="H23" s="161">
        <f>IF($A$2=1,'mil mi val'!G7,'mil mi val'!G110)</f>
        <v>0.94730000000000003</v>
      </c>
      <c r="I23" s="161">
        <f>IF($A$2=1,'mil mi val'!H7,'mil mi val'!H110)</f>
        <v>0.94969999999999999</v>
      </c>
      <c r="J23" s="161">
        <f>IF($A$2=1,'mil mi val'!I7,'mil mi val'!I110)</f>
        <v>0.95199999999999996</v>
      </c>
      <c r="K23" s="161">
        <f>IF($A$2=1,'mil mi val'!J7,'mil mi val'!J110)</f>
        <v>0.95420000000000005</v>
      </c>
      <c r="L23" s="161">
        <f>IF($A$2=1,'mil mi val'!K7,'mil mi val'!K110)</f>
        <v>0.95630000000000004</v>
      </c>
      <c r="M23" s="161">
        <f>IF($A$2=1,'mil mi val'!L7,'mil mi val'!L110)</f>
        <v>0.95820000000000005</v>
      </c>
      <c r="N23" s="161">
        <f>IF($A$2=1,'mil mi val'!M7,'mil mi val'!M110)</f>
        <v>0.95989999999999998</v>
      </c>
      <c r="O23" s="161">
        <f>IF($A$2=1,'mil mi val'!N7,'mil mi val'!N110)</f>
        <v>0.96120000000000005</v>
      </c>
      <c r="P23" s="161">
        <f>IF($A$2=1,'mil mi val'!O7,'mil mi val'!O110)</f>
        <v>0.96230000000000004</v>
      </c>
      <c r="Q23" s="161">
        <f>IF($A$2=1,'mil mi val'!P7,'mil mi val'!P110)</f>
        <v>0.96319999999999995</v>
      </c>
      <c r="R23" s="161">
        <f>IF($A$2=1,'mil mi val'!Q7,'mil mi val'!Q110)</f>
        <v>0.96499999999999997</v>
      </c>
      <c r="S23" s="161">
        <f>IF($A$2=1,'mil mi val'!R7,'mil mi val'!R110)</f>
        <v>0.96499999999999997</v>
      </c>
      <c r="T23" s="161">
        <f>IF($A$2=1,'mil mi val'!S7,'mil mi val'!S110)</f>
        <v>0.96499999999999997</v>
      </c>
      <c r="U23" s="161">
        <f>IF($A$2=1,'mil mi val'!T7,'mil mi val'!T110)</f>
        <v>0.96499999999999997</v>
      </c>
      <c r="V23" s="161">
        <f>IF($A$2=1,'mil mi val'!U7,'mil mi val'!U110)</f>
        <v>0.96499999999999997</v>
      </c>
      <c r="W23" s="161">
        <f>IF($A$2=1,'mil mi val'!V7,'mil mi val'!V110)</f>
        <v>0.96499999999999997</v>
      </c>
      <c r="X23" s="161">
        <f>IF($A$2=1,'mil mi val'!W7,'mil mi val'!W110)</f>
        <v>0.96499999999999997</v>
      </c>
      <c r="Y23" s="161">
        <f>IF($A$2=1,'mil mi val'!X7,'mil mi val'!X110)</f>
        <v>0.96499999999999997</v>
      </c>
      <c r="Z23" s="161">
        <f>IF($A$2=1,'mil mi val'!Y7,'mil mi val'!Y110)</f>
        <v>0.96499999999999997</v>
      </c>
      <c r="AA23" s="161">
        <f>IF($A$2=1,'mil mi val'!Z7,'mil mi val'!Z110)</f>
        <v>0.96499999999999997</v>
      </c>
      <c r="AB23" s="161">
        <f>IF($A$2=1,'mil mi val'!AA7,'mil mi val'!AA110)</f>
        <v>0.96499999999999997</v>
      </c>
      <c r="AC23" s="161">
        <f>IF($A$2=1,'mil mi val'!AB7,'mil mi val'!AB110)</f>
        <v>0.96499999999999997</v>
      </c>
      <c r="AD23" s="161">
        <f>IF($A$2=1,'mil mi val'!AC7,'mil mi val'!AC110)</f>
        <v>0.96499999999999997</v>
      </c>
      <c r="AE23" s="161">
        <f>IF($A$2=1,'mil mi val'!AD7,'mil mi val'!AD110)</f>
        <v>0.96499999999999997</v>
      </c>
      <c r="AF23" s="161">
        <f>IF($A$2=1,'mil mi val'!AE7,'mil mi val'!AE110)</f>
        <v>0.96499999999999997</v>
      </c>
      <c r="AG23" s="161">
        <f>IF($A$2=1,'mil mi val'!AF7,'mil mi val'!AF110)</f>
        <v>0.96499999999999997</v>
      </c>
      <c r="AH23" s="161">
        <f>IF($A$2=1,'mil mi val'!AG7,'mil mi val'!AG110)</f>
        <v>0.96499999999999997</v>
      </c>
      <c r="AI23" s="161">
        <f>IF($A$2=1,'mil mi val'!AH7,'mil mi val'!AH110)</f>
        <v>0.96499999999999997</v>
      </c>
      <c r="AJ23" s="161">
        <f>IF($A$2=1,'mil mi val'!AI7,'mil mi val'!AI110)</f>
        <v>0.96499999999999997</v>
      </c>
      <c r="AK23" s="161">
        <f>IF($A$2=1,'mil mi val'!AJ7,'mil mi val'!AJ110)</f>
        <v>0.96499999999999997</v>
      </c>
      <c r="AL23" s="161">
        <f>IF($A$2=1,'mil mi val'!AK7,'mil mi val'!AK110)</f>
        <v>0.96499999999999997</v>
      </c>
      <c r="AM23" s="161">
        <f>IF($A$2=1,'mil mi val'!AL7,'mil mi val'!AL110)</f>
        <v>0.96499999999999997</v>
      </c>
      <c r="AN23" s="161">
        <f>IF($A$2=1,'mil mi val'!AM7,'mil mi val'!AM110)</f>
        <v>0.96499999999999997</v>
      </c>
      <c r="AO23" s="161">
        <f>IF($A$2=1,'mil mi val'!AN7,'mil mi val'!AN110)</f>
        <v>0.96499999999999997</v>
      </c>
      <c r="AP23" s="161">
        <f>IF($A$2=1,'mil mi val'!AO7,'mil mi val'!AO110)</f>
        <v>0.96499999999999997</v>
      </c>
      <c r="AQ23" s="161">
        <f>IF($A$2=1,'mil mi val'!AP7,'mil mi val'!AP110)</f>
        <v>0.96499999999999997</v>
      </c>
      <c r="AR23" s="161">
        <f>IF($A$2=1,'mil mi val'!AQ7,'mil mi val'!AQ110)</f>
        <v>0.96499999999999997</v>
      </c>
      <c r="AS23" s="161">
        <f>IF($A$2=1,'mil mi val'!AR7,'mil mi val'!AR110)</f>
        <v>0.96499999999999997</v>
      </c>
      <c r="AT23" s="161">
        <f>IF($A$2=1,'mil mi val'!AS7,'mil mi val'!AS110)</f>
        <v>0.96499999999999997</v>
      </c>
      <c r="AU23" s="161">
        <f>IF($A$2=1,'mil mi val'!AT7,'mil mi val'!AT110)</f>
        <v>0.96499999999999997</v>
      </c>
      <c r="AV23" s="161">
        <f>IF($A$2=1,'mil mi val'!AU7,'mil mi val'!AU110)</f>
        <v>0.96499999999999997</v>
      </c>
      <c r="AW23" s="161">
        <f>IF($A$2=1,'mil mi val'!AV7,'mil mi val'!AV110)</f>
        <v>0.96499999999999997</v>
      </c>
      <c r="AX23" s="161">
        <f>IF($A$2=1,'mil mi val'!AW7,'mil mi val'!AW110)</f>
        <v>0.96499999999999997</v>
      </c>
      <c r="AY23" s="161">
        <f>IF($A$2=1,'mil mi val'!AX7,'mil mi val'!AX110)</f>
        <v>0.96499999999999997</v>
      </c>
      <c r="AZ23" s="161">
        <f>IF($A$2=1,'mil mi val'!AY7,'mil mi val'!AY110)</f>
        <v>0.96499999999999997</v>
      </c>
      <c r="BA23" s="161">
        <f>IF($A$2=1,'mil mi val'!AZ7,'mil mi val'!AZ110)</f>
        <v>0.96499999999999997</v>
      </c>
      <c r="BB23" s="161">
        <f>IF($A$2=1,'mil mi val'!BA7,'mil mi val'!BA110)</f>
        <v>0.96499999999999997</v>
      </c>
      <c r="BC23" s="161">
        <f>IF($A$2=1,'mil mi val'!BB7,'mil mi val'!BB110)</f>
        <v>0.96499999999999997</v>
      </c>
      <c r="BD23" s="161">
        <f>IF($A$2=1,'mil mi val'!BC7,'mil mi val'!BC110)</f>
        <v>0.96499999999999997</v>
      </c>
      <c r="BE23" s="161">
        <f>IF($A$2=1,'mil mi val'!BD7,'mil mi val'!BD110)</f>
        <v>0.96499999999999997</v>
      </c>
      <c r="BF23" s="161">
        <f>IF($A$2=1,'mil mi val'!BE7,'mil mi val'!BE110)</f>
        <v>0.96499999999999997</v>
      </c>
      <c r="BG23" s="161">
        <f>IF($A$2=1,'mil mi val'!BF7,'mil mi val'!BF110)</f>
        <v>0.96499999999999997</v>
      </c>
      <c r="BH23" s="161">
        <f>IF($A$2=1,'mil mi val'!BG7,'mil mi val'!BG110)</f>
        <v>0.96499999999999997</v>
      </c>
      <c r="BI23" s="161">
        <f>IF($A$2=1,'mil mi val'!BH7,'mil mi val'!BH110)</f>
        <v>0.96499999999999997</v>
      </c>
      <c r="BJ23" s="161">
        <f>IF($A$2=1,'mil mi val'!BI7,'mil mi val'!BI110)</f>
        <v>0.96499999999999997</v>
      </c>
      <c r="BK23" s="161">
        <f>IF($A$2=1,'mil mi val'!BJ7,'mil mi val'!BJ110)</f>
        <v>0.96499999999999997</v>
      </c>
      <c r="BL23" s="161">
        <f>IF($A$2=1,'mil mi val'!BK7,'mil mi val'!BK110)</f>
        <v>0.96499999999999997</v>
      </c>
      <c r="BM23" s="161">
        <f>IF($A$2=1,'mil mi val'!BL7,'mil mi val'!BL110)</f>
        <v>0.96499999999999997</v>
      </c>
      <c r="BN23" s="161">
        <f>IF($A$2=1,'mil mi val'!BM7,'mil mi val'!BM110)</f>
        <v>0.96499999999999997</v>
      </c>
      <c r="BO23" s="161">
        <f>IF($A$2=1,'mil mi val'!BN7,'mil mi val'!BN110)</f>
        <v>0.96499999999999997</v>
      </c>
      <c r="BP23" s="161">
        <f>IF($A$2=1,'mil mi val'!BO7,'mil mi val'!BO110)</f>
        <v>0.96499999999999997</v>
      </c>
      <c r="BQ23" s="161">
        <f>IF($A$2=1,'mil mi val'!BP7,'mil mi val'!BP110)</f>
        <v>0.96499999999999997</v>
      </c>
      <c r="BR23" s="161">
        <f>IF($A$2=1,'mil mi val'!BQ7,'mil mi val'!BQ110)</f>
        <v>0.96499999999999997</v>
      </c>
      <c r="BS23" s="161">
        <f>IF($A$2=1,'mil mi val'!BR7,'mil mi val'!BR110)</f>
        <v>0.96499999999999997</v>
      </c>
      <c r="BT23" s="161">
        <f>IF($A$2=1,'mil mi val'!BS7,'mil mi val'!BS110)</f>
        <v>0.96499999999999997</v>
      </c>
      <c r="BU23" s="161">
        <f>IF($A$2=1,'mil mi val'!BT7,'mil mi val'!BT110)</f>
        <v>0.96499999999999997</v>
      </c>
      <c r="BV23" s="161">
        <f>IF($A$2=1,'mil mi val'!BU7,'mil mi val'!BU110)</f>
        <v>0.96499999999999997</v>
      </c>
      <c r="BW23" s="161">
        <f>IF($A$2=1,'mil mi val'!BV7,'mil mi val'!BV110)</f>
        <v>0.96499999999999997</v>
      </c>
      <c r="BX23" s="161">
        <f>IF($A$2=1,'mil mi val'!BW7,'mil mi val'!BW110)</f>
        <v>0.96499999999999997</v>
      </c>
      <c r="BY23" s="161">
        <f>IF($A$2=1,'mil mi val'!BX7,'mil mi val'!BX110)</f>
        <v>0.96499999999999997</v>
      </c>
      <c r="BZ23" s="161">
        <f>IF($A$2=1,'mil mi val'!BY7,'mil mi val'!BY110)</f>
        <v>0.96499999999999997</v>
      </c>
      <c r="CA23" s="161">
        <f>IF($A$2=1,'mil mi val'!BZ7,'mil mi val'!BZ110)</f>
        <v>0.96499999999999997</v>
      </c>
      <c r="CB23" s="161">
        <f>IF($A$2=1,'mil mi val'!CA7,'mil mi val'!CA110)</f>
        <v>0.96499999999999997</v>
      </c>
      <c r="CC23" s="161">
        <f>IF($A$2=1,'mil mi val'!CB7,'mil mi val'!CB110)</f>
        <v>0.96499999999999997</v>
      </c>
      <c r="CD23" s="161">
        <f>IF($A$2=1,'mil mi val'!CC7,'mil mi val'!CC110)</f>
        <v>0.96499999999999997</v>
      </c>
      <c r="CE23" s="161">
        <f>IF($A$2=1,'mil mi val'!CD7,'mil mi val'!CD110)</f>
        <v>0.96499999999999997</v>
      </c>
      <c r="CF23" s="161">
        <f>IF($A$2=1,'mil mi val'!CE7,'mil mi val'!CE110)</f>
        <v>0.96499999999999997</v>
      </c>
      <c r="CG23" s="161">
        <f>IF($A$2=1,'mil mi val'!CF7,'mil mi val'!CF110)</f>
        <v>0.96499999999999997</v>
      </c>
      <c r="CH23" s="161">
        <f>IF($A$2=1,'mil mi val'!CG7,'mil mi val'!CG110)</f>
        <v>0.96499999999999997</v>
      </c>
      <c r="CI23" s="161">
        <f>IF($A$2=1,'mil mi val'!CH7,'mil mi val'!CH110)</f>
        <v>0.96499999999999997</v>
      </c>
      <c r="CJ23" s="161">
        <f>IF($A$2=1,'mil mi val'!CI7,'mil mi val'!CI110)</f>
        <v>0.96499999999999997</v>
      </c>
      <c r="CK23" s="161">
        <f>IF($A$2=1,'mil mi val'!CJ7,'mil mi val'!CJ110)</f>
        <v>0.96499999999999997</v>
      </c>
      <c r="CL23" s="161">
        <f>IF($A$2=1,'mil mi val'!CK7,'mil mi val'!CK110)</f>
        <v>0.96499999999999997</v>
      </c>
      <c r="CM23" s="161">
        <f>IF($A$2=1,'mil mi val'!CL7,'mil mi val'!CL110)</f>
        <v>0.96499999999999997</v>
      </c>
      <c r="CN23" s="161">
        <f>IF($A$2=1,'mil mi val'!CM7,'mil mi val'!CM110)</f>
        <v>0.96499999999999997</v>
      </c>
      <c r="CO23" s="161">
        <f>IF($A$2=1,'mil mi val'!CN7,'mil mi val'!CN110)</f>
        <v>0.96499999999999997</v>
      </c>
      <c r="CP23" s="161">
        <f>IF($A$2=1,'mil mi val'!CO7,'mil mi val'!CO110)</f>
        <v>0.96499999999999997</v>
      </c>
      <c r="CQ23" s="161">
        <f>IF($A$2=1,'mil mi val'!CP7,'mil mi val'!CP110)</f>
        <v>0.96499999999999997</v>
      </c>
      <c r="CR23" s="161">
        <f>IF($A$2=1,'mil mi val'!CQ7,'mil mi val'!CQ110)</f>
        <v>0.96499999999999997</v>
      </c>
      <c r="CS23" s="161">
        <f>IF($A$2=1,'mil mi val'!CR7,'mil mi val'!CR110)</f>
        <v>0.96499999999999997</v>
      </c>
      <c r="CT23" s="161">
        <f>IF($A$2=1,'mil mi val'!CS7,'mil mi val'!CS110)</f>
        <v>0.96499999999999997</v>
      </c>
      <c r="CU23" s="161">
        <f>IF($A$2=1,'mil mi val'!CT7,'mil mi val'!CT110)</f>
        <v>0.96499999999999997</v>
      </c>
      <c r="CV23" s="161">
        <f>IF($A$2=1,'mil mi val'!CU7,'mil mi val'!CU110)</f>
        <v>0.96499999999999997</v>
      </c>
      <c r="CW23" s="161">
        <f>IF($A$2=1,'mil mi val'!CV7,'mil mi val'!CV110)</f>
        <v>0.96499999999999997</v>
      </c>
      <c r="CX23" s="161">
        <f>IF($A$2=1,'mil mi val'!CW7,'mil mi val'!CW110)</f>
        <v>0.96499999999999997</v>
      </c>
      <c r="CY23" s="161">
        <f>IF($A$2=1,'mil mi val'!CX7,'mil mi val'!CX110)</f>
        <v>0.96499999999999997</v>
      </c>
      <c r="CZ23" s="161">
        <f>IF($A$2=1,'mil mi val'!CY7,'mil mi val'!CY110)</f>
        <v>0.96499999999999997</v>
      </c>
      <c r="DA23" s="161">
        <f>IF($A$2=1,'mil mi val'!CZ7,'mil mi val'!CZ110)</f>
        <v>0.96499999999999997</v>
      </c>
      <c r="DB23" s="161">
        <f>IF($A$2=1,'mil mi val'!DA7,'mil mi val'!DA110)</f>
        <v>0.96499999999999997</v>
      </c>
      <c r="DC23" s="161">
        <f>IF($A$2=1,'mil mi val'!DB7,'mil mi val'!DB110)</f>
        <v>0.96499999999999997</v>
      </c>
      <c r="DD23" s="161">
        <f>IF($A$2=1,'mil mi val'!DC7,'mil mi val'!DC110)</f>
        <v>0</v>
      </c>
      <c r="DE23" s="161">
        <f>IF($A$2=1,'mil mi val'!DD7,'mil mi val'!DD110)</f>
        <v>0</v>
      </c>
      <c r="DF23" s="161">
        <f>IF($A$2=1,'mil mi val'!DE7,'mil mi val'!DE110)</f>
        <v>0</v>
      </c>
    </row>
    <row r="24" spans="2:110" ht="14.5" x14ac:dyDescent="0.35">
      <c r="B24" s="149">
        <v>19</v>
      </c>
      <c r="C24" s="161">
        <f>IF($A$2=1,'mil mi val'!B8,'mil mi val'!B111)</f>
        <v>1</v>
      </c>
      <c r="D24" s="161">
        <f>IF($A$2=1,'mil mi val'!C8,'mil mi val'!C111)</f>
        <v>0.92700000000000005</v>
      </c>
      <c r="E24" s="161">
        <f>IF($A$2=1,'mil mi val'!D8,'mil mi val'!D111)</f>
        <v>0.9335</v>
      </c>
      <c r="F24" s="161">
        <f>IF($A$2=1,'mil mi val'!E8,'mil mi val'!E111)</f>
        <v>0.93930000000000002</v>
      </c>
      <c r="G24" s="161">
        <f>IF($A$2=1,'mil mi val'!F8,'mil mi val'!F111)</f>
        <v>0.94399999999999995</v>
      </c>
      <c r="H24" s="161">
        <f>IF($A$2=1,'mil mi val'!G8,'mil mi val'!G111)</f>
        <v>0.94730000000000003</v>
      </c>
      <c r="I24" s="161">
        <f>IF($A$2=1,'mil mi val'!H8,'mil mi val'!H111)</f>
        <v>0.94969999999999999</v>
      </c>
      <c r="J24" s="161">
        <f>IF($A$2=1,'mil mi val'!I8,'mil mi val'!I111)</f>
        <v>0.95199999999999996</v>
      </c>
      <c r="K24" s="161">
        <f>IF($A$2=1,'mil mi val'!J8,'mil mi val'!J111)</f>
        <v>0.95420000000000005</v>
      </c>
      <c r="L24" s="161">
        <f>IF($A$2=1,'mil mi val'!K8,'mil mi val'!K111)</f>
        <v>0.95630000000000004</v>
      </c>
      <c r="M24" s="161">
        <f>IF($A$2=1,'mil mi val'!L8,'mil mi val'!L111)</f>
        <v>0.95820000000000005</v>
      </c>
      <c r="N24" s="161">
        <f>IF($A$2=1,'mil mi val'!M8,'mil mi val'!M111)</f>
        <v>0.95989999999999998</v>
      </c>
      <c r="O24" s="161">
        <f>IF($A$2=1,'mil mi val'!N8,'mil mi val'!N111)</f>
        <v>0.96120000000000005</v>
      </c>
      <c r="P24" s="161">
        <f>IF($A$2=1,'mil mi val'!O8,'mil mi val'!O111)</f>
        <v>0.96230000000000004</v>
      </c>
      <c r="Q24" s="161">
        <f>IF($A$2=1,'mil mi val'!P8,'mil mi val'!P111)</f>
        <v>0.96289999999999998</v>
      </c>
      <c r="R24" s="161">
        <f>IF($A$2=1,'mil mi val'!Q8,'mil mi val'!Q111)</f>
        <v>0.96499999999999997</v>
      </c>
      <c r="S24" s="161">
        <f>IF($A$2=1,'mil mi val'!R8,'mil mi val'!R111)</f>
        <v>0.96499999999999997</v>
      </c>
      <c r="T24" s="161">
        <f>IF($A$2=1,'mil mi val'!S8,'mil mi val'!S111)</f>
        <v>0.96499999999999997</v>
      </c>
      <c r="U24" s="161">
        <f>IF($A$2=1,'mil mi val'!T8,'mil mi val'!T111)</f>
        <v>0.96499999999999997</v>
      </c>
      <c r="V24" s="161">
        <f>IF($A$2=1,'mil mi val'!U8,'mil mi val'!U111)</f>
        <v>0.96499999999999997</v>
      </c>
      <c r="W24" s="161">
        <f>IF($A$2=1,'mil mi val'!V8,'mil mi val'!V111)</f>
        <v>0.96499999999999997</v>
      </c>
      <c r="X24" s="161">
        <f>IF($A$2=1,'mil mi val'!W8,'mil mi val'!W111)</f>
        <v>0.96499999999999997</v>
      </c>
      <c r="Y24" s="161">
        <f>IF($A$2=1,'mil mi val'!X8,'mil mi val'!X111)</f>
        <v>0.96499999999999997</v>
      </c>
      <c r="Z24" s="161">
        <f>IF($A$2=1,'mil mi val'!Y8,'mil mi val'!Y111)</f>
        <v>0.96499999999999997</v>
      </c>
      <c r="AA24" s="161">
        <f>IF($A$2=1,'mil mi val'!Z8,'mil mi val'!Z111)</f>
        <v>0.96499999999999997</v>
      </c>
      <c r="AB24" s="161">
        <f>IF($A$2=1,'mil mi val'!AA8,'mil mi val'!AA111)</f>
        <v>0.96499999999999997</v>
      </c>
      <c r="AC24" s="161">
        <f>IF($A$2=1,'mil mi val'!AB8,'mil mi val'!AB111)</f>
        <v>0.96499999999999997</v>
      </c>
      <c r="AD24" s="161">
        <f>IF($A$2=1,'mil mi val'!AC8,'mil mi val'!AC111)</f>
        <v>0.96499999999999997</v>
      </c>
      <c r="AE24" s="161">
        <f>IF($A$2=1,'mil mi val'!AD8,'mil mi val'!AD111)</f>
        <v>0.96499999999999997</v>
      </c>
      <c r="AF24" s="161">
        <f>IF($A$2=1,'mil mi val'!AE8,'mil mi val'!AE111)</f>
        <v>0.96499999999999997</v>
      </c>
      <c r="AG24" s="161">
        <f>IF($A$2=1,'mil mi val'!AF8,'mil mi val'!AF111)</f>
        <v>0.96499999999999997</v>
      </c>
      <c r="AH24" s="161">
        <f>IF($A$2=1,'mil mi val'!AG8,'mil mi val'!AG111)</f>
        <v>0.96499999999999997</v>
      </c>
      <c r="AI24" s="161">
        <f>IF($A$2=1,'mil mi val'!AH8,'mil mi val'!AH111)</f>
        <v>0.96499999999999997</v>
      </c>
      <c r="AJ24" s="161">
        <f>IF($A$2=1,'mil mi val'!AI8,'mil mi val'!AI111)</f>
        <v>0.96499999999999997</v>
      </c>
      <c r="AK24" s="161">
        <f>IF($A$2=1,'mil mi val'!AJ8,'mil mi val'!AJ111)</f>
        <v>0.96499999999999997</v>
      </c>
      <c r="AL24" s="161">
        <f>IF($A$2=1,'mil mi val'!AK8,'mil mi val'!AK111)</f>
        <v>0.96499999999999997</v>
      </c>
      <c r="AM24" s="161">
        <f>IF($A$2=1,'mil mi val'!AL8,'mil mi val'!AL111)</f>
        <v>0.96499999999999997</v>
      </c>
      <c r="AN24" s="161">
        <f>IF($A$2=1,'mil mi val'!AM8,'mil mi val'!AM111)</f>
        <v>0.96499999999999997</v>
      </c>
      <c r="AO24" s="161">
        <f>IF($A$2=1,'mil mi val'!AN8,'mil mi val'!AN111)</f>
        <v>0.96499999999999997</v>
      </c>
      <c r="AP24" s="161">
        <f>IF($A$2=1,'mil mi val'!AO8,'mil mi val'!AO111)</f>
        <v>0.96499999999999997</v>
      </c>
      <c r="AQ24" s="161">
        <f>IF($A$2=1,'mil mi val'!AP8,'mil mi val'!AP111)</f>
        <v>0.96499999999999997</v>
      </c>
      <c r="AR24" s="161">
        <f>IF($A$2=1,'mil mi val'!AQ8,'mil mi val'!AQ111)</f>
        <v>0.96499999999999997</v>
      </c>
      <c r="AS24" s="161">
        <f>IF($A$2=1,'mil mi val'!AR8,'mil mi val'!AR111)</f>
        <v>0.96499999999999997</v>
      </c>
      <c r="AT24" s="161">
        <f>IF($A$2=1,'mil mi val'!AS8,'mil mi val'!AS111)</f>
        <v>0.96499999999999997</v>
      </c>
      <c r="AU24" s="161">
        <f>IF($A$2=1,'mil mi val'!AT8,'mil mi val'!AT111)</f>
        <v>0.96499999999999997</v>
      </c>
      <c r="AV24" s="161">
        <f>IF($A$2=1,'mil mi val'!AU8,'mil mi val'!AU111)</f>
        <v>0.96499999999999997</v>
      </c>
      <c r="AW24" s="161">
        <f>IF($A$2=1,'mil mi val'!AV8,'mil mi val'!AV111)</f>
        <v>0.96499999999999997</v>
      </c>
      <c r="AX24" s="161">
        <f>IF($A$2=1,'mil mi val'!AW8,'mil mi val'!AW111)</f>
        <v>0.96499999999999997</v>
      </c>
      <c r="AY24" s="161">
        <f>IF($A$2=1,'mil mi val'!AX8,'mil mi val'!AX111)</f>
        <v>0.96499999999999997</v>
      </c>
      <c r="AZ24" s="161">
        <f>IF($A$2=1,'mil mi val'!AY8,'mil mi val'!AY111)</f>
        <v>0.96499999999999997</v>
      </c>
      <c r="BA24" s="161">
        <f>IF($A$2=1,'mil mi val'!AZ8,'mil mi val'!AZ111)</f>
        <v>0.96499999999999997</v>
      </c>
      <c r="BB24" s="161">
        <f>IF($A$2=1,'mil mi val'!BA8,'mil mi val'!BA111)</f>
        <v>0.96499999999999997</v>
      </c>
      <c r="BC24" s="161">
        <f>IF($A$2=1,'mil mi val'!BB8,'mil mi val'!BB111)</f>
        <v>0.96499999999999997</v>
      </c>
      <c r="BD24" s="161">
        <f>IF($A$2=1,'mil mi val'!BC8,'mil mi val'!BC111)</f>
        <v>0.96499999999999997</v>
      </c>
      <c r="BE24" s="161">
        <f>IF($A$2=1,'mil mi val'!BD8,'mil mi val'!BD111)</f>
        <v>0.96499999999999997</v>
      </c>
      <c r="BF24" s="161">
        <f>IF($A$2=1,'mil mi val'!BE8,'mil mi val'!BE111)</f>
        <v>0.96499999999999997</v>
      </c>
      <c r="BG24" s="161">
        <f>IF($A$2=1,'mil mi val'!BF8,'mil mi val'!BF111)</f>
        <v>0.96499999999999997</v>
      </c>
      <c r="BH24" s="161">
        <f>IF($A$2=1,'mil mi val'!BG8,'mil mi val'!BG111)</f>
        <v>0.96499999999999997</v>
      </c>
      <c r="BI24" s="161">
        <f>IF($A$2=1,'mil mi val'!BH8,'mil mi val'!BH111)</f>
        <v>0.96499999999999997</v>
      </c>
      <c r="BJ24" s="161">
        <f>IF($A$2=1,'mil mi val'!BI8,'mil mi val'!BI111)</f>
        <v>0.96499999999999997</v>
      </c>
      <c r="BK24" s="161">
        <f>IF($A$2=1,'mil mi val'!BJ8,'mil mi val'!BJ111)</f>
        <v>0.96499999999999997</v>
      </c>
      <c r="BL24" s="161">
        <f>IF($A$2=1,'mil mi val'!BK8,'mil mi val'!BK111)</f>
        <v>0.96499999999999997</v>
      </c>
      <c r="BM24" s="161">
        <f>IF($A$2=1,'mil mi val'!BL8,'mil mi val'!BL111)</f>
        <v>0.96499999999999997</v>
      </c>
      <c r="BN24" s="161">
        <f>IF($A$2=1,'mil mi val'!BM8,'mil mi val'!BM111)</f>
        <v>0.96499999999999997</v>
      </c>
      <c r="BO24" s="161">
        <f>IF($A$2=1,'mil mi val'!BN8,'mil mi val'!BN111)</f>
        <v>0.96499999999999997</v>
      </c>
      <c r="BP24" s="161">
        <f>IF($A$2=1,'mil mi val'!BO8,'mil mi val'!BO111)</f>
        <v>0.96499999999999997</v>
      </c>
      <c r="BQ24" s="161">
        <f>IF($A$2=1,'mil mi val'!BP8,'mil mi val'!BP111)</f>
        <v>0.96499999999999997</v>
      </c>
      <c r="BR24" s="161">
        <f>IF($A$2=1,'mil mi val'!BQ8,'mil mi val'!BQ111)</f>
        <v>0.96499999999999997</v>
      </c>
      <c r="BS24" s="161">
        <f>IF($A$2=1,'mil mi val'!BR8,'mil mi val'!BR111)</f>
        <v>0.96499999999999997</v>
      </c>
      <c r="BT24" s="161">
        <f>IF($A$2=1,'mil mi val'!BS8,'mil mi val'!BS111)</f>
        <v>0.96499999999999997</v>
      </c>
      <c r="BU24" s="161">
        <f>IF($A$2=1,'mil mi val'!BT8,'mil mi val'!BT111)</f>
        <v>0.96499999999999997</v>
      </c>
      <c r="BV24" s="161">
        <f>IF($A$2=1,'mil mi val'!BU8,'mil mi val'!BU111)</f>
        <v>0.96499999999999997</v>
      </c>
      <c r="BW24" s="161">
        <f>IF($A$2=1,'mil mi val'!BV8,'mil mi val'!BV111)</f>
        <v>0.96499999999999997</v>
      </c>
      <c r="BX24" s="161">
        <f>IF($A$2=1,'mil mi val'!BW8,'mil mi val'!BW111)</f>
        <v>0.96499999999999997</v>
      </c>
      <c r="BY24" s="161">
        <f>IF($A$2=1,'mil mi val'!BX8,'mil mi val'!BX111)</f>
        <v>0.96499999999999997</v>
      </c>
      <c r="BZ24" s="161">
        <f>IF($A$2=1,'mil mi val'!BY8,'mil mi val'!BY111)</f>
        <v>0.96499999999999997</v>
      </c>
      <c r="CA24" s="161">
        <f>IF($A$2=1,'mil mi val'!BZ8,'mil mi val'!BZ111)</f>
        <v>0.96499999999999997</v>
      </c>
      <c r="CB24" s="161">
        <f>IF($A$2=1,'mil mi val'!CA8,'mil mi val'!CA111)</f>
        <v>0.96499999999999997</v>
      </c>
      <c r="CC24" s="161">
        <f>IF($A$2=1,'mil mi val'!CB8,'mil mi val'!CB111)</f>
        <v>0.96499999999999997</v>
      </c>
      <c r="CD24" s="161">
        <f>IF($A$2=1,'mil mi val'!CC8,'mil mi val'!CC111)</f>
        <v>0.96499999999999997</v>
      </c>
      <c r="CE24" s="161">
        <f>IF($A$2=1,'mil mi val'!CD8,'mil mi val'!CD111)</f>
        <v>0.96499999999999997</v>
      </c>
      <c r="CF24" s="161">
        <f>IF($A$2=1,'mil mi val'!CE8,'mil mi val'!CE111)</f>
        <v>0.96499999999999997</v>
      </c>
      <c r="CG24" s="161">
        <f>IF($A$2=1,'mil mi val'!CF8,'mil mi val'!CF111)</f>
        <v>0.96499999999999997</v>
      </c>
      <c r="CH24" s="161">
        <f>IF($A$2=1,'mil mi val'!CG8,'mil mi val'!CG111)</f>
        <v>0.96499999999999997</v>
      </c>
      <c r="CI24" s="161">
        <f>IF($A$2=1,'mil mi val'!CH8,'mil mi val'!CH111)</f>
        <v>0.96499999999999997</v>
      </c>
      <c r="CJ24" s="161">
        <f>IF($A$2=1,'mil mi val'!CI8,'mil mi val'!CI111)</f>
        <v>0.96499999999999997</v>
      </c>
      <c r="CK24" s="161">
        <f>IF($A$2=1,'mil mi val'!CJ8,'mil mi val'!CJ111)</f>
        <v>0.96499999999999997</v>
      </c>
      <c r="CL24" s="161">
        <f>IF($A$2=1,'mil mi val'!CK8,'mil mi val'!CK111)</f>
        <v>0.96499999999999997</v>
      </c>
      <c r="CM24" s="161">
        <f>IF($A$2=1,'mil mi val'!CL8,'mil mi val'!CL111)</f>
        <v>0.96499999999999997</v>
      </c>
      <c r="CN24" s="161">
        <f>IF($A$2=1,'mil mi val'!CM8,'mil mi val'!CM111)</f>
        <v>0.96499999999999997</v>
      </c>
      <c r="CO24" s="161">
        <f>IF($A$2=1,'mil mi val'!CN8,'mil mi val'!CN111)</f>
        <v>0.96499999999999997</v>
      </c>
      <c r="CP24" s="161">
        <f>IF($A$2=1,'mil mi val'!CO8,'mil mi val'!CO111)</f>
        <v>0.96499999999999997</v>
      </c>
      <c r="CQ24" s="161">
        <f>IF($A$2=1,'mil mi val'!CP8,'mil mi val'!CP111)</f>
        <v>0.96499999999999997</v>
      </c>
      <c r="CR24" s="161">
        <f>IF($A$2=1,'mil mi val'!CQ8,'mil mi val'!CQ111)</f>
        <v>0.96499999999999997</v>
      </c>
      <c r="CS24" s="161">
        <f>IF($A$2=1,'mil mi val'!CR8,'mil mi val'!CR111)</f>
        <v>0.96499999999999997</v>
      </c>
      <c r="CT24" s="161">
        <f>IF($A$2=1,'mil mi val'!CS8,'mil mi val'!CS111)</f>
        <v>0.96499999999999997</v>
      </c>
      <c r="CU24" s="161">
        <f>IF($A$2=1,'mil mi val'!CT8,'mil mi val'!CT111)</f>
        <v>0.96499999999999997</v>
      </c>
      <c r="CV24" s="161">
        <f>IF($A$2=1,'mil mi val'!CU8,'mil mi val'!CU111)</f>
        <v>0.96499999999999997</v>
      </c>
      <c r="CW24" s="161">
        <f>IF($A$2=1,'mil mi val'!CV8,'mil mi val'!CV111)</f>
        <v>0.96499999999999997</v>
      </c>
      <c r="CX24" s="161">
        <f>IF($A$2=1,'mil mi val'!CW8,'mil mi val'!CW111)</f>
        <v>0.96499999999999997</v>
      </c>
      <c r="CY24" s="161">
        <f>IF($A$2=1,'mil mi val'!CX8,'mil mi val'!CX111)</f>
        <v>0.96499999999999997</v>
      </c>
      <c r="CZ24" s="161">
        <f>IF($A$2=1,'mil mi val'!CY8,'mil mi val'!CY111)</f>
        <v>0.96499999999999997</v>
      </c>
      <c r="DA24" s="161">
        <f>IF($A$2=1,'mil mi val'!CZ8,'mil mi val'!CZ111)</f>
        <v>0.96499999999999997</v>
      </c>
      <c r="DB24" s="161">
        <f>IF($A$2=1,'mil mi val'!DA8,'mil mi val'!DA111)</f>
        <v>0.96499999999999997</v>
      </c>
      <c r="DC24" s="161">
        <f>IF($A$2=1,'mil mi val'!DB8,'mil mi val'!DB111)</f>
        <v>0.96499999999999997</v>
      </c>
      <c r="DD24" s="161">
        <f>IF($A$2=1,'mil mi val'!DC8,'mil mi val'!DC111)</f>
        <v>0</v>
      </c>
      <c r="DE24" s="161">
        <f>IF($A$2=1,'mil mi val'!DD8,'mil mi val'!DD111)</f>
        <v>0</v>
      </c>
      <c r="DF24" s="161">
        <f>IF($A$2=1,'mil mi val'!DE8,'mil mi val'!DE111)</f>
        <v>0</v>
      </c>
    </row>
    <row r="25" spans="2:110" ht="14.5" x14ac:dyDescent="0.35">
      <c r="B25" s="149">
        <v>20</v>
      </c>
      <c r="C25" s="161">
        <f>IF($A$2=1,'mil mi val'!B9,'mil mi val'!B112)</f>
        <v>1</v>
      </c>
      <c r="D25" s="161">
        <f>IF($A$2=1,'mil mi val'!C9,'mil mi val'!C112)</f>
        <v>0.92700000000000005</v>
      </c>
      <c r="E25" s="161">
        <f>IF($A$2=1,'mil mi val'!D9,'mil mi val'!D112)</f>
        <v>0.9335</v>
      </c>
      <c r="F25" s="161">
        <f>IF($A$2=1,'mil mi val'!E9,'mil mi val'!E112)</f>
        <v>0.93930000000000002</v>
      </c>
      <c r="G25" s="161">
        <f>IF($A$2=1,'mil mi val'!F9,'mil mi val'!F112)</f>
        <v>0.94399999999999995</v>
      </c>
      <c r="H25" s="161">
        <f>IF($A$2=1,'mil mi val'!G9,'mil mi val'!G112)</f>
        <v>0.94730000000000003</v>
      </c>
      <c r="I25" s="161">
        <f>IF($A$2=1,'mil mi val'!H9,'mil mi val'!H112)</f>
        <v>0.94969999999999999</v>
      </c>
      <c r="J25" s="161">
        <f>IF($A$2=1,'mil mi val'!I9,'mil mi val'!I112)</f>
        <v>0.95199999999999996</v>
      </c>
      <c r="K25" s="161">
        <f>IF($A$2=1,'mil mi val'!J9,'mil mi val'!J112)</f>
        <v>0.95420000000000005</v>
      </c>
      <c r="L25" s="161">
        <f>IF($A$2=1,'mil mi val'!K9,'mil mi val'!K112)</f>
        <v>0.95630000000000004</v>
      </c>
      <c r="M25" s="161">
        <f>IF($A$2=1,'mil mi val'!L9,'mil mi val'!L112)</f>
        <v>0.95820000000000005</v>
      </c>
      <c r="N25" s="161">
        <f>IF($A$2=1,'mil mi val'!M9,'mil mi val'!M112)</f>
        <v>0.95989999999999998</v>
      </c>
      <c r="O25" s="161">
        <f>IF($A$2=1,'mil mi val'!N9,'mil mi val'!N112)</f>
        <v>0.96120000000000005</v>
      </c>
      <c r="P25" s="161">
        <f>IF($A$2=1,'mil mi val'!O9,'mil mi val'!O112)</f>
        <v>0.96230000000000004</v>
      </c>
      <c r="Q25" s="161">
        <f>IF($A$2=1,'mil mi val'!P9,'mil mi val'!P112)</f>
        <v>0.96289999999999998</v>
      </c>
      <c r="R25" s="161">
        <f>IF($A$2=1,'mil mi val'!Q9,'mil mi val'!Q112)</f>
        <v>0.96499999999999997</v>
      </c>
      <c r="S25" s="161">
        <f>IF($A$2=1,'mil mi val'!R9,'mil mi val'!R112)</f>
        <v>0.96499999999999997</v>
      </c>
      <c r="T25" s="161">
        <f>IF($A$2=1,'mil mi val'!S9,'mil mi val'!S112)</f>
        <v>0.96499999999999997</v>
      </c>
      <c r="U25" s="161">
        <f>IF($A$2=1,'mil mi val'!T9,'mil mi val'!T112)</f>
        <v>0.96499999999999997</v>
      </c>
      <c r="V25" s="161">
        <f>IF($A$2=1,'mil mi val'!U9,'mil mi val'!U112)</f>
        <v>0.96499999999999997</v>
      </c>
      <c r="W25" s="161">
        <f>IF($A$2=1,'mil mi val'!V9,'mil mi val'!V112)</f>
        <v>0.96499999999999997</v>
      </c>
      <c r="X25" s="161">
        <f>IF($A$2=1,'mil mi val'!W9,'mil mi val'!W112)</f>
        <v>0.96499999999999997</v>
      </c>
      <c r="Y25" s="161">
        <f>IF($A$2=1,'mil mi val'!X9,'mil mi val'!X112)</f>
        <v>0.96499999999999997</v>
      </c>
      <c r="Z25" s="161">
        <f>IF($A$2=1,'mil mi val'!Y9,'mil mi val'!Y112)</f>
        <v>0.96499999999999997</v>
      </c>
      <c r="AA25" s="161">
        <f>IF($A$2=1,'mil mi val'!Z9,'mil mi val'!Z112)</f>
        <v>0.96499999999999997</v>
      </c>
      <c r="AB25" s="161">
        <f>IF($A$2=1,'mil mi val'!AA9,'mil mi val'!AA112)</f>
        <v>0.96499999999999997</v>
      </c>
      <c r="AC25" s="161">
        <f>IF($A$2=1,'mil mi val'!AB9,'mil mi val'!AB112)</f>
        <v>0.96499999999999997</v>
      </c>
      <c r="AD25" s="161">
        <f>IF($A$2=1,'mil mi val'!AC9,'mil mi val'!AC112)</f>
        <v>0.96499999999999997</v>
      </c>
      <c r="AE25" s="161">
        <f>IF($A$2=1,'mil mi val'!AD9,'mil mi val'!AD112)</f>
        <v>0.96499999999999997</v>
      </c>
      <c r="AF25" s="161">
        <f>IF($A$2=1,'mil mi val'!AE9,'mil mi val'!AE112)</f>
        <v>0.96499999999999997</v>
      </c>
      <c r="AG25" s="161">
        <f>IF($A$2=1,'mil mi val'!AF9,'mil mi val'!AF112)</f>
        <v>0.96499999999999997</v>
      </c>
      <c r="AH25" s="161">
        <f>IF($A$2=1,'mil mi val'!AG9,'mil mi val'!AG112)</f>
        <v>0.96499999999999997</v>
      </c>
      <c r="AI25" s="161">
        <f>IF($A$2=1,'mil mi val'!AH9,'mil mi val'!AH112)</f>
        <v>0.96499999999999997</v>
      </c>
      <c r="AJ25" s="161">
        <f>IF($A$2=1,'mil mi val'!AI9,'mil mi val'!AI112)</f>
        <v>0.96499999999999997</v>
      </c>
      <c r="AK25" s="161">
        <f>IF($A$2=1,'mil mi val'!AJ9,'mil mi val'!AJ112)</f>
        <v>0.96499999999999997</v>
      </c>
      <c r="AL25" s="161">
        <f>IF($A$2=1,'mil mi val'!AK9,'mil mi val'!AK112)</f>
        <v>0.96499999999999997</v>
      </c>
      <c r="AM25" s="161">
        <f>IF($A$2=1,'mil mi val'!AL9,'mil mi val'!AL112)</f>
        <v>0.96499999999999997</v>
      </c>
      <c r="AN25" s="161">
        <f>IF($A$2=1,'mil mi val'!AM9,'mil mi val'!AM112)</f>
        <v>0.96499999999999997</v>
      </c>
      <c r="AO25" s="161">
        <f>IF($A$2=1,'mil mi val'!AN9,'mil mi val'!AN112)</f>
        <v>0.96499999999999997</v>
      </c>
      <c r="AP25" s="161">
        <f>IF($A$2=1,'mil mi val'!AO9,'mil mi val'!AO112)</f>
        <v>0.96499999999999997</v>
      </c>
      <c r="AQ25" s="161">
        <f>IF($A$2=1,'mil mi val'!AP9,'mil mi val'!AP112)</f>
        <v>0.96499999999999997</v>
      </c>
      <c r="AR25" s="161">
        <f>IF($A$2=1,'mil mi val'!AQ9,'mil mi val'!AQ112)</f>
        <v>0.96499999999999997</v>
      </c>
      <c r="AS25" s="161">
        <f>IF($A$2=1,'mil mi val'!AR9,'mil mi val'!AR112)</f>
        <v>0.96499999999999997</v>
      </c>
      <c r="AT25" s="161">
        <f>IF($A$2=1,'mil mi val'!AS9,'mil mi val'!AS112)</f>
        <v>0.96499999999999997</v>
      </c>
      <c r="AU25" s="161">
        <f>IF($A$2=1,'mil mi val'!AT9,'mil mi val'!AT112)</f>
        <v>0.96499999999999997</v>
      </c>
      <c r="AV25" s="161">
        <f>IF($A$2=1,'mil mi val'!AU9,'mil mi val'!AU112)</f>
        <v>0.96499999999999997</v>
      </c>
      <c r="AW25" s="161">
        <f>IF($A$2=1,'mil mi val'!AV9,'mil mi val'!AV112)</f>
        <v>0.96499999999999997</v>
      </c>
      <c r="AX25" s="161">
        <f>IF($A$2=1,'mil mi val'!AW9,'mil mi val'!AW112)</f>
        <v>0.96499999999999997</v>
      </c>
      <c r="AY25" s="161">
        <f>IF($A$2=1,'mil mi val'!AX9,'mil mi val'!AX112)</f>
        <v>0.96499999999999997</v>
      </c>
      <c r="AZ25" s="161">
        <f>IF($A$2=1,'mil mi val'!AY9,'mil mi val'!AY112)</f>
        <v>0.96499999999999997</v>
      </c>
      <c r="BA25" s="161">
        <f>IF($A$2=1,'mil mi val'!AZ9,'mil mi val'!AZ112)</f>
        <v>0.96499999999999997</v>
      </c>
      <c r="BB25" s="161">
        <f>IF($A$2=1,'mil mi val'!BA9,'mil mi val'!BA112)</f>
        <v>0.96499999999999997</v>
      </c>
      <c r="BC25" s="161">
        <f>IF($A$2=1,'mil mi val'!BB9,'mil mi val'!BB112)</f>
        <v>0.96499999999999997</v>
      </c>
      <c r="BD25" s="161">
        <f>IF($A$2=1,'mil mi val'!BC9,'mil mi val'!BC112)</f>
        <v>0.96499999999999997</v>
      </c>
      <c r="BE25" s="161">
        <f>IF($A$2=1,'mil mi val'!BD9,'mil mi val'!BD112)</f>
        <v>0.96499999999999997</v>
      </c>
      <c r="BF25" s="161">
        <f>IF($A$2=1,'mil mi val'!BE9,'mil mi val'!BE112)</f>
        <v>0.96499999999999997</v>
      </c>
      <c r="BG25" s="161">
        <f>IF($A$2=1,'mil mi val'!BF9,'mil mi val'!BF112)</f>
        <v>0.96499999999999997</v>
      </c>
      <c r="BH25" s="161">
        <f>IF($A$2=1,'mil mi val'!BG9,'mil mi val'!BG112)</f>
        <v>0.96499999999999997</v>
      </c>
      <c r="BI25" s="161">
        <f>IF($A$2=1,'mil mi val'!BH9,'mil mi val'!BH112)</f>
        <v>0.96499999999999997</v>
      </c>
      <c r="BJ25" s="161">
        <f>IF($A$2=1,'mil mi val'!BI9,'mil mi val'!BI112)</f>
        <v>0.96499999999999997</v>
      </c>
      <c r="BK25" s="161">
        <f>IF($A$2=1,'mil mi val'!BJ9,'mil mi val'!BJ112)</f>
        <v>0.96499999999999997</v>
      </c>
      <c r="BL25" s="161">
        <f>IF($A$2=1,'mil mi val'!BK9,'mil mi val'!BK112)</f>
        <v>0.96499999999999997</v>
      </c>
      <c r="BM25" s="161">
        <f>IF($A$2=1,'mil mi val'!BL9,'mil mi val'!BL112)</f>
        <v>0.96499999999999997</v>
      </c>
      <c r="BN25" s="161">
        <f>IF($A$2=1,'mil mi val'!BM9,'mil mi val'!BM112)</f>
        <v>0.96499999999999997</v>
      </c>
      <c r="BO25" s="161">
        <f>IF($A$2=1,'mil mi val'!BN9,'mil mi val'!BN112)</f>
        <v>0.96499999999999997</v>
      </c>
      <c r="BP25" s="161">
        <f>IF($A$2=1,'mil mi val'!BO9,'mil mi val'!BO112)</f>
        <v>0.96499999999999997</v>
      </c>
      <c r="BQ25" s="161">
        <f>IF($A$2=1,'mil mi val'!BP9,'mil mi val'!BP112)</f>
        <v>0.96499999999999997</v>
      </c>
      <c r="BR25" s="161">
        <f>IF($A$2=1,'mil mi val'!BQ9,'mil mi val'!BQ112)</f>
        <v>0.96499999999999997</v>
      </c>
      <c r="BS25" s="161">
        <f>IF($A$2=1,'mil mi val'!BR9,'mil mi val'!BR112)</f>
        <v>0.96499999999999997</v>
      </c>
      <c r="BT25" s="161">
        <f>IF($A$2=1,'mil mi val'!BS9,'mil mi val'!BS112)</f>
        <v>0.96499999999999997</v>
      </c>
      <c r="BU25" s="161">
        <f>IF($A$2=1,'mil mi val'!BT9,'mil mi val'!BT112)</f>
        <v>0.96499999999999997</v>
      </c>
      <c r="BV25" s="161">
        <f>IF($A$2=1,'mil mi val'!BU9,'mil mi val'!BU112)</f>
        <v>0.96499999999999997</v>
      </c>
      <c r="BW25" s="161">
        <f>IF($A$2=1,'mil mi val'!BV9,'mil mi val'!BV112)</f>
        <v>0.96499999999999997</v>
      </c>
      <c r="BX25" s="161">
        <f>IF($A$2=1,'mil mi val'!BW9,'mil mi val'!BW112)</f>
        <v>0.96499999999999997</v>
      </c>
      <c r="BY25" s="161">
        <f>IF($A$2=1,'mil mi val'!BX9,'mil mi val'!BX112)</f>
        <v>0.96499999999999997</v>
      </c>
      <c r="BZ25" s="161">
        <f>IF($A$2=1,'mil mi val'!BY9,'mil mi val'!BY112)</f>
        <v>0.96499999999999997</v>
      </c>
      <c r="CA25" s="161">
        <f>IF($A$2=1,'mil mi val'!BZ9,'mil mi val'!BZ112)</f>
        <v>0.96499999999999997</v>
      </c>
      <c r="CB25" s="161">
        <f>IF($A$2=1,'mil mi val'!CA9,'mil mi val'!CA112)</f>
        <v>0.96499999999999997</v>
      </c>
      <c r="CC25" s="161">
        <f>IF($A$2=1,'mil mi val'!CB9,'mil mi val'!CB112)</f>
        <v>0.96499999999999997</v>
      </c>
      <c r="CD25" s="161">
        <f>IF($A$2=1,'mil mi val'!CC9,'mil mi val'!CC112)</f>
        <v>0.96499999999999997</v>
      </c>
      <c r="CE25" s="161">
        <f>IF($A$2=1,'mil mi val'!CD9,'mil mi val'!CD112)</f>
        <v>0.96499999999999997</v>
      </c>
      <c r="CF25" s="161">
        <f>IF($A$2=1,'mil mi val'!CE9,'mil mi val'!CE112)</f>
        <v>0.96499999999999997</v>
      </c>
      <c r="CG25" s="161">
        <f>IF($A$2=1,'mil mi val'!CF9,'mil mi val'!CF112)</f>
        <v>0.96499999999999997</v>
      </c>
      <c r="CH25" s="161">
        <f>IF($A$2=1,'mil mi val'!CG9,'mil mi val'!CG112)</f>
        <v>0.96499999999999997</v>
      </c>
      <c r="CI25" s="161">
        <f>IF($A$2=1,'mil mi val'!CH9,'mil mi val'!CH112)</f>
        <v>0.96499999999999997</v>
      </c>
      <c r="CJ25" s="161">
        <f>IF($A$2=1,'mil mi val'!CI9,'mil mi val'!CI112)</f>
        <v>0.96499999999999997</v>
      </c>
      <c r="CK25" s="161">
        <f>IF($A$2=1,'mil mi val'!CJ9,'mil mi val'!CJ112)</f>
        <v>0.96499999999999997</v>
      </c>
      <c r="CL25" s="161">
        <f>IF($A$2=1,'mil mi val'!CK9,'mil mi val'!CK112)</f>
        <v>0.96499999999999997</v>
      </c>
      <c r="CM25" s="161">
        <f>IF($A$2=1,'mil mi val'!CL9,'mil mi val'!CL112)</f>
        <v>0.96499999999999997</v>
      </c>
      <c r="CN25" s="161">
        <f>IF($A$2=1,'mil mi val'!CM9,'mil mi val'!CM112)</f>
        <v>0.96499999999999997</v>
      </c>
      <c r="CO25" s="161">
        <f>IF($A$2=1,'mil mi val'!CN9,'mil mi val'!CN112)</f>
        <v>0.96499999999999997</v>
      </c>
      <c r="CP25" s="161">
        <f>IF($A$2=1,'mil mi val'!CO9,'mil mi val'!CO112)</f>
        <v>0.96499999999999997</v>
      </c>
      <c r="CQ25" s="161">
        <f>IF($A$2=1,'mil mi val'!CP9,'mil mi val'!CP112)</f>
        <v>0.96499999999999997</v>
      </c>
      <c r="CR25" s="161">
        <f>IF($A$2=1,'mil mi val'!CQ9,'mil mi val'!CQ112)</f>
        <v>0.96499999999999997</v>
      </c>
      <c r="CS25" s="161">
        <f>IF($A$2=1,'mil mi val'!CR9,'mil mi val'!CR112)</f>
        <v>0.96499999999999997</v>
      </c>
      <c r="CT25" s="161">
        <f>IF($A$2=1,'mil mi val'!CS9,'mil mi val'!CS112)</f>
        <v>0.96499999999999997</v>
      </c>
      <c r="CU25" s="161">
        <f>IF($A$2=1,'mil mi val'!CT9,'mil mi val'!CT112)</f>
        <v>0.96499999999999997</v>
      </c>
      <c r="CV25" s="161">
        <f>IF($A$2=1,'mil mi val'!CU9,'mil mi val'!CU112)</f>
        <v>0.96499999999999997</v>
      </c>
      <c r="CW25" s="161">
        <f>IF($A$2=1,'mil mi val'!CV9,'mil mi val'!CV112)</f>
        <v>0.96499999999999997</v>
      </c>
      <c r="CX25" s="161">
        <f>IF($A$2=1,'mil mi val'!CW9,'mil mi val'!CW112)</f>
        <v>0.96499999999999997</v>
      </c>
      <c r="CY25" s="161">
        <f>IF($A$2=1,'mil mi val'!CX9,'mil mi val'!CX112)</f>
        <v>0.96499999999999997</v>
      </c>
      <c r="CZ25" s="161">
        <f>IF($A$2=1,'mil mi val'!CY9,'mil mi val'!CY112)</f>
        <v>0.96499999999999997</v>
      </c>
      <c r="DA25" s="161">
        <f>IF($A$2=1,'mil mi val'!CZ9,'mil mi val'!CZ112)</f>
        <v>0.96499999999999997</v>
      </c>
      <c r="DB25" s="161">
        <f>IF($A$2=1,'mil mi val'!DA9,'mil mi val'!DA112)</f>
        <v>0.96499999999999997</v>
      </c>
      <c r="DC25" s="161">
        <f>IF($A$2=1,'mil mi val'!DB9,'mil mi val'!DB112)</f>
        <v>0.96499999999999997</v>
      </c>
      <c r="DD25" s="161">
        <f>IF($A$2=1,'mil mi val'!DC9,'mil mi val'!DC112)</f>
        <v>0</v>
      </c>
      <c r="DE25" s="161">
        <f>IF($A$2=1,'mil mi val'!DD9,'mil mi val'!DD112)</f>
        <v>0</v>
      </c>
      <c r="DF25" s="161">
        <f>IF($A$2=1,'mil mi val'!DE9,'mil mi val'!DE112)</f>
        <v>0</v>
      </c>
    </row>
    <row r="26" spans="2:110" ht="14.5" x14ac:dyDescent="0.35">
      <c r="B26" s="149">
        <v>21</v>
      </c>
      <c r="C26" s="161">
        <f>IF($A$2=1,'mil mi val'!B10,'mil mi val'!B113)</f>
        <v>1</v>
      </c>
      <c r="D26" s="161">
        <f>IF($A$2=1,'mil mi val'!C10,'mil mi val'!C113)</f>
        <v>0.92700000000000005</v>
      </c>
      <c r="E26" s="161">
        <f>IF($A$2=1,'mil mi val'!D10,'mil mi val'!D113)</f>
        <v>0.9335</v>
      </c>
      <c r="F26" s="161">
        <f>IF($A$2=1,'mil mi val'!E10,'mil mi val'!E113)</f>
        <v>0.93930000000000002</v>
      </c>
      <c r="G26" s="161">
        <f>IF($A$2=1,'mil mi val'!F10,'mil mi val'!F113)</f>
        <v>0.94399999999999995</v>
      </c>
      <c r="H26" s="161">
        <f>IF($A$2=1,'mil mi val'!G10,'mil mi val'!G113)</f>
        <v>0.94730000000000003</v>
      </c>
      <c r="I26" s="161">
        <f>IF($A$2=1,'mil mi val'!H10,'mil mi val'!H113)</f>
        <v>0.94969999999999999</v>
      </c>
      <c r="J26" s="161">
        <f>IF($A$2=1,'mil mi val'!I10,'mil mi val'!I113)</f>
        <v>0.95199999999999996</v>
      </c>
      <c r="K26" s="161">
        <f>IF($A$2=1,'mil mi val'!J10,'mil mi val'!J113)</f>
        <v>0.95420000000000005</v>
      </c>
      <c r="L26" s="161">
        <f>IF($A$2=1,'mil mi val'!K10,'mil mi val'!K113)</f>
        <v>0.95630000000000004</v>
      </c>
      <c r="M26" s="161">
        <f>IF($A$2=1,'mil mi val'!L10,'mil mi val'!L113)</f>
        <v>0.95820000000000005</v>
      </c>
      <c r="N26" s="161">
        <f>IF($A$2=1,'mil mi val'!M10,'mil mi val'!M113)</f>
        <v>0.95989999999999998</v>
      </c>
      <c r="O26" s="161">
        <f>IF($A$2=1,'mil mi val'!N10,'mil mi val'!N113)</f>
        <v>0.96120000000000005</v>
      </c>
      <c r="P26" s="161">
        <f>IF($A$2=1,'mil mi val'!O10,'mil mi val'!O113)</f>
        <v>0.96230000000000004</v>
      </c>
      <c r="Q26" s="161">
        <f>IF($A$2=1,'mil mi val'!P10,'mil mi val'!P113)</f>
        <v>0.96289999999999998</v>
      </c>
      <c r="R26" s="161">
        <f>IF($A$2=1,'mil mi val'!Q10,'mil mi val'!Q113)</f>
        <v>0.96499999999999997</v>
      </c>
      <c r="S26" s="161">
        <f>IF($A$2=1,'mil mi val'!R10,'mil mi val'!R113)</f>
        <v>0.96499999999999997</v>
      </c>
      <c r="T26" s="161">
        <f>IF($A$2=1,'mil mi val'!S10,'mil mi val'!S113)</f>
        <v>0.96499999999999997</v>
      </c>
      <c r="U26" s="161">
        <f>IF($A$2=1,'mil mi val'!T10,'mil mi val'!T113)</f>
        <v>0.96499999999999997</v>
      </c>
      <c r="V26" s="161">
        <f>IF($A$2=1,'mil mi val'!U10,'mil mi val'!U113)</f>
        <v>0.96499999999999997</v>
      </c>
      <c r="W26" s="161">
        <f>IF($A$2=1,'mil mi val'!V10,'mil mi val'!V113)</f>
        <v>0.96499999999999997</v>
      </c>
      <c r="X26" s="161">
        <f>IF($A$2=1,'mil mi val'!W10,'mil mi val'!W113)</f>
        <v>0.96499999999999997</v>
      </c>
      <c r="Y26" s="161">
        <f>IF($A$2=1,'mil mi val'!X10,'mil mi val'!X113)</f>
        <v>0.96499999999999997</v>
      </c>
      <c r="Z26" s="161">
        <f>IF($A$2=1,'mil mi val'!Y10,'mil mi val'!Y113)</f>
        <v>0.96499999999999997</v>
      </c>
      <c r="AA26" s="161">
        <f>IF($A$2=1,'mil mi val'!Z10,'mil mi val'!Z113)</f>
        <v>0.96499999999999997</v>
      </c>
      <c r="AB26" s="161">
        <f>IF($A$2=1,'mil mi val'!AA10,'mil mi val'!AA113)</f>
        <v>0.96499999999999997</v>
      </c>
      <c r="AC26" s="161">
        <f>IF($A$2=1,'mil mi val'!AB10,'mil mi val'!AB113)</f>
        <v>0.96499999999999997</v>
      </c>
      <c r="AD26" s="161">
        <f>IF($A$2=1,'mil mi val'!AC10,'mil mi val'!AC113)</f>
        <v>0.96499999999999997</v>
      </c>
      <c r="AE26" s="161">
        <f>IF($A$2=1,'mil mi val'!AD10,'mil mi val'!AD113)</f>
        <v>0.96499999999999997</v>
      </c>
      <c r="AF26" s="161">
        <f>IF($A$2=1,'mil mi val'!AE10,'mil mi val'!AE113)</f>
        <v>0.96499999999999997</v>
      </c>
      <c r="AG26" s="161">
        <f>IF($A$2=1,'mil mi val'!AF10,'mil mi val'!AF113)</f>
        <v>0.96499999999999997</v>
      </c>
      <c r="AH26" s="161">
        <f>IF($A$2=1,'mil mi val'!AG10,'mil mi val'!AG113)</f>
        <v>0.96499999999999997</v>
      </c>
      <c r="AI26" s="161">
        <f>IF($A$2=1,'mil mi val'!AH10,'mil mi val'!AH113)</f>
        <v>0.96499999999999997</v>
      </c>
      <c r="AJ26" s="161">
        <f>IF($A$2=1,'mil mi val'!AI10,'mil mi val'!AI113)</f>
        <v>0.96499999999999997</v>
      </c>
      <c r="AK26" s="161">
        <f>IF($A$2=1,'mil mi val'!AJ10,'mil mi val'!AJ113)</f>
        <v>0.96499999999999997</v>
      </c>
      <c r="AL26" s="161">
        <f>IF($A$2=1,'mil mi val'!AK10,'mil mi val'!AK113)</f>
        <v>0.96499999999999997</v>
      </c>
      <c r="AM26" s="161">
        <f>IF($A$2=1,'mil mi val'!AL10,'mil mi val'!AL113)</f>
        <v>0.96499999999999997</v>
      </c>
      <c r="AN26" s="161">
        <f>IF($A$2=1,'mil mi val'!AM10,'mil mi val'!AM113)</f>
        <v>0.96499999999999997</v>
      </c>
      <c r="AO26" s="161">
        <f>IF($A$2=1,'mil mi val'!AN10,'mil mi val'!AN113)</f>
        <v>0.96499999999999997</v>
      </c>
      <c r="AP26" s="161">
        <f>IF($A$2=1,'mil mi val'!AO10,'mil mi val'!AO113)</f>
        <v>0.96499999999999997</v>
      </c>
      <c r="AQ26" s="161">
        <f>IF($A$2=1,'mil mi val'!AP10,'mil mi val'!AP113)</f>
        <v>0.96499999999999997</v>
      </c>
      <c r="AR26" s="161">
        <f>IF($A$2=1,'mil mi val'!AQ10,'mil mi val'!AQ113)</f>
        <v>0.96499999999999997</v>
      </c>
      <c r="AS26" s="161">
        <f>IF($A$2=1,'mil mi val'!AR10,'mil mi val'!AR113)</f>
        <v>0.96499999999999997</v>
      </c>
      <c r="AT26" s="161">
        <f>IF($A$2=1,'mil mi val'!AS10,'mil mi val'!AS113)</f>
        <v>0.96499999999999997</v>
      </c>
      <c r="AU26" s="161">
        <f>IF($A$2=1,'mil mi val'!AT10,'mil mi val'!AT113)</f>
        <v>0.96499999999999997</v>
      </c>
      <c r="AV26" s="161">
        <f>IF($A$2=1,'mil mi val'!AU10,'mil mi val'!AU113)</f>
        <v>0.96499999999999997</v>
      </c>
      <c r="AW26" s="161">
        <f>IF($A$2=1,'mil mi val'!AV10,'mil mi val'!AV113)</f>
        <v>0.96499999999999997</v>
      </c>
      <c r="AX26" s="161">
        <f>IF($A$2=1,'mil mi val'!AW10,'mil mi val'!AW113)</f>
        <v>0.96499999999999997</v>
      </c>
      <c r="AY26" s="161">
        <f>IF($A$2=1,'mil mi val'!AX10,'mil mi val'!AX113)</f>
        <v>0.96499999999999997</v>
      </c>
      <c r="AZ26" s="161">
        <f>IF($A$2=1,'mil mi val'!AY10,'mil mi val'!AY113)</f>
        <v>0.96499999999999997</v>
      </c>
      <c r="BA26" s="161">
        <f>IF($A$2=1,'mil mi val'!AZ10,'mil mi val'!AZ113)</f>
        <v>0.96499999999999997</v>
      </c>
      <c r="BB26" s="161">
        <f>IF($A$2=1,'mil mi val'!BA10,'mil mi val'!BA113)</f>
        <v>0.96499999999999997</v>
      </c>
      <c r="BC26" s="161">
        <f>IF($A$2=1,'mil mi val'!BB10,'mil mi val'!BB113)</f>
        <v>0.96499999999999997</v>
      </c>
      <c r="BD26" s="161">
        <f>IF($A$2=1,'mil mi val'!BC10,'mil mi val'!BC113)</f>
        <v>0.96499999999999997</v>
      </c>
      <c r="BE26" s="161">
        <f>IF($A$2=1,'mil mi val'!BD10,'mil mi val'!BD113)</f>
        <v>0.96499999999999997</v>
      </c>
      <c r="BF26" s="161">
        <f>IF($A$2=1,'mil mi val'!BE10,'mil mi val'!BE113)</f>
        <v>0.96499999999999997</v>
      </c>
      <c r="BG26" s="161">
        <f>IF($A$2=1,'mil mi val'!BF10,'mil mi val'!BF113)</f>
        <v>0.96499999999999997</v>
      </c>
      <c r="BH26" s="161">
        <f>IF($A$2=1,'mil mi val'!BG10,'mil mi val'!BG113)</f>
        <v>0.96499999999999997</v>
      </c>
      <c r="BI26" s="161">
        <f>IF($A$2=1,'mil mi val'!BH10,'mil mi val'!BH113)</f>
        <v>0.96499999999999997</v>
      </c>
      <c r="BJ26" s="161">
        <f>IF($A$2=1,'mil mi val'!BI10,'mil mi val'!BI113)</f>
        <v>0.96499999999999997</v>
      </c>
      <c r="BK26" s="161">
        <f>IF($A$2=1,'mil mi val'!BJ10,'mil mi val'!BJ113)</f>
        <v>0.96499999999999997</v>
      </c>
      <c r="BL26" s="161">
        <f>IF($A$2=1,'mil mi val'!BK10,'mil mi val'!BK113)</f>
        <v>0.96499999999999997</v>
      </c>
      <c r="BM26" s="161">
        <f>IF($A$2=1,'mil mi val'!BL10,'mil mi val'!BL113)</f>
        <v>0.96499999999999997</v>
      </c>
      <c r="BN26" s="161">
        <f>IF($A$2=1,'mil mi val'!BM10,'mil mi val'!BM113)</f>
        <v>0.96499999999999997</v>
      </c>
      <c r="BO26" s="161">
        <f>IF($A$2=1,'mil mi val'!BN10,'mil mi val'!BN113)</f>
        <v>0.96499999999999997</v>
      </c>
      <c r="BP26" s="161">
        <f>IF($A$2=1,'mil mi val'!BO10,'mil mi val'!BO113)</f>
        <v>0.96499999999999997</v>
      </c>
      <c r="BQ26" s="161">
        <f>IF($A$2=1,'mil mi val'!BP10,'mil mi val'!BP113)</f>
        <v>0.96499999999999997</v>
      </c>
      <c r="BR26" s="161">
        <f>IF($A$2=1,'mil mi val'!BQ10,'mil mi val'!BQ113)</f>
        <v>0.96499999999999997</v>
      </c>
      <c r="BS26" s="161">
        <f>IF($A$2=1,'mil mi val'!BR10,'mil mi val'!BR113)</f>
        <v>0.96499999999999997</v>
      </c>
      <c r="BT26" s="161">
        <f>IF($A$2=1,'mil mi val'!BS10,'mil mi val'!BS113)</f>
        <v>0.96499999999999997</v>
      </c>
      <c r="BU26" s="161">
        <f>IF($A$2=1,'mil mi val'!BT10,'mil mi val'!BT113)</f>
        <v>0.96499999999999997</v>
      </c>
      <c r="BV26" s="161">
        <f>IF($A$2=1,'mil mi val'!BU10,'mil mi val'!BU113)</f>
        <v>0.96499999999999997</v>
      </c>
      <c r="BW26" s="161">
        <f>IF($A$2=1,'mil mi val'!BV10,'mil mi val'!BV113)</f>
        <v>0.96499999999999997</v>
      </c>
      <c r="BX26" s="161">
        <f>IF($A$2=1,'mil mi val'!BW10,'mil mi val'!BW113)</f>
        <v>0.96499999999999997</v>
      </c>
      <c r="BY26" s="161">
        <f>IF($A$2=1,'mil mi val'!BX10,'mil mi val'!BX113)</f>
        <v>0.96499999999999997</v>
      </c>
      <c r="BZ26" s="161">
        <f>IF($A$2=1,'mil mi val'!BY10,'mil mi val'!BY113)</f>
        <v>0.96499999999999997</v>
      </c>
      <c r="CA26" s="161">
        <f>IF($A$2=1,'mil mi val'!BZ10,'mil mi val'!BZ113)</f>
        <v>0.96499999999999997</v>
      </c>
      <c r="CB26" s="161">
        <f>IF($A$2=1,'mil mi val'!CA10,'mil mi val'!CA113)</f>
        <v>0.96499999999999997</v>
      </c>
      <c r="CC26" s="161">
        <f>IF($A$2=1,'mil mi val'!CB10,'mil mi val'!CB113)</f>
        <v>0.96499999999999997</v>
      </c>
      <c r="CD26" s="161">
        <f>IF($A$2=1,'mil mi val'!CC10,'mil mi val'!CC113)</f>
        <v>0.96499999999999997</v>
      </c>
      <c r="CE26" s="161">
        <f>IF($A$2=1,'mil mi val'!CD10,'mil mi val'!CD113)</f>
        <v>0.96499999999999997</v>
      </c>
      <c r="CF26" s="161">
        <f>IF($A$2=1,'mil mi val'!CE10,'mil mi val'!CE113)</f>
        <v>0.96499999999999997</v>
      </c>
      <c r="CG26" s="161">
        <f>IF($A$2=1,'mil mi val'!CF10,'mil mi val'!CF113)</f>
        <v>0.96499999999999997</v>
      </c>
      <c r="CH26" s="161">
        <f>IF($A$2=1,'mil mi val'!CG10,'mil mi val'!CG113)</f>
        <v>0.96499999999999997</v>
      </c>
      <c r="CI26" s="161">
        <f>IF($A$2=1,'mil mi val'!CH10,'mil mi val'!CH113)</f>
        <v>0.96499999999999997</v>
      </c>
      <c r="CJ26" s="161">
        <f>IF($A$2=1,'mil mi val'!CI10,'mil mi val'!CI113)</f>
        <v>0.96499999999999997</v>
      </c>
      <c r="CK26" s="161">
        <f>IF($A$2=1,'mil mi val'!CJ10,'mil mi val'!CJ113)</f>
        <v>0.96499999999999997</v>
      </c>
      <c r="CL26" s="161">
        <f>IF($A$2=1,'mil mi val'!CK10,'mil mi val'!CK113)</f>
        <v>0.96499999999999997</v>
      </c>
      <c r="CM26" s="161">
        <f>IF($A$2=1,'mil mi val'!CL10,'mil mi val'!CL113)</f>
        <v>0.96499999999999997</v>
      </c>
      <c r="CN26" s="161">
        <f>IF($A$2=1,'mil mi val'!CM10,'mil mi val'!CM113)</f>
        <v>0.96499999999999997</v>
      </c>
      <c r="CO26" s="161">
        <f>IF($A$2=1,'mil mi val'!CN10,'mil mi val'!CN113)</f>
        <v>0.96499999999999997</v>
      </c>
      <c r="CP26" s="161">
        <f>IF($A$2=1,'mil mi val'!CO10,'mil mi val'!CO113)</f>
        <v>0.96499999999999997</v>
      </c>
      <c r="CQ26" s="161">
        <f>IF($A$2=1,'mil mi val'!CP10,'mil mi val'!CP113)</f>
        <v>0.96499999999999997</v>
      </c>
      <c r="CR26" s="161">
        <f>IF($A$2=1,'mil mi val'!CQ10,'mil mi val'!CQ113)</f>
        <v>0.96499999999999997</v>
      </c>
      <c r="CS26" s="161">
        <f>IF($A$2=1,'mil mi val'!CR10,'mil mi val'!CR113)</f>
        <v>0.96499999999999997</v>
      </c>
      <c r="CT26" s="161">
        <f>IF($A$2=1,'mil mi val'!CS10,'mil mi val'!CS113)</f>
        <v>0.96499999999999997</v>
      </c>
      <c r="CU26" s="161">
        <f>IF($A$2=1,'mil mi val'!CT10,'mil mi val'!CT113)</f>
        <v>0.96499999999999997</v>
      </c>
      <c r="CV26" s="161">
        <f>IF($A$2=1,'mil mi val'!CU10,'mil mi val'!CU113)</f>
        <v>0.96499999999999997</v>
      </c>
      <c r="CW26" s="161">
        <f>IF($A$2=1,'mil mi val'!CV10,'mil mi val'!CV113)</f>
        <v>0.96499999999999997</v>
      </c>
      <c r="CX26" s="161">
        <f>IF($A$2=1,'mil mi val'!CW10,'mil mi val'!CW113)</f>
        <v>0.96499999999999997</v>
      </c>
      <c r="CY26" s="161">
        <f>IF($A$2=1,'mil mi val'!CX10,'mil mi val'!CX113)</f>
        <v>0.96499999999999997</v>
      </c>
      <c r="CZ26" s="161">
        <f>IF($A$2=1,'mil mi val'!CY10,'mil mi val'!CY113)</f>
        <v>0.96499999999999997</v>
      </c>
      <c r="DA26" s="161">
        <f>IF($A$2=1,'mil mi val'!CZ10,'mil mi val'!CZ113)</f>
        <v>0.96499999999999997</v>
      </c>
      <c r="DB26" s="161">
        <f>IF($A$2=1,'mil mi val'!DA10,'mil mi val'!DA113)</f>
        <v>0.96499999999999997</v>
      </c>
      <c r="DC26" s="161">
        <f>IF($A$2=1,'mil mi val'!DB10,'mil mi val'!DB113)</f>
        <v>0.96499999999999997</v>
      </c>
      <c r="DD26" s="161">
        <f>IF($A$2=1,'mil mi val'!DC10,'mil mi val'!DC113)</f>
        <v>0</v>
      </c>
      <c r="DE26" s="161">
        <f>IF($A$2=1,'mil mi val'!DD10,'mil mi val'!DD113)</f>
        <v>0</v>
      </c>
      <c r="DF26" s="161">
        <f>IF($A$2=1,'mil mi val'!DE10,'mil mi val'!DE113)</f>
        <v>0</v>
      </c>
    </row>
    <row r="27" spans="2:110" ht="14.5" x14ac:dyDescent="0.35">
      <c r="B27" s="149">
        <v>22</v>
      </c>
      <c r="C27" s="161">
        <f>IF($A$2=1,'mil mi val'!B11,'mil mi val'!B114)</f>
        <v>1</v>
      </c>
      <c r="D27" s="161">
        <f>IF($A$2=1,'mil mi val'!C11,'mil mi val'!C114)</f>
        <v>0.92789999999999995</v>
      </c>
      <c r="E27" s="161">
        <f>IF($A$2=1,'mil mi val'!D11,'mil mi val'!D114)</f>
        <v>0.93400000000000005</v>
      </c>
      <c r="F27" s="161">
        <f>IF($A$2=1,'mil mi val'!E11,'mil mi val'!E114)</f>
        <v>0.9395</v>
      </c>
      <c r="G27" s="161">
        <f>IF($A$2=1,'mil mi val'!F11,'mil mi val'!F114)</f>
        <v>0.94410000000000005</v>
      </c>
      <c r="H27" s="161">
        <f>IF($A$2=1,'mil mi val'!G11,'mil mi val'!G114)</f>
        <v>0.94730000000000003</v>
      </c>
      <c r="I27" s="161">
        <f>IF($A$2=1,'mil mi val'!H11,'mil mi val'!H114)</f>
        <v>0.94969999999999999</v>
      </c>
      <c r="J27" s="161">
        <f>IF($A$2=1,'mil mi val'!I11,'mil mi val'!I114)</f>
        <v>0.95199999999999996</v>
      </c>
      <c r="K27" s="161">
        <f>IF($A$2=1,'mil mi val'!J11,'mil mi val'!J114)</f>
        <v>0.95420000000000005</v>
      </c>
      <c r="L27" s="161">
        <f>IF($A$2=1,'mil mi val'!K11,'mil mi val'!K114)</f>
        <v>0.95630000000000004</v>
      </c>
      <c r="M27" s="161">
        <f>IF($A$2=1,'mil mi val'!L11,'mil mi val'!L114)</f>
        <v>0.95820000000000005</v>
      </c>
      <c r="N27" s="161">
        <f>IF($A$2=1,'mil mi val'!M11,'mil mi val'!M114)</f>
        <v>0.95989999999999998</v>
      </c>
      <c r="O27" s="161">
        <f>IF($A$2=1,'mil mi val'!N11,'mil mi val'!N114)</f>
        <v>0.96120000000000005</v>
      </c>
      <c r="P27" s="161">
        <f>IF($A$2=1,'mil mi val'!O11,'mil mi val'!O114)</f>
        <v>0.96230000000000004</v>
      </c>
      <c r="Q27" s="161">
        <f>IF($A$2=1,'mil mi val'!P11,'mil mi val'!P114)</f>
        <v>0.96289999999999998</v>
      </c>
      <c r="R27" s="161">
        <f>IF($A$2=1,'mil mi val'!Q11,'mil mi val'!Q114)</f>
        <v>0.96499999999999997</v>
      </c>
      <c r="S27" s="161">
        <f>IF($A$2=1,'mil mi val'!R11,'mil mi val'!R114)</f>
        <v>0.96499999999999997</v>
      </c>
      <c r="T27" s="161">
        <f>IF($A$2=1,'mil mi val'!S11,'mil mi val'!S114)</f>
        <v>0.96499999999999997</v>
      </c>
      <c r="U27" s="161">
        <f>IF($A$2=1,'mil mi val'!T11,'mil mi val'!T114)</f>
        <v>0.96499999999999997</v>
      </c>
      <c r="V27" s="161">
        <f>IF($A$2=1,'mil mi val'!U11,'mil mi val'!U114)</f>
        <v>0.96499999999999997</v>
      </c>
      <c r="W27" s="161">
        <f>IF($A$2=1,'mil mi val'!V11,'mil mi val'!V114)</f>
        <v>0.96499999999999997</v>
      </c>
      <c r="X27" s="161">
        <f>IF($A$2=1,'mil mi val'!W11,'mil mi val'!W114)</f>
        <v>0.96499999999999997</v>
      </c>
      <c r="Y27" s="161">
        <f>IF($A$2=1,'mil mi val'!X11,'mil mi val'!X114)</f>
        <v>0.96499999999999997</v>
      </c>
      <c r="Z27" s="161">
        <f>IF($A$2=1,'mil mi val'!Y11,'mil mi val'!Y114)</f>
        <v>0.96499999999999997</v>
      </c>
      <c r="AA27" s="161">
        <f>IF($A$2=1,'mil mi val'!Z11,'mil mi val'!Z114)</f>
        <v>0.96499999999999997</v>
      </c>
      <c r="AB27" s="161">
        <f>IF($A$2=1,'mil mi val'!AA11,'mil mi val'!AA114)</f>
        <v>0.96499999999999997</v>
      </c>
      <c r="AC27" s="161">
        <f>IF($A$2=1,'mil mi val'!AB11,'mil mi val'!AB114)</f>
        <v>0.96499999999999997</v>
      </c>
      <c r="AD27" s="161">
        <f>IF($A$2=1,'mil mi val'!AC11,'mil mi val'!AC114)</f>
        <v>0.96499999999999997</v>
      </c>
      <c r="AE27" s="161">
        <f>IF($A$2=1,'mil mi val'!AD11,'mil mi val'!AD114)</f>
        <v>0.96499999999999997</v>
      </c>
      <c r="AF27" s="161">
        <f>IF($A$2=1,'mil mi val'!AE11,'mil mi val'!AE114)</f>
        <v>0.96499999999999997</v>
      </c>
      <c r="AG27" s="161">
        <f>IF($A$2=1,'mil mi val'!AF11,'mil mi val'!AF114)</f>
        <v>0.96499999999999997</v>
      </c>
      <c r="AH27" s="161">
        <f>IF($A$2=1,'mil mi val'!AG11,'mil mi val'!AG114)</f>
        <v>0.96499999999999997</v>
      </c>
      <c r="AI27" s="161">
        <f>IF($A$2=1,'mil mi val'!AH11,'mil mi val'!AH114)</f>
        <v>0.96499999999999997</v>
      </c>
      <c r="AJ27" s="161">
        <f>IF($A$2=1,'mil mi val'!AI11,'mil mi val'!AI114)</f>
        <v>0.96499999999999997</v>
      </c>
      <c r="AK27" s="161">
        <f>IF($A$2=1,'mil mi val'!AJ11,'mil mi val'!AJ114)</f>
        <v>0.96499999999999997</v>
      </c>
      <c r="AL27" s="161">
        <f>IF($A$2=1,'mil mi val'!AK11,'mil mi val'!AK114)</f>
        <v>0.96499999999999997</v>
      </c>
      <c r="AM27" s="161">
        <f>IF($A$2=1,'mil mi val'!AL11,'mil mi val'!AL114)</f>
        <v>0.96499999999999997</v>
      </c>
      <c r="AN27" s="161">
        <f>IF($A$2=1,'mil mi val'!AM11,'mil mi val'!AM114)</f>
        <v>0.96499999999999997</v>
      </c>
      <c r="AO27" s="161">
        <f>IF($A$2=1,'mil mi val'!AN11,'mil mi val'!AN114)</f>
        <v>0.96499999999999997</v>
      </c>
      <c r="AP27" s="161">
        <f>IF($A$2=1,'mil mi val'!AO11,'mil mi val'!AO114)</f>
        <v>0.96499999999999997</v>
      </c>
      <c r="AQ27" s="161">
        <f>IF($A$2=1,'mil mi val'!AP11,'mil mi val'!AP114)</f>
        <v>0.96499999999999997</v>
      </c>
      <c r="AR27" s="161">
        <f>IF($A$2=1,'mil mi val'!AQ11,'mil mi val'!AQ114)</f>
        <v>0.96499999999999997</v>
      </c>
      <c r="AS27" s="161">
        <f>IF($A$2=1,'mil mi val'!AR11,'mil mi val'!AR114)</f>
        <v>0.96499999999999997</v>
      </c>
      <c r="AT27" s="161">
        <f>IF($A$2=1,'mil mi val'!AS11,'mil mi val'!AS114)</f>
        <v>0.96499999999999997</v>
      </c>
      <c r="AU27" s="161">
        <f>IF($A$2=1,'mil mi val'!AT11,'mil mi val'!AT114)</f>
        <v>0.96499999999999997</v>
      </c>
      <c r="AV27" s="161">
        <f>IF($A$2=1,'mil mi val'!AU11,'mil mi val'!AU114)</f>
        <v>0.96499999999999997</v>
      </c>
      <c r="AW27" s="161">
        <f>IF($A$2=1,'mil mi val'!AV11,'mil mi val'!AV114)</f>
        <v>0.96499999999999997</v>
      </c>
      <c r="AX27" s="161">
        <f>IF($A$2=1,'mil mi val'!AW11,'mil mi val'!AW114)</f>
        <v>0.96499999999999997</v>
      </c>
      <c r="AY27" s="161">
        <f>IF($A$2=1,'mil mi val'!AX11,'mil mi val'!AX114)</f>
        <v>0.96499999999999997</v>
      </c>
      <c r="AZ27" s="161">
        <f>IF($A$2=1,'mil mi val'!AY11,'mil mi val'!AY114)</f>
        <v>0.96499999999999997</v>
      </c>
      <c r="BA27" s="161">
        <f>IF($A$2=1,'mil mi val'!AZ11,'mil mi val'!AZ114)</f>
        <v>0.96499999999999997</v>
      </c>
      <c r="BB27" s="161">
        <f>IF($A$2=1,'mil mi val'!BA11,'mil mi val'!BA114)</f>
        <v>0.96499999999999997</v>
      </c>
      <c r="BC27" s="161">
        <f>IF($A$2=1,'mil mi val'!BB11,'mil mi val'!BB114)</f>
        <v>0.96499999999999997</v>
      </c>
      <c r="BD27" s="161">
        <f>IF($A$2=1,'mil mi val'!BC11,'mil mi val'!BC114)</f>
        <v>0.96499999999999997</v>
      </c>
      <c r="BE27" s="161">
        <f>IF($A$2=1,'mil mi val'!BD11,'mil mi val'!BD114)</f>
        <v>0.96499999999999997</v>
      </c>
      <c r="BF27" s="161">
        <f>IF($A$2=1,'mil mi val'!BE11,'mil mi val'!BE114)</f>
        <v>0.96499999999999997</v>
      </c>
      <c r="BG27" s="161">
        <f>IF($A$2=1,'mil mi val'!BF11,'mil mi val'!BF114)</f>
        <v>0.96499999999999997</v>
      </c>
      <c r="BH27" s="161">
        <f>IF($A$2=1,'mil mi val'!BG11,'mil mi val'!BG114)</f>
        <v>0.96499999999999997</v>
      </c>
      <c r="BI27" s="161">
        <f>IF($A$2=1,'mil mi val'!BH11,'mil mi val'!BH114)</f>
        <v>0.96499999999999997</v>
      </c>
      <c r="BJ27" s="161">
        <f>IF($A$2=1,'mil mi val'!BI11,'mil mi val'!BI114)</f>
        <v>0.96499999999999997</v>
      </c>
      <c r="BK27" s="161">
        <f>IF($A$2=1,'mil mi val'!BJ11,'mil mi val'!BJ114)</f>
        <v>0.96499999999999997</v>
      </c>
      <c r="BL27" s="161">
        <f>IF($A$2=1,'mil mi val'!BK11,'mil mi val'!BK114)</f>
        <v>0.96499999999999997</v>
      </c>
      <c r="BM27" s="161">
        <f>IF($A$2=1,'mil mi val'!BL11,'mil mi val'!BL114)</f>
        <v>0.96499999999999997</v>
      </c>
      <c r="BN27" s="161">
        <f>IF($A$2=1,'mil mi val'!BM11,'mil mi val'!BM114)</f>
        <v>0.96499999999999997</v>
      </c>
      <c r="BO27" s="161">
        <f>IF($A$2=1,'mil mi val'!BN11,'mil mi val'!BN114)</f>
        <v>0.96499999999999997</v>
      </c>
      <c r="BP27" s="161">
        <f>IF($A$2=1,'mil mi val'!BO11,'mil mi val'!BO114)</f>
        <v>0.96499999999999997</v>
      </c>
      <c r="BQ27" s="161">
        <f>IF($A$2=1,'mil mi val'!BP11,'mil mi val'!BP114)</f>
        <v>0.96499999999999997</v>
      </c>
      <c r="BR27" s="161">
        <f>IF($A$2=1,'mil mi val'!BQ11,'mil mi val'!BQ114)</f>
        <v>0.96499999999999997</v>
      </c>
      <c r="BS27" s="161">
        <f>IF($A$2=1,'mil mi val'!BR11,'mil mi val'!BR114)</f>
        <v>0.96499999999999997</v>
      </c>
      <c r="BT27" s="161">
        <f>IF($A$2=1,'mil mi val'!BS11,'mil mi val'!BS114)</f>
        <v>0.96499999999999997</v>
      </c>
      <c r="BU27" s="161">
        <f>IF($A$2=1,'mil mi val'!BT11,'mil mi val'!BT114)</f>
        <v>0.96499999999999997</v>
      </c>
      <c r="BV27" s="161">
        <f>IF($A$2=1,'mil mi val'!BU11,'mil mi val'!BU114)</f>
        <v>0.96499999999999997</v>
      </c>
      <c r="BW27" s="161">
        <f>IF($A$2=1,'mil mi val'!BV11,'mil mi val'!BV114)</f>
        <v>0.96499999999999997</v>
      </c>
      <c r="BX27" s="161">
        <f>IF($A$2=1,'mil mi val'!BW11,'mil mi val'!BW114)</f>
        <v>0.96499999999999997</v>
      </c>
      <c r="BY27" s="161">
        <f>IF($A$2=1,'mil mi val'!BX11,'mil mi val'!BX114)</f>
        <v>0.96499999999999997</v>
      </c>
      <c r="BZ27" s="161">
        <f>IF($A$2=1,'mil mi val'!BY11,'mil mi val'!BY114)</f>
        <v>0.96499999999999997</v>
      </c>
      <c r="CA27" s="161">
        <f>IF($A$2=1,'mil mi val'!BZ11,'mil mi val'!BZ114)</f>
        <v>0.96499999999999997</v>
      </c>
      <c r="CB27" s="161">
        <f>IF($A$2=1,'mil mi val'!CA11,'mil mi val'!CA114)</f>
        <v>0.96499999999999997</v>
      </c>
      <c r="CC27" s="161">
        <f>IF($A$2=1,'mil mi val'!CB11,'mil mi val'!CB114)</f>
        <v>0.96499999999999997</v>
      </c>
      <c r="CD27" s="161">
        <f>IF($A$2=1,'mil mi val'!CC11,'mil mi val'!CC114)</f>
        <v>0.96499999999999997</v>
      </c>
      <c r="CE27" s="161">
        <f>IF($A$2=1,'mil mi val'!CD11,'mil mi val'!CD114)</f>
        <v>0.96499999999999997</v>
      </c>
      <c r="CF27" s="161">
        <f>IF($A$2=1,'mil mi val'!CE11,'mil mi val'!CE114)</f>
        <v>0.96499999999999997</v>
      </c>
      <c r="CG27" s="161">
        <f>IF($A$2=1,'mil mi val'!CF11,'mil mi val'!CF114)</f>
        <v>0.96499999999999997</v>
      </c>
      <c r="CH27" s="161">
        <f>IF($A$2=1,'mil mi val'!CG11,'mil mi val'!CG114)</f>
        <v>0.96499999999999997</v>
      </c>
      <c r="CI27" s="161">
        <f>IF($A$2=1,'mil mi val'!CH11,'mil mi val'!CH114)</f>
        <v>0.96499999999999997</v>
      </c>
      <c r="CJ27" s="161">
        <f>IF($A$2=1,'mil mi val'!CI11,'mil mi val'!CI114)</f>
        <v>0.96499999999999997</v>
      </c>
      <c r="CK27" s="161">
        <f>IF($A$2=1,'mil mi val'!CJ11,'mil mi val'!CJ114)</f>
        <v>0.96499999999999997</v>
      </c>
      <c r="CL27" s="161">
        <f>IF($A$2=1,'mil mi val'!CK11,'mil mi val'!CK114)</f>
        <v>0.96499999999999997</v>
      </c>
      <c r="CM27" s="161">
        <f>IF($A$2=1,'mil mi val'!CL11,'mil mi val'!CL114)</f>
        <v>0.96499999999999997</v>
      </c>
      <c r="CN27" s="161">
        <f>IF($A$2=1,'mil mi val'!CM11,'mil mi val'!CM114)</f>
        <v>0.96499999999999997</v>
      </c>
      <c r="CO27" s="161">
        <f>IF($A$2=1,'mil mi val'!CN11,'mil mi val'!CN114)</f>
        <v>0.96499999999999997</v>
      </c>
      <c r="CP27" s="161">
        <f>IF($A$2=1,'mil mi val'!CO11,'mil mi val'!CO114)</f>
        <v>0.96499999999999997</v>
      </c>
      <c r="CQ27" s="161">
        <f>IF($A$2=1,'mil mi val'!CP11,'mil mi val'!CP114)</f>
        <v>0.96499999999999997</v>
      </c>
      <c r="CR27" s="161">
        <f>IF($A$2=1,'mil mi val'!CQ11,'mil mi val'!CQ114)</f>
        <v>0.96499999999999997</v>
      </c>
      <c r="CS27" s="161">
        <f>IF($A$2=1,'mil mi val'!CR11,'mil mi val'!CR114)</f>
        <v>0.96499999999999997</v>
      </c>
      <c r="CT27" s="161">
        <f>IF($A$2=1,'mil mi val'!CS11,'mil mi val'!CS114)</f>
        <v>0.96499999999999997</v>
      </c>
      <c r="CU27" s="161">
        <f>IF($A$2=1,'mil mi val'!CT11,'mil mi val'!CT114)</f>
        <v>0.96499999999999997</v>
      </c>
      <c r="CV27" s="161">
        <f>IF($A$2=1,'mil mi val'!CU11,'mil mi val'!CU114)</f>
        <v>0.96499999999999997</v>
      </c>
      <c r="CW27" s="161">
        <f>IF($A$2=1,'mil mi val'!CV11,'mil mi val'!CV114)</f>
        <v>0.96499999999999997</v>
      </c>
      <c r="CX27" s="161">
        <f>IF($A$2=1,'mil mi val'!CW11,'mil mi val'!CW114)</f>
        <v>0.96499999999999997</v>
      </c>
      <c r="CY27" s="161">
        <f>IF($A$2=1,'mil mi val'!CX11,'mil mi val'!CX114)</f>
        <v>0.96499999999999997</v>
      </c>
      <c r="CZ27" s="161">
        <f>IF($A$2=1,'mil mi val'!CY11,'mil mi val'!CY114)</f>
        <v>0.96499999999999997</v>
      </c>
      <c r="DA27" s="161">
        <f>IF($A$2=1,'mil mi val'!CZ11,'mil mi val'!CZ114)</f>
        <v>0.96499999999999997</v>
      </c>
      <c r="DB27" s="161">
        <f>IF($A$2=1,'mil mi val'!DA11,'mil mi val'!DA114)</f>
        <v>0.96499999999999997</v>
      </c>
      <c r="DC27" s="161">
        <f>IF($A$2=1,'mil mi val'!DB11,'mil mi val'!DB114)</f>
        <v>0.96499999999999997</v>
      </c>
      <c r="DD27" s="161">
        <f>IF($A$2=1,'mil mi val'!DC11,'mil mi val'!DC114)</f>
        <v>0</v>
      </c>
      <c r="DE27" s="161">
        <f>IF($A$2=1,'mil mi val'!DD11,'mil mi val'!DD114)</f>
        <v>0</v>
      </c>
      <c r="DF27" s="161">
        <f>IF($A$2=1,'mil mi val'!DE11,'mil mi val'!DE114)</f>
        <v>0</v>
      </c>
    </row>
    <row r="28" spans="2:110" ht="14.5" x14ac:dyDescent="0.35">
      <c r="B28" s="149">
        <v>23</v>
      </c>
      <c r="C28" s="161">
        <f>IF($A$2=1,'mil mi val'!B12,'mil mi val'!B115)</f>
        <v>1</v>
      </c>
      <c r="D28" s="161">
        <f>IF($A$2=1,'mil mi val'!C12,'mil mi val'!C115)</f>
        <v>0.92879999999999996</v>
      </c>
      <c r="E28" s="161">
        <f>IF($A$2=1,'mil mi val'!D12,'mil mi val'!D115)</f>
        <v>0.93459999999999999</v>
      </c>
      <c r="F28" s="161">
        <f>IF($A$2=1,'mil mi val'!E12,'mil mi val'!E115)</f>
        <v>0.93979999999999997</v>
      </c>
      <c r="G28" s="161">
        <f>IF($A$2=1,'mil mi val'!F12,'mil mi val'!F115)</f>
        <v>0.94420000000000004</v>
      </c>
      <c r="H28" s="161">
        <f>IF($A$2=1,'mil mi val'!G12,'mil mi val'!G115)</f>
        <v>0.94730000000000003</v>
      </c>
      <c r="I28" s="161">
        <f>IF($A$2=1,'mil mi val'!H12,'mil mi val'!H115)</f>
        <v>0.94969999999999999</v>
      </c>
      <c r="J28" s="161">
        <f>IF($A$2=1,'mil mi val'!I12,'mil mi val'!I115)</f>
        <v>0.95199999999999996</v>
      </c>
      <c r="K28" s="161">
        <f>IF($A$2=1,'mil mi val'!J12,'mil mi val'!J115)</f>
        <v>0.95420000000000005</v>
      </c>
      <c r="L28" s="161">
        <f>IF($A$2=1,'mil mi val'!K12,'mil mi val'!K115)</f>
        <v>0.95630000000000004</v>
      </c>
      <c r="M28" s="161">
        <f>IF($A$2=1,'mil mi val'!L12,'mil mi val'!L115)</f>
        <v>0.95820000000000005</v>
      </c>
      <c r="N28" s="161">
        <f>IF($A$2=1,'mil mi val'!M12,'mil mi val'!M115)</f>
        <v>0.95989999999999998</v>
      </c>
      <c r="O28" s="161">
        <f>IF($A$2=1,'mil mi val'!N12,'mil mi val'!N115)</f>
        <v>0.96120000000000005</v>
      </c>
      <c r="P28" s="161">
        <f>IF($A$2=1,'mil mi val'!O12,'mil mi val'!O115)</f>
        <v>0.96230000000000004</v>
      </c>
      <c r="Q28" s="161">
        <f>IF($A$2=1,'mil mi val'!P12,'mil mi val'!P115)</f>
        <v>0.96289999999999998</v>
      </c>
      <c r="R28" s="161">
        <f>IF($A$2=1,'mil mi val'!Q12,'mil mi val'!Q115)</f>
        <v>0.96499999999999997</v>
      </c>
      <c r="S28" s="161">
        <f>IF($A$2=1,'mil mi val'!R12,'mil mi val'!R115)</f>
        <v>0.96499999999999997</v>
      </c>
      <c r="T28" s="161">
        <f>IF($A$2=1,'mil mi val'!S12,'mil mi val'!S115)</f>
        <v>0.96499999999999997</v>
      </c>
      <c r="U28" s="161">
        <f>IF($A$2=1,'mil mi val'!T12,'mil mi val'!T115)</f>
        <v>0.96499999999999997</v>
      </c>
      <c r="V28" s="161">
        <f>IF($A$2=1,'mil mi val'!U12,'mil mi val'!U115)</f>
        <v>0.96499999999999997</v>
      </c>
      <c r="W28" s="161">
        <f>IF($A$2=1,'mil mi val'!V12,'mil mi val'!V115)</f>
        <v>0.96499999999999997</v>
      </c>
      <c r="X28" s="161">
        <f>IF($A$2=1,'mil mi val'!W12,'mil mi val'!W115)</f>
        <v>0.96499999999999997</v>
      </c>
      <c r="Y28" s="161">
        <f>IF($A$2=1,'mil mi val'!X12,'mil mi val'!X115)</f>
        <v>0.96499999999999997</v>
      </c>
      <c r="Z28" s="161">
        <f>IF($A$2=1,'mil mi val'!Y12,'mil mi val'!Y115)</f>
        <v>0.96499999999999997</v>
      </c>
      <c r="AA28" s="161">
        <f>IF($A$2=1,'mil mi val'!Z12,'mil mi val'!Z115)</f>
        <v>0.96499999999999997</v>
      </c>
      <c r="AB28" s="161">
        <f>IF($A$2=1,'mil mi val'!AA12,'mil mi val'!AA115)</f>
        <v>0.96499999999999997</v>
      </c>
      <c r="AC28" s="161">
        <f>IF($A$2=1,'mil mi val'!AB12,'mil mi val'!AB115)</f>
        <v>0.96499999999999997</v>
      </c>
      <c r="AD28" s="161">
        <f>IF($A$2=1,'mil mi val'!AC12,'mil mi val'!AC115)</f>
        <v>0.96499999999999997</v>
      </c>
      <c r="AE28" s="161">
        <f>IF($A$2=1,'mil mi val'!AD12,'mil mi val'!AD115)</f>
        <v>0.96499999999999997</v>
      </c>
      <c r="AF28" s="161">
        <f>IF($A$2=1,'mil mi val'!AE12,'mil mi val'!AE115)</f>
        <v>0.96499999999999997</v>
      </c>
      <c r="AG28" s="161">
        <f>IF($A$2=1,'mil mi val'!AF12,'mil mi val'!AF115)</f>
        <v>0.96499999999999997</v>
      </c>
      <c r="AH28" s="161">
        <f>IF($A$2=1,'mil mi val'!AG12,'mil mi val'!AG115)</f>
        <v>0.96499999999999997</v>
      </c>
      <c r="AI28" s="161">
        <f>IF($A$2=1,'mil mi val'!AH12,'mil mi val'!AH115)</f>
        <v>0.96499999999999997</v>
      </c>
      <c r="AJ28" s="161">
        <f>IF($A$2=1,'mil mi val'!AI12,'mil mi val'!AI115)</f>
        <v>0.96499999999999997</v>
      </c>
      <c r="AK28" s="161">
        <f>IF($A$2=1,'mil mi val'!AJ12,'mil mi val'!AJ115)</f>
        <v>0.96499999999999997</v>
      </c>
      <c r="AL28" s="161">
        <f>IF($A$2=1,'mil mi val'!AK12,'mil mi val'!AK115)</f>
        <v>0.96499999999999997</v>
      </c>
      <c r="AM28" s="161">
        <f>IF($A$2=1,'mil mi val'!AL12,'mil mi val'!AL115)</f>
        <v>0.96499999999999997</v>
      </c>
      <c r="AN28" s="161">
        <f>IF($A$2=1,'mil mi val'!AM12,'mil mi val'!AM115)</f>
        <v>0.96499999999999997</v>
      </c>
      <c r="AO28" s="161">
        <f>IF($A$2=1,'mil mi val'!AN12,'mil mi val'!AN115)</f>
        <v>0.96499999999999997</v>
      </c>
      <c r="AP28" s="161">
        <f>IF($A$2=1,'mil mi val'!AO12,'mil mi val'!AO115)</f>
        <v>0.96499999999999997</v>
      </c>
      <c r="AQ28" s="161">
        <f>IF($A$2=1,'mil mi val'!AP12,'mil mi val'!AP115)</f>
        <v>0.96499999999999997</v>
      </c>
      <c r="AR28" s="161">
        <f>IF($A$2=1,'mil mi val'!AQ12,'mil mi val'!AQ115)</f>
        <v>0.96499999999999997</v>
      </c>
      <c r="AS28" s="161">
        <f>IF($A$2=1,'mil mi val'!AR12,'mil mi val'!AR115)</f>
        <v>0.96499999999999997</v>
      </c>
      <c r="AT28" s="161">
        <f>IF($A$2=1,'mil mi val'!AS12,'mil mi val'!AS115)</f>
        <v>0.96499999999999997</v>
      </c>
      <c r="AU28" s="161">
        <f>IF($A$2=1,'mil mi val'!AT12,'mil mi val'!AT115)</f>
        <v>0.96499999999999997</v>
      </c>
      <c r="AV28" s="161">
        <f>IF($A$2=1,'mil mi val'!AU12,'mil mi val'!AU115)</f>
        <v>0.96499999999999997</v>
      </c>
      <c r="AW28" s="161">
        <f>IF($A$2=1,'mil mi val'!AV12,'mil mi val'!AV115)</f>
        <v>0.96499999999999997</v>
      </c>
      <c r="AX28" s="161">
        <f>IF($A$2=1,'mil mi val'!AW12,'mil mi val'!AW115)</f>
        <v>0.96499999999999997</v>
      </c>
      <c r="AY28" s="161">
        <f>IF($A$2=1,'mil mi val'!AX12,'mil mi val'!AX115)</f>
        <v>0.96499999999999997</v>
      </c>
      <c r="AZ28" s="161">
        <f>IF($A$2=1,'mil mi val'!AY12,'mil mi val'!AY115)</f>
        <v>0.96499999999999997</v>
      </c>
      <c r="BA28" s="161">
        <f>IF($A$2=1,'mil mi val'!AZ12,'mil mi val'!AZ115)</f>
        <v>0.96499999999999997</v>
      </c>
      <c r="BB28" s="161">
        <f>IF($A$2=1,'mil mi val'!BA12,'mil mi val'!BA115)</f>
        <v>0.96499999999999997</v>
      </c>
      <c r="BC28" s="161">
        <f>IF($A$2=1,'mil mi val'!BB12,'mil mi val'!BB115)</f>
        <v>0.96499999999999997</v>
      </c>
      <c r="BD28" s="161">
        <f>IF($A$2=1,'mil mi val'!BC12,'mil mi val'!BC115)</f>
        <v>0.96499999999999997</v>
      </c>
      <c r="BE28" s="161">
        <f>IF($A$2=1,'mil mi val'!BD12,'mil mi val'!BD115)</f>
        <v>0.96499999999999997</v>
      </c>
      <c r="BF28" s="161">
        <f>IF($A$2=1,'mil mi val'!BE12,'mil mi val'!BE115)</f>
        <v>0.96499999999999997</v>
      </c>
      <c r="BG28" s="161">
        <f>IF($A$2=1,'mil mi val'!BF12,'mil mi val'!BF115)</f>
        <v>0.96499999999999997</v>
      </c>
      <c r="BH28" s="161">
        <f>IF($A$2=1,'mil mi val'!BG12,'mil mi val'!BG115)</f>
        <v>0.96499999999999997</v>
      </c>
      <c r="BI28" s="161">
        <f>IF($A$2=1,'mil mi val'!BH12,'mil mi val'!BH115)</f>
        <v>0.96499999999999997</v>
      </c>
      <c r="BJ28" s="161">
        <f>IF($A$2=1,'mil mi val'!BI12,'mil mi val'!BI115)</f>
        <v>0.96499999999999997</v>
      </c>
      <c r="BK28" s="161">
        <f>IF($A$2=1,'mil mi val'!BJ12,'mil mi val'!BJ115)</f>
        <v>0.96499999999999997</v>
      </c>
      <c r="BL28" s="161">
        <f>IF($A$2=1,'mil mi val'!BK12,'mil mi val'!BK115)</f>
        <v>0.96499999999999997</v>
      </c>
      <c r="BM28" s="161">
        <f>IF($A$2=1,'mil mi val'!BL12,'mil mi val'!BL115)</f>
        <v>0.96499999999999997</v>
      </c>
      <c r="BN28" s="161">
        <f>IF($A$2=1,'mil mi val'!BM12,'mil mi val'!BM115)</f>
        <v>0.96499999999999997</v>
      </c>
      <c r="BO28" s="161">
        <f>IF($A$2=1,'mil mi val'!BN12,'mil mi val'!BN115)</f>
        <v>0.96499999999999997</v>
      </c>
      <c r="BP28" s="161">
        <f>IF($A$2=1,'mil mi val'!BO12,'mil mi val'!BO115)</f>
        <v>0.96499999999999997</v>
      </c>
      <c r="BQ28" s="161">
        <f>IF($A$2=1,'mil mi val'!BP12,'mil mi val'!BP115)</f>
        <v>0.96499999999999997</v>
      </c>
      <c r="BR28" s="161">
        <f>IF($A$2=1,'mil mi val'!BQ12,'mil mi val'!BQ115)</f>
        <v>0.96499999999999997</v>
      </c>
      <c r="BS28" s="161">
        <f>IF($A$2=1,'mil mi val'!BR12,'mil mi val'!BR115)</f>
        <v>0.96499999999999997</v>
      </c>
      <c r="BT28" s="161">
        <f>IF($A$2=1,'mil mi val'!BS12,'mil mi val'!BS115)</f>
        <v>0.96499999999999997</v>
      </c>
      <c r="BU28" s="161">
        <f>IF($A$2=1,'mil mi val'!BT12,'mil mi val'!BT115)</f>
        <v>0.96499999999999997</v>
      </c>
      <c r="BV28" s="161">
        <f>IF($A$2=1,'mil mi val'!BU12,'mil mi val'!BU115)</f>
        <v>0.96499999999999997</v>
      </c>
      <c r="BW28" s="161">
        <f>IF($A$2=1,'mil mi val'!BV12,'mil mi val'!BV115)</f>
        <v>0.96499999999999997</v>
      </c>
      <c r="BX28" s="161">
        <f>IF($A$2=1,'mil mi val'!BW12,'mil mi val'!BW115)</f>
        <v>0.96499999999999997</v>
      </c>
      <c r="BY28" s="161">
        <f>IF($A$2=1,'mil mi val'!BX12,'mil mi val'!BX115)</f>
        <v>0.96499999999999997</v>
      </c>
      <c r="BZ28" s="161">
        <f>IF($A$2=1,'mil mi val'!BY12,'mil mi val'!BY115)</f>
        <v>0.96499999999999997</v>
      </c>
      <c r="CA28" s="161">
        <f>IF($A$2=1,'mil mi val'!BZ12,'mil mi val'!BZ115)</f>
        <v>0.96499999999999997</v>
      </c>
      <c r="CB28" s="161">
        <f>IF($A$2=1,'mil mi val'!CA12,'mil mi val'!CA115)</f>
        <v>0.96499999999999997</v>
      </c>
      <c r="CC28" s="161">
        <f>IF($A$2=1,'mil mi val'!CB12,'mil mi val'!CB115)</f>
        <v>0.96499999999999997</v>
      </c>
      <c r="CD28" s="161">
        <f>IF($A$2=1,'mil mi val'!CC12,'mil mi val'!CC115)</f>
        <v>0.96499999999999997</v>
      </c>
      <c r="CE28" s="161">
        <f>IF($A$2=1,'mil mi val'!CD12,'mil mi val'!CD115)</f>
        <v>0.96499999999999997</v>
      </c>
      <c r="CF28" s="161">
        <f>IF($A$2=1,'mil mi val'!CE12,'mil mi val'!CE115)</f>
        <v>0.96499999999999997</v>
      </c>
      <c r="CG28" s="161">
        <f>IF($A$2=1,'mil mi val'!CF12,'mil mi val'!CF115)</f>
        <v>0.96499999999999997</v>
      </c>
      <c r="CH28" s="161">
        <f>IF($A$2=1,'mil mi val'!CG12,'mil mi val'!CG115)</f>
        <v>0.96499999999999997</v>
      </c>
      <c r="CI28" s="161">
        <f>IF($A$2=1,'mil mi val'!CH12,'mil mi val'!CH115)</f>
        <v>0.96499999999999997</v>
      </c>
      <c r="CJ28" s="161">
        <f>IF($A$2=1,'mil mi val'!CI12,'mil mi val'!CI115)</f>
        <v>0.96499999999999997</v>
      </c>
      <c r="CK28" s="161">
        <f>IF($A$2=1,'mil mi val'!CJ12,'mil mi val'!CJ115)</f>
        <v>0.96499999999999997</v>
      </c>
      <c r="CL28" s="161">
        <f>IF($A$2=1,'mil mi val'!CK12,'mil mi val'!CK115)</f>
        <v>0.96499999999999997</v>
      </c>
      <c r="CM28" s="161">
        <f>IF($A$2=1,'mil mi val'!CL12,'mil mi val'!CL115)</f>
        <v>0.96499999999999997</v>
      </c>
      <c r="CN28" s="161">
        <f>IF($A$2=1,'mil mi val'!CM12,'mil mi val'!CM115)</f>
        <v>0.96499999999999997</v>
      </c>
      <c r="CO28" s="161">
        <f>IF($A$2=1,'mil mi val'!CN12,'mil mi val'!CN115)</f>
        <v>0.96499999999999997</v>
      </c>
      <c r="CP28" s="161">
        <f>IF($A$2=1,'mil mi val'!CO12,'mil mi val'!CO115)</f>
        <v>0.96499999999999997</v>
      </c>
      <c r="CQ28" s="161">
        <f>IF($A$2=1,'mil mi val'!CP12,'mil mi val'!CP115)</f>
        <v>0.96499999999999997</v>
      </c>
      <c r="CR28" s="161">
        <f>IF($A$2=1,'mil mi val'!CQ12,'mil mi val'!CQ115)</f>
        <v>0.96499999999999997</v>
      </c>
      <c r="CS28" s="161">
        <f>IF($A$2=1,'mil mi val'!CR12,'mil mi val'!CR115)</f>
        <v>0.96499999999999997</v>
      </c>
      <c r="CT28" s="161">
        <f>IF($A$2=1,'mil mi val'!CS12,'mil mi val'!CS115)</f>
        <v>0.96499999999999997</v>
      </c>
      <c r="CU28" s="161">
        <f>IF($A$2=1,'mil mi val'!CT12,'mil mi val'!CT115)</f>
        <v>0.96499999999999997</v>
      </c>
      <c r="CV28" s="161">
        <f>IF($A$2=1,'mil mi val'!CU12,'mil mi val'!CU115)</f>
        <v>0.96499999999999997</v>
      </c>
      <c r="CW28" s="161">
        <f>IF($A$2=1,'mil mi val'!CV12,'mil mi val'!CV115)</f>
        <v>0.96499999999999997</v>
      </c>
      <c r="CX28" s="161">
        <f>IF($A$2=1,'mil mi val'!CW12,'mil mi val'!CW115)</f>
        <v>0.96499999999999997</v>
      </c>
      <c r="CY28" s="161">
        <f>IF($A$2=1,'mil mi val'!CX12,'mil mi val'!CX115)</f>
        <v>0.96499999999999997</v>
      </c>
      <c r="CZ28" s="161">
        <f>IF($A$2=1,'mil mi val'!CY12,'mil mi val'!CY115)</f>
        <v>0.96499999999999997</v>
      </c>
      <c r="DA28" s="161">
        <f>IF($A$2=1,'mil mi val'!CZ12,'mil mi val'!CZ115)</f>
        <v>0.96499999999999997</v>
      </c>
      <c r="DB28" s="161">
        <f>IF($A$2=1,'mil mi val'!DA12,'mil mi val'!DA115)</f>
        <v>0.96499999999999997</v>
      </c>
      <c r="DC28" s="161">
        <f>IF($A$2=1,'mil mi val'!DB12,'mil mi val'!DB115)</f>
        <v>0.96499999999999997</v>
      </c>
      <c r="DD28" s="161">
        <f>IF($A$2=1,'mil mi val'!DC12,'mil mi val'!DC115)</f>
        <v>0</v>
      </c>
      <c r="DE28" s="161">
        <f>IF($A$2=1,'mil mi val'!DD12,'mil mi val'!DD115)</f>
        <v>0</v>
      </c>
      <c r="DF28" s="161">
        <f>IF($A$2=1,'mil mi val'!DE12,'mil mi val'!DE115)</f>
        <v>0</v>
      </c>
    </row>
    <row r="29" spans="2:110" ht="14.5" x14ac:dyDescent="0.35">
      <c r="B29" s="149">
        <v>24</v>
      </c>
      <c r="C29" s="161">
        <f>IF($A$2=1,'mil mi val'!B13,'mil mi val'!B116)</f>
        <v>1</v>
      </c>
      <c r="D29" s="161">
        <f>IF($A$2=1,'mil mi val'!C13,'mil mi val'!C116)</f>
        <v>0.92979999999999996</v>
      </c>
      <c r="E29" s="161">
        <f>IF($A$2=1,'mil mi val'!D13,'mil mi val'!D116)</f>
        <v>0.93510000000000004</v>
      </c>
      <c r="F29" s="161">
        <f>IF($A$2=1,'mil mi val'!E13,'mil mi val'!E116)</f>
        <v>0.94010000000000005</v>
      </c>
      <c r="G29" s="161">
        <f>IF($A$2=1,'mil mi val'!F13,'mil mi val'!F116)</f>
        <v>0.94420000000000004</v>
      </c>
      <c r="H29" s="161">
        <f>IF($A$2=1,'mil mi val'!G13,'mil mi val'!G116)</f>
        <v>0.94730000000000003</v>
      </c>
      <c r="I29" s="161">
        <f>IF($A$2=1,'mil mi val'!H13,'mil mi val'!H116)</f>
        <v>0.94969999999999999</v>
      </c>
      <c r="J29" s="161">
        <f>IF($A$2=1,'mil mi val'!I13,'mil mi val'!I116)</f>
        <v>0.95199999999999996</v>
      </c>
      <c r="K29" s="161">
        <f>IF($A$2=1,'mil mi val'!J13,'mil mi val'!J116)</f>
        <v>0.95420000000000005</v>
      </c>
      <c r="L29" s="161">
        <f>IF($A$2=1,'mil mi val'!K13,'mil mi val'!K116)</f>
        <v>0.95630000000000004</v>
      </c>
      <c r="M29" s="161">
        <f>IF($A$2=1,'mil mi val'!L13,'mil mi val'!L116)</f>
        <v>0.95820000000000005</v>
      </c>
      <c r="N29" s="161">
        <f>IF($A$2=1,'mil mi val'!M13,'mil mi val'!M116)</f>
        <v>0.95989999999999998</v>
      </c>
      <c r="O29" s="161">
        <f>IF($A$2=1,'mil mi val'!N13,'mil mi val'!N116)</f>
        <v>0.96120000000000005</v>
      </c>
      <c r="P29" s="161">
        <f>IF($A$2=1,'mil mi val'!O13,'mil mi val'!O116)</f>
        <v>0.96230000000000004</v>
      </c>
      <c r="Q29" s="161">
        <f>IF($A$2=1,'mil mi val'!P13,'mil mi val'!P116)</f>
        <v>0.96289999999999998</v>
      </c>
      <c r="R29" s="161">
        <f>IF($A$2=1,'mil mi val'!Q13,'mil mi val'!Q116)</f>
        <v>0.96499999999999997</v>
      </c>
      <c r="S29" s="161">
        <f>IF($A$2=1,'mil mi val'!R13,'mil mi val'!R116)</f>
        <v>0.96499999999999997</v>
      </c>
      <c r="T29" s="161">
        <f>IF($A$2=1,'mil mi val'!S13,'mil mi val'!S116)</f>
        <v>0.96499999999999997</v>
      </c>
      <c r="U29" s="161">
        <f>IF($A$2=1,'mil mi val'!T13,'mil mi val'!T116)</f>
        <v>0.96499999999999997</v>
      </c>
      <c r="V29" s="161">
        <f>IF($A$2=1,'mil mi val'!U13,'mil mi val'!U116)</f>
        <v>0.96499999999999997</v>
      </c>
      <c r="W29" s="161">
        <f>IF($A$2=1,'mil mi val'!V13,'mil mi val'!V116)</f>
        <v>0.96499999999999997</v>
      </c>
      <c r="X29" s="161">
        <f>IF($A$2=1,'mil mi val'!W13,'mil mi val'!W116)</f>
        <v>0.96499999999999997</v>
      </c>
      <c r="Y29" s="161">
        <f>IF($A$2=1,'mil mi val'!X13,'mil mi val'!X116)</f>
        <v>0.96499999999999997</v>
      </c>
      <c r="Z29" s="161">
        <f>IF($A$2=1,'mil mi val'!Y13,'mil mi val'!Y116)</f>
        <v>0.96499999999999997</v>
      </c>
      <c r="AA29" s="161">
        <f>IF($A$2=1,'mil mi val'!Z13,'mil mi val'!Z116)</f>
        <v>0.96499999999999997</v>
      </c>
      <c r="AB29" s="161">
        <f>IF($A$2=1,'mil mi val'!AA13,'mil mi val'!AA116)</f>
        <v>0.96499999999999997</v>
      </c>
      <c r="AC29" s="161">
        <f>IF($A$2=1,'mil mi val'!AB13,'mil mi val'!AB116)</f>
        <v>0.96499999999999997</v>
      </c>
      <c r="AD29" s="161">
        <f>IF($A$2=1,'mil mi val'!AC13,'mil mi val'!AC116)</f>
        <v>0.96499999999999997</v>
      </c>
      <c r="AE29" s="161">
        <f>IF($A$2=1,'mil mi val'!AD13,'mil mi val'!AD116)</f>
        <v>0.96499999999999997</v>
      </c>
      <c r="AF29" s="161">
        <f>IF($A$2=1,'mil mi val'!AE13,'mil mi val'!AE116)</f>
        <v>0.96499999999999997</v>
      </c>
      <c r="AG29" s="161">
        <f>IF($A$2=1,'mil mi val'!AF13,'mil mi val'!AF116)</f>
        <v>0.96499999999999997</v>
      </c>
      <c r="AH29" s="161">
        <f>IF($A$2=1,'mil mi val'!AG13,'mil mi val'!AG116)</f>
        <v>0.96499999999999997</v>
      </c>
      <c r="AI29" s="161">
        <f>IF($A$2=1,'mil mi val'!AH13,'mil mi val'!AH116)</f>
        <v>0.96499999999999997</v>
      </c>
      <c r="AJ29" s="161">
        <f>IF($A$2=1,'mil mi val'!AI13,'mil mi val'!AI116)</f>
        <v>0.96499999999999997</v>
      </c>
      <c r="AK29" s="161">
        <f>IF($A$2=1,'mil mi val'!AJ13,'mil mi val'!AJ116)</f>
        <v>0.96499999999999997</v>
      </c>
      <c r="AL29" s="161">
        <f>IF($A$2=1,'mil mi val'!AK13,'mil mi val'!AK116)</f>
        <v>0.96499999999999997</v>
      </c>
      <c r="AM29" s="161">
        <f>IF($A$2=1,'mil mi val'!AL13,'mil mi val'!AL116)</f>
        <v>0.96499999999999997</v>
      </c>
      <c r="AN29" s="161">
        <f>IF($A$2=1,'mil mi val'!AM13,'mil mi val'!AM116)</f>
        <v>0.96499999999999997</v>
      </c>
      <c r="AO29" s="161">
        <f>IF($A$2=1,'mil mi val'!AN13,'mil mi val'!AN116)</f>
        <v>0.96499999999999997</v>
      </c>
      <c r="AP29" s="161">
        <f>IF($A$2=1,'mil mi val'!AO13,'mil mi val'!AO116)</f>
        <v>0.96499999999999997</v>
      </c>
      <c r="AQ29" s="161">
        <f>IF($A$2=1,'mil mi val'!AP13,'mil mi val'!AP116)</f>
        <v>0.96499999999999997</v>
      </c>
      <c r="AR29" s="161">
        <f>IF($A$2=1,'mil mi val'!AQ13,'mil mi val'!AQ116)</f>
        <v>0.96499999999999997</v>
      </c>
      <c r="AS29" s="161">
        <f>IF($A$2=1,'mil mi val'!AR13,'mil mi val'!AR116)</f>
        <v>0.96499999999999997</v>
      </c>
      <c r="AT29" s="161">
        <f>IF($A$2=1,'mil mi val'!AS13,'mil mi val'!AS116)</f>
        <v>0.96499999999999997</v>
      </c>
      <c r="AU29" s="161">
        <f>IF($A$2=1,'mil mi val'!AT13,'mil mi val'!AT116)</f>
        <v>0.96499999999999997</v>
      </c>
      <c r="AV29" s="161">
        <f>IF($A$2=1,'mil mi val'!AU13,'mil mi val'!AU116)</f>
        <v>0.96499999999999997</v>
      </c>
      <c r="AW29" s="161">
        <f>IF($A$2=1,'mil mi val'!AV13,'mil mi val'!AV116)</f>
        <v>0.96499999999999997</v>
      </c>
      <c r="AX29" s="161">
        <f>IF($A$2=1,'mil mi val'!AW13,'mil mi val'!AW116)</f>
        <v>0.96499999999999997</v>
      </c>
      <c r="AY29" s="161">
        <f>IF($A$2=1,'mil mi val'!AX13,'mil mi val'!AX116)</f>
        <v>0.96499999999999997</v>
      </c>
      <c r="AZ29" s="161">
        <f>IF($A$2=1,'mil mi val'!AY13,'mil mi val'!AY116)</f>
        <v>0.96499999999999997</v>
      </c>
      <c r="BA29" s="161">
        <f>IF($A$2=1,'mil mi val'!AZ13,'mil mi val'!AZ116)</f>
        <v>0.96499999999999997</v>
      </c>
      <c r="BB29" s="161">
        <f>IF($A$2=1,'mil mi val'!BA13,'mil mi val'!BA116)</f>
        <v>0.96499999999999997</v>
      </c>
      <c r="BC29" s="161">
        <f>IF($A$2=1,'mil mi val'!BB13,'mil mi val'!BB116)</f>
        <v>0.96499999999999997</v>
      </c>
      <c r="BD29" s="161">
        <f>IF($A$2=1,'mil mi val'!BC13,'mil mi val'!BC116)</f>
        <v>0.96499999999999997</v>
      </c>
      <c r="BE29" s="161">
        <f>IF($A$2=1,'mil mi val'!BD13,'mil mi val'!BD116)</f>
        <v>0.96499999999999997</v>
      </c>
      <c r="BF29" s="161">
        <f>IF($A$2=1,'mil mi val'!BE13,'mil mi val'!BE116)</f>
        <v>0.96499999999999997</v>
      </c>
      <c r="BG29" s="161">
        <f>IF($A$2=1,'mil mi val'!BF13,'mil mi val'!BF116)</f>
        <v>0.96499999999999997</v>
      </c>
      <c r="BH29" s="161">
        <f>IF($A$2=1,'mil mi val'!BG13,'mil mi val'!BG116)</f>
        <v>0.96499999999999997</v>
      </c>
      <c r="BI29" s="161">
        <f>IF($A$2=1,'mil mi val'!BH13,'mil mi val'!BH116)</f>
        <v>0.96499999999999997</v>
      </c>
      <c r="BJ29" s="161">
        <f>IF($A$2=1,'mil mi val'!BI13,'mil mi val'!BI116)</f>
        <v>0.96499999999999997</v>
      </c>
      <c r="BK29" s="161">
        <f>IF($A$2=1,'mil mi val'!BJ13,'mil mi val'!BJ116)</f>
        <v>0.96499999999999997</v>
      </c>
      <c r="BL29" s="161">
        <f>IF($A$2=1,'mil mi val'!BK13,'mil mi val'!BK116)</f>
        <v>0.96499999999999997</v>
      </c>
      <c r="BM29" s="161">
        <f>IF($A$2=1,'mil mi val'!BL13,'mil mi val'!BL116)</f>
        <v>0.96499999999999997</v>
      </c>
      <c r="BN29" s="161">
        <f>IF($A$2=1,'mil mi val'!BM13,'mil mi val'!BM116)</f>
        <v>0.96499999999999997</v>
      </c>
      <c r="BO29" s="161">
        <f>IF($A$2=1,'mil mi val'!BN13,'mil mi val'!BN116)</f>
        <v>0.96499999999999997</v>
      </c>
      <c r="BP29" s="161">
        <f>IF($A$2=1,'mil mi val'!BO13,'mil mi val'!BO116)</f>
        <v>0.96499999999999997</v>
      </c>
      <c r="BQ29" s="161">
        <f>IF($A$2=1,'mil mi val'!BP13,'mil mi val'!BP116)</f>
        <v>0.96499999999999997</v>
      </c>
      <c r="BR29" s="161">
        <f>IF($A$2=1,'mil mi val'!BQ13,'mil mi val'!BQ116)</f>
        <v>0.96499999999999997</v>
      </c>
      <c r="BS29" s="161">
        <f>IF($A$2=1,'mil mi val'!BR13,'mil mi val'!BR116)</f>
        <v>0.96499999999999997</v>
      </c>
      <c r="BT29" s="161">
        <f>IF($A$2=1,'mil mi val'!BS13,'mil mi val'!BS116)</f>
        <v>0.96499999999999997</v>
      </c>
      <c r="BU29" s="161">
        <f>IF($A$2=1,'mil mi val'!BT13,'mil mi val'!BT116)</f>
        <v>0.96499999999999997</v>
      </c>
      <c r="BV29" s="161">
        <f>IF($A$2=1,'mil mi val'!BU13,'mil mi val'!BU116)</f>
        <v>0.96499999999999997</v>
      </c>
      <c r="BW29" s="161">
        <f>IF($A$2=1,'mil mi val'!BV13,'mil mi val'!BV116)</f>
        <v>0.96499999999999997</v>
      </c>
      <c r="BX29" s="161">
        <f>IF($A$2=1,'mil mi val'!BW13,'mil mi val'!BW116)</f>
        <v>0.96499999999999997</v>
      </c>
      <c r="BY29" s="161">
        <f>IF($A$2=1,'mil mi val'!BX13,'mil mi val'!BX116)</f>
        <v>0.96499999999999997</v>
      </c>
      <c r="BZ29" s="161">
        <f>IF($A$2=1,'mil mi val'!BY13,'mil mi val'!BY116)</f>
        <v>0.96499999999999997</v>
      </c>
      <c r="CA29" s="161">
        <f>IF($A$2=1,'mil mi val'!BZ13,'mil mi val'!BZ116)</f>
        <v>0.96499999999999997</v>
      </c>
      <c r="CB29" s="161">
        <f>IF($A$2=1,'mil mi val'!CA13,'mil mi val'!CA116)</f>
        <v>0.96499999999999997</v>
      </c>
      <c r="CC29" s="161">
        <f>IF($A$2=1,'mil mi val'!CB13,'mil mi val'!CB116)</f>
        <v>0.96499999999999997</v>
      </c>
      <c r="CD29" s="161">
        <f>IF($A$2=1,'mil mi val'!CC13,'mil mi val'!CC116)</f>
        <v>0.96499999999999997</v>
      </c>
      <c r="CE29" s="161">
        <f>IF($A$2=1,'mil mi val'!CD13,'mil mi val'!CD116)</f>
        <v>0.96499999999999997</v>
      </c>
      <c r="CF29" s="161">
        <f>IF($A$2=1,'mil mi val'!CE13,'mil mi val'!CE116)</f>
        <v>0.96499999999999997</v>
      </c>
      <c r="CG29" s="161">
        <f>IF($A$2=1,'mil mi val'!CF13,'mil mi val'!CF116)</f>
        <v>0.96499999999999997</v>
      </c>
      <c r="CH29" s="161">
        <f>IF($A$2=1,'mil mi val'!CG13,'mil mi val'!CG116)</f>
        <v>0.96499999999999997</v>
      </c>
      <c r="CI29" s="161">
        <f>IF($A$2=1,'mil mi val'!CH13,'mil mi val'!CH116)</f>
        <v>0.96499999999999997</v>
      </c>
      <c r="CJ29" s="161">
        <f>IF($A$2=1,'mil mi val'!CI13,'mil mi val'!CI116)</f>
        <v>0.96499999999999997</v>
      </c>
      <c r="CK29" s="161">
        <f>IF($A$2=1,'mil mi val'!CJ13,'mil mi val'!CJ116)</f>
        <v>0.96499999999999997</v>
      </c>
      <c r="CL29" s="161">
        <f>IF($A$2=1,'mil mi val'!CK13,'mil mi val'!CK116)</f>
        <v>0.96499999999999997</v>
      </c>
      <c r="CM29" s="161">
        <f>IF($A$2=1,'mil mi val'!CL13,'mil mi val'!CL116)</f>
        <v>0.96499999999999997</v>
      </c>
      <c r="CN29" s="161">
        <f>IF($A$2=1,'mil mi val'!CM13,'mil mi val'!CM116)</f>
        <v>0.96499999999999997</v>
      </c>
      <c r="CO29" s="161">
        <f>IF($A$2=1,'mil mi val'!CN13,'mil mi val'!CN116)</f>
        <v>0.96499999999999997</v>
      </c>
      <c r="CP29" s="161">
        <f>IF($A$2=1,'mil mi val'!CO13,'mil mi val'!CO116)</f>
        <v>0.96499999999999997</v>
      </c>
      <c r="CQ29" s="161">
        <f>IF($A$2=1,'mil mi val'!CP13,'mil mi val'!CP116)</f>
        <v>0.96499999999999997</v>
      </c>
      <c r="CR29" s="161">
        <f>IF($A$2=1,'mil mi val'!CQ13,'mil mi val'!CQ116)</f>
        <v>0.96499999999999997</v>
      </c>
      <c r="CS29" s="161">
        <f>IF($A$2=1,'mil mi val'!CR13,'mil mi val'!CR116)</f>
        <v>0.96499999999999997</v>
      </c>
      <c r="CT29" s="161">
        <f>IF($A$2=1,'mil mi val'!CS13,'mil mi val'!CS116)</f>
        <v>0.96499999999999997</v>
      </c>
      <c r="CU29" s="161">
        <f>IF($A$2=1,'mil mi val'!CT13,'mil mi val'!CT116)</f>
        <v>0.96499999999999997</v>
      </c>
      <c r="CV29" s="161">
        <f>IF($A$2=1,'mil mi val'!CU13,'mil mi val'!CU116)</f>
        <v>0.96499999999999997</v>
      </c>
      <c r="CW29" s="161">
        <f>IF($A$2=1,'mil mi val'!CV13,'mil mi val'!CV116)</f>
        <v>0.96499999999999997</v>
      </c>
      <c r="CX29" s="161">
        <f>IF($A$2=1,'mil mi val'!CW13,'mil mi val'!CW116)</f>
        <v>0.96499999999999997</v>
      </c>
      <c r="CY29" s="161">
        <f>IF($A$2=1,'mil mi val'!CX13,'mil mi val'!CX116)</f>
        <v>0.96499999999999997</v>
      </c>
      <c r="CZ29" s="161">
        <f>IF($A$2=1,'mil mi val'!CY13,'mil mi val'!CY116)</f>
        <v>0.96499999999999997</v>
      </c>
      <c r="DA29" s="161">
        <f>IF($A$2=1,'mil mi val'!CZ13,'mil mi val'!CZ116)</f>
        <v>0.96499999999999997</v>
      </c>
      <c r="DB29" s="161">
        <f>IF($A$2=1,'mil mi val'!DA13,'mil mi val'!DA116)</f>
        <v>0.96499999999999997</v>
      </c>
      <c r="DC29" s="161">
        <f>IF($A$2=1,'mil mi val'!DB13,'mil mi val'!DB116)</f>
        <v>0.96499999999999997</v>
      </c>
      <c r="DD29" s="161">
        <f>IF($A$2=1,'mil mi val'!DC13,'mil mi val'!DC116)</f>
        <v>0</v>
      </c>
      <c r="DE29" s="161">
        <f>IF($A$2=1,'mil mi val'!DD13,'mil mi val'!DD116)</f>
        <v>0</v>
      </c>
      <c r="DF29" s="161">
        <f>IF($A$2=1,'mil mi val'!DE13,'mil mi val'!DE116)</f>
        <v>0</v>
      </c>
    </row>
    <row r="30" spans="2:110" ht="14.5" x14ac:dyDescent="0.35">
      <c r="B30" s="149">
        <v>25</v>
      </c>
      <c r="C30" s="161">
        <f>IF($A$2=1,'mil mi val'!B14,'mil mi val'!B117)</f>
        <v>1</v>
      </c>
      <c r="D30" s="161">
        <f>IF($A$2=1,'mil mi val'!C14,'mil mi val'!C117)</f>
        <v>0.93069999999999997</v>
      </c>
      <c r="E30" s="161">
        <f>IF($A$2=1,'mil mi val'!D14,'mil mi val'!D117)</f>
        <v>0.93569999999999998</v>
      </c>
      <c r="F30" s="161">
        <f>IF($A$2=1,'mil mi val'!E14,'mil mi val'!E117)</f>
        <v>0.94030000000000002</v>
      </c>
      <c r="G30" s="161">
        <f>IF($A$2=1,'mil mi val'!F14,'mil mi val'!F117)</f>
        <v>0.94430000000000003</v>
      </c>
      <c r="H30" s="161">
        <f>IF($A$2=1,'mil mi val'!G14,'mil mi val'!G117)</f>
        <v>0.94730000000000003</v>
      </c>
      <c r="I30" s="161">
        <f>IF($A$2=1,'mil mi val'!H14,'mil mi val'!H117)</f>
        <v>0.94969999999999999</v>
      </c>
      <c r="J30" s="161">
        <f>IF($A$2=1,'mil mi val'!I14,'mil mi val'!I117)</f>
        <v>0.95199999999999996</v>
      </c>
      <c r="K30" s="161">
        <f>IF($A$2=1,'mil mi val'!J14,'mil mi val'!J117)</f>
        <v>0.95420000000000005</v>
      </c>
      <c r="L30" s="161">
        <f>IF($A$2=1,'mil mi val'!K14,'mil mi val'!K117)</f>
        <v>0.95630000000000004</v>
      </c>
      <c r="M30" s="161">
        <f>IF($A$2=1,'mil mi val'!L14,'mil mi val'!L117)</f>
        <v>0.95820000000000005</v>
      </c>
      <c r="N30" s="161">
        <f>IF($A$2=1,'mil mi val'!M14,'mil mi val'!M117)</f>
        <v>0.95989999999999998</v>
      </c>
      <c r="O30" s="161">
        <f>IF($A$2=1,'mil mi val'!N14,'mil mi val'!N117)</f>
        <v>0.96120000000000005</v>
      </c>
      <c r="P30" s="161">
        <f>IF($A$2=1,'mil mi val'!O14,'mil mi val'!O117)</f>
        <v>0.96230000000000004</v>
      </c>
      <c r="Q30" s="161">
        <f>IF($A$2=1,'mil mi val'!P14,'mil mi val'!P117)</f>
        <v>0.96289999999999998</v>
      </c>
      <c r="R30" s="161">
        <f>IF($A$2=1,'mil mi val'!Q14,'mil mi val'!Q117)</f>
        <v>0.96499999999999997</v>
      </c>
      <c r="S30" s="161">
        <f>IF($A$2=1,'mil mi val'!R14,'mil mi val'!R117)</f>
        <v>0.96499999999999997</v>
      </c>
      <c r="T30" s="161">
        <f>IF($A$2=1,'mil mi val'!S14,'mil mi val'!S117)</f>
        <v>0.96499999999999997</v>
      </c>
      <c r="U30" s="161">
        <f>IF($A$2=1,'mil mi val'!T14,'mil mi val'!T117)</f>
        <v>0.96499999999999997</v>
      </c>
      <c r="V30" s="161">
        <f>IF($A$2=1,'mil mi val'!U14,'mil mi val'!U117)</f>
        <v>0.96499999999999997</v>
      </c>
      <c r="W30" s="161">
        <f>IF($A$2=1,'mil mi val'!V14,'mil mi val'!V117)</f>
        <v>0.96499999999999997</v>
      </c>
      <c r="X30" s="161">
        <f>IF($A$2=1,'mil mi val'!W14,'mil mi val'!W117)</f>
        <v>0.96499999999999997</v>
      </c>
      <c r="Y30" s="161">
        <f>IF($A$2=1,'mil mi val'!X14,'mil mi val'!X117)</f>
        <v>0.96499999999999997</v>
      </c>
      <c r="Z30" s="161">
        <f>IF($A$2=1,'mil mi val'!Y14,'mil mi val'!Y117)</f>
        <v>0.96499999999999997</v>
      </c>
      <c r="AA30" s="161">
        <f>IF($A$2=1,'mil mi val'!Z14,'mil mi val'!Z117)</f>
        <v>0.96499999999999997</v>
      </c>
      <c r="AB30" s="161">
        <f>IF($A$2=1,'mil mi val'!AA14,'mil mi val'!AA117)</f>
        <v>0.96499999999999997</v>
      </c>
      <c r="AC30" s="161">
        <f>IF($A$2=1,'mil mi val'!AB14,'mil mi val'!AB117)</f>
        <v>0.96499999999999997</v>
      </c>
      <c r="AD30" s="161">
        <f>IF($A$2=1,'mil mi val'!AC14,'mil mi val'!AC117)</f>
        <v>0.96499999999999997</v>
      </c>
      <c r="AE30" s="161">
        <f>IF($A$2=1,'mil mi val'!AD14,'mil mi val'!AD117)</f>
        <v>0.96499999999999997</v>
      </c>
      <c r="AF30" s="161">
        <f>IF($A$2=1,'mil mi val'!AE14,'mil mi val'!AE117)</f>
        <v>0.96499999999999997</v>
      </c>
      <c r="AG30" s="161">
        <f>IF($A$2=1,'mil mi val'!AF14,'mil mi val'!AF117)</f>
        <v>0.96499999999999997</v>
      </c>
      <c r="AH30" s="161">
        <f>IF($A$2=1,'mil mi val'!AG14,'mil mi val'!AG117)</f>
        <v>0.96499999999999997</v>
      </c>
      <c r="AI30" s="161">
        <f>IF($A$2=1,'mil mi val'!AH14,'mil mi val'!AH117)</f>
        <v>0.96499999999999997</v>
      </c>
      <c r="AJ30" s="161">
        <f>IF($A$2=1,'mil mi val'!AI14,'mil mi val'!AI117)</f>
        <v>0.96499999999999997</v>
      </c>
      <c r="AK30" s="161">
        <f>IF($A$2=1,'mil mi val'!AJ14,'mil mi val'!AJ117)</f>
        <v>0.96499999999999997</v>
      </c>
      <c r="AL30" s="161">
        <f>IF($A$2=1,'mil mi val'!AK14,'mil mi val'!AK117)</f>
        <v>0.96499999999999997</v>
      </c>
      <c r="AM30" s="161">
        <f>IF($A$2=1,'mil mi val'!AL14,'mil mi val'!AL117)</f>
        <v>0.96499999999999997</v>
      </c>
      <c r="AN30" s="161">
        <f>IF($A$2=1,'mil mi val'!AM14,'mil mi val'!AM117)</f>
        <v>0.96499999999999997</v>
      </c>
      <c r="AO30" s="161">
        <f>IF($A$2=1,'mil mi val'!AN14,'mil mi val'!AN117)</f>
        <v>0.96499999999999997</v>
      </c>
      <c r="AP30" s="161">
        <f>IF($A$2=1,'mil mi val'!AO14,'mil mi val'!AO117)</f>
        <v>0.96499999999999997</v>
      </c>
      <c r="AQ30" s="161">
        <f>IF($A$2=1,'mil mi val'!AP14,'mil mi val'!AP117)</f>
        <v>0.96499999999999997</v>
      </c>
      <c r="AR30" s="161">
        <f>IF($A$2=1,'mil mi val'!AQ14,'mil mi val'!AQ117)</f>
        <v>0.96499999999999997</v>
      </c>
      <c r="AS30" s="161">
        <f>IF($A$2=1,'mil mi val'!AR14,'mil mi val'!AR117)</f>
        <v>0.96499999999999997</v>
      </c>
      <c r="AT30" s="161">
        <f>IF($A$2=1,'mil mi val'!AS14,'mil mi val'!AS117)</f>
        <v>0.96499999999999997</v>
      </c>
      <c r="AU30" s="161">
        <f>IF($A$2=1,'mil mi val'!AT14,'mil mi val'!AT117)</f>
        <v>0.96499999999999997</v>
      </c>
      <c r="AV30" s="161">
        <f>IF($A$2=1,'mil mi val'!AU14,'mil mi val'!AU117)</f>
        <v>0.96499999999999997</v>
      </c>
      <c r="AW30" s="161">
        <f>IF($A$2=1,'mil mi val'!AV14,'mil mi val'!AV117)</f>
        <v>0.96499999999999997</v>
      </c>
      <c r="AX30" s="161">
        <f>IF($A$2=1,'mil mi val'!AW14,'mil mi val'!AW117)</f>
        <v>0.96499999999999997</v>
      </c>
      <c r="AY30" s="161">
        <f>IF($A$2=1,'mil mi val'!AX14,'mil mi val'!AX117)</f>
        <v>0.96499999999999997</v>
      </c>
      <c r="AZ30" s="161">
        <f>IF($A$2=1,'mil mi val'!AY14,'mil mi val'!AY117)</f>
        <v>0.96499999999999997</v>
      </c>
      <c r="BA30" s="161">
        <f>IF($A$2=1,'mil mi val'!AZ14,'mil mi val'!AZ117)</f>
        <v>0.96499999999999997</v>
      </c>
      <c r="BB30" s="161">
        <f>IF($A$2=1,'mil mi val'!BA14,'mil mi val'!BA117)</f>
        <v>0.96499999999999997</v>
      </c>
      <c r="BC30" s="161">
        <f>IF($A$2=1,'mil mi val'!BB14,'mil mi val'!BB117)</f>
        <v>0.96499999999999997</v>
      </c>
      <c r="BD30" s="161">
        <f>IF($A$2=1,'mil mi val'!BC14,'mil mi val'!BC117)</f>
        <v>0.96499999999999997</v>
      </c>
      <c r="BE30" s="161">
        <f>IF($A$2=1,'mil mi val'!BD14,'mil mi val'!BD117)</f>
        <v>0.96499999999999997</v>
      </c>
      <c r="BF30" s="161">
        <f>IF($A$2=1,'mil mi val'!BE14,'mil mi val'!BE117)</f>
        <v>0.96499999999999997</v>
      </c>
      <c r="BG30" s="161">
        <f>IF($A$2=1,'mil mi val'!BF14,'mil mi val'!BF117)</f>
        <v>0.96499999999999997</v>
      </c>
      <c r="BH30" s="161">
        <f>IF($A$2=1,'mil mi val'!BG14,'mil mi val'!BG117)</f>
        <v>0.96499999999999997</v>
      </c>
      <c r="BI30" s="161">
        <f>IF($A$2=1,'mil mi val'!BH14,'mil mi val'!BH117)</f>
        <v>0.96499999999999997</v>
      </c>
      <c r="BJ30" s="161">
        <f>IF($A$2=1,'mil mi val'!BI14,'mil mi val'!BI117)</f>
        <v>0.96499999999999997</v>
      </c>
      <c r="BK30" s="161">
        <f>IF($A$2=1,'mil mi val'!BJ14,'mil mi val'!BJ117)</f>
        <v>0.96499999999999997</v>
      </c>
      <c r="BL30" s="161">
        <f>IF($A$2=1,'mil mi val'!BK14,'mil mi val'!BK117)</f>
        <v>0.96499999999999997</v>
      </c>
      <c r="BM30" s="161">
        <f>IF($A$2=1,'mil mi val'!BL14,'mil mi val'!BL117)</f>
        <v>0.96499999999999997</v>
      </c>
      <c r="BN30" s="161">
        <f>IF($A$2=1,'mil mi val'!BM14,'mil mi val'!BM117)</f>
        <v>0.96499999999999997</v>
      </c>
      <c r="BO30" s="161">
        <f>IF($A$2=1,'mil mi val'!BN14,'mil mi val'!BN117)</f>
        <v>0.96499999999999997</v>
      </c>
      <c r="BP30" s="161">
        <f>IF($A$2=1,'mil mi val'!BO14,'mil mi val'!BO117)</f>
        <v>0.96499999999999997</v>
      </c>
      <c r="BQ30" s="161">
        <f>IF($A$2=1,'mil mi val'!BP14,'mil mi val'!BP117)</f>
        <v>0.96499999999999997</v>
      </c>
      <c r="BR30" s="161">
        <f>IF($A$2=1,'mil mi val'!BQ14,'mil mi val'!BQ117)</f>
        <v>0.96499999999999997</v>
      </c>
      <c r="BS30" s="161">
        <f>IF($A$2=1,'mil mi val'!BR14,'mil mi val'!BR117)</f>
        <v>0.96499999999999997</v>
      </c>
      <c r="BT30" s="161">
        <f>IF($A$2=1,'mil mi val'!BS14,'mil mi val'!BS117)</f>
        <v>0.96499999999999997</v>
      </c>
      <c r="BU30" s="161">
        <f>IF($A$2=1,'mil mi val'!BT14,'mil mi val'!BT117)</f>
        <v>0.96499999999999997</v>
      </c>
      <c r="BV30" s="161">
        <f>IF($A$2=1,'mil mi val'!BU14,'mil mi val'!BU117)</f>
        <v>0.96499999999999997</v>
      </c>
      <c r="BW30" s="161">
        <f>IF($A$2=1,'mil mi val'!BV14,'mil mi val'!BV117)</f>
        <v>0.96499999999999997</v>
      </c>
      <c r="BX30" s="161">
        <f>IF($A$2=1,'mil mi val'!BW14,'mil mi val'!BW117)</f>
        <v>0.96499999999999997</v>
      </c>
      <c r="BY30" s="161">
        <f>IF($A$2=1,'mil mi val'!BX14,'mil mi val'!BX117)</f>
        <v>0.96499999999999997</v>
      </c>
      <c r="BZ30" s="161">
        <f>IF($A$2=1,'mil mi val'!BY14,'mil mi val'!BY117)</f>
        <v>0.96499999999999997</v>
      </c>
      <c r="CA30" s="161">
        <f>IF($A$2=1,'mil mi val'!BZ14,'mil mi val'!BZ117)</f>
        <v>0.96499999999999997</v>
      </c>
      <c r="CB30" s="161">
        <f>IF($A$2=1,'mil mi val'!CA14,'mil mi val'!CA117)</f>
        <v>0.96499999999999997</v>
      </c>
      <c r="CC30" s="161">
        <f>IF($A$2=1,'mil mi val'!CB14,'mil mi val'!CB117)</f>
        <v>0.96499999999999997</v>
      </c>
      <c r="CD30" s="161">
        <f>IF($A$2=1,'mil mi val'!CC14,'mil mi val'!CC117)</f>
        <v>0.96499999999999997</v>
      </c>
      <c r="CE30" s="161">
        <f>IF($A$2=1,'mil mi val'!CD14,'mil mi val'!CD117)</f>
        <v>0.96499999999999997</v>
      </c>
      <c r="CF30" s="161">
        <f>IF($A$2=1,'mil mi val'!CE14,'mil mi val'!CE117)</f>
        <v>0.96499999999999997</v>
      </c>
      <c r="CG30" s="161">
        <f>IF($A$2=1,'mil mi val'!CF14,'mil mi val'!CF117)</f>
        <v>0.96499999999999997</v>
      </c>
      <c r="CH30" s="161">
        <f>IF($A$2=1,'mil mi val'!CG14,'mil mi val'!CG117)</f>
        <v>0.96499999999999997</v>
      </c>
      <c r="CI30" s="161">
        <f>IF($A$2=1,'mil mi val'!CH14,'mil mi val'!CH117)</f>
        <v>0.96499999999999997</v>
      </c>
      <c r="CJ30" s="161">
        <f>IF($A$2=1,'mil mi val'!CI14,'mil mi val'!CI117)</f>
        <v>0.96499999999999997</v>
      </c>
      <c r="CK30" s="161">
        <f>IF($A$2=1,'mil mi val'!CJ14,'mil mi val'!CJ117)</f>
        <v>0.96499999999999997</v>
      </c>
      <c r="CL30" s="161">
        <f>IF($A$2=1,'mil mi val'!CK14,'mil mi val'!CK117)</f>
        <v>0.96499999999999997</v>
      </c>
      <c r="CM30" s="161">
        <f>IF($A$2=1,'mil mi val'!CL14,'mil mi val'!CL117)</f>
        <v>0.96499999999999997</v>
      </c>
      <c r="CN30" s="161">
        <f>IF($A$2=1,'mil mi val'!CM14,'mil mi val'!CM117)</f>
        <v>0.96499999999999997</v>
      </c>
      <c r="CO30" s="161">
        <f>IF($A$2=1,'mil mi val'!CN14,'mil mi val'!CN117)</f>
        <v>0.96499999999999997</v>
      </c>
      <c r="CP30" s="161">
        <f>IF($A$2=1,'mil mi val'!CO14,'mil mi val'!CO117)</f>
        <v>0.96499999999999997</v>
      </c>
      <c r="CQ30" s="161">
        <f>IF($A$2=1,'mil mi val'!CP14,'mil mi val'!CP117)</f>
        <v>0.96499999999999997</v>
      </c>
      <c r="CR30" s="161">
        <f>IF($A$2=1,'mil mi val'!CQ14,'mil mi val'!CQ117)</f>
        <v>0.96499999999999997</v>
      </c>
      <c r="CS30" s="161">
        <f>IF($A$2=1,'mil mi val'!CR14,'mil mi val'!CR117)</f>
        <v>0.96499999999999997</v>
      </c>
      <c r="CT30" s="161">
        <f>IF($A$2=1,'mil mi val'!CS14,'mil mi val'!CS117)</f>
        <v>0.96499999999999997</v>
      </c>
      <c r="CU30" s="161">
        <f>IF($A$2=1,'mil mi val'!CT14,'mil mi val'!CT117)</f>
        <v>0.96499999999999997</v>
      </c>
      <c r="CV30" s="161">
        <f>IF($A$2=1,'mil mi val'!CU14,'mil mi val'!CU117)</f>
        <v>0.96499999999999997</v>
      </c>
      <c r="CW30" s="161">
        <f>IF($A$2=1,'mil mi val'!CV14,'mil mi val'!CV117)</f>
        <v>0.96499999999999997</v>
      </c>
      <c r="CX30" s="161">
        <f>IF($A$2=1,'mil mi val'!CW14,'mil mi val'!CW117)</f>
        <v>0.96499999999999997</v>
      </c>
      <c r="CY30" s="161">
        <f>IF($A$2=1,'mil mi val'!CX14,'mil mi val'!CX117)</f>
        <v>0.96499999999999997</v>
      </c>
      <c r="CZ30" s="161">
        <f>IF($A$2=1,'mil mi val'!CY14,'mil mi val'!CY117)</f>
        <v>0.96499999999999997</v>
      </c>
      <c r="DA30" s="161">
        <f>IF($A$2=1,'mil mi val'!CZ14,'mil mi val'!CZ117)</f>
        <v>0.96499999999999997</v>
      </c>
      <c r="DB30" s="161">
        <f>IF($A$2=1,'mil mi val'!DA14,'mil mi val'!DA117)</f>
        <v>0.96499999999999997</v>
      </c>
      <c r="DC30" s="161">
        <f>IF($A$2=1,'mil mi val'!DB14,'mil mi val'!DB117)</f>
        <v>0.96499999999999997</v>
      </c>
      <c r="DD30" s="161">
        <f>IF($A$2=1,'mil mi val'!DC14,'mil mi val'!DC117)</f>
        <v>0</v>
      </c>
      <c r="DE30" s="161">
        <f>IF($A$2=1,'mil mi val'!DD14,'mil mi val'!DD117)</f>
        <v>0</v>
      </c>
      <c r="DF30" s="161">
        <f>IF($A$2=1,'mil mi val'!DE14,'mil mi val'!DE117)</f>
        <v>0</v>
      </c>
    </row>
    <row r="31" spans="2:110" ht="14.5" x14ac:dyDescent="0.35">
      <c r="B31" s="149">
        <v>26</v>
      </c>
      <c r="C31" s="161">
        <f>IF($A$2=1,'mil mi val'!B15,'mil mi val'!B118)</f>
        <v>1</v>
      </c>
      <c r="D31" s="161">
        <f>IF($A$2=1,'mil mi val'!C15,'mil mi val'!C118)</f>
        <v>0.93159999999999998</v>
      </c>
      <c r="E31" s="161">
        <f>IF($A$2=1,'mil mi val'!D15,'mil mi val'!D118)</f>
        <v>0.93630000000000002</v>
      </c>
      <c r="F31" s="161">
        <f>IF($A$2=1,'mil mi val'!E15,'mil mi val'!E118)</f>
        <v>0.94059999999999999</v>
      </c>
      <c r="G31" s="161">
        <f>IF($A$2=1,'mil mi val'!F15,'mil mi val'!F118)</f>
        <v>0.94440000000000002</v>
      </c>
      <c r="H31" s="161">
        <f>IF($A$2=1,'mil mi val'!G15,'mil mi val'!G118)</f>
        <v>0.94730000000000003</v>
      </c>
      <c r="I31" s="161">
        <f>IF($A$2=1,'mil mi val'!H15,'mil mi val'!H118)</f>
        <v>0.94969999999999999</v>
      </c>
      <c r="J31" s="161">
        <f>IF($A$2=1,'mil mi val'!I15,'mil mi val'!I118)</f>
        <v>0.95199999999999996</v>
      </c>
      <c r="K31" s="161">
        <f>IF($A$2=1,'mil mi val'!J15,'mil mi val'!J118)</f>
        <v>0.95420000000000005</v>
      </c>
      <c r="L31" s="161">
        <f>IF($A$2=1,'mil mi val'!K15,'mil mi val'!K118)</f>
        <v>0.95630000000000004</v>
      </c>
      <c r="M31" s="161">
        <f>IF($A$2=1,'mil mi val'!L15,'mil mi val'!L118)</f>
        <v>0.95820000000000005</v>
      </c>
      <c r="N31" s="161">
        <f>IF($A$2=1,'mil mi val'!M15,'mil mi val'!M118)</f>
        <v>0.95989999999999998</v>
      </c>
      <c r="O31" s="161">
        <f>IF($A$2=1,'mil mi val'!N15,'mil mi val'!N118)</f>
        <v>0.96120000000000005</v>
      </c>
      <c r="P31" s="161">
        <f>IF($A$2=1,'mil mi val'!O15,'mil mi val'!O118)</f>
        <v>0.96230000000000004</v>
      </c>
      <c r="Q31" s="161">
        <f>IF($A$2=1,'mil mi val'!P15,'mil mi val'!P118)</f>
        <v>0.96289999999999998</v>
      </c>
      <c r="R31" s="161">
        <f>IF($A$2=1,'mil mi val'!Q15,'mil mi val'!Q118)</f>
        <v>0.96499999999999997</v>
      </c>
      <c r="S31" s="161">
        <f>IF($A$2=1,'mil mi val'!R15,'mil mi val'!R118)</f>
        <v>0.96499999999999997</v>
      </c>
      <c r="T31" s="161">
        <f>IF($A$2=1,'mil mi val'!S15,'mil mi val'!S118)</f>
        <v>0.96499999999999997</v>
      </c>
      <c r="U31" s="161">
        <f>IF($A$2=1,'mil mi val'!T15,'mil mi val'!T118)</f>
        <v>0.96499999999999997</v>
      </c>
      <c r="V31" s="161">
        <f>IF($A$2=1,'mil mi val'!U15,'mil mi val'!U118)</f>
        <v>0.96499999999999997</v>
      </c>
      <c r="W31" s="161">
        <f>IF($A$2=1,'mil mi val'!V15,'mil mi val'!V118)</f>
        <v>0.96499999999999997</v>
      </c>
      <c r="X31" s="161">
        <f>IF($A$2=1,'mil mi val'!W15,'mil mi val'!W118)</f>
        <v>0.96499999999999997</v>
      </c>
      <c r="Y31" s="161">
        <f>IF($A$2=1,'mil mi val'!X15,'mil mi val'!X118)</f>
        <v>0.96499999999999997</v>
      </c>
      <c r="Z31" s="161">
        <f>IF($A$2=1,'mil mi val'!Y15,'mil mi val'!Y118)</f>
        <v>0.96499999999999997</v>
      </c>
      <c r="AA31" s="161">
        <f>IF($A$2=1,'mil mi val'!Z15,'mil mi val'!Z118)</f>
        <v>0.96499999999999997</v>
      </c>
      <c r="AB31" s="161">
        <f>IF($A$2=1,'mil mi val'!AA15,'mil mi val'!AA118)</f>
        <v>0.96499999999999997</v>
      </c>
      <c r="AC31" s="161">
        <f>IF($A$2=1,'mil mi val'!AB15,'mil mi val'!AB118)</f>
        <v>0.96499999999999997</v>
      </c>
      <c r="AD31" s="161">
        <f>IF($A$2=1,'mil mi val'!AC15,'mil mi val'!AC118)</f>
        <v>0.96499999999999997</v>
      </c>
      <c r="AE31" s="161">
        <f>IF($A$2=1,'mil mi val'!AD15,'mil mi val'!AD118)</f>
        <v>0.96499999999999997</v>
      </c>
      <c r="AF31" s="161">
        <f>IF($A$2=1,'mil mi val'!AE15,'mil mi val'!AE118)</f>
        <v>0.96499999999999997</v>
      </c>
      <c r="AG31" s="161">
        <f>IF($A$2=1,'mil mi val'!AF15,'mil mi val'!AF118)</f>
        <v>0.96499999999999997</v>
      </c>
      <c r="AH31" s="161">
        <f>IF($A$2=1,'mil mi val'!AG15,'mil mi val'!AG118)</f>
        <v>0.96499999999999997</v>
      </c>
      <c r="AI31" s="161">
        <f>IF($A$2=1,'mil mi val'!AH15,'mil mi val'!AH118)</f>
        <v>0.96499999999999997</v>
      </c>
      <c r="AJ31" s="161">
        <f>IF($A$2=1,'mil mi val'!AI15,'mil mi val'!AI118)</f>
        <v>0.96499999999999997</v>
      </c>
      <c r="AK31" s="161">
        <f>IF($A$2=1,'mil mi val'!AJ15,'mil mi val'!AJ118)</f>
        <v>0.96499999999999997</v>
      </c>
      <c r="AL31" s="161">
        <f>IF($A$2=1,'mil mi val'!AK15,'mil mi val'!AK118)</f>
        <v>0.96499999999999997</v>
      </c>
      <c r="AM31" s="161">
        <f>IF($A$2=1,'mil mi val'!AL15,'mil mi val'!AL118)</f>
        <v>0.96499999999999997</v>
      </c>
      <c r="AN31" s="161">
        <f>IF($A$2=1,'mil mi val'!AM15,'mil mi val'!AM118)</f>
        <v>0.96499999999999997</v>
      </c>
      <c r="AO31" s="161">
        <f>IF($A$2=1,'mil mi val'!AN15,'mil mi val'!AN118)</f>
        <v>0.96499999999999997</v>
      </c>
      <c r="AP31" s="161">
        <f>IF($A$2=1,'mil mi val'!AO15,'mil mi val'!AO118)</f>
        <v>0.96499999999999997</v>
      </c>
      <c r="AQ31" s="161">
        <f>IF($A$2=1,'mil mi val'!AP15,'mil mi val'!AP118)</f>
        <v>0.96499999999999997</v>
      </c>
      <c r="AR31" s="161">
        <f>IF($A$2=1,'mil mi val'!AQ15,'mil mi val'!AQ118)</f>
        <v>0.96499999999999997</v>
      </c>
      <c r="AS31" s="161">
        <f>IF($A$2=1,'mil mi val'!AR15,'mil mi val'!AR118)</f>
        <v>0.96499999999999997</v>
      </c>
      <c r="AT31" s="161">
        <f>IF($A$2=1,'mil mi val'!AS15,'mil mi val'!AS118)</f>
        <v>0.96499999999999997</v>
      </c>
      <c r="AU31" s="161">
        <f>IF($A$2=1,'mil mi val'!AT15,'mil mi val'!AT118)</f>
        <v>0.96499999999999997</v>
      </c>
      <c r="AV31" s="161">
        <f>IF($A$2=1,'mil mi val'!AU15,'mil mi val'!AU118)</f>
        <v>0.96499999999999997</v>
      </c>
      <c r="AW31" s="161">
        <f>IF($A$2=1,'mil mi val'!AV15,'mil mi val'!AV118)</f>
        <v>0.96499999999999997</v>
      </c>
      <c r="AX31" s="161">
        <f>IF($A$2=1,'mil mi val'!AW15,'mil mi val'!AW118)</f>
        <v>0.96499999999999997</v>
      </c>
      <c r="AY31" s="161">
        <f>IF($A$2=1,'mil mi val'!AX15,'mil mi val'!AX118)</f>
        <v>0.96499999999999997</v>
      </c>
      <c r="AZ31" s="161">
        <f>IF($A$2=1,'mil mi val'!AY15,'mil mi val'!AY118)</f>
        <v>0.96499999999999997</v>
      </c>
      <c r="BA31" s="161">
        <f>IF($A$2=1,'mil mi val'!AZ15,'mil mi val'!AZ118)</f>
        <v>0.96499999999999997</v>
      </c>
      <c r="BB31" s="161">
        <f>IF($A$2=1,'mil mi val'!BA15,'mil mi val'!BA118)</f>
        <v>0.96499999999999997</v>
      </c>
      <c r="BC31" s="161">
        <f>IF($A$2=1,'mil mi val'!BB15,'mil mi val'!BB118)</f>
        <v>0.96499999999999997</v>
      </c>
      <c r="BD31" s="161">
        <f>IF($A$2=1,'mil mi val'!BC15,'mil mi val'!BC118)</f>
        <v>0.96499999999999997</v>
      </c>
      <c r="BE31" s="161">
        <f>IF($A$2=1,'mil mi val'!BD15,'mil mi val'!BD118)</f>
        <v>0.96499999999999997</v>
      </c>
      <c r="BF31" s="161">
        <f>IF($A$2=1,'mil mi val'!BE15,'mil mi val'!BE118)</f>
        <v>0.96499999999999997</v>
      </c>
      <c r="BG31" s="161">
        <f>IF($A$2=1,'mil mi val'!BF15,'mil mi val'!BF118)</f>
        <v>0.96499999999999997</v>
      </c>
      <c r="BH31" s="161">
        <f>IF($A$2=1,'mil mi val'!BG15,'mil mi val'!BG118)</f>
        <v>0.96499999999999997</v>
      </c>
      <c r="BI31" s="161">
        <f>IF($A$2=1,'mil mi val'!BH15,'mil mi val'!BH118)</f>
        <v>0.96499999999999997</v>
      </c>
      <c r="BJ31" s="161">
        <f>IF($A$2=1,'mil mi val'!BI15,'mil mi val'!BI118)</f>
        <v>0.96499999999999997</v>
      </c>
      <c r="BK31" s="161">
        <f>IF($A$2=1,'mil mi val'!BJ15,'mil mi val'!BJ118)</f>
        <v>0.96499999999999997</v>
      </c>
      <c r="BL31" s="161">
        <f>IF($A$2=1,'mil mi val'!BK15,'mil mi val'!BK118)</f>
        <v>0.96499999999999997</v>
      </c>
      <c r="BM31" s="161">
        <f>IF($A$2=1,'mil mi val'!BL15,'mil mi val'!BL118)</f>
        <v>0.96499999999999997</v>
      </c>
      <c r="BN31" s="161">
        <f>IF($A$2=1,'mil mi val'!BM15,'mil mi val'!BM118)</f>
        <v>0.96499999999999997</v>
      </c>
      <c r="BO31" s="161">
        <f>IF($A$2=1,'mil mi val'!BN15,'mil mi val'!BN118)</f>
        <v>0.96499999999999997</v>
      </c>
      <c r="BP31" s="161">
        <f>IF($A$2=1,'mil mi val'!BO15,'mil mi val'!BO118)</f>
        <v>0.96499999999999997</v>
      </c>
      <c r="BQ31" s="161">
        <f>IF($A$2=1,'mil mi val'!BP15,'mil mi val'!BP118)</f>
        <v>0.96499999999999997</v>
      </c>
      <c r="BR31" s="161">
        <f>IF($A$2=1,'mil mi val'!BQ15,'mil mi val'!BQ118)</f>
        <v>0.96499999999999997</v>
      </c>
      <c r="BS31" s="161">
        <f>IF($A$2=1,'mil mi val'!BR15,'mil mi val'!BR118)</f>
        <v>0.96499999999999997</v>
      </c>
      <c r="BT31" s="161">
        <f>IF($A$2=1,'mil mi val'!BS15,'mil mi val'!BS118)</f>
        <v>0.96499999999999997</v>
      </c>
      <c r="BU31" s="161">
        <f>IF($A$2=1,'mil mi val'!BT15,'mil mi val'!BT118)</f>
        <v>0.96499999999999997</v>
      </c>
      <c r="BV31" s="161">
        <f>IF($A$2=1,'mil mi val'!BU15,'mil mi val'!BU118)</f>
        <v>0.96499999999999997</v>
      </c>
      <c r="BW31" s="161">
        <f>IF($A$2=1,'mil mi val'!BV15,'mil mi val'!BV118)</f>
        <v>0.96499999999999997</v>
      </c>
      <c r="BX31" s="161">
        <f>IF($A$2=1,'mil mi val'!BW15,'mil mi val'!BW118)</f>
        <v>0.96499999999999997</v>
      </c>
      <c r="BY31" s="161">
        <f>IF($A$2=1,'mil mi val'!BX15,'mil mi val'!BX118)</f>
        <v>0.96499999999999997</v>
      </c>
      <c r="BZ31" s="161">
        <f>IF($A$2=1,'mil mi val'!BY15,'mil mi val'!BY118)</f>
        <v>0.96499999999999997</v>
      </c>
      <c r="CA31" s="161">
        <f>IF($A$2=1,'mil mi val'!BZ15,'mil mi val'!BZ118)</f>
        <v>0.96499999999999997</v>
      </c>
      <c r="CB31" s="161">
        <f>IF($A$2=1,'mil mi val'!CA15,'mil mi val'!CA118)</f>
        <v>0.96499999999999997</v>
      </c>
      <c r="CC31" s="161">
        <f>IF($A$2=1,'mil mi val'!CB15,'mil mi val'!CB118)</f>
        <v>0.96499999999999997</v>
      </c>
      <c r="CD31" s="161">
        <f>IF($A$2=1,'mil mi val'!CC15,'mil mi val'!CC118)</f>
        <v>0.96499999999999997</v>
      </c>
      <c r="CE31" s="161">
        <f>IF($A$2=1,'mil mi val'!CD15,'mil mi val'!CD118)</f>
        <v>0.96499999999999997</v>
      </c>
      <c r="CF31" s="161">
        <f>IF($A$2=1,'mil mi val'!CE15,'mil mi val'!CE118)</f>
        <v>0.96499999999999997</v>
      </c>
      <c r="CG31" s="161">
        <f>IF($A$2=1,'mil mi val'!CF15,'mil mi val'!CF118)</f>
        <v>0.96499999999999997</v>
      </c>
      <c r="CH31" s="161">
        <f>IF($A$2=1,'mil mi val'!CG15,'mil mi val'!CG118)</f>
        <v>0.96499999999999997</v>
      </c>
      <c r="CI31" s="161">
        <f>IF($A$2=1,'mil mi val'!CH15,'mil mi val'!CH118)</f>
        <v>0.96499999999999997</v>
      </c>
      <c r="CJ31" s="161">
        <f>IF($A$2=1,'mil mi val'!CI15,'mil mi val'!CI118)</f>
        <v>0.96499999999999997</v>
      </c>
      <c r="CK31" s="161">
        <f>IF($A$2=1,'mil mi val'!CJ15,'mil mi val'!CJ118)</f>
        <v>0.96499999999999997</v>
      </c>
      <c r="CL31" s="161">
        <f>IF($A$2=1,'mil mi val'!CK15,'mil mi val'!CK118)</f>
        <v>0.96499999999999997</v>
      </c>
      <c r="CM31" s="161">
        <f>IF($A$2=1,'mil mi val'!CL15,'mil mi val'!CL118)</f>
        <v>0.96499999999999997</v>
      </c>
      <c r="CN31" s="161">
        <f>IF($A$2=1,'mil mi val'!CM15,'mil mi val'!CM118)</f>
        <v>0.96499999999999997</v>
      </c>
      <c r="CO31" s="161">
        <f>IF($A$2=1,'mil mi val'!CN15,'mil mi val'!CN118)</f>
        <v>0.96499999999999997</v>
      </c>
      <c r="CP31" s="161">
        <f>IF($A$2=1,'mil mi val'!CO15,'mil mi val'!CO118)</f>
        <v>0.96499999999999997</v>
      </c>
      <c r="CQ31" s="161">
        <f>IF($A$2=1,'mil mi val'!CP15,'mil mi val'!CP118)</f>
        <v>0.96499999999999997</v>
      </c>
      <c r="CR31" s="161">
        <f>IF($A$2=1,'mil mi val'!CQ15,'mil mi val'!CQ118)</f>
        <v>0.96499999999999997</v>
      </c>
      <c r="CS31" s="161">
        <f>IF($A$2=1,'mil mi val'!CR15,'mil mi val'!CR118)</f>
        <v>0.96499999999999997</v>
      </c>
      <c r="CT31" s="161">
        <f>IF($A$2=1,'mil mi val'!CS15,'mil mi val'!CS118)</f>
        <v>0.96499999999999997</v>
      </c>
      <c r="CU31" s="161">
        <f>IF($A$2=1,'mil mi val'!CT15,'mil mi val'!CT118)</f>
        <v>0.96499999999999997</v>
      </c>
      <c r="CV31" s="161">
        <f>IF($A$2=1,'mil mi val'!CU15,'mil mi val'!CU118)</f>
        <v>0.96499999999999997</v>
      </c>
      <c r="CW31" s="161">
        <f>IF($A$2=1,'mil mi val'!CV15,'mil mi val'!CV118)</f>
        <v>0.96499999999999997</v>
      </c>
      <c r="CX31" s="161">
        <f>IF($A$2=1,'mil mi val'!CW15,'mil mi val'!CW118)</f>
        <v>0.96499999999999997</v>
      </c>
      <c r="CY31" s="161">
        <f>IF($A$2=1,'mil mi val'!CX15,'mil mi val'!CX118)</f>
        <v>0.96499999999999997</v>
      </c>
      <c r="CZ31" s="161">
        <f>IF($A$2=1,'mil mi val'!CY15,'mil mi val'!CY118)</f>
        <v>0.96499999999999997</v>
      </c>
      <c r="DA31" s="161">
        <f>IF($A$2=1,'mil mi val'!CZ15,'mil mi val'!CZ118)</f>
        <v>0.96499999999999997</v>
      </c>
      <c r="DB31" s="161">
        <f>IF($A$2=1,'mil mi val'!DA15,'mil mi val'!DA118)</f>
        <v>0.96499999999999997</v>
      </c>
      <c r="DC31" s="161">
        <f>IF($A$2=1,'mil mi val'!DB15,'mil mi val'!DB118)</f>
        <v>0.96499999999999997</v>
      </c>
      <c r="DD31" s="161">
        <f>IF($A$2=1,'mil mi val'!DC15,'mil mi val'!DC118)</f>
        <v>0</v>
      </c>
      <c r="DE31" s="161">
        <f>IF($A$2=1,'mil mi val'!DD15,'mil mi val'!DD118)</f>
        <v>0</v>
      </c>
      <c r="DF31" s="161">
        <f>IF($A$2=1,'mil mi val'!DE15,'mil mi val'!DE118)</f>
        <v>0</v>
      </c>
    </row>
    <row r="32" spans="2:110" ht="14.5" x14ac:dyDescent="0.35">
      <c r="B32" s="149">
        <v>27</v>
      </c>
      <c r="C32" s="161">
        <f>IF($A$2=1,'mil mi val'!B16,'mil mi val'!B119)</f>
        <v>1</v>
      </c>
      <c r="D32" s="161">
        <f>IF($A$2=1,'mil mi val'!C16,'mil mi val'!C119)</f>
        <v>0.9325</v>
      </c>
      <c r="E32" s="161">
        <f>IF($A$2=1,'mil mi val'!D16,'mil mi val'!D119)</f>
        <v>0.93679999999999997</v>
      </c>
      <c r="F32" s="161">
        <f>IF($A$2=1,'mil mi val'!E16,'mil mi val'!E119)</f>
        <v>0.94089999999999996</v>
      </c>
      <c r="G32" s="161">
        <f>IF($A$2=1,'mil mi val'!F16,'mil mi val'!F119)</f>
        <v>0.94440000000000002</v>
      </c>
      <c r="H32" s="161">
        <f>IF($A$2=1,'mil mi val'!G16,'mil mi val'!G119)</f>
        <v>0.94730000000000003</v>
      </c>
      <c r="I32" s="161">
        <f>IF($A$2=1,'mil mi val'!H16,'mil mi val'!H119)</f>
        <v>0.94969999999999999</v>
      </c>
      <c r="J32" s="161">
        <f>IF($A$2=1,'mil mi val'!I16,'mil mi val'!I119)</f>
        <v>0.95199999999999996</v>
      </c>
      <c r="K32" s="161">
        <f>IF($A$2=1,'mil mi val'!J16,'mil mi val'!J119)</f>
        <v>0.95420000000000005</v>
      </c>
      <c r="L32" s="161">
        <f>IF($A$2=1,'mil mi val'!K16,'mil mi val'!K119)</f>
        <v>0.95630000000000004</v>
      </c>
      <c r="M32" s="161">
        <f>IF($A$2=1,'mil mi val'!L16,'mil mi val'!L119)</f>
        <v>0.95820000000000005</v>
      </c>
      <c r="N32" s="161">
        <f>IF($A$2=1,'mil mi val'!M16,'mil mi val'!M119)</f>
        <v>0.95989999999999998</v>
      </c>
      <c r="O32" s="161">
        <f>IF($A$2=1,'mil mi val'!N16,'mil mi val'!N119)</f>
        <v>0.96120000000000005</v>
      </c>
      <c r="P32" s="161">
        <f>IF($A$2=1,'mil mi val'!O16,'mil mi val'!O119)</f>
        <v>0.96230000000000004</v>
      </c>
      <c r="Q32" s="161">
        <f>IF($A$2=1,'mil mi val'!P16,'mil mi val'!P119)</f>
        <v>0.96289999999999998</v>
      </c>
      <c r="R32" s="161">
        <f>IF($A$2=1,'mil mi val'!Q16,'mil mi val'!Q119)</f>
        <v>0.96499999999999997</v>
      </c>
      <c r="S32" s="161">
        <f>IF($A$2=1,'mil mi val'!R16,'mil mi val'!R119)</f>
        <v>0.96499999999999997</v>
      </c>
      <c r="T32" s="161">
        <f>IF($A$2=1,'mil mi val'!S16,'mil mi val'!S119)</f>
        <v>0.96499999999999997</v>
      </c>
      <c r="U32" s="161">
        <f>IF($A$2=1,'mil mi val'!T16,'mil mi val'!T119)</f>
        <v>0.96499999999999997</v>
      </c>
      <c r="V32" s="161">
        <f>IF($A$2=1,'mil mi val'!U16,'mil mi val'!U119)</f>
        <v>0.96499999999999997</v>
      </c>
      <c r="W32" s="161">
        <f>IF($A$2=1,'mil mi val'!V16,'mil mi val'!V119)</f>
        <v>0.96499999999999997</v>
      </c>
      <c r="X32" s="161">
        <f>IF($A$2=1,'mil mi val'!W16,'mil mi val'!W119)</f>
        <v>0.96499999999999997</v>
      </c>
      <c r="Y32" s="161">
        <f>IF($A$2=1,'mil mi val'!X16,'mil mi val'!X119)</f>
        <v>0.96499999999999997</v>
      </c>
      <c r="Z32" s="161">
        <f>IF($A$2=1,'mil mi val'!Y16,'mil mi val'!Y119)</f>
        <v>0.96499999999999997</v>
      </c>
      <c r="AA32" s="161">
        <f>IF($A$2=1,'mil mi val'!Z16,'mil mi val'!Z119)</f>
        <v>0.96499999999999997</v>
      </c>
      <c r="AB32" s="161">
        <f>IF($A$2=1,'mil mi val'!AA16,'mil mi val'!AA119)</f>
        <v>0.96499999999999997</v>
      </c>
      <c r="AC32" s="161">
        <f>IF($A$2=1,'mil mi val'!AB16,'mil mi val'!AB119)</f>
        <v>0.96499999999999997</v>
      </c>
      <c r="AD32" s="161">
        <f>IF($A$2=1,'mil mi val'!AC16,'mil mi val'!AC119)</f>
        <v>0.96499999999999997</v>
      </c>
      <c r="AE32" s="161">
        <f>IF($A$2=1,'mil mi val'!AD16,'mil mi val'!AD119)</f>
        <v>0.96499999999999997</v>
      </c>
      <c r="AF32" s="161">
        <f>IF($A$2=1,'mil mi val'!AE16,'mil mi val'!AE119)</f>
        <v>0.96499999999999997</v>
      </c>
      <c r="AG32" s="161">
        <f>IF($A$2=1,'mil mi val'!AF16,'mil mi val'!AF119)</f>
        <v>0.96499999999999997</v>
      </c>
      <c r="AH32" s="161">
        <f>IF($A$2=1,'mil mi val'!AG16,'mil mi val'!AG119)</f>
        <v>0.96499999999999997</v>
      </c>
      <c r="AI32" s="161">
        <f>IF($A$2=1,'mil mi val'!AH16,'mil mi val'!AH119)</f>
        <v>0.96499999999999997</v>
      </c>
      <c r="AJ32" s="161">
        <f>IF($A$2=1,'mil mi val'!AI16,'mil mi val'!AI119)</f>
        <v>0.96499999999999997</v>
      </c>
      <c r="AK32" s="161">
        <f>IF($A$2=1,'mil mi val'!AJ16,'mil mi val'!AJ119)</f>
        <v>0.96499999999999997</v>
      </c>
      <c r="AL32" s="161">
        <f>IF($A$2=1,'mil mi val'!AK16,'mil mi val'!AK119)</f>
        <v>0.96499999999999997</v>
      </c>
      <c r="AM32" s="161">
        <f>IF($A$2=1,'mil mi val'!AL16,'mil mi val'!AL119)</f>
        <v>0.96499999999999997</v>
      </c>
      <c r="AN32" s="161">
        <f>IF($A$2=1,'mil mi val'!AM16,'mil mi val'!AM119)</f>
        <v>0.96499999999999997</v>
      </c>
      <c r="AO32" s="161">
        <f>IF($A$2=1,'mil mi val'!AN16,'mil mi val'!AN119)</f>
        <v>0.96499999999999997</v>
      </c>
      <c r="AP32" s="161">
        <f>IF($A$2=1,'mil mi val'!AO16,'mil mi val'!AO119)</f>
        <v>0.96499999999999997</v>
      </c>
      <c r="AQ32" s="161">
        <f>IF($A$2=1,'mil mi val'!AP16,'mil mi val'!AP119)</f>
        <v>0.96499999999999997</v>
      </c>
      <c r="AR32" s="161">
        <f>IF($A$2=1,'mil mi val'!AQ16,'mil mi val'!AQ119)</f>
        <v>0.96499999999999997</v>
      </c>
      <c r="AS32" s="161">
        <f>IF($A$2=1,'mil mi val'!AR16,'mil mi val'!AR119)</f>
        <v>0.96499999999999997</v>
      </c>
      <c r="AT32" s="161">
        <f>IF($A$2=1,'mil mi val'!AS16,'mil mi val'!AS119)</f>
        <v>0.96499999999999997</v>
      </c>
      <c r="AU32" s="161">
        <f>IF($A$2=1,'mil mi val'!AT16,'mil mi val'!AT119)</f>
        <v>0.96499999999999997</v>
      </c>
      <c r="AV32" s="161">
        <f>IF($A$2=1,'mil mi val'!AU16,'mil mi val'!AU119)</f>
        <v>0.96499999999999997</v>
      </c>
      <c r="AW32" s="161">
        <f>IF($A$2=1,'mil mi val'!AV16,'mil mi val'!AV119)</f>
        <v>0.96499999999999997</v>
      </c>
      <c r="AX32" s="161">
        <f>IF($A$2=1,'mil mi val'!AW16,'mil mi val'!AW119)</f>
        <v>0.96499999999999997</v>
      </c>
      <c r="AY32" s="161">
        <f>IF($A$2=1,'mil mi val'!AX16,'mil mi val'!AX119)</f>
        <v>0.96499999999999997</v>
      </c>
      <c r="AZ32" s="161">
        <f>IF($A$2=1,'mil mi val'!AY16,'mil mi val'!AY119)</f>
        <v>0.96499999999999997</v>
      </c>
      <c r="BA32" s="161">
        <f>IF($A$2=1,'mil mi val'!AZ16,'mil mi val'!AZ119)</f>
        <v>0.96499999999999997</v>
      </c>
      <c r="BB32" s="161">
        <f>IF($A$2=1,'mil mi val'!BA16,'mil mi val'!BA119)</f>
        <v>0.96499999999999997</v>
      </c>
      <c r="BC32" s="161">
        <f>IF($A$2=1,'mil mi val'!BB16,'mil mi val'!BB119)</f>
        <v>0.96499999999999997</v>
      </c>
      <c r="BD32" s="161">
        <f>IF($A$2=1,'mil mi val'!BC16,'mil mi val'!BC119)</f>
        <v>0.96499999999999997</v>
      </c>
      <c r="BE32" s="161">
        <f>IF($A$2=1,'mil mi val'!BD16,'mil mi val'!BD119)</f>
        <v>0.96499999999999997</v>
      </c>
      <c r="BF32" s="161">
        <f>IF($A$2=1,'mil mi val'!BE16,'mil mi val'!BE119)</f>
        <v>0.96499999999999997</v>
      </c>
      <c r="BG32" s="161">
        <f>IF($A$2=1,'mil mi val'!BF16,'mil mi val'!BF119)</f>
        <v>0.96499999999999997</v>
      </c>
      <c r="BH32" s="161">
        <f>IF($A$2=1,'mil mi val'!BG16,'mil mi val'!BG119)</f>
        <v>0.96499999999999997</v>
      </c>
      <c r="BI32" s="161">
        <f>IF($A$2=1,'mil mi val'!BH16,'mil mi val'!BH119)</f>
        <v>0.96499999999999997</v>
      </c>
      <c r="BJ32" s="161">
        <f>IF($A$2=1,'mil mi val'!BI16,'mil mi val'!BI119)</f>
        <v>0.96499999999999997</v>
      </c>
      <c r="BK32" s="161">
        <f>IF($A$2=1,'mil mi val'!BJ16,'mil mi val'!BJ119)</f>
        <v>0.96499999999999997</v>
      </c>
      <c r="BL32" s="161">
        <f>IF($A$2=1,'mil mi val'!BK16,'mil mi val'!BK119)</f>
        <v>0.96499999999999997</v>
      </c>
      <c r="BM32" s="161">
        <f>IF($A$2=1,'mil mi val'!BL16,'mil mi val'!BL119)</f>
        <v>0.96499999999999997</v>
      </c>
      <c r="BN32" s="161">
        <f>IF($A$2=1,'mil mi val'!BM16,'mil mi val'!BM119)</f>
        <v>0.96499999999999997</v>
      </c>
      <c r="BO32" s="161">
        <f>IF($A$2=1,'mil mi val'!BN16,'mil mi val'!BN119)</f>
        <v>0.96499999999999997</v>
      </c>
      <c r="BP32" s="161">
        <f>IF($A$2=1,'mil mi val'!BO16,'mil mi val'!BO119)</f>
        <v>0.96499999999999997</v>
      </c>
      <c r="BQ32" s="161">
        <f>IF($A$2=1,'mil mi val'!BP16,'mil mi val'!BP119)</f>
        <v>0.96499999999999997</v>
      </c>
      <c r="BR32" s="161">
        <f>IF($A$2=1,'mil mi val'!BQ16,'mil mi val'!BQ119)</f>
        <v>0.96499999999999997</v>
      </c>
      <c r="BS32" s="161">
        <f>IF($A$2=1,'mil mi val'!BR16,'mil mi val'!BR119)</f>
        <v>0.96499999999999997</v>
      </c>
      <c r="BT32" s="161">
        <f>IF($A$2=1,'mil mi val'!BS16,'mil mi val'!BS119)</f>
        <v>0.96499999999999997</v>
      </c>
      <c r="BU32" s="161">
        <f>IF($A$2=1,'mil mi val'!BT16,'mil mi val'!BT119)</f>
        <v>0.96499999999999997</v>
      </c>
      <c r="BV32" s="161">
        <f>IF($A$2=1,'mil mi val'!BU16,'mil mi val'!BU119)</f>
        <v>0.96499999999999997</v>
      </c>
      <c r="BW32" s="161">
        <f>IF($A$2=1,'mil mi val'!BV16,'mil mi val'!BV119)</f>
        <v>0.96499999999999997</v>
      </c>
      <c r="BX32" s="161">
        <f>IF($A$2=1,'mil mi val'!BW16,'mil mi val'!BW119)</f>
        <v>0.96499999999999997</v>
      </c>
      <c r="BY32" s="161">
        <f>IF($A$2=1,'mil mi val'!BX16,'mil mi val'!BX119)</f>
        <v>0.96499999999999997</v>
      </c>
      <c r="BZ32" s="161">
        <f>IF($A$2=1,'mil mi val'!BY16,'mil mi val'!BY119)</f>
        <v>0.96499999999999997</v>
      </c>
      <c r="CA32" s="161">
        <f>IF($A$2=1,'mil mi val'!BZ16,'mil mi val'!BZ119)</f>
        <v>0.96499999999999997</v>
      </c>
      <c r="CB32" s="161">
        <f>IF($A$2=1,'mil mi val'!CA16,'mil mi val'!CA119)</f>
        <v>0.96499999999999997</v>
      </c>
      <c r="CC32" s="161">
        <f>IF($A$2=1,'mil mi val'!CB16,'mil mi val'!CB119)</f>
        <v>0.96499999999999997</v>
      </c>
      <c r="CD32" s="161">
        <f>IF($A$2=1,'mil mi val'!CC16,'mil mi val'!CC119)</f>
        <v>0.96499999999999997</v>
      </c>
      <c r="CE32" s="161">
        <f>IF($A$2=1,'mil mi val'!CD16,'mil mi val'!CD119)</f>
        <v>0.96499999999999997</v>
      </c>
      <c r="CF32" s="161">
        <f>IF($A$2=1,'mil mi val'!CE16,'mil mi val'!CE119)</f>
        <v>0.96499999999999997</v>
      </c>
      <c r="CG32" s="161">
        <f>IF($A$2=1,'mil mi val'!CF16,'mil mi val'!CF119)</f>
        <v>0.96499999999999997</v>
      </c>
      <c r="CH32" s="161">
        <f>IF($A$2=1,'mil mi val'!CG16,'mil mi val'!CG119)</f>
        <v>0.96499999999999997</v>
      </c>
      <c r="CI32" s="161">
        <f>IF($A$2=1,'mil mi val'!CH16,'mil mi val'!CH119)</f>
        <v>0.96499999999999997</v>
      </c>
      <c r="CJ32" s="161">
        <f>IF($A$2=1,'mil mi val'!CI16,'mil mi val'!CI119)</f>
        <v>0.96499999999999997</v>
      </c>
      <c r="CK32" s="161">
        <f>IF($A$2=1,'mil mi val'!CJ16,'mil mi val'!CJ119)</f>
        <v>0.96499999999999997</v>
      </c>
      <c r="CL32" s="161">
        <f>IF($A$2=1,'mil mi val'!CK16,'mil mi val'!CK119)</f>
        <v>0.96499999999999997</v>
      </c>
      <c r="CM32" s="161">
        <f>IF($A$2=1,'mil mi val'!CL16,'mil mi val'!CL119)</f>
        <v>0.96499999999999997</v>
      </c>
      <c r="CN32" s="161">
        <f>IF($A$2=1,'mil mi val'!CM16,'mil mi val'!CM119)</f>
        <v>0.96499999999999997</v>
      </c>
      <c r="CO32" s="161">
        <f>IF($A$2=1,'mil mi val'!CN16,'mil mi val'!CN119)</f>
        <v>0.96499999999999997</v>
      </c>
      <c r="CP32" s="161">
        <f>IF($A$2=1,'mil mi val'!CO16,'mil mi val'!CO119)</f>
        <v>0.96499999999999997</v>
      </c>
      <c r="CQ32" s="161">
        <f>IF($A$2=1,'mil mi val'!CP16,'mil mi val'!CP119)</f>
        <v>0.96499999999999997</v>
      </c>
      <c r="CR32" s="161">
        <f>IF($A$2=1,'mil mi val'!CQ16,'mil mi val'!CQ119)</f>
        <v>0.96499999999999997</v>
      </c>
      <c r="CS32" s="161">
        <f>IF($A$2=1,'mil mi val'!CR16,'mil mi val'!CR119)</f>
        <v>0.96499999999999997</v>
      </c>
      <c r="CT32" s="161">
        <f>IF($A$2=1,'mil mi val'!CS16,'mil mi val'!CS119)</f>
        <v>0.96499999999999997</v>
      </c>
      <c r="CU32" s="161">
        <f>IF($A$2=1,'mil mi val'!CT16,'mil mi val'!CT119)</f>
        <v>0.96499999999999997</v>
      </c>
      <c r="CV32" s="161">
        <f>IF($A$2=1,'mil mi val'!CU16,'mil mi val'!CU119)</f>
        <v>0.96499999999999997</v>
      </c>
      <c r="CW32" s="161">
        <f>IF($A$2=1,'mil mi val'!CV16,'mil mi val'!CV119)</f>
        <v>0.96499999999999997</v>
      </c>
      <c r="CX32" s="161">
        <f>IF($A$2=1,'mil mi val'!CW16,'mil mi val'!CW119)</f>
        <v>0.96499999999999997</v>
      </c>
      <c r="CY32" s="161">
        <f>IF($A$2=1,'mil mi val'!CX16,'mil mi val'!CX119)</f>
        <v>0.96499999999999997</v>
      </c>
      <c r="CZ32" s="161">
        <f>IF($A$2=1,'mil mi val'!CY16,'mil mi val'!CY119)</f>
        <v>0.96499999999999997</v>
      </c>
      <c r="DA32" s="161">
        <f>IF($A$2=1,'mil mi val'!CZ16,'mil mi val'!CZ119)</f>
        <v>0.96499999999999997</v>
      </c>
      <c r="DB32" s="161">
        <f>IF($A$2=1,'mil mi val'!DA16,'mil mi val'!DA119)</f>
        <v>0.96499999999999997</v>
      </c>
      <c r="DC32" s="161">
        <f>IF($A$2=1,'mil mi val'!DB16,'mil mi val'!DB119)</f>
        <v>0.96499999999999997</v>
      </c>
      <c r="DD32" s="161">
        <f>IF($A$2=1,'mil mi val'!DC16,'mil mi val'!DC119)</f>
        <v>0</v>
      </c>
      <c r="DE32" s="161">
        <f>IF($A$2=1,'mil mi val'!DD16,'mil mi val'!DD119)</f>
        <v>0</v>
      </c>
      <c r="DF32" s="161">
        <f>IF($A$2=1,'mil mi val'!DE16,'mil mi val'!DE119)</f>
        <v>0</v>
      </c>
    </row>
    <row r="33" spans="2:110" ht="14.5" x14ac:dyDescent="0.35">
      <c r="B33" s="149">
        <v>28</v>
      </c>
      <c r="C33" s="161">
        <f>IF($A$2=1,'mil mi val'!B17,'mil mi val'!B120)</f>
        <v>1</v>
      </c>
      <c r="D33" s="161">
        <f>IF($A$2=1,'mil mi val'!C17,'mil mi val'!C120)</f>
        <v>0.9355</v>
      </c>
      <c r="E33" s="161">
        <f>IF($A$2=1,'mil mi val'!D17,'mil mi val'!D120)</f>
        <v>0.93740000000000001</v>
      </c>
      <c r="F33" s="161">
        <f>IF($A$2=1,'mil mi val'!E17,'mil mi val'!E120)</f>
        <v>0.94120000000000004</v>
      </c>
      <c r="G33" s="161">
        <f>IF($A$2=1,'mil mi val'!F17,'mil mi val'!F120)</f>
        <v>0.94450000000000001</v>
      </c>
      <c r="H33" s="161">
        <f>IF($A$2=1,'mil mi val'!G17,'mil mi val'!G120)</f>
        <v>0.94730000000000003</v>
      </c>
      <c r="I33" s="161">
        <f>IF($A$2=1,'mil mi val'!H17,'mil mi val'!H120)</f>
        <v>0.94969999999999999</v>
      </c>
      <c r="J33" s="161">
        <f>IF($A$2=1,'mil mi val'!I17,'mil mi val'!I120)</f>
        <v>0.95199999999999996</v>
      </c>
      <c r="K33" s="161">
        <f>IF($A$2=1,'mil mi val'!J17,'mil mi val'!J120)</f>
        <v>0.95420000000000005</v>
      </c>
      <c r="L33" s="161">
        <f>IF($A$2=1,'mil mi val'!K17,'mil mi val'!K120)</f>
        <v>0.95630000000000004</v>
      </c>
      <c r="M33" s="161">
        <f>IF($A$2=1,'mil mi val'!L17,'mil mi val'!L120)</f>
        <v>0.95820000000000005</v>
      </c>
      <c r="N33" s="161">
        <f>IF($A$2=1,'mil mi val'!M17,'mil mi val'!M120)</f>
        <v>0.95989999999999998</v>
      </c>
      <c r="O33" s="161">
        <f>IF($A$2=1,'mil mi val'!N17,'mil mi val'!N120)</f>
        <v>0.96120000000000005</v>
      </c>
      <c r="P33" s="161">
        <f>IF($A$2=1,'mil mi val'!O17,'mil mi val'!O120)</f>
        <v>0.96230000000000004</v>
      </c>
      <c r="Q33" s="161">
        <f>IF($A$2=1,'mil mi val'!P17,'mil mi val'!P120)</f>
        <v>0.96289999999999998</v>
      </c>
      <c r="R33" s="161">
        <f>IF($A$2=1,'mil mi val'!Q17,'mil mi val'!Q120)</f>
        <v>0.96499999999999997</v>
      </c>
      <c r="S33" s="161">
        <f>IF($A$2=1,'mil mi val'!R17,'mil mi val'!R120)</f>
        <v>0.96499999999999997</v>
      </c>
      <c r="T33" s="161">
        <f>IF($A$2=1,'mil mi val'!S17,'mil mi val'!S120)</f>
        <v>0.96499999999999997</v>
      </c>
      <c r="U33" s="161">
        <f>IF($A$2=1,'mil mi val'!T17,'mil mi val'!T120)</f>
        <v>0.96499999999999997</v>
      </c>
      <c r="V33" s="161">
        <f>IF($A$2=1,'mil mi val'!U17,'mil mi val'!U120)</f>
        <v>0.96499999999999997</v>
      </c>
      <c r="W33" s="161">
        <f>IF($A$2=1,'mil mi val'!V17,'mil mi val'!V120)</f>
        <v>0.96499999999999997</v>
      </c>
      <c r="X33" s="161">
        <f>IF($A$2=1,'mil mi val'!W17,'mil mi val'!W120)</f>
        <v>0.96499999999999997</v>
      </c>
      <c r="Y33" s="161">
        <f>IF($A$2=1,'mil mi val'!X17,'mil mi val'!X120)</f>
        <v>0.96499999999999997</v>
      </c>
      <c r="Z33" s="161">
        <f>IF($A$2=1,'mil mi val'!Y17,'mil mi val'!Y120)</f>
        <v>0.96499999999999997</v>
      </c>
      <c r="AA33" s="161">
        <f>IF($A$2=1,'mil mi val'!Z17,'mil mi val'!Z120)</f>
        <v>0.96499999999999997</v>
      </c>
      <c r="AB33" s="161">
        <f>IF($A$2=1,'mil mi val'!AA17,'mil mi val'!AA120)</f>
        <v>0.96499999999999997</v>
      </c>
      <c r="AC33" s="161">
        <f>IF($A$2=1,'mil mi val'!AB17,'mil mi val'!AB120)</f>
        <v>0.96499999999999997</v>
      </c>
      <c r="AD33" s="161">
        <f>IF($A$2=1,'mil mi val'!AC17,'mil mi val'!AC120)</f>
        <v>0.96499999999999997</v>
      </c>
      <c r="AE33" s="161">
        <f>IF($A$2=1,'mil mi val'!AD17,'mil mi val'!AD120)</f>
        <v>0.96499999999999997</v>
      </c>
      <c r="AF33" s="161">
        <f>IF($A$2=1,'mil mi val'!AE17,'mil mi val'!AE120)</f>
        <v>0.96499999999999997</v>
      </c>
      <c r="AG33" s="161">
        <f>IF($A$2=1,'mil mi val'!AF17,'mil mi val'!AF120)</f>
        <v>0.96499999999999997</v>
      </c>
      <c r="AH33" s="161">
        <f>IF($A$2=1,'mil mi val'!AG17,'mil mi val'!AG120)</f>
        <v>0.96499999999999997</v>
      </c>
      <c r="AI33" s="161">
        <f>IF($A$2=1,'mil mi val'!AH17,'mil mi val'!AH120)</f>
        <v>0.96499999999999997</v>
      </c>
      <c r="AJ33" s="161">
        <f>IF($A$2=1,'mil mi val'!AI17,'mil mi val'!AI120)</f>
        <v>0.96499999999999997</v>
      </c>
      <c r="AK33" s="161">
        <f>IF($A$2=1,'mil mi val'!AJ17,'mil mi val'!AJ120)</f>
        <v>0.96499999999999997</v>
      </c>
      <c r="AL33" s="161">
        <f>IF($A$2=1,'mil mi val'!AK17,'mil mi val'!AK120)</f>
        <v>0.96499999999999997</v>
      </c>
      <c r="AM33" s="161">
        <f>IF($A$2=1,'mil mi val'!AL17,'mil mi val'!AL120)</f>
        <v>0.96499999999999997</v>
      </c>
      <c r="AN33" s="161">
        <f>IF($A$2=1,'mil mi val'!AM17,'mil mi val'!AM120)</f>
        <v>0.96499999999999997</v>
      </c>
      <c r="AO33" s="161">
        <f>IF($A$2=1,'mil mi val'!AN17,'mil mi val'!AN120)</f>
        <v>0.96499999999999997</v>
      </c>
      <c r="AP33" s="161">
        <f>IF($A$2=1,'mil mi val'!AO17,'mil mi val'!AO120)</f>
        <v>0.96499999999999997</v>
      </c>
      <c r="AQ33" s="161">
        <f>IF($A$2=1,'mil mi val'!AP17,'mil mi val'!AP120)</f>
        <v>0.96499999999999997</v>
      </c>
      <c r="AR33" s="161">
        <f>IF($A$2=1,'mil mi val'!AQ17,'mil mi val'!AQ120)</f>
        <v>0.96499999999999997</v>
      </c>
      <c r="AS33" s="161">
        <f>IF($A$2=1,'mil mi val'!AR17,'mil mi val'!AR120)</f>
        <v>0.96499999999999997</v>
      </c>
      <c r="AT33" s="161">
        <f>IF($A$2=1,'mil mi val'!AS17,'mil mi val'!AS120)</f>
        <v>0.96499999999999997</v>
      </c>
      <c r="AU33" s="161">
        <f>IF($A$2=1,'mil mi val'!AT17,'mil mi val'!AT120)</f>
        <v>0.96499999999999997</v>
      </c>
      <c r="AV33" s="161">
        <f>IF($A$2=1,'mil mi val'!AU17,'mil mi val'!AU120)</f>
        <v>0.96499999999999997</v>
      </c>
      <c r="AW33" s="161">
        <f>IF($A$2=1,'mil mi val'!AV17,'mil mi val'!AV120)</f>
        <v>0.96499999999999997</v>
      </c>
      <c r="AX33" s="161">
        <f>IF($A$2=1,'mil mi val'!AW17,'mil mi val'!AW120)</f>
        <v>0.96499999999999997</v>
      </c>
      <c r="AY33" s="161">
        <f>IF($A$2=1,'mil mi val'!AX17,'mil mi val'!AX120)</f>
        <v>0.96499999999999997</v>
      </c>
      <c r="AZ33" s="161">
        <f>IF($A$2=1,'mil mi val'!AY17,'mil mi val'!AY120)</f>
        <v>0.96499999999999997</v>
      </c>
      <c r="BA33" s="161">
        <f>IF($A$2=1,'mil mi val'!AZ17,'mil mi val'!AZ120)</f>
        <v>0.96499999999999997</v>
      </c>
      <c r="BB33" s="161">
        <f>IF($A$2=1,'mil mi val'!BA17,'mil mi val'!BA120)</f>
        <v>0.96499999999999997</v>
      </c>
      <c r="BC33" s="161">
        <f>IF($A$2=1,'mil mi val'!BB17,'mil mi val'!BB120)</f>
        <v>0.96499999999999997</v>
      </c>
      <c r="BD33" s="161">
        <f>IF($A$2=1,'mil mi val'!BC17,'mil mi val'!BC120)</f>
        <v>0.96499999999999997</v>
      </c>
      <c r="BE33" s="161">
        <f>IF($A$2=1,'mil mi val'!BD17,'mil mi val'!BD120)</f>
        <v>0.96499999999999997</v>
      </c>
      <c r="BF33" s="161">
        <f>IF($A$2=1,'mil mi val'!BE17,'mil mi val'!BE120)</f>
        <v>0.96499999999999997</v>
      </c>
      <c r="BG33" s="161">
        <f>IF($A$2=1,'mil mi val'!BF17,'mil mi val'!BF120)</f>
        <v>0.96499999999999997</v>
      </c>
      <c r="BH33" s="161">
        <f>IF($A$2=1,'mil mi val'!BG17,'mil mi val'!BG120)</f>
        <v>0.96499999999999997</v>
      </c>
      <c r="BI33" s="161">
        <f>IF($A$2=1,'mil mi val'!BH17,'mil mi val'!BH120)</f>
        <v>0.96499999999999997</v>
      </c>
      <c r="BJ33" s="161">
        <f>IF($A$2=1,'mil mi val'!BI17,'mil mi val'!BI120)</f>
        <v>0.96499999999999997</v>
      </c>
      <c r="BK33" s="161">
        <f>IF($A$2=1,'mil mi val'!BJ17,'mil mi val'!BJ120)</f>
        <v>0.96499999999999997</v>
      </c>
      <c r="BL33" s="161">
        <f>IF($A$2=1,'mil mi val'!BK17,'mil mi val'!BK120)</f>
        <v>0.96499999999999997</v>
      </c>
      <c r="BM33" s="161">
        <f>IF($A$2=1,'mil mi val'!BL17,'mil mi val'!BL120)</f>
        <v>0.96499999999999997</v>
      </c>
      <c r="BN33" s="161">
        <f>IF($A$2=1,'mil mi val'!BM17,'mil mi val'!BM120)</f>
        <v>0.96499999999999997</v>
      </c>
      <c r="BO33" s="161">
        <f>IF($A$2=1,'mil mi val'!BN17,'mil mi val'!BN120)</f>
        <v>0.96499999999999997</v>
      </c>
      <c r="BP33" s="161">
        <f>IF($A$2=1,'mil mi val'!BO17,'mil mi val'!BO120)</f>
        <v>0.96499999999999997</v>
      </c>
      <c r="BQ33" s="161">
        <f>IF($A$2=1,'mil mi val'!BP17,'mil mi val'!BP120)</f>
        <v>0.96499999999999997</v>
      </c>
      <c r="BR33" s="161">
        <f>IF($A$2=1,'mil mi val'!BQ17,'mil mi val'!BQ120)</f>
        <v>0.96499999999999997</v>
      </c>
      <c r="BS33" s="161">
        <f>IF($A$2=1,'mil mi val'!BR17,'mil mi val'!BR120)</f>
        <v>0.96499999999999997</v>
      </c>
      <c r="BT33" s="161">
        <f>IF($A$2=1,'mil mi val'!BS17,'mil mi val'!BS120)</f>
        <v>0.96499999999999997</v>
      </c>
      <c r="BU33" s="161">
        <f>IF($A$2=1,'mil mi val'!BT17,'mil mi val'!BT120)</f>
        <v>0.96499999999999997</v>
      </c>
      <c r="BV33" s="161">
        <f>IF($A$2=1,'mil mi val'!BU17,'mil mi val'!BU120)</f>
        <v>0.96499999999999997</v>
      </c>
      <c r="BW33" s="161">
        <f>IF($A$2=1,'mil mi val'!BV17,'mil mi val'!BV120)</f>
        <v>0.96499999999999997</v>
      </c>
      <c r="BX33" s="161">
        <f>IF($A$2=1,'mil mi val'!BW17,'mil mi val'!BW120)</f>
        <v>0.96499999999999997</v>
      </c>
      <c r="BY33" s="161">
        <f>IF($A$2=1,'mil mi val'!BX17,'mil mi val'!BX120)</f>
        <v>0.96499999999999997</v>
      </c>
      <c r="BZ33" s="161">
        <f>IF($A$2=1,'mil mi val'!BY17,'mil mi val'!BY120)</f>
        <v>0.96499999999999997</v>
      </c>
      <c r="CA33" s="161">
        <f>IF($A$2=1,'mil mi val'!BZ17,'mil mi val'!BZ120)</f>
        <v>0.96499999999999997</v>
      </c>
      <c r="CB33" s="161">
        <f>IF($A$2=1,'mil mi val'!CA17,'mil mi val'!CA120)</f>
        <v>0.96499999999999997</v>
      </c>
      <c r="CC33" s="161">
        <f>IF($A$2=1,'mil mi val'!CB17,'mil mi val'!CB120)</f>
        <v>0.96499999999999997</v>
      </c>
      <c r="CD33" s="161">
        <f>IF($A$2=1,'mil mi val'!CC17,'mil mi val'!CC120)</f>
        <v>0.96499999999999997</v>
      </c>
      <c r="CE33" s="161">
        <f>IF($A$2=1,'mil mi val'!CD17,'mil mi val'!CD120)</f>
        <v>0.96499999999999997</v>
      </c>
      <c r="CF33" s="161">
        <f>IF($A$2=1,'mil mi val'!CE17,'mil mi val'!CE120)</f>
        <v>0.96499999999999997</v>
      </c>
      <c r="CG33" s="161">
        <f>IF($A$2=1,'mil mi val'!CF17,'mil mi val'!CF120)</f>
        <v>0.96499999999999997</v>
      </c>
      <c r="CH33" s="161">
        <f>IF($A$2=1,'mil mi val'!CG17,'mil mi val'!CG120)</f>
        <v>0.96499999999999997</v>
      </c>
      <c r="CI33" s="161">
        <f>IF($A$2=1,'mil mi val'!CH17,'mil mi val'!CH120)</f>
        <v>0.96499999999999997</v>
      </c>
      <c r="CJ33" s="161">
        <f>IF($A$2=1,'mil mi val'!CI17,'mil mi val'!CI120)</f>
        <v>0.96499999999999997</v>
      </c>
      <c r="CK33" s="161">
        <f>IF($A$2=1,'mil mi val'!CJ17,'mil mi val'!CJ120)</f>
        <v>0.96499999999999997</v>
      </c>
      <c r="CL33" s="161">
        <f>IF($A$2=1,'mil mi val'!CK17,'mil mi val'!CK120)</f>
        <v>0.96499999999999997</v>
      </c>
      <c r="CM33" s="161">
        <f>IF($A$2=1,'mil mi val'!CL17,'mil mi val'!CL120)</f>
        <v>0.96499999999999997</v>
      </c>
      <c r="CN33" s="161">
        <f>IF($A$2=1,'mil mi val'!CM17,'mil mi val'!CM120)</f>
        <v>0.96499999999999997</v>
      </c>
      <c r="CO33" s="161">
        <f>IF($A$2=1,'mil mi val'!CN17,'mil mi val'!CN120)</f>
        <v>0.96499999999999997</v>
      </c>
      <c r="CP33" s="161">
        <f>IF($A$2=1,'mil mi val'!CO17,'mil mi val'!CO120)</f>
        <v>0.96499999999999997</v>
      </c>
      <c r="CQ33" s="161">
        <f>IF($A$2=1,'mil mi val'!CP17,'mil mi val'!CP120)</f>
        <v>0.96499999999999997</v>
      </c>
      <c r="CR33" s="161">
        <f>IF($A$2=1,'mil mi val'!CQ17,'mil mi val'!CQ120)</f>
        <v>0.96499999999999997</v>
      </c>
      <c r="CS33" s="161">
        <f>IF($A$2=1,'mil mi val'!CR17,'mil mi val'!CR120)</f>
        <v>0.96499999999999997</v>
      </c>
      <c r="CT33" s="161">
        <f>IF($A$2=1,'mil mi val'!CS17,'mil mi val'!CS120)</f>
        <v>0.96499999999999997</v>
      </c>
      <c r="CU33" s="161">
        <f>IF($A$2=1,'mil mi val'!CT17,'mil mi val'!CT120)</f>
        <v>0.96499999999999997</v>
      </c>
      <c r="CV33" s="161">
        <f>IF($A$2=1,'mil mi val'!CU17,'mil mi val'!CU120)</f>
        <v>0.96499999999999997</v>
      </c>
      <c r="CW33" s="161">
        <f>IF($A$2=1,'mil mi val'!CV17,'mil mi val'!CV120)</f>
        <v>0.96499999999999997</v>
      </c>
      <c r="CX33" s="161">
        <f>IF($A$2=1,'mil mi val'!CW17,'mil mi val'!CW120)</f>
        <v>0.96499999999999997</v>
      </c>
      <c r="CY33" s="161">
        <f>IF($A$2=1,'mil mi val'!CX17,'mil mi val'!CX120)</f>
        <v>0.96499999999999997</v>
      </c>
      <c r="CZ33" s="161">
        <f>IF($A$2=1,'mil mi val'!CY17,'mil mi val'!CY120)</f>
        <v>0.96499999999999997</v>
      </c>
      <c r="DA33" s="161">
        <f>IF($A$2=1,'mil mi val'!CZ17,'mil mi val'!CZ120)</f>
        <v>0.96499999999999997</v>
      </c>
      <c r="DB33" s="161">
        <f>IF($A$2=1,'mil mi val'!DA17,'mil mi val'!DA120)</f>
        <v>0.96499999999999997</v>
      </c>
      <c r="DC33" s="161">
        <f>IF($A$2=1,'mil mi val'!DB17,'mil mi val'!DB120)</f>
        <v>0.96499999999999997</v>
      </c>
      <c r="DD33" s="161">
        <f>IF($A$2=1,'mil mi val'!DC17,'mil mi val'!DC120)</f>
        <v>0</v>
      </c>
      <c r="DE33" s="161">
        <f>IF($A$2=1,'mil mi val'!DD17,'mil mi val'!DD120)</f>
        <v>0</v>
      </c>
      <c r="DF33" s="161">
        <f>IF($A$2=1,'mil mi val'!DE17,'mil mi val'!DE120)</f>
        <v>0</v>
      </c>
    </row>
    <row r="34" spans="2:110" ht="14.5" x14ac:dyDescent="0.35">
      <c r="B34" s="149">
        <v>29</v>
      </c>
      <c r="C34" s="161">
        <f>IF($A$2=1,'mil mi val'!B18,'mil mi val'!B121)</f>
        <v>1</v>
      </c>
      <c r="D34" s="161">
        <f>IF($A$2=1,'mil mi val'!C18,'mil mi val'!C121)</f>
        <v>0.93840000000000001</v>
      </c>
      <c r="E34" s="161">
        <f>IF($A$2=1,'mil mi val'!D18,'mil mi val'!D121)</f>
        <v>0.93979999999999997</v>
      </c>
      <c r="F34" s="161">
        <f>IF($A$2=1,'mil mi val'!E18,'mil mi val'!E121)</f>
        <v>0.94140000000000001</v>
      </c>
      <c r="G34" s="161">
        <f>IF($A$2=1,'mil mi val'!F18,'mil mi val'!F121)</f>
        <v>0.9446</v>
      </c>
      <c r="H34" s="161">
        <f>IF($A$2=1,'mil mi val'!G18,'mil mi val'!G121)</f>
        <v>0.94730000000000003</v>
      </c>
      <c r="I34" s="161">
        <f>IF($A$2=1,'mil mi val'!H18,'mil mi val'!H121)</f>
        <v>0.94969999999999999</v>
      </c>
      <c r="J34" s="161">
        <f>IF($A$2=1,'mil mi val'!I18,'mil mi val'!I121)</f>
        <v>0.95199999999999996</v>
      </c>
      <c r="K34" s="161">
        <f>IF($A$2=1,'mil mi val'!J18,'mil mi val'!J121)</f>
        <v>0.95420000000000005</v>
      </c>
      <c r="L34" s="161">
        <f>IF($A$2=1,'mil mi val'!K18,'mil mi val'!K121)</f>
        <v>0.95630000000000004</v>
      </c>
      <c r="M34" s="161">
        <f>IF($A$2=1,'mil mi val'!L18,'mil mi val'!L121)</f>
        <v>0.95820000000000005</v>
      </c>
      <c r="N34" s="161">
        <f>IF($A$2=1,'mil mi val'!M18,'mil mi val'!M121)</f>
        <v>0.95989999999999998</v>
      </c>
      <c r="O34" s="161">
        <f>IF($A$2=1,'mil mi val'!N18,'mil mi val'!N121)</f>
        <v>0.96120000000000005</v>
      </c>
      <c r="P34" s="161">
        <f>IF($A$2=1,'mil mi val'!O18,'mil mi val'!O121)</f>
        <v>0.96230000000000004</v>
      </c>
      <c r="Q34" s="161">
        <f>IF($A$2=1,'mil mi val'!P18,'mil mi val'!P121)</f>
        <v>0.96289999999999998</v>
      </c>
      <c r="R34" s="161">
        <f>IF($A$2=1,'mil mi val'!Q18,'mil mi val'!Q121)</f>
        <v>0.96499999999999997</v>
      </c>
      <c r="S34" s="161">
        <f>IF($A$2=1,'mil mi val'!R18,'mil mi val'!R121)</f>
        <v>0.96499999999999997</v>
      </c>
      <c r="T34" s="161">
        <f>IF($A$2=1,'mil mi val'!S18,'mil mi val'!S121)</f>
        <v>0.96499999999999997</v>
      </c>
      <c r="U34" s="161">
        <f>IF($A$2=1,'mil mi val'!T18,'mil mi val'!T121)</f>
        <v>0.96499999999999997</v>
      </c>
      <c r="V34" s="161">
        <f>IF($A$2=1,'mil mi val'!U18,'mil mi val'!U121)</f>
        <v>0.96499999999999997</v>
      </c>
      <c r="W34" s="161">
        <f>IF($A$2=1,'mil mi val'!V18,'mil mi val'!V121)</f>
        <v>0.96499999999999997</v>
      </c>
      <c r="X34" s="161">
        <f>IF($A$2=1,'mil mi val'!W18,'mil mi val'!W121)</f>
        <v>0.96499999999999997</v>
      </c>
      <c r="Y34" s="161">
        <f>IF($A$2=1,'mil mi val'!X18,'mil mi val'!X121)</f>
        <v>0.96499999999999997</v>
      </c>
      <c r="Z34" s="161">
        <f>IF($A$2=1,'mil mi val'!Y18,'mil mi val'!Y121)</f>
        <v>0.96499999999999997</v>
      </c>
      <c r="AA34" s="161">
        <f>IF($A$2=1,'mil mi val'!Z18,'mil mi val'!Z121)</f>
        <v>0.96499999999999997</v>
      </c>
      <c r="AB34" s="161">
        <f>IF($A$2=1,'mil mi val'!AA18,'mil mi val'!AA121)</f>
        <v>0.96499999999999997</v>
      </c>
      <c r="AC34" s="161">
        <f>IF($A$2=1,'mil mi val'!AB18,'mil mi val'!AB121)</f>
        <v>0.96499999999999997</v>
      </c>
      <c r="AD34" s="161">
        <f>IF($A$2=1,'mil mi val'!AC18,'mil mi val'!AC121)</f>
        <v>0.96499999999999997</v>
      </c>
      <c r="AE34" s="161">
        <f>IF($A$2=1,'mil mi val'!AD18,'mil mi val'!AD121)</f>
        <v>0.96499999999999997</v>
      </c>
      <c r="AF34" s="161">
        <f>IF($A$2=1,'mil mi val'!AE18,'mil mi val'!AE121)</f>
        <v>0.96499999999999997</v>
      </c>
      <c r="AG34" s="161">
        <f>IF($A$2=1,'mil mi val'!AF18,'mil mi val'!AF121)</f>
        <v>0.96499999999999997</v>
      </c>
      <c r="AH34" s="161">
        <f>IF($A$2=1,'mil mi val'!AG18,'mil mi val'!AG121)</f>
        <v>0.96499999999999997</v>
      </c>
      <c r="AI34" s="161">
        <f>IF($A$2=1,'mil mi val'!AH18,'mil mi val'!AH121)</f>
        <v>0.96499999999999997</v>
      </c>
      <c r="AJ34" s="161">
        <f>IF($A$2=1,'mil mi val'!AI18,'mil mi val'!AI121)</f>
        <v>0.96499999999999997</v>
      </c>
      <c r="AK34" s="161">
        <f>IF($A$2=1,'mil mi val'!AJ18,'mil mi val'!AJ121)</f>
        <v>0.96499999999999997</v>
      </c>
      <c r="AL34" s="161">
        <f>IF($A$2=1,'mil mi val'!AK18,'mil mi val'!AK121)</f>
        <v>0.96499999999999997</v>
      </c>
      <c r="AM34" s="161">
        <f>IF($A$2=1,'mil mi val'!AL18,'mil mi val'!AL121)</f>
        <v>0.96499999999999997</v>
      </c>
      <c r="AN34" s="161">
        <f>IF($A$2=1,'mil mi val'!AM18,'mil mi val'!AM121)</f>
        <v>0.96499999999999997</v>
      </c>
      <c r="AO34" s="161">
        <f>IF($A$2=1,'mil mi val'!AN18,'mil mi val'!AN121)</f>
        <v>0.96499999999999997</v>
      </c>
      <c r="AP34" s="161">
        <f>IF($A$2=1,'mil mi val'!AO18,'mil mi val'!AO121)</f>
        <v>0.96499999999999997</v>
      </c>
      <c r="AQ34" s="161">
        <f>IF($A$2=1,'mil mi val'!AP18,'mil mi val'!AP121)</f>
        <v>0.96499999999999997</v>
      </c>
      <c r="AR34" s="161">
        <f>IF($A$2=1,'mil mi val'!AQ18,'mil mi val'!AQ121)</f>
        <v>0.96499999999999997</v>
      </c>
      <c r="AS34" s="161">
        <f>IF($A$2=1,'mil mi val'!AR18,'mil mi val'!AR121)</f>
        <v>0.96499999999999997</v>
      </c>
      <c r="AT34" s="161">
        <f>IF($A$2=1,'mil mi val'!AS18,'mil mi val'!AS121)</f>
        <v>0.96499999999999997</v>
      </c>
      <c r="AU34" s="161">
        <f>IF($A$2=1,'mil mi val'!AT18,'mil mi val'!AT121)</f>
        <v>0.96499999999999997</v>
      </c>
      <c r="AV34" s="161">
        <f>IF($A$2=1,'mil mi val'!AU18,'mil mi val'!AU121)</f>
        <v>0.96499999999999997</v>
      </c>
      <c r="AW34" s="161">
        <f>IF($A$2=1,'mil mi val'!AV18,'mil mi val'!AV121)</f>
        <v>0.96499999999999997</v>
      </c>
      <c r="AX34" s="161">
        <f>IF($A$2=1,'mil mi val'!AW18,'mil mi val'!AW121)</f>
        <v>0.96499999999999997</v>
      </c>
      <c r="AY34" s="161">
        <f>IF($A$2=1,'mil mi val'!AX18,'mil mi val'!AX121)</f>
        <v>0.96499999999999997</v>
      </c>
      <c r="AZ34" s="161">
        <f>IF($A$2=1,'mil mi val'!AY18,'mil mi val'!AY121)</f>
        <v>0.96499999999999997</v>
      </c>
      <c r="BA34" s="161">
        <f>IF($A$2=1,'mil mi val'!AZ18,'mil mi val'!AZ121)</f>
        <v>0.96499999999999997</v>
      </c>
      <c r="BB34" s="161">
        <f>IF($A$2=1,'mil mi val'!BA18,'mil mi val'!BA121)</f>
        <v>0.96499999999999997</v>
      </c>
      <c r="BC34" s="161">
        <f>IF($A$2=1,'mil mi val'!BB18,'mil mi val'!BB121)</f>
        <v>0.96499999999999997</v>
      </c>
      <c r="BD34" s="161">
        <f>IF($A$2=1,'mil mi val'!BC18,'mil mi val'!BC121)</f>
        <v>0.96499999999999997</v>
      </c>
      <c r="BE34" s="161">
        <f>IF($A$2=1,'mil mi val'!BD18,'mil mi val'!BD121)</f>
        <v>0.96499999999999997</v>
      </c>
      <c r="BF34" s="161">
        <f>IF($A$2=1,'mil mi val'!BE18,'mil mi val'!BE121)</f>
        <v>0.96499999999999997</v>
      </c>
      <c r="BG34" s="161">
        <f>IF($A$2=1,'mil mi val'!BF18,'mil mi val'!BF121)</f>
        <v>0.96499999999999997</v>
      </c>
      <c r="BH34" s="161">
        <f>IF($A$2=1,'mil mi val'!BG18,'mil mi val'!BG121)</f>
        <v>0.96499999999999997</v>
      </c>
      <c r="BI34" s="161">
        <f>IF($A$2=1,'mil mi val'!BH18,'mil mi val'!BH121)</f>
        <v>0.96499999999999997</v>
      </c>
      <c r="BJ34" s="161">
        <f>IF($A$2=1,'mil mi val'!BI18,'mil mi val'!BI121)</f>
        <v>0.96499999999999997</v>
      </c>
      <c r="BK34" s="161">
        <f>IF($A$2=1,'mil mi val'!BJ18,'mil mi val'!BJ121)</f>
        <v>0.96499999999999997</v>
      </c>
      <c r="BL34" s="161">
        <f>IF($A$2=1,'mil mi val'!BK18,'mil mi val'!BK121)</f>
        <v>0.96499999999999997</v>
      </c>
      <c r="BM34" s="161">
        <f>IF($A$2=1,'mil mi val'!BL18,'mil mi val'!BL121)</f>
        <v>0.96499999999999997</v>
      </c>
      <c r="BN34" s="161">
        <f>IF($A$2=1,'mil mi val'!BM18,'mil mi val'!BM121)</f>
        <v>0.96499999999999997</v>
      </c>
      <c r="BO34" s="161">
        <f>IF($A$2=1,'mil mi val'!BN18,'mil mi val'!BN121)</f>
        <v>0.96499999999999997</v>
      </c>
      <c r="BP34" s="161">
        <f>IF($A$2=1,'mil mi val'!BO18,'mil mi val'!BO121)</f>
        <v>0.96499999999999997</v>
      </c>
      <c r="BQ34" s="161">
        <f>IF($A$2=1,'mil mi val'!BP18,'mil mi val'!BP121)</f>
        <v>0.96499999999999997</v>
      </c>
      <c r="BR34" s="161">
        <f>IF($A$2=1,'mil mi val'!BQ18,'mil mi val'!BQ121)</f>
        <v>0.96499999999999997</v>
      </c>
      <c r="BS34" s="161">
        <f>IF($A$2=1,'mil mi val'!BR18,'mil mi val'!BR121)</f>
        <v>0.96499999999999997</v>
      </c>
      <c r="BT34" s="161">
        <f>IF($A$2=1,'mil mi val'!BS18,'mil mi val'!BS121)</f>
        <v>0.96499999999999997</v>
      </c>
      <c r="BU34" s="161">
        <f>IF($A$2=1,'mil mi val'!BT18,'mil mi val'!BT121)</f>
        <v>0.96499999999999997</v>
      </c>
      <c r="BV34" s="161">
        <f>IF($A$2=1,'mil mi val'!BU18,'mil mi val'!BU121)</f>
        <v>0.96499999999999997</v>
      </c>
      <c r="BW34" s="161">
        <f>IF($A$2=1,'mil mi val'!BV18,'mil mi val'!BV121)</f>
        <v>0.96499999999999997</v>
      </c>
      <c r="BX34" s="161">
        <f>IF($A$2=1,'mil mi val'!BW18,'mil mi val'!BW121)</f>
        <v>0.96499999999999997</v>
      </c>
      <c r="BY34" s="161">
        <f>IF($A$2=1,'mil mi val'!BX18,'mil mi val'!BX121)</f>
        <v>0.96499999999999997</v>
      </c>
      <c r="BZ34" s="161">
        <f>IF($A$2=1,'mil mi val'!BY18,'mil mi val'!BY121)</f>
        <v>0.96499999999999997</v>
      </c>
      <c r="CA34" s="161">
        <f>IF($A$2=1,'mil mi val'!BZ18,'mil mi val'!BZ121)</f>
        <v>0.96499999999999997</v>
      </c>
      <c r="CB34" s="161">
        <f>IF($A$2=1,'mil mi val'!CA18,'mil mi val'!CA121)</f>
        <v>0.96499999999999997</v>
      </c>
      <c r="CC34" s="161">
        <f>IF($A$2=1,'mil mi val'!CB18,'mil mi val'!CB121)</f>
        <v>0.96499999999999997</v>
      </c>
      <c r="CD34" s="161">
        <f>IF($A$2=1,'mil mi val'!CC18,'mil mi val'!CC121)</f>
        <v>0.96499999999999997</v>
      </c>
      <c r="CE34" s="161">
        <f>IF($A$2=1,'mil mi val'!CD18,'mil mi val'!CD121)</f>
        <v>0.96499999999999997</v>
      </c>
      <c r="CF34" s="161">
        <f>IF($A$2=1,'mil mi val'!CE18,'mil mi val'!CE121)</f>
        <v>0.96499999999999997</v>
      </c>
      <c r="CG34" s="161">
        <f>IF($A$2=1,'mil mi val'!CF18,'mil mi val'!CF121)</f>
        <v>0.96499999999999997</v>
      </c>
      <c r="CH34" s="161">
        <f>IF($A$2=1,'mil mi val'!CG18,'mil mi val'!CG121)</f>
        <v>0.96499999999999997</v>
      </c>
      <c r="CI34" s="161">
        <f>IF($A$2=1,'mil mi val'!CH18,'mil mi val'!CH121)</f>
        <v>0.96499999999999997</v>
      </c>
      <c r="CJ34" s="161">
        <f>IF($A$2=1,'mil mi val'!CI18,'mil mi val'!CI121)</f>
        <v>0.96499999999999997</v>
      </c>
      <c r="CK34" s="161">
        <f>IF($A$2=1,'mil mi val'!CJ18,'mil mi val'!CJ121)</f>
        <v>0.96499999999999997</v>
      </c>
      <c r="CL34" s="161">
        <f>IF($A$2=1,'mil mi val'!CK18,'mil mi val'!CK121)</f>
        <v>0.96499999999999997</v>
      </c>
      <c r="CM34" s="161">
        <f>IF($A$2=1,'mil mi val'!CL18,'mil mi val'!CL121)</f>
        <v>0.96499999999999997</v>
      </c>
      <c r="CN34" s="161">
        <f>IF($A$2=1,'mil mi val'!CM18,'mil mi val'!CM121)</f>
        <v>0.96499999999999997</v>
      </c>
      <c r="CO34" s="161">
        <f>IF($A$2=1,'mil mi val'!CN18,'mil mi val'!CN121)</f>
        <v>0.96499999999999997</v>
      </c>
      <c r="CP34" s="161">
        <f>IF($A$2=1,'mil mi val'!CO18,'mil mi val'!CO121)</f>
        <v>0.96499999999999997</v>
      </c>
      <c r="CQ34" s="161">
        <f>IF($A$2=1,'mil mi val'!CP18,'mil mi val'!CP121)</f>
        <v>0.96499999999999997</v>
      </c>
      <c r="CR34" s="161">
        <f>IF($A$2=1,'mil mi val'!CQ18,'mil mi val'!CQ121)</f>
        <v>0.96499999999999997</v>
      </c>
      <c r="CS34" s="161">
        <f>IF($A$2=1,'mil mi val'!CR18,'mil mi val'!CR121)</f>
        <v>0.96499999999999997</v>
      </c>
      <c r="CT34" s="161">
        <f>IF($A$2=1,'mil mi val'!CS18,'mil mi val'!CS121)</f>
        <v>0.96499999999999997</v>
      </c>
      <c r="CU34" s="161">
        <f>IF($A$2=1,'mil mi val'!CT18,'mil mi val'!CT121)</f>
        <v>0.96499999999999997</v>
      </c>
      <c r="CV34" s="161">
        <f>IF($A$2=1,'mil mi val'!CU18,'mil mi val'!CU121)</f>
        <v>0.96499999999999997</v>
      </c>
      <c r="CW34" s="161">
        <f>IF($A$2=1,'mil mi val'!CV18,'mil mi val'!CV121)</f>
        <v>0.96499999999999997</v>
      </c>
      <c r="CX34" s="161">
        <f>IF($A$2=1,'mil mi val'!CW18,'mil mi val'!CW121)</f>
        <v>0.96499999999999997</v>
      </c>
      <c r="CY34" s="161">
        <f>IF($A$2=1,'mil mi val'!CX18,'mil mi val'!CX121)</f>
        <v>0.96499999999999997</v>
      </c>
      <c r="CZ34" s="161">
        <f>IF($A$2=1,'mil mi val'!CY18,'mil mi val'!CY121)</f>
        <v>0.96499999999999997</v>
      </c>
      <c r="DA34" s="161">
        <f>IF($A$2=1,'mil mi val'!CZ18,'mil mi val'!CZ121)</f>
        <v>0.96499999999999997</v>
      </c>
      <c r="DB34" s="161">
        <f>IF($A$2=1,'mil mi val'!DA18,'mil mi val'!DA121)</f>
        <v>0.96499999999999997</v>
      </c>
      <c r="DC34" s="161">
        <f>IF($A$2=1,'mil mi val'!DB18,'mil mi val'!DB121)</f>
        <v>0.96499999999999997</v>
      </c>
      <c r="DD34" s="161">
        <f>IF($A$2=1,'mil mi val'!DC18,'mil mi val'!DC121)</f>
        <v>0</v>
      </c>
      <c r="DE34" s="161">
        <f>IF($A$2=1,'mil mi val'!DD18,'mil mi val'!DD121)</f>
        <v>0</v>
      </c>
      <c r="DF34" s="161">
        <f>IF($A$2=1,'mil mi val'!DE18,'mil mi val'!DE121)</f>
        <v>0</v>
      </c>
    </row>
    <row r="35" spans="2:110" ht="14.5" x14ac:dyDescent="0.35">
      <c r="B35" s="149">
        <v>30</v>
      </c>
      <c r="C35" s="161">
        <f>IF($A$2=1,'mil mi val'!B19,'mil mi val'!B122)</f>
        <v>1</v>
      </c>
      <c r="D35" s="161">
        <f>IF($A$2=1,'mil mi val'!C19,'mil mi val'!C122)</f>
        <v>0.94140000000000001</v>
      </c>
      <c r="E35" s="161">
        <f>IF($A$2=1,'mil mi val'!D19,'mil mi val'!D122)</f>
        <v>0.94230000000000003</v>
      </c>
      <c r="F35" s="161">
        <f>IF($A$2=1,'mil mi val'!E19,'mil mi val'!E122)</f>
        <v>0.94340000000000002</v>
      </c>
      <c r="G35" s="161">
        <f>IF($A$2=1,'mil mi val'!F19,'mil mi val'!F122)</f>
        <v>0.94469999999999998</v>
      </c>
      <c r="H35" s="161">
        <f>IF($A$2=1,'mil mi val'!G19,'mil mi val'!G122)</f>
        <v>0.94730000000000003</v>
      </c>
      <c r="I35" s="161">
        <f>IF($A$2=1,'mil mi val'!H19,'mil mi val'!H122)</f>
        <v>0.94969999999999999</v>
      </c>
      <c r="J35" s="161">
        <f>IF($A$2=1,'mil mi val'!I19,'mil mi val'!I122)</f>
        <v>0.95199999999999996</v>
      </c>
      <c r="K35" s="161">
        <f>IF($A$2=1,'mil mi val'!J19,'mil mi val'!J122)</f>
        <v>0.95420000000000005</v>
      </c>
      <c r="L35" s="161">
        <f>IF($A$2=1,'mil mi val'!K19,'mil mi val'!K122)</f>
        <v>0.95630000000000004</v>
      </c>
      <c r="M35" s="161">
        <f>IF($A$2=1,'mil mi val'!L19,'mil mi val'!L122)</f>
        <v>0.95820000000000005</v>
      </c>
      <c r="N35" s="161">
        <f>IF($A$2=1,'mil mi val'!M19,'mil mi val'!M122)</f>
        <v>0.95989999999999998</v>
      </c>
      <c r="O35" s="161">
        <f>IF($A$2=1,'mil mi val'!N19,'mil mi val'!N122)</f>
        <v>0.96120000000000005</v>
      </c>
      <c r="P35" s="161">
        <f>IF($A$2=1,'mil mi val'!O19,'mil mi val'!O122)</f>
        <v>0.96230000000000004</v>
      </c>
      <c r="Q35" s="161">
        <f>IF($A$2=1,'mil mi val'!P19,'mil mi val'!P122)</f>
        <v>0.96289999999999998</v>
      </c>
      <c r="R35" s="161">
        <f>IF($A$2=1,'mil mi val'!Q19,'mil mi val'!Q122)</f>
        <v>0.96499999999999997</v>
      </c>
      <c r="S35" s="161">
        <f>IF($A$2=1,'mil mi val'!R19,'mil mi val'!R122)</f>
        <v>0.96499999999999997</v>
      </c>
      <c r="T35" s="161">
        <f>IF($A$2=1,'mil mi val'!S19,'mil mi val'!S122)</f>
        <v>0.96499999999999997</v>
      </c>
      <c r="U35" s="161">
        <f>IF($A$2=1,'mil mi val'!T19,'mil mi val'!T122)</f>
        <v>0.96499999999999997</v>
      </c>
      <c r="V35" s="161">
        <f>IF($A$2=1,'mil mi val'!U19,'mil mi val'!U122)</f>
        <v>0.96499999999999997</v>
      </c>
      <c r="W35" s="161">
        <f>IF($A$2=1,'mil mi val'!V19,'mil mi val'!V122)</f>
        <v>0.96499999999999997</v>
      </c>
      <c r="X35" s="161">
        <f>IF($A$2=1,'mil mi val'!W19,'mil mi val'!W122)</f>
        <v>0.96499999999999997</v>
      </c>
      <c r="Y35" s="161">
        <f>IF($A$2=1,'mil mi val'!X19,'mil mi val'!X122)</f>
        <v>0.96499999999999997</v>
      </c>
      <c r="Z35" s="161">
        <f>IF($A$2=1,'mil mi val'!Y19,'mil mi val'!Y122)</f>
        <v>0.96499999999999997</v>
      </c>
      <c r="AA35" s="161">
        <f>IF($A$2=1,'mil mi val'!Z19,'mil mi val'!Z122)</f>
        <v>0.96499999999999997</v>
      </c>
      <c r="AB35" s="161">
        <f>IF($A$2=1,'mil mi val'!AA19,'mil mi val'!AA122)</f>
        <v>0.96499999999999997</v>
      </c>
      <c r="AC35" s="161">
        <f>IF($A$2=1,'mil mi val'!AB19,'mil mi val'!AB122)</f>
        <v>0.96499999999999997</v>
      </c>
      <c r="AD35" s="161">
        <f>IF($A$2=1,'mil mi val'!AC19,'mil mi val'!AC122)</f>
        <v>0.96499999999999997</v>
      </c>
      <c r="AE35" s="161">
        <f>IF($A$2=1,'mil mi val'!AD19,'mil mi val'!AD122)</f>
        <v>0.96499999999999997</v>
      </c>
      <c r="AF35" s="161">
        <f>IF($A$2=1,'mil mi val'!AE19,'mil mi val'!AE122)</f>
        <v>0.96499999999999997</v>
      </c>
      <c r="AG35" s="161">
        <f>IF($A$2=1,'mil mi val'!AF19,'mil mi val'!AF122)</f>
        <v>0.96499999999999997</v>
      </c>
      <c r="AH35" s="161">
        <f>IF($A$2=1,'mil mi val'!AG19,'mil mi val'!AG122)</f>
        <v>0.96499999999999997</v>
      </c>
      <c r="AI35" s="161">
        <f>IF($A$2=1,'mil mi val'!AH19,'mil mi val'!AH122)</f>
        <v>0.96499999999999997</v>
      </c>
      <c r="AJ35" s="161">
        <f>IF($A$2=1,'mil mi val'!AI19,'mil mi val'!AI122)</f>
        <v>0.96499999999999997</v>
      </c>
      <c r="AK35" s="161">
        <f>IF($A$2=1,'mil mi val'!AJ19,'mil mi val'!AJ122)</f>
        <v>0.96499999999999997</v>
      </c>
      <c r="AL35" s="161">
        <f>IF($A$2=1,'mil mi val'!AK19,'mil mi val'!AK122)</f>
        <v>0.96499999999999997</v>
      </c>
      <c r="AM35" s="161">
        <f>IF($A$2=1,'mil mi val'!AL19,'mil mi val'!AL122)</f>
        <v>0.96499999999999997</v>
      </c>
      <c r="AN35" s="161">
        <f>IF($A$2=1,'mil mi val'!AM19,'mil mi val'!AM122)</f>
        <v>0.96499999999999997</v>
      </c>
      <c r="AO35" s="161">
        <f>IF($A$2=1,'mil mi val'!AN19,'mil mi val'!AN122)</f>
        <v>0.96499999999999997</v>
      </c>
      <c r="AP35" s="161">
        <f>IF($A$2=1,'mil mi val'!AO19,'mil mi val'!AO122)</f>
        <v>0.96499999999999997</v>
      </c>
      <c r="AQ35" s="161">
        <f>IF($A$2=1,'mil mi val'!AP19,'mil mi val'!AP122)</f>
        <v>0.96499999999999997</v>
      </c>
      <c r="AR35" s="161">
        <f>IF($A$2=1,'mil mi val'!AQ19,'mil mi val'!AQ122)</f>
        <v>0.96499999999999997</v>
      </c>
      <c r="AS35" s="161">
        <f>IF($A$2=1,'mil mi val'!AR19,'mil mi val'!AR122)</f>
        <v>0.96499999999999997</v>
      </c>
      <c r="AT35" s="161">
        <f>IF($A$2=1,'mil mi val'!AS19,'mil mi val'!AS122)</f>
        <v>0.96499999999999997</v>
      </c>
      <c r="AU35" s="161">
        <f>IF($A$2=1,'mil mi val'!AT19,'mil mi val'!AT122)</f>
        <v>0.96499999999999997</v>
      </c>
      <c r="AV35" s="161">
        <f>IF($A$2=1,'mil mi val'!AU19,'mil mi val'!AU122)</f>
        <v>0.96499999999999997</v>
      </c>
      <c r="AW35" s="161">
        <f>IF($A$2=1,'mil mi val'!AV19,'mil mi val'!AV122)</f>
        <v>0.96499999999999997</v>
      </c>
      <c r="AX35" s="161">
        <f>IF($A$2=1,'mil mi val'!AW19,'mil mi val'!AW122)</f>
        <v>0.96499999999999997</v>
      </c>
      <c r="AY35" s="161">
        <f>IF($A$2=1,'mil mi val'!AX19,'mil mi val'!AX122)</f>
        <v>0.96499999999999997</v>
      </c>
      <c r="AZ35" s="161">
        <f>IF($A$2=1,'mil mi val'!AY19,'mil mi val'!AY122)</f>
        <v>0.96499999999999997</v>
      </c>
      <c r="BA35" s="161">
        <f>IF($A$2=1,'mil mi val'!AZ19,'mil mi val'!AZ122)</f>
        <v>0.96499999999999997</v>
      </c>
      <c r="BB35" s="161">
        <f>IF($A$2=1,'mil mi val'!BA19,'mil mi val'!BA122)</f>
        <v>0.96499999999999997</v>
      </c>
      <c r="BC35" s="161">
        <f>IF($A$2=1,'mil mi val'!BB19,'mil mi val'!BB122)</f>
        <v>0.96499999999999997</v>
      </c>
      <c r="BD35" s="161">
        <f>IF($A$2=1,'mil mi val'!BC19,'mil mi val'!BC122)</f>
        <v>0.96499999999999997</v>
      </c>
      <c r="BE35" s="161">
        <f>IF($A$2=1,'mil mi val'!BD19,'mil mi val'!BD122)</f>
        <v>0.96499999999999997</v>
      </c>
      <c r="BF35" s="161">
        <f>IF($A$2=1,'mil mi val'!BE19,'mil mi val'!BE122)</f>
        <v>0.96499999999999997</v>
      </c>
      <c r="BG35" s="161">
        <f>IF($A$2=1,'mil mi val'!BF19,'mil mi val'!BF122)</f>
        <v>0.96499999999999997</v>
      </c>
      <c r="BH35" s="161">
        <f>IF($A$2=1,'mil mi val'!BG19,'mil mi val'!BG122)</f>
        <v>0.96499999999999997</v>
      </c>
      <c r="BI35" s="161">
        <f>IF($A$2=1,'mil mi val'!BH19,'mil mi val'!BH122)</f>
        <v>0.96499999999999997</v>
      </c>
      <c r="BJ35" s="161">
        <f>IF($A$2=1,'mil mi val'!BI19,'mil mi val'!BI122)</f>
        <v>0.96499999999999997</v>
      </c>
      <c r="BK35" s="161">
        <f>IF($A$2=1,'mil mi val'!BJ19,'mil mi val'!BJ122)</f>
        <v>0.96499999999999997</v>
      </c>
      <c r="BL35" s="161">
        <f>IF($A$2=1,'mil mi val'!BK19,'mil mi val'!BK122)</f>
        <v>0.96499999999999997</v>
      </c>
      <c r="BM35" s="161">
        <f>IF($A$2=1,'mil mi val'!BL19,'mil mi val'!BL122)</f>
        <v>0.96499999999999997</v>
      </c>
      <c r="BN35" s="161">
        <f>IF($A$2=1,'mil mi val'!BM19,'mil mi val'!BM122)</f>
        <v>0.96499999999999997</v>
      </c>
      <c r="BO35" s="161">
        <f>IF($A$2=1,'mil mi val'!BN19,'mil mi val'!BN122)</f>
        <v>0.96499999999999997</v>
      </c>
      <c r="BP35" s="161">
        <f>IF($A$2=1,'mil mi val'!BO19,'mil mi val'!BO122)</f>
        <v>0.96499999999999997</v>
      </c>
      <c r="BQ35" s="161">
        <f>IF($A$2=1,'mil mi val'!BP19,'mil mi val'!BP122)</f>
        <v>0.96499999999999997</v>
      </c>
      <c r="BR35" s="161">
        <f>IF($A$2=1,'mil mi val'!BQ19,'mil mi val'!BQ122)</f>
        <v>0.96499999999999997</v>
      </c>
      <c r="BS35" s="161">
        <f>IF($A$2=1,'mil mi val'!BR19,'mil mi val'!BR122)</f>
        <v>0.96499999999999997</v>
      </c>
      <c r="BT35" s="161">
        <f>IF($A$2=1,'mil mi val'!BS19,'mil mi val'!BS122)</f>
        <v>0.96499999999999997</v>
      </c>
      <c r="BU35" s="161">
        <f>IF($A$2=1,'mil mi val'!BT19,'mil mi val'!BT122)</f>
        <v>0.96499999999999997</v>
      </c>
      <c r="BV35" s="161">
        <f>IF($A$2=1,'mil mi val'!BU19,'mil mi val'!BU122)</f>
        <v>0.96499999999999997</v>
      </c>
      <c r="BW35" s="161">
        <f>IF($A$2=1,'mil mi val'!BV19,'mil mi val'!BV122)</f>
        <v>0.96499999999999997</v>
      </c>
      <c r="BX35" s="161">
        <f>IF($A$2=1,'mil mi val'!BW19,'mil mi val'!BW122)</f>
        <v>0.96499999999999997</v>
      </c>
      <c r="BY35" s="161">
        <f>IF($A$2=1,'mil mi val'!BX19,'mil mi val'!BX122)</f>
        <v>0.96499999999999997</v>
      </c>
      <c r="BZ35" s="161">
        <f>IF($A$2=1,'mil mi val'!BY19,'mil mi val'!BY122)</f>
        <v>0.96499999999999997</v>
      </c>
      <c r="CA35" s="161">
        <f>IF($A$2=1,'mil mi val'!BZ19,'mil mi val'!BZ122)</f>
        <v>0.96499999999999997</v>
      </c>
      <c r="CB35" s="161">
        <f>IF($A$2=1,'mil mi val'!CA19,'mil mi val'!CA122)</f>
        <v>0.96499999999999997</v>
      </c>
      <c r="CC35" s="161">
        <f>IF($A$2=1,'mil mi val'!CB19,'mil mi val'!CB122)</f>
        <v>0.96499999999999997</v>
      </c>
      <c r="CD35" s="161">
        <f>IF($A$2=1,'mil mi val'!CC19,'mil mi val'!CC122)</f>
        <v>0.96499999999999997</v>
      </c>
      <c r="CE35" s="161">
        <f>IF($A$2=1,'mil mi val'!CD19,'mil mi val'!CD122)</f>
        <v>0.96499999999999997</v>
      </c>
      <c r="CF35" s="161">
        <f>IF($A$2=1,'mil mi val'!CE19,'mil mi val'!CE122)</f>
        <v>0.96499999999999997</v>
      </c>
      <c r="CG35" s="161">
        <f>IF($A$2=1,'mil mi val'!CF19,'mil mi val'!CF122)</f>
        <v>0.96499999999999997</v>
      </c>
      <c r="CH35" s="161">
        <f>IF($A$2=1,'mil mi val'!CG19,'mil mi val'!CG122)</f>
        <v>0.96499999999999997</v>
      </c>
      <c r="CI35" s="161">
        <f>IF($A$2=1,'mil mi val'!CH19,'mil mi val'!CH122)</f>
        <v>0.96499999999999997</v>
      </c>
      <c r="CJ35" s="161">
        <f>IF($A$2=1,'mil mi val'!CI19,'mil mi val'!CI122)</f>
        <v>0.96499999999999997</v>
      </c>
      <c r="CK35" s="161">
        <f>IF($A$2=1,'mil mi val'!CJ19,'mil mi val'!CJ122)</f>
        <v>0.96499999999999997</v>
      </c>
      <c r="CL35" s="161">
        <f>IF($A$2=1,'mil mi val'!CK19,'mil mi val'!CK122)</f>
        <v>0.96499999999999997</v>
      </c>
      <c r="CM35" s="161">
        <f>IF($A$2=1,'mil mi val'!CL19,'mil mi val'!CL122)</f>
        <v>0.96499999999999997</v>
      </c>
      <c r="CN35" s="161">
        <f>IF($A$2=1,'mil mi val'!CM19,'mil mi val'!CM122)</f>
        <v>0.96499999999999997</v>
      </c>
      <c r="CO35" s="161">
        <f>IF($A$2=1,'mil mi val'!CN19,'mil mi val'!CN122)</f>
        <v>0.96499999999999997</v>
      </c>
      <c r="CP35" s="161">
        <f>IF($A$2=1,'mil mi val'!CO19,'mil mi val'!CO122)</f>
        <v>0.96499999999999997</v>
      </c>
      <c r="CQ35" s="161">
        <f>IF($A$2=1,'mil mi val'!CP19,'mil mi val'!CP122)</f>
        <v>0.96499999999999997</v>
      </c>
      <c r="CR35" s="161">
        <f>IF($A$2=1,'mil mi val'!CQ19,'mil mi val'!CQ122)</f>
        <v>0.96499999999999997</v>
      </c>
      <c r="CS35" s="161">
        <f>IF($A$2=1,'mil mi val'!CR19,'mil mi val'!CR122)</f>
        <v>0.96499999999999997</v>
      </c>
      <c r="CT35" s="161">
        <f>IF($A$2=1,'mil mi val'!CS19,'mil mi val'!CS122)</f>
        <v>0.96499999999999997</v>
      </c>
      <c r="CU35" s="161">
        <f>IF($A$2=1,'mil mi val'!CT19,'mil mi val'!CT122)</f>
        <v>0.96499999999999997</v>
      </c>
      <c r="CV35" s="161">
        <f>IF($A$2=1,'mil mi val'!CU19,'mil mi val'!CU122)</f>
        <v>0.96499999999999997</v>
      </c>
      <c r="CW35" s="161">
        <f>IF($A$2=1,'mil mi val'!CV19,'mil mi val'!CV122)</f>
        <v>0.96499999999999997</v>
      </c>
      <c r="CX35" s="161">
        <f>IF($A$2=1,'mil mi val'!CW19,'mil mi val'!CW122)</f>
        <v>0.96499999999999997</v>
      </c>
      <c r="CY35" s="161">
        <f>IF($A$2=1,'mil mi val'!CX19,'mil mi val'!CX122)</f>
        <v>0.96499999999999997</v>
      </c>
      <c r="CZ35" s="161">
        <f>IF($A$2=1,'mil mi val'!CY19,'mil mi val'!CY122)</f>
        <v>0.96499999999999997</v>
      </c>
      <c r="DA35" s="161">
        <f>IF($A$2=1,'mil mi val'!CZ19,'mil mi val'!CZ122)</f>
        <v>0.96499999999999997</v>
      </c>
      <c r="DB35" s="161">
        <f>IF($A$2=1,'mil mi val'!DA19,'mil mi val'!DA122)</f>
        <v>0.96499999999999997</v>
      </c>
      <c r="DC35" s="161">
        <f>IF($A$2=1,'mil mi val'!DB19,'mil mi val'!DB122)</f>
        <v>0.96499999999999997</v>
      </c>
      <c r="DD35" s="161">
        <f>IF($A$2=1,'mil mi val'!DC19,'mil mi val'!DC122)</f>
        <v>0</v>
      </c>
      <c r="DE35" s="161">
        <f>IF($A$2=1,'mil mi val'!DD19,'mil mi val'!DD122)</f>
        <v>0</v>
      </c>
      <c r="DF35" s="161">
        <f>IF($A$2=1,'mil mi val'!DE19,'mil mi val'!DE122)</f>
        <v>0</v>
      </c>
    </row>
    <row r="36" spans="2:110" ht="14.5" x14ac:dyDescent="0.35">
      <c r="B36" s="149">
        <v>31</v>
      </c>
      <c r="C36" s="161">
        <f>IF($A$2=1,'mil mi val'!B20,'mil mi val'!B123)</f>
        <v>1</v>
      </c>
      <c r="D36" s="161">
        <f>IF($A$2=1,'mil mi val'!C20,'mil mi val'!C123)</f>
        <v>0.94440000000000002</v>
      </c>
      <c r="E36" s="161">
        <f>IF($A$2=1,'mil mi val'!D20,'mil mi val'!D123)</f>
        <v>0.94469999999999998</v>
      </c>
      <c r="F36" s="161">
        <f>IF($A$2=1,'mil mi val'!E20,'mil mi val'!E123)</f>
        <v>0.94530000000000003</v>
      </c>
      <c r="G36" s="161">
        <f>IF($A$2=1,'mil mi val'!F20,'mil mi val'!F123)</f>
        <v>0.94620000000000004</v>
      </c>
      <c r="H36" s="161">
        <f>IF($A$2=1,'mil mi val'!G20,'mil mi val'!G123)</f>
        <v>0.94730000000000003</v>
      </c>
      <c r="I36" s="161">
        <f>IF($A$2=1,'mil mi val'!H20,'mil mi val'!H123)</f>
        <v>0.94969999999999999</v>
      </c>
      <c r="J36" s="161">
        <f>IF($A$2=1,'mil mi val'!I20,'mil mi val'!I123)</f>
        <v>0.95199999999999996</v>
      </c>
      <c r="K36" s="161">
        <f>IF($A$2=1,'mil mi val'!J20,'mil mi val'!J123)</f>
        <v>0.95420000000000005</v>
      </c>
      <c r="L36" s="161">
        <f>IF($A$2=1,'mil mi val'!K20,'mil mi val'!K123)</f>
        <v>0.95630000000000004</v>
      </c>
      <c r="M36" s="161">
        <f>IF($A$2=1,'mil mi val'!L20,'mil mi val'!L123)</f>
        <v>0.95820000000000005</v>
      </c>
      <c r="N36" s="161">
        <f>IF($A$2=1,'mil mi val'!M20,'mil mi val'!M123)</f>
        <v>0.95989999999999998</v>
      </c>
      <c r="O36" s="161">
        <f>IF($A$2=1,'mil mi val'!N20,'mil mi val'!N123)</f>
        <v>0.96120000000000005</v>
      </c>
      <c r="P36" s="161">
        <f>IF($A$2=1,'mil mi val'!O20,'mil mi val'!O123)</f>
        <v>0.96230000000000004</v>
      </c>
      <c r="Q36" s="161">
        <f>IF($A$2=1,'mil mi val'!P20,'mil mi val'!P123)</f>
        <v>0.96289999999999998</v>
      </c>
      <c r="R36" s="161">
        <f>IF($A$2=1,'mil mi val'!Q20,'mil mi val'!Q123)</f>
        <v>0.96499999999999997</v>
      </c>
      <c r="S36" s="161">
        <f>IF($A$2=1,'mil mi val'!R20,'mil mi val'!R123)</f>
        <v>0.96499999999999997</v>
      </c>
      <c r="T36" s="161">
        <f>IF($A$2=1,'mil mi val'!S20,'mil mi val'!S123)</f>
        <v>0.96499999999999997</v>
      </c>
      <c r="U36" s="161">
        <f>IF($A$2=1,'mil mi val'!T20,'mil mi val'!T123)</f>
        <v>0.96499999999999997</v>
      </c>
      <c r="V36" s="161">
        <f>IF($A$2=1,'mil mi val'!U20,'mil mi val'!U123)</f>
        <v>0.96499999999999997</v>
      </c>
      <c r="W36" s="161">
        <f>IF($A$2=1,'mil mi val'!V20,'mil mi val'!V123)</f>
        <v>0.96499999999999997</v>
      </c>
      <c r="X36" s="161">
        <f>IF($A$2=1,'mil mi val'!W20,'mil mi val'!W123)</f>
        <v>0.96499999999999997</v>
      </c>
      <c r="Y36" s="161">
        <f>IF($A$2=1,'mil mi val'!X20,'mil mi val'!X123)</f>
        <v>0.96499999999999997</v>
      </c>
      <c r="Z36" s="161">
        <f>IF($A$2=1,'mil mi val'!Y20,'mil mi val'!Y123)</f>
        <v>0.96499999999999997</v>
      </c>
      <c r="AA36" s="161">
        <f>IF($A$2=1,'mil mi val'!Z20,'mil mi val'!Z123)</f>
        <v>0.96499999999999997</v>
      </c>
      <c r="AB36" s="161">
        <f>IF($A$2=1,'mil mi val'!AA20,'mil mi val'!AA123)</f>
        <v>0.96499999999999997</v>
      </c>
      <c r="AC36" s="161">
        <f>IF($A$2=1,'mil mi val'!AB20,'mil mi val'!AB123)</f>
        <v>0.96499999999999997</v>
      </c>
      <c r="AD36" s="161">
        <f>IF($A$2=1,'mil mi val'!AC20,'mil mi val'!AC123)</f>
        <v>0.96499999999999997</v>
      </c>
      <c r="AE36" s="161">
        <f>IF($A$2=1,'mil mi val'!AD20,'mil mi val'!AD123)</f>
        <v>0.96499999999999997</v>
      </c>
      <c r="AF36" s="161">
        <f>IF($A$2=1,'mil mi val'!AE20,'mil mi val'!AE123)</f>
        <v>0.96499999999999997</v>
      </c>
      <c r="AG36" s="161">
        <f>IF($A$2=1,'mil mi val'!AF20,'mil mi val'!AF123)</f>
        <v>0.96499999999999997</v>
      </c>
      <c r="AH36" s="161">
        <f>IF($A$2=1,'mil mi val'!AG20,'mil mi val'!AG123)</f>
        <v>0.96499999999999997</v>
      </c>
      <c r="AI36" s="161">
        <f>IF($A$2=1,'mil mi val'!AH20,'mil mi val'!AH123)</f>
        <v>0.96499999999999997</v>
      </c>
      <c r="AJ36" s="161">
        <f>IF($A$2=1,'mil mi val'!AI20,'mil mi val'!AI123)</f>
        <v>0.96499999999999997</v>
      </c>
      <c r="AK36" s="161">
        <f>IF($A$2=1,'mil mi val'!AJ20,'mil mi val'!AJ123)</f>
        <v>0.96499999999999997</v>
      </c>
      <c r="AL36" s="161">
        <f>IF($A$2=1,'mil mi val'!AK20,'mil mi val'!AK123)</f>
        <v>0.96499999999999997</v>
      </c>
      <c r="AM36" s="161">
        <f>IF($A$2=1,'mil mi val'!AL20,'mil mi val'!AL123)</f>
        <v>0.96499999999999997</v>
      </c>
      <c r="AN36" s="161">
        <f>IF($A$2=1,'mil mi val'!AM20,'mil mi val'!AM123)</f>
        <v>0.96499999999999997</v>
      </c>
      <c r="AO36" s="161">
        <f>IF($A$2=1,'mil mi val'!AN20,'mil mi val'!AN123)</f>
        <v>0.96499999999999997</v>
      </c>
      <c r="AP36" s="161">
        <f>IF($A$2=1,'mil mi val'!AO20,'mil mi val'!AO123)</f>
        <v>0.96499999999999997</v>
      </c>
      <c r="AQ36" s="161">
        <f>IF($A$2=1,'mil mi val'!AP20,'mil mi val'!AP123)</f>
        <v>0.96499999999999997</v>
      </c>
      <c r="AR36" s="161">
        <f>IF($A$2=1,'mil mi val'!AQ20,'mil mi val'!AQ123)</f>
        <v>0.96499999999999997</v>
      </c>
      <c r="AS36" s="161">
        <f>IF($A$2=1,'mil mi val'!AR20,'mil mi val'!AR123)</f>
        <v>0.96499999999999997</v>
      </c>
      <c r="AT36" s="161">
        <f>IF($A$2=1,'mil mi val'!AS20,'mil mi val'!AS123)</f>
        <v>0.96499999999999997</v>
      </c>
      <c r="AU36" s="161">
        <f>IF($A$2=1,'mil mi val'!AT20,'mil mi val'!AT123)</f>
        <v>0.96499999999999997</v>
      </c>
      <c r="AV36" s="161">
        <f>IF($A$2=1,'mil mi val'!AU20,'mil mi val'!AU123)</f>
        <v>0.96499999999999997</v>
      </c>
      <c r="AW36" s="161">
        <f>IF($A$2=1,'mil mi val'!AV20,'mil mi val'!AV123)</f>
        <v>0.96499999999999997</v>
      </c>
      <c r="AX36" s="161">
        <f>IF($A$2=1,'mil mi val'!AW20,'mil mi val'!AW123)</f>
        <v>0.96499999999999997</v>
      </c>
      <c r="AY36" s="161">
        <f>IF($A$2=1,'mil mi val'!AX20,'mil mi val'!AX123)</f>
        <v>0.96499999999999997</v>
      </c>
      <c r="AZ36" s="161">
        <f>IF($A$2=1,'mil mi val'!AY20,'mil mi val'!AY123)</f>
        <v>0.96499999999999997</v>
      </c>
      <c r="BA36" s="161">
        <f>IF($A$2=1,'mil mi val'!AZ20,'mil mi val'!AZ123)</f>
        <v>0.96499999999999997</v>
      </c>
      <c r="BB36" s="161">
        <f>IF($A$2=1,'mil mi val'!BA20,'mil mi val'!BA123)</f>
        <v>0.96499999999999997</v>
      </c>
      <c r="BC36" s="161">
        <f>IF($A$2=1,'mil mi val'!BB20,'mil mi val'!BB123)</f>
        <v>0.96499999999999997</v>
      </c>
      <c r="BD36" s="161">
        <f>IF($A$2=1,'mil mi val'!BC20,'mil mi val'!BC123)</f>
        <v>0.96499999999999997</v>
      </c>
      <c r="BE36" s="161">
        <f>IF($A$2=1,'mil mi val'!BD20,'mil mi val'!BD123)</f>
        <v>0.96499999999999997</v>
      </c>
      <c r="BF36" s="161">
        <f>IF($A$2=1,'mil mi val'!BE20,'mil mi val'!BE123)</f>
        <v>0.96499999999999997</v>
      </c>
      <c r="BG36" s="161">
        <f>IF($A$2=1,'mil mi val'!BF20,'mil mi val'!BF123)</f>
        <v>0.96499999999999997</v>
      </c>
      <c r="BH36" s="161">
        <f>IF($A$2=1,'mil mi val'!BG20,'mil mi val'!BG123)</f>
        <v>0.96499999999999997</v>
      </c>
      <c r="BI36" s="161">
        <f>IF($A$2=1,'mil mi val'!BH20,'mil mi val'!BH123)</f>
        <v>0.96499999999999997</v>
      </c>
      <c r="BJ36" s="161">
        <f>IF($A$2=1,'mil mi val'!BI20,'mil mi val'!BI123)</f>
        <v>0.96499999999999997</v>
      </c>
      <c r="BK36" s="161">
        <f>IF($A$2=1,'mil mi val'!BJ20,'mil mi val'!BJ123)</f>
        <v>0.96499999999999997</v>
      </c>
      <c r="BL36" s="161">
        <f>IF($A$2=1,'mil mi val'!BK20,'mil mi val'!BK123)</f>
        <v>0.96499999999999997</v>
      </c>
      <c r="BM36" s="161">
        <f>IF($A$2=1,'mil mi val'!BL20,'mil mi val'!BL123)</f>
        <v>0.96499999999999997</v>
      </c>
      <c r="BN36" s="161">
        <f>IF($A$2=1,'mil mi val'!BM20,'mil mi val'!BM123)</f>
        <v>0.96499999999999997</v>
      </c>
      <c r="BO36" s="161">
        <f>IF($A$2=1,'mil mi val'!BN20,'mil mi val'!BN123)</f>
        <v>0.96499999999999997</v>
      </c>
      <c r="BP36" s="161">
        <f>IF($A$2=1,'mil mi val'!BO20,'mil mi val'!BO123)</f>
        <v>0.96499999999999997</v>
      </c>
      <c r="BQ36" s="161">
        <f>IF($A$2=1,'mil mi val'!BP20,'mil mi val'!BP123)</f>
        <v>0.96499999999999997</v>
      </c>
      <c r="BR36" s="161">
        <f>IF($A$2=1,'mil mi val'!BQ20,'mil mi val'!BQ123)</f>
        <v>0.96499999999999997</v>
      </c>
      <c r="BS36" s="161">
        <f>IF($A$2=1,'mil mi val'!BR20,'mil mi val'!BR123)</f>
        <v>0.96499999999999997</v>
      </c>
      <c r="BT36" s="161">
        <f>IF($A$2=1,'mil mi val'!BS20,'mil mi val'!BS123)</f>
        <v>0.96499999999999997</v>
      </c>
      <c r="BU36" s="161">
        <f>IF($A$2=1,'mil mi val'!BT20,'mil mi val'!BT123)</f>
        <v>0.96499999999999997</v>
      </c>
      <c r="BV36" s="161">
        <f>IF($A$2=1,'mil mi val'!BU20,'mil mi val'!BU123)</f>
        <v>0.96499999999999997</v>
      </c>
      <c r="BW36" s="161">
        <f>IF($A$2=1,'mil mi val'!BV20,'mil mi val'!BV123)</f>
        <v>0.96499999999999997</v>
      </c>
      <c r="BX36" s="161">
        <f>IF($A$2=1,'mil mi val'!BW20,'mil mi val'!BW123)</f>
        <v>0.96499999999999997</v>
      </c>
      <c r="BY36" s="161">
        <f>IF($A$2=1,'mil mi val'!BX20,'mil mi val'!BX123)</f>
        <v>0.96499999999999997</v>
      </c>
      <c r="BZ36" s="161">
        <f>IF($A$2=1,'mil mi val'!BY20,'mil mi val'!BY123)</f>
        <v>0.96499999999999997</v>
      </c>
      <c r="CA36" s="161">
        <f>IF($A$2=1,'mil mi val'!BZ20,'mil mi val'!BZ123)</f>
        <v>0.96499999999999997</v>
      </c>
      <c r="CB36" s="161">
        <f>IF($A$2=1,'mil mi val'!CA20,'mil mi val'!CA123)</f>
        <v>0.96499999999999997</v>
      </c>
      <c r="CC36" s="161">
        <f>IF($A$2=1,'mil mi val'!CB20,'mil mi val'!CB123)</f>
        <v>0.96499999999999997</v>
      </c>
      <c r="CD36" s="161">
        <f>IF($A$2=1,'mil mi val'!CC20,'mil mi val'!CC123)</f>
        <v>0.96499999999999997</v>
      </c>
      <c r="CE36" s="161">
        <f>IF($A$2=1,'mil mi val'!CD20,'mil mi val'!CD123)</f>
        <v>0.96499999999999997</v>
      </c>
      <c r="CF36" s="161">
        <f>IF($A$2=1,'mil mi val'!CE20,'mil mi val'!CE123)</f>
        <v>0.96499999999999997</v>
      </c>
      <c r="CG36" s="161">
        <f>IF($A$2=1,'mil mi val'!CF20,'mil mi val'!CF123)</f>
        <v>0.96499999999999997</v>
      </c>
      <c r="CH36" s="161">
        <f>IF($A$2=1,'mil mi val'!CG20,'mil mi val'!CG123)</f>
        <v>0.96499999999999997</v>
      </c>
      <c r="CI36" s="161">
        <f>IF($A$2=1,'mil mi val'!CH20,'mil mi val'!CH123)</f>
        <v>0.96499999999999997</v>
      </c>
      <c r="CJ36" s="161">
        <f>IF($A$2=1,'mil mi val'!CI20,'mil mi val'!CI123)</f>
        <v>0.96499999999999997</v>
      </c>
      <c r="CK36" s="161">
        <f>IF($A$2=1,'mil mi val'!CJ20,'mil mi val'!CJ123)</f>
        <v>0.96499999999999997</v>
      </c>
      <c r="CL36" s="161">
        <f>IF($A$2=1,'mil mi val'!CK20,'mil mi val'!CK123)</f>
        <v>0.96499999999999997</v>
      </c>
      <c r="CM36" s="161">
        <f>IF($A$2=1,'mil mi val'!CL20,'mil mi val'!CL123)</f>
        <v>0.96499999999999997</v>
      </c>
      <c r="CN36" s="161">
        <f>IF($A$2=1,'mil mi val'!CM20,'mil mi val'!CM123)</f>
        <v>0.96499999999999997</v>
      </c>
      <c r="CO36" s="161">
        <f>IF($A$2=1,'mil mi val'!CN20,'mil mi val'!CN123)</f>
        <v>0.96499999999999997</v>
      </c>
      <c r="CP36" s="161">
        <f>IF($A$2=1,'mil mi val'!CO20,'mil mi val'!CO123)</f>
        <v>0.96499999999999997</v>
      </c>
      <c r="CQ36" s="161">
        <f>IF($A$2=1,'mil mi val'!CP20,'mil mi val'!CP123)</f>
        <v>0.96499999999999997</v>
      </c>
      <c r="CR36" s="161">
        <f>IF($A$2=1,'mil mi val'!CQ20,'mil mi val'!CQ123)</f>
        <v>0.96499999999999997</v>
      </c>
      <c r="CS36" s="161">
        <f>IF($A$2=1,'mil mi val'!CR20,'mil mi val'!CR123)</f>
        <v>0.96499999999999997</v>
      </c>
      <c r="CT36" s="161">
        <f>IF($A$2=1,'mil mi val'!CS20,'mil mi val'!CS123)</f>
        <v>0.96499999999999997</v>
      </c>
      <c r="CU36" s="161">
        <f>IF($A$2=1,'mil mi val'!CT20,'mil mi val'!CT123)</f>
        <v>0.96499999999999997</v>
      </c>
      <c r="CV36" s="161">
        <f>IF($A$2=1,'mil mi val'!CU20,'mil mi val'!CU123)</f>
        <v>0.96499999999999997</v>
      </c>
      <c r="CW36" s="161">
        <f>IF($A$2=1,'mil mi val'!CV20,'mil mi val'!CV123)</f>
        <v>0.96499999999999997</v>
      </c>
      <c r="CX36" s="161">
        <f>IF($A$2=1,'mil mi val'!CW20,'mil mi val'!CW123)</f>
        <v>0.96499999999999997</v>
      </c>
      <c r="CY36" s="161">
        <f>IF($A$2=1,'mil mi val'!CX20,'mil mi val'!CX123)</f>
        <v>0.96499999999999997</v>
      </c>
      <c r="CZ36" s="161">
        <f>IF($A$2=1,'mil mi val'!CY20,'mil mi val'!CY123)</f>
        <v>0.96499999999999997</v>
      </c>
      <c r="DA36" s="161">
        <f>IF($A$2=1,'mil mi val'!CZ20,'mil mi val'!CZ123)</f>
        <v>0.96499999999999997</v>
      </c>
      <c r="DB36" s="161">
        <f>IF($A$2=1,'mil mi val'!DA20,'mil mi val'!DA123)</f>
        <v>0.96499999999999997</v>
      </c>
      <c r="DC36" s="161">
        <f>IF($A$2=1,'mil mi val'!DB20,'mil mi val'!DB123)</f>
        <v>0.96499999999999997</v>
      </c>
      <c r="DD36" s="161">
        <f>IF($A$2=1,'mil mi val'!DC20,'mil mi val'!DC123)</f>
        <v>0</v>
      </c>
      <c r="DE36" s="161">
        <f>IF($A$2=1,'mil mi val'!DD20,'mil mi val'!DD123)</f>
        <v>0</v>
      </c>
      <c r="DF36" s="161">
        <f>IF($A$2=1,'mil mi val'!DE20,'mil mi val'!DE123)</f>
        <v>0</v>
      </c>
    </row>
    <row r="37" spans="2:110" ht="14.5" x14ac:dyDescent="0.35">
      <c r="B37" s="149">
        <v>32</v>
      </c>
      <c r="C37" s="161">
        <f>IF($A$2=1,'mil mi val'!B21,'mil mi val'!B124)</f>
        <v>1</v>
      </c>
      <c r="D37" s="161">
        <f>IF($A$2=1,'mil mi val'!C21,'mil mi val'!C124)</f>
        <v>0.94750000000000001</v>
      </c>
      <c r="E37" s="161">
        <f>IF($A$2=1,'mil mi val'!D21,'mil mi val'!D124)</f>
        <v>0.94720000000000004</v>
      </c>
      <c r="F37" s="161">
        <f>IF($A$2=1,'mil mi val'!E21,'mil mi val'!E124)</f>
        <v>0.94730000000000003</v>
      </c>
      <c r="G37" s="161">
        <f>IF($A$2=1,'mil mi val'!F21,'mil mi val'!F124)</f>
        <v>0.94779999999999998</v>
      </c>
      <c r="H37" s="161">
        <f>IF($A$2=1,'mil mi val'!G21,'mil mi val'!G124)</f>
        <v>0.9486</v>
      </c>
      <c r="I37" s="161">
        <f>IF($A$2=1,'mil mi val'!H21,'mil mi val'!H124)</f>
        <v>0.94969999999999999</v>
      </c>
      <c r="J37" s="161">
        <f>IF($A$2=1,'mil mi val'!I21,'mil mi val'!I124)</f>
        <v>0.95199999999999996</v>
      </c>
      <c r="K37" s="161">
        <f>IF($A$2=1,'mil mi val'!J21,'mil mi val'!J124)</f>
        <v>0.95420000000000005</v>
      </c>
      <c r="L37" s="161">
        <f>IF($A$2=1,'mil mi val'!K21,'mil mi val'!K124)</f>
        <v>0.95630000000000004</v>
      </c>
      <c r="M37" s="161">
        <f>IF($A$2=1,'mil mi val'!L21,'mil mi val'!L124)</f>
        <v>0.95820000000000005</v>
      </c>
      <c r="N37" s="161">
        <f>IF($A$2=1,'mil mi val'!M21,'mil mi val'!M124)</f>
        <v>0.95989999999999998</v>
      </c>
      <c r="O37" s="161">
        <f>IF($A$2=1,'mil mi val'!N21,'mil mi val'!N124)</f>
        <v>0.96120000000000005</v>
      </c>
      <c r="P37" s="161">
        <f>IF($A$2=1,'mil mi val'!O21,'mil mi val'!O124)</f>
        <v>0.96230000000000004</v>
      </c>
      <c r="Q37" s="161">
        <f>IF($A$2=1,'mil mi val'!P21,'mil mi val'!P124)</f>
        <v>0.96289999999999998</v>
      </c>
      <c r="R37" s="161">
        <f>IF($A$2=1,'mil mi val'!Q21,'mil mi val'!Q124)</f>
        <v>0.96499999999999997</v>
      </c>
      <c r="S37" s="161">
        <f>IF($A$2=1,'mil mi val'!R21,'mil mi val'!R124)</f>
        <v>0.96499999999999997</v>
      </c>
      <c r="T37" s="161">
        <f>IF($A$2=1,'mil mi val'!S21,'mil mi val'!S124)</f>
        <v>0.96499999999999997</v>
      </c>
      <c r="U37" s="161">
        <f>IF($A$2=1,'mil mi val'!T21,'mil mi val'!T124)</f>
        <v>0.96499999999999997</v>
      </c>
      <c r="V37" s="161">
        <f>IF($A$2=1,'mil mi val'!U21,'mil mi val'!U124)</f>
        <v>0.96499999999999997</v>
      </c>
      <c r="W37" s="161">
        <f>IF($A$2=1,'mil mi val'!V21,'mil mi val'!V124)</f>
        <v>0.96499999999999997</v>
      </c>
      <c r="X37" s="161">
        <f>IF($A$2=1,'mil mi val'!W21,'mil mi val'!W124)</f>
        <v>0.96499999999999997</v>
      </c>
      <c r="Y37" s="161">
        <f>IF($A$2=1,'mil mi val'!X21,'mil mi val'!X124)</f>
        <v>0.96499999999999997</v>
      </c>
      <c r="Z37" s="161">
        <f>IF($A$2=1,'mil mi val'!Y21,'mil mi val'!Y124)</f>
        <v>0.96499999999999997</v>
      </c>
      <c r="AA37" s="161">
        <f>IF($A$2=1,'mil mi val'!Z21,'mil mi val'!Z124)</f>
        <v>0.96499999999999997</v>
      </c>
      <c r="AB37" s="161">
        <f>IF($A$2=1,'mil mi val'!AA21,'mil mi val'!AA124)</f>
        <v>0.96499999999999997</v>
      </c>
      <c r="AC37" s="161">
        <f>IF($A$2=1,'mil mi val'!AB21,'mil mi val'!AB124)</f>
        <v>0.96499999999999997</v>
      </c>
      <c r="AD37" s="161">
        <f>IF($A$2=1,'mil mi val'!AC21,'mil mi val'!AC124)</f>
        <v>0.96499999999999997</v>
      </c>
      <c r="AE37" s="161">
        <f>IF($A$2=1,'mil mi val'!AD21,'mil mi val'!AD124)</f>
        <v>0.96499999999999997</v>
      </c>
      <c r="AF37" s="161">
        <f>IF($A$2=1,'mil mi val'!AE21,'mil mi val'!AE124)</f>
        <v>0.96499999999999997</v>
      </c>
      <c r="AG37" s="161">
        <f>IF($A$2=1,'mil mi val'!AF21,'mil mi val'!AF124)</f>
        <v>0.96499999999999997</v>
      </c>
      <c r="AH37" s="161">
        <f>IF($A$2=1,'mil mi val'!AG21,'mil mi val'!AG124)</f>
        <v>0.96499999999999997</v>
      </c>
      <c r="AI37" s="161">
        <f>IF($A$2=1,'mil mi val'!AH21,'mil mi val'!AH124)</f>
        <v>0.96499999999999997</v>
      </c>
      <c r="AJ37" s="161">
        <f>IF($A$2=1,'mil mi val'!AI21,'mil mi val'!AI124)</f>
        <v>0.96499999999999997</v>
      </c>
      <c r="AK37" s="161">
        <f>IF($A$2=1,'mil mi val'!AJ21,'mil mi val'!AJ124)</f>
        <v>0.96499999999999997</v>
      </c>
      <c r="AL37" s="161">
        <f>IF($A$2=1,'mil mi val'!AK21,'mil mi val'!AK124)</f>
        <v>0.96499999999999997</v>
      </c>
      <c r="AM37" s="161">
        <f>IF($A$2=1,'mil mi val'!AL21,'mil mi val'!AL124)</f>
        <v>0.96499999999999997</v>
      </c>
      <c r="AN37" s="161">
        <f>IF($A$2=1,'mil mi val'!AM21,'mil mi val'!AM124)</f>
        <v>0.96499999999999997</v>
      </c>
      <c r="AO37" s="161">
        <f>IF($A$2=1,'mil mi val'!AN21,'mil mi val'!AN124)</f>
        <v>0.96499999999999997</v>
      </c>
      <c r="AP37" s="161">
        <f>IF($A$2=1,'mil mi val'!AO21,'mil mi val'!AO124)</f>
        <v>0.96499999999999997</v>
      </c>
      <c r="AQ37" s="161">
        <f>IF($A$2=1,'mil mi val'!AP21,'mil mi val'!AP124)</f>
        <v>0.96499999999999997</v>
      </c>
      <c r="AR37" s="161">
        <f>IF($A$2=1,'mil mi val'!AQ21,'mil mi val'!AQ124)</f>
        <v>0.96499999999999997</v>
      </c>
      <c r="AS37" s="161">
        <f>IF($A$2=1,'mil mi val'!AR21,'mil mi val'!AR124)</f>
        <v>0.96499999999999997</v>
      </c>
      <c r="AT37" s="161">
        <f>IF($A$2=1,'mil mi val'!AS21,'mil mi val'!AS124)</f>
        <v>0.96499999999999997</v>
      </c>
      <c r="AU37" s="161">
        <f>IF($A$2=1,'mil mi val'!AT21,'mil mi val'!AT124)</f>
        <v>0.96499999999999997</v>
      </c>
      <c r="AV37" s="161">
        <f>IF($A$2=1,'mil mi val'!AU21,'mil mi val'!AU124)</f>
        <v>0.96499999999999997</v>
      </c>
      <c r="AW37" s="161">
        <f>IF($A$2=1,'mil mi val'!AV21,'mil mi val'!AV124)</f>
        <v>0.96499999999999997</v>
      </c>
      <c r="AX37" s="161">
        <f>IF($A$2=1,'mil mi val'!AW21,'mil mi val'!AW124)</f>
        <v>0.96499999999999997</v>
      </c>
      <c r="AY37" s="161">
        <f>IF($A$2=1,'mil mi val'!AX21,'mil mi val'!AX124)</f>
        <v>0.96499999999999997</v>
      </c>
      <c r="AZ37" s="161">
        <f>IF($A$2=1,'mil mi val'!AY21,'mil mi val'!AY124)</f>
        <v>0.96499999999999997</v>
      </c>
      <c r="BA37" s="161">
        <f>IF($A$2=1,'mil mi val'!AZ21,'mil mi val'!AZ124)</f>
        <v>0.96499999999999997</v>
      </c>
      <c r="BB37" s="161">
        <f>IF($A$2=1,'mil mi val'!BA21,'mil mi val'!BA124)</f>
        <v>0.96499999999999997</v>
      </c>
      <c r="BC37" s="161">
        <f>IF($A$2=1,'mil mi val'!BB21,'mil mi val'!BB124)</f>
        <v>0.96499999999999997</v>
      </c>
      <c r="BD37" s="161">
        <f>IF($A$2=1,'mil mi val'!BC21,'mil mi val'!BC124)</f>
        <v>0.96499999999999997</v>
      </c>
      <c r="BE37" s="161">
        <f>IF($A$2=1,'mil mi val'!BD21,'mil mi val'!BD124)</f>
        <v>0.96499999999999997</v>
      </c>
      <c r="BF37" s="161">
        <f>IF($A$2=1,'mil mi val'!BE21,'mil mi val'!BE124)</f>
        <v>0.96499999999999997</v>
      </c>
      <c r="BG37" s="161">
        <f>IF($A$2=1,'mil mi val'!BF21,'mil mi val'!BF124)</f>
        <v>0.96499999999999997</v>
      </c>
      <c r="BH37" s="161">
        <f>IF($A$2=1,'mil mi val'!BG21,'mil mi val'!BG124)</f>
        <v>0.96499999999999997</v>
      </c>
      <c r="BI37" s="161">
        <f>IF($A$2=1,'mil mi val'!BH21,'mil mi val'!BH124)</f>
        <v>0.96499999999999997</v>
      </c>
      <c r="BJ37" s="161">
        <f>IF($A$2=1,'mil mi val'!BI21,'mil mi val'!BI124)</f>
        <v>0.96499999999999997</v>
      </c>
      <c r="BK37" s="161">
        <f>IF($A$2=1,'mil mi val'!BJ21,'mil mi val'!BJ124)</f>
        <v>0.96499999999999997</v>
      </c>
      <c r="BL37" s="161">
        <f>IF($A$2=1,'mil mi val'!BK21,'mil mi val'!BK124)</f>
        <v>0.96499999999999997</v>
      </c>
      <c r="BM37" s="161">
        <f>IF($A$2=1,'mil mi val'!BL21,'mil mi val'!BL124)</f>
        <v>0.96499999999999997</v>
      </c>
      <c r="BN37" s="161">
        <f>IF($A$2=1,'mil mi val'!BM21,'mil mi val'!BM124)</f>
        <v>0.96499999999999997</v>
      </c>
      <c r="BO37" s="161">
        <f>IF($A$2=1,'mil mi val'!BN21,'mil mi val'!BN124)</f>
        <v>0.96499999999999997</v>
      </c>
      <c r="BP37" s="161">
        <f>IF($A$2=1,'mil mi val'!BO21,'mil mi val'!BO124)</f>
        <v>0.96499999999999997</v>
      </c>
      <c r="BQ37" s="161">
        <f>IF($A$2=1,'mil mi val'!BP21,'mil mi val'!BP124)</f>
        <v>0.96499999999999997</v>
      </c>
      <c r="BR37" s="161">
        <f>IF($A$2=1,'mil mi val'!BQ21,'mil mi val'!BQ124)</f>
        <v>0.96499999999999997</v>
      </c>
      <c r="BS37" s="161">
        <f>IF($A$2=1,'mil mi val'!BR21,'mil mi val'!BR124)</f>
        <v>0.96499999999999997</v>
      </c>
      <c r="BT37" s="161">
        <f>IF($A$2=1,'mil mi val'!BS21,'mil mi val'!BS124)</f>
        <v>0.96499999999999997</v>
      </c>
      <c r="BU37" s="161">
        <f>IF($A$2=1,'mil mi val'!BT21,'mil mi val'!BT124)</f>
        <v>0.96499999999999997</v>
      </c>
      <c r="BV37" s="161">
        <f>IF($A$2=1,'mil mi val'!BU21,'mil mi val'!BU124)</f>
        <v>0.96499999999999997</v>
      </c>
      <c r="BW37" s="161">
        <f>IF($A$2=1,'mil mi val'!BV21,'mil mi val'!BV124)</f>
        <v>0.96499999999999997</v>
      </c>
      <c r="BX37" s="161">
        <f>IF($A$2=1,'mil mi val'!BW21,'mil mi val'!BW124)</f>
        <v>0.96499999999999997</v>
      </c>
      <c r="BY37" s="161">
        <f>IF($A$2=1,'mil mi val'!BX21,'mil mi val'!BX124)</f>
        <v>0.96499999999999997</v>
      </c>
      <c r="BZ37" s="161">
        <f>IF($A$2=1,'mil mi val'!BY21,'mil mi val'!BY124)</f>
        <v>0.96499999999999997</v>
      </c>
      <c r="CA37" s="161">
        <f>IF($A$2=1,'mil mi val'!BZ21,'mil mi val'!BZ124)</f>
        <v>0.96499999999999997</v>
      </c>
      <c r="CB37" s="161">
        <f>IF($A$2=1,'mil mi val'!CA21,'mil mi val'!CA124)</f>
        <v>0.96499999999999997</v>
      </c>
      <c r="CC37" s="161">
        <f>IF($A$2=1,'mil mi val'!CB21,'mil mi val'!CB124)</f>
        <v>0.96499999999999997</v>
      </c>
      <c r="CD37" s="161">
        <f>IF($A$2=1,'mil mi val'!CC21,'mil mi val'!CC124)</f>
        <v>0.96499999999999997</v>
      </c>
      <c r="CE37" s="161">
        <f>IF($A$2=1,'mil mi val'!CD21,'mil mi val'!CD124)</f>
        <v>0.96499999999999997</v>
      </c>
      <c r="CF37" s="161">
        <f>IF($A$2=1,'mil mi val'!CE21,'mil mi val'!CE124)</f>
        <v>0.96499999999999997</v>
      </c>
      <c r="CG37" s="161">
        <f>IF($A$2=1,'mil mi val'!CF21,'mil mi val'!CF124)</f>
        <v>0.96499999999999997</v>
      </c>
      <c r="CH37" s="161">
        <f>IF($A$2=1,'mil mi val'!CG21,'mil mi val'!CG124)</f>
        <v>0.96499999999999997</v>
      </c>
      <c r="CI37" s="161">
        <f>IF($A$2=1,'mil mi val'!CH21,'mil mi val'!CH124)</f>
        <v>0.96499999999999997</v>
      </c>
      <c r="CJ37" s="161">
        <f>IF($A$2=1,'mil mi val'!CI21,'mil mi val'!CI124)</f>
        <v>0.96499999999999997</v>
      </c>
      <c r="CK37" s="161">
        <f>IF($A$2=1,'mil mi val'!CJ21,'mil mi val'!CJ124)</f>
        <v>0.96499999999999997</v>
      </c>
      <c r="CL37" s="161">
        <f>IF($A$2=1,'mil mi val'!CK21,'mil mi val'!CK124)</f>
        <v>0.96499999999999997</v>
      </c>
      <c r="CM37" s="161">
        <f>IF($A$2=1,'mil mi val'!CL21,'mil mi val'!CL124)</f>
        <v>0.96499999999999997</v>
      </c>
      <c r="CN37" s="161">
        <f>IF($A$2=1,'mil mi val'!CM21,'mil mi val'!CM124)</f>
        <v>0.96499999999999997</v>
      </c>
      <c r="CO37" s="161">
        <f>IF($A$2=1,'mil mi val'!CN21,'mil mi val'!CN124)</f>
        <v>0.96499999999999997</v>
      </c>
      <c r="CP37" s="161">
        <f>IF($A$2=1,'mil mi val'!CO21,'mil mi val'!CO124)</f>
        <v>0.96499999999999997</v>
      </c>
      <c r="CQ37" s="161">
        <f>IF($A$2=1,'mil mi val'!CP21,'mil mi val'!CP124)</f>
        <v>0.96499999999999997</v>
      </c>
      <c r="CR37" s="161">
        <f>IF($A$2=1,'mil mi val'!CQ21,'mil mi val'!CQ124)</f>
        <v>0.96499999999999997</v>
      </c>
      <c r="CS37" s="161">
        <f>IF($A$2=1,'mil mi val'!CR21,'mil mi val'!CR124)</f>
        <v>0.96499999999999997</v>
      </c>
      <c r="CT37" s="161">
        <f>IF($A$2=1,'mil mi val'!CS21,'mil mi val'!CS124)</f>
        <v>0.96499999999999997</v>
      </c>
      <c r="CU37" s="161">
        <f>IF($A$2=1,'mil mi val'!CT21,'mil mi val'!CT124)</f>
        <v>0.96499999999999997</v>
      </c>
      <c r="CV37" s="161">
        <f>IF($A$2=1,'mil mi val'!CU21,'mil mi val'!CU124)</f>
        <v>0.96499999999999997</v>
      </c>
      <c r="CW37" s="161">
        <f>IF($A$2=1,'mil mi val'!CV21,'mil mi val'!CV124)</f>
        <v>0.96499999999999997</v>
      </c>
      <c r="CX37" s="161">
        <f>IF($A$2=1,'mil mi val'!CW21,'mil mi val'!CW124)</f>
        <v>0.96499999999999997</v>
      </c>
      <c r="CY37" s="161">
        <f>IF($A$2=1,'mil mi val'!CX21,'mil mi val'!CX124)</f>
        <v>0.96499999999999997</v>
      </c>
      <c r="CZ37" s="161">
        <f>IF($A$2=1,'mil mi val'!CY21,'mil mi val'!CY124)</f>
        <v>0.96499999999999997</v>
      </c>
      <c r="DA37" s="161">
        <f>IF($A$2=1,'mil mi val'!CZ21,'mil mi val'!CZ124)</f>
        <v>0.96499999999999997</v>
      </c>
      <c r="DB37" s="161">
        <f>IF($A$2=1,'mil mi val'!DA21,'mil mi val'!DA124)</f>
        <v>0.96499999999999997</v>
      </c>
      <c r="DC37" s="161">
        <f>IF($A$2=1,'mil mi val'!DB21,'mil mi val'!DB124)</f>
        <v>0.96499999999999997</v>
      </c>
      <c r="DD37" s="161">
        <f>IF($A$2=1,'mil mi val'!DC21,'mil mi val'!DC124)</f>
        <v>0</v>
      </c>
      <c r="DE37" s="161">
        <f>IF($A$2=1,'mil mi val'!DD21,'mil mi val'!DD124)</f>
        <v>0</v>
      </c>
      <c r="DF37" s="161">
        <f>IF($A$2=1,'mil mi val'!DE21,'mil mi val'!DE124)</f>
        <v>0</v>
      </c>
    </row>
    <row r="38" spans="2:110" ht="14.5" x14ac:dyDescent="0.35">
      <c r="B38" s="149">
        <v>33</v>
      </c>
      <c r="C38" s="161">
        <f>IF($A$2=1,'mil mi val'!B22,'mil mi val'!B125)</f>
        <v>1</v>
      </c>
      <c r="D38" s="161">
        <f>IF($A$2=1,'mil mi val'!C22,'mil mi val'!C125)</f>
        <v>0.9506</v>
      </c>
      <c r="E38" s="161">
        <f>IF($A$2=1,'mil mi val'!D22,'mil mi val'!D125)</f>
        <v>0.94979999999999998</v>
      </c>
      <c r="F38" s="161">
        <f>IF($A$2=1,'mil mi val'!E22,'mil mi val'!E125)</f>
        <v>0.94930000000000003</v>
      </c>
      <c r="G38" s="161">
        <f>IF($A$2=1,'mil mi val'!F22,'mil mi val'!F125)</f>
        <v>0.94940000000000002</v>
      </c>
      <c r="H38" s="161">
        <f>IF($A$2=1,'mil mi val'!G22,'mil mi val'!G125)</f>
        <v>0.94989999999999997</v>
      </c>
      <c r="I38" s="161">
        <f>IF($A$2=1,'mil mi val'!H22,'mil mi val'!H125)</f>
        <v>0.95069999999999999</v>
      </c>
      <c r="J38" s="161">
        <f>IF($A$2=1,'mil mi val'!I22,'mil mi val'!I125)</f>
        <v>0.95199999999999996</v>
      </c>
      <c r="K38" s="161">
        <f>IF($A$2=1,'mil mi val'!J22,'mil mi val'!J125)</f>
        <v>0.95420000000000005</v>
      </c>
      <c r="L38" s="161">
        <f>IF($A$2=1,'mil mi val'!K22,'mil mi val'!K125)</f>
        <v>0.95630000000000004</v>
      </c>
      <c r="M38" s="161">
        <f>IF($A$2=1,'mil mi val'!L22,'mil mi val'!L125)</f>
        <v>0.95820000000000005</v>
      </c>
      <c r="N38" s="161">
        <f>IF($A$2=1,'mil mi val'!M22,'mil mi val'!M125)</f>
        <v>0.95989999999999998</v>
      </c>
      <c r="O38" s="161">
        <f>IF($A$2=1,'mil mi val'!N22,'mil mi val'!N125)</f>
        <v>0.96120000000000005</v>
      </c>
      <c r="P38" s="161">
        <f>IF($A$2=1,'mil mi val'!O22,'mil mi val'!O125)</f>
        <v>0.96230000000000004</v>
      </c>
      <c r="Q38" s="161">
        <f>IF($A$2=1,'mil mi val'!P22,'mil mi val'!P125)</f>
        <v>0.96289999999999998</v>
      </c>
      <c r="R38" s="161">
        <f>IF($A$2=1,'mil mi val'!Q22,'mil mi val'!Q125)</f>
        <v>0.96499999999999997</v>
      </c>
      <c r="S38" s="161">
        <f>IF($A$2=1,'mil mi val'!R22,'mil mi val'!R125)</f>
        <v>0.96499999999999997</v>
      </c>
      <c r="T38" s="161">
        <f>IF($A$2=1,'mil mi val'!S22,'mil mi val'!S125)</f>
        <v>0.96499999999999997</v>
      </c>
      <c r="U38" s="161">
        <f>IF($A$2=1,'mil mi val'!T22,'mil mi val'!T125)</f>
        <v>0.96499999999999997</v>
      </c>
      <c r="V38" s="161">
        <f>IF($A$2=1,'mil mi val'!U22,'mil mi val'!U125)</f>
        <v>0.96499999999999997</v>
      </c>
      <c r="W38" s="161">
        <f>IF($A$2=1,'mil mi val'!V22,'mil mi val'!V125)</f>
        <v>0.96499999999999997</v>
      </c>
      <c r="X38" s="161">
        <f>IF($A$2=1,'mil mi val'!W22,'mil mi val'!W125)</f>
        <v>0.96499999999999997</v>
      </c>
      <c r="Y38" s="161">
        <f>IF($A$2=1,'mil mi val'!X22,'mil mi val'!X125)</f>
        <v>0.96499999999999997</v>
      </c>
      <c r="Z38" s="161">
        <f>IF($A$2=1,'mil mi val'!Y22,'mil mi val'!Y125)</f>
        <v>0.96499999999999997</v>
      </c>
      <c r="AA38" s="161">
        <f>IF($A$2=1,'mil mi val'!Z22,'mil mi val'!Z125)</f>
        <v>0.96499999999999997</v>
      </c>
      <c r="AB38" s="161">
        <f>IF($A$2=1,'mil mi val'!AA22,'mil mi val'!AA125)</f>
        <v>0.96499999999999997</v>
      </c>
      <c r="AC38" s="161">
        <f>IF($A$2=1,'mil mi val'!AB22,'mil mi val'!AB125)</f>
        <v>0.96499999999999997</v>
      </c>
      <c r="AD38" s="161">
        <f>IF($A$2=1,'mil mi val'!AC22,'mil mi val'!AC125)</f>
        <v>0.96499999999999997</v>
      </c>
      <c r="AE38" s="161">
        <f>IF($A$2=1,'mil mi val'!AD22,'mil mi val'!AD125)</f>
        <v>0.96499999999999997</v>
      </c>
      <c r="AF38" s="161">
        <f>IF($A$2=1,'mil mi val'!AE22,'mil mi val'!AE125)</f>
        <v>0.96499999999999997</v>
      </c>
      <c r="AG38" s="161">
        <f>IF($A$2=1,'mil mi val'!AF22,'mil mi val'!AF125)</f>
        <v>0.96499999999999997</v>
      </c>
      <c r="AH38" s="161">
        <f>IF($A$2=1,'mil mi val'!AG22,'mil mi val'!AG125)</f>
        <v>0.96499999999999997</v>
      </c>
      <c r="AI38" s="161">
        <f>IF($A$2=1,'mil mi val'!AH22,'mil mi val'!AH125)</f>
        <v>0.96499999999999997</v>
      </c>
      <c r="AJ38" s="161">
        <f>IF($A$2=1,'mil mi val'!AI22,'mil mi val'!AI125)</f>
        <v>0.96499999999999997</v>
      </c>
      <c r="AK38" s="161">
        <f>IF($A$2=1,'mil mi val'!AJ22,'mil mi val'!AJ125)</f>
        <v>0.96499999999999997</v>
      </c>
      <c r="AL38" s="161">
        <f>IF($A$2=1,'mil mi val'!AK22,'mil mi val'!AK125)</f>
        <v>0.96499999999999997</v>
      </c>
      <c r="AM38" s="161">
        <f>IF($A$2=1,'mil mi val'!AL22,'mil mi val'!AL125)</f>
        <v>0.96499999999999997</v>
      </c>
      <c r="AN38" s="161">
        <f>IF($A$2=1,'mil mi val'!AM22,'mil mi val'!AM125)</f>
        <v>0.96499999999999997</v>
      </c>
      <c r="AO38" s="161">
        <f>IF($A$2=1,'mil mi val'!AN22,'mil mi val'!AN125)</f>
        <v>0.96499999999999997</v>
      </c>
      <c r="AP38" s="161">
        <f>IF($A$2=1,'mil mi val'!AO22,'mil mi val'!AO125)</f>
        <v>0.96499999999999997</v>
      </c>
      <c r="AQ38" s="161">
        <f>IF($A$2=1,'mil mi val'!AP22,'mil mi val'!AP125)</f>
        <v>0.96499999999999997</v>
      </c>
      <c r="AR38" s="161">
        <f>IF($A$2=1,'mil mi val'!AQ22,'mil mi val'!AQ125)</f>
        <v>0.96499999999999997</v>
      </c>
      <c r="AS38" s="161">
        <f>IF($A$2=1,'mil mi val'!AR22,'mil mi val'!AR125)</f>
        <v>0.96499999999999997</v>
      </c>
      <c r="AT38" s="161">
        <f>IF($A$2=1,'mil mi val'!AS22,'mil mi val'!AS125)</f>
        <v>0.96499999999999997</v>
      </c>
      <c r="AU38" s="161">
        <f>IF($A$2=1,'mil mi val'!AT22,'mil mi val'!AT125)</f>
        <v>0.96499999999999997</v>
      </c>
      <c r="AV38" s="161">
        <f>IF($A$2=1,'mil mi val'!AU22,'mil mi val'!AU125)</f>
        <v>0.96499999999999997</v>
      </c>
      <c r="AW38" s="161">
        <f>IF($A$2=1,'mil mi val'!AV22,'mil mi val'!AV125)</f>
        <v>0.96499999999999997</v>
      </c>
      <c r="AX38" s="161">
        <f>IF($A$2=1,'mil mi val'!AW22,'mil mi val'!AW125)</f>
        <v>0.96499999999999997</v>
      </c>
      <c r="AY38" s="161">
        <f>IF($A$2=1,'mil mi val'!AX22,'mil mi val'!AX125)</f>
        <v>0.96499999999999997</v>
      </c>
      <c r="AZ38" s="161">
        <f>IF($A$2=1,'mil mi val'!AY22,'mil mi val'!AY125)</f>
        <v>0.96499999999999997</v>
      </c>
      <c r="BA38" s="161">
        <f>IF($A$2=1,'mil mi val'!AZ22,'mil mi val'!AZ125)</f>
        <v>0.96499999999999997</v>
      </c>
      <c r="BB38" s="161">
        <f>IF($A$2=1,'mil mi val'!BA22,'mil mi val'!BA125)</f>
        <v>0.96499999999999997</v>
      </c>
      <c r="BC38" s="161">
        <f>IF($A$2=1,'mil mi val'!BB22,'mil mi val'!BB125)</f>
        <v>0.96499999999999997</v>
      </c>
      <c r="BD38" s="161">
        <f>IF($A$2=1,'mil mi val'!BC22,'mil mi val'!BC125)</f>
        <v>0.96499999999999997</v>
      </c>
      <c r="BE38" s="161">
        <f>IF($A$2=1,'mil mi val'!BD22,'mil mi val'!BD125)</f>
        <v>0.96499999999999997</v>
      </c>
      <c r="BF38" s="161">
        <f>IF($A$2=1,'mil mi val'!BE22,'mil mi val'!BE125)</f>
        <v>0.96499999999999997</v>
      </c>
      <c r="BG38" s="161">
        <f>IF($A$2=1,'mil mi val'!BF22,'mil mi val'!BF125)</f>
        <v>0.96499999999999997</v>
      </c>
      <c r="BH38" s="161">
        <f>IF($A$2=1,'mil mi val'!BG22,'mil mi val'!BG125)</f>
        <v>0.96499999999999997</v>
      </c>
      <c r="BI38" s="161">
        <f>IF($A$2=1,'mil mi val'!BH22,'mil mi val'!BH125)</f>
        <v>0.96499999999999997</v>
      </c>
      <c r="BJ38" s="161">
        <f>IF($A$2=1,'mil mi val'!BI22,'mil mi val'!BI125)</f>
        <v>0.96499999999999997</v>
      </c>
      <c r="BK38" s="161">
        <f>IF($A$2=1,'mil mi val'!BJ22,'mil mi val'!BJ125)</f>
        <v>0.96499999999999997</v>
      </c>
      <c r="BL38" s="161">
        <f>IF($A$2=1,'mil mi val'!BK22,'mil mi val'!BK125)</f>
        <v>0.96499999999999997</v>
      </c>
      <c r="BM38" s="161">
        <f>IF($A$2=1,'mil mi val'!BL22,'mil mi val'!BL125)</f>
        <v>0.96499999999999997</v>
      </c>
      <c r="BN38" s="161">
        <f>IF($A$2=1,'mil mi val'!BM22,'mil mi val'!BM125)</f>
        <v>0.96499999999999997</v>
      </c>
      <c r="BO38" s="161">
        <f>IF($A$2=1,'mil mi val'!BN22,'mil mi val'!BN125)</f>
        <v>0.96499999999999997</v>
      </c>
      <c r="BP38" s="161">
        <f>IF($A$2=1,'mil mi val'!BO22,'mil mi val'!BO125)</f>
        <v>0.96499999999999997</v>
      </c>
      <c r="BQ38" s="161">
        <f>IF($A$2=1,'mil mi val'!BP22,'mil mi val'!BP125)</f>
        <v>0.96499999999999997</v>
      </c>
      <c r="BR38" s="161">
        <f>IF($A$2=1,'mil mi val'!BQ22,'mil mi val'!BQ125)</f>
        <v>0.96499999999999997</v>
      </c>
      <c r="BS38" s="161">
        <f>IF($A$2=1,'mil mi val'!BR22,'mil mi val'!BR125)</f>
        <v>0.96499999999999997</v>
      </c>
      <c r="BT38" s="161">
        <f>IF($A$2=1,'mil mi val'!BS22,'mil mi val'!BS125)</f>
        <v>0.96499999999999997</v>
      </c>
      <c r="BU38" s="161">
        <f>IF($A$2=1,'mil mi val'!BT22,'mil mi val'!BT125)</f>
        <v>0.96499999999999997</v>
      </c>
      <c r="BV38" s="161">
        <f>IF($A$2=1,'mil mi val'!BU22,'mil mi val'!BU125)</f>
        <v>0.96499999999999997</v>
      </c>
      <c r="BW38" s="161">
        <f>IF($A$2=1,'mil mi val'!BV22,'mil mi val'!BV125)</f>
        <v>0.96499999999999997</v>
      </c>
      <c r="BX38" s="161">
        <f>IF($A$2=1,'mil mi val'!BW22,'mil mi val'!BW125)</f>
        <v>0.96499999999999997</v>
      </c>
      <c r="BY38" s="161">
        <f>IF($A$2=1,'mil mi val'!BX22,'mil mi val'!BX125)</f>
        <v>0.96499999999999997</v>
      </c>
      <c r="BZ38" s="161">
        <f>IF($A$2=1,'mil mi val'!BY22,'mil mi val'!BY125)</f>
        <v>0.96499999999999997</v>
      </c>
      <c r="CA38" s="161">
        <f>IF($A$2=1,'mil mi val'!BZ22,'mil mi val'!BZ125)</f>
        <v>0.96499999999999997</v>
      </c>
      <c r="CB38" s="161">
        <f>IF($A$2=1,'mil mi val'!CA22,'mil mi val'!CA125)</f>
        <v>0.96499999999999997</v>
      </c>
      <c r="CC38" s="161">
        <f>IF($A$2=1,'mil mi val'!CB22,'mil mi val'!CB125)</f>
        <v>0.96499999999999997</v>
      </c>
      <c r="CD38" s="161">
        <f>IF($A$2=1,'mil mi val'!CC22,'mil mi val'!CC125)</f>
        <v>0.96499999999999997</v>
      </c>
      <c r="CE38" s="161">
        <f>IF($A$2=1,'mil mi val'!CD22,'mil mi val'!CD125)</f>
        <v>0.96499999999999997</v>
      </c>
      <c r="CF38" s="161">
        <f>IF($A$2=1,'mil mi val'!CE22,'mil mi val'!CE125)</f>
        <v>0.96499999999999997</v>
      </c>
      <c r="CG38" s="161">
        <f>IF($A$2=1,'mil mi val'!CF22,'mil mi val'!CF125)</f>
        <v>0.96499999999999997</v>
      </c>
      <c r="CH38" s="161">
        <f>IF($A$2=1,'mil mi val'!CG22,'mil mi val'!CG125)</f>
        <v>0.96499999999999997</v>
      </c>
      <c r="CI38" s="161">
        <f>IF($A$2=1,'mil mi val'!CH22,'mil mi val'!CH125)</f>
        <v>0.96499999999999997</v>
      </c>
      <c r="CJ38" s="161">
        <f>IF($A$2=1,'mil mi val'!CI22,'mil mi val'!CI125)</f>
        <v>0.96499999999999997</v>
      </c>
      <c r="CK38" s="161">
        <f>IF($A$2=1,'mil mi val'!CJ22,'mil mi val'!CJ125)</f>
        <v>0.96499999999999997</v>
      </c>
      <c r="CL38" s="161">
        <f>IF($A$2=1,'mil mi val'!CK22,'mil mi val'!CK125)</f>
        <v>0.96499999999999997</v>
      </c>
      <c r="CM38" s="161">
        <f>IF($A$2=1,'mil mi val'!CL22,'mil mi val'!CL125)</f>
        <v>0.96499999999999997</v>
      </c>
      <c r="CN38" s="161">
        <f>IF($A$2=1,'mil mi val'!CM22,'mil mi val'!CM125)</f>
        <v>0.96499999999999997</v>
      </c>
      <c r="CO38" s="161">
        <f>IF($A$2=1,'mil mi val'!CN22,'mil mi val'!CN125)</f>
        <v>0.96499999999999997</v>
      </c>
      <c r="CP38" s="161">
        <f>IF($A$2=1,'mil mi val'!CO22,'mil mi val'!CO125)</f>
        <v>0.96499999999999997</v>
      </c>
      <c r="CQ38" s="161">
        <f>IF($A$2=1,'mil mi val'!CP22,'mil mi val'!CP125)</f>
        <v>0.96499999999999997</v>
      </c>
      <c r="CR38" s="161">
        <f>IF($A$2=1,'mil mi val'!CQ22,'mil mi val'!CQ125)</f>
        <v>0.96499999999999997</v>
      </c>
      <c r="CS38" s="161">
        <f>IF($A$2=1,'mil mi val'!CR22,'mil mi val'!CR125)</f>
        <v>0.96499999999999997</v>
      </c>
      <c r="CT38" s="161">
        <f>IF($A$2=1,'mil mi val'!CS22,'mil mi val'!CS125)</f>
        <v>0.96499999999999997</v>
      </c>
      <c r="CU38" s="161">
        <f>IF($A$2=1,'mil mi val'!CT22,'mil mi val'!CT125)</f>
        <v>0.96499999999999997</v>
      </c>
      <c r="CV38" s="161">
        <f>IF($A$2=1,'mil mi val'!CU22,'mil mi val'!CU125)</f>
        <v>0.96499999999999997</v>
      </c>
      <c r="CW38" s="161">
        <f>IF($A$2=1,'mil mi val'!CV22,'mil mi val'!CV125)</f>
        <v>0.96499999999999997</v>
      </c>
      <c r="CX38" s="161">
        <f>IF($A$2=1,'mil mi val'!CW22,'mil mi val'!CW125)</f>
        <v>0.96499999999999997</v>
      </c>
      <c r="CY38" s="161">
        <f>IF($A$2=1,'mil mi val'!CX22,'mil mi val'!CX125)</f>
        <v>0.96499999999999997</v>
      </c>
      <c r="CZ38" s="161">
        <f>IF($A$2=1,'mil mi val'!CY22,'mil mi val'!CY125)</f>
        <v>0.96499999999999997</v>
      </c>
      <c r="DA38" s="161">
        <f>IF($A$2=1,'mil mi val'!CZ22,'mil mi val'!CZ125)</f>
        <v>0.96499999999999997</v>
      </c>
      <c r="DB38" s="161">
        <f>IF($A$2=1,'mil mi val'!DA22,'mil mi val'!DA125)</f>
        <v>0.96499999999999997</v>
      </c>
      <c r="DC38" s="161">
        <f>IF($A$2=1,'mil mi val'!DB22,'mil mi val'!DB125)</f>
        <v>0.96499999999999997</v>
      </c>
      <c r="DD38" s="161">
        <f>IF($A$2=1,'mil mi val'!DC22,'mil mi val'!DC125)</f>
        <v>0</v>
      </c>
      <c r="DE38" s="161">
        <f>IF($A$2=1,'mil mi val'!DD22,'mil mi val'!DD125)</f>
        <v>0</v>
      </c>
      <c r="DF38" s="161">
        <f>IF($A$2=1,'mil mi val'!DE22,'mil mi val'!DE125)</f>
        <v>0</v>
      </c>
    </row>
    <row r="39" spans="2:110" ht="14.5" x14ac:dyDescent="0.35">
      <c r="B39" s="149">
        <v>34</v>
      </c>
      <c r="C39" s="161">
        <f>IF($A$2=1,'mil mi val'!B23,'mil mi val'!B126)</f>
        <v>1</v>
      </c>
      <c r="D39" s="161">
        <f>IF($A$2=1,'mil mi val'!C23,'mil mi val'!C126)</f>
        <v>0.95379999999999998</v>
      </c>
      <c r="E39" s="161">
        <f>IF($A$2=1,'mil mi val'!D23,'mil mi val'!D126)</f>
        <v>0.95240000000000002</v>
      </c>
      <c r="F39" s="161">
        <f>IF($A$2=1,'mil mi val'!E23,'mil mi val'!E126)</f>
        <v>0.95140000000000002</v>
      </c>
      <c r="G39" s="161">
        <f>IF($A$2=1,'mil mi val'!F23,'mil mi val'!F126)</f>
        <v>0.95089999999999997</v>
      </c>
      <c r="H39" s="161">
        <f>IF($A$2=1,'mil mi val'!G23,'mil mi val'!G126)</f>
        <v>0.95109999999999995</v>
      </c>
      <c r="I39" s="161">
        <f>IF($A$2=1,'mil mi val'!H23,'mil mi val'!H126)</f>
        <v>0.95179999999999998</v>
      </c>
      <c r="J39" s="161">
        <f>IF($A$2=1,'mil mi val'!I23,'mil mi val'!I126)</f>
        <v>0.95289999999999997</v>
      </c>
      <c r="K39" s="161">
        <f>IF($A$2=1,'mil mi val'!J23,'mil mi val'!J126)</f>
        <v>0.95420000000000005</v>
      </c>
      <c r="L39" s="161">
        <f>IF($A$2=1,'mil mi val'!K23,'mil mi val'!K126)</f>
        <v>0.95630000000000004</v>
      </c>
      <c r="M39" s="161">
        <f>IF($A$2=1,'mil mi val'!L23,'mil mi val'!L126)</f>
        <v>0.95820000000000005</v>
      </c>
      <c r="N39" s="161">
        <f>IF($A$2=1,'mil mi val'!M23,'mil mi val'!M126)</f>
        <v>0.95989999999999998</v>
      </c>
      <c r="O39" s="161">
        <f>IF($A$2=1,'mil mi val'!N23,'mil mi val'!N126)</f>
        <v>0.96120000000000005</v>
      </c>
      <c r="P39" s="161">
        <f>IF($A$2=1,'mil mi val'!O23,'mil mi val'!O126)</f>
        <v>0.96230000000000004</v>
      </c>
      <c r="Q39" s="161">
        <f>IF($A$2=1,'mil mi val'!P23,'mil mi val'!P126)</f>
        <v>0.96289999999999998</v>
      </c>
      <c r="R39" s="161">
        <f>IF($A$2=1,'mil mi val'!Q23,'mil mi val'!Q126)</f>
        <v>0.96499999999999997</v>
      </c>
      <c r="S39" s="161">
        <f>IF($A$2=1,'mil mi val'!R23,'mil mi val'!R126)</f>
        <v>0.96499999999999997</v>
      </c>
      <c r="T39" s="161">
        <f>IF($A$2=1,'mil mi val'!S23,'mil mi val'!S126)</f>
        <v>0.96499999999999997</v>
      </c>
      <c r="U39" s="161">
        <f>IF($A$2=1,'mil mi val'!T23,'mil mi val'!T126)</f>
        <v>0.96499999999999997</v>
      </c>
      <c r="V39" s="161">
        <f>IF($A$2=1,'mil mi val'!U23,'mil mi val'!U126)</f>
        <v>0.96499999999999997</v>
      </c>
      <c r="W39" s="161">
        <f>IF($A$2=1,'mil mi val'!V23,'mil mi val'!V126)</f>
        <v>0.96499999999999997</v>
      </c>
      <c r="X39" s="161">
        <f>IF($A$2=1,'mil mi val'!W23,'mil mi val'!W126)</f>
        <v>0.96499999999999997</v>
      </c>
      <c r="Y39" s="161">
        <f>IF($A$2=1,'mil mi val'!X23,'mil mi val'!X126)</f>
        <v>0.96499999999999997</v>
      </c>
      <c r="Z39" s="161">
        <f>IF($A$2=1,'mil mi val'!Y23,'mil mi val'!Y126)</f>
        <v>0.96499999999999997</v>
      </c>
      <c r="AA39" s="161">
        <f>IF($A$2=1,'mil mi val'!Z23,'mil mi val'!Z126)</f>
        <v>0.96499999999999997</v>
      </c>
      <c r="AB39" s="161">
        <f>IF($A$2=1,'mil mi val'!AA23,'mil mi val'!AA126)</f>
        <v>0.96499999999999997</v>
      </c>
      <c r="AC39" s="161">
        <f>IF($A$2=1,'mil mi val'!AB23,'mil mi val'!AB126)</f>
        <v>0.96499999999999997</v>
      </c>
      <c r="AD39" s="161">
        <f>IF($A$2=1,'mil mi val'!AC23,'mil mi val'!AC126)</f>
        <v>0.96499999999999997</v>
      </c>
      <c r="AE39" s="161">
        <f>IF($A$2=1,'mil mi val'!AD23,'mil mi val'!AD126)</f>
        <v>0.96499999999999997</v>
      </c>
      <c r="AF39" s="161">
        <f>IF($A$2=1,'mil mi val'!AE23,'mil mi val'!AE126)</f>
        <v>0.96499999999999997</v>
      </c>
      <c r="AG39" s="161">
        <f>IF($A$2=1,'mil mi val'!AF23,'mil mi val'!AF126)</f>
        <v>0.96499999999999997</v>
      </c>
      <c r="AH39" s="161">
        <f>IF($A$2=1,'mil mi val'!AG23,'mil mi val'!AG126)</f>
        <v>0.96499999999999997</v>
      </c>
      <c r="AI39" s="161">
        <f>IF($A$2=1,'mil mi val'!AH23,'mil mi val'!AH126)</f>
        <v>0.96499999999999997</v>
      </c>
      <c r="AJ39" s="161">
        <f>IF($A$2=1,'mil mi val'!AI23,'mil mi val'!AI126)</f>
        <v>0.96499999999999997</v>
      </c>
      <c r="AK39" s="161">
        <f>IF($A$2=1,'mil mi val'!AJ23,'mil mi val'!AJ126)</f>
        <v>0.96499999999999997</v>
      </c>
      <c r="AL39" s="161">
        <f>IF($A$2=1,'mil mi val'!AK23,'mil mi val'!AK126)</f>
        <v>0.96499999999999997</v>
      </c>
      <c r="AM39" s="161">
        <f>IF($A$2=1,'mil mi val'!AL23,'mil mi val'!AL126)</f>
        <v>0.96499999999999997</v>
      </c>
      <c r="AN39" s="161">
        <f>IF($A$2=1,'mil mi val'!AM23,'mil mi val'!AM126)</f>
        <v>0.96499999999999997</v>
      </c>
      <c r="AO39" s="161">
        <f>IF($A$2=1,'mil mi val'!AN23,'mil mi val'!AN126)</f>
        <v>0.96499999999999997</v>
      </c>
      <c r="AP39" s="161">
        <f>IF($A$2=1,'mil mi val'!AO23,'mil mi val'!AO126)</f>
        <v>0.96499999999999997</v>
      </c>
      <c r="AQ39" s="161">
        <f>IF($A$2=1,'mil mi val'!AP23,'mil mi val'!AP126)</f>
        <v>0.96499999999999997</v>
      </c>
      <c r="AR39" s="161">
        <f>IF($A$2=1,'mil mi val'!AQ23,'mil mi val'!AQ126)</f>
        <v>0.96499999999999997</v>
      </c>
      <c r="AS39" s="161">
        <f>IF($A$2=1,'mil mi val'!AR23,'mil mi val'!AR126)</f>
        <v>0.96499999999999997</v>
      </c>
      <c r="AT39" s="161">
        <f>IF($A$2=1,'mil mi val'!AS23,'mil mi val'!AS126)</f>
        <v>0.96499999999999997</v>
      </c>
      <c r="AU39" s="161">
        <f>IF($A$2=1,'mil mi val'!AT23,'mil mi val'!AT126)</f>
        <v>0.96499999999999997</v>
      </c>
      <c r="AV39" s="161">
        <f>IF($A$2=1,'mil mi val'!AU23,'mil mi val'!AU126)</f>
        <v>0.96499999999999997</v>
      </c>
      <c r="AW39" s="161">
        <f>IF($A$2=1,'mil mi val'!AV23,'mil mi val'!AV126)</f>
        <v>0.96499999999999997</v>
      </c>
      <c r="AX39" s="161">
        <f>IF($A$2=1,'mil mi val'!AW23,'mil mi val'!AW126)</f>
        <v>0.96499999999999997</v>
      </c>
      <c r="AY39" s="161">
        <f>IF($A$2=1,'mil mi val'!AX23,'mil mi val'!AX126)</f>
        <v>0.96499999999999997</v>
      </c>
      <c r="AZ39" s="161">
        <f>IF($A$2=1,'mil mi val'!AY23,'mil mi val'!AY126)</f>
        <v>0.96499999999999997</v>
      </c>
      <c r="BA39" s="161">
        <f>IF($A$2=1,'mil mi val'!AZ23,'mil mi val'!AZ126)</f>
        <v>0.96499999999999997</v>
      </c>
      <c r="BB39" s="161">
        <f>IF($A$2=1,'mil mi val'!BA23,'mil mi val'!BA126)</f>
        <v>0.96499999999999997</v>
      </c>
      <c r="BC39" s="161">
        <f>IF($A$2=1,'mil mi val'!BB23,'mil mi val'!BB126)</f>
        <v>0.96499999999999997</v>
      </c>
      <c r="BD39" s="161">
        <f>IF($A$2=1,'mil mi val'!BC23,'mil mi val'!BC126)</f>
        <v>0.96499999999999997</v>
      </c>
      <c r="BE39" s="161">
        <f>IF($A$2=1,'mil mi val'!BD23,'mil mi val'!BD126)</f>
        <v>0.96499999999999997</v>
      </c>
      <c r="BF39" s="161">
        <f>IF($A$2=1,'mil mi val'!BE23,'mil mi val'!BE126)</f>
        <v>0.96499999999999997</v>
      </c>
      <c r="BG39" s="161">
        <f>IF($A$2=1,'mil mi val'!BF23,'mil mi val'!BF126)</f>
        <v>0.96499999999999997</v>
      </c>
      <c r="BH39" s="161">
        <f>IF($A$2=1,'mil mi val'!BG23,'mil mi val'!BG126)</f>
        <v>0.96499999999999997</v>
      </c>
      <c r="BI39" s="161">
        <f>IF($A$2=1,'mil mi val'!BH23,'mil mi val'!BH126)</f>
        <v>0.96499999999999997</v>
      </c>
      <c r="BJ39" s="161">
        <f>IF($A$2=1,'mil mi val'!BI23,'mil mi val'!BI126)</f>
        <v>0.96499999999999997</v>
      </c>
      <c r="BK39" s="161">
        <f>IF($A$2=1,'mil mi val'!BJ23,'mil mi val'!BJ126)</f>
        <v>0.96499999999999997</v>
      </c>
      <c r="BL39" s="161">
        <f>IF($A$2=1,'mil mi val'!BK23,'mil mi val'!BK126)</f>
        <v>0.96499999999999997</v>
      </c>
      <c r="BM39" s="161">
        <f>IF($A$2=1,'mil mi val'!BL23,'mil mi val'!BL126)</f>
        <v>0.96499999999999997</v>
      </c>
      <c r="BN39" s="161">
        <f>IF($A$2=1,'mil mi val'!BM23,'mil mi val'!BM126)</f>
        <v>0.96499999999999997</v>
      </c>
      <c r="BO39" s="161">
        <f>IF($A$2=1,'mil mi val'!BN23,'mil mi val'!BN126)</f>
        <v>0.96499999999999997</v>
      </c>
      <c r="BP39" s="161">
        <f>IF($A$2=1,'mil mi val'!BO23,'mil mi val'!BO126)</f>
        <v>0.96499999999999997</v>
      </c>
      <c r="BQ39" s="161">
        <f>IF($A$2=1,'mil mi val'!BP23,'mil mi val'!BP126)</f>
        <v>0.96499999999999997</v>
      </c>
      <c r="BR39" s="161">
        <f>IF($A$2=1,'mil mi val'!BQ23,'mil mi val'!BQ126)</f>
        <v>0.96499999999999997</v>
      </c>
      <c r="BS39" s="161">
        <f>IF($A$2=1,'mil mi val'!BR23,'mil mi val'!BR126)</f>
        <v>0.96499999999999997</v>
      </c>
      <c r="BT39" s="161">
        <f>IF($A$2=1,'mil mi val'!BS23,'mil mi val'!BS126)</f>
        <v>0.96499999999999997</v>
      </c>
      <c r="BU39" s="161">
        <f>IF($A$2=1,'mil mi val'!BT23,'mil mi val'!BT126)</f>
        <v>0.96499999999999997</v>
      </c>
      <c r="BV39" s="161">
        <f>IF($A$2=1,'mil mi val'!BU23,'mil mi val'!BU126)</f>
        <v>0.96499999999999997</v>
      </c>
      <c r="BW39" s="161">
        <f>IF($A$2=1,'mil mi val'!BV23,'mil mi val'!BV126)</f>
        <v>0.96499999999999997</v>
      </c>
      <c r="BX39" s="161">
        <f>IF($A$2=1,'mil mi val'!BW23,'mil mi val'!BW126)</f>
        <v>0.96499999999999997</v>
      </c>
      <c r="BY39" s="161">
        <f>IF($A$2=1,'mil mi val'!BX23,'mil mi val'!BX126)</f>
        <v>0.96499999999999997</v>
      </c>
      <c r="BZ39" s="161">
        <f>IF($A$2=1,'mil mi val'!BY23,'mil mi val'!BY126)</f>
        <v>0.96499999999999997</v>
      </c>
      <c r="CA39" s="161">
        <f>IF($A$2=1,'mil mi val'!BZ23,'mil mi val'!BZ126)</f>
        <v>0.96499999999999997</v>
      </c>
      <c r="CB39" s="161">
        <f>IF($A$2=1,'mil mi val'!CA23,'mil mi val'!CA126)</f>
        <v>0.96499999999999997</v>
      </c>
      <c r="CC39" s="161">
        <f>IF($A$2=1,'mil mi val'!CB23,'mil mi val'!CB126)</f>
        <v>0.96499999999999997</v>
      </c>
      <c r="CD39" s="161">
        <f>IF($A$2=1,'mil mi val'!CC23,'mil mi val'!CC126)</f>
        <v>0.96499999999999997</v>
      </c>
      <c r="CE39" s="161">
        <f>IF($A$2=1,'mil mi val'!CD23,'mil mi val'!CD126)</f>
        <v>0.96499999999999997</v>
      </c>
      <c r="CF39" s="161">
        <f>IF($A$2=1,'mil mi val'!CE23,'mil mi val'!CE126)</f>
        <v>0.96499999999999997</v>
      </c>
      <c r="CG39" s="161">
        <f>IF($A$2=1,'mil mi val'!CF23,'mil mi val'!CF126)</f>
        <v>0.96499999999999997</v>
      </c>
      <c r="CH39" s="161">
        <f>IF($A$2=1,'mil mi val'!CG23,'mil mi val'!CG126)</f>
        <v>0.96499999999999997</v>
      </c>
      <c r="CI39" s="161">
        <f>IF($A$2=1,'mil mi val'!CH23,'mil mi val'!CH126)</f>
        <v>0.96499999999999997</v>
      </c>
      <c r="CJ39" s="161">
        <f>IF($A$2=1,'mil mi val'!CI23,'mil mi val'!CI126)</f>
        <v>0.96499999999999997</v>
      </c>
      <c r="CK39" s="161">
        <f>IF($A$2=1,'mil mi val'!CJ23,'mil mi val'!CJ126)</f>
        <v>0.96499999999999997</v>
      </c>
      <c r="CL39" s="161">
        <f>IF($A$2=1,'mil mi val'!CK23,'mil mi val'!CK126)</f>
        <v>0.96499999999999997</v>
      </c>
      <c r="CM39" s="161">
        <f>IF($A$2=1,'mil mi val'!CL23,'mil mi val'!CL126)</f>
        <v>0.96499999999999997</v>
      </c>
      <c r="CN39" s="161">
        <f>IF($A$2=1,'mil mi val'!CM23,'mil mi val'!CM126)</f>
        <v>0.96499999999999997</v>
      </c>
      <c r="CO39" s="161">
        <f>IF($A$2=1,'mil mi val'!CN23,'mil mi val'!CN126)</f>
        <v>0.96499999999999997</v>
      </c>
      <c r="CP39" s="161">
        <f>IF($A$2=1,'mil mi val'!CO23,'mil mi val'!CO126)</f>
        <v>0.96499999999999997</v>
      </c>
      <c r="CQ39" s="161">
        <f>IF($A$2=1,'mil mi val'!CP23,'mil mi val'!CP126)</f>
        <v>0.96499999999999997</v>
      </c>
      <c r="CR39" s="161">
        <f>IF($A$2=1,'mil mi val'!CQ23,'mil mi val'!CQ126)</f>
        <v>0.96499999999999997</v>
      </c>
      <c r="CS39" s="161">
        <f>IF($A$2=1,'mil mi val'!CR23,'mil mi val'!CR126)</f>
        <v>0.96499999999999997</v>
      </c>
      <c r="CT39" s="161">
        <f>IF($A$2=1,'mil mi val'!CS23,'mil mi val'!CS126)</f>
        <v>0.96499999999999997</v>
      </c>
      <c r="CU39" s="161">
        <f>IF($A$2=1,'mil mi val'!CT23,'mil mi val'!CT126)</f>
        <v>0.96499999999999997</v>
      </c>
      <c r="CV39" s="161">
        <f>IF($A$2=1,'mil mi val'!CU23,'mil mi val'!CU126)</f>
        <v>0.96499999999999997</v>
      </c>
      <c r="CW39" s="161">
        <f>IF($A$2=1,'mil mi val'!CV23,'mil mi val'!CV126)</f>
        <v>0.96499999999999997</v>
      </c>
      <c r="CX39" s="161">
        <f>IF($A$2=1,'mil mi val'!CW23,'mil mi val'!CW126)</f>
        <v>0.96499999999999997</v>
      </c>
      <c r="CY39" s="161">
        <f>IF($A$2=1,'mil mi val'!CX23,'mil mi val'!CX126)</f>
        <v>0.96499999999999997</v>
      </c>
      <c r="CZ39" s="161">
        <f>IF($A$2=1,'mil mi val'!CY23,'mil mi val'!CY126)</f>
        <v>0.96499999999999997</v>
      </c>
      <c r="DA39" s="161">
        <f>IF($A$2=1,'mil mi val'!CZ23,'mil mi val'!CZ126)</f>
        <v>0.96499999999999997</v>
      </c>
      <c r="DB39" s="161">
        <f>IF($A$2=1,'mil mi val'!DA23,'mil mi val'!DA126)</f>
        <v>0.96499999999999997</v>
      </c>
      <c r="DC39" s="161">
        <f>IF($A$2=1,'mil mi val'!DB23,'mil mi val'!DB126)</f>
        <v>0.96499999999999997</v>
      </c>
      <c r="DD39" s="161">
        <f>IF($A$2=1,'mil mi val'!DC23,'mil mi val'!DC126)</f>
        <v>0</v>
      </c>
      <c r="DE39" s="161">
        <f>IF($A$2=1,'mil mi val'!DD23,'mil mi val'!DD126)</f>
        <v>0</v>
      </c>
      <c r="DF39" s="161">
        <f>IF($A$2=1,'mil mi val'!DE23,'mil mi val'!DE126)</f>
        <v>0</v>
      </c>
    </row>
    <row r="40" spans="2:110" ht="14.5" x14ac:dyDescent="0.35">
      <c r="B40" s="149">
        <v>35</v>
      </c>
      <c r="C40" s="161">
        <f>IF($A$2=1,'mil mi val'!B24,'mil mi val'!B127)</f>
        <v>1</v>
      </c>
      <c r="D40" s="161">
        <f>IF($A$2=1,'mil mi val'!C24,'mil mi val'!C127)</f>
        <v>0.95699999999999996</v>
      </c>
      <c r="E40" s="161">
        <f>IF($A$2=1,'mil mi val'!D24,'mil mi val'!D127)</f>
        <v>0.95499999999999996</v>
      </c>
      <c r="F40" s="161">
        <f>IF($A$2=1,'mil mi val'!E24,'mil mi val'!E127)</f>
        <v>0.95350000000000001</v>
      </c>
      <c r="G40" s="161">
        <f>IF($A$2=1,'mil mi val'!F24,'mil mi val'!F127)</f>
        <v>0.95269999999999999</v>
      </c>
      <c r="H40" s="161">
        <f>IF($A$2=1,'mil mi val'!G24,'mil mi val'!G127)</f>
        <v>0.95240000000000002</v>
      </c>
      <c r="I40" s="161">
        <f>IF($A$2=1,'mil mi val'!H24,'mil mi val'!H127)</f>
        <v>0.95289999999999997</v>
      </c>
      <c r="J40" s="161">
        <f>IF($A$2=1,'mil mi val'!I24,'mil mi val'!I127)</f>
        <v>0.95379999999999998</v>
      </c>
      <c r="K40" s="161">
        <f>IF($A$2=1,'mil mi val'!J24,'mil mi val'!J127)</f>
        <v>0.95489999999999997</v>
      </c>
      <c r="L40" s="161">
        <f>IF($A$2=1,'mil mi val'!K24,'mil mi val'!K127)</f>
        <v>0.95630000000000004</v>
      </c>
      <c r="M40" s="161">
        <f>IF($A$2=1,'mil mi val'!L24,'mil mi val'!L127)</f>
        <v>0.95820000000000005</v>
      </c>
      <c r="N40" s="161">
        <f>IF($A$2=1,'mil mi val'!M24,'mil mi val'!M127)</f>
        <v>0.95989999999999998</v>
      </c>
      <c r="O40" s="161">
        <f>IF($A$2=1,'mil mi val'!N24,'mil mi val'!N127)</f>
        <v>0.96120000000000005</v>
      </c>
      <c r="P40" s="161">
        <f>IF($A$2=1,'mil mi val'!O24,'mil mi val'!O127)</f>
        <v>0.96230000000000004</v>
      </c>
      <c r="Q40" s="161">
        <f>IF($A$2=1,'mil mi val'!P24,'mil mi val'!P127)</f>
        <v>0.96289999999999998</v>
      </c>
      <c r="R40" s="161">
        <f>IF($A$2=1,'mil mi val'!Q24,'mil mi val'!Q127)</f>
        <v>0.96499999999999997</v>
      </c>
      <c r="S40" s="161">
        <f>IF($A$2=1,'mil mi val'!R24,'mil mi val'!R127)</f>
        <v>0.96499999999999997</v>
      </c>
      <c r="T40" s="161">
        <f>IF($A$2=1,'mil mi val'!S24,'mil mi val'!S127)</f>
        <v>0.96499999999999997</v>
      </c>
      <c r="U40" s="161">
        <f>IF($A$2=1,'mil mi val'!T24,'mil mi val'!T127)</f>
        <v>0.96499999999999997</v>
      </c>
      <c r="V40" s="161">
        <f>IF($A$2=1,'mil mi val'!U24,'mil mi val'!U127)</f>
        <v>0.96499999999999997</v>
      </c>
      <c r="W40" s="161">
        <f>IF($A$2=1,'mil mi val'!V24,'mil mi val'!V127)</f>
        <v>0.96499999999999997</v>
      </c>
      <c r="X40" s="161">
        <f>IF($A$2=1,'mil mi val'!W24,'mil mi val'!W127)</f>
        <v>0.96499999999999997</v>
      </c>
      <c r="Y40" s="161">
        <f>IF($A$2=1,'mil mi val'!X24,'mil mi val'!X127)</f>
        <v>0.96499999999999997</v>
      </c>
      <c r="Z40" s="161">
        <f>IF($A$2=1,'mil mi val'!Y24,'mil mi val'!Y127)</f>
        <v>0.96499999999999997</v>
      </c>
      <c r="AA40" s="161">
        <f>IF($A$2=1,'mil mi val'!Z24,'mil mi val'!Z127)</f>
        <v>0.96499999999999997</v>
      </c>
      <c r="AB40" s="161">
        <f>IF($A$2=1,'mil mi val'!AA24,'mil mi val'!AA127)</f>
        <v>0.96499999999999997</v>
      </c>
      <c r="AC40" s="161">
        <f>IF($A$2=1,'mil mi val'!AB24,'mil mi val'!AB127)</f>
        <v>0.96499999999999997</v>
      </c>
      <c r="AD40" s="161">
        <f>IF($A$2=1,'mil mi val'!AC24,'mil mi val'!AC127)</f>
        <v>0.96499999999999997</v>
      </c>
      <c r="AE40" s="161">
        <f>IF($A$2=1,'mil mi val'!AD24,'mil mi val'!AD127)</f>
        <v>0.96499999999999997</v>
      </c>
      <c r="AF40" s="161">
        <f>IF($A$2=1,'mil mi val'!AE24,'mil mi val'!AE127)</f>
        <v>0.96499999999999997</v>
      </c>
      <c r="AG40" s="161">
        <f>IF($A$2=1,'mil mi val'!AF24,'mil mi val'!AF127)</f>
        <v>0.96499999999999997</v>
      </c>
      <c r="AH40" s="161">
        <f>IF($A$2=1,'mil mi val'!AG24,'mil mi val'!AG127)</f>
        <v>0.96499999999999997</v>
      </c>
      <c r="AI40" s="161">
        <f>IF($A$2=1,'mil mi val'!AH24,'mil mi val'!AH127)</f>
        <v>0.96499999999999997</v>
      </c>
      <c r="AJ40" s="161">
        <f>IF($A$2=1,'mil mi val'!AI24,'mil mi val'!AI127)</f>
        <v>0.96499999999999997</v>
      </c>
      <c r="AK40" s="161">
        <f>IF($A$2=1,'mil mi val'!AJ24,'mil mi val'!AJ127)</f>
        <v>0.96499999999999997</v>
      </c>
      <c r="AL40" s="161">
        <f>IF($A$2=1,'mil mi val'!AK24,'mil mi val'!AK127)</f>
        <v>0.96499999999999997</v>
      </c>
      <c r="AM40" s="161">
        <f>IF($A$2=1,'mil mi val'!AL24,'mil mi val'!AL127)</f>
        <v>0.96499999999999997</v>
      </c>
      <c r="AN40" s="161">
        <f>IF($A$2=1,'mil mi val'!AM24,'mil mi val'!AM127)</f>
        <v>0.96499999999999997</v>
      </c>
      <c r="AO40" s="161">
        <f>IF($A$2=1,'mil mi val'!AN24,'mil mi val'!AN127)</f>
        <v>0.96499999999999997</v>
      </c>
      <c r="AP40" s="161">
        <f>IF($A$2=1,'mil mi val'!AO24,'mil mi val'!AO127)</f>
        <v>0.96499999999999997</v>
      </c>
      <c r="AQ40" s="161">
        <f>IF($A$2=1,'mil mi val'!AP24,'mil mi val'!AP127)</f>
        <v>0.96499999999999997</v>
      </c>
      <c r="AR40" s="161">
        <f>IF($A$2=1,'mil mi val'!AQ24,'mil mi val'!AQ127)</f>
        <v>0.96499999999999997</v>
      </c>
      <c r="AS40" s="161">
        <f>IF($A$2=1,'mil mi val'!AR24,'mil mi val'!AR127)</f>
        <v>0.96499999999999997</v>
      </c>
      <c r="AT40" s="161">
        <f>IF($A$2=1,'mil mi val'!AS24,'mil mi val'!AS127)</f>
        <v>0.96499999999999997</v>
      </c>
      <c r="AU40" s="161">
        <f>IF($A$2=1,'mil mi val'!AT24,'mil mi val'!AT127)</f>
        <v>0.96499999999999997</v>
      </c>
      <c r="AV40" s="161">
        <f>IF($A$2=1,'mil mi val'!AU24,'mil mi val'!AU127)</f>
        <v>0.96499999999999997</v>
      </c>
      <c r="AW40" s="161">
        <f>IF($A$2=1,'mil mi val'!AV24,'mil mi val'!AV127)</f>
        <v>0.96499999999999997</v>
      </c>
      <c r="AX40" s="161">
        <f>IF($A$2=1,'mil mi val'!AW24,'mil mi val'!AW127)</f>
        <v>0.96499999999999997</v>
      </c>
      <c r="AY40" s="161">
        <f>IF($A$2=1,'mil mi val'!AX24,'mil mi val'!AX127)</f>
        <v>0.96499999999999997</v>
      </c>
      <c r="AZ40" s="161">
        <f>IF($A$2=1,'mil mi val'!AY24,'mil mi val'!AY127)</f>
        <v>0.96499999999999997</v>
      </c>
      <c r="BA40" s="161">
        <f>IF($A$2=1,'mil mi val'!AZ24,'mil mi val'!AZ127)</f>
        <v>0.96499999999999997</v>
      </c>
      <c r="BB40" s="161">
        <f>IF($A$2=1,'mil mi val'!BA24,'mil mi val'!BA127)</f>
        <v>0.96499999999999997</v>
      </c>
      <c r="BC40" s="161">
        <f>IF($A$2=1,'mil mi val'!BB24,'mil mi val'!BB127)</f>
        <v>0.96499999999999997</v>
      </c>
      <c r="BD40" s="161">
        <f>IF($A$2=1,'mil mi val'!BC24,'mil mi val'!BC127)</f>
        <v>0.96499999999999997</v>
      </c>
      <c r="BE40" s="161">
        <f>IF($A$2=1,'mil mi val'!BD24,'mil mi val'!BD127)</f>
        <v>0.96499999999999997</v>
      </c>
      <c r="BF40" s="161">
        <f>IF($A$2=1,'mil mi val'!BE24,'mil mi val'!BE127)</f>
        <v>0.96499999999999997</v>
      </c>
      <c r="BG40" s="161">
        <f>IF($A$2=1,'mil mi val'!BF24,'mil mi val'!BF127)</f>
        <v>0.96499999999999997</v>
      </c>
      <c r="BH40" s="161">
        <f>IF($A$2=1,'mil mi val'!BG24,'mil mi val'!BG127)</f>
        <v>0.96499999999999997</v>
      </c>
      <c r="BI40" s="161">
        <f>IF($A$2=1,'mil mi val'!BH24,'mil mi val'!BH127)</f>
        <v>0.96499999999999997</v>
      </c>
      <c r="BJ40" s="161">
        <f>IF($A$2=1,'mil mi val'!BI24,'mil mi val'!BI127)</f>
        <v>0.96499999999999997</v>
      </c>
      <c r="BK40" s="161">
        <f>IF($A$2=1,'mil mi val'!BJ24,'mil mi val'!BJ127)</f>
        <v>0.96499999999999997</v>
      </c>
      <c r="BL40" s="161">
        <f>IF($A$2=1,'mil mi val'!BK24,'mil mi val'!BK127)</f>
        <v>0.96499999999999997</v>
      </c>
      <c r="BM40" s="161">
        <f>IF($A$2=1,'mil mi val'!BL24,'mil mi val'!BL127)</f>
        <v>0.96499999999999997</v>
      </c>
      <c r="BN40" s="161">
        <f>IF($A$2=1,'mil mi val'!BM24,'mil mi val'!BM127)</f>
        <v>0.96499999999999997</v>
      </c>
      <c r="BO40" s="161">
        <f>IF($A$2=1,'mil mi val'!BN24,'mil mi val'!BN127)</f>
        <v>0.96499999999999997</v>
      </c>
      <c r="BP40" s="161">
        <f>IF($A$2=1,'mil mi val'!BO24,'mil mi val'!BO127)</f>
        <v>0.96499999999999997</v>
      </c>
      <c r="BQ40" s="161">
        <f>IF($A$2=1,'mil mi val'!BP24,'mil mi val'!BP127)</f>
        <v>0.96499999999999997</v>
      </c>
      <c r="BR40" s="161">
        <f>IF($A$2=1,'mil mi val'!BQ24,'mil mi val'!BQ127)</f>
        <v>0.96499999999999997</v>
      </c>
      <c r="BS40" s="161">
        <f>IF($A$2=1,'mil mi val'!BR24,'mil mi val'!BR127)</f>
        <v>0.96499999999999997</v>
      </c>
      <c r="BT40" s="161">
        <f>IF($A$2=1,'mil mi val'!BS24,'mil mi val'!BS127)</f>
        <v>0.96499999999999997</v>
      </c>
      <c r="BU40" s="161">
        <f>IF($A$2=1,'mil mi val'!BT24,'mil mi val'!BT127)</f>
        <v>0.96499999999999997</v>
      </c>
      <c r="BV40" s="161">
        <f>IF($A$2=1,'mil mi val'!BU24,'mil mi val'!BU127)</f>
        <v>0.96499999999999997</v>
      </c>
      <c r="BW40" s="161">
        <f>IF($A$2=1,'mil mi val'!BV24,'mil mi val'!BV127)</f>
        <v>0.96499999999999997</v>
      </c>
      <c r="BX40" s="161">
        <f>IF($A$2=1,'mil mi val'!BW24,'mil mi val'!BW127)</f>
        <v>0.96499999999999997</v>
      </c>
      <c r="BY40" s="161">
        <f>IF($A$2=1,'mil mi val'!BX24,'mil mi val'!BX127)</f>
        <v>0.96499999999999997</v>
      </c>
      <c r="BZ40" s="161">
        <f>IF($A$2=1,'mil mi val'!BY24,'mil mi val'!BY127)</f>
        <v>0.96499999999999997</v>
      </c>
      <c r="CA40" s="161">
        <f>IF($A$2=1,'mil mi val'!BZ24,'mil mi val'!BZ127)</f>
        <v>0.96499999999999997</v>
      </c>
      <c r="CB40" s="161">
        <f>IF($A$2=1,'mil mi val'!CA24,'mil mi val'!CA127)</f>
        <v>0.96499999999999997</v>
      </c>
      <c r="CC40" s="161">
        <f>IF($A$2=1,'mil mi val'!CB24,'mil mi val'!CB127)</f>
        <v>0.96499999999999997</v>
      </c>
      <c r="CD40" s="161">
        <f>IF($A$2=1,'mil mi val'!CC24,'mil mi val'!CC127)</f>
        <v>0.96499999999999997</v>
      </c>
      <c r="CE40" s="161">
        <f>IF($A$2=1,'mil mi val'!CD24,'mil mi val'!CD127)</f>
        <v>0.96499999999999997</v>
      </c>
      <c r="CF40" s="161">
        <f>IF($A$2=1,'mil mi val'!CE24,'mil mi val'!CE127)</f>
        <v>0.96499999999999997</v>
      </c>
      <c r="CG40" s="161">
        <f>IF($A$2=1,'mil mi val'!CF24,'mil mi val'!CF127)</f>
        <v>0.96499999999999997</v>
      </c>
      <c r="CH40" s="161">
        <f>IF($A$2=1,'mil mi val'!CG24,'mil mi val'!CG127)</f>
        <v>0.96499999999999997</v>
      </c>
      <c r="CI40" s="161">
        <f>IF($A$2=1,'mil mi val'!CH24,'mil mi val'!CH127)</f>
        <v>0.96499999999999997</v>
      </c>
      <c r="CJ40" s="161">
        <f>IF($A$2=1,'mil mi val'!CI24,'mil mi val'!CI127)</f>
        <v>0.96499999999999997</v>
      </c>
      <c r="CK40" s="161">
        <f>IF($A$2=1,'mil mi val'!CJ24,'mil mi val'!CJ127)</f>
        <v>0.96499999999999997</v>
      </c>
      <c r="CL40" s="161">
        <f>IF($A$2=1,'mil mi val'!CK24,'mil mi val'!CK127)</f>
        <v>0.96499999999999997</v>
      </c>
      <c r="CM40" s="161">
        <f>IF($A$2=1,'mil mi val'!CL24,'mil mi val'!CL127)</f>
        <v>0.96499999999999997</v>
      </c>
      <c r="CN40" s="161">
        <f>IF($A$2=1,'mil mi val'!CM24,'mil mi val'!CM127)</f>
        <v>0.96499999999999997</v>
      </c>
      <c r="CO40" s="161">
        <f>IF($A$2=1,'mil mi val'!CN24,'mil mi val'!CN127)</f>
        <v>0.96499999999999997</v>
      </c>
      <c r="CP40" s="161">
        <f>IF($A$2=1,'mil mi val'!CO24,'mil mi val'!CO127)</f>
        <v>0.96499999999999997</v>
      </c>
      <c r="CQ40" s="161">
        <f>IF($A$2=1,'mil mi val'!CP24,'mil mi val'!CP127)</f>
        <v>0.96499999999999997</v>
      </c>
      <c r="CR40" s="161">
        <f>IF($A$2=1,'mil mi val'!CQ24,'mil mi val'!CQ127)</f>
        <v>0.96499999999999997</v>
      </c>
      <c r="CS40" s="161">
        <f>IF($A$2=1,'mil mi val'!CR24,'mil mi val'!CR127)</f>
        <v>0.96499999999999997</v>
      </c>
      <c r="CT40" s="161">
        <f>IF($A$2=1,'mil mi val'!CS24,'mil mi val'!CS127)</f>
        <v>0.96499999999999997</v>
      </c>
      <c r="CU40" s="161">
        <f>IF($A$2=1,'mil mi val'!CT24,'mil mi val'!CT127)</f>
        <v>0.96499999999999997</v>
      </c>
      <c r="CV40" s="161">
        <f>IF($A$2=1,'mil mi val'!CU24,'mil mi val'!CU127)</f>
        <v>0.96499999999999997</v>
      </c>
      <c r="CW40" s="161">
        <f>IF($A$2=1,'mil mi val'!CV24,'mil mi val'!CV127)</f>
        <v>0.96499999999999997</v>
      </c>
      <c r="CX40" s="161">
        <f>IF($A$2=1,'mil mi val'!CW24,'mil mi val'!CW127)</f>
        <v>0.96499999999999997</v>
      </c>
      <c r="CY40" s="161">
        <f>IF($A$2=1,'mil mi val'!CX24,'mil mi val'!CX127)</f>
        <v>0.96499999999999997</v>
      </c>
      <c r="CZ40" s="161">
        <f>IF($A$2=1,'mil mi val'!CY24,'mil mi val'!CY127)</f>
        <v>0.96499999999999997</v>
      </c>
      <c r="DA40" s="161">
        <f>IF($A$2=1,'mil mi val'!CZ24,'mil mi val'!CZ127)</f>
        <v>0.96499999999999997</v>
      </c>
      <c r="DB40" s="161">
        <f>IF($A$2=1,'mil mi val'!DA24,'mil mi val'!DA127)</f>
        <v>0.96499999999999997</v>
      </c>
      <c r="DC40" s="161">
        <f>IF($A$2=1,'mil mi val'!DB24,'mil mi val'!DB127)</f>
        <v>0.96499999999999997</v>
      </c>
      <c r="DD40" s="161">
        <f>IF($A$2=1,'mil mi val'!DC24,'mil mi val'!DC127)</f>
        <v>0</v>
      </c>
      <c r="DE40" s="161">
        <f>IF($A$2=1,'mil mi val'!DD24,'mil mi val'!DD127)</f>
        <v>0</v>
      </c>
      <c r="DF40" s="161">
        <f>IF($A$2=1,'mil mi val'!DE24,'mil mi val'!DE127)</f>
        <v>0</v>
      </c>
    </row>
    <row r="41" spans="2:110" ht="14.5" x14ac:dyDescent="0.35">
      <c r="B41" s="149">
        <v>36</v>
      </c>
      <c r="C41" s="161">
        <f>IF($A$2=1,'mil mi val'!B25,'mil mi val'!B128)</f>
        <v>1</v>
      </c>
      <c r="D41" s="161">
        <f>IF($A$2=1,'mil mi val'!C25,'mil mi val'!C128)</f>
        <v>0.96009999999999995</v>
      </c>
      <c r="E41" s="161">
        <f>IF($A$2=1,'mil mi val'!D25,'mil mi val'!D128)</f>
        <v>0.95760000000000001</v>
      </c>
      <c r="F41" s="161">
        <f>IF($A$2=1,'mil mi val'!E25,'mil mi val'!E128)</f>
        <v>0.9556</v>
      </c>
      <c r="G41" s="161">
        <f>IF($A$2=1,'mil mi val'!F25,'mil mi val'!F128)</f>
        <v>0.95440000000000003</v>
      </c>
      <c r="H41" s="161">
        <f>IF($A$2=1,'mil mi val'!G25,'mil mi val'!G128)</f>
        <v>0.95389999999999997</v>
      </c>
      <c r="I41" s="161">
        <f>IF($A$2=1,'mil mi val'!H25,'mil mi val'!H128)</f>
        <v>0.95399999999999996</v>
      </c>
      <c r="J41" s="161">
        <f>IF($A$2=1,'mil mi val'!I25,'mil mi val'!I128)</f>
        <v>0.95469999999999999</v>
      </c>
      <c r="K41" s="161">
        <f>IF($A$2=1,'mil mi val'!J25,'mil mi val'!J128)</f>
        <v>0.95569999999999999</v>
      </c>
      <c r="L41" s="161">
        <f>IF($A$2=1,'mil mi val'!K25,'mil mi val'!K128)</f>
        <v>0.95689999999999997</v>
      </c>
      <c r="M41" s="161">
        <f>IF($A$2=1,'mil mi val'!L25,'mil mi val'!L128)</f>
        <v>0.95820000000000005</v>
      </c>
      <c r="N41" s="161">
        <f>IF($A$2=1,'mil mi val'!M25,'mil mi val'!M128)</f>
        <v>0.95989999999999998</v>
      </c>
      <c r="O41" s="161">
        <f>IF($A$2=1,'mil mi val'!N25,'mil mi val'!N128)</f>
        <v>0.96120000000000005</v>
      </c>
      <c r="P41" s="161">
        <f>IF($A$2=1,'mil mi val'!O25,'mil mi val'!O128)</f>
        <v>0.96230000000000004</v>
      </c>
      <c r="Q41" s="161">
        <f>IF($A$2=1,'mil mi val'!P25,'mil mi val'!P128)</f>
        <v>0.96289999999999998</v>
      </c>
      <c r="R41" s="161">
        <f>IF($A$2=1,'mil mi val'!Q25,'mil mi val'!Q128)</f>
        <v>0.96499999999999997</v>
      </c>
      <c r="S41" s="161">
        <f>IF($A$2=1,'mil mi val'!R25,'mil mi val'!R128)</f>
        <v>0.96499999999999997</v>
      </c>
      <c r="T41" s="161">
        <f>IF($A$2=1,'mil mi val'!S25,'mil mi val'!S128)</f>
        <v>0.96499999999999997</v>
      </c>
      <c r="U41" s="161">
        <f>IF($A$2=1,'mil mi val'!T25,'mil mi val'!T128)</f>
        <v>0.96499999999999997</v>
      </c>
      <c r="V41" s="161">
        <f>IF($A$2=1,'mil mi val'!U25,'mil mi val'!U128)</f>
        <v>0.96499999999999997</v>
      </c>
      <c r="W41" s="161">
        <f>IF($A$2=1,'mil mi val'!V25,'mil mi val'!V128)</f>
        <v>0.96499999999999997</v>
      </c>
      <c r="X41" s="161">
        <f>IF($A$2=1,'mil mi val'!W25,'mil mi val'!W128)</f>
        <v>0.96499999999999997</v>
      </c>
      <c r="Y41" s="161">
        <f>IF($A$2=1,'mil mi val'!X25,'mil mi val'!X128)</f>
        <v>0.96499999999999997</v>
      </c>
      <c r="Z41" s="161">
        <f>IF($A$2=1,'mil mi val'!Y25,'mil mi val'!Y128)</f>
        <v>0.96499999999999997</v>
      </c>
      <c r="AA41" s="161">
        <f>IF($A$2=1,'mil mi val'!Z25,'mil mi val'!Z128)</f>
        <v>0.96499999999999997</v>
      </c>
      <c r="AB41" s="161">
        <f>IF($A$2=1,'mil mi val'!AA25,'mil mi val'!AA128)</f>
        <v>0.96499999999999997</v>
      </c>
      <c r="AC41" s="161">
        <f>IF($A$2=1,'mil mi val'!AB25,'mil mi val'!AB128)</f>
        <v>0.96499999999999997</v>
      </c>
      <c r="AD41" s="161">
        <f>IF($A$2=1,'mil mi val'!AC25,'mil mi val'!AC128)</f>
        <v>0.96499999999999997</v>
      </c>
      <c r="AE41" s="161">
        <f>IF($A$2=1,'mil mi val'!AD25,'mil mi val'!AD128)</f>
        <v>0.96499999999999997</v>
      </c>
      <c r="AF41" s="161">
        <f>IF($A$2=1,'mil mi val'!AE25,'mil mi val'!AE128)</f>
        <v>0.96499999999999997</v>
      </c>
      <c r="AG41" s="161">
        <f>IF($A$2=1,'mil mi val'!AF25,'mil mi val'!AF128)</f>
        <v>0.96499999999999997</v>
      </c>
      <c r="AH41" s="161">
        <f>IF($A$2=1,'mil mi val'!AG25,'mil mi val'!AG128)</f>
        <v>0.96499999999999997</v>
      </c>
      <c r="AI41" s="161">
        <f>IF($A$2=1,'mil mi val'!AH25,'mil mi val'!AH128)</f>
        <v>0.96499999999999997</v>
      </c>
      <c r="AJ41" s="161">
        <f>IF($A$2=1,'mil mi val'!AI25,'mil mi val'!AI128)</f>
        <v>0.96499999999999997</v>
      </c>
      <c r="AK41" s="161">
        <f>IF($A$2=1,'mil mi val'!AJ25,'mil mi val'!AJ128)</f>
        <v>0.96499999999999997</v>
      </c>
      <c r="AL41" s="161">
        <f>IF($A$2=1,'mil mi val'!AK25,'mil mi val'!AK128)</f>
        <v>0.96499999999999997</v>
      </c>
      <c r="AM41" s="161">
        <f>IF($A$2=1,'mil mi val'!AL25,'mil mi val'!AL128)</f>
        <v>0.96499999999999997</v>
      </c>
      <c r="AN41" s="161">
        <f>IF($A$2=1,'mil mi val'!AM25,'mil mi val'!AM128)</f>
        <v>0.96499999999999997</v>
      </c>
      <c r="AO41" s="161">
        <f>IF($A$2=1,'mil mi val'!AN25,'mil mi val'!AN128)</f>
        <v>0.96499999999999997</v>
      </c>
      <c r="AP41" s="161">
        <f>IF($A$2=1,'mil mi val'!AO25,'mil mi val'!AO128)</f>
        <v>0.96499999999999997</v>
      </c>
      <c r="AQ41" s="161">
        <f>IF($A$2=1,'mil mi val'!AP25,'mil mi val'!AP128)</f>
        <v>0.96499999999999997</v>
      </c>
      <c r="AR41" s="161">
        <f>IF($A$2=1,'mil mi val'!AQ25,'mil mi val'!AQ128)</f>
        <v>0.96499999999999997</v>
      </c>
      <c r="AS41" s="161">
        <f>IF($A$2=1,'mil mi val'!AR25,'mil mi val'!AR128)</f>
        <v>0.96499999999999997</v>
      </c>
      <c r="AT41" s="161">
        <f>IF($A$2=1,'mil mi val'!AS25,'mil mi val'!AS128)</f>
        <v>0.96499999999999997</v>
      </c>
      <c r="AU41" s="161">
        <f>IF($A$2=1,'mil mi val'!AT25,'mil mi val'!AT128)</f>
        <v>0.96499999999999997</v>
      </c>
      <c r="AV41" s="161">
        <f>IF($A$2=1,'mil mi val'!AU25,'mil mi val'!AU128)</f>
        <v>0.96499999999999997</v>
      </c>
      <c r="AW41" s="161">
        <f>IF($A$2=1,'mil mi val'!AV25,'mil mi val'!AV128)</f>
        <v>0.96499999999999997</v>
      </c>
      <c r="AX41" s="161">
        <f>IF($A$2=1,'mil mi val'!AW25,'mil mi val'!AW128)</f>
        <v>0.96499999999999997</v>
      </c>
      <c r="AY41" s="161">
        <f>IF($A$2=1,'mil mi val'!AX25,'mil mi val'!AX128)</f>
        <v>0.96499999999999997</v>
      </c>
      <c r="AZ41" s="161">
        <f>IF($A$2=1,'mil mi val'!AY25,'mil mi val'!AY128)</f>
        <v>0.96499999999999997</v>
      </c>
      <c r="BA41" s="161">
        <f>IF($A$2=1,'mil mi val'!AZ25,'mil mi val'!AZ128)</f>
        <v>0.96499999999999997</v>
      </c>
      <c r="BB41" s="161">
        <f>IF($A$2=1,'mil mi val'!BA25,'mil mi val'!BA128)</f>
        <v>0.96499999999999997</v>
      </c>
      <c r="BC41" s="161">
        <f>IF($A$2=1,'mil mi val'!BB25,'mil mi val'!BB128)</f>
        <v>0.96499999999999997</v>
      </c>
      <c r="BD41" s="161">
        <f>IF($A$2=1,'mil mi val'!BC25,'mil mi val'!BC128)</f>
        <v>0.96499999999999997</v>
      </c>
      <c r="BE41" s="161">
        <f>IF($A$2=1,'mil mi val'!BD25,'mil mi val'!BD128)</f>
        <v>0.96499999999999997</v>
      </c>
      <c r="BF41" s="161">
        <f>IF($A$2=1,'mil mi val'!BE25,'mil mi val'!BE128)</f>
        <v>0.96499999999999997</v>
      </c>
      <c r="BG41" s="161">
        <f>IF($A$2=1,'mil mi val'!BF25,'mil mi val'!BF128)</f>
        <v>0.96499999999999997</v>
      </c>
      <c r="BH41" s="161">
        <f>IF($A$2=1,'mil mi val'!BG25,'mil mi val'!BG128)</f>
        <v>0.96499999999999997</v>
      </c>
      <c r="BI41" s="161">
        <f>IF($A$2=1,'mil mi val'!BH25,'mil mi val'!BH128)</f>
        <v>0.96499999999999997</v>
      </c>
      <c r="BJ41" s="161">
        <f>IF($A$2=1,'mil mi val'!BI25,'mil mi val'!BI128)</f>
        <v>0.96499999999999997</v>
      </c>
      <c r="BK41" s="161">
        <f>IF($A$2=1,'mil mi val'!BJ25,'mil mi val'!BJ128)</f>
        <v>0.96499999999999997</v>
      </c>
      <c r="BL41" s="161">
        <f>IF($A$2=1,'mil mi val'!BK25,'mil mi val'!BK128)</f>
        <v>0.96499999999999997</v>
      </c>
      <c r="BM41" s="161">
        <f>IF($A$2=1,'mil mi val'!BL25,'mil mi val'!BL128)</f>
        <v>0.96499999999999997</v>
      </c>
      <c r="BN41" s="161">
        <f>IF($A$2=1,'mil mi val'!BM25,'mil mi val'!BM128)</f>
        <v>0.96499999999999997</v>
      </c>
      <c r="BO41" s="161">
        <f>IF($A$2=1,'mil mi val'!BN25,'mil mi val'!BN128)</f>
        <v>0.96499999999999997</v>
      </c>
      <c r="BP41" s="161">
        <f>IF($A$2=1,'mil mi val'!BO25,'mil mi val'!BO128)</f>
        <v>0.96499999999999997</v>
      </c>
      <c r="BQ41" s="161">
        <f>IF($A$2=1,'mil mi val'!BP25,'mil mi val'!BP128)</f>
        <v>0.96499999999999997</v>
      </c>
      <c r="BR41" s="161">
        <f>IF($A$2=1,'mil mi val'!BQ25,'mil mi val'!BQ128)</f>
        <v>0.96499999999999997</v>
      </c>
      <c r="BS41" s="161">
        <f>IF($A$2=1,'mil mi val'!BR25,'mil mi val'!BR128)</f>
        <v>0.96499999999999997</v>
      </c>
      <c r="BT41" s="161">
        <f>IF($A$2=1,'mil mi val'!BS25,'mil mi val'!BS128)</f>
        <v>0.96499999999999997</v>
      </c>
      <c r="BU41" s="161">
        <f>IF($A$2=1,'mil mi val'!BT25,'mil mi val'!BT128)</f>
        <v>0.96499999999999997</v>
      </c>
      <c r="BV41" s="161">
        <f>IF($A$2=1,'mil mi val'!BU25,'mil mi val'!BU128)</f>
        <v>0.96499999999999997</v>
      </c>
      <c r="BW41" s="161">
        <f>IF($A$2=1,'mil mi val'!BV25,'mil mi val'!BV128)</f>
        <v>0.96499999999999997</v>
      </c>
      <c r="BX41" s="161">
        <f>IF($A$2=1,'mil mi val'!BW25,'mil mi val'!BW128)</f>
        <v>0.96499999999999997</v>
      </c>
      <c r="BY41" s="161">
        <f>IF($A$2=1,'mil mi val'!BX25,'mil mi val'!BX128)</f>
        <v>0.96499999999999997</v>
      </c>
      <c r="BZ41" s="161">
        <f>IF($A$2=1,'mil mi val'!BY25,'mil mi val'!BY128)</f>
        <v>0.96499999999999997</v>
      </c>
      <c r="CA41" s="161">
        <f>IF($A$2=1,'mil mi val'!BZ25,'mil mi val'!BZ128)</f>
        <v>0.96499999999999997</v>
      </c>
      <c r="CB41" s="161">
        <f>IF($A$2=1,'mil mi val'!CA25,'mil mi val'!CA128)</f>
        <v>0.96499999999999997</v>
      </c>
      <c r="CC41" s="161">
        <f>IF($A$2=1,'mil mi val'!CB25,'mil mi val'!CB128)</f>
        <v>0.96499999999999997</v>
      </c>
      <c r="CD41" s="161">
        <f>IF($A$2=1,'mil mi val'!CC25,'mil mi val'!CC128)</f>
        <v>0.96499999999999997</v>
      </c>
      <c r="CE41" s="161">
        <f>IF($A$2=1,'mil mi val'!CD25,'mil mi val'!CD128)</f>
        <v>0.96499999999999997</v>
      </c>
      <c r="CF41" s="161">
        <f>IF($A$2=1,'mil mi val'!CE25,'mil mi val'!CE128)</f>
        <v>0.96499999999999997</v>
      </c>
      <c r="CG41" s="161">
        <f>IF($A$2=1,'mil mi val'!CF25,'mil mi val'!CF128)</f>
        <v>0.96499999999999997</v>
      </c>
      <c r="CH41" s="161">
        <f>IF($A$2=1,'mil mi val'!CG25,'mil mi val'!CG128)</f>
        <v>0.96499999999999997</v>
      </c>
      <c r="CI41" s="161">
        <f>IF($A$2=1,'mil mi val'!CH25,'mil mi val'!CH128)</f>
        <v>0.96499999999999997</v>
      </c>
      <c r="CJ41" s="161">
        <f>IF($A$2=1,'mil mi val'!CI25,'mil mi val'!CI128)</f>
        <v>0.96499999999999997</v>
      </c>
      <c r="CK41" s="161">
        <f>IF($A$2=1,'mil mi val'!CJ25,'mil mi val'!CJ128)</f>
        <v>0.96499999999999997</v>
      </c>
      <c r="CL41" s="161">
        <f>IF($A$2=1,'mil mi val'!CK25,'mil mi val'!CK128)</f>
        <v>0.96499999999999997</v>
      </c>
      <c r="CM41" s="161">
        <f>IF($A$2=1,'mil mi val'!CL25,'mil mi val'!CL128)</f>
        <v>0.96499999999999997</v>
      </c>
      <c r="CN41" s="161">
        <f>IF($A$2=1,'mil mi val'!CM25,'mil mi val'!CM128)</f>
        <v>0.96499999999999997</v>
      </c>
      <c r="CO41" s="161">
        <f>IF($A$2=1,'mil mi val'!CN25,'mil mi val'!CN128)</f>
        <v>0.96499999999999997</v>
      </c>
      <c r="CP41" s="161">
        <f>IF($A$2=1,'mil mi val'!CO25,'mil mi val'!CO128)</f>
        <v>0.96499999999999997</v>
      </c>
      <c r="CQ41" s="161">
        <f>IF($A$2=1,'mil mi val'!CP25,'mil mi val'!CP128)</f>
        <v>0.96499999999999997</v>
      </c>
      <c r="CR41" s="161">
        <f>IF($A$2=1,'mil mi val'!CQ25,'mil mi val'!CQ128)</f>
        <v>0.96499999999999997</v>
      </c>
      <c r="CS41" s="161">
        <f>IF($A$2=1,'mil mi val'!CR25,'mil mi val'!CR128)</f>
        <v>0.96499999999999997</v>
      </c>
      <c r="CT41" s="161">
        <f>IF($A$2=1,'mil mi val'!CS25,'mil mi val'!CS128)</f>
        <v>0.96499999999999997</v>
      </c>
      <c r="CU41" s="161">
        <f>IF($A$2=1,'mil mi val'!CT25,'mil mi val'!CT128)</f>
        <v>0.96499999999999997</v>
      </c>
      <c r="CV41" s="161">
        <f>IF($A$2=1,'mil mi val'!CU25,'mil mi val'!CU128)</f>
        <v>0.96499999999999997</v>
      </c>
      <c r="CW41" s="161">
        <f>IF($A$2=1,'mil mi val'!CV25,'mil mi val'!CV128)</f>
        <v>0.96499999999999997</v>
      </c>
      <c r="CX41" s="161">
        <f>IF($A$2=1,'mil mi val'!CW25,'mil mi val'!CW128)</f>
        <v>0.96499999999999997</v>
      </c>
      <c r="CY41" s="161">
        <f>IF($A$2=1,'mil mi val'!CX25,'mil mi val'!CX128)</f>
        <v>0.96499999999999997</v>
      </c>
      <c r="CZ41" s="161">
        <f>IF($A$2=1,'mil mi val'!CY25,'mil mi val'!CY128)</f>
        <v>0.96499999999999997</v>
      </c>
      <c r="DA41" s="161">
        <f>IF($A$2=1,'mil mi val'!CZ25,'mil mi val'!CZ128)</f>
        <v>0.96499999999999997</v>
      </c>
      <c r="DB41" s="161">
        <f>IF($A$2=1,'mil mi val'!DA25,'mil mi val'!DA128)</f>
        <v>0.96499999999999997</v>
      </c>
      <c r="DC41" s="161">
        <f>IF($A$2=1,'mil mi val'!DB25,'mil mi val'!DB128)</f>
        <v>0.96499999999999997</v>
      </c>
      <c r="DD41" s="161">
        <f>IF($A$2=1,'mil mi val'!DC25,'mil mi val'!DC128)</f>
        <v>0</v>
      </c>
      <c r="DE41" s="161">
        <f>IF($A$2=1,'mil mi val'!DD25,'mil mi val'!DD128)</f>
        <v>0</v>
      </c>
      <c r="DF41" s="161">
        <f>IF($A$2=1,'mil mi val'!DE25,'mil mi val'!DE128)</f>
        <v>0</v>
      </c>
    </row>
    <row r="42" spans="2:110" ht="14.5" x14ac:dyDescent="0.35">
      <c r="B42" s="149">
        <v>37</v>
      </c>
      <c r="C42" s="161">
        <f>IF($A$2=1,'mil mi val'!B26,'mil mi val'!B129)</f>
        <v>1</v>
      </c>
      <c r="D42" s="161">
        <f>IF($A$2=1,'mil mi val'!C26,'mil mi val'!C129)</f>
        <v>0.96330000000000005</v>
      </c>
      <c r="E42" s="161">
        <f>IF($A$2=1,'mil mi val'!D26,'mil mi val'!D129)</f>
        <v>0.96020000000000005</v>
      </c>
      <c r="F42" s="161">
        <f>IF($A$2=1,'mil mi val'!E26,'mil mi val'!E129)</f>
        <v>0.95779999999999998</v>
      </c>
      <c r="G42" s="161">
        <f>IF($A$2=1,'mil mi val'!F26,'mil mi val'!F129)</f>
        <v>0.95609999999999995</v>
      </c>
      <c r="H42" s="161">
        <f>IF($A$2=1,'mil mi val'!G26,'mil mi val'!G129)</f>
        <v>0.95540000000000003</v>
      </c>
      <c r="I42" s="161">
        <f>IF($A$2=1,'mil mi val'!H26,'mil mi val'!H129)</f>
        <v>0.95540000000000003</v>
      </c>
      <c r="J42" s="161">
        <f>IF($A$2=1,'mil mi val'!I26,'mil mi val'!I129)</f>
        <v>0.9556</v>
      </c>
      <c r="K42" s="161">
        <f>IF($A$2=1,'mil mi val'!J26,'mil mi val'!J129)</f>
        <v>0.95640000000000003</v>
      </c>
      <c r="L42" s="161">
        <f>IF($A$2=1,'mil mi val'!K26,'mil mi val'!K129)</f>
        <v>0.95740000000000003</v>
      </c>
      <c r="M42" s="161">
        <f>IF($A$2=1,'mil mi val'!L26,'mil mi val'!L129)</f>
        <v>0.95860000000000001</v>
      </c>
      <c r="N42" s="161">
        <f>IF($A$2=1,'mil mi val'!M26,'mil mi val'!M129)</f>
        <v>0.95989999999999998</v>
      </c>
      <c r="O42" s="161">
        <f>IF($A$2=1,'mil mi val'!N26,'mil mi val'!N129)</f>
        <v>0.96120000000000005</v>
      </c>
      <c r="P42" s="161">
        <f>IF($A$2=1,'mil mi val'!O26,'mil mi val'!O129)</f>
        <v>0.96230000000000004</v>
      </c>
      <c r="Q42" s="161">
        <f>IF($A$2=1,'mil mi val'!P26,'mil mi val'!P129)</f>
        <v>0.96289999999999998</v>
      </c>
      <c r="R42" s="161">
        <f>IF($A$2=1,'mil mi val'!Q26,'mil mi val'!Q129)</f>
        <v>0.96499999999999997</v>
      </c>
      <c r="S42" s="161">
        <f>IF($A$2=1,'mil mi val'!R26,'mil mi val'!R129)</f>
        <v>0.96499999999999997</v>
      </c>
      <c r="T42" s="161">
        <f>IF($A$2=1,'mil mi val'!S26,'mil mi val'!S129)</f>
        <v>0.96499999999999997</v>
      </c>
      <c r="U42" s="161">
        <f>IF($A$2=1,'mil mi val'!T26,'mil mi val'!T129)</f>
        <v>0.96499999999999997</v>
      </c>
      <c r="V42" s="161">
        <f>IF($A$2=1,'mil mi val'!U26,'mil mi val'!U129)</f>
        <v>0.96499999999999997</v>
      </c>
      <c r="W42" s="161">
        <f>IF($A$2=1,'mil mi val'!V26,'mil mi val'!V129)</f>
        <v>0.96499999999999997</v>
      </c>
      <c r="X42" s="161">
        <f>IF($A$2=1,'mil mi val'!W26,'mil mi val'!W129)</f>
        <v>0.96499999999999997</v>
      </c>
      <c r="Y42" s="161">
        <f>IF($A$2=1,'mil mi val'!X26,'mil mi val'!X129)</f>
        <v>0.96499999999999997</v>
      </c>
      <c r="Z42" s="161">
        <f>IF($A$2=1,'mil mi val'!Y26,'mil mi val'!Y129)</f>
        <v>0.96499999999999997</v>
      </c>
      <c r="AA42" s="161">
        <f>IF($A$2=1,'mil mi val'!Z26,'mil mi val'!Z129)</f>
        <v>0.96499999999999997</v>
      </c>
      <c r="AB42" s="161">
        <f>IF($A$2=1,'mil mi val'!AA26,'mil mi val'!AA129)</f>
        <v>0.96499999999999997</v>
      </c>
      <c r="AC42" s="161">
        <f>IF($A$2=1,'mil mi val'!AB26,'mil mi val'!AB129)</f>
        <v>0.96499999999999997</v>
      </c>
      <c r="AD42" s="161">
        <f>IF($A$2=1,'mil mi val'!AC26,'mil mi val'!AC129)</f>
        <v>0.96499999999999997</v>
      </c>
      <c r="AE42" s="161">
        <f>IF($A$2=1,'mil mi val'!AD26,'mil mi val'!AD129)</f>
        <v>0.96499999999999997</v>
      </c>
      <c r="AF42" s="161">
        <f>IF($A$2=1,'mil mi val'!AE26,'mil mi val'!AE129)</f>
        <v>0.96499999999999997</v>
      </c>
      <c r="AG42" s="161">
        <f>IF($A$2=1,'mil mi val'!AF26,'mil mi val'!AF129)</f>
        <v>0.96499999999999997</v>
      </c>
      <c r="AH42" s="161">
        <f>IF($A$2=1,'mil mi val'!AG26,'mil mi val'!AG129)</f>
        <v>0.96499999999999997</v>
      </c>
      <c r="AI42" s="161">
        <f>IF($A$2=1,'mil mi val'!AH26,'mil mi val'!AH129)</f>
        <v>0.96499999999999997</v>
      </c>
      <c r="AJ42" s="161">
        <f>IF($A$2=1,'mil mi val'!AI26,'mil mi val'!AI129)</f>
        <v>0.96499999999999997</v>
      </c>
      <c r="AK42" s="161">
        <f>IF($A$2=1,'mil mi val'!AJ26,'mil mi val'!AJ129)</f>
        <v>0.96499999999999997</v>
      </c>
      <c r="AL42" s="161">
        <f>IF($A$2=1,'mil mi val'!AK26,'mil mi val'!AK129)</f>
        <v>0.96499999999999997</v>
      </c>
      <c r="AM42" s="161">
        <f>IF($A$2=1,'mil mi val'!AL26,'mil mi val'!AL129)</f>
        <v>0.96499999999999997</v>
      </c>
      <c r="AN42" s="161">
        <f>IF($A$2=1,'mil mi val'!AM26,'mil mi val'!AM129)</f>
        <v>0.96499999999999997</v>
      </c>
      <c r="AO42" s="161">
        <f>IF($A$2=1,'mil mi val'!AN26,'mil mi val'!AN129)</f>
        <v>0.96499999999999997</v>
      </c>
      <c r="AP42" s="161">
        <f>IF($A$2=1,'mil mi val'!AO26,'mil mi val'!AO129)</f>
        <v>0.96499999999999997</v>
      </c>
      <c r="AQ42" s="161">
        <f>IF($A$2=1,'mil mi val'!AP26,'mil mi val'!AP129)</f>
        <v>0.96499999999999997</v>
      </c>
      <c r="AR42" s="161">
        <f>IF($A$2=1,'mil mi val'!AQ26,'mil mi val'!AQ129)</f>
        <v>0.96499999999999997</v>
      </c>
      <c r="AS42" s="161">
        <f>IF($A$2=1,'mil mi val'!AR26,'mil mi val'!AR129)</f>
        <v>0.96499999999999997</v>
      </c>
      <c r="AT42" s="161">
        <f>IF($A$2=1,'mil mi val'!AS26,'mil mi val'!AS129)</f>
        <v>0.96499999999999997</v>
      </c>
      <c r="AU42" s="161">
        <f>IF($A$2=1,'mil mi val'!AT26,'mil mi val'!AT129)</f>
        <v>0.96499999999999997</v>
      </c>
      <c r="AV42" s="161">
        <f>IF($A$2=1,'mil mi val'!AU26,'mil mi val'!AU129)</f>
        <v>0.96499999999999997</v>
      </c>
      <c r="AW42" s="161">
        <f>IF($A$2=1,'mil mi val'!AV26,'mil mi val'!AV129)</f>
        <v>0.96499999999999997</v>
      </c>
      <c r="AX42" s="161">
        <f>IF($A$2=1,'mil mi val'!AW26,'mil mi val'!AW129)</f>
        <v>0.96499999999999997</v>
      </c>
      <c r="AY42" s="161">
        <f>IF($A$2=1,'mil mi val'!AX26,'mil mi val'!AX129)</f>
        <v>0.96499999999999997</v>
      </c>
      <c r="AZ42" s="161">
        <f>IF($A$2=1,'mil mi val'!AY26,'mil mi val'!AY129)</f>
        <v>0.96499999999999997</v>
      </c>
      <c r="BA42" s="161">
        <f>IF($A$2=1,'mil mi val'!AZ26,'mil mi val'!AZ129)</f>
        <v>0.96499999999999997</v>
      </c>
      <c r="BB42" s="161">
        <f>IF($A$2=1,'mil mi val'!BA26,'mil mi val'!BA129)</f>
        <v>0.96499999999999997</v>
      </c>
      <c r="BC42" s="161">
        <f>IF($A$2=1,'mil mi val'!BB26,'mil mi val'!BB129)</f>
        <v>0.96499999999999997</v>
      </c>
      <c r="BD42" s="161">
        <f>IF($A$2=1,'mil mi val'!BC26,'mil mi val'!BC129)</f>
        <v>0.96499999999999997</v>
      </c>
      <c r="BE42" s="161">
        <f>IF($A$2=1,'mil mi val'!BD26,'mil mi val'!BD129)</f>
        <v>0.96499999999999997</v>
      </c>
      <c r="BF42" s="161">
        <f>IF($A$2=1,'mil mi val'!BE26,'mil mi val'!BE129)</f>
        <v>0.96499999999999997</v>
      </c>
      <c r="BG42" s="161">
        <f>IF($A$2=1,'mil mi val'!BF26,'mil mi val'!BF129)</f>
        <v>0.96499999999999997</v>
      </c>
      <c r="BH42" s="161">
        <f>IF($A$2=1,'mil mi val'!BG26,'mil mi val'!BG129)</f>
        <v>0.96499999999999997</v>
      </c>
      <c r="BI42" s="161">
        <f>IF($A$2=1,'mil mi val'!BH26,'mil mi val'!BH129)</f>
        <v>0.96499999999999997</v>
      </c>
      <c r="BJ42" s="161">
        <f>IF($A$2=1,'mil mi val'!BI26,'mil mi val'!BI129)</f>
        <v>0.96499999999999997</v>
      </c>
      <c r="BK42" s="161">
        <f>IF($A$2=1,'mil mi val'!BJ26,'mil mi val'!BJ129)</f>
        <v>0.96499999999999997</v>
      </c>
      <c r="BL42" s="161">
        <f>IF($A$2=1,'mil mi val'!BK26,'mil mi val'!BK129)</f>
        <v>0.96499999999999997</v>
      </c>
      <c r="BM42" s="161">
        <f>IF($A$2=1,'mil mi val'!BL26,'mil mi val'!BL129)</f>
        <v>0.96499999999999997</v>
      </c>
      <c r="BN42" s="161">
        <f>IF($A$2=1,'mil mi val'!BM26,'mil mi val'!BM129)</f>
        <v>0.96499999999999997</v>
      </c>
      <c r="BO42" s="161">
        <f>IF($A$2=1,'mil mi val'!BN26,'mil mi val'!BN129)</f>
        <v>0.96499999999999997</v>
      </c>
      <c r="BP42" s="161">
        <f>IF($A$2=1,'mil mi val'!BO26,'mil mi val'!BO129)</f>
        <v>0.96499999999999997</v>
      </c>
      <c r="BQ42" s="161">
        <f>IF($A$2=1,'mil mi val'!BP26,'mil mi val'!BP129)</f>
        <v>0.96499999999999997</v>
      </c>
      <c r="BR42" s="161">
        <f>IF($A$2=1,'mil mi val'!BQ26,'mil mi val'!BQ129)</f>
        <v>0.96499999999999997</v>
      </c>
      <c r="BS42" s="161">
        <f>IF($A$2=1,'mil mi val'!BR26,'mil mi val'!BR129)</f>
        <v>0.96499999999999997</v>
      </c>
      <c r="BT42" s="161">
        <f>IF($A$2=1,'mil mi val'!BS26,'mil mi val'!BS129)</f>
        <v>0.96499999999999997</v>
      </c>
      <c r="BU42" s="161">
        <f>IF($A$2=1,'mil mi val'!BT26,'mil mi val'!BT129)</f>
        <v>0.96499999999999997</v>
      </c>
      <c r="BV42" s="161">
        <f>IF($A$2=1,'mil mi val'!BU26,'mil mi val'!BU129)</f>
        <v>0.96499999999999997</v>
      </c>
      <c r="BW42" s="161">
        <f>IF($A$2=1,'mil mi val'!BV26,'mil mi val'!BV129)</f>
        <v>0.96499999999999997</v>
      </c>
      <c r="BX42" s="161">
        <f>IF($A$2=1,'mil mi val'!BW26,'mil mi val'!BW129)</f>
        <v>0.96499999999999997</v>
      </c>
      <c r="BY42" s="161">
        <f>IF($A$2=1,'mil mi val'!BX26,'mil mi val'!BX129)</f>
        <v>0.96499999999999997</v>
      </c>
      <c r="BZ42" s="161">
        <f>IF($A$2=1,'mil mi val'!BY26,'mil mi val'!BY129)</f>
        <v>0.96499999999999997</v>
      </c>
      <c r="CA42" s="161">
        <f>IF($A$2=1,'mil mi val'!BZ26,'mil mi val'!BZ129)</f>
        <v>0.96499999999999997</v>
      </c>
      <c r="CB42" s="161">
        <f>IF($A$2=1,'mil mi val'!CA26,'mil mi val'!CA129)</f>
        <v>0.96499999999999997</v>
      </c>
      <c r="CC42" s="161">
        <f>IF($A$2=1,'mil mi val'!CB26,'mil mi val'!CB129)</f>
        <v>0.96499999999999997</v>
      </c>
      <c r="CD42" s="161">
        <f>IF($A$2=1,'mil mi val'!CC26,'mil mi val'!CC129)</f>
        <v>0.96499999999999997</v>
      </c>
      <c r="CE42" s="161">
        <f>IF($A$2=1,'mil mi val'!CD26,'mil mi val'!CD129)</f>
        <v>0.96499999999999997</v>
      </c>
      <c r="CF42" s="161">
        <f>IF($A$2=1,'mil mi val'!CE26,'mil mi val'!CE129)</f>
        <v>0.96499999999999997</v>
      </c>
      <c r="CG42" s="161">
        <f>IF($A$2=1,'mil mi val'!CF26,'mil mi val'!CF129)</f>
        <v>0.96499999999999997</v>
      </c>
      <c r="CH42" s="161">
        <f>IF($A$2=1,'mil mi val'!CG26,'mil mi val'!CG129)</f>
        <v>0.96499999999999997</v>
      </c>
      <c r="CI42" s="161">
        <f>IF($A$2=1,'mil mi val'!CH26,'mil mi val'!CH129)</f>
        <v>0.96499999999999997</v>
      </c>
      <c r="CJ42" s="161">
        <f>IF($A$2=1,'mil mi val'!CI26,'mil mi val'!CI129)</f>
        <v>0.96499999999999997</v>
      </c>
      <c r="CK42" s="161">
        <f>IF($A$2=1,'mil mi val'!CJ26,'mil mi val'!CJ129)</f>
        <v>0.96499999999999997</v>
      </c>
      <c r="CL42" s="161">
        <f>IF($A$2=1,'mil mi val'!CK26,'mil mi val'!CK129)</f>
        <v>0.96499999999999997</v>
      </c>
      <c r="CM42" s="161">
        <f>IF($A$2=1,'mil mi val'!CL26,'mil mi val'!CL129)</f>
        <v>0.96499999999999997</v>
      </c>
      <c r="CN42" s="161">
        <f>IF($A$2=1,'mil mi val'!CM26,'mil mi val'!CM129)</f>
        <v>0.96499999999999997</v>
      </c>
      <c r="CO42" s="161">
        <f>IF($A$2=1,'mil mi val'!CN26,'mil mi val'!CN129)</f>
        <v>0.96499999999999997</v>
      </c>
      <c r="CP42" s="161">
        <f>IF($A$2=1,'mil mi val'!CO26,'mil mi val'!CO129)</f>
        <v>0.96499999999999997</v>
      </c>
      <c r="CQ42" s="161">
        <f>IF($A$2=1,'mil mi val'!CP26,'mil mi val'!CP129)</f>
        <v>0.96499999999999997</v>
      </c>
      <c r="CR42" s="161">
        <f>IF($A$2=1,'mil mi val'!CQ26,'mil mi val'!CQ129)</f>
        <v>0.96499999999999997</v>
      </c>
      <c r="CS42" s="161">
        <f>IF($A$2=1,'mil mi val'!CR26,'mil mi val'!CR129)</f>
        <v>0.96499999999999997</v>
      </c>
      <c r="CT42" s="161">
        <f>IF($A$2=1,'mil mi val'!CS26,'mil mi val'!CS129)</f>
        <v>0.96499999999999997</v>
      </c>
      <c r="CU42" s="161">
        <f>IF($A$2=1,'mil mi val'!CT26,'mil mi val'!CT129)</f>
        <v>0.96499999999999997</v>
      </c>
      <c r="CV42" s="161">
        <f>IF($A$2=1,'mil mi val'!CU26,'mil mi val'!CU129)</f>
        <v>0.96499999999999997</v>
      </c>
      <c r="CW42" s="161">
        <f>IF($A$2=1,'mil mi val'!CV26,'mil mi val'!CV129)</f>
        <v>0.96499999999999997</v>
      </c>
      <c r="CX42" s="161">
        <f>IF($A$2=1,'mil mi val'!CW26,'mil mi val'!CW129)</f>
        <v>0.96499999999999997</v>
      </c>
      <c r="CY42" s="161">
        <f>IF($A$2=1,'mil mi val'!CX26,'mil mi val'!CX129)</f>
        <v>0.96499999999999997</v>
      </c>
      <c r="CZ42" s="161">
        <f>IF($A$2=1,'mil mi val'!CY26,'mil mi val'!CY129)</f>
        <v>0.96499999999999997</v>
      </c>
      <c r="DA42" s="161">
        <f>IF($A$2=1,'mil mi val'!CZ26,'mil mi val'!CZ129)</f>
        <v>0.96499999999999997</v>
      </c>
      <c r="DB42" s="161">
        <f>IF($A$2=1,'mil mi val'!DA26,'mil mi val'!DA129)</f>
        <v>0.96499999999999997</v>
      </c>
      <c r="DC42" s="161">
        <f>IF($A$2=1,'mil mi val'!DB26,'mil mi val'!DB129)</f>
        <v>0.96499999999999997</v>
      </c>
      <c r="DD42" s="161">
        <f>IF($A$2=1,'mil mi val'!DC26,'mil mi val'!DC129)</f>
        <v>0</v>
      </c>
      <c r="DE42" s="161">
        <f>IF($A$2=1,'mil mi val'!DD26,'mil mi val'!DD129)</f>
        <v>0</v>
      </c>
      <c r="DF42" s="161">
        <f>IF($A$2=1,'mil mi val'!DE26,'mil mi val'!DE129)</f>
        <v>0</v>
      </c>
    </row>
    <row r="43" spans="2:110" ht="14.5" x14ac:dyDescent="0.35">
      <c r="B43" s="149">
        <v>38</v>
      </c>
      <c r="C43" s="161">
        <f>IF($A$2=1,'mil mi val'!B27,'mil mi val'!B130)</f>
        <v>1</v>
      </c>
      <c r="D43" s="161">
        <f>IF($A$2=1,'mil mi val'!C27,'mil mi val'!C130)</f>
        <v>0.96650000000000003</v>
      </c>
      <c r="E43" s="161">
        <f>IF($A$2=1,'mil mi val'!D27,'mil mi val'!D130)</f>
        <v>0.96289999999999998</v>
      </c>
      <c r="F43" s="161">
        <f>IF($A$2=1,'mil mi val'!E27,'mil mi val'!E130)</f>
        <v>0.95989999999999998</v>
      </c>
      <c r="G43" s="161">
        <f>IF($A$2=1,'mil mi val'!F27,'mil mi val'!F130)</f>
        <v>0.95789999999999997</v>
      </c>
      <c r="H43" s="161">
        <f>IF($A$2=1,'mil mi val'!G27,'mil mi val'!G130)</f>
        <v>0.95689999999999997</v>
      </c>
      <c r="I43" s="161">
        <f>IF($A$2=1,'mil mi val'!H27,'mil mi val'!H130)</f>
        <v>0.95669999999999999</v>
      </c>
      <c r="J43" s="161">
        <f>IF($A$2=1,'mil mi val'!I27,'mil mi val'!I130)</f>
        <v>0.95679999999999998</v>
      </c>
      <c r="K43" s="161">
        <f>IF($A$2=1,'mil mi val'!J27,'mil mi val'!J130)</f>
        <v>0.95709999999999995</v>
      </c>
      <c r="L43" s="161">
        <f>IF($A$2=1,'mil mi val'!K27,'mil mi val'!K130)</f>
        <v>0.95799999999999996</v>
      </c>
      <c r="M43" s="161">
        <f>IF($A$2=1,'mil mi val'!L27,'mil mi val'!L130)</f>
        <v>0.95899999999999996</v>
      </c>
      <c r="N43" s="161">
        <f>IF($A$2=1,'mil mi val'!M27,'mil mi val'!M130)</f>
        <v>0.96009999999999995</v>
      </c>
      <c r="O43" s="161">
        <f>IF($A$2=1,'mil mi val'!N27,'mil mi val'!N130)</f>
        <v>0.96120000000000005</v>
      </c>
      <c r="P43" s="161">
        <f>IF($A$2=1,'mil mi val'!O27,'mil mi val'!O130)</f>
        <v>0.96230000000000004</v>
      </c>
      <c r="Q43" s="161">
        <f>IF($A$2=1,'mil mi val'!P27,'mil mi val'!P130)</f>
        <v>0.96289999999999998</v>
      </c>
      <c r="R43" s="161">
        <f>IF($A$2=1,'mil mi val'!Q27,'mil mi val'!Q130)</f>
        <v>0.96499999999999997</v>
      </c>
      <c r="S43" s="161">
        <f>IF($A$2=1,'mil mi val'!R27,'mil mi val'!R130)</f>
        <v>0.96499999999999997</v>
      </c>
      <c r="T43" s="161">
        <f>IF($A$2=1,'mil mi val'!S27,'mil mi val'!S130)</f>
        <v>0.96499999999999997</v>
      </c>
      <c r="U43" s="161">
        <f>IF($A$2=1,'mil mi val'!T27,'mil mi val'!T130)</f>
        <v>0.96499999999999997</v>
      </c>
      <c r="V43" s="161">
        <f>IF($A$2=1,'mil mi val'!U27,'mil mi val'!U130)</f>
        <v>0.96499999999999997</v>
      </c>
      <c r="W43" s="161">
        <f>IF($A$2=1,'mil mi val'!V27,'mil mi val'!V130)</f>
        <v>0.96499999999999997</v>
      </c>
      <c r="X43" s="161">
        <f>IF($A$2=1,'mil mi val'!W27,'mil mi val'!W130)</f>
        <v>0.96499999999999997</v>
      </c>
      <c r="Y43" s="161">
        <f>IF($A$2=1,'mil mi val'!X27,'mil mi val'!X130)</f>
        <v>0.96499999999999997</v>
      </c>
      <c r="Z43" s="161">
        <f>IF($A$2=1,'mil mi val'!Y27,'mil mi val'!Y130)</f>
        <v>0.96499999999999997</v>
      </c>
      <c r="AA43" s="161">
        <f>IF($A$2=1,'mil mi val'!Z27,'mil mi val'!Z130)</f>
        <v>0.96499999999999997</v>
      </c>
      <c r="AB43" s="161">
        <f>IF($A$2=1,'mil mi val'!AA27,'mil mi val'!AA130)</f>
        <v>0.96499999999999997</v>
      </c>
      <c r="AC43" s="161">
        <f>IF($A$2=1,'mil mi val'!AB27,'mil mi val'!AB130)</f>
        <v>0.96499999999999997</v>
      </c>
      <c r="AD43" s="161">
        <f>IF($A$2=1,'mil mi val'!AC27,'mil mi val'!AC130)</f>
        <v>0.96499999999999997</v>
      </c>
      <c r="AE43" s="161">
        <f>IF($A$2=1,'mil mi val'!AD27,'mil mi val'!AD130)</f>
        <v>0.96499999999999997</v>
      </c>
      <c r="AF43" s="161">
        <f>IF($A$2=1,'mil mi val'!AE27,'mil mi val'!AE130)</f>
        <v>0.96499999999999997</v>
      </c>
      <c r="AG43" s="161">
        <f>IF($A$2=1,'mil mi val'!AF27,'mil mi val'!AF130)</f>
        <v>0.96499999999999997</v>
      </c>
      <c r="AH43" s="161">
        <f>IF($A$2=1,'mil mi val'!AG27,'mil mi val'!AG130)</f>
        <v>0.96499999999999997</v>
      </c>
      <c r="AI43" s="161">
        <f>IF($A$2=1,'mil mi val'!AH27,'mil mi val'!AH130)</f>
        <v>0.96499999999999997</v>
      </c>
      <c r="AJ43" s="161">
        <f>IF($A$2=1,'mil mi val'!AI27,'mil mi val'!AI130)</f>
        <v>0.96499999999999997</v>
      </c>
      <c r="AK43" s="161">
        <f>IF($A$2=1,'mil mi val'!AJ27,'mil mi val'!AJ130)</f>
        <v>0.96499999999999997</v>
      </c>
      <c r="AL43" s="161">
        <f>IF($A$2=1,'mil mi val'!AK27,'mil mi val'!AK130)</f>
        <v>0.96499999999999997</v>
      </c>
      <c r="AM43" s="161">
        <f>IF($A$2=1,'mil mi val'!AL27,'mil mi val'!AL130)</f>
        <v>0.96499999999999997</v>
      </c>
      <c r="AN43" s="161">
        <f>IF($A$2=1,'mil mi val'!AM27,'mil mi val'!AM130)</f>
        <v>0.96499999999999997</v>
      </c>
      <c r="AO43" s="161">
        <f>IF($A$2=1,'mil mi val'!AN27,'mil mi val'!AN130)</f>
        <v>0.96499999999999997</v>
      </c>
      <c r="AP43" s="161">
        <f>IF($A$2=1,'mil mi val'!AO27,'mil mi val'!AO130)</f>
        <v>0.96499999999999997</v>
      </c>
      <c r="AQ43" s="161">
        <f>IF($A$2=1,'mil mi val'!AP27,'mil mi val'!AP130)</f>
        <v>0.96499999999999997</v>
      </c>
      <c r="AR43" s="161">
        <f>IF($A$2=1,'mil mi val'!AQ27,'mil mi val'!AQ130)</f>
        <v>0.96499999999999997</v>
      </c>
      <c r="AS43" s="161">
        <f>IF($A$2=1,'mil mi val'!AR27,'mil mi val'!AR130)</f>
        <v>0.96499999999999997</v>
      </c>
      <c r="AT43" s="161">
        <f>IF($A$2=1,'mil mi val'!AS27,'mil mi val'!AS130)</f>
        <v>0.96499999999999997</v>
      </c>
      <c r="AU43" s="161">
        <f>IF($A$2=1,'mil mi val'!AT27,'mil mi val'!AT130)</f>
        <v>0.96499999999999997</v>
      </c>
      <c r="AV43" s="161">
        <f>IF($A$2=1,'mil mi val'!AU27,'mil mi val'!AU130)</f>
        <v>0.96499999999999997</v>
      </c>
      <c r="AW43" s="161">
        <f>IF($A$2=1,'mil mi val'!AV27,'mil mi val'!AV130)</f>
        <v>0.96499999999999997</v>
      </c>
      <c r="AX43" s="161">
        <f>IF($A$2=1,'mil mi val'!AW27,'mil mi val'!AW130)</f>
        <v>0.96499999999999997</v>
      </c>
      <c r="AY43" s="161">
        <f>IF($A$2=1,'mil mi val'!AX27,'mil mi val'!AX130)</f>
        <v>0.96499999999999997</v>
      </c>
      <c r="AZ43" s="161">
        <f>IF($A$2=1,'mil mi val'!AY27,'mil mi val'!AY130)</f>
        <v>0.96499999999999997</v>
      </c>
      <c r="BA43" s="161">
        <f>IF($A$2=1,'mil mi val'!AZ27,'mil mi val'!AZ130)</f>
        <v>0.96499999999999997</v>
      </c>
      <c r="BB43" s="161">
        <f>IF($A$2=1,'mil mi val'!BA27,'mil mi val'!BA130)</f>
        <v>0.96499999999999997</v>
      </c>
      <c r="BC43" s="161">
        <f>IF($A$2=1,'mil mi val'!BB27,'mil mi val'!BB130)</f>
        <v>0.96499999999999997</v>
      </c>
      <c r="BD43" s="161">
        <f>IF($A$2=1,'mil mi val'!BC27,'mil mi val'!BC130)</f>
        <v>0.96499999999999997</v>
      </c>
      <c r="BE43" s="161">
        <f>IF($A$2=1,'mil mi val'!BD27,'mil mi val'!BD130)</f>
        <v>0.96499999999999997</v>
      </c>
      <c r="BF43" s="161">
        <f>IF($A$2=1,'mil mi val'!BE27,'mil mi val'!BE130)</f>
        <v>0.96499999999999997</v>
      </c>
      <c r="BG43" s="161">
        <f>IF($A$2=1,'mil mi val'!BF27,'mil mi val'!BF130)</f>
        <v>0.96499999999999997</v>
      </c>
      <c r="BH43" s="161">
        <f>IF($A$2=1,'mil mi val'!BG27,'mil mi val'!BG130)</f>
        <v>0.96499999999999997</v>
      </c>
      <c r="BI43" s="161">
        <f>IF($A$2=1,'mil mi val'!BH27,'mil mi val'!BH130)</f>
        <v>0.96499999999999997</v>
      </c>
      <c r="BJ43" s="161">
        <f>IF($A$2=1,'mil mi val'!BI27,'mil mi val'!BI130)</f>
        <v>0.96499999999999997</v>
      </c>
      <c r="BK43" s="161">
        <f>IF($A$2=1,'mil mi val'!BJ27,'mil mi val'!BJ130)</f>
        <v>0.96499999999999997</v>
      </c>
      <c r="BL43" s="161">
        <f>IF($A$2=1,'mil mi val'!BK27,'mil mi val'!BK130)</f>
        <v>0.96499999999999997</v>
      </c>
      <c r="BM43" s="161">
        <f>IF($A$2=1,'mil mi val'!BL27,'mil mi val'!BL130)</f>
        <v>0.96499999999999997</v>
      </c>
      <c r="BN43" s="161">
        <f>IF($A$2=1,'mil mi val'!BM27,'mil mi val'!BM130)</f>
        <v>0.96499999999999997</v>
      </c>
      <c r="BO43" s="161">
        <f>IF($A$2=1,'mil mi val'!BN27,'mil mi val'!BN130)</f>
        <v>0.96499999999999997</v>
      </c>
      <c r="BP43" s="161">
        <f>IF($A$2=1,'mil mi val'!BO27,'mil mi val'!BO130)</f>
        <v>0.96499999999999997</v>
      </c>
      <c r="BQ43" s="161">
        <f>IF($A$2=1,'mil mi val'!BP27,'mil mi val'!BP130)</f>
        <v>0.96499999999999997</v>
      </c>
      <c r="BR43" s="161">
        <f>IF($A$2=1,'mil mi val'!BQ27,'mil mi val'!BQ130)</f>
        <v>0.96499999999999997</v>
      </c>
      <c r="BS43" s="161">
        <f>IF($A$2=1,'mil mi val'!BR27,'mil mi val'!BR130)</f>
        <v>0.96499999999999997</v>
      </c>
      <c r="BT43" s="161">
        <f>IF($A$2=1,'mil mi val'!BS27,'mil mi val'!BS130)</f>
        <v>0.96499999999999997</v>
      </c>
      <c r="BU43" s="161">
        <f>IF($A$2=1,'mil mi val'!BT27,'mil mi val'!BT130)</f>
        <v>0.96499999999999997</v>
      </c>
      <c r="BV43" s="161">
        <f>IF($A$2=1,'mil mi val'!BU27,'mil mi val'!BU130)</f>
        <v>0.96499999999999997</v>
      </c>
      <c r="BW43" s="161">
        <f>IF($A$2=1,'mil mi val'!BV27,'mil mi val'!BV130)</f>
        <v>0.96499999999999997</v>
      </c>
      <c r="BX43" s="161">
        <f>IF($A$2=1,'mil mi val'!BW27,'mil mi val'!BW130)</f>
        <v>0.96499999999999997</v>
      </c>
      <c r="BY43" s="161">
        <f>IF($A$2=1,'mil mi val'!BX27,'mil mi val'!BX130)</f>
        <v>0.96499999999999997</v>
      </c>
      <c r="BZ43" s="161">
        <f>IF($A$2=1,'mil mi val'!BY27,'mil mi val'!BY130)</f>
        <v>0.96499999999999997</v>
      </c>
      <c r="CA43" s="161">
        <f>IF($A$2=1,'mil mi val'!BZ27,'mil mi val'!BZ130)</f>
        <v>0.96499999999999997</v>
      </c>
      <c r="CB43" s="161">
        <f>IF($A$2=1,'mil mi val'!CA27,'mil mi val'!CA130)</f>
        <v>0.96499999999999997</v>
      </c>
      <c r="CC43" s="161">
        <f>IF($A$2=1,'mil mi val'!CB27,'mil mi val'!CB130)</f>
        <v>0.96499999999999997</v>
      </c>
      <c r="CD43" s="161">
        <f>IF($A$2=1,'mil mi val'!CC27,'mil mi val'!CC130)</f>
        <v>0.96499999999999997</v>
      </c>
      <c r="CE43" s="161">
        <f>IF($A$2=1,'mil mi val'!CD27,'mil mi val'!CD130)</f>
        <v>0.96499999999999997</v>
      </c>
      <c r="CF43" s="161">
        <f>IF($A$2=1,'mil mi val'!CE27,'mil mi val'!CE130)</f>
        <v>0.96499999999999997</v>
      </c>
      <c r="CG43" s="161">
        <f>IF($A$2=1,'mil mi val'!CF27,'mil mi val'!CF130)</f>
        <v>0.96499999999999997</v>
      </c>
      <c r="CH43" s="161">
        <f>IF($A$2=1,'mil mi val'!CG27,'mil mi val'!CG130)</f>
        <v>0.96499999999999997</v>
      </c>
      <c r="CI43" s="161">
        <f>IF($A$2=1,'mil mi val'!CH27,'mil mi val'!CH130)</f>
        <v>0.96499999999999997</v>
      </c>
      <c r="CJ43" s="161">
        <f>IF($A$2=1,'mil mi val'!CI27,'mil mi val'!CI130)</f>
        <v>0.96499999999999997</v>
      </c>
      <c r="CK43" s="161">
        <f>IF($A$2=1,'mil mi val'!CJ27,'mil mi val'!CJ130)</f>
        <v>0.96499999999999997</v>
      </c>
      <c r="CL43" s="161">
        <f>IF($A$2=1,'mil mi val'!CK27,'mil mi val'!CK130)</f>
        <v>0.96499999999999997</v>
      </c>
      <c r="CM43" s="161">
        <f>IF($A$2=1,'mil mi val'!CL27,'mil mi val'!CL130)</f>
        <v>0.96499999999999997</v>
      </c>
      <c r="CN43" s="161">
        <f>IF($A$2=1,'mil mi val'!CM27,'mil mi val'!CM130)</f>
        <v>0.96499999999999997</v>
      </c>
      <c r="CO43" s="161">
        <f>IF($A$2=1,'mil mi val'!CN27,'mil mi val'!CN130)</f>
        <v>0.96499999999999997</v>
      </c>
      <c r="CP43" s="161">
        <f>IF($A$2=1,'mil mi val'!CO27,'mil mi val'!CO130)</f>
        <v>0.96499999999999997</v>
      </c>
      <c r="CQ43" s="161">
        <f>IF($A$2=1,'mil mi val'!CP27,'mil mi val'!CP130)</f>
        <v>0.96499999999999997</v>
      </c>
      <c r="CR43" s="161">
        <f>IF($A$2=1,'mil mi val'!CQ27,'mil mi val'!CQ130)</f>
        <v>0.96499999999999997</v>
      </c>
      <c r="CS43" s="161">
        <f>IF($A$2=1,'mil mi val'!CR27,'mil mi val'!CR130)</f>
        <v>0.96499999999999997</v>
      </c>
      <c r="CT43" s="161">
        <f>IF($A$2=1,'mil mi val'!CS27,'mil mi val'!CS130)</f>
        <v>0.96499999999999997</v>
      </c>
      <c r="CU43" s="161">
        <f>IF($A$2=1,'mil mi val'!CT27,'mil mi val'!CT130)</f>
        <v>0.96499999999999997</v>
      </c>
      <c r="CV43" s="161">
        <f>IF($A$2=1,'mil mi val'!CU27,'mil mi val'!CU130)</f>
        <v>0.96499999999999997</v>
      </c>
      <c r="CW43" s="161">
        <f>IF($A$2=1,'mil mi val'!CV27,'mil mi val'!CV130)</f>
        <v>0.96499999999999997</v>
      </c>
      <c r="CX43" s="161">
        <f>IF($A$2=1,'mil mi val'!CW27,'mil mi val'!CW130)</f>
        <v>0.96499999999999997</v>
      </c>
      <c r="CY43" s="161">
        <f>IF($A$2=1,'mil mi val'!CX27,'mil mi val'!CX130)</f>
        <v>0.96499999999999997</v>
      </c>
      <c r="CZ43" s="161">
        <f>IF($A$2=1,'mil mi val'!CY27,'mil mi val'!CY130)</f>
        <v>0.96499999999999997</v>
      </c>
      <c r="DA43" s="161">
        <f>IF($A$2=1,'mil mi val'!CZ27,'mil mi val'!CZ130)</f>
        <v>0.96499999999999997</v>
      </c>
      <c r="DB43" s="161">
        <f>IF($A$2=1,'mil mi val'!DA27,'mil mi val'!DA130)</f>
        <v>0.96499999999999997</v>
      </c>
      <c r="DC43" s="161">
        <f>IF($A$2=1,'mil mi val'!DB27,'mil mi val'!DB130)</f>
        <v>0.96499999999999997</v>
      </c>
      <c r="DD43" s="161">
        <f>IF($A$2=1,'mil mi val'!DC27,'mil mi val'!DC130)</f>
        <v>0</v>
      </c>
      <c r="DE43" s="161">
        <f>IF($A$2=1,'mil mi val'!DD27,'mil mi val'!DD130)</f>
        <v>0</v>
      </c>
      <c r="DF43" s="161">
        <f>IF($A$2=1,'mil mi val'!DE27,'mil mi val'!DE130)</f>
        <v>0</v>
      </c>
    </row>
    <row r="44" spans="2:110" ht="14.5" x14ac:dyDescent="0.35">
      <c r="B44" s="149">
        <v>39</v>
      </c>
      <c r="C44" s="161">
        <f>IF($A$2=1,'mil mi val'!B28,'mil mi val'!B131)</f>
        <v>1</v>
      </c>
      <c r="D44" s="161">
        <f>IF($A$2=1,'mil mi val'!C28,'mil mi val'!C131)</f>
        <v>0.96960000000000002</v>
      </c>
      <c r="E44" s="161">
        <f>IF($A$2=1,'mil mi val'!D28,'mil mi val'!D131)</f>
        <v>0.96550000000000002</v>
      </c>
      <c r="F44" s="161">
        <f>IF($A$2=1,'mil mi val'!E28,'mil mi val'!E131)</f>
        <v>0.96209999999999996</v>
      </c>
      <c r="G44" s="161">
        <f>IF($A$2=1,'mil mi val'!F28,'mil mi val'!F131)</f>
        <v>0.9597</v>
      </c>
      <c r="H44" s="161">
        <f>IF($A$2=1,'mil mi val'!G28,'mil mi val'!G131)</f>
        <v>0.95840000000000003</v>
      </c>
      <c r="I44" s="161">
        <f>IF($A$2=1,'mil mi val'!H28,'mil mi val'!H131)</f>
        <v>0.95799999999999996</v>
      </c>
      <c r="J44" s="161">
        <f>IF($A$2=1,'mil mi val'!I28,'mil mi val'!I131)</f>
        <v>0.95789999999999997</v>
      </c>
      <c r="K44" s="161">
        <f>IF($A$2=1,'mil mi val'!J28,'mil mi val'!J131)</f>
        <v>0.95809999999999995</v>
      </c>
      <c r="L44" s="161">
        <f>IF($A$2=1,'mil mi val'!K28,'mil mi val'!K131)</f>
        <v>0.95850000000000002</v>
      </c>
      <c r="M44" s="161">
        <f>IF($A$2=1,'mil mi val'!L28,'mil mi val'!L131)</f>
        <v>0.95940000000000003</v>
      </c>
      <c r="N44" s="161">
        <f>IF($A$2=1,'mil mi val'!M28,'mil mi val'!M131)</f>
        <v>0.96040000000000003</v>
      </c>
      <c r="O44" s="161">
        <f>IF($A$2=1,'mil mi val'!N28,'mil mi val'!N131)</f>
        <v>0.96140000000000003</v>
      </c>
      <c r="P44" s="161">
        <f>IF($A$2=1,'mil mi val'!O28,'mil mi val'!O131)</f>
        <v>0.96230000000000004</v>
      </c>
      <c r="Q44" s="161">
        <f>IF($A$2=1,'mil mi val'!P28,'mil mi val'!P131)</f>
        <v>0.96289999999999998</v>
      </c>
      <c r="R44" s="161">
        <f>IF($A$2=1,'mil mi val'!Q28,'mil mi val'!Q131)</f>
        <v>0.96499999999999997</v>
      </c>
      <c r="S44" s="161">
        <f>IF($A$2=1,'mil mi val'!R28,'mil mi val'!R131)</f>
        <v>0.96499999999999997</v>
      </c>
      <c r="T44" s="161">
        <f>IF($A$2=1,'mil mi val'!S28,'mil mi val'!S131)</f>
        <v>0.96499999999999997</v>
      </c>
      <c r="U44" s="161">
        <f>IF($A$2=1,'mil mi val'!T28,'mil mi val'!T131)</f>
        <v>0.96499999999999997</v>
      </c>
      <c r="V44" s="161">
        <f>IF($A$2=1,'mil mi val'!U28,'mil mi val'!U131)</f>
        <v>0.96499999999999997</v>
      </c>
      <c r="W44" s="161">
        <f>IF($A$2=1,'mil mi val'!V28,'mil mi val'!V131)</f>
        <v>0.96499999999999997</v>
      </c>
      <c r="X44" s="161">
        <f>IF($A$2=1,'mil mi val'!W28,'mil mi val'!W131)</f>
        <v>0.96499999999999997</v>
      </c>
      <c r="Y44" s="161">
        <f>IF($A$2=1,'mil mi val'!X28,'mil mi val'!X131)</f>
        <v>0.96499999999999997</v>
      </c>
      <c r="Z44" s="161">
        <f>IF($A$2=1,'mil mi val'!Y28,'mil mi val'!Y131)</f>
        <v>0.96499999999999997</v>
      </c>
      <c r="AA44" s="161">
        <f>IF($A$2=1,'mil mi val'!Z28,'mil mi val'!Z131)</f>
        <v>0.96499999999999997</v>
      </c>
      <c r="AB44" s="161">
        <f>IF($A$2=1,'mil mi val'!AA28,'mil mi val'!AA131)</f>
        <v>0.96499999999999997</v>
      </c>
      <c r="AC44" s="161">
        <f>IF($A$2=1,'mil mi val'!AB28,'mil mi val'!AB131)</f>
        <v>0.96499999999999997</v>
      </c>
      <c r="AD44" s="161">
        <f>IF($A$2=1,'mil mi val'!AC28,'mil mi val'!AC131)</f>
        <v>0.96499999999999997</v>
      </c>
      <c r="AE44" s="161">
        <f>IF($A$2=1,'mil mi val'!AD28,'mil mi val'!AD131)</f>
        <v>0.96499999999999997</v>
      </c>
      <c r="AF44" s="161">
        <f>IF($A$2=1,'mil mi val'!AE28,'mil mi val'!AE131)</f>
        <v>0.96499999999999997</v>
      </c>
      <c r="AG44" s="161">
        <f>IF($A$2=1,'mil mi val'!AF28,'mil mi val'!AF131)</f>
        <v>0.96499999999999997</v>
      </c>
      <c r="AH44" s="161">
        <f>IF($A$2=1,'mil mi val'!AG28,'mil mi val'!AG131)</f>
        <v>0.96499999999999997</v>
      </c>
      <c r="AI44" s="161">
        <f>IF($A$2=1,'mil mi val'!AH28,'mil mi val'!AH131)</f>
        <v>0.96499999999999997</v>
      </c>
      <c r="AJ44" s="161">
        <f>IF($A$2=1,'mil mi val'!AI28,'mil mi val'!AI131)</f>
        <v>0.96499999999999997</v>
      </c>
      <c r="AK44" s="161">
        <f>IF($A$2=1,'mil mi val'!AJ28,'mil mi val'!AJ131)</f>
        <v>0.96499999999999997</v>
      </c>
      <c r="AL44" s="161">
        <f>IF($A$2=1,'mil mi val'!AK28,'mil mi val'!AK131)</f>
        <v>0.96499999999999997</v>
      </c>
      <c r="AM44" s="161">
        <f>IF($A$2=1,'mil mi val'!AL28,'mil mi val'!AL131)</f>
        <v>0.96499999999999997</v>
      </c>
      <c r="AN44" s="161">
        <f>IF($A$2=1,'mil mi val'!AM28,'mil mi val'!AM131)</f>
        <v>0.96499999999999997</v>
      </c>
      <c r="AO44" s="161">
        <f>IF($A$2=1,'mil mi val'!AN28,'mil mi val'!AN131)</f>
        <v>0.96499999999999997</v>
      </c>
      <c r="AP44" s="161">
        <f>IF($A$2=1,'mil mi val'!AO28,'mil mi val'!AO131)</f>
        <v>0.96499999999999997</v>
      </c>
      <c r="AQ44" s="161">
        <f>IF($A$2=1,'mil mi val'!AP28,'mil mi val'!AP131)</f>
        <v>0.96499999999999997</v>
      </c>
      <c r="AR44" s="161">
        <f>IF($A$2=1,'mil mi val'!AQ28,'mil mi val'!AQ131)</f>
        <v>0.96499999999999997</v>
      </c>
      <c r="AS44" s="161">
        <f>IF($A$2=1,'mil mi val'!AR28,'mil mi val'!AR131)</f>
        <v>0.96499999999999997</v>
      </c>
      <c r="AT44" s="161">
        <f>IF($A$2=1,'mil mi val'!AS28,'mil mi val'!AS131)</f>
        <v>0.96499999999999997</v>
      </c>
      <c r="AU44" s="161">
        <f>IF($A$2=1,'mil mi val'!AT28,'mil mi val'!AT131)</f>
        <v>0.96499999999999997</v>
      </c>
      <c r="AV44" s="161">
        <f>IF($A$2=1,'mil mi val'!AU28,'mil mi val'!AU131)</f>
        <v>0.96499999999999997</v>
      </c>
      <c r="AW44" s="161">
        <f>IF($A$2=1,'mil mi val'!AV28,'mil mi val'!AV131)</f>
        <v>0.96499999999999997</v>
      </c>
      <c r="AX44" s="161">
        <f>IF($A$2=1,'mil mi val'!AW28,'mil mi val'!AW131)</f>
        <v>0.96499999999999997</v>
      </c>
      <c r="AY44" s="161">
        <f>IF($A$2=1,'mil mi val'!AX28,'mil mi val'!AX131)</f>
        <v>0.96499999999999997</v>
      </c>
      <c r="AZ44" s="161">
        <f>IF($A$2=1,'mil mi val'!AY28,'mil mi val'!AY131)</f>
        <v>0.96499999999999997</v>
      </c>
      <c r="BA44" s="161">
        <f>IF($A$2=1,'mil mi val'!AZ28,'mil mi val'!AZ131)</f>
        <v>0.96499999999999997</v>
      </c>
      <c r="BB44" s="161">
        <f>IF($A$2=1,'mil mi val'!BA28,'mil mi val'!BA131)</f>
        <v>0.96499999999999997</v>
      </c>
      <c r="BC44" s="161">
        <f>IF($A$2=1,'mil mi val'!BB28,'mil mi val'!BB131)</f>
        <v>0.96499999999999997</v>
      </c>
      <c r="BD44" s="161">
        <f>IF($A$2=1,'mil mi val'!BC28,'mil mi val'!BC131)</f>
        <v>0.96499999999999997</v>
      </c>
      <c r="BE44" s="161">
        <f>IF($A$2=1,'mil mi val'!BD28,'mil mi val'!BD131)</f>
        <v>0.96499999999999997</v>
      </c>
      <c r="BF44" s="161">
        <f>IF($A$2=1,'mil mi val'!BE28,'mil mi val'!BE131)</f>
        <v>0.96499999999999997</v>
      </c>
      <c r="BG44" s="161">
        <f>IF($A$2=1,'mil mi val'!BF28,'mil mi val'!BF131)</f>
        <v>0.96499999999999997</v>
      </c>
      <c r="BH44" s="161">
        <f>IF($A$2=1,'mil mi val'!BG28,'mil mi val'!BG131)</f>
        <v>0.96499999999999997</v>
      </c>
      <c r="BI44" s="161">
        <f>IF($A$2=1,'mil mi val'!BH28,'mil mi val'!BH131)</f>
        <v>0.96499999999999997</v>
      </c>
      <c r="BJ44" s="161">
        <f>IF($A$2=1,'mil mi val'!BI28,'mil mi val'!BI131)</f>
        <v>0.96499999999999997</v>
      </c>
      <c r="BK44" s="161">
        <f>IF($A$2=1,'mil mi val'!BJ28,'mil mi val'!BJ131)</f>
        <v>0.96499999999999997</v>
      </c>
      <c r="BL44" s="161">
        <f>IF($A$2=1,'mil mi val'!BK28,'mil mi val'!BK131)</f>
        <v>0.96499999999999997</v>
      </c>
      <c r="BM44" s="161">
        <f>IF($A$2=1,'mil mi val'!BL28,'mil mi val'!BL131)</f>
        <v>0.96499999999999997</v>
      </c>
      <c r="BN44" s="161">
        <f>IF($A$2=1,'mil mi val'!BM28,'mil mi val'!BM131)</f>
        <v>0.96499999999999997</v>
      </c>
      <c r="BO44" s="161">
        <f>IF($A$2=1,'mil mi val'!BN28,'mil mi val'!BN131)</f>
        <v>0.96499999999999997</v>
      </c>
      <c r="BP44" s="161">
        <f>IF($A$2=1,'mil mi val'!BO28,'mil mi val'!BO131)</f>
        <v>0.96499999999999997</v>
      </c>
      <c r="BQ44" s="161">
        <f>IF($A$2=1,'mil mi val'!BP28,'mil mi val'!BP131)</f>
        <v>0.96499999999999997</v>
      </c>
      <c r="BR44" s="161">
        <f>IF($A$2=1,'mil mi val'!BQ28,'mil mi val'!BQ131)</f>
        <v>0.96499999999999997</v>
      </c>
      <c r="BS44" s="161">
        <f>IF($A$2=1,'mil mi val'!BR28,'mil mi val'!BR131)</f>
        <v>0.96499999999999997</v>
      </c>
      <c r="BT44" s="161">
        <f>IF($A$2=1,'mil mi val'!BS28,'mil mi val'!BS131)</f>
        <v>0.96499999999999997</v>
      </c>
      <c r="BU44" s="161">
        <f>IF($A$2=1,'mil mi val'!BT28,'mil mi val'!BT131)</f>
        <v>0.96499999999999997</v>
      </c>
      <c r="BV44" s="161">
        <f>IF($A$2=1,'mil mi val'!BU28,'mil mi val'!BU131)</f>
        <v>0.96499999999999997</v>
      </c>
      <c r="BW44" s="161">
        <f>IF($A$2=1,'mil mi val'!BV28,'mil mi val'!BV131)</f>
        <v>0.96499999999999997</v>
      </c>
      <c r="BX44" s="161">
        <f>IF($A$2=1,'mil mi val'!BW28,'mil mi val'!BW131)</f>
        <v>0.96499999999999997</v>
      </c>
      <c r="BY44" s="161">
        <f>IF($A$2=1,'mil mi val'!BX28,'mil mi val'!BX131)</f>
        <v>0.96499999999999997</v>
      </c>
      <c r="BZ44" s="161">
        <f>IF($A$2=1,'mil mi val'!BY28,'mil mi val'!BY131)</f>
        <v>0.96499999999999997</v>
      </c>
      <c r="CA44" s="161">
        <f>IF($A$2=1,'mil mi val'!BZ28,'mil mi val'!BZ131)</f>
        <v>0.96499999999999997</v>
      </c>
      <c r="CB44" s="161">
        <f>IF($A$2=1,'mil mi val'!CA28,'mil mi val'!CA131)</f>
        <v>0.96499999999999997</v>
      </c>
      <c r="CC44" s="161">
        <f>IF($A$2=1,'mil mi val'!CB28,'mil mi val'!CB131)</f>
        <v>0.96499999999999997</v>
      </c>
      <c r="CD44" s="161">
        <f>IF($A$2=1,'mil mi val'!CC28,'mil mi val'!CC131)</f>
        <v>0.96499999999999997</v>
      </c>
      <c r="CE44" s="161">
        <f>IF($A$2=1,'mil mi val'!CD28,'mil mi val'!CD131)</f>
        <v>0.96499999999999997</v>
      </c>
      <c r="CF44" s="161">
        <f>IF($A$2=1,'mil mi val'!CE28,'mil mi val'!CE131)</f>
        <v>0.96499999999999997</v>
      </c>
      <c r="CG44" s="161">
        <f>IF($A$2=1,'mil mi val'!CF28,'mil mi val'!CF131)</f>
        <v>0.96499999999999997</v>
      </c>
      <c r="CH44" s="161">
        <f>IF($A$2=1,'mil mi val'!CG28,'mil mi val'!CG131)</f>
        <v>0.96499999999999997</v>
      </c>
      <c r="CI44" s="161">
        <f>IF($A$2=1,'mil mi val'!CH28,'mil mi val'!CH131)</f>
        <v>0.96499999999999997</v>
      </c>
      <c r="CJ44" s="161">
        <f>IF($A$2=1,'mil mi val'!CI28,'mil mi val'!CI131)</f>
        <v>0.96499999999999997</v>
      </c>
      <c r="CK44" s="161">
        <f>IF($A$2=1,'mil mi val'!CJ28,'mil mi val'!CJ131)</f>
        <v>0.96499999999999997</v>
      </c>
      <c r="CL44" s="161">
        <f>IF($A$2=1,'mil mi val'!CK28,'mil mi val'!CK131)</f>
        <v>0.96499999999999997</v>
      </c>
      <c r="CM44" s="161">
        <f>IF($A$2=1,'mil mi val'!CL28,'mil mi val'!CL131)</f>
        <v>0.96499999999999997</v>
      </c>
      <c r="CN44" s="161">
        <f>IF($A$2=1,'mil mi val'!CM28,'mil mi val'!CM131)</f>
        <v>0.96499999999999997</v>
      </c>
      <c r="CO44" s="161">
        <f>IF($A$2=1,'mil mi val'!CN28,'mil mi val'!CN131)</f>
        <v>0.96499999999999997</v>
      </c>
      <c r="CP44" s="161">
        <f>IF($A$2=1,'mil mi val'!CO28,'mil mi val'!CO131)</f>
        <v>0.96499999999999997</v>
      </c>
      <c r="CQ44" s="161">
        <f>IF($A$2=1,'mil mi val'!CP28,'mil mi val'!CP131)</f>
        <v>0.96499999999999997</v>
      </c>
      <c r="CR44" s="161">
        <f>IF($A$2=1,'mil mi val'!CQ28,'mil mi val'!CQ131)</f>
        <v>0.96499999999999997</v>
      </c>
      <c r="CS44" s="161">
        <f>IF($A$2=1,'mil mi val'!CR28,'mil mi val'!CR131)</f>
        <v>0.96499999999999997</v>
      </c>
      <c r="CT44" s="161">
        <f>IF($A$2=1,'mil mi val'!CS28,'mil mi val'!CS131)</f>
        <v>0.96499999999999997</v>
      </c>
      <c r="CU44" s="161">
        <f>IF($A$2=1,'mil mi val'!CT28,'mil mi val'!CT131)</f>
        <v>0.96499999999999997</v>
      </c>
      <c r="CV44" s="161">
        <f>IF($A$2=1,'mil mi val'!CU28,'mil mi val'!CU131)</f>
        <v>0.96499999999999997</v>
      </c>
      <c r="CW44" s="161">
        <f>IF($A$2=1,'mil mi val'!CV28,'mil mi val'!CV131)</f>
        <v>0.96499999999999997</v>
      </c>
      <c r="CX44" s="161">
        <f>IF($A$2=1,'mil mi val'!CW28,'mil mi val'!CW131)</f>
        <v>0.96499999999999997</v>
      </c>
      <c r="CY44" s="161">
        <f>IF($A$2=1,'mil mi val'!CX28,'mil mi val'!CX131)</f>
        <v>0.96499999999999997</v>
      </c>
      <c r="CZ44" s="161">
        <f>IF($A$2=1,'mil mi val'!CY28,'mil mi val'!CY131)</f>
        <v>0.96499999999999997</v>
      </c>
      <c r="DA44" s="161">
        <f>IF($A$2=1,'mil mi val'!CZ28,'mil mi val'!CZ131)</f>
        <v>0.96499999999999997</v>
      </c>
      <c r="DB44" s="161">
        <f>IF($A$2=1,'mil mi val'!DA28,'mil mi val'!DA131)</f>
        <v>0.96499999999999997</v>
      </c>
      <c r="DC44" s="161">
        <f>IF($A$2=1,'mil mi val'!DB28,'mil mi val'!DB131)</f>
        <v>0.96499999999999997</v>
      </c>
      <c r="DD44" s="161">
        <f>IF($A$2=1,'mil mi val'!DC28,'mil mi val'!DC131)</f>
        <v>0</v>
      </c>
      <c r="DE44" s="161">
        <f>IF($A$2=1,'mil mi val'!DD28,'mil mi val'!DD131)</f>
        <v>0</v>
      </c>
      <c r="DF44" s="161">
        <f>IF($A$2=1,'mil mi val'!DE28,'mil mi val'!DE131)</f>
        <v>0</v>
      </c>
    </row>
    <row r="45" spans="2:110" ht="14.5" x14ac:dyDescent="0.35">
      <c r="B45" s="149">
        <v>40</v>
      </c>
      <c r="C45" s="161">
        <f>IF($A$2=1,'mil mi val'!B29,'mil mi val'!B132)</f>
        <v>1</v>
      </c>
      <c r="D45" s="161">
        <f>IF($A$2=1,'mil mi val'!C29,'mil mi val'!C132)</f>
        <v>0.97270000000000001</v>
      </c>
      <c r="E45" s="161">
        <f>IF($A$2=1,'mil mi val'!D29,'mil mi val'!D132)</f>
        <v>0.96809999999999996</v>
      </c>
      <c r="F45" s="161">
        <f>IF($A$2=1,'mil mi val'!E29,'mil mi val'!E132)</f>
        <v>0.96430000000000005</v>
      </c>
      <c r="G45" s="161">
        <f>IF($A$2=1,'mil mi val'!F29,'mil mi val'!F132)</f>
        <v>0.96150000000000002</v>
      </c>
      <c r="H45" s="161">
        <f>IF($A$2=1,'mil mi val'!G29,'mil mi val'!G132)</f>
        <v>0.96</v>
      </c>
      <c r="I45" s="161">
        <f>IF($A$2=1,'mil mi val'!H29,'mil mi val'!H132)</f>
        <v>0.95940000000000003</v>
      </c>
      <c r="J45" s="161">
        <f>IF($A$2=1,'mil mi val'!I29,'mil mi val'!I132)</f>
        <v>0.95909999999999995</v>
      </c>
      <c r="K45" s="161">
        <f>IF($A$2=1,'mil mi val'!J29,'mil mi val'!J132)</f>
        <v>0.95909999999999995</v>
      </c>
      <c r="L45" s="161">
        <f>IF($A$2=1,'mil mi val'!K29,'mil mi val'!K132)</f>
        <v>0.95940000000000003</v>
      </c>
      <c r="M45" s="161">
        <f>IF($A$2=1,'mil mi val'!L29,'mil mi val'!L132)</f>
        <v>0.95979999999999999</v>
      </c>
      <c r="N45" s="161">
        <f>IF($A$2=1,'mil mi val'!M29,'mil mi val'!M132)</f>
        <v>0.9607</v>
      </c>
      <c r="O45" s="161">
        <f>IF($A$2=1,'mil mi val'!N29,'mil mi val'!N132)</f>
        <v>0.96160000000000001</v>
      </c>
      <c r="P45" s="161">
        <f>IF($A$2=1,'mil mi val'!O29,'mil mi val'!O132)</f>
        <v>0.96240000000000003</v>
      </c>
      <c r="Q45" s="161">
        <f>IF($A$2=1,'mil mi val'!P29,'mil mi val'!P132)</f>
        <v>0.96289999999999998</v>
      </c>
      <c r="R45" s="161">
        <f>IF($A$2=1,'mil mi val'!Q29,'mil mi val'!Q132)</f>
        <v>0.96499999999999997</v>
      </c>
      <c r="S45" s="161">
        <f>IF($A$2=1,'mil mi val'!R29,'mil mi val'!R132)</f>
        <v>0.96499999999999997</v>
      </c>
      <c r="T45" s="161">
        <f>IF($A$2=1,'mil mi val'!S29,'mil mi val'!S132)</f>
        <v>0.96499999999999997</v>
      </c>
      <c r="U45" s="161">
        <f>IF($A$2=1,'mil mi val'!T29,'mil mi val'!T132)</f>
        <v>0.96499999999999997</v>
      </c>
      <c r="V45" s="161">
        <f>IF($A$2=1,'mil mi val'!U29,'mil mi val'!U132)</f>
        <v>0.96499999999999997</v>
      </c>
      <c r="W45" s="161">
        <f>IF($A$2=1,'mil mi val'!V29,'mil mi val'!V132)</f>
        <v>0.96499999999999997</v>
      </c>
      <c r="X45" s="161">
        <f>IF($A$2=1,'mil mi val'!W29,'mil mi val'!W132)</f>
        <v>0.96499999999999997</v>
      </c>
      <c r="Y45" s="161">
        <f>IF($A$2=1,'mil mi val'!X29,'mil mi val'!X132)</f>
        <v>0.96499999999999997</v>
      </c>
      <c r="Z45" s="161">
        <f>IF($A$2=1,'mil mi val'!Y29,'mil mi val'!Y132)</f>
        <v>0.96499999999999997</v>
      </c>
      <c r="AA45" s="161">
        <f>IF($A$2=1,'mil mi val'!Z29,'mil mi val'!Z132)</f>
        <v>0.96499999999999997</v>
      </c>
      <c r="AB45" s="161">
        <f>IF($A$2=1,'mil mi val'!AA29,'mil mi val'!AA132)</f>
        <v>0.96499999999999997</v>
      </c>
      <c r="AC45" s="161">
        <f>IF($A$2=1,'mil mi val'!AB29,'mil mi val'!AB132)</f>
        <v>0.96499999999999997</v>
      </c>
      <c r="AD45" s="161">
        <f>IF($A$2=1,'mil mi val'!AC29,'mil mi val'!AC132)</f>
        <v>0.96499999999999997</v>
      </c>
      <c r="AE45" s="161">
        <f>IF($A$2=1,'mil mi val'!AD29,'mil mi val'!AD132)</f>
        <v>0.96499999999999997</v>
      </c>
      <c r="AF45" s="161">
        <f>IF($A$2=1,'mil mi val'!AE29,'mil mi val'!AE132)</f>
        <v>0.96499999999999997</v>
      </c>
      <c r="AG45" s="161">
        <f>IF($A$2=1,'mil mi val'!AF29,'mil mi val'!AF132)</f>
        <v>0.96499999999999997</v>
      </c>
      <c r="AH45" s="161">
        <f>IF($A$2=1,'mil mi val'!AG29,'mil mi val'!AG132)</f>
        <v>0.96499999999999997</v>
      </c>
      <c r="AI45" s="161">
        <f>IF($A$2=1,'mil mi val'!AH29,'mil mi val'!AH132)</f>
        <v>0.96499999999999997</v>
      </c>
      <c r="AJ45" s="161">
        <f>IF($A$2=1,'mil mi val'!AI29,'mil mi val'!AI132)</f>
        <v>0.96499999999999997</v>
      </c>
      <c r="AK45" s="161">
        <f>IF($A$2=1,'mil mi val'!AJ29,'mil mi val'!AJ132)</f>
        <v>0.96499999999999997</v>
      </c>
      <c r="AL45" s="161">
        <f>IF($A$2=1,'mil mi val'!AK29,'mil mi val'!AK132)</f>
        <v>0.96499999999999997</v>
      </c>
      <c r="AM45" s="161">
        <f>IF($A$2=1,'mil mi val'!AL29,'mil mi val'!AL132)</f>
        <v>0.96499999999999997</v>
      </c>
      <c r="AN45" s="161">
        <f>IF($A$2=1,'mil mi val'!AM29,'mil mi val'!AM132)</f>
        <v>0.96499999999999997</v>
      </c>
      <c r="AO45" s="161">
        <f>IF($A$2=1,'mil mi val'!AN29,'mil mi val'!AN132)</f>
        <v>0.96499999999999997</v>
      </c>
      <c r="AP45" s="161">
        <f>IF($A$2=1,'mil mi val'!AO29,'mil mi val'!AO132)</f>
        <v>0.96499999999999997</v>
      </c>
      <c r="AQ45" s="161">
        <f>IF($A$2=1,'mil mi val'!AP29,'mil mi val'!AP132)</f>
        <v>0.96499999999999997</v>
      </c>
      <c r="AR45" s="161">
        <f>IF($A$2=1,'mil mi val'!AQ29,'mil mi val'!AQ132)</f>
        <v>0.96499999999999997</v>
      </c>
      <c r="AS45" s="161">
        <f>IF($A$2=1,'mil mi val'!AR29,'mil mi val'!AR132)</f>
        <v>0.96499999999999997</v>
      </c>
      <c r="AT45" s="161">
        <f>IF($A$2=1,'mil mi val'!AS29,'mil mi val'!AS132)</f>
        <v>0.96499999999999997</v>
      </c>
      <c r="AU45" s="161">
        <f>IF($A$2=1,'mil mi val'!AT29,'mil mi val'!AT132)</f>
        <v>0.96499999999999997</v>
      </c>
      <c r="AV45" s="161">
        <f>IF($A$2=1,'mil mi val'!AU29,'mil mi val'!AU132)</f>
        <v>0.96499999999999997</v>
      </c>
      <c r="AW45" s="161">
        <f>IF($A$2=1,'mil mi val'!AV29,'mil mi val'!AV132)</f>
        <v>0.96499999999999997</v>
      </c>
      <c r="AX45" s="161">
        <f>IF($A$2=1,'mil mi val'!AW29,'mil mi val'!AW132)</f>
        <v>0.96499999999999997</v>
      </c>
      <c r="AY45" s="161">
        <f>IF($A$2=1,'mil mi val'!AX29,'mil mi val'!AX132)</f>
        <v>0.96499999999999997</v>
      </c>
      <c r="AZ45" s="161">
        <f>IF($A$2=1,'mil mi val'!AY29,'mil mi val'!AY132)</f>
        <v>0.96499999999999997</v>
      </c>
      <c r="BA45" s="161">
        <f>IF($A$2=1,'mil mi val'!AZ29,'mil mi val'!AZ132)</f>
        <v>0.96499999999999997</v>
      </c>
      <c r="BB45" s="161">
        <f>IF($A$2=1,'mil mi val'!BA29,'mil mi val'!BA132)</f>
        <v>0.96499999999999997</v>
      </c>
      <c r="BC45" s="161">
        <f>IF($A$2=1,'mil mi val'!BB29,'mil mi val'!BB132)</f>
        <v>0.96499999999999997</v>
      </c>
      <c r="BD45" s="161">
        <f>IF($A$2=1,'mil mi val'!BC29,'mil mi val'!BC132)</f>
        <v>0.96499999999999997</v>
      </c>
      <c r="BE45" s="161">
        <f>IF($A$2=1,'mil mi val'!BD29,'mil mi val'!BD132)</f>
        <v>0.96499999999999997</v>
      </c>
      <c r="BF45" s="161">
        <f>IF($A$2=1,'mil mi val'!BE29,'mil mi val'!BE132)</f>
        <v>0.96499999999999997</v>
      </c>
      <c r="BG45" s="161">
        <f>IF($A$2=1,'mil mi val'!BF29,'mil mi val'!BF132)</f>
        <v>0.96499999999999997</v>
      </c>
      <c r="BH45" s="161">
        <f>IF($A$2=1,'mil mi val'!BG29,'mil mi val'!BG132)</f>
        <v>0.96499999999999997</v>
      </c>
      <c r="BI45" s="161">
        <f>IF($A$2=1,'mil mi val'!BH29,'mil mi val'!BH132)</f>
        <v>0.96499999999999997</v>
      </c>
      <c r="BJ45" s="161">
        <f>IF($A$2=1,'mil mi val'!BI29,'mil mi val'!BI132)</f>
        <v>0.96499999999999997</v>
      </c>
      <c r="BK45" s="161">
        <f>IF($A$2=1,'mil mi val'!BJ29,'mil mi val'!BJ132)</f>
        <v>0.96499999999999997</v>
      </c>
      <c r="BL45" s="161">
        <f>IF($A$2=1,'mil mi val'!BK29,'mil mi val'!BK132)</f>
        <v>0.96499999999999997</v>
      </c>
      <c r="BM45" s="161">
        <f>IF($A$2=1,'mil mi val'!BL29,'mil mi val'!BL132)</f>
        <v>0.96499999999999997</v>
      </c>
      <c r="BN45" s="161">
        <f>IF($A$2=1,'mil mi val'!BM29,'mil mi val'!BM132)</f>
        <v>0.96499999999999997</v>
      </c>
      <c r="BO45" s="161">
        <f>IF($A$2=1,'mil mi val'!BN29,'mil mi val'!BN132)</f>
        <v>0.96499999999999997</v>
      </c>
      <c r="BP45" s="161">
        <f>IF($A$2=1,'mil mi val'!BO29,'mil mi val'!BO132)</f>
        <v>0.96499999999999997</v>
      </c>
      <c r="BQ45" s="161">
        <f>IF($A$2=1,'mil mi val'!BP29,'mil mi val'!BP132)</f>
        <v>0.96499999999999997</v>
      </c>
      <c r="BR45" s="161">
        <f>IF($A$2=1,'mil mi val'!BQ29,'mil mi val'!BQ132)</f>
        <v>0.96499999999999997</v>
      </c>
      <c r="BS45" s="161">
        <f>IF($A$2=1,'mil mi val'!BR29,'mil mi val'!BR132)</f>
        <v>0.96499999999999997</v>
      </c>
      <c r="BT45" s="161">
        <f>IF($A$2=1,'mil mi val'!BS29,'mil mi val'!BS132)</f>
        <v>0.96499999999999997</v>
      </c>
      <c r="BU45" s="161">
        <f>IF($A$2=1,'mil mi val'!BT29,'mil mi val'!BT132)</f>
        <v>0.96499999999999997</v>
      </c>
      <c r="BV45" s="161">
        <f>IF($A$2=1,'mil mi val'!BU29,'mil mi val'!BU132)</f>
        <v>0.96499999999999997</v>
      </c>
      <c r="BW45" s="161">
        <f>IF($A$2=1,'mil mi val'!BV29,'mil mi val'!BV132)</f>
        <v>0.96499999999999997</v>
      </c>
      <c r="BX45" s="161">
        <f>IF($A$2=1,'mil mi val'!BW29,'mil mi val'!BW132)</f>
        <v>0.96499999999999997</v>
      </c>
      <c r="BY45" s="161">
        <f>IF($A$2=1,'mil mi val'!BX29,'mil mi val'!BX132)</f>
        <v>0.96499999999999997</v>
      </c>
      <c r="BZ45" s="161">
        <f>IF($A$2=1,'mil mi val'!BY29,'mil mi val'!BY132)</f>
        <v>0.96499999999999997</v>
      </c>
      <c r="CA45" s="161">
        <f>IF($A$2=1,'mil mi val'!BZ29,'mil mi val'!BZ132)</f>
        <v>0.96499999999999997</v>
      </c>
      <c r="CB45" s="161">
        <f>IF($A$2=1,'mil mi val'!CA29,'mil mi val'!CA132)</f>
        <v>0.96499999999999997</v>
      </c>
      <c r="CC45" s="161">
        <f>IF($A$2=1,'mil mi val'!CB29,'mil mi val'!CB132)</f>
        <v>0.96499999999999997</v>
      </c>
      <c r="CD45" s="161">
        <f>IF($A$2=1,'mil mi val'!CC29,'mil mi val'!CC132)</f>
        <v>0.96499999999999997</v>
      </c>
      <c r="CE45" s="161">
        <f>IF($A$2=1,'mil mi val'!CD29,'mil mi val'!CD132)</f>
        <v>0.96499999999999997</v>
      </c>
      <c r="CF45" s="161">
        <f>IF($A$2=1,'mil mi val'!CE29,'mil mi val'!CE132)</f>
        <v>0.96499999999999997</v>
      </c>
      <c r="CG45" s="161">
        <f>IF($A$2=1,'mil mi val'!CF29,'mil mi val'!CF132)</f>
        <v>0.96499999999999997</v>
      </c>
      <c r="CH45" s="161">
        <f>IF($A$2=1,'mil mi val'!CG29,'mil mi val'!CG132)</f>
        <v>0.96499999999999997</v>
      </c>
      <c r="CI45" s="161">
        <f>IF($A$2=1,'mil mi val'!CH29,'mil mi val'!CH132)</f>
        <v>0.96499999999999997</v>
      </c>
      <c r="CJ45" s="161">
        <f>IF($A$2=1,'mil mi val'!CI29,'mil mi val'!CI132)</f>
        <v>0.96499999999999997</v>
      </c>
      <c r="CK45" s="161">
        <f>IF($A$2=1,'mil mi val'!CJ29,'mil mi val'!CJ132)</f>
        <v>0.96499999999999997</v>
      </c>
      <c r="CL45" s="161">
        <f>IF($A$2=1,'mil mi val'!CK29,'mil mi val'!CK132)</f>
        <v>0.96499999999999997</v>
      </c>
      <c r="CM45" s="161">
        <f>IF($A$2=1,'mil mi val'!CL29,'mil mi val'!CL132)</f>
        <v>0.96499999999999997</v>
      </c>
      <c r="CN45" s="161">
        <f>IF($A$2=1,'mil mi val'!CM29,'mil mi val'!CM132)</f>
        <v>0.96499999999999997</v>
      </c>
      <c r="CO45" s="161">
        <f>IF($A$2=1,'mil mi val'!CN29,'mil mi val'!CN132)</f>
        <v>0.96499999999999997</v>
      </c>
      <c r="CP45" s="161">
        <f>IF($A$2=1,'mil mi val'!CO29,'mil mi val'!CO132)</f>
        <v>0.96499999999999997</v>
      </c>
      <c r="CQ45" s="161">
        <f>IF($A$2=1,'mil mi val'!CP29,'mil mi val'!CP132)</f>
        <v>0.96499999999999997</v>
      </c>
      <c r="CR45" s="161">
        <f>IF($A$2=1,'mil mi val'!CQ29,'mil mi val'!CQ132)</f>
        <v>0.96499999999999997</v>
      </c>
      <c r="CS45" s="161">
        <f>IF($A$2=1,'mil mi val'!CR29,'mil mi val'!CR132)</f>
        <v>0.96499999999999997</v>
      </c>
      <c r="CT45" s="161">
        <f>IF($A$2=1,'mil mi val'!CS29,'mil mi val'!CS132)</f>
        <v>0.96499999999999997</v>
      </c>
      <c r="CU45" s="161">
        <f>IF($A$2=1,'mil mi val'!CT29,'mil mi val'!CT132)</f>
        <v>0.96499999999999997</v>
      </c>
      <c r="CV45" s="161">
        <f>IF($A$2=1,'mil mi val'!CU29,'mil mi val'!CU132)</f>
        <v>0.96499999999999997</v>
      </c>
      <c r="CW45" s="161">
        <f>IF($A$2=1,'mil mi val'!CV29,'mil mi val'!CV132)</f>
        <v>0.96499999999999997</v>
      </c>
      <c r="CX45" s="161">
        <f>IF($A$2=1,'mil mi val'!CW29,'mil mi val'!CW132)</f>
        <v>0.96499999999999997</v>
      </c>
      <c r="CY45" s="161">
        <f>IF($A$2=1,'mil mi val'!CX29,'mil mi val'!CX132)</f>
        <v>0.96499999999999997</v>
      </c>
      <c r="CZ45" s="161">
        <f>IF($A$2=1,'mil mi val'!CY29,'mil mi val'!CY132)</f>
        <v>0.96499999999999997</v>
      </c>
      <c r="DA45" s="161">
        <f>IF($A$2=1,'mil mi val'!CZ29,'mil mi val'!CZ132)</f>
        <v>0.96499999999999997</v>
      </c>
      <c r="DB45" s="161">
        <f>IF($A$2=1,'mil mi val'!DA29,'mil mi val'!DA132)</f>
        <v>0.96499999999999997</v>
      </c>
      <c r="DC45" s="161">
        <f>IF($A$2=1,'mil mi val'!DB29,'mil mi val'!DB132)</f>
        <v>0.96499999999999997</v>
      </c>
      <c r="DD45" s="161">
        <f>IF($A$2=1,'mil mi val'!DC29,'mil mi val'!DC132)</f>
        <v>0</v>
      </c>
      <c r="DE45" s="161">
        <f>IF($A$2=1,'mil mi val'!DD29,'mil mi val'!DD132)</f>
        <v>0</v>
      </c>
      <c r="DF45" s="161">
        <f>IF($A$2=1,'mil mi val'!DE29,'mil mi val'!DE132)</f>
        <v>0</v>
      </c>
    </row>
    <row r="46" spans="2:110" ht="14.5" x14ac:dyDescent="0.35">
      <c r="B46" s="149">
        <v>41</v>
      </c>
      <c r="C46" s="161">
        <f>IF($A$2=1,'mil mi val'!B30,'mil mi val'!B133)</f>
        <v>1</v>
      </c>
      <c r="D46" s="161">
        <f>IF($A$2=1,'mil mi val'!C30,'mil mi val'!C133)</f>
        <v>0.97560000000000002</v>
      </c>
      <c r="E46" s="161">
        <f>IF($A$2=1,'mil mi val'!D30,'mil mi val'!D133)</f>
        <v>0.97060000000000002</v>
      </c>
      <c r="F46" s="161">
        <f>IF($A$2=1,'mil mi val'!E30,'mil mi val'!E133)</f>
        <v>0.96640000000000004</v>
      </c>
      <c r="G46" s="161">
        <f>IF($A$2=1,'mil mi val'!F30,'mil mi val'!F133)</f>
        <v>0.96330000000000005</v>
      </c>
      <c r="H46" s="161">
        <f>IF($A$2=1,'mil mi val'!G30,'mil mi val'!G133)</f>
        <v>0.96150000000000002</v>
      </c>
      <c r="I46" s="161">
        <f>IF($A$2=1,'mil mi val'!H30,'mil mi val'!H133)</f>
        <v>0.9607</v>
      </c>
      <c r="J46" s="161">
        <f>IF($A$2=1,'mil mi val'!I30,'mil mi val'!I133)</f>
        <v>0.96030000000000004</v>
      </c>
      <c r="K46" s="161">
        <f>IF($A$2=1,'mil mi val'!J30,'mil mi val'!J133)</f>
        <v>0.96009999999999995</v>
      </c>
      <c r="L46" s="161">
        <f>IF($A$2=1,'mil mi val'!K30,'mil mi val'!K133)</f>
        <v>0.96020000000000005</v>
      </c>
      <c r="M46" s="161">
        <f>IF($A$2=1,'mil mi val'!L30,'mil mi val'!L133)</f>
        <v>0.96050000000000002</v>
      </c>
      <c r="N46" s="161">
        <f>IF($A$2=1,'mil mi val'!M30,'mil mi val'!M133)</f>
        <v>0.96089999999999998</v>
      </c>
      <c r="O46" s="161">
        <f>IF($A$2=1,'mil mi val'!N30,'mil mi val'!N133)</f>
        <v>0.9617</v>
      </c>
      <c r="P46" s="161">
        <f>IF($A$2=1,'mil mi val'!O30,'mil mi val'!O133)</f>
        <v>0.96240000000000003</v>
      </c>
      <c r="Q46" s="161">
        <f>IF($A$2=1,'mil mi val'!P30,'mil mi val'!P133)</f>
        <v>0.96299999999999997</v>
      </c>
      <c r="R46" s="161">
        <f>IF($A$2=1,'mil mi val'!Q30,'mil mi val'!Q133)</f>
        <v>0.96499999999999997</v>
      </c>
      <c r="S46" s="161">
        <f>IF($A$2=1,'mil mi val'!R30,'mil mi val'!R133)</f>
        <v>0.96499999999999997</v>
      </c>
      <c r="T46" s="161">
        <f>IF($A$2=1,'mil mi val'!S30,'mil mi val'!S133)</f>
        <v>0.96499999999999997</v>
      </c>
      <c r="U46" s="161">
        <f>IF($A$2=1,'mil mi val'!T30,'mil mi val'!T133)</f>
        <v>0.96499999999999997</v>
      </c>
      <c r="V46" s="161">
        <f>IF($A$2=1,'mil mi val'!U30,'mil mi val'!U133)</f>
        <v>0.96499999999999997</v>
      </c>
      <c r="W46" s="161">
        <f>IF($A$2=1,'mil mi val'!V30,'mil mi val'!V133)</f>
        <v>0.96499999999999997</v>
      </c>
      <c r="X46" s="161">
        <f>IF($A$2=1,'mil mi val'!W30,'mil mi val'!W133)</f>
        <v>0.96499999999999997</v>
      </c>
      <c r="Y46" s="161">
        <f>IF($A$2=1,'mil mi val'!X30,'mil mi val'!X133)</f>
        <v>0.96499999999999997</v>
      </c>
      <c r="Z46" s="161">
        <f>IF($A$2=1,'mil mi val'!Y30,'mil mi val'!Y133)</f>
        <v>0.96499999999999997</v>
      </c>
      <c r="AA46" s="161">
        <f>IF($A$2=1,'mil mi val'!Z30,'mil mi val'!Z133)</f>
        <v>0.96499999999999997</v>
      </c>
      <c r="AB46" s="161">
        <f>IF($A$2=1,'mil mi val'!AA30,'mil mi val'!AA133)</f>
        <v>0.96499999999999997</v>
      </c>
      <c r="AC46" s="161">
        <f>IF($A$2=1,'mil mi val'!AB30,'mil mi val'!AB133)</f>
        <v>0.96499999999999997</v>
      </c>
      <c r="AD46" s="161">
        <f>IF($A$2=1,'mil mi val'!AC30,'mil mi val'!AC133)</f>
        <v>0.96499999999999997</v>
      </c>
      <c r="AE46" s="161">
        <f>IF($A$2=1,'mil mi val'!AD30,'mil mi val'!AD133)</f>
        <v>0.96499999999999997</v>
      </c>
      <c r="AF46" s="161">
        <f>IF($A$2=1,'mil mi val'!AE30,'mil mi val'!AE133)</f>
        <v>0.96499999999999997</v>
      </c>
      <c r="AG46" s="161">
        <f>IF($A$2=1,'mil mi val'!AF30,'mil mi val'!AF133)</f>
        <v>0.96499999999999997</v>
      </c>
      <c r="AH46" s="161">
        <f>IF($A$2=1,'mil mi val'!AG30,'mil mi val'!AG133)</f>
        <v>0.96499999999999997</v>
      </c>
      <c r="AI46" s="161">
        <f>IF($A$2=1,'mil mi val'!AH30,'mil mi val'!AH133)</f>
        <v>0.96499999999999997</v>
      </c>
      <c r="AJ46" s="161">
        <f>IF($A$2=1,'mil mi val'!AI30,'mil mi val'!AI133)</f>
        <v>0.96499999999999997</v>
      </c>
      <c r="AK46" s="161">
        <f>IF($A$2=1,'mil mi val'!AJ30,'mil mi val'!AJ133)</f>
        <v>0.96499999999999997</v>
      </c>
      <c r="AL46" s="161">
        <f>IF($A$2=1,'mil mi val'!AK30,'mil mi val'!AK133)</f>
        <v>0.96499999999999997</v>
      </c>
      <c r="AM46" s="161">
        <f>IF($A$2=1,'mil mi val'!AL30,'mil mi val'!AL133)</f>
        <v>0.96499999999999997</v>
      </c>
      <c r="AN46" s="161">
        <f>IF($A$2=1,'mil mi val'!AM30,'mil mi val'!AM133)</f>
        <v>0.96499999999999997</v>
      </c>
      <c r="AO46" s="161">
        <f>IF($A$2=1,'mil mi val'!AN30,'mil mi val'!AN133)</f>
        <v>0.96499999999999997</v>
      </c>
      <c r="AP46" s="161">
        <f>IF($A$2=1,'mil mi val'!AO30,'mil mi val'!AO133)</f>
        <v>0.96499999999999997</v>
      </c>
      <c r="AQ46" s="161">
        <f>IF($A$2=1,'mil mi val'!AP30,'mil mi val'!AP133)</f>
        <v>0.96499999999999997</v>
      </c>
      <c r="AR46" s="161">
        <f>IF($A$2=1,'mil mi val'!AQ30,'mil mi val'!AQ133)</f>
        <v>0.96499999999999997</v>
      </c>
      <c r="AS46" s="161">
        <f>IF($A$2=1,'mil mi val'!AR30,'mil mi val'!AR133)</f>
        <v>0.96499999999999997</v>
      </c>
      <c r="AT46" s="161">
        <f>IF($A$2=1,'mil mi val'!AS30,'mil mi val'!AS133)</f>
        <v>0.96499999999999997</v>
      </c>
      <c r="AU46" s="161">
        <f>IF($A$2=1,'mil mi val'!AT30,'mil mi val'!AT133)</f>
        <v>0.96499999999999997</v>
      </c>
      <c r="AV46" s="161">
        <f>IF($A$2=1,'mil mi val'!AU30,'mil mi val'!AU133)</f>
        <v>0.96499999999999997</v>
      </c>
      <c r="AW46" s="161">
        <f>IF($A$2=1,'mil mi val'!AV30,'mil mi val'!AV133)</f>
        <v>0.96499999999999997</v>
      </c>
      <c r="AX46" s="161">
        <f>IF($A$2=1,'mil mi val'!AW30,'mil mi val'!AW133)</f>
        <v>0.96499999999999997</v>
      </c>
      <c r="AY46" s="161">
        <f>IF($A$2=1,'mil mi val'!AX30,'mil mi val'!AX133)</f>
        <v>0.96499999999999997</v>
      </c>
      <c r="AZ46" s="161">
        <f>IF($A$2=1,'mil mi val'!AY30,'mil mi val'!AY133)</f>
        <v>0.96499999999999997</v>
      </c>
      <c r="BA46" s="161">
        <f>IF($A$2=1,'mil mi val'!AZ30,'mil mi val'!AZ133)</f>
        <v>0.96499999999999997</v>
      </c>
      <c r="BB46" s="161">
        <f>IF($A$2=1,'mil mi val'!BA30,'mil mi val'!BA133)</f>
        <v>0.96499999999999997</v>
      </c>
      <c r="BC46" s="161">
        <f>IF($A$2=1,'mil mi val'!BB30,'mil mi val'!BB133)</f>
        <v>0.96499999999999997</v>
      </c>
      <c r="BD46" s="161">
        <f>IF($A$2=1,'mil mi val'!BC30,'mil mi val'!BC133)</f>
        <v>0.96499999999999997</v>
      </c>
      <c r="BE46" s="161">
        <f>IF($A$2=1,'mil mi val'!BD30,'mil mi val'!BD133)</f>
        <v>0.96499999999999997</v>
      </c>
      <c r="BF46" s="161">
        <f>IF($A$2=1,'mil mi val'!BE30,'mil mi val'!BE133)</f>
        <v>0.96499999999999997</v>
      </c>
      <c r="BG46" s="161">
        <f>IF($A$2=1,'mil mi val'!BF30,'mil mi val'!BF133)</f>
        <v>0.96499999999999997</v>
      </c>
      <c r="BH46" s="161">
        <f>IF($A$2=1,'mil mi val'!BG30,'mil mi val'!BG133)</f>
        <v>0.96499999999999997</v>
      </c>
      <c r="BI46" s="161">
        <f>IF($A$2=1,'mil mi val'!BH30,'mil mi val'!BH133)</f>
        <v>0.96499999999999997</v>
      </c>
      <c r="BJ46" s="161">
        <f>IF($A$2=1,'mil mi val'!BI30,'mil mi val'!BI133)</f>
        <v>0.96499999999999997</v>
      </c>
      <c r="BK46" s="161">
        <f>IF($A$2=1,'mil mi val'!BJ30,'mil mi val'!BJ133)</f>
        <v>0.96499999999999997</v>
      </c>
      <c r="BL46" s="161">
        <f>IF($A$2=1,'mil mi val'!BK30,'mil mi val'!BK133)</f>
        <v>0.96499999999999997</v>
      </c>
      <c r="BM46" s="161">
        <f>IF($A$2=1,'mil mi val'!BL30,'mil mi val'!BL133)</f>
        <v>0.96499999999999997</v>
      </c>
      <c r="BN46" s="161">
        <f>IF($A$2=1,'mil mi val'!BM30,'mil mi val'!BM133)</f>
        <v>0.96499999999999997</v>
      </c>
      <c r="BO46" s="161">
        <f>IF($A$2=1,'mil mi val'!BN30,'mil mi val'!BN133)</f>
        <v>0.96499999999999997</v>
      </c>
      <c r="BP46" s="161">
        <f>IF($A$2=1,'mil mi val'!BO30,'mil mi val'!BO133)</f>
        <v>0.96499999999999997</v>
      </c>
      <c r="BQ46" s="161">
        <f>IF($A$2=1,'mil mi val'!BP30,'mil mi val'!BP133)</f>
        <v>0.96499999999999997</v>
      </c>
      <c r="BR46" s="161">
        <f>IF($A$2=1,'mil mi val'!BQ30,'mil mi val'!BQ133)</f>
        <v>0.96499999999999997</v>
      </c>
      <c r="BS46" s="161">
        <f>IF($A$2=1,'mil mi val'!BR30,'mil mi val'!BR133)</f>
        <v>0.96499999999999997</v>
      </c>
      <c r="BT46" s="161">
        <f>IF($A$2=1,'mil mi val'!BS30,'mil mi val'!BS133)</f>
        <v>0.96499999999999997</v>
      </c>
      <c r="BU46" s="161">
        <f>IF($A$2=1,'mil mi val'!BT30,'mil mi val'!BT133)</f>
        <v>0.96499999999999997</v>
      </c>
      <c r="BV46" s="161">
        <f>IF($A$2=1,'mil mi val'!BU30,'mil mi val'!BU133)</f>
        <v>0.96499999999999997</v>
      </c>
      <c r="BW46" s="161">
        <f>IF($A$2=1,'mil mi val'!BV30,'mil mi val'!BV133)</f>
        <v>0.96499999999999997</v>
      </c>
      <c r="BX46" s="161">
        <f>IF($A$2=1,'mil mi val'!BW30,'mil mi val'!BW133)</f>
        <v>0.96499999999999997</v>
      </c>
      <c r="BY46" s="161">
        <f>IF($A$2=1,'mil mi val'!BX30,'mil mi val'!BX133)</f>
        <v>0.96499999999999997</v>
      </c>
      <c r="BZ46" s="161">
        <f>IF($A$2=1,'mil mi val'!BY30,'mil mi val'!BY133)</f>
        <v>0.96499999999999997</v>
      </c>
      <c r="CA46" s="161">
        <f>IF($A$2=1,'mil mi val'!BZ30,'mil mi val'!BZ133)</f>
        <v>0.96499999999999997</v>
      </c>
      <c r="CB46" s="161">
        <f>IF($A$2=1,'mil mi val'!CA30,'mil mi val'!CA133)</f>
        <v>0.96499999999999997</v>
      </c>
      <c r="CC46" s="161">
        <f>IF($A$2=1,'mil mi val'!CB30,'mil mi val'!CB133)</f>
        <v>0.96499999999999997</v>
      </c>
      <c r="CD46" s="161">
        <f>IF($A$2=1,'mil mi val'!CC30,'mil mi val'!CC133)</f>
        <v>0.96499999999999997</v>
      </c>
      <c r="CE46" s="161">
        <f>IF($A$2=1,'mil mi val'!CD30,'mil mi val'!CD133)</f>
        <v>0.96499999999999997</v>
      </c>
      <c r="CF46" s="161">
        <f>IF($A$2=1,'mil mi val'!CE30,'mil mi val'!CE133)</f>
        <v>0.96499999999999997</v>
      </c>
      <c r="CG46" s="161">
        <f>IF($A$2=1,'mil mi val'!CF30,'mil mi val'!CF133)</f>
        <v>0.96499999999999997</v>
      </c>
      <c r="CH46" s="161">
        <f>IF($A$2=1,'mil mi val'!CG30,'mil mi val'!CG133)</f>
        <v>0.96499999999999997</v>
      </c>
      <c r="CI46" s="161">
        <f>IF($A$2=1,'mil mi val'!CH30,'mil mi val'!CH133)</f>
        <v>0.96499999999999997</v>
      </c>
      <c r="CJ46" s="161">
        <f>IF($A$2=1,'mil mi val'!CI30,'mil mi val'!CI133)</f>
        <v>0.96499999999999997</v>
      </c>
      <c r="CK46" s="161">
        <f>IF($A$2=1,'mil mi val'!CJ30,'mil mi val'!CJ133)</f>
        <v>0.96499999999999997</v>
      </c>
      <c r="CL46" s="161">
        <f>IF($A$2=1,'mil mi val'!CK30,'mil mi val'!CK133)</f>
        <v>0.96499999999999997</v>
      </c>
      <c r="CM46" s="161">
        <f>IF($A$2=1,'mil mi val'!CL30,'mil mi val'!CL133)</f>
        <v>0.96499999999999997</v>
      </c>
      <c r="CN46" s="161">
        <f>IF($A$2=1,'mil mi val'!CM30,'mil mi val'!CM133)</f>
        <v>0.96499999999999997</v>
      </c>
      <c r="CO46" s="161">
        <f>IF($A$2=1,'mil mi val'!CN30,'mil mi val'!CN133)</f>
        <v>0.96499999999999997</v>
      </c>
      <c r="CP46" s="161">
        <f>IF($A$2=1,'mil mi val'!CO30,'mil mi val'!CO133)</f>
        <v>0.96499999999999997</v>
      </c>
      <c r="CQ46" s="161">
        <f>IF($A$2=1,'mil mi val'!CP30,'mil mi val'!CP133)</f>
        <v>0.96499999999999997</v>
      </c>
      <c r="CR46" s="161">
        <f>IF($A$2=1,'mil mi val'!CQ30,'mil mi val'!CQ133)</f>
        <v>0.96499999999999997</v>
      </c>
      <c r="CS46" s="161">
        <f>IF($A$2=1,'mil mi val'!CR30,'mil mi val'!CR133)</f>
        <v>0.96499999999999997</v>
      </c>
      <c r="CT46" s="161">
        <f>IF($A$2=1,'mil mi val'!CS30,'mil mi val'!CS133)</f>
        <v>0.96499999999999997</v>
      </c>
      <c r="CU46" s="161">
        <f>IF($A$2=1,'mil mi val'!CT30,'mil mi val'!CT133)</f>
        <v>0.96499999999999997</v>
      </c>
      <c r="CV46" s="161">
        <f>IF($A$2=1,'mil mi val'!CU30,'mil mi val'!CU133)</f>
        <v>0.96499999999999997</v>
      </c>
      <c r="CW46" s="161">
        <f>IF($A$2=1,'mil mi val'!CV30,'mil mi val'!CV133)</f>
        <v>0.96499999999999997</v>
      </c>
      <c r="CX46" s="161">
        <f>IF($A$2=1,'mil mi val'!CW30,'mil mi val'!CW133)</f>
        <v>0.96499999999999997</v>
      </c>
      <c r="CY46" s="161">
        <f>IF($A$2=1,'mil mi val'!CX30,'mil mi val'!CX133)</f>
        <v>0.96499999999999997</v>
      </c>
      <c r="CZ46" s="161">
        <f>IF($A$2=1,'mil mi val'!CY30,'mil mi val'!CY133)</f>
        <v>0.96499999999999997</v>
      </c>
      <c r="DA46" s="161">
        <f>IF($A$2=1,'mil mi val'!CZ30,'mil mi val'!CZ133)</f>
        <v>0.96499999999999997</v>
      </c>
      <c r="DB46" s="161">
        <f>IF($A$2=1,'mil mi val'!DA30,'mil mi val'!DA133)</f>
        <v>0.96499999999999997</v>
      </c>
      <c r="DC46" s="161">
        <f>IF($A$2=1,'mil mi val'!DB30,'mil mi val'!DB133)</f>
        <v>0.96499999999999997</v>
      </c>
      <c r="DD46" s="161">
        <f>IF($A$2=1,'mil mi val'!DC30,'mil mi val'!DC133)</f>
        <v>0</v>
      </c>
      <c r="DE46" s="161">
        <f>IF($A$2=1,'mil mi val'!DD30,'mil mi val'!DD133)</f>
        <v>0</v>
      </c>
      <c r="DF46" s="161">
        <f>IF($A$2=1,'mil mi val'!DE30,'mil mi val'!DE133)</f>
        <v>0</v>
      </c>
    </row>
    <row r="47" spans="2:110" ht="14.5" x14ac:dyDescent="0.35">
      <c r="B47" s="149">
        <v>42</v>
      </c>
      <c r="C47" s="161">
        <f>IF($A$2=1,'mil mi val'!B31,'mil mi val'!B134)</f>
        <v>1</v>
      </c>
      <c r="D47" s="161">
        <f>IF($A$2=1,'mil mi val'!C31,'mil mi val'!C134)</f>
        <v>0.97840000000000005</v>
      </c>
      <c r="E47" s="161">
        <f>IF($A$2=1,'mil mi val'!D31,'mil mi val'!D134)</f>
        <v>0.97309999999999997</v>
      </c>
      <c r="F47" s="161">
        <f>IF($A$2=1,'mil mi val'!E31,'mil mi val'!E134)</f>
        <v>0.96850000000000003</v>
      </c>
      <c r="G47" s="161">
        <f>IF($A$2=1,'mil mi val'!F31,'mil mi val'!F134)</f>
        <v>0.96509999999999996</v>
      </c>
      <c r="H47" s="161">
        <f>IF($A$2=1,'mil mi val'!G31,'mil mi val'!G134)</f>
        <v>0.96309999999999996</v>
      </c>
      <c r="I47" s="161">
        <f>IF($A$2=1,'mil mi val'!H31,'mil mi val'!H134)</f>
        <v>0.96209999999999996</v>
      </c>
      <c r="J47" s="161">
        <f>IF($A$2=1,'mil mi val'!I31,'mil mi val'!I134)</f>
        <v>0.96150000000000002</v>
      </c>
      <c r="K47" s="161">
        <f>IF($A$2=1,'mil mi val'!J31,'mil mi val'!J134)</f>
        <v>0.96109999999999995</v>
      </c>
      <c r="L47" s="161">
        <f>IF($A$2=1,'mil mi val'!K31,'mil mi val'!K134)</f>
        <v>0.96109999999999995</v>
      </c>
      <c r="M47" s="161">
        <f>IF($A$2=1,'mil mi val'!L31,'mil mi val'!L134)</f>
        <v>0.96120000000000005</v>
      </c>
      <c r="N47" s="161">
        <f>IF($A$2=1,'mil mi val'!M31,'mil mi val'!M134)</f>
        <v>0.96150000000000002</v>
      </c>
      <c r="O47" s="161">
        <f>IF($A$2=1,'mil mi val'!N31,'mil mi val'!N134)</f>
        <v>0.96189999999999998</v>
      </c>
      <c r="P47" s="161">
        <f>IF($A$2=1,'mil mi val'!O31,'mil mi val'!O134)</f>
        <v>0.96250000000000002</v>
      </c>
      <c r="Q47" s="161">
        <f>IF($A$2=1,'mil mi val'!P31,'mil mi val'!P134)</f>
        <v>0.96299999999999997</v>
      </c>
      <c r="R47" s="161">
        <f>IF($A$2=1,'mil mi val'!Q31,'mil mi val'!Q134)</f>
        <v>0.96499999999999997</v>
      </c>
      <c r="S47" s="161">
        <f>IF($A$2=1,'mil mi val'!R31,'mil mi val'!R134)</f>
        <v>0.96499999999999997</v>
      </c>
      <c r="T47" s="161">
        <f>IF($A$2=1,'mil mi val'!S31,'mil mi val'!S134)</f>
        <v>0.96499999999999997</v>
      </c>
      <c r="U47" s="161">
        <f>IF($A$2=1,'mil mi val'!T31,'mil mi val'!T134)</f>
        <v>0.96499999999999997</v>
      </c>
      <c r="V47" s="161">
        <f>IF($A$2=1,'mil mi val'!U31,'mil mi val'!U134)</f>
        <v>0.96499999999999997</v>
      </c>
      <c r="W47" s="161">
        <f>IF($A$2=1,'mil mi val'!V31,'mil mi val'!V134)</f>
        <v>0.96499999999999997</v>
      </c>
      <c r="X47" s="161">
        <f>IF($A$2=1,'mil mi val'!W31,'mil mi val'!W134)</f>
        <v>0.96499999999999997</v>
      </c>
      <c r="Y47" s="161">
        <f>IF($A$2=1,'mil mi val'!X31,'mil mi val'!X134)</f>
        <v>0.96499999999999997</v>
      </c>
      <c r="Z47" s="161">
        <f>IF($A$2=1,'mil mi val'!Y31,'mil mi val'!Y134)</f>
        <v>0.96499999999999997</v>
      </c>
      <c r="AA47" s="161">
        <f>IF($A$2=1,'mil mi val'!Z31,'mil mi val'!Z134)</f>
        <v>0.96499999999999997</v>
      </c>
      <c r="AB47" s="161">
        <f>IF($A$2=1,'mil mi val'!AA31,'mil mi val'!AA134)</f>
        <v>0.96499999999999997</v>
      </c>
      <c r="AC47" s="161">
        <f>IF($A$2=1,'mil mi val'!AB31,'mil mi val'!AB134)</f>
        <v>0.96499999999999997</v>
      </c>
      <c r="AD47" s="161">
        <f>IF($A$2=1,'mil mi val'!AC31,'mil mi val'!AC134)</f>
        <v>0.96499999999999997</v>
      </c>
      <c r="AE47" s="161">
        <f>IF($A$2=1,'mil mi val'!AD31,'mil mi val'!AD134)</f>
        <v>0.96499999999999997</v>
      </c>
      <c r="AF47" s="161">
        <f>IF($A$2=1,'mil mi val'!AE31,'mil mi val'!AE134)</f>
        <v>0.96499999999999997</v>
      </c>
      <c r="AG47" s="161">
        <f>IF($A$2=1,'mil mi val'!AF31,'mil mi val'!AF134)</f>
        <v>0.96499999999999997</v>
      </c>
      <c r="AH47" s="161">
        <f>IF($A$2=1,'mil mi val'!AG31,'mil mi val'!AG134)</f>
        <v>0.96499999999999997</v>
      </c>
      <c r="AI47" s="161">
        <f>IF($A$2=1,'mil mi val'!AH31,'mil mi val'!AH134)</f>
        <v>0.96499999999999997</v>
      </c>
      <c r="AJ47" s="161">
        <f>IF($A$2=1,'mil mi val'!AI31,'mil mi val'!AI134)</f>
        <v>0.96499999999999997</v>
      </c>
      <c r="AK47" s="161">
        <f>IF($A$2=1,'mil mi val'!AJ31,'mil mi val'!AJ134)</f>
        <v>0.96499999999999997</v>
      </c>
      <c r="AL47" s="161">
        <f>IF($A$2=1,'mil mi val'!AK31,'mil mi val'!AK134)</f>
        <v>0.96499999999999997</v>
      </c>
      <c r="AM47" s="161">
        <f>IF($A$2=1,'mil mi val'!AL31,'mil mi val'!AL134)</f>
        <v>0.96499999999999997</v>
      </c>
      <c r="AN47" s="161">
        <f>IF($A$2=1,'mil mi val'!AM31,'mil mi val'!AM134)</f>
        <v>0.96499999999999997</v>
      </c>
      <c r="AO47" s="161">
        <f>IF($A$2=1,'mil mi val'!AN31,'mil mi val'!AN134)</f>
        <v>0.96499999999999997</v>
      </c>
      <c r="AP47" s="161">
        <f>IF($A$2=1,'mil mi val'!AO31,'mil mi val'!AO134)</f>
        <v>0.96499999999999997</v>
      </c>
      <c r="AQ47" s="161">
        <f>IF($A$2=1,'mil mi val'!AP31,'mil mi val'!AP134)</f>
        <v>0.96499999999999997</v>
      </c>
      <c r="AR47" s="161">
        <f>IF($A$2=1,'mil mi val'!AQ31,'mil mi val'!AQ134)</f>
        <v>0.96499999999999997</v>
      </c>
      <c r="AS47" s="161">
        <f>IF($A$2=1,'mil mi val'!AR31,'mil mi val'!AR134)</f>
        <v>0.96499999999999997</v>
      </c>
      <c r="AT47" s="161">
        <f>IF($A$2=1,'mil mi val'!AS31,'mil mi val'!AS134)</f>
        <v>0.96499999999999997</v>
      </c>
      <c r="AU47" s="161">
        <f>IF($A$2=1,'mil mi val'!AT31,'mil mi val'!AT134)</f>
        <v>0.96499999999999997</v>
      </c>
      <c r="AV47" s="161">
        <f>IF($A$2=1,'mil mi val'!AU31,'mil mi val'!AU134)</f>
        <v>0.96499999999999997</v>
      </c>
      <c r="AW47" s="161">
        <f>IF($A$2=1,'mil mi val'!AV31,'mil mi val'!AV134)</f>
        <v>0.96499999999999997</v>
      </c>
      <c r="AX47" s="161">
        <f>IF($A$2=1,'mil mi val'!AW31,'mil mi val'!AW134)</f>
        <v>0.96499999999999997</v>
      </c>
      <c r="AY47" s="161">
        <f>IF($A$2=1,'mil mi val'!AX31,'mil mi val'!AX134)</f>
        <v>0.96499999999999997</v>
      </c>
      <c r="AZ47" s="161">
        <f>IF($A$2=1,'mil mi val'!AY31,'mil mi val'!AY134)</f>
        <v>0.96499999999999997</v>
      </c>
      <c r="BA47" s="161">
        <f>IF($A$2=1,'mil mi val'!AZ31,'mil mi val'!AZ134)</f>
        <v>0.96499999999999997</v>
      </c>
      <c r="BB47" s="161">
        <f>IF($A$2=1,'mil mi val'!BA31,'mil mi val'!BA134)</f>
        <v>0.96499999999999997</v>
      </c>
      <c r="BC47" s="161">
        <f>IF($A$2=1,'mil mi val'!BB31,'mil mi val'!BB134)</f>
        <v>0.96499999999999997</v>
      </c>
      <c r="BD47" s="161">
        <f>IF($A$2=1,'mil mi val'!BC31,'mil mi val'!BC134)</f>
        <v>0.96499999999999997</v>
      </c>
      <c r="BE47" s="161">
        <f>IF($A$2=1,'mil mi val'!BD31,'mil mi val'!BD134)</f>
        <v>0.96499999999999997</v>
      </c>
      <c r="BF47" s="161">
        <f>IF($A$2=1,'mil mi val'!BE31,'mil mi val'!BE134)</f>
        <v>0.96499999999999997</v>
      </c>
      <c r="BG47" s="161">
        <f>IF($A$2=1,'mil mi val'!BF31,'mil mi val'!BF134)</f>
        <v>0.96499999999999997</v>
      </c>
      <c r="BH47" s="161">
        <f>IF($A$2=1,'mil mi val'!BG31,'mil mi val'!BG134)</f>
        <v>0.96499999999999997</v>
      </c>
      <c r="BI47" s="161">
        <f>IF($A$2=1,'mil mi val'!BH31,'mil mi val'!BH134)</f>
        <v>0.96499999999999997</v>
      </c>
      <c r="BJ47" s="161">
        <f>IF($A$2=1,'mil mi val'!BI31,'mil mi val'!BI134)</f>
        <v>0.96499999999999997</v>
      </c>
      <c r="BK47" s="161">
        <f>IF($A$2=1,'mil mi val'!BJ31,'mil mi val'!BJ134)</f>
        <v>0.96499999999999997</v>
      </c>
      <c r="BL47" s="161">
        <f>IF($A$2=1,'mil mi val'!BK31,'mil mi val'!BK134)</f>
        <v>0.96499999999999997</v>
      </c>
      <c r="BM47" s="161">
        <f>IF($A$2=1,'mil mi val'!BL31,'mil mi val'!BL134)</f>
        <v>0.96499999999999997</v>
      </c>
      <c r="BN47" s="161">
        <f>IF($A$2=1,'mil mi val'!BM31,'mil mi val'!BM134)</f>
        <v>0.96499999999999997</v>
      </c>
      <c r="BO47" s="161">
        <f>IF($A$2=1,'mil mi val'!BN31,'mil mi val'!BN134)</f>
        <v>0.96499999999999997</v>
      </c>
      <c r="BP47" s="161">
        <f>IF($A$2=1,'mil mi val'!BO31,'mil mi val'!BO134)</f>
        <v>0.96499999999999997</v>
      </c>
      <c r="BQ47" s="161">
        <f>IF($A$2=1,'mil mi val'!BP31,'mil mi val'!BP134)</f>
        <v>0.96499999999999997</v>
      </c>
      <c r="BR47" s="161">
        <f>IF($A$2=1,'mil mi val'!BQ31,'mil mi val'!BQ134)</f>
        <v>0.96499999999999997</v>
      </c>
      <c r="BS47" s="161">
        <f>IF($A$2=1,'mil mi val'!BR31,'mil mi val'!BR134)</f>
        <v>0.96499999999999997</v>
      </c>
      <c r="BT47" s="161">
        <f>IF($A$2=1,'mil mi val'!BS31,'mil mi val'!BS134)</f>
        <v>0.96499999999999997</v>
      </c>
      <c r="BU47" s="161">
        <f>IF($A$2=1,'mil mi val'!BT31,'mil mi val'!BT134)</f>
        <v>0.96499999999999997</v>
      </c>
      <c r="BV47" s="161">
        <f>IF($A$2=1,'mil mi val'!BU31,'mil mi val'!BU134)</f>
        <v>0.96499999999999997</v>
      </c>
      <c r="BW47" s="161">
        <f>IF($A$2=1,'mil mi val'!BV31,'mil mi val'!BV134)</f>
        <v>0.96499999999999997</v>
      </c>
      <c r="BX47" s="161">
        <f>IF($A$2=1,'mil mi val'!BW31,'mil mi val'!BW134)</f>
        <v>0.96499999999999997</v>
      </c>
      <c r="BY47" s="161">
        <f>IF($A$2=1,'mil mi val'!BX31,'mil mi val'!BX134)</f>
        <v>0.96499999999999997</v>
      </c>
      <c r="BZ47" s="161">
        <f>IF($A$2=1,'mil mi val'!BY31,'mil mi val'!BY134)</f>
        <v>0.96499999999999997</v>
      </c>
      <c r="CA47" s="161">
        <f>IF($A$2=1,'mil mi val'!BZ31,'mil mi val'!BZ134)</f>
        <v>0.96499999999999997</v>
      </c>
      <c r="CB47" s="161">
        <f>IF($A$2=1,'mil mi val'!CA31,'mil mi val'!CA134)</f>
        <v>0.96499999999999997</v>
      </c>
      <c r="CC47" s="161">
        <f>IF($A$2=1,'mil mi val'!CB31,'mil mi val'!CB134)</f>
        <v>0.96499999999999997</v>
      </c>
      <c r="CD47" s="161">
        <f>IF($A$2=1,'mil mi val'!CC31,'mil mi val'!CC134)</f>
        <v>0.96499999999999997</v>
      </c>
      <c r="CE47" s="161">
        <f>IF($A$2=1,'mil mi val'!CD31,'mil mi val'!CD134)</f>
        <v>0.96499999999999997</v>
      </c>
      <c r="CF47" s="161">
        <f>IF($A$2=1,'mil mi val'!CE31,'mil mi val'!CE134)</f>
        <v>0.96499999999999997</v>
      </c>
      <c r="CG47" s="161">
        <f>IF($A$2=1,'mil mi val'!CF31,'mil mi val'!CF134)</f>
        <v>0.96499999999999997</v>
      </c>
      <c r="CH47" s="161">
        <f>IF($A$2=1,'mil mi val'!CG31,'mil mi val'!CG134)</f>
        <v>0.96499999999999997</v>
      </c>
      <c r="CI47" s="161">
        <f>IF($A$2=1,'mil mi val'!CH31,'mil mi val'!CH134)</f>
        <v>0.96499999999999997</v>
      </c>
      <c r="CJ47" s="161">
        <f>IF($A$2=1,'mil mi val'!CI31,'mil mi val'!CI134)</f>
        <v>0.96499999999999997</v>
      </c>
      <c r="CK47" s="161">
        <f>IF($A$2=1,'mil mi val'!CJ31,'mil mi val'!CJ134)</f>
        <v>0.96499999999999997</v>
      </c>
      <c r="CL47" s="161">
        <f>IF($A$2=1,'mil mi val'!CK31,'mil mi val'!CK134)</f>
        <v>0.96499999999999997</v>
      </c>
      <c r="CM47" s="161">
        <f>IF($A$2=1,'mil mi val'!CL31,'mil mi val'!CL134)</f>
        <v>0.96499999999999997</v>
      </c>
      <c r="CN47" s="161">
        <f>IF($A$2=1,'mil mi val'!CM31,'mil mi val'!CM134)</f>
        <v>0.96499999999999997</v>
      </c>
      <c r="CO47" s="161">
        <f>IF($A$2=1,'mil mi val'!CN31,'mil mi val'!CN134)</f>
        <v>0.96499999999999997</v>
      </c>
      <c r="CP47" s="161">
        <f>IF($A$2=1,'mil mi val'!CO31,'mil mi val'!CO134)</f>
        <v>0.96499999999999997</v>
      </c>
      <c r="CQ47" s="161">
        <f>IF($A$2=1,'mil mi val'!CP31,'mil mi val'!CP134)</f>
        <v>0.96499999999999997</v>
      </c>
      <c r="CR47" s="161">
        <f>IF($A$2=1,'mil mi val'!CQ31,'mil mi val'!CQ134)</f>
        <v>0.96499999999999997</v>
      </c>
      <c r="CS47" s="161">
        <f>IF($A$2=1,'mil mi val'!CR31,'mil mi val'!CR134)</f>
        <v>0.96499999999999997</v>
      </c>
      <c r="CT47" s="161">
        <f>IF($A$2=1,'mil mi val'!CS31,'mil mi val'!CS134)</f>
        <v>0.96499999999999997</v>
      </c>
      <c r="CU47" s="161">
        <f>IF($A$2=1,'mil mi val'!CT31,'mil mi val'!CT134)</f>
        <v>0.96499999999999997</v>
      </c>
      <c r="CV47" s="161">
        <f>IF($A$2=1,'mil mi val'!CU31,'mil mi val'!CU134)</f>
        <v>0.96499999999999997</v>
      </c>
      <c r="CW47" s="161">
        <f>IF($A$2=1,'mil mi val'!CV31,'mil mi val'!CV134)</f>
        <v>0.96499999999999997</v>
      </c>
      <c r="CX47" s="161">
        <f>IF($A$2=1,'mil mi val'!CW31,'mil mi val'!CW134)</f>
        <v>0.96499999999999997</v>
      </c>
      <c r="CY47" s="161">
        <f>IF($A$2=1,'mil mi val'!CX31,'mil mi val'!CX134)</f>
        <v>0.96499999999999997</v>
      </c>
      <c r="CZ47" s="161">
        <f>IF($A$2=1,'mil mi val'!CY31,'mil mi val'!CY134)</f>
        <v>0.96499999999999997</v>
      </c>
      <c r="DA47" s="161">
        <f>IF($A$2=1,'mil mi val'!CZ31,'mil mi val'!CZ134)</f>
        <v>0.96499999999999997</v>
      </c>
      <c r="DB47" s="161">
        <f>IF($A$2=1,'mil mi val'!DA31,'mil mi val'!DA134)</f>
        <v>0.96499999999999997</v>
      </c>
      <c r="DC47" s="161">
        <f>IF($A$2=1,'mil mi val'!DB31,'mil mi val'!DB134)</f>
        <v>0.96499999999999997</v>
      </c>
      <c r="DD47" s="161">
        <f>IF($A$2=1,'mil mi val'!DC31,'mil mi val'!DC134)</f>
        <v>0</v>
      </c>
      <c r="DE47" s="161">
        <f>IF($A$2=1,'mil mi val'!DD31,'mil mi val'!DD134)</f>
        <v>0</v>
      </c>
      <c r="DF47" s="161">
        <f>IF($A$2=1,'mil mi val'!DE31,'mil mi val'!DE134)</f>
        <v>0</v>
      </c>
    </row>
    <row r="48" spans="2:110" ht="14.5" x14ac:dyDescent="0.35">
      <c r="B48" s="149">
        <v>43</v>
      </c>
      <c r="C48" s="161">
        <f>IF($A$2=1,'mil mi val'!B32,'mil mi val'!B135)</f>
        <v>1</v>
      </c>
      <c r="D48" s="161">
        <f>IF($A$2=1,'mil mi val'!C32,'mil mi val'!C135)</f>
        <v>0.98099999999999998</v>
      </c>
      <c r="E48" s="161">
        <f>IF($A$2=1,'mil mi val'!D32,'mil mi val'!D135)</f>
        <v>0.97540000000000004</v>
      </c>
      <c r="F48" s="161">
        <f>IF($A$2=1,'mil mi val'!E32,'mil mi val'!E135)</f>
        <v>0.97060000000000002</v>
      </c>
      <c r="G48" s="161">
        <f>IF($A$2=1,'mil mi val'!F32,'mil mi val'!F135)</f>
        <v>0.96689999999999998</v>
      </c>
      <c r="H48" s="161">
        <f>IF($A$2=1,'mil mi val'!G32,'mil mi val'!G135)</f>
        <v>0.9647</v>
      </c>
      <c r="I48" s="161">
        <f>IF($A$2=1,'mil mi val'!H32,'mil mi val'!H135)</f>
        <v>0.96350000000000002</v>
      </c>
      <c r="J48" s="161">
        <f>IF($A$2=1,'mil mi val'!I32,'mil mi val'!I135)</f>
        <v>0.9627</v>
      </c>
      <c r="K48" s="161">
        <f>IF($A$2=1,'mil mi val'!J32,'mil mi val'!J135)</f>
        <v>0.96220000000000006</v>
      </c>
      <c r="L48" s="161">
        <f>IF($A$2=1,'mil mi val'!K32,'mil mi val'!K135)</f>
        <v>0.96189999999999998</v>
      </c>
      <c r="M48" s="161">
        <f>IF($A$2=1,'mil mi val'!L32,'mil mi val'!L135)</f>
        <v>0.96199999999999997</v>
      </c>
      <c r="N48" s="161">
        <f>IF($A$2=1,'mil mi val'!M32,'mil mi val'!M135)</f>
        <v>0.96209999999999996</v>
      </c>
      <c r="O48" s="161">
        <f>IF($A$2=1,'mil mi val'!N32,'mil mi val'!N135)</f>
        <v>0.96240000000000003</v>
      </c>
      <c r="P48" s="161">
        <f>IF($A$2=1,'mil mi val'!O32,'mil mi val'!O135)</f>
        <v>0.96260000000000001</v>
      </c>
      <c r="Q48" s="161">
        <f>IF($A$2=1,'mil mi val'!P32,'mil mi val'!P135)</f>
        <v>0.96299999999999997</v>
      </c>
      <c r="R48" s="161">
        <f>IF($A$2=1,'mil mi val'!Q32,'mil mi val'!Q135)</f>
        <v>0.96499999999999997</v>
      </c>
      <c r="S48" s="161">
        <f>IF($A$2=1,'mil mi val'!R32,'mil mi val'!R135)</f>
        <v>0.96499999999999997</v>
      </c>
      <c r="T48" s="161">
        <f>IF($A$2=1,'mil mi val'!S32,'mil mi val'!S135)</f>
        <v>0.96499999999999997</v>
      </c>
      <c r="U48" s="161">
        <f>IF($A$2=1,'mil mi val'!T32,'mil mi val'!T135)</f>
        <v>0.96499999999999997</v>
      </c>
      <c r="V48" s="161">
        <f>IF($A$2=1,'mil mi val'!U32,'mil mi val'!U135)</f>
        <v>0.96499999999999997</v>
      </c>
      <c r="W48" s="161">
        <f>IF($A$2=1,'mil mi val'!V32,'mil mi val'!V135)</f>
        <v>0.96499999999999997</v>
      </c>
      <c r="X48" s="161">
        <f>IF($A$2=1,'mil mi val'!W32,'mil mi val'!W135)</f>
        <v>0.96499999999999997</v>
      </c>
      <c r="Y48" s="161">
        <f>IF($A$2=1,'mil mi val'!X32,'mil mi val'!X135)</f>
        <v>0.96499999999999997</v>
      </c>
      <c r="Z48" s="161">
        <f>IF($A$2=1,'mil mi val'!Y32,'mil mi val'!Y135)</f>
        <v>0.96499999999999997</v>
      </c>
      <c r="AA48" s="161">
        <f>IF($A$2=1,'mil mi val'!Z32,'mil mi val'!Z135)</f>
        <v>0.96499999999999997</v>
      </c>
      <c r="AB48" s="161">
        <f>IF($A$2=1,'mil mi val'!AA32,'mil mi val'!AA135)</f>
        <v>0.96499999999999997</v>
      </c>
      <c r="AC48" s="161">
        <f>IF($A$2=1,'mil mi val'!AB32,'mil mi val'!AB135)</f>
        <v>0.96499999999999997</v>
      </c>
      <c r="AD48" s="161">
        <f>IF($A$2=1,'mil mi val'!AC32,'mil mi val'!AC135)</f>
        <v>0.96499999999999997</v>
      </c>
      <c r="AE48" s="161">
        <f>IF($A$2=1,'mil mi val'!AD32,'mil mi val'!AD135)</f>
        <v>0.96499999999999997</v>
      </c>
      <c r="AF48" s="161">
        <f>IF($A$2=1,'mil mi val'!AE32,'mil mi val'!AE135)</f>
        <v>0.96499999999999997</v>
      </c>
      <c r="AG48" s="161">
        <f>IF($A$2=1,'mil mi val'!AF32,'mil mi val'!AF135)</f>
        <v>0.96499999999999997</v>
      </c>
      <c r="AH48" s="161">
        <f>IF($A$2=1,'mil mi val'!AG32,'mil mi val'!AG135)</f>
        <v>0.96499999999999997</v>
      </c>
      <c r="AI48" s="161">
        <f>IF($A$2=1,'mil mi val'!AH32,'mil mi val'!AH135)</f>
        <v>0.96499999999999997</v>
      </c>
      <c r="AJ48" s="161">
        <f>IF($A$2=1,'mil mi val'!AI32,'mil mi val'!AI135)</f>
        <v>0.96499999999999997</v>
      </c>
      <c r="AK48" s="161">
        <f>IF($A$2=1,'mil mi val'!AJ32,'mil mi val'!AJ135)</f>
        <v>0.96499999999999997</v>
      </c>
      <c r="AL48" s="161">
        <f>IF($A$2=1,'mil mi val'!AK32,'mil mi val'!AK135)</f>
        <v>0.96499999999999997</v>
      </c>
      <c r="AM48" s="161">
        <f>IF($A$2=1,'mil mi val'!AL32,'mil mi val'!AL135)</f>
        <v>0.96499999999999997</v>
      </c>
      <c r="AN48" s="161">
        <f>IF($A$2=1,'mil mi val'!AM32,'mil mi val'!AM135)</f>
        <v>0.96499999999999997</v>
      </c>
      <c r="AO48" s="161">
        <f>IF($A$2=1,'mil mi val'!AN32,'mil mi val'!AN135)</f>
        <v>0.96499999999999997</v>
      </c>
      <c r="AP48" s="161">
        <f>IF($A$2=1,'mil mi val'!AO32,'mil mi val'!AO135)</f>
        <v>0.96499999999999997</v>
      </c>
      <c r="AQ48" s="161">
        <f>IF($A$2=1,'mil mi val'!AP32,'mil mi val'!AP135)</f>
        <v>0.96499999999999997</v>
      </c>
      <c r="AR48" s="161">
        <f>IF($A$2=1,'mil mi val'!AQ32,'mil mi val'!AQ135)</f>
        <v>0.96499999999999997</v>
      </c>
      <c r="AS48" s="161">
        <f>IF($A$2=1,'mil mi val'!AR32,'mil mi val'!AR135)</f>
        <v>0.96499999999999997</v>
      </c>
      <c r="AT48" s="161">
        <f>IF($A$2=1,'mil mi val'!AS32,'mil mi val'!AS135)</f>
        <v>0.96499999999999997</v>
      </c>
      <c r="AU48" s="161">
        <f>IF($A$2=1,'mil mi val'!AT32,'mil mi val'!AT135)</f>
        <v>0.96499999999999997</v>
      </c>
      <c r="AV48" s="161">
        <f>IF($A$2=1,'mil mi val'!AU32,'mil mi val'!AU135)</f>
        <v>0.96499999999999997</v>
      </c>
      <c r="AW48" s="161">
        <f>IF($A$2=1,'mil mi val'!AV32,'mil mi val'!AV135)</f>
        <v>0.96499999999999997</v>
      </c>
      <c r="AX48" s="161">
        <f>IF($A$2=1,'mil mi val'!AW32,'mil mi val'!AW135)</f>
        <v>0.96499999999999997</v>
      </c>
      <c r="AY48" s="161">
        <f>IF($A$2=1,'mil mi val'!AX32,'mil mi val'!AX135)</f>
        <v>0.96499999999999997</v>
      </c>
      <c r="AZ48" s="161">
        <f>IF($A$2=1,'mil mi val'!AY32,'mil mi val'!AY135)</f>
        <v>0.96499999999999997</v>
      </c>
      <c r="BA48" s="161">
        <f>IF($A$2=1,'mil mi val'!AZ32,'mil mi val'!AZ135)</f>
        <v>0.96499999999999997</v>
      </c>
      <c r="BB48" s="161">
        <f>IF($A$2=1,'mil mi val'!BA32,'mil mi val'!BA135)</f>
        <v>0.96499999999999997</v>
      </c>
      <c r="BC48" s="161">
        <f>IF($A$2=1,'mil mi val'!BB32,'mil mi val'!BB135)</f>
        <v>0.96499999999999997</v>
      </c>
      <c r="BD48" s="161">
        <f>IF($A$2=1,'mil mi val'!BC32,'mil mi val'!BC135)</f>
        <v>0.96499999999999997</v>
      </c>
      <c r="BE48" s="161">
        <f>IF($A$2=1,'mil mi val'!BD32,'mil mi val'!BD135)</f>
        <v>0.96499999999999997</v>
      </c>
      <c r="BF48" s="161">
        <f>IF($A$2=1,'mil mi val'!BE32,'mil mi val'!BE135)</f>
        <v>0.96499999999999997</v>
      </c>
      <c r="BG48" s="161">
        <f>IF($A$2=1,'mil mi val'!BF32,'mil mi val'!BF135)</f>
        <v>0.96499999999999997</v>
      </c>
      <c r="BH48" s="161">
        <f>IF($A$2=1,'mil mi val'!BG32,'mil mi val'!BG135)</f>
        <v>0.96499999999999997</v>
      </c>
      <c r="BI48" s="161">
        <f>IF($A$2=1,'mil mi val'!BH32,'mil mi val'!BH135)</f>
        <v>0.96499999999999997</v>
      </c>
      <c r="BJ48" s="161">
        <f>IF($A$2=1,'mil mi val'!BI32,'mil mi val'!BI135)</f>
        <v>0.96499999999999997</v>
      </c>
      <c r="BK48" s="161">
        <f>IF($A$2=1,'mil mi val'!BJ32,'mil mi val'!BJ135)</f>
        <v>0.96499999999999997</v>
      </c>
      <c r="BL48" s="161">
        <f>IF($A$2=1,'mil mi val'!BK32,'mil mi val'!BK135)</f>
        <v>0.96499999999999997</v>
      </c>
      <c r="BM48" s="161">
        <f>IF($A$2=1,'mil mi val'!BL32,'mil mi val'!BL135)</f>
        <v>0.96499999999999997</v>
      </c>
      <c r="BN48" s="161">
        <f>IF($A$2=1,'mil mi val'!BM32,'mil mi val'!BM135)</f>
        <v>0.96499999999999997</v>
      </c>
      <c r="BO48" s="161">
        <f>IF($A$2=1,'mil mi val'!BN32,'mil mi val'!BN135)</f>
        <v>0.96499999999999997</v>
      </c>
      <c r="BP48" s="161">
        <f>IF($A$2=1,'mil mi val'!BO32,'mil mi val'!BO135)</f>
        <v>0.96499999999999997</v>
      </c>
      <c r="BQ48" s="161">
        <f>IF($A$2=1,'mil mi val'!BP32,'mil mi val'!BP135)</f>
        <v>0.96499999999999997</v>
      </c>
      <c r="BR48" s="161">
        <f>IF($A$2=1,'mil mi val'!BQ32,'mil mi val'!BQ135)</f>
        <v>0.96499999999999997</v>
      </c>
      <c r="BS48" s="161">
        <f>IF($A$2=1,'mil mi val'!BR32,'mil mi val'!BR135)</f>
        <v>0.96499999999999997</v>
      </c>
      <c r="BT48" s="161">
        <f>IF($A$2=1,'mil mi val'!BS32,'mil mi val'!BS135)</f>
        <v>0.96499999999999997</v>
      </c>
      <c r="BU48" s="161">
        <f>IF($A$2=1,'mil mi val'!BT32,'mil mi val'!BT135)</f>
        <v>0.96499999999999997</v>
      </c>
      <c r="BV48" s="161">
        <f>IF($A$2=1,'mil mi val'!BU32,'mil mi val'!BU135)</f>
        <v>0.96499999999999997</v>
      </c>
      <c r="BW48" s="161">
        <f>IF($A$2=1,'mil mi val'!BV32,'mil mi val'!BV135)</f>
        <v>0.96499999999999997</v>
      </c>
      <c r="BX48" s="161">
        <f>IF($A$2=1,'mil mi val'!BW32,'mil mi val'!BW135)</f>
        <v>0.96499999999999997</v>
      </c>
      <c r="BY48" s="161">
        <f>IF($A$2=1,'mil mi val'!BX32,'mil mi val'!BX135)</f>
        <v>0.96499999999999997</v>
      </c>
      <c r="BZ48" s="161">
        <f>IF($A$2=1,'mil mi val'!BY32,'mil mi val'!BY135)</f>
        <v>0.96499999999999997</v>
      </c>
      <c r="CA48" s="161">
        <f>IF($A$2=1,'mil mi val'!BZ32,'mil mi val'!BZ135)</f>
        <v>0.96499999999999997</v>
      </c>
      <c r="CB48" s="161">
        <f>IF($A$2=1,'mil mi val'!CA32,'mil mi val'!CA135)</f>
        <v>0.96499999999999997</v>
      </c>
      <c r="CC48" s="161">
        <f>IF($A$2=1,'mil mi val'!CB32,'mil mi val'!CB135)</f>
        <v>0.96499999999999997</v>
      </c>
      <c r="CD48" s="161">
        <f>IF($A$2=1,'mil mi val'!CC32,'mil mi val'!CC135)</f>
        <v>0.96499999999999997</v>
      </c>
      <c r="CE48" s="161">
        <f>IF($A$2=1,'mil mi val'!CD32,'mil mi val'!CD135)</f>
        <v>0.96499999999999997</v>
      </c>
      <c r="CF48" s="161">
        <f>IF($A$2=1,'mil mi val'!CE32,'mil mi val'!CE135)</f>
        <v>0.96499999999999997</v>
      </c>
      <c r="CG48" s="161">
        <f>IF($A$2=1,'mil mi val'!CF32,'mil mi val'!CF135)</f>
        <v>0.96499999999999997</v>
      </c>
      <c r="CH48" s="161">
        <f>IF($A$2=1,'mil mi val'!CG32,'mil mi val'!CG135)</f>
        <v>0.96499999999999997</v>
      </c>
      <c r="CI48" s="161">
        <f>IF($A$2=1,'mil mi val'!CH32,'mil mi val'!CH135)</f>
        <v>0.96499999999999997</v>
      </c>
      <c r="CJ48" s="161">
        <f>IF($A$2=1,'mil mi val'!CI32,'mil mi val'!CI135)</f>
        <v>0.96499999999999997</v>
      </c>
      <c r="CK48" s="161">
        <f>IF($A$2=1,'mil mi val'!CJ32,'mil mi val'!CJ135)</f>
        <v>0.96499999999999997</v>
      </c>
      <c r="CL48" s="161">
        <f>IF($A$2=1,'mil mi val'!CK32,'mil mi val'!CK135)</f>
        <v>0.96499999999999997</v>
      </c>
      <c r="CM48" s="161">
        <f>IF($A$2=1,'mil mi val'!CL32,'mil mi val'!CL135)</f>
        <v>0.96499999999999997</v>
      </c>
      <c r="CN48" s="161">
        <f>IF($A$2=1,'mil mi val'!CM32,'mil mi val'!CM135)</f>
        <v>0.96499999999999997</v>
      </c>
      <c r="CO48" s="161">
        <f>IF($A$2=1,'mil mi val'!CN32,'mil mi val'!CN135)</f>
        <v>0.96499999999999997</v>
      </c>
      <c r="CP48" s="161">
        <f>IF($A$2=1,'mil mi val'!CO32,'mil mi val'!CO135)</f>
        <v>0.96499999999999997</v>
      </c>
      <c r="CQ48" s="161">
        <f>IF($A$2=1,'mil mi val'!CP32,'mil mi val'!CP135)</f>
        <v>0.96499999999999997</v>
      </c>
      <c r="CR48" s="161">
        <f>IF($A$2=1,'mil mi val'!CQ32,'mil mi val'!CQ135)</f>
        <v>0.96499999999999997</v>
      </c>
      <c r="CS48" s="161">
        <f>IF($A$2=1,'mil mi val'!CR32,'mil mi val'!CR135)</f>
        <v>0.96499999999999997</v>
      </c>
      <c r="CT48" s="161">
        <f>IF($A$2=1,'mil mi val'!CS32,'mil mi val'!CS135)</f>
        <v>0.96499999999999997</v>
      </c>
      <c r="CU48" s="161">
        <f>IF($A$2=1,'mil mi val'!CT32,'mil mi val'!CT135)</f>
        <v>0.96499999999999997</v>
      </c>
      <c r="CV48" s="161">
        <f>IF($A$2=1,'mil mi val'!CU32,'mil mi val'!CU135)</f>
        <v>0.96499999999999997</v>
      </c>
      <c r="CW48" s="161">
        <f>IF($A$2=1,'mil mi val'!CV32,'mil mi val'!CV135)</f>
        <v>0.96499999999999997</v>
      </c>
      <c r="CX48" s="161">
        <f>IF($A$2=1,'mil mi val'!CW32,'mil mi val'!CW135)</f>
        <v>0.96499999999999997</v>
      </c>
      <c r="CY48" s="161">
        <f>IF($A$2=1,'mil mi val'!CX32,'mil mi val'!CX135)</f>
        <v>0.96499999999999997</v>
      </c>
      <c r="CZ48" s="161">
        <f>IF($A$2=1,'mil mi val'!CY32,'mil mi val'!CY135)</f>
        <v>0.96499999999999997</v>
      </c>
      <c r="DA48" s="161">
        <f>IF($A$2=1,'mil mi val'!CZ32,'mil mi val'!CZ135)</f>
        <v>0.96499999999999997</v>
      </c>
      <c r="DB48" s="161">
        <f>IF($A$2=1,'mil mi val'!DA32,'mil mi val'!DA135)</f>
        <v>0.96499999999999997</v>
      </c>
      <c r="DC48" s="161">
        <f>IF($A$2=1,'mil mi val'!DB32,'mil mi val'!DB135)</f>
        <v>0.96499999999999997</v>
      </c>
      <c r="DD48" s="161">
        <f>IF($A$2=1,'mil mi val'!DC32,'mil mi val'!DC135)</f>
        <v>0</v>
      </c>
      <c r="DE48" s="161">
        <f>IF($A$2=1,'mil mi val'!DD32,'mil mi val'!DD135)</f>
        <v>0</v>
      </c>
      <c r="DF48" s="161">
        <f>IF($A$2=1,'mil mi val'!DE32,'mil mi val'!DE135)</f>
        <v>0</v>
      </c>
    </row>
    <row r="49" spans="2:110" ht="14.5" x14ac:dyDescent="0.35">
      <c r="B49" s="149">
        <v>44</v>
      </c>
      <c r="C49" s="161">
        <f>IF($A$2=1,'mil mi val'!B33,'mil mi val'!B136)</f>
        <v>1</v>
      </c>
      <c r="D49" s="161">
        <f>IF($A$2=1,'mil mi val'!C33,'mil mi val'!C136)</f>
        <v>0.98340000000000005</v>
      </c>
      <c r="E49" s="161">
        <f>IF($A$2=1,'mil mi val'!D33,'mil mi val'!D136)</f>
        <v>0.97760000000000002</v>
      </c>
      <c r="F49" s="161">
        <f>IF($A$2=1,'mil mi val'!E33,'mil mi val'!E136)</f>
        <v>0.97260000000000002</v>
      </c>
      <c r="G49" s="161">
        <f>IF($A$2=1,'mil mi val'!F33,'mil mi val'!F136)</f>
        <v>0.96870000000000001</v>
      </c>
      <c r="H49" s="161">
        <f>IF($A$2=1,'mil mi val'!G33,'mil mi val'!G136)</f>
        <v>0.96630000000000005</v>
      </c>
      <c r="I49" s="161">
        <f>IF($A$2=1,'mil mi val'!H33,'mil mi val'!H136)</f>
        <v>0.96489999999999998</v>
      </c>
      <c r="J49" s="161">
        <f>IF($A$2=1,'mil mi val'!I33,'mil mi val'!I136)</f>
        <v>0.96389999999999998</v>
      </c>
      <c r="K49" s="161">
        <f>IF($A$2=1,'mil mi val'!J33,'mil mi val'!J136)</f>
        <v>0.96319999999999995</v>
      </c>
      <c r="L49" s="161">
        <f>IF($A$2=1,'mil mi val'!K33,'mil mi val'!K136)</f>
        <v>0.96279999999999999</v>
      </c>
      <c r="M49" s="161">
        <f>IF($A$2=1,'mil mi val'!L33,'mil mi val'!L136)</f>
        <v>0.9627</v>
      </c>
      <c r="N49" s="161">
        <f>IF($A$2=1,'mil mi val'!M33,'mil mi val'!M136)</f>
        <v>0.9627</v>
      </c>
      <c r="O49" s="161">
        <f>IF($A$2=1,'mil mi val'!N33,'mil mi val'!N136)</f>
        <v>0.96289999999999998</v>
      </c>
      <c r="P49" s="161">
        <f>IF($A$2=1,'mil mi val'!O33,'mil mi val'!O136)</f>
        <v>0.96299999999999997</v>
      </c>
      <c r="Q49" s="161">
        <f>IF($A$2=1,'mil mi val'!P33,'mil mi val'!P136)</f>
        <v>0.96299999999999997</v>
      </c>
      <c r="R49" s="161">
        <f>IF($A$2=1,'mil mi val'!Q33,'mil mi val'!Q136)</f>
        <v>0.96499999999999997</v>
      </c>
      <c r="S49" s="161">
        <f>IF($A$2=1,'mil mi val'!R33,'mil mi val'!R136)</f>
        <v>0.96499999999999997</v>
      </c>
      <c r="T49" s="161">
        <f>IF($A$2=1,'mil mi val'!S33,'mil mi val'!S136)</f>
        <v>0.96499999999999997</v>
      </c>
      <c r="U49" s="161">
        <f>IF($A$2=1,'mil mi val'!T33,'mil mi val'!T136)</f>
        <v>0.96499999999999997</v>
      </c>
      <c r="V49" s="161">
        <f>IF($A$2=1,'mil mi val'!U33,'mil mi val'!U136)</f>
        <v>0.96499999999999997</v>
      </c>
      <c r="W49" s="161">
        <f>IF($A$2=1,'mil mi val'!V33,'mil mi val'!V136)</f>
        <v>0.96499999999999997</v>
      </c>
      <c r="X49" s="161">
        <f>IF($A$2=1,'mil mi val'!W33,'mil mi val'!W136)</f>
        <v>0.96499999999999997</v>
      </c>
      <c r="Y49" s="161">
        <f>IF($A$2=1,'mil mi val'!X33,'mil mi val'!X136)</f>
        <v>0.96499999999999997</v>
      </c>
      <c r="Z49" s="161">
        <f>IF($A$2=1,'mil mi val'!Y33,'mil mi val'!Y136)</f>
        <v>0.96499999999999997</v>
      </c>
      <c r="AA49" s="161">
        <f>IF($A$2=1,'mil mi val'!Z33,'mil mi val'!Z136)</f>
        <v>0.96499999999999997</v>
      </c>
      <c r="AB49" s="161">
        <f>IF($A$2=1,'mil mi val'!AA33,'mil mi val'!AA136)</f>
        <v>0.96499999999999997</v>
      </c>
      <c r="AC49" s="161">
        <f>IF($A$2=1,'mil mi val'!AB33,'mil mi val'!AB136)</f>
        <v>0.96499999999999997</v>
      </c>
      <c r="AD49" s="161">
        <f>IF($A$2=1,'mil mi val'!AC33,'mil mi val'!AC136)</f>
        <v>0.96499999999999997</v>
      </c>
      <c r="AE49" s="161">
        <f>IF($A$2=1,'mil mi val'!AD33,'mil mi val'!AD136)</f>
        <v>0.96499999999999997</v>
      </c>
      <c r="AF49" s="161">
        <f>IF($A$2=1,'mil mi val'!AE33,'mil mi val'!AE136)</f>
        <v>0.96499999999999997</v>
      </c>
      <c r="AG49" s="161">
        <f>IF($A$2=1,'mil mi val'!AF33,'mil mi val'!AF136)</f>
        <v>0.96499999999999997</v>
      </c>
      <c r="AH49" s="161">
        <f>IF($A$2=1,'mil mi val'!AG33,'mil mi val'!AG136)</f>
        <v>0.96499999999999997</v>
      </c>
      <c r="AI49" s="161">
        <f>IF($A$2=1,'mil mi val'!AH33,'mil mi val'!AH136)</f>
        <v>0.96499999999999997</v>
      </c>
      <c r="AJ49" s="161">
        <f>IF($A$2=1,'mil mi val'!AI33,'mil mi val'!AI136)</f>
        <v>0.96499999999999997</v>
      </c>
      <c r="AK49" s="161">
        <f>IF($A$2=1,'mil mi val'!AJ33,'mil mi val'!AJ136)</f>
        <v>0.96499999999999997</v>
      </c>
      <c r="AL49" s="161">
        <f>IF($A$2=1,'mil mi val'!AK33,'mil mi val'!AK136)</f>
        <v>0.96499999999999997</v>
      </c>
      <c r="AM49" s="161">
        <f>IF($A$2=1,'mil mi val'!AL33,'mil mi val'!AL136)</f>
        <v>0.96499999999999997</v>
      </c>
      <c r="AN49" s="161">
        <f>IF($A$2=1,'mil mi val'!AM33,'mil mi val'!AM136)</f>
        <v>0.96499999999999997</v>
      </c>
      <c r="AO49" s="161">
        <f>IF($A$2=1,'mil mi val'!AN33,'mil mi val'!AN136)</f>
        <v>0.96499999999999997</v>
      </c>
      <c r="AP49" s="161">
        <f>IF($A$2=1,'mil mi val'!AO33,'mil mi val'!AO136)</f>
        <v>0.96499999999999997</v>
      </c>
      <c r="AQ49" s="161">
        <f>IF($A$2=1,'mil mi val'!AP33,'mil mi val'!AP136)</f>
        <v>0.96499999999999997</v>
      </c>
      <c r="AR49" s="161">
        <f>IF($A$2=1,'mil mi val'!AQ33,'mil mi val'!AQ136)</f>
        <v>0.96499999999999997</v>
      </c>
      <c r="AS49" s="161">
        <f>IF($A$2=1,'mil mi val'!AR33,'mil mi val'!AR136)</f>
        <v>0.96499999999999997</v>
      </c>
      <c r="AT49" s="161">
        <f>IF($A$2=1,'mil mi val'!AS33,'mil mi val'!AS136)</f>
        <v>0.96499999999999997</v>
      </c>
      <c r="AU49" s="161">
        <f>IF($A$2=1,'mil mi val'!AT33,'mil mi val'!AT136)</f>
        <v>0.96499999999999997</v>
      </c>
      <c r="AV49" s="161">
        <f>IF($A$2=1,'mil mi val'!AU33,'mil mi val'!AU136)</f>
        <v>0.96499999999999997</v>
      </c>
      <c r="AW49" s="161">
        <f>IF($A$2=1,'mil mi val'!AV33,'mil mi val'!AV136)</f>
        <v>0.96499999999999997</v>
      </c>
      <c r="AX49" s="161">
        <f>IF($A$2=1,'mil mi val'!AW33,'mil mi val'!AW136)</f>
        <v>0.96499999999999997</v>
      </c>
      <c r="AY49" s="161">
        <f>IF($A$2=1,'mil mi val'!AX33,'mil mi val'!AX136)</f>
        <v>0.96499999999999997</v>
      </c>
      <c r="AZ49" s="161">
        <f>IF($A$2=1,'mil mi val'!AY33,'mil mi val'!AY136)</f>
        <v>0.96499999999999997</v>
      </c>
      <c r="BA49" s="161">
        <f>IF($A$2=1,'mil mi val'!AZ33,'mil mi val'!AZ136)</f>
        <v>0.96499999999999997</v>
      </c>
      <c r="BB49" s="161">
        <f>IF($A$2=1,'mil mi val'!BA33,'mil mi val'!BA136)</f>
        <v>0.96499999999999997</v>
      </c>
      <c r="BC49" s="161">
        <f>IF($A$2=1,'mil mi val'!BB33,'mil mi val'!BB136)</f>
        <v>0.96499999999999997</v>
      </c>
      <c r="BD49" s="161">
        <f>IF($A$2=1,'mil mi val'!BC33,'mil mi val'!BC136)</f>
        <v>0.96499999999999997</v>
      </c>
      <c r="BE49" s="161">
        <f>IF($A$2=1,'mil mi val'!BD33,'mil mi val'!BD136)</f>
        <v>0.96499999999999997</v>
      </c>
      <c r="BF49" s="161">
        <f>IF($A$2=1,'mil mi val'!BE33,'mil mi val'!BE136)</f>
        <v>0.96499999999999997</v>
      </c>
      <c r="BG49" s="161">
        <f>IF($A$2=1,'mil mi val'!BF33,'mil mi val'!BF136)</f>
        <v>0.96499999999999997</v>
      </c>
      <c r="BH49" s="161">
        <f>IF($A$2=1,'mil mi val'!BG33,'mil mi val'!BG136)</f>
        <v>0.96499999999999997</v>
      </c>
      <c r="BI49" s="161">
        <f>IF($A$2=1,'mil mi val'!BH33,'mil mi val'!BH136)</f>
        <v>0.96499999999999997</v>
      </c>
      <c r="BJ49" s="161">
        <f>IF($A$2=1,'mil mi val'!BI33,'mil mi val'!BI136)</f>
        <v>0.96499999999999997</v>
      </c>
      <c r="BK49" s="161">
        <f>IF($A$2=1,'mil mi val'!BJ33,'mil mi val'!BJ136)</f>
        <v>0.96499999999999997</v>
      </c>
      <c r="BL49" s="161">
        <f>IF($A$2=1,'mil mi val'!BK33,'mil mi val'!BK136)</f>
        <v>0.96499999999999997</v>
      </c>
      <c r="BM49" s="161">
        <f>IF($A$2=1,'mil mi val'!BL33,'mil mi val'!BL136)</f>
        <v>0.96499999999999997</v>
      </c>
      <c r="BN49" s="161">
        <f>IF($A$2=1,'mil mi val'!BM33,'mil mi val'!BM136)</f>
        <v>0.96499999999999997</v>
      </c>
      <c r="BO49" s="161">
        <f>IF($A$2=1,'mil mi val'!BN33,'mil mi val'!BN136)</f>
        <v>0.96499999999999997</v>
      </c>
      <c r="BP49" s="161">
        <f>IF($A$2=1,'mil mi val'!BO33,'mil mi val'!BO136)</f>
        <v>0.96499999999999997</v>
      </c>
      <c r="BQ49" s="161">
        <f>IF($A$2=1,'mil mi val'!BP33,'mil mi val'!BP136)</f>
        <v>0.96499999999999997</v>
      </c>
      <c r="BR49" s="161">
        <f>IF($A$2=1,'mil mi val'!BQ33,'mil mi val'!BQ136)</f>
        <v>0.96499999999999997</v>
      </c>
      <c r="BS49" s="161">
        <f>IF($A$2=1,'mil mi val'!BR33,'mil mi val'!BR136)</f>
        <v>0.96499999999999997</v>
      </c>
      <c r="BT49" s="161">
        <f>IF($A$2=1,'mil mi val'!BS33,'mil mi val'!BS136)</f>
        <v>0.96499999999999997</v>
      </c>
      <c r="BU49" s="161">
        <f>IF($A$2=1,'mil mi val'!BT33,'mil mi val'!BT136)</f>
        <v>0.96499999999999997</v>
      </c>
      <c r="BV49" s="161">
        <f>IF($A$2=1,'mil mi val'!BU33,'mil mi val'!BU136)</f>
        <v>0.96499999999999997</v>
      </c>
      <c r="BW49" s="161">
        <f>IF($A$2=1,'mil mi val'!BV33,'mil mi val'!BV136)</f>
        <v>0.96499999999999997</v>
      </c>
      <c r="BX49" s="161">
        <f>IF($A$2=1,'mil mi val'!BW33,'mil mi val'!BW136)</f>
        <v>0.96499999999999997</v>
      </c>
      <c r="BY49" s="161">
        <f>IF($A$2=1,'mil mi val'!BX33,'mil mi val'!BX136)</f>
        <v>0.96499999999999997</v>
      </c>
      <c r="BZ49" s="161">
        <f>IF($A$2=1,'mil mi val'!BY33,'mil mi val'!BY136)</f>
        <v>0.96499999999999997</v>
      </c>
      <c r="CA49" s="161">
        <f>IF($A$2=1,'mil mi val'!BZ33,'mil mi val'!BZ136)</f>
        <v>0.96499999999999997</v>
      </c>
      <c r="CB49" s="161">
        <f>IF($A$2=1,'mil mi val'!CA33,'mil mi val'!CA136)</f>
        <v>0.96499999999999997</v>
      </c>
      <c r="CC49" s="161">
        <f>IF($A$2=1,'mil mi val'!CB33,'mil mi val'!CB136)</f>
        <v>0.96499999999999997</v>
      </c>
      <c r="CD49" s="161">
        <f>IF($A$2=1,'mil mi val'!CC33,'mil mi val'!CC136)</f>
        <v>0.96499999999999997</v>
      </c>
      <c r="CE49" s="161">
        <f>IF($A$2=1,'mil mi val'!CD33,'mil mi val'!CD136)</f>
        <v>0.96499999999999997</v>
      </c>
      <c r="CF49" s="161">
        <f>IF($A$2=1,'mil mi val'!CE33,'mil mi val'!CE136)</f>
        <v>0.96499999999999997</v>
      </c>
      <c r="CG49" s="161">
        <f>IF($A$2=1,'mil mi val'!CF33,'mil mi val'!CF136)</f>
        <v>0.96499999999999997</v>
      </c>
      <c r="CH49" s="161">
        <f>IF($A$2=1,'mil mi val'!CG33,'mil mi val'!CG136)</f>
        <v>0.96499999999999997</v>
      </c>
      <c r="CI49" s="161">
        <f>IF($A$2=1,'mil mi val'!CH33,'mil mi val'!CH136)</f>
        <v>0.96499999999999997</v>
      </c>
      <c r="CJ49" s="161">
        <f>IF($A$2=1,'mil mi val'!CI33,'mil mi val'!CI136)</f>
        <v>0.96499999999999997</v>
      </c>
      <c r="CK49" s="161">
        <f>IF($A$2=1,'mil mi val'!CJ33,'mil mi val'!CJ136)</f>
        <v>0.96499999999999997</v>
      </c>
      <c r="CL49" s="161">
        <f>IF($A$2=1,'mil mi val'!CK33,'mil mi val'!CK136)</f>
        <v>0.96499999999999997</v>
      </c>
      <c r="CM49" s="161">
        <f>IF($A$2=1,'mil mi val'!CL33,'mil mi val'!CL136)</f>
        <v>0.96499999999999997</v>
      </c>
      <c r="CN49" s="161">
        <f>IF($A$2=1,'mil mi val'!CM33,'mil mi val'!CM136)</f>
        <v>0.96499999999999997</v>
      </c>
      <c r="CO49" s="161">
        <f>IF($A$2=1,'mil mi val'!CN33,'mil mi val'!CN136)</f>
        <v>0.96499999999999997</v>
      </c>
      <c r="CP49" s="161">
        <f>IF($A$2=1,'mil mi val'!CO33,'mil mi val'!CO136)</f>
        <v>0.96499999999999997</v>
      </c>
      <c r="CQ49" s="161">
        <f>IF($A$2=1,'mil mi val'!CP33,'mil mi val'!CP136)</f>
        <v>0.96499999999999997</v>
      </c>
      <c r="CR49" s="161">
        <f>IF($A$2=1,'mil mi val'!CQ33,'mil mi val'!CQ136)</f>
        <v>0.96499999999999997</v>
      </c>
      <c r="CS49" s="161">
        <f>IF($A$2=1,'mil mi val'!CR33,'mil mi val'!CR136)</f>
        <v>0.96499999999999997</v>
      </c>
      <c r="CT49" s="161">
        <f>IF($A$2=1,'mil mi val'!CS33,'mil mi val'!CS136)</f>
        <v>0.96499999999999997</v>
      </c>
      <c r="CU49" s="161">
        <f>IF($A$2=1,'mil mi val'!CT33,'mil mi val'!CT136)</f>
        <v>0.96499999999999997</v>
      </c>
      <c r="CV49" s="161">
        <f>IF($A$2=1,'mil mi val'!CU33,'mil mi val'!CU136)</f>
        <v>0.96499999999999997</v>
      </c>
      <c r="CW49" s="161">
        <f>IF($A$2=1,'mil mi val'!CV33,'mil mi val'!CV136)</f>
        <v>0.96499999999999997</v>
      </c>
      <c r="CX49" s="161">
        <f>IF($A$2=1,'mil mi val'!CW33,'mil mi val'!CW136)</f>
        <v>0.96499999999999997</v>
      </c>
      <c r="CY49" s="161">
        <f>IF($A$2=1,'mil mi val'!CX33,'mil mi val'!CX136)</f>
        <v>0.96499999999999997</v>
      </c>
      <c r="CZ49" s="161">
        <f>IF($A$2=1,'mil mi val'!CY33,'mil mi val'!CY136)</f>
        <v>0.96499999999999997</v>
      </c>
      <c r="DA49" s="161">
        <f>IF($A$2=1,'mil mi val'!CZ33,'mil mi val'!CZ136)</f>
        <v>0.96499999999999997</v>
      </c>
      <c r="DB49" s="161">
        <f>IF($A$2=1,'mil mi val'!DA33,'mil mi val'!DA136)</f>
        <v>0.96499999999999997</v>
      </c>
      <c r="DC49" s="161">
        <f>IF($A$2=1,'mil mi val'!DB33,'mil mi val'!DB136)</f>
        <v>0.96499999999999997</v>
      </c>
      <c r="DD49" s="161">
        <f>IF($A$2=1,'mil mi val'!DC33,'mil mi val'!DC136)</f>
        <v>0</v>
      </c>
      <c r="DE49" s="161">
        <f>IF($A$2=1,'mil mi val'!DD33,'mil mi val'!DD136)</f>
        <v>0</v>
      </c>
      <c r="DF49" s="161">
        <f>IF($A$2=1,'mil mi val'!DE33,'mil mi val'!DE136)</f>
        <v>0</v>
      </c>
    </row>
    <row r="50" spans="2:110" ht="14.5" x14ac:dyDescent="0.35">
      <c r="B50" s="149">
        <v>45</v>
      </c>
      <c r="C50" s="161">
        <f>IF($A$2=1,'mil mi val'!B34,'mil mi val'!B137)</f>
        <v>1</v>
      </c>
      <c r="D50" s="161">
        <f>IF($A$2=1,'mil mi val'!C34,'mil mi val'!C137)</f>
        <v>0.98550000000000004</v>
      </c>
      <c r="E50" s="161">
        <f>IF($A$2=1,'mil mi val'!D34,'mil mi val'!D137)</f>
        <v>0.97970000000000002</v>
      </c>
      <c r="F50" s="161">
        <f>IF($A$2=1,'mil mi val'!E34,'mil mi val'!E137)</f>
        <v>0.97450000000000003</v>
      </c>
      <c r="G50" s="161">
        <f>IF($A$2=1,'mil mi val'!F34,'mil mi val'!F137)</f>
        <v>0.97050000000000003</v>
      </c>
      <c r="H50" s="161">
        <f>IF($A$2=1,'mil mi val'!G34,'mil mi val'!G137)</f>
        <v>0.96789999999999998</v>
      </c>
      <c r="I50" s="161">
        <f>IF($A$2=1,'mil mi val'!H34,'mil mi val'!H137)</f>
        <v>0.96630000000000005</v>
      </c>
      <c r="J50" s="161">
        <f>IF($A$2=1,'mil mi val'!I34,'mil mi val'!I137)</f>
        <v>0.96509999999999996</v>
      </c>
      <c r="K50" s="161">
        <f>IF($A$2=1,'mil mi val'!J34,'mil mi val'!J137)</f>
        <v>0.96419999999999995</v>
      </c>
      <c r="L50" s="161">
        <f>IF($A$2=1,'mil mi val'!K34,'mil mi val'!K137)</f>
        <v>0.9637</v>
      </c>
      <c r="M50" s="161">
        <f>IF($A$2=1,'mil mi val'!L34,'mil mi val'!L137)</f>
        <v>0.96340000000000003</v>
      </c>
      <c r="N50" s="161">
        <f>IF($A$2=1,'mil mi val'!M34,'mil mi val'!M137)</f>
        <v>0.96330000000000005</v>
      </c>
      <c r="O50" s="161">
        <f>IF($A$2=1,'mil mi val'!N34,'mil mi val'!N137)</f>
        <v>0.96340000000000003</v>
      </c>
      <c r="P50" s="161">
        <f>IF($A$2=1,'mil mi val'!O34,'mil mi val'!O137)</f>
        <v>0.96340000000000003</v>
      </c>
      <c r="Q50" s="161">
        <f>IF($A$2=1,'mil mi val'!P34,'mil mi val'!P137)</f>
        <v>0.96340000000000003</v>
      </c>
      <c r="R50" s="161">
        <f>IF($A$2=1,'mil mi val'!Q34,'mil mi val'!Q137)</f>
        <v>0.96499999999999997</v>
      </c>
      <c r="S50" s="161">
        <f>IF($A$2=1,'mil mi val'!R34,'mil mi val'!R137)</f>
        <v>0.96499999999999997</v>
      </c>
      <c r="T50" s="161">
        <f>IF($A$2=1,'mil mi val'!S34,'mil mi val'!S137)</f>
        <v>0.96499999999999997</v>
      </c>
      <c r="U50" s="161">
        <f>IF($A$2=1,'mil mi val'!T34,'mil mi val'!T137)</f>
        <v>0.96499999999999997</v>
      </c>
      <c r="V50" s="161">
        <f>IF($A$2=1,'mil mi val'!U34,'mil mi val'!U137)</f>
        <v>0.96499999999999997</v>
      </c>
      <c r="W50" s="161">
        <f>IF($A$2=1,'mil mi val'!V34,'mil mi val'!V137)</f>
        <v>0.96499999999999997</v>
      </c>
      <c r="X50" s="161">
        <f>IF($A$2=1,'mil mi val'!W34,'mil mi val'!W137)</f>
        <v>0.96499999999999997</v>
      </c>
      <c r="Y50" s="161">
        <f>IF($A$2=1,'mil mi val'!X34,'mil mi val'!X137)</f>
        <v>0.96499999999999997</v>
      </c>
      <c r="Z50" s="161">
        <f>IF($A$2=1,'mil mi val'!Y34,'mil mi val'!Y137)</f>
        <v>0.96499999999999997</v>
      </c>
      <c r="AA50" s="161">
        <f>IF($A$2=1,'mil mi val'!Z34,'mil mi val'!Z137)</f>
        <v>0.96499999999999997</v>
      </c>
      <c r="AB50" s="161">
        <f>IF($A$2=1,'mil mi val'!AA34,'mil mi val'!AA137)</f>
        <v>0.96499999999999997</v>
      </c>
      <c r="AC50" s="161">
        <f>IF($A$2=1,'mil mi val'!AB34,'mil mi val'!AB137)</f>
        <v>0.96499999999999997</v>
      </c>
      <c r="AD50" s="161">
        <f>IF($A$2=1,'mil mi val'!AC34,'mil mi val'!AC137)</f>
        <v>0.96499999999999997</v>
      </c>
      <c r="AE50" s="161">
        <f>IF($A$2=1,'mil mi val'!AD34,'mil mi val'!AD137)</f>
        <v>0.96499999999999997</v>
      </c>
      <c r="AF50" s="161">
        <f>IF($A$2=1,'mil mi val'!AE34,'mil mi val'!AE137)</f>
        <v>0.96499999999999997</v>
      </c>
      <c r="AG50" s="161">
        <f>IF($A$2=1,'mil mi val'!AF34,'mil mi val'!AF137)</f>
        <v>0.96499999999999997</v>
      </c>
      <c r="AH50" s="161">
        <f>IF($A$2=1,'mil mi val'!AG34,'mil mi val'!AG137)</f>
        <v>0.96499999999999997</v>
      </c>
      <c r="AI50" s="161">
        <f>IF($A$2=1,'mil mi val'!AH34,'mil mi val'!AH137)</f>
        <v>0.96499999999999997</v>
      </c>
      <c r="AJ50" s="161">
        <f>IF($A$2=1,'mil mi val'!AI34,'mil mi val'!AI137)</f>
        <v>0.96499999999999997</v>
      </c>
      <c r="AK50" s="161">
        <f>IF($A$2=1,'mil mi val'!AJ34,'mil mi val'!AJ137)</f>
        <v>0.96499999999999997</v>
      </c>
      <c r="AL50" s="161">
        <f>IF($A$2=1,'mil mi val'!AK34,'mil mi val'!AK137)</f>
        <v>0.96499999999999997</v>
      </c>
      <c r="AM50" s="161">
        <f>IF($A$2=1,'mil mi val'!AL34,'mil mi val'!AL137)</f>
        <v>0.96499999999999997</v>
      </c>
      <c r="AN50" s="161">
        <f>IF($A$2=1,'mil mi val'!AM34,'mil mi val'!AM137)</f>
        <v>0.96499999999999997</v>
      </c>
      <c r="AO50" s="161">
        <f>IF($A$2=1,'mil mi val'!AN34,'mil mi val'!AN137)</f>
        <v>0.96499999999999997</v>
      </c>
      <c r="AP50" s="161">
        <f>IF($A$2=1,'mil mi val'!AO34,'mil mi val'!AO137)</f>
        <v>0.96499999999999997</v>
      </c>
      <c r="AQ50" s="161">
        <f>IF($A$2=1,'mil mi val'!AP34,'mil mi val'!AP137)</f>
        <v>0.96499999999999997</v>
      </c>
      <c r="AR50" s="161">
        <f>IF($A$2=1,'mil mi val'!AQ34,'mil mi val'!AQ137)</f>
        <v>0.96499999999999997</v>
      </c>
      <c r="AS50" s="161">
        <f>IF($A$2=1,'mil mi val'!AR34,'mil mi val'!AR137)</f>
        <v>0.96499999999999997</v>
      </c>
      <c r="AT50" s="161">
        <f>IF($A$2=1,'mil mi val'!AS34,'mil mi val'!AS137)</f>
        <v>0.96499999999999997</v>
      </c>
      <c r="AU50" s="161">
        <f>IF($A$2=1,'mil mi val'!AT34,'mil mi val'!AT137)</f>
        <v>0.96499999999999997</v>
      </c>
      <c r="AV50" s="161">
        <f>IF($A$2=1,'mil mi val'!AU34,'mil mi val'!AU137)</f>
        <v>0.96499999999999997</v>
      </c>
      <c r="AW50" s="161">
        <f>IF($A$2=1,'mil mi val'!AV34,'mil mi val'!AV137)</f>
        <v>0.96499999999999997</v>
      </c>
      <c r="AX50" s="161">
        <f>IF($A$2=1,'mil mi val'!AW34,'mil mi val'!AW137)</f>
        <v>0.96499999999999997</v>
      </c>
      <c r="AY50" s="161">
        <f>IF($A$2=1,'mil mi val'!AX34,'mil mi val'!AX137)</f>
        <v>0.96499999999999997</v>
      </c>
      <c r="AZ50" s="161">
        <f>IF($A$2=1,'mil mi val'!AY34,'mil mi val'!AY137)</f>
        <v>0.96499999999999997</v>
      </c>
      <c r="BA50" s="161">
        <f>IF($A$2=1,'mil mi val'!AZ34,'mil mi val'!AZ137)</f>
        <v>0.96499999999999997</v>
      </c>
      <c r="BB50" s="161">
        <f>IF($A$2=1,'mil mi val'!BA34,'mil mi val'!BA137)</f>
        <v>0.96499999999999997</v>
      </c>
      <c r="BC50" s="161">
        <f>IF($A$2=1,'mil mi val'!BB34,'mil mi val'!BB137)</f>
        <v>0.96499999999999997</v>
      </c>
      <c r="BD50" s="161">
        <f>IF($A$2=1,'mil mi val'!BC34,'mil mi val'!BC137)</f>
        <v>0.96499999999999997</v>
      </c>
      <c r="BE50" s="161">
        <f>IF($A$2=1,'mil mi val'!BD34,'mil mi val'!BD137)</f>
        <v>0.96499999999999997</v>
      </c>
      <c r="BF50" s="161">
        <f>IF($A$2=1,'mil mi val'!BE34,'mil mi val'!BE137)</f>
        <v>0.96499999999999997</v>
      </c>
      <c r="BG50" s="161">
        <f>IF($A$2=1,'mil mi val'!BF34,'mil mi val'!BF137)</f>
        <v>0.96499999999999997</v>
      </c>
      <c r="BH50" s="161">
        <f>IF($A$2=1,'mil mi val'!BG34,'mil mi val'!BG137)</f>
        <v>0.96499999999999997</v>
      </c>
      <c r="BI50" s="161">
        <f>IF($A$2=1,'mil mi val'!BH34,'mil mi val'!BH137)</f>
        <v>0.96499999999999997</v>
      </c>
      <c r="BJ50" s="161">
        <f>IF($A$2=1,'mil mi val'!BI34,'mil mi val'!BI137)</f>
        <v>0.96499999999999997</v>
      </c>
      <c r="BK50" s="161">
        <f>IF($A$2=1,'mil mi val'!BJ34,'mil mi val'!BJ137)</f>
        <v>0.96499999999999997</v>
      </c>
      <c r="BL50" s="161">
        <f>IF($A$2=1,'mil mi val'!BK34,'mil mi val'!BK137)</f>
        <v>0.96499999999999997</v>
      </c>
      <c r="BM50" s="161">
        <f>IF($A$2=1,'mil mi val'!BL34,'mil mi val'!BL137)</f>
        <v>0.96499999999999997</v>
      </c>
      <c r="BN50" s="161">
        <f>IF($A$2=1,'mil mi val'!BM34,'mil mi val'!BM137)</f>
        <v>0.96499999999999997</v>
      </c>
      <c r="BO50" s="161">
        <f>IF($A$2=1,'mil mi val'!BN34,'mil mi val'!BN137)</f>
        <v>0.96499999999999997</v>
      </c>
      <c r="BP50" s="161">
        <f>IF($A$2=1,'mil mi val'!BO34,'mil mi val'!BO137)</f>
        <v>0.96499999999999997</v>
      </c>
      <c r="BQ50" s="161">
        <f>IF($A$2=1,'mil mi val'!BP34,'mil mi val'!BP137)</f>
        <v>0.96499999999999997</v>
      </c>
      <c r="BR50" s="161">
        <f>IF($A$2=1,'mil mi val'!BQ34,'mil mi val'!BQ137)</f>
        <v>0.96499999999999997</v>
      </c>
      <c r="BS50" s="161">
        <f>IF($A$2=1,'mil mi val'!BR34,'mil mi val'!BR137)</f>
        <v>0.96499999999999997</v>
      </c>
      <c r="BT50" s="161">
        <f>IF($A$2=1,'mil mi val'!BS34,'mil mi val'!BS137)</f>
        <v>0.96499999999999997</v>
      </c>
      <c r="BU50" s="161">
        <f>IF($A$2=1,'mil mi val'!BT34,'mil mi val'!BT137)</f>
        <v>0.96499999999999997</v>
      </c>
      <c r="BV50" s="161">
        <f>IF($A$2=1,'mil mi val'!BU34,'mil mi val'!BU137)</f>
        <v>0.96499999999999997</v>
      </c>
      <c r="BW50" s="161">
        <f>IF($A$2=1,'mil mi val'!BV34,'mil mi val'!BV137)</f>
        <v>0.96499999999999997</v>
      </c>
      <c r="BX50" s="161">
        <f>IF($A$2=1,'mil mi val'!BW34,'mil mi val'!BW137)</f>
        <v>0.96499999999999997</v>
      </c>
      <c r="BY50" s="161">
        <f>IF($A$2=1,'mil mi val'!BX34,'mil mi val'!BX137)</f>
        <v>0.96499999999999997</v>
      </c>
      <c r="BZ50" s="161">
        <f>IF($A$2=1,'mil mi val'!BY34,'mil mi val'!BY137)</f>
        <v>0.96499999999999997</v>
      </c>
      <c r="CA50" s="161">
        <f>IF($A$2=1,'mil mi val'!BZ34,'mil mi val'!BZ137)</f>
        <v>0.96499999999999997</v>
      </c>
      <c r="CB50" s="161">
        <f>IF($A$2=1,'mil mi val'!CA34,'mil mi val'!CA137)</f>
        <v>0.96499999999999997</v>
      </c>
      <c r="CC50" s="161">
        <f>IF($A$2=1,'mil mi val'!CB34,'mil mi val'!CB137)</f>
        <v>0.96499999999999997</v>
      </c>
      <c r="CD50" s="161">
        <f>IF($A$2=1,'mil mi val'!CC34,'mil mi val'!CC137)</f>
        <v>0.96499999999999997</v>
      </c>
      <c r="CE50" s="161">
        <f>IF($A$2=1,'mil mi val'!CD34,'mil mi val'!CD137)</f>
        <v>0.96499999999999997</v>
      </c>
      <c r="CF50" s="161">
        <f>IF($A$2=1,'mil mi val'!CE34,'mil mi val'!CE137)</f>
        <v>0.96499999999999997</v>
      </c>
      <c r="CG50" s="161">
        <f>IF($A$2=1,'mil mi val'!CF34,'mil mi val'!CF137)</f>
        <v>0.96499999999999997</v>
      </c>
      <c r="CH50" s="161">
        <f>IF($A$2=1,'mil mi val'!CG34,'mil mi val'!CG137)</f>
        <v>0.96499999999999997</v>
      </c>
      <c r="CI50" s="161">
        <f>IF($A$2=1,'mil mi val'!CH34,'mil mi val'!CH137)</f>
        <v>0.96499999999999997</v>
      </c>
      <c r="CJ50" s="161">
        <f>IF($A$2=1,'mil mi val'!CI34,'mil mi val'!CI137)</f>
        <v>0.96499999999999997</v>
      </c>
      <c r="CK50" s="161">
        <f>IF($A$2=1,'mil mi val'!CJ34,'mil mi val'!CJ137)</f>
        <v>0.96499999999999997</v>
      </c>
      <c r="CL50" s="161">
        <f>IF($A$2=1,'mil mi val'!CK34,'mil mi val'!CK137)</f>
        <v>0.96499999999999997</v>
      </c>
      <c r="CM50" s="161">
        <f>IF($A$2=1,'mil mi val'!CL34,'mil mi val'!CL137)</f>
        <v>0.96499999999999997</v>
      </c>
      <c r="CN50" s="161">
        <f>IF($A$2=1,'mil mi val'!CM34,'mil mi val'!CM137)</f>
        <v>0.96499999999999997</v>
      </c>
      <c r="CO50" s="161">
        <f>IF($A$2=1,'mil mi val'!CN34,'mil mi val'!CN137)</f>
        <v>0.96499999999999997</v>
      </c>
      <c r="CP50" s="161">
        <f>IF($A$2=1,'mil mi val'!CO34,'mil mi val'!CO137)</f>
        <v>0.96499999999999997</v>
      </c>
      <c r="CQ50" s="161">
        <f>IF($A$2=1,'mil mi val'!CP34,'mil mi val'!CP137)</f>
        <v>0.96499999999999997</v>
      </c>
      <c r="CR50" s="161">
        <f>IF($A$2=1,'mil mi val'!CQ34,'mil mi val'!CQ137)</f>
        <v>0.96499999999999997</v>
      </c>
      <c r="CS50" s="161">
        <f>IF($A$2=1,'mil mi val'!CR34,'mil mi val'!CR137)</f>
        <v>0.96499999999999997</v>
      </c>
      <c r="CT50" s="161">
        <f>IF($A$2=1,'mil mi val'!CS34,'mil mi val'!CS137)</f>
        <v>0.96499999999999997</v>
      </c>
      <c r="CU50" s="161">
        <f>IF($A$2=1,'mil mi val'!CT34,'mil mi val'!CT137)</f>
        <v>0.96499999999999997</v>
      </c>
      <c r="CV50" s="161">
        <f>IF($A$2=1,'mil mi val'!CU34,'mil mi val'!CU137)</f>
        <v>0.96499999999999997</v>
      </c>
      <c r="CW50" s="161">
        <f>IF($A$2=1,'mil mi val'!CV34,'mil mi val'!CV137)</f>
        <v>0.96499999999999997</v>
      </c>
      <c r="CX50" s="161">
        <f>IF($A$2=1,'mil mi val'!CW34,'mil mi val'!CW137)</f>
        <v>0.96499999999999997</v>
      </c>
      <c r="CY50" s="161">
        <f>IF($A$2=1,'mil mi val'!CX34,'mil mi val'!CX137)</f>
        <v>0.96499999999999997</v>
      </c>
      <c r="CZ50" s="161">
        <f>IF($A$2=1,'mil mi val'!CY34,'mil mi val'!CY137)</f>
        <v>0.96499999999999997</v>
      </c>
      <c r="DA50" s="161">
        <f>IF($A$2=1,'mil mi val'!CZ34,'mil mi val'!CZ137)</f>
        <v>0.96499999999999997</v>
      </c>
      <c r="DB50" s="161">
        <f>IF($A$2=1,'mil mi val'!DA34,'mil mi val'!DA137)</f>
        <v>0.96499999999999997</v>
      </c>
      <c r="DC50" s="161">
        <f>IF($A$2=1,'mil mi val'!DB34,'mil mi val'!DB137)</f>
        <v>0.96499999999999997</v>
      </c>
      <c r="DD50" s="161">
        <f>IF($A$2=1,'mil mi val'!DC34,'mil mi val'!DC137)</f>
        <v>0</v>
      </c>
      <c r="DE50" s="161">
        <f>IF($A$2=1,'mil mi val'!DD34,'mil mi val'!DD137)</f>
        <v>0</v>
      </c>
      <c r="DF50" s="161">
        <f>IF($A$2=1,'mil mi val'!DE34,'mil mi val'!DE137)</f>
        <v>0</v>
      </c>
    </row>
    <row r="51" spans="2:110" ht="14.5" x14ac:dyDescent="0.35">
      <c r="B51" s="149">
        <v>46</v>
      </c>
      <c r="C51" s="161">
        <f>IF($A$2=1,'mil mi val'!B35,'mil mi val'!B138)</f>
        <v>1</v>
      </c>
      <c r="D51" s="161">
        <f>IF($A$2=1,'mil mi val'!C35,'mil mi val'!C138)</f>
        <v>0.98750000000000004</v>
      </c>
      <c r="E51" s="161">
        <f>IF($A$2=1,'mil mi val'!D35,'mil mi val'!D138)</f>
        <v>0.98170000000000002</v>
      </c>
      <c r="F51" s="161">
        <f>IF($A$2=1,'mil mi val'!E35,'mil mi val'!E138)</f>
        <v>0.97660000000000002</v>
      </c>
      <c r="G51" s="161">
        <f>IF($A$2=1,'mil mi val'!F35,'mil mi val'!F138)</f>
        <v>0.97250000000000003</v>
      </c>
      <c r="H51" s="161">
        <f>IF($A$2=1,'mil mi val'!G35,'mil mi val'!G138)</f>
        <v>0.9698</v>
      </c>
      <c r="I51" s="161">
        <f>IF($A$2=1,'mil mi val'!H35,'mil mi val'!H138)</f>
        <v>0.96809999999999996</v>
      </c>
      <c r="J51" s="161">
        <f>IF($A$2=1,'mil mi val'!I35,'mil mi val'!I138)</f>
        <v>0.9667</v>
      </c>
      <c r="K51" s="161">
        <f>IF($A$2=1,'mil mi val'!J35,'mil mi val'!J138)</f>
        <v>0.9657</v>
      </c>
      <c r="L51" s="161">
        <f>IF($A$2=1,'mil mi val'!K35,'mil mi val'!K138)</f>
        <v>0.96489999999999998</v>
      </c>
      <c r="M51" s="161">
        <f>IF($A$2=1,'mil mi val'!L35,'mil mi val'!L138)</f>
        <v>0.96450000000000002</v>
      </c>
      <c r="N51" s="161">
        <f>IF($A$2=1,'mil mi val'!M35,'mil mi val'!M138)</f>
        <v>0.96430000000000005</v>
      </c>
      <c r="O51" s="161">
        <f>IF($A$2=1,'mil mi val'!N35,'mil mi val'!N138)</f>
        <v>0.96419999999999995</v>
      </c>
      <c r="P51" s="161">
        <f>IF($A$2=1,'mil mi val'!O35,'mil mi val'!O138)</f>
        <v>0.96419999999999995</v>
      </c>
      <c r="Q51" s="161">
        <f>IF($A$2=1,'mil mi val'!P35,'mil mi val'!P138)</f>
        <v>0.96409999999999996</v>
      </c>
      <c r="R51" s="161">
        <f>IF($A$2=1,'mil mi val'!Q35,'mil mi val'!Q138)</f>
        <v>0.9657</v>
      </c>
      <c r="S51" s="161">
        <f>IF($A$2=1,'mil mi val'!R35,'mil mi val'!R138)</f>
        <v>0.9657</v>
      </c>
      <c r="T51" s="161">
        <f>IF($A$2=1,'mil mi val'!S35,'mil mi val'!S138)</f>
        <v>0.9657</v>
      </c>
      <c r="U51" s="161">
        <f>IF($A$2=1,'mil mi val'!T35,'mil mi val'!T138)</f>
        <v>0.9657</v>
      </c>
      <c r="V51" s="161">
        <f>IF($A$2=1,'mil mi val'!U35,'mil mi val'!U138)</f>
        <v>0.9657</v>
      </c>
      <c r="W51" s="161">
        <f>IF($A$2=1,'mil mi val'!V35,'mil mi val'!V138)</f>
        <v>0.9657</v>
      </c>
      <c r="X51" s="161">
        <f>IF($A$2=1,'mil mi val'!W35,'mil mi val'!W138)</f>
        <v>0.9657</v>
      </c>
      <c r="Y51" s="161">
        <f>IF($A$2=1,'mil mi val'!X35,'mil mi val'!X138)</f>
        <v>0.9657</v>
      </c>
      <c r="Z51" s="161">
        <f>IF($A$2=1,'mil mi val'!Y35,'mil mi val'!Y138)</f>
        <v>0.9657</v>
      </c>
      <c r="AA51" s="161">
        <f>IF($A$2=1,'mil mi val'!Z35,'mil mi val'!Z138)</f>
        <v>0.9657</v>
      </c>
      <c r="AB51" s="161">
        <f>IF($A$2=1,'mil mi val'!AA35,'mil mi val'!AA138)</f>
        <v>0.9657</v>
      </c>
      <c r="AC51" s="161">
        <f>IF($A$2=1,'mil mi val'!AB35,'mil mi val'!AB138)</f>
        <v>0.9657</v>
      </c>
      <c r="AD51" s="161">
        <f>IF($A$2=1,'mil mi val'!AC35,'mil mi val'!AC138)</f>
        <v>0.9657</v>
      </c>
      <c r="AE51" s="161">
        <f>IF($A$2=1,'mil mi val'!AD35,'mil mi val'!AD138)</f>
        <v>0.9657</v>
      </c>
      <c r="AF51" s="161">
        <f>IF($A$2=1,'mil mi val'!AE35,'mil mi val'!AE138)</f>
        <v>0.9657</v>
      </c>
      <c r="AG51" s="161">
        <f>IF($A$2=1,'mil mi val'!AF35,'mil mi val'!AF138)</f>
        <v>0.9657</v>
      </c>
      <c r="AH51" s="161">
        <f>IF($A$2=1,'mil mi val'!AG35,'mil mi val'!AG138)</f>
        <v>0.9657</v>
      </c>
      <c r="AI51" s="161">
        <f>IF($A$2=1,'mil mi val'!AH35,'mil mi val'!AH138)</f>
        <v>0.9657</v>
      </c>
      <c r="AJ51" s="161">
        <f>IF($A$2=1,'mil mi val'!AI35,'mil mi val'!AI138)</f>
        <v>0.9657</v>
      </c>
      <c r="AK51" s="161">
        <f>IF($A$2=1,'mil mi val'!AJ35,'mil mi val'!AJ138)</f>
        <v>0.9657</v>
      </c>
      <c r="AL51" s="161">
        <f>IF($A$2=1,'mil mi val'!AK35,'mil mi val'!AK138)</f>
        <v>0.9657</v>
      </c>
      <c r="AM51" s="161">
        <f>IF($A$2=1,'mil mi val'!AL35,'mil mi val'!AL138)</f>
        <v>0.9657</v>
      </c>
      <c r="AN51" s="161">
        <f>IF($A$2=1,'mil mi val'!AM35,'mil mi val'!AM138)</f>
        <v>0.9657</v>
      </c>
      <c r="AO51" s="161">
        <f>IF($A$2=1,'mil mi val'!AN35,'mil mi val'!AN138)</f>
        <v>0.9657</v>
      </c>
      <c r="AP51" s="161">
        <f>IF($A$2=1,'mil mi val'!AO35,'mil mi val'!AO138)</f>
        <v>0.9657</v>
      </c>
      <c r="AQ51" s="161">
        <f>IF($A$2=1,'mil mi val'!AP35,'mil mi val'!AP138)</f>
        <v>0.9657</v>
      </c>
      <c r="AR51" s="161">
        <f>IF($A$2=1,'mil mi val'!AQ35,'mil mi val'!AQ138)</f>
        <v>0.9657</v>
      </c>
      <c r="AS51" s="161">
        <f>IF($A$2=1,'mil mi val'!AR35,'mil mi val'!AR138)</f>
        <v>0.9657</v>
      </c>
      <c r="AT51" s="161">
        <f>IF($A$2=1,'mil mi val'!AS35,'mil mi val'!AS138)</f>
        <v>0.9657</v>
      </c>
      <c r="AU51" s="161">
        <f>IF($A$2=1,'mil mi val'!AT35,'mil mi val'!AT138)</f>
        <v>0.9657</v>
      </c>
      <c r="AV51" s="161">
        <f>IF($A$2=1,'mil mi val'!AU35,'mil mi val'!AU138)</f>
        <v>0.9657</v>
      </c>
      <c r="AW51" s="161">
        <f>IF($A$2=1,'mil mi val'!AV35,'mil mi val'!AV138)</f>
        <v>0.9657</v>
      </c>
      <c r="AX51" s="161">
        <f>IF($A$2=1,'mil mi val'!AW35,'mil mi val'!AW138)</f>
        <v>0.9657</v>
      </c>
      <c r="AY51" s="161">
        <f>IF($A$2=1,'mil mi val'!AX35,'mil mi val'!AX138)</f>
        <v>0.9657</v>
      </c>
      <c r="AZ51" s="161">
        <f>IF($A$2=1,'mil mi val'!AY35,'mil mi val'!AY138)</f>
        <v>0.9657</v>
      </c>
      <c r="BA51" s="161">
        <f>IF($A$2=1,'mil mi val'!AZ35,'mil mi val'!AZ138)</f>
        <v>0.9657</v>
      </c>
      <c r="BB51" s="161">
        <f>IF($A$2=1,'mil mi val'!BA35,'mil mi val'!BA138)</f>
        <v>0.9657</v>
      </c>
      <c r="BC51" s="161">
        <f>IF($A$2=1,'mil mi val'!BB35,'mil mi val'!BB138)</f>
        <v>0.9657</v>
      </c>
      <c r="BD51" s="161">
        <f>IF($A$2=1,'mil mi val'!BC35,'mil mi val'!BC138)</f>
        <v>0.9657</v>
      </c>
      <c r="BE51" s="161">
        <f>IF($A$2=1,'mil mi val'!BD35,'mil mi val'!BD138)</f>
        <v>0.9657</v>
      </c>
      <c r="BF51" s="161">
        <f>IF($A$2=1,'mil mi val'!BE35,'mil mi val'!BE138)</f>
        <v>0.9657</v>
      </c>
      <c r="BG51" s="161">
        <f>IF($A$2=1,'mil mi val'!BF35,'mil mi val'!BF138)</f>
        <v>0.9657</v>
      </c>
      <c r="BH51" s="161">
        <f>IF($A$2=1,'mil mi val'!BG35,'mil mi val'!BG138)</f>
        <v>0.9657</v>
      </c>
      <c r="BI51" s="161">
        <f>IF($A$2=1,'mil mi val'!BH35,'mil mi val'!BH138)</f>
        <v>0.9657</v>
      </c>
      <c r="BJ51" s="161">
        <f>IF($A$2=1,'mil mi val'!BI35,'mil mi val'!BI138)</f>
        <v>0.9657</v>
      </c>
      <c r="BK51" s="161">
        <f>IF($A$2=1,'mil mi val'!BJ35,'mil mi val'!BJ138)</f>
        <v>0.9657</v>
      </c>
      <c r="BL51" s="161">
        <f>IF($A$2=1,'mil mi val'!BK35,'mil mi val'!BK138)</f>
        <v>0.9657</v>
      </c>
      <c r="BM51" s="161">
        <f>IF($A$2=1,'mil mi val'!BL35,'mil mi val'!BL138)</f>
        <v>0.9657</v>
      </c>
      <c r="BN51" s="161">
        <f>IF($A$2=1,'mil mi val'!BM35,'mil mi val'!BM138)</f>
        <v>0.9657</v>
      </c>
      <c r="BO51" s="161">
        <f>IF($A$2=1,'mil mi val'!BN35,'mil mi val'!BN138)</f>
        <v>0.9657</v>
      </c>
      <c r="BP51" s="161">
        <f>IF($A$2=1,'mil mi val'!BO35,'mil mi val'!BO138)</f>
        <v>0.9657</v>
      </c>
      <c r="BQ51" s="161">
        <f>IF($A$2=1,'mil mi val'!BP35,'mil mi val'!BP138)</f>
        <v>0.9657</v>
      </c>
      <c r="BR51" s="161">
        <f>IF($A$2=1,'mil mi val'!BQ35,'mil mi val'!BQ138)</f>
        <v>0.9657</v>
      </c>
      <c r="BS51" s="161">
        <f>IF($A$2=1,'mil mi val'!BR35,'mil mi val'!BR138)</f>
        <v>0.9657</v>
      </c>
      <c r="BT51" s="161">
        <f>IF($A$2=1,'mil mi val'!BS35,'mil mi val'!BS138)</f>
        <v>0.9657</v>
      </c>
      <c r="BU51" s="161">
        <f>IF($A$2=1,'mil mi val'!BT35,'mil mi val'!BT138)</f>
        <v>0.9657</v>
      </c>
      <c r="BV51" s="161">
        <f>IF($A$2=1,'mil mi val'!BU35,'mil mi val'!BU138)</f>
        <v>0.9657</v>
      </c>
      <c r="BW51" s="161">
        <f>IF($A$2=1,'mil mi val'!BV35,'mil mi val'!BV138)</f>
        <v>0.9657</v>
      </c>
      <c r="BX51" s="161">
        <f>IF($A$2=1,'mil mi val'!BW35,'mil mi val'!BW138)</f>
        <v>0.9657</v>
      </c>
      <c r="BY51" s="161">
        <f>IF($A$2=1,'mil mi val'!BX35,'mil mi val'!BX138)</f>
        <v>0.9657</v>
      </c>
      <c r="BZ51" s="161">
        <f>IF($A$2=1,'mil mi val'!BY35,'mil mi val'!BY138)</f>
        <v>0.9657</v>
      </c>
      <c r="CA51" s="161">
        <f>IF($A$2=1,'mil mi val'!BZ35,'mil mi val'!BZ138)</f>
        <v>0.9657</v>
      </c>
      <c r="CB51" s="161">
        <f>IF($A$2=1,'mil mi val'!CA35,'mil mi val'!CA138)</f>
        <v>0.9657</v>
      </c>
      <c r="CC51" s="161">
        <f>IF($A$2=1,'mil mi val'!CB35,'mil mi val'!CB138)</f>
        <v>0.9657</v>
      </c>
      <c r="CD51" s="161">
        <f>IF($A$2=1,'mil mi val'!CC35,'mil mi val'!CC138)</f>
        <v>0.9657</v>
      </c>
      <c r="CE51" s="161">
        <f>IF($A$2=1,'mil mi val'!CD35,'mil mi val'!CD138)</f>
        <v>0.9657</v>
      </c>
      <c r="CF51" s="161">
        <f>IF($A$2=1,'mil mi val'!CE35,'mil mi val'!CE138)</f>
        <v>0.9657</v>
      </c>
      <c r="CG51" s="161">
        <f>IF($A$2=1,'mil mi val'!CF35,'mil mi val'!CF138)</f>
        <v>0.9657</v>
      </c>
      <c r="CH51" s="161">
        <f>IF($A$2=1,'mil mi val'!CG35,'mil mi val'!CG138)</f>
        <v>0.9657</v>
      </c>
      <c r="CI51" s="161">
        <f>IF($A$2=1,'mil mi val'!CH35,'mil mi val'!CH138)</f>
        <v>0.9657</v>
      </c>
      <c r="CJ51" s="161">
        <f>IF($A$2=1,'mil mi val'!CI35,'mil mi val'!CI138)</f>
        <v>0.9657</v>
      </c>
      <c r="CK51" s="161">
        <f>IF($A$2=1,'mil mi val'!CJ35,'mil mi val'!CJ138)</f>
        <v>0.9657</v>
      </c>
      <c r="CL51" s="161">
        <f>IF($A$2=1,'mil mi val'!CK35,'mil mi val'!CK138)</f>
        <v>0.9657</v>
      </c>
      <c r="CM51" s="161">
        <f>IF($A$2=1,'mil mi val'!CL35,'mil mi val'!CL138)</f>
        <v>0.9657</v>
      </c>
      <c r="CN51" s="161">
        <f>IF($A$2=1,'mil mi val'!CM35,'mil mi val'!CM138)</f>
        <v>0.9657</v>
      </c>
      <c r="CO51" s="161">
        <f>IF($A$2=1,'mil mi val'!CN35,'mil mi val'!CN138)</f>
        <v>0.9657</v>
      </c>
      <c r="CP51" s="161">
        <f>IF($A$2=1,'mil mi val'!CO35,'mil mi val'!CO138)</f>
        <v>0.9657</v>
      </c>
      <c r="CQ51" s="161">
        <f>IF($A$2=1,'mil mi val'!CP35,'mil mi val'!CP138)</f>
        <v>0.9657</v>
      </c>
      <c r="CR51" s="161">
        <f>IF($A$2=1,'mil mi val'!CQ35,'mil mi val'!CQ138)</f>
        <v>0.9657</v>
      </c>
      <c r="CS51" s="161">
        <f>IF($A$2=1,'mil mi val'!CR35,'mil mi val'!CR138)</f>
        <v>0.9657</v>
      </c>
      <c r="CT51" s="161">
        <f>IF($A$2=1,'mil mi val'!CS35,'mil mi val'!CS138)</f>
        <v>0.9657</v>
      </c>
      <c r="CU51" s="161">
        <f>IF($A$2=1,'mil mi val'!CT35,'mil mi val'!CT138)</f>
        <v>0.9657</v>
      </c>
      <c r="CV51" s="161">
        <f>IF($A$2=1,'mil mi val'!CU35,'mil mi val'!CU138)</f>
        <v>0.9657</v>
      </c>
      <c r="CW51" s="161">
        <f>IF($A$2=1,'mil mi val'!CV35,'mil mi val'!CV138)</f>
        <v>0.9657</v>
      </c>
      <c r="CX51" s="161">
        <f>IF($A$2=1,'mil mi val'!CW35,'mil mi val'!CW138)</f>
        <v>0.9657</v>
      </c>
      <c r="CY51" s="161">
        <f>IF($A$2=1,'mil mi val'!CX35,'mil mi val'!CX138)</f>
        <v>0.9657</v>
      </c>
      <c r="CZ51" s="161">
        <f>IF($A$2=1,'mil mi val'!CY35,'mil mi val'!CY138)</f>
        <v>0.9657</v>
      </c>
      <c r="DA51" s="161">
        <f>IF($A$2=1,'mil mi val'!CZ35,'mil mi val'!CZ138)</f>
        <v>0.9657</v>
      </c>
      <c r="DB51" s="161">
        <f>IF($A$2=1,'mil mi val'!DA35,'mil mi val'!DA138)</f>
        <v>0.9657</v>
      </c>
      <c r="DC51" s="161">
        <f>IF($A$2=1,'mil mi val'!DB35,'mil mi val'!DB138)</f>
        <v>0.9657</v>
      </c>
      <c r="DD51" s="161">
        <f>IF($A$2=1,'mil mi val'!DC35,'mil mi val'!DC138)</f>
        <v>0</v>
      </c>
      <c r="DE51" s="161">
        <f>IF($A$2=1,'mil mi val'!DD35,'mil mi val'!DD138)</f>
        <v>0</v>
      </c>
      <c r="DF51" s="161">
        <f>IF($A$2=1,'mil mi val'!DE35,'mil mi val'!DE138)</f>
        <v>0</v>
      </c>
    </row>
    <row r="52" spans="2:110" ht="14.5" x14ac:dyDescent="0.35">
      <c r="B52" s="149">
        <v>47</v>
      </c>
      <c r="C52" s="161">
        <f>IF($A$2=1,'mil mi val'!B36,'mil mi val'!B139)</f>
        <v>1</v>
      </c>
      <c r="D52" s="161">
        <f>IF($A$2=1,'mil mi val'!C36,'mil mi val'!C139)</f>
        <v>0.98909999999999998</v>
      </c>
      <c r="E52" s="161">
        <f>IF($A$2=1,'mil mi val'!D36,'mil mi val'!D139)</f>
        <v>0.98360000000000003</v>
      </c>
      <c r="F52" s="161">
        <f>IF($A$2=1,'mil mi val'!E36,'mil mi val'!E139)</f>
        <v>0.97860000000000003</v>
      </c>
      <c r="G52" s="161">
        <f>IF($A$2=1,'mil mi val'!F36,'mil mi val'!F139)</f>
        <v>0.97450000000000003</v>
      </c>
      <c r="H52" s="161">
        <f>IF($A$2=1,'mil mi val'!G36,'mil mi val'!G139)</f>
        <v>0.97170000000000001</v>
      </c>
      <c r="I52" s="161">
        <f>IF($A$2=1,'mil mi val'!H36,'mil mi val'!H139)</f>
        <v>0.9698</v>
      </c>
      <c r="J52" s="161">
        <f>IF($A$2=1,'mil mi val'!I36,'mil mi val'!I139)</f>
        <v>0.96830000000000005</v>
      </c>
      <c r="K52" s="161">
        <f>IF($A$2=1,'mil mi val'!J36,'mil mi val'!J139)</f>
        <v>0.96709999999999996</v>
      </c>
      <c r="L52" s="161">
        <f>IF($A$2=1,'mil mi val'!K36,'mil mi val'!K139)</f>
        <v>0.96619999999999995</v>
      </c>
      <c r="M52" s="161">
        <f>IF($A$2=1,'mil mi val'!L36,'mil mi val'!L139)</f>
        <v>0.96560000000000001</v>
      </c>
      <c r="N52" s="161">
        <f>IF($A$2=1,'mil mi val'!M36,'mil mi val'!M139)</f>
        <v>0.96530000000000005</v>
      </c>
      <c r="O52" s="161">
        <f>IF($A$2=1,'mil mi val'!N36,'mil mi val'!N139)</f>
        <v>0.96509999999999996</v>
      </c>
      <c r="P52" s="161">
        <f>IF($A$2=1,'mil mi val'!O36,'mil mi val'!O139)</f>
        <v>0.96499999999999997</v>
      </c>
      <c r="Q52" s="161">
        <f>IF($A$2=1,'mil mi val'!P36,'mil mi val'!P139)</f>
        <v>0.96489999999999998</v>
      </c>
      <c r="R52" s="161">
        <f>IF($A$2=1,'mil mi val'!Q36,'mil mi val'!Q139)</f>
        <v>0.96640000000000004</v>
      </c>
      <c r="S52" s="161">
        <f>IF($A$2=1,'mil mi val'!R36,'mil mi val'!R139)</f>
        <v>0.96640000000000004</v>
      </c>
      <c r="T52" s="161">
        <f>IF($A$2=1,'mil mi val'!S36,'mil mi val'!S139)</f>
        <v>0.96640000000000004</v>
      </c>
      <c r="U52" s="161">
        <f>IF($A$2=1,'mil mi val'!T36,'mil mi val'!T139)</f>
        <v>0.96640000000000004</v>
      </c>
      <c r="V52" s="161">
        <f>IF($A$2=1,'mil mi val'!U36,'mil mi val'!U139)</f>
        <v>0.96640000000000004</v>
      </c>
      <c r="W52" s="161">
        <f>IF($A$2=1,'mil mi val'!V36,'mil mi val'!V139)</f>
        <v>0.96640000000000004</v>
      </c>
      <c r="X52" s="161">
        <f>IF($A$2=1,'mil mi val'!W36,'mil mi val'!W139)</f>
        <v>0.96640000000000004</v>
      </c>
      <c r="Y52" s="161">
        <f>IF($A$2=1,'mil mi val'!X36,'mil mi val'!X139)</f>
        <v>0.96640000000000004</v>
      </c>
      <c r="Z52" s="161">
        <f>IF($A$2=1,'mil mi val'!Y36,'mil mi val'!Y139)</f>
        <v>0.96640000000000004</v>
      </c>
      <c r="AA52" s="161">
        <f>IF($A$2=1,'mil mi val'!Z36,'mil mi val'!Z139)</f>
        <v>0.96640000000000004</v>
      </c>
      <c r="AB52" s="161">
        <f>IF($A$2=1,'mil mi val'!AA36,'mil mi val'!AA139)</f>
        <v>0.96640000000000004</v>
      </c>
      <c r="AC52" s="161">
        <f>IF($A$2=1,'mil mi val'!AB36,'mil mi val'!AB139)</f>
        <v>0.96640000000000004</v>
      </c>
      <c r="AD52" s="161">
        <f>IF($A$2=1,'mil mi val'!AC36,'mil mi val'!AC139)</f>
        <v>0.96640000000000004</v>
      </c>
      <c r="AE52" s="161">
        <f>IF($A$2=1,'mil mi val'!AD36,'mil mi val'!AD139)</f>
        <v>0.96640000000000004</v>
      </c>
      <c r="AF52" s="161">
        <f>IF($A$2=1,'mil mi val'!AE36,'mil mi val'!AE139)</f>
        <v>0.96640000000000004</v>
      </c>
      <c r="AG52" s="161">
        <f>IF($A$2=1,'mil mi val'!AF36,'mil mi val'!AF139)</f>
        <v>0.96640000000000004</v>
      </c>
      <c r="AH52" s="161">
        <f>IF($A$2=1,'mil mi val'!AG36,'mil mi val'!AG139)</f>
        <v>0.96640000000000004</v>
      </c>
      <c r="AI52" s="161">
        <f>IF($A$2=1,'mil mi val'!AH36,'mil mi val'!AH139)</f>
        <v>0.96640000000000004</v>
      </c>
      <c r="AJ52" s="161">
        <f>IF($A$2=1,'mil mi val'!AI36,'mil mi val'!AI139)</f>
        <v>0.96640000000000004</v>
      </c>
      <c r="AK52" s="161">
        <f>IF($A$2=1,'mil mi val'!AJ36,'mil mi val'!AJ139)</f>
        <v>0.96640000000000004</v>
      </c>
      <c r="AL52" s="161">
        <f>IF($A$2=1,'mil mi val'!AK36,'mil mi val'!AK139)</f>
        <v>0.96640000000000004</v>
      </c>
      <c r="AM52" s="161">
        <f>IF($A$2=1,'mil mi val'!AL36,'mil mi val'!AL139)</f>
        <v>0.96640000000000004</v>
      </c>
      <c r="AN52" s="161">
        <f>IF($A$2=1,'mil mi val'!AM36,'mil mi val'!AM139)</f>
        <v>0.96640000000000004</v>
      </c>
      <c r="AO52" s="161">
        <f>IF($A$2=1,'mil mi val'!AN36,'mil mi val'!AN139)</f>
        <v>0.96640000000000004</v>
      </c>
      <c r="AP52" s="161">
        <f>IF($A$2=1,'mil mi val'!AO36,'mil mi val'!AO139)</f>
        <v>0.96640000000000004</v>
      </c>
      <c r="AQ52" s="161">
        <f>IF($A$2=1,'mil mi val'!AP36,'mil mi val'!AP139)</f>
        <v>0.96640000000000004</v>
      </c>
      <c r="AR52" s="161">
        <f>IF($A$2=1,'mil mi val'!AQ36,'mil mi val'!AQ139)</f>
        <v>0.96640000000000004</v>
      </c>
      <c r="AS52" s="161">
        <f>IF($A$2=1,'mil mi val'!AR36,'mil mi val'!AR139)</f>
        <v>0.96640000000000004</v>
      </c>
      <c r="AT52" s="161">
        <f>IF($A$2=1,'mil mi val'!AS36,'mil mi val'!AS139)</f>
        <v>0.96640000000000004</v>
      </c>
      <c r="AU52" s="161">
        <f>IF($A$2=1,'mil mi val'!AT36,'mil mi val'!AT139)</f>
        <v>0.96640000000000004</v>
      </c>
      <c r="AV52" s="161">
        <f>IF($A$2=1,'mil mi val'!AU36,'mil mi val'!AU139)</f>
        <v>0.96640000000000004</v>
      </c>
      <c r="AW52" s="161">
        <f>IF($A$2=1,'mil mi val'!AV36,'mil mi val'!AV139)</f>
        <v>0.96640000000000004</v>
      </c>
      <c r="AX52" s="161">
        <f>IF($A$2=1,'mil mi val'!AW36,'mil mi val'!AW139)</f>
        <v>0.96640000000000004</v>
      </c>
      <c r="AY52" s="161">
        <f>IF($A$2=1,'mil mi val'!AX36,'mil mi val'!AX139)</f>
        <v>0.96640000000000004</v>
      </c>
      <c r="AZ52" s="161">
        <f>IF($A$2=1,'mil mi val'!AY36,'mil mi val'!AY139)</f>
        <v>0.96640000000000004</v>
      </c>
      <c r="BA52" s="161">
        <f>IF($A$2=1,'mil mi val'!AZ36,'mil mi val'!AZ139)</f>
        <v>0.96640000000000004</v>
      </c>
      <c r="BB52" s="161">
        <f>IF($A$2=1,'mil mi val'!BA36,'mil mi val'!BA139)</f>
        <v>0.96640000000000004</v>
      </c>
      <c r="BC52" s="161">
        <f>IF($A$2=1,'mil mi val'!BB36,'mil mi val'!BB139)</f>
        <v>0.96640000000000004</v>
      </c>
      <c r="BD52" s="161">
        <f>IF($A$2=1,'mil mi val'!BC36,'mil mi val'!BC139)</f>
        <v>0.96640000000000004</v>
      </c>
      <c r="BE52" s="161">
        <f>IF($A$2=1,'mil mi val'!BD36,'mil mi val'!BD139)</f>
        <v>0.96640000000000004</v>
      </c>
      <c r="BF52" s="161">
        <f>IF($A$2=1,'mil mi val'!BE36,'mil mi val'!BE139)</f>
        <v>0.96640000000000004</v>
      </c>
      <c r="BG52" s="161">
        <f>IF($A$2=1,'mil mi val'!BF36,'mil mi val'!BF139)</f>
        <v>0.96640000000000004</v>
      </c>
      <c r="BH52" s="161">
        <f>IF($A$2=1,'mil mi val'!BG36,'mil mi val'!BG139)</f>
        <v>0.96640000000000004</v>
      </c>
      <c r="BI52" s="161">
        <f>IF($A$2=1,'mil mi val'!BH36,'mil mi val'!BH139)</f>
        <v>0.96640000000000004</v>
      </c>
      <c r="BJ52" s="161">
        <f>IF($A$2=1,'mil mi val'!BI36,'mil mi val'!BI139)</f>
        <v>0.96640000000000004</v>
      </c>
      <c r="BK52" s="161">
        <f>IF($A$2=1,'mil mi val'!BJ36,'mil mi val'!BJ139)</f>
        <v>0.96640000000000004</v>
      </c>
      <c r="BL52" s="161">
        <f>IF($A$2=1,'mil mi val'!BK36,'mil mi val'!BK139)</f>
        <v>0.96640000000000004</v>
      </c>
      <c r="BM52" s="161">
        <f>IF($A$2=1,'mil mi val'!BL36,'mil mi val'!BL139)</f>
        <v>0.96640000000000004</v>
      </c>
      <c r="BN52" s="161">
        <f>IF($A$2=1,'mil mi val'!BM36,'mil mi val'!BM139)</f>
        <v>0.96640000000000004</v>
      </c>
      <c r="BO52" s="161">
        <f>IF($A$2=1,'mil mi val'!BN36,'mil mi val'!BN139)</f>
        <v>0.96640000000000004</v>
      </c>
      <c r="BP52" s="161">
        <f>IF($A$2=1,'mil mi val'!BO36,'mil mi val'!BO139)</f>
        <v>0.96640000000000004</v>
      </c>
      <c r="BQ52" s="161">
        <f>IF($A$2=1,'mil mi val'!BP36,'mil mi val'!BP139)</f>
        <v>0.96640000000000004</v>
      </c>
      <c r="BR52" s="161">
        <f>IF($A$2=1,'mil mi val'!BQ36,'mil mi val'!BQ139)</f>
        <v>0.96640000000000004</v>
      </c>
      <c r="BS52" s="161">
        <f>IF($A$2=1,'mil mi val'!BR36,'mil mi val'!BR139)</f>
        <v>0.96640000000000004</v>
      </c>
      <c r="BT52" s="161">
        <f>IF($A$2=1,'mil mi val'!BS36,'mil mi val'!BS139)</f>
        <v>0.96640000000000004</v>
      </c>
      <c r="BU52" s="161">
        <f>IF($A$2=1,'mil mi val'!BT36,'mil mi val'!BT139)</f>
        <v>0.96640000000000004</v>
      </c>
      <c r="BV52" s="161">
        <f>IF($A$2=1,'mil mi val'!BU36,'mil mi val'!BU139)</f>
        <v>0.96640000000000004</v>
      </c>
      <c r="BW52" s="161">
        <f>IF($A$2=1,'mil mi val'!BV36,'mil mi val'!BV139)</f>
        <v>0.96640000000000004</v>
      </c>
      <c r="BX52" s="161">
        <f>IF($A$2=1,'mil mi val'!BW36,'mil mi val'!BW139)</f>
        <v>0.96640000000000004</v>
      </c>
      <c r="BY52" s="161">
        <f>IF($A$2=1,'mil mi val'!BX36,'mil mi val'!BX139)</f>
        <v>0.96640000000000004</v>
      </c>
      <c r="BZ52" s="161">
        <f>IF($A$2=1,'mil mi val'!BY36,'mil mi val'!BY139)</f>
        <v>0.96640000000000004</v>
      </c>
      <c r="CA52" s="161">
        <f>IF($A$2=1,'mil mi val'!BZ36,'mil mi val'!BZ139)</f>
        <v>0.96640000000000004</v>
      </c>
      <c r="CB52" s="161">
        <f>IF($A$2=1,'mil mi val'!CA36,'mil mi val'!CA139)</f>
        <v>0.96640000000000004</v>
      </c>
      <c r="CC52" s="161">
        <f>IF($A$2=1,'mil mi val'!CB36,'mil mi val'!CB139)</f>
        <v>0.96640000000000004</v>
      </c>
      <c r="CD52" s="161">
        <f>IF($A$2=1,'mil mi val'!CC36,'mil mi val'!CC139)</f>
        <v>0.96640000000000004</v>
      </c>
      <c r="CE52" s="161">
        <f>IF($A$2=1,'mil mi val'!CD36,'mil mi val'!CD139)</f>
        <v>0.96640000000000004</v>
      </c>
      <c r="CF52" s="161">
        <f>IF($A$2=1,'mil mi val'!CE36,'mil mi val'!CE139)</f>
        <v>0.96640000000000004</v>
      </c>
      <c r="CG52" s="161">
        <f>IF($A$2=1,'mil mi val'!CF36,'mil mi val'!CF139)</f>
        <v>0.96640000000000004</v>
      </c>
      <c r="CH52" s="161">
        <f>IF($A$2=1,'mil mi val'!CG36,'mil mi val'!CG139)</f>
        <v>0.96640000000000004</v>
      </c>
      <c r="CI52" s="161">
        <f>IF($A$2=1,'mil mi val'!CH36,'mil mi val'!CH139)</f>
        <v>0.96640000000000004</v>
      </c>
      <c r="CJ52" s="161">
        <f>IF($A$2=1,'mil mi val'!CI36,'mil mi val'!CI139)</f>
        <v>0.96640000000000004</v>
      </c>
      <c r="CK52" s="161">
        <f>IF($A$2=1,'mil mi val'!CJ36,'mil mi val'!CJ139)</f>
        <v>0.96640000000000004</v>
      </c>
      <c r="CL52" s="161">
        <f>IF($A$2=1,'mil mi val'!CK36,'mil mi val'!CK139)</f>
        <v>0.96640000000000004</v>
      </c>
      <c r="CM52" s="161">
        <f>IF($A$2=1,'mil mi val'!CL36,'mil mi val'!CL139)</f>
        <v>0.96640000000000004</v>
      </c>
      <c r="CN52" s="161">
        <f>IF($A$2=1,'mil mi val'!CM36,'mil mi val'!CM139)</f>
        <v>0.96640000000000004</v>
      </c>
      <c r="CO52" s="161">
        <f>IF($A$2=1,'mil mi val'!CN36,'mil mi val'!CN139)</f>
        <v>0.96640000000000004</v>
      </c>
      <c r="CP52" s="161">
        <f>IF($A$2=1,'mil mi val'!CO36,'mil mi val'!CO139)</f>
        <v>0.96640000000000004</v>
      </c>
      <c r="CQ52" s="161">
        <f>IF($A$2=1,'mil mi val'!CP36,'mil mi val'!CP139)</f>
        <v>0.96640000000000004</v>
      </c>
      <c r="CR52" s="161">
        <f>IF($A$2=1,'mil mi val'!CQ36,'mil mi val'!CQ139)</f>
        <v>0.96640000000000004</v>
      </c>
      <c r="CS52" s="161">
        <f>IF($A$2=1,'mil mi val'!CR36,'mil mi val'!CR139)</f>
        <v>0.96640000000000004</v>
      </c>
      <c r="CT52" s="161">
        <f>IF($A$2=1,'mil mi val'!CS36,'mil mi val'!CS139)</f>
        <v>0.96640000000000004</v>
      </c>
      <c r="CU52" s="161">
        <f>IF($A$2=1,'mil mi val'!CT36,'mil mi val'!CT139)</f>
        <v>0.96640000000000004</v>
      </c>
      <c r="CV52" s="161">
        <f>IF($A$2=1,'mil mi val'!CU36,'mil mi val'!CU139)</f>
        <v>0.96640000000000004</v>
      </c>
      <c r="CW52" s="161">
        <f>IF($A$2=1,'mil mi val'!CV36,'mil mi val'!CV139)</f>
        <v>0.96640000000000004</v>
      </c>
      <c r="CX52" s="161">
        <f>IF($A$2=1,'mil mi val'!CW36,'mil mi val'!CW139)</f>
        <v>0.96640000000000004</v>
      </c>
      <c r="CY52" s="161">
        <f>IF($A$2=1,'mil mi val'!CX36,'mil mi val'!CX139)</f>
        <v>0.96640000000000004</v>
      </c>
      <c r="CZ52" s="161">
        <f>IF($A$2=1,'mil mi val'!CY36,'mil mi val'!CY139)</f>
        <v>0.96640000000000004</v>
      </c>
      <c r="DA52" s="161">
        <f>IF($A$2=1,'mil mi val'!CZ36,'mil mi val'!CZ139)</f>
        <v>0.96640000000000004</v>
      </c>
      <c r="DB52" s="161">
        <f>IF($A$2=1,'mil mi val'!DA36,'mil mi val'!DA139)</f>
        <v>0.96640000000000004</v>
      </c>
      <c r="DC52" s="161">
        <f>IF($A$2=1,'mil mi val'!DB36,'mil mi val'!DB139)</f>
        <v>0.96640000000000004</v>
      </c>
      <c r="DD52" s="161">
        <f>IF($A$2=1,'mil mi val'!DC36,'mil mi val'!DC139)</f>
        <v>0</v>
      </c>
      <c r="DE52" s="161">
        <f>IF($A$2=1,'mil mi val'!DD36,'mil mi val'!DD139)</f>
        <v>0</v>
      </c>
      <c r="DF52" s="161">
        <f>IF($A$2=1,'mil mi val'!DE36,'mil mi val'!DE139)</f>
        <v>0</v>
      </c>
    </row>
    <row r="53" spans="2:110" ht="14.5" x14ac:dyDescent="0.35">
      <c r="B53" s="149">
        <v>48</v>
      </c>
      <c r="C53" s="161">
        <f>IF($A$2=1,'mil mi val'!B37,'mil mi val'!B140)</f>
        <v>1</v>
      </c>
      <c r="D53" s="161">
        <f>IF($A$2=1,'mil mi val'!C37,'mil mi val'!C140)</f>
        <v>0.99019999999999997</v>
      </c>
      <c r="E53" s="161">
        <f>IF($A$2=1,'mil mi val'!D37,'mil mi val'!D140)</f>
        <v>0.98509999999999998</v>
      </c>
      <c r="F53" s="161">
        <f>IF($A$2=1,'mil mi val'!E37,'mil mi val'!E140)</f>
        <v>0.98029999999999995</v>
      </c>
      <c r="G53" s="161">
        <f>IF($A$2=1,'mil mi val'!F37,'mil mi val'!F140)</f>
        <v>0.97629999999999995</v>
      </c>
      <c r="H53" s="161">
        <f>IF($A$2=1,'mil mi val'!G37,'mil mi val'!G140)</f>
        <v>0.97350000000000003</v>
      </c>
      <c r="I53" s="161">
        <f>IF($A$2=1,'mil mi val'!H37,'mil mi val'!H140)</f>
        <v>0.97150000000000003</v>
      </c>
      <c r="J53" s="161">
        <f>IF($A$2=1,'mil mi val'!I37,'mil mi val'!I140)</f>
        <v>0.9698</v>
      </c>
      <c r="K53" s="161">
        <f>IF($A$2=1,'mil mi val'!J37,'mil mi val'!J140)</f>
        <v>0.96850000000000003</v>
      </c>
      <c r="L53" s="161">
        <f>IF($A$2=1,'mil mi val'!K37,'mil mi val'!K140)</f>
        <v>0.96740000000000004</v>
      </c>
      <c r="M53" s="161">
        <f>IF($A$2=1,'mil mi val'!L37,'mil mi val'!L140)</f>
        <v>0.9667</v>
      </c>
      <c r="N53" s="161">
        <f>IF($A$2=1,'mil mi val'!M37,'mil mi val'!M140)</f>
        <v>0.96619999999999995</v>
      </c>
      <c r="O53" s="161">
        <f>IF($A$2=1,'mil mi val'!N37,'mil mi val'!N140)</f>
        <v>0.96599999999999997</v>
      </c>
      <c r="P53" s="161">
        <f>IF($A$2=1,'mil mi val'!O37,'mil mi val'!O140)</f>
        <v>0.96579999999999999</v>
      </c>
      <c r="Q53" s="161">
        <f>IF($A$2=1,'mil mi val'!P37,'mil mi val'!P140)</f>
        <v>0.96560000000000001</v>
      </c>
      <c r="R53" s="161">
        <f>IF($A$2=1,'mil mi val'!Q37,'mil mi val'!Q140)</f>
        <v>0.96719999999999995</v>
      </c>
      <c r="S53" s="161">
        <f>IF($A$2=1,'mil mi val'!R37,'mil mi val'!R140)</f>
        <v>0.96719999999999995</v>
      </c>
      <c r="T53" s="161">
        <f>IF($A$2=1,'mil mi val'!S37,'mil mi val'!S140)</f>
        <v>0.96719999999999995</v>
      </c>
      <c r="U53" s="161">
        <f>IF($A$2=1,'mil mi val'!T37,'mil mi val'!T140)</f>
        <v>0.96719999999999995</v>
      </c>
      <c r="V53" s="161">
        <f>IF($A$2=1,'mil mi val'!U37,'mil mi val'!U140)</f>
        <v>0.96719999999999995</v>
      </c>
      <c r="W53" s="161">
        <f>IF($A$2=1,'mil mi val'!V37,'mil mi val'!V140)</f>
        <v>0.96719999999999995</v>
      </c>
      <c r="X53" s="161">
        <f>IF($A$2=1,'mil mi val'!W37,'mil mi val'!W140)</f>
        <v>0.96719999999999995</v>
      </c>
      <c r="Y53" s="161">
        <f>IF($A$2=1,'mil mi val'!X37,'mil mi val'!X140)</f>
        <v>0.96719999999999995</v>
      </c>
      <c r="Z53" s="161">
        <f>IF($A$2=1,'mil mi val'!Y37,'mil mi val'!Y140)</f>
        <v>0.96719999999999995</v>
      </c>
      <c r="AA53" s="161">
        <f>IF($A$2=1,'mil mi val'!Z37,'mil mi val'!Z140)</f>
        <v>0.96719999999999995</v>
      </c>
      <c r="AB53" s="161">
        <f>IF($A$2=1,'mil mi val'!AA37,'mil mi val'!AA140)</f>
        <v>0.96719999999999995</v>
      </c>
      <c r="AC53" s="161">
        <f>IF($A$2=1,'mil mi val'!AB37,'mil mi val'!AB140)</f>
        <v>0.96719999999999995</v>
      </c>
      <c r="AD53" s="161">
        <f>IF($A$2=1,'mil mi val'!AC37,'mil mi val'!AC140)</f>
        <v>0.96719999999999995</v>
      </c>
      <c r="AE53" s="161">
        <f>IF($A$2=1,'mil mi val'!AD37,'mil mi val'!AD140)</f>
        <v>0.96719999999999995</v>
      </c>
      <c r="AF53" s="161">
        <f>IF($A$2=1,'mil mi val'!AE37,'mil mi val'!AE140)</f>
        <v>0.96719999999999995</v>
      </c>
      <c r="AG53" s="161">
        <f>IF($A$2=1,'mil mi val'!AF37,'mil mi val'!AF140)</f>
        <v>0.96719999999999995</v>
      </c>
      <c r="AH53" s="161">
        <f>IF($A$2=1,'mil mi val'!AG37,'mil mi val'!AG140)</f>
        <v>0.96719999999999995</v>
      </c>
      <c r="AI53" s="161">
        <f>IF($A$2=1,'mil mi val'!AH37,'mil mi val'!AH140)</f>
        <v>0.96719999999999995</v>
      </c>
      <c r="AJ53" s="161">
        <f>IF($A$2=1,'mil mi val'!AI37,'mil mi val'!AI140)</f>
        <v>0.96719999999999995</v>
      </c>
      <c r="AK53" s="161">
        <f>IF($A$2=1,'mil mi val'!AJ37,'mil mi val'!AJ140)</f>
        <v>0.96719999999999995</v>
      </c>
      <c r="AL53" s="161">
        <f>IF($A$2=1,'mil mi val'!AK37,'mil mi val'!AK140)</f>
        <v>0.96719999999999995</v>
      </c>
      <c r="AM53" s="161">
        <f>IF($A$2=1,'mil mi val'!AL37,'mil mi val'!AL140)</f>
        <v>0.96719999999999995</v>
      </c>
      <c r="AN53" s="161">
        <f>IF($A$2=1,'mil mi val'!AM37,'mil mi val'!AM140)</f>
        <v>0.96719999999999995</v>
      </c>
      <c r="AO53" s="161">
        <f>IF($A$2=1,'mil mi val'!AN37,'mil mi val'!AN140)</f>
        <v>0.96719999999999995</v>
      </c>
      <c r="AP53" s="161">
        <f>IF($A$2=1,'mil mi val'!AO37,'mil mi val'!AO140)</f>
        <v>0.96719999999999995</v>
      </c>
      <c r="AQ53" s="161">
        <f>IF($A$2=1,'mil mi val'!AP37,'mil mi val'!AP140)</f>
        <v>0.96719999999999995</v>
      </c>
      <c r="AR53" s="161">
        <f>IF($A$2=1,'mil mi val'!AQ37,'mil mi val'!AQ140)</f>
        <v>0.96719999999999995</v>
      </c>
      <c r="AS53" s="161">
        <f>IF($A$2=1,'mil mi val'!AR37,'mil mi val'!AR140)</f>
        <v>0.96719999999999995</v>
      </c>
      <c r="AT53" s="161">
        <f>IF($A$2=1,'mil mi val'!AS37,'mil mi val'!AS140)</f>
        <v>0.96719999999999995</v>
      </c>
      <c r="AU53" s="161">
        <f>IF($A$2=1,'mil mi val'!AT37,'mil mi val'!AT140)</f>
        <v>0.96719999999999995</v>
      </c>
      <c r="AV53" s="161">
        <f>IF($A$2=1,'mil mi val'!AU37,'mil mi val'!AU140)</f>
        <v>0.96719999999999995</v>
      </c>
      <c r="AW53" s="161">
        <f>IF($A$2=1,'mil mi val'!AV37,'mil mi val'!AV140)</f>
        <v>0.96719999999999995</v>
      </c>
      <c r="AX53" s="161">
        <f>IF($A$2=1,'mil mi val'!AW37,'mil mi val'!AW140)</f>
        <v>0.96719999999999995</v>
      </c>
      <c r="AY53" s="161">
        <f>IF($A$2=1,'mil mi val'!AX37,'mil mi val'!AX140)</f>
        <v>0.96719999999999995</v>
      </c>
      <c r="AZ53" s="161">
        <f>IF($A$2=1,'mil mi val'!AY37,'mil mi val'!AY140)</f>
        <v>0.96719999999999995</v>
      </c>
      <c r="BA53" s="161">
        <f>IF($A$2=1,'mil mi val'!AZ37,'mil mi val'!AZ140)</f>
        <v>0.96719999999999995</v>
      </c>
      <c r="BB53" s="161">
        <f>IF($A$2=1,'mil mi val'!BA37,'mil mi val'!BA140)</f>
        <v>0.96719999999999995</v>
      </c>
      <c r="BC53" s="161">
        <f>IF($A$2=1,'mil mi val'!BB37,'mil mi val'!BB140)</f>
        <v>0.96719999999999995</v>
      </c>
      <c r="BD53" s="161">
        <f>IF($A$2=1,'mil mi val'!BC37,'mil mi val'!BC140)</f>
        <v>0.96719999999999995</v>
      </c>
      <c r="BE53" s="161">
        <f>IF($A$2=1,'mil mi val'!BD37,'mil mi val'!BD140)</f>
        <v>0.96719999999999995</v>
      </c>
      <c r="BF53" s="161">
        <f>IF($A$2=1,'mil mi val'!BE37,'mil mi val'!BE140)</f>
        <v>0.96719999999999995</v>
      </c>
      <c r="BG53" s="161">
        <f>IF($A$2=1,'mil mi val'!BF37,'mil mi val'!BF140)</f>
        <v>0.96719999999999995</v>
      </c>
      <c r="BH53" s="161">
        <f>IF($A$2=1,'mil mi val'!BG37,'mil mi val'!BG140)</f>
        <v>0.96719999999999995</v>
      </c>
      <c r="BI53" s="161">
        <f>IF($A$2=1,'mil mi val'!BH37,'mil mi val'!BH140)</f>
        <v>0.96719999999999995</v>
      </c>
      <c r="BJ53" s="161">
        <f>IF($A$2=1,'mil mi val'!BI37,'mil mi val'!BI140)</f>
        <v>0.96719999999999995</v>
      </c>
      <c r="BK53" s="161">
        <f>IF($A$2=1,'mil mi val'!BJ37,'mil mi val'!BJ140)</f>
        <v>0.96719999999999995</v>
      </c>
      <c r="BL53" s="161">
        <f>IF($A$2=1,'mil mi val'!BK37,'mil mi val'!BK140)</f>
        <v>0.96719999999999995</v>
      </c>
      <c r="BM53" s="161">
        <f>IF($A$2=1,'mil mi val'!BL37,'mil mi val'!BL140)</f>
        <v>0.96719999999999995</v>
      </c>
      <c r="BN53" s="161">
        <f>IF($A$2=1,'mil mi val'!BM37,'mil mi val'!BM140)</f>
        <v>0.96719999999999995</v>
      </c>
      <c r="BO53" s="161">
        <f>IF($A$2=1,'mil mi val'!BN37,'mil mi val'!BN140)</f>
        <v>0.96719999999999995</v>
      </c>
      <c r="BP53" s="161">
        <f>IF($A$2=1,'mil mi val'!BO37,'mil mi val'!BO140)</f>
        <v>0.96719999999999995</v>
      </c>
      <c r="BQ53" s="161">
        <f>IF($A$2=1,'mil mi val'!BP37,'mil mi val'!BP140)</f>
        <v>0.96719999999999995</v>
      </c>
      <c r="BR53" s="161">
        <f>IF($A$2=1,'mil mi val'!BQ37,'mil mi val'!BQ140)</f>
        <v>0.96719999999999995</v>
      </c>
      <c r="BS53" s="161">
        <f>IF($A$2=1,'mil mi val'!BR37,'mil mi val'!BR140)</f>
        <v>0.96719999999999995</v>
      </c>
      <c r="BT53" s="161">
        <f>IF($A$2=1,'mil mi val'!BS37,'mil mi val'!BS140)</f>
        <v>0.96719999999999995</v>
      </c>
      <c r="BU53" s="161">
        <f>IF($A$2=1,'mil mi val'!BT37,'mil mi val'!BT140)</f>
        <v>0.96719999999999995</v>
      </c>
      <c r="BV53" s="161">
        <f>IF($A$2=1,'mil mi val'!BU37,'mil mi val'!BU140)</f>
        <v>0.96719999999999995</v>
      </c>
      <c r="BW53" s="161">
        <f>IF($A$2=1,'mil mi val'!BV37,'mil mi val'!BV140)</f>
        <v>0.96719999999999995</v>
      </c>
      <c r="BX53" s="161">
        <f>IF($A$2=1,'mil mi val'!BW37,'mil mi val'!BW140)</f>
        <v>0.96719999999999995</v>
      </c>
      <c r="BY53" s="161">
        <f>IF($A$2=1,'mil mi val'!BX37,'mil mi val'!BX140)</f>
        <v>0.96719999999999995</v>
      </c>
      <c r="BZ53" s="161">
        <f>IF($A$2=1,'mil mi val'!BY37,'mil mi val'!BY140)</f>
        <v>0.96719999999999995</v>
      </c>
      <c r="CA53" s="161">
        <f>IF($A$2=1,'mil mi val'!BZ37,'mil mi val'!BZ140)</f>
        <v>0.96719999999999995</v>
      </c>
      <c r="CB53" s="161">
        <f>IF($A$2=1,'mil mi val'!CA37,'mil mi val'!CA140)</f>
        <v>0.96719999999999995</v>
      </c>
      <c r="CC53" s="161">
        <f>IF($A$2=1,'mil mi val'!CB37,'mil mi val'!CB140)</f>
        <v>0.96719999999999995</v>
      </c>
      <c r="CD53" s="161">
        <f>IF($A$2=1,'mil mi val'!CC37,'mil mi val'!CC140)</f>
        <v>0.96719999999999995</v>
      </c>
      <c r="CE53" s="161">
        <f>IF($A$2=1,'mil mi val'!CD37,'mil mi val'!CD140)</f>
        <v>0.96719999999999995</v>
      </c>
      <c r="CF53" s="161">
        <f>IF($A$2=1,'mil mi val'!CE37,'mil mi val'!CE140)</f>
        <v>0.96719999999999995</v>
      </c>
      <c r="CG53" s="161">
        <f>IF($A$2=1,'mil mi val'!CF37,'mil mi val'!CF140)</f>
        <v>0.96719999999999995</v>
      </c>
      <c r="CH53" s="161">
        <f>IF($A$2=1,'mil mi val'!CG37,'mil mi val'!CG140)</f>
        <v>0.96719999999999995</v>
      </c>
      <c r="CI53" s="161">
        <f>IF($A$2=1,'mil mi val'!CH37,'mil mi val'!CH140)</f>
        <v>0.96719999999999995</v>
      </c>
      <c r="CJ53" s="161">
        <f>IF($A$2=1,'mil mi val'!CI37,'mil mi val'!CI140)</f>
        <v>0.96719999999999995</v>
      </c>
      <c r="CK53" s="161">
        <f>IF($A$2=1,'mil mi val'!CJ37,'mil mi val'!CJ140)</f>
        <v>0.96719999999999995</v>
      </c>
      <c r="CL53" s="161">
        <f>IF($A$2=1,'mil mi val'!CK37,'mil mi val'!CK140)</f>
        <v>0.96719999999999995</v>
      </c>
      <c r="CM53" s="161">
        <f>IF($A$2=1,'mil mi val'!CL37,'mil mi val'!CL140)</f>
        <v>0.96719999999999995</v>
      </c>
      <c r="CN53" s="161">
        <f>IF($A$2=1,'mil mi val'!CM37,'mil mi val'!CM140)</f>
        <v>0.96719999999999995</v>
      </c>
      <c r="CO53" s="161">
        <f>IF($A$2=1,'mil mi val'!CN37,'mil mi val'!CN140)</f>
        <v>0.96719999999999995</v>
      </c>
      <c r="CP53" s="161">
        <f>IF($A$2=1,'mil mi val'!CO37,'mil mi val'!CO140)</f>
        <v>0.96719999999999995</v>
      </c>
      <c r="CQ53" s="161">
        <f>IF($A$2=1,'mil mi val'!CP37,'mil mi val'!CP140)</f>
        <v>0.96719999999999995</v>
      </c>
      <c r="CR53" s="161">
        <f>IF($A$2=1,'mil mi val'!CQ37,'mil mi val'!CQ140)</f>
        <v>0.96719999999999995</v>
      </c>
      <c r="CS53" s="161">
        <f>IF($A$2=1,'mil mi val'!CR37,'mil mi val'!CR140)</f>
        <v>0.96719999999999995</v>
      </c>
      <c r="CT53" s="161">
        <f>IF($A$2=1,'mil mi val'!CS37,'mil mi val'!CS140)</f>
        <v>0.96719999999999995</v>
      </c>
      <c r="CU53" s="161">
        <f>IF($A$2=1,'mil mi val'!CT37,'mil mi val'!CT140)</f>
        <v>0.96719999999999995</v>
      </c>
      <c r="CV53" s="161">
        <f>IF($A$2=1,'mil mi val'!CU37,'mil mi val'!CU140)</f>
        <v>0.96719999999999995</v>
      </c>
      <c r="CW53" s="161">
        <f>IF($A$2=1,'mil mi val'!CV37,'mil mi val'!CV140)</f>
        <v>0.96719999999999995</v>
      </c>
      <c r="CX53" s="161">
        <f>IF($A$2=1,'mil mi val'!CW37,'mil mi val'!CW140)</f>
        <v>0.96719999999999995</v>
      </c>
      <c r="CY53" s="161">
        <f>IF($A$2=1,'mil mi val'!CX37,'mil mi val'!CX140)</f>
        <v>0.96719999999999995</v>
      </c>
      <c r="CZ53" s="161">
        <f>IF($A$2=1,'mil mi val'!CY37,'mil mi val'!CY140)</f>
        <v>0.96719999999999995</v>
      </c>
      <c r="DA53" s="161">
        <f>IF($A$2=1,'mil mi val'!CZ37,'mil mi val'!CZ140)</f>
        <v>0.96719999999999995</v>
      </c>
      <c r="DB53" s="161">
        <f>IF($A$2=1,'mil mi val'!DA37,'mil mi val'!DA140)</f>
        <v>0.96719999999999995</v>
      </c>
      <c r="DC53" s="161">
        <f>IF($A$2=1,'mil mi val'!DB37,'mil mi val'!DB140)</f>
        <v>0.96719999999999995</v>
      </c>
      <c r="DD53" s="161">
        <f>IF($A$2=1,'mil mi val'!DC37,'mil mi val'!DC140)</f>
        <v>0</v>
      </c>
      <c r="DE53" s="161">
        <f>IF($A$2=1,'mil mi val'!DD37,'mil mi val'!DD140)</f>
        <v>0</v>
      </c>
      <c r="DF53" s="161">
        <f>IF($A$2=1,'mil mi val'!DE37,'mil mi val'!DE140)</f>
        <v>0</v>
      </c>
    </row>
    <row r="54" spans="2:110" ht="14.5" x14ac:dyDescent="0.35">
      <c r="B54" s="149">
        <v>49</v>
      </c>
      <c r="C54" s="161">
        <f>IF($A$2=1,'mil mi val'!B38,'mil mi val'!B141)</f>
        <v>1</v>
      </c>
      <c r="D54" s="161">
        <f>IF($A$2=1,'mil mi val'!C38,'mil mi val'!C141)</f>
        <v>0.99099999999999999</v>
      </c>
      <c r="E54" s="161">
        <f>IF($A$2=1,'mil mi val'!D38,'mil mi val'!D141)</f>
        <v>0.98629999999999995</v>
      </c>
      <c r="F54" s="161">
        <f>IF($A$2=1,'mil mi val'!E38,'mil mi val'!E141)</f>
        <v>0.9819</v>
      </c>
      <c r="G54" s="161">
        <f>IF($A$2=1,'mil mi val'!F38,'mil mi val'!F141)</f>
        <v>0.97809999999999997</v>
      </c>
      <c r="H54" s="161">
        <f>IF($A$2=1,'mil mi val'!G38,'mil mi val'!G141)</f>
        <v>0.97529999999999994</v>
      </c>
      <c r="I54" s="161">
        <f>IF($A$2=1,'mil mi val'!H38,'mil mi val'!H141)</f>
        <v>0.97319999999999995</v>
      </c>
      <c r="J54" s="161">
        <f>IF($A$2=1,'mil mi val'!I38,'mil mi val'!I141)</f>
        <v>0.97140000000000004</v>
      </c>
      <c r="K54" s="161">
        <f>IF($A$2=1,'mil mi val'!J38,'mil mi val'!J141)</f>
        <v>0.96989999999999998</v>
      </c>
      <c r="L54" s="161">
        <f>IF($A$2=1,'mil mi val'!K38,'mil mi val'!K141)</f>
        <v>0.96870000000000001</v>
      </c>
      <c r="M54" s="161">
        <f>IF($A$2=1,'mil mi val'!L38,'mil mi val'!L141)</f>
        <v>0.96779999999999999</v>
      </c>
      <c r="N54" s="161">
        <f>IF($A$2=1,'mil mi val'!M38,'mil mi val'!M141)</f>
        <v>0.96719999999999995</v>
      </c>
      <c r="O54" s="161">
        <f>IF($A$2=1,'mil mi val'!N38,'mil mi val'!N141)</f>
        <v>0.96679999999999999</v>
      </c>
      <c r="P54" s="161">
        <f>IF($A$2=1,'mil mi val'!O38,'mil mi val'!O141)</f>
        <v>0.96660000000000001</v>
      </c>
      <c r="Q54" s="161">
        <f>IF($A$2=1,'mil mi val'!P38,'mil mi val'!P141)</f>
        <v>0.96630000000000005</v>
      </c>
      <c r="R54" s="161">
        <f>IF($A$2=1,'mil mi val'!Q38,'mil mi val'!Q141)</f>
        <v>0.96789999999999998</v>
      </c>
      <c r="S54" s="161">
        <f>IF($A$2=1,'mil mi val'!R38,'mil mi val'!R141)</f>
        <v>0.96789999999999998</v>
      </c>
      <c r="T54" s="161">
        <f>IF($A$2=1,'mil mi val'!S38,'mil mi val'!S141)</f>
        <v>0.96789999999999998</v>
      </c>
      <c r="U54" s="161">
        <f>IF($A$2=1,'mil mi val'!T38,'mil mi val'!T141)</f>
        <v>0.96789999999999998</v>
      </c>
      <c r="V54" s="161">
        <f>IF($A$2=1,'mil mi val'!U38,'mil mi val'!U141)</f>
        <v>0.96789999999999998</v>
      </c>
      <c r="W54" s="161">
        <f>IF($A$2=1,'mil mi val'!V38,'mil mi val'!V141)</f>
        <v>0.96789999999999998</v>
      </c>
      <c r="X54" s="161">
        <f>IF($A$2=1,'mil mi val'!W38,'mil mi val'!W141)</f>
        <v>0.96789999999999998</v>
      </c>
      <c r="Y54" s="161">
        <f>IF($A$2=1,'mil mi val'!X38,'mil mi val'!X141)</f>
        <v>0.96789999999999998</v>
      </c>
      <c r="Z54" s="161">
        <f>IF($A$2=1,'mil mi val'!Y38,'mil mi val'!Y141)</f>
        <v>0.96789999999999998</v>
      </c>
      <c r="AA54" s="161">
        <f>IF($A$2=1,'mil mi val'!Z38,'mil mi val'!Z141)</f>
        <v>0.96789999999999998</v>
      </c>
      <c r="AB54" s="161">
        <f>IF($A$2=1,'mil mi val'!AA38,'mil mi val'!AA141)</f>
        <v>0.96789999999999998</v>
      </c>
      <c r="AC54" s="161">
        <f>IF($A$2=1,'mil mi val'!AB38,'mil mi val'!AB141)</f>
        <v>0.96789999999999998</v>
      </c>
      <c r="AD54" s="161">
        <f>IF($A$2=1,'mil mi val'!AC38,'mil mi val'!AC141)</f>
        <v>0.96789999999999998</v>
      </c>
      <c r="AE54" s="161">
        <f>IF($A$2=1,'mil mi val'!AD38,'mil mi val'!AD141)</f>
        <v>0.96789999999999998</v>
      </c>
      <c r="AF54" s="161">
        <f>IF($A$2=1,'mil mi val'!AE38,'mil mi val'!AE141)</f>
        <v>0.96789999999999998</v>
      </c>
      <c r="AG54" s="161">
        <f>IF($A$2=1,'mil mi val'!AF38,'mil mi val'!AF141)</f>
        <v>0.96789999999999998</v>
      </c>
      <c r="AH54" s="161">
        <f>IF($A$2=1,'mil mi val'!AG38,'mil mi val'!AG141)</f>
        <v>0.96789999999999998</v>
      </c>
      <c r="AI54" s="161">
        <f>IF($A$2=1,'mil mi val'!AH38,'mil mi val'!AH141)</f>
        <v>0.96789999999999998</v>
      </c>
      <c r="AJ54" s="161">
        <f>IF($A$2=1,'mil mi val'!AI38,'mil mi val'!AI141)</f>
        <v>0.96789999999999998</v>
      </c>
      <c r="AK54" s="161">
        <f>IF($A$2=1,'mil mi val'!AJ38,'mil mi val'!AJ141)</f>
        <v>0.96789999999999998</v>
      </c>
      <c r="AL54" s="161">
        <f>IF($A$2=1,'mil mi val'!AK38,'mil mi val'!AK141)</f>
        <v>0.96789999999999998</v>
      </c>
      <c r="AM54" s="161">
        <f>IF($A$2=1,'mil mi val'!AL38,'mil mi val'!AL141)</f>
        <v>0.96789999999999998</v>
      </c>
      <c r="AN54" s="161">
        <f>IF($A$2=1,'mil mi val'!AM38,'mil mi val'!AM141)</f>
        <v>0.96789999999999998</v>
      </c>
      <c r="AO54" s="161">
        <f>IF($A$2=1,'mil mi val'!AN38,'mil mi val'!AN141)</f>
        <v>0.96789999999999998</v>
      </c>
      <c r="AP54" s="161">
        <f>IF($A$2=1,'mil mi val'!AO38,'mil mi val'!AO141)</f>
        <v>0.96789999999999998</v>
      </c>
      <c r="AQ54" s="161">
        <f>IF($A$2=1,'mil mi val'!AP38,'mil mi val'!AP141)</f>
        <v>0.96789999999999998</v>
      </c>
      <c r="AR54" s="161">
        <f>IF($A$2=1,'mil mi val'!AQ38,'mil mi val'!AQ141)</f>
        <v>0.96789999999999998</v>
      </c>
      <c r="AS54" s="161">
        <f>IF($A$2=1,'mil mi val'!AR38,'mil mi val'!AR141)</f>
        <v>0.96789999999999998</v>
      </c>
      <c r="AT54" s="161">
        <f>IF($A$2=1,'mil mi val'!AS38,'mil mi val'!AS141)</f>
        <v>0.96789999999999998</v>
      </c>
      <c r="AU54" s="161">
        <f>IF($A$2=1,'mil mi val'!AT38,'mil mi val'!AT141)</f>
        <v>0.96789999999999998</v>
      </c>
      <c r="AV54" s="161">
        <f>IF($A$2=1,'mil mi val'!AU38,'mil mi val'!AU141)</f>
        <v>0.96789999999999998</v>
      </c>
      <c r="AW54" s="161">
        <f>IF($A$2=1,'mil mi val'!AV38,'mil mi val'!AV141)</f>
        <v>0.96789999999999998</v>
      </c>
      <c r="AX54" s="161">
        <f>IF($A$2=1,'mil mi val'!AW38,'mil mi val'!AW141)</f>
        <v>0.96789999999999998</v>
      </c>
      <c r="AY54" s="161">
        <f>IF($A$2=1,'mil mi val'!AX38,'mil mi val'!AX141)</f>
        <v>0.96789999999999998</v>
      </c>
      <c r="AZ54" s="161">
        <f>IF($A$2=1,'mil mi val'!AY38,'mil mi val'!AY141)</f>
        <v>0.96789999999999998</v>
      </c>
      <c r="BA54" s="161">
        <f>IF($A$2=1,'mil mi val'!AZ38,'mil mi val'!AZ141)</f>
        <v>0.96789999999999998</v>
      </c>
      <c r="BB54" s="161">
        <f>IF($A$2=1,'mil mi val'!BA38,'mil mi val'!BA141)</f>
        <v>0.96789999999999998</v>
      </c>
      <c r="BC54" s="161">
        <f>IF($A$2=1,'mil mi val'!BB38,'mil mi val'!BB141)</f>
        <v>0.96789999999999998</v>
      </c>
      <c r="BD54" s="161">
        <f>IF($A$2=1,'mil mi val'!BC38,'mil mi val'!BC141)</f>
        <v>0.96789999999999998</v>
      </c>
      <c r="BE54" s="161">
        <f>IF($A$2=1,'mil mi val'!BD38,'mil mi val'!BD141)</f>
        <v>0.96789999999999998</v>
      </c>
      <c r="BF54" s="161">
        <f>IF($A$2=1,'mil mi val'!BE38,'mil mi val'!BE141)</f>
        <v>0.96789999999999998</v>
      </c>
      <c r="BG54" s="161">
        <f>IF($A$2=1,'mil mi val'!BF38,'mil mi val'!BF141)</f>
        <v>0.96789999999999998</v>
      </c>
      <c r="BH54" s="161">
        <f>IF($A$2=1,'mil mi val'!BG38,'mil mi val'!BG141)</f>
        <v>0.96789999999999998</v>
      </c>
      <c r="BI54" s="161">
        <f>IF($A$2=1,'mil mi val'!BH38,'mil mi val'!BH141)</f>
        <v>0.96789999999999998</v>
      </c>
      <c r="BJ54" s="161">
        <f>IF($A$2=1,'mil mi val'!BI38,'mil mi val'!BI141)</f>
        <v>0.96789999999999998</v>
      </c>
      <c r="BK54" s="161">
        <f>IF($A$2=1,'mil mi val'!BJ38,'mil mi val'!BJ141)</f>
        <v>0.96789999999999998</v>
      </c>
      <c r="BL54" s="161">
        <f>IF($A$2=1,'mil mi val'!BK38,'mil mi val'!BK141)</f>
        <v>0.96789999999999998</v>
      </c>
      <c r="BM54" s="161">
        <f>IF($A$2=1,'mil mi val'!BL38,'mil mi val'!BL141)</f>
        <v>0.96789999999999998</v>
      </c>
      <c r="BN54" s="161">
        <f>IF($A$2=1,'mil mi val'!BM38,'mil mi val'!BM141)</f>
        <v>0.96789999999999998</v>
      </c>
      <c r="BO54" s="161">
        <f>IF($A$2=1,'mil mi val'!BN38,'mil mi val'!BN141)</f>
        <v>0.96789999999999998</v>
      </c>
      <c r="BP54" s="161">
        <f>IF($A$2=1,'mil mi val'!BO38,'mil mi val'!BO141)</f>
        <v>0.96789999999999998</v>
      </c>
      <c r="BQ54" s="161">
        <f>IF($A$2=1,'mil mi val'!BP38,'mil mi val'!BP141)</f>
        <v>0.96789999999999998</v>
      </c>
      <c r="BR54" s="161">
        <f>IF($A$2=1,'mil mi val'!BQ38,'mil mi val'!BQ141)</f>
        <v>0.96789999999999998</v>
      </c>
      <c r="BS54" s="161">
        <f>IF($A$2=1,'mil mi val'!BR38,'mil mi val'!BR141)</f>
        <v>0.96789999999999998</v>
      </c>
      <c r="BT54" s="161">
        <f>IF($A$2=1,'mil mi val'!BS38,'mil mi val'!BS141)</f>
        <v>0.96789999999999998</v>
      </c>
      <c r="BU54" s="161">
        <f>IF($A$2=1,'mil mi val'!BT38,'mil mi val'!BT141)</f>
        <v>0.96789999999999998</v>
      </c>
      <c r="BV54" s="161">
        <f>IF($A$2=1,'mil mi val'!BU38,'mil mi val'!BU141)</f>
        <v>0.96789999999999998</v>
      </c>
      <c r="BW54" s="161">
        <f>IF($A$2=1,'mil mi val'!BV38,'mil mi val'!BV141)</f>
        <v>0.96789999999999998</v>
      </c>
      <c r="BX54" s="161">
        <f>IF($A$2=1,'mil mi val'!BW38,'mil mi val'!BW141)</f>
        <v>0.96789999999999998</v>
      </c>
      <c r="BY54" s="161">
        <f>IF($A$2=1,'mil mi val'!BX38,'mil mi val'!BX141)</f>
        <v>0.96789999999999998</v>
      </c>
      <c r="BZ54" s="161">
        <f>IF($A$2=1,'mil mi val'!BY38,'mil mi val'!BY141)</f>
        <v>0.96789999999999998</v>
      </c>
      <c r="CA54" s="161">
        <f>IF($A$2=1,'mil mi val'!BZ38,'mil mi val'!BZ141)</f>
        <v>0.96789999999999998</v>
      </c>
      <c r="CB54" s="161">
        <f>IF($A$2=1,'mil mi val'!CA38,'mil mi val'!CA141)</f>
        <v>0.96789999999999998</v>
      </c>
      <c r="CC54" s="161">
        <f>IF($A$2=1,'mil mi val'!CB38,'mil mi val'!CB141)</f>
        <v>0.96789999999999998</v>
      </c>
      <c r="CD54" s="161">
        <f>IF($A$2=1,'mil mi val'!CC38,'mil mi val'!CC141)</f>
        <v>0.96789999999999998</v>
      </c>
      <c r="CE54" s="161">
        <f>IF($A$2=1,'mil mi val'!CD38,'mil mi val'!CD141)</f>
        <v>0.96789999999999998</v>
      </c>
      <c r="CF54" s="161">
        <f>IF($A$2=1,'mil mi val'!CE38,'mil mi val'!CE141)</f>
        <v>0.96789999999999998</v>
      </c>
      <c r="CG54" s="161">
        <f>IF($A$2=1,'mil mi val'!CF38,'mil mi val'!CF141)</f>
        <v>0.96789999999999998</v>
      </c>
      <c r="CH54" s="161">
        <f>IF($A$2=1,'mil mi val'!CG38,'mil mi val'!CG141)</f>
        <v>0.96789999999999998</v>
      </c>
      <c r="CI54" s="161">
        <f>IF($A$2=1,'mil mi val'!CH38,'mil mi val'!CH141)</f>
        <v>0.96789999999999998</v>
      </c>
      <c r="CJ54" s="161">
        <f>IF($A$2=1,'mil mi val'!CI38,'mil mi val'!CI141)</f>
        <v>0.96789999999999998</v>
      </c>
      <c r="CK54" s="161">
        <f>IF($A$2=1,'mil mi val'!CJ38,'mil mi val'!CJ141)</f>
        <v>0.96789999999999998</v>
      </c>
      <c r="CL54" s="161">
        <f>IF($A$2=1,'mil mi val'!CK38,'mil mi val'!CK141)</f>
        <v>0.96789999999999998</v>
      </c>
      <c r="CM54" s="161">
        <f>IF($A$2=1,'mil mi val'!CL38,'mil mi val'!CL141)</f>
        <v>0.96789999999999998</v>
      </c>
      <c r="CN54" s="161">
        <f>IF($A$2=1,'mil mi val'!CM38,'mil mi val'!CM141)</f>
        <v>0.96789999999999998</v>
      </c>
      <c r="CO54" s="161">
        <f>IF($A$2=1,'mil mi val'!CN38,'mil mi val'!CN141)</f>
        <v>0.96789999999999998</v>
      </c>
      <c r="CP54" s="161">
        <f>IF($A$2=1,'mil mi val'!CO38,'mil mi val'!CO141)</f>
        <v>0.96789999999999998</v>
      </c>
      <c r="CQ54" s="161">
        <f>IF($A$2=1,'mil mi val'!CP38,'mil mi val'!CP141)</f>
        <v>0.96789999999999998</v>
      </c>
      <c r="CR54" s="161">
        <f>IF($A$2=1,'mil mi val'!CQ38,'mil mi val'!CQ141)</f>
        <v>0.96789999999999998</v>
      </c>
      <c r="CS54" s="161">
        <f>IF($A$2=1,'mil mi val'!CR38,'mil mi val'!CR141)</f>
        <v>0.96789999999999998</v>
      </c>
      <c r="CT54" s="161">
        <f>IF($A$2=1,'mil mi val'!CS38,'mil mi val'!CS141)</f>
        <v>0.96789999999999998</v>
      </c>
      <c r="CU54" s="161">
        <f>IF($A$2=1,'mil mi val'!CT38,'mil mi val'!CT141)</f>
        <v>0.96789999999999998</v>
      </c>
      <c r="CV54" s="161">
        <f>IF($A$2=1,'mil mi val'!CU38,'mil mi val'!CU141)</f>
        <v>0.96789999999999998</v>
      </c>
      <c r="CW54" s="161">
        <f>IF($A$2=1,'mil mi val'!CV38,'mil mi val'!CV141)</f>
        <v>0.96789999999999998</v>
      </c>
      <c r="CX54" s="161">
        <f>IF($A$2=1,'mil mi val'!CW38,'mil mi val'!CW141)</f>
        <v>0.96789999999999998</v>
      </c>
      <c r="CY54" s="161">
        <f>IF($A$2=1,'mil mi val'!CX38,'mil mi val'!CX141)</f>
        <v>0.96789999999999998</v>
      </c>
      <c r="CZ54" s="161">
        <f>IF($A$2=1,'mil mi val'!CY38,'mil mi val'!CY141)</f>
        <v>0.96789999999999998</v>
      </c>
      <c r="DA54" s="161">
        <f>IF($A$2=1,'mil mi val'!CZ38,'mil mi val'!CZ141)</f>
        <v>0.96789999999999998</v>
      </c>
      <c r="DB54" s="161">
        <f>IF($A$2=1,'mil mi val'!DA38,'mil mi val'!DA141)</f>
        <v>0.96789999999999998</v>
      </c>
      <c r="DC54" s="161">
        <f>IF($A$2=1,'mil mi val'!DB38,'mil mi val'!DB141)</f>
        <v>0.96789999999999998</v>
      </c>
      <c r="DD54" s="161">
        <f>IF($A$2=1,'mil mi val'!DC38,'mil mi val'!DC141)</f>
        <v>0</v>
      </c>
      <c r="DE54" s="161">
        <f>IF($A$2=1,'mil mi val'!DD38,'mil mi val'!DD141)</f>
        <v>0</v>
      </c>
      <c r="DF54" s="161">
        <f>IF($A$2=1,'mil mi val'!DE38,'mil mi val'!DE141)</f>
        <v>0</v>
      </c>
    </row>
    <row r="55" spans="2:110" ht="14.5" x14ac:dyDescent="0.35">
      <c r="B55" s="149">
        <v>50</v>
      </c>
      <c r="C55" s="161">
        <f>IF($A$2=1,'mil mi val'!B39,'mil mi val'!B142)</f>
        <v>1</v>
      </c>
      <c r="D55" s="161">
        <f>IF($A$2=1,'mil mi val'!C39,'mil mi val'!C142)</f>
        <v>0.99129999999999996</v>
      </c>
      <c r="E55" s="161">
        <f>IF($A$2=1,'mil mi val'!D39,'mil mi val'!D142)</f>
        <v>0.98719999999999997</v>
      </c>
      <c r="F55" s="161">
        <f>IF($A$2=1,'mil mi val'!E39,'mil mi val'!E142)</f>
        <v>0.98309999999999997</v>
      </c>
      <c r="G55" s="161">
        <f>IF($A$2=1,'mil mi val'!F39,'mil mi val'!F142)</f>
        <v>0.97960000000000003</v>
      </c>
      <c r="H55" s="161">
        <f>IF($A$2=1,'mil mi val'!G39,'mil mi val'!G142)</f>
        <v>0.97689999999999999</v>
      </c>
      <c r="I55" s="161">
        <f>IF($A$2=1,'mil mi val'!H39,'mil mi val'!H142)</f>
        <v>0.9748</v>
      </c>
      <c r="J55" s="161">
        <f>IF($A$2=1,'mil mi val'!I39,'mil mi val'!I142)</f>
        <v>0.97289999999999999</v>
      </c>
      <c r="K55" s="161">
        <f>IF($A$2=1,'mil mi val'!J39,'mil mi val'!J142)</f>
        <v>0.97130000000000005</v>
      </c>
      <c r="L55" s="161">
        <f>IF($A$2=1,'mil mi val'!K39,'mil mi val'!K142)</f>
        <v>0.96989999999999998</v>
      </c>
      <c r="M55" s="161">
        <f>IF($A$2=1,'mil mi val'!L39,'mil mi val'!L142)</f>
        <v>0.96889999999999998</v>
      </c>
      <c r="N55" s="161">
        <f>IF($A$2=1,'mil mi val'!M39,'mil mi val'!M142)</f>
        <v>0.96819999999999995</v>
      </c>
      <c r="O55" s="161">
        <f>IF($A$2=1,'mil mi val'!N39,'mil mi val'!N142)</f>
        <v>0.9677</v>
      </c>
      <c r="P55" s="161">
        <f>IF($A$2=1,'mil mi val'!O39,'mil mi val'!O142)</f>
        <v>0.96730000000000005</v>
      </c>
      <c r="Q55" s="161">
        <f>IF($A$2=1,'mil mi val'!P39,'mil mi val'!P142)</f>
        <v>0.96709999999999996</v>
      </c>
      <c r="R55" s="161">
        <f>IF($A$2=1,'mil mi val'!Q39,'mil mi val'!Q142)</f>
        <v>0.96860000000000002</v>
      </c>
      <c r="S55" s="161">
        <f>IF($A$2=1,'mil mi val'!R39,'mil mi val'!R142)</f>
        <v>0.96860000000000002</v>
      </c>
      <c r="T55" s="161">
        <f>IF($A$2=1,'mil mi val'!S39,'mil mi val'!S142)</f>
        <v>0.96860000000000002</v>
      </c>
      <c r="U55" s="161">
        <f>IF($A$2=1,'mil mi val'!T39,'mil mi val'!T142)</f>
        <v>0.96860000000000002</v>
      </c>
      <c r="V55" s="161">
        <f>IF($A$2=1,'mil mi val'!U39,'mil mi val'!U142)</f>
        <v>0.96860000000000002</v>
      </c>
      <c r="W55" s="161">
        <f>IF($A$2=1,'mil mi val'!V39,'mil mi val'!V142)</f>
        <v>0.96860000000000002</v>
      </c>
      <c r="X55" s="161">
        <f>IF($A$2=1,'mil mi val'!W39,'mil mi val'!W142)</f>
        <v>0.96860000000000002</v>
      </c>
      <c r="Y55" s="161">
        <f>IF($A$2=1,'mil mi val'!X39,'mil mi val'!X142)</f>
        <v>0.96860000000000002</v>
      </c>
      <c r="Z55" s="161">
        <f>IF($A$2=1,'mil mi val'!Y39,'mil mi val'!Y142)</f>
        <v>0.96860000000000002</v>
      </c>
      <c r="AA55" s="161">
        <f>IF($A$2=1,'mil mi val'!Z39,'mil mi val'!Z142)</f>
        <v>0.96860000000000002</v>
      </c>
      <c r="AB55" s="161">
        <f>IF($A$2=1,'mil mi val'!AA39,'mil mi val'!AA142)</f>
        <v>0.96860000000000002</v>
      </c>
      <c r="AC55" s="161">
        <f>IF($A$2=1,'mil mi val'!AB39,'mil mi val'!AB142)</f>
        <v>0.96860000000000002</v>
      </c>
      <c r="AD55" s="161">
        <f>IF($A$2=1,'mil mi val'!AC39,'mil mi val'!AC142)</f>
        <v>0.96860000000000002</v>
      </c>
      <c r="AE55" s="161">
        <f>IF($A$2=1,'mil mi val'!AD39,'mil mi val'!AD142)</f>
        <v>0.96860000000000002</v>
      </c>
      <c r="AF55" s="161">
        <f>IF($A$2=1,'mil mi val'!AE39,'mil mi val'!AE142)</f>
        <v>0.96860000000000002</v>
      </c>
      <c r="AG55" s="161">
        <f>IF($A$2=1,'mil mi val'!AF39,'mil mi val'!AF142)</f>
        <v>0.96860000000000002</v>
      </c>
      <c r="AH55" s="161">
        <f>IF($A$2=1,'mil mi val'!AG39,'mil mi val'!AG142)</f>
        <v>0.96860000000000002</v>
      </c>
      <c r="AI55" s="161">
        <f>IF($A$2=1,'mil mi val'!AH39,'mil mi val'!AH142)</f>
        <v>0.96860000000000002</v>
      </c>
      <c r="AJ55" s="161">
        <f>IF($A$2=1,'mil mi val'!AI39,'mil mi val'!AI142)</f>
        <v>0.96860000000000002</v>
      </c>
      <c r="AK55" s="161">
        <f>IF($A$2=1,'mil mi val'!AJ39,'mil mi val'!AJ142)</f>
        <v>0.96860000000000002</v>
      </c>
      <c r="AL55" s="161">
        <f>IF($A$2=1,'mil mi val'!AK39,'mil mi val'!AK142)</f>
        <v>0.96860000000000002</v>
      </c>
      <c r="AM55" s="161">
        <f>IF($A$2=1,'mil mi val'!AL39,'mil mi val'!AL142)</f>
        <v>0.96860000000000002</v>
      </c>
      <c r="AN55" s="161">
        <f>IF($A$2=1,'mil mi val'!AM39,'mil mi val'!AM142)</f>
        <v>0.96860000000000002</v>
      </c>
      <c r="AO55" s="161">
        <f>IF($A$2=1,'mil mi val'!AN39,'mil mi val'!AN142)</f>
        <v>0.96860000000000002</v>
      </c>
      <c r="AP55" s="161">
        <f>IF($A$2=1,'mil mi val'!AO39,'mil mi val'!AO142)</f>
        <v>0.96860000000000002</v>
      </c>
      <c r="AQ55" s="161">
        <f>IF($A$2=1,'mil mi val'!AP39,'mil mi val'!AP142)</f>
        <v>0.96860000000000002</v>
      </c>
      <c r="AR55" s="161">
        <f>IF($A$2=1,'mil mi val'!AQ39,'mil mi val'!AQ142)</f>
        <v>0.96860000000000002</v>
      </c>
      <c r="AS55" s="161">
        <f>IF($A$2=1,'mil mi val'!AR39,'mil mi val'!AR142)</f>
        <v>0.96860000000000002</v>
      </c>
      <c r="AT55" s="161">
        <f>IF($A$2=1,'mil mi val'!AS39,'mil mi val'!AS142)</f>
        <v>0.96860000000000002</v>
      </c>
      <c r="AU55" s="161">
        <f>IF($A$2=1,'mil mi val'!AT39,'mil mi val'!AT142)</f>
        <v>0.96860000000000002</v>
      </c>
      <c r="AV55" s="161">
        <f>IF($A$2=1,'mil mi val'!AU39,'mil mi val'!AU142)</f>
        <v>0.96860000000000002</v>
      </c>
      <c r="AW55" s="161">
        <f>IF($A$2=1,'mil mi val'!AV39,'mil mi val'!AV142)</f>
        <v>0.96860000000000002</v>
      </c>
      <c r="AX55" s="161">
        <f>IF($A$2=1,'mil mi val'!AW39,'mil mi val'!AW142)</f>
        <v>0.96860000000000002</v>
      </c>
      <c r="AY55" s="161">
        <f>IF($A$2=1,'mil mi val'!AX39,'mil mi val'!AX142)</f>
        <v>0.96860000000000002</v>
      </c>
      <c r="AZ55" s="161">
        <f>IF($A$2=1,'mil mi val'!AY39,'mil mi val'!AY142)</f>
        <v>0.96860000000000002</v>
      </c>
      <c r="BA55" s="161">
        <f>IF($A$2=1,'mil mi val'!AZ39,'mil mi val'!AZ142)</f>
        <v>0.96860000000000002</v>
      </c>
      <c r="BB55" s="161">
        <f>IF($A$2=1,'mil mi val'!BA39,'mil mi val'!BA142)</f>
        <v>0.96860000000000002</v>
      </c>
      <c r="BC55" s="161">
        <f>IF($A$2=1,'mil mi val'!BB39,'mil mi val'!BB142)</f>
        <v>0.96860000000000002</v>
      </c>
      <c r="BD55" s="161">
        <f>IF($A$2=1,'mil mi val'!BC39,'mil mi val'!BC142)</f>
        <v>0.96860000000000002</v>
      </c>
      <c r="BE55" s="161">
        <f>IF($A$2=1,'mil mi val'!BD39,'mil mi val'!BD142)</f>
        <v>0.96860000000000002</v>
      </c>
      <c r="BF55" s="161">
        <f>IF($A$2=1,'mil mi val'!BE39,'mil mi val'!BE142)</f>
        <v>0.96860000000000002</v>
      </c>
      <c r="BG55" s="161">
        <f>IF($A$2=1,'mil mi val'!BF39,'mil mi val'!BF142)</f>
        <v>0.96860000000000002</v>
      </c>
      <c r="BH55" s="161">
        <f>IF($A$2=1,'mil mi val'!BG39,'mil mi val'!BG142)</f>
        <v>0.96860000000000002</v>
      </c>
      <c r="BI55" s="161">
        <f>IF($A$2=1,'mil mi val'!BH39,'mil mi val'!BH142)</f>
        <v>0.96860000000000002</v>
      </c>
      <c r="BJ55" s="161">
        <f>IF($A$2=1,'mil mi val'!BI39,'mil mi val'!BI142)</f>
        <v>0.96860000000000002</v>
      </c>
      <c r="BK55" s="161">
        <f>IF($A$2=1,'mil mi val'!BJ39,'mil mi val'!BJ142)</f>
        <v>0.96860000000000002</v>
      </c>
      <c r="BL55" s="161">
        <f>IF($A$2=1,'mil mi val'!BK39,'mil mi val'!BK142)</f>
        <v>0.96860000000000002</v>
      </c>
      <c r="BM55" s="161">
        <f>IF($A$2=1,'mil mi val'!BL39,'mil mi val'!BL142)</f>
        <v>0.96860000000000002</v>
      </c>
      <c r="BN55" s="161">
        <f>IF($A$2=1,'mil mi val'!BM39,'mil mi val'!BM142)</f>
        <v>0.96860000000000002</v>
      </c>
      <c r="BO55" s="161">
        <f>IF($A$2=1,'mil mi val'!BN39,'mil mi val'!BN142)</f>
        <v>0.96860000000000002</v>
      </c>
      <c r="BP55" s="161">
        <f>IF($A$2=1,'mil mi val'!BO39,'mil mi val'!BO142)</f>
        <v>0.96860000000000002</v>
      </c>
      <c r="BQ55" s="161">
        <f>IF($A$2=1,'mil mi val'!BP39,'mil mi val'!BP142)</f>
        <v>0.96860000000000002</v>
      </c>
      <c r="BR55" s="161">
        <f>IF($A$2=1,'mil mi val'!BQ39,'mil mi val'!BQ142)</f>
        <v>0.96860000000000002</v>
      </c>
      <c r="BS55" s="161">
        <f>IF($A$2=1,'mil mi val'!BR39,'mil mi val'!BR142)</f>
        <v>0.96860000000000002</v>
      </c>
      <c r="BT55" s="161">
        <f>IF($A$2=1,'mil mi val'!BS39,'mil mi val'!BS142)</f>
        <v>0.96860000000000002</v>
      </c>
      <c r="BU55" s="161">
        <f>IF($A$2=1,'mil mi val'!BT39,'mil mi val'!BT142)</f>
        <v>0.96860000000000002</v>
      </c>
      <c r="BV55" s="161">
        <f>IF($A$2=1,'mil mi val'!BU39,'mil mi val'!BU142)</f>
        <v>0.96860000000000002</v>
      </c>
      <c r="BW55" s="161">
        <f>IF($A$2=1,'mil mi val'!BV39,'mil mi val'!BV142)</f>
        <v>0.96860000000000002</v>
      </c>
      <c r="BX55" s="161">
        <f>IF($A$2=1,'mil mi val'!BW39,'mil mi val'!BW142)</f>
        <v>0.96860000000000002</v>
      </c>
      <c r="BY55" s="161">
        <f>IF($A$2=1,'mil mi val'!BX39,'mil mi val'!BX142)</f>
        <v>0.96860000000000002</v>
      </c>
      <c r="BZ55" s="161">
        <f>IF($A$2=1,'mil mi val'!BY39,'mil mi val'!BY142)</f>
        <v>0.96860000000000002</v>
      </c>
      <c r="CA55" s="161">
        <f>IF($A$2=1,'mil mi val'!BZ39,'mil mi val'!BZ142)</f>
        <v>0.96860000000000002</v>
      </c>
      <c r="CB55" s="161">
        <f>IF($A$2=1,'mil mi val'!CA39,'mil mi val'!CA142)</f>
        <v>0.96860000000000002</v>
      </c>
      <c r="CC55" s="161">
        <f>IF($A$2=1,'mil mi val'!CB39,'mil mi val'!CB142)</f>
        <v>0.96860000000000002</v>
      </c>
      <c r="CD55" s="161">
        <f>IF($A$2=1,'mil mi val'!CC39,'mil mi val'!CC142)</f>
        <v>0.96860000000000002</v>
      </c>
      <c r="CE55" s="161">
        <f>IF($A$2=1,'mil mi val'!CD39,'mil mi val'!CD142)</f>
        <v>0.96860000000000002</v>
      </c>
      <c r="CF55" s="161">
        <f>IF($A$2=1,'mil mi val'!CE39,'mil mi val'!CE142)</f>
        <v>0.96860000000000002</v>
      </c>
      <c r="CG55" s="161">
        <f>IF($A$2=1,'mil mi val'!CF39,'mil mi val'!CF142)</f>
        <v>0.96860000000000002</v>
      </c>
      <c r="CH55" s="161">
        <f>IF($A$2=1,'mil mi val'!CG39,'mil mi val'!CG142)</f>
        <v>0.96860000000000002</v>
      </c>
      <c r="CI55" s="161">
        <f>IF($A$2=1,'mil mi val'!CH39,'mil mi val'!CH142)</f>
        <v>0.96860000000000002</v>
      </c>
      <c r="CJ55" s="161">
        <f>IF($A$2=1,'mil mi val'!CI39,'mil mi val'!CI142)</f>
        <v>0.96860000000000002</v>
      </c>
      <c r="CK55" s="161">
        <f>IF($A$2=1,'mil mi val'!CJ39,'mil mi val'!CJ142)</f>
        <v>0.96860000000000002</v>
      </c>
      <c r="CL55" s="161">
        <f>IF($A$2=1,'mil mi val'!CK39,'mil mi val'!CK142)</f>
        <v>0.96860000000000002</v>
      </c>
      <c r="CM55" s="161">
        <f>IF($A$2=1,'mil mi val'!CL39,'mil mi val'!CL142)</f>
        <v>0.96860000000000002</v>
      </c>
      <c r="CN55" s="161">
        <f>IF($A$2=1,'mil mi val'!CM39,'mil mi val'!CM142)</f>
        <v>0.96860000000000002</v>
      </c>
      <c r="CO55" s="161">
        <f>IF($A$2=1,'mil mi val'!CN39,'mil mi val'!CN142)</f>
        <v>0.96860000000000002</v>
      </c>
      <c r="CP55" s="161">
        <f>IF($A$2=1,'mil mi val'!CO39,'mil mi val'!CO142)</f>
        <v>0.96860000000000002</v>
      </c>
      <c r="CQ55" s="161">
        <f>IF($A$2=1,'mil mi val'!CP39,'mil mi val'!CP142)</f>
        <v>0.96860000000000002</v>
      </c>
      <c r="CR55" s="161">
        <f>IF($A$2=1,'mil mi val'!CQ39,'mil mi val'!CQ142)</f>
        <v>0.96860000000000002</v>
      </c>
      <c r="CS55" s="161">
        <f>IF($A$2=1,'mil mi val'!CR39,'mil mi val'!CR142)</f>
        <v>0.96860000000000002</v>
      </c>
      <c r="CT55" s="161">
        <f>IF($A$2=1,'mil mi val'!CS39,'mil mi val'!CS142)</f>
        <v>0.96860000000000002</v>
      </c>
      <c r="CU55" s="161">
        <f>IF($A$2=1,'mil mi val'!CT39,'mil mi val'!CT142)</f>
        <v>0.96860000000000002</v>
      </c>
      <c r="CV55" s="161">
        <f>IF($A$2=1,'mil mi val'!CU39,'mil mi val'!CU142)</f>
        <v>0.96860000000000002</v>
      </c>
      <c r="CW55" s="161">
        <f>IF($A$2=1,'mil mi val'!CV39,'mil mi val'!CV142)</f>
        <v>0.96860000000000002</v>
      </c>
      <c r="CX55" s="161">
        <f>IF($A$2=1,'mil mi val'!CW39,'mil mi val'!CW142)</f>
        <v>0.96860000000000002</v>
      </c>
      <c r="CY55" s="161">
        <f>IF($A$2=1,'mil mi val'!CX39,'mil mi val'!CX142)</f>
        <v>0.96860000000000002</v>
      </c>
      <c r="CZ55" s="161">
        <f>IF($A$2=1,'mil mi val'!CY39,'mil mi val'!CY142)</f>
        <v>0.96860000000000002</v>
      </c>
      <c r="DA55" s="161">
        <f>IF($A$2=1,'mil mi val'!CZ39,'mil mi val'!CZ142)</f>
        <v>0.96860000000000002</v>
      </c>
      <c r="DB55" s="161">
        <f>IF($A$2=1,'mil mi val'!DA39,'mil mi val'!DA142)</f>
        <v>0.96860000000000002</v>
      </c>
      <c r="DC55" s="161">
        <f>IF($A$2=1,'mil mi val'!DB39,'mil mi val'!DB142)</f>
        <v>0.96860000000000002</v>
      </c>
      <c r="DD55" s="161">
        <f>IF($A$2=1,'mil mi val'!DC39,'mil mi val'!DC142)</f>
        <v>0</v>
      </c>
      <c r="DE55" s="161">
        <f>IF($A$2=1,'mil mi val'!DD39,'mil mi val'!DD142)</f>
        <v>0</v>
      </c>
      <c r="DF55" s="161">
        <f>IF($A$2=1,'mil mi val'!DE39,'mil mi val'!DE142)</f>
        <v>0</v>
      </c>
    </row>
    <row r="56" spans="2:110" ht="14.5" x14ac:dyDescent="0.35">
      <c r="B56" s="149">
        <v>51</v>
      </c>
      <c r="C56" s="161">
        <f>IF($A$2=1,'mil mi val'!B40,'mil mi val'!B143)</f>
        <v>1</v>
      </c>
      <c r="D56" s="161">
        <f>IF($A$2=1,'mil mi val'!C40,'mil mi val'!C143)</f>
        <v>0.99119999999999997</v>
      </c>
      <c r="E56" s="161">
        <f>IF($A$2=1,'mil mi val'!D40,'mil mi val'!D143)</f>
        <v>0.98770000000000002</v>
      </c>
      <c r="F56" s="161">
        <f>IF($A$2=1,'mil mi val'!E40,'mil mi val'!E143)</f>
        <v>0.98419999999999996</v>
      </c>
      <c r="G56" s="161">
        <f>IF($A$2=1,'mil mi val'!F40,'mil mi val'!F143)</f>
        <v>0.98089999999999999</v>
      </c>
      <c r="H56" s="161">
        <f>IF($A$2=1,'mil mi val'!G40,'mil mi val'!G143)</f>
        <v>0.97840000000000005</v>
      </c>
      <c r="I56" s="161">
        <f>IF($A$2=1,'mil mi val'!H40,'mil mi val'!H143)</f>
        <v>0.97629999999999995</v>
      </c>
      <c r="J56" s="161">
        <f>IF($A$2=1,'mil mi val'!I40,'mil mi val'!I143)</f>
        <v>0.97430000000000005</v>
      </c>
      <c r="K56" s="161">
        <f>IF($A$2=1,'mil mi val'!J40,'mil mi val'!J143)</f>
        <v>0.97260000000000002</v>
      </c>
      <c r="L56" s="161">
        <f>IF($A$2=1,'mil mi val'!K40,'mil mi val'!K143)</f>
        <v>0.97119999999999995</v>
      </c>
      <c r="M56" s="161">
        <f>IF($A$2=1,'mil mi val'!L40,'mil mi val'!L143)</f>
        <v>0.97</v>
      </c>
      <c r="N56" s="161">
        <f>IF($A$2=1,'mil mi val'!M40,'mil mi val'!M143)</f>
        <v>0.96919999999999995</v>
      </c>
      <c r="O56" s="161">
        <f>IF($A$2=1,'mil mi val'!N40,'mil mi val'!N143)</f>
        <v>0.96860000000000002</v>
      </c>
      <c r="P56" s="161">
        <f>IF($A$2=1,'mil mi val'!O40,'mil mi val'!O143)</f>
        <v>0.96809999999999996</v>
      </c>
      <c r="Q56" s="161">
        <f>IF($A$2=1,'mil mi val'!P40,'mil mi val'!P143)</f>
        <v>0.96779999999999999</v>
      </c>
      <c r="R56" s="161">
        <f>IF($A$2=1,'mil mi val'!Q40,'mil mi val'!Q143)</f>
        <v>0.96930000000000005</v>
      </c>
      <c r="S56" s="161">
        <f>IF($A$2=1,'mil mi val'!R40,'mil mi val'!R143)</f>
        <v>0.96930000000000005</v>
      </c>
      <c r="T56" s="161">
        <f>IF($A$2=1,'mil mi val'!S40,'mil mi val'!S143)</f>
        <v>0.96930000000000005</v>
      </c>
      <c r="U56" s="161">
        <f>IF($A$2=1,'mil mi val'!T40,'mil mi val'!T143)</f>
        <v>0.96930000000000005</v>
      </c>
      <c r="V56" s="161">
        <f>IF($A$2=1,'mil mi val'!U40,'mil mi val'!U143)</f>
        <v>0.96930000000000005</v>
      </c>
      <c r="W56" s="161">
        <f>IF($A$2=1,'mil mi val'!V40,'mil mi val'!V143)</f>
        <v>0.96930000000000005</v>
      </c>
      <c r="X56" s="161">
        <f>IF($A$2=1,'mil mi val'!W40,'mil mi val'!W143)</f>
        <v>0.96930000000000005</v>
      </c>
      <c r="Y56" s="161">
        <f>IF($A$2=1,'mil mi val'!X40,'mil mi val'!X143)</f>
        <v>0.96930000000000005</v>
      </c>
      <c r="Z56" s="161">
        <f>IF($A$2=1,'mil mi val'!Y40,'mil mi val'!Y143)</f>
        <v>0.96930000000000005</v>
      </c>
      <c r="AA56" s="161">
        <f>IF($A$2=1,'mil mi val'!Z40,'mil mi val'!Z143)</f>
        <v>0.96930000000000005</v>
      </c>
      <c r="AB56" s="161">
        <f>IF($A$2=1,'mil mi val'!AA40,'mil mi val'!AA143)</f>
        <v>0.96930000000000005</v>
      </c>
      <c r="AC56" s="161">
        <f>IF($A$2=1,'mil mi val'!AB40,'mil mi val'!AB143)</f>
        <v>0.96930000000000005</v>
      </c>
      <c r="AD56" s="161">
        <f>IF($A$2=1,'mil mi val'!AC40,'mil mi val'!AC143)</f>
        <v>0.96930000000000005</v>
      </c>
      <c r="AE56" s="161">
        <f>IF($A$2=1,'mil mi val'!AD40,'mil mi val'!AD143)</f>
        <v>0.96930000000000005</v>
      </c>
      <c r="AF56" s="161">
        <f>IF($A$2=1,'mil mi val'!AE40,'mil mi val'!AE143)</f>
        <v>0.96930000000000005</v>
      </c>
      <c r="AG56" s="161">
        <f>IF($A$2=1,'mil mi val'!AF40,'mil mi val'!AF143)</f>
        <v>0.96930000000000005</v>
      </c>
      <c r="AH56" s="161">
        <f>IF($A$2=1,'mil mi val'!AG40,'mil mi val'!AG143)</f>
        <v>0.96930000000000005</v>
      </c>
      <c r="AI56" s="161">
        <f>IF($A$2=1,'mil mi val'!AH40,'mil mi val'!AH143)</f>
        <v>0.96930000000000005</v>
      </c>
      <c r="AJ56" s="161">
        <f>IF($A$2=1,'mil mi val'!AI40,'mil mi val'!AI143)</f>
        <v>0.96930000000000005</v>
      </c>
      <c r="AK56" s="161">
        <f>IF($A$2=1,'mil mi val'!AJ40,'mil mi val'!AJ143)</f>
        <v>0.96930000000000005</v>
      </c>
      <c r="AL56" s="161">
        <f>IF($A$2=1,'mil mi val'!AK40,'mil mi val'!AK143)</f>
        <v>0.96930000000000005</v>
      </c>
      <c r="AM56" s="161">
        <f>IF($A$2=1,'mil mi val'!AL40,'mil mi val'!AL143)</f>
        <v>0.96930000000000005</v>
      </c>
      <c r="AN56" s="161">
        <f>IF($A$2=1,'mil mi val'!AM40,'mil mi val'!AM143)</f>
        <v>0.96930000000000005</v>
      </c>
      <c r="AO56" s="161">
        <f>IF($A$2=1,'mil mi val'!AN40,'mil mi val'!AN143)</f>
        <v>0.96930000000000005</v>
      </c>
      <c r="AP56" s="161">
        <f>IF($A$2=1,'mil mi val'!AO40,'mil mi val'!AO143)</f>
        <v>0.96930000000000005</v>
      </c>
      <c r="AQ56" s="161">
        <f>IF($A$2=1,'mil mi val'!AP40,'mil mi val'!AP143)</f>
        <v>0.96930000000000005</v>
      </c>
      <c r="AR56" s="161">
        <f>IF($A$2=1,'mil mi val'!AQ40,'mil mi val'!AQ143)</f>
        <v>0.96930000000000005</v>
      </c>
      <c r="AS56" s="161">
        <f>IF($A$2=1,'mil mi val'!AR40,'mil mi val'!AR143)</f>
        <v>0.96930000000000005</v>
      </c>
      <c r="AT56" s="161">
        <f>IF($A$2=1,'mil mi val'!AS40,'mil mi val'!AS143)</f>
        <v>0.96930000000000005</v>
      </c>
      <c r="AU56" s="161">
        <f>IF($A$2=1,'mil mi val'!AT40,'mil mi val'!AT143)</f>
        <v>0.96930000000000005</v>
      </c>
      <c r="AV56" s="161">
        <f>IF($A$2=1,'mil mi val'!AU40,'mil mi val'!AU143)</f>
        <v>0.96930000000000005</v>
      </c>
      <c r="AW56" s="161">
        <f>IF($A$2=1,'mil mi val'!AV40,'mil mi val'!AV143)</f>
        <v>0.96930000000000005</v>
      </c>
      <c r="AX56" s="161">
        <f>IF($A$2=1,'mil mi val'!AW40,'mil mi val'!AW143)</f>
        <v>0.96930000000000005</v>
      </c>
      <c r="AY56" s="161">
        <f>IF($A$2=1,'mil mi val'!AX40,'mil mi val'!AX143)</f>
        <v>0.96930000000000005</v>
      </c>
      <c r="AZ56" s="161">
        <f>IF($A$2=1,'mil mi val'!AY40,'mil mi val'!AY143)</f>
        <v>0.96930000000000005</v>
      </c>
      <c r="BA56" s="161">
        <f>IF($A$2=1,'mil mi val'!AZ40,'mil mi val'!AZ143)</f>
        <v>0.96930000000000005</v>
      </c>
      <c r="BB56" s="161">
        <f>IF($A$2=1,'mil mi val'!BA40,'mil mi val'!BA143)</f>
        <v>0.96930000000000005</v>
      </c>
      <c r="BC56" s="161">
        <f>IF($A$2=1,'mil mi val'!BB40,'mil mi val'!BB143)</f>
        <v>0.96930000000000005</v>
      </c>
      <c r="BD56" s="161">
        <f>IF($A$2=1,'mil mi val'!BC40,'mil mi val'!BC143)</f>
        <v>0.96930000000000005</v>
      </c>
      <c r="BE56" s="161">
        <f>IF($A$2=1,'mil mi val'!BD40,'mil mi val'!BD143)</f>
        <v>0.96930000000000005</v>
      </c>
      <c r="BF56" s="161">
        <f>IF($A$2=1,'mil mi val'!BE40,'mil mi val'!BE143)</f>
        <v>0.96930000000000005</v>
      </c>
      <c r="BG56" s="161">
        <f>IF($A$2=1,'mil mi val'!BF40,'mil mi val'!BF143)</f>
        <v>0.96930000000000005</v>
      </c>
      <c r="BH56" s="161">
        <f>IF($A$2=1,'mil mi val'!BG40,'mil mi val'!BG143)</f>
        <v>0.96930000000000005</v>
      </c>
      <c r="BI56" s="161">
        <f>IF($A$2=1,'mil mi val'!BH40,'mil mi val'!BH143)</f>
        <v>0.96930000000000005</v>
      </c>
      <c r="BJ56" s="161">
        <f>IF($A$2=1,'mil mi val'!BI40,'mil mi val'!BI143)</f>
        <v>0.96930000000000005</v>
      </c>
      <c r="BK56" s="161">
        <f>IF($A$2=1,'mil mi val'!BJ40,'mil mi val'!BJ143)</f>
        <v>0.96930000000000005</v>
      </c>
      <c r="BL56" s="161">
        <f>IF($A$2=1,'mil mi val'!BK40,'mil mi val'!BK143)</f>
        <v>0.96930000000000005</v>
      </c>
      <c r="BM56" s="161">
        <f>IF($A$2=1,'mil mi val'!BL40,'mil mi val'!BL143)</f>
        <v>0.96930000000000005</v>
      </c>
      <c r="BN56" s="161">
        <f>IF($A$2=1,'mil mi val'!BM40,'mil mi val'!BM143)</f>
        <v>0.96930000000000005</v>
      </c>
      <c r="BO56" s="161">
        <f>IF($A$2=1,'mil mi val'!BN40,'mil mi val'!BN143)</f>
        <v>0.96930000000000005</v>
      </c>
      <c r="BP56" s="161">
        <f>IF($A$2=1,'mil mi val'!BO40,'mil mi val'!BO143)</f>
        <v>0.96930000000000005</v>
      </c>
      <c r="BQ56" s="161">
        <f>IF($A$2=1,'mil mi val'!BP40,'mil mi val'!BP143)</f>
        <v>0.96930000000000005</v>
      </c>
      <c r="BR56" s="161">
        <f>IF($A$2=1,'mil mi val'!BQ40,'mil mi val'!BQ143)</f>
        <v>0.96930000000000005</v>
      </c>
      <c r="BS56" s="161">
        <f>IF($A$2=1,'mil mi val'!BR40,'mil mi val'!BR143)</f>
        <v>0.96930000000000005</v>
      </c>
      <c r="BT56" s="161">
        <f>IF($A$2=1,'mil mi val'!BS40,'mil mi val'!BS143)</f>
        <v>0.96930000000000005</v>
      </c>
      <c r="BU56" s="161">
        <f>IF($A$2=1,'mil mi val'!BT40,'mil mi val'!BT143)</f>
        <v>0.96930000000000005</v>
      </c>
      <c r="BV56" s="161">
        <f>IF($A$2=1,'mil mi val'!BU40,'mil mi val'!BU143)</f>
        <v>0.96930000000000005</v>
      </c>
      <c r="BW56" s="161">
        <f>IF($A$2=1,'mil mi val'!BV40,'mil mi val'!BV143)</f>
        <v>0.96930000000000005</v>
      </c>
      <c r="BX56" s="161">
        <f>IF($A$2=1,'mil mi val'!BW40,'mil mi val'!BW143)</f>
        <v>0.96930000000000005</v>
      </c>
      <c r="BY56" s="161">
        <f>IF($A$2=1,'mil mi val'!BX40,'mil mi val'!BX143)</f>
        <v>0.96930000000000005</v>
      </c>
      <c r="BZ56" s="161">
        <f>IF($A$2=1,'mil mi val'!BY40,'mil mi val'!BY143)</f>
        <v>0.96930000000000005</v>
      </c>
      <c r="CA56" s="161">
        <f>IF($A$2=1,'mil mi val'!BZ40,'mil mi val'!BZ143)</f>
        <v>0.96930000000000005</v>
      </c>
      <c r="CB56" s="161">
        <f>IF($A$2=1,'mil mi val'!CA40,'mil mi val'!CA143)</f>
        <v>0.96930000000000005</v>
      </c>
      <c r="CC56" s="161">
        <f>IF($A$2=1,'mil mi val'!CB40,'mil mi val'!CB143)</f>
        <v>0.96930000000000005</v>
      </c>
      <c r="CD56" s="161">
        <f>IF($A$2=1,'mil mi val'!CC40,'mil mi val'!CC143)</f>
        <v>0.96930000000000005</v>
      </c>
      <c r="CE56" s="161">
        <f>IF($A$2=1,'mil mi val'!CD40,'mil mi val'!CD143)</f>
        <v>0.96930000000000005</v>
      </c>
      <c r="CF56" s="161">
        <f>IF($A$2=1,'mil mi val'!CE40,'mil mi val'!CE143)</f>
        <v>0.96930000000000005</v>
      </c>
      <c r="CG56" s="161">
        <f>IF($A$2=1,'mil mi val'!CF40,'mil mi val'!CF143)</f>
        <v>0.96930000000000005</v>
      </c>
      <c r="CH56" s="161">
        <f>IF($A$2=1,'mil mi val'!CG40,'mil mi val'!CG143)</f>
        <v>0.96930000000000005</v>
      </c>
      <c r="CI56" s="161">
        <f>IF($A$2=1,'mil mi val'!CH40,'mil mi val'!CH143)</f>
        <v>0.96930000000000005</v>
      </c>
      <c r="CJ56" s="161">
        <f>IF($A$2=1,'mil mi val'!CI40,'mil mi val'!CI143)</f>
        <v>0.96930000000000005</v>
      </c>
      <c r="CK56" s="161">
        <f>IF($A$2=1,'mil mi val'!CJ40,'mil mi val'!CJ143)</f>
        <v>0.96930000000000005</v>
      </c>
      <c r="CL56" s="161">
        <f>IF($A$2=1,'mil mi val'!CK40,'mil mi val'!CK143)</f>
        <v>0.96930000000000005</v>
      </c>
      <c r="CM56" s="161">
        <f>IF($A$2=1,'mil mi val'!CL40,'mil mi val'!CL143)</f>
        <v>0.96930000000000005</v>
      </c>
      <c r="CN56" s="161">
        <f>IF($A$2=1,'mil mi val'!CM40,'mil mi val'!CM143)</f>
        <v>0.96930000000000005</v>
      </c>
      <c r="CO56" s="161">
        <f>IF($A$2=1,'mil mi val'!CN40,'mil mi val'!CN143)</f>
        <v>0.96930000000000005</v>
      </c>
      <c r="CP56" s="161">
        <f>IF($A$2=1,'mil mi val'!CO40,'mil mi val'!CO143)</f>
        <v>0.96930000000000005</v>
      </c>
      <c r="CQ56" s="161">
        <f>IF($A$2=1,'mil mi val'!CP40,'mil mi val'!CP143)</f>
        <v>0.96930000000000005</v>
      </c>
      <c r="CR56" s="161">
        <f>IF($A$2=1,'mil mi val'!CQ40,'mil mi val'!CQ143)</f>
        <v>0.96930000000000005</v>
      </c>
      <c r="CS56" s="161">
        <f>IF($A$2=1,'mil mi val'!CR40,'mil mi val'!CR143)</f>
        <v>0.96930000000000005</v>
      </c>
      <c r="CT56" s="161">
        <f>IF($A$2=1,'mil mi val'!CS40,'mil mi val'!CS143)</f>
        <v>0.96930000000000005</v>
      </c>
      <c r="CU56" s="161">
        <f>IF($A$2=1,'mil mi val'!CT40,'mil mi val'!CT143)</f>
        <v>0.96930000000000005</v>
      </c>
      <c r="CV56" s="161">
        <f>IF($A$2=1,'mil mi val'!CU40,'mil mi val'!CU143)</f>
        <v>0.96930000000000005</v>
      </c>
      <c r="CW56" s="161">
        <f>IF($A$2=1,'mil mi val'!CV40,'mil mi val'!CV143)</f>
        <v>0.96930000000000005</v>
      </c>
      <c r="CX56" s="161">
        <f>IF($A$2=1,'mil mi val'!CW40,'mil mi val'!CW143)</f>
        <v>0.96930000000000005</v>
      </c>
      <c r="CY56" s="161">
        <f>IF($A$2=1,'mil mi val'!CX40,'mil mi val'!CX143)</f>
        <v>0.96930000000000005</v>
      </c>
      <c r="CZ56" s="161">
        <f>IF($A$2=1,'mil mi val'!CY40,'mil mi val'!CY143)</f>
        <v>0.96930000000000005</v>
      </c>
      <c r="DA56" s="161">
        <f>IF($A$2=1,'mil mi val'!CZ40,'mil mi val'!CZ143)</f>
        <v>0.96930000000000005</v>
      </c>
      <c r="DB56" s="161">
        <f>IF($A$2=1,'mil mi val'!DA40,'mil mi val'!DA143)</f>
        <v>0.96930000000000005</v>
      </c>
      <c r="DC56" s="161">
        <f>IF($A$2=1,'mil mi val'!DB40,'mil mi val'!DB143)</f>
        <v>0.96930000000000005</v>
      </c>
      <c r="DD56" s="161">
        <f>IF($A$2=1,'mil mi val'!DC40,'mil mi val'!DC143)</f>
        <v>0</v>
      </c>
      <c r="DE56" s="161">
        <f>IF($A$2=1,'mil mi val'!DD40,'mil mi val'!DD143)</f>
        <v>0</v>
      </c>
      <c r="DF56" s="161">
        <f>IF($A$2=1,'mil mi val'!DE40,'mil mi val'!DE143)</f>
        <v>0</v>
      </c>
    </row>
    <row r="57" spans="2:110" ht="14.5" x14ac:dyDescent="0.35">
      <c r="B57" s="149">
        <v>52</v>
      </c>
      <c r="C57" s="161">
        <f>IF($A$2=1,'mil mi val'!B41,'mil mi val'!B144)</f>
        <v>1</v>
      </c>
      <c r="D57" s="161">
        <f>IF($A$2=1,'mil mi val'!C41,'mil mi val'!C144)</f>
        <v>0.99070000000000003</v>
      </c>
      <c r="E57" s="161">
        <f>IF($A$2=1,'mil mi val'!D41,'mil mi val'!D144)</f>
        <v>0.9879</v>
      </c>
      <c r="F57" s="161">
        <f>IF($A$2=1,'mil mi val'!E41,'mil mi val'!E144)</f>
        <v>0.9849</v>
      </c>
      <c r="G57" s="161">
        <f>IF($A$2=1,'mil mi val'!F41,'mil mi val'!F144)</f>
        <v>0.98209999999999997</v>
      </c>
      <c r="H57" s="161">
        <f>IF($A$2=1,'mil mi val'!G41,'mil mi val'!G144)</f>
        <v>0.97970000000000002</v>
      </c>
      <c r="I57" s="161">
        <f>IF($A$2=1,'mil mi val'!H41,'mil mi val'!H144)</f>
        <v>0.97770000000000001</v>
      </c>
      <c r="J57" s="161">
        <f>IF($A$2=1,'mil mi val'!I41,'mil mi val'!I144)</f>
        <v>0.97570000000000001</v>
      </c>
      <c r="K57" s="161">
        <f>IF($A$2=1,'mil mi val'!J41,'mil mi val'!J144)</f>
        <v>0.97389999999999999</v>
      </c>
      <c r="L57" s="161">
        <f>IF($A$2=1,'mil mi val'!K41,'mil mi val'!K144)</f>
        <v>0.97240000000000004</v>
      </c>
      <c r="M57" s="161">
        <f>IF($A$2=1,'mil mi val'!L41,'mil mi val'!L144)</f>
        <v>0.97109999999999996</v>
      </c>
      <c r="N57" s="161">
        <f>IF($A$2=1,'mil mi val'!M41,'mil mi val'!M144)</f>
        <v>0.97009999999999996</v>
      </c>
      <c r="O57" s="161">
        <f>IF($A$2=1,'mil mi val'!N41,'mil mi val'!N144)</f>
        <v>0.96940000000000004</v>
      </c>
      <c r="P57" s="161">
        <f>IF($A$2=1,'mil mi val'!O41,'mil mi val'!O144)</f>
        <v>0.96889999999999998</v>
      </c>
      <c r="Q57" s="161">
        <f>IF($A$2=1,'mil mi val'!P41,'mil mi val'!P144)</f>
        <v>0.96860000000000002</v>
      </c>
      <c r="R57" s="161">
        <f>IF($A$2=1,'mil mi val'!Q41,'mil mi val'!Q144)</f>
        <v>0.97009999999999996</v>
      </c>
      <c r="S57" s="161">
        <f>IF($A$2=1,'mil mi val'!R41,'mil mi val'!R144)</f>
        <v>0.97009999999999996</v>
      </c>
      <c r="T57" s="161">
        <f>IF($A$2=1,'mil mi val'!S41,'mil mi val'!S144)</f>
        <v>0.97009999999999996</v>
      </c>
      <c r="U57" s="161">
        <f>IF($A$2=1,'mil mi val'!T41,'mil mi val'!T144)</f>
        <v>0.97009999999999996</v>
      </c>
      <c r="V57" s="161">
        <f>IF($A$2=1,'mil mi val'!U41,'mil mi val'!U144)</f>
        <v>0.97009999999999996</v>
      </c>
      <c r="W57" s="161">
        <f>IF($A$2=1,'mil mi val'!V41,'mil mi val'!V144)</f>
        <v>0.97009999999999996</v>
      </c>
      <c r="X57" s="161">
        <f>IF($A$2=1,'mil mi val'!W41,'mil mi val'!W144)</f>
        <v>0.97009999999999996</v>
      </c>
      <c r="Y57" s="161">
        <f>IF($A$2=1,'mil mi val'!X41,'mil mi val'!X144)</f>
        <v>0.97009999999999996</v>
      </c>
      <c r="Z57" s="161">
        <f>IF($A$2=1,'mil mi val'!Y41,'mil mi val'!Y144)</f>
        <v>0.97009999999999996</v>
      </c>
      <c r="AA57" s="161">
        <f>IF($A$2=1,'mil mi val'!Z41,'mil mi val'!Z144)</f>
        <v>0.97009999999999996</v>
      </c>
      <c r="AB57" s="161">
        <f>IF($A$2=1,'mil mi val'!AA41,'mil mi val'!AA144)</f>
        <v>0.97009999999999996</v>
      </c>
      <c r="AC57" s="161">
        <f>IF($A$2=1,'mil mi val'!AB41,'mil mi val'!AB144)</f>
        <v>0.97009999999999996</v>
      </c>
      <c r="AD57" s="161">
        <f>IF($A$2=1,'mil mi val'!AC41,'mil mi val'!AC144)</f>
        <v>0.97009999999999996</v>
      </c>
      <c r="AE57" s="161">
        <f>IF($A$2=1,'mil mi val'!AD41,'mil mi val'!AD144)</f>
        <v>0.97009999999999996</v>
      </c>
      <c r="AF57" s="161">
        <f>IF($A$2=1,'mil mi val'!AE41,'mil mi val'!AE144)</f>
        <v>0.97009999999999996</v>
      </c>
      <c r="AG57" s="161">
        <f>IF($A$2=1,'mil mi val'!AF41,'mil mi val'!AF144)</f>
        <v>0.97009999999999996</v>
      </c>
      <c r="AH57" s="161">
        <f>IF($A$2=1,'mil mi val'!AG41,'mil mi val'!AG144)</f>
        <v>0.97009999999999996</v>
      </c>
      <c r="AI57" s="161">
        <f>IF($A$2=1,'mil mi val'!AH41,'mil mi val'!AH144)</f>
        <v>0.97009999999999996</v>
      </c>
      <c r="AJ57" s="161">
        <f>IF($A$2=1,'mil mi val'!AI41,'mil mi val'!AI144)</f>
        <v>0.97009999999999996</v>
      </c>
      <c r="AK57" s="161">
        <f>IF($A$2=1,'mil mi val'!AJ41,'mil mi val'!AJ144)</f>
        <v>0.97009999999999996</v>
      </c>
      <c r="AL57" s="161">
        <f>IF($A$2=1,'mil mi val'!AK41,'mil mi val'!AK144)</f>
        <v>0.97009999999999996</v>
      </c>
      <c r="AM57" s="161">
        <f>IF($A$2=1,'mil mi val'!AL41,'mil mi val'!AL144)</f>
        <v>0.97009999999999996</v>
      </c>
      <c r="AN57" s="161">
        <f>IF($A$2=1,'mil mi val'!AM41,'mil mi val'!AM144)</f>
        <v>0.97009999999999996</v>
      </c>
      <c r="AO57" s="161">
        <f>IF($A$2=1,'mil mi val'!AN41,'mil mi val'!AN144)</f>
        <v>0.97009999999999996</v>
      </c>
      <c r="AP57" s="161">
        <f>IF($A$2=1,'mil mi val'!AO41,'mil mi val'!AO144)</f>
        <v>0.97009999999999996</v>
      </c>
      <c r="AQ57" s="161">
        <f>IF($A$2=1,'mil mi val'!AP41,'mil mi val'!AP144)</f>
        <v>0.97009999999999996</v>
      </c>
      <c r="AR57" s="161">
        <f>IF($A$2=1,'mil mi val'!AQ41,'mil mi val'!AQ144)</f>
        <v>0.97009999999999996</v>
      </c>
      <c r="AS57" s="161">
        <f>IF($A$2=1,'mil mi val'!AR41,'mil mi val'!AR144)</f>
        <v>0.97009999999999996</v>
      </c>
      <c r="AT57" s="161">
        <f>IF($A$2=1,'mil mi val'!AS41,'mil mi val'!AS144)</f>
        <v>0.97009999999999996</v>
      </c>
      <c r="AU57" s="161">
        <f>IF($A$2=1,'mil mi val'!AT41,'mil mi val'!AT144)</f>
        <v>0.97009999999999996</v>
      </c>
      <c r="AV57" s="161">
        <f>IF($A$2=1,'mil mi val'!AU41,'mil mi val'!AU144)</f>
        <v>0.97009999999999996</v>
      </c>
      <c r="AW57" s="161">
        <f>IF($A$2=1,'mil mi val'!AV41,'mil mi val'!AV144)</f>
        <v>0.97009999999999996</v>
      </c>
      <c r="AX57" s="161">
        <f>IF($A$2=1,'mil mi val'!AW41,'mil mi val'!AW144)</f>
        <v>0.97009999999999996</v>
      </c>
      <c r="AY57" s="161">
        <f>IF($A$2=1,'mil mi val'!AX41,'mil mi val'!AX144)</f>
        <v>0.97009999999999996</v>
      </c>
      <c r="AZ57" s="161">
        <f>IF($A$2=1,'mil mi val'!AY41,'mil mi val'!AY144)</f>
        <v>0.97009999999999996</v>
      </c>
      <c r="BA57" s="161">
        <f>IF($A$2=1,'mil mi val'!AZ41,'mil mi val'!AZ144)</f>
        <v>0.97009999999999996</v>
      </c>
      <c r="BB57" s="161">
        <f>IF($A$2=1,'mil mi val'!BA41,'mil mi val'!BA144)</f>
        <v>0.97009999999999996</v>
      </c>
      <c r="BC57" s="161">
        <f>IF($A$2=1,'mil mi val'!BB41,'mil mi val'!BB144)</f>
        <v>0.97009999999999996</v>
      </c>
      <c r="BD57" s="161">
        <f>IF($A$2=1,'mil mi val'!BC41,'mil mi val'!BC144)</f>
        <v>0.97009999999999996</v>
      </c>
      <c r="BE57" s="161">
        <f>IF($A$2=1,'mil mi val'!BD41,'mil mi val'!BD144)</f>
        <v>0.97009999999999996</v>
      </c>
      <c r="BF57" s="161">
        <f>IF($A$2=1,'mil mi val'!BE41,'mil mi val'!BE144)</f>
        <v>0.97009999999999996</v>
      </c>
      <c r="BG57" s="161">
        <f>IF($A$2=1,'mil mi val'!BF41,'mil mi val'!BF144)</f>
        <v>0.97009999999999996</v>
      </c>
      <c r="BH57" s="161">
        <f>IF($A$2=1,'mil mi val'!BG41,'mil mi val'!BG144)</f>
        <v>0.97009999999999996</v>
      </c>
      <c r="BI57" s="161">
        <f>IF($A$2=1,'mil mi val'!BH41,'mil mi val'!BH144)</f>
        <v>0.97009999999999996</v>
      </c>
      <c r="BJ57" s="161">
        <f>IF($A$2=1,'mil mi val'!BI41,'mil mi val'!BI144)</f>
        <v>0.97009999999999996</v>
      </c>
      <c r="BK57" s="161">
        <f>IF($A$2=1,'mil mi val'!BJ41,'mil mi val'!BJ144)</f>
        <v>0.97009999999999996</v>
      </c>
      <c r="BL57" s="161">
        <f>IF($A$2=1,'mil mi val'!BK41,'mil mi val'!BK144)</f>
        <v>0.97009999999999996</v>
      </c>
      <c r="BM57" s="161">
        <f>IF($A$2=1,'mil mi val'!BL41,'mil mi val'!BL144)</f>
        <v>0.97009999999999996</v>
      </c>
      <c r="BN57" s="161">
        <f>IF($A$2=1,'mil mi val'!BM41,'mil mi val'!BM144)</f>
        <v>0.97009999999999996</v>
      </c>
      <c r="BO57" s="161">
        <f>IF($A$2=1,'mil mi val'!BN41,'mil mi val'!BN144)</f>
        <v>0.97009999999999996</v>
      </c>
      <c r="BP57" s="161">
        <f>IF($A$2=1,'mil mi val'!BO41,'mil mi val'!BO144)</f>
        <v>0.97009999999999996</v>
      </c>
      <c r="BQ57" s="161">
        <f>IF($A$2=1,'mil mi val'!BP41,'mil mi val'!BP144)</f>
        <v>0.97009999999999996</v>
      </c>
      <c r="BR57" s="161">
        <f>IF($A$2=1,'mil mi val'!BQ41,'mil mi val'!BQ144)</f>
        <v>0.97009999999999996</v>
      </c>
      <c r="BS57" s="161">
        <f>IF($A$2=1,'mil mi val'!BR41,'mil mi val'!BR144)</f>
        <v>0.97009999999999996</v>
      </c>
      <c r="BT57" s="161">
        <f>IF($A$2=1,'mil mi val'!BS41,'mil mi val'!BS144)</f>
        <v>0.97009999999999996</v>
      </c>
      <c r="BU57" s="161">
        <f>IF($A$2=1,'mil mi val'!BT41,'mil mi val'!BT144)</f>
        <v>0.97009999999999996</v>
      </c>
      <c r="BV57" s="161">
        <f>IF($A$2=1,'mil mi val'!BU41,'mil mi val'!BU144)</f>
        <v>0.97009999999999996</v>
      </c>
      <c r="BW57" s="161">
        <f>IF($A$2=1,'mil mi val'!BV41,'mil mi val'!BV144)</f>
        <v>0.97009999999999996</v>
      </c>
      <c r="BX57" s="161">
        <f>IF($A$2=1,'mil mi val'!BW41,'mil mi val'!BW144)</f>
        <v>0.97009999999999996</v>
      </c>
      <c r="BY57" s="161">
        <f>IF($A$2=1,'mil mi val'!BX41,'mil mi val'!BX144)</f>
        <v>0.97009999999999996</v>
      </c>
      <c r="BZ57" s="161">
        <f>IF($A$2=1,'mil mi val'!BY41,'mil mi val'!BY144)</f>
        <v>0.97009999999999996</v>
      </c>
      <c r="CA57" s="161">
        <f>IF($A$2=1,'mil mi val'!BZ41,'mil mi val'!BZ144)</f>
        <v>0.97009999999999996</v>
      </c>
      <c r="CB57" s="161">
        <f>IF($A$2=1,'mil mi val'!CA41,'mil mi val'!CA144)</f>
        <v>0.97009999999999996</v>
      </c>
      <c r="CC57" s="161">
        <f>IF($A$2=1,'mil mi val'!CB41,'mil mi val'!CB144)</f>
        <v>0.97009999999999996</v>
      </c>
      <c r="CD57" s="161">
        <f>IF($A$2=1,'mil mi val'!CC41,'mil mi val'!CC144)</f>
        <v>0.97009999999999996</v>
      </c>
      <c r="CE57" s="161">
        <f>IF($A$2=1,'mil mi val'!CD41,'mil mi val'!CD144)</f>
        <v>0.97009999999999996</v>
      </c>
      <c r="CF57" s="161">
        <f>IF($A$2=1,'mil mi val'!CE41,'mil mi val'!CE144)</f>
        <v>0.97009999999999996</v>
      </c>
      <c r="CG57" s="161">
        <f>IF($A$2=1,'mil mi val'!CF41,'mil mi val'!CF144)</f>
        <v>0.97009999999999996</v>
      </c>
      <c r="CH57" s="161">
        <f>IF($A$2=1,'mil mi val'!CG41,'mil mi val'!CG144)</f>
        <v>0.97009999999999996</v>
      </c>
      <c r="CI57" s="161">
        <f>IF($A$2=1,'mil mi val'!CH41,'mil mi val'!CH144)</f>
        <v>0.97009999999999996</v>
      </c>
      <c r="CJ57" s="161">
        <f>IF($A$2=1,'mil mi val'!CI41,'mil mi val'!CI144)</f>
        <v>0.97009999999999996</v>
      </c>
      <c r="CK57" s="161">
        <f>IF($A$2=1,'mil mi val'!CJ41,'mil mi val'!CJ144)</f>
        <v>0.97009999999999996</v>
      </c>
      <c r="CL57" s="161">
        <f>IF($A$2=1,'mil mi val'!CK41,'mil mi val'!CK144)</f>
        <v>0.97009999999999996</v>
      </c>
      <c r="CM57" s="161">
        <f>IF($A$2=1,'mil mi val'!CL41,'mil mi val'!CL144)</f>
        <v>0.97009999999999996</v>
      </c>
      <c r="CN57" s="161">
        <f>IF($A$2=1,'mil mi val'!CM41,'mil mi val'!CM144)</f>
        <v>0.97009999999999996</v>
      </c>
      <c r="CO57" s="161">
        <f>IF($A$2=1,'mil mi val'!CN41,'mil mi val'!CN144)</f>
        <v>0.97009999999999996</v>
      </c>
      <c r="CP57" s="161">
        <f>IF($A$2=1,'mil mi val'!CO41,'mil mi val'!CO144)</f>
        <v>0.97009999999999996</v>
      </c>
      <c r="CQ57" s="161">
        <f>IF($A$2=1,'mil mi val'!CP41,'mil mi val'!CP144)</f>
        <v>0.97009999999999996</v>
      </c>
      <c r="CR57" s="161">
        <f>IF($A$2=1,'mil mi val'!CQ41,'mil mi val'!CQ144)</f>
        <v>0.97009999999999996</v>
      </c>
      <c r="CS57" s="161">
        <f>IF($A$2=1,'mil mi val'!CR41,'mil mi val'!CR144)</f>
        <v>0.97009999999999996</v>
      </c>
      <c r="CT57" s="161">
        <f>IF($A$2=1,'mil mi val'!CS41,'mil mi val'!CS144)</f>
        <v>0.97009999999999996</v>
      </c>
      <c r="CU57" s="161">
        <f>IF($A$2=1,'mil mi val'!CT41,'mil mi val'!CT144)</f>
        <v>0.97009999999999996</v>
      </c>
      <c r="CV57" s="161">
        <f>IF($A$2=1,'mil mi val'!CU41,'mil mi val'!CU144)</f>
        <v>0.97009999999999996</v>
      </c>
      <c r="CW57" s="161">
        <f>IF($A$2=1,'mil mi val'!CV41,'mil mi val'!CV144)</f>
        <v>0.97009999999999996</v>
      </c>
      <c r="CX57" s="161">
        <f>IF($A$2=1,'mil mi val'!CW41,'mil mi val'!CW144)</f>
        <v>0.97009999999999996</v>
      </c>
      <c r="CY57" s="161">
        <f>IF($A$2=1,'mil mi val'!CX41,'mil mi val'!CX144)</f>
        <v>0.97009999999999996</v>
      </c>
      <c r="CZ57" s="161">
        <f>IF($A$2=1,'mil mi val'!CY41,'mil mi val'!CY144)</f>
        <v>0.97009999999999996</v>
      </c>
      <c r="DA57" s="161">
        <f>IF($A$2=1,'mil mi val'!CZ41,'mil mi val'!CZ144)</f>
        <v>0.97009999999999996</v>
      </c>
      <c r="DB57" s="161">
        <f>IF($A$2=1,'mil mi val'!DA41,'mil mi val'!DA144)</f>
        <v>0.97009999999999996</v>
      </c>
      <c r="DC57" s="161">
        <f>IF($A$2=1,'mil mi val'!DB41,'mil mi val'!DB144)</f>
        <v>0.97009999999999996</v>
      </c>
      <c r="DD57" s="161">
        <f>IF($A$2=1,'mil mi val'!DC41,'mil mi val'!DC144)</f>
        <v>0</v>
      </c>
      <c r="DE57" s="161">
        <f>IF($A$2=1,'mil mi val'!DD41,'mil mi val'!DD144)</f>
        <v>0</v>
      </c>
      <c r="DF57" s="161">
        <f>IF($A$2=1,'mil mi val'!DE41,'mil mi val'!DE144)</f>
        <v>0</v>
      </c>
    </row>
    <row r="58" spans="2:110" ht="14.5" x14ac:dyDescent="0.35">
      <c r="B58" s="149">
        <v>53</v>
      </c>
      <c r="C58" s="161">
        <f>IF($A$2=1,'mil mi val'!B42,'mil mi val'!B145)</f>
        <v>1</v>
      </c>
      <c r="D58" s="161">
        <f>IF($A$2=1,'mil mi val'!C42,'mil mi val'!C145)</f>
        <v>0.98980000000000001</v>
      </c>
      <c r="E58" s="161">
        <f>IF($A$2=1,'mil mi val'!D42,'mil mi val'!D145)</f>
        <v>0.98770000000000002</v>
      </c>
      <c r="F58" s="161">
        <f>IF($A$2=1,'mil mi val'!E42,'mil mi val'!E145)</f>
        <v>0.98529999999999995</v>
      </c>
      <c r="G58" s="161">
        <f>IF($A$2=1,'mil mi val'!F42,'mil mi val'!F145)</f>
        <v>0.98299999999999998</v>
      </c>
      <c r="H58" s="161">
        <f>IF($A$2=1,'mil mi val'!G42,'mil mi val'!G145)</f>
        <v>0.98080000000000001</v>
      </c>
      <c r="I58" s="161">
        <f>IF($A$2=1,'mil mi val'!H42,'mil mi val'!H145)</f>
        <v>0.97889999999999999</v>
      </c>
      <c r="J58" s="161">
        <f>IF($A$2=1,'mil mi val'!I42,'mil mi val'!I145)</f>
        <v>0.97699999999999998</v>
      </c>
      <c r="K58" s="161">
        <f>IF($A$2=1,'mil mi val'!J42,'mil mi val'!J145)</f>
        <v>0.97509999999999997</v>
      </c>
      <c r="L58" s="161">
        <f>IF($A$2=1,'mil mi val'!K42,'mil mi val'!K145)</f>
        <v>0.97350000000000003</v>
      </c>
      <c r="M58" s="161">
        <f>IF($A$2=1,'mil mi val'!L42,'mil mi val'!L145)</f>
        <v>0.97219999999999995</v>
      </c>
      <c r="N58" s="161">
        <f>IF($A$2=1,'mil mi val'!M42,'mil mi val'!M145)</f>
        <v>0.97109999999999996</v>
      </c>
      <c r="O58" s="161">
        <f>IF($A$2=1,'mil mi val'!N42,'mil mi val'!N145)</f>
        <v>0.97030000000000005</v>
      </c>
      <c r="P58" s="161">
        <f>IF($A$2=1,'mil mi val'!O42,'mil mi val'!O145)</f>
        <v>0.96970000000000001</v>
      </c>
      <c r="Q58" s="161">
        <f>IF($A$2=1,'mil mi val'!P42,'mil mi val'!P145)</f>
        <v>0.96930000000000005</v>
      </c>
      <c r="R58" s="161">
        <f>IF($A$2=1,'mil mi val'!Q42,'mil mi val'!Q145)</f>
        <v>0.9708</v>
      </c>
      <c r="S58" s="161">
        <f>IF($A$2=1,'mil mi val'!R42,'mil mi val'!R145)</f>
        <v>0.9708</v>
      </c>
      <c r="T58" s="161">
        <f>IF($A$2=1,'mil mi val'!S42,'mil mi val'!S145)</f>
        <v>0.9708</v>
      </c>
      <c r="U58" s="161">
        <f>IF($A$2=1,'mil mi val'!T42,'mil mi val'!T145)</f>
        <v>0.9708</v>
      </c>
      <c r="V58" s="161">
        <f>IF($A$2=1,'mil mi val'!U42,'mil mi val'!U145)</f>
        <v>0.9708</v>
      </c>
      <c r="W58" s="161">
        <f>IF($A$2=1,'mil mi val'!V42,'mil mi val'!V145)</f>
        <v>0.9708</v>
      </c>
      <c r="X58" s="161">
        <f>IF($A$2=1,'mil mi val'!W42,'mil mi val'!W145)</f>
        <v>0.9708</v>
      </c>
      <c r="Y58" s="161">
        <f>IF($A$2=1,'mil mi val'!X42,'mil mi val'!X145)</f>
        <v>0.9708</v>
      </c>
      <c r="Z58" s="161">
        <f>IF($A$2=1,'mil mi val'!Y42,'mil mi val'!Y145)</f>
        <v>0.9708</v>
      </c>
      <c r="AA58" s="161">
        <f>IF($A$2=1,'mil mi val'!Z42,'mil mi val'!Z145)</f>
        <v>0.9708</v>
      </c>
      <c r="AB58" s="161">
        <f>IF($A$2=1,'mil mi val'!AA42,'mil mi val'!AA145)</f>
        <v>0.9708</v>
      </c>
      <c r="AC58" s="161">
        <f>IF($A$2=1,'mil mi val'!AB42,'mil mi val'!AB145)</f>
        <v>0.9708</v>
      </c>
      <c r="AD58" s="161">
        <f>IF($A$2=1,'mil mi val'!AC42,'mil mi val'!AC145)</f>
        <v>0.9708</v>
      </c>
      <c r="AE58" s="161">
        <f>IF($A$2=1,'mil mi val'!AD42,'mil mi val'!AD145)</f>
        <v>0.9708</v>
      </c>
      <c r="AF58" s="161">
        <f>IF($A$2=1,'mil mi val'!AE42,'mil mi val'!AE145)</f>
        <v>0.9708</v>
      </c>
      <c r="AG58" s="161">
        <f>IF($A$2=1,'mil mi val'!AF42,'mil mi val'!AF145)</f>
        <v>0.9708</v>
      </c>
      <c r="AH58" s="161">
        <f>IF($A$2=1,'mil mi val'!AG42,'mil mi val'!AG145)</f>
        <v>0.9708</v>
      </c>
      <c r="AI58" s="161">
        <f>IF($A$2=1,'mil mi val'!AH42,'mil mi val'!AH145)</f>
        <v>0.9708</v>
      </c>
      <c r="AJ58" s="161">
        <f>IF($A$2=1,'mil mi val'!AI42,'mil mi val'!AI145)</f>
        <v>0.9708</v>
      </c>
      <c r="AK58" s="161">
        <f>IF($A$2=1,'mil mi val'!AJ42,'mil mi val'!AJ145)</f>
        <v>0.9708</v>
      </c>
      <c r="AL58" s="161">
        <f>IF($A$2=1,'mil mi val'!AK42,'mil mi val'!AK145)</f>
        <v>0.9708</v>
      </c>
      <c r="AM58" s="161">
        <f>IF($A$2=1,'mil mi val'!AL42,'mil mi val'!AL145)</f>
        <v>0.9708</v>
      </c>
      <c r="AN58" s="161">
        <f>IF($A$2=1,'mil mi val'!AM42,'mil mi val'!AM145)</f>
        <v>0.9708</v>
      </c>
      <c r="AO58" s="161">
        <f>IF($A$2=1,'mil mi val'!AN42,'mil mi val'!AN145)</f>
        <v>0.9708</v>
      </c>
      <c r="AP58" s="161">
        <f>IF($A$2=1,'mil mi val'!AO42,'mil mi val'!AO145)</f>
        <v>0.9708</v>
      </c>
      <c r="AQ58" s="161">
        <f>IF($A$2=1,'mil mi val'!AP42,'mil mi val'!AP145)</f>
        <v>0.9708</v>
      </c>
      <c r="AR58" s="161">
        <f>IF($A$2=1,'mil mi val'!AQ42,'mil mi val'!AQ145)</f>
        <v>0.9708</v>
      </c>
      <c r="AS58" s="161">
        <f>IF($A$2=1,'mil mi val'!AR42,'mil mi val'!AR145)</f>
        <v>0.9708</v>
      </c>
      <c r="AT58" s="161">
        <f>IF($A$2=1,'mil mi val'!AS42,'mil mi val'!AS145)</f>
        <v>0.9708</v>
      </c>
      <c r="AU58" s="161">
        <f>IF($A$2=1,'mil mi val'!AT42,'mil mi val'!AT145)</f>
        <v>0.9708</v>
      </c>
      <c r="AV58" s="161">
        <f>IF($A$2=1,'mil mi val'!AU42,'mil mi val'!AU145)</f>
        <v>0.9708</v>
      </c>
      <c r="AW58" s="161">
        <f>IF($A$2=1,'mil mi val'!AV42,'mil mi val'!AV145)</f>
        <v>0.9708</v>
      </c>
      <c r="AX58" s="161">
        <f>IF($A$2=1,'mil mi val'!AW42,'mil mi val'!AW145)</f>
        <v>0.9708</v>
      </c>
      <c r="AY58" s="161">
        <f>IF($A$2=1,'mil mi val'!AX42,'mil mi val'!AX145)</f>
        <v>0.9708</v>
      </c>
      <c r="AZ58" s="161">
        <f>IF($A$2=1,'mil mi val'!AY42,'mil mi val'!AY145)</f>
        <v>0.9708</v>
      </c>
      <c r="BA58" s="161">
        <f>IF($A$2=1,'mil mi val'!AZ42,'mil mi val'!AZ145)</f>
        <v>0.9708</v>
      </c>
      <c r="BB58" s="161">
        <f>IF($A$2=1,'mil mi val'!BA42,'mil mi val'!BA145)</f>
        <v>0.9708</v>
      </c>
      <c r="BC58" s="161">
        <f>IF($A$2=1,'mil mi val'!BB42,'mil mi val'!BB145)</f>
        <v>0.9708</v>
      </c>
      <c r="BD58" s="161">
        <f>IF($A$2=1,'mil mi val'!BC42,'mil mi val'!BC145)</f>
        <v>0.9708</v>
      </c>
      <c r="BE58" s="161">
        <f>IF($A$2=1,'mil mi val'!BD42,'mil mi val'!BD145)</f>
        <v>0.9708</v>
      </c>
      <c r="BF58" s="161">
        <f>IF($A$2=1,'mil mi val'!BE42,'mil mi val'!BE145)</f>
        <v>0.9708</v>
      </c>
      <c r="BG58" s="161">
        <f>IF($A$2=1,'mil mi val'!BF42,'mil mi val'!BF145)</f>
        <v>0.9708</v>
      </c>
      <c r="BH58" s="161">
        <f>IF($A$2=1,'mil mi val'!BG42,'mil mi val'!BG145)</f>
        <v>0.9708</v>
      </c>
      <c r="BI58" s="161">
        <f>IF($A$2=1,'mil mi val'!BH42,'mil mi val'!BH145)</f>
        <v>0.9708</v>
      </c>
      <c r="BJ58" s="161">
        <f>IF($A$2=1,'mil mi val'!BI42,'mil mi val'!BI145)</f>
        <v>0.9708</v>
      </c>
      <c r="BK58" s="161">
        <f>IF($A$2=1,'mil mi val'!BJ42,'mil mi val'!BJ145)</f>
        <v>0.9708</v>
      </c>
      <c r="BL58" s="161">
        <f>IF($A$2=1,'mil mi val'!BK42,'mil mi val'!BK145)</f>
        <v>0.9708</v>
      </c>
      <c r="BM58" s="161">
        <f>IF($A$2=1,'mil mi val'!BL42,'mil mi val'!BL145)</f>
        <v>0.9708</v>
      </c>
      <c r="BN58" s="161">
        <f>IF($A$2=1,'mil mi val'!BM42,'mil mi val'!BM145)</f>
        <v>0.9708</v>
      </c>
      <c r="BO58" s="161">
        <f>IF($A$2=1,'mil mi val'!BN42,'mil mi val'!BN145)</f>
        <v>0.9708</v>
      </c>
      <c r="BP58" s="161">
        <f>IF($A$2=1,'mil mi val'!BO42,'mil mi val'!BO145)</f>
        <v>0.9708</v>
      </c>
      <c r="BQ58" s="161">
        <f>IF($A$2=1,'mil mi val'!BP42,'mil mi val'!BP145)</f>
        <v>0.9708</v>
      </c>
      <c r="BR58" s="161">
        <f>IF($A$2=1,'mil mi val'!BQ42,'mil mi val'!BQ145)</f>
        <v>0.9708</v>
      </c>
      <c r="BS58" s="161">
        <f>IF($A$2=1,'mil mi val'!BR42,'mil mi val'!BR145)</f>
        <v>0.9708</v>
      </c>
      <c r="BT58" s="161">
        <f>IF($A$2=1,'mil mi val'!BS42,'mil mi val'!BS145)</f>
        <v>0.9708</v>
      </c>
      <c r="BU58" s="161">
        <f>IF($A$2=1,'mil mi val'!BT42,'mil mi val'!BT145)</f>
        <v>0.9708</v>
      </c>
      <c r="BV58" s="161">
        <f>IF($A$2=1,'mil mi val'!BU42,'mil mi val'!BU145)</f>
        <v>0.9708</v>
      </c>
      <c r="BW58" s="161">
        <f>IF($A$2=1,'mil mi val'!BV42,'mil mi val'!BV145)</f>
        <v>0.9708</v>
      </c>
      <c r="BX58" s="161">
        <f>IF($A$2=1,'mil mi val'!BW42,'mil mi val'!BW145)</f>
        <v>0.9708</v>
      </c>
      <c r="BY58" s="161">
        <f>IF($A$2=1,'mil mi val'!BX42,'mil mi val'!BX145)</f>
        <v>0.9708</v>
      </c>
      <c r="BZ58" s="161">
        <f>IF($A$2=1,'mil mi val'!BY42,'mil mi val'!BY145)</f>
        <v>0.9708</v>
      </c>
      <c r="CA58" s="161">
        <f>IF($A$2=1,'mil mi val'!BZ42,'mil mi val'!BZ145)</f>
        <v>0.9708</v>
      </c>
      <c r="CB58" s="161">
        <f>IF($A$2=1,'mil mi val'!CA42,'mil mi val'!CA145)</f>
        <v>0.9708</v>
      </c>
      <c r="CC58" s="161">
        <f>IF($A$2=1,'mil mi val'!CB42,'mil mi val'!CB145)</f>
        <v>0.9708</v>
      </c>
      <c r="CD58" s="161">
        <f>IF($A$2=1,'mil mi val'!CC42,'mil mi val'!CC145)</f>
        <v>0.9708</v>
      </c>
      <c r="CE58" s="161">
        <f>IF($A$2=1,'mil mi val'!CD42,'mil mi val'!CD145)</f>
        <v>0.9708</v>
      </c>
      <c r="CF58" s="161">
        <f>IF($A$2=1,'mil mi val'!CE42,'mil mi val'!CE145)</f>
        <v>0.9708</v>
      </c>
      <c r="CG58" s="161">
        <f>IF($A$2=1,'mil mi val'!CF42,'mil mi val'!CF145)</f>
        <v>0.9708</v>
      </c>
      <c r="CH58" s="161">
        <f>IF($A$2=1,'mil mi val'!CG42,'mil mi val'!CG145)</f>
        <v>0.9708</v>
      </c>
      <c r="CI58" s="161">
        <f>IF($A$2=1,'mil mi val'!CH42,'mil mi val'!CH145)</f>
        <v>0.9708</v>
      </c>
      <c r="CJ58" s="161">
        <f>IF($A$2=1,'mil mi val'!CI42,'mil mi val'!CI145)</f>
        <v>0.9708</v>
      </c>
      <c r="CK58" s="161">
        <f>IF($A$2=1,'mil mi val'!CJ42,'mil mi val'!CJ145)</f>
        <v>0.9708</v>
      </c>
      <c r="CL58" s="161">
        <f>IF($A$2=1,'mil mi val'!CK42,'mil mi val'!CK145)</f>
        <v>0.9708</v>
      </c>
      <c r="CM58" s="161">
        <f>IF($A$2=1,'mil mi val'!CL42,'mil mi val'!CL145)</f>
        <v>0.9708</v>
      </c>
      <c r="CN58" s="161">
        <f>IF($A$2=1,'mil mi val'!CM42,'mil mi val'!CM145)</f>
        <v>0.9708</v>
      </c>
      <c r="CO58" s="161">
        <f>IF($A$2=1,'mil mi val'!CN42,'mil mi val'!CN145)</f>
        <v>0.9708</v>
      </c>
      <c r="CP58" s="161">
        <f>IF($A$2=1,'mil mi val'!CO42,'mil mi val'!CO145)</f>
        <v>0.9708</v>
      </c>
      <c r="CQ58" s="161">
        <f>IF($A$2=1,'mil mi val'!CP42,'mil mi val'!CP145)</f>
        <v>0.9708</v>
      </c>
      <c r="CR58" s="161">
        <f>IF($A$2=1,'mil mi val'!CQ42,'mil mi val'!CQ145)</f>
        <v>0.9708</v>
      </c>
      <c r="CS58" s="161">
        <f>IF($A$2=1,'mil mi val'!CR42,'mil mi val'!CR145)</f>
        <v>0.9708</v>
      </c>
      <c r="CT58" s="161">
        <f>IF($A$2=1,'mil mi val'!CS42,'mil mi val'!CS145)</f>
        <v>0.9708</v>
      </c>
      <c r="CU58" s="161">
        <f>IF($A$2=1,'mil mi val'!CT42,'mil mi val'!CT145)</f>
        <v>0.9708</v>
      </c>
      <c r="CV58" s="161">
        <f>IF($A$2=1,'mil mi val'!CU42,'mil mi val'!CU145)</f>
        <v>0.9708</v>
      </c>
      <c r="CW58" s="161">
        <f>IF($A$2=1,'mil mi val'!CV42,'mil mi val'!CV145)</f>
        <v>0.9708</v>
      </c>
      <c r="CX58" s="161">
        <f>IF($A$2=1,'mil mi val'!CW42,'mil mi val'!CW145)</f>
        <v>0.9708</v>
      </c>
      <c r="CY58" s="161">
        <f>IF($A$2=1,'mil mi val'!CX42,'mil mi val'!CX145)</f>
        <v>0.9708</v>
      </c>
      <c r="CZ58" s="161">
        <f>IF($A$2=1,'mil mi val'!CY42,'mil mi val'!CY145)</f>
        <v>0.9708</v>
      </c>
      <c r="DA58" s="161">
        <f>IF($A$2=1,'mil mi val'!CZ42,'mil mi val'!CZ145)</f>
        <v>0.9708</v>
      </c>
      <c r="DB58" s="161">
        <f>IF($A$2=1,'mil mi val'!DA42,'mil mi val'!DA145)</f>
        <v>0.9708</v>
      </c>
      <c r="DC58" s="161">
        <f>IF($A$2=1,'mil mi val'!DB42,'mil mi val'!DB145)</f>
        <v>0.9708</v>
      </c>
      <c r="DD58" s="161">
        <f>IF($A$2=1,'mil mi val'!DC42,'mil mi val'!DC145)</f>
        <v>0</v>
      </c>
      <c r="DE58" s="161">
        <f>IF($A$2=1,'mil mi val'!DD42,'mil mi val'!DD145)</f>
        <v>0</v>
      </c>
      <c r="DF58" s="161">
        <f>IF($A$2=1,'mil mi val'!DE42,'mil mi val'!DE145)</f>
        <v>0</v>
      </c>
    </row>
    <row r="59" spans="2:110" ht="14.5" x14ac:dyDescent="0.35">
      <c r="B59" s="149">
        <v>54</v>
      </c>
      <c r="C59" s="161">
        <f>IF($A$2=1,'mil mi val'!B43,'mil mi val'!B146)</f>
        <v>1</v>
      </c>
      <c r="D59" s="161">
        <f>IF($A$2=1,'mil mi val'!C43,'mil mi val'!C146)</f>
        <v>0.98850000000000005</v>
      </c>
      <c r="E59" s="161">
        <f>IF($A$2=1,'mil mi val'!D43,'mil mi val'!D146)</f>
        <v>0.98719999999999997</v>
      </c>
      <c r="F59" s="161">
        <f>IF($A$2=1,'mil mi val'!E43,'mil mi val'!E146)</f>
        <v>0.98550000000000004</v>
      </c>
      <c r="G59" s="161">
        <f>IF($A$2=1,'mil mi val'!F43,'mil mi val'!F146)</f>
        <v>0.98360000000000003</v>
      </c>
      <c r="H59" s="161">
        <f>IF($A$2=1,'mil mi val'!G43,'mil mi val'!G146)</f>
        <v>0.98180000000000001</v>
      </c>
      <c r="I59" s="161">
        <f>IF($A$2=1,'mil mi val'!H43,'mil mi val'!H146)</f>
        <v>0.98</v>
      </c>
      <c r="J59" s="161">
        <f>IF($A$2=1,'mil mi val'!I43,'mil mi val'!I146)</f>
        <v>0.97809999999999997</v>
      </c>
      <c r="K59" s="161">
        <f>IF($A$2=1,'mil mi val'!J43,'mil mi val'!J146)</f>
        <v>0.97629999999999995</v>
      </c>
      <c r="L59" s="161">
        <f>IF($A$2=1,'mil mi val'!K43,'mil mi val'!K146)</f>
        <v>0.97460000000000002</v>
      </c>
      <c r="M59" s="161">
        <f>IF($A$2=1,'mil mi val'!L43,'mil mi val'!L146)</f>
        <v>0.97319999999999995</v>
      </c>
      <c r="N59" s="161">
        <f>IF($A$2=1,'mil mi val'!M43,'mil mi val'!M146)</f>
        <v>0.97209999999999996</v>
      </c>
      <c r="O59" s="161">
        <f>IF($A$2=1,'mil mi val'!N43,'mil mi val'!N146)</f>
        <v>0.97119999999999995</v>
      </c>
      <c r="P59" s="161">
        <f>IF($A$2=1,'mil mi val'!O43,'mil mi val'!O146)</f>
        <v>0.97050000000000003</v>
      </c>
      <c r="Q59" s="161">
        <f>IF($A$2=1,'mil mi val'!P43,'mil mi val'!P146)</f>
        <v>0.97</v>
      </c>
      <c r="R59" s="161">
        <f>IF($A$2=1,'mil mi val'!Q43,'mil mi val'!Q146)</f>
        <v>0.97150000000000003</v>
      </c>
      <c r="S59" s="161">
        <f>IF($A$2=1,'mil mi val'!R43,'mil mi val'!R146)</f>
        <v>0.97150000000000003</v>
      </c>
      <c r="T59" s="161">
        <f>IF($A$2=1,'mil mi val'!S43,'mil mi val'!S146)</f>
        <v>0.97150000000000003</v>
      </c>
      <c r="U59" s="161">
        <f>IF($A$2=1,'mil mi val'!T43,'mil mi val'!T146)</f>
        <v>0.97150000000000003</v>
      </c>
      <c r="V59" s="161">
        <f>IF($A$2=1,'mil mi val'!U43,'mil mi val'!U146)</f>
        <v>0.97150000000000003</v>
      </c>
      <c r="W59" s="161">
        <f>IF($A$2=1,'mil mi val'!V43,'mil mi val'!V146)</f>
        <v>0.97150000000000003</v>
      </c>
      <c r="X59" s="161">
        <f>IF($A$2=1,'mil mi val'!W43,'mil mi val'!W146)</f>
        <v>0.97150000000000003</v>
      </c>
      <c r="Y59" s="161">
        <f>IF($A$2=1,'mil mi val'!X43,'mil mi val'!X146)</f>
        <v>0.97150000000000003</v>
      </c>
      <c r="Z59" s="161">
        <f>IF($A$2=1,'mil mi val'!Y43,'mil mi val'!Y146)</f>
        <v>0.97150000000000003</v>
      </c>
      <c r="AA59" s="161">
        <f>IF($A$2=1,'mil mi val'!Z43,'mil mi val'!Z146)</f>
        <v>0.97150000000000003</v>
      </c>
      <c r="AB59" s="161">
        <f>IF($A$2=1,'mil mi val'!AA43,'mil mi val'!AA146)</f>
        <v>0.97150000000000003</v>
      </c>
      <c r="AC59" s="161">
        <f>IF($A$2=1,'mil mi val'!AB43,'mil mi val'!AB146)</f>
        <v>0.97150000000000003</v>
      </c>
      <c r="AD59" s="161">
        <f>IF($A$2=1,'mil mi val'!AC43,'mil mi val'!AC146)</f>
        <v>0.97150000000000003</v>
      </c>
      <c r="AE59" s="161">
        <f>IF($A$2=1,'mil mi val'!AD43,'mil mi val'!AD146)</f>
        <v>0.97150000000000003</v>
      </c>
      <c r="AF59" s="161">
        <f>IF($A$2=1,'mil mi val'!AE43,'mil mi val'!AE146)</f>
        <v>0.97150000000000003</v>
      </c>
      <c r="AG59" s="161">
        <f>IF($A$2=1,'mil mi val'!AF43,'mil mi val'!AF146)</f>
        <v>0.97150000000000003</v>
      </c>
      <c r="AH59" s="161">
        <f>IF($A$2=1,'mil mi val'!AG43,'mil mi val'!AG146)</f>
        <v>0.97150000000000003</v>
      </c>
      <c r="AI59" s="161">
        <f>IF($A$2=1,'mil mi val'!AH43,'mil mi val'!AH146)</f>
        <v>0.97150000000000003</v>
      </c>
      <c r="AJ59" s="161">
        <f>IF($A$2=1,'mil mi val'!AI43,'mil mi val'!AI146)</f>
        <v>0.97150000000000003</v>
      </c>
      <c r="AK59" s="161">
        <f>IF($A$2=1,'mil mi val'!AJ43,'mil mi val'!AJ146)</f>
        <v>0.97150000000000003</v>
      </c>
      <c r="AL59" s="161">
        <f>IF($A$2=1,'mil mi val'!AK43,'mil mi val'!AK146)</f>
        <v>0.97150000000000003</v>
      </c>
      <c r="AM59" s="161">
        <f>IF($A$2=1,'mil mi val'!AL43,'mil mi val'!AL146)</f>
        <v>0.97150000000000003</v>
      </c>
      <c r="AN59" s="161">
        <f>IF($A$2=1,'mil mi val'!AM43,'mil mi val'!AM146)</f>
        <v>0.97150000000000003</v>
      </c>
      <c r="AO59" s="161">
        <f>IF($A$2=1,'mil mi val'!AN43,'mil mi val'!AN146)</f>
        <v>0.97150000000000003</v>
      </c>
      <c r="AP59" s="161">
        <f>IF($A$2=1,'mil mi val'!AO43,'mil mi val'!AO146)</f>
        <v>0.97150000000000003</v>
      </c>
      <c r="AQ59" s="161">
        <f>IF($A$2=1,'mil mi val'!AP43,'mil mi val'!AP146)</f>
        <v>0.97150000000000003</v>
      </c>
      <c r="AR59" s="161">
        <f>IF($A$2=1,'mil mi val'!AQ43,'mil mi val'!AQ146)</f>
        <v>0.97150000000000003</v>
      </c>
      <c r="AS59" s="161">
        <f>IF($A$2=1,'mil mi val'!AR43,'mil mi val'!AR146)</f>
        <v>0.97150000000000003</v>
      </c>
      <c r="AT59" s="161">
        <f>IF($A$2=1,'mil mi val'!AS43,'mil mi val'!AS146)</f>
        <v>0.97150000000000003</v>
      </c>
      <c r="AU59" s="161">
        <f>IF($A$2=1,'mil mi val'!AT43,'mil mi val'!AT146)</f>
        <v>0.97150000000000003</v>
      </c>
      <c r="AV59" s="161">
        <f>IF($A$2=1,'mil mi val'!AU43,'mil mi val'!AU146)</f>
        <v>0.97150000000000003</v>
      </c>
      <c r="AW59" s="161">
        <f>IF($A$2=1,'mil mi val'!AV43,'mil mi val'!AV146)</f>
        <v>0.97150000000000003</v>
      </c>
      <c r="AX59" s="161">
        <f>IF($A$2=1,'mil mi val'!AW43,'mil mi val'!AW146)</f>
        <v>0.97150000000000003</v>
      </c>
      <c r="AY59" s="161">
        <f>IF($A$2=1,'mil mi val'!AX43,'mil mi val'!AX146)</f>
        <v>0.97150000000000003</v>
      </c>
      <c r="AZ59" s="161">
        <f>IF($A$2=1,'mil mi val'!AY43,'mil mi val'!AY146)</f>
        <v>0.97150000000000003</v>
      </c>
      <c r="BA59" s="161">
        <f>IF($A$2=1,'mil mi val'!AZ43,'mil mi val'!AZ146)</f>
        <v>0.97150000000000003</v>
      </c>
      <c r="BB59" s="161">
        <f>IF($A$2=1,'mil mi val'!BA43,'mil mi val'!BA146)</f>
        <v>0.97150000000000003</v>
      </c>
      <c r="BC59" s="161">
        <f>IF($A$2=1,'mil mi val'!BB43,'mil mi val'!BB146)</f>
        <v>0.97150000000000003</v>
      </c>
      <c r="BD59" s="161">
        <f>IF($A$2=1,'mil mi val'!BC43,'mil mi val'!BC146)</f>
        <v>0.97150000000000003</v>
      </c>
      <c r="BE59" s="161">
        <f>IF($A$2=1,'mil mi val'!BD43,'mil mi val'!BD146)</f>
        <v>0.97150000000000003</v>
      </c>
      <c r="BF59" s="161">
        <f>IF($A$2=1,'mil mi val'!BE43,'mil mi val'!BE146)</f>
        <v>0.97150000000000003</v>
      </c>
      <c r="BG59" s="161">
        <f>IF($A$2=1,'mil mi val'!BF43,'mil mi val'!BF146)</f>
        <v>0.97150000000000003</v>
      </c>
      <c r="BH59" s="161">
        <f>IF($A$2=1,'mil mi val'!BG43,'mil mi val'!BG146)</f>
        <v>0.97150000000000003</v>
      </c>
      <c r="BI59" s="161">
        <f>IF($A$2=1,'mil mi val'!BH43,'mil mi val'!BH146)</f>
        <v>0.97150000000000003</v>
      </c>
      <c r="BJ59" s="161">
        <f>IF($A$2=1,'mil mi val'!BI43,'mil mi val'!BI146)</f>
        <v>0.97150000000000003</v>
      </c>
      <c r="BK59" s="161">
        <f>IF($A$2=1,'mil mi val'!BJ43,'mil mi val'!BJ146)</f>
        <v>0.97150000000000003</v>
      </c>
      <c r="BL59" s="161">
        <f>IF($A$2=1,'mil mi val'!BK43,'mil mi val'!BK146)</f>
        <v>0.97150000000000003</v>
      </c>
      <c r="BM59" s="161">
        <f>IF($A$2=1,'mil mi val'!BL43,'mil mi val'!BL146)</f>
        <v>0.97150000000000003</v>
      </c>
      <c r="BN59" s="161">
        <f>IF($A$2=1,'mil mi val'!BM43,'mil mi val'!BM146)</f>
        <v>0.97150000000000003</v>
      </c>
      <c r="BO59" s="161">
        <f>IF($A$2=1,'mil mi val'!BN43,'mil mi val'!BN146)</f>
        <v>0.97150000000000003</v>
      </c>
      <c r="BP59" s="161">
        <f>IF($A$2=1,'mil mi val'!BO43,'mil mi val'!BO146)</f>
        <v>0.97150000000000003</v>
      </c>
      <c r="BQ59" s="161">
        <f>IF($A$2=1,'mil mi val'!BP43,'mil mi val'!BP146)</f>
        <v>0.97150000000000003</v>
      </c>
      <c r="BR59" s="161">
        <f>IF($A$2=1,'mil mi val'!BQ43,'mil mi val'!BQ146)</f>
        <v>0.97150000000000003</v>
      </c>
      <c r="BS59" s="161">
        <f>IF($A$2=1,'mil mi val'!BR43,'mil mi val'!BR146)</f>
        <v>0.97150000000000003</v>
      </c>
      <c r="BT59" s="161">
        <f>IF($A$2=1,'mil mi val'!BS43,'mil mi val'!BS146)</f>
        <v>0.97150000000000003</v>
      </c>
      <c r="BU59" s="161">
        <f>IF($A$2=1,'mil mi val'!BT43,'mil mi val'!BT146)</f>
        <v>0.97150000000000003</v>
      </c>
      <c r="BV59" s="161">
        <f>IF($A$2=1,'mil mi val'!BU43,'mil mi val'!BU146)</f>
        <v>0.97150000000000003</v>
      </c>
      <c r="BW59" s="161">
        <f>IF($A$2=1,'mil mi val'!BV43,'mil mi val'!BV146)</f>
        <v>0.97150000000000003</v>
      </c>
      <c r="BX59" s="161">
        <f>IF($A$2=1,'mil mi val'!BW43,'mil mi val'!BW146)</f>
        <v>0.97150000000000003</v>
      </c>
      <c r="BY59" s="161">
        <f>IF($A$2=1,'mil mi val'!BX43,'mil mi val'!BX146)</f>
        <v>0.97150000000000003</v>
      </c>
      <c r="BZ59" s="161">
        <f>IF($A$2=1,'mil mi val'!BY43,'mil mi val'!BY146)</f>
        <v>0.97150000000000003</v>
      </c>
      <c r="CA59" s="161">
        <f>IF($A$2=1,'mil mi val'!BZ43,'mil mi val'!BZ146)</f>
        <v>0.97150000000000003</v>
      </c>
      <c r="CB59" s="161">
        <f>IF($A$2=1,'mil mi val'!CA43,'mil mi val'!CA146)</f>
        <v>0.97150000000000003</v>
      </c>
      <c r="CC59" s="161">
        <f>IF($A$2=1,'mil mi val'!CB43,'mil mi val'!CB146)</f>
        <v>0.97150000000000003</v>
      </c>
      <c r="CD59" s="161">
        <f>IF($A$2=1,'mil mi val'!CC43,'mil mi val'!CC146)</f>
        <v>0.97150000000000003</v>
      </c>
      <c r="CE59" s="161">
        <f>IF($A$2=1,'mil mi val'!CD43,'mil mi val'!CD146)</f>
        <v>0.97150000000000003</v>
      </c>
      <c r="CF59" s="161">
        <f>IF($A$2=1,'mil mi val'!CE43,'mil mi val'!CE146)</f>
        <v>0.97150000000000003</v>
      </c>
      <c r="CG59" s="161">
        <f>IF($A$2=1,'mil mi val'!CF43,'mil mi val'!CF146)</f>
        <v>0.97150000000000003</v>
      </c>
      <c r="CH59" s="161">
        <f>IF($A$2=1,'mil mi val'!CG43,'mil mi val'!CG146)</f>
        <v>0.97150000000000003</v>
      </c>
      <c r="CI59" s="161">
        <f>IF($A$2=1,'mil mi val'!CH43,'mil mi val'!CH146)</f>
        <v>0.97150000000000003</v>
      </c>
      <c r="CJ59" s="161">
        <f>IF($A$2=1,'mil mi val'!CI43,'mil mi val'!CI146)</f>
        <v>0.97150000000000003</v>
      </c>
      <c r="CK59" s="161">
        <f>IF($A$2=1,'mil mi val'!CJ43,'mil mi val'!CJ146)</f>
        <v>0.97150000000000003</v>
      </c>
      <c r="CL59" s="161">
        <f>IF($A$2=1,'mil mi val'!CK43,'mil mi val'!CK146)</f>
        <v>0.97150000000000003</v>
      </c>
      <c r="CM59" s="161">
        <f>IF($A$2=1,'mil mi val'!CL43,'mil mi val'!CL146)</f>
        <v>0.97150000000000003</v>
      </c>
      <c r="CN59" s="161">
        <f>IF($A$2=1,'mil mi val'!CM43,'mil mi val'!CM146)</f>
        <v>0.97150000000000003</v>
      </c>
      <c r="CO59" s="161">
        <f>IF($A$2=1,'mil mi val'!CN43,'mil mi val'!CN146)</f>
        <v>0.97150000000000003</v>
      </c>
      <c r="CP59" s="161">
        <f>IF($A$2=1,'mil mi val'!CO43,'mil mi val'!CO146)</f>
        <v>0.97150000000000003</v>
      </c>
      <c r="CQ59" s="161">
        <f>IF($A$2=1,'mil mi val'!CP43,'mil mi val'!CP146)</f>
        <v>0.97150000000000003</v>
      </c>
      <c r="CR59" s="161">
        <f>IF($A$2=1,'mil mi val'!CQ43,'mil mi val'!CQ146)</f>
        <v>0.97150000000000003</v>
      </c>
      <c r="CS59" s="161">
        <f>IF($A$2=1,'mil mi val'!CR43,'mil mi val'!CR146)</f>
        <v>0.97150000000000003</v>
      </c>
      <c r="CT59" s="161">
        <f>IF($A$2=1,'mil mi val'!CS43,'mil mi val'!CS146)</f>
        <v>0.97150000000000003</v>
      </c>
      <c r="CU59" s="161">
        <f>IF($A$2=1,'mil mi val'!CT43,'mil mi val'!CT146)</f>
        <v>0.97150000000000003</v>
      </c>
      <c r="CV59" s="161">
        <f>IF($A$2=1,'mil mi val'!CU43,'mil mi val'!CU146)</f>
        <v>0.97150000000000003</v>
      </c>
      <c r="CW59" s="161">
        <f>IF($A$2=1,'mil mi val'!CV43,'mil mi val'!CV146)</f>
        <v>0.97150000000000003</v>
      </c>
      <c r="CX59" s="161">
        <f>IF($A$2=1,'mil mi val'!CW43,'mil mi val'!CW146)</f>
        <v>0.97150000000000003</v>
      </c>
      <c r="CY59" s="161">
        <f>IF($A$2=1,'mil mi val'!CX43,'mil mi val'!CX146)</f>
        <v>0.97150000000000003</v>
      </c>
      <c r="CZ59" s="161">
        <f>IF($A$2=1,'mil mi val'!CY43,'mil mi val'!CY146)</f>
        <v>0.97150000000000003</v>
      </c>
      <c r="DA59" s="161">
        <f>IF($A$2=1,'mil mi val'!CZ43,'mil mi val'!CZ146)</f>
        <v>0.97150000000000003</v>
      </c>
      <c r="DB59" s="161">
        <f>IF($A$2=1,'mil mi val'!DA43,'mil mi val'!DA146)</f>
        <v>0.97150000000000003</v>
      </c>
      <c r="DC59" s="161">
        <f>IF($A$2=1,'mil mi val'!DB43,'mil mi val'!DB146)</f>
        <v>0.97150000000000003</v>
      </c>
      <c r="DD59" s="161">
        <f>IF($A$2=1,'mil mi val'!DC43,'mil mi val'!DC146)</f>
        <v>0</v>
      </c>
      <c r="DE59" s="161">
        <f>IF($A$2=1,'mil mi val'!DD43,'mil mi val'!DD146)</f>
        <v>0</v>
      </c>
      <c r="DF59" s="161">
        <f>IF($A$2=1,'mil mi val'!DE43,'mil mi val'!DE146)</f>
        <v>0</v>
      </c>
    </row>
    <row r="60" spans="2:110" ht="14.5" x14ac:dyDescent="0.35">
      <c r="B60" s="149">
        <v>55</v>
      </c>
      <c r="C60" s="161">
        <f>IF($A$2=1,'mil mi val'!B44,'mil mi val'!B147)</f>
        <v>1</v>
      </c>
      <c r="D60" s="161">
        <f>IF($A$2=1,'mil mi val'!C44,'mil mi val'!C147)</f>
        <v>0.98709999999999998</v>
      </c>
      <c r="E60" s="161">
        <f>IF($A$2=1,'mil mi val'!D44,'mil mi val'!D147)</f>
        <v>0.98640000000000005</v>
      </c>
      <c r="F60" s="161">
        <f>IF($A$2=1,'mil mi val'!E44,'mil mi val'!E147)</f>
        <v>0.98529999999999995</v>
      </c>
      <c r="G60" s="161">
        <f>IF($A$2=1,'mil mi val'!F44,'mil mi val'!F147)</f>
        <v>0.98399999999999999</v>
      </c>
      <c r="H60" s="161">
        <f>IF($A$2=1,'mil mi val'!G44,'mil mi val'!G147)</f>
        <v>0.98250000000000004</v>
      </c>
      <c r="I60" s="161">
        <f>IF($A$2=1,'mil mi val'!H44,'mil mi val'!H147)</f>
        <v>0.98089999999999999</v>
      </c>
      <c r="J60" s="161">
        <f>IF($A$2=1,'mil mi val'!I44,'mil mi val'!I147)</f>
        <v>0.97909999999999997</v>
      </c>
      <c r="K60" s="161">
        <f>IF($A$2=1,'mil mi val'!J44,'mil mi val'!J147)</f>
        <v>0.97729999999999995</v>
      </c>
      <c r="L60" s="161">
        <f>IF($A$2=1,'mil mi val'!K44,'mil mi val'!K147)</f>
        <v>0.97570000000000001</v>
      </c>
      <c r="M60" s="161">
        <f>IF($A$2=1,'mil mi val'!L44,'mil mi val'!L147)</f>
        <v>0.97419999999999995</v>
      </c>
      <c r="N60" s="161">
        <f>IF($A$2=1,'mil mi val'!M44,'mil mi val'!M147)</f>
        <v>0.97299999999999998</v>
      </c>
      <c r="O60" s="161">
        <f>IF($A$2=1,'mil mi val'!N44,'mil mi val'!N147)</f>
        <v>0.97199999999999998</v>
      </c>
      <c r="P60" s="161">
        <f>IF($A$2=1,'mil mi val'!O44,'mil mi val'!O147)</f>
        <v>0.97130000000000005</v>
      </c>
      <c r="Q60" s="161">
        <f>IF($A$2=1,'mil mi val'!P44,'mil mi val'!P147)</f>
        <v>0.9708</v>
      </c>
      <c r="R60" s="161">
        <f>IF($A$2=1,'mil mi val'!Q44,'mil mi val'!Q147)</f>
        <v>0.97219999999999995</v>
      </c>
      <c r="S60" s="161">
        <f>IF($A$2=1,'mil mi val'!R44,'mil mi val'!R147)</f>
        <v>0.97219999999999995</v>
      </c>
      <c r="T60" s="161">
        <f>IF($A$2=1,'mil mi val'!S44,'mil mi val'!S147)</f>
        <v>0.97219999999999995</v>
      </c>
      <c r="U60" s="161">
        <f>IF($A$2=1,'mil mi val'!T44,'mil mi val'!T147)</f>
        <v>0.97219999999999995</v>
      </c>
      <c r="V60" s="161">
        <f>IF($A$2=1,'mil mi val'!U44,'mil mi val'!U147)</f>
        <v>0.97219999999999995</v>
      </c>
      <c r="W60" s="161">
        <f>IF($A$2=1,'mil mi val'!V44,'mil mi val'!V147)</f>
        <v>0.97219999999999995</v>
      </c>
      <c r="X60" s="161">
        <f>IF($A$2=1,'mil mi val'!W44,'mil mi val'!W147)</f>
        <v>0.97219999999999995</v>
      </c>
      <c r="Y60" s="161">
        <f>IF($A$2=1,'mil mi val'!X44,'mil mi val'!X147)</f>
        <v>0.97219999999999995</v>
      </c>
      <c r="Z60" s="161">
        <f>IF($A$2=1,'mil mi val'!Y44,'mil mi val'!Y147)</f>
        <v>0.97219999999999995</v>
      </c>
      <c r="AA60" s="161">
        <f>IF($A$2=1,'mil mi val'!Z44,'mil mi val'!Z147)</f>
        <v>0.97219999999999995</v>
      </c>
      <c r="AB60" s="161">
        <f>IF($A$2=1,'mil mi val'!AA44,'mil mi val'!AA147)</f>
        <v>0.97219999999999995</v>
      </c>
      <c r="AC60" s="161">
        <f>IF($A$2=1,'mil mi val'!AB44,'mil mi val'!AB147)</f>
        <v>0.97219999999999995</v>
      </c>
      <c r="AD60" s="161">
        <f>IF($A$2=1,'mil mi val'!AC44,'mil mi val'!AC147)</f>
        <v>0.97219999999999995</v>
      </c>
      <c r="AE60" s="161">
        <f>IF($A$2=1,'mil mi val'!AD44,'mil mi val'!AD147)</f>
        <v>0.97219999999999995</v>
      </c>
      <c r="AF60" s="161">
        <f>IF($A$2=1,'mil mi val'!AE44,'mil mi val'!AE147)</f>
        <v>0.97219999999999995</v>
      </c>
      <c r="AG60" s="161">
        <f>IF($A$2=1,'mil mi val'!AF44,'mil mi val'!AF147)</f>
        <v>0.97219999999999995</v>
      </c>
      <c r="AH60" s="161">
        <f>IF($A$2=1,'mil mi val'!AG44,'mil mi val'!AG147)</f>
        <v>0.97219999999999995</v>
      </c>
      <c r="AI60" s="161">
        <f>IF($A$2=1,'mil mi val'!AH44,'mil mi val'!AH147)</f>
        <v>0.97219999999999995</v>
      </c>
      <c r="AJ60" s="161">
        <f>IF($A$2=1,'mil mi val'!AI44,'mil mi val'!AI147)</f>
        <v>0.97219999999999995</v>
      </c>
      <c r="AK60" s="161">
        <f>IF($A$2=1,'mil mi val'!AJ44,'mil mi val'!AJ147)</f>
        <v>0.97219999999999995</v>
      </c>
      <c r="AL60" s="161">
        <f>IF($A$2=1,'mil mi val'!AK44,'mil mi val'!AK147)</f>
        <v>0.97219999999999995</v>
      </c>
      <c r="AM60" s="161">
        <f>IF($A$2=1,'mil mi val'!AL44,'mil mi val'!AL147)</f>
        <v>0.97219999999999995</v>
      </c>
      <c r="AN60" s="161">
        <f>IF($A$2=1,'mil mi val'!AM44,'mil mi val'!AM147)</f>
        <v>0.97219999999999995</v>
      </c>
      <c r="AO60" s="161">
        <f>IF($A$2=1,'mil mi val'!AN44,'mil mi val'!AN147)</f>
        <v>0.97219999999999995</v>
      </c>
      <c r="AP60" s="161">
        <f>IF($A$2=1,'mil mi val'!AO44,'mil mi val'!AO147)</f>
        <v>0.97219999999999995</v>
      </c>
      <c r="AQ60" s="161">
        <f>IF($A$2=1,'mil mi val'!AP44,'mil mi val'!AP147)</f>
        <v>0.97219999999999995</v>
      </c>
      <c r="AR60" s="161">
        <f>IF($A$2=1,'mil mi val'!AQ44,'mil mi val'!AQ147)</f>
        <v>0.97219999999999995</v>
      </c>
      <c r="AS60" s="161">
        <f>IF($A$2=1,'mil mi val'!AR44,'mil mi val'!AR147)</f>
        <v>0.97219999999999995</v>
      </c>
      <c r="AT60" s="161">
        <f>IF($A$2=1,'mil mi val'!AS44,'mil mi val'!AS147)</f>
        <v>0.97219999999999995</v>
      </c>
      <c r="AU60" s="161">
        <f>IF($A$2=1,'mil mi val'!AT44,'mil mi val'!AT147)</f>
        <v>0.97219999999999995</v>
      </c>
      <c r="AV60" s="161">
        <f>IF($A$2=1,'mil mi val'!AU44,'mil mi val'!AU147)</f>
        <v>0.97219999999999995</v>
      </c>
      <c r="AW60" s="161">
        <f>IF($A$2=1,'mil mi val'!AV44,'mil mi val'!AV147)</f>
        <v>0.97219999999999995</v>
      </c>
      <c r="AX60" s="161">
        <f>IF($A$2=1,'mil mi val'!AW44,'mil mi val'!AW147)</f>
        <v>0.97219999999999995</v>
      </c>
      <c r="AY60" s="161">
        <f>IF($A$2=1,'mil mi val'!AX44,'mil mi val'!AX147)</f>
        <v>0.97219999999999995</v>
      </c>
      <c r="AZ60" s="161">
        <f>IF($A$2=1,'mil mi val'!AY44,'mil mi val'!AY147)</f>
        <v>0.97219999999999995</v>
      </c>
      <c r="BA60" s="161">
        <f>IF($A$2=1,'mil mi val'!AZ44,'mil mi val'!AZ147)</f>
        <v>0.97219999999999995</v>
      </c>
      <c r="BB60" s="161">
        <f>IF($A$2=1,'mil mi val'!BA44,'mil mi val'!BA147)</f>
        <v>0.97219999999999995</v>
      </c>
      <c r="BC60" s="161">
        <f>IF($A$2=1,'mil mi val'!BB44,'mil mi val'!BB147)</f>
        <v>0.97219999999999995</v>
      </c>
      <c r="BD60" s="161">
        <f>IF($A$2=1,'mil mi val'!BC44,'mil mi val'!BC147)</f>
        <v>0.97219999999999995</v>
      </c>
      <c r="BE60" s="161">
        <f>IF($A$2=1,'mil mi val'!BD44,'mil mi val'!BD147)</f>
        <v>0.97219999999999995</v>
      </c>
      <c r="BF60" s="161">
        <f>IF($A$2=1,'mil mi val'!BE44,'mil mi val'!BE147)</f>
        <v>0.97219999999999995</v>
      </c>
      <c r="BG60" s="161">
        <f>IF($A$2=1,'mil mi val'!BF44,'mil mi val'!BF147)</f>
        <v>0.97219999999999995</v>
      </c>
      <c r="BH60" s="161">
        <f>IF($A$2=1,'mil mi val'!BG44,'mil mi val'!BG147)</f>
        <v>0.97219999999999995</v>
      </c>
      <c r="BI60" s="161">
        <f>IF($A$2=1,'mil mi val'!BH44,'mil mi val'!BH147)</f>
        <v>0.97219999999999995</v>
      </c>
      <c r="BJ60" s="161">
        <f>IF($A$2=1,'mil mi val'!BI44,'mil mi val'!BI147)</f>
        <v>0.97219999999999995</v>
      </c>
      <c r="BK60" s="161">
        <f>IF($A$2=1,'mil mi val'!BJ44,'mil mi val'!BJ147)</f>
        <v>0.97219999999999995</v>
      </c>
      <c r="BL60" s="161">
        <f>IF($A$2=1,'mil mi val'!BK44,'mil mi val'!BK147)</f>
        <v>0.97219999999999995</v>
      </c>
      <c r="BM60" s="161">
        <f>IF($A$2=1,'mil mi val'!BL44,'mil mi val'!BL147)</f>
        <v>0.97219999999999995</v>
      </c>
      <c r="BN60" s="161">
        <f>IF($A$2=1,'mil mi val'!BM44,'mil mi val'!BM147)</f>
        <v>0.97219999999999995</v>
      </c>
      <c r="BO60" s="161">
        <f>IF($A$2=1,'mil mi val'!BN44,'mil mi val'!BN147)</f>
        <v>0.97219999999999995</v>
      </c>
      <c r="BP60" s="161">
        <f>IF($A$2=1,'mil mi val'!BO44,'mil mi val'!BO147)</f>
        <v>0.97219999999999995</v>
      </c>
      <c r="BQ60" s="161">
        <f>IF($A$2=1,'mil mi val'!BP44,'mil mi val'!BP147)</f>
        <v>0.97219999999999995</v>
      </c>
      <c r="BR60" s="161">
        <f>IF($A$2=1,'mil mi val'!BQ44,'mil mi val'!BQ147)</f>
        <v>0.97219999999999995</v>
      </c>
      <c r="BS60" s="161">
        <f>IF($A$2=1,'mil mi val'!BR44,'mil mi val'!BR147)</f>
        <v>0.97219999999999995</v>
      </c>
      <c r="BT60" s="161">
        <f>IF($A$2=1,'mil mi val'!BS44,'mil mi val'!BS147)</f>
        <v>0.97219999999999995</v>
      </c>
      <c r="BU60" s="161">
        <f>IF($A$2=1,'mil mi val'!BT44,'mil mi val'!BT147)</f>
        <v>0.97219999999999995</v>
      </c>
      <c r="BV60" s="161">
        <f>IF($A$2=1,'mil mi val'!BU44,'mil mi val'!BU147)</f>
        <v>0.97219999999999995</v>
      </c>
      <c r="BW60" s="161">
        <f>IF($A$2=1,'mil mi val'!BV44,'mil mi val'!BV147)</f>
        <v>0.97219999999999995</v>
      </c>
      <c r="BX60" s="161">
        <f>IF($A$2=1,'mil mi val'!BW44,'mil mi val'!BW147)</f>
        <v>0.97219999999999995</v>
      </c>
      <c r="BY60" s="161">
        <f>IF($A$2=1,'mil mi val'!BX44,'mil mi val'!BX147)</f>
        <v>0.97219999999999995</v>
      </c>
      <c r="BZ60" s="161">
        <f>IF($A$2=1,'mil mi val'!BY44,'mil mi val'!BY147)</f>
        <v>0.97219999999999995</v>
      </c>
      <c r="CA60" s="161">
        <f>IF($A$2=1,'mil mi val'!BZ44,'mil mi val'!BZ147)</f>
        <v>0.97219999999999995</v>
      </c>
      <c r="CB60" s="161">
        <f>IF($A$2=1,'mil mi val'!CA44,'mil mi val'!CA147)</f>
        <v>0.97219999999999995</v>
      </c>
      <c r="CC60" s="161">
        <f>IF($A$2=1,'mil mi val'!CB44,'mil mi val'!CB147)</f>
        <v>0.97219999999999995</v>
      </c>
      <c r="CD60" s="161">
        <f>IF($A$2=1,'mil mi val'!CC44,'mil mi val'!CC147)</f>
        <v>0.97219999999999995</v>
      </c>
      <c r="CE60" s="161">
        <f>IF($A$2=1,'mil mi val'!CD44,'mil mi val'!CD147)</f>
        <v>0.97219999999999995</v>
      </c>
      <c r="CF60" s="161">
        <f>IF($A$2=1,'mil mi val'!CE44,'mil mi val'!CE147)</f>
        <v>0.97219999999999995</v>
      </c>
      <c r="CG60" s="161">
        <f>IF($A$2=1,'mil mi val'!CF44,'mil mi val'!CF147)</f>
        <v>0.97219999999999995</v>
      </c>
      <c r="CH60" s="161">
        <f>IF($A$2=1,'mil mi val'!CG44,'mil mi val'!CG147)</f>
        <v>0.97219999999999995</v>
      </c>
      <c r="CI60" s="161">
        <f>IF($A$2=1,'mil mi val'!CH44,'mil mi val'!CH147)</f>
        <v>0.97219999999999995</v>
      </c>
      <c r="CJ60" s="161">
        <f>IF($A$2=1,'mil mi val'!CI44,'mil mi val'!CI147)</f>
        <v>0.97219999999999995</v>
      </c>
      <c r="CK60" s="161">
        <f>IF($A$2=1,'mil mi val'!CJ44,'mil mi val'!CJ147)</f>
        <v>0.97219999999999995</v>
      </c>
      <c r="CL60" s="161">
        <f>IF($A$2=1,'mil mi val'!CK44,'mil mi val'!CK147)</f>
        <v>0.97219999999999995</v>
      </c>
      <c r="CM60" s="161">
        <f>IF($A$2=1,'mil mi val'!CL44,'mil mi val'!CL147)</f>
        <v>0.97219999999999995</v>
      </c>
      <c r="CN60" s="161">
        <f>IF($A$2=1,'mil mi val'!CM44,'mil mi val'!CM147)</f>
        <v>0.97219999999999995</v>
      </c>
      <c r="CO60" s="161">
        <f>IF($A$2=1,'mil mi val'!CN44,'mil mi val'!CN147)</f>
        <v>0.97219999999999995</v>
      </c>
      <c r="CP60" s="161">
        <f>IF($A$2=1,'mil mi val'!CO44,'mil mi val'!CO147)</f>
        <v>0.97219999999999995</v>
      </c>
      <c r="CQ60" s="161">
        <f>IF($A$2=1,'mil mi val'!CP44,'mil mi val'!CP147)</f>
        <v>0.97219999999999995</v>
      </c>
      <c r="CR60" s="161">
        <f>IF($A$2=1,'mil mi val'!CQ44,'mil mi val'!CQ147)</f>
        <v>0.97219999999999995</v>
      </c>
      <c r="CS60" s="161">
        <f>IF($A$2=1,'mil mi val'!CR44,'mil mi val'!CR147)</f>
        <v>0.97219999999999995</v>
      </c>
      <c r="CT60" s="161">
        <f>IF($A$2=1,'mil mi val'!CS44,'mil mi val'!CS147)</f>
        <v>0.97219999999999995</v>
      </c>
      <c r="CU60" s="161">
        <f>IF($A$2=1,'mil mi val'!CT44,'mil mi val'!CT147)</f>
        <v>0.97219999999999995</v>
      </c>
      <c r="CV60" s="161">
        <f>IF($A$2=1,'mil mi val'!CU44,'mil mi val'!CU147)</f>
        <v>0.97219999999999995</v>
      </c>
      <c r="CW60" s="161">
        <f>IF($A$2=1,'mil mi val'!CV44,'mil mi val'!CV147)</f>
        <v>0.97219999999999995</v>
      </c>
      <c r="CX60" s="161">
        <f>IF($A$2=1,'mil mi val'!CW44,'mil mi val'!CW147)</f>
        <v>0.97219999999999995</v>
      </c>
      <c r="CY60" s="161">
        <f>IF($A$2=1,'mil mi val'!CX44,'mil mi val'!CX147)</f>
        <v>0.97219999999999995</v>
      </c>
      <c r="CZ60" s="161">
        <f>IF($A$2=1,'mil mi val'!CY44,'mil mi val'!CY147)</f>
        <v>0.97219999999999995</v>
      </c>
      <c r="DA60" s="161">
        <f>IF($A$2=1,'mil mi val'!CZ44,'mil mi val'!CZ147)</f>
        <v>0.97219999999999995</v>
      </c>
      <c r="DB60" s="161">
        <f>IF($A$2=1,'mil mi val'!DA44,'mil mi val'!DA147)</f>
        <v>0.97219999999999995</v>
      </c>
      <c r="DC60" s="161">
        <f>IF($A$2=1,'mil mi val'!DB44,'mil mi val'!DB147)</f>
        <v>0.97219999999999995</v>
      </c>
      <c r="DD60" s="161">
        <f>IF($A$2=1,'mil mi val'!DC44,'mil mi val'!DC147)</f>
        <v>0</v>
      </c>
      <c r="DE60" s="161">
        <f>IF($A$2=1,'mil mi val'!DD44,'mil mi val'!DD147)</f>
        <v>0</v>
      </c>
      <c r="DF60" s="161">
        <f>IF($A$2=1,'mil mi val'!DE44,'mil mi val'!DE147)</f>
        <v>0</v>
      </c>
    </row>
    <row r="61" spans="2:110" ht="14.5" x14ac:dyDescent="0.35">
      <c r="B61" s="149">
        <v>56</v>
      </c>
      <c r="C61" s="161">
        <f>IF($A$2=1,'mil mi val'!B45,'mil mi val'!B148)</f>
        <v>1</v>
      </c>
      <c r="D61" s="161">
        <f>IF($A$2=1,'mil mi val'!C45,'mil mi val'!C148)</f>
        <v>0.98550000000000004</v>
      </c>
      <c r="E61" s="161">
        <f>IF($A$2=1,'mil mi val'!D45,'mil mi val'!D148)</f>
        <v>0.98540000000000005</v>
      </c>
      <c r="F61" s="161">
        <f>IF($A$2=1,'mil mi val'!E45,'mil mi val'!E148)</f>
        <v>0.9849</v>
      </c>
      <c r="G61" s="161">
        <f>IF($A$2=1,'mil mi val'!F45,'mil mi val'!F148)</f>
        <v>0.98409999999999997</v>
      </c>
      <c r="H61" s="161">
        <f>IF($A$2=1,'mil mi val'!G45,'mil mi val'!G148)</f>
        <v>0.9829</v>
      </c>
      <c r="I61" s="161">
        <f>IF($A$2=1,'mil mi val'!H45,'mil mi val'!H148)</f>
        <v>0.98160000000000003</v>
      </c>
      <c r="J61" s="161">
        <f>IF($A$2=1,'mil mi val'!I45,'mil mi val'!I148)</f>
        <v>0.98</v>
      </c>
      <c r="K61" s="161">
        <f>IF($A$2=1,'mil mi val'!J45,'mil mi val'!J148)</f>
        <v>0.97829999999999995</v>
      </c>
      <c r="L61" s="161">
        <f>IF($A$2=1,'mil mi val'!K45,'mil mi val'!K148)</f>
        <v>0.97670000000000001</v>
      </c>
      <c r="M61" s="161">
        <f>IF($A$2=1,'mil mi val'!L45,'mil mi val'!L148)</f>
        <v>0.97519999999999996</v>
      </c>
      <c r="N61" s="161">
        <f>IF($A$2=1,'mil mi val'!M45,'mil mi val'!M148)</f>
        <v>0.97389999999999999</v>
      </c>
      <c r="O61" s="161">
        <f>IF($A$2=1,'mil mi val'!N45,'mil mi val'!N148)</f>
        <v>0.97289999999999999</v>
      </c>
      <c r="P61" s="161">
        <f>IF($A$2=1,'mil mi val'!O45,'mil mi val'!O148)</f>
        <v>0.97209999999999996</v>
      </c>
      <c r="Q61" s="161">
        <f>IF($A$2=1,'mil mi val'!P45,'mil mi val'!P148)</f>
        <v>0.97150000000000003</v>
      </c>
      <c r="R61" s="161">
        <f>IF($A$2=1,'mil mi val'!Q45,'mil mi val'!Q148)</f>
        <v>0.97289999999999999</v>
      </c>
      <c r="S61" s="161">
        <f>IF($A$2=1,'mil mi val'!R45,'mil mi val'!R148)</f>
        <v>0.97289999999999999</v>
      </c>
      <c r="T61" s="161">
        <f>IF($A$2=1,'mil mi val'!S45,'mil mi val'!S148)</f>
        <v>0.97289999999999999</v>
      </c>
      <c r="U61" s="161">
        <f>IF($A$2=1,'mil mi val'!T45,'mil mi val'!T148)</f>
        <v>0.97289999999999999</v>
      </c>
      <c r="V61" s="161">
        <f>IF($A$2=1,'mil mi val'!U45,'mil mi val'!U148)</f>
        <v>0.97289999999999999</v>
      </c>
      <c r="W61" s="161">
        <f>IF($A$2=1,'mil mi val'!V45,'mil mi val'!V148)</f>
        <v>0.97289999999999999</v>
      </c>
      <c r="X61" s="161">
        <f>IF($A$2=1,'mil mi val'!W45,'mil mi val'!W148)</f>
        <v>0.97289999999999999</v>
      </c>
      <c r="Y61" s="161">
        <f>IF($A$2=1,'mil mi val'!X45,'mil mi val'!X148)</f>
        <v>0.97289999999999999</v>
      </c>
      <c r="Z61" s="161">
        <f>IF($A$2=1,'mil mi val'!Y45,'mil mi val'!Y148)</f>
        <v>0.97289999999999999</v>
      </c>
      <c r="AA61" s="161">
        <f>IF($A$2=1,'mil mi val'!Z45,'mil mi val'!Z148)</f>
        <v>0.97289999999999999</v>
      </c>
      <c r="AB61" s="161">
        <f>IF($A$2=1,'mil mi val'!AA45,'mil mi val'!AA148)</f>
        <v>0.97289999999999999</v>
      </c>
      <c r="AC61" s="161">
        <f>IF($A$2=1,'mil mi val'!AB45,'mil mi val'!AB148)</f>
        <v>0.97289999999999999</v>
      </c>
      <c r="AD61" s="161">
        <f>IF($A$2=1,'mil mi val'!AC45,'mil mi val'!AC148)</f>
        <v>0.97289999999999999</v>
      </c>
      <c r="AE61" s="161">
        <f>IF($A$2=1,'mil mi val'!AD45,'mil mi val'!AD148)</f>
        <v>0.97289999999999999</v>
      </c>
      <c r="AF61" s="161">
        <f>IF($A$2=1,'mil mi val'!AE45,'mil mi val'!AE148)</f>
        <v>0.97289999999999999</v>
      </c>
      <c r="AG61" s="161">
        <f>IF($A$2=1,'mil mi val'!AF45,'mil mi val'!AF148)</f>
        <v>0.97289999999999999</v>
      </c>
      <c r="AH61" s="161">
        <f>IF($A$2=1,'mil mi val'!AG45,'mil mi val'!AG148)</f>
        <v>0.97289999999999999</v>
      </c>
      <c r="AI61" s="161">
        <f>IF($A$2=1,'mil mi val'!AH45,'mil mi val'!AH148)</f>
        <v>0.97289999999999999</v>
      </c>
      <c r="AJ61" s="161">
        <f>IF($A$2=1,'mil mi val'!AI45,'mil mi val'!AI148)</f>
        <v>0.97289999999999999</v>
      </c>
      <c r="AK61" s="161">
        <f>IF($A$2=1,'mil mi val'!AJ45,'mil mi val'!AJ148)</f>
        <v>0.97289999999999999</v>
      </c>
      <c r="AL61" s="161">
        <f>IF($A$2=1,'mil mi val'!AK45,'mil mi val'!AK148)</f>
        <v>0.97289999999999999</v>
      </c>
      <c r="AM61" s="161">
        <f>IF($A$2=1,'mil mi val'!AL45,'mil mi val'!AL148)</f>
        <v>0.97289999999999999</v>
      </c>
      <c r="AN61" s="161">
        <f>IF($A$2=1,'mil mi val'!AM45,'mil mi val'!AM148)</f>
        <v>0.97289999999999999</v>
      </c>
      <c r="AO61" s="161">
        <f>IF($A$2=1,'mil mi val'!AN45,'mil mi val'!AN148)</f>
        <v>0.97289999999999999</v>
      </c>
      <c r="AP61" s="161">
        <f>IF($A$2=1,'mil mi val'!AO45,'mil mi val'!AO148)</f>
        <v>0.97289999999999999</v>
      </c>
      <c r="AQ61" s="161">
        <f>IF($A$2=1,'mil mi val'!AP45,'mil mi val'!AP148)</f>
        <v>0.97289999999999999</v>
      </c>
      <c r="AR61" s="161">
        <f>IF($A$2=1,'mil mi val'!AQ45,'mil mi val'!AQ148)</f>
        <v>0.97289999999999999</v>
      </c>
      <c r="AS61" s="161">
        <f>IF($A$2=1,'mil mi val'!AR45,'mil mi val'!AR148)</f>
        <v>0.97289999999999999</v>
      </c>
      <c r="AT61" s="161">
        <f>IF($A$2=1,'mil mi val'!AS45,'mil mi val'!AS148)</f>
        <v>0.97289999999999999</v>
      </c>
      <c r="AU61" s="161">
        <f>IF($A$2=1,'mil mi val'!AT45,'mil mi val'!AT148)</f>
        <v>0.97289999999999999</v>
      </c>
      <c r="AV61" s="161">
        <f>IF($A$2=1,'mil mi val'!AU45,'mil mi val'!AU148)</f>
        <v>0.97289999999999999</v>
      </c>
      <c r="AW61" s="161">
        <f>IF($A$2=1,'mil mi val'!AV45,'mil mi val'!AV148)</f>
        <v>0.97289999999999999</v>
      </c>
      <c r="AX61" s="161">
        <f>IF($A$2=1,'mil mi val'!AW45,'mil mi val'!AW148)</f>
        <v>0.97289999999999999</v>
      </c>
      <c r="AY61" s="161">
        <f>IF($A$2=1,'mil mi val'!AX45,'mil mi val'!AX148)</f>
        <v>0.97289999999999999</v>
      </c>
      <c r="AZ61" s="161">
        <f>IF($A$2=1,'mil mi val'!AY45,'mil mi val'!AY148)</f>
        <v>0.97289999999999999</v>
      </c>
      <c r="BA61" s="161">
        <f>IF($A$2=1,'mil mi val'!AZ45,'mil mi val'!AZ148)</f>
        <v>0.97289999999999999</v>
      </c>
      <c r="BB61" s="161">
        <f>IF($A$2=1,'mil mi val'!BA45,'mil mi val'!BA148)</f>
        <v>0.97289999999999999</v>
      </c>
      <c r="BC61" s="161">
        <f>IF($A$2=1,'mil mi val'!BB45,'mil mi val'!BB148)</f>
        <v>0.97289999999999999</v>
      </c>
      <c r="BD61" s="161">
        <f>IF($A$2=1,'mil mi val'!BC45,'mil mi val'!BC148)</f>
        <v>0.97289999999999999</v>
      </c>
      <c r="BE61" s="161">
        <f>IF($A$2=1,'mil mi val'!BD45,'mil mi val'!BD148)</f>
        <v>0.97289999999999999</v>
      </c>
      <c r="BF61" s="161">
        <f>IF($A$2=1,'mil mi val'!BE45,'mil mi val'!BE148)</f>
        <v>0.97289999999999999</v>
      </c>
      <c r="BG61" s="161">
        <f>IF($A$2=1,'mil mi val'!BF45,'mil mi val'!BF148)</f>
        <v>0.97289999999999999</v>
      </c>
      <c r="BH61" s="161">
        <f>IF($A$2=1,'mil mi val'!BG45,'mil mi val'!BG148)</f>
        <v>0.97289999999999999</v>
      </c>
      <c r="BI61" s="161">
        <f>IF($A$2=1,'mil mi val'!BH45,'mil mi val'!BH148)</f>
        <v>0.97289999999999999</v>
      </c>
      <c r="BJ61" s="161">
        <f>IF($A$2=1,'mil mi val'!BI45,'mil mi val'!BI148)</f>
        <v>0.97289999999999999</v>
      </c>
      <c r="BK61" s="161">
        <f>IF($A$2=1,'mil mi val'!BJ45,'mil mi val'!BJ148)</f>
        <v>0.97289999999999999</v>
      </c>
      <c r="BL61" s="161">
        <f>IF($A$2=1,'mil mi val'!BK45,'mil mi val'!BK148)</f>
        <v>0.97289999999999999</v>
      </c>
      <c r="BM61" s="161">
        <f>IF($A$2=1,'mil mi val'!BL45,'mil mi val'!BL148)</f>
        <v>0.97289999999999999</v>
      </c>
      <c r="BN61" s="161">
        <f>IF($A$2=1,'mil mi val'!BM45,'mil mi val'!BM148)</f>
        <v>0.97289999999999999</v>
      </c>
      <c r="BO61" s="161">
        <f>IF($A$2=1,'mil mi val'!BN45,'mil mi val'!BN148)</f>
        <v>0.97289999999999999</v>
      </c>
      <c r="BP61" s="161">
        <f>IF($A$2=1,'mil mi val'!BO45,'mil mi val'!BO148)</f>
        <v>0.97289999999999999</v>
      </c>
      <c r="BQ61" s="161">
        <f>IF($A$2=1,'mil mi val'!BP45,'mil mi val'!BP148)</f>
        <v>0.97289999999999999</v>
      </c>
      <c r="BR61" s="161">
        <f>IF($A$2=1,'mil mi val'!BQ45,'mil mi val'!BQ148)</f>
        <v>0.97289999999999999</v>
      </c>
      <c r="BS61" s="161">
        <f>IF($A$2=1,'mil mi val'!BR45,'mil mi val'!BR148)</f>
        <v>0.97289999999999999</v>
      </c>
      <c r="BT61" s="161">
        <f>IF($A$2=1,'mil mi val'!BS45,'mil mi val'!BS148)</f>
        <v>0.97289999999999999</v>
      </c>
      <c r="BU61" s="161">
        <f>IF($A$2=1,'mil mi val'!BT45,'mil mi val'!BT148)</f>
        <v>0.97289999999999999</v>
      </c>
      <c r="BV61" s="161">
        <f>IF($A$2=1,'mil mi val'!BU45,'mil mi val'!BU148)</f>
        <v>0.97289999999999999</v>
      </c>
      <c r="BW61" s="161">
        <f>IF($A$2=1,'mil mi val'!BV45,'mil mi val'!BV148)</f>
        <v>0.97289999999999999</v>
      </c>
      <c r="BX61" s="161">
        <f>IF($A$2=1,'mil mi val'!BW45,'mil mi val'!BW148)</f>
        <v>0.97289999999999999</v>
      </c>
      <c r="BY61" s="161">
        <f>IF($A$2=1,'mil mi val'!BX45,'mil mi val'!BX148)</f>
        <v>0.97289999999999999</v>
      </c>
      <c r="BZ61" s="161">
        <f>IF($A$2=1,'mil mi val'!BY45,'mil mi val'!BY148)</f>
        <v>0.97289999999999999</v>
      </c>
      <c r="CA61" s="161">
        <f>IF($A$2=1,'mil mi val'!BZ45,'mil mi val'!BZ148)</f>
        <v>0.97289999999999999</v>
      </c>
      <c r="CB61" s="161">
        <f>IF($A$2=1,'mil mi val'!CA45,'mil mi val'!CA148)</f>
        <v>0.97289999999999999</v>
      </c>
      <c r="CC61" s="161">
        <f>IF($A$2=1,'mil mi val'!CB45,'mil mi val'!CB148)</f>
        <v>0.97289999999999999</v>
      </c>
      <c r="CD61" s="161">
        <f>IF($A$2=1,'mil mi val'!CC45,'mil mi val'!CC148)</f>
        <v>0.97289999999999999</v>
      </c>
      <c r="CE61" s="161">
        <f>IF($A$2=1,'mil mi val'!CD45,'mil mi val'!CD148)</f>
        <v>0.97289999999999999</v>
      </c>
      <c r="CF61" s="161">
        <f>IF($A$2=1,'mil mi val'!CE45,'mil mi val'!CE148)</f>
        <v>0.97289999999999999</v>
      </c>
      <c r="CG61" s="161">
        <f>IF($A$2=1,'mil mi val'!CF45,'mil mi val'!CF148)</f>
        <v>0.97289999999999999</v>
      </c>
      <c r="CH61" s="161">
        <f>IF($A$2=1,'mil mi val'!CG45,'mil mi val'!CG148)</f>
        <v>0.97289999999999999</v>
      </c>
      <c r="CI61" s="161">
        <f>IF($A$2=1,'mil mi val'!CH45,'mil mi val'!CH148)</f>
        <v>0.97289999999999999</v>
      </c>
      <c r="CJ61" s="161">
        <f>IF($A$2=1,'mil mi val'!CI45,'mil mi val'!CI148)</f>
        <v>0.97289999999999999</v>
      </c>
      <c r="CK61" s="161">
        <f>IF($A$2=1,'mil mi val'!CJ45,'mil mi val'!CJ148)</f>
        <v>0.97289999999999999</v>
      </c>
      <c r="CL61" s="161">
        <f>IF($A$2=1,'mil mi val'!CK45,'mil mi val'!CK148)</f>
        <v>0.97289999999999999</v>
      </c>
      <c r="CM61" s="161">
        <f>IF($A$2=1,'mil mi val'!CL45,'mil mi val'!CL148)</f>
        <v>0.97289999999999999</v>
      </c>
      <c r="CN61" s="161">
        <f>IF($A$2=1,'mil mi val'!CM45,'mil mi val'!CM148)</f>
        <v>0.97289999999999999</v>
      </c>
      <c r="CO61" s="161">
        <f>IF($A$2=1,'mil mi val'!CN45,'mil mi val'!CN148)</f>
        <v>0.97289999999999999</v>
      </c>
      <c r="CP61" s="161">
        <f>IF($A$2=1,'mil mi val'!CO45,'mil mi val'!CO148)</f>
        <v>0.97289999999999999</v>
      </c>
      <c r="CQ61" s="161">
        <f>IF($A$2=1,'mil mi val'!CP45,'mil mi val'!CP148)</f>
        <v>0.97289999999999999</v>
      </c>
      <c r="CR61" s="161">
        <f>IF($A$2=1,'mil mi val'!CQ45,'mil mi val'!CQ148)</f>
        <v>0.97289999999999999</v>
      </c>
      <c r="CS61" s="161">
        <f>IF($A$2=1,'mil mi val'!CR45,'mil mi val'!CR148)</f>
        <v>0.97289999999999999</v>
      </c>
      <c r="CT61" s="161">
        <f>IF($A$2=1,'mil mi val'!CS45,'mil mi val'!CS148)</f>
        <v>0.97289999999999999</v>
      </c>
      <c r="CU61" s="161">
        <f>IF($A$2=1,'mil mi val'!CT45,'mil mi val'!CT148)</f>
        <v>0.97289999999999999</v>
      </c>
      <c r="CV61" s="161">
        <f>IF($A$2=1,'mil mi val'!CU45,'mil mi val'!CU148)</f>
        <v>0.97289999999999999</v>
      </c>
      <c r="CW61" s="161">
        <f>IF($A$2=1,'mil mi val'!CV45,'mil mi val'!CV148)</f>
        <v>0.97289999999999999</v>
      </c>
      <c r="CX61" s="161">
        <f>IF($A$2=1,'mil mi val'!CW45,'mil mi val'!CW148)</f>
        <v>0.97289999999999999</v>
      </c>
      <c r="CY61" s="161">
        <f>IF($A$2=1,'mil mi val'!CX45,'mil mi val'!CX148)</f>
        <v>0.97289999999999999</v>
      </c>
      <c r="CZ61" s="161">
        <f>IF($A$2=1,'mil mi val'!CY45,'mil mi val'!CY148)</f>
        <v>0.97289999999999999</v>
      </c>
      <c r="DA61" s="161">
        <f>IF($A$2=1,'mil mi val'!CZ45,'mil mi val'!CZ148)</f>
        <v>0.97289999999999999</v>
      </c>
      <c r="DB61" s="161">
        <f>IF($A$2=1,'mil mi val'!DA45,'mil mi val'!DA148)</f>
        <v>0.97289999999999999</v>
      </c>
      <c r="DC61" s="161">
        <f>IF($A$2=1,'mil mi val'!DB45,'mil mi val'!DB148)</f>
        <v>0.97289999999999999</v>
      </c>
      <c r="DD61" s="161">
        <f>IF($A$2=1,'mil mi val'!DC45,'mil mi val'!DC148)</f>
        <v>0</v>
      </c>
      <c r="DE61" s="161">
        <f>IF($A$2=1,'mil mi val'!DD45,'mil mi val'!DD148)</f>
        <v>0</v>
      </c>
      <c r="DF61" s="161">
        <f>IF($A$2=1,'mil mi val'!DE45,'mil mi val'!DE148)</f>
        <v>0</v>
      </c>
    </row>
    <row r="62" spans="2:110" ht="14.5" x14ac:dyDescent="0.35">
      <c r="B62" s="149">
        <v>57</v>
      </c>
      <c r="C62" s="161">
        <f>IF($A$2=1,'mil mi val'!B46,'mil mi val'!B149)</f>
        <v>1</v>
      </c>
      <c r="D62" s="161">
        <f>IF($A$2=1,'mil mi val'!C46,'mil mi val'!C149)</f>
        <v>0.98370000000000002</v>
      </c>
      <c r="E62" s="161">
        <f>IF($A$2=1,'mil mi val'!D46,'mil mi val'!D149)</f>
        <v>0.98429999999999995</v>
      </c>
      <c r="F62" s="161">
        <f>IF($A$2=1,'mil mi val'!E46,'mil mi val'!E149)</f>
        <v>0.98440000000000005</v>
      </c>
      <c r="G62" s="161">
        <f>IF($A$2=1,'mil mi val'!F46,'mil mi val'!F149)</f>
        <v>0.98399999999999999</v>
      </c>
      <c r="H62" s="161">
        <f>IF($A$2=1,'mil mi val'!G46,'mil mi val'!G149)</f>
        <v>0.98319999999999996</v>
      </c>
      <c r="I62" s="161">
        <f>IF($A$2=1,'mil mi val'!H46,'mil mi val'!H149)</f>
        <v>0.98209999999999997</v>
      </c>
      <c r="J62" s="161">
        <f>IF($A$2=1,'mil mi val'!I46,'mil mi val'!I149)</f>
        <v>0.98070000000000002</v>
      </c>
      <c r="K62" s="161">
        <f>IF($A$2=1,'mil mi val'!J46,'mil mi val'!J149)</f>
        <v>0.97909999999999997</v>
      </c>
      <c r="L62" s="161">
        <f>IF($A$2=1,'mil mi val'!K46,'mil mi val'!K149)</f>
        <v>0.97760000000000002</v>
      </c>
      <c r="M62" s="161">
        <f>IF($A$2=1,'mil mi val'!L46,'mil mi val'!L149)</f>
        <v>0.97609999999999997</v>
      </c>
      <c r="N62" s="161">
        <f>IF($A$2=1,'mil mi val'!M46,'mil mi val'!M149)</f>
        <v>0.9748</v>
      </c>
      <c r="O62" s="161">
        <f>IF($A$2=1,'mil mi val'!N46,'mil mi val'!N149)</f>
        <v>0.97370000000000001</v>
      </c>
      <c r="P62" s="161">
        <f>IF($A$2=1,'mil mi val'!O46,'mil mi val'!O149)</f>
        <v>0.97289999999999999</v>
      </c>
      <c r="Q62" s="161">
        <f>IF($A$2=1,'mil mi val'!P46,'mil mi val'!P149)</f>
        <v>0.97219999999999995</v>
      </c>
      <c r="R62" s="161">
        <f>IF($A$2=1,'mil mi val'!Q46,'mil mi val'!Q149)</f>
        <v>0.97370000000000001</v>
      </c>
      <c r="S62" s="161">
        <f>IF($A$2=1,'mil mi val'!R46,'mil mi val'!R149)</f>
        <v>0.97370000000000001</v>
      </c>
      <c r="T62" s="161">
        <f>IF($A$2=1,'mil mi val'!S46,'mil mi val'!S149)</f>
        <v>0.97370000000000001</v>
      </c>
      <c r="U62" s="161">
        <f>IF($A$2=1,'mil mi val'!T46,'mil mi val'!T149)</f>
        <v>0.97370000000000001</v>
      </c>
      <c r="V62" s="161">
        <f>IF($A$2=1,'mil mi val'!U46,'mil mi val'!U149)</f>
        <v>0.97370000000000001</v>
      </c>
      <c r="W62" s="161">
        <f>IF($A$2=1,'mil mi val'!V46,'mil mi val'!V149)</f>
        <v>0.97370000000000001</v>
      </c>
      <c r="X62" s="161">
        <f>IF($A$2=1,'mil mi val'!W46,'mil mi val'!W149)</f>
        <v>0.97370000000000001</v>
      </c>
      <c r="Y62" s="161">
        <f>IF($A$2=1,'mil mi val'!X46,'mil mi val'!X149)</f>
        <v>0.97370000000000001</v>
      </c>
      <c r="Z62" s="161">
        <f>IF($A$2=1,'mil mi val'!Y46,'mil mi val'!Y149)</f>
        <v>0.97370000000000001</v>
      </c>
      <c r="AA62" s="161">
        <f>IF($A$2=1,'mil mi val'!Z46,'mil mi val'!Z149)</f>
        <v>0.97370000000000001</v>
      </c>
      <c r="AB62" s="161">
        <f>IF($A$2=1,'mil mi val'!AA46,'mil mi val'!AA149)</f>
        <v>0.97370000000000001</v>
      </c>
      <c r="AC62" s="161">
        <f>IF($A$2=1,'mil mi val'!AB46,'mil mi val'!AB149)</f>
        <v>0.97370000000000001</v>
      </c>
      <c r="AD62" s="161">
        <f>IF($A$2=1,'mil mi val'!AC46,'mil mi val'!AC149)</f>
        <v>0.97370000000000001</v>
      </c>
      <c r="AE62" s="161">
        <f>IF($A$2=1,'mil mi val'!AD46,'mil mi val'!AD149)</f>
        <v>0.97370000000000001</v>
      </c>
      <c r="AF62" s="161">
        <f>IF($A$2=1,'mil mi val'!AE46,'mil mi val'!AE149)</f>
        <v>0.97370000000000001</v>
      </c>
      <c r="AG62" s="161">
        <f>IF($A$2=1,'mil mi val'!AF46,'mil mi val'!AF149)</f>
        <v>0.97370000000000001</v>
      </c>
      <c r="AH62" s="161">
        <f>IF($A$2=1,'mil mi val'!AG46,'mil mi val'!AG149)</f>
        <v>0.97370000000000001</v>
      </c>
      <c r="AI62" s="161">
        <f>IF($A$2=1,'mil mi val'!AH46,'mil mi val'!AH149)</f>
        <v>0.97370000000000001</v>
      </c>
      <c r="AJ62" s="161">
        <f>IF($A$2=1,'mil mi val'!AI46,'mil mi val'!AI149)</f>
        <v>0.97370000000000001</v>
      </c>
      <c r="AK62" s="161">
        <f>IF($A$2=1,'mil mi val'!AJ46,'mil mi val'!AJ149)</f>
        <v>0.97370000000000001</v>
      </c>
      <c r="AL62" s="161">
        <f>IF($A$2=1,'mil mi val'!AK46,'mil mi val'!AK149)</f>
        <v>0.97370000000000001</v>
      </c>
      <c r="AM62" s="161">
        <f>IF($A$2=1,'mil mi val'!AL46,'mil mi val'!AL149)</f>
        <v>0.97370000000000001</v>
      </c>
      <c r="AN62" s="161">
        <f>IF($A$2=1,'mil mi val'!AM46,'mil mi val'!AM149)</f>
        <v>0.97370000000000001</v>
      </c>
      <c r="AO62" s="161">
        <f>IF($A$2=1,'mil mi val'!AN46,'mil mi val'!AN149)</f>
        <v>0.97370000000000001</v>
      </c>
      <c r="AP62" s="161">
        <f>IF($A$2=1,'mil mi val'!AO46,'mil mi val'!AO149)</f>
        <v>0.97370000000000001</v>
      </c>
      <c r="AQ62" s="161">
        <f>IF($A$2=1,'mil mi val'!AP46,'mil mi val'!AP149)</f>
        <v>0.97370000000000001</v>
      </c>
      <c r="AR62" s="161">
        <f>IF($A$2=1,'mil mi val'!AQ46,'mil mi val'!AQ149)</f>
        <v>0.97370000000000001</v>
      </c>
      <c r="AS62" s="161">
        <f>IF($A$2=1,'mil mi val'!AR46,'mil mi val'!AR149)</f>
        <v>0.97370000000000001</v>
      </c>
      <c r="AT62" s="161">
        <f>IF($A$2=1,'mil mi val'!AS46,'mil mi val'!AS149)</f>
        <v>0.97370000000000001</v>
      </c>
      <c r="AU62" s="161">
        <f>IF($A$2=1,'mil mi val'!AT46,'mil mi val'!AT149)</f>
        <v>0.97370000000000001</v>
      </c>
      <c r="AV62" s="161">
        <f>IF($A$2=1,'mil mi val'!AU46,'mil mi val'!AU149)</f>
        <v>0.97370000000000001</v>
      </c>
      <c r="AW62" s="161">
        <f>IF($A$2=1,'mil mi val'!AV46,'mil mi val'!AV149)</f>
        <v>0.97370000000000001</v>
      </c>
      <c r="AX62" s="161">
        <f>IF($A$2=1,'mil mi val'!AW46,'mil mi val'!AW149)</f>
        <v>0.97370000000000001</v>
      </c>
      <c r="AY62" s="161">
        <f>IF($A$2=1,'mil mi val'!AX46,'mil mi val'!AX149)</f>
        <v>0.97370000000000001</v>
      </c>
      <c r="AZ62" s="161">
        <f>IF($A$2=1,'mil mi val'!AY46,'mil mi val'!AY149)</f>
        <v>0.97370000000000001</v>
      </c>
      <c r="BA62" s="161">
        <f>IF($A$2=1,'mil mi val'!AZ46,'mil mi val'!AZ149)</f>
        <v>0.97370000000000001</v>
      </c>
      <c r="BB62" s="161">
        <f>IF($A$2=1,'mil mi val'!BA46,'mil mi val'!BA149)</f>
        <v>0.97370000000000001</v>
      </c>
      <c r="BC62" s="161">
        <f>IF($A$2=1,'mil mi val'!BB46,'mil mi val'!BB149)</f>
        <v>0.97370000000000001</v>
      </c>
      <c r="BD62" s="161">
        <f>IF($A$2=1,'mil mi val'!BC46,'mil mi val'!BC149)</f>
        <v>0.97370000000000001</v>
      </c>
      <c r="BE62" s="161">
        <f>IF($A$2=1,'mil mi val'!BD46,'mil mi val'!BD149)</f>
        <v>0.97370000000000001</v>
      </c>
      <c r="BF62" s="161">
        <f>IF($A$2=1,'mil mi val'!BE46,'mil mi val'!BE149)</f>
        <v>0.97370000000000001</v>
      </c>
      <c r="BG62" s="161">
        <f>IF($A$2=1,'mil mi val'!BF46,'mil mi val'!BF149)</f>
        <v>0.97370000000000001</v>
      </c>
      <c r="BH62" s="161">
        <f>IF($A$2=1,'mil mi val'!BG46,'mil mi val'!BG149)</f>
        <v>0.97370000000000001</v>
      </c>
      <c r="BI62" s="161">
        <f>IF($A$2=1,'mil mi val'!BH46,'mil mi val'!BH149)</f>
        <v>0.97370000000000001</v>
      </c>
      <c r="BJ62" s="161">
        <f>IF($A$2=1,'mil mi val'!BI46,'mil mi val'!BI149)</f>
        <v>0.97370000000000001</v>
      </c>
      <c r="BK62" s="161">
        <f>IF($A$2=1,'mil mi val'!BJ46,'mil mi val'!BJ149)</f>
        <v>0.97370000000000001</v>
      </c>
      <c r="BL62" s="161">
        <f>IF($A$2=1,'mil mi val'!BK46,'mil mi val'!BK149)</f>
        <v>0.97370000000000001</v>
      </c>
      <c r="BM62" s="161">
        <f>IF($A$2=1,'mil mi val'!BL46,'mil mi val'!BL149)</f>
        <v>0.97370000000000001</v>
      </c>
      <c r="BN62" s="161">
        <f>IF($A$2=1,'mil mi val'!BM46,'mil mi val'!BM149)</f>
        <v>0.97370000000000001</v>
      </c>
      <c r="BO62" s="161">
        <f>IF($A$2=1,'mil mi val'!BN46,'mil mi val'!BN149)</f>
        <v>0.97370000000000001</v>
      </c>
      <c r="BP62" s="161">
        <f>IF($A$2=1,'mil mi val'!BO46,'mil mi val'!BO149)</f>
        <v>0.97370000000000001</v>
      </c>
      <c r="BQ62" s="161">
        <f>IF($A$2=1,'mil mi val'!BP46,'mil mi val'!BP149)</f>
        <v>0.97370000000000001</v>
      </c>
      <c r="BR62" s="161">
        <f>IF($A$2=1,'mil mi val'!BQ46,'mil mi val'!BQ149)</f>
        <v>0.97370000000000001</v>
      </c>
      <c r="BS62" s="161">
        <f>IF($A$2=1,'mil mi val'!BR46,'mil mi val'!BR149)</f>
        <v>0.97370000000000001</v>
      </c>
      <c r="BT62" s="161">
        <f>IF($A$2=1,'mil mi val'!BS46,'mil mi val'!BS149)</f>
        <v>0.97370000000000001</v>
      </c>
      <c r="BU62" s="161">
        <f>IF($A$2=1,'mil mi val'!BT46,'mil mi val'!BT149)</f>
        <v>0.97370000000000001</v>
      </c>
      <c r="BV62" s="161">
        <f>IF($A$2=1,'mil mi val'!BU46,'mil mi val'!BU149)</f>
        <v>0.97370000000000001</v>
      </c>
      <c r="BW62" s="161">
        <f>IF($A$2=1,'mil mi val'!BV46,'mil mi val'!BV149)</f>
        <v>0.97370000000000001</v>
      </c>
      <c r="BX62" s="161">
        <f>IF($A$2=1,'mil mi val'!BW46,'mil mi val'!BW149)</f>
        <v>0.97370000000000001</v>
      </c>
      <c r="BY62" s="161">
        <f>IF($A$2=1,'mil mi val'!BX46,'mil mi val'!BX149)</f>
        <v>0.97370000000000001</v>
      </c>
      <c r="BZ62" s="161">
        <f>IF($A$2=1,'mil mi val'!BY46,'mil mi val'!BY149)</f>
        <v>0.97370000000000001</v>
      </c>
      <c r="CA62" s="161">
        <f>IF($A$2=1,'mil mi val'!BZ46,'mil mi val'!BZ149)</f>
        <v>0.97370000000000001</v>
      </c>
      <c r="CB62" s="161">
        <f>IF($A$2=1,'mil mi val'!CA46,'mil mi val'!CA149)</f>
        <v>0.97370000000000001</v>
      </c>
      <c r="CC62" s="161">
        <f>IF($A$2=1,'mil mi val'!CB46,'mil mi val'!CB149)</f>
        <v>0.97370000000000001</v>
      </c>
      <c r="CD62" s="161">
        <f>IF($A$2=1,'mil mi val'!CC46,'mil mi val'!CC149)</f>
        <v>0.97370000000000001</v>
      </c>
      <c r="CE62" s="161">
        <f>IF($A$2=1,'mil mi val'!CD46,'mil mi val'!CD149)</f>
        <v>0.97370000000000001</v>
      </c>
      <c r="CF62" s="161">
        <f>IF($A$2=1,'mil mi val'!CE46,'mil mi val'!CE149)</f>
        <v>0.97370000000000001</v>
      </c>
      <c r="CG62" s="161">
        <f>IF($A$2=1,'mil mi val'!CF46,'mil mi val'!CF149)</f>
        <v>0.97370000000000001</v>
      </c>
      <c r="CH62" s="161">
        <f>IF($A$2=1,'mil mi val'!CG46,'mil mi val'!CG149)</f>
        <v>0.97370000000000001</v>
      </c>
      <c r="CI62" s="161">
        <f>IF($A$2=1,'mil mi val'!CH46,'mil mi val'!CH149)</f>
        <v>0.97370000000000001</v>
      </c>
      <c r="CJ62" s="161">
        <f>IF($A$2=1,'mil mi val'!CI46,'mil mi val'!CI149)</f>
        <v>0.97370000000000001</v>
      </c>
      <c r="CK62" s="161">
        <f>IF($A$2=1,'mil mi val'!CJ46,'mil mi val'!CJ149)</f>
        <v>0.97370000000000001</v>
      </c>
      <c r="CL62" s="161">
        <f>IF($A$2=1,'mil mi val'!CK46,'mil mi val'!CK149)</f>
        <v>0.97370000000000001</v>
      </c>
      <c r="CM62" s="161">
        <f>IF($A$2=1,'mil mi val'!CL46,'mil mi val'!CL149)</f>
        <v>0.97370000000000001</v>
      </c>
      <c r="CN62" s="161">
        <f>IF($A$2=1,'mil mi val'!CM46,'mil mi val'!CM149)</f>
        <v>0.97370000000000001</v>
      </c>
      <c r="CO62" s="161">
        <f>IF($A$2=1,'mil mi val'!CN46,'mil mi val'!CN149)</f>
        <v>0.97370000000000001</v>
      </c>
      <c r="CP62" s="161">
        <f>IF($A$2=1,'mil mi val'!CO46,'mil mi val'!CO149)</f>
        <v>0.97370000000000001</v>
      </c>
      <c r="CQ62" s="161">
        <f>IF($A$2=1,'mil mi val'!CP46,'mil mi val'!CP149)</f>
        <v>0.97370000000000001</v>
      </c>
      <c r="CR62" s="161">
        <f>IF($A$2=1,'mil mi val'!CQ46,'mil mi val'!CQ149)</f>
        <v>0.97370000000000001</v>
      </c>
      <c r="CS62" s="161">
        <f>IF($A$2=1,'mil mi val'!CR46,'mil mi val'!CR149)</f>
        <v>0.97370000000000001</v>
      </c>
      <c r="CT62" s="161">
        <f>IF($A$2=1,'mil mi val'!CS46,'mil mi val'!CS149)</f>
        <v>0.97370000000000001</v>
      </c>
      <c r="CU62" s="161">
        <f>IF($A$2=1,'mil mi val'!CT46,'mil mi val'!CT149)</f>
        <v>0.97370000000000001</v>
      </c>
      <c r="CV62" s="161">
        <f>IF($A$2=1,'mil mi val'!CU46,'mil mi val'!CU149)</f>
        <v>0.97370000000000001</v>
      </c>
      <c r="CW62" s="161">
        <f>IF($A$2=1,'mil mi val'!CV46,'mil mi val'!CV149)</f>
        <v>0.97370000000000001</v>
      </c>
      <c r="CX62" s="161">
        <f>IF($A$2=1,'mil mi val'!CW46,'mil mi val'!CW149)</f>
        <v>0.97370000000000001</v>
      </c>
      <c r="CY62" s="161">
        <f>IF($A$2=1,'mil mi val'!CX46,'mil mi val'!CX149)</f>
        <v>0.97370000000000001</v>
      </c>
      <c r="CZ62" s="161">
        <f>IF($A$2=1,'mil mi val'!CY46,'mil mi val'!CY149)</f>
        <v>0.97370000000000001</v>
      </c>
      <c r="DA62" s="161">
        <f>IF($A$2=1,'mil mi val'!CZ46,'mil mi val'!CZ149)</f>
        <v>0.97370000000000001</v>
      </c>
      <c r="DB62" s="161">
        <f>IF($A$2=1,'mil mi val'!DA46,'mil mi val'!DA149)</f>
        <v>0.97370000000000001</v>
      </c>
      <c r="DC62" s="161">
        <f>IF($A$2=1,'mil mi val'!DB46,'mil mi val'!DB149)</f>
        <v>0.97370000000000001</v>
      </c>
      <c r="DD62" s="161">
        <f>IF($A$2=1,'mil mi val'!DC46,'mil mi val'!DC149)</f>
        <v>0</v>
      </c>
      <c r="DE62" s="161">
        <f>IF($A$2=1,'mil mi val'!DD46,'mil mi val'!DD149)</f>
        <v>0</v>
      </c>
      <c r="DF62" s="161">
        <f>IF($A$2=1,'mil mi val'!DE46,'mil mi val'!DE149)</f>
        <v>0</v>
      </c>
    </row>
    <row r="63" spans="2:110" ht="14.5" x14ac:dyDescent="0.35">
      <c r="B63" s="149">
        <v>58</v>
      </c>
      <c r="C63" s="161">
        <f>IF($A$2=1,'mil mi val'!B47,'mil mi val'!B150)</f>
        <v>1</v>
      </c>
      <c r="D63" s="161">
        <f>IF($A$2=1,'mil mi val'!C47,'mil mi val'!C150)</f>
        <v>0.98199999999999998</v>
      </c>
      <c r="E63" s="161">
        <f>IF($A$2=1,'mil mi val'!D47,'mil mi val'!D150)</f>
        <v>0.98299999999999998</v>
      </c>
      <c r="F63" s="161">
        <f>IF($A$2=1,'mil mi val'!E47,'mil mi val'!E150)</f>
        <v>0.98360000000000003</v>
      </c>
      <c r="G63" s="161">
        <f>IF($A$2=1,'mil mi val'!F47,'mil mi val'!F150)</f>
        <v>0.98360000000000003</v>
      </c>
      <c r="H63" s="161">
        <f>IF($A$2=1,'mil mi val'!G47,'mil mi val'!G150)</f>
        <v>0.98319999999999996</v>
      </c>
      <c r="I63" s="161">
        <f>IF($A$2=1,'mil mi val'!H47,'mil mi val'!H150)</f>
        <v>0.98240000000000005</v>
      </c>
      <c r="J63" s="161">
        <f>IF($A$2=1,'mil mi val'!I47,'mil mi val'!I150)</f>
        <v>0.98119999999999996</v>
      </c>
      <c r="K63" s="161">
        <f>IF($A$2=1,'mil mi val'!J47,'mil mi val'!J150)</f>
        <v>0.97989999999999999</v>
      </c>
      <c r="L63" s="161">
        <f>IF($A$2=1,'mil mi val'!K47,'mil mi val'!K150)</f>
        <v>0.97840000000000005</v>
      </c>
      <c r="M63" s="161">
        <f>IF($A$2=1,'mil mi val'!L47,'mil mi val'!L150)</f>
        <v>0.97689999999999999</v>
      </c>
      <c r="N63" s="161">
        <f>IF($A$2=1,'mil mi val'!M47,'mil mi val'!M150)</f>
        <v>0.97560000000000002</v>
      </c>
      <c r="O63" s="161">
        <f>IF($A$2=1,'mil mi val'!N47,'mil mi val'!N150)</f>
        <v>0.97450000000000003</v>
      </c>
      <c r="P63" s="161">
        <f>IF($A$2=1,'mil mi val'!O47,'mil mi val'!O150)</f>
        <v>0.97360000000000002</v>
      </c>
      <c r="Q63" s="161">
        <f>IF($A$2=1,'mil mi val'!P47,'mil mi val'!P150)</f>
        <v>0.97299999999999998</v>
      </c>
      <c r="R63" s="161">
        <f>IF($A$2=1,'mil mi val'!Q47,'mil mi val'!Q150)</f>
        <v>0.97440000000000004</v>
      </c>
      <c r="S63" s="161">
        <f>IF($A$2=1,'mil mi val'!R47,'mil mi val'!R150)</f>
        <v>0.97440000000000004</v>
      </c>
      <c r="T63" s="161">
        <f>IF($A$2=1,'mil mi val'!S47,'mil mi val'!S150)</f>
        <v>0.97440000000000004</v>
      </c>
      <c r="U63" s="161">
        <f>IF($A$2=1,'mil mi val'!T47,'mil mi val'!T150)</f>
        <v>0.97440000000000004</v>
      </c>
      <c r="V63" s="161">
        <f>IF($A$2=1,'mil mi val'!U47,'mil mi val'!U150)</f>
        <v>0.97440000000000004</v>
      </c>
      <c r="W63" s="161">
        <f>IF($A$2=1,'mil mi val'!V47,'mil mi val'!V150)</f>
        <v>0.97440000000000004</v>
      </c>
      <c r="X63" s="161">
        <f>IF($A$2=1,'mil mi val'!W47,'mil mi val'!W150)</f>
        <v>0.97440000000000004</v>
      </c>
      <c r="Y63" s="161">
        <f>IF($A$2=1,'mil mi val'!X47,'mil mi val'!X150)</f>
        <v>0.97440000000000004</v>
      </c>
      <c r="Z63" s="161">
        <f>IF($A$2=1,'mil mi val'!Y47,'mil mi val'!Y150)</f>
        <v>0.97440000000000004</v>
      </c>
      <c r="AA63" s="161">
        <f>IF($A$2=1,'mil mi val'!Z47,'mil mi val'!Z150)</f>
        <v>0.97440000000000004</v>
      </c>
      <c r="AB63" s="161">
        <f>IF($A$2=1,'mil mi val'!AA47,'mil mi val'!AA150)</f>
        <v>0.97440000000000004</v>
      </c>
      <c r="AC63" s="161">
        <f>IF($A$2=1,'mil mi val'!AB47,'mil mi val'!AB150)</f>
        <v>0.97440000000000004</v>
      </c>
      <c r="AD63" s="161">
        <f>IF($A$2=1,'mil mi val'!AC47,'mil mi val'!AC150)</f>
        <v>0.97440000000000004</v>
      </c>
      <c r="AE63" s="161">
        <f>IF($A$2=1,'mil mi val'!AD47,'mil mi val'!AD150)</f>
        <v>0.97440000000000004</v>
      </c>
      <c r="AF63" s="161">
        <f>IF($A$2=1,'mil mi val'!AE47,'mil mi val'!AE150)</f>
        <v>0.97440000000000004</v>
      </c>
      <c r="AG63" s="161">
        <f>IF($A$2=1,'mil mi val'!AF47,'mil mi val'!AF150)</f>
        <v>0.97440000000000004</v>
      </c>
      <c r="AH63" s="161">
        <f>IF($A$2=1,'mil mi val'!AG47,'mil mi val'!AG150)</f>
        <v>0.97440000000000004</v>
      </c>
      <c r="AI63" s="161">
        <f>IF($A$2=1,'mil mi val'!AH47,'mil mi val'!AH150)</f>
        <v>0.97440000000000004</v>
      </c>
      <c r="AJ63" s="161">
        <f>IF($A$2=1,'mil mi val'!AI47,'mil mi val'!AI150)</f>
        <v>0.97440000000000004</v>
      </c>
      <c r="AK63" s="161">
        <f>IF($A$2=1,'mil mi val'!AJ47,'mil mi val'!AJ150)</f>
        <v>0.97440000000000004</v>
      </c>
      <c r="AL63" s="161">
        <f>IF($A$2=1,'mil mi val'!AK47,'mil mi val'!AK150)</f>
        <v>0.97440000000000004</v>
      </c>
      <c r="AM63" s="161">
        <f>IF($A$2=1,'mil mi val'!AL47,'mil mi val'!AL150)</f>
        <v>0.97440000000000004</v>
      </c>
      <c r="AN63" s="161">
        <f>IF($A$2=1,'mil mi val'!AM47,'mil mi val'!AM150)</f>
        <v>0.97440000000000004</v>
      </c>
      <c r="AO63" s="161">
        <f>IF($A$2=1,'mil mi val'!AN47,'mil mi val'!AN150)</f>
        <v>0.97440000000000004</v>
      </c>
      <c r="AP63" s="161">
        <f>IF($A$2=1,'mil mi val'!AO47,'mil mi val'!AO150)</f>
        <v>0.97440000000000004</v>
      </c>
      <c r="AQ63" s="161">
        <f>IF($A$2=1,'mil mi val'!AP47,'mil mi val'!AP150)</f>
        <v>0.97440000000000004</v>
      </c>
      <c r="AR63" s="161">
        <f>IF($A$2=1,'mil mi val'!AQ47,'mil mi val'!AQ150)</f>
        <v>0.97440000000000004</v>
      </c>
      <c r="AS63" s="161">
        <f>IF($A$2=1,'mil mi val'!AR47,'mil mi val'!AR150)</f>
        <v>0.97440000000000004</v>
      </c>
      <c r="AT63" s="161">
        <f>IF($A$2=1,'mil mi val'!AS47,'mil mi val'!AS150)</f>
        <v>0.97440000000000004</v>
      </c>
      <c r="AU63" s="161">
        <f>IF($A$2=1,'mil mi val'!AT47,'mil mi val'!AT150)</f>
        <v>0.97440000000000004</v>
      </c>
      <c r="AV63" s="161">
        <f>IF($A$2=1,'mil mi val'!AU47,'mil mi val'!AU150)</f>
        <v>0.97440000000000004</v>
      </c>
      <c r="AW63" s="161">
        <f>IF($A$2=1,'mil mi val'!AV47,'mil mi val'!AV150)</f>
        <v>0.97440000000000004</v>
      </c>
      <c r="AX63" s="161">
        <f>IF($A$2=1,'mil mi val'!AW47,'mil mi val'!AW150)</f>
        <v>0.97440000000000004</v>
      </c>
      <c r="AY63" s="161">
        <f>IF($A$2=1,'mil mi val'!AX47,'mil mi val'!AX150)</f>
        <v>0.97440000000000004</v>
      </c>
      <c r="AZ63" s="161">
        <f>IF($A$2=1,'mil mi val'!AY47,'mil mi val'!AY150)</f>
        <v>0.97440000000000004</v>
      </c>
      <c r="BA63" s="161">
        <f>IF($A$2=1,'mil mi val'!AZ47,'mil mi val'!AZ150)</f>
        <v>0.97440000000000004</v>
      </c>
      <c r="BB63" s="161">
        <f>IF($A$2=1,'mil mi val'!BA47,'mil mi val'!BA150)</f>
        <v>0.97440000000000004</v>
      </c>
      <c r="BC63" s="161">
        <f>IF($A$2=1,'mil mi val'!BB47,'mil mi val'!BB150)</f>
        <v>0.97440000000000004</v>
      </c>
      <c r="BD63" s="161">
        <f>IF($A$2=1,'mil mi val'!BC47,'mil mi val'!BC150)</f>
        <v>0.97440000000000004</v>
      </c>
      <c r="BE63" s="161">
        <f>IF($A$2=1,'mil mi val'!BD47,'mil mi val'!BD150)</f>
        <v>0.97440000000000004</v>
      </c>
      <c r="BF63" s="161">
        <f>IF($A$2=1,'mil mi val'!BE47,'mil mi val'!BE150)</f>
        <v>0.97440000000000004</v>
      </c>
      <c r="BG63" s="161">
        <f>IF($A$2=1,'mil mi val'!BF47,'mil mi val'!BF150)</f>
        <v>0.97440000000000004</v>
      </c>
      <c r="BH63" s="161">
        <f>IF($A$2=1,'mil mi val'!BG47,'mil mi val'!BG150)</f>
        <v>0.97440000000000004</v>
      </c>
      <c r="BI63" s="161">
        <f>IF($A$2=1,'mil mi val'!BH47,'mil mi val'!BH150)</f>
        <v>0.97440000000000004</v>
      </c>
      <c r="BJ63" s="161">
        <f>IF($A$2=1,'mil mi val'!BI47,'mil mi val'!BI150)</f>
        <v>0.97440000000000004</v>
      </c>
      <c r="BK63" s="161">
        <f>IF($A$2=1,'mil mi val'!BJ47,'mil mi val'!BJ150)</f>
        <v>0.97440000000000004</v>
      </c>
      <c r="BL63" s="161">
        <f>IF($A$2=1,'mil mi val'!BK47,'mil mi val'!BK150)</f>
        <v>0.97440000000000004</v>
      </c>
      <c r="BM63" s="161">
        <f>IF($A$2=1,'mil mi val'!BL47,'mil mi val'!BL150)</f>
        <v>0.97440000000000004</v>
      </c>
      <c r="BN63" s="161">
        <f>IF($A$2=1,'mil mi val'!BM47,'mil mi val'!BM150)</f>
        <v>0.97440000000000004</v>
      </c>
      <c r="BO63" s="161">
        <f>IF($A$2=1,'mil mi val'!BN47,'mil mi val'!BN150)</f>
        <v>0.97440000000000004</v>
      </c>
      <c r="BP63" s="161">
        <f>IF($A$2=1,'mil mi val'!BO47,'mil mi val'!BO150)</f>
        <v>0.97440000000000004</v>
      </c>
      <c r="BQ63" s="161">
        <f>IF($A$2=1,'mil mi val'!BP47,'mil mi val'!BP150)</f>
        <v>0.97440000000000004</v>
      </c>
      <c r="BR63" s="161">
        <f>IF($A$2=1,'mil mi val'!BQ47,'mil mi val'!BQ150)</f>
        <v>0.97440000000000004</v>
      </c>
      <c r="BS63" s="161">
        <f>IF($A$2=1,'mil mi val'!BR47,'mil mi val'!BR150)</f>
        <v>0.97440000000000004</v>
      </c>
      <c r="BT63" s="161">
        <f>IF($A$2=1,'mil mi val'!BS47,'mil mi val'!BS150)</f>
        <v>0.97440000000000004</v>
      </c>
      <c r="BU63" s="161">
        <f>IF($A$2=1,'mil mi val'!BT47,'mil mi val'!BT150)</f>
        <v>0.97440000000000004</v>
      </c>
      <c r="BV63" s="161">
        <f>IF($A$2=1,'mil mi val'!BU47,'mil mi val'!BU150)</f>
        <v>0.97440000000000004</v>
      </c>
      <c r="BW63" s="161">
        <f>IF($A$2=1,'mil mi val'!BV47,'mil mi val'!BV150)</f>
        <v>0.97440000000000004</v>
      </c>
      <c r="BX63" s="161">
        <f>IF($A$2=1,'mil mi val'!BW47,'mil mi val'!BW150)</f>
        <v>0.97440000000000004</v>
      </c>
      <c r="BY63" s="161">
        <f>IF($A$2=1,'mil mi val'!BX47,'mil mi val'!BX150)</f>
        <v>0.97440000000000004</v>
      </c>
      <c r="BZ63" s="161">
        <f>IF($A$2=1,'mil mi val'!BY47,'mil mi val'!BY150)</f>
        <v>0.97440000000000004</v>
      </c>
      <c r="CA63" s="161">
        <f>IF($A$2=1,'mil mi val'!BZ47,'mil mi val'!BZ150)</f>
        <v>0.97440000000000004</v>
      </c>
      <c r="CB63" s="161">
        <f>IF($A$2=1,'mil mi val'!CA47,'mil mi val'!CA150)</f>
        <v>0.97440000000000004</v>
      </c>
      <c r="CC63" s="161">
        <f>IF($A$2=1,'mil mi val'!CB47,'mil mi val'!CB150)</f>
        <v>0.97440000000000004</v>
      </c>
      <c r="CD63" s="161">
        <f>IF($A$2=1,'mil mi val'!CC47,'mil mi val'!CC150)</f>
        <v>0.97440000000000004</v>
      </c>
      <c r="CE63" s="161">
        <f>IF($A$2=1,'mil mi val'!CD47,'mil mi val'!CD150)</f>
        <v>0.97440000000000004</v>
      </c>
      <c r="CF63" s="161">
        <f>IF($A$2=1,'mil mi val'!CE47,'mil mi val'!CE150)</f>
        <v>0.97440000000000004</v>
      </c>
      <c r="CG63" s="161">
        <f>IF($A$2=1,'mil mi val'!CF47,'mil mi val'!CF150)</f>
        <v>0.97440000000000004</v>
      </c>
      <c r="CH63" s="161">
        <f>IF($A$2=1,'mil mi val'!CG47,'mil mi val'!CG150)</f>
        <v>0.97440000000000004</v>
      </c>
      <c r="CI63" s="161">
        <f>IF($A$2=1,'mil mi val'!CH47,'mil mi val'!CH150)</f>
        <v>0.97440000000000004</v>
      </c>
      <c r="CJ63" s="161">
        <f>IF($A$2=1,'mil mi val'!CI47,'mil mi val'!CI150)</f>
        <v>0.97440000000000004</v>
      </c>
      <c r="CK63" s="161">
        <f>IF($A$2=1,'mil mi val'!CJ47,'mil mi val'!CJ150)</f>
        <v>0.97440000000000004</v>
      </c>
      <c r="CL63" s="161">
        <f>IF($A$2=1,'mil mi val'!CK47,'mil mi val'!CK150)</f>
        <v>0.97440000000000004</v>
      </c>
      <c r="CM63" s="161">
        <f>IF($A$2=1,'mil mi val'!CL47,'mil mi val'!CL150)</f>
        <v>0.97440000000000004</v>
      </c>
      <c r="CN63" s="161">
        <f>IF($A$2=1,'mil mi val'!CM47,'mil mi val'!CM150)</f>
        <v>0.97440000000000004</v>
      </c>
      <c r="CO63" s="161">
        <f>IF($A$2=1,'mil mi val'!CN47,'mil mi val'!CN150)</f>
        <v>0.97440000000000004</v>
      </c>
      <c r="CP63" s="161">
        <f>IF($A$2=1,'mil mi val'!CO47,'mil mi val'!CO150)</f>
        <v>0.97440000000000004</v>
      </c>
      <c r="CQ63" s="161">
        <f>IF($A$2=1,'mil mi val'!CP47,'mil mi val'!CP150)</f>
        <v>0.97440000000000004</v>
      </c>
      <c r="CR63" s="161">
        <f>IF($A$2=1,'mil mi val'!CQ47,'mil mi val'!CQ150)</f>
        <v>0.97440000000000004</v>
      </c>
      <c r="CS63" s="161">
        <f>IF($A$2=1,'mil mi val'!CR47,'mil mi val'!CR150)</f>
        <v>0.97440000000000004</v>
      </c>
      <c r="CT63" s="161">
        <f>IF($A$2=1,'mil mi val'!CS47,'mil mi val'!CS150)</f>
        <v>0.97440000000000004</v>
      </c>
      <c r="CU63" s="161">
        <f>IF($A$2=1,'mil mi val'!CT47,'mil mi val'!CT150)</f>
        <v>0.97440000000000004</v>
      </c>
      <c r="CV63" s="161">
        <f>IF($A$2=1,'mil mi val'!CU47,'mil mi val'!CU150)</f>
        <v>0.97440000000000004</v>
      </c>
      <c r="CW63" s="161">
        <f>IF($A$2=1,'mil mi val'!CV47,'mil mi val'!CV150)</f>
        <v>0.97440000000000004</v>
      </c>
      <c r="CX63" s="161">
        <f>IF($A$2=1,'mil mi val'!CW47,'mil mi val'!CW150)</f>
        <v>0.97440000000000004</v>
      </c>
      <c r="CY63" s="161">
        <f>IF($A$2=1,'mil mi val'!CX47,'mil mi val'!CX150)</f>
        <v>0.97440000000000004</v>
      </c>
      <c r="CZ63" s="161">
        <f>IF($A$2=1,'mil mi val'!CY47,'mil mi val'!CY150)</f>
        <v>0.97440000000000004</v>
      </c>
      <c r="DA63" s="161">
        <f>IF($A$2=1,'mil mi val'!CZ47,'mil mi val'!CZ150)</f>
        <v>0.97440000000000004</v>
      </c>
      <c r="DB63" s="161">
        <f>IF($A$2=1,'mil mi val'!DA47,'mil mi val'!DA150)</f>
        <v>0.97440000000000004</v>
      </c>
      <c r="DC63" s="161">
        <f>IF($A$2=1,'mil mi val'!DB47,'mil mi val'!DB150)</f>
        <v>0.97440000000000004</v>
      </c>
      <c r="DD63" s="161">
        <f>IF($A$2=1,'mil mi val'!DC47,'mil mi val'!DC150)</f>
        <v>0</v>
      </c>
      <c r="DE63" s="161">
        <f>IF($A$2=1,'mil mi val'!DD47,'mil mi val'!DD150)</f>
        <v>0</v>
      </c>
      <c r="DF63" s="161">
        <f>IF($A$2=1,'mil mi val'!DE47,'mil mi val'!DE150)</f>
        <v>0</v>
      </c>
    </row>
    <row r="64" spans="2:110" ht="14.5" x14ac:dyDescent="0.35">
      <c r="B64" s="149">
        <v>59</v>
      </c>
      <c r="C64" s="161">
        <f>IF($A$2=1,'mil mi val'!B48,'mil mi val'!B151)</f>
        <v>1</v>
      </c>
      <c r="D64" s="161">
        <f>IF($A$2=1,'mil mi val'!C48,'mil mi val'!C151)</f>
        <v>0.98029999999999995</v>
      </c>
      <c r="E64" s="161">
        <f>IF($A$2=1,'mil mi val'!D48,'mil mi val'!D151)</f>
        <v>0.98170000000000002</v>
      </c>
      <c r="F64" s="161">
        <f>IF($A$2=1,'mil mi val'!E48,'mil mi val'!E151)</f>
        <v>0.98270000000000002</v>
      </c>
      <c r="G64" s="161">
        <f>IF($A$2=1,'mil mi val'!F48,'mil mi val'!F151)</f>
        <v>0.98319999999999996</v>
      </c>
      <c r="H64" s="161">
        <f>IF($A$2=1,'mil mi val'!G48,'mil mi val'!G151)</f>
        <v>0.98309999999999997</v>
      </c>
      <c r="I64" s="161">
        <f>IF($A$2=1,'mil mi val'!H48,'mil mi val'!H151)</f>
        <v>0.98250000000000004</v>
      </c>
      <c r="J64" s="161">
        <f>IF($A$2=1,'mil mi val'!I48,'mil mi val'!I151)</f>
        <v>0.98160000000000003</v>
      </c>
      <c r="K64" s="161">
        <f>IF($A$2=1,'mil mi val'!J48,'mil mi val'!J151)</f>
        <v>0.98040000000000005</v>
      </c>
      <c r="L64" s="161">
        <f>IF($A$2=1,'mil mi val'!K48,'mil mi val'!K151)</f>
        <v>0.97909999999999997</v>
      </c>
      <c r="M64" s="161">
        <f>IF($A$2=1,'mil mi val'!L48,'mil mi val'!L151)</f>
        <v>0.97770000000000001</v>
      </c>
      <c r="N64" s="161">
        <f>IF($A$2=1,'mil mi val'!M48,'mil mi val'!M151)</f>
        <v>0.97640000000000005</v>
      </c>
      <c r="O64" s="161">
        <f>IF($A$2=1,'mil mi val'!N48,'mil mi val'!N151)</f>
        <v>0.97529999999999994</v>
      </c>
      <c r="P64" s="161">
        <f>IF($A$2=1,'mil mi val'!O48,'mil mi val'!O151)</f>
        <v>0.97440000000000004</v>
      </c>
      <c r="Q64" s="161">
        <f>IF($A$2=1,'mil mi val'!P48,'mil mi val'!P151)</f>
        <v>0.97370000000000001</v>
      </c>
      <c r="R64" s="161">
        <f>IF($A$2=1,'mil mi val'!Q48,'mil mi val'!Q151)</f>
        <v>0.97509999999999997</v>
      </c>
      <c r="S64" s="161">
        <f>IF($A$2=1,'mil mi val'!R48,'mil mi val'!R151)</f>
        <v>0.97509999999999997</v>
      </c>
      <c r="T64" s="161">
        <f>IF($A$2=1,'mil mi val'!S48,'mil mi val'!S151)</f>
        <v>0.97509999999999997</v>
      </c>
      <c r="U64" s="161">
        <f>IF($A$2=1,'mil mi val'!T48,'mil mi val'!T151)</f>
        <v>0.97509999999999997</v>
      </c>
      <c r="V64" s="161">
        <f>IF($A$2=1,'mil mi val'!U48,'mil mi val'!U151)</f>
        <v>0.97509999999999997</v>
      </c>
      <c r="W64" s="161">
        <f>IF($A$2=1,'mil mi val'!V48,'mil mi val'!V151)</f>
        <v>0.97509999999999997</v>
      </c>
      <c r="X64" s="161">
        <f>IF($A$2=1,'mil mi val'!W48,'mil mi val'!W151)</f>
        <v>0.97509999999999997</v>
      </c>
      <c r="Y64" s="161">
        <f>IF($A$2=1,'mil mi val'!X48,'mil mi val'!X151)</f>
        <v>0.97509999999999997</v>
      </c>
      <c r="Z64" s="161">
        <f>IF($A$2=1,'mil mi val'!Y48,'mil mi val'!Y151)</f>
        <v>0.97509999999999997</v>
      </c>
      <c r="AA64" s="161">
        <f>IF($A$2=1,'mil mi val'!Z48,'mil mi val'!Z151)</f>
        <v>0.97509999999999997</v>
      </c>
      <c r="AB64" s="161">
        <f>IF($A$2=1,'mil mi val'!AA48,'mil mi val'!AA151)</f>
        <v>0.97509999999999997</v>
      </c>
      <c r="AC64" s="161">
        <f>IF($A$2=1,'mil mi val'!AB48,'mil mi val'!AB151)</f>
        <v>0.97509999999999997</v>
      </c>
      <c r="AD64" s="161">
        <f>IF($A$2=1,'mil mi val'!AC48,'mil mi val'!AC151)</f>
        <v>0.97509999999999997</v>
      </c>
      <c r="AE64" s="161">
        <f>IF($A$2=1,'mil mi val'!AD48,'mil mi val'!AD151)</f>
        <v>0.97509999999999997</v>
      </c>
      <c r="AF64" s="161">
        <f>IF($A$2=1,'mil mi val'!AE48,'mil mi val'!AE151)</f>
        <v>0.97509999999999997</v>
      </c>
      <c r="AG64" s="161">
        <f>IF($A$2=1,'mil mi val'!AF48,'mil mi val'!AF151)</f>
        <v>0.97509999999999997</v>
      </c>
      <c r="AH64" s="161">
        <f>IF($A$2=1,'mil mi val'!AG48,'mil mi val'!AG151)</f>
        <v>0.97509999999999997</v>
      </c>
      <c r="AI64" s="161">
        <f>IF($A$2=1,'mil mi val'!AH48,'mil mi val'!AH151)</f>
        <v>0.97509999999999997</v>
      </c>
      <c r="AJ64" s="161">
        <f>IF($A$2=1,'mil mi val'!AI48,'mil mi val'!AI151)</f>
        <v>0.97509999999999997</v>
      </c>
      <c r="AK64" s="161">
        <f>IF($A$2=1,'mil mi val'!AJ48,'mil mi val'!AJ151)</f>
        <v>0.97509999999999997</v>
      </c>
      <c r="AL64" s="161">
        <f>IF($A$2=1,'mil mi val'!AK48,'mil mi val'!AK151)</f>
        <v>0.97509999999999997</v>
      </c>
      <c r="AM64" s="161">
        <f>IF($A$2=1,'mil mi val'!AL48,'mil mi val'!AL151)</f>
        <v>0.97509999999999997</v>
      </c>
      <c r="AN64" s="161">
        <f>IF($A$2=1,'mil mi val'!AM48,'mil mi val'!AM151)</f>
        <v>0.97509999999999997</v>
      </c>
      <c r="AO64" s="161">
        <f>IF($A$2=1,'mil mi val'!AN48,'mil mi val'!AN151)</f>
        <v>0.97509999999999997</v>
      </c>
      <c r="AP64" s="161">
        <f>IF($A$2=1,'mil mi val'!AO48,'mil mi val'!AO151)</f>
        <v>0.97509999999999997</v>
      </c>
      <c r="AQ64" s="161">
        <f>IF($A$2=1,'mil mi val'!AP48,'mil mi val'!AP151)</f>
        <v>0.97509999999999997</v>
      </c>
      <c r="AR64" s="161">
        <f>IF($A$2=1,'mil mi val'!AQ48,'mil mi val'!AQ151)</f>
        <v>0.97509999999999997</v>
      </c>
      <c r="AS64" s="161">
        <f>IF($A$2=1,'mil mi val'!AR48,'mil mi val'!AR151)</f>
        <v>0.97509999999999997</v>
      </c>
      <c r="AT64" s="161">
        <f>IF($A$2=1,'mil mi val'!AS48,'mil mi val'!AS151)</f>
        <v>0.97509999999999997</v>
      </c>
      <c r="AU64" s="161">
        <f>IF($A$2=1,'mil mi val'!AT48,'mil mi val'!AT151)</f>
        <v>0.97509999999999997</v>
      </c>
      <c r="AV64" s="161">
        <f>IF($A$2=1,'mil mi val'!AU48,'mil mi val'!AU151)</f>
        <v>0.97509999999999997</v>
      </c>
      <c r="AW64" s="161">
        <f>IF($A$2=1,'mil mi val'!AV48,'mil mi val'!AV151)</f>
        <v>0.97509999999999997</v>
      </c>
      <c r="AX64" s="161">
        <f>IF($A$2=1,'mil mi val'!AW48,'mil mi val'!AW151)</f>
        <v>0.97509999999999997</v>
      </c>
      <c r="AY64" s="161">
        <f>IF($A$2=1,'mil mi val'!AX48,'mil mi val'!AX151)</f>
        <v>0.97509999999999997</v>
      </c>
      <c r="AZ64" s="161">
        <f>IF($A$2=1,'mil mi val'!AY48,'mil mi val'!AY151)</f>
        <v>0.97509999999999997</v>
      </c>
      <c r="BA64" s="161">
        <f>IF($A$2=1,'mil mi val'!AZ48,'mil mi val'!AZ151)</f>
        <v>0.97509999999999997</v>
      </c>
      <c r="BB64" s="161">
        <f>IF($A$2=1,'mil mi val'!BA48,'mil mi val'!BA151)</f>
        <v>0.97509999999999997</v>
      </c>
      <c r="BC64" s="161">
        <f>IF($A$2=1,'mil mi val'!BB48,'mil mi val'!BB151)</f>
        <v>0.97509999999999997</v>
      </c>
      <c r="BD64" s="161">
        <f>IF($A$2=1,'mil mi val'!BC48,'mil mi val'!BC151)</f>
        <v>0.97509999999999997</v>
      </c>
      <c r="BE64" s="161">
        <f>IF($A$2=1,'mil mi val'!BD48,'mil mi val'!BD151)</f>
        <v>0.97509999999999997</v>
      </c>
      <c r="BF64" s="161">
        <f>IF($A$2=1,'mil mi val'!BE48,'mil mi val'!BE151)</f>
        <v>0.97509999999999997</v>
      </c>
      <c r="BG64" s="161">
        <f>IF($A$2=1,'mil mi val'!BF48,'mil mi val'!BF151)</f>
        <v>0.97509999999999997</v>
      </c>
      <c r="BH64" s="161">
        <f>IF($A$2=1,'mil mi val'!BG48,'mil mi val'!BG151)</f>
        <v>0.97509999999999997</v>
      </c>
      <c r="BI64" s="161">
        <f>IF($A$2=1,'mil mi val'!BH48,'mil mi val'!BH151)</f>
        <v>0.97509999999999997</v>
      </c>
      <c r="BJ64" s="161">
        <f>IF($A$2=1,'mil mi val'!BI48,'mil mi val'!BI151)</f>
        <v>0.97509999999999997</v>
      </c>
      <c r="BK64" s="161">
        <f>IF($A$2=1,'mil mi val'!BJ48,'mil mi val'!BJ151)</f>
        <v>0.97509999999999997</v>
      </c>
      <c r="BL64" s="161">
        <f>IF($A$2=1,'mil mi val'!BK48,'mil mi val'!BK151)</f>
        <v>0.97509999999999997</v>
      </c>
      <c r="BM64" s="161">
        <f>IF($A$2=1,'mil mi val'!BL48,'mil mi val'!BL151)</f>
        <v>0.97509999999999997</v>
      </c>
      <c r="BN64" s="161">
        <f>IF($A$2=1,'mil mi val'!BM48,'mil mi val'!BM151)</f>
        <v>0.97509999999999997</v>
      </c>
      <c r="BO64" s="161">
        <f>IF($A$2=1,'mil mi val'!BN48,'mil mi val'!BN151)</f>
        <v>0.97509999999999997</v>
      </c>
      <c r="BP64" s="161">
        <f>IF($A$2=1,'mil mi val'!BO48,'mil mi val'!BO151)</f>
        <v>0.97509999999999997</v>
      </c>
      <c r="BQ64" s="161">
        <f>IF($A$2=1,'mil mi val'!BP48,'mil mi val'!BP151)</f>
        <v>0.97509999999999997</v>
      </c>
      <c r="BR64" s="161">
        <f>IF($A$2=1,'mil mi val'!BQ48,'mil mi val'!BQ151)</f>
        <v>0.97509999999999997</v>
      </c>
      <c r="BS64" s="161">
        <f>IF($A$2=1,'mil mi val'!BR48,'mil mi val'!BR151)</f>
        <v>0.97509999999999997</v>
      </c>
      <c r="BT64" s="161">
        <f>IF($A$2=1,'mil mi val'!BS48,'mil mi val'!BS151)</f>
        <v>0.97509999999999997</v>
      </c>
      <c r="BU64" s="161">
        <f>IF($A$2=1,'mil mi val'!BT48,'mil mi val'!BT151)</f>
        <v>0.97509999999999997</v>
      </c>
      <c r="BV64" s="161">
        <f>IF($A$2=1,'mil mi val'!BU48,'mil mi val'!BU151)</f>
        <v>0.97509999999999997</v>
      </c>
      <c r="BW64" s="161">
        <f>IF($A$2=1,'mil mi val'!BV48,'mil mi val'!BV151)</f>
        <v>0.97509999999999997</v>
      </c>
      <c r="BX64" s="161">
        <f>IF($A$2=1,'mil mi val'!BW48,'mil mi val'!BW151)</f>
        <v>0.97509999999999997</v>
      </c>
      <c r="BY64" s="161">
        <f>IF($A$2=1,'mil mi val'!BX48,'mil mi val'!BX151)</f>
        <v>0.97509999999999997</v>
      </c>
      <c r="BZ64" s="161">
        <f>IF($A$2=1,'mil mi val'!BY48,'mil mi val'!BY151)</f>
        <v>0.97509999999999997</v>
      </c>
      <c r="CA64" s="161">
        <f>IF($A$2=1,'mil mi val'!BZ48,'mil mi val'!BZ151)</f>
        <v>0.97509999999999997</v>
      </c>
      <c r="CB64" s="161">
        <f>IF($A$2=1,'mil mi val'!CA48,'mil mi val'!CA151)</f>
        <v>0.97509999999999997</v>
      </c>
      <c r="CC64" s="161">
        <f>IF($A$2=1,'mil mi val'!CB48,'mil mi val'!CB151)</f>
        <v>0.97509999999999997</v>
      </c>
      <c r="CD64" s="161">
        <f>IF($A$2=1,'mil mi val'!CC48,'mil mi val'!CC151)</f>
        <v>0.97509999999999997</v>
      </c>
      <c r="CE64" s="161">
        <f>IF($A$2=1,'mil mi val'!CD48,'mil mi val'!CD151)</f>
        <v>0.97509999999999997</v>
      </c>
      <c r="CF64" s="161">
        <f>IF($A$2=1,'mil mi val'!CE48,'mil mi val'!CE151)</f>
        <v>0.97509999999999997</v>
      </c>
      <c r="CG64" s="161">
        <f>IF($A$2=1,'mil mi val'!CF48,'mil mi val'!CF151)</f>
        <v>0.97509999999999997</v>
      </c>
      <c r="CH64" s="161">
        <f>IF($A$2=1,'mil mi val'!CG48,'mil mi val'!CG151)</f>
        <v>0.97509999999999997</v>
      </c>
      <c r="CI64" s="161">
        <f>IF($A$2=1,'mil mi val'!CH48,'mil mi val'!CH151)</f>
        <v>0.97509999999999997</v>
      </c>
      <c r="CJ64" s="161">
        <f>IF($A$2=1,'mil mi val'!CI48,'mil mi val'!CI151)</f>
        <v>0.97509999999999997</v>
      </c>
      <c r="CK64" s="161">
        <f>IF($A$2=1,'mil mi val'!CJ48,'mil mi val'!CJ151)</f>
        <v>0.97509999999999997</v>
      </c>
      <c r="CL64" s="161">
        <f>IF($A$2=1,'mil mi val'!CK48,'mil mi val'!CK151)</f>
        <v>0.97509999999999997</v>
      </c>
      <c r="CM64" s="161">
        <f>IF($A$2=1,'mil mi val'!CL48,'mil mi val'!CL151)</f>
        <v>0.97509999999999997</v>
      </c>
      <c r="CN64" s="161">
        <f>IF($A$2=1,'mil mi val'!CM48,'mil mi val'!CM151)</f>
        <v>0.97509999999999997</v>
      </c>
      <c r="CO64" s="161">
        <f>IF($A$2=1,'mil mi val'!CN48,'mil mi val'!CN151)</f>
        <v>0.97509999999999997</v>
      </c>
      <c r="CP64" s="161">
        <f>IF($A$2=1,'mil mi val'!CO48,'mil mi val'!CO151)</f>
        <v>0.97509999999999997</v>
      </c>
      <c r="CQ64" s="161">
        <f>IF($A$2=1,'mil mi val'!CP48,'mil mi val'!CP151)</f>
        <v>0.97509999999999997</v>
      </c>
      <c r="CR64" s="161">
        <f>IF($A$2=1,'mil mi val'!CQ48,'mil mi val'!CQ151)</f>
        <v>0.97509999999999997</v>
      </c>
      <c r="CS64" s="161">
        <f>IF($A$2=1,'mil mi val'!CR48,'mil mi val'!CR151)</f>
        <v>0.97509999999999997</v>
      </c>
      <c r="CT64" s="161">
        <f>IF($A$2=1,'mil mi val'!CS48,'mil mi val'!CS151)</f>
        <v>0.97509999999999997</v>
      </c>
      <c r="CU64" s="161">
        <f>IF($A$2=1,'mil mi val'!CT48,'mil mi val'!CT151)</f>
        <v>0.97509999999999997</v>
      </c>
      <c r="CV64" s="161">
        <f>IF($A$2=1,'mil mi val'!CU48,'mil mi val'!CU151)</f>
        <v>0.97509999999999997</v>
      </c>
      <c r="CW64" s="161">
        <f>IF($A$2=1,'mil mi val'!CV48,'mil mi val'!CV151)</f>
        <v>0.97509999999999997</v>
      </c>
      <c r="CX64" s="161">
        <f>IF($A$2=1,'mil mi val'!CW48,'mil mi val'!CW151)</f>
        <v>0.97509999999999997</v>
      </c>
      <c r="CY64" s="161">
        <f>IF($A$2=1,'mil mi val'!CX48,'mil mi val'!CX151)</f>
        <v>0.97509999999999997</v>
      </c>
      <c r="CZ64" s="161">
        <f>IF($A$2=1,'mil mi val'!CY48,'mil mi val'!CY151)</f>
        <v>0.97509999999999997</v>
      </c>
      <c r="DA64" s="161">
        <f>IF($A$2=1,'mil mi val'!CZ48,'mil mi val'!CZ151)</f>
        <v>0.97509999999999997</v>
      </c>
      <c r="DB64" s="161">
        <f>IF($A$2=1,'mil mi val'!DA48,'mil mi val'!DA151)</f>
        <v>0.97509999999999997</v>
      </c>
      <c r="DC64" s="161">
        <f>IF($A$2=1,'mil mi val'!DB48,'mil mi val'!DB151)</f>
        <v>0.97509999999999997</v>
      </c>
      <c r="DD64" s="161">
        <f>IF($A$2=1,'mil mi val'!DC48,'mil mi val'!DC151)</f>
        <v>0</v>
      </c>
      <c r="DE64" s="161">
        <f>IF($A$2=1,'mil mi val'!DD48,'mil mi val'!DD151)</f>
        <v>0</v>
      </c>
      <c r="DF64" s="161">
        <f>IF($A$2=1,'mil mi val'!DE48,'mil mi val'!DE151)</f>
        <v>0</v>
      </c>
    </row>
    <row r="65" spans="2:110" ht="14.5" x14ac:dyDescent="0.35">
      <c r="B65" s="149">
        <v>60</v>
      </c>
      <c r="C65" s="161">
        <f>IF($A$2=1,'mil mi val'!B49,'mil mi val'!B152)</f>
        <v>1</v>
      </c>
      <c r="D65" s="161">
        <f>IF($A$2=1,'mil mi val'!C49,'mil mi val'!C152)</f>
        <v>0.9788</v>
      </c>
      <c r="E65" s="161">
        <f>IF($A$2=1,'mil mi val'!D49,'mil mi val'!D152)</f>
        <v>0.98040000000000005</v>
      </c>
      <c r="F65" s="161">
        <f>IF($A$2=1,'mil mi val'!E49,'mil mi val'!E152)</f>
        <v>0.98170000000000002</v>
      </c>
      <c r="G65" s="161">
        <f>IF($A$2=1,'mil mi val'!F49,'mil mi val'!F152)</f>
        <v>0.98250000000000004</v>
      </c>
      <c r="H65" s="161">
        <f>IF($A$2=1,'mil mi val'!G49,'mil mi val'!G152)</f>
        <v>0.98280000000000001</v>
      </c>
      <c r="I65" s="161">
        <f>IF($A$2=1,'mil mi val'!H49,'mil mi val'!H152)</f>
        <v>0.98250000000000004</v>
      </c>
      <c r="J65" s="161">
        <f>IF($A$2=1,'mil mi val'!I49,'mil mi val'!I152)</f>
        <v>0.9819</v>
      </c>
      <c r="K65" s="161">
        <f>IF($A$2=1,'mil mi val'!J49,'mil mi val'!J152)</f>
        <v>0.98089999999999999</v>
      </c>
      <c r="L65" s="161">
        <f>IF($A$2=1,'mil mi val'!K49,'mil mi val'!K152)</f>
        <v>0.97970000000000002</v>
      </c>
      <c r="M65" s="161">
        <f>IF($A$2=1,'mil mi val'!L49,'mil mi val'!L152)</f>
        <v>0.97840000000000005</v>
      </c>
      <c r="N65" s="161">
        <f>IF($A$2=1,'mil mi val'!M49,'mil mi val'!M152)</f>
        <v>0.97719999999999996</v>
      </c>
      <c r="O65" s="161">
        <f>IF($A$2=1,'mil mi val'!N49,'mil mi val'!N152)</f>
        <v>0.97609999999999997</v>
      </c>
      <c r="P65" s="161">
        <f>IF($A$2=1,'mil mi val'!O49,'mil mi val'!O152)</f>
        <v>0.97509999999999997</v>
      </c>
      <c r="Q65" s="161">
        <f>IF($A$2=1,'mil mi val'!P49,'mil mi val'!P152)</f>
        <v>0.97440000000000004</v>
      </c>
      <c r="R65" s="161">
        <f>IF($A$2=1,'mil mi val'!Q49,'mil mi val'!Q152)</f>
        <v>0.9758</v>
      </c>
      <c r="S65" s="161">
        <f>IF($A$2=1,'mil mi val'!R49,'mil mi val'!R152)</f>
        <v>0.9758</v>
      </c>
      <c r="T65" s="161">
        <f>IF($A$2=1,'mil mi val'!S49,'mil mi val'!S152)</f>
        <v>0.9758</v>
      </c>
      <c r="U65" s="161">
        <f>IF($A$2=1,'mil mi val'!T49,'mil mi val'!T152)</f>
        <v>0.9758</v>
      </c>
      <c r="V65" s="161">
        <f>IF($A$2=1,'mil mi val'!U49,'mil mi val'!U152)</f>
        <v>0.9758</v>
      </c>
      <c r="W65" s="161">
        <f>IF($A$2=1,'mil mi val'!V49,'mil mi val'!V152)</f>
        <v>0.9758</v>
      </c>
      <c r="X65" s="161">
        <f>IF($A$2=1,'mil mi val'!W49,'mil mi val'!W152)</f>
        <v>0.9758</v>
      </c>
      <c r="Y65" s="161">
        <f>IF($A$2=1,'mil mi val'!X49,'mil mi val'!X152)</f>
        <v>0.9758</v>
      </c>
      <c r="Z65" s="161">
        <f>IF($A$2=1,'mil mi val'!Y49,'mil mi val'!Y152)</f>
        <v>0.9758</v>
      </c>
      <c r="AA65" s="161">
        <f>IF($A$2=1,'mil mi val'!Z49,'mil mi val'!Z152)</f>
        <v>0.9758</v>
      </c>
      <c r="AB65" s="161">
        <f>IF($A$2=1,'mil mi val'!AA49,'mil mi val'!AA152)</f>
        <v>0.9758</v>
      </c>
      <c r="AC65" s="161">
        <f>IF($A$2=1,'mil mi val'!AB49,'mil mi val'!AB152)</f>
        <v>0.9758</v>
      </c>
      <c r="AD65" s="161">
        <f>IF($A$2=1,'mil mi val'!AC49,'mil mi val'!AC152)</f>
        <v>0.9758</v>
      </c>
      <c r="AE65" s="161">
        <f>IF($A$2=1,'mil mi val'!AD49,'mil mi val'!AD152)</f>
        <v>0.9758</v>
      </c>
      <c r="AF65" s="161">
        <f>IF($A$2=1,'mil mi val'!AE49,'mil mi val'!AE152)</f>
        <v>0.9758</v>
      </c>
      <c r="AG65" s="161">
        <f>IF($A$2=1,'mil mi val'!AF49,'mil mi val'!AF152)</f>
        <v>0.9758</v>
      </c>
      <c r="AH65" s="161">
        <f>IF($A$2=1,'mil mi val'!AG49,'mil mi val'!AG152)</f>
        <v>0.9758</v>
      </c>
      <c r="AI65" s="161">
        <f>IF($A$2=1,'mil mi val'!AH49,'mil mi val'!AH152)</f>
        <v>0.9758</v>
      </c>
      <c r="AJ65" s="161">
        <f>IF($A$2=1,'mil mi val'!AI49,'mil mi val'!AI152)</f>
        <v>0.9758</v>
      </c>
      <c r="AK65" s="161">
        <f>IF($A$2=1,'mil mi val'!AJ49,'mil mi val'!AJ152)</f>
        <v>0.9758</v>
      </c>
      <c r="AL65" s="161">
        <f>IF($A$2=1,'mil mi val'!AK49,'mil mi val'!AK152)</f>
        <v>0.9758</v>
      </c>
      <c r="AM65" s="161">
        <f>IF($A$2=1,'mil mi val'!AL49,'mil mi val'!AL152)</f>
        <v>0.9758</v>
      </c>
      <c r="AN65" s="161">
        <f>IF($A$2=1,'mil mi val'!AM49,'mil mi val'!AM152)</f>
        <v>0.9758</v>
      </c>
      <c r="AO65" s="161">
        <f>IF($A$2=1,'mil mi val'!AN49,'mil mi val'!AN152)</f>
        <v>0.9758</v>
      </c>
      <c r="AP65" s="161">
        <f>IF($A$2=1,'mil mi val'!AO49,'mil mi val'!AO152)</f>
        <v>0.9758</v>
      </c>
      <c r="AQ65" s="161">
        <f>IF($A$2=1,'mil mi val'!AP49,'mil mi val'!AP152)</f>
        <v>0.9758</v>
      </c>
      <c r="AR65" s="161">
        <f>IF($A$2=1,'mil mi val'!AQ49,'mil mi val'!AQ152)</f>
        <v>0.9758</v>
      </c>
      <c r="AS65" s="161">
        <f>IF($A$2=1,'mil mi val'!AR49,'mil mi val'!AR152)</f>
        <v>0.9758</v>
      </c>
      <c r="AT65" s="161">
        <f>IF($A$2=1,'mil mi val'!AS49,'mil mi val'!AS152)</f>
        <v>0.9758</v>
      </c>
      <c r="AU65" s="161">
        <f>IF($A$2=1,'mil mi val'!AT49,'mil mi val'!AT152)</f>
        <v>0.9758</v>
      </c>
      <c r="AV65" s="161">
        <f>IF($A$2=1,'mil mi val'!AU49,'mil mi val'!AU152)</f>
        <v>0.9758</v>
      </c>
      <c r="AW65" s="161">
        <f>IF($A$2=1,'mil mi val'!AV49,'mil mi val'!AV152)</f>
        <v>0.9758</v>
      </c>
      <c r="AX65" s="161">
        <f>IF($A$2=1,'mil mi val'!AW49,'mil mi val'!AW152)</f>
        <v>0.9758</v>
      </c>
      <c r="AY65" s="161">
        <f>IF($A$2=1,'mil mi val'!AX49,'mil mi val'!AX152)</f>
        <v>0.9758</v>
      </c>
      <c r="AZ65" s="161">
        <f>IF($A$2=1,'mil mi val'!AY49,'mil mi val'!AY152)</f>
        <v>0.9758</v>
      </c>
      <c r="BA65" s="161">
        <f>IF($A$2=1,'mil mi val'!AZ49,'mil mi val'!AZ152)</f>
        <v>0.9758</v>
      </c>
      <c r="BB65" s="161">
        <f>IF($A$2=1,'mil mi val'!BA49,'mil mi val'!BA152)</f>
        <v>0.9758</v>
      </c>
      <c r="BC65" s="161">
        <f>IF($A$2=1,'mil mi val'!BB49,'mil mi val'!BB152)</f>
        <v>0.9758</v>
      </c>
      <c r="BD65" s="161">
        <f>IF($A$2=1,'mil mi val'!BC49,'mil mi val'!BC152)</f>
        <v>0.9758</v>
      </c>
      <c r="BE65" s="161">
        <f>IF($A$2=1,'mil mi val'!BD49,'mil mi val'!BD152)</f>
        <v>0.9758</v>
      </c>
      <c r="BF65" s="161">
        <f>IF($A$2=1,'mil mi val'!BE49,'mil mi val'!BE152)</f>
        <v>0.9758</v>
      </c>
      <c r="BG65" s="161">
        <f>IF($A$2=1,'mil mi val'!BF49,'mil mi val'!BF152)</f>
        <v>0.9758</v>
      </c>
      <c r="BH65" s="161">
        <f>IF($A$2=1,'mil mi val'!BG49,'mil mi val'!BG152)</f>
        <v>0.9758</v>
      </c>
      <c r="BI65" s="161">
        <f>IF($A$2=1,'mil mi val'!BH49,'mil mi val'!BH152)</f>
        <v>0.9758</v>
      </c>
      <c r="BJ65" s="161">
        <f>IF($A$2=1,'mil mi val'!BI49,'mil mi val'!BI152)</f>
        <v>0.9758</v>
      </c>
      <c r="BK65" s="161">
        <f>IF($A$2=1,'mil mi val'!BJ49,'mil mi val'!BJ152)</f>
        <v>0.9758</v>
      </c>
      <c r="BL65" s="161">
        <f>IF($A$2=1,'mil mi val'!BK49,'mil mi val'!BK152)</f>
        <v>0.9758</v>
      </c>
      <c r="BM65" s="161">
        <f>IF($A$2=1,'mil mi val'!BL49,'mil mi val'!BL152)</f>
        <v>0.9758</v>
      </c>
      <c r="BN65" s="161">
        <f>IF($A$2=1,'mil mi val'!BM49,'mil mi val'!BM152)</f>
        <v>0.9758</v>
      </c>
      <c r="BO65" s="161">
        <f>IF($A$2=1,'mil mi val'!BN49,'mil mi val'!BN152)</f>
        <v>0.9758</v>
      </c>
      <c r="BP65" s="161">
        <f>IF($A$2=1,'mil mi val'!BO49,'mil mi val'!BO152)</f>
        <v>0.9758</v>
      </c>
      <c r="BQ65" s="161">
        <f>IF($A$2=1,'mil mi val'!BP49,'mil mi val'!BP152)</f>
        <v>0.9758</v>
      </c>
      <c r="BR65" s="161">
        <f>IF($A$2=1,'mil mi val'!BQ49,'mil mi val'!BQ152)</f>
        <v>0.9758</v>
      </c>
      <c r="BS65" s="161">
        <f>IF($A$2=1,'mil mi val'!BR49,'mil mi val'!BR152)</f>
        <v>0.9758</v>
      </c>
      <c r="BT65" s="161">
        <f>IF($A$2=1,'mil mi val'!BS49,'mil mi val'!BS152)</f>
        <v>0.9758</v>
      </c>
      <c r="BU65" s="161">
        <f>IF($A$2=1,'mil mi val'!BT49,'mil mi val'!BT152)</f>
        <v>0.9758</v>
      </c>
      <c r="BV65" s="161">
        <f>IF($A$2=1,'mil mi val'!BU49,'mil mi val'!BU152)</f>
        <v>0.9758</v>
      </c>
      <c r="BW65" s="161">
        <f>IF($A$2=1,'mil mi val'!BV49,'mil mi val'!BV152)</f>
        <v>0.9758</v>
      </c>
      <c r="BX65" s="161">
        <f>IF($A$2=1,'mil mi val'!BW49,'mil mi val'!BW152)</f>
        <v>0.9758</v>
      </c>
      <c r="BY65" s="161">
        <f>IF($A$2=1,'mil mi val'!BX49,'mil mi val'!BX152)</f>
        <v>0.9758</v>
      </c>
      <c r="BZ65" s="161">
        <f>IF($A$2=1,'mil mi val'!BY49,'mil mi val'!BY152)</f>
        <v>0.9758</v>
      </c>
      <c r="CA65" s="161">
        <f>IF($A$2=1,'mil mi val'!BZ49,'mil mi val'!BZ152)</f>
        <v>0.9758</v>
      </c>
      <c r="CB65" s="161">
        <f>IF($A$2=1,'mil mi val'!CA49,'mil mi val'!CA152)</f>
        <v>0.9758</v>
      </c>
      <c r="CC65" s="161">
        <f>IF($A$2=1,'mil mi val'!CB49,'mil mi val'!CB152)</f>
        <v>0.9758</v>
      </c>
      <c r="CD65" s="161">
        <f>IF($A$2=1,'mil mi val'!CC49,'mil mi val'!CC152)</f>
        <v>0.9758</v>
      </c>
      <c r="CE65" s="161">
        <f>IF($A$2=1,'mil mi val'!CD49,'mil mi val'!CD152)</f>
        <v>0.9758</v>
      </c>
      <c r="CF65" s="161">
        <f>IF($A$2=1,'mil mi val'!CE49,'mil mi val'!CE152)</f>
        <v>0.9758</v>
      </c>
      <c r="CG65" s="161">
        <f>IF($A$2=1,'mil mi val'!CF49,'mil mi val'!CF152)</f>
        <v>0.9758</v>
      </c>
      <c r="CH65" s="161">
        <f>IF($A$2=1,'mil mi val'!CG49,'mil mi val'!CG152)</f>
        <v>0.9758</v>
      </c>
      <c r="CI65" s="161">
        <f>IF($A$2=1,'mil mi val'!CH49,'mil mi val'!CH152)</f>
        <v>0.9758</v>
      </c>
      <c r="CJ65" s="161">
        <f>IF($A$2=1,'mil mi val'!CI49,'mil mi val'!CI152)</f>
        <v>0.9758</v>
      </c>
      <c r="CK65" s="161">
        <f>IF($A$2=1,'mil mi val'!CJ49,'mil mi val'!CJ152)</f>
        <v>0.9758</v>
      </c>
      <c r="CL65" s="161">
        <f>IF($A$2=1,'mil mi val'!CK49,'mil mi val'!CK152)</f>
        <v>0.9758</v>
      </c>
      <c r="CM65" s="161">
        <f>IF($A$2=1,'mil mi val'!CL49,'mil mi val'!CL152)</f>
        <v>0.9758</v>
      </c>
      <c r="CN65" s="161">
        <f>IF($A$2=1,'mil mi val'!CM49,'mil mi val'!CM152)</f>
        <v>0.9758</v>
      </c>
      <c r="CO65" s="161">
        <f>IF($A$2=1,'mil mi val'!CN49,'mil mi val'!CN152)</f>
        <v>0.9758</v>
      </c>
      <c r="CP65" s="161">
        <f>IF($A$2=1,'mil mi val'!CO49,'mil mi val'!CO152)</f>
        <v>0.9758</v>
      </c>
      <c r="CQ65" s="161">
        <f>IF($A$2=1,'mil mi val'!CP49,'mil mi val'!CP152)</f>
        <v>0.9758</v>
      </c>
      <c r="CR65" s="161">
        <f>IF($A$2=1,'mil mi val'!CQ49,'mil mi val'!CQ152)</f>
        <v>0.9758</v>
      </c>
      <c r="CS65" s="161">
        <f>IF($A$2=1,'mil mi val'!CR49,'mil mi val'!CR152)</f>
        <v>0.9758</v>
      </c>
      <c r="CT65" s="161">
        <f>IF($A$2=1,'mil mi val'!CS49,'mil mi val'!CS152)</f>
        <v>0.9758</v>
      </c>
      <c r="CU65" s="161">
        <f>IF($A$2=1,'mil mi val'!CT49,'mil mi val'!CT152)</f>
        <v>0.9758</v>
      </c>
      <c r="CV65" s="161">
        <f>IF($A$2=1,'mil mi val'!CU49,'mil mi val'!CU152)</f>
        <v>0.9758</v>
      </c>
      <c r="CW65" s="161">
        <f>IF($A$2=1,'mil mi val'!CV49,'mil mi val'!CV152)</f>
        <v>0.9758</v>
      </c>
      <c r="CX65" s="161">
        <f>IF($A$2=1,'mil mi val'!CW49,'mil mi val'!CW152)</f>
        <v>0.9758</v>
      </c>
      <c r="CY65" s="161">
        <f>IF($A$2=1,'mil mi val'!CX49,'mil mi val'!CX152)</f>
        <v>0.9758</v>
      </c>
      <c r="CZ65" s="161">
        <f>IF($A$2=1,'mil mi val'!CY49,'mil mi val'!CY152)</f>
        <v>0.9758</v>
      </c>
      <c r="DA65" s="161">
        <f>IF($A$2=1,'mil mi val'!CZ49,'mil mi val'!CZ152)</f>
        <v>0.9758</v>
      </c>
      <c r="DB65" s="161">
        <f>IF($A$2=1,'mil mi val'!DA49,'mil mi val'!DA152)</f>
        <v>0.9758</v>
      </c>
      <c r="DC65" s="161">
        <f>IF($A$2=1,'mil mi val'!DB49,'mil mi val'!DB152)</f>
        <v>0.9758</v>
      </c>
      <c r="DD65" s="161">
        <f>IF($A$2=1,'mil mi val'!DC49,'mil mi val'!DC152)</f>
        <v>0</v>
      </c>
      <c r="DE65" s="161">
        <f>IF($A$2=1,'mil mi val'!DD49,'mil mi val'!DD152)</f>
        <v>0</v>
      </c>
      <c r="DF65" s="161">
        <f>IF($A$2=1,'mil mi val'!DE49,'mil mi val'!DE152)</f>
        <v>0</v>
      </c>
    </row>
    <row r="66" spans="2:110" ht="14.5" x14ac:dyDescent="0.35">
      <c r="B66" s="149">
        <v>61</v>
      </c>
      <c r="C66" s="161">
        <f>IF($A$2=1,'mil mi val'!B50,'mil mi val'!B153)</f>
        <v>1</v>
      </c>
      <c r="D66" s="161">
        <f>IF($A$2=1,'mil mi val'!C50,'mil mi val'!C153)</f>
        <v>0.97740000000000005</v>
      </c>
      <c r="E66" s="161">
        <f>IF($A$2=1,'mil mi val'!D50,'mil mi val'!D153)</f>
        <v>0.97919999999999996</v>
      </c>
      <c r="F66" s="161">
        <f>IF($A$2=1,'mil mi val'!E50,'mil mi val'!E153)</f>
        <v>0.98080000000000001</v>
      </c>
      <c r="G66" s="161">
        <f>IF($A$2=1,'mil mi val'!F50,'mil mi val'!F153)</f>
        <v>0.98180000000000001</v>
      </c>
      <c r="H66" s="161">
        <f>IF($A$2=1,'mil mi val'!G50,'mil mi val'!G153)</f>
        <v>0.98240000000000005</v>
      </c>
      <c r="I66" s="161">
        <f>IF($A$2=1,'mil mi val'!H50,'mil mi val'!H153)</f>
        <v>0.98240000000000005</v>
      </c>
      <c r="J66" s="161">
        <f>IF($A$2=1,'mil mi val'!I50,'mil mi val'!I153)</f>
        <v>0.98199999999999998</v>
      </c>
      <c r="K66" s="161">
        <f>IF($A$2=1,'mil mi val'!J50,'mil mi val'!J153)</f>
        <v>0.98119999999999996</v>
      </c>
      <c r="L66" s="161">
        <f>IF($A$2=1,'mil mi val'!K50,'mil mi val'!K153)</f>
        <v>0.98019999999999996</v>
      </c>
      <c r="M66" s="161">
        <f>IF($A$2=1,'mil mi val'!L50,'mil mi val'!L153)</f>
        <v>0.97909999999999997</v>
      </c>
      <c r="N66" s="161">
        <f>IF($A$2=1,'mil mi val'!M50,'mil mi val'!M153)</f>
        <v>0.97789999999999999</v>
      </c>
      <c r="O66" s="161">
        <f>IF($A$2=1,'mil mi val'!N50,'mil mi val'!N153)</f>
        <v>0.9768</v>
      </c>
      <c r="P66" s="161">
        <f>IF($A$2=1,'mil mi val'!O50,'mil mi val'!O153)</f>
        <v>0.97589999999999999</v>
      </c>
      <c r="Q66" s="161">
        <f>IF($A$2=1,'mil mi val'!P50,'mil mi val'!P153)</f>
        <v>0.97519999999999996</v>
      </c>
      <c r="R66" s="161">
        <f>IF($A$2=1,'mil mi val'!Q50,'mil mi val'!Q153)</f>
        <v>0.97660000000000002</v>
      </c>
      <c r="S66" s="161">
        <f>IF($A$2=1,'mil mi val'!R50,'mil mi val'!R153)</f>
        <v>0.97660000000000002</v>
      </c>
      <c r="T66" s="161">
        <f>IF($A$2=1,'mil mi val'!S50,'mil mi val'!S153)</f>
        <v>0.97660000000000002</v>
      </c>
      <c r="U66" s="161">
        <f>IF($A$2=1,'mil mi val'!T50,'mil mi val'!T153)</f>
        <v>0.97660000000000002</v>
      </c>
      <c r="V66" s="161">
        <f>IF($A$2=1,'mil mi val'!U50,'mil mi val'!U153)</f>
        <v>0.97660000000000002</v>
      </c>
      <c r="W66" s="161">
        <f>IF($A$2=1,'mil mi val'!V50,'mil mi val'!V153)</f>
        <v>0.97660000000000002</v>
      </c>
      <c r="X66" s="161">
        <f>IF($A$2=1,'mil mi val'!W50,'mil mi val'!W153)</f>
        <v>0.97660000000000002</v>
      </c>
      <c r="Y66" s="161">
        <f>IF($A$2=1,'mil mi val'!X50,'mil mi val'!X153)</f>
        <v>0.97660000000000002</v>
      </c>
      <c r="Z66" s="161">
        <f>IF($A$2=1,'mil mi val'!Y50,'mil mi val'!Y153)</f>
        <v>0.97660000000000002</v>
      </c>
      <c r="AA66" s="161">
        <f>IF($A$2=1,'mil mi val'!Z50,'mil mi val'!Z153)</f>
        <v>0.97660000000000002</v>
      </c>
      <c r="AB66" s="161">
        <f>IF($A$2=1,'mil mi val'!AA50,'mil mi val'!AA153)</f>
        <v>0.97660000000000002</v>
      </c>
      <c r="AC66" s="161">
        <f>IF($A$2=1,'mil mi val'!AB50,'mil mi val'!AB153)</f>
        <v>0.97660000000000002</v>
      </c>
      <c r="AD66" s="161">
        <f>IF($A$2=1,'mil mi val'!AC50,'mil mi val'!AC153)</f>
        <v>0.97660000000000002</v>
      </c>
      <c r="AE66" s="161">
        <f>IF($A$2=1,'mil mi val'!AD50,'mil mi val'!AD153)</f>
        <v>0.97660000000000002</v>
      </c>
      <c r="AF66" s="161">
        <f>IF($A$2=1,'mil mi val'!AE50,'mil mi val'!AE153)</f>
        <v>0.97660000000000002</v>
      </c>
      <c r="AG66" s="161">
        <f>IF($A$2=1,'mil mi val'!AF50,'mil mi val'!AF153)</f>
        <v>0.97660000000000002</v>
      </c>
      <c r="AH66" s="161">
        <f>IF($A$2=1,'mil mi val'!AG50,'mil mi val'!AG153)</f>
        <v>0.97660000000000002</v>
      </c>
      <c r="AI66" s="161">
        <f>IF($A$2=1,'mil mi val'!AH50,'mil mi val'!AH153)</f>
        <v>0.97660000000000002</v>
      </c>
      <c r="AJ66" s="161">
        <f>IF($A$2=1,'mil mi val'!AI50,'mil mi val'!AI153)</f>
        <v>0.97660000000000002</v>
      </c>
      <c r="AK66" s="161">
        <f>IF($A$2=1,'mil mi val'!AJ50,'mil mi val'!AJ153)</f>
        <v>0.97660000000000002</v>
      </c>
      <c r="AL66" s="161">
        <f>IF($A$2=1,'mil mi val'!AK50,'mil mi val'!AK153)</f>
        <v>0.97660000000000002</v>
      </c>
      <c r="AM66" s="161">
        <f>IF($A$2=1,'mil mi val'!AL50,'mil mi val'!AL153)</f>
        <v>0.97660000000000002</v>
      </c>
      <c r="AN66" s="161">
        <f>IF($A$2=1,'mil mi val'!AM50,'mil mi val'!AM153)</f>
        <v>0.97660000000000002</v>
      </c>
      <c r="AO66" s="161">
        <f>IF($A$2=1,'mil mi val'!AN50,'mil mi val'!AN153)</f>
        <v>0.97660000000000002</v>
      </c>
      <c r="AP66" s="161">
        <f>IF($A$2=1,'mil mi val'!AO50,'mil mi val'!AO153)</f>
        <v>0.97660000000000002</v>
      </c>
      <c r="AQ66" s="161">
        <f>IF($A$2=1,'mil mi val'!AP50,'mil mi val'!AP153)</f>
        <v>0.97660000000000002</v>
      </c>
      <c r="AR66" s="161">
        <f>IF($A$2=1,'mil mi val'!AQ50,'mil mi val'!AQ153)</f>
        <v>0.97660000000000002</v>
      </c>
      <c r="AS66" s="161">
        <f>IF($A$2=1,'mil mi val'!AR50,'mil mi val'!AR153)</f>
        <v>0.97660000000000002</v>
      </c>
      <c r="AT66" s="161">
        <f>IF($A$2=1,'mil mi val'!AS50,'mil mi val'!AS153)</f>
        <v>0.97660000000000002</v>
      </c>
      <c r="AU66" s="161">
        <f>IF($A$2=1,'mil mi val'!AT50,'mil mi val'!AT153)</f>
        <v>0.97660000000000002</v>
      </c>
      <c r="AV66" s="161">
        <f>IF($A$2=1,'mil mi val'!AU50,'mil mi val'!AU153)</f>
        <v>0.97660000000000002</v>
      </c>
      <c r="AW66" s="161">
        <f>IF($A$2=1,'mil mi val'!AV50,'mil mi val'!AV153)</f>
        <v>0.97660000000000002</v>
      </c>
      <c r="AX66" s="161">
        <f>IF($A$2=1,'mil mi val'!AW50,'mil mi val'!AW153)</f>
        <v>0.97660000000000002</v>
      </c>
      <c r="AY66" s="161">
        <f>IF($A$2=1,'mil mi val'!AX50,'mil mi val'!AX153)</f>
        <v>0.97660000000000002</v>
      </c>
      <c r="AZ66" s="161">
        <f>IF($A$2=1,'mil mi val'!AY50,'mil mi val'!AY153)</f>
        <v>0.97660000000000002</v>
      </c>
      <c r="BA66" s="161">
        <f>IF($A$2=1,'mil mi val'!AZ50,'mil mi val'!AZ153)</f>
        <v>0.97660000000000002</v>
      </c>
      <c r="BB66" s="161">
        <f>IF($A$2=1,'mil mi val'!BA50,'mil mi val'!BA153)</f>
        <v>0.97660000000000002</v>
      </c>
      <c r="BC66" s="161">
        <f>IF($A$2=1,'mil mi val'!BB50,'mil mi val'!BB153)</f>
        <v>0.97660000000000002</v>
      </c>
      <c r="BD66" s="161">
        <f>IF($A$2=1,'mil mi val'!BC50,'mil mi val'!BC153)</f>
        <v>0.97660000000000002</v>
      </c>
      <c r="BE66" s="161">
        <f>IF($A$2=1,'mil mi val'!BD50,'mil mi val'!BD153)</f>
        <v>0.97660000000000002</v>
      </c>
      <c r="BF66" s="161">
        <f>IF($A$2=1,'mil mi val'!BE50,'mil mi val'!BE153)</f>
        <v>0.97660000000000002</v>
      </c>
      <c r="BG66" s="161">
        <f>IF($A$2=1,'mil mi val'!BF50,'mil mi val'!BF153)</f>
        <v>0.97660000000000002</v>
      </c>
      <c r="BH66" s="161">
        <f>IF($A$2=1,'mil mi val'!BG50,'mil mi val'!BG153)</f>
        <v>0.97660000000000002</v>
      </c>
      <c r="BI66" s="161">
        <f>IF($A$2=1,'mil mi val'!BH50,'mil mi val'!BH153)</f>
        <v>0.97660000000000002</v>
      </c>
      <c r="BJ66" s="161">
        <f>IF($A$2=1,'mil mi val'!BI50,'mil mi val'!BI153)</f>
        <v>0.97660000000000002</v>
      </c>
      <c r="BK66" s="161">
        <f>IF($A$2=1,'mil mi val'!BJ50,'mil mi val'!BJ153)</f>
        <v>0.97660000000000002</v>
      </c>
      <c r="BL66" s="161">
        <f>IF($A$2=1,'mil mi val'!BK50,'mil mi val'!BK153)</f>
        <v>0.97660000000000002</v>
      </c>
      <c r="BM66" s="161">
        <f>IF($A$2=1,'mil mi val'!BL50,'mil mi val'!BL153)</f>
        <v>0.97660000000000002</v>
      </c>
      <c r="BN66" s="161">
        <f>IF($A$2=1,'mil mi val'!BM50,'mil mi val'!BM153)</f>
        <v>0.97660000000000002</v>
      </c>
      <c r="BO66" s="161">
        <f>IF($A$2=1,'mil mi val'!BN50,'mil mi val'!BN153)</f>
        <v>0.97660000000000002</v>
      </c>
      <c r="BP66" s="161">
        <f>IF($A$2=1,'mil mi val'!BO50,'mil mi val'!BO153)</f>
        <v>0.97660000000000002</v>
      </c>
      <c r="BQ66" s="161">
        <f>IF($A$2=1,'mil mi val'!BP50,'mil mi val'!BP153)</f>
        <v>0.97660000000000002</v>
      </c>
      <c r="BR66" s="161">
        <f>IF($A$2=1,'mil mi val'!BQ50,'mil mi val'!BQ153)</f>
        <v>0.97660000000000002</v>
      </c>
      <c r="BS66" s="161">
        <f>IF($A$2=1,'mil mi val'!BR50,'mil mi val'!BR153)</f>
        <v>0.97660000000000002</v>
      </c>
      <c r="BT66" s="161">
        <f>IF($A$2=1,'mil mi val'!BS50,'mil mi val'!BS153)</f>
        <v>0.97660000000000002</v>
      </c>
      <c r="BU66" s="161">
        <f>IF($A$2=1,'mil mi val'!BT50,'mil mi val'!BT153)</f>
        <v>0.97660000000000002</v>
      </c>
      <c r="BV66" s="161">
        <f>IF($A$2=1,'mil mi val'!BU50,'mil mi val'!BU153)</f>
        <v>0.97660000000000002</v>
      </c>
      <c r="BW66" s="161">
        <f>IF($A$2=1,'mil mi val'!BV50,'mil mi val'!BV153)</f>
        <v>0.97660000000000002</v>
      </c>
      <c r="BX66" s="161">
        <f>IF($A$2=1,'mil mi val'!BW50,'mil mi val'!BW153)</f>
        <v>0.97660000000000002</v>
      </c>
      <c r="BY66" s="161">
        <f>IF($A$2=1,'mil mi val'!BX50,'mil mi val'!BX153)</f>
        <v>0.97660000000000002</v>
      </c>
      <c r="BZ66" s="161">
        <f>IF($A$2=1,'mil mi val'!BY50,'mil mi val'!BY153)</f>
        <v>0.97660000000000002</v>
      </c>
      <c r="CA66" s="161">
        <f>IF($A$2=1,'mil mi val'!BZ50,'mil mi val'!BZ153)</f>
        <v>0.97660000000000002</v>
      </c>
      <c r="CB66" s="161">
        <f>IF($A$2=1,'mil mi val'!CA50,'mil mi val'!CA153)</f>
        <v>0.97660000000000002</v>
      </c>
      <c r="CC66" s="161">
        <f>IF($A$2=1,'mil mi val'!CB50,'mil mi val'!CB153)</f>
        <v>0.97660000000000002</v>
      </c>
      <c r="CD66" s="161">
        <f>IF($A$2=1,'mil mi val'!CC50,'mil mi val'!CC153)</f>
        <v>0.97660000000000002</v>
      </c>
      <c r="CE66" s="161">
        <f>IF($A$2=1,'mil mi val'!CD50,'mil mi val'!CD153)</f>
        <v>0.97660000000000002</v>
      </c>
      <c r="CF66" s="161">
        <f>IF($A$2=1,'mil mi val'!CE50,'mil mi val'!CE153)</f>
        <v>0.97660000000000002</v>
      </c>
      <c r="CG66" s="161">
        <f>IF($A$2=1,'mil mi val'!CF50,'mil mi val'!CF153)</f>
        <v>0.97660000000000002</v>
      </c>
      <c r="CH66" s="161">
        <f>IF($A$2=1,'mil mi val'!CG50,'mil mi val'!CG153)</f>
        <v>0.97660000000000002</v>
      </c>
      <c r="CI66" s="161">
        <f>IF($A$2=1,'mil mi val'!CH50,'mil mi val'!CH153)</f>
        <v>0.97660000000000002</v>
      </c>
      <c r="CJ66" s="161">
        <f>IF($A$2=1,'mil mi val'!CI50,'mil mi val'!CI153)</f>
        <v>0.97660000000000002</v>
      </c>
      <c r="CK66" s="161">
        <f>IF($A$2=1,'mil mi val'!CJ50,'mil mi val'!CJ153)</f>
        <v>0.97660000000000002</v>
      </c>
      <c r="CL66" s="161">
        <f>IF($A$2=1,'mil mi val'!CK50,'mil mi val'!CK153)</f>
        <v>0.97660000000000002</v>
      </c>
      <c r="CM66" s="161">
        <f>IF($A$2=1,'mil mi val'!CL50,'mil mi val'!CL153)</f>
        <v>0.97660000000000002</v>
      </c>
      <c r="CN66" s="161">
        <f>IF($A$2=1,'mil mi val'!CM50,'mil mi val'!CM153)</f>
        <v>0.97660000000000002</v>
      </c>
      <c r="CO66" s="161">
        <f>IF($A$2=1,'mil mi val'!CN50,'mil mi val'!CN153)</f>
        <v>0.97660000000000002</v>
      </c>
      <c r="CP66" s="161">
        <f>IF($A$2=1,'mil mi val'!CO50,'mil mi val'!CO153)</f>
        <v>0.97660000000000002</v>
      </c>
      <c r="CQ66" s="161">
        <f>IF($A$2=1,'mil mi val'!CP50,'mil mi val'!CP153)</f>
        <v>0.97660000000000002</v>
      </c>
      <c r="CR66" s="161">
        <f>IF($A$2=1,'mil mi val'!CQ50,'mil mi val'!CQ153)</f>
        <v>0.97660000000000002</v>
      </c>
      <c r="CS66" s="161">
        <f>IF($A$2=1,'mil mi val'!CR50,'mil mi val'!CR153)</f>
        <v>0.97660000000000002</v>
      </c>
      <c r="CT66" s="161">
        <f>IF($A$2=1,'mil mi val'!CS50,'mil mi val'!CS153)</f>
        <v>0.97660000000000002</v>
      </c>
      <c r="CU66" s="161">
        <f>IF($A$2=1,'mil mi val'!CT50,'mil mi val'!CT153)</f>
        <v>0.97660000000000002</v>
      </c>
      <c r="CV66" s="161">
        <f>IF($A$2=1,'mil mi val'!CU50,'mil mi val'!CU153)</f>
        <v>0.97660000000000002</v>
      </c>
      <c r="CW66" s="161">
        <f>IF($A$2=1,'mil mi val'!CV50,'mil mi val'!CV153)</f>
        <v>0.97660000000000002</v>
      </c>
      <c r="CX66" s="161">
        <f>IF($A$2=1,'mil mi val'!CW50,'mil mi val'!CW153)</f>
        <v>0.97660000000000002</v>
      </c>
      <c r="CY66" s="161">
        <f>IF($A$2=1,'mil mi val'!CX50,'mil mi val'!CX153)</f>
        <v>0.97660000000000002</v>
      </c>
      <c r="CZ66" s="161">
        <f>IF($A$2=1,'mil mi val'!CY50,'mil mi val'!CY153)</f>
        <v>0.97660000000000002</v>
      </c>
      <c r="DA66" s="161">
        <f>IF($A$2=1,'mil mi val'!CZ50,'mil mi val'!CZ153)</f>
        <v>0.97660000000000002</v>
      </c>
      <c r="DB66" s="161">
        <f>IF($A$2=1,'mil mi val'!DA50,'mil mi val'!DA153)</f>
        <v>0.97660000000000002</v>
      </c>
      <c r="DC66" s="161">
        <f>IF($A$2=1,'mil mi val'!DB50,'mil mi val'!DB153)</f>
        <v>0.97660000000000002</v>
      </c>
      <c r="DD66" s="161">
        <f>IF($A$2=1,'mil mi val'!DC50,'mil mi val'!DC153)</f>
        <v>0</v>
      </c>
      <c r="DE66" s="161">
        <f>IF($A$2=1,'mil mi val'!DD50,'mil mi val'!DD153)</f>
        <v>0</v>
      </c>
      <c r="DF66" s="161">
        <f>IF($A$2=1,'mil mi val'!DE50,'mil mi val'!DE153)</f>
        <v>0</v>
      </c>
    </row>
    <row r="67" spans="2:110" ht="14.5" x14ac:dyDescent="0.35">
      <c r="B67" s="149">
        <v>62</v>
      </c>
      <c r="C67" s="161">
        <f>IF($A$2=1,'mil mi val'!B51,'mil mi val'!B154)</f>
        <v>1</v>
      </c>
      <c r="D67" s="161">
        <f>IF($A$2=1,'mil mi val'!C51,'mil mi val'!C154)</f>
        <v>0.97640000000000005</v>
      </c>
      <c r="E67" s="161">
        <f>IF($A$2=1,'mil mi val'!D51,'mil mi val'!D154)</f>
        <v>0.97819999999999996</v>
      </c>
      <c r="F67" s="161">
        <f>IF($A$2=1,'mil mi val'!E51,'mil mi val'!E154)</f>
        <v>0.9798</v>
      </c>
      <c r="G67" s="161">
        <f>IF($A$2=1,'mil mi val'!F51,'mil mi val'!F154)</f>
        <v>0.98109999999999997</v>
      </c>
      <c r="H67" s="161">
        <f>IF($A$2=1,'mil mi val'!G51,'mil mi val'!G154)</f>
        <v>0.98180000000000001</v>
      </c>
      <c r="I67" s="161">
        <f>IF($A$2=1,'mil mi val'!H51,'mil mi val'!H154)</f>
        <v>0.98209999999999997</v>
      </c>
      <c r="J67" s="161">
        <f>IF($A$2=1,'mil mi val'!I51,'mil mi val'!I154)</f>
        <v>0.98199999999999998</v>
      </c>
      <c r="K67" s="161">
        <f>IF($A$2=1,'mil mi val'!J51,'mil mi val'!J154)</f>
        <v>0.98150000000000004</v>
      </c>
      <c r="L67" s="161">
        <f>IF($A$2=1,'mil mi val'!K51,'mil mi val'!K154)</f>
        <v>0.98060000000000003</v>
      </c>
      <c r="M67" s="161">
        <f>IF($A$2=1,'mil mi val'!L51,'mil mi val'!L154)</f>
        <v>0.97970000000000002</v>
      </c>
      <c r="N67" s="161">
        <f>IF($A$2=1,'mil mi val'!M51,'mil mi val'!M154)</f>
        <v>0.97860000000000003</v>
      </c>
      <c r="O67" s="161">
        <f>IF($A$2=1,'mil mi val'!N51,'mil mi val'!N154)</f>
        <v>0.97750000000000004</v>
      </c>
      <c r="P67" s="161">
        <f>IF($A$2=1,'mil mi val'!O51,'mil mi val'!O154)</f>
        <v>0.97660000000000002</v>
      </c>
      <c r="Q67" s="161">
        <f>IF($A$2=1,'mil mi val'!P51,'mil mi val'!P154)</f>
        <v>0.97589999999999999</v>
      </c>
      <c r="R67" s="161">
        <f>IF($A$2=1,'mil mi val'!Q51,'mil mi val'!Q154)</f>
        <v>0.97729999999999995</v>
      </c>
      <c r="S67" s="161">
        <f>IF($A$2=1,'mil mi val'!R51,'mil mi val'!R154)</f>
        <v>0.97729999999999995</v>
      </c>
      <c r="T67" s="161">
        <f>IF($A$2=1,'mil mi val'!S51,'mil mi val'!S154)</f>
        <v>0.97729999999999995</v>
      </c>
      <c r="U67" s="161">
        <f>IF($A$2=1,'mil mi val'!T51,'mil mi val'!T154)</f>
        <v>0.97729999999999995</v>
      </c>
      <c r="V67" s="161">
        <f>IF($A$2=1,'mil mi val'!U51,'mil mi val'!U154)</f>
        <v>0.97729999999999995</v>
      </c>
      <c r="W67" s="161">
        <f>IF($A$2=1,'mil mi val'!V51,'mil mi val'!V154)</f>
        <v>0.97729999999999995</v>
      </c>
      <c r="X67" s="161">
        <f>IF($A$2=1,'mil mi val'!W51,'mil mi val'!W154)</f>
        <v>0.97729999999999995</v>
      </c>
      <c r="Y67" s="161">
        <f>IF($A$2=1,'mil mi val'!X51,'mil mi val'!X154)</f>
        <v>0.97729999999999995</v>
      </c>
      <c r="Z67" s="161">
        <f>IF($A$2=1,'mil mi val'!Y51,'mil mi val'!Y154)</f>
        <v>0.97729999999999995</v>
      </c>
      <c r="AA67" s="161">
        <f>IF($A$2=1,'mil mi val'!Z51,'mil mi val'!Z154)</f>
        <v>0.97729999999999995</v>
      </c>
      <c r="AB67" s="161">
        <f>IF($A$2=1,'mil mi val'!AA51,'mil mi val'!AA154)</f>
        <v>0.97729999999999995</v>
      </c>
      <c r="AC67" s="161">
        <f>IF($A$2=1,'mil mi val'!AB51,'mil mi val'!AB154)</f>
        <v>0.97729999999999995</v>
      </c>
      <c r="AD67" s="161">
        <f>IF($A$2=1,'mil mi val'!AC51,'mil mi val'!AC154)</f>
        <v>0.97729999999999995</v>
      </c>
      <c r="AE67" s="161">
        <f>IF($A$2=1,'mil mi val'!AD51,'mil mi val'!AD154)</f>
        <v>0.97729999999999995</v>
      </c>
      <c r="AF67" s="161">
        <f>IF($A$2=1,'mil mi val'!AE51,'mil mi val'!AE154)</f>
        <v>0.97729999999999995</v>
      </c>
      <c r="AG67" s="161">
        <f>IF($A$2=1,'mil mi val'!AF51,'mil mi val'!AF154)</f>
        <v>0.97729999999999995</v>
      </c>
      <c r="AH67" s="161">
        <f>IF($A$2=1,'mil mi val'!AG51,'mil mi val'!AG154)</f>
        <v>0.97729999999999995</v>
      </c>
      <c r="AI67" s="161">
        <f>IF($A$2=1,'mil mi val'!AH51,'mil mi val'!AH154)</f>
        <v>0.97729999999999995</v>
      </c>
      <c r="AJ67" s="161">
        <f>IF($A$2=1,'mil mi val'!AI51,'mil mi val'!AI154)</f>
        <v>0.97729999999999995</v>
      </c>
      <c r="AK67" s="161">
        <f>IF($A$2=1,'mil mi val'!AJ51,'mil mi val'!AJ154)</f>
        <v>0.97729999999999995</v>
      </c>
      <c r="AL67" s="161">
        <f>IF($A$2=1,'mil mi val'!AK51,'mil mi val'!AK154)</f>
        <v>0.97729999999999995</v>
      </c>
      <c r="AM67" s="161">
        <f>IF($A$2=1,'mil mi val'!AL51,'mil mi val'!AL154)</f>
        <v>0.97729999999999995</v>
      </c>
      <c r="AN67" s="161">
        <f>IF($A$2=1,'mil mi val'!AM51,'mil mi val'!AM154)</f>
        <v>0.97729999999999995</v>
      </c>
      <c r="AO67" s="161">
        <f>IF($A$2=1,'mil mi val'!AN51,'mil mi val'!AN154)</f>
        <v>0.97729999999999995</v>
      </c>
      <c r="AP67" s="161">
        <f>IF($A$2=1,'mil mi val'!AO51,'mil mi val'!AO154)</f>
        <v>0.97729999999999995</v>
      </c>
      <c r="AQ67" s="161">
        <f>IF($A$2=1,'mil mi val'!AP51,'mil mi val'!AP154)</f>
        <v>0.97729999999999995</v>
      </c>
      <c r="AR67" s="161">
        <f>IF($A$2=1,'mil mi val'!AQ51,'mil mi val'!AQ154)</f>
        <v>0.97729999999999995</v>
      </c>
      <c r="AS67" s="161">
        <f>IF($A$2=1,'mil mi val'!AR51,'mil mi val'!AR154)</f>
        <v>0.97729999999999995</v>
      </c>
      <c r="AT67" s="161">
        <f>IF($A$2=1,'mil mi val'!AS51,'mil mi val'!AS154)</f>
        <v>0.97729999999999995</v>
      </c>
      <c r="AU67" s="161">
        <f>IF($A$2=1,'mil mi val'!AT51,'mil mi val'!AT154)</f>
        <v>0.97729999999999995</v>
      </c>
      <c r="AV67" s="161">
        <f>IF($A$2=1,'mil mi val'!AU51,'mil mi val'!AU154)</f>
        <v>0.97729999999999995</v>
      </c>
      <c r="AW67" s="161">
        <f>IF($A$2=1,'mil mi val'!AV51,'mil mi val'!AV154)</f>
        <v>0.97729999999999995</v>
      </c>
      <c r="AX67" s="161">
        <f>IF($A$2=1,'mil mi val'!AW51,'mil mi val'!AW154)</f>
        <v>0.97729999999999995</v>
      </c>
      <c r="AY67" s="161">
        <f>IF($A$2=1,'mil mi val'!AX51,'mil mi val'!AX154)</f>
        <v>0.97729999999999995</v>
      </c>
      <c r="AZ67" s="161">
        <f>IF($A$2=1,'mil mi val'!AY51,'mil mi val'!AY154)</f>
        <v>0.97729999999999995</v>
      </c>
      <c r="BA67" s="161">
        <f>IF($A$2=1,'mil mi val'!AZ51,'mil mi val'!AZ154)</f>
        <v>0.97729999999999995</v>
      </c>
      <c r="BB67" s="161">
        <f>IF($A$2=1,'mil mi val'!BA51,'mil mi val'!BA154)</f>
        <v>0.97729999999999995</v>
      </c>
      <c r="BC67" s="161">
        <f>IF($A$2=1,'mil mi val'!BB51,'mil mi val'!BB154)</f>
        <v>0.97729999999999995</v>
      </c>
      <c r="BD67" s="161">
        <f>IF($A$2=1,'mil mi val'!BC51,'mil mi val'!BC154)</f>
        <v>0.97729999999999995</v>
      </c>
      <c r="BE67" s="161">
        <f>IF($A$2=1,'mil mi val'!BD51,'mil mi val'!BD154)</f>
        <v>0.97729999999999995</v>
      </c>
      <c r="BF67" s="161">
        <f>IF($A$2=1,'mil mi val'!BE51,'mil mi val'!BE154)</f>
        <v>0.97729999999999995</v>
      </c>
      <c r="BG67" s="161">
        <f>IF($A$2=1,'mil mi val'!BF51,'mil mi val'!BF154)</f>
        <v>0.97729999999999995</v>
      </c>
      <c r="BH67" s="161">
        <f>IF($A$2=1,'mil mi val'!BG51,'mil mi val'!BG154)</f>
        <v>0.97729999999999995</v>
      </c>
      <c r="BI67" s="161">
        <f>IF($A$2=1,'mil mi val'!BH51,'mil mi val'!BH154)</f>
        <v>0.97729999999999995</v>
      </c>
      <c r="BJ67" s="161">
        <f>IF($A$2=1,'mil mi val'!BI51,'mil mi val'!BI154)</f>
        <v>0.97729999999999995</v>
      </c>
      <c r="BK67" s="161">
        <f>IF($A$2=1,'mil mi val'!BJ51,'mil mi val'!BJ154)</f>
        <v>0.97729999999999995</v>
      </c>
      <c r="BL67" s="161">
        <f>IF($A$2=1,'mil mi val'!BK51,'mil mi val'!BK154)</f>
        <v>0.97729999999999995</v>
      </c>
      <c r="BM67" s="161">
        <f>IF($A$2=1,'mil mi val'!BL51,'mil mi val'!BL154)</f>
        <v>0.97729999999999995</v>
      </c>
      <c r="BN67" s="161">
        <f>IF($A$2=1,'mil mi val'!BM51,'mil mi val'!BM154)</f>
        <v>0.97729999999999995</v>
      </c>
      <c r="BO67" s="161">
        <f>IF($A$2=1,'mil mi val'!BN51,'mil mi val'!BN154)</f>
        <v>0.97729999999999995</v>
      </c>
      <c r="BP67" s="161">
        <f>IF($A$2=1,'mil mi val'!BO51,'mil mi val'!BO154)</f>
        <v>0.97729999999999995</v>
      </c>
      <c r="BQ67" s="161">
        <f>IF($A$2=1,'mil mi val'!BP51,'mil mi val'!BP154)</f>
        <v>0.97729999999999995</v>
      </c>
      <c r="BR67" s="161">
        <f>IF($A$2=1,'mil mi val'!BQ51,'mil mi val'!BQ154)</f>
        <v>0.97729999999999995</v>
      </c>
      <c r="BS67" s="161">
        <f>IF($A$2=1,'mil mi val'!BR51,'mil mi val'!BR154)</f>
        <v>0.97729999999999995</v>
      </c>
      <c r="BT67" s="161">
        <f>IF($A$2=1,'mil mi val'!BS51,'mil mi val'!BS154)</f>
        <v>0.97729999999999995</v>
      </c>
      <c r="BU67" s="161">
        <f>IF($A$2=1,'mil mi val'!BT51,'mil mi val'!BT154)</f>
        <v>0.97729999999999995</v>
      </c>
      <c r="BV67" s="161">
        <f>IF($A$2=1,'mil mi val'!BU51,'mil mi val'!BU154)</f>
        <v>0.97729999999999995</v>
      </c>
      <c r="BW67" s="161">
        <f>IF($A$2=1,'mil mi val'!BV51,'mil mi val'!BV154)</f>
        <v>0.97729999999999995</v>
      </c>
      <c r="BX67" s="161">
        <f>IF($A$2=1,'mil mi val'!BW51,'mil mi val'!BW154)</f>
        <v>0.97729999999999995</v>
      </c>
      <c r="BY67" s="161">
        <f>IF($A$2=1,'mil mi val'!BX51,'mil mi val'!BX154)</f>
        <v>0.97729999999999995</v>
      </c>
      <c r="BZ67" s="161">
        <f>IF($A$2=1,'mil mi val'!BY51,'mil mi val'!BY154)</f>
        <v>0.97729999999999995</v>
      </c>
      <c r="CA67" s="161">
        <f>IF($A$2=1,'mil mi val'!BZ51,'mil mi val'!BZ154)</f>
        <v>0.97729999999999995</v>
      </c>
      <c r="CB67" s="161">
        <f>IF($A$2=1,'mil mi val'!CA51,'mil mi val'!CA154)</f>
        <v>0.97729999999999995</v>
      </c>
      <c r="CC67" s="161">
        <f>IF($A$2=1,'mil mi val'!CB51,'mil mi val'!CB154)</f>
        <v>0.97729999999999995</v>
      </c>
      <c r="CD67" s="161">
        <f>IF($A$2=1,'mil mi val'!CC51,'mil mi val'!CC154)</f>
        <v>0.97729999999999995</v>
      </c>
      <c r="CE67" s="161">
        <f>IF($A$2=1,'mil mi val'!CD51,'mil mi val'!CD154)</f>
        <v>0.97729999999999995</v>
      </c>
      <c r="CF67" s="161">
        <f>IF($A$2=1,'mil mi val'!CE51,'mil mi val'!CE154)</f>
        <v>0.97729999999999995</v>
      </c>
      <c r="CG67" s="161">
        <f>IF($A$2=1,'mil mi val'!CF51,'mil mi val'!CF154)</f>
        <v>0.97729999999999995</v>
      </c>
      <c r="CH67" s="161">
        <f>IF($A$2=1,'mil mi val'!CG51,'mil mi val'!CG154)</f>
        <v>0.97729999999999995</v>
      </c>
      <c r="CI67" s="161">
        <f>IF($A$2=1,'mil mi val'!CH51,'mil mi val'!CH154)</f>
        <v>0.97729999999999995</v>
      </c>
      <c r="CJ67" s="161">
        <f>IF($A$2=1,'mil mi val'!CI51,'mil mi val'!CI154)</f>
        <v>0.97729999999999995</v>
      </c>
      <c r="CK67" s="161">
        <f>IF($A$2=1,'mil mi val'!CJ51,'mil mi val'!CJ154)</f>
        <v>0.97729999999999995</v>
      </c>
      <c r="CL67" s="161">
        <f>IF($A$2=1,'mil mi val'!CK51,'mil mi val'!CK154)</f>
        <v>0.97729999999999995</v>
      </c>
      <c r="CM67" s="161">
        <f>IF($A$2=1,'mil mi val'!CL51,'mil mi val'!CL154)</f>
        <v>0.97729999999999995</v>
      </c>
      <c r="CN67" s="161">
        <f>IF($A$2=1,'mil mi val'!CM51,'mil mi val'!CM154)</f>
        <v>0.97729999999999995</v>
      </c>
      <c r="CO67" s="161">
        <f>IF($A$2=1,'mil mi val'!CN51,'mil mi val'!CN154)</f>
        <v>0.97729999999999995</v>
      </c>
      <c r="CP67" s="161">
        <f>IF($A$2=1,'mil mi val'!CO51,'mil mi val'!CO154)</f>
        <v>0.97729999999999995</v>
      </c>
      <c r="CQ67" s="161">
        <f>IF($A$2=1,'mil mi val'!CP51,'mil mi val'!CP154)</f>
        <v>0.97729999999999995</v>
      </c>
      <c r="CR67" s="161">
        <f>IF($A$2=1,'mil mi val'!CQ51,'mil mi val'!CQ154)</f>
        <v>0.97729999999999995</v>
      </c>
      <c r="CS67" s="161">
        <f>IF($A$2=1,'mil mi val'!CR51,'mil mi val'!CR154)</f>
        <v>0.97729999999999995</v>
      </c>
      <c r="CT67" s="161">
        <f>IF($A$2=1,'mil mi val'!CS51,'mil mi val'!CS154)</f>
        <v>0.97729999999999995</v>
      </c>
      <c r="CU67" s="161">
        <f>IF($A$2=1,'mil mi val'!CT51,'mil mi val'!CT154)</f>
        <v>0.97729999999999995</v>
      </c>
      <c r="CV67" s="161">
        <f>IF($A$2=1,'mil mi val'!CU51,'mil mi val'!CU154)</f>
        <v>0.97729999999999995</v>
      </c>
      <c r="CW67" s="161">
        <f>IF($A$2=1,'mil mi val'!CV51,'mil mi val'!CV154)</f>
        <v>0.97729999999999995</v>
      </c>
      <c r="CX67" s="161">
        <f>IF($A$2=1,'mil mi val'!CW51,'mil mi val'!CW154)</f>
        <v>0.97729999999999995</v>
      </c>
      <c r="CY67" s="161">
        <f>IF($A$2=1,'mil mi val'!CX51,'mil mi val'!CX154)</f>
        <v>0.97729999999999995</v>
      </c>
      <c r="CZ67" s="161">
        <f>IF($A$2=1,'mil mi val'!CY51,'mil mi val'!CY154)</f>
        <v>0.97729999999999995</v>
      </c>
      <c r="DA67" s="161">
        <f>IF($A$2=1,'mil mi val'!CZ51,'mil mi val'!CZ154)</f>
        <v>0.97729999999999995</v>
      </c>
      <c r="DB67" s="161">
        <f>IF($A$2=1,'mil mi val'!DA51,'mil mi val'!DA154)</f>
        <v>0.97729999999999995</v>
      </c>
      <c r="DC67" s="161">
        <f>IF($A$2=1,'mil mi val'!DB51,'mil mi val'!DB154)</f>
        <v>0.97729999999999995</v>
      </c>
      <c r="DD67" s="161">
        <f>IF($A$2=1,'mil mi val'!DC51,'mil mi val'!DC154)</f>
        <v>0</v>
      </c>
      <c r="DE67" s="161">
        <f>IF($A$2=1,'mil mi val'!DD51,'mil mi val'!DD154)</f>
        <v>0</v>
      </c>
      <c r="DF67" s="161">
        <f>IF($A$2=1,'mil mi val'!DE51,'mil mi val'!DE154)</f>
        <v>0</v>
      </c>
    </row>
    <row r="68" spans="2:110" ht="14.5" x14ac:dyDescent="0.35">
      <c r="B68" s="149">
        <v>63</v>
      </c>
      <c r="C68" s="161">
        <f>IF($A$2=1,'mil mi val'!B52,'mil mi val'!B155)</f>
        <v>1</v>
      </c>
      <c r="D68" s="161">
        <f>IF($A$2=1,'mil mi val'!C52,'mil mi val'!C155)</f>
        <v>0.97570000000000001</v>
      </c>
      <c r="E68" s="161">
        <f>IF($A$2=1,'mil mi val'!D52,'mil mi val'!D155)</f>
        <v>0.97740000000000005</v>
      </c>
      <c r="F68" s="161">
        <f>IF($A$2=1,'mil mi val'!E52,'mil mi val'!E155)</f>
        <v>0.97899999999999998</v>
      </c>
      <c r="G68" s="161">
        <f>IF($A$2=1,'mil mi val'!F52,'mil mi val'!F155)</f>
        <v>0.98040000000000005</v>
      </c>
      <c r="H68" s="161">
        <f>IF($A$2=1,'mil mi val'!G52,'mil mi val'!G155)</f>
        <v>0.98129999999999995</v>
      </c>
      <c r="I68" s="161">
        <f>IF($A$2=1,'mil mi val'!H52,'mil mi val'!H155)</f>
        <v>0.98180000000000001</v>
      </c>
      <c r="J68" s="161">
        <f>IF($A$2=1,'mil mi val'!I52,'mil mi val'!I155)</f>
        <v>0.9819</v>
      </c>
      <c r="K68" s="161">
        <f>IF($A$2=1,'mil mi val'!J52,'mil mi val'!J155)</f>
        <v>0.98160000000000003</v>
      </c>
      <c r="L68" s="161">
        <f>IF($A$2=1,'mil mi val'!K52,'mil mi val'!K155)</f>
        <v>0.98099999999999998</v>
      </c>
      <c r="M68" s="161">
        <f>IF($A$2=1,'mil mi val'!L52,'mil mi val'!L155)</f>
        <v>0.98019999999999996</v>
      </c>
      <c r="N68" s="161">
        <f>IF($A$2=1,'mil mi val'!M52,'mil mi val'!M155)</f>
        <v>0.97919999999999996</v>
      </c>
      <c r="O68" s="161">
        <f>IF($A$2=1,'mil mi val'!N52,'mil mi val'!N155)</f>
        <v>0.97819999999999996</v>
      </c>
      <c r="P68" s="161">
        <f>IF($A$2=1,'mil mi val'!O52,'mil mi val'!O155)</f>
        <v>0.97729999999999995</v>
      </c>
      <c r="Q68" s="161">
        <f>IF($A$2=1,'mil mi val'!P52,'mil mi val'!P155)</f>
        <v>0.97660000000000002</v>
      </c>
      <c r="R68" s="161">
        <f>IF($A$2=1,'mil mi val'!Q52,'mil mi val'!Q155)</f>
        <v>0.97799999999999998</v>
      </c>
      <c r="S68" s="161">
        <f>IF($A$2=1,'mil mi val'!R52,'mil mi val'!R155)</f>
        <v>0.97799999999999998</v>
      </c>
      <c r="T68" s="161">
        <f>IF($A$2=1,'mil mi val'!S52,'mil mi val'!S155)</f>
        <v>0.97799999999999998</v>
      </c>
      <c r="U68" s="161">
        <f>IF($A$2=1,'mil mi val'!T52,'mil mi val'!T155)</f>
        <v>0.97799999999999998</v>
      </c>
      <c r="V68" s="161">
        <f>IF($A$2=1,'mil mi val'!U52,'mil mi val'!U155)</f>
        <v>0.97799999999999998</v>
      </c>
      <c r="W68" s="161">
        <f>IF($A$2=1,'mil mi val'!V52,'mil mi val'!V155)</f>
        <v>0.97799999999999998</v>
      </c>
      <c r="X68" s="161">
        <f>IF($A$2=1,'mil mi val'!W52,'mil mi val'!W155)</f>
        <v>0.97799999999999998</v>
      </c>
      <c r="Y68" s="161">
        <f>IF($A$2=1,'mil mi val'!X52,'mil mi val'!X155)</f>
        <v>0.97799999999999998</v>
      </c>
      <c r="Z68" s="161">
        <f>IF($A$2=1,'mil mi val'!Y52,'mil mi val'!Y155)</f>
        <v>0.97799999999999998</v>
      </c>
      <c r="AA68" s="161">
        <f>IF($A$2=1,'mil mi val'!Z52,'mil mi val'!Z155)</f>
        <v>0.97799999999999998</v>
      </c>
      <c r="AB68" s="161">
        <f>IF($A$2=1,'mil mi val'!AA52,'mil mi val'!AA155)</f>
        <v>0.97799999999999998</v>
      </c>
      <c r="AC68" s="161">
        <f>IF($A$2=1,'mil mi val'!AB52,'mil mi val'!AB155)</f>
        <v>0.97799999999999998</v>
      </c>
      <c r="AD68" s="161">
        <f>IF($A$2=1,'mil mi val'!AC52,'mil mi val'!AC155)</f>
        <v>0.97799999999999998</v>
      </c>
      <c r="AE68" s="161">
        <f>IF($A$2=1,'mil mi val'!AD52,'mil mi val'!AD155)</f>
        <v>0.97799999999999998</v>
      </c>
      <c r="AF68" s="161">
        <f>IF($A$2=1,'mil mi val'!AE52,'mil mi val'!AE155)</f>
        <v>0.97799999999999998</v>
      </c>
      <c r="AG68" s="161">
        <f>IF($A$2=1,'mil mi val'!AF52,'mil mi val'!AF155)</f>
        <v>0.97799999999999998</v>
      </c>
      <c r="AH68" s="161">
        <f>IF($A$2=1,'mil mi val'!AG52,'mil mi val'!AG155)</f>
        <v>0.97799999999999998</v>
      </c>
      <c r="AI68" s="161">
        <f>IF($A$2=1,'mil mi val'!AH52,'mil mi val'!AH155)</f>
        <v>0.97799999999999998</v>
      </c>
      <c r="AJ68" s="161">
        <f>IF($A$2=1,'mil mi val'!AI52,'mil mi val'!AI155)</f>
        <v>0.97799999999999998</v>
      </c>
      <c r="AK68" s="161">
        <f>IF($A$2=1,'mil mi val'!AJ52,'mil mi val'!AJ155)</f>
        <v>0.97799999999999998</v>
      </c>
      <c r="AL68" s="161">
        <f>IF($A$2=1,'mil mi val'!AK52,'mil mi val'!AK155)</f>
        <v>0.97799999999999998</v>
      </c>
      <c r="AM68" s="161">
        <f>IF($A$2=1,'mil mi val'!AL52,'mil mi val'!AL155)</f>
        <v>0.97799999999999998</v>
      </c>
      <c r="AN68" s="161">
        <f>IF($A$2=1,'mil mi val'!AM52,'mil mi val'!AM155)</f>
        <v>0.97799999999999998</v>
      </c>
      <c r="AO68" s="161">
        <f>IF($A$2=1,'mil mi val'!AN52,'mil mi val'!AN155)</f>
        <v>0.97799999999999998</v>
      </c>
      <c r="AP68" s="161">
        <f>IF($A$2=1,'mil mi val'!AO52,'mil mi val'!AO155)</f>
        <v>0.97799999999999998</v>
      </c>
      <c r="AQ68" s="161">
        <f>IF($A$2=1,'mil mi val'!AP52,'mil mi val'!AP155)</f>
        <v>0.97799999999999998</v>
      </c>
      <c r="AR68" s="161">
        <f>IF($A$2=1,'mil mi val'!AQ52,'mil mi val'!AQ155)</f>
        <v>0.97799999999999998</v>
      </c>
      <c r="AS68" s="161">
        <f>IF($A$2=1,'mil mi val'!AR52,'mil mi val'!AR155)</f>
        <v>0.97799999999999998</v>
      </c>
      <c r="AT68" s="161">
        <f>IF($A$2=1,'mil mi val'!AS52,'mil mi val'!AS155)</f>
        <v>0.97799999999999998</v>
      </c>
      <c r="AU68" s="161">
        <f>IF($A$2=1,'mil mi val'!AT52,'mil mi val'!AT155)</f>
        <v>0.97799999999999998</v>
      </c>
      <c r="AV68" s="161">
        <f>IF($A$2=1,'mil mi val'!AU52,'mil mi val'!AU155)</f>
        <v>0.97799999999999998</v>
      </c>
      <c r="AW68" s="161">
        <f>IF($A$2=1,'mil mi val'!AV52,'mil mi val'!AV155)</f>
        <v>0.97799999999999998</v>
      </c>
      <c r="AX68" s="161">
        <f>IF($A$2=1,'mil mi val'!AW52,'mil mi val'!AW155)</f>
        <v>0.97799999999999998</v>
      </c>
      <c r="AY68" s="161">
        <f>IF($A$2=1,'mil mi val'!AX52,'mil mi val'!AX155)</f>
        <v>0.97799999999999998</v>
      </c>
      <c r="AZ68" s="161">
        <f>IF($A$2=1,'mil mi val'!AY52,'mil mi val'!AY155)</f>
        <v>0.97799999999999998</v>
      </c>
      <c r="BA68" s="161">
        <f>IF($A$2=1,'mil mi val'!AZ52,'mil mi val'!AZ155)</f>
        <v>0.97799999999999998</v>
      </c>
      <c r="BB68" s="161">
        <f>IF($A$2=1,'mil mi val'!BA52,'mil mi val'!BA155)</f>
        <v>0.97799999999999998</v>
      </c>
      <c r="BC68" s="161">
        <f>IF($A$2=1,'mil mi val'!BB52,'mil mi val'!BB155)</f>
        <v>0.97799999999999998</v>
      </c>
      <c r="BD68" s="161">
        <f>IF($A$2=1,'mil mi val'!BC52,'mil mi val'!BC155)</f>
        <v>0.97799999999999998</v>
      </c>
      <c r="BE68" s="161">
        <f>IF($A$2=1,'mil mi val'!BD52,'mil mi val'!BD155)</f>
        <v>0.97799999999999998</v>
      </c>
      <c r="BF68" s="161">
        <f>IF($A$2=1,'mil mi val'!BE52,'mil mi val'!BE155)</f>
        <v>0.97799999999999998</v>
      </c>
      <c r="BG68" s="161">
        <f>IF($A$2=1,'mil mi val'!BF52,'mil mi val'!BF155)</f>
        <v>0.97799999999999998</v>
      </c>
      <c r="BH68" s="161">
        <f>IF($A$2=1,'mil mi val'!BG52,'mil mi val'!BG155)</f>
        <v>0.97799999999999998</v>
      </c>
      <c r="BI68" s="161">
        <f>IF($A$2=1,'mil mi val'!BH52,'mil mi val'!BH155)</f>
        <v>0.97799999999999998</v>
      </c>
      <c r="BJ68" s="161">
        <f>IF($A$2=1,'mil mi val'!BI52,'mil mi val'!BI155)</f>
        <v>0.97799999999999998</v>
      </c>
      <c r="BK68" s="161">
        <f>IF($A$2=1,'mil mi val'!BJ52,'mil mi val'!BJ155)</f>
        <v>0.97799999999999998</v>
      </c>
      <c r="BL68" s="161">
        <f>IF($A$2=1,'mil mi val'!BK52,'mil mi val'!BK155)</f>
        <v>0.97799999999999998</v>
      </c>
      <c r="BM68" s="161">
        <f>IF($A$2=1,'mil mi val'!BL52,'mil mi val'!BL155)</f>
        <v>0.97799999999999998</v>
      </c>
      <c r="BN68" s="161">
        <f>IF($A$2=1,'mil mi val'!BM52,'mil mi val'!BM155)</f>
        <v>0.97799999999999998</v>
      </c>
      <c r="BO68" s="161">
        <f>IF($A$2=1,'mil mi val'!BN52,'mil mi val'!BN155)</f>
        <v>0.97799999999999998</v>
      </c>
      <c r="BP68" s="161">
        <f>IF($A$2=1,'mil mi val'!BO52,'mil mi val'!BO155)</f>
        <v>0.97799999999999998</v>
      </c>
      <c r="BQ68" s="161">
        <f>IF($A$2=1,'mil mi val'!BP52,'mil mi val'!BP155)</f>
        <v>0.97799999999999998</v>
      </c>
      <c r="BR68" s="161">
        <f>IF($A$2=1,'mil mi val'!BQ52,'mil mi val'!BQ155)</f>
        <v>0.97799999999999998</v>
      </c>
      <c r="BS68" s="161">
        <f>IF($A$2=1,'mil mi val'!BR52,'mil mi val'!BR155)</f>
        <v>0.97799999999999998</v>
      </c>
      <c r="BT68" s="161">
        <f>IF($A$2=1,'mil mi val'!BS52,'mil mi val'!BS155)</f>
        <v>0.97799999999999998</v>
      </c>
      <c r="BU68" s="161">
        <f>IF($A$2=1,'mil mi val'!BT52,'mil mi val'!BT155)</f>
        <v>0.97799999999999998</v>
      </c>
      <c r="BV68" s="161">
        <f>IF($A$2=1,'mil mi val'!BU52,'mil mi val'!BU155)</f>
        <v>0.97799999999999998</v>
      </c>
      <c r="BW68" s="161">
        <f>IF($A$2=1,'mil mi val'!BV52,'mil mi val'!BV155)</f>
        <v>0.97799999999999998</v>
      </c>
      <c r="BX68" s="161">
        <f>IF($A$2=1,'mil mi val'!BW52,'mil mi val'!BW155)</f>
        <v>0.97799999999999998</v>
      </c>
      <c r="BY68" s="161">
        <f>IF($A$2=1,'mil mi val'!BX52,'mil mi val'!BX155)</f>
        <v>0.97799999999999998</v>
      </c>
      <c r="BZ68" s="161">
        <f>IF($A$2=1,'mil mi val'!BY52,'mil mi val'!BY155)</f>
        <v>0.97799999999999998</v>
      </c>
      <c r="CA68" s="161">
        <f>IF($A$2=1,'mil mi val'!BZ52,'mil mi val'!BZ155)</f>
        <v>0.97799999999999998</v>
      </c>
      <c r="CB68" s="161">
        <f>IF($A$2=1,'mil mi val'!CA52,'mil mi val'!CA155)</f>
        <v>0.97799999999999998</v>
      </c>
      <c r="CC68" s="161">
        <f>IF($A$2=1,'mil mi val'!CB52,'mil mi val'!CB155)</f>
        <v>0.97799999999999998</v>
      </c>
      <c r="CD68" s="161">
        <f>IF($A$2=1,'mil mi val'!CC52,'mil mi val'!CC155)</f>
        <v>0.97799999999999998</v>
      </c>
      <c r="CE68" s="161">
        <f>IF($A$2=1,'mil mi val'!CD52,'mil mi val'!CD155)</f>
        <v>0.97799999999999998</v>
      </c>
      <c r="CF68" s="161">
        <f>IF($A$2=1,'mil mi val'!CE52,'mil mi val'!CE155)</f>
        <v>0.97799999999999998</v>
      </c>
      <c r="CG68" s="161">
        <f>IF($A$2=1,'mil mi val'!CF52,'mil mi val'!CF155)</f>
        <v>0.97799999999999998</v>
      </c>
      <c r="CH68" s="161">
        <f>IF($A$2=1,'mil mi val'!CG52,'mil mi val'!CG155)</f>
        <v>0.97799999999999998</v>
      </c>
      <c r="CI68" s="161">
        <f>IF($A$2=1,'mil mi val'!CH52,'mil mi val'!CH155)</f>
        <v>0.97799999999999998</v>
      </c>
      <c r="CJ68" s="161">
        <f>IF($A$2=1,'mil mi val'!CI52,'mil mi val'!CI155)</f>
        <v>0.97799999999999998</v>
      </c>
      <c r="CK68" s="161">
        <f>IF($A$2=1,'mil mi val'!CJ52,'mil mi val'!CJ155)</f>
        <v>0.97799999999999998</v>
      </c>
      <c r="CL68" s="161">
        <f>IF($A$2=1,'mil mi val'!CK52,'mil mi val'!CK155)</f>
        <v>0.97799999999999998</v>
      </c>
      <c r="CM68" s="161">
        <f>IF($A$2=1,'mil mi val'!CL52,'mil mi val'!CL155)</f>
        <v>0.97799999999999998</v>
      </c>
      <c r="CN68" s="161">
        <f>IF($A$2=1,'mil mi val'!CM52,'mil mi val'!CM155)</f>
        <v>0.97799999999999998</v>
      </c>
      <c r="CO68" s="161">
        <f>IF($A$2=1,'mil mi val'!CN52,'mil mi val'!CN155)</f>
        <v>0.97799999999999998</v>
      </c>
      <c r="CP68" s="161">
        <f>IF($A$2=1,'mil mi val'!CO52,'mil mi val'!CO155)</f>
        <v>0.97799999999999998</v>
      </c>
      <c r="CQ68" s="161">
        <f>IF($A$2=1,'mil mi val'!CP52,'mil mi val'!CP155)</f>
        <v>0.97799999999999998</v>
      </c>
      <c r="CR68" s="161">
        <f>IF($A$2=1,'mil mi val'!CQ52,'mil mi val'!CQ155)</f>
        <v>0.97799999999999998</v>
      </c>
      <c r="CS68" s="161">
        <f>IF($A$2=1,'mil mi val'!CR52,'mil mi val'!CR155)</f>
        <v>0.97799999999999998</v>
      </c>
      <c r="CT68" s="161">
        <f>IF($A$2=1,'mil mi val'!CS52,'mil mi val'!CS155)</f>
        <v>0.97799999999999998</v>
      </c>
      <c r="CU68" s="161">
        <f>IF($A$2=1,'mil mi val'!CT52,'mil mi val'!CT155)</f>
        <v>0.97799999999999998</v>
      </c>
      <c r="CV68" s="161">
        <f>IF($A$2=1,'mil mi val'!CU52,'mil mi val'!CU155)</f>
        <v>0.97799999999999998</v>
      </c>
      <c r="CW68" s="161">
        <f>IF($A$2=1,'mil mi val'!CV52,'mil mi val'!CV155)</f>
        <v>0.97799999999999998</v>
      </c>
      <c r="CX68" s="161">
        <f>IF($A$2=1,'mil mi val'!CW52,'mil mi val'!CW155)</f>
        <v>0.97799999999999998</v>
      </c>
      <c r="CY68" s="161">
        <f>IF($A$2=1,'mil mi val'!CX52,'mil mi val'!CX155)</f>
        <v>0.97799999999999998</v>
      </c>
      <c r="CZ68" s="161">
        <f>IF($A$2=1,'mil mi val'!CY52,'mil mi val'!CY155)</f>
        <v>0.97799999999999998</v>
      </c>
      <c r="DA68" s="161">
        <f>IF($A$2=1,'mil mi val'!CZ52,'mil mi val'!CZ155)</f>
        <v>0.97799999999999998</v>
      </c>
      <c r="DB68" s="161">
        <f>IF($A$2=1,'mil mi val'!DA52,'mil mi val'!DA155)</f>
        <v>0.97799999999999998</v>
      </c>
      <c r="DC68" s="161">
        <f>IF($A$2=1,'mil mi val'!DB52,'mil mi val'!DB155)</f>
        <v>0.97799999999999998</v>
      </c>
      <c r="DD68" s="161">
        <f>IF($A$2=1,'mil mi val'!DC52,'mil mi val'!DC155)</f>
        <v>0</v>
      </c>
      <c r="DE68" s="161">
        <f>IF($A$2=1,'mil mi val'!DD52,'mil mi val'!DD155)</f>
        <v>0</v>
      </c>
      <c r="DF68" s="161">
        <f>IF($A$2=1,'mil mi val'!DE52,'mil mi val'!DE155)</f>
        <v>0</v>
      </c>
    </row>
    <row r="69" spans="2:110" ht="14.5" x14ac:dyDescent="0.35">
      <c r="B69" s="149">
        <v>64</v>
      </c>
      <c r="C69" s="161">
        <f>IF($A$2=1,'mil mi val'!B53,'mil mi val'!B156)</f>
        <v>1</v>
      </c>
      <c r="D69" s="161">
        <f>IF($A$2=1,'mil mi val'!C53,'mil mi val'!C156)</f>
        <v>0.97519999999999996</v>
      </c>
      <c r="E69" s="161">
        <f>IF($A$2=1,'mil mi val'!D53,'mil mi val'!D156)</f>
        <v>0.9768</v>
      </c>
      <c r="F69" s="161">
        <f>IF($A$2=1,'mil mi val'!E53,'mil mi val'!E156)</f>
        <v>0.97840000000000005</v>
      </c>
      <c r="G69" s="161">
        <f>IF($A$2=1,'mil mi val'!F53,'mil mi val'!F156)</f>
        <v>0.9798</v>
      </c>
      <c r="H69" s="161">
        <f>IF($A$2=1,'mil mi val'!G53,'mil mi val'!G156)</f>
        <v>0.98080000000000001</v>
      </c>
      <c r="I69" s="161">
        <f>IF($A$2=1,'mil mi val'!H53,'mil mi val'!H156)</f>
        <v>0.98140000000000005</v>
      </c>
      <c r="J69" s="161">
        <f>IF($A$2=1,'mil mi val'!I53,'mil mi val'!I156)</f>
        <v>0.98170000000000002</v>
      </c>
      <c r="K69" s="161">
        <f>IF($A$2=1,'mil mi val'!J53,'mil mi val'!J156)</f>
        <v>0.98170000000000002</v>
      </c>
      <c r="L69" s="161">
        <f>IF($A$2=1,'mil mi val'!K53,'mil mi val'!K156)</f>
        <v>0.98129999999999995</v>
      </c>
      <c r="M69" s="161">
        <f>IF($A$2=1,'mil mi val'!L53,'mil mi val'!L156)</f>
        <v>0.98060000000000003</v>
      </c>
      <c r="N69" s="161">
        <f>IF($A$2=1,'mil mi val'!M53,'mil mi val'!M156)</f>
        <v>0.9798</v>
      </c>
      <c r="O69" s="161">
        <f>IF($A$2=1,'mil mi val'!N53,'mil mi val'!N156)</f>
        <v>0.97889999999999999</v>
      </c>
      <c r="P69" s="161">
        <f>IF($A$2=1,'mil mi val'!O53,'mil mi val'!O156)</f>
        <v>0.97799999999999998</v>
      </c>
      <c r="Q69" s="161">
        <f>IF($A$2=1,'mil mi val'!P53,'mil mi val'!P156)</f>
        <v>0.97729999999999995</v>
      </c>
      <c r="R69" s="161">
        <f>IF($A$2=1,'mil mi val'!Q53,'mil mi val'!Q156)</f>
        <v>0.97870000000000001</v>
      </c>
      <c r="S69" s="161">
        <f>IF($A$2=1,'mil mi val'!R53,'mil mi val'!R156)</f>
        <v>0.97870000000000001</v>
      </c>
      <c r="T69" s="161">
        <f>IF($A$2=1,'mil mi val'!S53,'mil mi val'!S156)</f>
        <v>0.97870000000000001</v>
      </c>
      <c r="U69" s="161">
        <f>IF($A$2=1,'mil mi val'!T53,'mil mi val'!T156)</f>
        <v>0.97870000000000001</v>
      </c>
      <c r="V69" s="161">
        <f>IF($A$2=1,'mil mi val'!U53,'mil mi val'!U156)</f>
        <v>0.97870000000000001</v>
      </c>
      <c r="W69" s="161">
        <f>IF($A$2=1,'mil mi val'!V53,'mil mi val'!V156)</f>
        <v>0.97870000000000001</v>
      </c>
      <c r="X69" s="161">
        <f>IF($A$2=1,'mil mi val'!W53,'mil mi val'!W156)</f>
        <v>0.97870000000000001</v>
      </c>
      <c r="Y69" s="161">
        <f>IF($A$2=1,'mil mi val'!X53,'mil mi val'!X156)</f>
        <v>0.97870000000000001</v>
      </c>
      <c r="Z69" s="161">
        <f>IF($A$2=1,'mil mi val'!Y53,'mil mi val'!Y156)</f>
        <v>0.97870000000000001</v>
      </c>
      <c r="AA69" s="161">
        <f>IF($A$2=1,'mil mi val'!Z53,'mil mi val'!Z156)</f>
        <v>0.97870000000000001</v>
      </c>
      <c r="AB69" s="161">
        <f>IF($A$2=1,'mil mi val'!AA53,'mil mi val'!AA156)</f>
        <v>0.97870000000000001</v>
      </c>
      <c r="AC69" s="161">
        <f>IF($A$2=1,'mil mi val'!AB53,'mil mi val'!AB156)</f>
        <v>0.97870000000000001</v>
      </c>
      <c r="AD69" s="161">
        <f>IF($A$2=1,'mil mi val'!AC53,'mil mi val'!AC156)</f>
        <v>0.97870000000000001</v>
      </c>
      <c r="AE69" s="161">
        <f>IF($A$2=1,'mil mi val'!AD53,'mil mi val'!AD156)</f>
        <v>0.97870000000000001</v>
      </c>
      <c r="AF69" s="161">
        <f>IF($A$2=1,'mil mi val'!AE53,'mil mi val'!AE156)</f>
        <v>0.97870000000000001</v>
      </c>
      <c r="AG69" s="161">
        <f>IF($A$2=1,'mil mi val'!AF53,'mil mi val'!AF156)</f>
        <v>0.97870000000000001</v>
      </c>
      <c r="AH69" s="161">
        <f>IF($A$2=1,'mil mi val'!AG53,'mil mi val'!AG156)</f>
        <v>0.97870000000000001</v>
      </c>
      <c r="AI69" s="161">
        <f>IF($A$2=1,'mil mi val'!AH53,'mil mi val'!AH156)</f>
        <v>0.97870000000000001</v>
      </c>
      <c r="AJ69" s="161">
        <f>IF($A$2=1,'mil mi val'!AI53,'mil mi val'!AI156)</f>
        <v>0.97870000000000001</v>
      </c>
      <c r="AK69" s="161">
        <f>IF($A$2=1,'mil mi val'!AJ53,'mil mi val'!AJ156)</f>
        <v>0.97870000000000001</v>
      </c>
      <c r="AL69" s="161">
        <f>IF($A$2=1,'mil mi val'!AK53,'mil mi val'!AK156)</f>
        <v>0.97870000000000001</v>
      </c>
      <c r="AM69" s="161">
        <f>IF($A$2=1,'mil mi val'!AL53,'mil mi val'!AL156)</f>
        <v>0.97870000000000001</v>
      </c>
      <c r="AN69" s="161">
        <f>IF($A$2=1,'mil mi val'!AM53,'mil mi val'!AM156)</f>
        <v>0.97870000000000001</v>
      </c>
      <c r="AO69" s="161">
        <f>IF($A$2=1,'mil mi val'!AN53,'mil mi val'!AN156)</f>
        <v>0.97870000000000001</v>
      </c>
      <c r="AP69" s="161">
        <f>IF($A$2=1,'mil mi val'!AO53,'mil mi val'!AO156)</f>
        <v>0.97870000000000001</v>
      </c>
      <c r="AQ69" s="161">
        <f>IF($A$2=1,'mil mi val'!AP53,'mil mi val'!AP156)</f>
        <v>0.97870000000000001</v>
      </c>
      <c r="AR69" s="161">
        <f>IF($A$2=1,'mil mi val'!AQ53,'mil mi val'!AQ156)</f>
        <v>0.97870000000000001</v>
      </c>
      <c r="AS69" s="161">
        <f>IF($A$2=1,'mil mi val'!AR53,'mil mi val'!AR156)</f>
        <v>0.97870000000000001</v>
      </c>
      <c r="AT69" s="161">
        <f>IF($A$2=1,'mil mi val'!AS53,'mil mi val'!AS156)</f>
        <v>0.97870000000000001</v>
      </c>
      <c r="AU69" s="161">
        <f>IF($A$2=1,'mil mi val'!AT53,'mil mi val'!AT156)</f>
        <v>0.97870000000000001</v>
      </c>
      <c r="AV69" s="161">
        <f>IF($A$2=1,'mil mi val'!AU53,'mil mi val'!AU156)</f>
        <v>0.97870000000000001</v>
      </c>
      <c r="AW69" s="161">
        <f>IF($A$2=1,'mil mi val'!AV53,'mil mi val'!AV156)</f>
        <v>0.97870000000000001</v>
      </c>
      <c r="AX69" s="161">
        <f>IF($A$2=1,'mil mi val'!AW53,'mil mi val'!AW156)</f>
        <v>0.97870000000000001</v>
      </c>
      <c r="AY69" s="161">
        <f>IF($A$2=1,'mil mi val'!AX53,'mil mi val'!AX156)</f>
        <v>0.97870000000000001</v>
      </c>
      <c r="AZ69" s="161">
        <f>IF($A$2=1,'mil mi val'!AY53,'mil mi val'!AY156)</f>
        <v>0.97870000000000001</v>
      </c>
      <c r="BA69" s="161">
        <f>IF($A$2=1,'mil mi val'!AZ53,'mil mi val'!AZ156)</f>
        <v>0.97870000000000001</v>
      </c>
      <c r="BB69" s="161">
        <f>IF($A$2=1,'mil mi val'!BA53,'mil mi val'!BA156)</f>
        <v>0.97870000000000001</v>
      </c>
      <c r="BC69" s="161">
        <f>IF($A$2=1,'mil mi val'!BB53,'mil mi val'!BB156)</f>
        <v>0.97870000000000001</v>
      </c>
      <c r="BD69" s="161">
        <f>IF($A$2=1,'mil mi val'!BC53,'mil mi val'!BC156)</f>
        <v>0.97870000000000001</v>
      </c>
      <c r="BE69" s="161">
        <f>IF($A$2=1,'mil mi val'!BD53,'mil mi val'!BD156)</f>
        <v>0.97870000000000001</v>
      </c>
      <c r="BF69" s="161">
        <f>IF($A$2=1,'mil mi val'!BE53,'mil mi val'!BE156)</f>
        <v>0.97870000000000001</v>
      </c>
      <c r="BG69" s="161">
        <f>IF($A$2=1,'mil mi val'!BF53,'mil mi val'!BF156)</f>
        <v>0.97870000000000001</v>
      </c>
      <c r="BH69" s="161">
        <f>IF($A$2=1,'mil mi val'!BG53,'mil mi val'!BG156)</f>
        <v>0.97870000000000001</v>
      </c>
      <c r="BI69" s="161">
        <f>IF($A$2=1,'mil mi val'!BH53,'mil mi val'!BH156)</f>
        <v>0.97870000000000001</v>
      </c>
      <c r="BJ69" s="161">
        <f>IF($A$2=1,'mil mi val'!BI53,'mil mi val'!BI156)</f>
        <v>0.97870000000000001</v>
      </c>
      <c r="BK69" s="161">
        <f>IF($A$2=1,'mil mi val'!BJ53,'mil mi val'!BJ156)</f>
        <v>0.97870000000000001</v>
      </c>
      <c r="BL69" s="161">
        <f>IF($A$2=1,'mil mi val'!BK53,'mil mi val'!BK156)</f>
        <v>0.97870000000000001</v>
      </c>
      <c r="BM69" s="161">
        <f>IF($A$2=1,'mil mi val'!BL53,'mil mi val'!BL156)</f>
        <v>0.97870000000000001</v>
      </c>
      <c r="BN69" s="161">
        <f>IF($A$2=1,'mil mi val'!BM53,'mil mi val'!BM156)</f>
        <v>0.97870000000000001</v>
      </c>
      <c r="BO69" s="161">
        <f>IF($A$2=1,'mil mi val'!BN53,'mil mi val'!BN156)</f>
        <v>0.97870000000000001</v>
      </c>
      <c r="BP69" s="161">
        <f>IF($A$2=1,'mil mi val'!BO53,'mil mi val'!BO156)</f>
        <v>0.97870000000000001</v>
      </c>
      <c r="BQ69" s="161">
        <f>IF($A$2=1,'mil mi val'!BP53,'mil mi val'!BP156)</f>
        <v>0.97870000000000001</v>
      </c>
      <c r="BR69" s="161">
        <f>IF($A$2=1,'mil mi val'!BQ53,'mil mi val'!BQ156)</f>
        <v>0.97870000000000001</v>
      </c>
      <c r="BS69" s="161">
        <f>IF($A$2=1,'mil mi val'!BR53,'mil mi val'!BR156)</f>
        <v>0.97870000000000001</v>
      </c>
      <c r="BT69" s="161">
        <f>IF($A$2=1,'mil mi val'!BS53,'mil mi val'!BS156)</f>
        <v>0.97870000000000001</v>
      </c>
      <c r="BU69" s="161">
        <f>IF($A$2=1,'mil mi val'!BT53,'mil mi val'!BT156)</f>
        <v>0.97870000000000001</v>
      </c>
      <c r="BV69" s="161">
        <f>IF($A$2=1,'mil mi val'!BU53,'mil mi val'!BU156)</f>
        <v>0.97870000000000001</v>
      </c>
      <c r="BW69" s="161">
        <f>IF($A$2=1,'mil mi val'!BV53,'mil mi val'!BV156)</f>
        <v>0.97870000000000001</v>
      </c>
      <c r="BX69" s="161">
        <f>IF($A$2=1,'mil mi val'!BW53,'mil mi val'!BW156)</f>
        <v>0.97870000000000001</v>
      </c>
      <c r="BY69" s="161">
        <f>IF($A$2=1,'mil mi val'!BX53,'mil mi val'!BX156)</f>
        <v>0.97870000000000001</v>
      </c>
      <c r="BZ69" s="161">
        <f>IF($A$2=1,'mil mi val'!BY53,'mil mi val'!BY156)</f>
        <v>0.97870000000000001</v>
      </c>
      <c r="CA69" s="161">
        <f>IF($A$2=1,'mil mi val'!BZ53,'mil mi val'!BZ156)</f>
        <v>0.97870000000000001</v>
      </c>
      <c r="CB69" s="161">
        <f>IF($A$2=1,'mil mi val'!CA53,'mil mi val'!CA156)</f>
        <v>0.97870000000000001</v>
      </c>
      <c r="CC69" s="161">
        <f>IF($A$2=1,'mil mi val'!CB53,'mil mi val'!CB156)</f>
        <v>0.97870000000000001</v>
      </c>
      <c r="CD69" s="161">
        <f>IF($A$2=1,'mil mi val'!CC53,'mil mi val'!CC156)</f>
        <v>0.97870000000000001</v>
      </c>
      <c r="CE69" s="161">
        <f>IF($A$2=1,'mil mi val'!CD53,'mil mi val'!CD156)</f>
        <v>0.97870000000000001</v>
      </c>
      <c r="CF69" s="161">
        <f>IF($A$2=1,'mil mi val'!CE53,'mil mi val'!CE156)</f>
        <v>0.97870000000000001</v>
      </c>
      <c r="CG69" s="161">
        <f>IF($A$2=1,'mil mi val'!CF53,'mil mi val'!CF156)</f>
        <v>0.97870000000000001</v>
      </c>
      <c r="CH69" s="161">
        <f>IF($A$2=1,'mil mi val'!CG53,'mil mi val'!CG156)</f>
        <v>0.97870000000000001</v>
      </c>
      <c r="CI69" s="161">
        <f>IF($A$2=1,'mil mi val'!CH53,'mil mi val'!CH156)</f>
        <v>0.97870000000000001</v>
      </c>
      <c r="CJ69" s="161">
        <f>IF($A$2=1,'mil mi val'!CI53,'mil mi val'!CI156)</f>
        <v>0.97870000000000001</v>
      </c>
      <c r="CK69" s="161">
        <f>IF($A$2=1,'mil mi val'!CJ53,'mil mi val'!CJ156)</f>
        <v>0.97870000000000001</v>
      </c>
      <c r="CL69" s="161">
        <f>IF($A$2=1,'mil mi val'!CK53,'mil mi val'!CK156)</f>
        <v>0.97870000000000001</v>
      </c>
      <c r="CM69" s="161">
        <f>IF($A$2=1,'mil mi val'!CL53,'mil mi val'!CL156)</f>
        <v>0.97870000000000001</v>
      </c>
      <c r="CN69" s="161">
        <f>IF($A$2=1,'mil mi val'!CM53,'mil mi val'!CM156)</f>
        <v>0.97870000000000001</v>
      </c>
      <c r="CO69" s="161">
        <f>IF($A$2=1,'mil mi val'!CN53,'mil mi val'!CN156)</f>
        <v>0.97870000000000001</v>
      </c>
      <c r="CP69" s="161">
        <f>IF($A$2=1,'mil mi val'!CO53,'mil mi val'!CO156)</f>
        <v>0.97870000000000001</v>
      </c>
      <c r="CQ69" s="161">
        <f>IF($A$2=1,'mil mi val'!CP53,'mil mi val'!CP156)</f>
        <v>0.97870000000000001</v>
      </c>
      <c r="CR69" s="161">
        <f>IF($A$2=1,'mil mi val'!CQ53,'mil mi val'!CQ156)</f>
        <v>0.97870000000000001</v>
      </c>
      <c r="CS69" s="161">
        <f>IF($A$2=1,'mil mi val'!CR53,'mil mi val'!CR156)</f>
        <v>0.97870000000000001</v>
      </c>
      <c r="CT69" s="161">
        <f>IF($A$2=1,'mil mi val'!CS53,'mil mi val'!CS156)</f>
        <v>0.97870000000000001</v>
      </c>
      <c r="CU69" s="161">
        <f>IF($A$2=1,'mil mi val'!CT53,'mil mi val'!CT156)</f>
        <v>0.97870000000000001</v>
      </c>
      <c r="CV69" s="161">
        <f>IF($A$2=1,'mil mi val'!CU53,'mil mi val'!CU156)</f>
        <v>0.97870000000000001</v>
      </c>
      <c r="CW69" s="161">
        <f>IF($A$2=1,'mil mi val'!CV53,'mil mi val'!CV156)</f>
        <v>0.97870000000000001</v>
      </c>
      <c r="CX69" s="161">
        <f>IF($A$2=1,'mil mi val'!CW53,'mil mi val'!CW156)</f>
        <v>0.97870000000000001</v>
      </c>
      <c r="CY69" s="161">
        <f>IF($A$2=1,'mil mi val'!CX53,'mil mi val'!CX156)</f>
        <v>0.97870000000000001</v>
      </c>
      <c r="CZ69" s="161">
        <f>IF($A$2=1,'mil mi val'!CY53,'mil mi val'!CY156)</f>
        <v>0.97870000000000001</v>
      </c>
      <c r="DA69" s="161">
        <f>IF($A$2=1,'mil mi val'!CZ53,'mil mi val'!CZ156)</f>
        <v>0.97870000000000001</v>
      </c>
      <c r="DB69" s="161">
        <f>IF($A$2=1,'mil mi val'!DA53,'mil mi val'!DA156)</f>
        <v>0.97870000000000001</v>
      </c>
      <c r="DC69" s="161">
        <f>IF($A$2=1,'mil mi val'!DB53,'mil mi val'!DB156)</f>
        <v>0.97870000000000001</v>
      </c>
      <c r="DD69" s="161">
        <f>IF($A$2=1,'mil mi val'!DC53,'mil mi val'!DC156)</f>
        <v>0</v>
      </c>
      <c r="DE69" s="161">
        <f>IF($A$2=1,'mil mi val'!DD53,'mil mi val'!DD156)</f>
        <v>0</v>
      </c>
      <c r="DF69" s="161">
        <f>IF($A$2=1,'mil mi val'!DE53,'mil mi val'!DE156)</f>
        <v>0</v>
      </c>
    </row>
    <row r="70" spans="2:110" ht="14.5" x14ac:dyDescent="0.35">
      <c r="B70" s="149">
        <v>65</v>
      </c>
      <c r="C70" s="161">
        <f>IF($A$2=1,'mil mi val'!B54,'mil mi val'!B157)</f>
        <v>1</v>
      </c>
      <c r="D70" s="161">
        <f>IF($A$2=1,'mil mi val'!C54,'mil mi val'!C157)</f>
        <v>0.97509999999999997</v>
      </c>
      <c r="E70" s="161">
        <f>IF($A$2=1,'mil mi val'!D54,'mil mi val'!D157)</f>
        <v>0.97650000000000003</v>
      </c>
      <c r="F70" s="161">
        <f>IF($A$2=1,'mil mi val'!E54,'mil mi val'!E157)</f>
        <v>0.97799999999999998</v>
      </c>
      <c r="G70" s="161">
        <f>IF($A$2=1,'mil mi val'!F54,'mil mi val'!F157)</f>
        <v>0.97929999999999995</v>
      </c>
      <c r="H70" s="161">
        <f>IF($A$2=1,'mil mi val'!G54,'mil mi val'!G157)</f>
        <v>0.98029999999999995</v>
      </c>
      <c r="I70" s="161">
        <f>IF($A$2=1,'mil mi val'!H54,'mil mi val'!H157)</f>
        <v>0.98109999999999997</v>
      </c>
      <c r="J70" s="161">
        <f>IF($A$2=1,'mil mi val'!I54,'mil mi val'!I157)</f>
        <v>0.98160000000000003</v>
      </c>
      <c r="K70" s="161">
        <f>IF($A$2=1,'mil mi val'!J54,'mil mi val'!J157)</f>
        <v>0.98170000000000002</v>
      </c>
      <c r="L70" s="161">
        <f>IF($A$2=1,'mil mi val'!K54,'mil mi val'!K157)</f>
        <v>0.98150000000000004</v>
      </c>
      <c r="M70" s="161">
        <f>IF($A$2=1,'mil mi val'!L54,'mil mi val'!L157)</f>
        <v>0.98099999999999998</v>
      </c>
      <c r="N70" s="161">
        <f>IF($A$2=1,'mil mi val'!M54,'mil mi val'!M157)</f>
        <v>0.98029999999999995</v>
      </c>
      <c r="O70" s="161">
        <f>IF($A$2=1,'mil mi val'!N54,'mil mi val'!N157)</f>
        <v>0.97950000000000004</v>
      </c>
      <c r="P70" s="161">
        <f>IF($A$2=1,'mil mi val'!O54,'mil mi val'!O157)</f>
        <v>0.97870000000000001</v>
      </c>
      <c r="Q70" s="161">
        <f>IF($A$2=1,'mil mi val'!P54,'mil mi val'!P157)</f>
        <v>0.97809999999999997</v>
      </c>
      <c r="R70" s="161">
        <f>IF($A$2=1,'mil mi val'!Q54,'mil mi val'!Q157)</f>
        <v>0.97940000000000005</v>
      </c>
      <c r="S70" s="161">
        <f>IF($A$2=1,'mil mi val'!R54,'mil mi val'!R157)</f>
        <v>0.97940000000000005</v>
      </c>
      <c r="T70" s="161">
        <f>IF($A$2=1,'mil mi val'!S54,'mil mi val'!S157)</f>
        <v>0.97940000000000005</v>
      </c>
      <c r="U70" s="161">
        <f>IF($A$2=1,'mil mi val'!T54,'mil mi val'!T157)</f>
        <v>0.97940000000000005</v>
      </c>
      <c r="V70" s="161">
        <f>IF($A$2=1,'mil mi val'!U54,'mil mi val'!U157)</f>
        <v>0.97940000000000005</v>
      </c>
      <c r="W70" s="161">
        <f>IF($A$2=1,'mil mi val'!V54,'mil mi val'!V157)</f>
        <v>0.97940000000000005</v>
      </c>
      <c r="X70" s="161">
        <f>IF($A$2=1,'mil mi val'!W54,'mil mi val'!W157)</f>
        <v>0.97940000000000005</v>
      </c>
      <c r="Y70" s="161">
        <f>IF($A$2=1,'mil mi val'!X54,'mil mi val'!X157)</f>
        <v>0.97940000000000005</v>
      </c>
      <c r="Z70" s="161">
        <f>IF($A$2=1,'mil mi val'!Y54,'mil mi val'!Y157)</f>
        <v>0.97940000000000005</v>
      </c>
      <c r="AA70" s="161">
        <f>IF($A$2=1,'mil mi val'!Z54,'mil mi val'!Z157)</f>
        <v>0.97940000000000005</v>
      </c>
      <c r="AB70" s="161">
        <f>IF($A$2=1,'mil mi val'!AA54,'mil mi val'!AA157)</f>
        <v>0.97940000000000005</v>
      </c>
      <c r="AC70" s="161">
        <f>IF($A$2=1,'mil mi val'!AB54,'mil mi val'!AB157)</f>
        <v>0.97940000000000005</v>
      </c>
      <c r="AD70" s="161">
        <f>IF($A$2=1,'mil mi val'!AC54,'mil mi val'!AC157)</f>
        <v>0.97940000000000005</v>
      </c>
      <c r="AE70" s="161">
        <f>IF($A$2=1,'mil mi val'!AD54,'mil mi val'!AD157)</f>
        <v>0.97940000000000005</v>
      </c>
      <c r="AF70" s="161">
        <f>IF($A$2=1,'mil mi val'!AE54,'mil mi val'!AE157)</f>
        <v>0.97940000000000005</v>
      </c>
      <c r="AG70" s="161">
        <f>IF($A$2=1,'mil mi val'!AF54,'mil mi val'!AF157)</f>
        <v>0.97940000000000005</v>
      </c>
      <c r="AH70" s="161">
        <f>IF($A$2=1,'mil mi val'!AG54,'mil mi val'!AG157)</f>
        <v>0.97940000000000005</v>
      </c>
      <c r="AI70" s="161">
        <f>IF($A$2=1,'mil mi val'!AH54,'mil mi val'!AH157)</f>
        <v>0.97940000000000005</v>
      </c>
      <c r="AJ70" s="161">
        <f>IF($A$2=1,'mil mi val'!AI54,'mil mi val'!AI157)</f>
        <v>0.97940000000000005</v>
      </c>
      <c r="AK70" s="161">
        <f>IF($A$2=1,'mil mi val'!AJ54,'mil mi val'!AJ157)</f>
        <v>0.97940000000000005</v>
      </c>
      <c r="AL70" s="161">
        <f>IF($A$2=1,'mil mi val'!AK54,'mil mi val'!AK157)</f>
        <v>0.97940000000000005</v>
      </c>
      <c r="AM70" s="161">
        <f>IF($A$2=1,'mil mi val'!AL54,'mil mi val'!AL157)</f>
        <v>0.97940000000000005</v>
      </c>
      <c r="AN70" s="161">
        <f>IF($A$2=1,'mil mi val'!AM54,'mil mi val'!AM157)</f>
        <v>0.97940000000000005</v>
      </c>
      <c r="AO70" s="161">
        <f>IF($A$2=1,'mil mi val'!AN54,'mil mi val'!AN157)</f>
        <v>0.97940000000000005</v>
      </c>
      <c r="AP70" s="161">
        <f>IF($A$2=1,'mil mi val'!AO54,'mil mi val'!AO157)</f>
        <v>0.97940000000000005</v>
      </c>
      <c r="AQ70" s="161">
        <f>IF($A$2=1,'mil mi val'!AP54,'mil mi val'!AP157)</f>
        <v>0.97940000000000005</v>
      </c>
      <c r="AR70" s="161">
        <f>IF($A$2=1,'mil mi val'!AQ54,'mil mi val'!AQ157)</f>
        <v>0.97940000000000005</v>
      </c>
      <c r="AS70" s="161">
        <f>IF($A$2=1,'mil mi val'!AR54,'mil mi val'!AR157)</f>
        <v>0.97940000000000005</v>
      </c>
      <c r="AT70" s="161">
        <f>IF($A$2=1,'mil mi val'!AS54,'mil mi val'!AS157)</f>
        <v>0.97940000000000005</v>
      </c>
      <c r="AU70" s="161">
        <f>IF($A$2=1,'mil mi val'!AT54,'mil mi val'!AT157)</f>
        <v>0.97940000000000005</v>
      </c>
      <c r="AV70" s="161">
        <f>IF($A$2=1,'mil mi val'!AU54,'mil mi val'!AU157)</f>
        <v>0.97940000000000005</v>
      </c>
      <c r="AW70" s="161">
        <f>IF($A$2=1,'mil mi val'!AV54,'mil mi val'!AV157)</f>
        <v>0.97940000000000005</v>
      </c>
      <c r="AX70" s="161">
        <f>IF($A$2=1,'mil mi val'!AW54,'mil mi val'!AW157)</f>
        <v>0.97940000000000005</v>
      </c>
      <c r="AY70" s="161">
        <f>IF($A$2=1,'mil mi val'!AX54,'mil mi val'!AX157)</f>
        <v>0.97940000000000005</v>
      </c>
      <c r="AZ70" s="161">
        <f>IF($A$2=1,'mil mi val'!AY54,'mil mi val'!AY157)</f>
        <v>0.97940000000000005</v>
      </c>
      <c r="BA70" s="161">
        <f>IF($A$2=1,'mil mi val'!AZ54,'mil mi val'!AZ157)</f>
        <v>0.97940000000000005</v>
      </c>
      <c r="BB70" s="161">
        <f>IF($A$2=1,'mil mi val'!BA54,'mil mi val'!BA157)</f>
        <v>0.97940000000000005</v>
      </c>
      <c r="BC70" s="161">
        <f>IF($A$2=1,'mil mi val'!BB54,'mil mi val'!BB157)</f>
        <v>0.97940000000000005</v>
      </c>
      <c r="BD70" s="161">
        <f>IF($A$2=1,'mil mi val'!BC54,'mil mi val'!BC157)</f>
        <v>0.97940000000000005</v>
      </c>
      <c r="BE70" s="161">
        <f>IF($A$2=1,'mil mi val'!BD54,'mil mi val'!BD157)</f>
        <v>0.97940000000000005</v>
      </c>
      <c r="BF70" s="161">
        <f>IF($A$2=1,'mil mi val'!BE54,'mil mi val'!BE157)</f>
        <v>0.97940000000000005</v>
      </c>
      <c r="BG70" s="161">
        <f>IF($A$2=1,'mil mi val'!BF54,'mil mi val'!BF157)</f>
        <v>0.97940000000000005</v>
      </c>
      <c r="BH70" s="161">
        <f>IF($A$2=1,'mil mi val'!BG54,'mil mi val'!BG157)</f>
        <v>0.97940000000000005</v>
      </c>
      <c r="BI70" s="161">
        <f>IF($A$2=1,'mil mi val'!BH54,'mil mi val'!BH157)</f>
        <v>0.97940000000000005</v>
      </c>
      <c r="BJ70" s="161">
        <f>IF($A$2=1,'mil mi val'!BI54,'mil mi val'!BI157)</f>
        <v>0.97940000000000005</v>
      </c>
      <c r="BK70" s="161">
        <f>IF($A$2=1,'mil mi val'!BJ54,'mil mi val'!BJ157)</f>
        <v>0.97940000000000005</v>
      </c>
      <c r="BL70" s="161">
        <f>IF($A$2=1,'mil mi val'!BK54,'mil mi val'!BK157)</f>
        <v>0.97940000000000005</v>
      </c>
      <c r="BM70" s="161">
        <f>IF($A$2=1,'mil mi val'!BL54,'mil mi val'!BL157)</f>
        <v>0.97940000000000005</v>
      </c>
      <c r="BN70" s="161">
        <f>IF($A$2=1,'mil mi val'!BM54,'mil mi val'!BM157)</f>
        <v>0.97940000000000005</v>
      </c>
      <c r="BO70" s="161">
        <f>IF($A$2=1,'mil mi val'!BN54,'mil mi val'!BN157)</f>
        <v>0.97940000000000005</v>
      </c>
      <c r="BP70" s="161">
        <f>IF($A$2=1,'mil mi val'!BO54,'mil mi val'!BO157)</f>
        <v>0.97940000000000005</v>
      </c>
      <c r="BQ70" s="161">
        <f>IF($A$2=1,'mil mi val'!BP54,'mil mi val'!BP157)</f>
        <v>0.97940000000000005</v>
      </c>
      <c r="BR70" s="161">
        <f>IF($A$2=1,'mil mi val'!BQ54,'mil mi val'!BQ157)</f>
        <v>0.97940000000000005</v>
      </c>
      <c r="BS70" s="161">
        <f>IF($A$2=1,'mil mi val'!BR54,'mil mi val'!BR157)</f>
        <v>0.97940000000000005</v>
      </c>
      <c r="BT70" s="161">
        <f>IF($A$2=1,'mil mi val'!BS54,'mil mi val'!BS157)</f>
        <v>0.97940000000000005</v>
      </c>
      <c r="BU70" s="161">
        <f>IF($A$2=1,'mil mi val'!BT54,'mil mi val'!BT157)</f>
        <v>0.97940000000000005</v>
      </c>
      <c r="BV70" s="161">
        <f>IF($A$2=1,'mil mi val'!BU54,'mil mi val'!BU157)</f>
        <v>0.97940000000000005</v>
      </c>
      <c r="BW70" s="161">
        <f>IF($A$2=1,'mil mi val'!BV54,'mil mi val'!BV157)</f>
        <v>0.97940000000000005</v>
      </c>
      <c r="BX70" s="161">
        <f>IF($A$2=1,'mil mi val'!BW54,'mil mi val'!BW157)</f>
        <v>0.97940000000000005</v>
      </c>
      <c r="BY70" s="161">
        <f>IF($A$2=1,'mil mi val'!BX54,'mil mi val'!BX157)</f>
        <v>0.97940000000000005</v>
      </c>
      <c r="BZ70" s="161">
        <f>IF($A$2=1,'mil mi val'!BY54,'mil mi val'!BY157)</f>
        <v>0.97940000000000005</v>
      </c>
      <c r="CA70" s="161">
        <f>IF($A$2=1,'mil mi val'!BZ54,'mil mi val'!BZ157)</f>
        <v>0.97940000000000005</v>
      </c>
      <c r="CB70" s="161">
        <f>IF($A$2=1,'mil mi val'!CA54,'mil mi val'!CA157)</f>
        <v>0.97940000000000005</v>
      </c>
      <c r="CC70" s="161">
        <f>IF($A$2=1,'mil mi val'!CB54,'mil mi val'!CB157)</f>
        <v>0.97940000000000005</v>
      </c>
      <c r="CD70" s="161">
        <f>IF($A$2=1,'mil mi val'!CC54,'mil mi val'!CC157)</f>
        <v>0.97940000000000005</v>
      </c>
      <c r="CE70" s="161">
        <f>IF($A$2=1,'mil mi val'!CD54,'mil mi val'!CD157)</f>
        <v>0.97940000000000005</v>
      </c>
      <c r="CF70" s="161">
        <f>IF($A$2=1,'mil mi val'!CE54,'mil mi val'!CE157)</f>
        <v>0.97940000000000005</v>
      </c>
      <c r="CG70" s="161">
        <f>IF($A$2=1,'mil mi val'!CF54,'mil mi val'!CF157)</f>
        <v>0.97940000000000005</v>
      </c>
      <c r="CH70" s="161">
        <f>IF($A$2=1,'mil mi val'!CG54,'mil mi val'!CG157)</f>
        <v>0.97940000000000005</v>
      </c>
      <c r="CI70" s="161">
        <f>IF($A$2=1,'mil mi val'!CH54,'mil mi val'!CH157)</f>
        <v>0.97940000000000005</v>
      </c>
      <c r="CJ70" s="161">
        <f>IF($A$2=1,'mil mi val'!CI54,'mil mi val'!CI157)</f>
        <v>0.97940000000000005</v>
      </c>
      <c r="CK70" s="161">
        <f>IF($A$2=1,'mil mi val'!CJ54,'mil mi val'!CJ157)</f>
        <v>0.97940000000000005</v>
      </c>
      <c r="CL70" s="161">
        <f>IF($A$2=1,'mil mi val'!CK54,'mil mi val'!CK157)</f>
        <v>0.97940000000000005</v>
      </c>
      <c r="CM70" s="161">
        <f>IF($A$2=1,'mil mi val'!CL54,'mil mi val'!CL157)</f>
        <v>0.97940000000000005</v>
      </c>
      <c r="CN70" s="161">
        <f>IF($A$2=1,'mil mi val'!CM54,'mil mi val'!CM157)</f>
        <v>0.97940000000000005</v>
      </c>
      <c r="CO70" s="161">
        <f>IF($A$2=1,'mil mi val'!CN54,'mil mi val'!CN157)</f>
        <v>0.97940000000000005</v>
      </c>
      <c r="CP70" s="161">
        <f>IF($A$2=1,'mil mi val'!CO54,'mil mi val'!CO157)</f>
        <v>0.97940000000000005</v>
      </c>
      <c r="CQ70" s="161">
        <f>IF($A$2=1,'mil mi val'!CP54,'mil mi val'!CP157)</f>
        <v>0.97940000000000005</v>
      </c>
      <c r="CR70" s="161">
        <f>IF($A$2=1,'mil mi val'!CQ54,'mil mi val'!CQ157)</f>
        <v>0.97940000000000005</v>
      </c>
      <c r="CS70" s="161">
        <f>IF($A$2=1,'mil mi val'!CR54,'mil mi val'!CR157)</f>
        <v>0.97940000000000005</v>
      </c>
      <c r="CT70" s="161">
        <f>IF($A$2=1,'mil mi val'!CS54,'mil mi val'!CS157)</f>
        <v>0.97940000000000005</v>
      </c>
      <c r="CU70" s="161">
        <f>IF($A$2=1,'mil mi val'!CT54,'mil mi val'!CT157)</f>
        <v>0.97940000000000005</v>
      </c>
      <c r="CV70" s="161">
        <f>IF($A$2=1,'mil mi val'!CU54,'mil mi val'!CU157)</f>
        <v>0.97940000000000005</v>
      </c>
      <c r="CW70" s="161">
        <f>IF($A$2=1,'mil mi val'!CV54,'mil mi val'!CV157)</f>
        <v>0.97940000000000005</v>
      </c>
      <c r="CX70" s="161">
        <f>IF($A$2=1,'mil mi val'!CW54,'mil mi val'!CW157)</f>
        <v>0.97940000000000005</v>
      </c>
      <c r="CY70" s="161">
        <f>IF($A$2=1,'mil mi val'!CX54,'mil mi val'!CX157)</f>
        <v>0.97940000000000005</v>
      </c>
      <c r="CZ70" s="161">
        <f>IF($A$2=1,'mil mi val'!CY54,'mil mi val'!CY157)</f>
        <v>0.97940000000000005</v>
      </c>
      <c r="DA70" s="161">
        <f>IF($A$2=1,'mil mi val'!CZ54,'mil mi val'!CZ157)</f>
        <v>0.97940000000000005</v>
      </c>
      <c r="DB70" s="161">
        <f>IF($A$2=1,'mil mi val'!DA54,'mil mi val'!DA157)</f>
        <v>0.97940000000000005</v>
      </c>
      <c r="DC70" s="161">
        <f>IF($A$2=1,'mil mi val'!DB54,'mil mi val'!DB157)</f>
        <v>0.97940000000000005</v>
      </c>
      <c r="DD70" s="161">
        <f>IF($A$2=1,'mil mi val'!DC54,'mil mi val'!DC157)</f>
        <v>0</v>
      </c>
      <c r="DE70" s="161">
        <f>IF($A$2=1,'mil mi val'!DD54,'mil mi val'!DD157)</f>
        <v>0</v>
      </c>
      <c r="DF70" s="161">
        <f>IF($A$2=1,'mil mi val'!DE54,'mil mi val'!DE157)</f>
        <v>0</v>
      </c>
    </row>
    <row r="71" spans="2:110" ht="14.5" x14ac:dyDescent="0.35">
      <c r="B71" s="149">
        <v>66</v>
      </c>
      <c r="C71" s="161">
        <f>IF($A$2=1,'mil mi val'!B55,'mil mi val'!B158)</f>
        <v>1</v>
      </c>
      <c r="D71" s="161">
        <f>IF($A$2=1,'mil mi val'!C55,'mil mi val'!C158)</f>
        <v>0.97519999999999996</v>
      </c>
      <c r="E71" s="161">
        <f>IF($A$2=1,'mil mi val'!D55,'mil mi val'!D158)</f>
        <v>0.97650000000000003</v>
      </c>
      <c r="F71" s="161">
        <f>IF($A$2=1,'mil mi val'!E55,'mil mi val'!E158)</f>
        <v>0.97770000000000001</v>
      </c>
      <c r="G71" s="161">
        <f>IF($A$2=1,'mil mi val'!F55,'mil mi val'!F158)</f>
        <v>0.97899999999999998</v>
      </c>
      <c r="H71" s="161">
        <f>IF($A$2=1,'mil mi val'!G55,'mil mi val'!G158)</f>
        <v>0.98</v>
      </c>
      <c r="I71" s="161">
        <f>IF($A$2=1,'mil mi val'!H55,'mil mi val'!H158)</f>
        <v>0.98080000000000001</v>
      </c>
      <c r="J71" s="161">
        <f>IF($A$2=1,'mil mi val'!I55,'mil mi val'!I158)</f>
        <v>0.98140000000000005</v>
      </c>
      <c r="K71" s="161">
        <f>IF($A$2=1,'mil mi val'!J55,'mil mi val'!J158)</f>
        <v>0.98170000000000002</v>
      </c>
      <c r="L71" s="161">
        <f>IF($A$2=1,'mil mi val'!K55,'mil mi val'!K158)</f>
        <v>0.98170000000000002</v>
      </c>
      <c r="M71" s="161">
        <f>IF($A$2=1,'mil mi val'!L55,'mil mi val'!L158)</f>
        <v>0.98140000000000005</v>
      </c>
      <c r="N71" s="161">
        <f>IF($A$2=1,'mil mi val'!M55,'mil mi val'!M158)</f>
        <v>0.98080000000000001</v>
      </c>
      <c r="O71" s="161">
        <f>IF($A$2=1,'mil mi val'!N55,'mil mi val'!N158)</f>
        <v>0.98009999999999997</v>
      </c>
      <c r="P71" s="161">
        <f>IF($A$2=1,'mil mi val'!O55,'mil mi val'!O158)</f>
        <v>0.97940000000000005</v>
      </c>
      <c r="Q71" s="161">
        <f>IF($A$2=1,'mil mi val'!P55,'mil mi val'!P158)</f>
        <v>0.9788</v>
      </c>
      <c r="R71" s="161">
        <f>IF($A$2=1,'mil mi val'!Q55,'mil mi val'!Q158)</f>
        <v>0.98019999999999996</v>
      </c>
      <c r="S71" s="161">
        <f>IF($A$2=1,'mil mi val'!R55,'mil mi val'!R158)</f>
        <v>0.98019999999999996</v>
      </c>
      <c r="T71" s="161">
        <f>IF($A$2=1,'mil mi val'!S55,'mil mi val'!S158)</f>
        <v>0.98019999999999996</v>
      </c>
      <c r="U71" s="161">
        <f>IF($A$2=1,'mil mi val'!T55,'mil mi val'!T158)</f>
        <v>0.98019999999999996</v>
      </c>
      <c r="V71" s="161">
        <f>IF($A$2=1,'mil mi val'!U55,'mil mi val'!U158)</f>
        <v>0.98019999999999996</v>
      </c>
      <c r="W71" s="161">
        <f>IF($A$2=1,'mil mi val'!V55,'mil mi val'!V158)</f>
        <v>0.98019999999999996</v>
      </c>
      <c r="X71" s="161">
        <f>IF($A$2=1,'mil mi val'!W55,'mil mi val'!W158)</f>
        <v>0.98019999999999996</v>
      </c>
      <c r="Y71" s="161">
        <f>IF($A$2=1,'mil mi val'!X55,'mil mi val'!X158)</f>
        <v>0.98019999999999996</v>
      </c>
      <c r="Z71" s="161">
        <f>IF($A$2=1,'mil mi val'!Y55,'mil mi val'!Y158)</f>
        <v>0.98019999999999996</v>
      </c>
      <c r="AA71" s="161">
        <f>IF($A$2=1,'mil mi val'!Z55,'mil mi val'!Z158)</f>
        <v>0.98019999999999996</v>
      </c>
      <c r="AB71" s="161">
        <f>IF($A$2=1,'mil mi val'!AA55,'mil mi val'!AA158)</f>
        <v>0.98019999999999996</v>
      </c>
      <c r="AC71" s="161">
        <f>IF($A$2=1,'mil mi val'!AB55,'mil mi val'!AB158)</f>
        <v>0.98019999999999996</v>
      </c>
      <c r="AD71" s="161">
        <f>IF($A$2=1,'mil mi val'!AC55,'mil mi val'!AC158)</f>
        <v>0.98019999999999996</v>
      </c>
      <c r="AE71" s="161">
        <f>IF($A$2=1,'mil mi val'!AD55,'mil mi val'!AD158)</f>
        <v>0.98019999999999996</v>
      </c>
      <c r="AF71" s="161">
        <f>IF($A$2=1,'mil mi val'!AE55,'mil mi val'!AE158)</f>
        <v>0.98019999999999996</v>
      </c>
      <c r="AG71" s="161">
        <f>IF($A$2=1,'mil mi val'!AF55,'mil mi val'!AF158)</f>
        <v>0.98019999999999996</v>
      </c>
      <c r="AH71" s="161">
        <f>IF($A$2=1,'mil mi val'!AG55,'mil mi val'!AG158)</f>
        <v>0.98019999999999996</v>
      </c>
      <c r="AI71" s="161">
        <f>IF($A$2=1,'mil mi val'!AH55,'mil mi val'!AH158)</f>
        <v>0.98019999999999996</v>
      </c>
      <c r="AJ71" s="161">
        <f>IF($A$2=1,'mil mi val'!AI55,'mil mi val'!AI158)</f>
        <v>0.98019999999999996</v>
      </c>
      <c r="AK71" s="161">
        <f>IF($A$2=1,'mil mi val'!AJ55,'mil mi val'!AJ158)</f>
        <v>0.98019999999999996</v>
      </c>
      <c r="AL71" s="161">
        <f>IF($A$2=1,'mil mi val'!AK55,'mil mi val'!AK158)</f>
        <v>0.98019999999999996</v>
      </c>
      <c r="AM71" s="161">
        <f>IF($A$2=1,'mil mi val'!AL55,'mil mi val'!AL158)</f>
        <v>0.98019999999999996</v>
      </c>
      <c r="AN71" s="161">
        <f>IF($A$2=1,'mil mi val'!AM55,'mil mi val'!AM158)</f>
        <v>0.98019999999999996</v>
      </c>
      <c r="AO71" s="161">
        <f>IF($A$2=1,'mil mi val'!AN55,'mil mi val'!AN158)</f>
        <v>0.98019999999999996</v>
      </c>
      <c r="AP71" s="161">
        <f>IF($A$2=1,'mil mi val'!AO55,'mil mi val'!AO158)</f>
        <v>0.98019999999999996</v>
      </c>
      <c r="AQ71" s="161">
        <f>IF($A$2=1,'mil mi val'!AP55,'mil mi val'!AP158)</f>
        <v>0.98019999999999996</v>
      </c>
      <c r="AR71" s="161">
        <f>IF($A$2=1,'mil mi val'!AQ55,'mil mi val'!AQ158)</f>
        <v>0.98019999999999996</v>
      </c>
      <c r="AS71" s="161">
        <f>IF($A$2=1,'mil mi val'!AR55,'mil mi val'!AR158)</f>
        <v>0.98019999999999996</v>
      </c>
      <c r="AT71" s="161">
        <f>IF($A$2=1,'mil mi val'!AS55,'mil mi val'!AS158)</f>
        <v>0.98019999999999996</v>
      </c>
      <c r="AU71" s="161">
        <f>IF($A$2=1,'mil mi val'!AT55,'mil mi val'!AT158)</f>
        <v>0.98019999999999996</v>
      </c>
      <c r="AV71" s="161">
        <f>IF($A$2=1,'mil mi val'!AU55,'mil mi val'!AU158)</f>
        <v>0.98019999999999996</v>
      </c>
      <c r="AW71" s="161">
        <f>IF($A$2=1,'mil mi val'!AV55,'mil mi val'!AV158)</f>
        <v>0.98019999999999996</v>
      </c>
      <c r="AX71" s="161">
        <f>IF($A$2=1,'mil mi val'!AW55,'mil mi val'!AW158)</f>
        <v>0.98019999999999996</v>
      </c>
      <c r="AY71" s="161">
        <f>IF($A$2=1,'mil mi val'!AX55,'mil mi val'!AX158)</f>
        <v>0.98019999999999996</v>
      </c>
      <c r="AZ71" s="161">
        <f>IF($A$2=1,'mil mi val'!AY55,'mil mi val'!AY158)</f>
        <v>0.98019999999999996</v>
      </c>
      <c r="BA71" s="161">
        <f>IF($A$2=1,'mil mi val'!AZ55,'mil mi val'!AZ158)</f>
        <v>0.98019999999999996</v>
      </c>
      <c r="BB71" s="161">
        <f>IF($A$2=1,'mil mi val'!BA55,'mil mi val'!BA158)</f>
        <v>0.98019999999999996</v>
      </c>
      <c r="BC71" s="161">
        <f>IF($A$2=1,'mil mi val'!BB55,'mil mi val'!BB158)</f>
        <v>0.98019999999999996</v>
      </c>
      <c r="BD71" s="161">
        <f>IF($A$2=1,'mil mi val'!BC55,'mil mi val'!BC158)</f>
        <v>0.98019999999999996</v>
      </c>
      <c r="BE71" s="161">
        <f>IF($A$2=1,'mil mi val'!BD55,'mil mi val'!BD158)</f>
        <v>0.98019999999999996</v>
      </c>
      <c r="BF71" s="161">
        <f>IF($A$2=1,'mil mi val'!BE55,'mil mi val'!BE158)</f>
        <v>0.98019999999999996</v>
      </c>
      <c r="BG71" s="161">
        <f>IF($A$2=1,'mil mi val'!BF55,'mil mi val'!BF158)</f>
        <v>0.98019999999999996</v>
      </c>
      <c r="BH71" s="161">
        <f>IF($A$2=1,'mil mi val'!BG55,'mil mi val'!BG158)</f>
        <v>0.98019999999999996</v>
      </c>
      <c r="BI71" s="161">
        <f>IF($A$2=1,'mil mi val'!BH55,'mil mi val'!BH158)</f>
        <v>0.98019999999999996</v>
      </c>
      <c r="BJ71" s="161">
        <f>IF($A$2=1,'mil mi val'!BI55,'mil mi val'!BI158)</f>
        <v>0.98019999999999996</v>
      </c>
      <c r="BK71" s="161">
        <f>IF($A$2=1,'mil mi val'!BJ55,'mil mi val'!BJ158)</f>
        <v>0.98019999999999996</v>
      </c>
      <c r="BL71" s="161">
        <f>IF($A$2=1,'mil mi val'!BK55,'mil mi val'!BK158)</f>
        <v>0.98019999999999996</v>
      </c>
      <c r="BM71" s="161">
        <f>IF($A$2=1,'mil mi val'!BL55,'mil mi val'!BL158)</f>
        <v>0.98019999999999996</v>
      </c>
      <c r="BN71" s="161">
        <f>IF($A$2=1,'mil mi val'!BM55,'mil mi val'!BM158)</f>
        <v>0.98019999999999996</v>
      </c>
      <c r="BO71" s="161">
        <f>IF($A$2=1,'mil mi val'!BN55,'mil mi val'!BN158)</f>
        <v>0.98019999999999996</v>
      </c>
      <c r="BP71" s="161">
        <f>IF($A$2=1,'mil mi val'!BO55,'mil mi val'!BO158)</f>
        <v>0.98019999999999996</v>
      </c>
      <c r="BQ71" s="161">
        <f>IF($A$2=1,'mil mi val'!BP55,'mil mi val'!BP158)</f>
        <v>0.98019999999999996</v>
      </c>
      <c r="BR71" s="161">
        <f>IF($A$2=1,'mil mi val'!BQ55,'mil mi val'!BQ158)</f>
        <v>0.98019999999999996</v>
      </c>
      <c r="BS71" s="161">
        <f>IF($A$2=1,'mil mi val'!BR55,'mil mi val'!BR158)</f>
        <v>0.98019999999999996</v>
      </c>
      <c r="BT71" s="161">
        <f>IF($A$2=1,'mil mi val'!BS55,'mil mi val'!BS158)</f>
        <v>0.98019999999999996</v>
      </c>
      <c r="BU71" s="161">
        <f>IF($A$2=1,'mil mi val'!BT55,'mil mi val'!BT158)</f>
        <v>0.98019999999999996</v>
      </c>
      <c r="BV71" s="161">
        <f>IF($A$2=1,'mil mi val'!BU55,'mil mi val'!BU158)</f>
        <v>0.98019999999999996</v>
      </c>
      <c r="BW71" s="161">
        <f>IF($A$2=1,'mil mi val'!BV55,'mil mi val'!BV158)</f>
        <v>0.98019999999999996</v>
      </c>
      <c r="BX71" s="161">
        <f>IF($A$2=1,'mil mi val'!BW55,'mil mi val'!BW158)</f>
        <v>0.98019999999999996</v>
      </c>
      <c r="BY71" s="161">
        <f>IF($A$2=1,'mil mi val'!BX55,'mil mi val'!BX158)</f>
        <v>0.98019999999999996</v>
      </c>
      <c r="BZ71" s="161">
        <f>IF($A$2=1,'mil mi val'!BY55,'mil mi val'!BY158)</f>
        <v>0.98019999999999996</v>
      </c>
      <c r="CA71" s="161">
        <f>IF($A$2=1,'mil mi val'!BZ55,'mil mi val'!BZ158)</f>
        <v>0.98019999999999996</v>
      </c>
      <c r="CB71" s="161">
        <f>IF($A$2=1,'mil mi val'!CA55,'mil mi val'!CA158)</f>
        <v>0.98019999999999996</v>
      </c>
      <c r="CC71" s="161">
        <f>IF($A$2=1,'mil mi val'!CB55,'mil mi val'!CB158)</f>
        <v>0.98019999999999996</v>
      </c>
      <c r="CD71" s="161">
        <f>IF($A$2=1,'mil mi val'!CC55,'mil mi val'!CC158)</f>
        <v>0.98019999999999996</v>
      </c>
      <c r="CE71" s="161">
        <f>IF($A$2=1,'mil mi val'!CD55,'mil mi val'!CD158)</f>
        <v>0.98019999999999996</v>
      </c>
      <c r="CF71" s="161">
        <f>IF($A$2=1,'mil mi val'!CE55,'mil mi val'!CE158)</f>
        <v>0.98019999999999996</v>
      </c>
      <c r="CG71" s="161">
        <f>IF($A$2=1,'mil mi val'!CF55,'mil mi val'!CF158)</f>
        <v>0.98019999999999996</v>
      </c>
      <c r="CH71" s="161">
        <f>IF($A$2=1,'mil mi val'!CG55,'mil mi val'!CG158)</f>
        <v>0.98019999999999996</v>
      </c>
      <c r="CI71" s="161">
        <f>IF($A$2=1,'mil mi val'!CH55,'mil mi val'!CH158)</f>
        <v>0.98019999999999996</v>
      </c>
      <c r="CJ71" s="161">
        <f>IF($A$2=1,'mil mi val'!CI55,'mil mi val'!CI158)</f>
        <v>0.98019999999999996</v>
      </c>
      <c r="CK71" s="161">
        <f>IF($A$2=1,'mil mi val'!CJ55,'mil mi val'!CJ158)</f>
        <v>0.98019999999999996</v>
      </c>
      <c r="CL71" s="161">
        <f>IF($A$2=1,'mil mi val'!CK55,'mil mi val'!CK158)</f>
        <v>0.98019999999999996</v>
      </c>
      <c r="CM71" s="161">
        <f>IF($A$2=1,'mil mi val'!CL55,'mil mi val'!CL158)</f>
        <v>0.98019999999999996</v>
      </c>
      <c r="CN71" s="161">
        <f>IF($A$2=1,'mil mi val'!CM55,'mil mi val'!CM158)</f>
        <v>0.98019999999999996</v>
      </c>
      <c r="CO71" s="161">
        <f>IF($A$2=1,'mil mi val'!CN55,'mil mi val'!CN158)</f>
        <v>0.98019999999999996</v>
      </c>
      <c r="CP71" s="161">
        <f>IF($A$2=1,'mil mi val'!CO55,'mil mi val'!CO158)</f>
        <v>0.98019999999999996</v>
      </c>
      <c r="CQ71" s="161">
        <f>IF($A$2=1,'mil mi val'!CP55,'mil mi val'!CP158)</f>
        <v>0.98019999999999996</v>
      </c>
      <c r="CR71" s="161">
        <f>IF($A$2=1,'mil mi val'!CQ55,'mil mi val'!CQ158)</f>
        <v>0.98019999999999996</v>
      </c>
      <c r="CS71" s="161">
        <f>IF($A$2=1,'mil mi val'!CR55,'mil mi val'!CR158)</f>
        <v>0.98019999999999996</v>
      </c>
      <c r="CT71" s="161">
        <f>IF($A$2=1,'mil mi val'!CS55,'mil mi val'!CS158)</f>
        <v>0.98019999999999996</v>
      </c>
      <c r="CU71" s="161">
        <f>IF($A$2=1,'mil mi val'!CT55,'mil mi val'!CT158)</f>
        <v>0.98019999999999996</v>
      </c>
      <c r="CV71" s="161">
        <f>IF($A$2=1,'mil mi val'!CU55,'mil mi val'!CU158)</f>
        <v>0.98019999999999996</v>
      </c>
      <c r="CW71" s="161">
        <f>IF($A$2=1,'mil mi val'!CV55,'mil mi val'!CV158)</f>
        <v>0.98019999999999996</v>
      </c>
      <c r="CX71" s="161">
        <f>IF($A$2=1,'mil mi val'!CW55,'mil mi val'!CW158)</f>
        <v>0.98019999999999996</v>
      </c>
      <c r="CY71" s="161">
        <f>IF($A$2=1,'mil mi val'!CX55,'mil mi val'!CX158)</f>
        <v>0.98019999999999996</v>
      </c>
      <c r="CZ71" s="161">
        <f>IF($A$2=1,'mil mi val'!CY55,'mil mi val'!CY158)</f>
        <v>0.98019999999999996</v>
      </c>
      <c r="DA71" s="161">
        <f>IF($A$2=1,'mil mi val'!CZ55,'mil mi val'!CZ158)</f>
        <v>0.98019999999999996</v>
      </c>
      <c r="DB71" s="161">
        <f>IF($A$2=1,'mil mi val'!DA55,'mil mi val'!DA158)</f>
        <v>0.98019999999999996</v>
      </c>
      <c r="DC71" s="161">
        <f>IF($A$2=1,'mil mi val'!DB55,'mil mi val'!DB158)</f>
        <v>0.98019999999999996</v>
      </c>
      <c r="DD71" s="161">
        <f>IF($A$2=1,'mil mi val'!DC55,'mil mi val'!DC158)</f>
        <v>0</v>
      </c>
      <c r="DE71" s="161">
        <f>IF($A$2=1,'mil mi val'!DD55,'mil mi val'!DD158)</f>
        <v>0</v>
      </c>
      <c r="DF71" s="161">
        <f>IF($A$2=1,'mil mi val'!DE55,'mil mi val'!DE158)</f>
        <v>0</v>
      </c>
    </row>
    <row r="72" spans="2:110" ht="14.5" x14ac:dyDescent="0.35">
      <c r="B72" s="149">
        <v>67</v>
      </c>
      <c r="C72" s="161">
        <f>IF($A$2=1,'mil mi val'!B56,'mil mi val'!B159)</f>
        <v>1</v>
      </c>
      <c r="D72" s="161">
        <f>IF($A$2=1,'mil mi val'!C56,'mil mi val'!C159)</f>
        <v>0.97570000000000001</v>
      </c>
      <c r="E72" s="161">
        <f>IF($A$2=1,'mil mi val'!D56,'mil mi val'!D159)</f>
        <v>0.97660000000000002</v>
      </c>
      <c r="F72" s="161">
        <f>IF($A$2=1,'mil mi val'!E56,'mil mi val'!E159)</f>
        <v>0.97770000000000001</v>
      </c>
      <c r="G72" s="161">
        <f>IF($A$2=1,'mil mi val'!F56,'mil mi val'!F159)</f>
        <v>0.9788</v>
      </c>
      <c r="H72" s="161">
        <f>IF($A$2=1,'mil mi val'!G56,'mil mi val'!G159)</f>
        <v>0.9798</v>
      </c>
      <c r="I72" s="161">
        <f>IF($A$2=1,'mil mi val'!H56,'mil mi val'!H159)</f>
        <v>0.98060000000000003</v>
      </c>
      <c r="J72" s="161">
        <f>IF($A$2=1,'mil mi val'!I56,'mil mi val'!I159)</f>
        <v>0.98129999999999995</v>
      </c>
      <c r="K72" s="161">
        <f>IF($A$2=1,'mil mi val'!J56,'mil mi val'!J159)</f>
        <v>0.98170000000000002</v>
      </c>
      <c r="L72" s="161">
        <f>IF($A$2=1,'mil mi val'!K56,'mil mi val'!K159)</f>
        <v>0.9819</v>
      </c>
      <c r="M72" s="161">
        <f>IF($A$2=1,'mil mi val'!L56,'mil mi val'!L159)</f>
        <v>0.98170000000000002</v>
      </c>
      <c r="N72" s="161">
        <f>IF($A$2=1,'mil mi val'!M56,'mil mi val'!M159)</f>
        <v>0.98129999999999995</v>
      </c>
      <c r="O72" s="161">
        <f>IF($A$2=1,'mil mi val'!N56,'mil mi val'!N159)</f>
        <v>0.98070000000000002</v>
      </c>
      <c r="P72" s="161">
        <f>IF($A$2=1,'mil mi val'!O56,'mil mi val'!O159)</f>
        <v>0.98009999999999997</v>
      </c>
      <c r="Q72" s="161">
        <f>IF($A$2=1,'mil mi val'!P56,'mil mi val'!P159)</f>
        <v>0.97950000000000004</v>
      </c>
      <c r="R72" s="161">
        <f>IF($A$2=1,'mil mi val'!Q56,'mil mi val'!Q159)</f>
        <v>0.98089999999999999</v>
      </c>
      <c r="S72" s="161">
        <f>IF($A$2=1,'mil mi val'!R56,'mil mi val'!R159)</f>
        <v>0.98089999999999999</v>
      </c>
      <c r="T72" s="161">
        <f>IF($A$2=1,'mil mi val'!S56,'mil mi val'!S159)</f>
        <v>0.98089999999999999</v>
      </c>
      <c r="U72" s="161">
        <f>IF($A$2=1,'mil mi val'!T56,'mil mi val'!T159)</f>
        <v>0.98089999999999999</v>
      </c>
      <c r="V72" s="161">
        <f>IF($A$2=1,'mil mi val'!U56,'mil mi val'!U159)</f>
        <v>0.98089999999999999</v>
      </c>
      <c r="W72" s="161">
        <f>IF($A$2=1,'mil mi val'!V56,'mil mi val'!V159)</f>
        <v>0.98089999999999999</v>
      </c>
      <c r="X72" s="161">
        <f>IF($A$2=1,'mil mi val'!W56,'mil mi val'!W159)</f>
        <v>0.98089999999999999</v>
      </c>
      <c r="Y72" s="161">
        <f>IF($A$2=1,'mil mi val'!X56,'mil mi val'!X159)</f>
        <v>0.98089999999999999</v>
      </c>
      <c r="Z72" s="161">
        <f>IF($A$2=1,'mil mi val'!Y56,'mil mi val'!Y159)</f>
        <v>0.98089999999999999</v>
      </c>
      <c r="AA72" s="161">
        <f>IF($A$2=1,'mil mi val'!Z56,'mil mi val'!Z159)</f>
        <v>0.98089999999999999</v>
      </c>
      <c r="AB72" s="161">
        <f>IF($A$2=1,'mil mi val'!AA56,'mil mi val'!AA159)</f>
        <v>0.98089999999999999</v>
      </c>
      <c r="AC72" s="161">
        <f>IF($A$2=1,'mil mi val'!AB56,'mil mi val'!AB159)</f>
        <v>0.98089999999999999</v>
      </c>
      <c r="AD72" s="161">
        <f>IF($A$2=1,'mil mi val'!AC56,'mil mi val'!AC159)</f>
        <v>0.98089999999999999</v>
      </c>
      <c r="AE72" s="161">
        <f>IF($A$2=1,'mil mi val'!AD56,'mil mi val'!AD159)</f>
        <v>0.98089999999999999</v>
      </c>
      <c r="AF72" s="161">
        <f>IF($A$2=1,'mil mi val'!AE56,'mil mi val'!AE159)</f>
        <v>0.98089999999999999</v>
      </c>
      <c r="AG72" s="161">
        <f>IF($A$2=1,'mil mi val'!AF56,'mil mi val'!AF159)</f>
        <v>0.98089999999999999</v>
      </c>
      <c r="AH72" s="161">
        <f>IF($A$2=1,'mil mi val'!AG56,'mil mi val'!AG159)</f>
        <v>0.98089999999999999</v>
      </c>
      <c r="AI72" s="161">
        <f>IF($A$2=1,'mil mi val'!AH56,'mil mi val'!AH159)</f>
        <v>0.98089999999999999</v>
      </c>
      <c r="AJ72" s="161">
        <f>IF($A$2=1,'mil mi val'!AI56,'mil mi val'!AI159)</f>
        <v>0.98089999999999999</v>
      </c>
      <c r="AK72" s="161">
        <f>IF($A$2=1,'mil mi val'!AJ56,'mil mi val'!AJ159)</f>
        <v>0.98089999999999999</v>
      </c>
      <c r="AL72" s="161">
        <f>IF($A$2=1,'mil mi val'!AK56,'mil mi val'!AK159)</f>
        <v>0.98089999999999999</v>
      </c>
      <c r="AM72" s="161">
        <f>IF($A$2=1,'mil mi val'!AL56,'mil mi val'!AL159)</f>
        <v>0.98089999999999999</v>
      </c>
      <c r="AN72" s="161">
        <f>IF($A$2=1,'mil mi val'!AM56,'mil mi val'!AM159)</f>
        <v>0.98089999999999999</v>
      </c>
      <c r="AO72" s="161">
        <f>IF($A$2=1,'mil mi val'!AN56,'mil mi val'!AN159)</f>
        <v>0.98089999999999999</v>
      </c>
      <c r="AP72" s="161">
        <f>IF($A$2=1,'mil mi val'!AO56,'mil mi val'!AO159)</f>
        <v>0.98089999999999999</v>
      </c>
      <c r="AQ72" s="161">
        <f>IF($A$2=1,'mil mi val'!AP56,'mil mi val'!AP159)</f>
        <v>0.98089999999999999</v>
      </c>
      <c r="AR72" s="161">
        <f>IF($A$2=1,'mil mi val'!AQ56,'mil mi val'!AQ159)</f>
        <v>0.98089999999999999</v>
      </c>
      <c r="AS72" s="161">
        <f>IF($A$2=1,'mil mi val'!AR56,'mil mi val'!AR159)</f>
        <v>0.98089999999999999</v>
      </c>
      <c r="AT72" s="161">
        <f>IF($A$2=1,'mil mi val'!AS56,'mil mi val'!AS159)</f>
        <v>0.98089999999999999</v>
      </c>
      <c r="AU72" s="161">
        <f>IF($A$2=1,'mil mi val'!AT56,'mil mi val'!AT159)</f>
        <v>0.98089999999999999</v>
      </c>
      <c r="AV72" s="161">
        <f>IF($A$2=1,'mil mi val'!AU56,'mil mi val'!AU159)</f>
        <v>0.98089999999999999</v>
      </c>
      <c r="AW72" s="161">
        <f>IF($A$2=1,'mil mi val'!AV56,'mil mi val'!AV159)</f>
        <v>0.98089999999999999</v>
      </c>
      <c r="AX72" s="161">
        <f>IF($A$2=1,'mil mi val'!AW56,'mil mi val'!AW159)</f>
        <v>0.98089999999999999</v>
      </c>
      <c r="AY72" s="161">
        <f>IF($A$2=1,'mil mi val'!AX56,'mil mi val'!AX159)</f>
        <v>0.98089999999999999</v>
      </c>
      <c r="AZ72" s="161">
        <f>IF($A$2=1,'mil mi val'!AY56,'mil mi val'!AY159)</f>
        <v>0.98089999999999999</v>
      </c>
      <c r="BA72" s="161">
        <f>IF($A$2=1,'mil mi val'!AZ56,'mil mi val'!AZ159)</f>
        <v>0.98089999999999999</v>
      </c>
      <c r="BB72" s="161">
        <f>IF($A$2=1,'mil mi val'!BA56,'mil mi val'!BA159)</f>
        <v>0.98089999999999999</v>
      </c>
      <c r="BC72" s="161">
        <f>IF($A$2=1,'mil mi val'!BB56,'mil mi val'!BB159)</f>
        <v>0.98089999999999999</v>
      </c>
      <c r="BD72" s="161">
        <f>IF($A$2=1,'mil mi val'!BC56,'mil mi val'!BC159)</f>
        <v>0.98089999999999999</v>
      </c>
      <c r="BE72" s="161">
        <f>IF($A$2=1,'mil mi val'!BD56,'mil mi val'!BD159)</f>
        <v>0.98089999999999999</v>
      </c>
      <c r="BF72" s="161">
        <f>IF($A$2=1,'mil mi val'!BE56,'mil mi val'!BE159)</f>
        <v>0.98089999999999999</v>
      </c>
      <c r="BG72" s="161">
        <f>IF($A$2=1,'mil mi val'!BF56,'mil mi val'!BF159)</f>
        <v>0.98089999999999999</v>
      </c>
      <c r="BH72" s="161">
        <f>IF($A$2=1,'mil mi val'!BG56,'mil mi val'!BG159)</f>
        <v>0.98089999999999999</v>
      </c>
      <c r="BI72" s="161">
        <f>IF($A$2=1,'mil mi val'!BH56,'mil mi val'!BH159)</f>
        <v>0.98089999999999999</v>
      </c>
      <c r="BJ72" s="161">
        <f>IF($A$2=1,'mil mi val'!BI56,'mil mi val'!BI159)</f>
        <v>0.98089999999999999</v>
      </c>
      <c r="BK72" s="161">
        <f>IF($A$2=1,'mil mi val'!BJ56,'mil mi val'!BJ159)</f>
        <v>0.98089999999999999</v>
      </c>
      <c r="BL72" s="161">
        <f>IF($A$2=1,'mil mi val'!BK56,'mil mi val'!BK159)</f>
        <v>0.98089999999999999</v>
      </c>
      <c r="BM72" s="161">
        <f>IF($A$2=1,'mil mi val'!BL56,'mil mi val'!BL159)</f>
        <v>0.98089999999999999</v>
      </c>
      <c r="BN72" s="161">
        <f>IF($A$2=1,'mil mi val'!BM56,'mil mi val'!BM159)</f>
        <v>0.98089999999999999</v>
      </c>
      <c r="BO72" s="161">
        <f>IF($A$2=1,'mil mi val'!BN56,'mil mi val'!BN159)</f>
        <v>0.98089999999999999</v>
      </c>
      <c r="BP72" s="161">
        <f>IF($A$2=1,'mil mi val'!BO56,'mil mi val'!BO159)</f>
        <v>0.98089999999999999</v>
      </c>
      <c r="BQ72" s="161">
        <f>IF($A$2=1,'mil mi val'!BP56,'mil mi val'!BP159)</f>
        <v>0.98089999999999999</v>
      </c>
      <c r="BR72" s="161">
        <f>IF($A$2=1,'mil mi val'!BQ56,'mil mi val'!BQ159)</f>
        <v>0.98089999999999999</v>
      </c>
      <c r="BS72" s="161">
        <f>IF($A$2=1,'mil mi val'!BR56,'mil mi val'!BR159)</f>
        <v>0.98089999999999999</v>
      </c>
      <c r="BT72" s="161">
        <f>IF($A$2=1,'mil mi val'!BS56,'mil mi val'!BS159)</f>
        <v>0.98089999999999999</v>
      </c>
      <c r="BU72" s="161">
        <f>IF($A$2=1,'mil mi val'!BT56,'mil mi val'!BT159)</f>
        <v>0.98089999999999999</v>
      </c>
      <c r="BV72" s="161">
        <f>IF($A$2=1,'mil mi val'!BU56,'mil mi val'!BU159)</f>
        <v>0.98089999999999999</v>
      </c>
      <c r="BW72" s="161">
        <f>IF($A$2=1,'mil mi val'!BV56,'mil mi val'!BV159)</f>
        <v>0.98089999999999999</v>
      </c>
      <c r="BX72" s="161">
        <f>IF($A$2=1,'mil mi val'!BW56,'mil mi val'!BW159)</f>
        <v>0.98089999999999999</v>
      </c>
      <c r="BY72" s="161">
        <f>IF($A$2=1,'mil mi val'!BX56,'mil mi val'!BX159)</f>
        <v>0.98089999999999999</v>
      </c>
      <c r="BZ72" s="161">
        <f>IF($A$2=1,'mil mi val'!BY56,'mil mi val'!BY159)</f>
        <v>0.98089999999999999</v>
      </c>
      <c r="CA72" s="161">
        <f>IF($A$2=1,'mil mi val'!BZ56,'mil mi val'!BZ159)</f>
        <v>0.98089999999999999</v>
      </c>
      <c r="CB72" s="161">
        <f>IF($A$2=1,'mil mi val'!CA56,'mil mi val'!CA159)</f>
        <v>0.98089999999999999</v>
      </c>
      <c r="CC72" s="161">
        <f>IF($A$2=1,'mil mi val'!CB56,'mil mi val'!CB159)</f>
        <v>0.98089999999999999</v>
      </c>
      <c r="CD72" s="161">
        <f>IF($A$2=1,'mil mi val'!CC56,'mil mi val'!CC159)</f>
        <v>0.98089999999999999</v>
      </c>
      <c r="CE72" s="161">
        <f>IF($A$2=1,'mil mi val'!CD56,'mil mi val'!CD159)</f>
        <v>0.98089999999999999</v>
      </c>
      <c r="CF72" s="161">
        <f>IF($A$2=1,'mil mi val'!CE56,'mil mi val'!CE159)</f>
        <v>0.98089999999999999</v>
      </c>
      <c r="CG72" s="161">
        <f>IF($A$2=1,'mil mi val'!CF56,'mil mi val'!CF159)</f>
        <v>0.98089999999999999</v>
      </c>
      <c r="CH72" s="161">
        <f>IF($A$2=1,'mil mi val'!CG56,'mil mi val'!CG159)</f>
        <v>0.98089999999999999</v>
      </c>
      <c r="CI72" s="161">
        <f>IF($A$2=1,'mil mi val'!CH56,'mil mi val'!CH159)</f>
        <v>0.98089999999999999</v>
      </c>
      <c r="CJ72" s="161">
        <f>IF($A$2=1,'mil mi val'!CI56,'mil mi val'!CI159)</f>
        <v>0.98089999999999999</v>
      </c>
      <c r="CK72" s="161">
        <f>IF($A$2=1,'mil mi val'!CJ56,'mil mi val'!CJ159)</f>
        <v>0.98089999999999999</v>
      </c>
      <c r="CL72" s="161">
        <f>IF($A$2=1,'mil mi val'!CK56,'mil mi val'!CK159)</f>
        <v>0.98089999999999999</v>
      </c>
      <c r="CM72" s="161">
        <f>IF($A$2=1,'mil mi val'!CL56,'mil mi val'!CL159)</f>
        <v>0.98089999999999999</v>
      </c>
      <c r="CN72" s="161">
        <f>IF($A$2=1,'mil mi val'!CM56,'mil mi val'!CM159)</f>
        <v>0.98089999999999999</v>
      </c>
      <c r="CO72" s="161">
        <f>IF($A$2=1,'mil mi val'!CN56,'mil mi val'!CN159)</f>
        <v>0.98089999999999999</v>
      </c>
      <c r="CP72" s="161">
        <f>IF($A$2=1,'mil mi val'!CO56,'mil mi val'!CO159)</f>
        <v>0.98089999999999999</v>
      </c>
      <c r="CQ72" s="161">
        <f>IF($A$2=1,'mil mi val'!CP56,'mil mi val'!CP159)</f>
        <v>0.98089999999999999</v>
      </c>
      <c r="CR72" s="161">
        <f>IF($A$2=1,'mil mi val'!CQ56,'mil mi val'!CQ159)</f>
        <v>0.98089999999999999</v>
      </c>
      <c r="CS72" s="161">
        <f>IF($A$2=1,'mil mi val'!CR56,'mil mi val'!CR159)</f>
        <v>0.98089999999999999</v>
      </c>
      <c r="CT72" s="161">
        <f>IF($A$2=1,'mil mi val'!CS56,'mil mi val'!CS159)</f>
        <v>0.98089999999999999</v>
      </c>
      <c r="CU72" s="161">
        <f>IF($A$2=1,'mil mi val'!CT56,'mil mi val'!CT159)</f>
        <v>0.98089999999999999</v>
      </c>
      <c r="CV72" s="161">
        <f>IF($A$2=1,'mil mi val'!CU56,'mil mi val'!CU159)</f>
        <v>0.98089999999999999</v>
      </c>
      <c r="CW72" s="161">
        <f>IF($A$2=1,'mil mi val'!CV56,'mil mi val'!CV159)</f>
        <v>0.98089999999999999</v>
      </c>
      <c r="CX72" s="161">
        <f>IF($A$2=1,'mil mi val'!CW56,'mil mi val'!CW159)</f>
        <v>0.98089999999999999</v>
      </c>
      <c r="CY72" s="161">
        <f>IF($A$2=1,'mil mi val'!CX56,'mil mi val'!CX159)</f>
        <v>0.98089999999999999</v>
      </c>
      <c r="CZ72" s="161">
        <f>IF($A$2=1,'mil mi val'!CY56,'mil mi val'!CY159)</f>
        <v>0.98089999999999999</v>
      </c>
      <c r="DA72" s="161">
        <f>IF($A$2=1,'mil mi val'!CZ56,'mil mi val'!CZ159)</f>
        <v>0.98089999999999999</v>
      </c>
      <c r="DB72" s="161">
        <f>IF($A$2=1,'mil mi val'!DA56,'mil mi val'!DA159)</f>
        <v>0.98089999999999999</v>
      </c>
      <c r="DC72" s="161">
        <f>IF($A$2=1,'mil mi val'!DB56,'mil mi val'!DB159)</f>
        <v>0.98089999999999999</v>
      </c>
      <c r="DD72" s="161">
        <f>IF($A$2=1,'mil mi val'!DC56,'mil mi val'!DC159)</f>
        <v>0</v>
      </c>
      <c r="DE72" s="161">
        <f>IF($A$2=1,'mil mi val'!DD56,'mil mi val'!DD159)</f>
        <v>0</v>
      </c>
      <c r="DF72" s="161">
        <f>IF($A$2=1,'mil mi val'!DE56,'mil mi val'!DE159)</f>
        <v>0</v>
      </c>
    </row>
    <row r="73" spans="2:110" ht="14.5" x14ac:dyDescent="0.35">
      <c r="B73" s="149">
        <v>68</v>
      </c>
      <c r="C73" s="161">
        <f>IF($A$2=1,'mil mi val'!B57,'mil mi val'!B160)</f>
        <v>1</v>
      </c>
      <c r="D73" s="161">
        <f>IF($A$2=1,'mil mi val'!C57,'mil mi val'!C160)</f>
        <v>0.97629999999999995</v>
      </c>
      <c r="E73" s="161">
        <f>IF($A$2=1,'mil mi val'!D57,'mil mi val'!D160)</f>
        <v>0.97699999999999998</v>
      </c>
      <c r="F73" s="161">
        <f>IF($A$2=1,'mil mi val'!E57,'mil mi val'!E160)</f>
        <v>0.97789999999999999</v>
      </c>
      <c r="G73" s="161">
        <f>IF($A$2=1,'mil mi val'!F57,'mil mi val'!F160)</f>
        <v>0.9788</v>
      </c>
      <c r="H73" s="161">
        <f>IF($A$2=1,'mil mi val'!G57,'mil mi val'!G160)</f>
        <v>0.9798</v>
      </c>
      <c r="I73" s="161">
        <f>IF($A$2=1,'mil mi val'!H57,'mil mi val'!H160)</f>
        <v>0.98060000000000003</v>
      </c>
      <c r="J73" s="161">
        <f>IF($A$2=1,'mil mi val'!I57,'mil mi val'!I160)</f>
        <v>0.98129999999999995</v>
      </c>
      <c r="K73" s="161">
        <f>IF($A$2=1,'mil mi val'!J57,'mil mi val'!J160)</f>
        <v>0.98180000000000001</v>
      </c>
      <c r="L73" s="161">
        <f>IF($A$2=1,'mil mi val'!K57,'mil mi val'!K160)</f>
        <v>0.98199999999999998</v>
      </c>
      <c r="M73" s="161">
        <f>IF($A$2=1,'mil mi val'!L57,'mil mi val'!L160)</f>
        <v>0.98199999999999998</v>
      </c>
      <c r="N73" s="161">
        <f>IF($A$2=1,'mil mi val'!M57,'mil mi val'!M160)</f>
        <v>0.98180000000000001</v>
      </c>
      <c r="O73" s="161">
        <f>IF($A$2=1,'mil mi val'!N57,'mil mi val'!N160)</f>
        <v>0.98129999999999995</v>
      </c>
      <c r="P73" s="161">
        <f>IF($A$2=1,'mil mi val'!O57,'mil mi val'!O160)</f>
        <v>0.98080000000000001</v>
      </c>
      <c r="Q73" s="161">
        <f>IF($A$2=1,'mil mi val'!P57,'mil mi val'!P160)</f>
        <v>0.98019999999999996</v>
      </c>
      <c r="R73" s="161">
        <f>IF($A$2=1,'mil mi val'!Q57,'mil mi val'!Q160)</f>
        <v>0.98160000000000003</v>
      </c>
      <c r="S73" s="161">
        <f>IF($A$2=1,'mil mi val'!R57,'mil mi val'!R160)</f>
        <v>0.98160000000000003</v>
      </c>
      <c r="T73" s="161">
        <f>IF($A$2=1,'mil mi val'!S57,'mil mi val'!S160)</f>
        <v>0.98160000000000003</v>
      </c>
      <c r="U73" s="161">
        <f>IF($A$2=1,'mil mi val'!T57,'mil mi val'!T160)</f>
        <v>0.98160000000000003</v>
      </c>
      <c r="V73" s="161">
        <f>IF($A$2=1,'mil mi val'!U57,'mil mi val'!U160)</f>
        <v>0.98160000000000003</v>
      </c>
      <c r="W73" s="161">
        <f>IF($A$2=1,'mil mi val'!V57,'mil mi val'!V160)</f>
        <v>0.98160000000000003</v>
      </c>
      <c r="X73" s="161">
        <f>IF($A$2=1,'mil mi val'!W57,'mil mi val'!W160)</f>
        <v>0.98160000000000003</v>
      </c>
      <c r="Y73" s="161">
        <f>IF($A$2=1,'mil mi val'!X57,'mil mi val'!X160)</f>
        <v>0.98160000000000003</v>
      </c>
      <c r="Z73" s="161">
        <f>IF($A$2=1,'mil mi val'!Y57,'mil mi val'!Y160)</f>
        <v>0.98160000000000003</v>
      </c>
      <c r="AA73" s="161">
        <f>IF($A$2=1,'mil mi val'!Z57,'mil mi val'!Z160)</f>
        <v>0.98160000000000003</v>
      </c>
      <c r="AB73" s="161">
        <f>IF($A$2=1,'mil mi val'!AA57,'mil mi val'!AA160)</f>
        <v>0.98160000000000003</v>
      </c>
      <c r="AC73" s="161">
        <f>IF($A$2=1,'mil mi val'!AB57,'mil mi val'!AB160)</f>
        <v>0.98160000000000003</v>
      </c>
      <c r="AD73" s="161">
        <f>IF($A$2=1,'mil mi val'!AC57,'mil mi val'!AC160)</f>
        <v>0.98160000000000003</v>
      </c>
      <c r="AE73" s="161">
        <f>IF($A$2=1,'mil mi val'!AD57,'mil mi val'!AD160)</f>
        <v>0.98160000000000003</v>
      </c>
      <c r="AF73" s="161">
        <f>IF($A$2=1,'mil mi val'!AE57,'mil mi val'!AE160)</f>
        <v>0.98160000000000003</v>
      </c>
      <c r="AG73" s="161">
        <f>IF($A$2=1,'mil mi val'!AF57,'mil mi val'!AF160)</f>
        <v>0.98160000000000003</v>
      </c>
      <c r="AH73" s="161">
        <f>IF($A$2=1,'mil mi val'!AG57,'mil mi val'!AG160)</f>
        <v>0.98160000000000003</v>
      </c>
      <c r="AI73" s="161">
        <f>IF($A$2=1,'mil mi val'!AH57,'mil mi val'!AH160)</f>
        <v>0.98160000000000003</v>
      </c>
      <c r="AJ73" s="161">
        <f>IF($A$2=1,'mil mi val'!AI57,'mil mi val'!AI160)</f>
        <v>0.98160000000000003</v>
      </c>
      <c r="AK73" s="161">
        <f>IF($A$2=1,'mil mi val'!AJ57,'mil mi val'!AJ160)</f>
        <v>0.98160000000000003</v>
      </c>
      <c r="AL73" s="161">
        <f>IF($A$2=1,'mil mi val'!AK57,'mil mi val'!AK160)</f>
        <v>0.98160000000000003</v>
      </c>
      <c r="AM73" s="161">
        <f>IF($A$2=1,'mil mi val'!AL57,'mil mi val'!AL160)</f>
        <v>0.98160000000000003</v>
      </c>
      <c r="AN73" s="161">
        <f>IF($A$2=1,'mil mi val'!AM57,'mil mi val'!AM160)</f>
        <v>0.98160000000000003</v>
      </c>
      <c r="AO73" s="161">
        <f>IF($A$2=1,'mil mi val'!AN57,'mil mi val'!AN160)</f>
        <v>0.98160000000000003</v>
      </c>
      <c r="AP73" s="161">
        <f>IF($A$2=1,'mil mi val'!AO57,'mil mi val'!AO160)</f>
        <v>0.98160000000000003</v>
      </c>
      <c r="AQ73" s="161">
        <f>IF($A$2=1,'mil mi val'!AP57,'mil mi val'!AP160)</f>
        <v>0.98160000000000003</v>
      </c>
      <c r="AR73" s="161">
        <f>IF($A$2=1,'mil mi val'!AQ57,'mil mi val'!AQ160)</f>
        <v>0.98160000000000003</v>
      </c>
      <c r="AS73" s="161">
        <f>IF($A$2=1,'mil mi val'!AR57,'mil mi val'!AR160)</f>
        <v>0.98160000000000003</v>
      </c>
      <c r="AT73" s="161">
        <f>IF($A$2=1,'mil mi val'!AS57,'mil mi val'!AS160)</f>
        <v>0.98160000000000003</v>
      </c>
      <c r="AU73" s="161">
        <f>IF($A$2=1,'mil mi val'!AT57,'mil mi val'!AT160)</f>
        <v>0.98160000000000003</v>
      </c>
      <c r="AV73" s="161">
        <f>IF($A$2=1,'mil mi val'!AU57,'mil mi val'!AU160)</f>
        <v>0.98160000000000003</v>
      </c>
      <c r="AW73" s="161">
        <f>IF($A$2=1,'mil mi val'!AV57,'mil mi val'!AV160)</f>
        <v>0.98160000000000003</v>
      </c>
      <c r="AX73" s="161">
        <f>IF($A$2=1,'mil mi val'!AW57,'mil mi val'!AW160)</f>
        <v>0.98160000000000003</v>
      </c>
      <c r="AY73" s="161">
        <f>IF($A$2=1,'mil mi val'!AX57,'mil mi val'!AX160)</f>
        <v>0.98160000000000003</v>
      </c>
      <c r="AZ73" s="161">
        <f>IF($A$2=1,'mil mi val'!AY57,'mil mi val'!AY160)</f>
        <v>0.98160000000000003</v>
      </c>
      <c r="BA73" s="161">
        <f>IF($A$2=1,'mil mi val'!AZ57,'mil mi val'!AZ160)</f>
        <v>0.98160000000000003</v>
      </c>
      <c r="BB73" s="161">
        <f>IF($A$2=1,'mil mi val'!BA57,'mil mi val'!BA160)</f>
        <v>0.98160000000000003</v>
      </c>
      <c r="BC73" s="161">
        <f>IF($A$2=1,'mil mi val'!BB57,'mil mi val'!BB160)</f>
        <v>0.98160000000000003</v>
      </c>
      <c r="BD73" s="161">
        <f>IF($A$2=1,'mil mi val'!BC57,'mil mi val'!BC160)</f>
        <v>0.98160000000000003</v>
      </c>
      <c r="BE73" s="161">
        <f>IF($A$2=1,'mil mi val'!BD57,'mil mi val'!BD160)</f>
        <v>0.98160000000000003</v>
      </c>
      <c r="BF73" s="161">
        <f>IF($A$2=1,'mil mi val'!BE57,'mil mi val'!BE160)</f>
        <v>0.98160000000000003</v>
      </c>
      <c r="BG73" s="161">
        <f>IF($A$2=1,'mil mi val'!BF57,'mil mi val'!BF160)</f>
        <v>0.98160000000000003</v>
      </c>
      <c r="BH73" s="161">
        <f>IF($A$2=1,'mil mi val'!BG57,'mil mi val'!BG160)</f>
        <v>0.98160000000000003</v>
      </c>
      <c r="BI73" s="161">
        <f>IF($A$2=1,'mil mi val'!BH57,'mil mi val'!BH160)</f>
        <v>0.98160000000000003</v>
      </c>
      <c r="BJ73" s="161">
        <f>IF($A$2=1,'mil mi val'!BI57,'mil mi val'!BI160)</f>
        <v>0.98160000000000003</v>
      </c>
      <c r="BK73" s="161">
        <f>IF($A$2=1,'mil mi val'!BJ57,'mil mi val'!BJ160)</f>
        <v>0.98160000000000003</v>
      </c>
      <c r="BL73" s="161">
        <f>IF($A$2=1,'mil mi val'!BK57,'mil mi val'!BK160)</f>
        <v>0.98160000000000003</v>
      </c>
      <c r="BM73" s="161">
        <f>IF($A$2=1,'mil mi val'!BL57,'mil mi val'!BL160)</f>
        <v>0.98160000000000003</v>
      </c>
      <c r="BN73" s="161">
        <f>IF($A$2=1,'mil mi val'!BM57,'mil mi val'!BM160)</f>
        <v>0.98160000000000003</v>
      </c>
      <c r="BO73" s="161">
        <f>IF($A$2=1,'mil mi val'!BN57,'mil mi val'!BN160)</f>
        <v>0.98160000000000003</v>
      </c>
      <c r="BP73" s="161">
        <f>IF($A$2=1,'mil mi val'!BO57,'mil mi val'!BO160)</f>
        <v>0.98160000000000003</v>
      </c>
      <c r="BQ73" s="161">
        <f>IF($A$2=1,'mil mi val'!BP57,'mil mi val'!BP160)</f>
        <v>0.98160000000000003</v>
      </c>
      <c r="BR73" s="161">
        <f>IF($A$2=1,'mil mi val'!BQ57,'mil mi val'!BQ160)</f>
        <v>0.98160000000000003</v>
      </c>
      <c r="BS73" s="161">
        <f>IF($A$2=1,'mil mi val'!BR57,'mil mi val'!BR160)</f>
        <v>0.98160000000000003</v>
      </c>
      <c r="BT73" s="161">
        <f>IF($A$2=1,'mil mi val'!BS57,'mil mi val'!BS160)</f>
        <v>0.98160000000000003</v>
      </c>
      <c r="BU73" s="161">
        <f>IF($A$2=1,'mil mi val'!BT57,'mil mi val'!BT160)</f>
        <v>0.98160000000000003</v>
      </c>
      <c r="BV73" s="161">
        <f>IF($A$2=1,'mil mi val'!BU57,'mil mi val'!BU160)</f>
        <v>0.98160000000000003</v>
      </c>
      <c r="BW73" s="161">
        <f>IF($A$2=1,'mil mi val'!BV57,'mil mi val'!BV160)</f>
        <v>0.98160000000000003</v>
      </c>
      <c r="BX73" s="161">
        <f>IF($A$2=1,'mil mi val'!BW57,'mil mi val'!BW160)</f>
        <v>0.98160000000000003</v>
      </c>
      <c r="BY73" s="161">
        <f>IF($A$2=1,'mil mi val'!BX57,'mil mi val'!BX160)</f>
        <v>0.98160000000000003</v>
      </c>
      <c r="BZ73" s="161">
        <f>IF($A$2=1,'mil mi val'!BY57,'mil mi val'!BY160)</f>
        <v>0.98160000000000003</v>
      </c>
      <c r="CA73" s="161">
        <f>IF($A$2=1,'mil mi val'!BZ57,'mil mi val'!BZ160)</f>
        <v>0.98160000000000003</v>
      </c>
      <c r="CB73" s="161">
        <f>IF($A$2=1,'mil mi val'!CA57,'mil mi val'!CA160)</f>
        <v>0.98160000000000003</v>
      </c>
      <c r="CC73" s="161">
        <f>IF($A$2=1,'mil mi val'!CB57,'mil mi val'!CB160)</f>
        <v>0.98160000000000003</v>
      </c>
      <c r="CD73" s="161">
        <f>IF($A$2=1,'mil mi val'!CC57,'mil mi val'!CC160)</f>
        <v>0.98160000000000003</v>
      </c>
      <c r="CE73" s="161">
        <f>IF($A$2=1,'mil mi val'!CD57,'mil mi val'!CD160)</f>
        <v>0.98160000000000003</v>
      </c>
      <c r="CF73" s="161">
        <f>IF($A$2=1,'mil mi val'!CE57,'mil mi val'!CE160)</f>
        <v>0.98160000000000003</v>
      </c>
      <c r="CG73" s="161">
        <f>IF($A$2=1,'mil mi val'!CF57,'mil mi val'!CF160)</f>
        <v>0.98160000000000003</v>
      </c>
      <c r="CH73" s="161">
        <f>IF($A$2=1,'mil mi val'!CG57,'mil mi val'!CG160)</f>
        <v>0.98160000000000003</v>
      </c>
      <c r="CI73" s="161">
        <f>IF($A$2=1,'mil mi val'!CH57,'mil mi val'!CH160)</f>
        <v>0.98160000000000003</v>
      </c>
      <c r="CJ73" s="161">
        <f>IF($A$2=1,'mil mi val'!CI57,'mil mi val'!CI160)</f>
        <v>0.98160000000000003</v>
      </c>
      <c r="CK73" s="161">
        <f>IF($A$2=1,'mil mi val'!CJ57,'mil mi val'!CJ160)</f>
        <v>0.98160000000000003</v>
      </c>
      <c r="CL73" s="161">
        <f>IF($A$2=1,'mil mi val'!CK57,'mil mi val'!CK160)</f>
        <v>0.98160000000000003</v>
      </c>
      <c r="CM73" s="161">
        <f>IF($A$2=1,'mil mi val'!CL57,'mil mi val'!CL160)</f>
        <v>0.98160000000000003</v>
      </c>
      <c r="CN73" s="161">
        <f>IF($A$2=1,'mil mi val'!CM57,'mil mi val'!CM160)</f>
        <v>0.98160000000000003</v>
      </c>
      <c r="CO73" s="161">
        <f>IF($A$2=1,'mil mi val'!CN57,'mil mi val'!CN160)</f>
        <v>0.98160000000000003</v>
      </c>
      <c r="CP73" s="161">
        <f>IF($A$2=1,'mil mi val'!CO57,'mil mi val'!CO160)</f>
        <v>0.98160000000000003</v>
      </c>
      <c r="CQ73" s="161">
        <f>IF($A$2=1,'mil mi val'!CP57,'mil mi val'!CP160)</f>
        <v>0.98160000000000003</v>
      </c>
      <c r="CR73" s="161">
        <f>IF($A$2=1,'mil mi val'!CQ57,'mil mi val'!CQ160)</f>
        <v>0.98160000000000003</v>
      </c>
      <c r="CS73" s="161">
        <f>IF($A$2=1,'mil mi val'!CR57,'mil mi val'!CR160)</f>
        <v>0.98160000000000003</v>
      </c>
      <c r="CT73" s="161">
        <f>IF($A$2=1,'mil mi val'!CS57,'mil mi val'!CS160)</f>
        <v>0.98160000000000003</v>
      </c>
      <c r="CU73" s="161">
        <f>IF($A$2=1,'mil mi val'!CT57,'mil mi val'!CT160)</f>
        <v>0.98160000000000003</v>
      </c>
      <c r="CV73" s="161">
        <f>IF($A$2=1,'mil mi val'!CU57,'mil mi val'!CU160)</f>
        <v>0.98160000000000003</v>
      </c>
      <c r="CW73" s="161">
        <f>IF($A$2=1,'mil mi val'!CV57,'mil mi val'!CV160)</f>
        <v>0.98160000000000003</v>
      </c>
      <c r="CX73" s="161">
        <f>IF($A$2=1,'mil mi val'!CW57,'mil mi val'!CW160)</f>
        <v>0.98160000000000003</v>
      </c>
      <c r="CY73" s="161">
        <f>IF($A$2=1,'mil mi val'!CX57,'mil mi val'!CX160)</f>
        <v>0.98160000000000003</v>
      </c>
      <c r="CZ73" s="161">
        <f>IF($A$2=1,'mil mi val'!CY57,'mil mi val'!CY160)</f>
        <v>0.98160000000000003</v>
      </c>
      <c r="DA73" s="161">
        <f>IF($A$2=1,'mil mi val'!CZ57,'mil mi val'!CZ160)</f>
        <v>0.98160000000000003</v>
      </c>
      <c r="DB73" s="161">
        <f>IF($A$2=1,'mil mi val'!DA57,'mil mi val'!DA160)</f>
        <v>0.98160000000000003</v>
      </c>
      <c r="DC73" s="161">
        <f>IF($A$2=1,'mil mi val'!DB57,'mil mi val'!DB160)</f>
        <v>0.98160000000000003</v>
      </c>
      <c r="DD73" s="161">
        <f>IF($A$2=1,'mil mi val'!DC57,'mil mi val'!DC160)</f>
        <v>0</v>
      </c>
      <c r="DE73" s="161">
        <f>IF($A$2=1,'mil mi val'!DD57,'mil mi val'!DD160)</f>
        <v>0</v>
      </c>
      <c r="DF73" s="161">
        <f>IF($A$2=1,'mil mi val'!DE57,'mil mi val'!DE160)</f>
        <v>0</v>
      </c>
    </row>
    <row r="74" spans="2:110" ht="14.5" x14ac:dyDescent="0.35">
      <c r="B74" s="149">
        <v>69</v>
      </c>
      <c r="C74" s="161">
        <f>IF($A$2=1,'mil mi val'!B58,'mil mi val'!B161)</f>
        <v>1</v>
      </c>
      <c r="D74" s="161">
        <f>IF($A$2=1,'mil mi val'!C58,'mil mi val'!C161)</f>
        <v>0.97719999999999996</v>
      </c>
      <c r="E74" s="161">
        <f>IF($A$2=1,'mil mi val'!D58,'mil mi val'!D161)</f>
        <v>0.97760000000000002</v>
      </c>
      <c r="F74" s="161">
        <f>IF($A$2=1,'mil mi val'!E58,'mil mi val'!E161)</f>
        <v>0.97829999999999995</v>
      </c>
      <c r="G74" s="161">
        <f>IF($A$2=1,'mil mi val'!F58,'mil mi val'!F161)</f>
        <v>0.97909999999999997</v>
      </c>
      <c r="H74" s="161">
        <f>IF($A$2=1,'mil mi val'!G58,'mil mi val'!G161)</f>
        <v>0.97989999999999999</v>
      </c>
      <c r="I74" s="161">
        <f>IF($A$2=1,'mil mi val'!H58,'mil mi val'!H161)</f>
        <v>0.98070000000000002</v>
      </c>
      <c r="J74" s="161">
        <f>IF($A$2=1,'mil mi val'!I58,'mil mi val'!I161)</f>
        <v>0.98140000000000005</v>
      </c>
      <c r="K74" s="161">
        <f>IF($A$2=1,'mil mi val'!J58,'mil mi val'!J161)</f>
        <v>0.9819</v>
      </c>
      <c r="L74" s="161">
        <f>IF($A$2=1,'mil mi val'!K58,'mil mi val'!K161)</f>
        <v>0.98229999999999995</v>
      </c>
      <c r="M74" s="161">
        <f>IF($A$2=1,'mil mi val'!L58,'mil mi val'!L161)</f>
        <v>0.98240000000000005</v>
      </c>
      <c r="N74" s="161">
        <f>IF($A$2=1,'mil mi val'!M58,'mil mi val'!M161)</f>
        <v>0.98219999999999996</v>
      </c>
      <c r="O74" s="161">
        <f>IF($A$2=1,'mil mi val'!N58,'mil mi val'!N161)</f>
        <v>0.9819</v>
      </c>
      <c r="P74" s="161">
        <f>IF($A$2=1,'mil mi val'!O58,'mil mi val'!O161)</f>
        <v>0.98140000000000005</v>
      </c>
      <c r="Q74" s="161">
        <f>IF($A$2=1,'mil mi val'!P58,'mil mi val'!P161)</f>
        <v>0.98089999999999999</v>
      </c>
      <c r="R74" s="161">
        <f>IF($A$2=1,'mil mi val'!Q58,'mil mi val'!Q161)</f>
        <v>0.98229999999999995</v>
      </c>
      <c r="S74" s="161">
        <f>IF($A$2=1,'mil mi val'!R58,'mil mi val'!R161)</f>
        <v>0.98229999999999995</v>
      </c>
      <c r="T74" s="161">
        <f>IF($A$2=1,'mil mi val'!S58,'mil mi val'!S161)</f>
        <v>0.98229999999999995</v>
      </c>
      <c r="U74" s="161">
        <f>IF($A$2=1,'mil mi val'!T58,'mil mi val'!T161)</f>
        <v>0.98229999999999995</v>
      </c>
      <c r="V74" s="161">
        <f>IF($A$2=1,'mil mi val'!U58,'mil mi val'!U161)</f>
        <v>0.98229999999999995</v>
      </c>
      <c r="W74" s="161">
        <f>IF($A$2=1,'mil mi val'!V58,'mil mi val'!V161)</f>
        <v>0.98229999999999995</v>
      </c>
      <c r="X74" s="161">
        <f>IF($A$2=1,'mil mi val'!W58,'mil mi val'!W161)</f>
        <v>0.98229999999999995</v>
      </c>
      <c r="Y74" s="161">
        <f>IF($A$2=1,'mil mi val'!X58,'mil mi val'!X161)</f>
        <v>0.98229999999999995</v>
      </c>
      <c r="Z74" s="161">
        <f>IF($A$2=1,'mil mi val'!Y58,'mil mi val'!Y161)</f>
        <v>0.98229999999999995</v>
      </c>
      <c r="AA74" s="161">
        <f>IF($A$2=1,'mil mi val'!Z58,'mil mi val'!Z161)</f>
        <v>0.98229999999999995</v>
      </c>
      <c r="AB74" s="161">
        <f>IF($A$2=1,'mil mi val'!AA58,'mil mi val'!AA161)</f>
        <v>0.98229999999999995</v>
      </c>
      <c r="AC74" s="161">
        <f>IF($A$2=1,'mil mi val'!AB58,'mil mi val'!AB161)</f>
        <v>0.98229999999999995</v>
      </c>
      <c r="AD74" s="161">
        <f>IF($A$2=1,'mil mi val'!AC58,'mil mi val'!AC161)</f>
        <v>0.98229999999999995</v>
      </c>
      <c r="AE74" s="161">
        <f>IF($A$2=1,'mil mi val'!AD58,'mil mi val'!AD161)</f>
        <v>0.98229999999999995</v>
      </c>
      <c r="AF74" s="161">
        <f>IF($A$2=1,'mil mi val'!AE58,'mil mi val'!AE161)</f>
        <v>0.98229999999999995</v>
      </c>
      <c r="AG74" s="161">
        <f>IF($A$2=1,'mil mi val'!AF58,'mil mi val'!AF161)</f>
        <v>0.98229999999999995</v>
      </c>
      <c r="AH74" s="161">
        <f>IF($A$2=1,'mil mi val'!AG58,'mil mi val'!AG161)</f>
        <v>0.98229999999999995</v>
      </c>
      <c r="AI74" s="161">
        <f>IF($A$2=1,'mil mi val'!AH58,'mil mi val'!AH161)</f>
        <v>0.98229999999999995</v>
      </c>
      <c r="AJ74" s="161">
        <f>IF($A$2=1,'mil mi val'!AI58,'mil mi val'!AI161)</f>
        <v>0.98229999999999995</v>
      </c>
      <c r="AK74" s="161">
        <f>IF($A$2=1,'mil mi val'!AJ58,'mil mi val'!AJ161)</f>
        <v>0.98229999999999995</v>
      </c>
      <c r="AL74" s="161">
        <f>IF($A$2=1,'mil mi val'!AK58,'mil mi val'!AK161)</f>
        <v>0.98229999999999995</v>
      </c>
      <c r="AM74" s="161">
        <f>IF($A$2=1,'mil mi val'!AL58,'mil mi val'!AL161)</f>
        <v>0.98229999999999995</v>
      </c>
      <c r="AN74" s="161">
        <f>IF($A$2=1,'mil mi val'!AM58,'mil mi val'!AM161)</f>
        <v>0.98229999999999995</v>
      </c>
      <c r="AO74" s="161">
        <f>IF($A$2=1,'mil mi val'!AN58,'mil mi val'!AN161)</f>
        <v>0.98229999999999995</v>
      </c>
      <c r="AP74" s="161">
        <f>IF($A$2=1,'mil mi val'!AO58,'mil mi val'!AO161)</f>
        <v>0.98229999999999995</v>
      </c>
      <c r="AQ74" s="161">
        <f>IF($A$2=1,'mil mi val'!AP58,'mil mi val'!AP161)</f>
        <v>0.98229999999999995</v>
      </c>
      <c r="AR74" s="161">
        <f>IF($A$2=1,'mil mi val'!AQ58,'mil mi val'!AQ161)</f>
        <v>0.98229999999999995</v>
      </c>
      <c r="AS74" s="161">
        <f>IF($A$2=1,'mil mi val'!AR58,'mil mi val'!AR161)</f>
        <v>0.98229999999999995</v>
      </c>
      <c r="AT74" s="161">
        <f>IF($A$2=1,'mil mi val'!AS58,'mil mi val'!AS161)</f>
        <v>0.98229999999999995</v>
      </c>
      <c r="AU74" s="161">
        <f>IF($A$2=1,'mil mi val'!AT58,'mil mi val'!AT161)</f>
        <v>0.98229999999999995</v>
      </c>
      <c r="AV74" s="161">
        <f>IF($A$2=1,'mil mi val'!AU58,'mil mi val'!AU161)</f>
        <v>0.98229999999999995</v>
      </c>
      <c r="AW74" s="161">
        <f>IF($A$2=1,'mil mi val'!AV58,'mil mi val'!AV161)</f>
        <v>0.98229999999999995</v>
      </c>
      <c r="AX74" s="161">
        <f>IF($A$2=1,'mil mi val'!AW58,'mil mi val'!AW161)</f>
        <v>0.98229999999999995</v>
      </c>
      <c r="AY74" s="161">
        <f>IF($A$2=1,'mil mi val'!AX58,'mil mi val'!AX161)</f>
        <v>0.98229999999999995</v>
      </c>
      <c r="AZ74" s="161">
        <f>IF($A$2=1,'mil mi val'!AY58,'mil mi val'!AY161)</f>
        <v>0.98229999999999995</v>
      </c>
      <c r="BA74" s="161">
        <f>IF($A$2=1,'mil mi val'!AZ58,'mil mi val'!AZ161)</f>
        <v>0.98229999999999995</v>
      </c>
      <c r="BB74" s="161">
        <f>IF($A$2=1,'mil mi val'!BA58,'mil mi val'!BA161)</f>
        <v>0.98229999999999995</v>
      </c>
      <c r="BC74" s="161">
        <f>IF($A$2=1,'mil mi val'!BB58,'mil mi val'!BB161)</f>
        <v>0.98229999999999995</v>
      </c>
      <c r="BD74" s="161">
        <f>IF($A$2=1,'mil mi val'!BC58,'mil mi val'!BC161)</f>
        <v>0.98229999999999995</v>
      </c>
      <c r="BE74" s="161">
        <f>IF($A$2=1,'mil mi val'!BD58,'mil mi val'!BD161)</f>
        <v>0.98229999999999995</v>
      </c>
      <c r="BF74" s="161">
        <f>IF($A$2=1,'mil mi val'!BE58,'mil mi val'!BE161)</f>
        <v>0.98229999999999995</v>
      </c>
      <c r="BG74" s="161">
        <f>IF($A$2=1,'mil mi val'!BF58,'mil mi val'!BF161)</f>
        <v>0.98229999999999995</v>
      </c>
      <c r="BH74" s="161">
        <f>IF($A$2=1,'mil mi val'!BG58,'mil mi val'!BG161)</f>
        <v>0.98229999999999995</v>
      </c>
      <c r="BI74" s="161">
        <f>IF($A$2=1,'mil mi val'!BH58,'mil mi val'!BH161)</f>
        <v>0.98229999999999995</v>
      </c>
      <c r="BJ74" s="161">
        <f>IF($A$2=1,'mil mi val'!BI58,'mil mi val'!BI161)</f>
        <v>0.98229999999999995</v>
      </c>
      <c r="BK74" s="161">
        <f>IF($A$2=1,'mil mi val'!BJ58,'mil mi val'!BJ161)</f>
        <v>0.98229999999999995</v>
      </c>
      <c r="BL74" s="161">
        <f>IF($A$2=1,'mil mi val'!BK58,'mil mi val'!BK161)</f>
        <v>0.98229999999999995</v>
      </c>
      <c r="BM74" s="161">
        <f>IF($A$2=1,'mil mi val'!BL58,'mil mi val'!BL161)</f>
        <v>0.98229999999999995</v>
      </c>
      <c r="BN74" s="161">
        <f>IF($A$2=1,'mil mi val'!BM58,'mil mi val'!BM161)</f>
        <v>0.98229999999999995</v>
      </c>
      <c r="BO74" s="161">
        <f>IF($A$2=1,'mil mi val'!BN58,'mil mi val'!BN161)</f>
        <v>0.98229999999999995</v>
      </c>
      <c r="BP74" s="161">
        <f>IF($A$2=1,'mil mi val'!BO58,'mil mi val'!BO161)</f>
        <v>0.98229999999999995</v>
      </c>
      <c r="BQ74" s="161">
        <f>IF($A$2=1,'mil mi val'!BP58,'mil mi val'!BP161)</f>
        <v>0.98229999999999995</v>
      </c>
      <c r="BR74" s="161">
        <f>IF($A$2=1,'mil mi val'!BQ58,'mil mi val'!BQ161)</f>
        <v>0.98229999999999995</v>
      </c>
      <c r="BS74" s="161">
        <f>IF($A$2=1,'mil mi val'!BR58,'mil mi val'!BR161)</f>
        <v>0.98229999999999995</v>
      </c>
      <c r="BT74" s="161">
        <f>IF($A$2=1,'mil mi val'!BS58,'mil mi val'!BS161)</f>
        <v>0.98229999999999995</v>
      </c>
      <c r="BU74" s="161">
        <f>IF($A$2=1,'mil mi val'!BT58,'mil mi val'!BT161)</f>
        <v>0.98229999999999995</v>
      </c>
      <c r="BV74" s="161">
        <f>IF($A$2=1,'mil mi val'!BU58,'mil mi val'!BU161)</f>
        <v>0.98229999999999995</v>
      </c>
      <c r="BW74" s="161">
        <f>IF($A$2=1,'mil mi val'!BV58,'mil mi val'!BV161)</f>
        <v>0.98229999999999995</v>
      </c>
      <c r="BX74" s="161">
        <f>IF($A$2=1,'mil mi val'!BW58,'mil mi val'!BW161)</f>
        <v>0.98229999999999995</v>
      </c>
      <c r="BY74" s="161">
        <f>IF($A$2=1,'mil mi val'!BX58,'mil mi val'!BX161)</f>
        <v>0.98229999999999995</v>
      </c>
      <c r="BZ74" s="161">
        <f>IF($A$2=1,'mil mi val'!BY58,'mil mi val'!BY161)</f>
        <v>0.98229999999999995</v>
      </c>
      <c r="CA74" s="161">
        <f>IF($A$2=1,'mil mi val'!BZ58,'mil mi val'!BZ161)</f>
        <v>0.98229999999999995</v>
      </c>
      <c r="CB74" s="161">
        <f>IF($A$2=1,'mil mi val'!CA58,'mil mi val'!CA161)</f>
        <v>0.98229999999999995</v>
      </c>
      <c r="CC74" s="161">
        <f>IF($A$2=1,'mil mi val'!CB58,'mil mi val'!CB161)</f>
        <v>0.98229999999999995</v>
      </c>
      <c r="CD74" s="161">
        <f>IF($A$2=1,'mil mi val'!CC58,'mil mi val'!CC161)</f>
        <v>0.98229999999999995</v>
      </c>
      <c r="CE74" s="161">
        <f>IF($A$2=1,'mil mi val'!CD58,'mil mi val'!CD161)</f>
        <v>0.98229999999999995</v>
      </c>
      <c r="CF74" s="161">
        <f>IF($A$2=1,'mil mi val'!CE58,'mil mi val'!CE161)</f>
        <v>0.98229999999999995</v>
      </c>
      <c r="CG74" s="161">
        <f>IF($A$2=1,'mil mi val'!CF58,'mil mi val'!CF161)</f>
        <v>0.98229999999999995</v>
      </c>
      <c r="CH74" s="161">
        <f>IF($A$2=1,'mil mi val'!CG58,'mil mi val'!CG161)</f>
        <v>0.98229999999999995</v>
      </c>
      <c r="CI74" s="161">
        <f>IF($A$2=1,'mil mi val'!CH58,'mil mi val'!CH161)</f>
        <v>0.98229999999999995</v>
      </c>
      <c r="CJ74" s="161">
        <f>IF($A$2=1,'mil mi val'!CI58,'mil mi val'!CI161)</f>
        <v>0.98229999999999995</v>
      </c>
      <c r="CK74" s="161">
        <f>IF($A$2=1,'mil mi val'!CJ58,'mil mi val'!CJ161)</f>
        <v>0.98229999999999995</v>
      </c>
      <c r="CL74" s="161">
        <f>IF($A$2=1,'mil mi val'!CK58,'mil mi val'!CK161)</f>
        <v>0.98229999999999995</v>
      </c>
      <c r="CM74" s="161">
        <f>IF($A$2=1,'mil mi val'!CL58,'mil mi val'!CL161)</f>
        <v>0.98229999999999995</v>
      </c>
      <c r="CN74" s="161">
        <f>IF($A$2=1,'mil mi val'!CM58,'mil mi val'!CM161)</f>
        <v>0.98229999999999995</v>
      </c>
      <c r="CO74" s="161">
        <f>IF($A$2=1,'mil mi val'!CN58,'mil mi val'!CN161)</f>
        <v>0.98229999999999995</v>
      </c>
      <c r="CP74" s="161">
        <f>IF($A$2=1,'mil mi val'!CO58,'mil mi val'!CO161)</f>
        <v>0.98229999999999995</v>
      </c>
      <c r="CQ74" s="161">
        <f>IF($A$2=1,'mil mi val'!CP58,'mil mi val'!CP161)</f>
        <v>0.98229999999999995</v>
      </c>
      <c r="CR74" s="161">
        <f>IF($A$2=1,'mil mi val'!CQ58,'mil mi val'!CQ161)</f>
        <v>0.98229999999999995</v>
      </c>
      <c r="CS74" s="161">
        <f>IF($A$2=1,'mil mi val'!CR58,'mil mi val'!CR161)</f>
        <v>0.98229999999999995</v>
      </c>
      <c r="CT74" s="161">
        <f>IF($A$2=1,'mil mi val'!CS58,'mil mi val'!CS161)</f>
        <v>0.98229999999999995</v>
      </c>
      <c r="CU74" s="161">
        <f>IF($A$2=1,'mil mi val'!CT58,'mil mi val'!CT161)</f>
        <v>0.98229999999999995</v>
      </c>
      <c r="CV74" s="161">
        <f>IF($A$2=1,'mil mi val'!CU58,'mil mi val'!CU161)</f>
        <v>0.98229999999999995</v>
      </c>
      <c r="CW74" s="161">
        <f>IF($A$2=1,'mil mi val'!CV58,'mil mi val'!CV161)</f>
        <v>0.98229999999999995</v>
      </c>
      <c r="CX74" s="161">
        <f>IF($A$2=1,'mil mi val'!CW58,'mil mi val'!CW161)</f>
        <v>0.98229999999999995</v>
      </c>
      <c r="CY74" s="161">
        <f>IF($A$2=1,'mil mi val'!CX58,'mil mi val'!CX161)</f>
        <v>0.98229999999999995</v>
      </c>
      <c r="CZ74" s="161">
        <f>IF($A$2=1,'mil mi val'!CY58,'mil mi val'!CY161)</f>
        <v>0.98229999999999995</v>
      </c>
      <c r="DA74" s="161">
        <f>IF($A$2=1,'mil mi val'!CZ58,'mil mi val'!CZ161)</f>
        <v>0.98229999999999995</v>
      </c>
      <c r="DB74" s="161">
        <f>IF($A$2=1,'mil mi val'!DA58,'mil mi val'!DA161)</f>
        <v>0.98229999999999995</v>
      </c>
      <c r="DC74" s="161">
        <f>IF($A$2=1,'mil mi val'!DB58,'mil mi val'!DB161)</f>
        <v>0.98229999999999995</v>
      </c>
      <c r="DD74" s="161">
        <f>IF($A$2=1,'mil mi val'!DC58,'mil mi val'!DC161)</f>
        <v>0</v>
      </c>
      <c r="DE74" s="161">
        <f>IF($A$2=1,'mil mi val'!DD58,'mil mi val'!DD161)</f>
        <v>0</v>
      </c>
      <c r="DF74" s="161">
        <f>IF($A$2=1,'mil mi val'!DE58,'mil mi val'!DE161)</f>
        <v>0</v>
      </c>
    </row>
    <row r="75" spans="2:110" ht="14.5" x14ac:dyDescent="0.35">
      <c r="B75" s="149">
        <v>70</v>
      </c>
      <c r="C75" s="161">
        <f>IF($A$2=1,'mil mi val'!B59,'mil mi val'!B162)</f>
        <v>1</v>
      </c>
      <c r="D75" s="161">
        <f>IF($A$2=1,'mil mi val'!C59,'mil mi val'!C162)</f>
        <v>0.97819999999999996</v>
      </c>
      <c r="E75" s="161">
        <f>IF($A$2=1,'mil mi val'!D59,'mil mi val'!D162)</f>
        <v>0.97840000000000005</v>
      </c>
      <c r="F75" s="161">
        <f>IF($A$2=1,'mil mi val'!E59,'mil mi val'!E162)</f>
        <v>0.97889999999999999</v>
      </c>
      <c r="G75" s="161">
        <f>IF($A$2=1,'mil mi val'!F59,'mil mi val'!F162)</f>
        <v>0.97950000000000004</v>
      </c>
      <c r="H75" s="161">
        <f>IF($A$2=1,'mil mi val'!G59,'mil mi val'!G162)</f>
        <v>0.98009999999999997</v>
      </c>
      <c r="I75" s="161">
        <f>IF($A$2=1,'mil mi val'!H59,'mil mi val'!H162)</f>
        <v>0.98089999999999999</v>
      </c>
      <c r="J75" s="161">
        <f>IF($A$2=1,'mil mi val'!I59,'mil mi val'!I162)</f>
        <v>0.98150000000000004</v>
      </c>
      <c r="K75" s="161">
        <f>IF($A$2=1,'mil mi val'!J59,'mil mi val'!J162)</f>
        <v>0.98209999999999997</v>
      </c>
      <c r="L75" s="161">
        <f>IF($A$2=1,'mil mi val'!K59,'mil mi val'!K162)</f>
        <v>0.98250000000000004</v>
      </c>
      <c r="M75" s="161">
        <f>IF($A$2=1,'mil mi val'!L59,'mil mi val'!L162)</f>
        <v>0.98270000000000002</v>
      </c>
      <c r="N75" s="161">
        <f>IF($A$2=1,'mil mi val'!M59,'mil mi val'!M162)</f>
        <v>0.98270000000000002</v>
      </c>
      <c r="O75" s="161">
        <f>IF($A$2=1,'mil mi val'!N59,'mil mi val'!N162)</f>
        <v>0.98250000000000004</v>
      </c>
      <c r="P75" s="161">
        <f>IF($A$2=1,'mil mi val'!O59,'mil mi val'!O162)</f>
        <v>0.98209999999999997</v>
      </c>
      <c r="Q75" s="161">
        <f>IF($A$2=1,'mil mi val'!P59,'mil mi val'!P162)</f>
        <v>0.98160000000000003</v>
      </c>
      <c r="R75" s="161">
        <f>IF($A$2=1,'mil mi val'!Q59,'mil mi val'!Q162)</f>
        <v>0.98309999999999997</v>
      </c>
      <c r="S75" s="161">
        <f>IF($A$2=1,'mil mi val'!R59,'mil mi val'!R162)</f>
        <v>0.98309999999999997</v>
      </c>
      <c r="T75" s="161">
        <f>IF($A$2=1,'mil mi val'!S59,'mil mi val'!S162)</f>
        <v>0.98309999999999997</v>
      </c>
      <c r="U75" s="161">
        <f>IF($A$2=1,'mil mi val'!T59,'mil mi val'!T162)</f>
        <v>0.98309999999999997</v>
      </c>
      <c r="V75" s="161">
        <f>IF($A$2=1,'mil mi val'!U59,'mil mi val'!U162)</f>
        <v>0.98309999999999997</v>
      </c>
      <c r="W75" s="161">
        <f>IF($A$2=1,'mil mi val'!V59,'mil mi val'!V162)</f>
        <v>0.98309999999999997</v>
      </c>
      <c r="X75" s="161">
        <f>IF($A$2=1,'mil mi val'!W59,'mil mi val'!W162)</f>
        <v>0.98309999999999997</v>
      </c>
      <c r="Y75" s="161">
        <f>IF($A$2=1,'mil mi val'!X59,'mil mi val'!X162)</f>
        <v>0.98309999999999997</v>
      </c>
      <c r="Z75" s="161">
        <f>IF($A$2=1,'mil mi val'!Y59,'mil mi val'!Y162)</f>
        <v>0.98309999999999997</v>
      </c>
      <c r="AA75" s="161">
        <f>IF($A$2=1,'mil mi val'!Z59,'mil mi val'!Z162)</f>
        <v>0.98309999999999997</v>
      </c>
      <c r="AB75" s="161">
        <f>IF($A$2=1,'mil mi val'!AA59,'mil mi val'!AA162)</f>
        <v>0.98309999999999997</v>
      </c>
      <c r="AC75" s="161">
        <f>IF($A$2=1,'mil mi val'!AB59,'mil mi val'!AB162)</f>
        <v>0.98309999999999997</v>
      </c>
      <c r="AD75" s="161">
        <f>IF($A$2=1,'mil mi val'!AC59,'mil mi val'!AC162)</f>
        <v>0.98309999999999997</v>
      </c>
      <c r="AE75" s="161">
        <f>IF($A$2=1,'mil mi val'!AD59,'mil mi val'!AD162)</f>
        <v>0.98309999999999997</v>
      </c>
      <c r="AF75" s="161">
        <f>IF($A$2=1,'mil mi val'!AE59,'mil mi val'!AE162)</f>
        <v>0.98309999999999997</v>
      </c>
      <c r="AG75" s="161">
        <f>IF($A$2=1,'mil mi val'!AF59,'mil mi val'!AF162)</f>
        <v>0.98309999999999997</v>
      </c>
      <c r="AH75" s="161">
        <f>IF($A$2=1,'mil mi val'!AG59,'mil mi val'!AG162)</f>
        <v>0.98309999999999997</v>
      </c>
      <c r="AI75" s="161">
        <f>IF($A$2=1,'mil mi val'!AH59,'mil mi val'!AH162)</f>
        <v>0.98309999999999997</v>
      </c>
      <c r="AJ75" s="161">
        <f>IF($A$2=1,'mil mi val'!AI59,'mil mi val'!AI162)</f>
        <v>0.98309999999999997</v>
      </c>
      <c r="AK75" s="161">
        <f>IF($A$2=1,'mil mi val'!AJ59,'mil mi val'!AJ162)</f>
        <v>0.98309999999999997</v>
      </c>
      <c r="AL75" s="161">
        <f>IF($A$2=1,'mil mi val'!AK59,'mil mi val'!AK162)</f>
        <v>0.98309999999999997</v>
      </c>
      <c r="AM75" s="161">
        <f>IF($A$2=1,'mil mi val'!AL59,'mil mi val'!AL162)</f>
        <v>0.98309999999999997</v>
      </c>
      <c r="AN75" s="161">
        <f>IF($A$2=1,'mil mi val'!AM59,'mil mi val'!AM162)</f>
        <v>0.98309999999999997</v>
      </c>
      <c r="AO75" s="161">
        <f>IF($A$2=1,'mil mi val'!AN59,'mil mi val'!AN162)</f>
        <v>0.98309999999999997</v>
      </c>
      <c r="AP75" s="161">
        <f>IF($A$2=1,'mil mi val'!AO59,'mil mi val'!AO162)</f>
        <v>0.98309999999999997</v>
      </c>
      <c r="AQ75" s="161">
        <f>IF($A$2=1,'mil mi val'!AP59,'mil mi val'!AP162)</f>
        <v>0.98309999999999997</v>
      </c>
      <c r="AR75" s="161">
        <f>IF($A$2=1,'mil mi val'!AQ59,'mil mi val'!AQ162)</f>
        <v>0.98309999999999997</v>
      </c>
      <c r="AS75" s="161">
        <f>IF($A$2=1,'mil mi val'!AR59,'mil mi val'!AR162)</f>
        <v>0.98309999999999997</v>
      </c>
      <c r="AT75" s="161">
        <f>IF($A$2=1,'mil mi val'!AS59,'mil mi val'!AS162)</f>
        <v>0.98309999999999997</v>
      </c>
      <c r="AU75" s="161">
        <f>IF($A$2=1,'mil mi val'!AT59,'mil mi val'!AT162)</f>
        <v>0.98309999999999997</v>
      </c>
      <c r="AV75" s="161">
        <f>IF($A$2=1,'mil mi val'!AU59,'mil mi val'!AU162)</f>
        <v>0.98309999999999997</v>
      </c>
      <c r="AW75" s="161">
        <f>IF($A$2=1,'mil mi val'!AV59,'mil mi val'!AV162)</f>
        <v>0.98309999999999997</v>
      </c>
      <c r="AX75" s="161">
        <f>IF($A$2=1,'mil mi val'!AW59,'mil mi val'!AW162)</f>
        <v>0.98309999999999997</v>
      </c>
      <c r="AY75" s="161">
        <f>IF($A$2=1,'mil mi val'!AX59,'mil mi val'!AX162)</f>
        <v>0.98309999999999997</v>
      </c>
      <c r="AZ75" s="161">
        <f>IF($A$2=1,'mil mi val'!AY59,'mil mi val'!AY162)</f>
        <v>0.98309999999999997</v>
      </c>
      <c r="BA75" s="161">
        <f>IF($A$2=1,'mil mi val'!AZ59,'mil mi val'!AZ162)</f>
        <v>0.98309999999999997</v>
      </c>
      <c r="BB75" s="161">
        <f>IF($A$2=1,'mil mi val'!BA59,'mil mi val'!BA162)</f>
        <v>0.98309999999999997</v>
      </c>
      <c r="BC75" s="161">
        <f>IF($A$2=1,'mil mi val'!BB59,'mil mi val'!BB162)</f>
        <v>0.98309999999999997</v>
      </c>
      <c r="BD75" s="161">
        <f>IF($A$2=1,'mil mi val'!BC59,'mil mi val'!BC162)</f>
        <v>0.98309999999999997</v>
      </c>
      <c r="BE75" s="161">
        <f>IF($A$2=1,'mil mi val'!BD59,'mil mi val'!BD162)</f>
        <v>0.98309999999999997</v>
      </c>
      <c r="BF75" s="161">
        <f>IF($A$2=1,'mil mi val'!BE59,'mil mi val'!BE162)</f>
        <v>0.98309999999999997</v>
      </c>
      <c r="BG75" s="161">
        <f>IF($A$2=1,'mil mi val'!BF59,'mil mi val'!BF162)</f>
        <v>0.98309999999999997</v>
      </c>
      <c r="BH75" s="161">
        <f>IF($A$2=1,'mil mi val'!BG59,'mil mi val'!BG162)</f>
        <v>0.98309999999999997</v>
      </c>
      <c r="BI75" s="161">
        <f>IF($A$2=1,'mil mi val'!BH59,'mil mi val'!BH162)</f>
        <v>0.98309999999999997</v>
      </c>
      <c r="BJ75" s="161">
        <f>IF($A$2=1,'mil mi val'!BI59,'mil mi val'!BI162)</f>
        <v>0.98309999999999997</v>
      </c>
      <c r="BK75" s="161">
        <f>IF($A$2=1,'mil mi val'!BJ59,'mil mi val'!BJ162)</f>
        <v>0.98309999999999997</v>
      </c>
      <c r="BL75" s="161">
        <f>IF($A$2=1,'mil mi val'!BK59,'mil mi val'!BK162)</f>
        <v>0.98309999999999997</v>
      </c>
      <c r="BM75" s="161">
        <f>IF($A$2=1,'mil mi val'!BL59,'mil mi val'!BL162)</f>
        <v>0.98309999999999997</v>
      </c>
      <c r="BN75" s="161">
        <f>IF($A$2=1,'mil mi val'!BM59,'mil mi val'!BM162)</f>
        <v>0.98309999999999997</v>
      </c>
      <c r="BO75" s="161">
        <f>IF($A$2=1,'mil mi val'!BN59,'mil mi val'!BN162)</f>
        <v>0.98309999999999997</v>
      </c>
      <c r="BP75" s="161">
        <f>IF($A$2=1,'mil mi val'!BO59,'mil mi val'!BO162)</f>
        <v>0.98309999999999997</v>
      </c>
      <c r="BQ75" s="161">
        <f>IF($A$2=1,'mil mi val'!BP59,'mil mi val'!BP162)</f>
        <v>0.98309999999999997</v>
      </c>
      <c r="BR75" s="161">
        <f>IF($A$2=1,'mil mi val'!BQ59,'mil mi val'!BQ162)</f>
        <v>0.98309999999999997</v>
      </c>
      <c r="BS75" s="161">
        <f>IF($A$2=1,'mil mi val'!BR59,'mil mi val'!BR162)</f>
        <v>0.98309999999999997</v>
      </c>
      <c r="BT75" s="161">
        <f>IF($A$2=1,'mil mi val'!BS59,'mil mi val'!BS162)</f>
        <v>0.98309999999999997</v>
      </c>
      <c r="BU75" s="161">
        <f>IF($A$2=1,'mil mi val'!BT59,'mil mi val'!BT162)</f>
        <v>0.98309999999999997</v>
      </c>
      <c r="BV75" s="161">
        <f>IF($A$2=1,'mil mi val'!BU59,'mil mi val'!BU162)</f>
        <v>0.98309999999999997</v>
      </c>
      <c r="BW75" s="161">
        <f>IF($A$2=1,'mil mi val'!BV59,'mil mi val'!BV162)</f>
        <v>0.98309999999999997</v>
      </c>
      <c r="BX75" s="161">
        <f>IF($A$2=1,'mil mi val'!BW59,'mil mi val'!BW162)</f>
        <v>0.98309999999999997</v>
      </c>
      <c r="BY75" s="161">
        <f>IF($A$2=1,'mil mi val'!BX59,'mil mi val'!BX162)</f>
        <v>0.98309999999999997</v>
      </c>
      <c r="BZ75" s="161">
        <f>IF($A$2=1,'mil mi val'!BY59,'mil mi val'!BY162)</f>
        <v>0.98309999999999997</v>
      </c>
      <c r="CA75" s="161">
        <f>IF($A$2=1,'mil mi val'!BZ59,'mil mi val'!BZ162)</f>
        <v>0.98309999999999997</v>
      </c>
      <c r="CB75" s="161">
        <f>IF($A$2=1,'mil mi val'!CA59,'mil mi val'!CA162)</f>
        <v>0.98309999999999997</v>
      </c>
      <c r="CC75" s="161">
        <f>IF($A$2=1,'mil mi val'!CB59,'mil mi val'!CB162)</f>
        <v>0.98309999999999997</v>
      </c>
      <c r="CD75" s="161">
        <f>IF($A$2=1,'mil mi val'!CC59,'mil mi val'!CC162)</f>
        <v>0.98309999999999997</v>
      </c>
      <c r="CE75" s="161">
        <f>IF($A$2=1,'mil mi val'!CD59,'mil mi val'!CD162)</f>
        <v>0.98309999999999997</v>
      </c>
      <c r="CF75" s="161">
        <f>IF($A$2=1,'mil mi val'!CE59,'mil mi val'!CE162)</f>
        <v>0.98309999999999997</v>
      </c>
      <c r="CG75" s="161">
        <f>IF($A$2=1,'mil mi val'!CF59,'mil mi val'!CF162)</f>
        <v>0.98309999999999997</v>
      </c>
      <c r="CH75" s="161">
        <f>IF($A$2=1,'mil mi val'!CG59,'mil mi val'!CG162)</f>
        <v>0.98309999999999997</v>
      </c>
      <c r="CI75" s="161">
        <f>IF($A$2=1,'mil mi val'!CH59,'mil mi val'!CH162)</f>
        <v>0.98309999999999997</v>
      </c>
      <c r="CJ75" s="161">
        <f>IF($A$2=1,'mil mi val'!CI59,'mil mi val'!CI162)</f>
        <v>0.98309999999999997</v>
      </c>
      <c r="CK75" s="161">
        <f>IF($A$2=1,'mil mi val'!CJ59,'mil mi val'!CJ162)</f>
        <v>0.98309999999999997</v>
      </c>
      <c r="CL75" s="161">
        <f>IF($A$2=1,'mil mi val'!CK59,'mil mi val'!CK162)</f>
        <v>0.98309999999999997</v>
      </c>
      <c r="CM75" s="161">
        <f>IF($A$2=1,'mil mi val'!CL59,'mil mi val'!CL162)</f>
        <v>0.98309999999999997</v>
      </c>
      <c r="CN75" s="161">
        <f>IF($A$2=1,'mil mi val'!CM59,'mil mi val'!CM162)</f>
        <v>0.98309999999999997</v>
      </c>
      <c r="CO75" s="161">
        <f>IF($A$2=1,'mil mi val'!CN59,'mil mi val'!CN162)</f>
        <v>0.98309999999999997</v>
      </c>
      <c r="CP75" s="161">
        <f>IF($A$2=1,'mil mi val'!CO59,'mil mi val'!CO162)</f>
        <v>0.98309999999999997</v>
      </c>
      <c r="CQ75" s="161">
        <f>IF($A$2=1,'mil mi val'!CP59,'mil mi val'!CP162)</f>
        <v>0.98309999999999997</v>
      </c>
      <c r="CR75" s="161">
        <f>IF($A$2=1,'mil mi val'!CQ59,'mil mi val'!CQ162)</f>
        <v>0.98309999999999997</v>
      </c>
      <c r="CS75" s="161">
        <f>IF($A$2=1,'mil mi val'!CR59,'mil mi val'!CR162)</f>
        <v>0.98309999999999997</v>
      </c>
      <c r="CT75" s="161">
        <f>IF($A$2=1,'mil mi val'!CS59,'mil mi val'!CS162)</f>
        <v>0.98309999999999997</v>
      </c>
      <c r="CU75" s="161">
        <f>IF($A$2=1,'mil mi val'!CT59,'mil mi val'!CT162)</f>
        <v>0.98309999999999997</v>
      </c>
      <c r="CV75" s="161">
        <f>IF($A$2=1,'mil mi val'!CU59,'mil mi val'!CU162)</f>
        <v>0.98309999999999997</v>
      </c>
      <c r="CW75" s="161">
        <f>IF($A$2=1,'mil mi val'!CV59,'mil mi val'!CV162)</f>
        <v>0.98309999999999997</v>
      </c>
      <c r="CX75" s="161">
        <f>IF($A$2=1,'mil mi val'!CW59,'mil mi val'!CW162)</f>
        <v>0.98309999999999997</v>
      </c>
      <c r="CY75" s="161">
        <f>IF($A$2=1,'mil mi val'!CX59,'mil mi val'!CX162)</f>
        <v>0.98309999999999997</v>
      </c>
      <c r="CZ75" s="161">
        <f>IF($A$2=1,'mil mi val'!CY59,'mil mi val'!CY162)</f>
        <v>0.98309999999999997</v>
      </c>
      <c r="DA75" s="161">
        <f>IF($A$2=1,'mil mi val'!CZ59,'mil mi val'!CZ162)</f>
        <v>0.98309999999999997</v>
      </c>
      <c r="DB75" s="161">
        <f>IF($A$2=1,'mil mi val'!DA59,'mil mi val'!DA162)</f>
        <v>0.98309999999999997</v>
      </c>
      <c r="DC75" s="161">
        <f>IF($A$2=1,'mil mi val'!DB59,'mil mi val'!DB162)</f>
        <v>0.98309999999999997</v>
      </c>
      <c r="DD75" s="161">
        <f>IF($A$2=1,'mil mi val'!DC59,'mil mi val'!DC162)</f>
        <v>0</v>
      </c>
      <c r="DE75" s="161">
        <f>IF($A$2=1,'mil mi val'!DD59,'mil mi val'!DD162)</f>
        <v>0</v>
      </c>
      <c r="DF75" s="161">
        <f>IF($A$2=1,'mil mi val'!DE59,'mil mi val'!DE162)</f>
        <v>0</v>
      </c>
    </row>
    <row r="76" spans="2:110" ht="14.5" x14ac:dyDescent="0.35">
      <c r="B76" s="149">
        <v>71</v>
      </c>
      <c r="C76" s="161">
        <f>IF($A$2=1,'mil mi val'!B60,'mil mi val'!B163)</f>
        <v>1</v>
      </c>
      <c r="D76" s="161">
        <f>IF($A$2=1,'mil mi val'!C60,'mil mi val'!C163)</f>
        <v>0.97929999999999995</v>
      </c>
      <c r="E76" s="161">
        <f>IF($A$2=1,'mil mi val'!D60,'mil mi val'!D163)</f>
        <v>0.97940000000000005</v>
      </c>
      <c r="F76" s="161">
        <f>IF($A$2=1,'mil mi val'!E60,'mil mi val'!E163)</f>
        <v>0.97960000000000003</v>
      </c>
      <c r="G76" s="161">
        <f>IF($A$2=1,'mil mi val'!F60,'mil mi val'!F163)</f>
        <v>0.98</v>
      </c>
      <c r="H76" s="161">
        <f>IF($A$2=1,'mil mi val'!G60,'mil mi val'!G163)</f>
        <v>0.98060000000000003</v>
      </c>
      <c r="I76" s="161">
        <f>IF($A$2=1,'mil mi val'!H60,'mil mi val'!H163)</f>
        <v>0.98119999999999996</v>
      </c>
      <c r="J76" s="161">
        <f>IF($A$2=1,'mil mi val'!I60,'mil mi val'!I163)</f>
        <v>0.98180000000000001</v>
      </c>
      <c r="K76" s="161">
        <f>IF($A$2=1,'mil mi val'!J60,'mil mi val'!J163)</f>
        <v>0.98240000000000005</v>
      </c>
      <c r="L76" s="161">
        <f>IF($A$2=1,'mil mi val'!K60,'mil mi val'!K163)</f>
        <v>0.9829</v>
      </c>
      <c r="M76" s="161">
        <f>IF($A$2=1,'mil mi val'!L60,'mil mi val'!L163)</f>
        <v>0.98309999999999997</v>
      </c>
      <c r="N76" s="161">
        <f>IF($A$2=1,'mil mi val'!M60,'mil mi val'!M163)</f>
        <v>0.98319999999999996</v>
      </c>
      <c r="O76" s="161">
        <f>IF($A$2=1,'mil mi val'!N60,'mil mi val'!N163)</f>
        <v>0.98299999999999998</v>
      </c>
      <c r="P76" s="161">
        <f>IF($A$2=1,'mil mi val'!O60,'mil mi val'!O163)</f>
        <v>0.98270000000000002</v>
      </c>
      <c r="Q76" s="161">
        <f>IF($A$2=1,'mil mi val'!P60,'mil mi val'!P163)</f>
        <v>0.98229999999999995</v>
      </c>
      <c r="R76" s="161">
        <f>IF($A$2=1,'mil mi val'!Q60,'mil mi val'!Q163)</f>
        <v>0.98380000000000001</v>
      </c>
      <c r="S76" s="161">
        <f>IF($A$2=1,'mil mi val'!R60,'mil mi val'!R163)</f>
        <v>0.98380000000000001</v>
      </c>
      <c r="T76" s="161">
        <f>IF($A$2=1,'mil mi val'!S60,'mil mi val'!S163)</f>
        <v>0.98380000000000001</v>
      </c>
      <c r="U76" s="161">
        <f>IF($A$2=1,'mil mi val'!T60,'mil mi val'!T163)</f>
        <v>0.98380000000000001</v>
      </c>
      <c r="V76" s="161">
        <f>IF($A$2=1,'mil mi val'!U60,'mil mi val'!U163)</f>
        <v>0.98380000000000001</v>
      </c>
      <c r="W76" s="161">
        <f>IF($A$2=1,'mil mi val'!V60,'mil mi val'!V163)</f>
        <v>0.98380000000000001</v>
      </c>
      <c r="X76" s="161">
        <f>IF($A$2=1,'mil mi val'!W60,'mil mi val'!W163)</f>
        <v>0.98380000000000001</v>
      </c>
      <c r="Y76" s="161">
        <f>IF($A$2=1,'mil mi val'!X60,'mil mi val'!X163)</f>
        <v>0.98380000000000001</v>
      </c>
      <c r="Z76" s="161">
        <f>IF($A$2=1,'mil mi val'!Y60,'mil mi val'!Y163)</f>
        <v>0.98380000000000001</v>
      </c>
      <c r="AA76" s="161">
        <f>IF($A$2=1,'mil mi val'!Z60,'mil mi val'!Z163)</f>
        <v>0.98380000000000001</v>
      </c>
      <c r="AB76" s="161">
        <f>IF($A$2=1,'mil mi val'!AA60,'mil mi val'!AA163)</f>
        <v>0.98380000000000001</v>
      </c>
      <c r="AC76" s="161">
        <f>IF($A$2=1,'mil mi val'!AB60,'mil mi val'!AB163)</f>
        <v>0.98380000000000001</v>
      </c>
      <c r="AD76" s="161">
        <f>IF($A$2=1,'mil mi val'!AC60,'mil mi val'!AC163)</f>
        <v>0.98380000000000001</v>
      </c>
      <c r="AE76" s="161">
        <f>IF($A$2=1,'mil mi val'!AD60,'mil mi val'!AD163)</f>
        <v>0.98380000000000001</v>
      </c>
      <c r="AF76" s="161">
        <f>IF($A$2=1,'mil mi val'!AE60,'mil mi val'!AE163)</f>
        <v>0.98380000000000001</v>
      </c>
      <c r="AG76" s="161">
        <f>IF($A$2=1,'mil mi val'!AF60,'mil mi val'!AF163)</f>
        <v>0.98380000000000001</v>
      </c>
      <c r="AH76" s="161">
        <f>IF($A$2=1,'mil mi val'!AG60,'mil mi val'!AG163)</f>
        <v>0.98380000000000001</v>
      </c>
      <c r="AI76" s="161">
        <f>IF($A$2=1,'mil mi val'!AH60,'mil mi val'!AH163)</f>
        <v>0.98380000000000001</v>
      </c>
      <c r="AJ76" s="161">
        <f>IF($A$2=1,'mil mi val'!AI60,'mil mi val'!AI163)</f>
        <v>0.98380000000000001</v>
      </c>
      <c r="AK76" s="161">
        <f>IF($A$2=1,'mil mi val'!AJ60,'mil mi val'!AJ163)</f>
        <v>0.98380000000000001</v>
      </c>
      <c r="AL76" s="161">
        <f>IF($A$2=1,'mil mi val'!AK60,'mil mi val'!AK163)</f>
        <v>0.98380000000000001</v>
      </c>
      <c r="AM76" s="161">
        <f>IF($A$2=1,'mil mi val'!AL60,'mil mi val'!AL163)</f>
        <v>0.98380000000000001</v>
      </c>
      <c r="AN76" s="161">
        <f>IF($A$2=1,'mil mi val'!AM60,'mil mi val'!AM163)</f>
        <v>0.98380000000000001</v>
      </c>
      <c r="AO76" s="161">
        <f>IF($A$2=1,'mil mi val'!AN60,'mil mi val'!AN163)</f>
        <v>0.98380000000000001</v>
      </c>
      <c r="AP76" s="161">
        <f>IF($A$2=1,'mil mi val'!AO60,'mil mi val'!AO163)</f>
        <v>0.98380000000000001</v>
      </c>
      <c r="AQ76" s="161">
        <f>IF($A$2=1,'mil mi val'!AP60,'mil mi val'!AP163)</f>
        <v>0.98380000000000001</v>
      </c>
      <c r="AR76" s="161">
        <f>IF($A$2=1,'mil mi val'!AQ60,'mil mi val'!AQ163)</f>
        <v>0.98380000000000001</v>
      </c>
      <c r="AS76" s="161">
        <f>IF($A$2=1,'mil mi val'!AR60,'mil mi val'!AR163)</f>
        <v>0.98380000000000001</v>
      </c>
      <c r="AT76" s="161">
        <f>IF($A$2=1,'mil mi val'!AS60,'mil mi val'!AS163)</f>
        <v>0.98380000000000001</v>
      </c>
      <c r="AU76" s="161">
        <f>IF($A$2=1,'mil mi val'!AT60,'mil mi val'!AT163)</f>
        <v>0.98380000000000001</v>
      </c>
      <c r="AV76" s="161">
        <f>IF($A$2=1,'mil mi val'!AU60,'mil mi val'!AU163)</f>
        <v>0.98380000000000001</v>
      </c>
      <c r="AW76" s="161">
        <f>IF($A$2=1,'mil mi val'!AV60,'mil mi val'!AV163)</f>
        <v>0.98380000000000001</v>
      </c>
      <c r="AX76" s="161">
        <f>IF($A$2=1,'mil mi val'!AW60,'mil mi val'!AW163)</f>
        <v>0.98380000000000001</v>
      </c>
      <c r="AY76" s="161">
        <f>IF($A$2=1,'mil mi val'!AX60,'mil mi val'!AX163)</f>
        <v>0.98380000000000001</v>
      </c>
      <c r="AZ76" s="161">
        <f>IF($A$2=1,'mil mi val'!AY60,'mil mi val'!AY163)</f>
        <v>0.98380000000000001</v>
      </c>
      <c r="BA76" s="161">
        <f>IF($A$2=1,'mil mi val'!AZ60,'mil mi val'!AZ163)</f>
        <v>0.98380000000000001</v>
      </c>
      <c r="BB76" s="161">
        <f>IF($A$2=1,'mil mi val'!BA60,'mil mi val'!BA163)</f>
        <v>0.98380000000000001</v>
      </c>
      <c r="BC76" s="161">
        <f>IF($A$2=1,'mil mi val'!BB60,'mil mi val'!BB163)</f>
        <v>0.98380000000000001</v>
      </c>
      <c r="BD76" s="161">
        <f>IF($A$2=1,'mil mi val'!BC60,'mil mi val'!BC163)</f>
        <v>0.98380000000000001</v>
      </c>
      <c r="BE76" s="161">
        <f>IF($A$2=1,'mil mi val'!BD60,'mil mi val'!BD163)</f>
        <v>0.98380000000000001</v>
      </c>
      <c r="BF76" s="161">
        <f>IF($A$2=1,'mil mi val'!BE60,'mil mi val'!BE163)</f>
        <v>0.98380000000000001</v>
      </c>
      <c r="BG76" s="161">
        <f>IF($A$2=1,'mil mi val'!BF60,'mil mi val'!BF163)</f>
        <v>0.98380000000000001</v>
      </c>
      <c r="BH76" s="161">
        <f>IF($A$2=1,'mil mi val'!BG60,'mil mi val'!BG163)</f>
        <v>0.98380000000000001</v>
      </c>
      <c r="BI76" s="161">
        <f>IF($A$2=1,'mil mi val'!BH60,'mil mi val'!BH163)</f>
        <v>0.98380000000000001</v>
      </c>
      <c r="BJ76" s="161">
        <f>IF($A$2=1,'mil mi val'!BI60,'mil mi val'!BI163)</f>
        <v>0.98380000000000001</v>
      </c>
      <c r="BK76" s="161">
        <f>IF($A$2=1,'mil mi val'!BJ60,'mil mi val'!BJ163)</f>
        <v>0.98380000000000001</v>
      </c>
      <c r="BL76" s="161">
        <f>IF($A$2=1,'mil mi val'!BK60,'mil mi val'!BK163)</f>
        <v>0.98380000000000001</v>
      </c>
      <c r="BM76" s="161">
        <f>IF($A$2=1,'mil mi val'!BL60,'mil mi val'!BL163)</f>
        <v>0.98380000000000001</v>
      </c>
      <c r="BN76" s="161">
        <f>IF($A$2=1,'mil mi val'!BM60,'mil mi val'!BM163)</f>
        <v>0.98380000000000001</v>
      </c>
      <c r="BO76" s="161">
        <f>IF($A$2=1,'mil mi val'!BN60,'mil mi val'!BN163)</f>
        <v>0.98380000000000001</v>
      </c>
      <c r="BP76" s="161">
        <f>IF($A$2=1,'mil mi val'!BO60,'mil mi val'!BO163)</f>
        <v>0.98380000000000001</v>
      </c>
      <c r="BQ76" s="161">
        <f>IF($A$2=1,'mil mi val'!BP60,'mil mi val'!BP163)</f>
        <v>0.98380000000000001</v>
      </c>
      <c r="BR76" s="161">
        <f>IF($A$2=1,'mil mi val'!BQ60,'mil mi val'!BQ163)</f>
        <v>0.98380000000000001</v>
      </c>
      <c r="BS76" s="161">
        <f>IF($A$2=1,'mil mi val'!BR60,'mil mi val'!BR163)</f>
        <v>0.98380000000000001</v>
      </c>
      <c r="BT76" s="161">
        <f>IF($A$2=1,'mil mi val'!BS60,'mil mi val'!BS163)</f>
        <v>0.98380000000000001</v>
      </c>
      <c r="BU76" s="161">
        <f>IF($A$2=1,'mil mi val'!BT60,'mil mi val'!BT163)</f>
        <v>0.98380000000000001</v>
      </c>
      <c r="BV76" s="161">
        <f>IF($A$2=1,'mil mi val'!BU60,'mil mi val'!BU163)</f>
        <v>0.98380000000000001</v>
      </c>
      <c r="BW76" s="161">
        <f>IF($A$2=1,'mil mi val'!BV60,'mil mi val'!BV163)</f>
        <v>0.98380000000000001</v>
      </c>
      <c r="BX76" s="161">
        <f>IF($A$2=1,'mil mi val'!BW60,'mil mi val'!BW163)</f>
        <v>0.98380000000000001</v>
      </c>
      <c r="BY76" s="161">
        <f>IF($A$2=1,'mil mi val'!BX60,'mil mi val'!BX163)</f>
        <v>0.98380000000000001</v>
      </c>
      <c r="BZ76" s="161">
        <f>IF($A$2=1,'mil mi val'!BY60,'mil mi val'!BY163)</f>
        <v>0.98380000000000001</v>
      </c>
      <c r="CA76" s="161">
        <f>IF($A$2=1,'mil mi val'!BZ60,'mil mi val'!BZ163)</f>
        <v>0.98380000000000001</v>
      </c>
      <c r="CB76" s="161">
        <f>IF($A$2=1,'mil mi val'!CA60,'mil mi val'!CA163)</f>
        <v>0.98380000000000001</v>
      </c>
      <c r="CC76" s="161">
        <f>IF($A$2=1,'mil mi val'!CB60,'mil mi val'!CB163)</f>
        <v>0.98380000000000001</v>
      </c>
      <c r="CD76" s="161">
        <f>IF($A$2=1,'mil mi val'!CC60,'mil mi val'!CC163)</f>
        <v>0.98380000000000001</v>
      </c>
      <c r="CE76" s="161">
        <f>IF($A$2=1,'mil mi val'!CD60,'mil mi val'!CD163)</f>
        <v>0.98380000000000001</v>
      </c>
      <c r="CF76" s="161">
        <f>IF($A$2=1,'mil mi val'!CE60,'mil mi val'!CE163)</f>
        <v>0.98380000000000001</v>
      </c>
      <c r="CG76" s="161">
        <f>IF($A$2=1,'mil mi val'!CF60,'mil mi val'!CF163)</f>
        <v>0.98380000000000001</v>
      </c>
      <c r="CH76" s="161">
        <f>IF($A$2=1,'mil mi val'!CG60,'mil mi val'!CG163)</f>
        <v>0.98380000000000001</v>
      </c>
      <c r="CI76" s="161">
        <f>IF($A$2=1,'mil mi val'!CH60,'mil mi val'!CH163)</f>
        <v>0.98380000000000001</v>
      </c>
      <c r="CJ76" s="161">
        <f>IF($A$2=1,'mil mi val'!CI60,'mil mi val'!CI163)</f>
        <v>0.98380000000000001</v>
      </c>
      <c r="CK76" s="161">
        <f>IF($A$2=1,'mil mi val'!CJ60,'mil mi val'!CJ163)</f>
        <v>0.98380000000000001</v>
      </c>
      <c r="CL76" s="161">
        <f>IF($A$2=1,'mil mi val'!CK60,'mil mi val'!CK163)</f>
        <v>0.98380000000000001</v>
      </c>
      <c r="CM76" s="161">
        <f>IF($A$2=1,'mil mi val'!CL60,'mil mi val'!CL163)</f>
        <v>0.98380000000000001</v>
      </c>
      <c r="CN76" s="161">
        <f>IF($A$2=1,'mil mi val'!CM60,'mil mi val'!CM163)</f>
        <v>0.98380000000000001</v>
      </c>
      <c r="CO76" s="161">
        <f>IF($A$2=1,'mil mi val'!CN60,'mil mi val'!CN163)</f>
        <v>0.98380000000000001</v>
      </c>
      <c r="CP76" s="161">
        <f>IF($A$2=1,'mil mi val'!CO60,'mil mi val'!CO163)</f>
        <v>0.98380000000000001</v>
      </c>
      <c r="CQ76" s="161">
        <f>IF($A$2=1,'mil mi val'!CP60,'mil mi val'!CP163)</f>
        <v>0.98380000000000001</v>
      </c>
      <c r="CR76" s="161">
        <f>IF($A$2=1,'mil mi val'!CQ60,'mil mi val'!CQ163)</f>
        <v>0.98380000000000001</v>
      </c>
      <c r="CS76" s="161">
        <f>IF($A$2=1,'mil mi val'!CR60,'mil mi val'!CR163)</f>
        <v>0.98380000000000001</v>
      </c>
      <c r="CT76" s="161">
        <f>IF($A$2=1,'mil mi val'!CS60,'mil mi val'!CS163)</f>
        <v>0.98380000000000001</v>
      </c>
      <c r="CU76" s="161">
        <f>IF($A$2=1,'mil mi val'!CT60,'mil mi val'!CT163)</f>
        <v>0.98380000000000001</v>
      </c>
      <c r="CV76" s="161">
        <f>IF($A$2=1,'mil mi val'!CU60,'mil mi val'!CU163)</f>
        <v>0.98380000000000001</v>
      </c>
      <c r="CW76" s="161">
        <f>IF($A$2=1,'mil mi val'!CV60,'mil mi val'!CV163)</f>
        <v>0.98380000000000001</v>
      </c>
      <c r="CX76" s="161">
        <f>IF($A$2=1,'mil mi val'!CW60,'mil mi val'!CW163)</f>
        <v>0.98380000000000001</v>
      </c>
      <c r="CY76" s="161">
        <f>IF($A$2=1,'mil mi val'!CX60,'mil mi val'!CX163)</f>
        <v>0.98380000000000001</v>
      </c>
      <c r="CZ76" s="161">
        <f>IF($A$2=1,'mil mi val'!CY60,'mil mi val'!CY163)</f>
        <v>0.98380000000000001</v>
      </c>
      <c r="DA76" s="161">
        <f>IF($A$2=1,'mil mi val'!CZ60,'mil mi val'!CZ163)</f>
        <v>0.98380000000000001</v>
      </c>
      <c r="DB76" s="161">
        <f>IF($A$2=1,'mil mi val'!DA60,'mil mi val'!DA163)</f>
        <v>0.98380000000000001</v>
      </c>
      <c r="DC76" s="161">
        <f>IF($A$2=1,'mil mi val'!DB60,'mil mi val'!DB163)</f>
        <v>0.98380000000000001</v>
      </c>
      <c r="DD76" s="161">
        <f>IF($A$2=1,'mil mi val'!DC60,'mil mi val'!DC163)</f>
        <v>0</v>
      </c>
      <c r="DE76" s="161">
        <f>IF($A$2=1,'mil mi val'!DD60,'mil mi val'!DD163)</f>
        <v>0</v>
      </c>
      <c r="DF76" s="161">
        <f>IF($A$2=1,'mil mi val'!DE60,'mil mi val'!DE163)</f>
        <v>0</v>
      </c>
    </row>
    <row r="77" spans="2:110" ht="14.5" x14ac:dyDescent="0.35">
      <c r="B77" s="149">
        <v>72</v>
      </c>
      <c r="C77" s="161">
        <f>IF($A$2=1,'mil mi val'!B61,'mil mi val'!B164)</f>
        <v>1</v>
      </c>
      <c r="D77" s="161">
        <f>IF($A$2=1,'mil mi val'!C61,'mil mi val'!C164)</f>
        <v>0.98050000000000004</v>
      </c>
      <c r="E77" s="161">
        <f>IF($A$2=1,'mil mi val'!D61,'mil mi val'!D164)</f>
        <v>0.98040000000000005</v>
      </c>
      <c r="F77" s="161">
        <f>IF($A$2=1,'mil mi val'!E61,'mil mi val'!E164)</f>
        <v>0.98050000000000004</v>
      </c>
      <c r="G77" s="161">
        <f>IF($A$2=1,'mil mi val'!F61,'mil mi val'!F164)</f>
        <v>0.98070000000000002</v>
      </c>
      <c r="H77" s="161">
        <f>IF($A$2=1,'mil mi val'!G61,'mil mi val'!G164)</f>
        <v>0.98109999999999997</v>
      </c>
      <c r="I77" s="161">
        <f>IF($A$2=1,'mil mi val'!H61,'mil mi val'!H164)</f>
        <v>0.98170000000000002</v>
      </c>
      <c r="J77" s="161">
        <f>IF($A$2=1,'mil mi val'!I61,'mil mi val'!I164)</f>
        <v>0.98219999999999996</v>
      </c>
      <c r="K77" s="161">
        <f>IF($A$2=1,'mil mi val'!J61,'mil mi val'!J164)</f>
        <v>0.98280000000000001</v>
      </c>
      <c r="L77" s="161">
        <f>IF($A$2=1,'mil mi val'!K61,'mil mi val'!K164)</f>
        <v>0.98319999999999996</v>
      </c>
      <c r="M77" s="161">
        <f>IF($A$2=1,'mil mi val'!L61,'mil mi val'!L164)</f>
        <v>0.98360000000000003</v>
      </c>
      <c r="N77" s="161">
        <f>IF($A$2=1,'mil mi val'!M61,'mil mi val'!M164)</f>
        <v>0.98370000000000002</v>
      </c>
      <c r="O77" s="161">
        <f>IF($A$2=1,'mil mi val'!N61,'mil mi val'!N164)</f>
        <v>0.98360000000000003</v>
      </c>
      <c r="P77" s="161">
        <f>IF($A$2=1,'mil mi val'!O61,'mil mi val'!O164)</f>
        <v>0.98340000000000005</v>
      </c>
      <c r="Q77" s="161">
        <f>IF($A$2=1,'mil mi val'!P61,'mil mi val'!P164)</f>
        <v>0.98299999999999998</v>
      </c>
      <c r="R77" s="161">
        <f>IF($A$2=1,'mil mi val'!Q61,'mil mi val'!Q164)</f>
        <v>0.98450000000000004</v>
      </c>
      <c r="S77" s="161">
        <f>IF($A$2=1,'mil mi val'!R61,'mil mi val'!R164)</f>
        <v>0.98450000000000004</v>
      </c>
      <c r="T77" s="161">
        <f>IF($A$2=1,'mil mi val'!S61,'mil mi val'!S164)</f>
        <v>0.98450000000000004</v>
      </c>
      <c r="U77" s="161">
        <f>IF($A$2=1,'mil mi val'!T61,'mil mi val'!T164)</f>
        <v>0.98450000000000004</v>
      </c>
      <c r="V77" s="161">
        <f>IF($A$2=1,'mil mi val'!U61,'mil mi val'!U164)</f>
        <v>0.98450000000000004</v>
      </c>
      <c r="W77" s="161">
        <f>IF($A$2=1,'mil mi val'!V61,'mil mi val'!V164)</f>
        <v>0.98450000000000004</v>
      </c>
      <c r="X77" s="161">
        <f>IF($A$2=1,'mil mi val'!W61,'mil mi val'!W164)</f>
        <v>0.98450000000000004</v>
      </c>
      <c r="Y77" s="161">
        <f>IF($A$2=1,'mil mi val'!X61,'mil mi val'!X164)</f>
        <v>0.98450000000000004</v>
      </c>
      <c r="Z77" s="161">
        <f>IF($A$2=1,'mil mi val'!Y61,'mil mi val'!Y164)</f>
        <v>0.98450000000000004</v>
      </c>
      <c r="AA77" s="161">
        <f>IF($A$2=1,'mil mi val'!Z61,'mil mi val'!Z164)</f>
        <v>0.98450000000000004</v>
      </c>
      <c r="AB77" s="161">
        <f>IF($A$2=1,'mil mi val'!AA61,'mil mi val'!AA164)</f>
        <v>0.98450000000000004</v>
      </c>
      <c r="AC77" s="161">
        <f>IF($A$2=1,'mil mi val'!AB61,'mil mi val'!AB164)</f>
        <v>0.98450000000000004</v>
      </c>
      <c r="AD77" s="161">
        <f>IF($A$2=1,'mil mi val'!AC61,'mil mi val'!AC164)</f>
        <v>0.98450000000000004</v>
      </c>
      <c r="AE77" s="161">
        <f>IF($A$2=1,'mil mi val'!AD61,'mil mi val'!AD164)</f>
        <v>0.98450000000000004</v>
      </c>
      <c r="AF77" s="161">
        <f>IF($A$2=1,'mil mi val'!AE61,'mil mi val'!AE164)</f>
        <v>0.98450000000000004</v>
      </c>
      <c r="AG77" s="161">
        <f>IF($A$2=1,'mil mi val'!AF61,'mil mi val'!AF164)</f>
        <v>0.98450000000000004</v>
      </c>
      <c r="AH77" s="161">
        <f>IF($A$2=1,'mil mi val'!AG61,'mil mi val'!AG164)</f>
        <v>0.98450000000000004</v>
      </c>
      <c r="AI77" s="161">
        <f>IF($A$2=1,'mil mi val'!AH61,'mil mi val'!AH164)</f>
        <v>0.98450000000000004</v>
      </c>
      <c r="AJ77" s="161">
        <f>IF($A$2=1,'mil mi val'!AI61,'mil mi val'!AI164)</f>
        <v>0.98450000000000004</v>
      </c>
      <c r="AK77" s="161">
        <f>IF($A$2=1,'mil mi val'!AJ61,'mil mi val'!AJ164)</f>
        <v>0.98450000000000004</v>
      </c>
      <c r="AL77" s="161">
        <f>IF($A$2=1,'mil mi val'!AK61,'mil mi val'!AK164)</f>
        <v>0.98450000000000004</v>
      </c>
      <c r="AM77" s="161">
        <f>IF($A$2=1,'mil mi val'!AL61,'mil mi val'!AL164)</f>
        <v>0.98450000000000004</v>
      </c>
      <c r="AN77" s="161">
        <f>IF($A$2=1,'mil mi val'!AM61,'mil mi val'!AM164)</f>
        <v>0.98450000000000004</v>
      </c>
      <c r="AO77" s="161">
        <f>IF($A$2=1,'mil mi val'!AN61,'mil mi val'!AN164)</f>
        <v>0.98450000000000004</v>
      </c>
      <c r="AP77" s="161">
        <f>IF($A$2=1,'mil mi val'!AO61,'mil mi val'!AO164)</f>
        <v>0.98450000000000004</v>
      </c>
      <c r="AQ77" s="161">
        <f>IF($A$2=1,'mil mi val'!AP61,'mil mi val'!AP164)</f>
        <v>0.98450000000000004</v>
      </c>
      <c r="AR77" s="161">
        <f>IF($A$2=1,'mil mi val'!AQ61,'mil mi val'!AQ164)</f>
        <v>0.98450000000000004</v>
      </c>
      <c r="AS77" s="161">
        <f>IF($A$2=1,'mil mi val'!AR61,'mil mi val'!AR164)</f>
        <v>0.98450000000000004</v>
      </c>
      <c r="AT77" s="161">
        <f>IF($A$2=1,'mil mi val'!AS61,'mil mi val'!AS164)</f>
        <v>0.98450000000000004</v>
      </c>
      <c r="AU77" s="161">
        <f>IF($A$2=1,'mil mi val'!AT61,'mil mi val'!AT164)</f>
        <v>0.98450000000000004</v>
      </c>
      <c r="AV77" s="161">
        <f>IF($A$2=1,'mil mi val'!AU61,'mil mi val'!AU164)</f>
        <v>0.98450000000000004</v>
      </c>
      <c r="AW77" s="161">
        <f>IF($A$2=1,'mil mi val'!AV61,'mil mi val'!AV164)</f>
        <v>0.98450000000000004</v>
      </c>
      <c r="AX77" s="161">
        <f>IF($A$2=1,'mil mi val'!AW61,'mil mi val'!AW164)</f>
        <v>0.98450000000000004</v>
      </c>
      <c r="AY77" s="161">
        <f>IF($A$2=1,'mil mi val'!AX61,'mil mi val'!AX164)</f>
        <v>0.98450000000000004</v>
      </c>
      <c r="AZ77" s="161">
        <f>IF($A$2=1,'mil mi val'!AY61,'mil mi val'!AY164)</f>
        <v>0.98450000000000004</v>
      </c>
      <c r="BA77" s="161">
        <f>IF($A$2=1,'mil mi val'!AZ61,'mil mi val'!AZ164)</f>
        <v>0.98450000000000004</v>
      </c>
      <c r="BB77" s="161">
        <f>IF($A$2=1,'mil mi val'!BA61,'mil mi val'!BA164)</f>
        <v>0.98450000000000004</v>
      </c>
      <c r="BC77" s="161">
        <f>IF($A$2=1,'mil mi val'!BB61,'mil mi val'!BB164)</f>
        <v>0.98450000000000004</v>
      </c>
      <c r="BD77" s="161">
        <f>IF($A$2=1,'mil mi val'!BC61,'mil mi val'!BC164)</f>
        <v>0.98450000000000004</v>
      </c>
      <c r="BE77" s="161">
        <f>IF($A$2=1,'mil mi val'!BD61,'mil mi val'!BD164)</f>
        <v>0.98450000000000004</v>
      </c>
      <c r="BF77" s="161">
        <f>IF($A$2=1,'mil mi val'!BE61,'mil mi val'!BE164)</f>
        <v>0.98450000000000004</v>
      </c>
      <c r="BG77" s="161">
        <f>IF($A$2=1,'mil mi val'!BF61,'mil mi val'!BF164)</f>
        <v>0.98450000000000004</v>
      </c>
      <c r="BH77" s="161">
        <f>IF($A$2=1,'mil mi val'!BG61,'mil mi val'!BG164)</f>
        <v>0.98450000000000004</v>
      </c>
      <c r="BI77" s="161">
        <f>IF($A$2=1,'mil mi val'!BH61,'mil mi val'!BH164)</f>
        <v>0.98450000000000004</v>
      </c>
      <c r="BJ77" s="161">
        <f>IF($A$2=1,'mil mi val'!BI61,'mil mi val'!BI164)</f>
        <v>0.98450000000000004</v>
      </c>
      <c r="BK77" s="161">
        <f>IF($A$2=1,'mil mi val'!BJ61,'mil mi val'!BJ164)</f>
        <v>0.98450000000000004</v>
      </c>
      <c r="BL77" s="161">
        <f>IF($A$2=1,'mil mi val'!BK61,'mil mi val'!BK164)</f>
        <v>0.98450000000000004</v>
      </c>
      <c r="BM77" s="161">
        <f>IF($A$2=1,'mil mi val'!BL61,'mil mi val'!BL164)</f>
        <v>0.98450000000000004</v>
      </c>
      <c r="BN77" s="161">
        <f>IF($A$2=1,'mil mi val'!BM61,'mil mi val'!BM164)</f>
        <v>0.98450000000000004</v>
      </c>
      <c r="BO77" s="161">
        <f>IF($A$2=1,'mil mi val'!BN61,'mil mi val'!BN164)</f>
        <v>0.98450000000000004</v>
      </c>
      <c r="BP77" s="161">
        <f>IF($A$2=1,'mil mi val'!BO61,'mil mi val'!BO164)</f>
        <v>0.98450000000000004</v>
      </c>
      <c r="BQ77" s="161">
        <f>IF($A$2=1,'mil mi val'!BP61,'mil mi val'!BP164)</f>
        <v>0.98450000000000004</v>
      </c>
      <c r="BR77" s="161">
        <f>IF($A$2=1,'mil mi val'!BQ61,'mil mi val'!BQ164)</f>
        <v>0.98450000000000004</v>
      </c>
      <c r="BS77" s="161">
        <f>IF($A$2=1,'mil mi val'!BR61,'mil mi val'!BR164)</f>
        <v>0.98450000000000004</v>
      </c>
      <c r="BT77" s="161">
        <f>IF($A$2=1,'mil mi val'!BS61,'mil mi val'!BS164)</f>
        <v>0.98450000000000004</v>
      </c>
      <c r="BU77" s="161">
        <f>IF($A$2=1,'mil mi val'!BT61,'mil mi val'!BT164)</f>
        <v>0.98450000000000004</v>
      </c>
      <c r="BV77" s="161">
        <f>IF($A$2=1,'mil mi val'!BU61,'mil mi val'!BU164)</f>
        <v>0.98450000000000004</v>
      </c>
      <c r="BW77" s="161">
        <f>IF($A$2=1,'mil mi val'!BV61,'mil mi val'!BV164)</f>
        <v>0.98450000000000004</v>
      </c>
      <c r="BX77" s="161">
        <f>IF($A$2=1,'mil mi val'!BW61,'mil mi val'!BW164)</f>
        <v>0.98450000000000004</v>
      </c>
      <c r="BY77" s="161">
        <f>IF($A$2=1,'mil mi val'!BX61,'mil mi val'!BX164)</f>
        <v>0.98450000000000004</v>
      </c>
      <c r="BZ77" s="161">
        <f>IF($A$2=1,'mil mi val'!BY61,'mil mi val'!BY164)</f>
        <v>0.98450000000000004</v>
      </c>
      <c r="CA77" s="161">
        <f>IF($A$2=1,'mil mi val'!BZ61,'mil mi val'!BZ164)</f>
        <v>0.98450000000000004</v>
      </c>
      <c r="CB77" s="161">
        <f>IF($A$2=1,'mil mi val'!CA61,'mil mi val'!CA164)</f>
        <v>0.98450000000000004</v>
      </c>
      <c r="CC77" s="161">
        <f>IF($A$2=1,'mil mi val'!CB61,'mil mi val'!CB164)</f>
        <v>0.98450000000000004</v>
      </c>
      <c r="CD77" s="161">
        <f>IF($A$2=1,'mil mi val'!CC61,'mil mi val'!CC164)</f>
        <v>0.98450000000000004</v>
      </c>
      <c r="CE77" s="161">
        <f>IF($A$2=1,'mil mi val'!CD61,'mil mi val'!CD164)</f>
        <v>0.98450000000000004</v>
      </c>
      <c r="CF77" s="161">
        <f>IF($A$2=1,'mil mi val'!CE61,'mil mi val'!CE164)</f>
        <v>0.98450000000000004</v>
      </c>
      <c r="CG77" s="161">
        <f>IF($A$2=1,'mil mi val'!CF61,'mil mi val'!CF164)</f>
        <v>0.98450000000000004</v>
      </c>
      <c r="CH77" s="161">
        <f>IF($A$2=1,'mil mi val'!CG61,'mil mi val'!CG164)</f>
        <v>0.98450000000000004</v>
      </c>
      <c r="CI77" s="161">
        <f>IF($A$2=1,'mil mi val'!CH61,'mil mi val'!CH164)</f>
        <v>0.98450000000000004</v>
      </c>
      <c r="CJ77" s="161">
        <f>IF($A$2=1,'mil mi val'!CI61,'mil mi val'!CI164)</f>
        <v>0.98450000000000004</v>
      </c>
      <c r="CK77" s="161">
        <f>IF($A$2=1,'mil mi val'!CJ61,'mil mi val'!CJ164)</f>
        <v>0.98450000000000004</v>
      </c>
      <c r="CL77" s="161">
        <f>IF($A$2=1,'mil mi val'!CK61,'mil mi val'!CK164)</f>
        <v>0.98450000000000004</v>
      </c>
      <c r="CM77" s="161">
        <f>IF($A$2=1,'mil mi val'!CL61,'mil mi val'!CL164)</f>
        <v>0.98450000000000004</v>
      </c>
      <c r="CN77" s="161">
        <f>IF($A$2=1,'mil mi val'!CM61,'mil mi val'!CM164)</f>
        <v>0.98450000000000004</v>
      </c>
      <c r="CO77" s="161">
        <f>IF($A$2=1,'mil mi val'!CN61,'mil mi val'!CN164)</f>
        <v>0.98450000000000004</v>
      </c>
      <c r="CP77" s="161">
        <f>IF($A$2=1,'mil mi val'!CO61,'mil mi val'!CO164)</f>
        <v>0.98450000000000004</v>
      </c>
      <c r="CQ77" s="161">
        <f>IF($A$2=1,'mil mi val'!CP61,'mil mi val'!CP164)</f>
        <v>0.98450000000000004</v>
      </c>
      <c r="CR77" s="161">
        <f>IF($A$2=1,'mil mi val'!CQ61,'mil mi val'!CQ164)</f>
        <v>0.98450000000000004</v>
      </c>
      <c r="CS77" s="161">
        <f>IF($A$2=1,'mil mi val'!CR61,'mil mi val'!CR164)</f>
        <v>0.98450000000000004</v>
      </c>
      <c r="CT77" s="161">
        <f>IF($A$2=1,'mil mi val'!CS61,'mil mi val'!CS164)</f>
        <v>0.98450000000000004</v>
      </c>
      <c r="CU77" s="161">
        <f>IF($A$2=1,'mil mi val'!CT61,'mil mi val'!CT164)</f>
        <v>0.98450000000000004</v>
      </c>
      <c r="CV77" s="161">
        <f>IF($A$2=1,'mil mi val'!CU61,'mil mi val'!CU164)</f>
        <v>0.98450000000000004</v>
      </c>
      <c r="CW77" s="161">
        <f>IF($A$2=1,'mil mi val'!CV61,'mil mi val'!CV164)</f>
        <v>0.98450000000000004</v>
      </c>
      <c r="CX77" s="161">
        <f>IF($A$2=1,'mil mi val'!CW61,'mil mi val'!CW164)</f>
        <v>0.98450000000000004</v>
      </c>
      <c r="CY77" s="161">
        <f>IF($A$2=1,'mil mi val'!CX61,'mil mi val'!CX164)</f>
        <v>0.98450000000000004</v>
      </c>
      <c r="CZ77" s="161">
        <f>IF($A$2=1,'mil mi val'!CY61,'mil mi val'!CY164)</f>
        <v>0.98450000000000004</v>
      </c>
      <c r="DA77" s="161">
        <f>IF($A$2=1,'mil mi val'!CZ61,'mil mi val'!CZ164)</f>
        <v>0.98450000000000004</v>
      </c>
      <c r="DB77" s="161">
        <f>IF($A$2=1,'mil mi val'!DA61,'mil mi val'!DA164)</f>
        <v>0.98450000000000004</v>
      </c>
      <c r="DC77" s="161">
        <f>IF($A$2=1,'mil mi val'!DB61,'mil mi val'!DB164)</f>
        <v>0.98450000000000004</v>
      </c>
      <c r="DD77" s="161">
        <f>IF($A$2=1,'mil mi val'!DC61,'mil mi val'!DC164)</f>
        <v>0</v>
      </c>
      <c r="DE77" s="161">
        <f>IF($A$2=1,'mil mi val'!DD61,'mil mi val'!DD164)</f>
        <v>0</v>
      </c>
      <c r="DF77" s="161">
        <f>IF($A$2=1,'mil mi val'!DE61,'mil mi val'!DE164)</f>
        <v>0</v>
      </c>
    </row>
    <row r="78" spans="2:110" ht="14.5" x14ac:dyDescent="0.35">
      <c r="B78" s="149">
        <v>73</v>
      </c>
      <c r="C78" s="161">
        <f>IF($A$2=1,'mil mi val'!B62,'mil mi val'!B165)</f>
        <v>1</v>
      </c>
      <c r="D78" s="161">
        <f>IF($A$2=1,'mil mi val'!C62,'mil mi val'!C165)</f>
        <v>0.98170000000000002</v>
      </c>
      <c r="E78" s="161">
        <f>IF($A$2=1,'mil mi val'!D62,'mil mi val'!D165)</f>
        <v>0.98150000000000004</v>
      </c>
      <c r="F78" s="161">
        <f>IF($A$2=1,'mil mi val'!E62,'mil mi val'!E165)</f>
        <v>0.98140000000000005</v>
      </c>
      <c r="G78" s="161">
        <f>IF($A$2=1,'mil mi val'!F62,'mil mi val'!F165)</f>
        <v>0.98150000000000004</v>
      </c>
      <c r="H78" s="161">
        <f>IF($A$2=1,'mil mi val'!G62,'mil mi val'!G165)</f>
        <v>0.98180000000000001</v>
      </c>
      <c r="I78" s="161">
        <f>IF($A$2=1,'mil mi val'!H62,'mil mi val'!H165)</f>
        <v>0.98229999999999995</v>
      </c>
      <c r="J78" s="161">
        <f>IF($A$2=1,'mil mi val'!I62,'mil mi val'!I165)</f>
        <v>0.98280000000000001</v>
      </c>
      <c r="K78" s="161">
        <f>IF($A$2=1,'mil mi val'!J62,'mil mi val'!J165)</f>
        <v>0.98329999999999995</v>
      </c>
      <c r="L78" s="161">
        <f>IF($A$2=1,'mil mi val'!K62,'mil mi val'!K165)</f>
        <v>0.98370000000000002</v>
      </c>
      <c r="M78" s="161">
        <f>IF($A$2=1,'mil mi val'!L62,'mil mi val'!L165)</f>
        <v>0.98399999999999999</v>
      </c>
      <c r="N78" s="161">
        <f>IF($A$2=1,'mil mi val'!M62,'mil mi val'!M165)</f>
        <v>0.98419999999999996</v>
      </c>
      <c r="O78" s="161">
        <f>IF($A$2=1,'mil mi val'!N62,'mil mi val'!N165)</f>
        <v>0.98419999999999996</v>
      </c>
      <c r="P78" s="161">
        <f>IF($A$2=1,'mil mi val'!O62,'mil mi val'!O165)</f>
        <v>0.98399999999999999</v>
      </c>
      <c r="Q78" s="161">
        <f>IF($A$2=1,'mil mi val'!P62,'mil mi val'!P165)</f>
        <v>0.98370000000000002</v>
      </c>
      <c r="R78" s="161">
        <f>IF($A$2=1,'mil mi val'!Q62,'mil mi val'!Q165)</f>
        <v>0.98519999999999996</v>
      </c>
      <c r="S78" s="161">
        <f>IF($A$2=1,'mil mi val'!R62,'mil mi val'!R165)</f>
        <v>0.98519999999999996</v>
      </c>
      <c r="T78" s="161">
        <f>IF($A$2=1,'mil mi val'!S62,'mil mi val'!S165)</f>
        <v>0.98519999999999996</v>
      </c>
      <c r="U78" s="161">
        <f>IF($A$2=1,'mil mi val'!T62,'mil mi val'!T165)</f>
        <v>0.98519999999999996</v>
      </c>
      <c r="V78" s="161">
        <f>IF($A$2=1,'mil mi val'!U62,'mil mi val'!U165)</f>
        <v>0.98519999999999996</v>
      </c>
      <c r="W78" s="161">
        <f>IF($A$2=1,'mil mi val'!V62,'mil mi val'!V165)</f>
        <v>0.98519999999999996</v>
      </c>
      <c r="X78" s="161">
        <f>IF($A$2=1,'mil mi val'!W62,'mil mi val'!W165)</f>
        <v>0.98519999999999996</v>
      </c>
      <c r="Y78" s="161">
        <f>IF($A$2=1,'mil mi val'!X62,'mil mi val'!X165)</f>
        <v>0.98519999999999996</v>
      </c>
      <c r="Z78" s="161">
        <f>IF($A$2=1,'mil mi val'!Y62,'mil mi val'!Y165)</f>
        <v>0.98519999999999996</v>
      </c>
      <c r="AA78" s="161">
        <f>IF($A$2=1,'mil mi val'!Z62,'mil mi val'!Z165)</f>
        <v>0.98519999999999996</v>
      </c>
      <c r="AB78" s="161">
        <f>IF($A$2=1,'mil mi val'!AA62,'mil mi val'!AA165)</f>
        <v>0.98519999999999996</v>
      </c>
      <c r="AC78" s="161">
        <f>IF($A$2=1,'mil mi val'!AB62,'mil mi val'!AB165)</f>
        <v>0.98519999999999996</v>
      </c>
      <c r="AD78" s="161">
        <f>IF($A$2=1,'mil mi val'!AC62,'mil mi val'!AC165)</f>
        <v>0.98519999999999996</v>
      </c>
      <c r="AE78" s="161">
        <f>IF($A$2=1,'mil mi val'!AD62,'mil mi val'!AD165)</f>
        <v>0.98519999999999996</v>
      </c>
      <c r="AF78" s="161">
        <f>IF($A$2=1,'mil mi val'!AE62,'mil mi val'!AE165)</f>
        <v>0.98519999999999996</v>
      </c>
      <c r="AG78" s="161">
        <f>IF($A$2=1,'mil mi val'!AF62,'mil mi val'!AF165)</f>
        <v>0.98519999999999996</v>
      </c>
      <c r="AH78" s="161">
        <f>IF($A$2=1,'mil mi val'!AG62,'mil mi val'!AG165)</f>
        <v>0.98519999999999996</v>
      </c>
      <c r="AI78" s="161">
        <f>IF($A$2=1,'mil mi val'!AH62,'mil mi val'!AH165)</f>
        <v>0.98519999999999996</v>
      </c>
      <c r="AJ78" s="161">
        <f>IF($A$2=1,'mil mi val'!AI62,'mil mi val'!AI165)</f>
        <v>0.98519999999999996</v>
      </c>
      <c r="AK78" s="161">
        <f>IF($A$2=1,'mil mi val'!AJ62,'mil mi val'!AJ165)</f>
        <v>0.98519999999999996</v>
      </c>
      <c r="AL78" s="161">
        <f>IF($A$2=1,'mil mi val'!AK62,'mil mi val'!AK165)</f>
        <v>0.98519999999999996</v>
      </c>
      <c r="AM78" s="161">
        <f>IF($A$2=1,'mil mi val'!AL62,'mil mi val'!AL165)</f>
        <v>0.98519999999999996</v>
      </c>
      <c r="AN78" s="161">
        <f>IF($A$2=1,'mil mi val'!AM62,'mil mi val'!AM165)</f>
        <v>0.98519999999999996</v>
      </c>
      <c r="AO78" s="161">
        <f>IF($A$2=1,'mil mi val'!AN62,'mil mi val'!AN165)</f>
        <v>0.98519999999999996</v>
      </c>
      <c r="AP78" s="161">
        <f>IF($A$2=1,'mil mi val'!AO62,'mil mi val'!AO165)</f>
        <v>0.98519999999999996</v>
      </c>
      <c r="AQ78" s="161">
        <f>IF($A$2=1,'mil mi val'!AP62,'mil mi val'!AP165)</f>
        <v>0.98519999999999996</v>
      </c>
      <c r="AR78" s="161">
        <f>IF($A$2=1,'mil mi val'!AQ62,'mil mi val'!AQ165)</f>
        <v>0.98519999999999996</v>
      </c>
      <c r="AS78" s="161">
        <f>IF($A$2=1,'mil mi val'!AR62,'mil mi val'!AR165)</f>
        <v>0.98519999999999996</v>
      </c>
      <c r="AT78" s="161">
        <f>IF($A$2=1,'mil mi val'!AS62,'mil mi val'!AS165)</f>
        <v>0.98519999999999996</v>
      </c>
      <c r="AU78" s="161">
        <f>IF($A$2=1,'mil mi val'!AT62,'mil mi val'!AT165)</f>
        <v>0.98519999999999996</v>
      </c>
      <c r="AV78" s="161">
        <f>IF($A$2=1,'mil mi val'!AU62,'mil mi val'!AU165)</f>
        <v>0.98519999999999996</v>
      </c>
      <c r="AW78" s="161">
        <f>IF($A$2=1,'mil mi val'!AV62,'mil mi val'!AV165)</f>
        <v>0.98519999999999996</v>
      </c>
      <c r="AX78" s="161">
        <f>IF($A$2=1,'mil mi val'!AW62,'mil mi val'!AW165)</f>
        <v>0.98519999999999996</v>
      </c>
      <c r="AY78" s="161">
        <f>IF($A$2=1,'mil mi val'!AX62,'mil mi val'!AX165)</f>
        <v>0.98519999999999996</v>
      </c>
      <c r="AZ78" s="161">
        <f>IF($A$2=1,'mil mi val'!AY62,'mil mi val'!AY165)</f>
        <v>0.98519999999999996</v>
      </c>
      <c r="BA78" s="161">
        <f>IF($A$2=1,'mil mi val'!AZ62,'mil mi val'!AZ165)</f>
        <v>0.98519999999999996</v>
      </c>
      <c r="BB78" s="161">
        <f>IF($A$2=1,'mil mi val'!BA62,'mil mi val'!BA165)</f>
        <v>0.98519999999999996</v>
      </c>
      <c r="BC78" s="161">
        <f>IF($A$2=1,'mil mi val'!BB62,'mil mi val'!BB165)</f>
        <v>0.98519999999999996</v>
      </c>
      <c r="BD78" s="161">
        <f>IF($A$2=1,'mil mi val'!BC62,'mil mi val'!BC165)</f>
        <v>0.98519999999999996</v>
      </c>
      <c r="BE78" s="161">
        <f>IF($A$2=1,'mil mi val'!BD62,'mil mi val'!BD165)</f>
        <v>0.98519999999999996</v>
      </c>
      <c r="BF78" s="161">
        <f>IF($A$2=1,'mil mi val'!BE62,'mil mi val'!BE165)</f>
        <v>0.98519999999999996</v>
      </c>
      <c r="BG78" s="161">
        <f>IF($A$2=1,'mil mi val'!BF62,'mil mi val'!BF165)</f>
        <v>0.98519999999999996</v>
      </c>
      <c r="BH78" s="161">
        <f>IF($A$2=1,'mil mi val'!BG62,'mil mi val'!BG165)</f>
        <v>0.98519999999999996</v>
      </c>
      <c r="BI78" s="161">
        <f>IF($A$2=1,'mil mi val'!BH62,'mil mi val'!BH165)</f>
        <v>0.98519999999999996</v>
      </c>
      <c r="BJ78" s="161">
        <f>IF($A$2=1,'mil mi val'!BI62,'mil mi val'!BI165)</f>
        <v>0.98519999999999996</v>
      </c>
      <c r="BK78" s="161">
        <f>IF($A$2=1,'mil mi val'!BJ62,'mil mi val'!BJ165)</f>
        <v>0.98519999999999996</v>
      </c>
      <c r="BL78" s="161">
        <f>IF($A$2=1,'mil mi val'!BK62,'mil mi val'!BK165)</f>
        <v>0.98519999999999996</v>
      </c>
      <c r="BM78" s="161">
        <f>IF($A$2=1,'mil mi val'!BL62,'mil mi val'!BL165)</f>
        <v>0.98519999999999996</v>
      </c>
      <c r="BN78" s="161">
        <f>IF($A$2=1,'mil mi val'!BM62,'mil mi val'!BM165)</f>
        <v>0.98519999999999996</v>
      </c>
      <c r="BO78" s="161">
        <f>IF($A$2=1,'mil mi val'!BN62,'mil mi val'!BN165)</f>
        <v>0.98519999999999996</v>
      </c>
      <c r="BP78" s="161">
        <f>IF($A$2=1,'mil mi val'!BO62,'mil mi val'!BO165)</f>
        <v>0.98519999999999996</v>
      </c>
      <c r="BQ78" s="161">
        <f>IF($A$2=1,'mil mi val'!BP62,'mil mi val'!BP165)</f>
        <v>0.98519999999999996</v>
      </c>
      <c r="BR78" s="161">
        <f>IF($A$2=1,'mil mi val'!BQ62,'mil mi val'!BQ165)</f>
        <v>0.98519999999999996</v>
      </c>
      <c r="BS78" s="161">
        <f>IF($A$2=1,'mil mi val'!BR62,'mil mi val'!BR165)</f>
        <v>0.98519999999999996</v>
      </c>
      <c r="BT78" s="161">
        <f>IF($A$2=1,'mil mi val'!BS62,'mil mi val'!BS165)</f>
        <v>0.98519999999999996</v>
      </c>
      <c r="BU78" s="161">
        <f>IF($A$2=1,'mil mi val'!BT62,'mil mi val'!BT165)</f>
        <v>0.98519999999999996</v>
      </c>
      <c r="BV78" s="161">
        <f>IF($A$2=1,'mil mi val'!BU62,'mil mi val'!BU165)</f>
        <v>0.98519999999999996</v>
      </c>
      <c r="BW78" s="161">
        <f>IF($A$2=1,'mil mi val'!BV62,'mil mi val'!BV165)</f>
        <v>0.98519999999999996</v>
      </c>
      <c r="BX78" s="161">
        <f>IF($A$2=1,'mil mi val'!BW62,'mil mi val'!BW165)</f>
        <v>0.98519999999999996</v>
      </c>
      <c r="BY78" s="161">
        <f>IF($A$2=1,'mil mi val'!BX62,'mil mi val'!BX165)</f>
        <v>0.98519999999999996</v>
      </c>
      <c r="BZ78" s="161">
        <f>IF($A$2=1,'mil mi val'!BY62,'mil mi val'!BY165)</f>
        <v>0.98519999999999996</v>
      </c>
      <c r="CA78" s="161">
        <f>IF($A$2=1,'mil mi val'!BZ62,'mil mi val'!BZ165)</f>
        <v>0.98519999999999996</v>
      </c>
      <c r="CB78" s="161">
        <f>IF($A$2=1,'mil mi val'!CA62,'mil mi val'!CA165)</f>
        <v>0.98519999999999996</v>
      </c>
      <c r="CC78" s="161">
        <f>IF($A$2=1,'mil mi val'!CB62,'mil mi val'!CB165)</f>
        <v>0.98519999999999996</v>
      </c>
      <c r="CD78" s="161">
        <f>IF($A$2=1,'mil mi val'!CC62,'mil mi val'!CC165)</f>
        <v>0.98519999999999996</v>
      </c>
      <c r="CE78" s="161">
        <f>IF($A$2=1,'mil mi val'!CD62,'mil mi val'!CD165)</f>
        <v>0.98519999999999996</v>
      </c>
      <c r="CF78" s="161">
        <f>IF($A$2=1,'mil mi val'!CE62,'mil mi val'!CE165)</f>
        <v>0.98519999999999996</v>
      </c>
      <c r="CG78" s="161">
        <f>IF($A$2=1,'mil mi val'!CF62,'mil mi val'!CF165)</f>
        <v>0.98519999999999996</v>
      </c>
      <c r="CH78" s="161">
        <f>IF($A$2=1,'mil mi val'!CG62,'mil mi val'!CG165)</f>
        <v>0.98519999999999996</v>
      </c>
      <c r="CI78" s="161">
        <f>IF($A$2=1,'mil mi val'!CH62,'mil mi val'!CH165)</f>
        <v>0.98519999999999996</v>
      </c>
      <c r="CJ78" s="161">
        <f>IF($A$2=1,'mil mi val'!CI62,'mil mi val'!CI165)</f>
        <v>0.98519999999999996</v>
      </c>
      <c r="CK78" s="161">
        <f>IF($A$2=1,'mil mi val'!CJ62,'mil mi val'!CJ165)</f>
        <v>0.98519999999999996</v>
      </c>
      <c r="CL78" s="161">
        <f>IF($A$2=1,'mil mi val'!CK62,'mil mi val'!CK165)</f>
        <v>0.98519999999999996</v>
      </c>
      <c r="CM78" s="161">
        <f>IF($A$2=1,'mil mi val'!CL62,'mil mi val'!CL165)</f>
        <v>0.98519999999999996</v>
      </c>
      <c r="CN78" s="161">
        <f>IF($A$2=1,'mil mi val'!CM62,'mil mi val'!CM165)</f>
        <v>0.98519999999999996</v>
      </c>
      <c r="CO78" s="161">
        <f>IF($A$2=1,'mil mi val'!CN62,'mil mi val'!CN165)</f>
        <v>0.98519999999999996</v>
      </c>
      <c r="CP78" s="161">
        <f>IF($A$2=1,'mil mi val'!CO62,'mil mi val'!CO165)</f>
        <v>0.98519999999999996</v>
      </c>
      <c r="CQ78" s="161">
        <f>IF($A$2=1,'mil mi val'!CP62,'mil mi val'!CP165)</f>
        <v>0.98519999999999996</v>
      </c>
      <c r="CR78" s="161">
        <f>IF($A$2=1,'mil mi val'!CQ62,'mil mi val'!CQ165)</f>
        <v>0.98519999999999996</v>
      </c>
      <c r="CS78" s="161">
        <f>IF($A$2=1,'mil mi val'!CR62,'mil mi val'!CR165)</f>
        <v>0.98519999999999996</v>
      </c>
      <c r="CT78" s="161">
        <f>IF($A$2=1,'mil mi val'!CS62,'mil mi val'!CS165)</f>
        <v>0.98519999999999996</v>
      </c>
      <c r="CU78" s="161">
        <f>IF($A$2=1,'mil mi val'!CT62,'mil mi val'!CT165)</f>
        <v>0.98519999999999996</v>
      </c>
      <c r="CV78" s="161">
        <f>IF($A$2=1,'mil mi val'!CU62,'mil mi val'!CU165)</f>
        <v>0.98519999999999996</v>
      </c>
      <c r="CW78" s="161">
        <f>IF($A$2=1,'mil mi val'!CV62,'mil mi val'!CV165)</f>
        <v>0.98519999999999996</v>
      </c>
      <c r="CX78" s="161">
        <f>IF($A$2=1,'mil mi val'!CW62,'mil mi val'!CW165)</f>
        <v>0.98519999999999996</v>
      </c>
      <c r="CY78" s="161">
        <f>IF($A$2=1,'mil mi val'!CX62,'mil mi val'!CX165)</f>
        <v>0.98519999999999996</v>
      </c>
      <c r="CZ78" s="161">
        <f>IF($A$2=1,'mil mi val'!CY62,'mil mi val'!CY165)</f>
        <v>0.98519999999999996</v>
      </c>
      <c r="DA78" s="161">
        <f>IF($A$2=1,'mil mi val'!CZ62,'mil mi val'!CZ165)</f>
        <v>0.98519999999999996</v>
      </c>
      <c r="DB78" s="161">
        <f>IF($A$2=1,'mil mi val'!DA62,'mil mi val'!DA165)</f>
        <v>0.98519999999999996</v>
      </c>
      <c r="DC78" s="161">
        <f>IF($A$2=1,'mil mi val'!DB62,'mil mi val'!DB165)</f>
        <v>0.98519999999999996</v>
      </c>
      <c r="DD78" s="161">
        <f>IF($A$2=1,'mil mi val'!DC62,'mil mi val'!DC165)</f>
        <v>0</v>
      </c>
      <c r="DE78" s="161">
        <f>IF($A$2=1,'mil mi val'!DD62,'mil mi val'!DD165)</f>
        <v>0</v>
      </c>
      <c r="DF78" s="161">
        <f>IF($A$2=1,'mil mi val'!DE62,'mil mi val'!DE165)</f>
        <v>0</v>
      </c>
    </row>
    <row r="79" spans="2:110" ht="14.5" x14ac:dyDescent="0.35">
      <c r="B79" s="149">
        <v>74</v>
      </c>
      <c r="C79" s="161">
        <f>IF($A$2=1,'mil mi val'!B63,'mil mi val'!B166)</f>
        <v>1</v>
      </c>
      <c r="D79" s="161">
        <f>IF($A$2=1,'mil mi val'!C63,'mil mi val'!C166)</f>
        <v>0.98299999999999998</v>
      </c>
      <c r="E79" s="161">
        <f>IF($A$2=1,'mil mi val'!D63,'mil mi val'!D166)</f>
        <v>0.98260000000000003</v>
      </c>
      <c r="F79" s="161">
        <f>IF($A$2=1,'mil mi val'!E63,'mil mi val'!E166)</f>
        <v>0.98240000000000005</v>
      </c>
      <c r="G79" s="161">
        <f>IF($A$2=1,'mil mi val'!F63,'mil mi val'!F166)</f>
        <v>0.98240000000000005</v>
      </c>
      <c r="H79" s="161">
        <f>IF($A$2=1,'mil mi val'!G63,'mil mi val'!G166)</f>
        <v>0.98260000000000003</v>
      </c>
      <c r="I79" s="161">
        <f>IF($A$2=1,'mil mi val'!H63,'mil mi val'!H166)</f>
        <v>0.98299999999999998</v>
      </c>
      <c r="J79" s="161">
        <f>IF($A$2=1,'mil mi val'!I63,'mil mi val'!I166)</f>
        <v>0.98340000000000005</v>
      </c>
      <c r="K79" s="161">
        <f>IF($A$2=1,'mil mi val'!J63,'mil mi val'!J166)</f>
        <v>0.98380000000000001</v>
      </c>
      <c r="L79" s="161">
        <f>IF($A$2=1,'mil mi val'!K63,'mil mi val'!K166)</f>
        <v>0.98419999999999996</v>
      </c>
      <c r="M79" s="161">
        <f>IF($A$2=1,'mil mi val'!L63,'mil mi val'!L166)</f>
        <v>0.98460000000000003</v>
      </c>
      <c r="N79" s="161">
        <f>IF($A$2=1,'mil mi val'!M63,'mil mi val'!M166)</f>
        <v>0.98480000000000001</v>
      </c>
      <c r="O79" s="161">
        <f>IF($A$2=1,'mil mi val'!N63,'mil mi val'!N166)</f>
        <v>0.98480000000000001</v>
      </c>
      <c r="P79" s="161">
        <f>IF($A$2=1,'mil mi val'!O63,'mil mi val'!O166)</f>
        <v>0.98470000000000002</v>
      </c>
      <c r="Q79" s="161">
        <f>IF($A$2=1,'mil mi val'!P63,'mil mi val'!P166)</f>
        <v>0.98440000000000005</v>
      </c>
      <c r="R79" s="161">
        <f>IF($A$2=1,'mil mi val'!Q63,'mil mi val'!Q166)</f>
        <v>0.9859</v>
      </c>
      <c r="S79" s="161">
        <f>IF($A$2=1,'mil mi val'!R63,'mil mi val'!R166)</f>
        <v>0.9859</v>
      </c>
      <c r="T79" s="161">
        <f>IF($A$2=1,'mil mi val'!S63,'mil mi val'!S166)</f>
        <v>0.9859</v>
      </c>
      <c r="U79" s="161">
        <f>IF($A$2=1,'mil mi val'!T63,'mil mi val'!T166)</f>
        <v>0.9859</v>
      </c>
      <c r="V79" s="161">
        <f>IF($A$2=1,'mil mi val'!U63,'mil mi val'!U166)</f>
        <v>0.9859</v>
      </c>
      <c r="W79" s="161">
        <f>IF($A$2=1,'mil mi val'!V63,'mil mi val'!V166)</f>
        <v>0.9859</v>
      </c>
      <c r="X79" s="161">
        <f>IF($A$2=1,'mil mi val'!W63,'mil mi val'!W166)</f>
        <v>0.9859</v>
      </c>
      <c r="Y79" s="161">
        <f>IF($A$2=1,'mil mi val'!X63,'mil mi val'!X166)</f>
        <v>0.9859</v>
      </c>
      <c r="Z79" s="161">
        <f>IF($A$2=1,'mil mi val'!Y63,'mil mi val'!Y166)</f>
        <v>0.9859</v>
      </c>
      <c r="AA79" s="161">
        <f>IF($A$2=1,'mil mi val'!Z63,'mil mi val'!Z166)</f>
        <v>0.9859</v>
      </c>
      <c r="AB79" s="161">
        <f>IF($A$2=1,'mil mi val'!AA63,'mil mi val'!AA166)</f>
        <v>0.9859</v>
      </c>
      <c r="AC79" s="161">
        <f>IF($A$2=1,'mil mi val'!AB63,'mil mi val'!AB166)</f>
        <v>0.9859</v>
      </c>
      <c r="AD79" s="161">
        <f>IF($A$2=1,'mil mi val'!AC63,'mil mi val'!AC166)</f>
        <v>0.9859</v>
      </c>
      <c r="AE79" s="161">
        <f>IF($A$2=1,'mil mi val'!AD63,'mil mi val'!AD166)</f>
        <v>0.9859</v>
      </c>
      <c r="AF79" s="161">
        <f>IF($A$2=1,'mil mi val'!AE63,'mil mi val'!AE166)</f>
        <v>0.9859</v>
      </c>
      <c r="AG79" s="161">
        <f>IF($A$2=1,'mil mi val'!AF63,'mil mi val'!AF166)</f>
        <v>0.9859</v>
      </c>
      <c r="AH79" s="161">
        <f>IF($A$2=1,'mil mi val'!AG63,'mil mi val'!AG166)</f>
        <v>0.9859</v>
      </c>
      <c r="AI79" s="161">
        <f>IF($A$2=1,'mil mi val'!AH63,'mil mi val'!AH166)</f>
        <v>0.9859</v>
      </c>
      <c r="AJ79" s="161">
        <f>IF($A$2=1,'mil mi val'!AI63,'mil mi val'!AI166)</f>
        <v>0.9859</v>
      </c>
      <c r="AK79" s="161">
        <f>IF($A$2=1,'mil mi val'!AJ63,'mil mi val'!AJ166)</f>
        <v>0.9859</v>
      </c>
      <c r="AL79" s="161">
        <f>IF($A$2=1,'mil mi val'!AK63,'mil mi val'!AK166)</f>
        <v>0.9859</v>
      </c>
      <c r="AM79" s="161">
        <f>IF($A$2=1,'mil mi val'!AL63,'mil mi val'!AL166)</f>
        <v>0.9859</v>
      </c>
      <c r="AN79" s="161">
        <f>IF($A$2=1,'mil mi val'!AM63,'mil mi val'!AM166)</f>
        <v>0.9859</v>
      </c>
      <c r="AO79" s="161">
        <f>IF($A$2=1,'mil mi val'!AN63,'mil mi val'!AN166)</f>
        <v>0.9859</v>
      </c>
      <c r="AP79" s="161">
        <f>IF($A$2=1,'mil mi val'!AO63,'mil mi val'!AO166)</f>
        <v>0.9859</v>
      </c>
      <c r="AQ79" s="161">
        <f>IF($A$2=1,'mil mi val'!AP63,'mil mi val'!AP166)</f>
        <v>0.9859</v>
      </c>
      <c r="AR79" s="161">
        <f>IF($A$2=1,'mil mi val'!AQ63,'mil mi val'!AQ166)</f>
        <v>0.9859</v>
      </c>
      <c r="AS79" s="161">
        <f>IF($A$2=1,'mil mi val'!AR63,'mil mi val'!AR166)</f>
        <v>0.9859</v>
      </c>
      <c r="AT79" s="161">
        <f>IF($A$2=1,'mil mi val'!AS63,'mil mi val'!AS166)</f>
        <v>0.9859</v>
      </c>
      <c r="AU79" s="161">
        <f>IF($A$2=1,'mil mi val'!AT63,'mil mi val'!AT166)</f>
        <v>0.9859</v>
      </c>
      <c r="AV79" s="161">
        <f>IF($A$2=1,'mil mi val'!AU63,'mil mi val'!AU166)</f>
        <v>0.9859</v>
      </c>
      <c r="AW79" s="161">
        <f>IF($A$2=1,'mil mi val'!AV63,'mil mi val'!AV166)</f>
        <v>0.9859</v>
      </c>
      <c r="AX79" s="161">
        <f>IF($A$2=1,'mil mi val'!AW63,'mil mi val'!AW166)</f>
        <v>0.9859</v>
      </c>
      <c r="AY79" s="161">
        <f>IF($A$2=1,'mil mi val'!AX63,'mil mi val'!AX166)</f>
        <v>0.9859</v>
      </c>
      <c r="AZ79" s="161">
        <f>IF($A$2=1,'mil mi val'!AY63,'mil mi val'!AY166)</f>
        <v>0.9859</v>
      </c>
      <c r="BA79" s="161">
        <f>IF($A$2=1,'mil mi val'!AZ63,'mil mi val'!AZ166)</f>
        <v>0.9859</v>
      </c>
      <c r="BB79" s="161">
        <f>IF($A$2=1,'mil mi val'!BA63,'mil mi val'!BA166)</f>
        <v>0.9859</v>
      </c>
      <c r="BC79" s="161">
        <f>IF($A$2=1,'mil mi val'!BB63,'mil mi val'!BB166)</f>
        <v>0.9859</v>
      </c>
      <c r="BD79" s="161">
        <f>IF($A$2=1,'mil mi val'!BC63,'mil mi val'!BC166)</f>
        <v>0.9859</v>
      </c>
      <c r="BE79" s="161">
        <f>IF($A$2=1,'mil mi val'!BD63,'mil mi val'!BD166)</f>
        <v>0.9859</v>
      </c>
      <c r="BF79" s="161">
        <f>IF($A$2=1,'mil mi val'!BE63,'mil mi val'!BE166)</f>
        <v>0.9859</v>
      </c>
      <c r="BG79" s="161">
        <f>IF($A$2=1,'mil mi val'!BF63,'mil mi val'!BF166)</f>
        <v>0.9859</v>
      </c>
      <c r="BH79" s="161">
        <f>IF($A$2=1,'mil mi val'!BG63,'mil mi val'!BG166)</f>
        <v>0.9859</v>
      </c>
      <c r="BI79" s="161">
        <f>IF($A$2=1,'mil mi val'!BH63,'mil mi val'!BH166)</f>
        <v>0.9859</v>
      </c>
      <c r="BJ79" s="161">
        <f>IF($A$2=1,'mil mi val'!BI63,'mil mi val'!BI166)</f>
        <v>0.9859</v>
      </c>
      <c r="BK79" s="161">
        <f>IF($A$2=1,'mil mi val'!BJ63,'mil mi val'!BJ166)</f>
        <v>0.9859</v>
      </c>
      <c r="BL79" s="161">
        <f>IF($A$2=1,'mil mi val'!BK63,'mil mi val'!BK166)</f>
        <v>0.9859</v>
      </c>
      <c r="BM79" s="161">
        <f>IF($A$2=1,'mil mi val'!BL63,'mil mi val'!BL166)</f>
        <v>0.9859</v>
      </c>
      <c r="BN79" s="161">
        <f>IF($A$2=1,'mil mi val'!BM63,'mil mi val'!BM166)</f>
        <v>0.9859</v>
      </c>
      <c r="BO79" s="161">
        <f>IF($A$2=1,'mil mi val'!BN63,'mil mi val'!BN166)</f>
        <v>0.9859</v>
      </c>
      <c r="BP79" s="161">
        <f>IF($A$2=1,'mil mi val'!BO63,'mil mi val'!BO166)</f>
        <v>0.9859</v>
      </c>
      <c r="BQ79" s="161">
        <f>IF($A$2=1,'mil mi val'!BP63,'mil mi val'!BP166)</f>
        <v>0.9859</v>
      </c>
      <c r="BR79" s="161">
        <f>IF($A$2=1,'mil mi val'!BQ63,'mil mi val'!BQ166)</f>
        <v>0.9859</v>
      </c>
      <c r="BS79" s="161">
        <f>IF($A$2=1,'mil mi val'!BR63,'mil mi val'!BR166)</f>
        <v>0.9859</v>
      </c>
      <c r="BT79" s="161">
        <f>IF($A$2=1,'mil mi val'!BS63,'mil mi val'!BS166)</f>
        <v>0.9859</v>
      </c>
      <c r="BU79" s="161">
        <f>IF($A$2=1,'mil mi val'!BT63,'mil mi val'!BT166)</f>
        <v>0.9859</v>
      </c>
      <c r="BV79" s="161">
        <f>IF($A$2=1,'mil mi val'!BU63,'mil mi val'!BU166)</f>
        <v>0.9859</v>
      </c>
      <c r="BW79" s="161">
        <f>IF($A$2=1,'mil mi val'!BV63,'mil mi val'!BV166)</f>
        <v>0.9859</v>
      </c>
      <c r="BX79" s="161">
        <f>IF($A$2=1,'mil mi val'!BW63,'mil mi val'!BW166)</f>
        <v>0.9859</v>
      </c>
      <c r="BY79" s="161">
        <f>IF($A$2=1,'mil mi val'!BX63,'mil mi val'!BX166)</f>
        <v>0.9859</v>
      </c>
      <c r="BZ79" s="161">
        <f>IF($A$2=1,'mil mi val'!BY63,'mil mi val'!BY166)</f>
        <v>0.9859</v>
      </c>
      <c r="CA79" s="161">
        <f>IF($A$2=1,'mil mi val'!BZ63,'mil mi val'!BZ166)</f>
        <v>0.9859</v>
      </c>
      <c r="CB79" s="161">
        <f>IF($A$2=1,'mil mi val'!CA63,'mil mi val'!CA166)</f>
        <v>0.9859</v>
      </c>
      <c r="CC79" s="161">
        <f>IF($A$2=1,'mil mi val'!CB63,'mil mi val'!CB166)</f>
        <v>0.9859</v>
      </c>
      <c r="CD79" s="161">
        <f>IF($A$2=1,'mil mi val'!CC63,'mil mi val'!CC166)</f>
        <v>0.9859</v>
      </c>
      <c r="CE79" s="161">
        <f>IF($A$2=1,'mil mi val'!CD63,'mil mi val'!CD166)</f>
        <v>0.9859</v>
      </c>
      <c r="CF79" s="161">
        <f>IF($A$2=1,'mil mi val'!CE63,'mil mi val'!CE166)</f>
        <v>0.9859</v>
      </c>
      <c r="CG79" s="161">
        <f>IF($A$2=1,'mil mi val'!CF63,'mil mi val'!CF166)</f>
        <v>0.9859</v>
      </c>
      <c r="CH79" s="161">
        <f>IF($A$2=1,'mil mi val'!CG63,'mil mi val'!CG166)</f>
        <v>0.9859</v>
      </c>
      <c r="CI79" s="161">
        <f>IF($A$2=1,'mil mi val'!CH63,'mil mi val'!CH166)</f>
        <v>0.9859</v>
      </c>
      <c r="CJ79" s="161">
        <f>IF($A$2=1,'mil mi val'!CI63,'mil mi val'!CI166)</f>
        <v>0.9859</v>
      </c>
      <c r="CK79" s="161">
        <f>IF($A$2=1,'mil mi val'!CJ63,'mil mi val'!CJ166)</f>
        <v>0.9859</v>
      </c>
      <c r="CL79" s="161">
        <f>IF($A$2=1,'mil mi val'!CK63,'mil mi val'!CK166)</f>
        <v>0.9859</v>
      </c>
      <c r="CM79" s="161">
        <f>IF($A$2=1,'mil mi val'!CL63,'mil mi val'!CL166)</f>
        <v>0.9859</v>
      </c>
      <c r="CN79" s="161">
        <f>IF($A$2=1,'mil mi val'!CM63,'mil mi val'!CM166)</f>
        <v>0.9859</v>
      </c>
      <c r="CO79" s="161">
        <f>IF($A$2=1,'mil mi val'!CN63,'mil mi val'!CN166)</f>
        <v>0.9859</v>
      </c>
      <c r="CP79" s="161">
        <f>IF($A$2=1,'mil mi val'!CO63,'mil mi val'!CO166)</f>
        <v>0.9859</v>
      </c>
      <c r="CQ79" s="161">
        <f>IF($A$2=1,'mil mi val'!CP63,'mil mi val'!CP166)</f>
        <v>0.9859</v>
      </c>
      <c r="CR79" s="161">
        <f>IF($A$2=1,'mil mi val'!CQ63,'mil mi val'!CQ166)</f>
        <v>0.9859</v>
      </c>
      <c r="CS79" s="161">
        <f>IF($A$2=1,'mil mi val'!CR63,'mil mi val'!CR166)</f>
        <v>0.9859</v>
      </c>
      <c r="CT79" s="161">
        <f>IF($A$2=1,'mil mi val'!CS63,'mil mi val'!CS166)</f>
        <v>0.9859</v>
      </c>
      <c r="CU79" s="161">
        <f>IF($A$2=1,'mil mi val'!CT63,'mil mi val'!CT166)</f>
        <v>0.9859</v>
      </c>
      <c r="CV79" s="161">
        <f>IF($A$2=1,'mil mi val'!CU63,'mil mi val'!CU166)</f>
        <v>0.9859</v>
      </c>
      <c r="CW79" s="161">
        <f>IF($A$2=1,'mil mi val'!CV63,'mil mi val'!CV166)</f>
        <v>0.9859</v>
      </c>
      <c r="CX79" s="161">
        <f>IF($A$2=1,'mil mi val'!CW63,'mil mi val'!CW166)</f>
        <v>0.9859</v>
      </c>
      <c r="CY79" s="161">
        <f>IF($A$2=1,'mil mi val'!CX63,'mil mi val'!CX166)</f>
        <v>0.9859</v>
      </c>
      <c r="CZ79" s="161">
        <f>IF($A$2=1,'mil mi val'!CY63,'mil mi val'!CY166)</f>
        <v>0.9859</v>
      </c>
      <c r="DA79" s="161">
        <f>IF($A$2=1,'mil mi val'!CZ63,'mil mi val'!CZ166)</f>
        <v>0.9859</v>
      </c>
      <c r="DB79" s="161">
        <f>IF($A$2=1,'mil mi val'!DA63,'mil mi val'!DA166)</f>
        <v>0.9859</v>
      </c>
      <c r="DC79" s="161">
        <f>IF($A$2=1,'mil mi val'!DB63,'mil mi val'!DB166)</f>
        <v>0.9859</v>
      </c>
      <c r="DD79" s="161">
        <f>IF($A$2=1,'mil mi val'!DC63,'mil mi val'!DC166)</f>
        <v>0</v>
      </c>
      <c r="DE79" s="161">
        <f>IF($A$2=1,'mil mi val'!DD63,'mil mi val'!DD166)</f>
        <v>0</v>
      </c>
      <c r="DF79" s="161">
        <f>IF($A$2=1,'mil mi val'!DE63,'mil mi val'!DE166)</f>
        <v>0</v>
      </c>
    </row>
    <row r="80" spans="2:110" ht="14.5" x14ac:dyDescent="0.35">
      <c r="B80" s="149">
        <v>75</v>
      </c>
      <c r="C80" s="161">
        <f>IF($A$2=1,'mil mi val'!B64,'mil mi val'!B167)</f>
        <v>1</v>
      </c>
      <c r="D80" s="161">
        <f>IF($A$2=1,'mil mi val'!C64,'mil mi val'!C167)</f>
        <v>0.98419999999999996</v>
      </c>
      <c r="E80" s="161">
        <f>IF($A$2=1,'mil mi val'!D64,'mil mi val'!D167)</f>
        <v>0.98370000000000002</v>
      </c>
      <c r="F80" s="161">
        <f>IF($A$2=1,'mil mi val'!E64,'mil mi val'!E167)</f>
        <v>0.98350000000000004</v>
      </c>
      <c r="G80" s="161">
        <f>IF($A$2=1,'mil mi val'!F64,'mil mi val'!F167)</f>
        <v>0.98340000000000005</v>
      </c>
      <c r="H80" s="161">
        <f>IF($A$2=1,'mil mi val'!G64,'mil mi val'!G167)</f>
        <v>0.98350000000000004</v>
      </c>
      <c r="I80" s="161">
        <f>IF($A$2=1,'mil mi val'!H64,'mil mi val'!H167)</f>
        <v>0.98370000000000002</v>
      </c>
      <c r="J80" s="161">
        <f>IF($A$2=1,'mil mi val'!I64,'mil mi val'!I167)</f>
        <v>0.98409999999999997</v>
      </c>
      <c r="K80" s="161">
        <f>IF($A$2=1,'mil mi val'!J64,'mil mi val'!J167)</f>
        <v>0.98440000000000005</v>
      </c>
      <c r="L80" s="161">
        <f>IF($A$2=1,'mil mi val'!K64,'mil mi val'!K167)</f>
        <v>0.98480000000000001</v>
      </c>
      <c r="M80" s="161">
        <f>IF($A$2=1,'mil mi val'!L64,'mil mi val'!L167)</f>
        <v>0.98509999999999998</v>
      </c>
      <c r="N80" s="161">
        <f>IF($A$2=1,'mil mi val'!M64,'mil mi val'!M167)</f>
        <v>0.98540000000000005</v>
      </c>
      <c r="O80" s="161">
        <f>IF($A$2=1,'mil mi val'!N64,'mil mi val'!N167)</f>
        <v>0.98540000000000005</v>
      </c>
      <c r="P80" s="161">
        <f>IF($A$2=1,'mil mi val'!O64,'mil mi val'!O167)</f>
        <v>0.98540000000000005</v>
      </c>
      <c r="Q80" s="161">
        <f>IF($A$2=1,'mil mi val'!P64,'mil mi val'!P167)</f>
        <v>0.98509999999999998</v>
      </c>
      <c r="R80" s="161">
        <f>IF($A$2=1,'mil mi val'!Q64,'mil mi val'!Q167)</f>
        <v>0.98670000000000002</v>
      </c>
      <c r="S80" s="161">
        <f>IF($A$2=1,'mil mi val'!R64,'mil mi val'!R167)</f>
        <v>0.98670000000000002</v>
      </c>
      <c r="T80" s="161">
        <f>IF($A$2=1,'mil mi val'!S64,'mil mi val'!S167)</f>
        <v>0.98670000000000002</v>
      </c>
      <c r="U80" s="161">
        <f>IF($A$2=1,'mil mi val'!T64,'mil mi val'!T167)</f>
        <v>0.98670000000000002</v>
      </c>
      <c r="V80" s="161">
        <f>IF($A$2=1,'mil mi val'!U64,'mil mi val'!U167)</f>
        <v>0.98670000000000002</v>
      </c>
      <c r="W80" s="161">
        <f>IF($A$2=1,'mil mi val'!V64,'mil mi val'!V167)</f>
        <v>0.98670000000000002</v>
      </c>
      <c r="X80" s="161">
        <f>IF($A$2=1,'mil mi val'!W64,'mil mi val'!W167)</f>
        <v>0.98670000000000002</v>
      </c>
      <c r="Y80" s="161">
        <f>IF($A$2=1,'mil mi val'!X64,'mil mi val'!X167)</f>
        <v>0.98670000000000002</v>
      </c>
      <c r="Z80" s="161">
        <f>IF($A$2=1,'mil mi val'!Y64,'mil mi val'!Y167)</f>
        <v>0.98670000000000002</v>
      </c>
      <c r="AA80" s="161">
        <f>IF($A$2=1,'mil mi val'!Z64,'mil mi val'!Z167)</f>
        <v>0.98670000000000002</v>
      </c>
      <c r="AB80" s="161">
        <f>IF($A$2=1,'mil mi val'!AA64,'mil mi val'!AA167)</f>
        <v>0.98670000000000002</v>
      </c>
      <c r="AC80" s="161">
        <f>IF($A$2=1,'mil mi val'!AB64,'mil mi val'!AB167)</f>
        <v>0.98670000000000002</v>
      </c>
      <c r="AD80" s="161">
        <f>IF($A$2=1,'mil mi val'!AC64,'mil mi val'!AC167)</f>
        <v>0.98670000000000002</v>
      </c>
      <c r="AE80" s="161">
        <f>IF($A$2=1,'mil mi val'!AD64,'mil mi val'!AD167)</f>
        <v>0.98670000000000002</v>
      </c>
      <c r="AF80" s="161">
        <f>IF($A$2=1,'mil mi val'!AE64,'mil mi val'!AE167)</f>
        <v>0.98670000000000002</v>
      </c>
      <c r="AG80" s="161">
        <f>IF($A$2=1,'mil mi val'!AF64,'mil mi val'!AF167)</f>
        <v>0.98670000000000002</v>
      </c>
      <c r="AH80" s="161">
        <f>IF($A$2=1,'mil mi val'!AG64,'mil mi val'!AG167)</f>
        <v>0.98670000000000002</v>
      </c>
      <c r="AI80" s="161">
        <f>IF($A$2=1,'mil mi val'!AH64,'mil mi val'!AH167)</f>
        <v>0.98670000000000002</v>
      </c>
      <c r="AJ80" s="161">
        <f>IF($A$2=1,'mil mi val'!AI64,'mil mi val'!AI167)</f>
        <v>0.98670000000000002</v>
      </c>
      <c r="AK80" s="161">
        <f>IF($A$2=1,'mil mi val'!AJ64,'mil mi val'!AJ167)</f>
        <v>0.98670000000000002</v>
      </c>
      <c r="AL80" s="161">
        <f>IF($A$2=1,'mil mi val'!AK64,'mil mi val'!AK167)</f>
        <v>0.98670000000000002</v>
      </c>
      <c r="AM80" s="161">
        <f>IF($A$2=1,'mil mi val'!AL64,'mil mi val'!AL167)</f>
        <v>0.98670000000000002</v>
      </c>
      <c r="AN80" s="161">
        <f>IF($A$2=1,'mil mi val'!AM64,'mil mi val'!AM167)</f>
        <v>0.98670000000000002</v>
      </c>
      <c r="AO80" s="161">
        <f>IF($A$2=1,'mil mi val'!AN64,'mil mi val'!AN167)</f>
        <v>0.98670000000000002</v>
      </c>
      <c r="AP80" s="161">
        <f>IF($A$2=1,'mil mi val'!AO64,'mil mi val'!AO167)</f>
        <v>0.98670000000000002</v>
      </c>
      <c r="AQ80" s="161">
        <f>IF($A$2=1,'mil mi val'!AP64,'mil mi val'!AP167)</f>
        <v>0.98670000000000002</v>
      </c>
      <c r="AR80" s="161">
        <f>IF($A$2=1,'mil mi val'!AQ64,'mil mi val'!AQ167)</f>
        <v>0.98670000000000002</v>
      </c>
      <c r="AS80" s="161">
        <f>IF($A$2=1,'mil mi val'!AR64,'mil mi val'!AR167)</f>
        <v>0.98670000000000002</v>
      </c>
      <c r="AT80" s="161">
        <f>IF($A$2=1,'mil mi val'!AS64,'mil mi val'!AS167)</f>
        <v>0.98670000000000002</v>
      </c>
      <c r="AU80" s="161">
        <f>IF($A$2=1,'mil mi val'!AT64,'mil mi val'!AT167)</f>
        <v>0.98670000000000002</v>
      </c>
      <c r="AV80" s="161">
        <f>IF($A$2=1,'mil mi val'!AU64,'mil mi val'!AU167)</f>
        <v>0.98670000000000002</v>
      </c>
      <c r="AW80" s="161">
        <f>IF($A$2=1,'mil mi val'!AV64,'mil mi val'!AV167)</f>
        <v>0.98670000000000002</v>
      </c>
      <c r="AX80" s="161">
        <f>IF($A$2=1,'mil mi val'!AW64,'mil mi val'!AW167)</f>
        <v>0.98670000000000002</v>
      </c>
      <c r="AY80" s="161">
        <f>IF($A$2=1,'mil mi val'!AX64,'mil mi val'!AX167)</f>
        <v>0.98670000000000002</v>
      </c>
      <c r="AZ80" s="161">
        <f>IF($A$2=1,'mil mi val'!AY64,'mil mi val'!AY167)</f>
        <v>0.98670000000000002</v>
      </c>
      <c r="BA80" s="161">
        <f>IF($A$2=1,'mil mi val'!AZ64,'mil mi val'!AZ167)</f>
        <v>0.98670000000000002</v>
      </c>
      <c r="BB80" s="161">
        <f>IF($A$2=1,'mil mi val'!BA64,'mil mi val'!BA167)</f>
        <v>0.98670000000000002</v>
      </c>
      <c r="BC80" s="161">
        <f>IF($A$2=1,'mil mi val'!BB64,'mil mi val'!BB167)</f>
        <v>0.98670000000000002</v>
      </c>
      <c r="BD80" s="161">
        <f>IF($A$2=1,'mil mi val'!BC64,'mil mi val'!BC167)</f>
        <v>0.98670000000000002</v>
      </c>
      <c r="BE80" s="161">
        <f>IF($A$2=1,'mil mi val'!BD64,'mil mi val'!BD167)</f>
        <v>0.98670000000000002</v>
      </c>
      <c r="BF80" s="161">
        <f>IF($A$2=1,'mil mi val'!BE64,'mil mi val'!BE167)</f>
        <v>0.98670000000000002</v>
      </c>
      <c r="BG80" s="161">
        <f>IF($A$2=1,'mil mi val'!BF64,'mil mi val'!BF167)</f>
        <v>0.98670000000000002</v>
      </c>
      <c r="BH80" s="161">
        <f>IF($A$2=1,'mil mi val'!BG64,'mil mi val'!BG167)</f>
        <v>0.98670000000000002</v>
      </c>
      <c r="BI80" s="161">
        <f>IF($A$2=1,'mil mi val'!BH64,'mil mi val'!BH167)</f>
        <v>0.98670000000000002</v>
      </c>
      <c r="BJ80" s="161">
        <f>IF($A$2=1,'mil mi val'!BI64,'mil mi val'!BI167)</f>
        <v>0.98670000000000002</v>
      </c>
      <c r="BK80" s="161">
        <f>IF($A$2=1,'mil mi val'!BJ64,'mil mi val'!BJ167)</f>
        <v>0.98670000000000002</v>
      </c>
      <c r="BL80" s="161">
        <f>IF($A$2=1,'mil mi val'!BK64,'mil mi val'!BK167)</f>
        <v>0.98670000000000002</v>
      </c>
      <c r="BM80" s="161">
        <f>IF($A$2=1,'mil mi val'!BL64,'mil mi val'!BL167)</f>
        <v>0.98670000000000002</v>
      </c>
      <c r="BN80" s="161">
        <f>IF($A$2=1,'mil mi val'!BM64,'mil mi val'!BM167)</f>
        <v>0.98670000000000002</v>
      </c>
      <c r="BO80" s="161">
        <f>IF($A$2=1,'mil mi val'!BN64,'mil mi val'!BN167)</f>
        <v>0.98670000000000002</v>
      </c>
      <c r="BP80" s="161">
        <f>IF($A$2=1,'mil mi val'!BO64,'mil mi val'!BO167)</f>
        <v>0.98670000000000002</v>
      </c>
      <c r="BQ80" s="161">
        <f>IF($A$2=1,'mil mi val'!BP64,'mil mi val'!BP167)</f>
        <v>0.98670000000000002</v>
      </c>
      <c r="BR80" s="161">
        <f>IF($A$2=1,'mil mi val'!BQ64,'mil mi val'!BQ167)</f>
        <v>0.98670000000000002</v>
      </c>
      <c r="BS80" s="161">
        <f>IF($A$2=1,'mil mi val'!BR64,'mil mi val'!BR167)</f>
        <v>0.98670000000000002</v>
      </c>
      <c r="BT80" s="161">
        <f>IF($A$2=1,'mil mi val'!BS64,'mil mi val'!BS167)</f>
        <v>0.98670000000000002</v>
      </c>
      <c r="BU80" s="161">
        <f>IF($A$2=1,'mil mi val'!BT64,'mil mi val'!BT167)</f>
        <v>0.98670000000000002</v>
      </c>
      <c r="BV80" s="161">
        <f>IF($A$2=1,'mil mi val'!BU64,'mil mi val'!BU167)</f>
        <v>0.98670000000000002</v>
      </c>
      <c r="BW80" s="161">
        <f>IF($A$2=1,'mil mi val'!BV64,'mil mi val'!BV167)</f>
        <v>0.98670000000000002</v>
      </c>
      <c r="BX80" s="161">
        <f>IF($A$2=1,'mil mi val'!BW64,'mil mi val'!BW167)</f>
        <v>0.98670000000000002</v>
      </c>
      <c r="BY80" s="161">
        <f>IF($A$2=1,'mil mi val'!BX64,'mil mi val'!BX167)</f>
        <v>0.98670000000000002</v>
      </c>
      <c r="BZ80" s="161">
        <f>IF($A$2=1,'mil mi val'!BY64,'mil mi val'!BY167)</f>
        <v>0.98670000000000002</v>
      </c>
      <c r="CA80" s="161">
        <f>IF($A$2=1,'mil mi val'!BZ64,'mil mi val'!BZ167)</f>
        <v>0.98670000000000002</v>
      </c>
      <c r="CB80" s="161">
        <f>IF($A$2=1,'mil mi val'!CA64,'mil mi val'!CA167)</f>
        <v>0.98670000000000002</v>
      </c>
      <c r="CC80" s="161">
        <f>IF($A$2=1,'mil mi val'!CB64,'mil mi val'!CB167)</f>
        <v>0.98670000000000002</v>
      </c>
      <c r="CD80" s="161">
        <f>IF($A$2=1,'mil mi val'!CC64,'mil mi val'!CC167)</f>
        <v>0.98670000000000002</v>
      </c>
      <c r="CE80" s="161">
        <f>IF($A$2=1,'mil mi val'!CD64,'mil mi val'!CD167)</f>
        <v>0.98670000000000002</v>
      </c>
      <c r="CF80" s="161">
        <f>IF($A$2=1,'mil mi val'!CE64,'mil mi val'!CE167)</f>
        <v>0.98670000000000002</v>
      </c>
      <c r="CG80" s="161">
        <f>IF($A$2=1,'mil mi val'!CF64,'mil mi val'!CF167)</f>
        <v>0.98670000000000002</v>
      </c>
      <c r="CH80" s="161">
        <f>IF($A$2=1,'mil mi val'!CG64,'mil mi val'!CG167)</f>
        <v>0.98670000000000002</v>
      </c>
      <c r="CI80" s="161">
        <f>IF($A$2=1,'mil mi val'!CH64,'mil mi val'!CH167)</f>
        <v>0.98670000000000002</v>
      </c>
      <c r="CJ80" s="161">
        <f>IF($A$2=1,'mil mi val'!CI64,'mil mi val'!CI167)</f>
        <v>0.98670000000000002</v>
      </c>
      <c r="CK80" s="161">
        <f>IF($A$2=1,'mil mi val'!CJ64,'mil mi val'!CJ167)</f>
        <v>0.98670000000000002</v>
      </c>
      <c r="CL80" s="161">
        <f>IF($A$2=1,'mil mi val'!CK64,'mil mi val'!CK167)</f>
        <v>0.98670000000000002</v>
      </c>
      <c r="CM80" s="161">
        <f>IF($A$2=1,'mil mi val'!CL64,'mil mi val'!CL167)</f>
        <v>0.98670000000000002</v>
      </c>
      <c r="CN80" s="161">
        <f>IF($A$2=1,'mil mi val'!CM64,'mil mi val'!CM167)</f>
        <v>0.98670000000000002</v>
      </c>
      <c r="CO80" s="161">
        <f>IF($A$2=1,'mil mi val'!CN64,'mil mi val'!CN167)</f>
        <v>0.98670000000000002</v>
      </c>
      <c r="CP80" s="161">
        <f>IF($A$2=1,'mil mi val'!CO64,'mil mi val'!CO167)</f>
        <v>0.98670000000000002</v>
      </c>
      <c r="CQ80" s="161">
        <f>IF($A$2=1,'mil mi val'!CP64,'mil mi val'!CP167)</f>
        <v>0.98670000000000002</v>
      </c>
      <c r="CR80" s="161">
        <f>IF($A$2=1,'mil mi val'!CQ64,'mil mi val'!CQ167)</f>
        <v>0.98670000000000002</v>
      </c>
      <c r="CS80" s="161">
        <f>IF($A$2=1,'mil mi val'!CR64,'mil mi val'!CR167)</f>
        <v>0.98670000000000002</v>
      </c>
      <c r="CT80" s="161">
        <f>IF($A$2=1,'mil mi val'!CS64,'mil mi val'!CS167)</f>
        <v>0.98670000000000002</v>
      </c>
      <c r="CU80" s="161">
        <f>IF($A$2=1,'mil mi val'!CT64,'mil mi val'!CT167)</f>
        <v>0.98670000000000002</v>
      </c>
      <c r="CV80" s="161">
        <f>IF($A$2=1,'mil mi val'!CU64,'mil mi val'!CU167)</f>
        <v>0.98670000000000002</v>
      </c>
      <c r="CW80" s="161">
        <f>IF($A$2=1,'mil mi val'!CV64,'mil mi val'!CV167)</f>
        <v>0.98670000000000002</v>
      </c>
      <c r="CX80" s="161">
        <f>IF($A$2=1,'mil mi val'!CW64,'mil mi val'!CW167)</f>
        <v>0.98670000000000002</v>
      </c>
      <c r="CY80" s="161">
        <f>IF($A$2=1,'mil mi val'!CX64,'mil mi val'!CX167)</f>
        <v>0.98670000000000002</v>
      </c>
      <c r="CZ80" s="161">
        <f>IF($A$2=1,'mil mi val'!CY64,'mil mi val'!CY167)</f>
        <v>0.98670000000000002</v>
      </c>
      <c r="DA80" s="161">
        <f>IF($A$2=1,'mil mi val'!CZ64,'mil mi val'!CZ167)</f>
        <v>0.98670000000000002</v>
      </c>
      <c r="DB80" s="161">
        <f>IF($A$2=1,'mil mi val'!DA64,'mil mi val'!DA167)</f>
        <v>0.98670000000000002</v>
      </c>
      <c r="DC80" s="161">
        <f>IF($A$2=1,'mil mi val'!DB64,'mil mi val'!DB167)</f>
        <v>0.98670000000000002</v>
      </c>
      <c r="DD80" s="161">
        <f>IF($A$2=1,'mil mi val'!DC64,'mil mi val'!DC167)</f>
        <v>0</v>
      </c>
      <c r="DE80" s="161">
        <f>IF($A$2=1,'mil mi val'!DD64,'mil mi val'!DD167)</f>
        <v>0</v>
      </c>
      <c r="DF80" s="161">
        <f>IF($A$2=1,'mil mi val'!DE64,'mil mi val'!DE167)</f>
        <v>0</v>
      </c>
    </row>
    <row r="81" spans="2:110" ht="14.5" x14ac:dyDescent="0.35">
      <c r="B81" s="149">
        <v>76</v>
      </c>
      <c r="C81" s="161">
        <f>IF($A$2=1,'mil mi val'!B65,'mil mi val'!B168)</f>
        <v>1</v>
      </c>
      <c r="D81" s="161">
        <f>IF($A$2=1,'mil mi val'!C65,'mil mi val'!C168)</f>
        <v>0.98540000000000005</v>
      </c>
      <c r="E81" s="161">
        <f>IF($A$2=1,'mil mi val'!D65,'mil mi val'!D168)</f>
        <v>0.9849</v>
      </c>
      <c r="F81" s="161">
        <f>IF($A$2=1,'mil mi val'!E65,'mil mi val'!E168)</f>
        <v>0.98450000000000004</v>
      </c>
      <c r="G81" s="161">
        <f>IF($A$2=1,'mil mi val'!F65,'mil mi val'!F168)</f>
        <v>0.98440000000000005</v>
      </c>
      <c r="H81" s="161">
        <f>IF($A$2=1,'mil mi val'!G65,'mil mi val'!G168)</f>
        <v>0.98440000000000005</v>
      </c>
      <c r="I81" s="161">
        <f>IF($A$2=1,'mil mi val'!H65,'mil mi val'!H168)</f>
        <v>0.98460000000000003</v>
      </c>
      <c r="J81" s="161">
        <f>IF($A$2=1,'mil mi val'!I65,'mil mi val'!I168)</f>
        <v>0.98480000000000001</v>
      </c>
      <c r="K81" s="161">
        <f>IF($A$2=1,'mil mi val'!J65,'mil mi val'!J168)</f>
        <v>0.98519999999999996</v>
      </c>
      <c r="L81" s="161">
        <f>IF($A$2=1,'mil mi val'!K65,'mil mi val'!K168)</f>
        <v>0.98550000000000004</v>
      </c>
      <c r="M81" s="161">
        <f>IF($A$2=1,'mil mi val'!L65,'mil mi val'!L168)</f>
        <v>0.98580000000000001</v>
      </c>
      <c r="N81" s="161">
        <f>IF($A$2=1,'mil mi val'!M65,'mil mi val'!M168)</f>
        <v>0.98599999999999999</v>
      </c>
      <c r="O81" s="161">
        <f>IF($A$2=1,'mil mi val'!N65,'mil mi val'!N168)</f>
        <v>0.98609999999999998</v>
      </c>
      <c r="P81" s="161">
        <f>IF($A$2=1,'mil mi val'!O65,'mil mi val'!O168)</f>
        <v>0.98599999999999999</v>
      </c>
      <c r="Q81" s="161">
        <f>IF($A$2=1,'mil mi val'!P65,'mil mi val'!P168)</f>
        <v>0.98580000000000001</v>
      </c>
      <c r="R81" s="161">
        <f>IF($A$2=1,'mil mi val'!Q65,'mil mi val'!Q168)</f>
        <v>0.98740000000000006</v>
      </c>
      <c r="S81" s="161">
        <f>IF($A$2=1,'mil mi val'!R65,'mil mi val'!R168)</f>
        <v>0.98740000000000006</v>
      </c>
      <c r="T81" s="161">
        <f>IF($A$2=1,'mil mi val'!S65,'mil mi val'!S168)</f>
        <v>0.98740000000000006</v>
      </c>
      <c r="U81" s="161">
        <f>IF($A$2=1,'mil mi val'!T65,'mil mi val'!T168)</f>
        <v>0.98740000000000006</v>
      </c>
      <c r="V81" s="161">
        <f>IF($A$2=1,'mil mi val'!U65,'mil mi val'!U168)</f>
        <v>0.98740000000000006</v>
      </c>
      <c r="W81" s="161">
        <f>IF($A$2=1,'mil mi val'!V65,'mil mi val'!V168)</f>
        <v>0.98740000000000006</v>
      </c>
      <c r="X81" s="161">
        <f>IF($A$2=1,'mil mi val'!W65,'mil mi val'!W168)</f>
        <v>0.98740000000000006</v>
      </c>
      <c r="Y81" s="161">
        <f>IF($A$2=1,'mil mi val'!X65,'mil mi val'!X168)</f>
        <v>0.98740000000000006</v>
      </c>
      <c r="Z81" s="161">
        <f>IF($A$2=1,'mil mi val'!Y65,'mil mi val'!Y168)</f>
        <v>0.98740000000000006</v>
      </c>
      <c r="AA81" s="161">
        <f>IF($A$2=1,'mil mi val'!Z65,'mil mi val'!Z168)</f>
        <v>0.98740000000000006</v>
      </c>
      <c r="AB81" s="161">
        <f>IF($A$2=1,'mil mi val'!AA65,'mil mi val'!AA168)</f>
        <v>0.98740000000000006</v>
      </c>
      <c r="AC81" s="161">
        <f>IF($A$2=1,'mil mi val'!AB65,'mil mi val'!AB168)</f>
        <v>0.98740000000000006</v>
      </c>
      <c r="AD81" s="161">
        <f>IF($A$2=1,'mil mi val'!AC65,'mil mi val'!AC168)</f>
        <v>0.98740000000000006</v>
      </c>
      <c r="AE81" s="161">
        <f>IF($A$2=1,'mil mi val'!AD65,'mil mi val'!AD168)</f>
        <v>0.98740000000000006</v>
      </c>
      <c r="AF81" s="161">
        <f>IF($A$2=1,'mil mi val'!AE65,'mil mi val'!AE168)</f>
        <v>0.98740000000000006</v>
      </c>
      <c r="AG81" s="161">
        <f>IF($A$2=1,'mil mi val'!AF65,'mil mi val'!AF168)</f>
        <v>0.98740000000000006</v>
      </c>
      <c r="AH81" s="161">
        <f>IF($A$2=1,'mil mi val'!AG65,'mil mi val'!AG168)</f>
        <v>0.98740000000000006</v>
      </c>
      <c r="AI81" s="161">
        <f>IF($A$2=1,'mil mi val'!AH65,'mil mi val'!AH168)</f>
        <v>0.98740000000000006</v>
      </c>
      <c r="AJ81" s="161">
        <f>IF($A$2=1,'mil mi val'!AI65,'mil mi val'!AI168)</f>
        <v>0.98740000000000006</v>
      </c>
      <c r="AK81" s="161">
        <f>IF($A$2=1,'mil mi val'!AJ65,'mil mi val'!AJ168)</f>
        <v>0.98740000000000006</v>
      </c>
      <c r="AL81" s="161">
        <f>IF($A$2=1,'mil mi val'!AK65,'mil mi val'!AK168)</f>
        <v>0.98740000000000006</v>
      </c>
      <c r="AM81" s="161">
        <f>IF($A$2=1,'mil mi val'!AL65,'mil mi val'!AL168)</f>
        <v>0.98740000000000006</v>
      </c>
      <c r="AN81" s="161">
        <f>IF($A$2=1,'mil mi val'!AM65,'mil mi val'!AM168)</f>
        <v>0.98740000000000006</v>
      </c>
      <c r="AO81" s="161">
        <f>IF($A$2=1,'mil mi val'!AN65,'mil mi val'!AN168)</f>
        <v>0.98740000000000006</v>
      </c>
      <c r="AP81" s="161">
        <f>IF($A$2=1,'mil mi val'!AO65,'mil mi val'!AO168)</f>
        <v>0.98740000000000006</v>
      </c>
      <c r="AQ81" s="161">
        <f>IF($A$2=1,'mil mi val'!AP65,'mil mi val'!AP168)</f>
        <v>0.98740000000000006</v>
      </c>
      <c r="AR81" s="161">
        <f>IF($A$2=1,'mil mi val'!AQ65,'mil mi val'!AQ168)</f>
        <v>0.98740000000000006</v>
      </c>
      <c r="AS81" s="161">
        <f>IF($A$2=1,'mil mi val'!AR65,'mil mi val'!AR168)</f>
        <v>0.98740000000000006</v>
      </c>
      <c r="AT81" s="161">
        <f>IF($A$2=1,'mil mi val'!AS65,'mil mi val'!AS168)</f>
        <v>0.98740000000000006</v>
      </c>
      <c r="AU81" s="161">
        <f>IF($A$2=1,'mil mi val'!AT65,'mil mi val'!AT168)</f>
        <v>0.98740000000000006</v>
      </c>
      <c r="AV81" s="161">
        <f>IF($A$2=1,'mil mi val'!AU65,'mil mi val'!AU168)</f>
        <v>0.98740000000000006</v>
      </c>
      <c r="AW81" s="161">
        <f>IF($A$2=1,'mil mi val'!AV65,'mil mi val'!AV168)</f>
        <v>0.98740000000000006</v>
      </c>
      <c r="AX81" s="161">
        <f>IF($A$2=1,'mil mi val'!AW65,'mil mi val'!AW168)</f>
        <v>0.98740000000000006</v>
      </c>
      <c r="AY81" s="161">
        <f>IF($A$2=1,'mil mi val'!AX65,'mil mi val'!AX168)</f>
        <v>0.98740000000000006</v>
      </c>
      <c r="AZ81" s="161">
        <f>IF($A$2=1,'mil mi val'!AY65,'mil mi val'!AY168)</f>
        <v>0.98740000000000006</v>
      </c>
      <c r="BA81" s="161">
        <f>IF($A$2=1,'mil mi val'!AZ65,'mil mi val'!AZ168)</f>
        <v>0.98740000000000006</v>
      </c>
      <c r="BB81" s="161">
        <f>IF($A$2=1,'mil mi val'!BA65,'mil mi val'!BA168)</f>
        <v>0.98740000000000006</v>
      </c>
      <c r="BC81" s="161">
        <f>IF($A$2=1,'mil mi val'!BB65,'mil mi val'!BB168)</f>
        <v>0.98740000000000006</v>
      </c>
      <c r="BD81" s="161">
        <f>IF($A$2=1,'mil mi val'!BC65,'mil mi val'!BC168)</f>
        <v>0.98740000000000006</v>
      </c>
      <c r="BE81" s="161">
        <f>IF($A$2=1,'mil mi val'!BD65,'mil mi val'!BD168)</f>
        <v>0.98740000000000006</v>
      </c>
      <c r="BF81" s="161">
        <f>IF($A$2=1,'mil mi val'!BE65,'mil mi val'!BE168)</f>
        <v>0.98740000000000006</v>
      </c>
      <c r="BG81" s="161">
        <f>IF($A$2=1,'mil mi val'!BF65,'mil mi val'!BF168)</f>
        <v>0.98740000000000006</v>
      </c>
      <c r="BH81" s="161">
        <f>IF($A$2=1,'mil mi val'!BG65,'mil mi val'!BG168)</f>
        <v>0.98740000000000006</v>
      </c>
      <c r="BI81" s="161">
        <f>IF($A$2=1,'mil mi val'!BH65,'mil mi val'!BH168)</f>
        <v>0.98740000000000006</v>
      </c>
      <c r="BJ81" s="161">
        <f>IF($A$2=1,'mil mi val'!BI65,'mil mi val'!BI168)</f>
        <v>0.98740000000000006</v>
      </c>
      <c r="BK81" s="161">
        <f>IF($A$2=1,'mil mi val'!BJ65,'mil mi val'!BJ168)</f>
        <v>0.98740000000000006</v>
      </c>
      <c r="BL81" s="161">
        <f>IF($A$2=1,'mil mi val'!BK65,'mil mi val'!BK168)</f>
        <v>0.98740000000000006</v>
      </c>
      <c r="BM81" s="161">
        <f>IF($A$2=1,'mil mi val'!BL65,'mil mi val'!BL168)</f>
        <v>0.98740000000000006</v>
      </c>
      <c r="BN81" s="161">
        <f>IF($A$2=1,'mil mi val'!BM65,'mil mi val'!BM168)</f>
        <v>0.98740000000000006</v>
      </c>
      <c r="BO81" s="161">
        <f>IF($A$2=1,'mil mi val'!BN65,'mil mi val'!BN168)</f>
        <v>0.98740000000000006</v>
      </c>
      <c r="BP81" s="161">
        <f>IF($A$2=1,'mil mi val'!BO65,'mil mi val'!BO168)</f>
        <v>0.98740000000000006</v>
      </c>
      <c r="BQ81" s="161">
        <f>IF($A$2=1,'mil mi val'!BP65,'mil mi val'!BP168)</f>
        <v>0.98740000000000006</v>
      </c>
      <c r="BR81" s="161">
        <f>IF($A$2=1,'mil mi val'!BQ65,'mil mi val'!BQ168)</f>
        <v>0.98740000000000006</v>
      </c>
      <c r="BS81" s="161">
        <f>IF($A$2=1,'mil mi val'!BR65,'mil mi val'!BR168)</f>
        <v>0.98740000000000006</v>
      </c>
      <c r="BT81" s="161">
        <f>IF($A$2=1,'mil mi val'!BS65,'mil mi val'!BS168)</f>
        <v>0.98740000000000006</v>
      </c>
      <c r="BU81" s="161">
        <f>IF($A$2=1,'mil mi val'!BT65,'mil mi val'!BT168)</f>
        <v>0.98740000000000006</v>
      </c>
      <c r="BV81" s="161">
        <f>IF($A$2=1,'mil mi val'!BU65,'mil mi val'!BU168)</f>
        <v>0.98740000000000006</v>
      </c>
      <c r="BW81" s="161">
        <f>IF($A$2=1,'mil mi val'!BV65,'mil mi val'!BV168)</f>
        <v>0.98740000000000006</v>
      </c>
      <c r="BX81" s="161">
        <f>IF($A$2=1,'mil mi val'!BW65,'mil mi val'!BW168)</f>
        <v>0.98740000000000006</v>
      </c>
      <c r="BY81" s="161">
        <f>IF($A$2=1,'mil mi val'!BX65,'mil mi val'!BX168)</f>
        <v>0.98740000000000006</v>
      </c>
      <c r="BZ81" s="161">
        <f>IF($A$2=1,'mil mi val'!BY65,'mil mi val'!BY168)</f>
        <v>0.98740000000000006</v>
      </c>
      <c r="CA81" s="161">
        <f>IF($A$2=1,'mil mi val'!BZ65,'mil mi val'!BZ168)</f>
        <v>0.98740000000000006</v>
      </c>
      <c r="CB81" s="161">
        <f>IF($A$2=1,'mil mi val'!CA65,'mil mi val'!CA168)</f>
        <v>0.98740000000000006</v>
      </c>
      <c r="CC81" s="161">
        <f>IF($A$2=1,'mil mi val'!CB65,'mil mi val'!CB168)</f>
        <v>0.98740000000000006</v>
      </c>
      <c r="CD81" s="161">
        <f>IF($A$2=1,'mil mi val'!CC65,'mil mi val'!CC168)</f>
        <v>0.98740000000000006</v>
      </c>
      <c r="CE81" s="161">
        <f>IF($A$2=1,'mil mi val'!CD65,'mil mi val'!CD168)</f>
        <v>0.98740000000000006</v>
      </c>
      <c r="CF81" s="161">
        <f>IF($A$2=1,'mil mi val'!CE65,'mil mi val'!CE168)</f>
        <v>0.98740000000000006</v>
      </c>
      <c r="CG81" s="161">
        <f>IF($A$2=1,'mil mi val'!CF65,'mil mi val'!CF168)</f>
        <v>0.98740000000000006</v>
      </c>
      <c r="CH81" s="161">
        <f>IF($A$2=1,'mil mi val'!CG65,'mil mi val'!CG168)</f>
        <v>0.98740000000000006</v>
      </c>
      <c r="CI81" s="161">
        <f>IF($A$2=1,'mil mi val'!CH65,'mil mi val'!CH168)</f>
        <v>0.98740000000000006</v>
      </c>
      <c r="CJ81" s="161">
        <f>IF($A$2=1,'mil mi val'!CI65,'mil mi val'!CI168)</f>
        <v>0.98740000000000006</v>
      </c>
      <c r="CK81" s="161">
        <f>IF($A$2=1,'mil mi val'!CJ65,'mil mi val'!CJ168)</f>
        <v>0.98740000000000006</v>
      </c>
      <c r="CL81" s="161">
        <f>IF($A$2=1,'mil mi val'!CK65,'mil mi val'!CK168)</f>
        <v>0.98740000000000006</v>
      </c>
      <c r="CM81" s="161">
        <f>IF($A$2=1,'mil mi val'!CL65,'mil mi val'!CL168)</f>
        <v>0.98740000000000006</v>
      </c>
      <c r="CN81" s="161">
        <f>IF($A$2=1,'mil mi val'!CM65,'mil mi val'!CM168)</f>
        <v>0.98740000000000006</v>
      </c>
      <c r="CO81" s="161">
        <f>IF($A$2=1,'mil mi val'!CN65,'mil mi val'!CN168)</f>
        <v>0.98740000000000006</v>
      </c>
      <c r="CP81" s="161">
        <f>IF($A$2=1,'mil mi val'!CO65,'mil mi val'!CO168)</f>
        <v>0.98740000000000006</v>
      </c>
      <c r="CQ81" s="161">
        <f>IF($A$2=1,'mil mi val'!CP65,'mil mi val'!CP168)</f>
        <v>0.98740000000000006</v>
      </c>
      <c r="CR81" s="161">
        <f>IF($A$2=1,'mil mi val'!CQ65,'mil mi val'!CQ168)</f>
        <v>0.98740000000000006</v>
      </c>
      <c r="CS81" s="161">
        <f>IF($A$2=1,'mil mi val'!CR65,'mil mi val'!CR168)</f>
        <v>0.98740000000000006</v>
      </c>
      <c r="CT81" s="161">
        <f>IF($A$2=1,'mil mi val'!CS65,'mil mi val'!CS168)</f>
        <v>0.98740000000000006</v>
      </c>
      <c r="CU81" s="161">
        <f>IF($A$2=1,'mil mi val'!CT65,'mil mi val'!CT168)</f>
        <v>0.98740000000000006</v>
      </c>
      <c r="CV81" s="161">
        <f>IF($A$2=1,'mil mi val'!CU65,'mil mi val'!CU168)</f>
        <v>0.98740000000000006</v>
      </c>
      <c r="CW81" s="161">
        <f>IF($A$2=1,'mil mi val'!CV65,'mil mi val'!CV168)</f>
        <v>0.98740000000000006</v>
      </c>
      <c r="CX81" s="161">
        <f>IF($A$2=1,'mil mi val'!CW65,'mil mi val'!CW168)</f>
        <v>0.98740000000000006</v>
      </c>
      <c r="CY81" s="161">
        <f>IF($A$2=1,'mil mi val'!CX65,'mil mi val'!CX168)</f>
        <v>0.98740000000000006</v>
      </c>
      <c r="CZ81" s="161">
        <f>IF($A$2=1,'mil mi val'!CY65,'mil mi val'!CY168)</f>
        <v>0.98740000000000006</v>
      </c>
      <c r="DA81" s="161">
        <f>IF($A$2=1,'mil mi val'!CZ65,'mil mi val'!CZ168)</f>
        <v>0.98740000000000006</v>
      </c>
      <c r="DB81" s="161">
        <f>IF($A$2=1,'mil mi val'!DA65,'mil mi val'!DA168)</f>
        <v>0.98740000000000006</v>
      </c>
      <c r="DC81" s="161">
        <f>IF($A$2=1,'mil mi val'!DB65,'mil mi val'!DB168)</f>
        <v>0.98740000000000006</v>
      </c>
      <c r="DD81" s="161">
        <f>IF($A$2=1,'mil mi val'!DC65,'mil mi val'!DC168)</f>
        <v>0</v>
      </c>
      <c r="DE81" s="161">
        <f>IF($A$2=1,'mil mi val'!DD65,'mil mi val'!DD168)</f>
        <v>0</v>
      </c>
      <c r="DF81" s="161">
        <f>IF($A$2=1,'mil mi val'!DE65,'mil mi val'!DE168)</f>
        <v>0</v>
      </c>
    </row>
    <row r="82" spans="2:110" ht="14.5" x14ac:dyDescent="0.35">
      <c r="B82" s="149">
        <v>77</v>
      </c>
      <c r="C82" s="161">
        <f>IF($A$2=1,'mil mi val'!B66,'mil mi val'!B169)</f>
        <v>1</v>
      </c>
      <c r="D82" s="161">
        <f>IF($A$2=1,'mil mi val'!C66,'mil mi val'!C169)</f>
        <v>0.98640000000000005</v>
      </c>
      <c r="E82" s="161">
        <f>IF($A$2=1,'mil mi val'!D66,'mil mi val'!D169)</f>
        <v>0.98599999999999999</v>
      </c>
      <c r="F82" s="161">
        <f>IF($A$2=1,'mil mi val'!E66,'mil mi val'!E169)</f>
        <v>0.98560000000000003</v>
      </c>
      <c r="G82" s="161">
        <f>IF($A$2=1,'mil mi val'!F66,'mil mi val'!F169)</f>
        <v>0.98540000000000005</v>
      </c>
      <c r="H82" s="161">
        <f>IF($A$2=1,'mil mi val'!G66,'mil mi val'!G169)</f>
        <v>0.98540000000000005</v>
      </c>
      <c r="I82" s="161">
        <f>IF($A$2=1,'mil mi val'!H66,'mil mi val'!H169)</f>
        <v>0.98550000000000004</v>
      </c>
      <c r="J82" s="161">
        <f>IF($A$2=1,'mil mi val'!I66,'mil mi val'!I169)</f>
        <v>0.98570000000000002</v>
      </c>
      <c r="K82" s="161">
        <f>IF($A$2=1,'mil mi val'!J66,'mil mi val'!J169)</f>
        <v>0.9859</v>
      </c>
      <c r="L82" s="161">
        <f>IF($A$2=1,'mil mi val'!K66,'mil mi val'!K169)</f>
        <v>0.98619999999999997</v>
      </c>
      <c r="M82" s="161">
        <f>IF($A$2=1,'mil mi val'!L66,'mil mi val'!L169)</f>
        <v>0.98640000000000005</v>
      </c>
      <c r="N82" s="161">
        <f>IF($A$2=1,'mil mi val'!M66,'mil mi val'!M169)</f>
        <v>0.98660000000000003</v>
      </c>
      <c r="O82" s="161">
        <f>IF($A$2=1,'mil mi val'!N66,'mil mi val'!N169)</f>
        <v>0.98680000000000001</v>
      </c>
      <c r="P82" s="161">
        <f>IF($A$2=1,'mil mi val'!O66,'mil mi val'!O169)</f>
        <v>0.98670000000000002</v>
      </c>
      <c r="Q82" s="161">
        <f>IF($A$2=1,'mil mi val'!P66,'mil mi val'!P169)</f>
        <v>0.98650000000000004</v>
      </c>
      <c r="R82" s="161">
        <f>IF($A$2=1,'mil mi val'!Q66,'mil mi val'!Q169)</f>
        <v>0.98809999999999998</v>
      </c>
      <c r="S82" s="161">
        <f>IF($A$2=1,'mil mi val'!R66,'mil mi val'!R169)</f>
        <v>0.98809999999999998</v>
      </c>
      <c r="T82" s="161">
        <f>IF($A$2=1,'mil mi val'!S66,'mil mi val'!S169)</f>
        <v>0.98809999999999998</v>
      </c>
      <c r="U82" s="161">
        <f>IF($A$2=1,'mil mi val'!T66,'mil mi val'!T169)</f>
        <v>0.98809999999999998</v>
      </c>
      <c r="V82" s="161">
        <f>IF($A$2=1,'mil mi val'!U66,'mil mi val'!U169)</f>
        <v>0.98809999999999998</v>
      </c>
      <c r="W82" s="161">
        <f>IF($A$2=1,'mil mi val'!V66,'mil mi val'!V169)</f>
        <v>0.98809999999999998</v>
      </c>
      <c r="X82" s="161">
        <f>IF($A$2=1,'mil mi val'!W66,'mil mi val'!W169)</f>
        <v>0.98809999999999998</v>
      </c>
      <c r="Y82" s="161">
        <f>IF($A$2=1,'mil mi val'!X66,'mil mi val'!X169)</f>
        <v>0.98809999999999998</v>
      </c>
      <c r="Z82" s="161">
        <f>IF($A$2=1,'mil mi val'!Y66,'mil mi val'!Y169)</f>
        <v>0.98809999999999998</v>
      </c>
      <c r="AA82" s="161">
        <f>IF($A$2=1,'mil mi val'!Z66,'mil mi val'!Z169)</f>
        <v>0.98809999999999998</v>
      </c>
      <c r="AB82" s="161">
        <f>IF($A$2=1,'mil mi val'!AA66,'mil mi val'!AA169)</f>
        <v>0.98809999999999998</v>
      </c>
      <c r="AC82" s="161">
        <f>IF($A$2=1,'mil mi val'!AB66,'mil mi val'!AB169)</f>
        <v>0.98809999999999998</v>
      </c>
      <c r="AD82" s="161">
        <f>IF($A$2=1,'mil mi val'!AC66,'mil mi val'!AC169)</f>
        <v>0.98809999999999998</v>
      </c>
      <c r="AE82" s="161">
        <f>IF($A$2=1,'mil mi val'!AD66,'mil mi val'!AD169)</f>
        <v>0.98809999999999998</v>
      </c>
      <c r="AF82" s="161">
        <f>IF($A$2=1,'mil mi val'!AE66,'mil mi val'!AE169)</f>
        <v>0.98809999999999998</v>
      </c>
      <c r="AG82" s="161">
        <f>IF($A$2=1,'mil mi val'!AF66,'mil mi val'!AF169)</f>
        <v>0.98809999999999998</v>
      </c>
      <c r="AH82" s="161">
        <f>IF($A$2=1,'mil mi val'!AG66,'mil mi val'!AG169)</f>
        <v>0.98809999999999998</v>
      </c>
      <c r="AI82" s="161">
        <f>IF($A$2=1,'mil mi val'!AH66,'mil mi val'!AH169)</f>
        <v>0.98809999999999998</v>
      </c>
      <c r="AJ82" s="161">
        <f>IF($A$2=1,'mil mi val'!AI66,'mil mi val'!AI169)</f>
        <v>0.98809999999999998</v>
      </c>
      <c r="AK82" s="161">
        <f>IF($A$2=1,'mil mi val'!AJ66,'mil mi val'!AJ169)</f>
        <v>0.98809999999999998</v>
      </c>
      <c r="AL82" s="161">
        <f>IF($A$2=1,'mil mi val'!AK66,'mil mi val'!AK169)</f>
        <v>0.98809999999999998</v>
      </c>
      <c r="AM82" s="161">
        <f>IF($A$2=1,'mil mi val'!AL66,'mil mi val'!AL169)</f>
        <v>0.98809999999999998</v>
      </c>
      <c r="AN82" s="161">
        <f>IF($A$2=1,'mil mi val'!AM66,'mil mi val'!AM169)</f>
        <v>0.98809999999999998</v>
      </c>
      <c r="AO82" s="161">
        <f>IF($A$2=1,'mil mi val'!AN66,'mil mi val'!AN169)</f>
        <v>0.98809999999999998</v>
      </c>
      <c r="AP82" s="161">
        <f>IF($A$2=1,'mil mi val'!AO66,'mil mi val'!AO169)</f>
        <v>0.98809999999999998</v>
      </c>
      <c r="AQ82" s="161">
        <f>IF($A$2=1,'mil mi val'!AP66,'mil mi val'!AP169)</f>
        <v>0.98809999999999998</v>
      </c>
      <c r="AR82" s="161">
        <f>IF($A$2=1,'mil mi val'!AQ66,'mil mi val'!AQ169)</f>
        <v>0.98809999999999998</v>
      </c>
      <c r="AS82" s="161">
        <f>IF($A$2=1,'mil mi val'!AR66,'mil mi val'!AR169)</f>
        <v>0.98809999999999998</v>
      </c>
      <c r="AT82" s="161">
        <f>IF($A$2=1,'mil mi val'!AS66,'mil mi val'!AS169)</f>
        <v>0.98809999999999998</v>
      </c>
      <c r="AU82" s="161">
        <f>IF($A$2=1,'mil mi val'!AT66,'mil mi val'!AT169)</f>
        <v>0.98809999999999998</v>
      </c>
      <c r="AV82" s="161">
        <f>IF($A$2=1,'mil mi val'!AU66,'mil mi val'!AU169)</f>
        <v>0.98809999999999998</v>
      </c>
      <c r="AW82" s="161">
        <f>IF($A$2=1,'mil mi val'!AV66,'mil mi val'!AV169)</f>
        <v>0.98809999999999998</v>
      </c>
      <c r="AX82" s="161">
        <f>IF($A$2=1,'mil mi val'!AW66,'mil mi val'!AW169)</f>
        <v>0.98809999999999998</v>
      </c>
      <c r="AY82" s="161">
        <f>IF($A$2=1,'mil mi val'!AX66,'mil mi val'!AX169)</f>
        <v>0.98809999999999998</v>
      </c>
      <c r="AZ82" s="161">
        <f>IF($A$2=1,'mil mi val'!AY66,'mil mi val'!AY169)</f>
        <v>0.98809999999999998</v>
      </c>
      <c r="BA82" s="161">
        <f>IF($A$2=1,'mil mi val'!AZ66,'mil mi val'!AZ169)</f>
        <v>0.98809999999999998</v>
      </c>
      <c r="BB82" s="161">
        <f>IF($A$2=1,'mil mi val'!BA66,'mil mi val'!BA169)</f>
        <v>0.98809999999999998</v>
      </c>
      <c r="BC82" s="161">
        <f>IF($A$2=1,'mil mi val'!BB66,'mil mi val'!BB169)</f>
        <v>0.98809999999999998</v>
      </c>
      <c r="BD82" s="161">
        <f>IF($A$2=1,'mil mi val'!BC66,'mil mi val'!BC169)</f>
        <v>0.98809999999999998</v>
      </c>
      <c r="BE82" s="161">
        <f>IF($A$2=1,'mil mi val'!BD66,'mil mi val'!BD169)</f>
        <v>0.98809999999999998</v>
      </c>
      <c r="BF82" s="161">
        <f>IF($A$2=1,'mil mi val'!BE66,'mil mi val'!BE169)</f>
        <v>0.98809999999999998</v>
      </c>
      <c r="BG82" s="161">
        <f>IF($A$2=1,'mil mi val'!BF66,'mil mi val'!BF169)</f>
        <v>0.98809999999999998</v>
      </c>
      <c r="BH82" s="161">
        <f>IF($A$2=1,'mil mi val'!BG66,'mil mi val'!BG169)</f>
        <v>0.98809999999999998</v>
      </c>
      <c r="BI82" s="161">
        <f>IF($A$2=1,'mil mi val'!BH66,'mil mi val'!BH169)</f>
        <v>0.98809999999999998</v>
      </c>
      <c r="BJ82" s="161">
        <f>IF($A$2=1,'mil mi val'!BI66,'mil mi val'!BI169)</f>
        <v>0.98809999999999998</v>
      </c>
      <c r="BK82" s="161">
        <f>IF($A$2=1,'mil mi val'!BJ66,'mil mi val'!BJ169)</f>
        <v>0.98809999999999998</v>
      </c>
      <c r="BL82" s="161">
        <f>IF($A$2=1,'mil mi val'!BK66,'mil mi val'!BK169)</f>
        <v>0.98809999999999998</v>
      </c>
      <c r="BM82" s="161">
        <f>IF($A$2=1,'mil mi val'!BL66,'mil mi val'!BL169)</f>
        <v>0.98809999999999998</v>
      </c>
      <c r="BN82" s="161">
        <f>IF($A$2=1,'mil mi val'!BM66,'mil mi val'!BM169)</f>
        <v>0.98809999999999998</v>
      </c>
      <c r="BO82" s="161">
        <f>IF($A$2=1,'mil mi val'!BN66,'mil mi val'!BN169)</f>
        <v>0.98809999999999998</v>
      </c>
      <c r="BP82" s="161">
        <f>IF($A$2=1,'mil mi val'!BO66,'mil mi val'!BO169)</f>
        <v>0.98809999999999998</v>
      </c>
      <c r="BQ82" s="161">
        <f>IF($A$2=1,'mil mi val'!BP66,'mil mi val'!BP169)</f>
        <v>0.98809999999999998</v>
      </c>
      <c r="BR82" s="161">
        <f>IF($A$2=1,'mil mi val'!BQ66,'mil mi val'!BQ169)</f>
        <v>0.98809999999999998</v>
      </c>
      <c r="BS82" s="161">
        <f>IF($A$2=1,'mil mi val'!BR66,'mil mi val'!BR169)</f>
        <v>0.98809999999999998</v>
      </c>
      <c r="BT82" s="161">
        <f>IF($A$2=1,'mil mi val'!BS66,'mil mi val'!BS169)</f>
        <v>0.98809999999999998</v>
      </c>
      <c r="BU82" s="161">
        <f>IF($A$2=1,'mil mi val'!BT66,'mil mi val'!BT169)</f>
        <v>0.98809999999999998</v>
      </c>
      <c r="BV82" s="161">
        <f>IF($A$2=1,'mil mi val'!BU66,'mil mi val'!BU169)</f>
        <v>0.98809999999999998</v>
      </c>
      <c r="BW82" s="161">
        <f>IF($A$2=1,'mil mi val'!BV66,'mil mi val'!BV169)</f>
        <v>0.98809999999999998</v>
      </c>
      <c r="BX82" s="161">
        <f>IF($A$2=1,'mil mi val'!BW66,'mil mi val'!BW169)</f>
        <v>0.98809999999999998</v>
      </c>
      <c r="BY82" s="161">
        <f>IF($A$2=1,'mil mi val'!BX66,'mil mi val'!BX169)</f>
        <v>0.98809999999999998</v>
      </c>
      <c r="BZ82" s="161">
        <f>IF($A$2=1,'mil mi val'!BY66,'mil mi val'!BY169)</f>
        <v>0.98809999999999998</v>
      </c>
      <c r="CA82" s="161">
        <f>IF($A$2=1,'mil mi val'!BZ66,'mil mi val'!BZ169)</f>
        <v>0.98809999999999998</v>
      </c>
      <c r="CB82" s="161">
        <f>IF($A$2=1,'mil mi val'!CA66,'mil mi val'!CA169)</f>
        <v>0.98809999999999998</v>
      </c>
      <c r="CC82" s="161">
        <f>IF($A$2=1,'mil mi val'!CB66,'mil mi val'!CB169)</f>
        <v>0.98809999999999998</v>
      </c>
      <c r="CD82" s="161">
        <f>IF($A$2=1,'mil mi val'!CC66,'mil mi val'!CC169)</f>
        <v>0.98809999999999998</v>
      </c>
      <c r="CE82" s="161">
        <f>IF($A$2=1,'mil mi val'!CD66,'mil mi val'!CD169)</f>
        <v>0.98809999999999998</v>
      </c>
      <c r="CF82" s="161">
        <f>IF($A$2=1,'mil mi val'!CE66,'mil mi val'!CE169)</f>
        <v>0.98809999999999998</v>
      </c>
      <c r="CG82" s="161">
        <f>IF($A$2=1,'mil mi val'!CF66,'mil mi val'!CF169)</f>
        <v>0.98809999999999998</v>
      </c>
      <c r="CH82" s="161">
        <f>IF($A$2=1,'mil mi val'!CG66,'mil mi val'!CG169)</f>
        <v>0.98809999999999998</v>
      </c>
      <c r="CI82" s="161">
        <f>IF($A$2=1,'mil mi val'!CH66,'mil mi val'!CH169)</f>
        <v>0.98809999999999998</v>
      </c>
      <c r="CJ82" s="161">
        <f>IF($A$2=1,'mil mi val'!CI66,'mil mi val'!CI169)</f>
        <v>0.98809999999999998</v>
      </c>
      <c r="CK82" s="161">
        <f>IF($A$2=1,'mil mi val'!CJ66,'mil mi val'!CJ169)</f>
        <v>0.98809999999999998</v>
      </c>
      <c r="CL82" s="161">
        <f>IF($A$2=1,'mil mi val'!CK66,'mil mi val'!CK169)</f>
        <v>0.98809999999999998</v>
      </c>
      <c r="CM82" s="161">
        <f>IF($A$2=1,'mil mi val'!CL66,'mil mi val'!CL169)</f>
        <v>0.98809999999999998</v>
      </c>
      <c r="CN82" s="161">
        <f>IF($A$2=1,'mil mi val'!CM66,'mil mi val'!CM169)</f>
        <v>0.98809999999999998</v>
      </c>
      <c r="CO82" s="161">
        <f>IF($A$2=1,'mil mi val'!CN66,'mil mi val'!CN169)</f>
        <v>0.98809999999999998</v>
      </c>
      <c r="CP82" s="161">
        <f>IF($A$2=1,'mil mi val'!CO66,'mil mi val'!CO169)</f>
        <v>0.98809999999999998</v>
      </c>
      <c r="CQ82" s="161">
        <f>IF($A$2=1,'mil mi val'!CP66,'mil mi val'!CP169)</f>
        <v>0.98809999999999998</v>
      </c>
      <c r="CR82" s="161">
        <f>IF($A$2=1,'mil mi val'!CQ66,'mil mi val'!CQ169)</f>
        <v>0.98809999999999998</v>
      </c>
      <c r="CS82" s="161">
        <f>IF($A$2=1,'mil mi val'!CR66,'mil mi val'!CR169)</f>
        <v>0.98809999999999998</v>
      </c>
      <c r="CT82" s="161">
        <f>IF($A$2=1,'mil mi val'!CS66,'mil mi val'!CS169)</f>
        <v>0.98809999999999998</v>
      </c>
      <c r="CU82" s="161">
        <f>IF($A$2=1,'mil mi val'!CT66,'mil mi val'!CT169)</f>
        <v>0.98809999999999998</v>
      </c>
      <c r="CV82" s="161">
        <f>IF($A$2=1,'mil mi val'!CU66,'mil mi val'!CU169)</f>
        <v>0.98809999999999998</v>
      </c>
      <c r="CW82" s="161">
        <f>IF($A$2=1,'mil mi val'!CV66,'mil mi val'!CV169)</f>
        <v>0.98809999999999998</v>
      </c>
      <c r="CX82" s="161">
        <f>IF($A$2=1,'mil mi val'!CW66,'mil mi val'!CW169)</f>
        <v>0.98809999999999998</v>
      </c>
      <c r="CY82" s="161">
        <f>IF($A$2=1,'mil mi val'!CX66,'mil mi val'!CX169)</f>
        <v>0.98809999999999998</v>
      </c>
      <c r="CZ82" s="161">
        <f>IF($A$2=1,'mil mi val'!CY66,'mil mi val'!CY169)</f>
        <v>0.98809999999999998</v>
      </c>
      <c r="DA82" s="161">
        <f>IF($A$2=1,'mil mi val'!CZ66,'mil mi val'!CZ169)</f>
        <v>0.98809999999999998</v>
      </c>
      <c r="DB82" s="161">
        <f>IF($A$2=1,'mil mi val'!DA66,'mil mi val'!DA169)</f>
        <v>0.98809999999999998</v>
      </c>
      <c r="DC82" s="161">
        <f>IF($A$2=1,'mil mi val'!DB66,'mil mi val'!DB169)</f>
        <v>0.98809999999999998</v>
      </c>
      <c r="DD82" s="161">
        <f>IF($A$2=1,'mil mi val'!DC66,'mil mi val'!DC169)</f>
        <v>0</v>
      </c>
      <c r="DE82" s="161">
        <f>IF($A$2=1,'mil mi val'!DD66,'mil mi val'!DD169)</f>
        <v>0</v>
      </c>
      <c r="DF82" s="161">
        <f>IF($A$2=1,'mil mi val'!DE66,'mil mi val'!DE169)</f>
        <v>0</v>
      </c>
    </row>
    <row r="83" spans="2:110" ht="14.5" x14ac:dyDescent="0.35">
      <c r="B83" s="149">
        <v>78</v>
      </c>
      <c r="C83" s="161">
        <f>IF($A$2=1,'mil mi val'!B67,'mil mi val'!B170)</f>
        <v>1</v>
      </c>
      <c r="D83" s="161">
        <f>IF($A$2=1,'mil mi val'!C67,'mil mi val'!C170)</f>
        <v>0.98750000000000004</v>
      </c>
      <c r="E83" s="161">
        <f>IF($A$2=1,'mil mi val'!D67,'mil mi val'!D170)</f>
        <v>0.98699999999999999</v>
      </c>
      <c r="F83" s="161">
        <f>IF($A$2=1,'mil mi val'!E67,'mil mi val'!E170)</f>
        <v>0.98670000000000002</v>
      </c>
      <c r="G83" s="161">
        <f>IF($A$2=1,'mil mi val'!F67,'mil mi val'!F170)</f>
        <v>0.98640000000000005</v>
      </c>
      <c r="H83" s="161">
        <f>IF($A$2=1,'mil mi val'!G67,'mil mi val'!G170)</f>
        <v>0.98629999999999995</v>
      </c>
      <c r="I83" s="161">
        <f>IF($A$2=1,'mil mi val'!H67,'mil mi val'!H170)</f>
        <v>0.98640000000000005</v>
      </c>
      <c r="J83" s="161">
        <f>IF($A$2=1,'mil mi val'!I67,'mil mi val'!I170)</f>
        <v>0.98650000000000004</v>
      </c>
      <c r="K83" s="161">
        <f>IF($A$2=1,'mil mi val'!J67,'mil mi val'!J170)</f>
        <v>0.98670000000000002</v>
      </c>
      <c r="L83" s="161">
        <f>IF($A$2=1,'mil mi val'!K67,'mil mi val'!K170)</f>
        <v>0.9869</v>
      </c>
      <c r="M83" s="161">
        <f>IF($A$2=1,'mil mi val'!L67,'mil mi val'!L170)</f>
        <v>0.98719999999999997</v>
      </c>
      <c r="N83" s="161">
        <f>IF($A$2=1,'mil mi val'!M67,'mil mi val'!M170)</f>
        <v>0.98729999999999996</v>
      </c>
      <c r="O83" s="161">
        <f>IF($A$2=1,'mil mi val'!N67,'mil mi val'!N170)</f>
        <v>0.98740000000000006</v>
      </c>
      <c r="P83" s="161">
        <f>IF($A$2=1,'mil mi val'!O67,'mil mi val'!O170)</f>
        <v>0.98740000000000006</v>
      </c>
      <c r="Q83" s="161">
        <f>IF($A$2=1,'mil mi val'!P67,'mil mi val'!P170)</f>
        <v>0.98729999999999996</v>
      </c>
      <c r="R83" s="161">
        <f>IF($A$2=1,'mil mi val'!Q67,'mil mi val'!Q170)</f>
        <v>0.98880000000000001</v>
      </c>
      <c r="S83" s="161">
        <f>IF($A$2=1,'mil mi val'!R67,'mil mi val'!R170)</f>
        <v>0.98880000000000001</v>
      </c>
      <c r="T83" s="161">
        <f>IF($A$2=1,'mil mi val'!S67,'mil mi val'!S170)</f>
        <v>0.98880000000000001</v>
      </c>
      <c r="U83" s="161">
        <f>IF($A$2=1,'mil mi val'!T67,'mil mi val'!T170)</f>
        <v>0.98880000000000001</v>
      </c>
      <c r="V83" s="161">
        <f>IF($A$2=1,'mil mi val'!U67,'mil mi val'!U170)</f>
        <v>0.98880000000000001</v>
      </c>
      <c r="W83" s="161">
        <f>IF($A$2=1,'mil mi val'!V67,'mil mi val'!V170)</f>
        <v>0.98880000000000001</v>
      </c>
      <c r="X83" s="161">
        <f>IF($A$2=1,'mil mi val'!W67,'mil mi val'!W170)</f>
        <v>0.98880000000000001</v>
      </c>
      <c r="Y83" s="161">
        <f>IF($A$2=1,'mil mi val'!X67,'mil mi val'!X170)</f>
        <v>0.98880000000000001</v>
      </c>
      <c r="Z83" s="161">
        <f>IF($A$2=1,'mil mi val'!Y67,'mil mi val'!Y170)</f>
        <v>0.98880000000000001</v>
      </c>
      <c r="AA83" s="161">
        <f>IF($A$2=1,'mil mi val'!Z67,'mil mi val'!Z170)</f>
        <v>0.98880000000000001</v>
      </c>
      <c r="AB83" s="161">
        <f>IF($A$2=1,'mil mi val'!AA67,'mil mi val'!AA170)</f>
        <v>0.98880000000000001</v>
      </c>
      <c r="AC83" s="161">
        <f>IF($A$2=1,'mil mi val'!AB67,'mil mi val'!AB170)</f>
        <v>0.98880000000000001</v>
      </c>
      <c r="AD83" s="161">
        <f>IF($A$2=1,'mil mi val'!AC67,'mil mi val'!AC170)</f>
        <v>0.98880000000000001</v>
      </c>
      <c r="AE83" s="161">
        <f>IF($A$2=1,'mil mi val'!AD67,'mil mi val'!AD170)</f>
        <v>0.98880000000000001</v>
      </c>
      <c r="AF83" s="161">
        <f>IF($A$2=1,'mil mi val'!AE67,'mil mi val'!AE170)</f>
        <v>0.98880000000000001</v>
      </c>
      <c r="AG83" s="161">
        <f>IF($A$2=1,'mil mi val'!AF67,'mil mi val'!AF170)</f>
        <v>0.98880000000000001</v>
      </c>
      <c r="AH83" s="161">
        <f>IF($A$2=1,'mil mi val'!AG67,'mil mi val'!AG170)</f>
        <v>0.98880000000000001</v>
      </c>
      <c r="AI83" s="161">
        <f>IF($A$2=1,'mil mi val'!AH67,'mil mi val'!AH170)</f>
        <v>0.98880000000000001</v>
      </c>
      <c r="AJ83" s="161">
        <f>IF($A$2=1,'mil mi val'!AI67,'mil mi val'!AI170)</f>
        <v>0.98880000000000001</v>
      </c>
      <c r="AK83" s="161">
        <f>IF($A$2=1,'mil mi val'!AJ67,'mil mi val'!AJ170)</f>
        <v>0.98880000000000001</v>
      </c>
      <c r="AL83" s="161">
        <f>IF($A$2=1,'mil mi val'!AK67,'mil mi val'!AK170)</f>
        <v>0.98880000000000001</v>
      </c>
      <c r="AM83" s="161">
        <f>IF($A$2=1,'mil mi val'!AL67,'mil mi val'!AL170)</f>
        <v>0.98880000000000001</v>
      </c>
      <c r="AN83" s="161">
        <f>IF($A$2=1,'mil mi val'!AM67,'mil mi val'!AM170)</f>
        <v>0.98880000000000001</v>
      </c>
      <c r="AO83" s="161">
        <f>IF($A$2=1,'mil mi val'!AN67,'mil mi val'!AN170)</f>
        <v>0.98880000000000001</v>
      </c>
      <c r="AP83" s="161">
        <f>IF($A$2=1,'mil mi val'!AO67,'mil mi val'!AO170)</f>
        <v>0.98880000000000001</v>
      </c>
      <c r="AQ83" s="161">
        <f>IF($A$2=1,'mil mi val'!AP67,'mil mi val'!AP170)</f>
        <v>0.98880000000000001</v>
      </c>
      <c r="AR83" s="161">
        <f>IF($A$2=1,'mil mi val'!AQ67,'mil mi val'!AQ170)</f>
        <v>0.98880000000000001</v>
      </c>
      <c r="AS83" s="161">
        <f>IF($A$2=1,'mil mi val'!AR67,'mil mi val'!AR170)</f>
        <v>0.98880000000000001</v>
      </c>
      <c r="AT83" s="161">
        <f>IF($A$2=1,'mil mi val'!AS67,'mil mi val'!AS170)</f>
        <v>0.98880000000000001</v>
      </c>
      <c r="AU83" s="161">
        <f>IF($A$2=1,'mil mi val'!AT67,'mil mi val'!AT170)</f>
        <v>0.98880000000000001</v>
      </c>
      <c r="AV83" s="161">
        <f>IF($A$2=1,'mil mi val'!AU67,'mil mi val'!AU170)</f>
        <v>0.98880000000000001</v>
      </c>
      <c r="AW83" s="161">
        <f>IF($A$2=1,'mil mi val'!AV67,'mil mi val'!AV170)</f>
        <v>0.98880000000000001</v>
      </c>
      <c r="AX83" s="161">
        <f>IF($A$2=1,'mil mi val'!AW67,'mil mi val'!AW170)</f>
        <v>0.98880000000000001</v>
      </c>
      <c r="AY83" s="161">
        <f>IF($A$2=1,'mil mi val'!AX67,'mil mi val'!AX170)</f>
        <v>0.98880000000000001</v>
      </c>
      <c r="AZ83" s="161">
        <f>IF($A$2=1,'mil mi val'!AY67,'mil mi val'!AY170)</f>
        <v>0.98880000000000001</v>
      </c>
      <c r="BA83" s="161">
        <f>IF($A$2=1,'mil mi val'!AZ67,'mil mi val'!AZ170)</f>
        <v>0.98880000000000001</v>
      </c>
      <c r="BB83" s="161">
        <f>IF($A$2=1,'mil mi val'!BA67,'mil mi val'!BA170)</f>
        <v>0.98880000000000001</v>
      </c>
      <c r="BC83" s="161">
        <f>IF($A$2=1,'mil mi val'!BB67,'mil mi val'!BB170)</f>
        <v>0.98880000000000001</v>
      </c>
      <c r="BD83" s="161">
        <f>IF($A$2=1,'mil mi val'!BC67,'mil mi val'!BC170)</f>
        <v>0.98880000000000001</v>
      </c>
      <c r="BE83" s="161">
        <f>IF($A$2=1,'mil mi val'!BD67,'mil mi val'!BD170)</f>
        <v>0.98880000000000001</v>
      </c>
      <c r="BF83" s="161">
        <f>IF($A$2=1,'mil mi val'!BE67,'mil mi val'!BE170)</f>
        <v>0.98880000000000001</v>
      </c>
      <c r="BG83" s="161">
        <f>IF($A$2=1,'mil mi val'!BF67,'mil mi val'!BF170)</f>
        <v>0.98880000000000001</v>
      </c>
      <c r="BH83" s="161">
        <f>IF($A$2=1,'mil mi val'!BG67,'mil mi val'!BG170)</f>
        <v>0.98880000000000001</v>
      </c>
      <c r="BI83" s="161">
        <f>IF($A$2=1,'mil mi val'!BH67,'mil mi val'!BH170)</f>
        <v>0.98880000000000001</v>
      </c>
      <c r="BJ83" s="161">
        <f>IF($A$2=1,'mil mi val'!BI67,'mil mi val'!BI170)</f>
        <v>0.98880000000000001</v>
      </c>
      <c r="BK83" s="161">
        <f>IF($A$2=1,'mil mi val'!BJ67,'mil mi val'!BJ170)</f>
        <v>0.98880000000000001</v>
      </c>
      <c r="BL83" s="161">
        <f>IF($A$2=1,'mil mi val'!BK67,'mil mi val'!BK170)</f>
        <v>0.98880000000000001</v>
      </c>
      <c r="BM83" s="161">
        <f>IF($A$2=1,'mil mi val'!BL67,'mil mi val'!BL170)</f>
        <v>0.98880000000000001</v>
      </c>
      <c r="BN83" s="161">
        <f>IF($A$2=1,'mil mi val'!BM67,'mil mi val'!BM170)</f>
        <v>0.98880000000000001</v>
      </c>
      <c r="BO83" s="161">
        <f>IF($A$2=1,'mil mi val'!BN67,'mil mi val'!BN170)</f>
        <v>0.98880000000000001</v>
      </c>
      <c r="BP83" s="161">
        <f>IF($A$2=1,'mil mi val'!BO67,'mil mi val'!BO170)</f>
        <v>0.98880000000000001</v>
      </c>
      <c r="BQ83" s="161">
        <f>IF($A$2=1,'mil mi val'!BP67,'mil mi val'!BP170)</f>
        <v>0.98880000000000001</v>
      </c>
      <c r="BR83" s="161">
        <f>IF($A$2=1,'mil mi val'!BQ67,'mil mi val'!BQ170)</f>
        <v>0.98880000000000001</v>
      </c>
      <c r="BS83" s="161">
        <f>IF($A$2=1,'mil mi val'!BR67,'mil mi val'!BR170)</f>
        <v>0.98880000000000001</v>
      </c>
      <c r="BT83" s="161">
        <f>IF($A$2=1,'mil mi val'!BS67,'mil mi val'!BS170)</f>
        <v>0.98880000000000001</v>
      </c>
      <c r="BU83" s="161">
        <f>IF($A$2=1,'mil mi val'!BT67,'mil mi val'!BT170)</f>
        <v>0.98880000000000001</v>
      </c>
      <c r="BV83" s="161">
        <f>IF($A$2=1,'mil mi val'!BU67,'mil mi val'!BU170)</f>
        <v>0.98880000000000001</v>
      </c>
      <c r="BW83" s="161">
        <f>IF($A$2=1,'mil mi val'!BV67,'mil mi val'!BV170)</f>
        <v>0.98880000000000001</v>
      </c>
      <c r="BX83" s="161">
        <f>IF($A$2=1,'mil mi val'!BW67,'mil mi val'!BW170)</f>
        <v>0.98880000000000001</v>
      </c>
      <c r="BY83" s="161">
        <f>IF($A$2=1,'mil mi val'!BX67,'mil mi val'!BX170)</f>
        <v>0.98880000000000001</v>
      </c>
      <c r="BZ83" s="161">
        <f>IF($A$2=1,'mil mi val'!BY67,'mil mi val'!BY170)</f>
        <v>0.98880000000000001</v>
      </c>
      <c r="CA83" s="161">
        <f>IF($A$2=1,'mil mi val'!BZ67,'mil mi val'!BZ170)</f>
        <v>0.98880000000000001</v>
      </c>
      <c r="CB83" s="161">
        <f>IF($A$2=1,'mil mi val'!CA67,'mil mi val'!CA170)</f>
        <v>0.98880000000000001</v>
      </c>
      <c r="CC83" s="161">
        <f>IF($A$2=1,'mil mi val'!CB67,'mil mi val'!CB170)</f>
        <v>0.98880000000000001</v>
      </c>
      <c r="CD83" s="161">
        <f>IF($A$2=1,'mil mi val'!CC67,'mil mi val'!CC170)</f>
        <v>0.98880000000000001</v>
      </c>
      <c r="CE83" s="161">
        <f>IF($A$2=1,'mil mi val'!CD67,'mil mi val'!CD170)</f>
        <v>0.98880000000000001</v>
      </c>
      <c r="CF83" s="161">
        <f>IF($A$2=1,'mil mi val'!CE67,'mil mi val'!CE170)</f>
        <v>0.98880000000000001</v>
      </c>
      <c r="CG83" s="161">
        <f>IF($A$2=1,'mil mi val'!CF67,'mil mi val'!CF170)</f>
        <v>0.98880000000000001</v>
      </c>
      <c r="CH83" s="161">
        <f>IF($A$2=1,'mil mi val'!CG67,'mil mi val'!CG170)</f>
        <v>0.98880000000000001</v>
      </c>
      <c r="CI83" s="161">
        <f>IF($A$2=1,'mil mi val'!CH67,'mil mi val'!CH170)</f>
        <v>0.98880000000000001</v>
      </c>
      <c r="CJ83" s="161">
        <f>IF($A$2=1,'mil mi val'!CI67,'mil mi val'!CI170)</f>
        <v>0.98880000000000001</v>
      </c>
      <c r="CK83" s="161">
        <f>IF($A$2=1,'mil mi val'!CJ67,'mil mi val'!CJ170)</f>
        <v>0.98880000000000001</v>
      </c>
      <c r="CL83" s="161">
        <f>IF($A$2=1,'mil mi val'!CK67,'mil mi val'!CK170)</f>
        <v>0.98880000000000001</v>
      </c>
      <c r="CM83" s="161">
        <f>IF($A$2=1,'mil mi val'!CL67,'mil mi val'!CL170)</f>
        <v>0.98880000000000001</v>
      </c>
      <c r="CN83" s="161">
        <f>IF($A$2=1,'mil mi val'!CM67,'mil mi val'!CM170)</f>
        <v>0.98880000000000001</v>
      </c>
      <c r="CO83" s="161">
        <f>IF($A$2=1,'mil mi val'!CN67,'mil mi val'!CN170)</f>
        <v>0.98880000000000001</v>
      </c>
      <c r="CP83" s="161">
        <f>IF($A$2=1,'mil mi val'!CO67,'mil mi val'!CO170)</f>
        <v>0.98880000000000001</v>
      </c>
      <c r="CQ83" s="161">
        <f>IF($A$2=1,'mil mi val'!CP67,'mil mi val'!CP170)</f>
        <v>0.98880000000000001</v>
      </c>
      <c r="CR83" s="161">
        <f>IF($A$2=1,'mil mi val'!CQ67,'mil mi val'!CQ170)</f>
        <v>0.98880000000000001</v>
      </c>
      <c r="CS83" s="161">
        <f>IF($A$2=1,'mil mi val'!CR67,'mil mi val'!CR170)</f>
        <v>0.98880000000000001</v>
      </c>
      <c r="CT83" s="161">
        <f>IF($A$2=1,'mil mi val'!CS67,'mil mi val'!CS170)</f>
        <v>0.98880000000000001</v>
      </c>
      <c r="CU83" s="161">
        <f>IF($A$2=1,'mil mi val'!CT67,'mil mi val'!CT170)</f>
        <v>0.98880000000000001</v>
      </c>
      <c r="CV83" s="161">
        <f>IF($A$2=1,'mil mi val'!CU67,'mil mi val'!CU170)</f>
        <v>0.98880000000000001</v>
      </c>
      <c r="CW83" s="161">
        <f>IF($A$2=1,'mil mi val'!CV67,'mil mi val'!CV170)</f>
        <v>0.98880000000000001</v>
      </c>
      <c r="CX83" s="161">
        <f>IF($A$2=1,'mil mi val'!CW67,'mil mi val'!CW170)</f>
        <v>0.98880000000000001</v>
      </c>
      <c r="CY83" s="161">
        <f>IF($A$2=1,'mil mi val'!CX67,'mil mi val'!CX170)</f>
        <v>0.98880000000000001</v>
      </c>
      <c r="CZ83" s="161">
        <f>IF($A$2=1,'mil mi val'!CY67,'mil mi val'!CY170)</f>
        <v>0.98880000000000001</v>
      </c>
      <c r="DA83" s="161">
        <f>IF($A$2=1,'mil mi val'!CZ67,'mil mi val'!CZ170)</f>
        <v>0.98880000000000001</v>
      </c>
      <c r="DB83" s="161">
        <f>IF($A$2=1,'mil mi val'!DA67,'mil mi val'!DA170)</f>
        <v>0.98880000000000001</v>
      </c>
      <c r="DC83" s="161">
        <f>IF($A$2=1,'mil mi val'!DB67,'mil mi val'!DB170)</f>
        <v>0.98880000000000001</v>
      </c>
      <c r="DD83" s="161">
        <f>IF($A$2=1,'mil mi val'!DC67,'mil mi val'!DC170)</f>
        <v>0</v>
      </c>
      <c r="DE83" s="161">
        <f>IF($A$2=1,'mil mi val'!DD67,'mil mi val'!DD170)</f>
        <v>0</v>
      </c>
      <c r="DF83" s="161">
        <f>IF($A$2=1,'mil mi val'!DE67,'mil mi val'!DE170)</f>
        <v>0</v>
      </c>
    </row>
    <row r="84" spans="2:110" ht="14.5" x14ac:dyDescent="0.35">
      <c r="B84" s="149">
        <v>79</v>
      </c>
      <c r="C84" s="161">
        <f>IF($A$2=1,'mil mi val'!B68,'mil mi val'!B171)</f>
        <v>1</v>
      </c>
      <c r="D84" s="161">
        <f>IF($A$2=1,'mil mi val'!C68,'mil mi val'!C171)</f>
        <v>0.98839999999999995</v>
      </c>
      <c r="E84" s="161">
        <f>IF($A$2=1,'mil mi val'!D68,'mil mi val'!D171)</f>
        <v>0.9879</v>
      </c>
      <c r="F84" s="161">
        <f>IF($A$2=1,'mil mi val'!E68,'mil mi val'!E171)</f>
        <v>0.98760000000000003</v>
      </c>
      <c r="G84" s="161">
        <f>IF($A$2=1,'mil mi val'!F68,'mil mi val'!F171)</f>
        <v>0.98740000000000006</v>
      </c>
      <c r="H84" s="161">
        <f>IF($A$2=1,'mil mi val'!G68,'mil mi val'!G171)</f>
        <v>0.98729999999999996</v>
      </c>
      <c r="I84" s="161">
        <f>IF($A$2=1,'mil mi val'!H68,'mil mi val'!H171)</f>
        <v>0.98729999999999996</v>
      </c>
      <c r="J84" s="161">
        <f>IF($A$2=1,'mil mi val'!I68,'mil mi val'!I171)</f>
        <v>0.98740000000000006</v>
      </c>
      <c r="K84" s="161">
        <f>IF($A$2=1,'mil mi val'!J68,'mil mi val'!J171)</f>
        <v>0.98750000000000004</v>
      </c>
      <c r="L84" s="161">
        <f>IF($A$2=1,'mil mi val'!K68,'mil mi val'!K171)</f>
        <v>0.98770000000000002</v>
      </c>
      <c r="M84" s="161">
        <f>IF($A$2=1,'mil mi val'!L68,'mil mi val'!L171)</f>
        <v>0.9879</v>
      </c>
      <c r="N84" s="161">
        <f>IF($A$2=1,'mil mi val'!M68,'mil mi val'!M171)</f>
        <v>0.98809999999999998</v>
      </c>
      <c r="O84" s="161">
        <f>IF($A$2=1,'mil mi val'!N68,'mil mi val'!N171)</f>
        <v>0.98809999999999998</v>
      </c>
      <c r="P84" s="161">
        <f>IF($A$2=1,'mil mi val'!O68,'mil mi val'!O171)</f>
        <v>0.98809999999999998</v>
      </c>
      <c r="Q84" s="161">
        <f>IF($A$2=1,'mil mi val'!P68,'mil mi val'!P171)</f>
        <v>0.98799999999999999</v>
      </c>
      <c r="R84" s="161">
        <f>IF($A$2=1,'mil mi val'!Q68,'mil mi val'!Q171)</f>
        <v>0.98960000000000004</v>
      </c>
      <c r="S84" s="161">
        <f>IF($A$2=1,'mil mi val'!R68,'mil mi val'!R171)</f>
        <v>0.98960000000000004</v>
      </c>
      <c r="T84" s="161">
        <f>IF($A$2=1,'mil mi val'!S68,'mil mi val'!S171)</f>
        <v>0.98960000000000004</v>
      </c>
      <c r="U84" s="161">
        <f>IF($A$2=1,'mil mi val'!T68,'mil mi val'!T171)</f>
        <v>0.98960000000000004</v>
      </c>
      <c r="V84" s="161">
        <f>IF($A$2=1,'mil mi val'!U68,'mil mi val'!U171)</f>
        <v>0.98960000000000004</v>
      </c>
      <c r="W84" s="161">
        <f>IF($A$2=1,'mil mi val'!V68,'mil mi val'!V171)</f>
        <v>0.98960000000000004</v>
      </c>
      <c r="X84" s="161">
        <f>IF($A$2=1,'mil mi val'!W68,'mil mi val'!W171)</f>
        <v>0.98960000000000004</v>
      </c>
      <c r="Y84" s="161">
        <f>IF($A$2=1,'mil mi val'!X68,'mil mi val'!X171)</f>
        <v>0.98960000000000004</v>
      </c>
      <c r="Z84" s="161">
        <f>IF($A$2=1,'mil mi val'!Y68,'mil mi val'!Y171)</f>
        <v>0.98960000000000004</v>
      </c>
      <c r="AA84" s="161">
        <f>IF($A$2=1,'mil mi val'!Z68,'mil mi val'!Z171)</f>
        <v>0.98960000000000004</v>
      </c>
      <c r="AB84" s="161">
        <f>IF($A$2=1,'mil mi val'!AA68,'mil mi val'!AA171)</f>
        <v>0.98960000000000004</v>
      </c>
      <c r="AC84" s="161">
        <f>IF($A$2=1,'mil mi val'!AB68,'mil mi val'!AB171)</f>
        <v>0.98960000000000004</v>
      </c>
      <c r="AD84" s="161">
        <f>IF($A$2=1,'mil mi val'!AC68,'mil mi val'!AC171)</f>
        <v>0.98960000000000004</v>
      </c>
      <c r="AE84" s="161">
        <f>IF($A$2=1,'mil mi val'!AD68,'mil mi val'!AD171)</f>
        <v>0.98960000000000004</v>
      </c>
      <c r="AF84" s="161">
        <f>IF($A$2=1,'mil mi val'!AE68,'mil mi val'!AE171)</f>
        <v>0.98960000000000004</v>
      </c>
      <c r="AG84" s="161">
        <f>IF($A$2=1,'mil mi val'!AF68,'mil mi val'!AF171)</f>
        <v>0.98960000000000004</v>
      </c>
      <c r="AH84" s="161">
        <f>IF($A$2=1,'mil mi val'!AG68,'mil mi val'!AG171)</f>
        <v>0.98960000000000004</v>
      </c>
      <c r="AI84" s="161">
        <f>IF($A$2=1,'mil mi val'!AH68,'mil mi val'!AH171)</f>
        <v>0.98960000000000004</v>
      </c>
      <c r="AJ84" s="161">
        <f>IF($A$2=1,'mil mi val'!AI68,'mil mi val'!AI171)</f>
        <v>0.98960000000000004</v>
      </c>
      <c r="AK84" s="161">
        <f>IF($A$2=1,'mil mi val'!AJ68,'mil mi val'!AJ171)</f>
        <v>0.98960000000000004</v>
      </c>
      <c r="AL84" s="161">
        <f>IF($A$2=1,'mil mi val'!AK68,'mil mi val'!AK171)</f>
        <v>0.98960000000000004</v>
      </c>
      <c r="AM84" s="161">
        <f>IF($A$2=1,'mil mi val'!AL68,'mil mi val'!AL171)</f>
        <v>0.98960000000000004</v>
      </c>
      <c r="AN84" s="161">
        <f>IF($A$2=1,'mil mi val'!AM68,'mil mi val'!AM171)</f>
        <v>0.98960000000000004</v>
      </c>
      <c r="AO84" s="161">
        <f>IF($A$2=1,'mil mi val'!AN68,'mil mi val'!AN171)</f>
        <v>0.98960000000000004</v>
      </c>
      <c r="AP84" s="161">
        <f>IF($A$2=1,'mil mi val'!AO68,'mil mi val'!AO171)</f>
        <v>0.98960000000000004</v>
      </c>
      <c r="AQ84" s="161">
        <f>IF($A$2=1,'mil mi val'!AP68,'mil mi val'!AP171)</f>
        <v>0.98960000000000004</v>
      </c>
      <c r="AR84" s="161">
        <f>IF($A$2=1,'mil mi val'!AQ68,'mil mi val'!AQ171)</f>
        <v>0.98960000000000004</v>
      </c>
      <c r="AS84" s="161">
        <f>IF($A$2=1,'mil mi val'!AR68,'mil mi val'!AR171)</f>
        <v>0.98960000000000004</v>
      </c>
      <c r="AT84" s="161">
        <f>IF($A$2=1,'mil mi val'!AS68,'mil mi val'!AS171)</f>
        <v>0.98960000000000004</v>
      </c>
      <c r="AU84" s="161">
        <f>IF($A$2=1,'mil mi val'!AT68,'mil mi val'!AT171)</f>
        <v>0.98960000000000004</v>
      </c>
      <c r="AV84" s="161">
        <f>IF($A$2=1,'mil mi val'!AU68,'mil mi val'!AU171)</f>
        <v>0.98960000000000004</v>
      </c>
      <c r="AW84" s="161">
        <f>IF($A$2=1,'mil mi val'!AV68,'mil mi val'!AV171)</f>
        <v>0.98960000000000004</v>
      </c>
      <c r="AX84" s="161">
        <f>IF($A$2=1,'mil mi val'!AW68,'mil mi val'!AW171)</f>
        <v>0.98960000000000004</v>
      </c>
      <c r="AY84" s="161">
        <f>IF($A$2=1,'mil mi val'!AX68,'mil mi val'!AX171)</f>
        <v>0.98960000000000004</v>
      </c>
      <c r="AZ84" s="161">
        <f>IF($A$2=1,'mil mi val'!AY68,'mil mi val'!AY171)</f>
        <v>0.98960000000000004</v>
      </c>
      <c r="BA84" s="161">
        <f>IF($A$2=1,'mil mi val'!AZ68,'mil mi val'!AZ171)</f>
        <v>0.98960000000000004</v>
      </c>
      <c r="BB84" s="161">
        <f>IF($A$2=1,'mil mi val'!BA68,'mil mi val'!BA171)</f>
        <v>0.98960000000000004</v>
      </c>
      <c r="BC84" s="161">
        <f>IF($A$2=1,'mil mi val'!BB68,'mil mi val'!BB171)</f>
        <v>0.98960000000000004</v>
      </c>
      <c r="BD84" s="161">
        <f>IF($A$2=1,'mil mi val'!BC68,'mil mi val'!BC171)</f>
        <v>0.98960000000000004</v>
      </c>
      <c r="BE84" s="161">
        <f>IF($A$2=1,'mil mi val'!BD68,'mil mi val'!BD171)</f>
        <v>0.98960000000000004</v>
      </c>
      <c r="BF84" s="161">
        <f>IF($A$2=1,'mil mi val'!BE68,'mil mi val'!BE171)</f>
        <v>0.98960000000000004</v>
      </c>
      <c r="BG84" s="161">
        <f>IF($A$2=1,'mil mi val'!BF68,'mil mi val'!BF171)</f>
        <v>0.98960000000000004</v>
      </c>
      <c r="BH84" s="161">
        <f>IF($A$2=1,'mil mi val'!BG68,'mil mi val'!BG171)</f>
        <v>0.98960000000000004</v>
      </c>
      <c r="BI84" s="161">
        <f>IF($A$2=1,'mil mi val'!BH68,'mil mi val'!BH171)</f>
        <v>0.98960000000000004</v>
      </c>
      <c r="BJ84" s="161">
        <f>IF($A$2=1,'mil mi val'!BI68,'mil mi val'!BI171)</f>
        <v>0.98960000000000004</v>
      </c>
      <c r="BK84" s="161">
        <f>IF($A$2=1,'mil mi val'!BJ68,'mil mi val'!BJ171)</f>
        <v>0.98960000000000004</v>
      </c>
      <c r="BL84" s="161">
        <f>IF($A$2=1,'mil mi val'!BK68,'mil mi val'!BK171)</f>
        <v>0.98960000000000004</v>
      </c>
      <c r="BM84" s="161">
        <f>IF($A$2=1,'mil mi val'!BL68,'mil mi val'!BL171)</f>
        <v>0.98960000000000004</v>
      </c>
      <c r="BN84" s="161">
        <f>IF($A$2=1,'mil mi val'!BM68,'mil mi val'!BM171)</f>
        <v>0.98960000000000004</v>
      </c>
      <c r="BO84" s="161">
        <f>IF($A$2=1,'mil mi val'!BN68,'mil mi val'!BN171)</f>
        <v>0.98960000000000004</v>
      </c>
      <c r="BP84" s="161">
        <f>IF($A$2=1,'mil mi val'!BO68,'mil mi val'!BO171)</f>
        <v>0.98960000000000004</v>
      </c>
      <c r="BQ84" s="161">
        <f>IF($A$2=1,'mil mi val'!BP68,'mil mi val'!BP171)</f>
        <v>0.98960000000000004</v>
      </c>
      <c r="BR84" s="161">
        <f>IF($A$2=1,'mil mi val'!BQ68,'mil mi val'!BQ171)</f>
        <v>0.98960000000000004</v>
      </c>
      <c r="BS84" s="161">
        <f>IF($A$2=1,'mil mi val'!BR68,'mil mi val'!BR171)</f>
        <v>0.98960000000000004</v>
      </c>
      <c r="BT84" s="161">
        <f>IF($A$2=1,'mil mi val'!BS68,'mil mi val'!BS171)</f>
        <v>0.98960000000000004</v>
      </c>
      <c r="BU84" s="161">
        <f>IF($A$2=1,'mil mi val'!BT68,'mil mi val'!BT171)</f>
        <v>0.98960000000000004</v>
      </c>
      <c r="BV84" s="161">
        <f>IF($A$2=1,'mil mi val'!BU68,'mil mi val'!BU171)</f>
        <v>0.98960000000000004</v>
      </c>
      <c r="BW84" s="161">
        <f>IF($A$2=1,'mil mi val'!BV68,'mil mi val'!BV171)</f>
        <v>0.98960000000000004</v>
      </c>
      <c r="BX84" s="161">
        <f>IF($A$2=1,'mil mi val'!BW68,'mil mi val'!BW171)</f>
        <v>0.98960000000000004</v>
      </c>
      <c r="BY84" s="161">
        <f>IF($A$2=1,'mil mi val'!BX68,'mil mi val'!BX171)</f>
        <v>0.98960000000000004</v>
      </c>
      <c r="BZ84" s="161">
        <f>IF($A$2=1,'mil mi val'!BY68,'mil mi val'!BY171)</f>
        <v>0.98960000000000004</v>
      </c>
      <c r="CA84" s="161">
        <f>IF($A$2=1,'mil mi val'!BZ68,'mil mi val'!BZ171)</f>
        <v>0.98960000000000004</v>
      </c>
      <c r="CB84" s="161">
        <f>IF($A$2=1,'mil mi val'!CA68,'mil mi val'!CA171)</f>
        <v>0.98960000000000004</v>
      </c>
      <c r="CC84" s="161">
        <f>IF($A$2=1,'mil mi val'!CB68,'mil mi val'!CB171)</f>
        <v>0.98960000000000004</v>
      </c>
      <c r="CD84" s="161">
        <f>IF($A$2=1,'mil mi val'!CC68,'mil mi val'!CC171)</f>
        <v>0.98960000000000004</v>
      </c>
      <c r="CE84" s="161">
        <f>IF($A$2=1,'mil mi val'!CD68,'mil mi val'!CD171)</f>
        <v>0.98960000000000004</v>
      </c>
      <c r="CF84" s="161">
        <f>IF($A$2=1,'mil mi val'!CE68,'mil mi val'!CE171)</f>
        <v>0.98960000000000004</v>
      </c>
      <c r="CG84" s="161">
        <f>IF($A$2=1,'mil mi val'!CF68,'mil mi val'!CF171)</f>
        <v>0.98960000000000004</v>
      </c>
      <c r="CH84" s="161">
        <f>IF($A$2=1,'mil mi val'!CG68,'mil mi val'!CG171)</f>
        <v>0.98960000000000004</v>
      </c>
      <c r="CI84" s="161">
        <f>IF($A$2=1,'mil mi val'!CH68,'mil mi val'!CH171)</f>
        <v>0.98960000000000004</v>
      </c>
      <c r="CJ84" s="161">
        <f>IF($A$2=1,'mil mi val'!CI68,'mil mi val'!CI171)</f>
        <v>0.98960000000000004</v>
      </c>
      <c r="CK84" s="161">
        <f>IF($A$2=1,'mil mi val'!CJ68,'mil mi val'!CJ171)</f>
        <v>0.98960000000000004</v>
      </c>
      <c r="CL84" s="161">
        <f>IF($A$2=1,'mil mi val'!CK68,'mil mi val'!CK171)</f>
        <v>0.98960000000000004</v>
      </c>
      <c r="CM84" s="161">
        <f>IF($A$2=1,'mil mi val'!CL68,'mil mi val'!CL171)</f>
        <v>0.98960000000000004</v>
      </c>
      <c r="CN84" s="161">
        <f>IF($A$2=1,'mil mi val'!CM68,'mil mi val'!CM171)</f>
        <v>0.98960000000000004</v>
      </c>
      <c r="CO84" s="161">
        <f>IF($A$2=1,'mil mi val'!CN68,'mil mi val'!CN171)</f>
        <v>0.98960000000000004</v>
      </c>
      <c r="CP84" s="161">
        <f>IF($A$2=1,'mil mi val'!CO68,'mil mi val'!CO171)</f>
        <v>0.98960000000000004</v>
      </c>
      <c r="CQ84" s="161">
        <f>IF($A$2=1,'mil mi val'!CP68,'mil mi val'!CP171)</f>
        <v>0.98960000000000004</v>
      </c>
      <c r="CR84" s="161">
        <f>IF($A$2=1,'mil mi val'!CQ68,'mil mi val'!CQ171)</f>
        <v>0.98960000000000004</v>
      </c>
      <c r="CS84" s="161">
        <f>IF($A$2=1,'mil mi val'!CR68,'mil mi val'!CR171)</f>
        <v>0.98960000000000004</v>
      </c>
      <c r="CT84" s="161">
        <f>IF($A$2=1,'mil mi val'!CS68,'mil mi val'!CS171)</f>
        <v>0.98960000000000004</v>
      </c>
      <c r="CU84" s="161">
        <f>IF($A$2=1,'mil mi val'!CT68,'mil mi val'!CT171)</f>
        <v>0.98960000000000004</v>
      </c>
      <c r="CV84" s="161">
        <f>IF($A$2=1,'mil mi val'!CU68,'mil mi val'!CU171)</f>
        <v>0.98960000000000004</v>
      </c>
      <c r="CW84" s="161">
        <f>IF($A$2=1,'mil mi val'!CV68,'mil mi val'!CV171)</f>
        <v>0.98960000000000004</v>
      </c>
      <c r="CX84" s="161">
        <f>IF($A$2=1,'mil mi val'!CW68,'mil mi val'!CW171)</f>
        <v>0.98960000000000004</v>
      </c>
      <c r="CY84" s="161">
        <f>IF($A$2=1,'mil mi val'!CX68,'mil mi val'!CX171)</f>
        <v>0.98960000000000004</v>
      </c>
      <c r="CZ84" s="161">
        <f>IF($A$2=1,'mil mi val'!CY68,'mil mi val'!CY171)</f>
        <v>0.98960000000000004</v>
      </c>
      <c r="DA84" s="161">
        <f>IF($A$2=1,'mil mi val'!CZ68,'mil mi val'!CZ171)</f>
        <v>0.98960000000000004</v>
      </c>
      <c r="DB84" s="161">
        <f>IF($A$2=1,'mil mi val'!DA68,'mil mi val'!DA171)</f>
        <v>0.98960000000000004</v>
      </c>
      <c r="DC84" s="161">
        <f>IF($A$2=1,'mil mi val'!DB68,'mil mi val'!DB171)</f>
        <v>0.98960000000000004</v>
      </c>
      <c r="DD84" s="161">
        <f>IF($A$2=1,'mil mi val'!DC68,'mil mi val'!DC171)</f>
        <v>0</v>
      </c>
      <c r="DE84" s="161">
        <f>IF($A$2=1,'mil mi val'!DD68,'mil mi val'!DD171)</f>
        <v>0</v>
      </c>
      <c r="DF84" s="161">
        <f>IF($A$2=1,'mil mi val'!DE68,'mil mi val'!DE171)</f>
        <v>0</v>
      </c>
    </row>
    <row r="85" spans="2:110" ht="14.5" x14ac:dyDescent="0.35">
      <c r="B85" s="149">
        <v>80</v>
      </c>
      <c r="C85" s="161">
        <f>IF($A$2=1,'mil mi val'!B69,'mil mi val'!B172)</f>
        <v>1</v>
      </c>
      <c r="D85" s="161">
        <f>IF($A$2=1,'mil mi val'!C69,'mil mi val'!C172)</f>
        <v>0.98929999999999996</v>
      </c>
      <c r="E85" s="161">
        <f>IF($A$2=1,'mil mi val'!D69,'mil mi val'!D172)</f>
        <v>0.9889</v>
      </c>
      <c r="F85" s="161">
        <f>IF($A$2=1,'mil mi val'!E69,'mil mi val'!E172)</f>
        <v>0.98850000000000005</v>
      </c>
      <c r="G85" s="161">
        <f>IF($A$2=1,'mil mi val'!F69,'mil mi val'!F172)</f>
        <v>0.98829999999999996</v>
      </c>
      <c r="H85" s="161">
        <f>IF($A$2=1,'mil mi val'!G69,'mil mi val'!G172)</f>
        <v>0.98829999999999996</v>
      </c>
      <c r="I85" s="161">
        <f>IF($A$2=1,'mil mi val'!H69,'mil mi val'!H172)</f>
        <v>0.98829999999999996</v>
      </c>
      <c r="J85" s="161">
        <f>IF($A$2=1,'mil mi val'!I69,'mil mi val'!I172)</f>
        <v>0.98829999999999996</v>
      </c>
      <c r="K85" s="161">
        <f>IF($A$2=1,'mil mi val'!J69,'mil mi val'!J172)</f>
        <v>0.98839999999999995</v>
      </c>
      <c r="L85" s="161">
        <f>IF($A$2=1,'mil mi val'!K69,'mil mi val'!K172)</f>
        <v>0.98850000000000005</v>
      </c>
      <c r="M85" s="161">
        <f>IF($A$2=1,'mil mi val'!L69,'mil mi val'!L172)</f>
        <v>0.98870000000000002</v>
      </c>
      <c r="N85" s="161">
        <f>IF($A$2=1,'mil mi val'!M69,'mil mi val'!M172)</f>
        <v>0.98880000000000001</v>
      </c>
      <c r="O85" s="161">
        <f>IF($A$2=1,'mil mi val'!N69,'mil mi val'!N172)</f>
        <v>0.9889</v>
      </c>
      <c r="P85" s="161">
        <f>IF($A$2=1,'mil mi val'!O69,'mil mi val'!O172)</f>
        <v>0.98880000000000001</v>
      </c>
      <c r="Q85" s="161">
        <f>IF($A$2=1,'mil mi val'!P69,'mil mi val'!P172)</f>
        <v>0.98870000000000002</v>
      </c>
      <c r="R85" s="161">
        <f>IF($A$2=1,'mil mi val'!Q69,'mil mi val'!Q172)</f>
        <v>0.99029999999999996</v>
      </c>
      <c r="S85" s="161">
        <f>IF($A$2=1,'mil mi val'!R69,'mil mi val'!R172)</f>
        <v>0.99029999999999996</v>
      </c>
      <c r="T85" s="161">
        <f>IF($A$2=1,'mil mi val'!S69,'mil mi val'!S172)</f>
        <v>0.99029999999999996</v>
      </c>
      <c r="U85" s="161">
        <f>IF($A$2=1,'mil mi val'!T69,'mil mi val'!T172)</f>
        <v>0.99029999999999996</v>
      </c>
      <c r="V85" s="161">
        <f>IF($A$2=1,'mil mi val'!U69,'mil mi val'!U172)</f>
        <v>0.99029999999999996</v>
      </c>
      <c r="W85" s="161">
        <f>IF($A$2=1,'mil mi val'!V69,'mil mi val'!V172)</f>
        <v>0.99029999999999996</v>
      </c>
      <c r="X85" s="161">
        <f>IF($A$2=1,'mil mi val'!W69,'mil mi val'!W172)</f>
        <v>0.99029999999999996</v>
      </c>
      <c r="Y85" s="161">
        <f>IF($A$2=1,'mil mi val'!X69,'mil mi val'!X172)</f>
        <v>0.99029999999999996</v>
      </c>
      <c r="Z85" s="161">
        <f>IF($A$2=1,'mil mi val'!Y69,'mil mi val'!Y172)</f>
        <v>0.99029999999999996</v>
      </c>
      <c r="AA85" s="161">
        <f>IF($A$2=1,'mil mi val'!Z69,'mil mi val'!Z172)</f>
        <v>0.99029999999999996</v>
      </c>
      <c r="AB85" s="161">
        <f>IF($A$2=1,'mil mi val'!AA69,'mil mi val'!AA172)</f>
        <v>0.99029999999999996</v>
      </c>
      <c r="AC85" s="161">
        <f>IF($A$2=1,'mil mi val'!AB69,'mil mi val'!AB172)</f>
        <v>0.99029999999999996</v>
      </c>
      <c r="AD85" s="161">
        <f>IF($A$2=1,'mil mi val'!AC69,'mil mi val'!AC172)</f>
        <v>0.99029999999999996</v>
      </c>
      <c r="AE85" s="161">
        <f>IF($A$2=1,'mil mi val'!AD69,'mil mi val'!AD172)</f>
        <v>0.99029999999999996</v>
      </c>
      <c r="AF85" s="161">
        <f>IF($A$2=1,'mil mi val'!AE69,'mil mi val'!AE172)</f>
        <v>0.99029999999999996</v>
      </c>
      <c r="AG85" s="161">
        <f>IF($A$2=1,'mil mi val'!AF69,'mil mi val'!AF172)</f>
        <v>0.99029999999999996</v>
      </c>
      <c r="AH85" s="161">
        <f>IF($A$2=1,'mil mi val'!AG69,'mil mi val'!AG172)</f>
        <v>0.99029999999999996</v>
      </c>
      <c r="AI85" s="161">
        <f>IF($A$2=1,'mil mi val'!AH69,'mil mi val'!AH172)</f>
        <v>0.99029999999999996</v>
      </c>
      <c r="AJ85" s="161">
        <f>IF($A$2=1,'mil mi val'!AI69,'mil mi val'!AI172)</f>
        <v>0.99029999999999996</v>
      </c>
      <c r="AK85" s="161">
        <f>IF($A$2=1,'mil mi val'!AJ69,'mil mi val'!AJ172)</f>
        <v>0.99029999999999996</v>
      </c>
      <c r="AL85" s="161">
        <f>IF($A$2=1,'mil mi val'!AK69,'mil mi val'!AK172)</f>
        <v>0.99029999999999996</v>
      </c>
      <c r="AM85" s="161">
        <f>IF($A$2=1,'mil mi val'!AL69,'mil mi val'!AL172)</f>
        <v>0.99029999999999996</v>
      </c>
      <c r="AN85" s="161">
        <f>IF($A$2=1,'mil mi val'!AM69,'mil mi val'!AM172)</f>
        <v>0.99029999999999996</v>
      </c>
      <c r="AO85" s="161">
        <f>IF($A$2=1,'mil mi val'!AN69,'mil mi val'!AN172)</f>
        <v>0.99029999999999996</v>
      </c>
      <c r="AP85" s="161">
        <f>IF($A$2=1,'mil mi val'!AO69,'mil mi val'!AO172)</f>
        <v>0.99029999999999996</v>
      </c>
      <c r="AQ85" s="161">
        <f>IF($A$2=1,'mil mi val'!AP69,'mil mi val'!AP172)</f>
        <v>0.99029999999999996</v>
      </c>
      <c r="AR85" s="161">
        <f>IF($A$2=1,'mil mi val'!AQ69,'mil mi val'!AQ172)</f>
        <v>0.99029999999999996</v>
      </c>
      <c r="AS85" s="161">
        <f>IF($A$2=1,'mil mi val'!AR69,'mil mi val'!AR172)</f>
        <v>0.99029999999999996</v>
      </c>
      <c r="AT85" s="161">
        <f>IF($A$2=1,'mil mi val'!AS69,'mil mi val'!AS172)</f>
        <v>0.99029999999999996</v>
      </c>
      <c r="AU85" s="161">
        <f>IF($A$2=1,'mil mi val'!AT69,'mil mi val'!AT172)</f>
        <v>0.99029999999999996</v>
      </c>
      <c r="AV85" s="161">
        <f>IF($A$2=1,'mil mi val'!AU69,'mil mi val'!AU172)</f>
        <v>0.99029999999999996</v>
      </c>
      <c r="AW85" s="161">
        <f>IF($A$2=1,'mil mi val'!AV69,'mil mi val'!AV172)</f>
        <v>0.99029999999999996</v>
      </c>
      <c r="AX85" s="161">
        <f>IF($A$2=1,'mil mi val'!AW69,'mil mi val'!AW172)</f>
        <v>0.99029999999999996</v>
      </c>
      <c r="AY85" s="161">
        <f>IF($A$2=1,'mil mi val'!AX69,'mil mi val'!AX172)</f>
        <v>0.99029999999999996</v>
      </c>
      <c r="AZ85" s="161">
        <f>IF($A$2=1,'mil mi val'!AY69,'mil mi val'!AY172)</f>
        <v>0.99029999999999996</v>
      </c>
      <c r="BA85" s="161">
        <f>IF($A$2=1,'mil mi val'!AZ69,'mil mi val'!AZ172)</f>
        <v>0.99029999999999996</v>
      </c>
      <c r="BB85" s="161">
        <f>IF($A$2=1,'mil mi val'!BA69,'mil mi val'!BA172)</f>
        <v>0.99029999999999996</v>
      </c>
      <c r="BC85" s="161">
        <f>IF($A$2=1,'mil mi val'!BB69,'mil mi val'!BB172)</f>
        <v>0.99029999999999996</v>
      </c>
      <c r="BD85" s="161">
        <f>IF($A$2=1,'mil mi val'!BC69,'mil mi val'!BC172)</f>
        <v>0.99029999999999996</v>
      </c>
      <c r="BE85" s="161">
        <f>IF($A$2=1,'mil mi val'!BD69,'mil mi val'!BD172)</f>
        <v>0.99029999999999996</v>
      </c>
      <c r="BF85" s="161">
        <f>IF($A$2=1,'mil mi val'!BE69,'mil mi val'!BE172)</f>
        <v>0.99029999999999996</v>
      </c>
      <c r="BG85" s="161">
        <f>IF($A$2=1,'mil mi val'!BF69,'mil mi val'!BF172)</f>
        <v>0.99029999999999996</v>
      </c>
      <c r="BH85" s="161">
        <f>IF($A$2=1,'mil mi val'!BG69,'mil mi val'!BG172)</f>
        <v>0.99029999999999996</v>
      </c>
      <c r="BI85" s="161">
        <f>IF($A$2=1,'mil mi val'!BH69,'mil mi val'!BH172)</f>
        <v>0.99029999999999996</v>
      </c>
      <c r="BJ85" s="161">
        <f>IF($A$2=1,'mil mi val'!BI69,'mil mi val'!BI172)</f>
        <v>0.99029999999999996</v>
      </c>
      <c r="BK85" s="161">
        <f>IF($A$2=1,'mil mi val'!BJ69,'mil mi val'!BJ172)</f>
        <v>0.99029999999999996</v>
      </c>
      <c r="BL85" s="161">
        <f>IF($A$2=1,'mil mi val'!BK69,'mil mi val'!BK172)</f>
        <v>0.99029999999999996</v>
      </c>
      <c r="BM85" s="161">
        <f>IF($A$2=1,'mil mi val'!BL69,'mil mi val'!BL172)</f>
        <v>0.99029999999999996</v>
      </c>
      <c r="BN85" s="161">
        <f>IF($A$2=1,'mil mi val'!BM69,'mil mi val'!BM172)</f>
        <v>0.99029999999999996</v>
      </c>
      <c r="BO85" s="161">
        <f>IF($A$2=1,'mil mi val'!BN69,'mil mi val'!BN172)</f>
        <v>0.99029999999999996</v>
      </c>
      <c r="BP85" s="161">
        <f>IF($A$2=1,'mil mi val'!BO69,'mil mi val'!BO172)</f>
        <v>0.99029999999999996</v>
      </c>
      <c r="BQ85" s="161">
        <f>IF($A$2=1,'mil mi val'!BP69,'mil mi val'!BP172)</f>
        <v>0.99029999999999996</v>
      </c>
      <c r="BR85" s="161">
        <f>IF($A$2=1,'mil mi val'!BQ69,'mil mi val'!BQ172)</f>
        <v>0.99029999999999996</v>
      </c>
      <c r="BS85" s="161">
        <f>IF($A$2=1,'mil mi val'!BR69,'mil mi val'!BR172)</f>
        <v>0.99029999999999996</v>
      </c>
      <c r="BT85" s="161">
        <f>IF($A$2=1,'mil mi val'!BS69,'mil mi val'!BS172)</f>
        <v>0.99029999999999996</v>
      </c>
      <c r="BU85" s="161">
        <f>IF($A$2=1,'mil mi val'!BT69,'mil mi val'!BT172)</f>
        <v>0.99029999999999996</v>
      </c>
      <c r="BV85" s="161">
        <f>IF($A$2=1,'mil mi val'!BU69,'mil mi val'!BU172)</f>
        <v>0.99029999999999996</v>
      </c>
      <c r="BW85" s="161">
        <f>IF($A$2=1,'mil mi val'!BV69,'mil mi val'!BV172)</f>
        <v>0.99029999999999996</v>
      </c>
      <c r="BX85" s="161">
        <f>IF($A$2=1,'mil mi val'!BW69,'mil mi val'!BW172)</f>
        <v>0.99029999999999996</v>
      </c>
      <c r="BY85" s="161">
        <f>IF($A$2=1,'mil mi val'!BX69,'mil mi val'!BX172)</f>
        <v>0.99029999999999996</v>
      </c>
      <c r="BZ85" s="161">
        <f>IF($A$2=1,'mil mi val'!BY69,'mil mi val'!BY172)</f>
        <v>0.99029999999999996</v>
      </c>
      <c r="CA85" s="161">
        <f>IF($A$2=1,'mil mi val'!BZ69,'mil mi val'!BZ172)</f>
        <v>0.99029999999999996</v>
      </c>
      <c r="CB85" s="161">
        <f>IF($A$2=1,'mil mi val'!CA69,'mil mi val'!CA172)</f>
        <v>0.99029999999999996</v>
      </c>
      <c r="CC85" s="161">
        <f>IF($A$2=1,'mil mi val'!CB69,'mil mi val'!CB172)</f>
        <v>0.99029999999999996</v>
      </c>
      <c r="CD85" s="161">
        <f>IF($A$2=1,'mil mi val'!CC69,'mil mi val'!CC172)</f>
        <v>0.99029999999999996</v>
      </c>
      <c r="CE85" s="161">
        <f>IF($A$2=1,'mil mi val'!CD69,'mil mi val'!CD172)</f>
        <v>0.99029999999999996</v>
      </c>
      <c r="CF85" s="161">
        <f>IF($A$2=1,'mil mi val'!CE69,'mil mi val'!CE172)</f>
        <v>0.99029999999999996</v>
      </c>
      <c r="CG85" s="161">
        <f>IF($A$2=1,'mil mi val'!CF69,'mil mi val'!CF172)</f>
        <v>0.99029999999999996</v>
      </c>
      <c r="CH85" s="161">
        <f>IF($A$2=1,'mil mi val'!CG69,'mil mi val'!CG172)</f>
        <v>0.99029999999999996</v>
      </c>
      <c r="CI85" s="161">
        <f>IF($A$2=1,'mil mi val'!CH69,'mil mi val'!CH172)</f>
        <v>0.99029999999999996</v>
      </c>
      <c r="CJ85" s="161">
        <f>IF($A$2=1,'mil mi val'!CI69,'mil mi val'!CI172)</f>
        <v>0.99029999999999996</v>
      </c>
      <c r="CK85" s="161">
        <f>IF($A$2=1,'mil mi val'!CJ69,'mil mi val'!CJ172)</f>
        <v>0.99029999999999996</v>
      </c>
      <c r="CL85" s="161">
        <f>IF($A$2=1,'mil mi val'!CK69,'mil mi val'!CK172)</f>
        <v>0.99029999999999996</v>
      </c>
      <c r="CM85" s="161">
        <f>IF($A$2=1,'mil mi val'!CL69,'mil mi val'!CL172)</f>
        <v>0.99029999999999996</v>
      </c>
      <c r="CN85" s="161">
        <f>IF($A$2=1,'mil mi val'!CM69,'mil mi val'!CM172)</f>
        <v>0.99029999999999996</v>
      </c>
      <c r="CO85" s="161">
        <f>IF($A$2=1,'mil mi val'!CN69,'mil mi val'!CN172)</f>
        <v>0.99029999999999996</v>
      </c>
      <c r="CP85" s="161">
        <f>IF($A$2=1,'mil mi val'!CO69,'mil mi val'!CO172)</f>
        <v>0.99029999999999996</v>
      </c>
      <c r="CQ85" s="161">
        <f>IF($A$2=1,'mil mi val'!CP69,'mil mi val'!CP172)</f>
        <v>0.99029999999999996</v>
      </c>
      <c r="CR85" s="161">
        <f>IF($A$2=1,'mil mi val'!CQ69,'mil mi val'!CQ172)</f>
        <v>0.99029999999999996</v>
      </c>
      <c r="CS85" s="161">
        <f>IF($A$2=1,'mil mi val'!CR69,'mil mi val'!CR172)</f>
        <v>0.99029999999999996</v>
      </c>
      <c r="CT85" s="161">
        <f>IF($A$2=1,'mil mi val'!CS69,'mil mi val'!CS172)</f>
        <v>0.99029999999999996</v>
      </c>
      <c r="CU85" s="161">
        <f>IF($A$2=1,'mil mi val'!CT69,'mil mi val'!CT172)</f>
        <v>0.99029999999999996</v>
      </c>
      <c r="CV85" s="161">
        <f>IF($A$2=1,'mil mi val'!CU69,'mil mi val'!CU172)</f>
        <v>0.99029999999999996</v>
      </c>
      <c r="CW85" s="161">
        <f>IF($A$2=1,'mil mi val'!CV69,'mil mi val'!CV172)</f>
        <v>0.99029999999999996</v>
      </c>
      <c r="CX85" s="161">
        <f>IF($A$2=1,'mil mi val'!CW69,'mil mi val'!CW172)</f>
        <v>0.99029999999999996</v>
      </c>
      <c r="CY85" s="161">
        <f>IF($A$2=1,'mil mi val'!CX69,'mil mi val'!CX172)</f>
        <v>0.99029999999999996</v>
      </c>
      <c r="CZ85" s="161">
        <f>IF($A$2=1,'mil mi val'!CY69,'mil mi val'!CY172)</f>
        <v>0.99029999999999996</v>
      </c>
      <c r="DA85" s="161">
        <f>IF($A$2=1,'mil mi val'!CZ69,'mil mi val'!CZ172)</f>
        <v>0.99029999999999996</v>
      </c>
      <c r="DB85" s="161">
        <f>IF($A$2=1,'mil mi val'!DA69,'mil mi val'!DA172)</f>
        <v>0.99029999999999996</v>
      </c>
      <c r="DC85" s="161">
        <f>IF($A$2=1,'mil mi val'!DB69,'mil mi val'!DB172)</f>
        <v>0.99029999999999996</v>
      </c>
      <c r="DD85" s="161">
        <f>IF($A$2=1,'mil mi val'!DC69,'mil mi val'!DC172)</f>
        <v>0</v>
      </c>
      <c r="DE85" s="161">
        <f>IF($A$2=1,'mil mi val'!DD69,'mil mi val'!DD172)</f>
        <v>0</v>
      </c>
      <c r="DF85" s="161">
        <f>IF($A$2=1,'mil mi val'!DE69,'mil mi val'!DE172)</f>
        <v>0</v>
      </c>
    </row>
    <row r="86" spans="2:110" ht="14.5" x14ac:dyDescent="0.35">
      <c r="B86" s="149">
        <v>81</v>
      </c>
      <c r="C86" s="161">
        <f>IF($A$2=1,'mil mi val'!B70,'mil mi val'!B173)</f>
        <v>1</v>
      </c>
      <c r="D86" s="161">
        <f>IF($A$2=1,'mil mi val'!C70,'mil mi val'!C173)</f>
        <v>0.99019999999999997</v>
      </c>
      <c r="E86" s="161">
        <f>IF($A$2=1,'mil mi val'!D70,'mil mi val'!D173)</f>
        <v>0.98970000000000002</v>
      </c>
      <c r="F86" s="161">
        <f>IF($A$2=1,'mil mi val'!E70,'mil mi val'!E173)</f>
        <v>0.98929999999999996</v>
      </c>
      <c r="G86" s="161">
        <f>IF($A$2=1,'mil mi val'!F70,'mil mi val'!F173)</f>
        <v>0.98909999999999998</v>
      </c>
      <c r="H86" s="161">
        <f>IF($A$2=1,'mil mi val'!G70,'mil mi val'!G173)</f>
        <v>0.98909999999999998</v>
      </c>
      <c r="I86" s="161">
        <f>IF($A$2=1,'mil mi val'!H70,'mil mi val'!H173)</f>
        <v>0.98919999999999997</v>
      </c>
      <c r="J86" s="161">
        <f>IF($A$2=1,'mil mi val'!I70,'mil mi val'!I173)</f>
        <v>0.98919999999999997</v>
      </c>
      <c r="K86" s="161">
        <f>IF($A$2=1,'mil mi val'!J70,'mil mi val'!J173)</f>
        <v>0.98929999999999996</v>
      </c>
      <c r="L86" s="161">
        <f>IF($A$2=1,'mil mi val'!K70,'mil mi val'!K173)</f>
        <v>0.98929999999999996</v>
      </c>
      <c r="M86" s="161">
        <f>IF($A$2=1,'mil mi val'!L70,'mil mi val'!L173)</f>
        <v>0.98950000000000005</v>
      </c>
      <c r="N86" s="161">
        <f>IF($A$2=1,'mil mi val'!M70,'mil mi val'!M173)</f>
        <v>0.98950000000000005</v>
      </c>
      <c r="O86" s="161">
        <f>IF($A$2=1,'mil mi val'!N70,'mil mi val'!N173)</f>
        <v>0.98960000000000004</v>
      </c>
      <c r="P86" s="161">
        <f>IF($A$2=1,'mil mi val'!O70,'mil mi val'!O173)</f>
        <v>0.98960000000000004</v>
      </c>
      <c r="Q86" s="161">
        <f>IF($A$2=1,'mil mi val'!P70,'mil mi val'!P173)</f>
        <v>0.98939999999999995</v>
      </c>
      <c r="R86" s="161">
        <f>IF($A$2=1,'mil mi val'!Q70,'mil mi val'!Q173)</f>
        <v>0.99099999999999999</v>
      </c>
      <c r="S86" s="161">
        <f>IF($A$2=1,'mil mi val'!R70,'mil mi val'!R173)</f>
        <v>0.99099999999999999</v>
      </c>
      <c r="T86" s="161">
        <f>IF($A$2=1,'mil mi val'!S70,'mil mi val'!S173)</f>
        <v>0.99099999999999999</v>
      </c>
      <c r="U86" s="161">
        <f>IF($A$2=1,'mil mi val'!T70,'mil mi val'!T173)</f>
        <v>0.99099999999999999</v>
      </c>
      <c r="V86" s="161">
        <f>IF($A$2=1,'mil mi val'!U70,'mil mi val'!U173)</f>
        <v>0.99099999999999999</v>
      </c>
      <c r="W86" s="161">
        <f>IF($A$2=1,'mil mi val'!V70,'mil mi val'!V173)</f>
        <v>0.99099999999999999</v>
      </c>
      <c r="X86" s="161">
        <f>IF($A$2=1,'mil mi val'!W70,'mil mi val'!W173)</f>
        <v>0.99099999999999999</v>
      </c>
      <c r="Y86" s="161">
        <f>IF($A$2=1,'mil mi val'!X70,'mil mi val'!X173)</f>
        <v>0.99099999999999999</v>
      </c>
      <c r="Z86" s="161">
        <f>IF($A$2=1,'mil mi val'!Y70,'mil mi val'!Y173)</f>
        <v>0.99099999999999999</v>
      </c>
      <c r="AA86" s="161">
        <f>IF($A$2=1,'mil mi val'!Z70,'mil mi val'!Z173)</f>
        <v>0.99099999999999999</v>
      </c>
      <c r="AB86" s="161">
        <f>IF($A$2=1,'mil mi val'!AA70,'mil mi val'!AA173)</f>
        <v>0.99099999999999999</v>
      </c>
      <c r="AC86" s="161">
        <f>IF($A$2=1,'mil mi val'!AB70,'mil mi val'!AB173)</f>
        <v>0.99099999999999999</v>
      </c>
      <c r="AD86" s="161">
        <f>IF($A$2=1,'mil mi val'!AC70,'mil mi val'!AC173)</f>
        <v>0.99099999999999999</v>
      </c>
      <c r="AE86" s="161">
        <f>IF($A$2=1,'mil mi val'!AD70,'mil mi val'!AD173)</f>
        <v>0.99099999999999999</v>
      </c>
      <c r="AF86" s="161">
        <f>IF($A$2=1,'mil mi val'!AE70,'mil mi val'!AE173)</f>
        <v>0.99099999999999999</v>
      </c>
      <c r="AG86" s="161">
        <f>IF($A$2=1,'mil mi val'!AF70,'mil mi val'!AF173)</f>
        <v>0.99099999999999999</v>
      </c>
      <c r="AH86" s="161">
        <f>IF($A$2=1,'mil mi val'!AG70,'mil mi val'!AG173)</f>
        <v>0.99099999999999999</v>
      </c>
      <c r="AI86" s="161">
        <f>IF($A$2=1,'mil mi val'!AH70,'mil mi val'!AH173)</f>
        <v>0.99099999999999999</v>
      </c>
      <c r="AJ86" s="161">
        <f>IF($A$2=1,'mil mi val'!AI70,'mil mi val'!AI173)</f>
        <v>0.99099999999999999</v>
      </c>
      <c r="AK86" s="161">
        <f>IF($A$2=1,'mil mi val'!AJ70,'mil mi val'!AJ173)</f>
        <v>0.99099999999999999</v>
      </c>
      <c r="AL86" s="161">
        <f>IF($A$2=1,'mil mi val'!AK70,'mil mi val'!AK173)</f>
        <v>0.99099999999999999</v>
      </c>
      <c r="AM86" s="161">
        <f>IF($A$2=1,'mil mi val'!AL70,'mil mi val'!AL173)</f>
        <v>0.99099999999999999</v>
      </c>
      <c r="AN86" s="161">
        <f>IF($A$2=1,'mil mi val'!AM70,'mil mi val'!AM173)</f>
        <v>0.99099999999999999</v>
      </c>
      <c r="AO86" s="161">
        <f>IF($A$2=1,'mil mi val'!AN70,'mil mi val'!AN173)</f>
        <v>0.99099999999999999</v>
      </c>
      <c r="AP86" s="161">
        <f>IF($A$2=1,'mil mi val'!AO70,'mil mi val'!AO173)</f>
        <v>0.99099999999999999</v>
      </c>
      <c r="AQ86" s="161">
        <f>IF($A$2=1,'mil mi val'!AP70,'mil mi val'!AP173)</f>
        <v>0.99099999999999999</v>
      </c>
      <c r="AR86" s="161">
        <f>IF($A$2=1,'mil mi val'!AQ70,'mil mi val'!AQ173)</f>
        <v>0.99099999999999999</v>
      </c>
      <c r="AS86" s="161">
        <f>IF($A$2=1,'mil mi val'!AR70,'mil mi val'!AR173)</f>
        <v>0.99099999999999999</v>
      </c>
      <c r="AT86" s="161">
        <f>IF($A$2=1,'mil mi val'!AS70,'mil mi val'!AS173)</f>
        <v>0.99099999999999999</v>
      </c>
      <c r="AU86" s="161">
        <f>IF($A$2=1,'mil mi val'!AT70,'mil mi val'!AT173)</f>
        <v>0.99099999999999999</v>
      </c>
      <c r="AV86" s="161">
        <f>IF($A$2=1,'mil mi val'!AU70,'mil mi val'!AU173)</f>
        <v>0.99099999999999999</v>
      </c>
      <c r="AW86" s="161">
        <f>IF($A$2=1,'mil mi val'!AV70,'mil mi val'!AV173)</f>
        <v>0.99099999999999999</v>
      </c>
      <c r="AX86" s="161">
        <f>IF($A$2=1,'mil mi val'!AW70,'mil mi val'!AW173)</f>
        <v>0.99099999999999999</v>
      </c>
      <c r="AY86" s="161">
        <f>IF($A$2=1,'mil mi val'!AX70,'mil mi val'!AX173)</f>
        <v>0.99099999999999999</v>
      </c>
      <c r="AZ86" s="161">
        <f>IF($A$2=1,'mil mi val'!AY70,'mil mi val'!AY173)</f>
        <v>0.99099999999999999</v>
      </c>
      <c r="BA86" s="161">
        <f>IF($A$2=1,'mil mi val'!AZ70,'mil mi val'!AZ173)</f>
        <v>0.99099999999999999</v>
      </c>
      <c r="BB86" s="161">
        <f>IF($A$2=1,'mil mi val'!BA70,'mil mi val'!BA173)</f>
        <v>0.99099999999999999</v>
      </c>
      <c r="BC86" s="161">
        <f>IF($A$2=1,'mil mi val'!BB70,'mil mi val'!BB173)</f>
        <v>0.99099999999999999</v>
      </c>
      <c r="BD86" s="161">
        <f>IF($A$2=1,'mil mi val'!BC70,'mil mi val'!BC173)</f>
        <v>0.99099999999999999</v>
      </c>
      <c r="BE86" s="161">
        <f>IF($A$2=1,'mil mi val'!BD70,'mil mi val'!BD173)</f>
        <v>0.99099999999999999</v>
      </c>
      <c r="BF86" s="161">
        <f>IF($A$2=1,'mil mi val'!BE70,'mil mi val'!BE173)</f>
        <v>0.99099999999999999</v>
      </c>
      <c r="BG86" s="161">
        <f>IF($A$2=1,'mil mi val'!BF70,'mil mi val'!BF173)</f>
        <v>0.99099999999999999</v>
      </c>
      <c r="BH86" s="161">
        <f>IF($A$2=1,'mil mi val'!BG70,'mil mi val'!BG173)</f>
        <v>0.99099999999999999</v>
      </c>
      <c r="BI86" s="161">
        <f>IF($A$2=1,'mil mi val'!BH70,'mil mi val'!BH173)</f>
        <v>0.99099999999999999</v>
      </c>
      <c r="BJ86" s="161">
        <f>IF($A$2=1,'mil mi val'!BI70,'mil mi val'!BI173)</f>
        <v>0.99099999999999999</v>
      </c>
      <c r="BK86" s="161">
        <f>IF($A$2=1,'mil mi val'!BJ70,'mil mi val'!BJ173)</f>
        <v>0.99099999999999999</v>
      </c>
      <c r="BL86" s="161">
        <f>IF($A$2=1,'mil mi val'!BK70,'mil mi val'!BK173)</f>
        <v>0.99099999999999999</v>
      </c>
      <c r="BM86" s="161">
        <f>IF($A$2=1,'mil mi val'!BL70,'mil mi val'!BL173)</f>
        <v>0.99099999999999999</v>
      </c>
      <c r="BN86" s="161">
        <f>IF($A$2=1,'mil mi val'!BM70,'mil mi val'!BM173)</f>
        <v>0.99099999999999999</v>
      </c>
      <c r="BO86" s="161">
        <f>IF($A$2=1,'mil mi val'!BN70,'mil mi val'!BN173)</f>
        <v>0.99099999999999999</v>
      </c>
      <c r="BP86" s="161">
        <f>IF($A$2=1,'mil mi val'!BO70,'mil mi val'!BO173)</f>
        <v>0.99099999999999999</v>
      </c>
      <c r="BQ86" s="161">
        <f>IF($A$2=1,'mil mi val'!BP70,'mil mi val'!BP173)</f>
        <v>0.99099999999999999</v>
      </c>
      <c r="BR86" s="161">
        <f>IF($A$2=1,'mil mi val'!BQ70,'mil mi val'!BQ173)</f>
        <v>0.99099999999999999</v>
      </c>
      <c r="BS86" s="161">
        <f>IF($A$2=1,'mil mi val'!BR70,'mil mi val'!BR173)</f>
        <v>0.99099999999999999</v>
      </c>
      <c r="BT86" s="161">
        <f>IF($A$2=1,'mil mi val'!BS70,'mil mi val'!BS173)</f>
        <v>0.99099999999999999</v>
      </c>
      <c r="BU86" s="161">
        <f>IF($A$2=1,'mil mi val'!BT70,'mil mi val'!BT173)</f>
        <v>0.99099999999999999</v>
      </c>
      <c r="BV86" s="161">
        <f>IF($A$2=1,'mil mi val'!BU70,'mil mi val'!BU173)</f>
        <v>0.99099999999999999</v>
      </c>
      <c r="BW86" s="161">
        <f>IF($A$2=1,'mil mi val'!BV70,'mil mi val'!BV173)</f>
        <v>0.99099999999999999</v>
      </c>
      <c r="BX86" s="161">
        <f>IF($A$2=1,'mil mi val'!BW70,'mil mi val'!BW173)</f>
        <v>0.99099999999999999</v>
      </c>
      <c r="BY86" s="161">
        <f>IF($A$2=1,'mil mi val'!BX70,'mil mi val'!BX173)</f>
        <v>0.99099999999999999</v>
      </c>
      <c r="BZ86" s="161">
        <f>IF($A$2=1,'mil mi val'!BY70,'mil mi val'!BY173)</f>
        <v>0.99099999999999999</v>
      </c>
      <c r="CA86" s="161">
        <f>IF($A$2=1,'mil mi val'!BZ70,'mil mi val'!BZ173)</f>
        <v>0.99099999999999999</v>
      </c>
      <c r="CB86" s="161">
        <f>IF($A$2=1,'mil mi val'!CA70,'mil mi val'!CA173)</f>
        <v>0.99099999999999999</v>
      </c>
      <c r="CC86" s="161">
        <f>IF($A$2=1,'mil mi val'!CB70,'mil mi val'!CB173)</f>
        <v>0.99099999999999999</v>
      </c>
      <c r="CD86" s="161">
        <f>IF($A$2=1,'mil mi val'!CC70,'mil mi val'!CC173)</f>
        <v>0.99099999999999999</v>
      </c>
      <c r="CE86" s="161">
        <f>IF($A$2=1,'mil mi val'!CD70,'mil mi val'!CD173)</f>
        <v>0.99099999999999999</v>
      </c>
      <c r="CF86" s="161">
        <f>IF($A$2=1,'mil mi val'!CE70,'mil mi val'!CE173)</f>
        <v>0.99099999999999999</v>
      </c>
      <c r="CG86" s="161">
        <f>IF($A$2=1,'mil mi val'!CF70,'mil mi val'!CF173)</f>
        <v>0.99099999999999999</v>
      </c>
      <c r="CH86" s="161">
        <f>IF($A$2=1,'mil mi val'!CG70,'mil mi val'!CG173)</f>
        <v>0.99099999999999999</v>
      </c>
      <c r="CI86" s="161">
        <f>IF($A$2=1,'mil mi val'!CH70,'mil mi val'!CH173)</f>
        <v>0.99099999999999999</v>
      </c>
      <c r="CJ86" s="161">
        <f>IF($A$2=1,'mil mi val'!CI70,'mil mi val'!CI173)</f>
        <v>0.99099999999999999</v>
      </c>
      <c r="CK86" s="161">
        <f>IF($A$2=1,'mil mi val'!CJ70,'mil mi val'!CJ173)</f>
        <v>0.99099999999999999</v>
      </c>
      <c r="CL86" s="161">
        <f>IF($A$2=1,'mil mi val'!CK70,'mil mi val'!CK173)</f>
        <v>0.99099999999999999</v>
      </c>
      <c r="CM86" s="161">
        <f>IF($A$2=1,'mil mi val'!CL70,'mil mi val'!CL173)</f>
        <v>0.99099999999999999</v>
      </c>
      <c r="CN86" s="161">
        <f>IF($A$2=1,'mil mi val'!CM70,'mil mi val'!CM173)</f>
        <v>0.99099999999999999</v>
      </c>
      <c r="CO86" s="161">
        <f>IF($A$2=1,'mil mi val'!CN70,'mil mi val'!CN173)</f>
        <v>0.99099999999999999</v>
      </c>
      <c r="CP86" s="161">
        <f>IF($A$2=1,'mil mi val'!CO70,'mil mi val'!CO173)</f>
        <v>0.99099999999999999</v>
      </c>
      <c r="CQ86" s="161">
        <f>IF($A$2=1,'mil mi val'!CP70,'mil mi val'!CP173)</f>
        <v>0.99099999999999999</v>
      </c>
      <c r="CR86" s="161">
        <f>IF($A$2=1,'mil mi val'!CQ70,'mil mi val'!CQ173)</f>
        <v>0.99099999999999999</v>
      </c>
      <c r="CS86" s="161">
        <f>IF($A$2=1,'mil mi val'!CR70,'mil mi val'!CR173)</f>
        <v>0.99099999999999999</v>
      </c>
      <c r="CT86" s="161">
        <f>IF($A$2=1,'mil mi val'!CS70,'mil mi val'!CS173)</f>
        <v>0.99099999999999999</v>
      </c>
      <c r="CU86" s="161">
        <f>IF($A$2=1,'mil mi val'!CT70,'mil mi val'!CT173)</f>
        <v>0.99099999999999999</v>
      </c>
      <c r="CV86" s="161">
        <f>IF($A$2=1,'mil mi val'!CU70,'mil mi val'!CU173)</f>
        <v>0.99099999999999999</v>
      </c>
      <c r="CW86" s="161">
        <f>IF($A$2=1,'mil mi val'!CV70,'mil mi val'!CV173)</f>
        <v>0.99099999999999999</v>
      </c>
      <c r="CX86" s="161">
        <f>IF($A$2=1,'mil mi val'!CW70,'mil mi val'!CW173)</f>
        <v>0.99099999999999999</v>
      </c>
      <c r="CY86" s="161">
        <f>IF($A$2=1,'mil mi val'!CX70,'mil mi val'!CX173)</f>
        <v>0.99099999999999999</v>
      </c>
      <c r="CZ86" s="161">
        <f>IF($A$2=1,'mil mi val'!CY70,'mil mi val'!CY173)</f>
        <v>0.99099999999999999</v>
      </c>
      <c r="DA86" s="161">
        <f>IF($A$2=1,'mil mi val'!CZ70,'mil mi val'!CZ173)</f>
        <v>0.99099999999999999</v>
      </c>
      <c r="DB86" s="161">
        <f>IF($A$2=1,'mil mi val'!DA70,'mil mi val'!DA173)</f>
        <v>0.99099999999999999</v>
      </c>
      <c r="DC86" s="161">
        <f>IF($A$2=1,'mil mi val'!DB70,'mil mi val'!DB173)</f>
        <v>0.99099999999999999</v>
      </c>
      <c r="DD86" s="161">
        <f>IF($A$2=1,'mil mi val'!DC70,'mil mi val'!DC173)</f>
        <v>0</v>
      </c>
      <c r="DE86" s="161">
        <f>IF($A$2=1,'mil mi val'!DD70,'mil mi val'!DD173)</f>
        <v>0</v>
      </c>
      <c r="DF86" s="161">
        <f>IF($A$2=1,'mil mi val'!DE70,'mil mi val'!DE173)</f>
        <v>0</v>
      </c>
    </row>
    <row r="87" spans="2:110" ht="14.5" x14ac:dyDescent="0.35">
      <c r="B87" s="149">
        <v>82</v>
      </c>
      <c r="C87" s="161">
        <f>IF($A$2=1,'mil mi val'!B71,'mil mi val'!B174)</f>
        <v>1</v>
      </c>
      <c r="D87" s="161">
        <f>IF($A$2=1,'mil mi val'!C71,'mil mi val'!C174)</f>
        <v>0.99099999999999999</v>
      </c>
      <c r="E87" s="161">
        <f>IF($A$2=1,'mil mi val'!D71,'mil mi val'!D174)</f>
        <v>0.99050000000000005</v>
      </c>
      <c r="F87" s="161">
        <f>IF($A$2=1,'mil mi val'!E71,'mil mi val'!E174)</f>
        <v>0.99019999999999997</v>
      </c>
      <c r="G87" s="161">
        <f>IF($A$2=1,'mil mi val'!F71,'mil mi val'!F174)</f>
        <v>0.9899</v>
      </c>
      <c r="H87" s="161">
        <f>IF($A$2=1,'mil mi val'!G71,'mil mi val'!G174)</f>
        <v>0.9899</v>
      </c>
      <c r="I87" s="161">
        <f>IF($A$2=1,'mil mi val'!H71,'mil mi val'!H174)</f>
        <v>0.9899</v>
      </c>
      <c r="J87" s="161">
        <f>IF($A$2=1,'mil mi val'!I71,'mil mi val'!I174)</f>
        <v>0.99009999999999998</v>
      </c>
      <c r="K87" s="161">
        <f>IF($A$2=1,'mil mi val'!J71,'mil mi val'!J174)</f>
        <v>0.99009999999999998</v>
      </c>
      <c r="L87" s="161">
        <f>IF($A$2=1,'mil mi val'!K71,'mil mi val'!K174)</f>
        <v>0.99019999999999997</v>
      </c>
      <c r="M87" s="161">
        <f>IF($A$2=1,'mil mi val'!L71,'mil mi val'!L174)</f>
        <v>0.99019999999999997</v>
      </c>
      <c r="N87" s="161">
        <f>IF($A$2=1,'mil mi val'!M71,'mil mi val'!M174)</f>
        <v>0.99029999999999996</v>
      </c>
      <c r="O87" s="161">
        <f>IF($A$2=1,'mil mi val'!N71,'mil mi val'!N174)</f>
        <v>0.99029999999999996</v>
      </c>
      <c r="P87" s="161">
        <f>IF($A$2=1,'mil mi val'!O71,'mil mi val'!O174)</f>
        <v>0.99029999999999996</v>
      </c>
      <c r="Q87" s="161">
        <f>IF($A$2=1,'mil mi val'!P71,'mil mi val'!P174)</f>
        <v>0.99009999999999998</v>
      </c>
      <c r="R87" s="161">
        <f>IF($A$2=1,'mil mi val'!Q71,'mil mi val'!Q174)</f>
        <v>0.99170000000000003</v>
      </c>
      <c r="S87" s="161">
        <f>IF($A$2=1,'mil mi val'!R71,'mil mi val'!R174)</f>
        <v>0.99170000000000003</v>
      </c>
      <c r="T87" s="161">
        <f>IF($A$2=1,'mil mi val'!S71,'mil mi val'!S174)</f>
        <v>0.99170000000000003</v>
      </c>
      <c r="U87" s="161">
        <f>IF($A$2=1,'mil mi val'!T71,'mil mi val'!T174)</f>
        <v>0.99170000000000003</v>
      </c>
      <c r="V87" s="161">
        <f>IF($A$2=1,'mil mi val'!U71,'mil mi val'!U174)</f>
        <v>0.99170000000000003</v>
      </c>
      <c r="W87" s="161">
        <f>IF($A$2=1,'mil mi val'!V71,'mil mi val'!V174)</f>
        <v>0.99170000000000003</v>
      </c>
      <c r="X87" s="161">
        <f>IF($A$2=1,'mil mi val'!W71,'mil mi val'!W174)</f>
        <v>0.99170000000000003</v>
      </c>
      <c r="Y87" s="161">
        <f>IF($A$2=1,'mil mi val'!X71,'mil mi val'!X174)</f>
        <v>0.99170000000000003</v>
      </c>
      <c r="Z87" s="161">
        <f>IF($A$2=1,'mil mi val'!Y71,'mil mi val'!Y174)</f>
        <v>0.99170000000000003</v>
      </c>
      <c r="AA87" s="161">
        <f>IF($A$2=1,'mil mi val'!Z71,'mil mi val'!Z174)</f>
        <v>0.99170000000000003</v>
      </c>
      <c r="AB87" s="161">
        <f>IF($A$2=1,'mil mi val'!AA71,'mil mi val'!AA174)</f>
        <v>0.99170000000000003</v>
      </c>
      <c r="AC87" s="161">
        <f>IF($A$2=1,'mil mi val'!AB71,'mil mi val'!AB174)</f>
        <v>0.99170000000000003</v>
      </c>
      <c r="AD87" s="161">
        <f>IF($A$2=1,'mil mi val'!AC71,'mil mi val'!AC174)</f>
        <v>0.99170000000000003</v>
      </c>
      <c r="AE87" s="161">
        <f>IF($A$2=1,'mil mi val'!AD71,'mil mi val'!AD174)</f>
        <v>0.99170000000000003</v>
      </c>
      <c r="AF87" s="161">
        <f>IF($A$2=1,'mil mi val'!AE71,'mil mi val'!AE174)</f>
        <v>0.99170000000000003</v>
      </c>
      <c r="AG87" s="161">
        <f>IF($A$2=1,'mil mi val'!AF71,'mil mi val'!AF174)</f>
        <v>0.99170000000000003</v>
      </c>
      <c r="AH87" s="161">
        <f>IF($A$2=1,'mil mi val'!AG71,'mil mi val'!AG174)</f>
        <v>0.99170000000000003</v>
      </c>
      <c r="AI87" s="161">
        <f>IF($A$2=1,'mil mi val'!AH71,'mil mi val'!AH174)</f>
        <v>0.99170000000000003</v>
      </c>
      <c r="AJ87" s="161">
        <f>IF($A$2=1,'mil mi val'!AI71,'mil mi val'!AI174)</f>
        <v>0.99170000000000003</v>
      </c>
      <c r="AK87" s="161">
        <f>IF($A$2=1,'mil mi val'!AJ71,'mil mi val'!AJ174)</f>
        <v>0.99170000000000003</v>
      </c>
      <c r="AL87" s="161">
        <f>IF($A$2=1,'mil mi val'!AK71,'mil mi val'!AK174)</f>
        <v>0.99170000000000003</v>
      </c>
      <c r="AM87" s="161">
        <f>IF($A$2=1,'mil mi val'!AL71,'mil mi val'!AL174)</f>
        <v>0.99170000000000003</v>
      </c>
      <c r="AN87" s="161">
        <f>IF($A$2=1,'mil mi val'!AM71,'mil mi val'!AM174)</f>
        <v>0.99170000000000003</v>
      </c>
      <c r="AO87" s="161">
        <f>IF($A$2=1,'mil mi val'!AN71,'mil mi val'!AN174)</f>
        <v>0.99170000000000003</v>
      </c>
      <c r="AP87" s="161">
        <f>IF($A$2=1,'mil mi val'!AO71,'mil mi val'!AO174)</f>
        <v>0.99170000000000003</v>
      </c>
      <c r="AQ87" s="161">
        <f>IF($A$2=1,'mil mi val'!AP71,'mil mi val'!AP174)</f>
        <v>0.99170000000000003</v>
      </c>
      <c r="AR87" s="161">
        <f>IF($A$2=1,'mil mi val'!AQ71,'mil mi val'!AQ174)</f>
        <v>0.99170000000000003</v>
      </c>
      <c r="AS87" s="161">
        <f>IF($A$2=1,'mil mi val'!AR71,'mil mi val'!AR174)</f>
        <v>0.99170000000000003</v>
      </c>
      <c r="AT87" s="161">
        <f>IF($A$2=1,'mil mi val'!AS71,'mil mi val'!AS174)</f>
        <v>0.99170000000000003</v>
      </c>
      <c r="AU87" s="161">
        <f>IF($A$2=1,'mil mi val'!AT71,'mil mi val'!AT174)</f>
        <v>0.99170000000000003</v>
      </c>
      <c r="AV87" s="161">
        <f>IF($A$2=1,'mil mi val'!AU71,'mil mi val'!AU174)</f>
        <v>0.99170000000000003</v>
      </c>
      <c r="AW87" s="161">
        <f>IF($A$2=1,'mil mi val'!AV71,'mil mi val'!AV174)</f>
        <v>0.99170000000000003</v>
      </c>
      <c r="AX87" s="161">
        <f>IF($A$2=1,'mil mi val'!AW71,'mil mi val'!AW174)</f>
        <v>0.99170000000000003</v>
      </c>
      <c r="AY87" s="161">
        <f>IF($A$2=1,'mil mi val'!AX71,'mil mi val'!AX174)</f>
        <v>0.99170000000000003</v>
      </c>
      <c r="AZ87" s="161">
        <f>IF($A$2=1,'mil mi val'!AY71,'mil mi val'!AY174)</f>
        <v>0.99170000000000003</v>
      </c>
      <c r="BA87" s="161">
        <f>IF($A$2=1,'mil mi val'!AZ71,'mil mi val'!AZ174)</f>
        <v>0.99170000000000003</v>
      </c>
      <c r="BB87" s="161">
        <f>IF($A$2=1,'mil mi val'!BA71,'mil mi val'!BA174)</f>
        <v>0.99170000000000003</v>
      </c>
      <c r="BC87" s="161">
        <f>IF($A$2=1,'mil mi val'!BB71,'mil mi val'!BB174)</f>
        <v>0.99170000000000003</v>
      </c>
      <c r="BD87" s="161">
        <f>IF($A$2=1,'mil mi val'!BC71,'mil mi val'!BC174)</f>
        <v>0.99170000000000003</v>
      </c>
      <c r="BE87" s="161">
        <f>IF($A$2=1,'mil mi val'!BD71,'mil mi val'!BD174)</f>
        <v>0.99170000000000003</v>
      </c>
      <c r="BF87" s="161">
        <f>IF($A$2=1,'mil mi val'!BE71,'mil mi val'!BE174)</f>
        <v>0.99170000000000003</v>
      </c>
      <c r="BG87" s="161">
        <f>IF($A$2=1,'mil mi val'!BF71,'mil mi val'!BF174)</f>
        <v>0.99170000000000003</v>
      </c>
      <c r="BH87" s="161">
        <f>IF($A$2=1,'mil mi val'!BG71,'mil mi val'!BG174)</f>
        <v>0.99170000000000003</v>
      </c>
      <c r="BI87" s="161">
        <f>IF($A$2=1,'mil mi val'!BH71,'mil mi val'!BH174)</f>
        <v>0.99170000000000003</v>
      </c>
      <c r="BJ87" s="161">
        <f>IF($A$2=1,'mil mi val'!BI71,'mil mi val'!BI174)</f>
        <v>0.99170000000000003</v>
      </c>
      <c r="BK87" s="161">
        <f>IF($A$2=1,'mil mi val'!BJ71,'mil mi val'!BJ174)</f>
        <v>0.99170000000000003</v>
      </c>
      <c r="BL87" s="161">
        <f>IF($A$2=1,'mil mi val'!BK71,'mil mi val'!BK174)</f>
        <v>0.99170000000000003</v>
      </c>
      <c r="BM87" s="161">
        <f>IF($A$2=1,'mil mi val'!BL71,'mil mi val'!BL174)</f>
        <v>0.99170000000000003</v>
      </c>
      <c r="BN87" s="161">
        <f>IF($A$2=1,'mil mi val'!BM71,'mil mi val'!BM174)</f>
        <v>0.99170000000000003</v>
      </c>
      <c r="BO87" s="161">
        <f>IF($A$2=1,'mil mi val'!BN71,'mil mi val'!BN174)</f>
        <v>0.99170000000000003</v>
      </c>
      <c r="BP87" s="161">
        <f>IF($A$2=1,'mil mi val'!BO71,'mil mi val'!BO174)</f>
        <v>0.99170000000000003</v>
      </c>
      <c r="BQ87" s="161">
        <f>IF($A$2=1,'mil mi val'!BP71,'mil mi val'!BP174)</f>
        <v>0.99170000000000003</v>
      </c>
      <c r="BR87" s="161">
        <f>IF($A$2=1,'mil mi val'!BQ71,'mil mi val'!BQ174)</f>
        <v>0.99170000000000003</v>
      </c>
      <c r="BS87" s="161">
        <f>IF($A$2=1,'mil mi val'!BR71,'mil mi val'!BR174)</f>
        <v>0.99170000000000003</v>
      </c>
      <c r="BT87" s="161">
        <f>IF($A$2=1,'mil mi val'!BS71,'mil mi val'!BS174)</f>
        <v>0.99170000000000003</v>
      </c>
      <c r="BU87" s="161">
        <f>IF($A$2=1,'mil mi val'!BT71,'mil mi val'!BT174)</f>
        <v>0.99170000000000003</v>
      </c>
      <c r="BV87" s="161">
        <f>IF($A$2=1,'mil mi val'!BU71,'mil mi val'!BU174)</f>
        <v>0.99170000000000003</v>
      </c>
      <c r="BW87" s="161">
        <f>IF($A$2=1,'mil mi val'!BV71,'mil mi val'!BV174)</f>
        <v>0.99170000000000003</v>
      </c>
      <c r="BX87" s="161">
        <f>IF($A$2=1,'mil mi val'!BW71,'mil mi val'!BW174)</f>
        <v>0.99170000000000003</v>
      </c>
      <c r="BY87" s="161">
        <f>IF($A$2=1,'mil mi val'!BX71,'mil mi val'!BX174)</f>
        <v>0.99170000000000003</v>
      </c>
      <c r="BZ87" s="161">
        <f>IF($A$2=1,'mil mi val'!BY71,'mil mi val'!BY174)</f>
        <v>0.99170000000000003</v>
      </c>
      <c r="CA87" s="161">
        <f>IF($A$2=1,'mil mi val'!BZ71,'mil mi val'!BZ174)</f>
        <v>0.99170000000000003</v>
      </c>
      <c r="CB87" s="161">
        <f>IF($A$2=1,'mil mi val'!CA71,'mil mi val'!CA174)</f>
        <v>0.99170000000000003</v>
      </c>
      <c r="CC87" s="161">
        <f>IF($A$2=1,'mil mi val'!CB71,'mil mi val'!CB174)</f>
        <v>0.99170000000000003</v>
      </c>
      <c r="CD87" s="161">
        <f>IF($A$2=1,'mil mi val'!CC71,'mil mi val'!CC174)</f>
        <v>0.99170000000000003</v>
      </c>
      <c r="CE87" s="161">
        <f>IF($A$2=1,'mil mi val'!CD71,'mil mi val'!CD174)</f>
        <v>0.99170000000000003</v>
      </c>
      <c r="CF87" s="161">
        <f>IF($A$2=1,'mil mi val'!CE71,'mil mi val'!CE174)</f>
        <v>0.99170000000000003</v>
      </c>
      <c r="CG87" s="161">
        <f>IF($A$2=1,'mil mi val'!CF71,'mil mi val'!CF174)</f>
        <v>0.99170000000000003</v>
      </c>
      <c r="CH87" s="161">
        <f>IF($A$2=1,'mil mi val'!CG71,'mil mi val'!CG174)</f>
        <v>0.99170000000000003</v>
      </c>
      <c r="CI87" s="161">
        <f>IF($A$2=1,'mil mi val'!CH71,'mil mi val'!CH174)</f>
        <v>0.99170000000000003</v>
      </c>
      <c r="CJ87" s="161">
        <f>IF($A$2=1,'mil mi val'!CI71,'mil mi val'!CI174)</f>
        <v>0.99170000000000003</v>
      </c>
      <c r="CK87" s="161">
        <f>IF($A$2=1,'mil mi val'!CJ71,'mil mi val'!CJ174)</f>
        <v>0.99170000000000003</v>
      </c>
      <c r="CL87" s="161">
        <f>IF($A$2=1,'mil mi val'!CK71,'mil mi val'!CK174)</f>
        <v>0.99170000000000003</v>
      </c>
      <c r="CM87" s="161">
        <f>IF($A$2=1,'mil mi val'!CL71,'mil mi val'!CL174)</f>
        <v>0.99170000000000003</v>
      </c>
      <c r="CN87" s="161">
        <f>IF($A$2=1,'mil mi val'!CM71,'mil mi val'!CM174)</f>
        <v>0.99170000000000003</v>
      </c>
      <c r="CO87" s="161">
        <f>IF($A$2=1,'mil mi val'!CN71,'mil mi val'!CN174)</f>
        <v>0.99170000000000003</v>
      </c>
      <c r="CP87" s="161">
        <f>IF($A$2=1,'mil mi val'!CO71,'mil mi val'!CO174)</f>
        <v>0.99170000000000003</v>
      </c>
      <c r="CQ87" s="161">
        <f>IF($A$2=1,'mil mi val'!CP71,'mil mi val'!CP174)</f>
        <v>0.99170000000000003</v>
      </c>
      <c r="CR87" s="161">
        <f>IF($A$2=1,'mil mi val'!CQ71,'mil mi val'!CQ174)</f>
        <v>0.99170000000000003</v>
      </c>
      <c r="CS87" s="161">
        <f>IF($A$2=1,'mil mi val'!CR71,'mil mi val'!CR174)</f>
        <v>0.99170000000000003</v>
      </c>
      <c r="CT87" s="161">
        <f>IF($A$2=1,'mil mi val'!CS71,'mil mi val'!CS174)</f>
        <v>0.99170000000000003</v>
      </c>
      <c r="CU87" s="161">
        <f>IF($A$2=1,'mil mi val'!CT71,'mil mi val'!CT174)</f>
        <v>0.99170000000000003</v>
      </c>
      <c r="CV87" s="161">
        <f>IF($A$2=1,'mil mi val'!CU71,'mil mi val'!CU174)</f>
        <v>0.99170000000000003</v>
      </c>
      <c r="CW87" s="161">
        <f>IF($A$2=1,'mil mi val'!CV71,'mil mi val'!CV174)</f>
        <v>0.99170000000000003</v>
      </c>
      <c r="CX87" s="161">
        <f>IF($A$2=1,'mil mi val'!CW71,'mil mi val'!CW174)</f>
        <v>0.99170000000000003</v>
      </c>
      <c r="CY87" s="161">
        <f>IF($A$2=1,'mil mi val'!CX71,'mil mi val'!CX174)</f>
        <v>0.99170000000000003</v>
      </c>
      <c r="CZ87" s="161">
        <f>IF($A$2=1,'mil mi val'!CY71,'mil mi val'!CY174)</f>
        <v>0.99170000000000003</v>
      </c>
      <c r="DA87" s="161">
        <f>IF($A$2=1,'mil mi val'!CZ71,'mil mi val'!CZ174)</f>
        <v>0.99170000000000003</v>
      </c>
      <c r="DB87" s="161">
        <f>IF($A$2=1,'mil mi val'!DA71,'mil mi val'!DA174)</f>
        <v>0.99170000000000003</v>
      </c>
      <c r="DC87" s="161">
        <f>IF($A$2=1,'mil mi val'!DB71,'mil mi val'!DB174)</f>
        <v>0.99170000000000003</v>
      </c>
      <c r="DD87" s="161">
        <f>IF($A$2=1,'mil mi val'!DC71,'mil mi val'!DC174)</f>
        <v>0</v>
      </c>
      <c r="DE87" s="161">
        <f>IF($A$2=1,'mil mi val'!DD71,'mil mi val'!DD174)</f>
        <v>0</v>
      </c>
      <c r="DF87" s="161">
        <f>IF($A$2=1,'mil mi val'!DE71,'mil mi val'!DE174)</f>
        <v>0</v>
      </c>
    </row>
    <row r="88" spans="2:110" ht="14.5" x14ac:dyDescent="0.35">
      <c r="B88" s="149">
        <v>83</v>
      </c>
      <c r="C88" s="161">
        <f>IF($A$2=1,'mil mi val'!B72,'mil mi val'!B175)</f>
        <v>1</v>
      </c>
      <c r="D88" s="161">
        <f>IF($A$2=1,'mil mi val'!C72,'mil mi val'!C175)</f>
        <v>0.99170000000000003</v>
      </c>
      <c r="E88" s="161">
        <f>IF($A$2=1,'mil mi val'!D72,'mil mi val'!D175)</f>
        <v>0.99129999999999996</v>
      </c>
      <c r="F88" s="161">
        <f>IF($A$2=1,'mil mi val'!E72,'mil mi val'!E175)</f>
        <v>0.9909</v>
      </c>
      <c r="G88" s="161">
        <f>IF($A$2=1,'mil mi val'!F72,'mil mi val'!F175)</f>
        <v>0.99070000000000003</v>
      </c>
      <c r="H88" s="161">
        <f>IF($A$2=1,'mil mi val'!G72,'mil mi val'!G175)</f>
        <v>0.99060000000000004</v>
      </c>
      <c r="I88" s="161">
        <f>IF($A$2=1,'mil mi val'!H72,'mil mi val'!H175)</f>
        <v>0.99070000000000003</v>
      </c>
      <c r="J88" s="161">
        <f>IF($A$2=1,'mil mi val'!I72,'mil mi val'!I175)</f>
        <v>0.99080000000000001</v>
      </c>
      <c r="K88" s="161">
        <f>IF($A$2=1,'mil mi val'!J72,'mil mi val'!J175)</f>
        <v>0.99099999999999999</v>
      </c>
      <c r="L88" s="161">
        <f>IF($A$2=1,'mil mi val'!K72,'mil mi val'!K175)</f>
        <v>0.99099999999999999</v>
      </c>
      <c r="M88" s="161">
        <f>IF($A$2=1,'mil mi val'!L72,'mil mi val'!L175)</f>
        <v>0.99099999999999999</v>
      </c>
      <c r="N88" s="161">
        <f>IF($A$2=1,'mil mi val'!M72,'mil mi val'!M175)</f>
        <v>0.99109999999999998</v>
      </c>
      <c r="O88" s="161">
        <f>IF($A$2=1,'mil mi val'!N72,'mil mi val'!N175)</f>
        <v>0.99109999999999998</v>
      </c>
      <c r="P88" s="161">
        <f>IF($A$2=1,'mil mi val'!O72,'mil mi val'!O175)</f>
        <v>0.99099999999999999</v>
      </c>
      <c r="Q88" s="161">
        <f>IF($A$2=1,'mil mi val'!P72,'mil mi val'!P175)</f>
        <v>0.99080000000000001</v>
      </c>
      <c r="R88" s="161">
        <f>IF($A$2=1,'mil mi val'!Q72,'mil mi val'!Q175)</f>
        <v>0.99239999999999995</v>
      </c>
      <c r="S88" s="161">
        <f>IF($A$2=1,'mil mi val'!R72,'mil mi val'!R175)</f>
        <v>0.99239999999999995</v>
      </c>
      <c r="T88" s="161">
        <f>IF($A$2=1,'mil mi val'!S72,'mil mi val'!S175)</f>
        <v>0.99239999999999995</v>
      </c>
      <c r="U88" s="161">
        <f>IF($A$2=1,'mil mi val'!T72,'mil mi val'!T175)</f>
        <v>0.99239999999999995</v>
      </c>
      <c r="V88" s="161">
        <f>IF($A$2=1,'mil mi val'!U72,'mil mi val'!U175)</f>
        <v>0.99239999999999995</v>
      </c>
      <c r="W88" s="161">
        <f>IF($A$2=1,'mil mi val'!V72,'mil mi val'!V175)</f>
        <v>0.99239999999999995</v>
      </c>
      <c r="X88" s="161">
        <f>IF($A$2=1,'mil mi val'!W72,'mil mi val'!W175)</f>
        <v>0.99239999999999995</v>
      </c>
      <c r="Y88" s="161">
        <f>IF($A$2=1,'mil mi val'!X72,'mil mi val'!X175)</f>
        <v>0.99239999999999995</v>
      </c>
      <c r="Z88" s="161">
        <f>IF($A$2=1,'mil mi val'!Y72,'mil mi val'!Y175)</f>
        <v>0.99239999999999995</v>
      </c>
      <c r="AA88" s="161">
        <f>IF($A$2=1,'mil mi val'!Z72,'mil mi val'!Z175)</f>
        <v>0.99239999999999995</v>
      </c>
      <c r="AB88" s="161">
        <f>IF($A$2=1,'mil mi val'!AA72,'mil mi val'!AA175)</f>
        <v>0.99239999999999995</v>
      </c>
      <c r="AC88" s="161">
        <f>IF($A$2=1,'mil mi val'!AB72,'mil mi val'!AB175)</f>
        <v>0.99239999999999995</v>
      </c>
      <c r="AD88" s="161">
        <f>IF($A$2=1,'mil mi val'!AC72,'mil mi val'!AC175)</f>
        <v>0.99239999999999995</v>
      </c>
      <c r="AE88" s="161">
        <f>IF($A$2=1,'mil mi val'!AD72,'mil mi val'!AD175)</f>
        <v>0.99239999999999995</v>
      </c>
      <c r="AF88" s="161">
        <f>IF($A$2=1,'mil mi val'!AE72,'mil mi val'!AE175)</f>
        <v>0.99239999999999995</v>
      </c>
      <c r="AG88" s="161">
        <f>IF($A$2=1,'mil mi val'!AF72,'mil mi val'!AF175)</f>
        <v>0.99239999999999995</v>
      </c>
      <c r="AH88" s="161">
        <f>IF($A$2=1,'mil mi val'!AG72,'mil mi val'!AG175)</f>
        <v>0.99239999999999995</v>
      </c>
      <c r="AI88" s="161">
        <f>IF($A$2=1,'mil mi val'!AH72,'mil mi val'!AH175)</f>
        <v>0.99239999999999995</v>
      </c>
      <c r="AJ88" s="161">
        <f>IF($A$2=1,'mil mi val'!AI72,'mil mi val'!AI175)</f>
        <v>0.99239999999999995</v>
      </c>
      <c r="AK88" s="161">
        <f>IF($A$2=1,'mil mi val'!AJ72,'mil mi val'!AJ175)</f>
        <v>0.99239999999999995</v>
      </c>
      <c r="AL88" s="161">
        <f>IF($A$2=1,'mil mi val'!AK72,'mil mi val'!AK175)</f>
        <v>0.99239999999999995</v>
      </c>
      <c r="AM88" s="161">
        <f>IF($A$2=1,'mil mi val'!AL72,'mil mi val'!AL175)</f>
        <v>0.99239999999999995</v>
      </c>
      <c r="AN88" s="161">
        <f>IF($A$2=1,'mil mi val'!AM72,'mil mi val'!AM175)</f>
        <v>0.99239999999999995</v>
      </c>
      <c r="AO88" s="161">
        <f>IF($A$2=1,'mil mi val'!AN72,'mil mi val'!AN175)</f>
        <v>0.99239999999999995</v>
      </c>
      <c r="AP88" s="161">
        <f>IF($A$2=1,'mil mi val'!AO72,'mil mi val'!AO175)</f>
        <v>0.99239999999999995</v>
      </c>
      <c r="AQ88" s="161">
        <f>IF($A$2=1,'mil mi val'!AP72,'mil mi val'!AP175)</f>
        <v>0.99239999999999995</v>
      </c>
      <c r="AR88" s="161">
        <f>IF($A$2=1,'mil mi val'!AQ72,'mil mi val'!AQ175)</f>
        <v>0.99239999999999995</v>
      </c>
      <c r="AS88" s="161">
        <f>IF($A$2=1,'mil mi val'!AR72,'mil mi val'!AR175)</f>
        <v>0.99239999999999995</v>
      </c>
      <c r="AT88" s="161">
        <f>IF($A$2=1,'mil mi val'!AS72,'mil mi val'!AS175)</f>
        <v>0.99239999999999995</v>
      </c>
      <c r="AU88" s="161">
        <f>IF($A$2=1,'mil mi val'!AT72,'mil mi val'!AT175)</f>
        <v>0.99239999999999995</v>
      </c>
      <c r="AV88" s="161">
        <f>IF($A$2=1,'mil mi val'!AU72,'mil mi val'!AU175)</f>
        <v>0.99239999999999995</v>
      </c>
      <c r="AW88" s="161">
        <f>IF($A$2=1,'mil mi val'!AV72,'mil mi val'!AV175)</f>
        <v>0.99239999999999995</v>
      </c>
      <c r="AX88" s="161">
        <f>IF($A$2=1,'mil mi val'!AW72,'mil mi val'!AW175)</f>
        <v>0.99239999999999995</v>
      </c>
      <c r="AY88" s="161">
        <f>IF($A$2=1,'mil mi val'!AX72,'mil mi val'!AX175)</f>
        <v>0.99239999999999995</v>
      </c>
      <c r="AZ88" s="161">
        <f>IF($A$2=1,'mil mi val'!AY72,'mil mi val'!AY175)</f>
        <v>0.99239999999999995</v>
      </c>
      <c r="BA88" s="161">
        <f>IF($A$2=1,'mil mi val'!AZ72,'mil mi val'!AZ175)</f>
        <v>0.99239999999999995</v>
      </c>
      <c r="BB88" s="161">
        <f>IF($A$2=1,'mil mi val'!BA72,'mil mi val'!BA175)</f>
        <v>0.99239999999999995</v>
      </c>
      <c r="BC88" s="161">
        <f>IF($A$2=1,'mil mi val'!BB72,'mil mi val'!BB175)</f>
        <v>0.99239999999999995</v>
      </c>
      <c r="BD88" s="161">
        <f>IF($A$2=1,'mil mi val'!BC72,'mil mi val'!BC175)</f>
        <v>0.99239999999999995</v>
      </c>
      <c r="BE88" s="161">
        <f>IF($A$2=1,'mil mi val'!BD72,'mil mi val'!BD175)</f>
        <v>0.99239999999999995</v>
      </c>
      <c r="BF88" s="161">
        <f>IF($A$2=1,'mil mi val'!BE72,'mil mi val'!BE175)</f>
        <v>0.99239999999999995</v>
      </c>
      <c r="BG88" s="161">
        <f>IF($A$2=1,'mil mi val'!BF72,'mil mi val'!BF175)</f>
        <v>0.99239999999999995</v>
      </c>
      <c r="BH88" s="161">
        <f>IF($A$2=1,'mil mi val'!BG72,'mil mi val'!BG175)</f>
        <v>0.99239999999999995</v>
      </c>
      <c r="BI88" s="161">
        <f>IF($A$2=1,'mil mi val'!BH72,'mil mi val'!BH175)</f>
        <v>0.99239999999999995</v>
      </c>
      <c r="BJ88" s="161">
        <f>IF($A$2=1,'mil mi val'!BI72,'mil mi val'!BI175)</f>
        <v>0.99239999999999995</v>
      </c>
      <c r="BK88" s="161">
        <f>IF($A$2=1,'mil mi val'!BJ72,'mil mi val'!BJ175)</f>
        <v>0.99239999999999995</v>
      </c>
      <c r="BL88" s="161">
        <f>IF($A$2=1,'mil mi val'!BK72,'mil mi val'!BK175)</f>
        <v>0.99239999999999995</v>
      </c>
      <c r="BM88" s="161">
        <f>IF($A$2=1,'mil mi val'!BL72,'mil mi val'!BL175)</f>
        <v>0.99239999999999995</v>
      </c>
      <c r="BN88" s="161">
        <f>IF($A$2=1,'mil mi val'!BM72,'mil mi val'!BM175)</f>
        <v>0.99239999999999995</v>
      </c>
      <c r="BO88" s="161">
        <f>IF($A$2=1,'mil mi val'!BN72,'mil mi val'!BN175)</f>
        <v>0.99239999999999995</v>
      </c>
      <c r="BP88" s="161">
        <f>IF($A$2=1,'mil mi val'!BO72,'mil mi val'!BO175)</f>
        <v>0.99239999999999995</v>
      </c>
      <c r="BQ88" s="161">
        <f>IF($A$2=1,'mil mi val'!BP72,'mil mi val'!BP175)</f>
        <v>0.99239999999999995</v>
      </c>
      <c r="BR88" s="161">
        <f>IF($A$2=1,'mil mi val'!BQ72,'mil mi val'!BQ175)</f>
        <v>0.99239999999999995</v>
      </c>
      <c r="BS88" s="161">
        <f>IF($A$2=1,'mil mi val'!BR72,'mil mi val'!BR175)</f>
        <v>0.99239999999999995</v>
      </c>
      <c r="BT88" s="161">
        <f>IF($A$2=1,'mil mi val'!BS72,'mil mi val'!BS175)</f>
        <v>0.99239999999999995</v>
      </c>
      <c r="BU88" s="161">
        <f>IF($A$2=1,'mil mi val'!BT72,'mil mi val'!BT175)</f>
        <v>0.99239999999999995</v>
      </c>
      <c r="BV88" s="161">
        <f>IF($A$2=1,'mil mi val'!BU72,'mil mi val'!BU175)</f>
        <v>0.99239999999999995</v>
      </c>
      <c r="BW88" s="161">
        <f>IF($A$2=1,'mil mi val'!BV72,'mil mi val'!BV175)</f>
        <v>0.99239999999999995</v>
      </c>
      <c r="BX88" s="161">
        <f>IF($A$2=1,'mil mi val'!BW72,'mil mi val'!BW175)</f>
        <v>0.99239999999999995</v>
      </c>
      <c r="BY88" s="161">
        <f>IF($A$2=1,'mil mi val'!BX72,'mil mi val'!BX175)</f>
        <v>0.99239999999999995</v>
      </c>
      <c r="BZ88" s="161">
        <f>IF($A$2=1,'mil mi val'!BY72,'mil mi val'!BY175)</f>
        <v>0.99239999999999995</v>
      </c>
      <c r="CA88" s="161">
        <f>IF($A$2=1,'mil mi val'!BZ72,'mil mi val'!BZ175)</f>
        <v>0.99239999999999995</v>
      </c>
      <c r="CB88" s="161">
        <f>IF($A$2=1,'mil mi val'!CA72,'mil mi val'!CA175)</f>
        <v>0.99239999999999995</v>
      </c>
      <c r="CC88" s="161">
        <f>IF($A$2=1,'mil mi val'!CB72,'mil mi val'!CB175)</f>
        <v>0.99239999999999995</v>
      </c>
      <c r="CD88" s="161">
        <f>IF($A$2=1,'mil mi val'!CC72,'mil mi val'!CC175)</f>
        <v>0.99239999999999995</v>
      </c>
      <c r="CE88" s="161">
        <f>IF($A$2=1,'mil mi val'!CD72,'mil mi val'!CD175)</f>
        <v>0.99239999999999995</v>
      </c>
      <c r="CF88" s="161">
        <f>IF($A$2=1,'mil mi val'!CE72,'mil mi val'!CE175)</f>
        <v>0.99239999999999995</v>
      </c>
      <c r="CG88" s="161">
        <f>IF($A$2=1,'mil mi val'!CF72,'mil mi val'!CF175)</f>
        <v>0.99239999999999995</v>
      </c>
      <c r="CH88" s="161">
        <f>IF($A$2=1,'mil mi val'!CG72,'mil mi val'!CG175)</f>
        <v>0.99239999999999995</v>
      </c>
      <c r="CI88" s="161">
        <f>IF($A$2=1,'mil mi val'!CH72,'mil mi val'!CH175)</f>
        <v>0.99239999999999995</v>
      </c>
      <c r="CJ88" s="161">
        <f>IF($A$2=1,'mil mi val'!CI72,'mil mi val'!CI175)</f>
        <v>0.99239999999999995</v>
      </c>
      <c r="CK88" s="161">
        <f>IF($A$2=1,'mil mi val'!CJ72,'mil mi val'!CJ175)</f>
        <v>0.99239999999999995</v>
      </c>
      <c r="CL88" s="161">
        <f>IF($A$2=1,'mil mi val'!CK72,'mil mi val'!CK175)</f>
        <v>0.99239999999999995</v>
      </c>
      <c r="CM88" s="161">
        <f>IF($A$2=1,'mil mi val'!CL72,'mil mi val'!CL175)</f>
        <v>0.99239999999999995</v>
      </c>
      <c r="CN88" s="161">
        <f>IF($A$2=1,'mil mi val'!CM72,'mil mi val'!CM175)</f>
        <v>0.99239999999999995</v>
      </c>
      <c r="CO88" s="161">
        <f>IF($A$2=1,'mil mi val'!CN72,'mil mi val'!CN175)</f>
        <v>0.99239999999999995</v>
      </c>
      <c r="CP88" s="161">
        <f>IF($A$2=1,'mil mi val'!CO72,'mil mi val'!CO175)</f>
        <v>0.99239999999999995</v>
      </c>
      <c r="CQ88" s="161">
        <f>IF($A$2=1,'mil mi val'!CP72,'mil mi val'!CP175)</f>
        <v>0.99239999999999995</v>
      </c>
      <c r="CR88" s="161">
        <f>IF($A$2=1,'mil mi val'!CQ72,'mil mi val'!CQ175)</f>
        <v>0.99239999999999995</v>
      </c>
      <c r="CS88" s="161">
        <f>IF($A$2=1,'mil mi val'!CR72,'mil mi val'!CR175)</f>
        <v>0.99239999999999995</v>
      </c>
      <c r="CT88" s="161">
        <f>IF($A$2=1,'mil mi val'!CS72,'mil mi val'!CS175)</f>
        <v>0.99239999999999995</v>
      </c>
      <c r="CU88" s="161">
        <f>IF($A$2=1,'mil mi val'!CT72,'mil mi val'!CT175)</f>
        <v>0.99239999999999995</v>
      </c>
      <c r="CV88" s="161">
        <f>IF($A$2=1,'mil mi val'!CU72,'mil mi val'!CU175)</f>
        <v>0.99239999999999995</v>
      </c>
      <c r="CW88" s="161">
        <f>IF($A$2=1,'mil mi val'!CV72,'mil mi val'!CV175)</f>
        <v>0.99239999999999995</v>
      </c>
      <c r="CX88" s="161">
        <f>IF($A$2=1,'mil mi val'!CW72,'mil mi val'!CW175)</f>
        <v>0.99239999999999995</v>
      </c>
      <c r="CY88" s="161">
        <f>IF($A$2=1,'mil mi val'!CX72,'mil mi val'!CX175)</f>
        <v>0.99239999999999995</v>
      </c>
      <c r="CZ88" s="161">
        <f>IF($A$2=1,'mil mi val'!CY72,'mil mi val'!CY175)</f>
        <v>0.99239999999999995</v>
      </c>
      <c r="DA88" s="161">
        <f>IF($A$2=1,'mil mi val'!CZ72,'mil mi val'!CZ175)</f>
        <v>0.99239999999999995</v>
      </c>
      <c r="DB88" s="161">
        <f>IF($A$2=1,'mil mi val'!DA72,'mil mi val'!DA175)</f>
        <v>0.99239999999999995</v>
      </c>
      <c r="DC88" s="161">
        <f>IF($A$2=1,'mil mi val'!DB72,'mil mi val'!DB175)</f>
        <v>0.99239999999999995</v>
      </c>
      <c r="DD88" s="161">
        <f>IF($A$2=1,'mil mi val'!DC72,'mil mi val'!DC175)</f>
        <v>0</v>
      </c>
      <c r="DE88" s="161">
        <f>IF($A$2=1,'mil mi val'!DD72,'mil mi val'!DD175)</f>
        <v>0</v>
      </c>
      <c r="DF88" s="161">
        <f>IF($A$2=1,'mil mi val'!DE72,'mil mi val'!DE175)</f>
        <v>0</v>
      </c>
    </row>
    <row r="89" spans="2:110" ht="14.5" x14ac:dyDescent="0.35">
      <c r="B89" s="149">
        <v>84</v>
      </c>
      <c r="C89" s="161">
        <f>IF($A$2=1,'mil mi val'!B73,'mil mi val'!B176)</f>
        <v>1</v>
      </c>
      <c r="D89" s="161">
        <f>IF($A$2=1,'mil mi val'!C73,'mil mi val'!C176)</f>
        <v>0.99229999999999996</v>
      </c>
      <c r="E89" s="161">
        <f>IF($A$2=1,'mil mi val'!D73,'mil mi val'!D176)</f>
        <v>0.99199999999999999</v>
      </c>
      <c r="F89" s="161">
        <f>IF($A$2=1,'mil mi val'!E73,'mil mi val'!E176)</f>
        <v>0.99170000000000003</v>
      </c>
      <c r="G89" s="161">
        <f>IF($A$2=1,'mil mi val'!F73,'mil mi val'!F176)</f>
        <v>0.99150000000000005</v>
      </c>
      <c r="H89" s="161">
        <f>IF($A$2=1,'mil mi val'!G73,'mil mi val'!G176)</f>
        <v>0.99139999999999995</v>
      </c>
      <c r="I89" s="161">
        <f>IF($A$2=1,'mil mi val'!H73,'mil mi val'!H176)</f>
        <v>0.99139999999999995</v>
      </c>
      <c r="J89" s="161">
        <f>IF($A$2=1,'mil mi val'!I73,'mil mi val'!I176)</f>
        <v>0.99150000000000005</v>
      </c>
      <c r="K89" s="161">
        <f>IF($A$2=1,'mil mi val'!J73,'mil mi val'!J176)</f>
        <v>0.99160000000000004</v>
      </c>
      <c r="L89" s="161">
        <f>IF($A$2=1,'mil mi val'!K73,'mil mi val'!K176)</f>
        <v>0.99180000000000001</v>
      </c>
      <c r="M89" s="161">
        <f>IF($A$2=1,'mil mi val'!L73,'mil mi val'!L176)</f>
        <v>0.99180000000000001</v>
      </c>
      <c r="N89" s="161">
        <f>IF($A$2=1,'mil mi val'!M73,'mil mi val'!M176)</f>
        <v>0.99180000000000001</v>
      </c>
      <c r="O89" s="161">
        <f>IF($A$2=1,'mil mi val'!N73,'mil mi val'!N176)</f>
        <v>0.99180000000000001</v>
      </c>
      <c r="P89" s="161">
        <f>IF($A$2=1,'mil mi val'!O73,'mil mi val'!O176)</f>
        <v>0.99170000000000003</v>
      </c>
      <c r="Q89" s="161">
        <f>IF($A$2=1,'mil mi val'!P73,'mil mi val'!P176)</f>
        <v>0.99160000000000004</v>
      </c>
      <c r="R89" s="161">
        <f>IF($A$2=1,'mil mi val'!Q73,'mil mi val'!Q176)</f>
        <v>0.99319999999999997</v>
      </c>
      <c r="S89" s="161">
        <f>IF($A$2=1,'mil mi val'!R73,'mil mi val'!R176)</f>
        <v>0.99319999999999997</v>
      </c>
      <c r="T89" s="161">
        <f>IF($A$2=1,'mil mi val'!S73,'mil mi val'!S176)</f>
        <v>0.99319999999999997</v>
      </c>
      <c r="U89" s="161">
        <f>IF($A$2=1,'mil mi val'!T73,'mil mi val'!T176)</f>
        <v>0.99319999999999997</v>
      </c>
      <c r="V89" s="161">
        <f>IF($A$2=1,'mil mi val'!U73,'mil mi val'!U176)</f>
        <v>0.99319999999999997</v>
      </c>
      <c r="W89" s="161">
        <f>IF($A$2=1,'mil mi val'!V73,'mil mi val'!V176)</f>
        <v>0.99319999999999997</v>
      </c>
      <c r="X89" s="161">
        <f>IF($A$2=1,'mil mi val'!W73,'mil mi val'!W176)</f>
        <v>0.99319999999999997</v>
      </c>
      <c r="Y89" s="161">
        <f>IF($A$2=1,'mil mi val'!X73,'mil mi val'!X176)</f>
        <v>0.99319999999999997</v>
      </c>
      <c r="Z89" s="161">
        <f>IF($A$2=1,'mil mi val'!Y73,'mil mi val'!Y176)</f>
        <v>0.99319999999999997</v>
      </c>
      <c r="AA89" s="161">
        <f>IF($A$2=1,'mil mi val'!Z73,'mil mi val'!Z176)</f>
        <v>0.99319999999999997</v>
      </c>
      <c r="AB89" s="161">
        <f>IF($A$2=1,'mil mi val'!AA73,'mil mi val'!AA176)</f>
        <v>0.99319999999999997</v>
      </c>
      <c r="AC89" s="161">
        <f>IF($A$2=1,'mil mi val'!AB73,'mil mi val'!AB176)</f>
        <v>0.99319999999999997</v>
      </c>
      <c r="AD89" s="161">
        <f>IF($A$2=1,'mil mi val'!AC73,'mil mi val'!AC176)</f>
        <v>0.99319999999999997</v>
      </c>
      <c r="AE89" s="161">
        <f>IF($A$2=1,'mil mi val'!AD73,'mil mi val'!AD176)</f>
        <v>0.99319999999999997</v>
      </c>
      <c r="AF89" s="161">
        <f>IF($A$2=1,'mil mi val'!AE73,'mil mi val'!AE176)</f>
        <v>0.99319999999999997</v>
      </c>
      <c r="AG89" s="161">
        <f>IF($A$2=1,'mil mi val'!AF73,'mil mi val'!AF176)</f>
        <v>0.99319999999999997</v>
      </c>
      <c r="AH89" s="161">
        <f>IF($A$2=1,'mil mi val'!AG73,'mil mi val'!AG176)</f>
        <v>0.99319999999999997</v>
      </c>
      <c r="AI89" s="161">
        <f>IF($A$2=1,'mil mi val'!AH73,'mil mi val'!AH176)</f>
        <v>0.99319999999999997</v>
      </c>
      <c r="AJ89" s="161">
        <f>IF($A$2=1,'mil mi val'!AI73,'mil mi val'!AI176)</f>
        <v>0.99319999999999997</v>
      </c>
      <c r="AK89" s="161">
        <f>IF($A$2=1,'mil mi val'!AJ73,'mil mi val'!AJ176)</f>
        <v>0.99319999999999997</v>
      </c>
      <c r="AL89" s="161">
        <f>IF($A$2=1,'mil mi val'!AK73,'mil mi val'!AK176)</f>
        <v>0.99319999999999997</v>
      </c>
      <c r="AM89" s="161">
        <f>IF($A$2=1,'mil mi val'!AL73,'mil mi val'!AL176)</f>
        <v>0.99319999999999997</v>
      </c>
      <c r="AN89" s="161">
        <f>IF($A$2=1,'mil mi val'!AM73,'mil mi val'!AM176)</f>
        <v>0.99319999999999997</v>
      </c>
      <c r="AO89" s="161">
        <f>IF($A$2=1,'mil mi val'!AN73,'mil mi val'!AN176)</f>
        <v>0.99319999999999997</v>
      </c>
      <c r="AP89" s="161">
        <f>IF($A$2=1,'mil mi val'!AO73,'mil mi val'!AO176)</f>
        <v>0.99319999999999997</v>
      </c>
      <c r="AQ89" s="161">
        <f>IF($A$2=1,'mil mi val'!AP73,'mil mi val'!AP176)</f>
        <v>0.99319999999999997</v>
      </c>
      <c r="AR89" s="161">
        <f>IF($A$2=1,'mil mi val'!AQ73,'mil mi val'!AQ176)</f>
        <v>0.99319999999999997</v>
      </c>
      <c r="AS89" s="161">
        <f>IF($A$2=1,'mil mi val'!AR73,'mil mi val'!AR176)</f>
        <v>0.99319999999999997</v>
      </c>
      <c r="AT89" s="161">
        <f>IF($A$2=1,'mil mi val'!AS73,'mil mi val'!AS176)</f>
        <v>0.99319999999999997</v>
      </c>
      <c r="AU89" s="161">
        <f>IF($A$2=1,'mil mi val'!AT73,'mil mi val'!AT176)</f>
        <v>0.99319999999999997</v>
      </c>
      <c r="AV89" s="161">
        <f>IF($A$2=1,'mil mi val'!AU73,'mil mi val'!AU176)</f>
        <v>0.99319999999999997</v>
      </c>
      <c r="AW89" s="161">
        <f>IF($A$2=1,'mil mi val'!AV73,'mil mi val'!AV176)</f>
        <v>0.99319999999999997</v>
      </c>
      <c r="AX89" s="161">
        <f>IF($A$2=1,'mil mi val'!AW73,'mil mi val'!AW176)</f>
        <v>0.99319999999999997</v>
      </c>
      <c r="AY89" s="161">
        <f>IF($A$2=1,'mil mi val'!AX73,'mil mi val'!AX176)</f>
        <v>0.99319999999999997</v>
      </c>
      <c r="AZ89" s="161">
        <f>IF($A$2=1,'mil mi val'!AY73,'mil mi val'!AY176)</f>
        <v>0.99319999999999997</v>
      </c>
      <c r="BA89" s="161">
        <f>IF($A$2=1,'mil mi val'!AZ73,'mil mi val'!AZ176)</f>
        <v>0.99319999999999997</v>
      </c>
      <c r="BB89" s="161">
        <f>IF($A$2=1,'mil mi val'!BA73,'mil mi val'!BA176)</f>
        <v>0.99319999999999997</v>
      </c>
      <c r="BC89" s="161">
        <f>IF($A$2=1,'mil mi val'!BB73,'mil mi val'!BB176)</f>
        <v>0.99319999999999997</v>
      </c>
      <c r="BD89" s="161">
        <f>IF($A$2=1,'mil mi val'!BC73,'mil mi val'!BC176)</f>
        <v>0.99319999999999997</v>
      </c>
      <c r="BE89" s="161">
        <f>IF($A$2=1,'mil mi val'!BD73,'mil mi val'!BD176)</f>
        <v>0.99319999999999997</v>
      </c>
      <c r="BF89" s="161">
        <f>IF($A$2=1,'mil mi val'!BE73,'mil mi val'!BE176)</f>
        <v>0.99319999999999997</v>
      </c>
      <c r="BG89" s="161">
        <f>IF($A$2=1,'mil mi val'!BF73,'mil mi val'!BF176)</f>
        <v>0.99319999999999997</v>
      </c>
      <c r="BH89" s="161">
        <f>IF($A$2=1,'mil mi val'!BG73,'mil mi val'!BG176)</f>
        <v>0.99319999999999997</v>
      </c>
      <c r="BI89" s="161">
        <f>IF($A$2=1,'mil mi val'!BH73,'mil mi val'!BH176)</f>
        <v>0.99319999999999997</v>
      </c>
      <c r="BJ89" s="161">
        <f>IF($A$2=1,'mil mi val'!BI73,'mil mi val'!BI176)</f>
        <v>0.99319999999999997</v>
      </c>
      <c r="BK89" s="161">
        <f>IF($A$2=1,'mil mi val'!BJ73,'mil mi val'!BJ176)</f>
        <v>0.99319999999999997</v>
      </c>
      <c r="BL89" s="161">
        <f>IF($A$2=1,'mil mi val'!BK73,'mil mi val'!BK176)</f>
        <v>0.99319999999999997</v>
      </c>
      <c r="BM89" s="161">
        <f>IF($A$2=1,'mil mi val'!BL73,'mil mi val'!BL176)</f>
        <v>0.99319999999999997</v>
      </c>
      <c r="BN89" s="161">
        <f>IF($A$2=1,'mil mi val'!BM73,'mil mi val'!BM176)</f>
        <v>0.99319999999999997</v>
      </c>
      <c r="BO89" s="161">
        <f>IF($A$2=1,'mil mi val'!BN73,'mil mi val'!BN176)</f>
        <v>0.99319999999999997</v>
      </c>
      <c r="BP89" s="161">
        <f>IF($A$2=1,'mil mi val'!BO73,'mil mi val'!BO176)</f>
        <v>0.99319999999999997</v>
      </c>
      <c r="BQ89" s="161">
        <f>IF($A$2=1,'mil mi val'!BP73,'mil mi val'!BP176)</f>
        <v>0.99319999999999997</v>
      </c>
      <c r="BR89" s="161">
        <f>IF($A$2=1,'mil mi val'!BQ73,'mil mi val'!BQ176)</f>
        <v>0.99319999999999997</v>
      </c>
      <c r="BS89" s="161">
        <f>IF($A$2=1,'mil mi val'!BR73,'mil mi val'!BR176)</f>
        <v>0.99319999999999997</v>
      </c>
      <c r="BT89" s="161">
        <f>IF($A$2=1,'mil mi val'!BS73,'mil mi val'!BS176)</f>
        <v>0.99319999999999997</v>
      </c>
      <c r="BU89" s="161">
        <f>IF($A$2=1,'mil mi val'!BT73,'mil mi val'!BT176)</f>
        <v>0.99319999999999997</v>
      </c>
      <c r="BV89" s="161">
        <f>IF($A$2=1,'mil mi val'!BU73,'mil mi val'!BU176)</f>
        <v>0.99319999999999997</v>
      </c>
      <c r="BW89" s="161">
        <f>IF($A$2=1,'mil mi val'!BV73,'mil mi val'!BV176)</f>
        <v>0.99319999999999997</v>
      </c>
      <c r="BX89" s="161">
        <f>IF($A$2=1,'mil mi val'!BW73,'mil mi val'!BW176)</f>
        <v>0.99319999999999997</v>
      </c>
      <c r="BY89" s="161">
        <f>IF($A$2=1,'mil mi val'!BX73,'mil mi val'!BX176)</f>
        <v>0.99319999999999997</v>
      </c>
      <c r="BZ89" s="161">
        <f>IF($A$2=1,'mil mi val'!BY73,'mil mi val'!BY176)</f>
        <v>0.99319999999999997</v>
      </c>
      <c r="CA89" s="161">
        <f>IF($A$2=1,'mil mi val'!BZ73,'mil mi val'!BZ176)</f>
        <v>0.99319999999999997</v>
      </c>
      <c r="CB89" s="161">
        <f>IF($A$2=1,'mil mi val'!CA73,'mil mi val'!CA176)</f>
        <v>0.99319999999999997</v>
      </c>
      <c r="CC89" s="161">
        <f>IF($A$2=1,'mil mi val'!CB73,'mil mi val'!CB176)</f>
        <v>0.99319999999999997</v>
      </c>
      <c r="CD89" s="161">
        <f>IF($A$2=1,'mil mi val'!CC73,'mil mi val'!CC176)</f>
        <v>0.99319999999999997</v>
      </c>
      <c r="CE89" s="161">
        <f>IF($A$2=1,'mil mi val'!CD73,'mil mi val'!CD176)</f>
        <v>0.99319999999999997</v>
      </c>
      <c r="CF89" s="161">
        <f>IF($A$2=1,'mil mi val'!CE73,'mil mi val'!CE176)</f>
        <v>0.99319999999999997</v>
      </c>
      <c r="CG89" s="161">
        <f>IF($A$2=1,'mil mi val'!CF73,'mil mi val'!CF176)</f>
        <v>0.99319999999999997</v>
      </c>
      <c r="CH89" s="161">
        <f>IF($A$2=1,'mil mi val'!CG73,'mil mi val'!CG176)</f>
        <v>0.99319999999999997</v>
      </c>
      <c r="CI89" s="161">
        <f>IF($A$2=1,'mil mi val'!CH73,'mil mi val'!CH176)</f>
        <v>0.99319999999999997</v>
      </c>
      <c r="CJ89" s="161">
        <f>IF($A$2=1,'mil mi val'!CI73,'mil mi val'!CI176)</f>
        <v>0.99319999999999997</v>
      </c>
      <c r="CK89" s="161">
        <f>IF($A$2=1,'mil mi val'!CJ73,'mil mi val'!CJ176)</f>
        <v>0.99319999999999997</v>
      </c>
      <c r="CL89" s="161">
        <f>IF($A$2=1,'mil mi val'!CK73,'mil mi val'!CK176)</f>
        <v>0.99319999999999997</v>
      </c>
      <c r="CM89" s="161">
        <f>IF($A$2=1,'mil mi val'!CL73,'mil mi val'!CL176)</f>
        <v>0.99319999999999997</v>
      </c>
      <c r="CN89" s="161">
        <f>IF($A$2=1,'mil mi val'!CM73,'mil mi val'!CM176)</f>
        <v>0.99319999999999997</v>
      </c>
      <c r="CO89" s="161">
        <f>IF($A$2=1,'mil mi val'!CN73,'mil mi val'!CN176)</f>
        <v>0.99319999999999997</v>
      </c>
      <c r="CP89" s="161">
        <f>IF($A$2=1,'mil mi val'!CO73,'mil mi val'!CO176)</f>
        <v>0.99319999999999997</v>
      </c>
      <c r="CQ89" s="161">
        <f>IF($A$2=1,'mil mi val'!CP73,'mil mi val'!CP176)</f>
        <v>0.99319999999999997</v>
      </c>
      <c r="CR89" s="161">
        <f>IF($A$2=1,'mil mi val'!CQ73,'mil mi val'!CQ176)</f>
        <v>0.99319999999999997</v>
      </c>
      <c r="CS89" s="161">
        <f>IF($A$2=1,'mil mi val'!CR73,'mil mi val'!CR176)</f>
        <v>0.99319999999999997</v>
      </c>
      <c r="CT89" s="161">
        <f>IF($A$2=1,'mil mi val'!CS73,'mil mi val'!CS176)</f>
        <v>0.99319999999999997</v>
      </c>
      <c r="CU89" s="161">
        <f>IF($A$2=1,'mil mi val'!CT73,'mil mi val'!CT176)</f>
        <v>0.99319999999999997</v>
      </c>
      <c r="CV89" s="161">
        <f>IF($A$2=1,'mil mi val'!CU73,'mil mi val'!CU176)</f>
        <v>0.99319999999999997</v>
      </c>
      <c r="CW89" s="161">
        <f>IF($A$2=1,'mil mi val'!CV73,'mil mi val'!CV176)</f>
        <v>0.99319999999999997</v>
      </c>
      <c r="CX89" s="161">
        <f>IF($A$2=1,'mil mi val'!CW73,'mil mi val'!CW176)</f>
        <v>0.99319999999999997</v>
      </c>
      <c r="CY89" s="161">
        <f>IF($A$2=1,'mil mi val'!CX73,'mil mi val'!CX176)</f>
        <v>0.99319999999999997</v>
      </c>
      <c r="CZ89" s="161">
        <f>IF($A$2=1,'mil mi val'!CY73,'mil mi val'!CY176)</f>
        <v>0.99319999999999997</v>
      </c>
      <c r="DA89" s="161">
        <f>IF($A$2=1,'mil mi val'!CZ73,'mil mi val'!CZ176)</f>
        <v>0.99319999999999997</v>
      </c>
      <c r="DB89" s="161">
        <f>IF($A$2=1,'mil mi val'!DA73,'mil mi val'!DA176)</f>
        <v>0.99319999999999997</v>
      </c>
      <c r="DC89" s="161">
        <f>IF($A$2=1,'mil mi val'!DB73,'mil mi val'!DB176)</f>
        <v>0.99319999999999997</v>
      </c>
      <c r="DD89" s="161">
        <f>IF($A$2=1,'mil mi val'!DC73,'mil mi val'!DC176)</f>
        <v>0</v>
      </c>
      <c r="DE89" s="161">
        <f>IF($A$2=1,'mil mi val'!DD73,'mil mi val'!DD176)</f>
        <v>0</v>
      </c>
      <c r="DF89" s="161">
        <f>IF($A$2=1,'mil mi val'!DE73,'mil mi val'!DE176)</f>
        <v>0</v>
      </c>
    </row>
    <row r="90" spans="2:110" ht="14.5" x14ac:dyDescent="0.35">
      <c r="B90" s="149">
        <v>85</v>
      </c>
      <c r="C90" s="161">
        <f>IF($A$2=1,'mil mi val'!B74,'mil mi val'!B177)</f>
        <v>1</v>
      </c>
      <c r="D90" s="161">
        <f>IF($A$2=1,'mil mi val'!C74,'mil mi val'!C177)</f>
        <v>0.9929</v>
      </c>
      <c r="E90" s="161">
        <f>IF($A$2=1,'mil mi val'!D74,'mil mi val'!D177)</f>
        <v>0.99260000000000004</v>
      </c>
      <c r="F90" s="161">
        <f>IF($A$2=1,'mil mi val'!E74,'mil mi val'!E177)</f>
        <v>0.99239999999999995</v>
      </c>
      <c r="G90" s="161">
        <f>IF($A$2=1,'mil mi val'!F74,'mil mi val'!F177)</f>
        <v>0.99219999999999997</v>
      </c>
      <c r="H90" s="161">
        <f>IF($A$2=1,'mil mi val'!G74,'mil mi val'!G177)</f>
        <v>0.99209999999999998</v>
      </c>
      <c r="I90" s="161">
        <f>IF($A$2=1,'mil mi val'!H74,'mil mi val'!H177)</f>
        <v>0.99209999999999998</v>
      </c>
      <c r="J90" s="161">
        <f>IF($A$2=1,'mil mi val'!I74,'mil mi val'!I177)</f>
        <v>0.99209999999999998</v>
      </c>
      <c r="K90" s="161">
        <f>IF($A$2=1,'mil mi val'!J74,'mil mi val'!J177)</f>
        <v>0.99219999999999997</v>
      </c>
      <c r="L90" s="161">
        <f>IF($A$2=1,'mil mi val'!K74,'mil mi val'!K177)</f>
        <v>0.99239999999999995</v>
      </c>
      <c r="M90" s="161">
        <f>IF($A$2=1,'mil mi val'!L74,'mil mi val'!L177)</f>
        <v>0.99260000000000004</v>
      </c>
      <c r="N90" s="161">
        <f>IF($A$2=1,'mil mi val'!M74,'mil mi val'!M177)</f>
        <v>0.99260000000000004</v>
      </c>
      <c r="O90" s="161">
        <f>IF($A$2=1,'mil mi val'!N74,'mil mi val'!N177)</f>
        <v>0.99260000000000004</v>
      </c>
      <c r="P90" s="161">
        <f>IF($A$2=1,'mil mi val'!O74,'mil mi val'!O177)</f>
        <v>0.99250000000000005</v>
      </c>
      <c r="Q90" s="161">
        <f>IF($A$2=1,'mil mi val'!P74,'mil mi val'!P177)</f>
        <v>0.99229999999999996</v>
      </c>
      <c r="R90" s="161">
        <f>IF($A$2=1,'mil mi val'!Q74,'mil mi val'!Q177)</f>
        <v>0.99390000000000001</v>
      </c>
      <c r="S90" s="161">
        <f>IF($A$2=1,'mil mi val'!R74,'mil mi val'!R177)</f>
        <v>0.99390000000000001</v>
      </c>
      <c r="T90" s="161">
        <f>IF($A$2=1,'mil mi val'!S74,'mil mi val'!S177)</f>
        <v>0.99390000000000001</v>
      </c>
      <c r="U90" s="161">
        <f>IF($A$2=1,'mil mi val'!T74,'mil mi val'!T177)</f>
        <v>0.99390000000000001</v>
      </c>
      <c r="V90" s="161">
        <f>IF($A$2=1,'mil mi val'!U74,'mil mi val'!U177)</f>
        <v>0.99390000000000001</v>
      </c>
      <c r="W90" s="161">
        <f>IF($A$2=1,'mil mi val'!V74,'mil mi val'!V177)</f>
        <v>0.99390000000000001</v>
      </c>
      <c r="X90" s="161">
        <f>IF($A$2=1,'mil mi val'!W74,'mil mi val'!W177)</f>
        <v>0.99390000000000001</v>
      </c>
      <c r="Y90" s="161">
        <f>IF($A$2=1,'mil mi val'!X74,'mil mi val'!X177)</f>
        <v>0.99390000000000001</v>
      </c>
      <c r="Z90" s="161">
        <f>IF($A$2=1,'mil mi val'!Y74,'mil mi val'!Y177)</f>
        <v>0.99390000000000001</v>
      </c>
      <c r="AA90" s="161">
        <f>IF($A$2=1,'mil mi val'!Z74,'mil mi val'!Z177)</f>
        <v>0.99390000000000001</v>
      </c>
      <c r="AB90" s="161">
        <f>IF($A$2=1,'mil mi val'!AA74,'mil mi val'!AA177)</f>
        <v>0.99390000000000001</v>
      </c>
      <c r="AC90" s="161">
        <f>IF($A$2=1,'mil mi val'!AB74,'mil mi val'!AB177)</f>
        <v>0.99390000000000001</v>
      </c>
      <c r="AD90" s="161">
        <f>IF($A$2=1,'mil mi val'!AC74,'mil mi val'!AC177)</f>
        <v>0.99390000000000001</v>
      </c>
      <c r="AE90" s="161">
        <f>IF($A$2=1,'mil mi val'!AD74,'mil mi val'!AD177)</f>
        <v>0.99390000000000001</v>
      </c>
      <c r="AF90" s="161">
        <f>IF($A$2=1,'mil mi val'!AE74,'mil mi val'!AE177)</f>
        <v>0.99390000000000001</v>
      </c>
      <c r="AG90" s="161">
        <f>IF($A$2=1,'mil mi val'!AF74,'mil mi val'!AF177)</f>
        <v>0.99390000000000001</v>
      </c>
      <c r="AH90" s="161">
        <f>IF($A$2=1,'mil mi val'!AG74,'mil mi val'!AG177)</f>
        <v>0.99390000000000001</v>
      </c>
      <c r="AI90" s="161">
        <f>IF($A$2=1,'mil mi val'!AH74,'mil mi val'!AH177)</f>
        <v>0.99390000000000001</v>
      </c>
      <c r="AJ90" s="161">
        <f>IF($A$2=1,'mil mi val'!AI74,'mil mi val'!AI177)</f>
        <v>0.99390000000000001</v>
      </c>
      <c r="AK90" s="161">
        <f>IF($A$2=1,'mil mi val'!AJ74,'mil mi val'!AJ177)</f>
        <v>0.99390000000000001</v>
      </c>
      <c r="AL90" s="161">
        <f>IF($A$2=1,'mil mi val'!AK74,'mil mi val'!AK177)</f>
        <v>0.99390000000000001</v>
      </c>
      <c r="AM90" s="161">
        <f>IF($A$2=1,'mil mi val'!AL74,'mil mi val'!AL177)</f>
        <v>0.99390000000000001</v>
      </c>
      <c r="AN90" s="161">
        <f>IF($A$2=1,'mil mi val'!AM74,'mil mi val'!AM177)</f>
        <v>0.99390000000000001</v>
      </c>
      <c r="AO90" s="161">
        <f>IF($A$2=1,'mil mi val'!AN74,'mil mi val'!AN177)</f>
        <v>0.99390000000000001</v>
      </c>
      <c r="AP90" s="161">
        <f>IF($A$2=1,'mil mi val'!AO74,'mil mi val'!AO177)</f>
        <v>0.99390000000000001</v>
      </c>
      <c r="AQ90" s="161">
        <f>IF($A$2=1,'mil mi val'!AP74,'mil mi val'!AP177)</f>
        <v>0.99390000000000001</v>
      </c>
      <c r="AR90" s="161">
        <f>IF($A$2=1,'mil mi val'!AQ74,'mil mi val'!AQ177)</f>
        <v>0.99390000000000001</v>
      </c>
      <c r="AS90" s="161">
        <f>IF($A$2=1,'mil mi val'!AR74,'mil mi val'!AR177)</f>
        <v>0.99390000000000001</v>
      </c>
      <c r="AT90" s="161">
        <f>IF($A$2=1,'mil mi val'!AS74,'mil mi val'!AS177)</f>
        <v>0.99390000000000001</v>
      </c>
      <c r="AU90" s="161">
        <f>IF($A$2=1,'mil mi val'!AT74,'mil mi val'!AT177)</f>
        <v>0.99390000000000001</v>
      </c>
      <c r="AV90" s="161">
        <f>IF($A$2=1,'mil mi val'!AU74,'mil mi val'!AU177)</f>
        <v>0.99390000000000001</v>
      </c>
      <c r="AW90" s="161">
        <f>IF($A$2=1,'mil mi val'!AV74,'mil mi val'!AV177)</f>
        <v>0.99390000000000001</v>
      </c>
      <c r="AX90" s="161">
        <f>IF($A$2=1,'mil mi val'!AW74,'mil mi val'!AW177)</f>
        <v>0.99390000000000001</v>
      </c>
      <c r="AY90" s="161">
        <f>IF($A$2=1,'mil mi val'!AX74,'mil mi val'!AX177)</f>
        <v>0.99390000000000001</v>
      </c>
      <c r="AZ90" s="161">
        <f>IF($A$2=1,'mil mi val'!AY74,'mil mi val'!AY177)</f>
        <v>0.99390000000000001</v>
      </c>
      <c r="BA90" s="161">
        <f>IF($A$2=1,'mil mi val'!AZ74,'mil mi val'!AZ177)</f>
        <v>0.99390000000000001</v>
      </c>
      <c r="BB90" s="161">
        <f>IF($A$2=1,'mil mi val'!BA74,'mil mi val'!BA177)</f>
        <v>0.99390000000000001</v>
      </c>
      <c r="BC90" s="161">
        <f>IF($A$2=1,'mil mi val'!BB74,'mil mi val'!BB177)</f>
        <v>0.99390000000000001</v>
      </c>
      <c r="BD90" s="161">
        <f>IF($A$2=1,'mil mi val'!BC74,'mil mi val'!BC177)</f>
        <v>0.99390000000000001</v>
      </c>
      <c r="BE90" s="161">
        <f>IF($A$2=1,'mil mi val'!BD74,'mil mi val'!BD177)</f>
        <v>0.99390000000000001</v>
      </c>
      <c r="BF90" s="161">
        <f>IF($A$2=1,'mil mi val'!BE74,'mil mi val'!BE177)</f>
        <v>0.99390000000000001</v>
      </c>
      <c r="BG90" s="161">
        <f>IF($A$2=1,'mil mi val'!BF74,'mil mi val'!BF177)</f>
        <v>0.99390000000000001</v>
      </c>
      <c r="BH90" s="161">
        <f>IF($A$2=1,'mil mi val'!BG74,'mil mi val'!BG177)</f>
        <v>0.99390000000000001</v>
      </c>
      <c r="BI90" s="161">
        <f>IF($A$2=1,'mil mi val'!BH74,'mil mi val'!BH177)</f>
        <v>0.99390000000000001</v>
      </c>
      <c r="BJ90" s="161">
        <f>IF($A$2=1,'mil mi val'!BI74,'mil mi val'!BI177)</f>
        <v>0.99390000000000001</v>
      </c>
      <c r="BK90" s="161">
        <f>IF($A$2=1,'mil mi val'!BJ74,'mil mi val'!BJ177)</f>
        <v>0.99390000000000001</v>
      </c>
      <c r="BL90" s="161">
        <f>IF($A$2=1,'mil mi val'!BK74,'mil mi val'!BK177)</f>
        <v>0.99390000000000001</v>
      </c>
      <c r="BM90" s="161">
        <f>IF($A$2=1,'mil mi val'!BL74,'mil mi val'!BL177)</f>
        <v>0.99390000000000001</v>
      </c>
      <c r="BN90" s="161">
        <f>IF($A$2=1,'mil mi val'!BM74,'mil mi val'!BM177)</f>
        <v>0.99390000000000001</v>
      </c>
      <c r="BO90" s="161">
        <f>IF($A$2=1,'mil mi val'!BN74,'mil mi val'!BN177)</f>
        <v>0.99390000000000001</v>
      </c>
      <c r="BP90" s="161">
        <f>IF($A$2=1,'mil mi val'!BO74,'mil mi val'!BO177)</f>
        <v>0.99390000000000001</v>
      </c>
      <c r="BQ90" s="161">
        <f>IF($A$2=1,'mil mi val'!BP74,'mil mi val'!BP177)</f>
        <v>0.99390000000000001</v>
      </c>
      <c r="BR90" s="161">
        <f>IF($A$2=1,'mil mi val'!BQ74,'mil mi val'!BQ177)</f>
        <v>0.99390000000000001</v>
      </c>
      <c r="BS90" s="161">
        <f>IF($A$2=1,'mil mi val'!BR74,'mil mi val'!BR177)</f>
        <v>0.99390000000000001</v>
      </c>
      <c r="BT90" s="161">
        <f>IF($A$2=1,'mil mi val'!BS74,'mil mi val'!BS177)</f>
        <v>0.99390000000000001</v>
      </c>
      <c r="BU90" s="161">
        <f>IF($A$2=1,'mil mi val'!BT74,'mil mi val'!BT177)</f>
        <v>0.99390000000000001</v>
      </c>
      <c r="BV90" s="161">
        <f>IF($A$2=1,'mil mi val'!BU74,'mil mi val'!BU177)</f>
        <v>0.99390000000000001</v>
      </c>
      <c r="BW90" s="161">
        <f>IF($A$2=1,'mil mi val'!BV74,'mil mi val'!BV177)</f>
        <v>0.99390000000000001</v>
      </c>
      <c r="BX90" s="161">
        <f>IF($A$2=1,'mil mi val'!BW74,'mil mi val'!BW177)</f>
        <v>0.99390000000000001</v>
      </c>
      <c r="BY90" s="161">
        <f>IF($A$2=1,'mil mi val'!BX74,'mil mi val'!BX177)</f>
        <v>0.99390000000000001</v>
      </c>
      <c r="BZ90" s="161">
        <f>IF($A$2=1,'mil mi val'!BY74,'mil mi val'!BY177)</f>
        <v>0.99390000000000001</v>
      </c>
      <c r="CA90" s="161">
        <f>IF($A$2=1,'mil mi val'!BZ74,'mil mi val'!BZ177)</f>
        <v>0.99390000000000001</v>
      </c>
      <c r="CB90" s="161">
        <f>IF($A$2=1,'mil mi val'!CA74,'mil mi val'!CA177)</f>
        <v>0.99390000000000001</v>
      </c>
      <c r="CC90" s="161">
        <f>IF($A$2=1,'mil mi val'!CB74,'mil mi val'!CB177)</f>
        <v>0.99390000000000001</v>
      </c>
      <c r="CD90" s="161">
        <f>IF($A$2=1,'mil mi val'!CC74,'mil mi val'!CC177)</f>
        <v>0.99390000000000001</v>
      </c>
      <c r="CE90" s="161">
        <f>IF($A$2=1,'mil mi val'!CD74,'mil mi val'!CD177)</f>
        <v>0.99390000000000001</v>
      </c>
      <c r="CF90" s="161">
        <f>IF($A$2=1,'mil mi val'!CE74,'mil mi val'!CE177)</f>
        <v>0.99390000000000001</v>
      </c>
      <c r="CG90" s="161">
        <f>IF($A$2=1,'mil mi val'!CF74,'mil mi val'!CF177)</f>
        <v>0.99390000000000001</v>
      </c>
      <c r="CH90" s="161">
        <f>IF($A$2=1,'mil mi val'!CG74,'mil mi val'!CG177)</f>
        <v>0.99390000000000001</v>
      </c>
      <c r="CI90" s="161">
        <f>IF($A$2=1,'mil mi val'!CH74,'mil mi val'!CH177)</f>
        <v>0.99390000000000001</v>
      </c>
      <c r="CJ90" s="161">
        <f>IF($A$2=1,'mil mi val'!CI74,'mil mi val'!CI177)</f>
        <v>0.99390000000000001</v>
      </c>
      <c r="CK90" s="161">
        <f>IF($A$2=1,'mil mi val'!CJ74,'mil mi val'!CJ177)</f>
        <v>0.99390000000000001</v>
      </c>
      <c r="CL90" s="161">
        <f>IF($A$2=1,'mil mi val'!CK74,'mil mi val'!CK177)</f>
        <v>0.99390000000000001</v>
      </c>
      <c r="CM90" s="161">
        <f>IF($A$2=1,'mil mi val'!CL74,'mil mi val'!CL177)</f>
        <v>0.99390000000000001</v>
      </c>
      <c r="CN90" s="161">
        <f>IF($A$2=1,'mil mi val'!CM74,'mil mi val'!CM177)</f>
        <v>0.99390000000000001</v>
      </c>
      <c r="CO90" s="161">
        <f>IF($A$2=1,'mil mi val'!CN74,'mil mi val'!CN177)</f>
        <v>0.99390000000000001</v>
      </c>
      <c r="CP90" s="161">
        <f>IF($A$2=1,'mil mi val'!CO74,'mil mi val'!CO177)</f>
        <v>0.99390000000000001</v>
      </c>
      <c r="CQ90" s="161">
        <f>IF($A$2=1,'mil mi val'!CP74,'mil mi val'!CP177)</f>
        <v>0.99390000000000001</v>
      </c>
      <c r="CR90" s="161">
        <f>IF($A$2=1,'mil mi val'!CQ74,'mil mi val'!CQ177)</f>
        <v>0.99390000000000001</v>
      </c>
      <c r="CS90" s="161">
        <f>IF($A$2=1,'mil mi val'!CR74,'mil mi val'!CR177)</f>
        <v>0.99390000000000001</v>
      </c>
      <c r="CT90" s="161">
        <f>IF($A$2=1,'mil mi val'!CS74,'mil mi val'!CS177)</f>
        <v>0.99390000000000001</v>
      </c>
      <c r="CU90" s="161">
        <f>IF($A$2=1,'mil mi val'!CT74,'mil mi val'!CT177)</f>
        <v>0.99390000000000001</v>
      </c>
      <c r="CV90" s="161">
        <f>IF($A$2=1,'mil mi val'!CU74,'mil mi val'!CU177)</f>
        <v>0.99390000000000001</v>
      </c>
      <c r="CW90" s="161">
        <f>IF($A$2=1,'mil mi val'!CV74,'mil mi val'!CV177)</f>
        <v>0.99390000000000001</v>
      </c>
      <c r="CX90" s="161">
        <f>IF($A$2=1,'mil mi val'!CW74,'mil mi val'!CW177)</f>
        <v>0.99390000000000001</v>
      </c>
      <c r="CY90" s="161">
        <f>IF($A$2=1,'mil mi val'!CX74,'mil mi val'!CX177)</f>
        <v>0.99390000000000001</v>
      </c>
      <c r="CZ90" s="161">
        <f>IF($A$2=1,'mil mi val'!CY74,'mil mi val'!CY177)</f>
        <v>0.99390000000000001</v>
      </c>
      <c r="DA90" s="161">
        <f>IF($A$2=1,'mil mi val'!CZ74,'mil mi val'!CZ177)</f>
        <v>0.99390000000000001</v>
      </c>
      <c r="DB90" s="161">
        <f>IF($A$2=1,'mil mi val'!DA74,'mil mi val'!DA177)</f>
        <v>0.99390000000000001</v>
      </c>
      <c r="DC90" s="161">
        <f>IF($A$2=1,'mil mi val'!DB74,'mil mi val'!DB177)</f>
        <v>0.99390000000000001</v>
      </c>
      <c r="DD90" s="161">
        <f>IF($A$2=1,'mil mi val'!DC74,'mil mi val'!DC177)</f>
        <v>0</v>
      </c>
      <c r="DE90" s="161">
        <f>IF($A$2=1,'mil mi val'!DD74,'mil mi val'!DD177)</f>
        <v>0</v>
      </c>
      <c r="DF90" s="161">
        <f>IF($A$2=1,'mil mi val'!DE74,'mil mi val'!DE177)</f>
        <v>0</v>
      </c>
    </row>
    <row r="91" spans="2:110" ht="14.5" x14ac:dyDescent="0.35">
      <c r="B91" s="149">
        <v>86</v>
      </c>
      <c r="C91" s="161">
        <f>IF($A$2=1,'mil mi val'!B75,'mil mi val'!B178)</f>
        <v>1</v>
      </c>
      <c r="D91" s="161">
        <f>IF($A$2=1,'mil mi val'!C75,'mil mi val'!C178)</f>
        <v>0.99350000000000005</v>
      </c>
      <c r="E91" s="161">
        <f>IF($A$2=1,'mil mi val'!D75,'mil mi val'!D178)</f>
        <v>0.99319999999999997</v>
      </c>
      <c r="F91" s="161">
        <f>IF($A$2=1,'mil mi val'!E75,'mil mi val'!E178)</f>
        <v>0.99299999999999999</v>
      </c>
      <c r="G91" s="161">
        <f>IF($A$2=1,'mil mi val'!F75,'mil mi val'!F178)</f>
        <v>0.99280000000000002</v>
      </c>
      <c r="H91" s="161">
        <f>IF($A$2=1,'mil mi val'!G75,'mil mi val'!G178)</f>
        <v>0.99270000000000003</v>
      </c>
      <c r="I91" s="161">
        <f>IF($A$2=1,'mil mi val'!H75,'mil mi val'!H178)</f>
        <v>0.99270000000000003</v>
      </c>
      <c r="J91" s="161">
        <f>IF($A$2=1,'mil mi val'!I75,'mil mi val'!I178)</f>
        <v>0.99280000000000002</v>
      </c>
      <c r="K91" s="161">
        <f>IF($A$2=1,'mil mi val'!J75,'mil mi val'!J178)</f>
        <v>0.9929</v>
      </c>
      <c r="L91" s="161">
        <f>IF($A$2=1,'mil mi val'!K75,'mil mi val'!K178)</f>
        <v>0.99299999999999999</v>
      </c>
      <c r="M91" s="161">
        <f>IF($A$2=1,'mil mi val'!L75,'mil mi val'!L178)</f>
        <v>0.99319999999999997</v>
      </c>
      <c r="N91" s="161">
        <f>IF($A$2=1,'mil mi val'!M75,'mil mi val'!M178)</f>
        <v>0.99339999999999995</v>
      </c>
      <c r="O91" s="161">
        <f>IF($A$2=1,'mil mi val'!N75,'mil mi val'!N178)</f>
        <v>0.99329999999999996</v>
      </c>
      <c r="P91" s="161">
        <f>IF($A$2=1,'mil mi val'!O75,'mil mi val'!O178)</f>
        <v>0.99319999999999997</v>
      </c>
      <c r="Q91" s="161">
        <f>IF($A$2=1,'mil mi val'!P75,'mil mi val'!P178)</f>
        <v>0.99299999999999999</v>
      </c>
      <c r="R91" s="161">
        <f>IF($A$2=1,'mil mi val'!Q75,'mil mi val'!Q178)</f>
        <v>0.99460000000000004</v>
      </c>
      <c r="S91" s="161">
        <f>IF($A$2=1,'mil mi val'!R75,'mil mi val'!R178)</f>
        <v>0.99460000000000004</v>
      </c>
      <c r="T91" s="161">
        <f>IF($A$2=1,'mil mi val'!S75,'mil mi val'!S178)</f>
        <v>0.99460000000000004</v>
      </c>
      <c r="U91" s="161">
        <f>IF($A$2=1,'mil mi val'!T75,'mil mi val'!T178)</f>
        <v>0.99460000000000004</v>
      </c>
      <c r="V91" s="161">
        <f>IF($A$2=1,'mil mi val'!U75,'mil mi val'!U178)</f>
        <v>0.99460000000000004</v>
      </c>
      <c r="W91" s="161">
        <f>IF($A$2=1,'mil mi val'!V75,'mil mi val'!V178)</f>
        <v>0.99460000000000004</v>
      </c>
      <c r="X91" s="161">
        <f>IF($A$2=1,'mil mi val'!W75,'mil mi val'!W178)</f>
        <v>0.99460000000000004</v>
      </c>
      <c r="Y91" s="161">
        <f>IF($A$2=1,'mil mi val'!X75,'mil mi val'!X178)</f>
        <v>0.99460000000000004</v>
      </c>
      <c r="Z91" s="161">
        <f>IF($A$2=1,'mil mi val'!Y75,'mil mi val'!Y178)</f>
        <v>0.99460000000000004</v>
      </c>
      <c r="AA91" s="161">
        <f>IF($A$2=1,'mil mi val'!Z75,'mil mi val'!Z178)</f>
        <v>0.99460000000000004</v>
      </c>
      <c r="AB91" s="161">
        <f>IF($A$2=1,'mil mi val'!AA75,'mil mi val'!AA178)</f>
        <v>0.99460000000000004</v>
      </c>
      <c r="AC91" s="161">
        <f>IF($A$2=1,'mil mi val'!AB75,'mil mi val'!AB178)</f>
        <v>0.99460000000000004</v>
      </c>
      <c r="AD91" s="161">
        <f>IF($A$2=1,'mil mi val'!AC75,'mil mi val'!AC178)</f>
        <v>0.99460000000000004</v>
      </c>
      <c r="AE91" s="161">
        <f>IF($A$2=1,'mil mi val'!AD75,'mil mi val'!AD178)</f>
        <v>0.99460000000000004</v>
      </c>
      <c r="AF91" s="161">
        <f>IF($A$2=1,'mil mi val'!AE75,'mil mi val'!AE178)</f>
        <v>0.99460000000000004</v>
      </c>
      <c r="AG91" s="161">
        <f>IF($A$2=1,'mil mi val'!AF75,'mil mi val'!AF178)</f>
        <v>0.99460000000000004</v>
      </c>
      <c r="AH91" s="161">
        <f>IF($A$2=1,'mil mi val'!AG75,'mil mi val'!AG178)</f>
        <v>0.99460000000000004</v>
      </c>
      <c r="AI91" s="161">
        <f>IF($A$2=1,'mil mi val'!AH75,'mil mi val'!AH178)</f>
        <v>0.99460000000000004</v>
      </c>
      <c r="AJ91" s="161">
        <f>IF($A$2=1,'mil mi val'!AI75,'mil mi val'!AI178)</f>
        <v>0.99460000000000004</v>
      </c>
      <c r="AK91" s="161">
        <f>IF($A$2=1,'mil mi val'!AJ75,'mil mi val'!AJ178)</f>
        <v>0.99460000000000004</v>
      </c>
      <c r="AL91" s="161">
        <f>IF($A$2=1,'mil mi val'!AK75,'mil mi val'!AK178)</f>
        <v>0.99460000000000004</v>
      </c>
      <c r="AM91" s="161">
        <f>IF($A$2=1,'mil mi val'!AL75,'mil mi val'!AL178)</f>
        <v>0.99460000000000004</v>
      </c>
      <c r="AN91" s="161">
        <f>IF($A$2=1,'mil mi val'!AM75,'mil mi val'!AM178)</f>
        <v>0.99460000000000004</v>
      </c>
      <c r="AO91" s="161">
        <f>IF($A$2=1,'mil mi val'!AN75,'mil mi val'!AN178)</f>
        <v>0.99460000000000004</v>
      </c>
      <c r="AP91" s="161">
        <f>IF($A$2=1,'mil mi val'!AO75,'mil mi val'!AO178)</f>
        <v>0.99460000000000004</v>
      </c>
      <c r="AQ91" s="161">
        <f>IF($A$2=1,'mil mi val'!AP75,'mil mi val'!AP178)</f>
        <v>0.99460000000000004</v>
      </c>
      <c r="AR91" s="161">
        <f>IF($A$2=1,'mil mi val'!AQ75,'mil mi val'!AQ178)</f>
        <v>0.99460000000000004</v>
      </c>
      <c r="AS91" s="161">
        <f>IF($A$2=1,'mil mi val'!AR75,'mil mi val'!AR178)</f>
        <v>0.99460000000000004</v>
      </c>
      <c r="AT91" s="161">
        <f>IF($A$2=1,'mil mi val'!AS75,'mil mi val'!AS178)</f>
        <v>0.99460000000000004</v>
      </c>
      <c r="AU91" s="161">
        <f>IF($A$2=1,'mil mi val'!AT75,'mil mi val'!AT178)</f>
        <v>0.99460000000000004</v>
      </c>
      <c r="AV91" s="161">
        <f>IF($A$2=1,'mil mi val'!AU75,'mil mi val'!AU178)</f>
        <v>0.99460000000000004</v>
      </c>
      <c r="AW91" s="161">
        <f>IF($A$2=1,'mil mi val'!AV75,'mil mi val'!AV178)</f>
        <v>0.99460000000000004</v>
      </c>
      <c r="AX91" s="161">
        <f>IF($A$2=1,'mil mi val'!AW75,'mil mi val'!AW178)</f>
        <v>0.99460000000000004</v>
      </c>
      <c r="AY91" s="161">
        <f>IF($A$2=1,'mil mi val'!AX75,'mil mi val'!AX178)</f>
        <v>0.99460000000000004</v>
      </c>
      <c r="AZ91" s="161">
        <f>IF($A$2=1,'mil mi val'!AY75,'mil mi val'!AY178)</f>
        <v>0.99460000000000004</v>
      </c>
      <c r="BA91" s="161">
        <f>IF($A$2=1,'mil mi val'!AZ75,'mil mi val'!AZ178)</f>
        <v>0.99460000000000004</v>
      </c>
      <c r="BB91" s="161">
        <f>IF($A$2=1,'mil mi val'!BA75,'mil mi val'!BA178)</f>
        <v>0.99460000000000004</v>
      </c>
      <c r="BC91" s="161">
        <f>IF($A$2=1,'mil mi val'!BB75,'mil mi val'!BB178)</f>
        <v>0.99460000000000004</v>
      </c>
      <c r="BD91" s="161">
        <f>IF($A$2=1,'mil mi val'!BC75,'mil mi val'!BC178)</f>
        <v>0.99460000000000004</v>
      </c>
      <c r="BE91" s="161">
        <f>IF($A$2=1,'mil mi val'!BD75,'mil mi val'!BD178)</f>
        <v>0.99460000000000004</v>
      </c>
      <c r="BF91" s="161">
        <f>IF($A$2=1,'mil mi val'!BE75,'mil mi val'!BE178)</f>
        <v>0.99460000000000004</v>
      </c>
      <c r="BG91" s="161">
        <f>IF($A$2=1,'mil mi val'!BF75,'mil mi val'!BF178)</f>
        <v>0.99460000000000004</v>
      </c>
      <c r="BH91" s="161">
        <f>IF($A$2=1,'mil mi val'!BG75,'mil mi val'!BG178)</f>
        <v>0.99460000000000004</v>
      </c>
      <c r="BI91" s="161">
        <f>IF($A$2=1,'mil mi val'!BH75,'mil mi val'!BH178)</f>
        <v>0.99460000000000004</v>
      </c>
      <c r="BJ91" s="161">
        <f>IF($A$2=1,'mil mi val'!BI75,'mil mi val'!BI178)</f>
        <v>0.99460000000000004</v>
      </c>
      <c r="BK91" s="161">
        <f>IF($A$2=1,'mil mi val'!BJ75,'mil mi val'!BJ178)</f>
        <v>0.99460000000000004</v>
      </c>
      <c r="BL91" s="161">
        <f>IF($A$2=1,'mil mi val'!BK75,'mil mi val'!BK178)</f>
        <v>0.99460000000000004</v>
      </c>
      <c r="BM91" s="161">
        <f>IF($A$2=1,'mil mi val'!BL75,'mil mi val'!BL178)</f>
        <v>0.99460000000000004</v>
      </c>
      <c r="BN91" s="161">
        <f>IF($A$2=1,'mil mi val'!BM75,'mil mi val'!BM178)</f>
        <v>0.99460000000000004</v>
      </c>
      <c r="BO91" s="161">
        <f>IF($A$2=1,'mil mi val'!BN75,'mil mi val'!BN178)</f>
        <v>0.99460000000000004</v>
      </c>
      <c r="BP91" s="161">
        <f>IF($A$2=1,'mil mi val'!BO75,'mil mi val'!BO178)</f>
        <v>0.99460000000000004</v>
      </c>
      <c r="BQ91" s="161">
        <f>IF($A$2=1,'mil mi val'!BP75,'mil mi val'!BP178)</f>
        <v>0.99460000000000004</v>
      </c>
      <c r="BR91" s="161">
        <f>IF($A$2=1,'mil mi val'!BQ75,'mil mi val'!BQ178)</f>
        <v>0.99460000000000004</v>
      </c>
      <c r="BS91" s="161">
        <f>IF($A$2=1,'mil mi val'!BR75,'mil mi val'!BR178)</f>
        <v>0.99460000000000004</v>
      </c>
      <c r="BT91" s="161">
        <f>IF($A$2=1,'mil mi val'!BS75,'mil mi val'!BS178)</f>
        <v>0.99460000000000004</v>
      </c>
      <c r="BU91" s="161">
        <f>IF($A$2=1,'mil mi val'!BT75,'mil mi val'!BT178)</f>
        <v>0.99460000000000004</v>
      </c>
      <c r="BV91" s="161">
        <f>IF($A$2=1,'mil mi val'!BU75,'mil mi val'!BU178)</f>
        <v>0.99460000000000004</v>
      </c>
      <c r="BW91" s="161">
        <f>IF($A$2=1,'mil mi val'!BV75,'mil mi val'!BV178)</f>
        <v>0.99460000000000004</v>
      </c>
      <c r="BX91" s="161">
        <f>IF($A$2=1,'mil mi val'!BW75,'mil mi val'!BW178)</f>
        <v>0.99460000000000004</v>
      </c>
      <c r="BY91" s="161">
        <f>IF($A$2=1,'mil mi val'!BX75,'mil mi val'!BX178)</f>
        <v>0.99460000000000004</v>
      </c>
      <c r="BZ91" s="161">
        <f>IF($A$2=1,'mil mi val'!BY75,'mil mi val'!BY178)</f>
        <v>0.99460000000000004</v>
      </c>
      <c r="CA91" s="161">
        <f>IF($A$2=1,'mil mi val'!BZ75,'mil mi val'!BZ178)</f>
        <v>0.99460000000000004</v>
      </c>
      <c r="CB91" s="161">
        <f>IF($A$2=1,'mil mi val'!CA75,'mil mi val'!CA178)</f>
        <v>0.99460000000000004</v>
      </c>
      <c r="CC91" s="161">
        <f>IF($A$2=1,'mil mi val'!CB75,'mil mi val'!CB178)</f>
        <v>0.99460000000000004</v>
      </c>
      <c r="CD91" s="161">
        <f>IF($A$2=1,'mil mi val'!CC75,'mil mi val'!CC178)</f>
        <v>0.99460000000000004</v>
      </c>
      <c r="CE91" s="161">
        <f>IF($A$2=1,'mil mi val'!CD75,'mil mi val'!CD178)</f>
        <v>0.99460000000000004</v>
      </c>
      <c r="CF91" s="161">
        <f>IF($A$2=1,'mil mi val'!CE75,'mil mi val'!CE178)</f>
        <v>0.99460000000000004</v>
      </c>
      <c r="CG91" s="161">
        <f>IF($A$2=1,'mil mi val'!CF75,'mil mi val'!CF178)</f>
        <v>0.99460000000000004</v>
      </c>
      <c r="CH91" s="161">
        <f>IF($A$2=1,'mil mi val'!CG75,'mil mi val'!CG178)</f>
        <v>0.99460000000000004</v>
      </c>
      <c r="CI91" s="161">
        <f>IF($A$2=1,'mil mi val'!CH75,'mil mi val'!CH178)</f>
        <v>0.99460000000000004</v>
      </c>
      <c r="CJ91" s="161">
        <f>IF($A$2=1,'mil mi val'!CI75,'mil mi val'!CI178)</f>
        <v>0.99460000000000004</v>
      </c>
      <c r="CK91" s="161">
        <f>IF($A$2=1,'mil mi val'!CJ75,'mil mi val'!CJ178)</f>
        <v>0.99460000000000004</v>
      </c>
      <c r="CL91" s="161">
        <f>IF($A$2=1,'mil mi val'!CK75,'mil mi val'!CK178)</f>
        <v>0.99460000000000004</v>
      </c>
      <c r="CM91" s="161">
        <f>IF($A$2=1,'mil mi val'!CL75,'mil mi val'!CL178)</f>
        <v>0.99460000000000004</v>
      </c>
      <c r="CN91" s="161">
        <f>IF($A$2=1,'mil mi val'!CM75,'mil mi val'!CM178)</f>
        <v>0.99460000000000004</v>
      </c>
      <c r="CO91" s="161">
        <f>IF($A$2=1,'mil mi val'!CN75,'mil mi val'!CN178)</f>
        <v>0.99460000000000004</v>
      </c>
      <c r="CP91" s="161">
        <f>IF($A$2=1,'mil mi val'!CO75,'mil mi val'!CO178)</f>
        <v>0.99460000000000004</v>
      </c>
      <c r="CQ91" s="161">
        <f>IF($A$2=1,'mil mi val'!CP75,'mil mi val'!CP178)</f>
        <v>0.99460000000000004</v>
      </c>
      <c r="CR91" s="161">
        <f>IF($A$2=1,'mil mi val'!CQ75,'mil mi val'!CQ178)</f>
        <v>0.99460000000000004</v>
      </c>
      <c r="CS91" s="161">
        <f>IF($A$2=1,'mil mi val'!CR75,'mil mi val'!CR178)</f>
        <v>0.99460000000000004</v>
      </c>
      <c r="CT91" s="161">
        <f>IF($A$2=1,'mil mi val'!CS75,'mil mi val'!CS178)</f>
        <v>0.99460000000000004</v>
      </c>
      <c r="CU91" s="161">
        <f>IF($A$2=1,'mil mi val'!CT75,'mil mi val'!CT178)</f>
        <v>0.99460000000000004</v>
      </c>
      <c r="CV91" s="161">
        <f>IF($A$2=1,'mil mi val'!CU75,'mil mi val'!CU178)</f>
        <v>0.99460000000000004</v>
      </c>
      <c r="CW91" s="161">
        <f>IF($A$2=1,'mil mi val'!CV75,'mil mi val'!CV178)</f>
        <v>0.99460000000000004</v>
      </c>
      <c r="CX91" s="161">
        <f>IF($A$2=1,'mil mi val'!CW75,'mil mi val'!CW178)</f>
        <v>0.99460000000000004</v>
      </c>
      <c r="CY91" s="161">
        <f>IF($A$2=1,'mil mi val'!CX75,'mil mi val'!CX178)</f>
        <v>0.99460000000000004</v>
      </c>
      <c r="CZ91" s="161">
        <f>IF($A$2=1,'mil mi val'!CY75,'mil mi val'!CY178)</f>
        <v>0.99460000000000004</v>
      </c>
      <c r="DA91" s="161">
        <f>IF($A$2=1,'mil mi val'!CZ75,'mil mi val'!CZ178)</f>
        <v>0.99460000000000004</v>
      </c>
      <c r="DB91" s="161">
        <f>IF($A$2=1,'mil mi val'!DA75,'mil mi val'!DA178)</f>
        <v>0.99460000000000004</v>
      </c>
      <c r="DC91" s="161">
        <f>IF($A$2=1,'mil mi val'!DB75,'mil mi val'!DB178)</f>
        <v>0.99460000000000004</v>
      </c>
      <c r="DD91" s="161">
        <f>IF($A$2=1,'mil mi val'!DC75,'mil mi val'!DC178)</f>
        <v>0</v>
      </c>
      <c r="DE91" s="161">
        <f>IF($A$2=1,'mil mi val'!DD75,'mil mi val'!DD178)</f>
        <v>0</v>
      </c>
      <c r="DF91" s="161">
        <f>IF($A$2=1,'mil mi val'!DE75,'mil mi val'!DE178)</f>
        <v>0</v>
      </c>
    </row>
    <row r="92" spans="2:110" ht="14.5" x14ac:dyDescent="0.35">
      <c r="B92" s="149">
        <v>87</v>
      </c>
      <c r="C92" s="161">
        <f>IF($A$2=1,'mil mi val'!B76,'mil mi val'!B179)</f>
        <v>1</v>
      </c>
      <c r="D92" s="161">
        <f>IF($A$2=1,'mil mi val'!C76,'mil mi val'!C179)</f>
        <v>0.99399999999999999</v>
      </c>
      <c r="E92" s="161">
        <f>IF($A$2=1,'mil mi val'!D76,'mil mi val'!D179)</f>
        <v>0.99380000000000002</v>
      </c>
      <c r="F92" s="161">
        <f>IF($A$2=1,'mil mi val'!E76,'mil mi val'!E179)</f>
        <v>0.99360000000000004</v>
      </c>
      <c r="G92" s="161">
        <f>IF($A$2=1,'mil mi val'!F76,'mil mi val'!F179)</f>
        <v>0.99339999999999995</v>
      </c>
      <c r="H92" s="161">
        <f>IF($A$2=1,'mil mi val'!G76,'mil mi val'!G179)</f>
        <v>0.99339999999999995</v>
      </c>
      <c r="I92" s="161">
        <f>IF($A$2=1,'mil mi val'!H76,'mil mi val'!H179)</f>
        <v>0.99339999999999995</v>
      </c>
      <c r="J92" s="161">
        <f>IF($A$2=1,'mil mi val'!I76,'mil mi val'!I179)</f>
        <v>0.99339999999999995</v>
      </c>
      <c r="K92" s="161">
        <f>IF($A$2=1,'mil mi val'!J76,'mil mi val'!J179)</f>
        <v>0.99339999999999995</v>
      </c>
      <c r="L92" s="161">
        <f>IF($A$2=1,'mil mi val'!K76,'mil mi val'!K179)</f>
        <v>0.99360000000000004</v>
      </c>
      <c r="M92" s="161">
        <f>IF($A$2=1,'mil mi val'!L76,'mil mi val'!L179)</f>
        <v>0.99370000000000003</v>
      </c>
      <c r="N92" s="161">
        <f>IF($A$2=1,'mil mi val'!M76,'mil mi val'!M179)</f>
        <v>0.99390000000000001</v>
      </c>
      <c r="O92" s="161">
        <f>IF($A$2=1,'mil mi val'!N76,'mil mi val'!N179)</f>
        <v>0.99409999999999998</v>
      </c>
      <c r="P92" s="161">
        <f>IF($A$2=1,'mil mi val'!O76,'mil mi val'!O179)</f>
        <v>0.99390000000000001</v>
      </c>
      <c r="Q92" s="161">
        <f>IF($A$2=1,'mil mi val'!P76,'mil mi val'!P179)</f>
        <v>0.99370000000000003</v>
      </c>
      <c r="R92" s="161">
        <f>IF($A$2=1,'mil mi val'!Q76,'mil mi val'!Q179)</f>
        <v>0.99529999999999996</v>
      </c>
      <c r="S92" s="161">
        <f>IF($A$2=1,'mil mi val'!R76,'mil mi val'!R179)</f>
        <v>0.99529999999999996</v>
      </c>
      <c r="T92" s="161">
        <f>IF($A$2=1,'mil mi val'!S76,'mil mi val'!S179)</f>
        <v>0.99529999999999996</v>
      </c>
      <c r="U92" s="161">
        <f>IF($A$2=1,'mil mi val'!T76,'mil mi val'!T179)</f>
        <v>0.99529999999999996</v>
      </c>
      <c r="V92" s="161">
        <f>IF($A$2=1,'mil mi val'!U76,'mil mi val'!U179)</f>
        <v>0.99529999999999996</v>
      </c>
      <c r="W92" s="161">
        <f>IF($A$2=1,'mil mi val'!V76,'mil mi val'!V179)</f>
        <v>0.99529999999999996</v>
      </c>
      <c r="X92" s="161">
        <f>IF($A$2=1,'mil mi val'!W76,'mil mi val'!W179)</f>
        <v>0.99529999999999996</v>
      </c>
      <c r="Y92" s="161">
        <f>IF($A$2=1,'mil mi val'!X76,'mil mi val'!X179)</f>
        <v>0.99529999999999996</v>
      </c>
      <c r="Z92" s="161">
        <f>IF($A$2=1,'mil mi val'!Y76,'mil mi val'!Y179)</f>
        <v>0.99529999999999996</v>
      </c>
      <c r="AA92" s="161">
        <f>IF($A$2=1,'mil mi val'!Z76,'mil mi val'!Z179)</f>
        <v>0.99529999999999996</v>
      </c>
      <c r="AB92" s="161">
        <f>IF($A$2=1,'mil mi val'!AA76,'mil mi val'!AA179)</f>
        <v>0.99529999999999996</v>
      </c>
      <c r="AC92" s="161">
        <f>IF($A$2=1,'mil mi val'!AB76,'mil mi val'!AB179)</f>
        <v>0.99529999999999996</v>
      </c>
      <c r="AD92" s="161">
        <f>IF($A$2=1,'mil mi val'!AC76,'mil mi val'!AC179)</f>
        <v>0.99529999999999996</v>
      </c>
      <c r="AE92" s="161">
        <f>IF($A$2=1,'mil mi val'!AD76,'mil mi val'!AD179)</f>
        <v>0.99529999999999996</v>
      </c>
      <c r="AF92" s="161">
        <f>IF($A$2=1,'mil mi val'!AE76,'mil mi val'!AE179)</f>
        <v>0.99529999999999996</v>
      </c>
      <c r="AG92" s="161">
        <f>IF($A$2=1,'mil mi val'!AF76,'mil mi val'!AF179)</f>
        <v>0.99529999999999996</v>
      </c>
      <c r="AH92" s="161">
        <f>IF($A$2=1,'mil mi val'!AG76,'mil mi val'!AG179)</f>
        <v>0.99529999999999996</v>
      </c>
      <c r="AI92" s="161">
        <f>IF($A$2=1,'mil mi val'!AH76,'mil mi val'!AH179)</f>
        <v>0.99529999999999996</v>
      </c>
      <c r="AJ92" s="161">
        <f>IF($A$2=1,'mil mi val'!AI76,'mil mi val'!AI179)</f>
        <v>0.99529999999999996</v>
      </c>
      <c r="AK92" s="161">
        <f>IF($A$2=1,'mil mi val'!AJ76,'mil mi val'!AJ179)</f>
        <v>0.99529999999999996</v>
      </c>
      <c r="AL92" s="161">
        <f>IF($A$2=1,'mil mi val'!AK76,'mil mi val'!AK179)</f>
        <v>0.99529999999999996</v>
      </c>
      <c r="AM92" s="161">
        <f>IF($A$2=1,'mil mi val'!AL76,'mil mi val'!AL179)</f>
        <v>0.99529999999999996</v>
      </c>
      <c r="AN92" s="161">
        <f>IF($A$2=1,'mil mi val'!AM76,'mil mi val'!AM179)</f>
        <v>0.99529999999999996</v>
      </c>
      <c r="AO92" s="161">
        <f>IF($A$2=1,'mil mi val'!AN76,'mil mi val'!AN179)</f>
        <v>0.99529999999999996</v>
      </c>
      <c r="AP92" s="161">
        <f>IF($A$2=1,'mil mi val'!AO76,'mil mi val'!AO179)</f>
        <v>0.99529999999999996</v>
      </c>
      <c r="AQ92" s="161">
        <f>IF($A$2=1,'mil mi val'!AP76,'mil mi val'!AP179)</f>
        <v>0.99529999999999996</v>
      </c>
      <c r="AR92" s="161">
        <f>IF($A$2=1,'mil mi val'!AQ76,'mil mi val'!AQ179)</f>
        <v>0.99529999999999996</v>
      </c>
      <c r="AS92" s="161">
        <f>IF($A$2=1,'mil mi val'!AR76,'mil mi val'!AR179)</f>
        <v>0.99529999999999996</v>
      </c>
      <c r="AT92" s="161">
        <f>IF($A$2=1,'mil mi val'!AS76,'mil mi val'!AS179)</f>
        <v>0.99529999999999996</v>
      </c>
      <c r="AU92" s="161">
        <f>IF($A$2=1,'mil mi val'!AT76,'mil mi val'!AT179)</f>
        <v>0.99529999999999996</v>
      </c>
      <c r="AV92" s="161">
        <f>IF($A$2=1,'mil mi val'!AU76,'mil mi val'!AU179)</f>
        <v>0.99529999999999996</v>
      </c>
      <c r="AW92" s="161">
        <f>IF($A$2=1,'mil mi val'!AV76,'mil mi val'!AV179)</f>
        <v>0.99529999999999996</v>
      </c>
      <c r="AX92" s="161">
        <f>IF($A$2=1,'mil mi val'!AW76,'mil mi val'!AW179)</f>
        <v>0.99529999999999996</v>
      </c>
      <c r="AY92" s="161">
        <f>IF($A$2=1,'mil mi val'!AX76,'mil mi val'!AX179)</f>
        <v>0.99529999999999996</v>
      </c>
      <c r="AZ92" s="161">
        <f>IF($A$2=1,'mil mi val'!AY76,'mil mi val'!AY179)</f>
        <v>0.99529999999999996</v>
      </c>
      <c r="BA92" s="161">
        <f>IF($A$2=1,'mil mi val'!AZ76,'mil mi val'!AZ179)</f>
        <v>0.99529999999999996</v>
      </c>
      <c r="BB92" s="161">
        <f>IF($A$2=1,'mil mi val'!BA76,'mil mi val'!BA179)</f>
        <v>0.99529999999999996</v>
      </c>
      <c r="BC92" s="161">
        <f>IF($A$2=1,'mil mi val'!BB76,'mil mi val'!BB179)</f>
        <v>0.99529999999999996</v>
      </c>
      <c r="BD92" s="161">
        <f>IF($A$2=1,'mil mi val'!BC76,'mil mi val'!BC179)</f>
        <v>0.99529999999999996</v>
      </c>
      <c r="BE92" s="161">
        <f>IF($A$2=1,'mil mi val'!BD76,'mil mi val'!BD179)</f>
        <v>0.99529999999999996</v>
      </c>
      <c r="BF92" s="161">
        <f>IF($A$2=1,'mil mi val'!BE76,'mil mi val'!BE179)</f>
        <v>0.99529999999999996</v>
      </c>
      <c r="BG92" s="161">
        <f>IF($A$2=1,'mil mi val'!BF76,'mil mi val'!BF179)</f>
        <v>0.99529999999999996</v>
      </c>
      <c r="BH92" s="161">
        <f>IF($A$2=1,'mil mi val'!BG76,'mil mi val'!BG179)</f>
        <v>0.99529999999999996</v>
      </c>
      <c r="BI92" s="161">
        <f>IF($A$2=1,'mil mi val'!BH76,'mil mi val'!BH179)</f>
        <v>0.99529999999999996</v>
      </c>
      <c r="BJ92" s="161">
        <f>IF($A$2=1,'mil mi val'!BI76,'mil mi val'!BI179)</f>
        <v>0.99529999999999996</v>
      </c>
      <c r="BK92" s="161">
        <f>IF($A$2=1,'mil mi val'!BJ76,'mil mi val'!BJ179)</f>
        <v>0.99529999999999996</v>
      </c>
      <c r="BL92" s="161">
        <f>IF($A$2=1,'mil mi val'!BK76,'mil mi val'!BK179)</f>
        <v>0.99529999999999996</v>
      </c>
      <c r="BM92" s="161">
        <f>IF($A$2=1,'mil mi val'!BL76,'mil mi val'!BL179)</f>
        <v>0.99529999999999996</v>
      </c>
      <c r="BN92" s="161">
        <f>IF($A$2=1,'mil mi val'!BM76,'mil mi val'!BM179)</f>
        <v>0.99529999999999996</v>
      </c>
      <c r="BO92" s="161">
        <f>IF($A$2=1,'mil mi val'!BN76,'mil mi val'!BN179)</f>
        <v>0.99529999999999996</v>
      </c>
      <c r="BP92" s="161">
        <f>IF($A$2=1,'mil mi val'!BO76,'mil mi val'!BO179)</f>
        <v>0.99529999999999996</v>
      </c>
      <c r="BQ92" s="161">
        <f>IF($A$2=1,'mil mi val'!BP76,'mil mi val'!BP179)</f>
        <v>0.99529999999999996</v>
      </c>
      <c r="BR92" s="161">
        <f>IF($A$2=1,'mil mi val'!BQ76,'mil mi val'!BQ179)</f>
        <v>0.99529999999999996</v>
      </c>
      <c r="BS92" s="161">
        <f>IF($A$2=1,'mil mi val'!BR76,'mil mi val'!BR179)</f>
        <v>0.99529999999999996</v>
      </c>
      <c r="BT92" s="161">
        <f>IF($A$2=1,'mil mi val'!BS76,'mil mi val'!BS179)</f>
        <v>0.99529999999999996</v>
      </c>
      <c r="BU92" s="161">
        <f>IF($A$2=1,'mil mi val'!BT76,'mil mi val'!BT179)</f>
        <v>0.99529999999999996</v>
      </c>
      <c r="BV92" s="161">
        <f>IF($A$2=1,'mil mi val'!BU76,'mil mi val'!BU179)</f>
        <v>0.99529999999999996</v>
      </c>
      <c r="BW92" s="161">
        <f>IF($A$2=1,'mil mi val'!BV76,'mil mi val'!BV179)</f>
        <v>0.99529999999999996</v>
      </c>
      <c r="BX92" s="161">
        <f>IF($A$2=1,'mil mi val'!BW76,'mil mi val'!BW179)</f>
        <v>0.99529999999999996</v>
      </c>
      <c r="BY92" s="161">
        <f>IF($A$2=1,'mil mi val'!BX76,'mil mi val'!BX179)</f>
        <v>0.99529999999999996</v>
      </c>
      <c r="BZ92" s="161">
        <f>IF($A$2=1,'mil mi val'!BY76,'mil mi val'!BY179)</f>
        <v>0.99529999999999996</v>
      </c>
      <c r="CA92" s="161">
        <f>IF($A$2=1,'mil mi val'!BZ76,'mil mi val'!BZ179)</f>
        <v>0.99529999999999996</v>
      </c>
      <c r="CB92" s="161">
        <f>IF($A$2=1,'mil mi val'!CA76,'mil mi val'!CA179)</f>
        <v>0.99529999999999996</v>
      </c>
      <c r="CC92" s="161">
        <f>IF($A$2=1,'mil mi val'!CB76,'mil mi val'!CB179)</f>
        <v>0.99529999999999996</v>
      </c>
      <c r="CD92" s="161">
        <f>IF($A$2=1,'mil mi val'!CC76,'mil mi val'!CC179)</f>
        <v>0.99529999999999996</v>
      </c>
      <c r="CE92" s="161">
        <f>IF($A$2=1,'mil mi val'!CD76,'mil mi val'!CD179)</f>
        <v>0.99529999999999996</v>
      </c>
      <c r="CF92" s="161">
        <f>IF($A$2=1,'mil mi val'!CE76,'mil mi val'!CE179)</f>
        <v>0.99529999999999996</v>
      </c>
      <c r="CG92" s="161">
        <f>IF($A$2=1,'mil mi val'!CF76,'mil mi val'!CF179)</f>
        <v>0.99529999999999996</v>
      </c>
      <c r="CH92" s="161">
        <f>IF($A$2=1,'mil mi val'!CG76,'mil mi val'!CG179)</f>
        <v>0.99529999999999996</v>
      </c>
      <c r="CI92" s="161">
        <f>IF($A$2=1,'mil mi val'!CH76,'mil mi val'!CH179)</f>
        <v>0.99529999999999996</v>
      </c>
      <c r="CJ92" s="161">
        <f>IF($A$2=1,'mil mi val'!CI76,'mil mi val'!CI179)</f>
        <v>0.99529999999999996</v>
      </c>
      <c r="CK92" s="161">
        <f>IF($A$2=1,'mil mi val'!CJ76,'mil mi val'!CJ179)</f>
        <v>0.99529999999999996</v>
      </c>
      <c r="CL92" s="161">
        <f>IF($A$2=1,'mil mi val'!CK76,'mil mi val'!CK179)</f>
        <v>0.99529999999999996</v>
      </c>
      <c r="CM92" s="161">
        <f>IF($A$2=1,'mil mi val'!CL76,'mil mi val'!CL179)</f>
        <v>0.99529999999999996</v>
      </c>
      <c r="CN92" s="161">
        <f>IF($A$2=1,'mil mi val'!CM76,'mil mi val'!CM179)</f>
        <v>0.99529999999999996</v>
      </c>
      <c r="CO92" s="161">
        <f>IF($A$2=1,'mil mi val'!CN76,'mil mi val'!CN179)</f>
        <v>0.99529999999999996</v>
      </c>
      <c r="CP92" s="161">
        <f>IF($A$2=1,'mil mi val'!CO76,'mil mi val'!CO179)</f>
        <v>0.99529999999999996</v>
      </c>
      <c r="CQ92" s="161">
        <f>IF($A$2=1,'mil mi val'!CP76,'mil mi val'!CP179)</f>
        <v>0.99529999999999996</v>
      </c>
      <c r="CR92" s="161">
        <f>IF($A$2=1,'mil mi val'!CQ76,'mil mi val'!CQ179)</f>
        <v>0.99529999999999996</v>
      </c>
      <c r="CS92" s="161">
        <f>IF($A$2=1,'mil mi val'!CR76,'mil mi val'!CR179)</f>
        <v>0.99529999999999996</v>
      </c>
      <c r="CT92" s="161">
        <f>IF($A$2=1,'mil mi val'!CS76,'mil mi val'!CS179)</f>
        <v>0.99529999999999996</v>
      </c>
      <c r="CU92" s="161">
        <f>IF($A$2=1,'mil mi val'!CT76,'mil mi val'!CT179)</f>
        <v>0.99529999999999996</v>
      </c>
      <c r="CV92" s="161">
        <f>IF($A$2=1,'mil mi val'!CU76,'mil mi val'!CU179)</f>
        <v>0.99529999999999996</v>
      </c>
      <c r="CW92" s="161">
        <f>IF($A$2=1,'mil mi val'!CV76,'mil mi val'!CV179)</f>
        <v>0.99529999999999996</v>
      </c>
      <c r="CX92" s="161">
        <f>IF($A$2=1,'mil mi val'!CW76,'mil mi val'!CW179)</f>
        <v>0.99529999999999996</v>
      </c>
      <c r="CY92" s="161">
        <f>IF($A$2=1,'mil mi val'!CX76,'mil mi val'!CX179)</f>
        <v>0.99529999999999996</v>
      </c>
      <c r="CZ92" s="161">
        <f>IF($A$2=1,'mil mi val'!CY76,'mil mi val'!CY179)</f>
        <v>0.99529999999999996</v>
      </c>
      <c r="DA92" s="161">
        <f>IF($A$2=1,'mil mi val'!CZ76,'mil mi val'!CZ179)</f>
        <v>0.99529999999999996</v>
      </c>
      <c r="DB92" s="161">
        <f>IF($A$2=1,'mil mi val'!DA76,'mil mi val'!DA179)</f>
        <v>0.99529999999999996</v>
      </c>
      <c r="DC92" s="161">
        <f>IF($A$2=1,'mil mi val'!DB76,'mil mi val'!DB179)</f>
        <v>0.99529999999999996</v>
      </c>
      <c r="DD92" s="161">
        <f>IF($A$2=1,'mil mi val'!DC76,'mil mi val'!DC179)</f>
        <v>0</v>
      </c>
      <c r="DE92" s="161">
        <f>IF($A$2=1,'mil mi val'!DD76,'mil mi val'!DD179)</f>
        <v>0</v>
      </c>
      <c r="DF92" s="161">
        <f>IF($A$2=1,'mil mi val'!DE76,'mil mi val'!DE179)</f>
        <v>0</v>
      </c>
    </row>
    <row r="93" spans="2:110" ht="14.5" x14ac:dyDescent="0.35">
      <c r="B93" s="149">
        <v>88</v>
      </c>
      <c r="C93" s="161">
        <f>IF($A$2=1,'mil mi val'!B77,'mil mi val'!B180)</f>
        <v>1</v>
      </c>
      <c r="D93" s="161">
        <f>IF($A$2=1,'mil mi val'!C77,'mil mi val'!C180)</f>
        <v>0.99450000000000005</v>
      </c>
      <c r="E93" s="161">
        <f>IF($A$2=1,'mil mi val'!D77,'mil mi val'!D180)</f>
        <v>0.99429999999999996</v>
      </c>
      <c r="F93" s="161">
        <f>IF($A$2=1,'mil mi val'!E77,'mil mi val'!E180)</f>
        <v>0.99409999999999998</v>
      </c>
      <c r="G93" s="161">
        <f>IF($A$2=1,'mil mi val'!F77,'mil mi val'!F180)</f>
        <v>0.99399999999999999</v>
      </c>
      <c r="H93" s="161">
        <f>IF($A$2=1,'mil mi val'!G77,'mil mi val'!G180)</f>
        <v>0.99399999999999999</v>
      </c>
      <c r="I93" s="161">
        <f>IF($A$2=1,'mil mi val'!H77,'mil mi val'!H180)</f>
        <v>0.99399999999999999</v>
      </c>
      <c r="J93" s="161">
        <f>IF($A$2=1,'mil mi val'!I77,'mil mi val'!I180)</f>
        <v>0.99399999999999999</v>
      </c>
      <c r="K93" s="161">
        <f>IF($A$2=1,'mil mi val'!J77,'mil mi val'!J180)</f>
        <v>0.99399999999999999</v>
      </c>
      <c r="L93" s="161">
        <f>IF($A$2=1,'mil mi val'!K77,'mil mi val'!K180)</f>
        <v>0.99409999999999998</v>
      </c>
      <c r="M93" s="161">
        <f>IF($A$2=1,'mil mi val'!L77,'mil mi val'!L180)</f>
        <v>0.99419999999999997</v>
      </c>
      <c r="N93" s="161">
        <f>IF($A$2=1,'mil mi val'!M77,'mil mi val'!M180)</f>
        <v>0.99439999999999995</v>
      </c>
      <c r="O93" s="161">
        <f>IF($A$2=1,'mil mi val'!N77,'mil mi val'!N180)</f>
        <v>0.99450000000000005</v>
      </c>
      <c r="P93" s="161">
        <f>IF($A$2=1,'mil mi val'!O77,'mil mi val'!O180)</f>
        <v>0.99470000000000003</v>
      </c>
      <c r="Q93" s="161">
        <f>IF($A$2=1,'mil mi val'!P77,'mil mi val'!P180)</f>
        <v>0.99450000000000005</v>
      </c>
      <c r="R93" s="161">
        <f>IF($A$2=1,'mil mi val'!Q77,'mil mi val'!Q180)</f>
        <v>0.99609999999999999</v>
      </c>
      <c r="S93" s="161">
        <f>IF($A$2=1,'mil mi val'!R77,'mil mi val'!R180)</f>
        <v>0.99609999999999999</v>
      </c>
      <c r="T93" s="161">
        <f>IF($A$2=1,'mil mi val'!S77,'mil mi val'!S180)</f>
        <v>0.99609999999999999</v>
      </c>
      <c r="U93" s="161">
        <f>IF($A$2=1,'mil mi val'!T77,'mil mi val'!T180)</f>
        <v>0.99609999999999999</v>
      </c>
      <c r="V93" s="161">
        <f>IF($A$2=1,'mil mi val'!U77,'mil mi val'!U180)</f>
        <v>0.99609999999999999</v>
      </c>
      <c r="W93" s="161">
        <f>IF($A$2=1,'mil mi val'!V77,'mil mi val'!V180)</f>
        <v>0.99609999999999999</v>
      </c>
      <c r="X93" s="161">
        <f>IF($A$2=1,'mil mi val'!W77,'mil mi val'!W180)</f>
        <v>0.99609999999999999</v>
      </c>
      <c r="Y93" s="161">
        <f>IF($A$2=1,'mil mi val'!X77,'mil mi val'!X180)</f>
        <v>0.99609999999999999</v>
      </c>
      <c r="Z93" s="161">
        <f>IF($A$2=1,'mil mi val'!Y77,'mil mi val'!Y180)</f>
        <v>0.99609999999999999</v>
      </c>
      <c r="AA93" s="161">
        <f>IF($A$2=1,'mil mi val'!Z77,'mil mi val'!Z180)</f>
        <v>0.99609999999999999</v>
      </c>
      <c r="AB93" s="161">
        <f>IF($A$2=1,'mil mi val'!AA77,'mil mi val'!AA180)</f>
        <v>0.99609999999999999</v>
      </c>
      <c r="AC93" s="161">
        <f>IF($A$2=1,'mil mi val'!AB77,'mil mi val'!AB180)</f>
        <v>0.99609999999999999</v>
      </c>
      <c r="AD93" s="161">
        <f>IF($A$2=1,'mil mi val'!AC77,'mil mi val'!AC180)</f>
        <v>0.99609999999999999</v>
      </c>
      <c r="AE93" s="161">
        <f>IF($A$2=1,'mil mi val'!AD77,'mil mi val'!AD180)</f>
        <v>0.99609999999999999</v>
      </c>
      <c r="AF93" s="161">
        <f>IF($A$2=1,'mil mi val'!AE77,'mil mi val'!AE180)</f>
        <v>0.99609999999999999</v>
      </c>
      <c r="AG93" s="161">
        <f>IF($A$2=1,'mil mi val'!AF77,'mil mi val'!AF180)</f>
        <v>0.99609999999999999</v>
      </c>
      <c r="AH93" s="161">
        <f>IF($A$2=1,'mil mi val'!AG77,'mil mi val'!AG180)</f>
        <v>0.99609999999999999</v>
      </c>
      <c r="AI93" s="161">
        <f>IF($A$2=1,'mil mi val'!AH77,'mil mi val'!AH180)</f>
        <v>0.99609999999999999</v>
      </c>
      <c r="AJ93" s="161">
        <f>IF($A$2=1,'mil mi val'!AI77,'mil mi val'!AI180)</f>
        <v>0.99609999999999999</v>
      </c>
      <c r="AK93" s="161">
        <f>IF($A$2=1,'mil mi val'!AJ77,'mil mi val'!AJ180)</f>
        <v>0.99609999999999999</v>
      </c>
      <c r="AL93" s="161">
        <f>IF($A$2=1,'mil mi val'!AK77,'mil mi val'!AK180)</f>
        <v>0.99609999999999999</v>
      </c>
      <c r="AM93" s="161">
        <f>IF($A$2=1,'mil mi val'!AL77,'mil mi val'!AL180)</f>
        <v>0.99609999999999999</v>
      </c>
      <c r="AN93" s="161">
        <f>IF($A$2=1,'mil mi val'!AM77,'mil mi val'!AM180)</f>
        <v>0.99609999999999999</v>
      </c>
      <c r="AO93" s="161">
        <f>IF($A$2=1,'mil mi val'!AN77,'mil mi val'!AN180)</f>
        <v>0.99609999999999999</v>
      </c>
      <c r="AP93" s="161">
        <f>IF($A$2=1,'mil mi val'!AO77,'mil mi val'!AO180)</f>
        <v>0.99609999999999999</v>
      </c>
      <c r="AQ93" s="161">
        <f>IF($A$2=1,'mil mi val'!AP77,'mil mi val'!AP180)</f>
        <v>0.99609999999999999</v>
      </c>
      <c r="AR93" s="161">
        <f>IF($A$2=1,'mil mi val'!AQ77,'mil mi val'!AQ180)</f>
        <v>0.99609999999999999</v>
      </c>
      <c r="AS93" s="161">
        <f>IF($A$2=1,'mil mi val'!AR77,'mil mi val'!AR180)</f>
        <v>0.99609999999999999</v>
      </c>
      <c r="AT93" s="161">
        <f>IF($A$2=1,'mil mi val'!AS77,'mil mi val'!AS180)</f>
        <v>0.99609999999999999</v>
      </c>
      <c r="AU93" s="161">
        <f>IF($A$2=1,'mil mi val'!AT77,'mil mi val'!AT180)</f>
        <v>0.99609999999999999</v>
      </c>
      <c r="AV93" s="161">
        <f>IF($A$2=1,'mil mi val'!AU77,'mil mi val'!AU180)</f>
        <v>0.99609999999999999</v>
      </c>
      <c r="AW93" s="161">
        <f>IF($A$2=1,'mil mi val'!AV77,'mil mi val'!AV180)</f>
        <v>0.99609999999999999</v>
      </c>
      <c r="AX93" s="161">
        <f>IF($A$2=1,'mil mi val'!AW77,'mil mi val'!AW180)</f>
        <v>0.99609999999999999</v>
      </c>
      <c r="AY93" s="161">
        <f>IF($A$2=1,'mil mi val'!AX77,'mil mi val'!AX180)</f>
        <v>0.99609999999999999</v>
      </c>
      <c r="AZ93" s="161">
        <f>IF($A$2=1,'mil mi val'!AY77,'mil mi val'!AY180)</f>
        <v>0.99609999999999999</v>
      </c>
      <c r="BA93" s="161">
        <f>IF($A$2=1,'mil mi val'!AZ77,'mil mi val'!AZ180)</f>
        <v>0.99609999999999999</v>
      </c>
      <c r="BB93" s="161">
        <f>IF($A$2=1,'mil mi val'!BA77,'mil mi val'!BA180)</f>
        <v>0.99609999999999999</v>
      </c>
      <c r="BC93" s="161">
        <f>IF($A$2=1,'mil mi val'!BB77,'mil mi val'!BB180)</f>
        <v>0.99609999999999999</v>
      </c>
      <c r="BD93" s="161">
        <f>IF($A$2=1,'mil mi val'!BC77,'mil mi val'!BC180)</f>
        <v>0.99609999999999999</v>
      </c>
      <c r="BE93" s="161">
        <f>IF($A$2=1,'mil mi val'!BD77,'mil mi val'!BD180)</f>
        <v>0.99609999999999999</v>
      </c>
      <c r="BF93" s="161">
        <f>IF($A$2=1,'mil mi val'!BE77,'mil mi val'!BE180)</f>
        <v>0.99609999999999999</v>
      </c>
      <c r="BG93" s="161">
        <f>IF($A$2=1,'mil mi val'!BF77,'mil mi val'!BF180)</f>
        <v>0.99609999999999999</v>
      </c>
      <c r="BH93" s="161">
        <f>IF($A$2=1,'mil mi val'!BG77,'mil mi val'!BG180)</f>
        <v>0.99609999999999999</v>
      </c>
      <c r="BI93" s="161">
        <f>IF($A$2=1,'mil mi val'!BH77,'mil mi val'!BH180)</f>
        <v>0.99609999999999999</v>
      </c>
      <c r="BJ93" s="161">
        <f>IF($A$2=1,'mil mi val'!BI77,'mil mi val'!BI180)</f>
        <v>0.99609999999999999</v>
      </c>
      <c r="BK93" s="161">
        <f>IF($A$2=1,'mil mi val'!BJ77,'mil mi val'!BJ180)</f>
        <v>0.99609999999999999</v>
      </c>
      <c r="BL93" s="161">
        <f>IF($A$2=1,'mil mi val'!BK77,'mil mi val'!BK180)</f>
        <v>0.99609999999999999</v>
      </c>
      <c r="BM93" s="161">
        <f>IF($A$2=1,'mil mi val'!BL77,'mil mi val'!BL180)</f>
        <v>0.99609999999999999</v>
      </c>
      <c r="BN93" s="161">
        <f>IF($A$2=1,'mil mi val'!BM77,'mil mi val'!BM180)</f>
        <v>0.99609999999999999</v>
      </c>
      <c r="BO93" s="161">
        <f>IF($A$2=1,'mil mi val'!BN77,'mil mi val'!BN180)</f>
        <v>0.99609999999999999</v>
      </c>
      <c r="BP93" s="161">
        <f>IF($A$2=1,'mil mi val'!BO77,'mil mi val'!BO180)</f>
        <v>0.99609999999999999</v>
      </c>
      <c r="BQ93" s="161">
        <f>IF($A$2=1,'mil mi val'!BP77,'mil mi val'!BP180)</f>
        <v>0.99609999999999999</v>
      </c>
      <c r="BR93" s="161">
        <f>IF($A$2=1,'mil mi val'!BQ77,'mil mi val'!BQ180)</f>
        <v>0.99609999999999999</v>
      </c>
      <c r="BS93" s="161">
        <f>IF($A$2=1,'mil mi val'!BR77,'mil mi val'!BR180)</f>
        <v>0.99609999999999999</v>
      </c>
      <c r="BT93" s="161">
        <f>IF($A$2=1,'mil mi val'!BS77,'mil mi val'!BS180)</f>
        <v>0.99609999999999999</v>
      </c>
      <c r="BU93" s="161">
        <f>IF($A$2=1,'mil mi val'!BT77,'mil mi val'!BT180)</f>
        <v>0.99609999999999999</v>
      </c>
      <c r="BV93" s="161">
        <f>IF($A$2=1,'mil mi val'!BU77,'mil mi val'!BU180)</f>
        <v>0.99609999999999999</v>
      </c>
      <c r="BW93" s="161">
        <f>IF($A$2=1,'mil mi val'!BV77,'mil mi val'!BV180)</f>
        <v>0.99609999999999999</v>
      </c>
      <c r="BX93" s="161">
        <f>IF($A$2=1,'mil mi val'!BW77,'mil mi val'!BW180)</f>
        <v>0.99609999999999999</v>
      </c>
      <c r="BY93" s="161">
        <f>IF($A$2=1,'mil mi val'!BX77,'mil mi val'!BX180)</f>
        <v>0.99609999999999999</v>
      </c>
      <c r="BZ93" s="161">
        <f>IF($A$2=1,'mil mi val'!BY77,'mil mi val'!BY180)</f>
        <v>0.99609999999999999</v>
      </c>
      <c r="CA93" s="161">
        <f>IF($A$2=1,'mil mi val'!BZ77,'mil mi val'!BZ180)</f>
        <v>0.99609999999999999</v>
      </c>
      <c r="CB93" s="161">
        <f>IF($A$2=1,'mil mi val'!CA77,'mil mi val'!CA180)</f>
        <v>0.99609999999999999</v>
      </c>
      <c r="CC93" s="161">
        <f>IF($A$2=1,'mil mi val'!CB77,'mil mi val'!CB180)</f>
        <v>0.99609999999999999</v>
      </c>
      <c r="CD93" s="161">
        <f>IF($A$2=1,'mil mi val'!CC77,'mil mi val'!CC180)</f>
        <v>0.99609999999999999</v>
      </c>
      <c r="CE93" s="161">
        <f>IF($A$2=1,'mil mi val'!CD77,'mil mi val'!CD180)</f>
        <v>0.99609999999999999</v>
      </c>
      <c r="CF93" s="161">
        <f>IF($A$2=1,'mil mi val'!CE77,'mil mi val'!CE180)</f>
        <v>0.99609999999999999</v>
      </c>
      <c r="CG93" s="161">
        <f>IF($A$2=1,'mil mi val'!CF77,'mil mi val'!CF180)</f>
        <v>0.99609999999999999</v>
      </c>
      <c r="CH93" s="161">
        <f>IF($A$2=1,'mil mi val'!CG77,'mil mi val'!CG180)</f>
        <v>0.99609999999999999</v>
      </c>
      <c r="CI93" s="161">
        <f>IF($A$2=1,'mil mi val'!CH77,'mil mi val'!CH180)</f>
        <v>0.99609999999999999</v>
      </c>
      <c r="CJ93" s="161">
        <f>IF($A$2=1,'mil mi val'!CI77,'mil mi val'!CI180)</f>
        <v>0.99609999999999999</v>
      </c>
      <c r="CK93" s="161">
        <f>IF($A$2=1,'mil mi val'!CJ77,'mil mi val'!CJ180)</f>
        <v>0.99609999999999999</v>
      </c>
      <c r="CL93" s="161">
        <f>IF($A$2=1,'mil mi val'!CK77,'mil mi val'!CK180)</f>
        <v>0.99609999999999999</v>
      </c>
      <c r="CM93" s="161">
        <f>IF($A$2=1,'mil mi val'!CL77,'mil mi val'!CL180)</f>
        <v>0.99609999999999999</v>
      </c>
      <c r="CN93" s="161">
        <f>IF($A$2=1,'mil mi val'!CM77,'mil mi val'!CM180)</f>
        <v>0.99609999999999999</v>
      </c>
      <c r="CO93" s="161">
        <f>IF($A$2=1,'mil mi val'!CN77,'mil mi val'!CN180)</f>
        <v>0.99609999999999999</v>
      </c>
      <c r="CP93" s="161">
        <f>IF($A$2=1,'mil mi val'!CO77,'mil mi val'!CO180)</f>
        <v>0.99609999999999999</v>
      </c>
      <c r="CQ93" s="161">
        <f>IF($A$2=1,'mil mi val'!CP77,'mil mi val'!CP180)</f>
        <v>0.99609999999999999</v>
      </c>
      <c r="CR93" s="161">
        <f>IF($A$2=1,'mil mi val'!CQ77,'mil mi val'!CQ180)</f>
        <v>0.99609999999999999</v>
      </c>
      <c r="CS93" s="161">
        <f>IF($A$2=1,'mil mi val'!CR77,'mil mi val'!CR180)</f>
        <v>0.99609999999999999</v>
      </c>
      <c r="CT93" s="161">
        <f>IF($A$2=1,'mil mi val'!CS77,'mil mi val'!CS180)</f>
        <v>0.99609999999999999</v>
      </c>
      <c r="CU93" s="161">
        <f>IF($A$2=1,'mil mi val'!CT77,'mil mi val'!CT180)</f>
        <v>0.99609999999999999</v>
      </c>
      <c r="CV93" s="161">
        <f>IF($A$2=1,'mil mi val'!CU77,'mil mi val'!CU180)</f>
        <v>0.99609999999999999</v>
      </c>
      <c r="CW93" s="161">
        <f>IF($A$2=1,'mil mi val'!CV77,'mil mi val'!CV180)</f>
        <v>0.99609999999999999</v>
      </c>
      <c r="CX93" s="161">
        <f>IF($A$2=1,'mil mi val'!CW77,'mil mi val'!CW180)</f>
        <v>0.99609999999999999</v>
      </c>
      <c r="CY93" s="161">
        <f>IF($A$2=1,'mil mi val'!CX77,'mil mi val'!CX180)</f>
        <v>0.99609999999999999</v>
      </c>
      <c r="CZ93" s="161">
        <f>IF($A$2=1,'mil mi val'!CY77,'mil mi val'!CY180)</f>
        <v>0.99609999999999999</v>
      </c>
      <c r="DA93" s="161">
        <f>IF($A$2=1,'mil mi val'!CZ77,'mil mi val'!CZ180)</f>
        <v>0.99609999999999999</v>
      </c>
      <c r="DB93" s="161">
        <f>IF($A$2=1,'mil mi val'!DA77,'mil mi val'!DA180)</f>
        <v>0.99609999999999999</v>
      </c>
      <c r="DC93" s="161">
        <f>IF($A$2=1,'mil mi val'!DB77,'mil mi val'!DB180)</f>
        <v>0.99609999999999999</v>
      </c>
      <c r="DD93" s="161">
        <f>IF($A$2=1,'mil mi val'!DC77,'mil mi val'!DC180)</f>
        <v>0</v>
      </c>
      <c r="DE93" s="161">
        <f>IF($A$2=1,'mil mi val'!DD77,'mil mi val'!DD180)</f>
        <v>0</v>
      </c>
      <c r="DF93" s="161">
        <f>IF($A$2=1,'mil mi val'!DE77,'mil mi val'!DE180)</f>
        <v>0</v>
      </c>
    </row>
    <row r="94" spans="2:110" ht="14.5" x14ac:dyDescent="0.35">
      <c r="B94" s="149">
        <v>89</v>
      </c>
      <c r="C94" s="161">
        <f>IF($A$2=1,'mil mi val'!B78,'mil mi val'!B181)</f>
        <v>1</v>
      </c>
      <c r="D94" s="161">
        <f>IF($A$2=1,'mil mi val'!C78,'mil mi val'!C181)</f>
        <v>0.995</v>
      </c>
      <c r="E94" s="161">
        <f>IF($A$2=1,'mil mi val'!D78,'mil mi val'!D181)</f>
        <v>0.99480000000000002</v>
      </c>
      <c r="F94" s="161">
        <f>IF($A$2=1,'mil mi val'!E78,'mil mi val'!E181)</f>
        <v>0.99470000000000003</v>
      </c>
      <c r="G94" s="161">
        <f>IF($A$2=1,'mil mi val'!F78,'mil mi val'!F181)</f>
        <v>0.99460000000000004</v>
      </c>
      <c r="H94" s="161">
        <f>IF($A$2=1,'mil mi val'!G78,'mil mi val'!G181)</f>
        <v>0.99450000000000005</v>
      </c>
      <c r="I94" s="161">
        <f>IF($A$2=1,'mil mi val'!H78,'mil mi val'!H181)</f>
        <v>0.99450000000000005</v>
      </c>
      <c r="J94" s="161">
        <f>IF($A$2=1,'mil mi val'!I78,'mil mi val'!I181)</f>
        <v>0.99450000000000005</v>
      </c>
      <c r="K94" s="161">
        <f>IF($A$2=1,'mil mi val'!J78,'mil mi val'!J181)</f>
        <v>0.99460000000000004</v>
      </c>
      <c r="L94" s="161">
        <f>IF($A$2=1,'mil mi val'!K78,'mil mi val'!K181)</f>
        <v>0.99460000000000004</v>
      </c>
      <c r="M94" s="161">
        <f>IF($A$2=1,'mil mi val'!L78,'mil mi val'!L181)</f>
        <v>0.99470000000000003</v>
      </c>
      <c r="N94" s="161">
        <f>IF($A$2=1,'mil mi val'!M78,'mil mi val'!M181)</f>
        <v>0.99490000000000001</v>
      </c>
      <c r="O94" s="161">
        <f>IF($A$2=1,'mil mi val'!N78,'mil mi val'!N181)</f>
        <v>0.995</v>
      </c>
      <c r="P94" s="161">
        <f>IF($A$2=1,'mil mi val'!O78,'mil mi val'!O181)</f>
        <v>0.99509999999999998</v>
      </c>
      <c r="Q94" s="161">
        <f>IF($A$2=1,'mil mi val'!P78,'mil mi val'!P181)</f>
        <v>0.99519999999999997</v>
      </c>
      <c r="R94" s="161">
        <f>IF($A$2=1,'mil mi val'!Q78,'mil mi val'!Q181)</f>
        <v>0.99680000000000002</v>
      </c>
      <c r="S94" s="161">
        <f>IF($A$2=1,'mil mi val'!R78,'mil mi val'!R181)</f>
        <v>0.99680000000000002</v>
      </c>
      <c r="T94" s="161">
        <f>IF($A$2=1,'mil mi val'!S78,'mil mi val'!S181)</f>
        <v>0.99680000000000002</v>
      </c>
      <c r="U94" s="161">
        <f>IF($A$2=1,'mil mi val'!T78,'mil mi val'!T181)</f>
        <v>0.99680000000000002</v>
      </c>
      <c r="V94" s="161">
        <f>IF($A$2=1,'mil mi val'!U78,'mil mi val'!U181)</f>
        <v>0.99680000000000002</v>
      </c>
      <c r="W94" s="161">
        <f>IF($A$2=1,'mil mi val'!V78,'mil mi val'!V181)</f>
        <v>0.99680000000000002</v>
      </c>
      <c r="X94" s="161">
        <f>IF($A$2=1,'mil mi val'!W78,'mil mi val'!W181)</f>
        <v>0.99680000000000002</v>
      </c>
      <c r="Y94" s="161">
        <f>IF($A$2=1,'mil mi val'!X78,'mil mi val'!X181)</f>
        <v>0.99680000000000002</v>
      </c>
      <c r="Z94" s="161">
        <f>IF($A$2=1,'mil mi val'!Y78,'mil mi val'!Y181)</f>
        <v>0.99680000000000002</v>
      </c>
      <c r="AA94" s="161">
        <f>IF($A$2=1,'mil mi val'!Z78,'mil mi val'!Z181)</f>
        <v>0.99680000000000002</v>
      </c>
      <c r="AB94" s="161">
        <f>IF($A$2=1,'mil mi val'!AA78,'mil mi val'!AA181)</f>
        <v>0.99680000000000002</v>
      </c>
      <c r="AC94" s="161">
        <f>IF($A$2=1,'mil mi val'!AB78,'mil mi val'!AB181)</f>
        <v>0.99680000000000002</v>
      </c>
      <c r="AD94" s="161">
        <f>IF($A$2=1,'mil mi val'!AC78,'mil mi val'!AC181)</f>
        <v>0.99680000000000002</v>
      </c>
      <c r="AE94" s="161">
        <f>IF($A$2=1,'mil mi val'!AD78,'mil mi val'!AD181)</f>
        <v>0.99680000000000002</v>
      </c>
      <c r="AF94" s="161">
        <f>IF($A$2=1,'mil mi val'!AE78,'mil mi val'!AE181)</f>
        <v>0.99680000000000002</v>
      </c>
      <c r="AG94" s="161">
        <f>IF($A$2=1,'mil mi val'!AF78,'mil mi val'!AF181)</f>
        <v>0.99680000000000002</v>
      </c>
      <c r="AH94" s="161">
        <f>IF($A$2=1,'mil mi val'!AG78,'mil mi val'!AG181)</f>
        <v>0.99680000000000002</v>
      </c>
      <c r="AI94" s="161">
        <f>IF($A$2=1,'mil mi val'!AH78,'mil mi val'!AH181)</f>
        <v>0.99680000000000002</v>
      </c>
      <c r="AJ94" s="161">
        <f>IF($A$2=1,'mil mi val'!AI78,'mil mi val'!AI181)</f>
        <v>0.99680000000000002</v>
      </c>
      <c r="AK94" s="161">
        <f>IF($A$2=1,'mil mi val'!AJ78,'mil mi val'!AJ181)</f>
        <v>0.99680000000000002</v>
      </c>
      <c r="AL94" s="161">
        <f>IF($A$2=1,'mil mi val'!AK78,'mil mi val'!AK181)</f>
        <v>0.99680000000000002</v>
      </c>
      <c r="AM94" s="161">
        <f>IF($A$2=1,'mil mi val'!AL78,'mil mi val'!AL181)</f>
        <v>0.99680000000000002</v>
      </c>
      <c r="AN94" s="161">
        <f>IF($A$2=1,'mil mi val'!AM78,'mil mi val'!AM181)</f>
        <v>0.99680000000000002</v>
      </c>
      <c r="AO94" s="161">
        <f>IF($A$2=1,'mil mi val'!AN78,'mil mi val'!AN181)</f>
        <v>0.99680000000000002</v>
      </c>
      <c r="AP94" s="161">
        <f>IF($A$2=1,'mil mi val'!AO78,'mil mi val'!AO181)</f>
        <v>0.99680000000000002</v>
      </c>
      <c r="AQ94" s="161">
        <f>IF($A$2=1,'mil mi val'!AP78,'mil mi val'!AP181)</f>
        <v>0.99680000000000002</v>
      </c>
      <c r="AR94" s="161">
        <f>IF($A$2=1,'mil mi val'!AQ78,'mil mi val'!AQ181)</f>
        <v>0.99680000000000002</v>
      </c>
      <c r="AS94" s="161">
        <f>IF($A$2=1,'mil mi val'!AR78,'mil mi val'!AR181)</f>
        <v>0.99680000000000002</v>
      </c>
      <c r="AT94" s="161">
        <f>IF($A$2=1,'mil mi val'!AS78,'mil mi val'!AS181)</f>
        <v>0.99680000000000002</v>
      </c>
      <c r="AU94" s="161">
        <f>IF($A$2=1,'mil mi val'!AT78,'mil mi val'!AT181)</f>
        <v>0.99680000000000002</v>
      </c>
      <c r="AV94" s="161">
        <f>IF($A$2=1,'mil mi val'!AU78,'mil mi val'!AU181)</f>
        <v>0.99680000000000002</v>
      </c>
      <c r="AW94" s="161">
        <f>IF($A$2=1,'mil mi val'!AV78,'mil mi val'!AV181)</f>
        <v>0.99680000000000002</v>
      </c>
      <c r="AX94" s="161">
        <f>IF($A$2=1,'mil mi val'!AW78,'mil mi val'!AW181)</f>
        <v>0.99680000000000002</v>
      </c>
      <c r="AY94" s="161">
        <f>IF($A$2=1,'mil mi val'!AX78,'mil mi val'!AX181)</f>
        <v>0.99680000000000002</v>
      </c>
      <c r="AZ94" s="161">
        <f>IF($A$2=1,'mil mi val'!AY78,'mil mi val'!AY181)</f>
        <v>0.99680000000000002</v>
      </c>
      <c r="BA94" s="161">
        <f>IF($A$2=1,'mil mi val'!AZ78,'mil mi val'!AZ181)</f>
        <v>0.99680000000000002</v>
      </c>
      <c r="BB94" s="161">
        <f>IF($A$2=1,'mil mi val'!BA78,'mil mi val'!BA181)</f>
        <v>0.99680000000000002</v>
      </c>
      <c r="BC94" s="161">
        <f>IF($A$2=1,'mil mi val'!BB78,'mil mi val'!BB181)</f>
        <v>0.99680000000000002</v>
      </c>
      <c r="BD94" s="161">
        <f>IF($A$2=1,'mil mi val'!BC78,'mil mi val'!BC181)</f>
        <v>0.99680000000000002</v>
      </c>
      <c r="BE94" s="161">
        <f>IF($A$2=1,'mil mi val'!BD78,'mil mi val'!BD181)</f>
        <v>0.99680000000000002</v>
      </c>
      <c r="BF94" s="161">
        <f>IF($A$2=1,'mil mi val'!BE78,'mil mi val'!BE181)</f>
        <v>0.99680000000000002</v>
      </c>
      <c r="BG94" s="161">
        <f>IF($A$2=1,'mil mi val'!BF78,'mil mi val'!BF181)</f>
        <v>0.99680000000000002</v>
      </c>
      <c r="BH94" s="161">
        <f>IF($A$2=1,'mil mi val'!BG78,'mil mi val'!BG181)</f>
        <v>0.99680000000000002</v>
      </c>
      <c r="BI94" s="161">
        <f>IF($A$2=1,'mil mi val'!BH78,'mil mi val'!BH181)</f>
        <v>0.99680000000000002</v>
      </c>
      <c r="BJ94" s="161">
        <f>IF($A$2=1,'mil mi val'!BI78,'mil mi val'!BI181)</f>
        <v>0.99680000000000002</v>
      </c>
      <c r="BK94" s="161">
        <f>IF($A$2=1,'mil mi val'!BJ78,'mil mi val'!BJ181)</f>
        <v>0.99680000000000002</v>
      </c>
      <c r="BL94" s="161">
        <f>IF($A$2=1,'mil mi val'!BK78,'mil mi val'!BK181)</f>
        <v>0.99680000000000002</v>
      </c>
      <c r="BM94" s="161">
        <f>IF($A$2=1,'mil mi val'!BL78,'mil mi val'!BL181)</f>
        <v>0.99680000000000002</v>
      </c>
      <c r="BN94" s="161">
        <f>IF($A$2=1,'mil mi val'!BM78,'mil mi val'!BM181)</f>
        <v>0.99680000000000002</v>
      </c>
      <c r="BO94" s="161">
        <f>IF($A$2=1,'mil mi val'!BN78,'mil mi val'!BN181)</f>
        <v>0.99680000000000002</v>
      </c>
      <c r="BP94" s="161">
        <f>IF($A$2=1,'mil mi val'!BO78,'mil mi val'!BO181)</f>
        <v>0.99680000000000002</v>
      </c>
      <c r="BQ94" s="161">
        <f>IF($A$2=1,'mil mi val'!BP78,'mil mi val'!BP181)</f>
        <v>0.99680000000000002</v>
      </c>
      <c r="BR94" s="161">
        <f>IF($A$2=1,'mil mi val'!BQ78,'mil mi val'!BQ181)</f>
        <v>0.99680000000000002</v>
      </c>
      <c r="BS94" s="161">
        <f>IF($A$2=1,'mil mi val'!BR78,'mil mi val'!BR181)</f>
        <v>0.99680000000000002</v>
      </c>
      <c r="BT94" s="161">
        <f>IF($A$2=1,'mil mi val'!BS78,'mil mi val'!BS181)</f>
        <v>0.99680000000000002</v>
      </c>
      <c r="BU94" s="161">
        <f>IF($A$2=1,'mil mi val'!BT78,'mil mi val'!BT181)</f>
        <v>0.99680000000000002</v>
      </c>
      <c r="BV94" s="161">
        <f>IF($A$2=1,'mil mi val'!BU78,'mil mi val'!BU181)</f>
        <v>0.99680000000000002</v>
      </c>
      <c r="BW94" s="161">
        <f>IF($A$2=1,'mil mi val'!BV78,'mil mi val'!BV181)</f>
        <v>0.99680000000000002</v>
      </c>
      <c r="BX94" s="161">
        <f>IF($A$2=1,'mil mi val'!BW78,'mil mi val'!BW181)</f>
        <v>0.99680000000000002</v>
      </c>
      <c r="BY94" s="161">
        <f>IF($A$2=1,'mil mi val'!BX78,'mil mi val'!BX181)</f>
        <v>0.99680000000000002</v>
      </c>
      <c r="BZ94" s="161">
        <f>IF($A$2=1,'mil mi val'!BY78,'mil mi val'!BY181)</f>
        <v>0.99680000000000002</v>
      </c>
      <c r="CA94" s="161">
        <f>IF($A$2=1,'mil mi val'!BZ78,'mil mi val'!BZ181)</f>
        <v>0.99680000000000002</v>
      </c>
      <c r="CB94" s="161">
        <f>IF($A$2=1,'mil mi val'!CA78,'mil mi val'!CA181)</f>
        <v>0.99680000000000002</v>
      </c>
      <c r="CC94" s="161">
        <f>IF($A$2=1,'mil mi val'!CB78,'mil mi val'!CB181)</f>
        <v>0.99680000000000002</v>
      </c>
      <c r="CD94" s="161">
        <f>IF($A$2=1,'mil mi val'!CC78,'mil mi val'!CC181)</f>
        <v>0.99680000000000002</v>
      </c>
      <c r="CE94" s="161">
        <f>IF($A$2=1,'mil mi val'!CD78,'mil mi val'!CD181)</f>
        <v>0.99680000000000002</v>
      </c>
      <c r="CF94" s="161">
        <f>IF($A$2=1,'mil mi val'!CE78,'mil mi val'!CE181)</f>
        <v>0.99680000000000002</v>
      </c>
      <c r="CG94" s="161">
        <f>IF($A$2=1,'mil mi val'!CF78,'mil mi val'!CF181)</f>
        <v>0.99680000000000002</v>
      </c>
      <c r="CH94" s="161">
        <f>IF($A$2=1,'mil mi val'!CG78,'mil mi val'!CG181)</f>
        <v>0.99680000000000002</v>
      </c>
      <c r="CI94" s="161">
        <f>IF($A$2=1,'mil mi val'!CH78,'mil mi val'!CH181)</f>
        <v>0.99680000000000002</v>
      </c>
      <c r="CJ94" s="161">
        <f>IF($A$2=1,'mil mi val'!CI78,'mil mi val'!CI181)</f>
        <v>0.99680000000000002</v>
      </c>
      <c r="CK94" s="161">
        <f>IF($A$2=1,'mil mi val'!CJ78,'mil mi val'!CJ181)</f>
        <v>0.99680000000000002</v>
      </c>
      <c r="CL94" s="161">
        <f>IF($A$2=1,'mil mi val'!CK78,'mil mi val'!CK181)</f>
        <v>0.99680000000000002</v>
      </c>
      <c r="CM94" s="161">
        <f>IF($A$2=1,'mil mi val'!CL78,'mil mi val'!CL181)</f>
        <v>0.99680000000000002</v>
      </c>
      <c r="CN94" s="161">
        <f>IF($A$2=1,'mil mi val'!CM78,'mil mi val'!CM181)</f>
        <v>0.99680000000000002</v>
      </c>
      <c r="CO94" s="161">
        <f>IF($A$2=1,'mil mi val'!CN78,'mil mi val'!CN181)</f>
        <v>0.99680000000000002</v>
      </c>
      <c r="CP94" s="161">
        <f>IF($A$2=1,'mil mi val'!CO78,'mil mi val'!CO181)</f>
        <v>0.99680000000000002</v>
      </c>
      <c r="CQ94" s="161">
        <f>IF($A$2=1,'mil mi val'!CP78,'mil mi val'!CP181)</f>
        <v>0.99680000000000002</v>
      </c>
      <c r="CR94" s="161">
        <f>IF($A$2=1,'mil mi val'!CQ78,'mil mi val'!CQ181)</f>
        <v>0.99680000000000002</v>
      </c>
      <c r="CS94" s="161">
        <f>IF($A$2=1,'mil mi val'!CR78,'mil mi val'!CR181)</f>
        <v>0.99680000000000002</v>
      </c>
      <c r="CT94" s="161">
        <f>IF($A$2=1,'mil mi val'!CS78,'mil mi val'!CS181)</f>
        <v>0.99680000000000002</v>
      </c>
      <c r="CU94" s="161">
        <f>IF($A$2=1,'mil mi val'!CT78,'mil mi val'!CT181)</f>
        <v>0.99680000000000002</v>
      </c>
      <c r="CV94" s="161">
        <f>IF($A$2=1,'mil mi val'!CU78,'mil mi val'!CU181)</f>
        <v>0.99680000000000002</v>
      </c>
      <c r="CW94" s="161">
        <f>IF($A$2=1,'mil mi val'!CV78,'mil mi val'!CV181)</f>
        <v>0.99680000000000002</v>
      </c>
      <c r="CX94" s="161">
        <f>IF($A$2=1,'mil mi val'!CW78,'mil mi val'!CW181)</f>
        <v>0.99680000000000002</v>
      </c>
      <c r="CY94" s="161">
        <f>IF($A$2=1,'mil mi val'!CX78,'mil mi val'!CX181)</f>
        <v>0.99680000000000002</v>
      </c>
      <c r="CZ94" s="161">
        <f>IF($A$2=1,'mil mi val'!CY78,'mil mi val'!CY181)</f>
        <v>0.99680000000000002</v>
      </c>
      <c r="DA94" s="161">
        <f>IF($A$2=1,'mil mi val'!CZ78,'mil mi val'!CZ181)</f>
        <v>0.99680000000000002</v>
      </c>
      <c r="DB94" s="161">
        <f>IF($A$2=1,'mil mi val'!DA78,'mil mi val'!DA181)</f>
        <v>0.99680000000000002</v>
      </c>
      <c r="DC94" s="161">
        <f>IF($A$2=1,'mil mi val'!DB78,'mil mi val'!DB181)</f>
        <v>0.99680000000000002</v>
      </c>
      <c r="DD94" s="161">
        <f>IF($A$2=1,'mil mi val'!DC78,'mil mi val'!DC181)</f>
        <v>0</v>
      </c>
      <c r="DE94" s="161">
        <f>IF($A$2=1,'mil mi val'!DD78,'mil mi val'!DD181)</f>
        <v>0</v>
      </c>
      <c r="DF94" s="161">
        <f>IF($A$2=1,'mil mi val'!DE78,'mil mi val'!DE181)</f>
        <v>0</v>
      </c>
    </row>
    <row r="95" spans="2:110" ht="14.5" x14ac:dyDescent="0.35">
      <c r="B95" s="149">
        <v>90</v>
      </c>
      <c r="C95" s="161">
        <f>IF($A$2=1,'mil mi val'!B79,'mil mi val'!B182)</f>
        <v>1</v>
      </c>
      <c r="D95" s="161">
        <f>IF($A$2=1,'mil mi val'!C79,'mil mi val'!C182)</f>
        <v>0.99550000000000005</v>
      </c>
      <c r="E95" s="161">
        <f>IF($A$2=1,'mil mi val'!D79,'mil mi val'!D182)</f>
        <v>0.99529999999999996</v>
      </c>
      <c r="F95" s="161">
        <f>IF($A$2=1,'mil mi val'!E79,'mil mi val'!E182)</f>
        <v>0.99519999999999997</v>
      </c>
      <c r="G95" s="161">
        <f>IF($A$2=1,'mil mi val'!F79,'mil mi val'!F182)</f>
        <v>0.99509999999999998</v>
      </c>
      <c r="H95" s="161">
        <f>IF($A$2=1,'mil mi val'!G79,'mil mi val'!G182)</f>
        <v>0.99509999999999998</v>
      </c>
      <c r="I95" s="161">
        <f>IF($A$2=1,'mil mi val'!H79,'mil mi val'!H182)</f>
        <v>0.99509999999999998</v>
      </c>
      <c r="J95" s="161">
        <f>IF($A$2=1,'mil mi val'!I79,'mil mi val'!I182)</f>
        <v>0.99509999999999998</v>
      </c>
      <c r="K95" s="161">
        <f>IF($A$2=1,'mil mi val'!J79,'mil mi val'!J182)</f>
        <v>0.99509999999999998</v>
      </c>
      <c r="L95" s="161">
        <f>IF($A$2=1,'mil mi val'!K79,'mil mi val'!K182)</f>
        <v>0.99519999999999997</v>
      </c>
      <c r="M95" s="161">
        <f>IF($A$2=1,'mil mi val'!L79,'mil mi val'!L182)</f>
        <v>0.99519999999999997</v>
      </c>
      <c r="N95" s="161">
        <f>IF($A$2=1,'mil mi val'!M79,'mil mi val'!M182)</f>
        <v>0.99529999999999996</v>
      </c>
      <c r="O95" s="161">
        <f>IF($A$2=1,'mil mi val'!N79,'mil mi val'!N182)</f>
        <v>0.99539999999999995</v>
      </c>
      <c r="P95" s="161">
        <f>IF($A$2=1,'mil mi val'!O79,'mil mi val'!O182)</f>
        <v>0.99550000000000005</v>
      </c>
      <c r="Q95" s="161">
        <f>IF($A$2=1,'mil mi val'!P79,'mil mi val'!P182)</f>
        <v>0.99560000000000004</v>
      </c>
      <c r="R95" s="161">
        <f>IF($A$2=1,'mil mi val'!Q79,'mil mi val'!Q182)</f>
        <v>0.99750000000000005</v>
      </c>
      <c r="S95" s="161">
        <f>IF($A$2=1,'mil mi val'!R79,'mil mi val'!R182)</f>
        <v>0.99750000000000005</v>
      </c>
      <c r="T95" s="161">
        <f>IF($A$2=1,'mil mi val'!S79,'mil mi val'!S182)</f>
        <v>0.99750000000000005</v>
      </c>
      <c r="U95" s="161">
        <f>IF($A$2=1,'mil mi val'!T79,'mil mi val'!T182)</f>
        <v>0.99750000000000005</v>
      </c>
      <c r="V95" s="161">
        <f>IF($A$2=1,'mil mi val'!U79,'mil mi val'!U182)</f>
        <v>0.99750000000000005</v>
      </c>
      <c r="W95" s="161">
        <f>IF($A$2=1,'mil mi val'!V79,'mil mi val'!V182)</f>
        <v>0.99750000000000005</v>
      </c>
      <c r="X95" s="161">
        <f>IF($A$2=1,'mil mi val'!W79,'mil mi val'!W182)</f>
        <v>0.99750000000000005</v>
      </c>
      <c r="Y95" s="161">
        <f>IF($A$2=1,'mil mi val'!X79,'mil mi val'!X182)</f>
        <v>0.99750000000000005</v>
      </c>
      <c r="Z95" s="161">
        <f>IF($A$2=1,'mil mi val'!Y79,'mil mi val'!Y182)</f>
        <v>0.99750000000000005</v>
      </c>
      <c r="AA95" s="161">
        <f>IF($A$2=1,'mil mi val'!Z79,'mil mi val'!Z182)</f>
        <v>0.99750000000000005</v>
      </c>
      <c r="AB95" s="161">
        <f>IF($A$2=1,'mil mi val'!AA79,'mil mi val'!AA182)</f>
        <v>0.99750000000000005</v>
      </c>
      <c r="AC95" s="161">
        <f>IF($A$2=1,'mil mi val'!AB79,'mil mi val'!AB182)</f>
        <v>0.99750000000000005</v>
      </c>
      <c r="AD95" s="161">
        <f>IF($A$2=1,'mil mi val'!AC79,'mil mi val'!AC182)</f>
        <v>0.99750000000000005</v>
      </c>
      <c r="AE95" s="161">
        <f>IF($A$2=1,'mil mi val'!AD79,'mil mi val'!AD182)</f>
        <v>0.99750000000000005</v>
      </c>
      <c r="AF95" s="161">
        <f>IF($A$2=1,'mil mi val'!AE79,'mil mi val'!AE182)</f>
        <v>0.99750000000000005</v>
      </c>
      <c r="AG95" s="161">
        <f>IF($A$2=1,'mil mi val'!AF79,'mil mi val'!AF182)</f>
        <v>0.99750000000000005</v>
      </c>
      <c r="AH95" s="161">
        <f>IF($A$2=1,'mil mi val'!AG79,'mil mi val'!AG182)</f>
        <v>0.99750000000000005</v>
      </c>
      <c r="AI95" s="161">
        <f>IF($A$2=1,'mil mi val'!AH79,'mil mi val'!AH182)</f>
        <v>0.99750000000000005</v>
      </c>
      <c r="AJ95" s="161">
        <f>IF($A$2=1,'mil mi val'!AI79,'mil mi val'!AI182)</f>
        <v>0.99750000000000005</v>
      </c>
      <c r="AK95" s="161">
        <f>IF($A$2=1,'mil mi val'!AJ79,'mil mi val'!AJ182)</f>
        <v>0.99750000000000005</v>
      </c>
      <c r="AL95" s="161">
        <f>IF($A$2=1,'mil mi val'!AK79,'mil mi val'!AK182)</f>
        <v>0.99750000000000005</v>
      </c>
      <c r="AM95" s="161">
        <f>IF($A$2=1,'mil mi val'!AL79,'mil mi val'!AL182)</f>
        <v>0.99750000000000005</v>
      </c>
      <c r="AN95" s="161">
        <f>IF($A$2=1,'mil mi val'!AM79,'mil mi val'!AM182)</f>
        <v>0.99750000000000005</v>
      </c>
      <c r="AO95" s="161">
        <f>IF($A$2=1,'mil mi val'!AN79,'mil mi val'!AN182)</f>
        <v>0.99750000000000005</v>
      </c>
      <c r="AP95" s="161">
        <f>IF($A$2=1,'mil mi val'!AO79,'mil mi val'!AO182)</f>
        <v>0.99750000000000005</v>
      </c>
      <c r="AQ95" s="161">
        <f>IF($A$2=1,'mil mi val'!AP79,'mil mi val'!AP182)</f>
        <v>0.99750000000000005</v>
      </c>
      <c r="AR95" s="161">
        <f>IF($A$2=1,'mil mi val'!AQ79,'mil mi val'!AQ182)</f>
        <v>0.99750000000000005</v>
      </c>
      <c r="AS95" s="161">
        <f>IF($A$2=1,'mil mi val'!AR79,'mil mi val'!AR182)</f>
        <v>0.99750000000000005</v>
      </c>
      <c r="AT95" s="161">
        <f>IF($A$2=1,'mil mi val'!AS79,'mil mi val'!AS182)</f>
        <v>0.99750000000000005</v>
      </c>
      <c r="AU95" s="161">
        <f>IF($A$2=1,'mil mi val'!AT79,'mil mi val'!AT182)</f>
        <v>0.99750000000000005</v>
      </c>
      <c r="AV95" s="161">
        <f>IF($A$2=1,'mil mi val'!AU79,'mil mi val'!AU182)</f>
        <v>0.99750000000000005</v>
      </c>
      <c r="AW95" s="161">
        <f>IF($A$2=1,'mil mi val'!AV79,'mil mi val'!AV182)</f>
        <v>0.99750000000000005</v>
      </c>
      <c r="AX95" s="161">
        <f>IF($A$2=1,'mil mi val'!AW79,'mil mi val'!AW182)</f>
        <v>0.99750000000000005</v>
      </c>
      <c r="AY95" s="161">
        <f>IF($A$2=1,'mil mi val'!AX79,'mil mi val'!AX182)</f>
        <v>0.99750000000000005</v>
      </c>
      <c r="AZ95" s="161">
        <f>IF($A$2=1,'mil mi val'!AY79,'mil mi val'!AY182)</f>
        <v>0.99750000000000005</v>
      </c>
      <c r="BA95" s="161">
        <f>IF($A$2=1,'mil mi val'!AZ79,'mil mi val'!AZ182)</f>
        <v>0.99750000000000005</v>
      </c>
      <c r="BB95" s="161">
        <f>IF($A$2=1,'mil mi val'!BA79,'mil mi val'!BA182)</f>
        <v>0.99750000000000005</v>
      </c>
      <c r="BC95" s="161">
        <f>IF($A$2=1,'mil mi val'!BB79,'mil mi val'!BB182)</f>
        <v>0.99750000000000005</v>
      </c>
      <c r="BD95" s="161">
        <f>IF($A$2=1,'mil mi val'!BC79,'mil mi val'!BC182)</f>
        <v>0.99750000000000005</v>
      </c>
      <c r="BE95" s="161">
        <f>IF($A$2=1,'mil mi val'!BD79,'mil mi val'!BD182)</f>
        <v>0.99750000000000005</v>
      </c>
      <c r="BF95" s="161">
        <f>IF($A$2=1,'mil mi val'!BE79,'mil mi val'!BE182)</f>
        <v>0.99750000000000005</v>
      </c>
      <c r="BG95" s="161">
        <f>IF($A$2=1,'mil mi val'!BF79,'mil mi val'!BF182)</f>
        <v>0.99750000000000005</v>
      </c>
      <c r="BH95" s="161">
        <f>IF($A$2=1,'mil mi val'!BG79,'mil mi val'!BG182)</f>
        <v>0.99750000000000005</v>
      </c>
      <c r="BI95" s="161">
        <f>IF($A$2=1,'mil mi val'!BH79,'mil mi val'!BH182)</f>
        <v>0.99750000000000005</v>
      </c>
      <c r="BJ95" s="161">
        <f>IF($A$2=1,'mil mi val'!BI79,'mil mi val'!BI182)</f>
        <v>0.99750000000000005</v>
      </c>
      <c r="BK95" s="161">
        <f>IF($A$2=1,'mil mi val'!BJ79,'mil mi val'!BJ182)</f>
        <v>0.99750000000000005</v>
      </c>
      <c r="BL95" s="161">
        <f>IF($A$2=1,'mil mi val'!BK79,'mil mi val'!BK182)</f>
        <v>0.99750000000000005</v>
      </c>
      <c r="BM95" s="161">
        <f>IF($A$2=1,'mil mi val'!BL79,'mil mi val'!BL182)</f>
        <v>0.99750000000000005</v>
      </c>
      <c r="BN95" s="161">
        <f>IF($A$2=1,'mil mi val'!BM79,'mil mi val'!BM182)</f>
        <v>0.99750000000000005</v>
      </c>
      <c r="BO95" s="161">
        <f>IF($A$2=1,'mil mi val'!BN79,'mil mi val'!BN182)</f>
        <v>0.99750000000000005</v>
      </c>
      <c r="BP95" s="161">
        <f>IF($A$2=1,'mil mi val'!BO79,'mil mi val'!BO182)</f>
        <v>0.99750000000000005</v>
      </c>
      <c r="BQ95" s="161">
        <f>IF($A$2=1,'mil mi val'!BP79,'mil mi val'!BP182)</f>
        <v>0.99750000000000005</v>
      </c>
      <c r="BR95" s="161">
        <f>IF($A$2=1,'mil mi val'!BQ79,'mil mi val'!BQ182)</f>
        <v>0.99750000000000005</v>
      </c>
      <c r="BS95" s="161">
        <f>IF($A$2=1,'mil mi val'!BR79,'mil mi val'!BR182)</f>
        <v>0.99750000000000005</v>
      </c>
      <c r="BT95" s="161">
        <f>IF($A$2=1,'mil mi val'!BS79,'mil mi val'!BS182)</f>
        <v>0.99750000000000005</v>
      </c>
      <c r="BU95" s="161">
        <f>IF($A$2=1,'mil mi val'!BT79,'mil mi val'!BT182)</f>
        <v>0.99750000000000005</v>
      </c>
      <c r="BV95" s="161">
        <f>IF($A$2=1,'mil mi val'!BU79,'mil mi val'!BU182)</f>
        <v>0.99750000000000005</v>
      </c>
      <c r="BW95" s="161">
        <f>IF($A$2=1,'mil mi val'!BV79,'mil mi val'!BV182)</f>
        <v>0.99750000000000005</v>
      </c>
      <c r="BX95" s="161">
        <f>IF($A$2=1,'mil mi val'!BW79,'mil mi val'!BW182)</f>
        <v>0.99750000000000005</v>
      </c>
      <c r="BY95" s="161">
        <f>IF($A$2=1,'mil mi val'!BX79,'mil mi val'!BX182)</f>
        <v>0.99750000000000005</v>
      </c>
      <c r="BZ95" s="161">
        <f>IF($A$2=1,'mil mi val'!BY79,'mil mi val'!BY182)</f>
        <v>0.99750000000000005</v>
      </c>
      <c r="CA95" s="161">
        <f>IF($A$2=1,'mil mi val'!BZ79,'mil mi val'!BZ182)</f>
        <v>0.99750000000000005</v>
      </c>
      <c r="CB95" s="161">
        <f>IF($A$2=1,'mil mi val'!CA79,'mil mi val'!CA182)</f>
        <v>0.99750000000000005</v>
      </c>
      <c r="CC95" s="161">
        <f>IF($A$2=1,'mil mi val'!CB79,'mil mi val'!CB182)</f>
        <v>0.99750000000000005</v>
      </c>
      <c r="CD95" s="161">
        <f>IF($A$2=1,'mil mi val'!CC79,'mil mi val'!CC182)</f>
        <v>0.99750000000000005</v>
      </c>
      <c r="CE95" s="161">
        <f>IF($A$2=1,'mil mi val'!CD79,'mil mi val'!CD182)</f>
        <v>0.99750000000000005</v>
      </c>
      <c r="CF95" s="161">
        <f>IF($A$2=1,'mil mi val'!CE79,'mil mi val'!CE182)</f>
        <v>0.99750000000000005</v>
      </c>
      <c r="CG95" s="161">
        <f>IF($A$2=1,'mil mi val'!CF79,'mil mi val'!CF182)</f>
        <v>0.99750000000000005</v>
      </c>
      <c r="CH95" s="161">
        <f>IF($A$2=1,'mil mi val'!CG79,'mil mi val'!CG182)</f>
        <v>0.99750000000000005</v>
      </c>
      <c r="CI95" s="161">
        <f>IF($A$2=1,'mil mi val'!CH79,'mil mi val'!CH182)</f>
        <v>0.99750000000000005</v>
      </c>
      <c r="CJ95" s="161">
        <f>IF($A$2=1,'mil mi val'!CI79,'mil mi val'!CI182)</f>
        <v>0.99750000000000005</v>
      </c>
      <c r="CK95" s="161">
        <f>IF($A$2=1,'mil mi val'!CJ79,'mil mi val'!CJ182)</f>
        <v>0.99750000000000005</v>
      </c>
      <c r="CL95" s="161">
        <f>IF($A$2=1,'mil mi val'!CK79,'mil mi val'!CK182)</f>
        <v>0.99750000000000005</v>
      </c>
      <c r="CM95" s="161">
        <f>IF($A$2=1,'mil mi val'!CL79,'mil mi val'!CL182)</f>
        <v>0.99750000000000005</v>
      </c>
      <c r="CN95" s="161">
        <f>IF($A$2=1,'mil mi val'!CM79,'mil mi val'!CM182)</f>
        <v>0.99750000000000005</v>
      </c>
      <c r="CO95" s="161">
        <f>IF($A$2=1,'mil mi val'!CN79,'mil mi val'!CN182)</f>
        <v>0.99750000000000005</v>
      </c>
      <c r="CP95" s="161">
        <f>IF($A$2=1,'mil mi val'!CO79,'mil mi val'!CO182)</f>
        <v>0.99750000000000005</v>
      </c>
      <c r="CQ95" s="161">
        <f>IF($A$2=1,'mil mi val'!CP79,'mil mi val'!CP182)</f>
        <v>0.99750000000000005</v>
      </c>
      <c r="CR95" s="161">
        <f>IF($A$2=1,'mil mi val'!CQ79,'mil mi val'!CQ182)</f>
        <v>0.99750000000000005</v>
      </c>
      <c r="CS95" s="161">
        <f>IF($A$2=1,'mil mi val'!CR79,'mil mi val'!CR182)</f>
        <v>0.99750000000000005</v>
      </c>
      <c r="CT95" s="161">
        <f>IF($A$2=1,'mil mi val'!CS79,'mil mi val'!CS182)</f>
        <v>0.99750000000000005</v>
      </c>
      <c r="CU95" s="161">
        <f>IF($A$2=1,'mil mi val'!CT79,'mil mi val'!CT182)</f>
        <v>0.99750000000000005</v>
      </c>
      <c r="CV95" s="161">
        <f>IF($A$2=1,'mil mi val'!CU79,'mil mi val'!CU182)</f>
        <v>0.99750000000000005</v>
      </c>
      <c r="CW95" s="161">
        <f>IF($A$2=1,'mil mi val'!CV79,'mil mi val'!CV182)</f>
        <v>0.99750000000000005</v>
      </c>
      <c r="CX95" s="161">
        <f>IF($A$2=1,'mil mi val'!CW79,'mil mi val'!CW182)</f>
        <v>0.99750000000000005</v>
      </c>
      <c r="CY95" s="161">
        <f>IF($A$2=1,'mil mi val'!CX79,'mil mi val'!CX182)</f>
        <v>0.99750000000000005</v>
      </c>
      <c r="CZ95" s="161">
        <f>IF($A$2=1,'mil mi val'!CY79,'mil mi val'!CY182)</f>
        <v>0.99750000000000005</v>
      </c>
      <c r="DA95" s="161">
        <f>IF($A$2=1,'mil mi val'!CZ79,'mil mi val'!CZ182)</f>
        <v>0.99750000000000005</v>
      </c>
      <c r="DB95" s="161">
        <f>IF($A$2=1,'mil mi val'!DA79,'mil mi val'!DA182)</f>
        <v>0.99750000000000005</v>
      </c>
      <c r="DC95" s="161">
        <f>IF($A$2=1,'mil mi val'!DB79,'mil mi val'!DB182)</f>
        <v>0.99750000000000005</v>
      </c>
      <c r="DD95" s="161">
        <f>IF($A$2=1,'mil mi val'!DC79,'mil mi val'!DC182)</f>
        <v>0</v>
      </c>
      <c r="DE95" s="161">
        <f>IF($A$2=1,'mil mi val'!DD79,'mil mi val'!DD182)</f>
        <v>0</v>
      </c>
      <c r="DF95" s="161">
        <f>IF($A$2=1,'mil mi val'!DE79,'mil mi val'!DE182)</f>
        <v>0</v>
      </c>
    </row>
    <row r="96" spans="2:110" ht="14.5" x14ac:dyDescent="0.35">
      <c r="B96" s="149">
        <v>91</v>
      </c>
      <c r="C96" s="161">
        <f>IF($A$2=1,'mil mi val'!B80,'mil mi val'!B183)</f>
        <v>1</v>
      </c>
      <c r="D96" s="161">
        <f>IF($A$2=1,'mil mi val'!C80,'mil mi val'!C183)</f>
        <v>0.99580000000000002</v>
      </c>
      <c r="E96" s="161">
        <f>IF($A$2=1,'mil mi val'!D80,'mil mi val'!D183)</f>
        <v>0.99560000000000004</v>
      </c>
      <c r="F96" s="161">
        <f>IF($A$2=1,'mil mi val'!E80,'mil mi val'!E183)</f>
        <v>0.99550000000000005</v>
      </c>
      <c r="G96" s="161">
        <f>IF($A$2=1,'mil mi val'!F80,'mil mi val'!F183)</f>
        <v>0.99539999999999995</v>
      </c>
      <c r="H96" s="161">
        <f>IF($A$2=1,'mil mi val'!G80,'mil mi val'!G183)</f>
        <v>0.99529999999999996</v>
      </c>
      <c r="I96" s="161">
        <f>IF($A$2=1,'mil mi val'!H80,'mil mi val'!H183)</f>
        <v>0.99529999999999996</v>
      </c>
      <c r="J96" s="161">
        <f>IF($A$2=1,'mil mi val'!I80,'mil mi val'!I183)</f>
        <v>0.99529999999999996</v>
      </c>
      <c r="K96" s="161">
        <f>IF($A$2=1,'mil mi val'!J80,'mil mi val'!J183)</f>
        <v>0.99529999999999996</v>
      </c>
      <c r="L96" s="161">
        <f>IF($A$2=1,'mil mi val'!K80,'mil mi val'!K183)</f>
        <v>0.99539999999999995</v>
      </c>
      <c r="M96" s="161">
        <f>IF($A$2=1,'mil mi val'!L80,'mil mi val'!L183)</f>
        <v>0.99539999999999995</v>
      </c>
      <c r="N96" s="161">
        <f>IF($A$2=1,'mil mi val'!M80,'mil mi val'!M183)</f>
        <v>0.99550000000000005</v>
      </c>
      <c r="O96" s="161">
        <f>IF($A$2=1,'mil mi val'!N80,'mil mi val'!N183)</f>
        <v>0.99560000000000004</v>
      </c>
      <c r="P96" s="161">
        <f>IF($A$2=1,'mil mi val'!O80,'mil mi val'!O183)</f>
        <v>0.99570000000000003</v>
      </c>
      <c r="Q96" s="161">
        <f>IF($A$2=1,'mil mi val'!P80,'mil mi val'!P183)</f>
        <v>0.99570000000000003</v>
      </c>
      <c r="R96" s="161">
        <f>IF($A$2=1,'mil mi val'!Q80,'mil mi val'!Q183)</f>
        <v>0.99760000000000004</v>
      </c>
      <c r="S96" s="161">
        <f>IF($A$2=1,'mil mi val'!R80,'mil mi val'!R183)</f>
        <v>0.99760000000000004</v>
      </c>
      <c r="T96" s="161">
        <f>IF($A$2=1,'mil mi val'!S80,'mil mi val'!S183)</f>
        <v>0.99760000000000004</v>
      </c>
      <c r="U96" s="161">
        <f>IF($A$2=1,'mil mi val'!T80,'mil mi val'!T183)</f>
        <v>0.99760000000000004</v>
      </c>
      <c r="V96" s="161">
        <f>IF($A$2=1,'mil mi val'!U80,'mil mi val'!U183)</f>
        <v>0.99760000000000004</v>
      </c>
      <c r="W96" s="161">
        <f>IF($A$2=1,'mil mi val'!V80,'mil mi val'!V183)</f>
        <v>0.99760000000000004</v>
      </c>
      <c r="X96" s="161">
        <f>IF($A$2=1,'mil mi val'!W80,'mil mi val'!W183)</f>
        <v>0.99760000000000004</v>
      </c>
      <c r="Y96" s="161">
        <f>IF($A$2=1,'mil mi val'!X80,'mil mi val'!X183)</f>
        <v>0.99760000000000004</v>
      </c>
      <c r="Z96" s="161">
        <f>IF($A$2=1,'mil mi val'!Y80,'mil mi val'!Y183)</f>
        <v>0.99760000000000004</v>
      </c>
      <c r="AA96" s="161">
        <f>IF($A$2=1,'mil mi val'!Z80,'mil mi val'!Z183)</f>
        <v>0.99760000000000004</v>
      </c>
      <c r="AB96" s="161">
        <f>IF($A$2=1,'mil mi val'!AA80,'mil mi val'!AA183)</f>
        <v>0.99760000000000004</v>
      </c>
      <c r="AC96" s="161">
        <f>IF($A$2=1,'mil mi val'!AB80,'mil mi val'!AB183)</f>
        <v>0.99760000000000004</v>
      </c>
      <c r="AD96" s="161">
        <f>IF($A$2=1,'mil mi val'!AC80,'mil mi val'!AC183)</f>
        <v>0.99760000000000004</v>
      </c>
      <c r="AE96" s="161">
        <f>IF($A$2=1,'mil mi val'!AD80,'mil mi val'!AD183)</f>
        <v>0.99760000000000004</v>
      </c>
      <c r="AF96" s="161">
        <f>IF($A$2=1,'mil mi val'!AE80,'mil mi val'!AE183)</f>
        <v>0.99760000000000004</v>
      </c>
      <c r="AG96" s="161">
        <f>IF($A$2=1,'mil mi val'!AF80,'mil mi val'!AF183)</f>
        <v>0.99760000000000004</v>
      </c>
      <c r="AH96" s="161">
        <f>IF($A$2=1,'mil mi val'!AG80,'mil mi val'!AG183)</f>
        <v>0.99760000000000004</v>
      </c>
      <c r="AI96" s="161">
        <f>IF($A$2=1,'mil mi val'!AH80,'mil mi val'!AH183)</f>
        <v>0.99760000000000004</v>
      </c>
      <c r="AJ96" s="161">
        <f>IF($A$2=1,'mil mi val'!AI80,'mil mi val'!AI183)</f>
        <v>0.99760000000000004</v>
      </c>
      <c r="AK96" s="161">
        <f>IF($A$2=1,'mil mi val'!AJ80,'mil mi val'!AJ183)</f>
        <v>0.99760000000000004</v>
      </c>
      <c r="AL96" s="161">
        <f>IF($A$2=1,'mil mi val'!AK80,'mil mi val'!AK183)</f>
        <v>0.99760000000000004</v>
      </c>
      <c r="AM96" s="161">
        <f>IF($A$2=1,'mil mi val'!AL80,'mil mi val'!AL183)</f>
        <v>0.99760000000000004</v>
      </c>
      <c r="AN96" s="161">
        <f>IF($A$2=1,'mil mi val'!AM80,'mil mi val'!AM183)</f>
        <v>0.99760000000000004</v>
      </c>
      <c r="AO96" s="161">
        <f>IF($A$2=1,'mil mi val'!AN80,'mil mi val'!AN183)</f>
        <v>0.99760000000000004</v>
      </c>
      <c r="AP96" s="161">
        <f>IF($A$2=1,'mil mi val'!AO80,'mil mi val'!AO183)</f>
        <v>0.99760000000000004</v>
      </c>
      <c r="AQ96" s="161">
        <f>IF($A$2=1,'mil mi val'!AP80,'mil mi val'!AP183)</f>
        <v>0.99760000000000004</v>
      </c>
      <c r="AR96" s="161">
        <f>IF($A$2=1,'mil mi val'!AQ80,'mil mi val'!AQ183)</f>
        <v>0.99760000000000004</v>
      </c>
      <c r="AS96" s="161">
        <f>IF($A$2=1,'mil mi val'!AR80,'mil mi val'!AR183)</f>
        <v>0.99760000000000004</v>
      </c>
      <c r="AT96" s="161">
        <f>IF($A$2=1,'mil mi val'!AS80,'mil mi val'!AS183)</f>
        <v>0.99760000000000004</v>
      </c>
      <c r="AU96" s="161">
        <f>IF($A$2=1,'mil mi val'!AT80,'mil mi val'!AT183)</f>
        <v>0.99760000000000004</v>
      </c>
      <c r="AV96" s="161">
        <f>IF($A$2=1,'mil mi val'!AU80,'mil mi val'!AU183)</f>
        <v>0.99760000000000004</v>
      </c>
      <c r="AW96" s="161">
        <f>IF($A$2=1,'mil mi val'!AV80,'mil mi val'!AV183)</f>
        <v>0.99760000000000004</v>
      </c>
      <c r="AX96" s="161">
        <f>IF($A$2=1,'mil mi val'!AW80,'mil mi val'!AW183)</f>
        <v>0.99760000000000004</v>
      </c>
      <c r="AY96" s="161">
        <f>IF($A$2=1,'mil mi val'!AX80,'mil mi val'!AX183)</f>
        <v>0.99760000000000004</v>
      </c>
      <c r="AZ96" s="161">
        <f>IF($A$2=1,'mil mi val'!AY80,'mil mi val'!AY183)</f>
        <v>0.99760000000000004</v>
      </c>
      <c r="BA96" s="161">
        <f>IF($A$2=1,'mil mi val'!AZ80,'mil mi val'!AZ183)</f>
        <v>0.99760000000000004</v>
      </c>
      <c r="BB96" s="161">
        <f>IF($A$2=1,'mil mi val'!BA80,'mil mi val'!BA183)</f>
        <v>0.99760000000000004</v>
      </c>
      <c r="BC96" s="161">
        <f>IF($A$2=1,'mil mi val'!BB80,'mil mi val'!BB183)</f>
        <v>0.99760000000000004</v>
      </c>
      <c r="BD96" s="161">
        <f>IF($A$2=1,'mil mi val'!BC80,'mil mi val'!BC183)</f>
        <v>0.99760000000000004</v>
      </c>
      <c r="BE96" s="161">
        <f>IF($A$2=1,'mil mi val'!BD80,'mil mi val'!BD183)</f>
        <v>0.99760000000000004</v>
      </c>
      <c r="BF96" s="161">
        <f>IF($A$2=1,'mil mi val'!BE80,'mil mi val'!BE183)</f>
        <v>0.99760000000000004</v>
      </c>
      <c r="BG96" s="161">
        <f>IF($A$2=1,'mil mi val'!BF80,'mil mi val'!BF183)</f>
        <v>0.99760000000000004</v>
      </c>
      <c r="BH96" s="161">
        <f>IF($A$2=1,'mil mi val'!BG80,'mil mi val'!BG183)</f>
        <v>0.99760000000000004</v>
      </c>
      <c r="BI96" s="161">
        <f>IF($A$2=1,'mil mi val'!BH80,'mil mi val'!BH183)</f>
        <v>0.99760000000000004</v>
      </c>
      <c r="BJ96" s="161">
        <f>IF($A$2=1,'mil mi val'!BI80,'mil mi val'!BI183)</f>
        <v>0.99760000000000004</v>
      </c>
      <c r="BK96" s="161">
        <f>IF($A$2=1,'mil mi val'!BJ80,'mil mi val'!BJ183)</f>
        <v>0.99760000000000004</v>
      </c>
      <c r="BL96" s="161">
        <f>IF($A$2=1,'mil mi val'!BK80,'mil mi val'!BK183)</f>
        <v>0.99760000000000004</v>
      </c>
      <c r="BM96" s="161">
        <f>IF($A$2=1,'mil mi val'!BL80,'mil mi val'!BL183)</f>
        <v>0.99760000000000004</v>
      </c>
      <c r="BN96" s="161">
        <f>IF($A$2=1,'mil mi val'!BM80,'mil mi val'!BM183)</f>
        <v>0.99760000000000004</v>
      </c>
      <c r="BO96" s="161">
        <f>IF($A$2=1,'mil mi val'!BN80,'mil mi val'!BN183)</f>
        <v>0.99760000000000004</v>
      </c>
      <c r="BP96" s="161">
        <f>IF($A$2=1,'mil mi val'!BO80,'mil mi val'!BO183)</f>
        <v>0.99760000000000004</v>
      </c>
      <c r="BQ96" s="161">
        <f>IF($A$2=1,'mil mi val'!BP80,'mil mi val'!BP183)</f>
        <v>0.99760000000000004</v>
      </c>
      <c r="BR96" s="161">
        <f>IF($A$2=1,'mil mi val'!BQ80,'mil mi val'!BQ183)</f>
        <v>0.99760000000000004</v>
      </c>
      <c r="BS96" s="161">
        <f>IF($A$2=1,'mil mi val'!BR80,'mil mi val'!BR183)</f>
        <v>0.99760000000000004</v>
      </c>
      <c r="BT96" s="161">
        <f>IF($A$2=1,'mil mi val'!BS80,'mil mi val'!BS183)</f>
        <v>0.99760000000000004</v>
      </c>
      <c r="BU96" s="161">
        <f>IF($A$2=1,'mil mi val'!BT80,'mil mi val'!BT183)</f>
        <v>0.99760000000000004</v>
      </c>
      <c r="BV96" s="161">
        <f>IF($A$2=1,'mil mi val'!BU80,'mil mi val'!BU183)</f>
        <v>0.99760000000000004</v>
      </c>
      <c r="BW96" s="161">
        <f>IF($A$2=1,'mil mi val'!BV80,'mil mi val'!BV183)</f>
        <v>0.99760000000000004</v>
      </c>
      <c r="BX96" s="161">
        <f>IF($A$2=1,'mil mi val'!BW80,'mil mi val'!BW183)</f>
        <v>0.99760000000000004</v>
      </c>
      <c r="BY96" s="161">
        <f>IF($A$2=1,'mil mi val'!BX80,'mil mi val'!BX183)</f>
        <v>0.99760000000000004</v>
      </c>
      <c r="BZ96" s="161">
        <f>IF($A$2=1,'mil mi val'!BY80,'mil mi val'!BY183)</f>
        <v>0.99760000000000004</v>
      </c>
      <c r="CA96" s="161">
        <f>IF($A$2=1,'mil mi val'!BZ80,'mil mi val'!BZ183)</f>
        <v>0.99760000000000004</v>
      </c>
      <c r="CB96" s="161">
        <f>IF($A$2=1,'mil mi val'!CA80,'mil mi val'!CA183)</f>
        <v>0.99760000000000004</v>
      </c>
      <c r="CC96" s="161">
        <f>IF($A$2=1,'mil mi val'!CB80,'mil mi val'!CB183)</f>
        <v>0.99760000000000004</v>
      </c>
      <c r="CD96" s="161">
        <f>IF($A$2=1,'mil mi val'!CC80,'mil mi val'!CC183)</f>
        <v>0.99760000000000004</v>
      </c>
      <c r="CE96" s="161">
        <f>IF($A$2=1,'mil mi val'!CD80,'mil mi val'!CD183)</f>
        <v>0.99760000000000004</v>
      </c>
      <c r="CF96" s="161">
        <f>IF($A$2=1,'mil mi val'!CE80,'mil mi val'!CE183)</f>
        <v>0.99760000000000004</v>
      </c>
      <c r="CG96" s="161">
        <f>IF($A$2=1,'mil mi val'!CF80,'mil mi val'!CF183)</f>
        <v>0.99760000000000004</v>
      </c>
      <c r="CH96" s="161">
        <f>IF($A$2=1,'mil mi val'!CG80,'mil mi val'!CG183)</f>
        <v>0.99760000000000004</v>
      </c>
      <c r="CI96" s="161">
        <f>IF($A$2=1,'mil mi val'!CH80,'mil mi val'!CH183)</f>
        <v>0.99760000000000004</v>
      </c>
      <c r="CJ96" s="161">
        <f>IF($A$2=1,'mil mi val'!CI80,'mil mi val'!CI183)</f>
        <v>0.99760000000000004</v>
      </c>
      <c r="CK96" s="161">
        <f>IF($A$2=1,'mil mi val'!CJ80,'mil mi val'!CJ183)</f>
        <v>0.99760000000000004</v>
      </c>
      <c r="CL96" s="161">
        <f>IF($A$2=1,'mil mi val'!CK80,'mil mi val'!CK183)</f>
        <v>0.99760000000000004</v>
      </c>
      <c r="CM96" s="161">
        <f>IF($A$2=1,'mil mi val'!CL80,'mil mi val'!CL183)</f>
        <v>0.99760000000000004</v>
      </c>
      <c r="CN96" s="161">
        <f>IF($A$2=1,'mil mi val'!CM80,'mil mi val'!CM183)</f>
        <v>0.99760000000000004</v>
      </c>
      <c r="CO96" s="161">
        <f>IF($A$2=1,'mil mi val'!CN80,'mil mi val'!CN183)</f>
        <v>0.99760000000000004</v>
      </c>
      <c r="CP96" s="161">
        <f>IF($A$2=1,'mil mi val'!CO80,'mil mi val'!CO183)</f>
        <v>0.99760000000000004</v>
      </c>
      <c r="CQ96" s="161">
        <f>IF($A$2=1,'mil mi val'!CP80,'mil mi val'!CP183)</f>
        <v>0.99760000000000004</v>
      </c>
      <c r="CR96" s="161">
        <f>IF($A$2=1,'mil mi val'!CQ80,'mil mi val'!CQ183)</f>
        <v>0.99760000000000004</v>
      </c>
      <c r="CS96" s="161">
        <f>IF($A$2=1,'mil mi val'!CR80,'mil mi val'!CR183)</f>
        <v>0.99760000000000004</v>
      </c>
      <c r="CT96" s="161">
        <f>IF($A$2=1,'mil mi val'!CS80,'mil mi val'!CS183)</f>
        <v>0.99760000000000004</v>
      </c>
      <c r="CU96" s="161">
        <f>IF($A$2=1,'mil mi val'!CT80,'mil mi val'!CT183)</f>
        <v>0.99760000000000004</v>
      </c>
      <c r="CV96" s="161">
        <f>IF($A$2=1,'mil mi val'!CU80,'mil mi val'!CU183)</f>
        <v>0.99760000000000004</v>
      </c>
      <c r="CW96" s="161">
        <f>IF($A$2=1,'mil mi val'!CV80,'mil mi val'!CV183)</f>
        <v>0.99760000000000004</v>
      </c>
      <c r="CX96" s="161">
        <f>IF($A$2=1,'mil mi val'!CW80,'mil mi val'!CW183)</f>
        <v>0.99760000000000004</v>
      </c>
      <c r="CY96" s="161">
        <f>IF($A$2=1,'mil mi val'!CX80,'mil mi val'!CX183)</f>
        <v>0.99760000000000004</v>
      </c>
      <c r="CZ96" s="161">
        <f>IF($A$2=1,'mil mi val'!CY80,'mil mi val'!CY183)</f>
        <v>0.99760000000000004</v>
      </c>
      <c r="DA96" s="161">
        <f>IF($A$2=1,'mil mi val'!CZ80,'mil mi val'!CZ183)</f>
        <v>0.99760000000000004</v>
      </c>
      <c r="DB96" s="161">
        <f>IF($A$2=1,'mil mi val'!DA80,'mil mi val'!DA183)</f>
        <v>0.99760000000000004</v>
      </c>
      <c r="DC96" s="161">
        <f>IF($A$2=1,'mil mi val'!DB80,'mil mi val'!DB183)</f>
        <v>0.99760000000000004</v>
      </c>
      <c r="DD96" s="161">
        <f>IF($A$2=1,'mil mi val'!DC80,'mil mi val'!DC183)</f>
        <v>0</v>
      </c>
      <c r="DE96" s="161">
        <f>IF($A$2=1,'mil mi val'!DD80,'mil mi val'!DD183)</f>
        <v>0</v>
      </c>
      <c r="DF96" s="161">
        <f>IF($A$2=1,'mil mi val'!DE80,'mil mi val'!DE183)</f>
        <v>0</v>
      </c>
    </row>
    <row r="97" spans="2:110" ht="14.5" x14ac:dyDescent="0.35">
      <c r="B97" s="149">
        <v>92</v>
      </c>
      <c r="C97" s="161">
        <f>IF($A$2=1,'mil mi val'!B81,'mil mi val'!B184)</f>
        <v>1</v>
      </c>
      <c r="D97" s="161">
        <f>IF($A$2=1,'mil mi val'!C81,'mil mi val'!C184)</f>
        <v>0.99609999999999999</v>
      </c>
      <c r="E97" s="161">
        <f>IF($A$2=1,'mil mi val'!D81,'mil mi val'!D184)</f>
        <v>0.99590000000000001</v>
      </c>
      <c r="F97" s="161">
        <f>IF($A$2=1,'mil mi val'!E81,'mil mi val'!E184)</f>
        <v>0.99570000000000003</v>
      </c>
      <c r="G97" s="161">
        <f>IF($A$2=1,'mil mi val'!F81,'mil mi val'!F184)</f>
        <v>0.99560000000000004</v>
      </c>
      <c r="H97" s="161">
        <f>IF($A$2=1,'mil mi val'!G81,'mil mi val'!G184)</f>
        <v>0.99550000000000005</v>
      </c>
      <c r="I97" s="161">
        <f>IF($A$2=1,'mil mi val'!H81,'mil mi val'!H184)</f>
        <v>0.99550000000000005</v>
      </c>
      <c r="J97" s="161">
        <f>IF($A$2=1,'mil mi val'!I81,'mil mi val'!I184)</f>
        <v>0.99550000000000005</v>
      </c>
      <c r="K97" s="161">
        <f>IF($A$2=1,'mil mi val'!J81,'mil mi val'!J184)</f>
        <v>0.99550000000000005</v>
      </c>
      <c r="L97" s="161">
        <f>IF($A$2=1,'mil mi val'!K81,'mil mi val'!K184)</f>
        <v>0.99550000000000005</v>
      </c>
      <c r="M97" s="161">
        <f>IF($A$2=1,'mil mi val'!L81,'mil mi val'!L184)</f>
        <v>0.99560000000000004</v>
      </c>
      <c r="N97" s="161">
        <f>IF($A$2=1,'mil mi val'!M81,'mil mi val'!M184)</f>
        <v>0.99570000000000003</v>
      </c>
      <c r="O97" s="161">
        <f>IF($A$2=1,'mil mi val'!N81,'mil mi val'!N184)</f>
        <v>0.99570000000000003</v>
      </c>
      <c r="P97" s="161">
        <f>IF($A$2=1,'mil mi val'!O81,'mil mi val'!O184)</f>
        <v>0.99580000000000002</v>
      </c>
      <c r="Q97" s="161">
        <f>IF($A$2=1,'mil mi val'!P81,'mil mi val'!P184)</f>
        <v>0.99580000000000002</v>
      </c>
      <c r="R97" s="161">
        <f>IF($A$2=1,'mil mi val'!Q81,'mil mi val'!Q184)</f>
        <v>0.99770000000000003</v>
      </c>
      <c r="S97" s="161">
        <f>IF($A$2=1,'mil mi val'!R81,'mil mi val'!R184)</f>
        <v>0.99770000000000003</v>
      </c>
      <c r="T97" s="161">
        <f>IF($A$2=1,'mil mi val'!S81,'mil mi val'!S184)</f>
        <v>0.99770000000000003</v>
      </c>
      <c r="U97" s="161">
        <f>IF($A$2=1,'mil mi val'!T81,'mil mi val'!T184)</f>
        <v>0.99770000000000003</v>
      </c>
      <c r="V97" s="161">
        <f>IF($A$2=1,'mil mi val'!U81,'mil mi val'!U184)</f>
        <v>0.99770000000000003</v>
      </c>
      <c r="W97" s="161">
        <f>IF($A$2=1,'mil mi val'!V81,'mil mi val'!V184)</f>
        <v>0.99770000000000003</v>
      </c>
      <c r="X97" s="161">
        <f>IF($A$2=1,'mil mi val'!W81,'mil mi val'!W184)</f>
        <v>0.99770000000000003</v>
      </c>
      <c r="Y97" s="161">
        <f>IF($A$2=1,'mil mi val'!X81,'mil mi val'!X184)</f>
        <v>0.99770000000000003</v>
      </c>
      <c r="Z97" s="161">
        <f>IF($A$2=1,'mil mi val'!Y81,'mil mi val'!Y184)</f>
        <v>0.99770000000000003</v>
      </c>
      <c r="AA97" s="161">
        <f>IF($A$2=1,'mil mi val'!Z81,'mil mi val'!Z184)</f>
        <v>0.99770000000000003</v>
      </c>
      <c r="AB97" s="161">
        <f>IF($A$2=1,'mil mi val'!AA81,'mil mi val'!AA184)</f>
        <v>0.99770000000000003</v>
      </c>
      <c r="AC97" s="161">
        <f>IF($A$2=1,'mil mi val'!AB81,'mil mi val'!AB184)</f>
        <v>0.99770000000000003</v>
      </c>
      <c r="AD97" s="161">
        <f>IF($A$2=1,'mil mi val'!AC81,'mil mi val'!AC184)</f>
        <v>0.99770000000000003</v>
      </c>
      <c r="AE97" s="161">
        <f>IF($A$2=1,'mil mi val'!AD81,'mil mi val'!AD184)</f>
        <v>0.99770000000000003</v>
      </c>
      <c r="AF97" s="161">
        <f>IF($A$2=1,'mil mi val'!AE81,'mil mi val'!AE184)</f>
        <v>0.99770000000000003</v>
      </c>
      <c r="AG97" s="161">
        <f>IF($A$2=1,'mil mi val'!AF81,'mil mi val'!AF184)</f>
        <v>0.99770000000000003</v>
      </c>
      <c r="AH97" s="161">
        <f>IF($A$2=1,'mil mi val'!AG81,'mil mi val'!AG184)</f>
        <v>0.99770000000000003</v>
      </c>
      <c r="AI97" s="161">
        <f>IF($A$2=1,'mil mi val'!AH81,'mil mi val'!AH184)</f>
        <v>0.99770000000000003</v>
      </c>
      <c r="AJ97" s="161">
        <f>IF($A$2=1,'mil mi val'!AI81,'mil mi val'!AI184)</f>
        <v>0.99770000000000003</v>
      </c>
      <c r="AK97" s="161">
        <f>IF($A$2=1,'mil mi val'!AJ81,'mil mi val'!AJ184)</f>
        <v>0.99770000000000003</v>
      </c>
      <c r="AL97" s="161">
        <f>IF($A$2=1,'mil mi val'!AK81,'mil mi val'!AK184)</f>
        <v>0.99770000000000003</v>
      </c>
      <c r="AM97" s="161">
        <f>IF($A$2=1,'mil mi val'!AL81,'mil mi val'!AL184)</f>
        <v>0.99770000000000003</v>
      </c>
      <c r="AN97" s="161">
        <f>IF($A$2=1,'mil mi val'!AM81,'mil mi val'!AM184)</f>
        <v>0.99770000000000003</v>
      </c>
      <c r="AO97" s="161">
        <f>IF($A$2=1,'mil mi val'!AN81,'mil mi val'!AN184)</f>
        <v>0.99770000000000003</v>
      </c>
      <c r="AP97" s="161">
        <f>IF($A$2=1,'mil mi val'!AO81,'mil mi val'!AO184)</f>
        <v>0.99770000000000003</v>
      </c>
      <c r="AQ97" s="161">
        <f>IF($A$2=1,'mil mi val'!AP81,'mil mi val'!AP184)</f>
        <v>0.99770000000000003</v>
      </c>
      <c r="AR97" s="161">
        <f>IF($A$2=1,'mil mi val'!AQ81,'mil mi val'!AQ184)</f>
        <v>0.99770000000000003</v>
      </c>
      <c r="AS97" s="161">
        <f>IF($A$2=1,'mil mi val'!AR81,'mil mi val'!AR184)</f>
        <v>0.99770000000000003</v>
      </c>
      <c r="AT97" s="161">
        <f>IF($A$2=1,'mil mi val'!AS81,'mil mi val'!AS184)</f>
        <v>0.99770000000000003</v>
      </c>
      <c r="AU97" s="161">
        <f>IF($A$2=1,'mil mi val'!AT81,'mil mi val'!AT184)</f>
        <v>0.99770000000000003</v>
      </c>
      <c r="AV97" s="161">
        <f>IF($A$2=1,'mil mi val'!AU81,'mil mi val'!AU184)</f>
        <v>0.99770000000000003</v>
      </c>
      <c r="AW97" s="161">
        <f>IF($A$2=1,'mil mi val'!AV81,'mil mi val'!AV184)</f>
        <v>0.99770000000000003</v>
      </c>
      <c r="AX97" s="161">
        <f>IF($A$2=1,'mil mi val'!AW81,'mil mi val'!AW184)</f>
        <v>0.99770000000000003</v>
      </c>
      <c r="AY97" s="161">
        <f>IF($A$2=1,'mil mi val'!AX81,'mil mi val'!AX184)</f>
        <v>0.99770000000000003</v>
      </c>
      <c r="AZ97" s="161">
        <f>IF($A$2=1,'mil mi val'!AY81,'mil mi val'!AY184)</f>
        <v>0.99770000000000003</v>
      </c>
      <c r="BA97" s="161">
        <f>IF($A$2=1,'mil mi val'!AZ81,'mil mi val'!AZ184)</f>
        <v>0.99770000000000003</v>
      </c>
      <c r="BB97" s="161">
        <f>IF($A$2=1,'mil mi val'!BA81,'mil mi val'!BA184)</f>
        <v>0.99770000000000003</v>
      </c>
      <c r="BC97" s="161">
        <f>IF($A$2=1,'mil mi val'!BB81,'mil mi val'!BB184)</f>
        <v>0.99770000000000003</v>
      </c>
      <c r="BD97" s="161">
        <f>IF($A$2=1,'mil mi val'!BC81,'mil mi val'!BC184)</f>
        <v>0.99770000000000003</v>
      </c>
      <c r="BE97" s="161">
        <f>IF($A$2=1,'mil mi val'!BD81,'mil mi val'!BD184)</f>
        <v>0.99770000000000003</v>
      </c>
      <c r="BF97" s="161">
        <f>IF($A$2=1,'mil mi val'!BE81,'mil mi val'!BE184)</f>
        <v>0.99770000000000003</v>
      </c>
      <c r="BG97" s="161">
        <f>IF($A$2=1,'mil mi val'!BF81,'mil mi val'!BF184)</f>
        <v>0.99770000000000003</v>
      </c>
      <c r="BH97" s="161">
        <f>IF($A$2=1,'mil mi val'!BG81,'mil mi val'!BG184)</f>
        <v>0.99770000000000003</v>
      </c>
      <c r="BI97" s="161">
        <f>IF($A$2=1,'mil mi val'!BH81,'mil mi val'!BH184)</f>
        <v>0.99770000000000003</v>
      </c>
      <c r="BJ97" s="161">
        <f>IF($A$2=1,'mil mi val'!BI81,'mil mi val'!BI184)</f>
        <v>0.99770000000000003</v>
      </c>
      <c r="BK97" s="161">
        <f>IF($A$2=1,'mil mi val'!BJ81,'mil mi val'!BJ184)</f>
        <v>0.99770000000000003</v>
      </c>
      <c r="BL97" s="161">
        <f>IF($A$2=1,'mil mi val'!BK81,'mil mi val'!BK184)</f>
        <v>0.99770000000000003</v>
      </c>
      <c r="BM97" s="161">
        <f>IF($A$2=1,'mil mi val'!BL81,'mil mi val'!BL184)</f>
        <v>0.99770000000000003</v>
      </c>
      <c r="BN97" s="161">
        <f>IF($A$2=1,'mil mi val'!BM81,'mil mi val'!BM184)</f>
        <v>0.99770000000000003</v>
      </c>
      <c r="BO97" s="161">
        <f>IF($A$2=1,'mil mi val'!BN81,'mil mi val'!BN184)</f>
        <v>0.99770000000000003</v>
      </c>
      <c r="BP97" s="161">
        <f>IF($A$2=1,'mil mi val'!BO81,'mil mi val'!BO184)</f>
        <v>0.99770000000000003</v>
      </c>
      <c r="BQ97" s="161">
        <f>IF($A$2=1,'mil mi val'!BP81,'mil mi val'!BP184)</f>
        <v>0.99770000000000003</v>
      </c>
      <c r="BR97" s="161">
        <f>IF($A$2=1,'mil mi val'!BQ81,'mil mi val'!BQ184)</f>
        <v>0.99770000000000003</v>
      </c>
      <c r="BS97" s="161">
        <f>IF($A$2=1,'mil mi val'!BR81,'mil mi val'!BR184)</f>
        <v>0.99770000000000003</v>
      </c>
      <c r="BT97" s="161">
        <f>IF($A$2=1,'mil mi val'!BS81,'mil mi val'!BS184)</f>
        <v>0.99770000000000003</v>
      </c>
      <c r="BU97" s="161">
        <f>IF($A$2=1,'mil mi val'!BT81,'mil mi val'!BT184)</f>
        <v>0.99770000000000003</v>
      </c>
      <c r="BV97" s="161">
        <f>IF($A$2=1,'mil mi val'!BU81,'mil mi val'!BU184)</f>
        <v>0.99770000000000003</v>
      </c>
      <c r="BW97" s="161">
        <f>IF($A$2=1,'mil mi val'!BV81,'mil mi val'!BV184)</f>
        <v>0.99770000000000003</v>
      </c>
      <c r="BX97" s="161">
        <f>IF($A$2=1,'mil mi val'!BW81,'mil mi val'!BW184)</f>
        <v>0.99770000000000003</v>
      </c>
      <c r="BY97" s="161">
        <f>IF($A$2=1,'mil mi val'!BX81,'mil mi val'!BX184)</f>
        <v>0.99770000000000003</v>
      </c>
      <c r="BZ97" s="161">
        <f>IF($A$2=1,'mil mi val'!BY81,'mil mi val'!BY184)</f>
        <v>0.99770000000000003</v>
      </c>
      <c r="CA97" s="161">
        <f>IF($A$2=1,'mil mi val'!BZ81,'mil mi val'!BZ184)</f>
        <v>0.99770000000000003</v>
      </c>
      <c r="CB97" s="161">
        <f>IF($A$2=1,'mil mi val'!CA81,'mil mi val'!CA184)</f>
        <v>0.99770000000000003</v>
      </c>
      <c r="CC97" s="161">
        <f>IF($A$2=1,'mil mi val'!CB81,'mil mi val'!CB184)</f>
        <v>0.99770000000000003</v>
      </c>
      <c r="CD97" s="161">
        <f>IF($A$2=1,'mil mi val'!CC81,'mil mi val'!CC184)</f>
        <v>0.99770000000000003</v>
      </c>
      <c r="CE97" s="161">
        <f>IF($A$2=1,'mil mi val'!CD81,'mil mi val'!CD184)</f>
        <v>0.99770000000000003</v>
      </c>
      <c r="CF97" s="161">
        <f>IF($A$2=1,'mil mi val'!CE81,'mil mi val'!CE184)</f>
        <v>0.99770000000000003</v>
      </c>
      <c r="CG97" s="161">
        <f>IF($A$2=1,'mil mi val'!CF81,'mil mi val'!CF184)</f>
        <v>0.99770000000000003</v>
      </c>
      <c r="CH97" s="161">
        <f>IF($A$2=1,'mil mi val'!CG81,'mil mi val'!CG184)</f>
        <v>0.99770000000000003</v>
      </c>
      <c r="CI97" s="161">
        <f>IF($A$2=1,'mil mi val'!CH81,'mil mi val'!CH184)</f>
        <v>0.99770000000000003</v>
      </c>
      <c r="CJ97" s="161">
        <f>IF($A$2=1,'mil mi val'!CI81,'mil mi val'!CI184)</f>
        <v>0.99770000000000003</v>
      </c>
      <c r="CK97" s="161">
        <f>IF($A$2=1,'mil mi val'!CJ81,'mil mi val'!CJ184)</f>
        <v>0.99770000000000003</v>
      </c>
      <c r="CL97" s="161">
        <f>IF($A$2=1,'mil mi val'!CK81,'mil mi val'!CK184)</f>
        <v>0.99770000000000003</v>
      </c>
      <c r="CM97" s="161">
        <f>IF($A$2=1,'mil mi val'!CL81,'mil mi val'!CL184)</f>
        <v>0.99770000000000003</v>
      </c>
      <c r="CN97" s="161">
        <f>IF($A$2=1,'mil mi val'!CM81,'mil mi val'!CM184)</f>
        <v>0.99770000000000003</v>
      </c>
      <c r="CO97" s="161">
        <f>IF($A$2=1,'mil mi val'!CN81,'mil mi val'!CN184)</f>
        <v>0.99770000000000003</v>
      </c>
      <c r="CP97" s="161">
        <f>IF($A$2=1,'mil mi val'!CO81,'mil mi val'!CO184)</f>
        <v>0.99770000000000003</v>
      </c>
      <c r="CQ97" s="161">
        <f>IF($A$2=1,'mil mi val'!CP81,'mil mi val'!CP184)</f>
        <v>0.99770000000000003</v>
      </c>
      <c r="CR97" s="161">
        <f>IF($A$2=1,'mil mi val'!CQ81,'mil mi val'!CQ184)</f>
        <v>0.99770000000000003</v>
      </c>
      <c r="CS97" s="161">
        <f>IF($A$2=1,'mil mi val'!CR81,'mil mi val'!CR184)</f>
        <v>0.99770000000000003</v>
      </c>
      <c r="CT97" s="161">
        <f>IF($A$2=1,'mil mi val'!CS81,'mil mi val'!CS184)</f>
        <v>0.99770000000000003</v>
      </c>
      <c r="CU97" s="161">
        <f>IF($A$2=1,'mil mi val'!CT81,'mil mi val'!CT184)</f>
        <v>0.99770000000000003</v>
      </c>
      <c r="CV97" s="161">
        <f>IF($A$2=1,'mil mi val'!CU81,'mil mi val'!CU184)</f>
        <v>0.99770000000000003</v>
      </c>
      <c r="CW97" s="161">
        <f>IF($A$2=1,'mil mi val'!CV81,'mil mi val'!CV184)</f>
        <v>0.99770000000000003</v>
      </c>
      <c r="CX97" s="161">
        <f>IF($A$2=1,'mil mi val'!CW81,'mil mi val'!CW184)</f>
        <v>0.99770000000000003</v>
      </c>
      <c r="CY97" s="161">
        <f>IF($A$2=1,'mil mi val'!CX81,'mil mi val'!CX184)</f>
        <v>0.99770000000000003</v>
      </c>
      <c r="CZ97" s="161">
        <f>IF($A$2=1,'mil mi val'!CY81,'mil mi val'!CY184)</f>
        <v>0.99770000000000003</v>
      </c>
      <c r="DA97" s="161">
        <f>IF($A$2=1,'mil mi val'!CZ81,'mil mi val'!CZ184)</f>
        <v>0.99770000000000003</v>
      </c>
      <c r="DB97" s="161">
        <f>IF($A$2=1,'mil mi val'!DA81,'mil mi val'!DA184)</f>
        <v>0.99770000000000003</v>
      </c>
      <c r="DC97" s="161">
        <f>IF($A$2=1,'mil mi val'!DB81,'mil mi val'!DB184)</f>
        <v>0.99770000000000003</v>
      </c>
      <c r="DD97" s="161">
        <f>IF($A$2=1,'mil mi val'!DC81,'mil mi val'!DC184)</f>
        <v>0</v>
      </c>
      <c r="DE97" s="161">
        <f>IF($A$2=1,'mil mi val'!DD81,'mil mi val'!DD184)</f>
        <v>0</v>
      </c>
      <c r="DF97" s="161">
        <f>IF($A$2=1,'mil mi val'!DE81,'mil mi val'!DE184)</f>
        <v>0</v>
      </c>
    </row>
    <row r="98" spans="2:110" ht="14.5" x14ac:dyDescent="0.35">
      <c r="B98" s="149">
        <v>93</v>
      </c>
      <c r="C98" s="161">
        <f>IF($A$2=1,'mil mi val'!B82,'mil mi val'!B185)</f>
        <v>1</v>
      </c>
      <c r="D98" s="161">
        <f>IF($A$2=1,'mil mi val'!C82,'mil mi val'!C185)</f>
        <v>0.99650000000000005</v>
      </c>
      <c r="E98" s="161">
        <f>IF($A$2=1,'mil mi val'!D82,'mil mi val'!D185)</f>
        <v>0.99619999999999997</v>
      </c>
      <c r="F98" s="161">
        <f>IF($A$2=1,'mil mi val'!E82,'mil mi val'!E185)</f>
        <v>0.99590000000000001</v>
      </c>
      <c r="G98" s="161">
        <f>IF($A$2=1,'mil mi val'!F82,'mil mi val'!F185)</f>
        <v>0.99580000000000002</v>
      </c>
      <c r="H98" s="161">
        <f>IF($A$2=1,'mil mi val'!G82,'mil mi val'!G185)</f>
        <v>0.99570000000000003</v>
      </c>
      <c r="I98" s="161">
        <f>IF($A$2=1,'mil mi val'!H82,'mil mi val'!H185)</f>
        <v>0.99570000000000003</v>
      </c>
      <c r="J98" s="161">
        <f>IF($A$2=1,'mil mi val'!I82,'mil mi val'!I185)</f>
        <v>0.99570000000000003</v>
      </c>
      <c r="K98" s="161">
        <f>IF($A$2=1,'mil mi val'!J82,'mil mi val'!J185)</f>
        <v>0.99570000000000003</v>
      </c>
      <c r="L98" s="161">
        <f>IF($A$2=1,'mil mi val'!K82,'mil mi val'!K185)</f>
        <v>0.99570000000000003</v>
      </c>
      <c r="M98" s="161">
        <f>IF($A$2=1,'mil mi val'!L82,'mil mi val'!L185)</f>
        <v>0.99570000000000003</v>
      </c>
      <c r="N98" s="161">
        <f>IF($A$2=1,'mil mi val'!M82,'mil mi val'!M185)</f>
        <v>0.99580000000000002</v>
      </c>
      <c r="O98" s="161">
        <f>IF($A$2=1,'mil mi val'!N82,'mil mi val'!N185)</f>
        <v>0.99580000000000002</v>
      </c>
      <c r="P98" s="161">
        <f>IF($A$2=1,'mil mi val'!O82,'mil mi val'!O185)</f>
        <v>0.99590000000000001</v>
      </c>
      <c r="Q98" s="161">
        <f>IF($A$2=1,'mil mi val'!P82,'mil mi val'!P185)</f>
        <v>0.99590000000000001</v>
      </c>
      <c r="R98" s="161">
        <f>IF($A$2=1,'mil mi val'!Q82,'mil mi val'!Q185)</f>
        <v>0.99780000000000002</v>
      </c>
      <c r="S98" s="161">
        <f>IF($A$2=1,'mil mi val'!R82,'mil mi val'!R185)</f>
        <v>0.99780000000000002</v>
      </c>
      <c r="T98" s="161">
        <f>IF($A$2=1,'mil mi val'!S82,'mil mi val'!S185)</f>
        <v>0.99780000000000002</v>
      </c>
      <c r="U98" s="161">
        <f>IF($A$2=1,'mil mi val'!T82,'mil mi val'!T185)</f>
        <v>0.99780000000000002</v>
      </c>
      <c r="V98" s="161">
        <f>IF($A$2=1,'mil mi val'!U82,'mil mi val'!U185)</f>
        <v>0.99780000000000002</v>
      </c>
      <c r="W98" s="161">
        <f>IF($A$2=1,'mil mi val'!V82,'mil mi val'!V185)</f>
        <v>0.99780000000000002</v>
      </c>
      <c r="X98" s="161">
        <f>IF($A$2=1,'mil mi val'!W82,'mil mi val'!W185)</f>
        <v>0.99780000000000002</v>
      </c>
      <c r="Y98" s="161">
        <f>IF($A$2=1,'mil mi val'!X82,'mil mi val'!X185)</f>
        <v>0.99780000000000002</v>
      </c>
      <c r="Z98" s="161">
        <f>IF($A$2=1,'mil mi val'!Y82,'mil mi val'!Y185)</f>
        <v>0.99780000000000002</v>
      </c>
      <c r="AA98" s="161">
        <f>IF($A$2=1,'mil mi val'!Z82,'mil mi val'!Z185)</f>
        <v>0.99780000000000002</v>
      </c>
      <c r="AB98" s="161">
        <f>IF($A$2=1,'mil mi val'!AA82,'mil mi val'!AA185)</f>
        <v>0.99780000000000002</v>
      </c>
      <c r="AC98" s="161">
        <f>IF($A$2=1,'mil mi val'!AB82,'mil mi val'!AB185)</f>
        <v>0.99780000000000002</v>
      </c>
      <c r="AD98" s="161">
        <f>IF($A$2=1,'mil mi val'!AC82,'mil mi val'!AC185)</f>
        <v>0.99780000000000002</v>
      </c>
      <c r="AE98" s="161">
        <f>IF($A$2=1,'mil mi val'!AD82,'mil mi val'!AD185)</f>
        <v>0.99780000000000002</v>
      </c>
      <c r="AF98" s="161">
        <f>IF($A$2=1,'mil mi val'!AE82,'mil mi val'!AE185)</f>
        <v>0.99780000000000002</v>
      </c>
      <c r="AG98" s="161">
        <f>IF($A$2=1,'mil mi val'!AF82,'mil mi val'!AF185)</f>
        <v>0.99780000000000002</v>
      </c>
      <c r="AH98" s="161">
        <f>IF($A$2=1,'mil mi val'!AG82,'mil mi val'!AG185)</f>
        <v>0.99780000000000002</v>
      </c>
      <c r="AI98" s="161">
        <f>IF($A$2=1,'mil mi val'!AH82,'mil mi val'!AH185)</f>
        <v>0.99780000000000002</v>
      </c>
      <c r="AJ98" s="161">
        <f>IF($A$2=1,'mil mi val'!AI82,'mil mi val'!AI185)</f>
        <v>0.99780000000000002</v>
      </c>
      <c r="AK98" s="161">
        <f>IF($A$2=1,'mil mi val'!AJ82,'mil mi val'!AJ185)</f>
        <v>0.99780000000000002</v>
      </c>
      <c r="AL98" s="161">
        <f>IF($A$2=1,'mil mi val'!AK82,'mil mi val'!AK185)</f>
        <v>0.99780000000000002</v>
      </c>
      <c r="AM98" s="161">
        <f>IF($A$2=1,'mil mi val'!AL82,'mil mi val'!AL185)</f>
        <v>0.99780000000000002</v>
      </c>
      <c r="AN98" s="161">
        <f>IF($A$2=1,'mil mi val'!AM82,'mil mi val'!AM185)</f>
        <v>0.99780000000000002</v>
      </c>
      <c r="AO98" s="161">
        <f>IF($A$2=1,'mil mi val'!AN82,'mil mi val'!AN185)</f>
        <v>0.99780000000000002</v>
      </c>
      <c r="AP98" s="161">
        <f>IF($A$2=1,'mil mi val'!AO82,'mil mi val'!AO185)</f>
        <v>0.99780000000000002</v>
      </c>
      <c r="AQ98" s="161">
        <f>IF($A$2=1,'mil mi val'!AP82,'mil mi val'!AP185)</f>
        <v>0.99780000000000002</v>
      </c>
      <c r="AR98" s="161">
        <f>IF($A$2=1,'mil mi val'!AQ82,'mil mi val'!AQ185)</f>
        <v>0.99780000000000002</v>
      </c>
      <c r="AS98" s="161">
        <f>IF($A$2=1,'mil mi val'!AR82,'mil mi val'!AR185)</f>
        <v>0.99780000000000002</v>
      </c>
      <c r="AT98" s="161">
        <f>IF($A$2=1,'mil mi val'!AS82,'mil mi val'!AS185)</f>
        <v>0.99780000000000002</v>
      </c>
      <c r="AU98" s="161">
        <f>IF($A$2=1,'mil mi val'!AT82,'mil mi val'!AT185)</f>
        <v>0.99780000000000002</v>
      </c>
      <c r="AV98" s="161">
        <f>IF($A$2=1,'mil mi val'!AU82,'mil mi val'!AU185)</f>
        <v>0.99780000000000002</v>
      </c>
      <c r="AW98" s="161">
        <f>IF($A$2=1,'mil mi val'!AV82,'mil mi val'!AV185)</f>
        <v>0.99780000000000002</v>
      </c>
      <c r="AX98" s="161">
        <f>IF($A$2=1,'mil mi val'!AW82,'mil mi val'!AW185)</f>
        <v>0.99780000000000002</v>
      </c>
      <c r="AY98" s="161">
        <f>IF($A$2=1,'mil mi val'!AX82,'mil mi val'!AX185)</f>
        <v>0.99780000000000002</v>
      </c>
      <c r="AZ98" s="161">
        <f>IF($A$2=1,'mil mi val'!AY82,'mil mi val'!AY185)</f>
        <v>0.99780000000000002</v>
      </c>
      <c r="BA98" s="161">
        <f>IF($A$2=1,'mil mi val'!AZ82,'mil mi val'!AZ185)</f>
        <v>0.99780000000000002</v>
      </c>
      <c r="BB98" s="161">
        <f>IF($A$2=1,'mil mi val'!BA82,'mil mi val'!BA185)</f>
        <v>0.99780000000000002</v>
      </c>
      <c r="BC98" s="161">
        <f>IF($A$2=1,'mil mi val'!BB82,'mil mi val'!BB185)</f>
        <v>0.99780000000000002</v>
      </c>
      <c r="BD98" s="161">
        <f>IF($A$2=1,'mil mi val'!BC82,'mil mi val'!BC185)</f>
        <v>0.99780000000000002</v>
      </c>
      <c r="BE98" s="161">
        <f>IF($A$2=1,'mil mi val'!BD82,'mil mi val'!BD185)</f>
        <v>0.99780000000000002</v>
      </c>
      <c r="BF98" s="161">
        <f>IF($A$2=1,'mil mi val'!BE82,'mil mi val'!BE185)</f>
        <v>0.99780000000000002</v>
      </c>
      <c r="BG98" s="161">
        <f>IF($A$2=1,'mil mi val'!BF82,'mil mi val'!BF185)</f>
        <v>0.99780000000000002</v>
      </c>
      <c r="BH98" s="161">
        <f>IF($A$2=1,'mil mi val'!BG82,'mil mi val'!BG185)</f>
        <v>0.99780000000000002</v>
      </c>
      <c r="BI98" s="161">
        <f>IF($A$2=1,'mil mi val'!BH82,'mil mi val'!BH185)</f>
        <v>0.99780000000000002</v>
      </c>
      <c r="BJ98" s="161">
        <f>IF($A$2=1,'mil mi val'!BI82,'mil mi val'!BI185)</f>
        <v>0.99780000000000002</v>
      </c>
      <c r="BK98" s="161">
        <f>IF($A$2=1,'mil mi val'!BJ82,'mil mi val'!BJ185)</f>
        <v>0.99780000000000002</v>
      </c>
      <c r="BL98" s="161">
        <f>IF($A$2=1,'mil mi val'!BK82,'mil mi val'!BK185)</f>
        <v>0.99780000000000002</v>
      </c>
      <c r="BM98" s="161">
        <f>IF($A$2=1,'mil mi val'!BL82,'mil mi val'!BL185)</f>
        <v>0.99780000000000002</v>
      </c>
      <c r="BN98" s="161">
        <f>IF($A$2=1,'mil mi val'!BM82,'mil mi val'!BM185)</f>
        <v>0.99780000000000002</v>
      </c>
      <c r="BO98" s="161">
        <f>IF($A$2=1,'mil mi val'!BN82,'mil mi val'!BN185)</f>
        <v>0.99780000000000002</v>
      </c>
      <c r="BP98" s="161">
        <f>IF($A$2=1,'mil mi val'!BO82,'mil mi val'!BO185)</f>
        <v>0.99780000000000002</v>
      </c>
      <c r="BQ98" s="161">
        <f>IF($A$2=1,'mil mi val'!BP82,'mil mi val'!BP185)</f>
        <v>0.99780000000000002</v>
      </c>
      <c r="BR98" s="161">
        <f>IF($A$2=1,'mil mi val'!BQ82,'mil mi val'!BQ185)</f>
        <v>0.99780000000000002</v>
      </c>
      <c r="BS98" s="161">
        <f>IF($A$2=1,'mil mi val'!BR82,'mil mi val'!BR185)</f>
        <v>0.99780000000000002</v>
      </c>
      <c r="BT98" s="161">
        <f>IF($A$2=1,'mil mi val'!BS82,'mil mi val'!BS185)</f>
        <v>0.99780000000000002</v>
      </c>
      <c r="BU98" s="161">
        <f>IF($A$2=1,'mil mi val'!BT82,'mil mi val'!BT185)</f>
        <v>0.99780000000000002</v>
      </c>
      <c r="BV98" s="161">
        <f>IF($A$2=1,'mil mi val'!BU82,'mil mi val'!BU185)</f>
        <v>0.99780000000000002</v>
      </c>
      <c r="BW98" s="161">
        <f>IF($A$2=1,'mil mi val'!BV82,'mil mi val'!BV185)</f>
        <v>0.99780000000000002</v>
      </c>
      <c r="BX98" s="161">
        <f>IF($A$2=1,'mil mi val'!BW82,'mil mi val'!BW185)</f>
        <v>0.99780000000000002</v>
      </c>
      <c r="BY98" s="161">
        <f>IF($A$2=1,'mil mi val'!BX82,'mil mi val'!BX185)</f>
        <v>0.99780000000000002</v>
      </c>
      <c r="BZ98" s="161">
        <f>IF($A$2=1,'mil mi val'!BY82,'mil mi val'!BY185)</f>
        <v>0.99780000000000002</v>
      </c>
      <c r="CA98" s="161">
        <f>IF($A$2=1,'mil mi val'!BZ82,'mil mi val'!BZ185)</f>
        <v>0.99780000000000002</v>
      </c>
      <c r="CB98" s="161">
        <f>IF($A$2=1,'mil mi val'!CA82,'mil mi val'!CA185)</f>
        <v>0.99780000000000002</v>
      </c>
      <c r="CC98" s="161">
        <f>IF($A$2=1,'mil mi val'!CB82,'mil mi val'!CB185)</f>
        <v>0.99780000000000002</v>
      </c>
      <c r="CD98" s="161">
        <f>IF($A$2=1,'mil mi val'!CC82,'mil mi val'!CC185)</f>
        <v>0.99780000000000002</v>
      </c>
      <c r="CE98" s="161">
        <f>IF($A$2=1,'mil mi val'!CD82,'mil mi val'!CD185)</f>
        <v>0.99780000000000002</v>
      </c>
      <c r="CF98" s="161">
        <f>IF($A$2=1,'mil mi val'!CE82,'mil mi val'!CE185)</f>
        <v>0.99780000000000002</v>
      </c>
      <c r="CG98" s="161">
        <f>IF($A$2=1,'mil mi val'!CF82,'mil mi val'!CF185)</f>
        <v>0.99780000000000002</v>
      </c>
      <c r="CH98" s="161">
        <f>IF($A$2=1,'mil mi val'!CG82,'mil mi val'!CG185)</f>
        <v>0.99780000000000002</v>
      </c>
      <c r="CI98" s="161">
        <f>IF($A$2=1,'mil mi val'!CH82,'mil mi val'!CH185)</f>
        <v>0.99780000000000002</v>
      </c>
      <c r="CJ98" s="161">
        <f>IF($A$2=1,'mil mi val'!CI82,'mil mi val'!CI185)</f>
        <v>0.99780000000000002</v>
      </c>
      <c r="CK98" s="161">
        <f>IF($A$2=1,'mil mi val'!CJ82,'mil mi val'!CJ185)</f>
        <v>0.99780000000000002</v>
      </c>
      <c r="CL98" s="161">
        <f>IF($A$2=1,'mil mi val'!CK82,'mil mi val'!CK185)</f>
        <v>0.99780000000000002</v>
      </c>
      <c r="CM98" s="161">
        <f>IF($A$2=1,'mil mi val'!CL82,'mil mi val'!CL185)</f>
        <v>0.99780000000000002</v>
      </c>
      <c r="CN98" s="161">
        <f>IF($A$2=1,'mil mi val'!CM82,'mil mi val'!CM185)</f>
        <v>0.99780000000000002</v>
      </c>
      <c r="CO98" s="161">
        <f>IF($A$2=1,'mil mi val'!CN82,'mil mi val'!CN185)</f>
        <v>0.99780000000000002</v>
      </c>
      <c r="CP98" s="161">
        <f>IF($A$2=1,'mil mi val'!CO82,'mil mi val'!CO185)</f>
        <v>0.99780000000000002</v>
      </c>
      <c r="CQ98" s="161">
        <f>IF($A$2=1,'mil mi val'!CP82,'mil mi val'!CP185)</f>
        <v>0.99780000000000002</v>
      </c>
      <c r="CR98" s="161">
        <f>IF($A$2=1,'mil mi val'!CQ82,'mil mi val'!CQ185)</f>
        <v>0.99780000000000002</v>
      </c>
      <c r="CS98" s="161">
        <f>IF($A$2=1,'mil mi val'!CR82,'mil mi val'!CR185)</f>
        <v>0.99780000000000002</v>
      </c>
      <c r="CT98" s="161">
        <f>IF($A$2=1,'mil mi val'!CS82,'mil mi val'!CS185)</f>
        <v>0.99780000000000002</v>
      </c>
      <c r="CU98" s="161">
        <f>IF($A$2=1,'mil mi val'!CT82,'mil mi val'!CT185)</f>
        <v>0.99780000000000002</v>
      </c>
      <c r="CV98" s="161">
        <f>IF($A$2=1,'mil mi val'!CU82,'mil mi val'!CU185)</f>
        <v>0.99780000000000002</v>
      </c>
      <c r="CW98" s="161">
        <f>IF($A$2=1,'mil mi val'!CV82,'mil mi val'!CV185)</f>
        <v>0.99780000000000002</v>
      </c>
      <c r="CX98" s="161">
        <f>IF($A$2=1,'mil mi val'!CW82,'mil mi val'!CW185)</f>
        <v>0.99780000000000002</v>
      </c>
      <c r="CY98" s="161">
        <f>IF($A$2=1,'mil mi val'!CX82,'mil mi val'!CX185)</f>
        <v>0.99780000000000002</v>
      </c>
      <c r="CZ98" s="161">
        <f>IF($A$2=1,'mil mi val'!CY82,'mil mi val'!CY185)</f>
        <v>0.99780000000000002</v>
      </c>
      <c r="DA98" s="161">
        <f>IF($A$2=1,'mil mi val'!CZ82,'mil mi val'!CZ185)</f>
        <v>0.99780000000000002</v>
      </c>
      <c r="DB98" s="161">
        <f>IF($A$2=1,'mil mi val'!DA82,'mil mi val'!DA185)</f>
        <v>0.99780000000000002</v>
      </c>
      <c r="DC98" s="161">
        <f>IF($A$2=1,'mil mi val'!DB82,'mil mi val'!DB185)</f>
        <v>0.99780000000000002</v>
      </c>
      <c r="DD98" s="161">
        <f>IF($A$2=1,'mil mi val'!DC82,'mil mi val'!DC185)</f>
        <v>0</v>
      </c>
      <c r="DE98" s="161">
        <f>IF($A$2=1,'mil mi val'!DD82,'mil mi val'!DD185)</f>
        <v>0</v>
      </c>
      <c r="DF98" s="161">
        <f>IF($A$2=1,'mil mi val'!DE82,'mil mi val'!DE185)</f>
        <v>0</v>
      </c>
    </row>
    <row r="99" spans="2:110" ht="14.5" x14ac:dyDescent="0.35">
      <c r="B99" s="149">
        <v>94</v>
      </c>
      <c r="C99" s="161">
        <f>IF($A$2=1,'mil mi val'!B83,'mil mi val'!B186)</f>
        <v>1</v>
      </c>
      <c r="D99" s="161">
        <f>IF($A$2=1,'mil mi val'!C83,'mil mi val'!C186)</f>
        <v>0.99690000000000001</v>
      </c>
      <c r="E99" s="161">
        <f>IF($A$2=1,'mil mi val'!D83,'mil mi val'!D186)</f>
        <v>0.99650000000000005</v>
      </c>
      <c r="F99" s="161">
        <f>IF($A$2=1,'mil mi val'!E83,'mil mi val'!E186)</f>
        <v>0.99619999999999997</v>
      </c>
      <c r="G99" s="161">
        <f>IF($A$2=1,'mil mi val'!F83,'mil mi val'!F186)</f>
        <v>0.996</v>
      </c>
      <c r="H99" s="161">
        <f>IF($A$2=1,'mil mi val'!G83,'mil mi val'!G186)</f>
        <v>0.99590000000000001</v>
      </c>
      <c r="I99" s="161">
        <f>IF($A$2=1,'mil mi val'!H83,'mil mi val'!H186)</f>
        <v>0.99590000000000001</v>
      </c>
      <c r="J99" s="161">
        <f>IF($A$2=1,'mil mi val'!I83,'mil mi val'!I186)</f>
        <v>0.99580000000000002</v>
      </c>
      <c r="K99" s="161">
        <f>IF($A$2=1,'mil mi val'!J83,'mil mi val'!J186)</f>
        <v>0.99590000000000001</v>
      </c>
      <c r="L99" s="161">
        <f>IF($A$2=1,'mil mi val'!K83,'mil mi val'!K186)</f>
        <v>0.99590000000000001</v>
      </c>
      <c r="M99" s="161">
        <f>IF($A$2=1,'mil mi val'!L83,'mil mi val'!L186)</f>
        <v>0.99590000000000001</v>
      </c>
      <c r="N99" s="161">
        <f>IF($A$2=1,'mil mi val'!M83,'mil mi val'!M186)</f>
        <v>0.99590000000000001</v>
      </c>
      <c r="O99" s="161">
        <f>IF($A$2=1,'mil mi val'!N83,'mil mi val'!N186)</f>
        <v>0.996</v>
      </c>
      <c r="P99" s="161">
        <f>IF($A$2=1,'mil mi val'!O83,'mil mi val'!O186)</f>
        <v>0.996</v>
      </c>
      <c r="Q99" s="161">
        <f>IF($A$2=1,'mil mi val'!P83,'mil mi val'!P186)</f>
        <v>0.996</v>
      </c>
      <c r="R99" s="161">
        <f>IF($A$2=1,'mil mi val'!Q83,'mil mi val'!Q186)</f>
        <v>0.99790000000000001</v>
      </c>
      <c r="S99" s="161">
        <f>IF($A$2=1,'mil mi val'!R83,'mil mi val'!R186)</f>
        <v>0.99790000000000001</v>
      </c>
      <c r="T99" s="161">
        <f>IF($A$2=1,'mil mi val'!S83,'mil mi val'!S186)</f>
        <v>0.99790000000000001</v>
      </c>
      <c r="U99" s="161">
        <f>IF($A$2=1,'mil mi val'!T83,'mil mi val'!T186)</f>
        <v>0.99790000000000001</v>
      </c>
      <c r="V99" s="161">
        <f>IF($A$2=1,'mil mi val'!U83,'mil mi val'!U186)</f>
        <v>0.99790000000000001</v>
      </c>
      <c r="W99" s="161">
        <f>IF($A$2=1,'mil mi val'!V83,'mil mi val'!V186)</f>
        <v>0.99790000000000001</v>
      </c>
      <c r="X99" s="161">
        <f>IF($A$2=1,'mil mi val'!W83,'mil mi val'!W186)</f>
        <v>0.99790000000000001</v>
      </c>
      <c r="Y99" s="161">
        <f>IF($A$2=1,'mil mi val'!X83,'mil mi val'!X186)</f>
        <v>0.99790000000000001</v>
      </c>
      <c r="Z99" s="161">
        <f>IF($A$2=1,'mil mi val'!Y83,'mil mi val'!Y186)</f>
        <v>0.99790000000000001</v>
      </c>
      <c r="AA99" s="161">
        <f>IF($A$2=1,'mil mi val'!Z83,'mil mi val'!Z186)</f>
        <v>0.99790000000000001</v>
      </c>
      <c r="AB99" s="161">
        <f>IF($A$2=1,'mil mi val'!AA83,'mil mi val'!AA186)</f>
        <v>0.99790000000000001</v>
      </c>
      <c r="AC99" s="161">
        <f>IF($A$2=1,'mil mi val'!AB83,'mil mi val'!AB186)</f>
        <v>0.99790000000000001</v>
      </c>
      <c r="AD99" s="161">
        <f>IF($A$2=1,'mil mi val'!AC83,'mil mi val'!AC186)</f>
        <v>0.99790000000000001</v>
      </c>
      <c r="AE99" s="161">
        <f>IF($A$2=1,'mil mi val'!AD83,'mil mi val'!AD186)</f>
        <v>0.99790000000000001</v>
      </c>
      <c r="AF99" s="161">
        <f>IF($A$2=1,'mil mi val'!AE83,'mil mi val'!AE186)</f>
        <v>0.99790000000000001</v>
      </c>
      <c r="AG99" s="161">
        <f>IF($A$2=1,'mil mi val'!AF83,'mil mi val'!AF186)</f>
        <v>0.99790000000000001</v>
      </c>
      <c r="AH99" s="161">
        <f>IF($A$2=1,'mil mi val'!AG83,'mil mi val'!AG186)</f>
        <v>0.99790000000000001</v>
      </c>
      <c r="AI99" s="161">
        <f>IF($A$2=1,'mil mi val'!AH83,'mil mi val'!AH186)</f>
        <v>0.99790000000000001</v>
      </c>
      <c r="AJ99" s="161">
        <f>IF($A$2=1,'mil mi val'!AI83,'mil mi val'!AI186)</f>
        <v>0.99790000000000001</v>
      </c>
      <c r="AK99" s="161">
        <f>IF($A$2=1,'mil mi val'!AJ83,'mil mi val'!AJ186)</f>
        <v>0.99790000000000001</v>
      </c>
      <c r="AL99" s="161">
        <f>IF($A$2=1,'mil mi val'!AK83,'mil mi val'!AK186)</f>
        <v>0.99790000000000001</v>
      </c>
      <c r="AM99" s="161">
        <f>IF($A$2=1,'mil mi val'!AL83,'mil mi val'!AL186)</f>
        <v>0.99790000000000001</v>
      </c>
      <c r="AN99" s="161">
        <f>IF($A$2=1,'mil mi val'!AM83,'mil mi val'!AM186)</f>
        <v>0.99790000000000001</v>
      </c>
      <c r="AO99" s="161">
        <f>IF($A$2=1,'mil mi val'!AN83,'mil mi val'!AN186)</f>
        <v>0.99790000000000001</v>
      </c>
      <c r="AP99" s="161">
        <f>IF($A$2=1,'mil mi val'!AO83,'mil mi val'!AO186)</f>
        <v>0.99790000000000001</v>
      </c>
      <c r="AQ99" s="161">
        <f>IF($A$2=1,'mil mi val'!AP83,'mil mi val'!AP186)</f>
        <v>0.99790000000000001</v>
      </c>
      <c r="AR99" s="161">
        <f>IF($A$2=1,'mil mi val'!AQ83,'mil mi val'!AQ186)</f>
        <v>0.99790000000000001</v>
      </c>
      <c r="AS99" s="161">
        <f>IF($A$2=1,'mil mi val'!AR83,'mil mi val'!AR186)</f>
        <v>0.99790000000000001</v>
      </c>
      <c r="AT99" s="161">
        <f>IF($A$2=1,'mil mi val'!AS83,'mil mi val'!AS186)</f>
        <v>0.99790000000000001</v>
      </c>
      <c r="AU99" s="161">
        <f>IF($A$2=1,'mil mi val'!AT83,'mil mi val'!AT186)</f>
        <v>0.99790000000000001</v>
      </c>
      <c r="AV99" s="161">
        <f>IF($A$2=1,'mil mi val'!AU83,'mil mi val'!AU186)</f>
        <v>0.99790000000000001</v>
      </c>
      <c r="AW99" s="161">
        <f>IF($A$2=1,'mil mi val'!AV83,'mil mi val'!AV186)</f>
        <v>0.99790000000000001</v>
      </c>
      <c r="AX99" s="161">
        <f>IF($A$2=1,'mil mi val'!AW83,'mil mi val'!AW186)</f>
        <v>0.99790000000000001</v>
      </c>
      <c r="AY99" s="161">
        <f>IF($A$2=1,'mil mi val'!AX83,'mil mi val'!AX186)</f>
        <v>0.99790000000000001</v>
      </c>
      <c r="AZ99" s="161">
        <f>IF($A$2=1,'mil mi val'!AY83,'mil mi val'!AY186)</f>
        <v>0.99790000000000001</v>
      </c>
      <c r="BA99" s="161">
        <f>IF($A$2=1,'mil mi val'!AZ83,'mil mi val'!AZ186)</f>
        <v>0.99790000000000001</v>
      </c>
      <c r="BB99" s="161">
        <f>IF($A$2=1,'mil mi val'!BA83,'mil mi val'!BA186)</f>
        <v>0.99790000000000001</v>
      </c>
      <c r="BC99" s="161">
        <f>IF($A$2=1,'mil mi val'!BB83,'mil mi val'!BB186)</f>
        <v>0.99790000000000001</v>
      </c>
      <c r="BD99" s="161">
        <f>IF($A$2=1,'mil mi val'!BC83,'mil mi val'!BC186)</f>
        <v>0.99790000000000001</v>
      </c>
      <c r="BE99" s="161">
        <f>IF($A$2=1,'mil mi val'!BD83,'mil mi val'!BD186)</f>
        <v>0.99790000000000001</v>
      </c>
      <c r="BF99" s="161">
        <f>IF($A$2=1,'mil mi val'!BE83,'mil mi val'!BE186)</f>
        <v>0.99790000000000001</v>
      </c>
      <c r="BG99" s="161">
        <f>IF($A$2=1,'mil mi val'!BF83,'mil mi val'!BF186)</f>
        <v>0.99790000000000001</v>
      </c>
      <c r="BH99" s="161">
        <f>IF($A$2=1,'mil mi val'!BG83,'mil mi val'!BG186)</f>
        <v>0.99790000000000001</v>
      </c>
      <c r="BI99" s="161">
        <f>IF($A$2=1,'mil mi val'!BH83,'mil mi val'!BH186)</f>
        <v>0.99790000000000001</v>
      </c>
      <c r="BJ99" s="161">
        <f>IF($A$2=1,'mil mi val'!BI83,'mil mi val'!BI186)</f>
        <v>0.99790000000000001</v>
      </c>
      <c r="BK99" s="161">
        <f>IF($A$2=1,'mil mi val'!BJ83,'mil mi val'!BJ186)</f>
        <v>0.99790000000000001</v>
      </c>
      <c r="BL99" s="161">
        <f>IF($A$2=1,'mil mi val'!BK83,'mil mi val'!BK186)</f>
        <v>0.99790000000000001</v>
      </c>
      <c r="BM99" s="161">
        <f>IF($A$2=1,'mil mi val'!BL83,'mil mi val'!BL186)</f>
        <v>0.99790000000000001</v>
      </c>
      <c r="BN99" s="161">
        <f>IF($A$2=1,'mil mi val'!BM83,'mil mi val'!BM186)</f>
        <v>0.99790000000000001</v>
      </c>
      <c r="BO99" s="161">
        <f>IF($A$2=1,'mil mi val'!BN83,'mil mi val'!BN186)</f>
        <v>0.99790000000000001</v>
      </c>
      <c r="BP99" s="161">
        <f>IF($A$2=1,'mil mi val'!BO83,'mil mi val'!BO186)</f>
        <v>0.99790000000000001</v>
      </c>
      <c r="BQ99" s="161">
        <f>IF($A$2=1,'mil mi val'!BP83,'mil mi val'!BP186)</f>
        <v>0.99790000000000001</v>
      </c>
      <c r="BR99" s="161">
        <f>IF($A$2=1,'mil mi val'!BQ83,'mil mi val'!BQ186)</f>
        <v>0.99790000000000001</v>
      </c>
      <c r="BS99" s="161">
        <f>IF($A$2=1,'mil mi val'!BR83,'mil mi val'!BR186)</f>
        <v>0.99790000000000001</v>
      </c>
      <c r="BT99" s="161">
        <f>IF($A$2=1,'mil mi val'!BS83,'mil mi val'!BS186)</f>
        <v>0.99790000000000001</v>
      </c>
      <c r="BU99" s="161">
        <f>IF($A$2=1,'mil mi val'!BT83,'mil mi val'!BT186)</f>
        <v>0.99790000000000001</v>
      </c>
      <c r="BV99" s="161">
        <f>IF($A$2=1,'mil mi val'!BU83,'mil mi val'!BU186)</f>
        <v>0.99790000000000001</v>
      </c>
      <c r="BW99" s="161">
        <f>IF($A$2=1,'mil mi val'!BV83,'mil mi val'!BV186)</f>
        <v>0.99790000000000001</v>
      </c>
      <c r="BX99" s="161">
        <f>IF($A$2=1,'mil mi val'!BW83,'mil mi val'!BW186)</f>
        <v>0.99790000000000001</v>
      </c>
      <c r="BY99" s="161">
        <f>IF($A$2=1,'mil mi val'!BX83,'mil mi val'!BX186)</f>
        <v>0.99790000000000001</v>
      </c>
      <c r="BZ99" s="161">
        <f>IF($A$2=1,'mil mi val'!BY83,'mil mi val'!BY186)</f>
        <v>0.99790000000000001</v>
      </c>
      <c r="CA99" s="161">
        <f>IF($A$2=1,'mil mi val'!BZ83,'mil mi val'!BZ186)</f>
        <v>0.99790000000000001</v>
      </c>
      <c r="CB99" s="161">
        <f>IF($A$2=1,'mil mi val'!CA83,'mil mi val'!CA186)</f>
        <v>0.99790000000000001</v>
      </c>
      <c r="CC99" s="161">
        <f>IF($A$2=1,'mil mi val'!CB83,'mil mi val'!CB186)</f>
        <v>0.99790000000000001</v>
      </c>
      <c r="CD99" s="161">
        <f>IF($A$2=1,'mil mi val'!CC83,'mil mi val'!CC186)</f>
        <v>0.99790000000000001</v>
      </c>
      <c r="CE99" s="161">
        <f>IF($A$2=1,'mil mi val'!CD83,'mil mi val'!CD186)</f>
        <v>0.99790000000000001</v>
      </c>
      <c r="CF99" s="161">
        <f>IF($A$2=1,'mil mi val'!CE83,'mil mi val'!CE186)</f>
        <v>0.99790000000000001</v>
      </c>
      <c r="CG99" s="161">
        <f>IF($A$2=1,'mil mi val'!CF83,'mil mi val'!CF186)</f>
        <v>0.99790000000000001</v>
      </c>
      <c r="CH99" s="161">
        <f>IF($A$2=1,'mil mi val'!CG83,'mil mi val'!CG186)</f>
        <v>0.99790000000000001</v>
      </c>
      <c r="CI99" s="161">
        <f>IF($A$2=1,'mil mi val'!CH83,'mil mi val'!CH186)</f>
        <v>0.99790000000000001</v>
      </c>
      <c r="CJ99" s="161">
        <f>IF($A$2=1,'mil mi val'!CI83,'mil mi val'!CI186)</f>
        <v>0.99790000000000001</v>
      </c>
      <c r="CK99" s="161">
        <f>IF($A$2=1,'mil mi val'!CJ83,'mil mi val'!CJ186)</f>
        <v>0.99790000000000001</v>
      </c>
      <c r="CL99" s="161">
        <f>IF($A$2=1,'mil mi val'!CK83,'mil mi val'!CK186)</f>
        <v>0.99790000000000001</v>
      </c>
      <c r="CM99" s="161">
        <f>IF($A$2=1,'mil mi val'!CL83,'mil mi val'!CL186)</f>
        <v>0.99790000000000001</v>
      </c>
      <c r="CN99" s="161">
        <f>IF($A$2=1,'mil mi val'!CM83,'mil mi val'!CM186)</f>
        <v>0.99790000000000001</v>
      </c>
      <c r="CO99" s="161">
        <f>IF($A$2=1,'mil mi val'!CN83,'mil mi val'!CN186)</f>
        <v>0.99790000000000001</v>
      </c>
      <c r="CP99" s="161">
        <f>IF($A$2=1,'mil mi val'!CO83,'mil mi val'!CO186)</f>
        <v>0.99790000000000001</v>
      </c>
      <c r="CQ99" s="161">
        <f>IF($A$2=1,'mil mi val'!CP83,'mil mi val'!CP186)</f>
        <v>0.99790000000000001</v>
      </c>
      <c r="CR99" s="161">
        <f>IF($A$2=1,'mil mi val'!CQ83,'mil mi val'!CQ186)</f>
        <v>0.99790000000000001</v>
      </c>
      <c r="CS99" s="161">
        <f>IF($A$2=1,'mil mi val'!CR83,'mil mi val'!CR186)</f>
        <v>0.99790000000000001</v>
      </c>
      <c r="CT99" s="161">
        <f>IF($A$2=1,'mil mi val'!CS83,'mil mi val'!CS186)</f>
        <v>0.99790000000000001</v>
      </c>
      <c r="CU99" s="161">
        <f>IF($A$2=1,'mil mi val'!CT83,'mil mi val'!CT186)</f>
        <v>0.99790000000000001</v>
      </c>
      <c r="CV99" s="161">
        <f>IF($A$2=1,'mil mi val'!CU83,'mil mi val'!CU186)</f>
        <v>0.99790000000000001</v>
      </c>
      <c r="CW99" s="161">
        <f>IF($A$2=1,'mil mi val'!CV83,'mil mi val'!CV186)</f>
        <v>0.99790000000000001</v>
      </c>
      <c r="CX99" s="161">
        <f>IF($A$2=1,'mil mi val'!CW83,'mil mi val'!CW186)</f>
        <v>0.99790000000000001</v>
      </c>
      <c r="CY99" s="161">
        <f>IF($A$2=1,'mil mi val'!CX83,'mil mi val'!CX186)</f>
        <v>0.99790000000000001</v>
      </c>
      <c r="CZ99" s="161">
        <f>IF($A$2=1,'mil mi val'!CY83,'mil mi val'!CY186)</f>
        <v>0.99790000000000001</v>
      </c>
      <c r="DA99" s="161">
        <f>IF($A$2=1,'mil mi val'!CZ83,'mil mi val'!CZ186)</f>
        <v>0.99790000000000001</v>
      </c>
      <c r="DB99" s="161">
        <f>IF($A$2=1,'mil mi val'!DA83,'mil mi val'!DA186)</f>
        <v>0.99790000000000001</v>
      </c>
      <c r="DC99" s="161">
        <f>IF($A$2=1,'mil mi val'!DB83,'mil mi val'!DB186)</f>
        <v>0.99790000000000001</v>
      </c>
      <c r="DD99" s="161">
        <f>IF($A$2=1,'mil mi val'!DC83,'mil mi val'!DC186)</f>
        <v>0</v>
      </c>
      <c r="DE99" s="161">
        <f>IF($A$2=1,'mil mi val'!DD83,'mil mi val'!DD186)</f>
        <v>0</v>
      </c>
      <c r="DF99" s="161">
        <f>IF($A$2=1,'mil mi val'!DE83,'mil mi val'!DE186)</f>
        <v>0</v>
      </c>
    </row>
    <row r="100" spans="2:110" ht="14.5" x14ac:dyDescent="0.35">
      <c r="B100" s="149">
        <v>95</v>
      </c>
      <c r="C100" s="161">
        <f>IF($A$2=1,'mil mi val'!B84,'mil mi val'!B187)</f>
        <v>1</v>
      </c>
      <c r="D100" s="161">
        <f>IF($A$2=1,'mil mi val'!C84,'mil mi val'!C187)</f>
        <v>0.99739999999999995</v>
      </c>
      <c r="E100" s="161">
        <f>IF($A$2=1,'mil mi val'!D84,'mil mi val'!D187)</f>
        <v>0.99690000000000001</v>
      </c>
      <c r="F100" s="161">
        <f>IF($A$2=1,'mil mi val'!E84,'mil mi val'!E187)</f>
        <v>0.99639999999999995</v>
      </c>
      <c r="G100" s="161">
        <f>IF($A$2=1,'mil mi val'!F84,'mil mi val'!F187)</f>
        <v>0.99619999999999997</v>
      </c>
      <c r="H100" s="161">
        <f>IF($A$2=1,'mil mi val'!G84,'mil mi val'!G187)</f>
        <v>0.996</v>
      </c>
      <c r="I100" s="161">
        <f>IF($A$2=1,'mil mi val'!H84,'mil mi val'!H187)</f>
        <v>0.996</v>
      </c>
      <c r="J100" s="161">
        <f>IF($A$2=1,'mil mi val'!I84,'mil mi val'!I187)</f>
        <v>0.996</v>
      </c>
      <c r="K100" s="161">
        <f>IF($A$2=1,'mil mi val'!J84,'mil mi val'!J187)</f>
        <v>0.996</v>
      </c>
      <c r="L100" s="161">
        <f>IF($A$2=1,'mil mi val'!K84,'mil mi val'!K187)</f>
        <v>0.996</v>
      </c>
      <c r="M100" s="161">
        <f>IF($A$2=1,'mil mi val'!L84,'mil mi val'!L187)</f>
        <v>0.996</v>
      </c>
      <c r="N100" s="161">
        <f>IF($A$2=1,'mil mi val'!M84,'mil mi val'!M187)</f>
        <v>0.99609999999999999</v>
      </c>
      <c r="O100" s="161">
        <f>IF($A$2=1,'mil mi val'!N84,'mil mi val'!N187)</f>
        <v>0.99609999999999999</v>
      </c>
      <c r="P100" s="161">
        <f>IF($A$2=1,'mil mi val'!O84,'mil mi val'!O187)</f>
        <v>0.99609999999999999</v>
      </c>
      <c r="Q100" s="161">
        <f>IF($A$2=1,'mil mi val'!P84,'mil mi val'!P187)</f>
        <v>0.99609999999999999</v>
      </c>
      <c r="R100" s="161">
        <f>IF($A$2=1,'mil mi val'!Q84,'mil mi val'!Q187)</f>
        <v>0.998</v>
      </c>
      <c r="S100" s="161">
        <f>IF($A$2=1,'mil mi val'!R84,'mil mi val'!R187)</f>
        <v>0.998</v>
      </c>
      <c r="T100" s="161">
        <f>IF($A$2=1,'mil mi val'!S84,'mil mi val'!S187)</f>
        <v>0.998</v>
      </c>
      <c r="U100" s="161">
        <f>IF($A$2=1,'mil mi val'!T84,'mil mi val'!T187)</f>
        <v>0.998</v>
      </c>
      <c r="V100" s="161">
        <f>IF($A$2=1,'mil mi val'!U84,'mil mi val'!U187)</f>
        <v>0.998</v>
      </c>
      <c r="W100" s="161">
        <f>IF($A$2=1,'mil mi val'!V84,'mil mi val'!V187)</f>
        <v>0.998</v>
      </c>
      <c r="X100" s="161">
        <f>IF($A$2=1,'mil mi val'!W84,'mil mi val'!W187)</f>
        <v>0.998</v>
      </c>
      <c r="Y100" s="161">
        <f>IF($A$2=1,'mil mi val'!X84,'mil mi val'!X187)</f>
        <v>0.998</v>
      </c>
      <c r="Z100" s="161">
        <f>IF($A$2=1,'mil mi val'!Y84,'mil mi val'!Y187)</f>
        <v>0.998</v>
      </c>
      <c r="AA100" s="161">
        <f>IF($A$2=1,'mil mi val'!Z84,'mil mi val'!Z187)</f>
        <v>0.998</v>
      </c>
      <c r="AB100" s="161">
        <f>IF($A$2=1,'mil mi val'!AA84,'mil mi val'!AA187)</f>
        <v>0.998</v>
      </c>
      <c r="AC100" s="161">
        <f>IF($A$2=1,'mil mi val'!AB84,'mil mi val'!AB187)</f>
        <v>0.998</v>
      </c>
      <c r="AD100" s="161">
        <f>IF($A$2=1,'mil mi val'!AC84,'mil mi val'!AC187)</f>
        <v>0.998</v>
      </c>
      <c r="AE100" s="161">
        <f>IF($A$2=1,'mil mi val'!AD84,'mil mi val'!AD187)</f>
        <v>0.998</v>
      </c>
      <c r="AF100" s="161">
        <f>IF($A$2=1,'mil mi val'!AE84,'mil mi val'!AE187)</f>
        <v>0.998</v>
      </c>
      <c r="AG100" s="161">
        <f>IF($A$2=1,'mil mi val'!AF84,'mil mi val'!AF187)</f>
        <v>0.998</v>
      </c>
      <c r="AH100" s="161">
        <f>IF($A$2=1,'mil mi val'!AG84,'mil mi val'!AG187)</f>
        <v>0.998</v>
      </c>
      <c r="AI100" s="161">
        <f>IF($A$2=1,'mil mi val'!AH84,'mil mi val'!AH187)</f>
        <v>0.998</v>
      </c>
      <c r="AJ100" s="161">
        <f>IF($A$2=1,'mil mi val'!AI84,'mil mi val'!AI187)</f>
        <v>0.998</v>
      </c>
      <c r="AK100" s="161">
        <f>IF($A$2=1,'mil mi val'!AJ84,'mil mi val'!AJ187)</f>
        <v>0.998</v>
      </c>
      <c r="AL100" s="161">
        <f>IF($A$2=1,'mil mi val'!AK84,'mil mi val'!AK187)</f>
        <v>0.998</v>
      </c>
      <c r="AM100" s="161">
        <f>IF($A$2=1,'mil mi val'!AL84,'mil mi val'!AL187)</f>
        <v>0.998</v>
      </c>
      <c r="AN100" s="161">
        <f>IF($A$2=1,'mil mi val'!AM84,'mil mi val'!AM187)</f>
        <v>0.998</v>
      </c>
      <c r="AO100" s="161">
        <f>IF($A$2=1,'mil mi val'!AN84,'mil mi val'!AN187)</f>
        <v>0.998</v>
      </c>
      <c r="AP100" s="161">
        <f>IF($A$2=1,'mil mi val'!AO84,'mil mi val'!AO187)</f>
        <v>0.998</v>
      </c>
      <c r="AQ100" s="161">
        <f>IF($A$2=1,'mil mi val'!AP84,'mil mi val'!AP187)</f>
        <v>0.998</v>
      </c>
      <c r="AR100" s="161">
        <f>IF($A$2=1,'mil mi val'!AQ84,'mil mi val'!AQ187)</f>
        <v>0.998</v>
      </c>
      <c r="AS100" s="161">
        <f>IF($A$2=1,'mil mi val'!AR84,'mil mi val'!AR187)</f>
        <v>0.998</v>
      </c>
      <c r="AT100" s="161">
        <f>IF($A$2=1,'mil mi val'!AS84,'mil mi val'!AS187)</f>
        <v>0.998</v>
      </c>
      <c r="AU100" s="161">
        <f>IF($A$2=1,'mil mi val'!AT84,'mil mi val'!AT187)</f>
        <v>0.998</v>
      </c>
      <c r="AV100" s="161">
        <f>IF($A$2=1,'mil mi val'!AU84,'mil mi val'!AU187)</f>
        <v>0.998</v>
      </c>
      <c r="AW100" s="161">
        <f>IF($A$2=1,'mil mi val'!AV84,'mil mi val'!AV187)</f>
        <v>0.998</v>
      </c>
      <c r="AX100" s="161">
        <f>IF($A$2=1,'mil mi val'!AW84,'mil mi val'!AW187)</f>
        <v>0.998</v>
      </c>
      <c r="AY100" s="161">
        <f>IF($A$2=1,'mil mi val'!AX84,'mil mi val'!AX187)</f>
        <v>0.998</v>
      </c>
      <c r="AZ100" s="161">
        <f>IF($A$2=1,'mil mi val'!AY84,'mil mi val'!AY187)</f>
        <v>0.998</v>
      </c>
      <c r="BA100" s="161">
        <f>IF($A$2=1,'mil mi val'!AZ84,'mil mi val'!AZ187)</f>
        <v>0.998</v>
      </c>
      <c r="BB100" s="161">
        <f>IF($A$2=1,'mil mi val'!BA84,'mil mi val'!BA187)</f>
        <v>0.998</v>
      </c>
      <c r="BC100" s="161">
        <f>IF($A$2=1,'mil mi val'!BB84,'mil mi val'!BB187)</f>
        <v>0.998</v>
      </c>
      <c r="BD100" s="161">
        <f>IF($A$2=1,'mil mi val'!BC84,'mil mi val'!BC187)</f>
        <v>0.998</v>
      </c>
      <c r="BE100" s="161">
        <f>IF($A$2=1,'mil mi val'!BD84,'mil mi val'!BD187)</f>
        <v>0.998</v>
      </c>
      <c r="BF100" s="161">
        <f>IF($A$2=1,'mil mi val'!BE84,'mil mi val'!BE187)</f>
        <v>0.998</v>
      </c>
      <c r="BG100" s="161">
        <f>IF($A$2=1,'mil mi val'!BF84,'mil mi val'!BF187)</f>
        <v>0.998</v>
      </c>
      <c r="BH100" s="161">
        <f>IF($A$2=1,'mil mi val'!BG84,'mil mi val'!BG187)</f>
        <v>0.998</v>
      </c>
      <c r="BI100" s="161">
        <f>IF($A$2=1,'mil mi val'!BH84,'mil mi val'!BH187)</f>
        <v>0.998</v>
      </c>
      <c r="BJ100" s="161">
        <f>IF($A$2=1,'mil mi val'!BI84,'mil mi val'!BI187)</f>
        <v>0.998</v>
      </c>
      <c r="BK100" s="161">
        <f>IF($A$2=1,'mil mi val'!BJ84,'mil mi val'!BJ187)</f>
        <v>0.998</v>
      </c>
      <c r="BL100" s="161">
        <f>IF($A$2=1,'mil mi val'!BK84,'mil mi val'!BK187)</f>
        <v>0.998</v>
      </c>
      <c r="BM100" s="161">
        <f>IF($A$2=1,'mil mi val'!BL84,'mil mi val'!BL187)</f>
        <v>0.998</v>
      </c>
      <c r="BN100" s="161">
        <f>IF($A$2=1,'mil mi val'!BM84,'mil mi val'!BM187)</f>
        <v>0.998</v>
      </c>
      <c r="BO100" s="161">
        <f>IF($A$2=1,'mil mi val'!BN84,'mil mi val'!BN187)</f>
        <v>0.998</v>
      </c>
      <c r="BP100" s="161">
        <f>IF($A$2=1,'mil mi val'!BO84,'mil mi val'!BO187)</f>
        <v>0.998</v>
      </c>
      <c r="BQ100" s="161">
        <f>IF($A$2=1,'mil mi val'!BP84,'mil mi val'!BP187)</f>
        <v>0.998</v>
      </c>
      <c r="BR100" s="161">
        <f>IF($A$2=1,'mil mi val'!BQ84,'mil mi val'!BQ187)</f>
        <v>0.998</v>
      </c>
      <c r="BS100" s="161">
        <f>IF($A$2=1,'mil mi val'!BR84,'mil mi val'!BR187)</f>
        <v>0.998</v>
      </c>
      <c r="BT100" s="161">
        <f>IF($A$2=1,'mil mi val'!BS84,'mil mi val'!BS187)</f>
        <v>0.998</v>
      </c>
      <c r="BU100" s="161">
        <f>IF($A$2=1,'mil mi val'!BT84,'mil mi val'!BT187)</f>
        <v>0.998</v>
      </c>
      <c r="BV100" s="161">
        <f>IF($A$2=1,'mil mi val'!BU84,'mil mi val'!BU187)</f>
        <v>0.998</v>
      </c>
      <c r="BW100" s="161">
        <f>IF($A$2=1,'mil mi val'!BV84,'mil mi val'!BV187)</f>
        <v>0.998</v>
      </c>
      <c r="BX100" s="161">
        <f>IF($A$2=1,'mil mi val'!BW84,'mil mi val'!BW187)</f>
        <v>0.998</v>
      </c>
      <c r="BY100" s="161">
        <f>IF($A$2=1,'mil mi val'!BX84,'mil mi val'!BX187)</f>
        <v>0.998</v>
      </c>
      <c r="BZ100" s="161">
        <f>IF($A$2=1,'mil mi val'!BY84,'mil mi val'!BY187)</f>
        <v>0.998</v>
      </c>
      <c r="CA100" s="161">
        <f>IF($A$2=1,'mil mi val'!BZ84,'mil mi val'!BZ187)</f>
        <v>0.998</v>
      </c>
      <c r="CB100" s="161">
        <f>IF($A$2=1,'mil mi val'!CA84,'mil mi val'!CA187)</f>
        <v>0.998</v>
      </c>
      <c r="CC100" s="161">
        <f>IF($A$2=1,'mil mi val'!CB84,'mil mi val'!CB187)</f>
        <v>0.998</v>
      </c>
      <c r="CD100" s="161">
        <f>IF($A$2=1,'mil mi val'!CC84,'mil mi val'!CC187)</f>
        <v>0.998</v>
      </c>
      <c r="CE100" s="161">
        <f>IF($A$2=1,'mil mi val'!CD84,'mil mi val'!CD187)</f>
        <v>0.998</v>
      </c>
      <c r="CF100" s="161">
        <f>IF($A$2=1,'mil mi val'!CE84,'mil mi val'!CE187)</f>
        <v>0.998</v>
      </c>
      <c r="CG100" s="161">
        <f>IF($A$2=1,'mil mi val'!CF84,'mil mi val'!CF187)</f>
        <v>0.998</v>
      </c>
      <c r="CH100" s="161">
        <f>IF($A$2=1,'mil mi val'!CG84,'mil mi val'!CG187)</f>
        <v>0.998</v>
      </c>
      <c r="CI100" s="161">
        <f>IF($A$2=1,'mil mi val'!CH84,'mil mi val'!CH187)</f>
        <v>0.998</v>
      </c>
      <c r="CJ100" s="161">
        <f>IF($A$2=1,'mil mi val'!CI84,'mil mi val'!CI187)</f>
        <v>0.998</v>
      </c>
      <c r="CK100" s="161">
        <f>IF($A$2=1,'mil mi val'!CJ84,'mil mi val'!CJ187)</f>
        <v>0.998</v>
      </c>
      <c r="CL100" s="161">
        <f>IF($A$2=1,'mil mi val'!CK84,'mil mi val'!CK187)</f>
        <v>0.998</v>
      </c>
      <c r="CM100" s="161">
        <f>IF($A$2=1,'mil mi val'!CL84,'mil mi val'!CL187)</f>
        <v>0.998</v>
      </c>
      <c r="CN100" s="161">
        <f>IF($A$2=1,'mil mi val'!CM84,'mil mi val'!CM187)</f>
        <v>0.998</v>
      </c>
      <c r="CO100" s="161">
        <f>IF($A$2=1,'mil mi val'!CN84,'mil mi val'!CN187)</f>
        <v>0.998</v>
      </c>
      <c r="CP100" s="161">
        <f>IF($A$2=1,'mil mi val'!CO84,'mil mi val'!CO187)</f>
        <v>0.998</v>
      </c>
      <c r="CQ100" s="161">
        <f>IF($A$2=1,'mil mi val'!CP84,'mil mi val'!CP187)</f>
        <v>0.998</v>
      </c>
      <c r="CR100" s="161">
        <f>IF($A$2=1,'mil mi val'!CQ84,'mil mi val'!CQ187)</f>
        <v>0.998</v>
      </c>
      <c r="CS100" s="161">
        <f>IF($A$2=1,'mil mi val'!CR84,'mil mi val'!CR187)</f>
        <v>0.998</v>
      </c>
      <c r="CT100" s="161">
        <f>IF($A$2=1,'mil mi val'!CS84,'mil mi val'!CS187)</f>
        <v>0.998</v>
      </c>
      <c r="CU100" s="161">
        <f>IF($A$2=1,'mil mi val'!CT84,'mil mi val'!CT187)</f>
        <v>0.998</v>
      </c>
      <c r="CV100" s="161">
        <f>IF($A$2=1,'mil mi val'!CU84,'mil mi val'!CU187)</f>
        <v>0.998</v>
      </c>
      <c r="CW100" s="161">
        <f>IF($A$2=1,'mil mi val'!CV84,'mil mi val'!CV187)</f>
        <v>0.998</v>
      </c>
      <c r="CX100" s="161">
        <f>IF($A$2=1,'mil mi val'!CW84,'mil mi val'!CW187)</f>
        <v>0.998</v>
      </c>
      <c r="CY100" s="161">
        <f>IF($A$2=1,'mil mi val'!CX84,'mil mi val'!CX187)</f>
        <v>0.998</v>
      </c>
      <c r="CZ100" s="161">
        <f>IF($A$2=1,'mil mi val'!CY84,'mil mi val'!CY187)</f>
        <v>0.998</v>
      </c>
      <c r="DA100" s="161">
        <f>IF($A$2=1,'mil mi val'!CZ84,'mil mi val'!CZ187)</f>
        <v>0.998</v>
      </c>
      <c r="DB100" s="161">
        <f>IF($A$2=1,'mil mi val'!DA84,'mil mi val'!DA187)</f>
        <v>0.998</v>
      </c>
      <c r="DC100" s="161">
        <f>IF($A$2=1,'mil mi val'!DB84,'mil mi val'!DB187)</f>
        <v>0.998</v>
      </c>
      <c r="DD100" s="161">
        <f>IF($A$2=1,'mil mi val'!DC84,'mil mi val'!DC187)</f>
        <v>0</v>
      </c>
      <c r="DE100" s="161">
        <f>IF($A$2=1,'mil mi val'!DD84,'mil mi val'!DD187)</f>
        <v>0</v>
      </c>
      <c r="DF100" s="161">
        <f>IF($A$2=1,'mil mi val'!DE84,'mil mi val'!DE187)</f>
        <v>0</v>
      </c>
    </row>
    <row r="101" spans="2:110" ht="14.5" x14ac:dyDescent="0.35">
      <c r="B101" s="149">
        <v>96</v>
      </c>
      <c r="C101" s="161">
        <f>IF($A$2=1,'mil mi val'!B85,'mil mi val'!B188)</f>
        <v>1</v>
      </c>
      <c r="D101" s="161">
        <f>IF($A$2=1,'mil mi val'!C85,'mil mi val'!C188)</f>
        <v>0.998</v>
      </c>
      <c r="E101" s="161">
        <f>IF($A$2=1,'mil mi val'!D85,'mil mi val'!D188)</f>
        <v>0.99729999999999996</v>
      </c>
      <c r="F101" s="161">
        <f>IF($A$2=1,'mil mi val'!E85,'mil mi val'!E188)</f>
        <v>0.99670000000000003</v>
      </c>
      <c r="G101" s="161">
        <f>IF($A$2=1,'mil mi val'!F85,'mil mi val'!F188)</f>
        <v>0.99629999999999996</v>
      </c>
      <c r="H101" s="161">
        <f>IF($A$2=1,'mil mi val'!G85,'mil mi val'!G188)</f>
        <v>0.99619999999999997</v>
      </c>
      <c r="I101" s="161">
        <f>IF($A$2=1,'mil mi val'!H85,'mil mi val'!H188)</f>
        <v>0.99619999999999997</v>
      </c>
      <c r="J101" s="161">
        <f>IF($A$2=1,'mil mi val'!I85,'mil mi val'!I188)</f>
        <v>0.99619999999999997</v>
      </c>
      <c r="K101" s="161">
        <f>IF($A$2=1,'mil mi val'!J85,'mil mi val'!J188)</f>
        <v>0.99619999999999997</v>
      </c>
      <c r="L101" s="161">
        <f>IF($A$2=1,'mil mi val'!K85,'mil mi val'!K188)</f>
        <v>0.99619999999999997</v>
      </c>
      <c r="M101" s="161">
        <f>IF($A$2=1,'mil mi val'!L85,'mil mi val'!L188)</f>
        <v>0.99619999999999997</v>
      </c>
      <c r="N101" s="161">
        <f>IF($A$2=1,'mil mi val'!M85,'mil mi val'!M188)</f>
        <v>0.99619999999999997</v>
      </c>
      <c r="O101" s="161">
        <f>IF($A$2=1,'mil mi val'!N85,'mil mi val'!N188)</f>
        <v>0.99619999999999997</v>
      </c>
      <c r="P101" s="161">
        <f>IF($A$2=1,'mil mi val'!O85,'mil mi val'!O188)</f>
        <v>0.99619999999999997</v>
      </c>
      <c r="Q101" s="161">
        <f>IF($A$2=1,'mil mi val'!P85,'mil mi val'!P188)</f>
        <v>0.99619999999999997</v>
      </c>
      <c r="R101" s="161">
        <f>IF($A$2=1,'mil mi val'!Q85,'mil mi val'!Q188)</f>
        <v>0.99809999999999999</v>
      </c>
      <c r="S101" s="161">
        <f>IF($A$2=1,'mil mi val'!R85,'mil mi val'!R188)</f>
        <v>0.99809999999999999</v>
      </c>
      <c r="T101" s="161">
        <f>IF($A$2=1,'mil mi val'!S85,'mil mi val'!S188)</f>
        <v>0.99809999999999999</v>
      </c>
      <c r="U101" s="161">
        <f>IF($A$2=1,'mil mi val'!T85,'mil mi val'!T188)</f>
        <v>0.99809999999999999</v>
      </c>
      <c r="V101" s="161">
        <f>IF($A$2=1,'mil mi val'!U85,'mil mi val'!U188)</f>
        <v>0.99809999999999999</v>
      </c>
      <c r="W101" s="161">
        <f>IF($A$2=1,'mil mi val'!V85,'mil mi val'!V188)</f>
        <v>0.99809999999999999</v>
      </c>
      <c r="X101" s="161">
        <f>IF($A$2=1,'mil mi val'!W85,'mil mi val'!W188)</f>
        <v>0.99809999999999999</v>
      </c>
      <c r="Y101" s="161">
        <f>IF($A$2=1,'mil mi val'!X85,'mil mi val'!X188)</f>
        <v>0.99809999999999999</v>
      </c>
      <c r="Z101" s="161">
        <f>IF($A$2=1,'mil mi val'!Y85,'mil mi val'!Y188)</f>
        <v>0.99809999999999999</v>
      </c>
      <c r="AA101" s="161">
        <f>IF($A$2=1,'mil mi val'!Z85,'mil mi val'!Z188)</f>
        <v>0.99809999999999999</v>
      </c>
      <c r="AB101" s="161">
        <f>IF($A$2=1,'mil mi val'!AA85,'mil mi val'!AA188)</f>
        <v>0.99809999999999999</v>
      </c>
      <c r="AC101" s="161">
        <f>IF($A$2=1,'mil mi val'!AB85,'mil mi val'!AB188)</f>
        <v>0.99809999999999999</v>
      </c>
      <c r="AD101" s="161">
        <f>IF($A$2=1,'mil mi val'!AC85,'mil mi val'!AC188)</f>
        <v>0.99809999999999999</v>
      </c>
      <c r="AE101" s="161">
        <f>IF($A$2=1,'mil mi val'!AD85,'mil mi val'!AD188)</f>
        <v>0.99809999999999999</v>
      </c>
      <c r="AF101" s="161">
        <f>IF($A$2=1,'mil mi val'!AE85,'mil mi val'!AE188)</f>
        <v>0.99809999999999999</v>
      </c>
      <c r="AG101" s="161">
        <f>IF($A$2=1,'mil mi val'!AF85,'mil mi val'!AF188)</f>
        <v>0.99809999999999999</v>
      </c>
      <c r="AH101" s="161">
        <f>IF($A$2=1,'mil mi val'!AG85,'mil mi val'!AG188)</f>
        <v>0.99809999999999999</v>
      </c>
      <c r="AI101" s="161">
        <f>IF($A$2=1,'mil mi val'!AH85,'mil mi val'!AH188)</f>
        <v>0.99809999999999999</v>
      </c>
      <c r="AJ101" s="161">
        <f>IF($A$2=1,'mil mi val'!AI85,'mil mi val'!AI188)</f>
        <v>0.99809999999999999</v>
      </c>
      <c r="AK101" s="161">
        <f>IF($A$2=1,'mil mi val'!AJ85,'mil mi val'!AJ188)</f>
        <v>0.99809999999999999</v>
      </c>
      <c r="AL101" s="161">
        <f>IF($A$2=1,'mil mi val'!AK85,'mil mi val'!AK188)</f>
        <v>0.99809999999999999</v>
      </c>
      <c r="AM101" s="161">
        <f>IF($A$2=1,'mil mi val'!AL85,'mil mi val'!AL188)</f>
        <v>0.99809999999999999</v>
      </c>
      <c r="AN101" s="161">
        <f>IF($A$2=1,'mil mi val'!AM85,'mil mi val'!AM188)</f>
        <v>0.99809999999999999</v>
      </c>
      <c r="AO101" s="161">
        <f>IF($A$2=1,'mil mi val'!AN85,'mil mi val'!AN188)</f>
        <v>0.99809999999999999</v>
      </c>
      <c r="AP101" s="161">
        <f>IF($A$2=1,'mil mi val'!AO85,'mil mi val'!AO188)</f>
        <v>0.99809999999999999</v>
      </c>
      <c r="AQ101" s="161">
        <f>IF($A$2=1,'mil mi val'!AP85,'mil mi val'!AP188)</f>
        <v>0.99809999999999999</v>
      </c>
      <c r="AR101" s="161">
        <f>IF($A$2=1,'mil mi val'!AQ85,'mil mi val'!AQ188)</f>
        <v>0.99809999999999999</v>
      </c>
      <c r="AS101" s="161">
        <f>IF($A$2=1,'mil mi val'!AR85,'mil mi val'!AR188)</f>
        <v>0.99809999999999999</v>
      </c>
      <c r="AT101" s="161">
        <f>IF($A$2=1,'mil mi val'!AS85,'mil mi val'!AS188)</f>
        <v>0.99809999999999999</v>
      </c>
      <c r="AU101" s="161">
        <f>IF($A$2=1,'mil mi val'!AT85,'mil mi val'!AT188)</f>
        <v>0.99809999999999999</v>
      </c>
      <c r="AV101" s="161">
        <f>IF($A$2=1,'mil mi val'!AU85,'mil mi val'!AU188)</f>
        <v>0.99809999999999999</v>
      </c>
      <c r="AW101" s="161">
        <f>IF($A$2=1,'mil mi val'!AV85,'mil mi val'!AV188)</f>
        <v>0.99809999999999999</v>
      </c>
      <c r="AX101" s="161">
        <f>IF($A$2=1,'mil mi val'!AW85,'mil mi val'!AW188)</f>
        <v>0.99809999999999999</v>
      </c>
      <c r="AY101" s="161">
        <f>IF($A$2=1,'mil mi val'!AX85,'mil mi val'!AX188)</f>
        <v>0.99809999999999999</v>
      </c>
      <c r="AZ101" s="161">
        <f>IF($A$2=1,'mil mi val'!AY85,'mil mi val'!AY188)</f>
        <v>0.99809999999999999</v>
      </c>
      <c r="BA101" s="161">
        <f>IF($A$2=1,'mil mi val'!AZ85,'mil mi val'!AZ188)</f>
        <v>0.99809999999999999</v>
      </c>
      <c r="BB101" s="161">
        <f>IF($A$2=1,'mil mi val'!BA85,'mil mi val'!BA188)</f>
        <v>0.99809999999999999</v>
      </c>
      <c r="BC101" s="161">
        <f>IF($A$2=1,'mil mi val'!BB85,'mil mi val'!BB188)</f>
        <v>0.99809999999999999</v>
      </c>
      <c r="BD101" s="161">
        <f>IF($A$2=1,'mil mi val'!BC85,'mil mi val'!BC188)</f>
        <v>0.99809999999999999</v>
      </c>
      <c r="BE101" s="161">
        <f>IF($A$2=1,'mil mi val'!BD85,'mil mi val'!BD188)</f>
        <v>0.99809999999999999</v>
      </c>
      <c r="BF101" s="161">
        <f>IF($A$2=1,'mil mi val'!BE85,'mil mi val'!BE188)</f>
        <v>0.99809999999999999</v>
      </c>
      <c r="BG101" s="161">
        <f>IF($A$2=1,'mil mi val'!BF85,'mil mi val'!BF188)</f>
        <v>0.99809999999999999</v>
      </c>
      <c r="BH101" s="161">
        <f>IF($A$2=1,'mil mi val'!BG85,'mil mi val'!BG188)</f>
        <v>0.99809999999999999</v>
      </c>
      <c r="BI101" s="161">
        <f>IF($A$2=1,'mil mi val'!BH85,'mil mi val'!BH188)</f>
        <v>0.99809999999999999</v>
      </c>
      <c r="BJ101" s="161">
        <f>IF($A$2=1,'mil mi val'!BI85,'mil mi val'!BI188)</f>
        <v>0.99809999999999999</v>
      </c>
      <c r="BK101" s="161">
        <f>IF($A$2=1,'mil mi val'!BJ85,'mil mi val'!BJ188)</f>
        <v>0.99809999999999999</v>
      </c>
      <c r="BL101" s="161">
        <f>IF($A$2=1,'mil mi val'!BK85,'mil mi val'!BK188)</f>
        <v>0.99809999999999999</v>
      </c>
      <c r="BM101" s="161">
        <f>IF($A$2=1,'mil mi val'!BL85,'mil mi val'!BL188)</f>
        <v>0.99809999999999999</v>
      </c>
      <c r="BN101" s="161">
        <f>IF($A$2=1,'mil mi val'!BM85,'mil mi val'!BM188)</f>
        <v>0.99809999999999999</v>
      </c>
      <c r="BO101" s="161">
        <f>IF($A$2=1,'mil mi val'!BN85,'mil mi val'!BN188)</f>
        <v>0.99809999999999999</v>
      </c>
      <c r="BP101" s="161">
        <f>IF($A$2=1,'mil mi val'!BO85,'mil mi val'!BO188)</f>
        <v>0.99809999999999999</v>
      </c>
      <c r="BQ101" s="161">
        <f>IF($A$2=1,'mil mi val'!BP85,'mil mi val'!BP188)</f>
        <v>0.99809999999999999</v>
      </c>
      <c r="BR101" s="161">
        <f>IF($A$2=1,'mil mi val'!BQ85,'mil mi val'!BQ188)</f>
        <v>0.99809999999999999</v>
      </c>
      <c r="BS101" s="161">
        <f>IF($A$2=1,'mil mi val'!BR85,'mil mi val'!BR188)</f>
        <v>0.99809999999999999</v>
      </c>
      <c r="BT101" s="161">
        <f>IF($A$2=1,'mil mi val'!BS85,'mil mi val'!BS188)</f>
        <v>0.99809999999999999</v>
      </c>
      <c r="BU101" s="161">
        <f>IF($A$2=1,'mil mi val'!BT85,'mil mi val'!BT188)</f>
        <v>0.99809999999999999</v>
      </c>
      <c r="BV101" s="161">
        <f>IF($A$2=1,'mil mi val'!BU85,'mil mi val'!BU188)</f>
        <v>0.99809999999999999</v>
      </c>
      <c r="BW101" s="161">
        <f>IF($A$2=1,'mil mi val'!BV85,'mil mi val'!BV188)</f>
        <v>0.99809999999999999</v>
      </c>
      <c r="BX101" s="161">
        <f>IF($A$2=1,'mil mi val'!BW85,'mil mi val'!BW188)</f>
        <v>0.99809999999999999</v>
      </c>
      <c r="BY101" s="161">
        <f>IF($A$2=1,'mil mi val'!BX85,'mil mi val'!BX188)</f>
        <v>0.99809999999999999</v>
      </c>
      <c r="BZ101" s="161">
        <f>IF($A$2=1,'mil mi val'!BY85,'mil mi val'!BY188)</f>
        <v>0.99809999999999999</v>
      </c>
      <c r="CA101" s="161">
        <f>IF($A$2=1,'mil mi val'!BZ85,'mil mi val'!BZ188)</f>
        <v>0.99809999999999999</v>
      </c>
      <c r="CB101" s="161">
        <f>IF($A$2=1,'mil mi val'!CA85,'mil mi val'!CA188)</f>
        <v>0.99809999999999999</v>
      </c>
      <c r="CC101" s="161">
        <f>IF($A$2=1,'mil mi val'!CB85,'mil mi val'!CB188)</f>
        <v>0.99809999999999999</v>
      </c>
      <c r="CD101" s="161">
        <f>IF($A$2=1,'mil mi val'!CC85,'mil mi val'!CC188)</f>
        <v>0.99809999999999999</v>
      </c>
      <c r="CE101" s="161">
        <f>IF($A$2=1,'mil mi val'!CD85,'mil mi val'!CD188)</f>
        <v>0.99809999999999999</v>
      </c>
      <c r="CF101" s="161">
        <f>IF($A$2=1,'mil mi val'!CE85,'mil mi val'!CE188)</f>
        <v>0.99809999999999999</v>
      </c>
      <c r="CG101" s="161">
        <f>IF($A$2=1,'mil mi val'!CF85,'mil mi val'!CF188)</f>
        <v>0.99809999999999999</v>
      </c>
      <c r="CH101" s="161">
        <f>IF($A$2=1,'mil mi val'!CG85,'mil mi val'!CG188)</f>
        <v>0.99809999999999999</v>
      </c>
      <c r="CI101" s="161">
        <f>IF($A$2=1,'mil mi val'!CH85,'mil mi val'!CH188)</f>
        <v>0.99809999999999999</v>
      </c>
      <c r="CJ101" s="161">
        <f>IF($A$2=1,'mil mi val'!CI85,'mil mi val'!CI188)</f>
        <v>0.99809999999999999</v>
      </c>
      <c r="CK101" s="161">
        <f>IF($A$2=1,'mil mi val'!CJ85,'mil mi val'!CJ188)</f>
        <v>0.99809999999999999</v>
      </c>
      <c r="CL101" s="161">
        <f>IF($A$2=1,'mil mi val'!CK85,'mil mi val'!CK188)</f>
        <v>0.99809999999999999</v>
      </c>
      <c r="CM101" s="161">
        <f>IF($A$2=1,'mil mi val'!CL85,'mil mi val'!CL188)</f>
        <v>0.99809999999999999</v>
      </c>
      <c r="CN101" s="161">
        <f>IF($A$2=1,'mil mi val'!CM85,'mil mi val'!CM188)</f>
        <v>0.99809999999999999</v>
      </c>
      <c r="CO101" s="161">
        <f>IF($A$2=1,'mil mi val'!CN85,'mil mi val'!CN188)</f>
        <v>0.99809999999999999</v>
      </c>
      <c r="CP101" s="161">
        <f>IF($A$2=1,'mil mi val'!CO85,'mil mi val'!CO188)</f>
        <v>0.99809999999999999</v>
      </c>
      <c r="CQ101" s="161">
        <f>IF($A$2=1,'mil mi val'!CP85,'mil mi val'!CP188)</f>
        <v>0.99809999999999999</v>
      </c>
      <c r="CR101" s="161">
        <f>IF($A$2=1,'mil mi val'!CQ85,'mil mi val'!CQ188)</f>
        <v>0.99809999999999999</v>
      </c>
      <c r="CS101" s="161">
        <f>IF($A$2=1,'mil mi val'!CR85,'mil mi val'!CR188)</f>
        <v>0.99809999999999999</v>
      </c>
      <c r="CT101" s="161">
        <f>IF($A$2=1,'mil mi val'!CS85,'mil mi val'!CS188)</f>
        <v>0.99809999999999999</v>
      </c>
      <c r="CU101" s="161">
        <f>IF($A$2=1,'mil mi val'!CT85,'mil mi val'!CT188)</f>
        <v>0.99809999999999999</v>
      </c>
      <c r="CV101" s="161">
        <f>IF($A$2=1,'mil mi val'!CU85,'mil mi val'!CU188)</f>
        <v>0.99809999999999999</v>
      </c>
      <c r="CW101" s="161">
        <f>IF($A$2=1,'mil mi val'!CV85,'mil mi val'!CV188)</f>
        <v>0.99809999999999999</v>
      </c>
      <c r="CX101" s="161">
        <f>IF($A$2=1,'mil mi val'!CW85,'mil mi val'!CW188)</f>
        <v>0.99809999999999999</v>
      </c>
      <c r="CY101" s="161">
        <f>IF($A$2=1,'mil mi val'!CX85,'mil mi val'!CX188)</f>
        <v>0.99809999999999999</v>
      </c>
      <c r="CZ101" s="161">
        <f>IF($A$2=1,'mil mi val'!CY85,'mil mi val'!CY188)</f>
        <v>0.99809999999999999</v>
      </c>
      <c r="DA101" s="161">
        <f>IF($A$2=1,'mil mi val'!CZ85,'mil mi val'!CZ188)</f>
        <v>0.99809999999999999</v>
      </c>
      <c r="DB101" s="161">
        <f>IF($A$2=1,'mil mi val'!DA85,'mil mi val'!DA188)</f>
        <v>0.99809999999999999</v>
      </c>
      <c r="DC101" s="161">
        <f>IF($A$2=1,'mil mi val'!DB85,'mil mi val'!DB188)</f>
        <v>0.99809999999999999</v>
      </c>
      <c r="DD101" s="161">
        <f>IF($A$2=1,'mil mi val'!DC85,'mil mi val'!DC188)</f>
        <v>0</v>
      </c>
      <c r="DE101" s="161">
        <f>IF($A$2=1,'mil mi val'!DD85,'mil mi val'!DD188)</f>
        <v>0</v>
      </c>
      <c r="DF101" s="161">
        <f>IF($A$2=1,'mil mi val'!DE85,'mil mi val'!DE188)</f>
        <v>0</v>
      </c>
    </row>
    <row r="102" spans="2:110" ht="14.5" x14ac:dyDescent="0.35">
      <c r="B102" s="149">
        <v>97</v>
      </c>
      <c r="C102" s="161">
        <f>IF($A$2=1,'mil mi val'!B86,'mil mi val'!B189)</f>
        <v>1</v>
      </c>
      <c r="D102" s="161">
        <f>IF($A$2=1,'mil mi val'!C86,'mil mi val'!C189)</f>
        <v>0.99880000000000002</v>
      </c>
      <c r="E102" s="161">
        <f>IF($A$2=1,'mil mi val'!D86,'mil mi val'!D189)</f>
        <v>0.99780000000000002</v>
      </c>
      <c r="F102" s="161">
        <f>IF($A$2=1,'mil mi val'!E86,'mil mi val'!E189)</f>
        <v>0.99709999999999999</v>
      </c>
      <c r="G102" s="161">
        <f>IF($A$2=1,'mil mi val'!F86,'mil mi val'!F189)</f>
        <v>0.99660000000000004</v>
      </c>
      <c r="H102" s="161">
        <f>IF($A$2=1,'mil mi val'!G86,'mil mi val'!G189)</f>
        <v>0.99629999999999996</v>
      </c>
      <c r="I102" s="161">
        <f>IF($A$2=1,'mil mi val'!H86,'mil mi val'!H189)</f>
        <v>0.99629999999999996</v>
      </c>
      <c r="J102" s="161">
        <f>IF($A$2=1,'mil mi val'!I86,'mil mi val'!I189)</f>
        <v>0.99629999999999996</v>
      </c>
      <c r="K102" s="161">
        <f>IF($A$2=1,'mil mi val'!J86,'mil mi val'!J189)</f>
        <v>0.99629999999999996</v>
      </c>
      <c r="L102" s="161">
        <f>IF($A$2=1,'mil mi val'!K86,'mil mi val'!K189)</f>
        <v>0.99629999999999996</v>
      </c>
      <c r="M102" s="161">
        <f>IF($A$2=1,'mil mi val'!L86,'mil mi val'!L189)</f>
        <v>0.99629999999999996</v>
      </c>
      <c r="N102" s="161">
        <f>IF($A$2=1,'mil mi val'!M86,'mil mi val'!M189)</f>
        <v>0.99629999999999996</v>
      </c>
      <c r="O102" s="161">
        <f>IF($A$2=1,'mil mi val'!N86,'mil mi val'!N189)</f>
        <v>0.99629999999999996</v>
      </c>
      <c r="P102" s="161">
        <f>IF($A$2=1,'mil mi val'!O86,'mil mi val'!O189)</f>
        <v>0.99629999999999996</v>
      </c>
      <c r="Q102" s="161">
        <f>IF($A$2=1,'mil mi val'!P86,'mil mi val'!P189)</f>
        <v>0.99629999999999996</v>
      </c>
      <c r="R102" s="161">
        <f>IF($A$2=1,'mil mi val'!Q86,'mil mi val'!Q189)</f>
        <v>0.99819999999999998</v>
      </c>
      <c r="S102" s="161">
        <f>IF($A$2=1,'mil mi val'!R86,'mil mi val'!R189)</f>
        <v>0.99819999999999998</v>
      </c>
      <c r="T102" s="161">
        <f>IF($A$2=1,'mil mi val'!S86,'mil mi val'!S189)</f>
        <v>0.99819999999999998</v>
      </c>
      <c r="U102" s="161">
        <f>IF($A$2=1,'mil mi val'!T86,'mil mi val'!T189)</f>
        <v>0.99819999999999998</v>
      </c>
      <c r="V102" s="161">
        <f>IF($A$2=1,'mil mi val'!U86,'mil mi val'!U189)</f>
        <v>0.99819999999999998</v>
      </c>
      <c r="W102" s="161">
        <f>IF($A$2=1,'mil mi val'!V86,'mil mi val'!V189)</f>
        <v>0.99819999999999998</v>
      </c>
      <c r="X102" s="161">
        <f>IF($A$2=1,'mil mi val'!W86,'mil mi val'!W189)</f>
        <v>0.99819999999999998</v>
      </c>
      <c r="Y102" s="161">
        <f>IF($A$2=1,'mil mi val'!X86,'mil mi val'!X189)</f>
        <v>0.99819999999999998</v>
      </c>
      <c r="Z102" s="161">
        <f>IF($A$2=1,'mil mi val'!Y86,'mil mi val'!Y189)</f>
        <v>0.99819999999999998</v>
      </c>
      <c r="AA102" s="161">
        <f>IF($A$2=1,'mil mi val'!Z86,'mil mi val'!Z189)</f>
        <v>0.99819999999999998</v>
      </c>
      <c r="AB102" s="161">
        <f>IF($A$2=1,'mil mi val'!AA86,'mil mi val'!AA189)</f>
        <v>0.99819999999999998</v>
      </c>
      <c r="AC102" s="161">
        <f>IF($A$2=1,'mil mi val'!AB86,'mil mi val'!AB189)</f>
        <v>0.99819999999999998</v>
      </c>
      <c r="AD102" s="161">
        <f>IF($A$2=1,'mil mi val'!AC86,'mil mi val'!AC189)</f>
        <v>0.99819999999999998</v>
      </c>
      <c r="AE102" s="161">
        <f>IF($A$2=1,'mil mi val'!AD86,'mil mi val'!AD189)</f>
        <v>0.99819999999999998</v>
      </c>
      <c r="AF102" s="161">
        <f>IF($A$2=1,'mil mi val'!AE86,'mil mi val'!AE189)</f>
        <v>0.99819999999999998</v>
      </c>
      <c r="AG102" s="161">
        <f>IF($A$2=1,'mil mi val'!AF86,'mil mi val'!AF189)</f>
        <v>0.99819999999999998</v>
      </c>
      <c r="AH102" s="161">
        <f>IF($A$2=1,'mil mi val'!AG86,'mil mi val'!AG189)</f>
        <v>0.99819999999999998</v>
      </c>
      <c r="AI102" s="161">
        <f>IF($A$2=1,'mil mi val'!AH86,'mil mi val'!AH189)</f>
        <v>0.99819999999999998</v>
      </c>
      <c r="AJ102" s="161">
        <f>IF($A$2=1,'mil mi val'!AI86,'mil mi val'!AI189)</f>
        <v>0.99819999999999998</v>
      </c>
      <c r="AK102" s="161">
        <f>IF($A$2=1,'mil mi val'!AJ86,'mil mi val'!AJ189)</f>
        <v>0.99819999999999998</v>
      </c>
      <c r="AL102" s="161">
        <f>IF($A$2=1,'mil mi val'!AK86,'mil mi val'!AK189)</f>
        <v>0.99819999999999998</v>
      </c>
      <c r="AM102" s="161">
        <f>IF($A$2=1,'mil mi val'!AL86,'mil mi val'!AL189)</f>
        <v>0.99819999999999998</v>
      </c>
      <c r="AN102" s="161">
        <f>IF($A$2=1,'mil mi val'!AM86,'mil mi val'!AM189)</f>
        <v>0.99819999999999998</v>
      </c>
      <c r="AO102" s="161">
        <f>IF($A$2=1,'mil mi val'!AN86,'mil mi val'!AN189)</f>
        <v>0.99819999999999998</v>
      </c>
      <c r="AP102" s="161">
        <f>IF($A$2=1,'mil mi val'!AO86,'mil mi val'!AO189)</f>
        <v>0.99819999999999998</v>
      </c>
      <c r="AQ102" s="161">
        <f>IF($A$2=1,'mil mi val'!AP86,'mil mi val'!AP189)</f>
        <v>0.99819999999999998</v>
      </c>
      <c r="AR102" s="161">
        <f>IF($A$2=1,'mil mi val'!AQ86,'mil mi val'!AQ189)</f>
        <v>0.99819999999999998</v>
      </c>
      <c r="AS102" s="161">
        <f>IF($A$2=1,'mil mi val'!AR86,'mil mi val'!AR189)</f>
        <v>0.99819999999999998</v>
      </c>
      <c r="AT102" s="161">
        <f>IF($A$2=1,'mil mi val'!AS86,'mil mi val'!AS189)</f>
        <v>0.99819999999999998</v>
      </c>
      <c r="AU102" s="161">
        <f>IF($A$2=1,'mil mi val'!AT86,'mil mi val'!AT189)</f>
        <v>0.99819999999999998</v>
      </c>
      <c r="AV102" s="161">
        <f>IF($A$2=1,'mil mi val'!AU86,'mil mi val'!AU189)</f>
        <v>0.99819999999999998</v>
      </c>
      <c r="AW102" s="161">
        <f>IF($A$2=1,'mil mi val'!AV86,'mil mi val'!AV189)</f>
        <v>0.99819999999999998</v>
      </c>
      <c r="AX102" s="161">
        <f>IF($A$2=1,'mil mi val'!AW86,'mil mi val'!AW189)</f>
        <v>0.99819999999999998</v>
      </c>
      <c r="AY102" s="161">
        <f>IF($A$2=1,'mil mi val'!AX86,'mil mi val'!AX189)</f>
        <v>0.99819999999999998</v>
      </c>
      <c r="AZ102" s="161">
        <f>IF($A$2=1,'mil mi val'!AY86,'mil mi val'!AY189)</f>
        <v>0.99819999999999998</v>
      </c>
      <c r="BA102" s="161">
        <f>IF($A$2=1,'mil mi val'!AZ86,'mil mi val'!AZ189)</f>
        <v>0.99819999999999998</v>
      </c>
      <c r="BB102" s="161">
        <f>IF($A$2=1,'mil mi val'!BA86,'mil mi val'!BA189)</f>
        <v>0.99819999999999998</v>
      </c>
      <c r="BC102" s="161">
        <f>IF($A$2=1,'mil mi val'!BB86,'mil mi val'!BB189)</f>
        <v>0.99819999999999998</v>
      </c>
      <c r="BD102" s="161">
        <f>IF($A$2=1,'mil mi val'!BC86,'mil mi val'!BC189)</f>
        <v>0.99819999999999998</v>
      </c>
      <c r="BE102" s="161">
        <f>IF($A$2=1,'mil mi val'!BD86,'mil mi val'!BD189)</f>
        <v>0.99819999999999998</v>
      </c>
      <c r="BF102" s="161">
        <f>IF($A$2=1,'mil mi val'!BE86,'mil mi val'!BE189)</f>
        <v>0.99819999999999998</v>
      </c>
      <c r="BG102" s="161">
        <f>IF($A$2=1,'mil mi val'!BF86,'mil mi val'!BF189)</f>
        <v>0.99819999999999998</v>
      </c>
      <c r="BH102" s="161">
        <f>IF($A$2=1,'mil mi val'!BG86,'mil mi val'!BG189)</f>
        <v>0.99819999999999998</v>
      </c>
      <c r="BI102" s="161">
        <f>IF($A$2=1,'mil mi val'!BH86,'mil mi val'!BH189)</f>
        <v>0.99819999999999998</v>
      </c>
      <c r="BJ102" s="161">
        <f>IF($A$2=1,'mil mi val'!BI86,'mil mi val'!BI189)</f>
        <v>0.99819999999999998</v>
      </c>
      <c r="BK102" s="161">
        <f>IF($A$2=1,'mil mi val'!BJ86,'mil mi val'!BJ189)</f>
        <v>0.99819999999999998</v>
      </c>
      <c r="BL102" s="161">
        <f>IF($A$2=1,'mil mi val'!BK86,'mil mi val'!BK189)</f>
        <v>0.99819999999999998</v>
      </c>
      <c r="BM102" s="161">
        <f>IF($A$2=1,'mil mi val'!BL86,'mil mi val'!BL189)</f>
        <v>0.99819999999999998</v>
      </c>
      <c r="BN102" s="161">
        <f>IF($A$2=1,'mil mi val'!BM86,'mil mi val'!BM189)</f>
        <v>0.99819999999999998</v>
      </c>
      <c r="BO102" s="161">
        <f>IF($A$2=1,'mil mi val'!BN86,'mil mi val'!BN189)</f>
        <v>0.99819999999999998</v>
      </c>
      <c r="BP102" s="161">
        <f>IF($A$2=1,'mil mi val'!BO86,'mil mi val'!BO189)</f>
        <v>0.99819999999999998</v>
      </c>
      <c r="BQ102" s="161">
        <f>IF($A$2=1,'mil mi val'!BP86,'mil mi val'!BP189)</f>
        <v>0.99819999999999998</v>
      </c>
      <c r="BR102" s="161">
        <f>IF($A$2=1,'mil mi val'!BQ86,'mil mi val'!BQ189)</f>
        <v>0.99819999999999998</v>
      </c>
      <c r="BS102" s="161">
        <f>IF($A$2=1,'mil mi val'!BR86,'mil mi val'!BR189)</f>
        <v>0.99819999999999998</v>
      </c>
      <c r="BT102" s="161">
        <f>IF($A$2=1,'mil mi val'!BS86,'mil mi val'!BS189)</f>
        <v>0.99819999999999998</v>
      </c>
      <c r="BU102" s="161">
        <f>IF($A$2=1,'mil mi val'!BT86,'mil mi val'!BT189)</f>
        <v>0.99819999999999998</v>
      </c>
      <c r="BV102" s="161">
        <f>IF($A$2=1,'mil mi val'!BU86,'mil mi val'!BU189)</f>
        <v>0.99819999999999998</v>
      </c>
      <c r="BW102" s="161">
        <f>IF($A$2=1,'mil mi val'!BV86,'mil mi val'!BV189)</f>
        <v>0.99819999999999998</v>
      </c>
      <c r="BX102" s="161">
        <f>IF($A$2=1,'mil mi val'!BW86,'mil mi val'!BW189)</f>
        <v>0.99819999999999998</v>
      </c>
      <c r="BY102" s="161">
        <f>IF($A$2=1,'mil mi val'!BX86,'mil mi val'!BX189)</f>
        <v>0.99819999999999998</v>
      </c>
      <c r="BZ102" s="161">
        <f>IF($A$2=1,'mil mi val'!BY86,'mil mi val'!BY189)</f>
        <v>0.99819999999999998</v>
      </c>
      <c r="CA102" s="161">
        <f>IF($A$2=1,'mil mi val'!BZ86,'mil mi val'!BZ189)</f>
        <v>0.99819999999999998</v>
      </c>
      <c r="CB102" s="161">
        <f>IF($A$2=1,'mil mi val'!CA86,'mil mi val'!CA189)</f>
        <v>0.99819999999999998</v>
      </c>
      <c r="CC102" s="161">
        <f>IF($A$2=1,'mil mi val'!CB86,'mil mi val'!CB189)</f>
        <v>0.99819999999999998</v>
      </c>
      <c r="CD102" s="161">
        <f>IF($A$2=1,'mil mi val'!CC86,'mil mi val'!CC189)</f>
        <v>0.99819999999999998</v>
      </c>
      <c r="CE102" s="161">
        <f>IF($A$2=1,'mil mi val'!CD86,'mil mi val'!CD189)</f>
        <v>0.99819999999999998</v>
      </c>
      <c r="CF102" s="161">
        <f>IF($A$2=1,'mil mi val'!CE86,'mil mi val'!CE189)</f>
        <v>0.99819999999999998</v>
      </c>
      <c r="CG102" s="161">
        <f>IF($A$2=1,'mil mi val'!CF86,'mil mi val'!CF189)</f>
        <v>0.99819999999999998</v>
      </c>
      <c r="CH102" s="161">
        <f>IF($A$2=1,'mil mi val'!CG86,'mil mi val'!CG189)</f>
        <v>0.99819999999999998</v>
      </c>
      <c r="CI102" s="161">
        <f>IF($A$2=1,'mil mi val'!CH86,'mil mi val'!CH189)</f>
        <v>0.99819999999999998</v>
      </c>
      <c r="CJ102" s="161">
        <f>IF($A$2=1,'mil mi val'!CI86,'mil mi val'!CI189)</f>
        <v>0.99819999999999998</v>
      </c>
      <c r="CK102" s="161">
        <f>IF($A$2=1,'mil mi val'!CJ86,'mil mi val'!CJ189)</f>
        <v>0.99819999999999998</v>
      </c>
      <c r="CL102" s="161">
        <f>IF($A$2=1,'mil mi val'!CK86,'mil mi val'!CK189)</f>
        <v>0.99819999999999998</v>
      </c>
      <c r="CM102" s="161">
        <f>IF($A$2=1,'mil mi val'!CL86,'mil mi val'!CL189)</f>
        <v>0.99819999999999998</v>
      </c>
      <c r="CN102" s="161">
        <f>IF($A$2=1,'mil mi val'!CM86,'mil mi val'!CM189)</f>
        <v>0.99819999999999998</v>
      </c>
      <c r="CO102" s="161">
        <f>IF($A$2=1,'mil mi val'!CN86,'mil mi val'!CN189)</f>
        <v>0.99819999999999998</v>
      </c>
      <c r="CP102" s="161">
        <f>IF($A$2=1,'mil mi val'!CO86,'mil mi val'!CO189)</f>
        <v>0.99819999999999998</v>
      </c>
      <c r="CQ102" s="161">
        <f>IF($A$2=1,'mil mi val'!CP86,'mil mi val'!CP189)</f>
        <v>0.99819999999999998</v>
      </c>
      <c r="CR102" s="161">
        <f>IF($A$2=1,'mil mi val'!CQ86,'mil mi val'!CQ189)</f>
        <v>0.99819999999999998</v>
      </c>
      <c r="CS102" s="161">
        <f>IF($A$2=1,'mil mi val'!CR86,'mil mi val'!CR189)</f>
        <v>0.99819999999999998</v>
      </c>
      <c r="CT102" s="161">
        <f>IF($A$2=1,'mil mi val'!CS86,'mil mi val'!CS189)</f>
        <v>0.99819999999999998</v>
      </c>
      <c r="CU102" s="161">
        <f>IF($A$2=1,'mil mi val'!CT86,'mil mi val'!CT189)</f>
        <v>0.99819999999999998</v>
      </c>
      <c r="CV102" s="161">
        <f>IF($A$2=1,'mil mi val'!CU86,'mil mi val'!CU189)</f>
        <v>0.99819999999999998</v>
      </c>
      <c r="CW102" s="161">
        <f>IF($A$2=1,'mil mi val'!CV86,'mil mi val'!CV189)</f>
        <v>0.99819999999999998</v>
      </c>
      <c r="CX102" s="161">
        <f>IF($A$2=1,'mil mi val'!CW86,'mil mi val'!CW189)</f>
        <v>0.99819999999999998</v>
      </c>
      <c r="CY102" s="161">
        <f>IF($A$2=1,'mil mi val'!CX86,'mil mi val'!CX189)</f>
        <v>0.99819999999999998</v>
      </c>
      <c r="CZ102" s="161">
        <f>IF($A$2=1,'mil mi val'!CY86,'mil mi val'!CY189)</f>
        <v>0.99819999999999998</v>
      </c>
      <c r="DA102" s="161">
        <f>IF($A$2=1,'mil mi val'!CZ86,'mil mi val'!CZ189)</f>
        <v>0.99819999999999998</v>
      </c>
      <c r="DB102" s="161">
        <f>IF($A$2=1,'mil mi val'!DA86,'mil mi val'!DA189)</f>
        <v>0.99819999999999998</v>
      </c>
      <c r="DC102" s="161">
        <f>IF($A$2=1,'mil mi val'!DB86,'mil mi val'!DB189)</f>
        <v>0.99819999999999998</v>
      </c>
      <c r="DD102" s="161">
        <f>IF($A$2=1,'mil mi val'!DC86,'mil mi val'!DC189)</f>
        <v>0</v>
      </c>
      <c r="DE102" s="161">
        <f>IF($A$2=1,'mil mi val'!DD86,'mil mi val'!DD189)</f>
        <v>0</v>
      </c>
      <c r="DF102" s="161">
        <f>IF($A$2=1,'mil mi val'!DE86,'mil mi val'!DE189)</f>
        <v>0</v>
      </c>
    </row>
    <row r="103" spans="2:110" ht="14.5" x14ac:dyDescent="0.35">
      <c r="B103" s="149">
        <v>98</v>
      </c>
      <c r="C103" s="161">
        <f>IF($A$2=1,'mil mi val'!B87,'mil mi val'!B190)</f>
        <v>1</v>
      </c>
      <c r="D103" s="161">
        <f>IF($A$2=1,'mil mi val'!C87,'mil mi val'!C190)</f>
        <v>0.99980000000000002</v>
      </c>
      <c r="E103" s="161">
        <f>IF($A$2=1,'mil mi val'!D87,'mil mi val'!D190)</f>
        <v>0.99850000000000005</v>
      </c>
      <c r="F103" s="161">
        <f>IF($A$2=1,'mil mi val'!E87,'mil mi val'!E190)</f>
        <v>0.99739999999999995</v>
      </c>
      <c r="G103" s="161">
        <f>IF($A$2=1,'mil mi val'!F87,'mil mi val'!F190)</f>
        <v>0.99680000000000002</v>
      </c>
      <c r="H103" s="161">
        <f>IF($A$2=1,'mil mi val'!G87,'mil mi val'!G190)</f>
        <v>0.99650000000000005</v>
      </c>
      <c r="I103" s="161">
        <f>IF($A$2=1,'mil mi val'!H87,'mil mi val'!H190)</f>
        <v>0.99650000000000005</v>
      </c>
      <c r="J103" s="161">
        <f>IF($A$2=1,'mil mi val'!I87,'mil mi val'!I190)</f>
        <v>0.99650000000000005</v>
      </c>
      <c r="K103" s="161">
        <f>IF($A$2=1,'mil mi val'!J87,'mil mi val'!J190)</f>
        <v>0.99639999999999995</v>
      </c>
      <c r="L103" s="161">
        <f>IF($A$2=1,'mil mi val'!K87,'mil mi val'!K190)</f>
        <v>0.99639999999999995</v>
      </c>
      <c r="M103" s="161">
        <f>IF($A$2=1,'mil mi val'!L87,'mil mi val'!L190)</f>
        <v>0.99639999999999995</v>
      </c>
      <c r="N103" s="161">
        <f>IF($A$2=1,'mil mi val'!M87,'mil mi val'!M190)</f>
        <v>0.99639999999999995</v>
      </c>
      <c r="O103" s="161">
        <f>IF($A$2=1,'mil mi val'!N87,'mil mi val'!N190)</f>
        <v>0.99639999999999995</v>
      </c>
      <c r="P103" s="161">
        <f>IF($A$2=1,'mil mi val'!O87,'mil mi val'!O190)</f>
        <v>0.99639999999999995</v>
      </c>
      <c r="Q103" s="161">
        <f>IF($A$2=1,'mil mi val'!P87,'mil mi val'!P190)</f>
        <v>0.99639999999999995</v>
      </c>
      <c r="R103" s="161">
        <f>IF($A$2=1,'mil mi val'!Q87,'mil mi val'!Q190)</f>
        <v>0.99829999999999997</v>
      </c>
      <c r="S103" s="161">
        <f>IF($A$2=1,'mil mi val'!R87,'mil mi val'!R190)</f>
        <v>0.99829999999999997</v>
      </c>
      <c r="T103" s="161">
        <f>IF($A$2=1,'mil mi val'!S87,'mil mi val'!S190)</f>
        <v>0.99829999999999997</v>
      </c>
      <c r="U103" s="161">
        <f>IF($A$2=1,'mil mi val'!T87,'mil mi val'!T190)</f>
        <v>0.99829999999999997</v>
      </c>
      <c r="V103" s="161">
        <f>IF($A$2=1,'mil mi val'!U87,'mil mi val'!U190)</f>
        <v>0.99829999999999997</v>
      </c>
      <c r="W103" s="161">
        <f>IF($A$2=1,'mil mi val'!V87,'mil mi val'!V190)</f>
        <v>0.99829999999999997</v>
      </c>
      <c r="X103" s="161">
        <f>IF($A$2=1,'mil mi val'!W87,'mil mi val'!W190)</f>
        <v>0.99829999999999997</v>
      </c>
      <c r="Y103" s="161">
        <f>IF($A$2=1,'mil mi val'!X87,'mil mi val'!X190)</f>
        <v>0.99829999999999997</v>
      </c>
      <c r="Z103" s="161">
        <f>IF($A$2=1,'mil mi val'!Y87,'mil mi val'!Y190)</f>
        <v>0.99829999999999997</v>
      </c>
      <c r="AA103" s="161">
        <f>IF($A$2=1,'mil mi val'!Z87,'mil mi val'!Z190)</f>
        <v>0.99829999999999997</v>
      </c>
      <c r="AB103" s="161">
        <f>IF($A$2=1,'mil mi val'!AA87,'mil mi val'!AA190)</f>
        <v>0.99829999999999997</v>
      </c>
      <c r="AC103" s="161">
        <f>IF($A$2=1,'mil mi val'!AB87,'mil mi val'!AB190)</f>
        <v>0.99829999999999997</v>
      </c>
      <c r="AD103" s="161">
        <f>IF($A$2=1,'mil mi val'!AC87,'mil mi val'!AC190)</f>
        <v>0.99829999999999997</v>
      </c>
      <c r="AE103" s="161">
        <f>IF($A$2=1,'mil mi val'!AD87,'mil mi val'!AD190)</f>
        <v>0.99829999999999997</v>
      </c>
      <c r="AF103" s="161">
        <f>IF($A$2=1,'mil mi val'!AE87,'mil mi val'!AE190)</f>
        <v>0.99829999999999997</v>
      </c>
      <c r="AG103" s="161">
        <f>IF($A$2=1,'mil mi val'!AF87,'mil mi val'!AF190)</f>
        <v>0.99829999999999997</v>
      </c>
      <c r="AH103" s="161">
        <f>IF($A$2=1,'mil mi val'!AG87,'mil mi val'!AG190)</f>
        <v>0.99829999999999997</v>
      </c>
      <c r="AI103" s="161">
        <f>IF($A$2=1,'mil mi val'!AH87,'mil mi val'!AH190)</f>
        <v>0.99829999999999997</v>
      </c>
      <c r="AJ103" s="161">
        <f>IF($A$2=1,'mil mi val'!AI87,'mil mi val'!AI190)</f>
        <v>0.99829999999999997</v>
      </c>
      <c r="AK103" s="161">
        <f>IF($A$2=1,'mil mi val'!AJ87,'mil mi val'!AJ190)</f>
        <v>0.99829999999999997</v>
      </c>
      <c r="AL103" s="161">
        <f>IF($A$2=1,'mil mi val'!AK87,'mil mi val'!AK190)</f>
        <v>0.99829999999999997</v>
      </c>
      <c r="AM103" s="161">
        <f>IF($A$2=1,'mil mi val'!AL87,'mil mi val'!AL190)</f>
        <v>0.99829999999999997</v>
      </c>
      <c r="AN103" s="161">
        <f>IF($A$2=1,'mil mi val'!AM87,'mil mi val'!AM190)</f>
        <v>0.99829999999999997</v>
      </c>
      <c r="AO103" s="161">
        <f>IF($A$2=1,'mil mi val'!AN87,'mil mi val'!AN190)</f>
        <v>0.99829999999999997</v>
      </c>
      <c r="AP103" s="161">
        <f>IF($A$2=1,'mil mi val'!AO87,'mil mi val'!AO190)</f>
        <v>0.99829999999999997</v>
      </c>
      <c r="AQ103" s="161">
        <f>IF($A$2=1,'mil mi val'!AP87,'mil mi val'!AP190)</f>
        <v>0.99829999999999997</v>
      </c>
      <c r="AR103" s="161">
        <f>IF($A$2=1,'mil mi val'!AQ87,'mil mi val'!AQ190)</f>
        <v>0.99829999999999997</v>
      </c>
      <c r="AS103" s="161">
        <f>IF($A$2=1,'mil mi val'!AR87,'mil mi val'!AR190)</f>
        <v>0.99829999999999997</v>
      </c>
      <c r="AT103" s="161">
        <f>IF($A$2=1,'mil mi val'!AS87,'mil mi val'!AS190)</f>
        <v>0.99829999999999997</v>
      </c>
      <c r="AU103" s="161">
        <f>IF($A$2=1,'mil mi val'!AT87,'mil mi val'!AT190)</f>
        <v>0.99829999999999997</v>
      </c>
      <c r="AV103" s="161">
        <f>IF($A$2=1,'mil mi val'!AU87,'mil mi val'!AU190)</f>
        <v>0.99829999999999997</v>
      </c>
      <c r="AW103" s="161">
        <f>IF($A$2=1,'mil mi val'!AV87,'mil mi val'!AV190)</f>
        <v>0.99829999999999997</v>
      </c>
      <c r="AX103" s="161">
        <f>IF($A$2=1,'mil mi val'!AW87,'mil mi val'!AW190)</f>
        <v>0.99829999999999997</v>
      </c>
      <c r="AY103" s="161">
        <f>IF($A$2=1,'mil mi val'!AX87,'mil mi val'!AX190)</f>
        <v>0.99829999999999997</v>
      </c>
      <c r="AZ103" s="161">
        <f>IF($A$2=1,'mil mi val'!AY87,'mil mi val'!AY190)</f>
        <v>0.99829999999999997</v>
      </c>
      <c r="BA103" s="161">
        <f>IF($A$2=1,'mil mi val'!AZ87,'mil mi val'!AZ190)</f>
        <v>0.99829999999999997</v>
      </c>
      <c r="BB103" s="161">
        <f>IF($A$2=1,'mil mi val'!BA87,'mil mi val'!BA190)</f>
        <v>0.99829999999999997</v>
      </c>
      <c r="BC103" s="161">
        <f>IF($A$2=1,'mil mi val'!BB87,'mil mi val'!BB190)</f>
        <v>0.99829999999999997</v>
      </c>
      <c r="BD103" s="161">
        <f>IF($A$2=1,'mil mi val'!BC87,'mil mi val'!BC190)</f>
        <v>0.99829999999999997</v>
      </c>
      <c r="BE103" s="161">
        <f>IF($A$2=1,'mil mi val'!BD87,'mil mi val'!BD190)</f>
        <v>0.99829999999999997</v>
      </c>
      <c r="BF103" s="161">
        <f>IF($A$2=1,'mil mi val'!BE87,'mil mi val'!BE190)</f>
        <v>0.99829999999999997</v>
      </c>
      <c r="BG103" s="161">
        <f>IF($A$2=1,'mil mi val'!BF87,'mil mi val'!BF190)</f>
        <v>0.99829999999999997</v>
      </c>
      <c r="BH103" s="161">
        <f>IF($A$2=1,'mil mi val'!BG87,'mil mi val'!BG190)</f>
        <v>0.99829999999999997</v>
      </c>
      <c r="BI103" s="161">
        <f>IF($A$2=1,'mil mi val'!BH87,'mil mi val'!BH190)</f>
        <v>0.99829999999999997</v>
      </c>
      <c r="BJ103" s="161">
        <f>IF($A$2=1,'mil mi val'!BI87,'mil mi val'!BI190)</f>
        <v>0.99829999999999997</v>
      </c>
      <c r="BK103" s="161">
        <f>IF($A$2=1,'mil mi val'!BJ87,'mil mi val'!BJ190)</f>
        <v>0.99829999999999997</v>
      </c>
      <c r="BL103" s="161">
        <f>IF($A$2=1,'mil mi val'!BK87,'mil mi val'!BK190)</f>
        <v>0.99829999999999997</v>
      </c>
      <c r="BM103" s="161">
        <f>IF($A$2=1,'mil mi val'!BL87,'mil mi val'!BL190)</f>
        <v>0.99829999999999997</v>
      </c>
      <c r="BN103" s="161">
        <f>IF($A$2=1,'mil mi val'!BM87,'mil mi val'!BM190)</f>
        <v>0.99829999999999997</v>
      </c>
      <c r="BO103" s="161">
        <f>IF($A$2=1,'mil mi val'!BN87,'mil mi val'!BN190)</f>
        <v>0.99829999999999997</v>
      </c>
      <c r="BP103" s="161">
        <f>IF($A$2=1,'mil mi val'!BO87,'mil mi val'!BO190)</f>
        <v>0.99829999999999997</v>
      </c>
      <c r="BQ103" s="161">
        <f>IF($A$2=1,'mil mi val'!BP87,'mil mi val'!BP190)</f>
        <v>0.99829999999999997</v>
      </c>
      <c r="BR103" s="161">
        <f>IF($A$2=1,'mil mi val'!BQ87,'mil mi val'!BQ190)</f>
        <v>0.99829999999999997</v>
      </c>
      <c r="BS103" s="161">
        <f>IF($A$2=1,'mil mi val'!BR87,'mil mi val'!BR190)</f>
        <v>0.99829999999999997</v>
      </c>
      <c r="BT103" s="161">
        <f>IF($A$2=1,'mil mi val'!BS87,'mil mi val'!BS190)</f>
        <v>0.99829999999999997</v>
      </c>
      <c r="BU103" s="161">
        <f>IF($A$2=1,'mil mi val'!BT87,'mil mi val'!BT190)</f>
        <v>0.99829999999999997</v>
      </c>
      <c r="BV103" s="161">
        <f>IF($A$2=1,'mil mi val'!BU87,'mil mi val'!BU190)</f>
        <v>0.99829999999999997</v>
      </c>
      <c r="BW103" s="161">
        <f>IF($A$2=1,'mil mi val'!BV87,'mil mi val'!BV190)</f>
        <v>0.99829999999999997</v>
      </c>
      <c r="BX103" s="161">
        <f>IF($A$2=1,'mil mi val'!BW87,'mil mi val'!BW190)</f>
        <v>0.99829999999999997</v>
      </c>
      <c r="BY103" s="161">
        <f>IF($A$2=1,'mil mi val'!BX87,'mil mi val'!BX190)</f>
        <v>0.99829999999999997</v>
      </c>
      <c r="BZ103" s="161">
        <f>IF($A$2=1,'mil mi val'!BY87,'mil mi val'!BY190)</f>
        <v>0.99829999999999997</v>
      </c>
      <c r="CA103" s="161">
        <f>IF($A$2=1,'mil mi val'!BZ87,'mil mi val'!BZ190)</f>
        <v>0.99829999999999997</v>
      </c>
      <c r="CB103" s="161">
        <f>IF($A$2=1,'mil mi val'!CA87,'mil mi val'!CA190)</f>
        <v>0.99829999999999997</v>
      </c>
      <c r="CC103" s="161">
        <f>IF($A$2=1,'mil mi val'!CB87,'mil mi val'!CB190)</f>
        <v>0.99829999999999997</v>
      </c>
      <c r="CD103" s="161">
        <f>IF($A$2=1,'mil mi val'!CC87,'mil mi val'!CC190)</f>
        <v>0.99829999999999997</v>
      </c>
      <c r="CE103" s="161">
        <f>IF($A$2=1,'mil mi val'!CD87,'mil mi val'!CD190)</f>
        <v>0.99829999999999997</v>
      </c>
      <c r="CF103" s="161">
        <f>IF($A$2=1,'mil mi val'!CE87,'mil mi val'!CE190)</f>
        <v>0.99829999999999997</v>
      </c>
      <c r="CG103" s="161">
        <f>IF($A$2=1,'mil mi val'!CF87,'mil mi val'!CF190)</f>
        <v>0.99829999999999997</v>
      </c>
      <c r="CH103" s="161">
        <f>IF($A$2=1,'mil mi val'!CG87,'mil mi val'!CG190)</f>
        <v>0.99829999999999997</v>
      </c>
      <c r="CI103" s="161">
        <f>IF($A$2=1,'mil mi val'!CH87,'mil mi val'!CH190)</f>
        <v>0.99829999999999997</v>
      </c>
      <c r="CJ103" s="161">
        <f>IF($A$2=1,'mil mi val'!CI87,'mil mi val'!CI190)</f>
        <v>0.99829999999999997</v>
      </c>
      <c r="CK103" s="161">
        <f>IF($A$2=1,'mil mi val'!CJ87,'mil mi val'!CJ190)</f>
        <v>0.99829999999999997</v>
      </c>
      <c r="CL103" s="161">
        <f>IF($A$2=1,'mil mi val'!CK87,'mil mi val'!CK190)</f>
        <v>0.99829999999999997</v>
      </c>
      <c r="CM103" s="161">
        <f>IF($A$2=1,'mil mi val'!CL87,'mil mi val'!CL190)</f>
        <v>0.99829999999999997</v>
      </c>
      <c r="CN103" s="161">
        <f>IF($A$2=1,'mil mi val'!CM87,'mil mi val'!CM190)</f>
        <v>0.99829999999999997</v>
      </c>
      <c r="CO103" s="161">
        <f>IF($A$2=1,'mil mi val'!CN87,'mil mi val'!CN190)</f>
        <v>0.99829999999999997</v>
      </c>
      <c r="CP103" s="161">
        <f>IF($A$2=1,'mil mi val'!CO87,'mil mi val'!CO190)</f>
        <v>0.99829999999999997</v>
      </c>
      <c r="CQ103" s="161">
        <f>IF($A$2=1,'mil mi val'!CP87,'mil mi val'!CP190)</f>
        <v>0.99829999999999997</v>
      </c>
      <c r="CR103" s="161">
        <f>IF($A$2=1,'mil mi val'!CQ87,'mil mi val'!CQ190)</f>
        <v>0.99829999999999997</v>
      </c>
      <c r="CS103" s="161">
        <f>IF($A$2=1,'mil mi val'!CR87,'mil mi val'!CR190)</f>
        <v>0.99829999999999997</v>
      </c>
      <c r="CT103" s="161">
        <f>IF($A$2=1,'mil mi val'!CS87,'mil mi val'!CS190)</f>
        <v>0.99829999999999997</v>
      </c>
      <c r="CU103" s="161">
        <f>IF($A$2=1,'mil mi val'!CT87,'mil mi val'!CT190)</f>
        <v>0.99829999999999997</v>
      </c>
      <c r="CV103" s="161">
        <f>IF($A$2=1,'mil mi val'!CU87,'mil mi val'!CU190)</f>
        <v>0.99829999999999997</v>
      </c>
      <c r="CW103" s="161">
        <f>IF($A$2=1,'mil mi val'!CV87,'mil mi val'!CV190)</f>
        <v>0.99829999999999997</v>
      </c>
      <c r="CX103" s="161">
        <f>IF($A$2=1,'mil mi val'!CW87,'mil mi val'!CW190)</f>
        <v>0.99829999999999997</v>
      </c>
      <c r="CY103" s="161">
        <f>IF($A$2=1,'mil mi val'!CX87,'mil mi val'!CX190)</f>
        <v>0.99829999999999997</v>
      </c>
      <c r="CZ103" s="161">
        <f>IF($A$2=1,'mil mi val'!CY87,'mil mi val'!CY190)</f>
        <v>0.99829999999999997</v>
      </c>
      <c r="DA103" s="161">
        <f>IF($A$2=1,'mil mi val'!CZ87,'mil mi val'!CZ190)</f>
        <v>0.99829999999999997</v>
      </c>
      <c r="DB103" s="161">
        <f>IF($A$2=1,'mil mi val'!DA87,'mil mi val'!DA190)</f>
        <v>0.99829999999999997</v>
      </c>
      <c r="DC103" s="161">
        <f>IF($A$2=1,'mil mi val'!DB87,'mil mi val'!DB190)</f>
        <v>0.99829999999999997</v>
      </c>
      <c r="DD103" s="161">
        <f>IF($A$2=1,'mil mi val'!DC87,'mil mi val'!DC190)</f>
        <v>0</v>
      </c>
      <c r="DE103" s="161">
        <f>IF($A$2=1,'mil mi val'!DD87,'mil mi val'!DD190)</f>
        <v>0</v>
      </c>
      <c r="DF103" s="161">
        <f>IF($A$2=1,'mil mi val'!DE87,'mil mi val'!DE190)</f>
        <v>0</v>
      </c>
    </row>
    <row r="104" spans="2:110" ht="14.5" x14ac:dyDescent="0.35">
      <c r="B104" s="149">
        <v>99</v>
      </c>
      <c r="C104" s="161">
        <f>IF($A$2=1,'mil mi val'!B88,'mil mi val'!B191)</f>
        <v>1</v>
      </c>
      <c r="D104" s="161">
        <f>IF($A$2=1,'mil mi val'!C88,'mil mi val'!C191)</f>
        <v>1.0008999999999999</v>
      </c>
      <c r="E104" s="161">
        <f>IF($A$2=1,'mil mi val'!D88,'mil mi val'!D191)</f>
        <v>0.99919999999999998</v>
      </c>
      <c r="F104" s="161">
        <f>IF($A$2=1,'mil mi val'!E88,'mil mi val'!E191)</f>
        <v>0.99790000000000001</v>
      </c>
      <c r="G104" s="161">
        <f>IF($A$2=1,'mil mi val'!F88,'mil mi val'!F191)</f>
        <v>0.997</v>
      </c>
      <c r="H104" s="161">
        <f>IF($A$2=1,'mil mi val'!G88,'mil mi val'!G191)</f>
        <v>0.99670000000000003</v>
      </c>
      <c r="I104" s="161">
        <f>IF($A$2=1,'mil mi val'!H88,'mil mi val'!H191)</f>
        <v>0.99660000000000004</v>
      </c>
      <c r="J104" s="161">
        <f>IF($A$2=1,'mil mi val'!I88,'mil mi val'!I191)</f>
        <v>0.99660000000000004</v>
      </c>
      <c r="K104" s="161">
        <f>IF($A$2=1,'mil mi val'!J88,'mil mi val'!J191)</f>
        <v>0.99660000000000004</v>
      </c>
      <c r="L104" s="161">
        <f>IF($A$2=1,'mil mi val'!K88,'mil mi val'!K191)</f>
        <v>0.99660000000000004</v>
      </c>
      <c r="M104" s="161">
        <f>IF($A$2=1,'mil mi val'!L88,'mil mi val'!L191)</f>
        <v>0.99660000000000004</v>
      </c>
      <c r="N104" s="161">
        <f>IF($A$2=1,'mil mi val'!M88,'mil mi val'!M191)</f>
        <v>0.99660000000000004</v>
      </c>
      <c r="O104" s="161">
        <f>IF($A$2=1,'mil mi val'!N88,'mil mi val'!N191)</f>
        <v>0.99660000000000004</v>
      </c>
      <c r="P104" s="161">
        <f>IF($A$2=1,'mil mi val'!O88,'mil mi val'!O191)</f>
        <v>0.99660000000000004</v>
      </c>
      <c r="Q104" s="161">
        <f>IF($A$2=1,'mil mi val'!P88,'mil mi val'!P191)</f>
        <v>0.99650000000000005</v>
      </c>
      <c r="R104" s="161">
        <f>IF($A$2=1,'mil mi val'!Q88,'mil mi val'!Q191)</f>
        <v>0.99839999999999995</v>
      </c>
      <c r="S104" s="161">
        <f>IF($A$2=1,'mil mi val'!R88,'mil mi val'!R191)</f>
        <v>0.99839999999999995</v>
      </c>
      <c r="T104" s="161">
        <f>IF($A$2=1,'mil mi val'!S88,'mil mi val'!S191)</f>
        <v>0.99839999999999995</v>
      </c>
      <c r="U104" s="161">
        <f>IF($A$2=1,'mil mi val'!T88,'mil mi val'!T191)</f>
        <v>0.99839999999999995</v>
      </c>
      <c r="V104" s="161">
        <f>IF($A$2=1,'mil mi val'!U88,'mil mi val'!U191)</f>
        <v>0.99839999999999995</v>
      </c>
      <c r="W104" s="161">
        <f>IF($A$2=1,'mil mi val'!V88,'mil mi val'!V191)</f>
        <v>0.99839999999999995</v>
      </c>
      <c r="X104" s="161">
        <f>IF($A$2=1,'mil mi val'!W88,'mil mi val'!W191)</f>
        <v>0.99839999999999995</v>
      </c>
      <c r="Y104" s="161">
        <f>IF($A$2=1,'mil mi val'!X88,'mil mi val'!X191)</f>
        <v>0.99839999999999995</v>
      </c>
      <c r="Z104" s="161">
        <f>IF($A$2=1,'mil mi val'!Y88,'mil mi val'!Y191)</f>
        <v>0.99839999999999995</v>
      </c>
      <c r="AA104" s="161">
        <f>IF($A$2=1,'mil mi val'!Z88,'mil mi val'!Z191)</f>
        <v>0.99839999999999995</v>
      </c>
      <c r="AB104" s="161">
        <f>IF($A$2=1,'mil mi val'!AA88,'mil mi val'!AA191)</f>
        <v>0.99839999999999995</v>
      </c>
      <c r="AC104" s="161">
        <f>IF($A$2=1,'mil mi val'!AB88,'mil mi val'!AB191)</f>
        <v>0.99839999999999995</v>
      </c>
      <c r="AD104" s="161">
        <f>IF($A$2=1,'mil mi val'!AC88,'mil mi val'!AC191)</f>
        <v>0.99839999999999995</v>
      </c>
      <c r="AE104" s="161">
        <f>IF($A$2=1,'mil mi val'!AD88,'mil mi val'!AD191)</f>
        <v>0.99839999999999995</v>
      </c>
      <c r="AF104" s="161">
        <f>IF($A$2=1,'mil mi val'!AE88,'mil mi val'!AE191)</f>
        <v>0.99839999999999995</v>
      </c>
      <c r="AG104" s="161">
        <f>IF($A$2=1,'mil mi val'!AF88,'mil mi val'!AF191)</f>
        <v>0.99839999999999995</v>
      </c>
      <c r="AH104" s="161">
        <f>IF($A$2=1,'mil mi val'!AG88,'mil mi val'!AG191)</f>
        <v>0.99839999999999995</v>
      </c>
      <c r="AI104" s="161">
        <f>IF($A$2=1,'mil mi val'!AH88,'mil mi val'!AH191)</f>
        <v>0.99839999999999995</v>
      </c>
      <c r="AJ104" s="161">
        <f>IF($A$2=1,'mil mi val'!AI88,'mil mi val'!AI191)</f>
        <v>0.99839999999999995</v>
      </c>
      <c r="AK104" s="161">
        <f>IF($A$2=1,'mil mi val'!AJ88,'mil mi val'!AJ191)</f>
        <v>0.99839999999999995</v>
      </c>
      <c r="AL104" s="161">
        <f>IF($A$2=1,'mil mi val'!AK88,'mil mi val'!AK191)</f>
        <v>0.99839999999999995</v>
      </c>
      <c r="AM104" s="161">
        <f>IF($A$2=1,'mil mi val'!AL88,'mil mi val'!AL191)</f>
        <v>0.99839999999999995</v>
      </c>
      <c r="AN104" s="161">
        <f>IF($A$2=1,'mil mi val'!AM88,'mil mi val'!AM191)</f>
        <v>0.99839999999999995</v>
      </c>
      <c r="AO104" s="161">
        <f>IF($A$2=1,'mil mi val'!AN88,'mil mi val'!AN191)</f>
        <v>0.99839999999999995</v>
      </c>
      <c r="AP104" s="161">
        <f>IF($A$2=1,'mil mi val'!AO88,'mil mi val'!AO191)</f>
        <v>0.99839999999999995</v>
      </c>
      <c r="AQ104" s="161">
        <f>IF($A$2=1,'mil mi val'!AP88,'mil mi val'!AP191)</f>
        <v>0.99839999999999995</v>
      </c>
      <c r="AR104" s="161">
        <f>IF($A$2=1,'mil mi val'!AQ88,'mil mi val'!AQ191)</f>
        <v>0.99839999999999995</v>
      </c>
      <c r="AS104" s="161">
        <f>IF($A$2=1,'mil mi val'!AR88,'mil mi val'!AR191)</f>
        <v>0.99839999999999995</v>
      </c>
      <c r="AT104" s="161">
        <f>IF($A$2=1,'mil mi val'!AS88,'mil mi val'!AS191)</f>
        <v>0.99839999999999995</v>
      </c>
      <c r="AU104" s="161">
        <f>IF($A$2=1,'mil mi val'!AT88,'mil mi val'!AT191)</f>
        <v>0.99839999999999995</v>
      </c>
      <c r="AV104" s="161">
        <f>IF($A$2=1,'mil mi val'!AU88,'mil mi val'!AU191)</f>
        <v>0.99839999999999995</v>
      </c>
      <c r="AW104" s="161">
        <f>IF($A$2=1,'mil mi val'!AV88,'mil mi val'!AV191)</f>
        <v>0.99839999999999995</v>
      </c>
      <c r="AX104" s="161">
        <f>IF($A$2=1,'mil mi val'!AW88,'mil mi val'!AW191)</f>
        <v>0.99839999999999995</v>
      </c>
      <c r="AY104" s="161">
        <f>IF($A$2=1,'mil mi val'!AX88,'mil mi val'!AX191)</f>
        <v>0.99839999999999995</v>
      </c>
      <c r="AZ104" s="161">
        <f>IF($A$2=1,'mil mi val'!AY88,'mil mi val'!AY191)</f>
        <v>0.99839999999999995</v>
      </c>
      <c r="BA104" s="161">
        <f>IF($A$2=1,'mil mi val'!AZ88,'mil mi val'!AZ191)</f>
        <v>0.99839999999999995</v>
      </c>
      <c r="BB104" s="161">
        <f>IF($A$2=1,'mil mi val'!BA88,'mil mi val'!BA191)</f>
        <v>0.99839999999999995</v>
      </c>
      <c r="BC104" s="161">
        <f>IF($A$2=1,'mil mi val'!BB88,'mil mi val'!BB191)</f>
        <v>0.99839999999999995</v>
      </c>
      <c r="BD104" s="161">
        <f>IF($A$2=1,'mil mi val'!BC88,'mil mi val'!BC191)</f>
        <v>0.99839999999999995</v>
      </c>
      <c r="BE104" s="161">
        <f>IF($A$2=1,'mil mi val'!BD88,'mil mi val'!BD191)</f>
        <v>0.99839999999999995</v>
      </c>
      <c r="BF104" s="161">
        <f>IF($A$2=1,'mil mi val'!BE88,'mil mi val'!BE191)</f>
        <v>0.99839999999999995</v>
      </c>
      <c r="BG104" s="161">
        <f>IF($A$2=1,'mil mi val'!BF88,'mil mi val'!BF191)</f>
        <v>0.99839999999999995</v>
      </c>
      <c r="BH104" s="161">
        <f>IF($A$2=1,'mil mi val'!BG88,'mil mi val'!BG191)</f>
        <v>0.99839999999999995</v>
      </c>
      <c r="BI104" s="161">
        <f>IF($A$2=1,'mil mi val'!BH88,'mil mi val'!BH191)</f>
        <v>0.99839999999999995</v>
      </c>
      <c r="BJ104" s="161">
        <f>IF($A$2=1,'mil mi val'!BI88,'mil mi val'!BI191)</f>
        <v>0.99839999999999995</v>
      </c>
      <c r="BK104" s="161">
        <f>IF($A$2=1,'mil mi val'!BJ88,'mil mi val'!BJ191)</f>
        <v>0.99839999999999995</v>
      </c>
      <c r="BL104" s="161">
        <f>IF($A$2=1,'mil mi val'!BK88,'mil mi val'!BK191)</f>
        <v>0.99839999999999995</v>
      </c>
      <c r="BM104" s="161">
        <f>IF($A$2=1,'mil mi val'!BL88,'mil mi val'!BL191)</f>
        <v>0.99839999999999995</v>
      </c>
      <c r="BN104" s="161">
        <f>IF($A$2=1,'mil mi val'!BM88,'mil mi val'!BM191)</f>
        <v>0.99839999999999995</v>
      </c>
      <c r="BO104" s="161">
        <f>IF($A$2=1,'mil mi val'!BN88,'mil mi val'!BN191)</f>
        <v>0.99839999999999995</v>
      </c>
      <c r="BP104" s="161">
        <f>IF($A$2=1,'mil mi val'!BO88,'mil mi val'!BO191)</f>
        <v>0.99839999999999995</v>
      </c>
      <c r="BQ104" s="161">
        <f>IF($A$2=1,'mil mi val'!BP88,'mil mi val'!BP191)</f>
        <v>0.99839999999999995</v>
      </c>
      <c r="BR104" s="161">
        <f>IF($A$2=1,'mil mi val'!BQ88,'mil mi val'!BQ191)</f>
        <v>0.99839999999999995</v>
      </c>
      <c r="BS104" s="161">
        <f>IF($A$2=1,'mil mi val'!BR88,'mil mi val'!BR191)</f>
        <v>0.99839999999999995</v>
      </c>
      <c r="BT104" s="161">
        <f>IF($A$2=1,'mil mi val'!BS88,'mil mi val'!BS191)</f>
        <v>0.99839999999999995</v>
      </c>
      <c r="BU104" s="161">
        <f>IF($A$2=1,'mil mi val'!BT88,'mil mi val'!BT191)</f>
        <v>0.99839999999999995</v>
      </c>
      <c r="BV104" s="161">
        <f>IF($A$2=1,'mil mi val'!BU88,'mil mi val'!BU191)</f>
        <v>0.99839999999999995</v>
      </c>
      <c r="BW104" s="161">
        <f>IF($A$2=1,'mil mi val'!BV88,'mil mi val'!BV191)</f>
        <v>0.99839999999999995</v>
      </c>
      <c r="BX104" s="161">
        <f>IF($A$2=1,'mil mi val'!BW88,'mil mi val'!BW191)</f>
        <v>0.99839999999999995</v>
      </c>
      <c r="BY104" s="161">
        <f>IF($A$2=1,'mil mi val'!BX88,'mil mi val'!BX191)</f>
        <v>0.99839999999999995</v>
      </c>
      <c r="BZ104" s="161">
        <f>IF($A$2=1,'mil mi val'!BY88,'mil mi val'!BY191)</f>
        <v>0.99839999999999995</v>
      </c>
      <c r="CA104" s="161">
        <f>IF($A$2=1,'mil mi val'!BZ88,'mil mi val'!BZ191)</f>
        <v>0.99839999999999995</v>
      </c>
      <c r="CB104" s="161">
        <f>IF($A$2=1,'mil mi val'!CA88,'mil mi val'!CA191)</f>
        <v>0.99839999999999995</v>
      </c>
      <c r="CC104" s="161">
        <f>IF($A$2=1,'mil mi val'!CB88,'mil mi val'!CB191)</f>
        <v>0.99839999999999995</v>
      </c>
      <c r="CD104" s="161">
        <f>IF($A$2=1,'mil mi val'!CC88,'mil mi val'!CC191)</f>
        <v>0.99839999999999995</v>
      </c>
      <c r="CE104" s="161">
        <f>IF($A$2=1,'mil mi val'!CD88,'mil mi val'!CD191)</f>
        <v>0.99839999999999995</v>
      </c>
      <c r="CF104" s="161">
        <f>IF($A$2=1,'mil mi val'!CE88,'mil mi val'!CE191)</f>
        <v>0.99839999999999995</v>
      </c>
      <c r="CG104" s="161">
        <f>IF($A$2=1,'mil mi val'!CF88,'mil mi val'!CF191)</f>
        <v>0.99839999999999995</v>
      </c>
      <c r="CH104" s="161">
        <f>IF($A$2=1,'mil mi val'!CG88,'mil mi val'!CG191)</f>
        <v>0.99839999999999995</v>
      </c>
      <c r="CI104" s="161">
        <f>IF($A$2=1,'mil mi val'!CH88,'mil mi val'!CH191)</f>
        <v>0.99839999999999995</v>
      </c>
      <c r="CJ104" s="161">
        <f>IF($A$2=1,'mil mi val'!CI88,'mil mi val'!CI191)</f>
        <v>0.99839999999999995</v>
      </c>
      <c r="CK104" s="161">
        <f>IF($A$2=1,'mil mi val'!CJ88,'mil mi val'!CJ191)</f>
        <v>0.99839999999999995</v>
      </c>
      <c r="CL104" s="161">
        <f>IF($A$2=1,'mil mi val'!CK88,'mil mi val'!CK191)</f>
        <v>0.99839999999999995</v>
      </c>
      <c r="CM104" s="161">
        <f>IF($A$2=1,'mil mi val'!CL88,'mil mi val'!CL191)</f>
        <v>0.99839999999999995</v>
      </c>
      <c r="CN104" s="161">
        <f>IF($A$2=1,'mil mi val'!CM88,'mil mi val'!CM191)</f>
        <v>0.99839999999999995</v>
      </c>
      <c r="CO104" s="161">
        <f>IF($A$2=1,'mil mi val'!CN88,'mil mi val'!CN191)</f>
        <v>0.99839999999999995</v>
      </c>
      <c r="CP104" s="161">
        <f>IF($A$2=1,'mil mi val'!CO88,'mil mi val'!CO191)</f>
        <v>0.99839999999999995</v>
      </c>
      <c r="CQ104" s="161">
        <f>IF($A$2=1,'mil mi val'!CP88,'mil mi val'!CP191)</f>
        <v>0.99839999999999995</v>
      </c>
      <c r="CR104" s="161">
        <f>IF($A$2=1,'mil mi val'!CQ88,'mil mi val'!CQ191)</f>
        <v>0.99839999999999995</v>
      </c>
      <c r="CS104" s="161">
        <f>IF($A$2=1,'mil mi val'!CR88,'mil mi val'!CR191)</f>
        <v>0.99839999999999995</v>
      </c>
      <c r="CT104" s="161">
        <f>IF($A$2=1,'mil mi val'!CS88,'mil mi val'!CS191)</f>
        <v>0.99839999999999995</v>
      </c>
      <c r="CU104" s="161">
        <f>IF($A$2=1,'mil mi val'!CT88,'mil mi val'!CT191)</f>
        <v>0.99839999999999995</v>
      </c>
      <c r="CV104" s="161">
        <f>IF($A$2=1,'mil mi val'!CU88,'mil mi val'!CU191)</f>
        <v>0.99839999999999995</v>
      </c>
      <c r="CW104" s="161">
        <f>IF($A$2=1,'mil mi val'!CV88,'mil mi val'!CV191)</f>
        <v>0.99839999999999995</v>
      </c>
      <c r="CX104" s="161">
        <f>IF($A$2=1,'mil mi val'!CW88,'mil mi val'!CW191)</f>
        <v>0.99839999999999995</v>
      </c>
      <c r="CY104" s="161">
        <f>IF($A$2=1,'mil mi val'!CX88,'mil mi val'!CX191)</f>
        <v>0.99839999999999995</v>
      </c>
      <c r="CZ104" s="161">
        <f>IF($A$2=1,'mil mi val'!CY88,'mil mi val'!CY191)</f>
        <v>0.99839999999999995</v>
      </c>
      <c r="DA104" s="161">
        <f>IF($A$2=1,'mil mi val'!CZ88,'mil mi val'!CZ191)</f>
        <v>0.99839999999999995</v>
      </c>
      <c r="DB104" s="161">
        <f>IF($A$2=1,'mil mi val'!DA88,'mil mi val'!DA191)</f>
        <v>0.99839999999999995</v>
      </c>
      <c r="DC104" s="161">
        <f>IF($A$2=1,'mil mi val'!DB88,'mil mi val'!DB191)</f>
        <v>0.99839999999999995</v>
      </c>
      <c r="DD104" s="161">
        <f>IF($A$2=1,'mil mi val'!DC88,'mil mi val'!DC191)</f>
        <v>0</v>
      </c>
      <c r="DE104" s="161">
        <f>IF($A$2=1,'mil mi val'!DD88,'mil mi val'!DD191)</f>
        <v>0</v>
      </c>
      <c r="DF104" s="161">
        <f>IF($A$2=1,'mil mi val'!DE88,'mil mi val'!DE191)</f>
        <v>0</v>
      </c>
    </row>
    <row r="105" spans="2:110" ht="14.5" x14ac:dyDescent="0.35">
      <c r="B105" s="149">
        <v>100</v>
      </c>
      <c r="C105" s="161">
        <f>IF($A$2=1,'mil mi val'!B89,'mil mi val'!B192)</f>
        <v>1</v>
      </c>
      <c r="D105" s="161">
        <f>IF($A$2=1,'mil mi val'!C89,'mil mi val'!C192)</f>
        <v>1.0022</v>
      </c>
      <c r="E105" s="161">
        <f>IF($A$2=1,'mil mi val'!D89,'mil mi val'!D192)</f>
        <v>1.0001</v>
      </c>
      <c r="F105" s="161">
        <f>IF($A$2=1,'mil mi val'!E89,'mil mi val'!E192)</f>
        <v>0.99839999999999995</v>
      </c>
      <c r="G105" s="161">
        <f>IF($A$2=1,'mil mi val'!F89,'mil mi val'!F192)</f>
        <v>0.99729999999999996</v>
      </c>
      <c r="H105" s="161">
        <f>IF($A$2=1,'mil mi val'!G89,'mil mi val'!G192)</f>
        <v>0.99690000000000001</v>
      </c>
      <c r="I105" s="161">
        <f>IF($A$2=1,'mil mi val'!H89,'mil mi val'!H192)</f>
        <v>0.99680000000000002</v>
      </c>
      <c r="J105" s="161">
        <f>IF($A$2=1,'mil mi val'!I89,'mil mi val'!I192)</f>
        <v>0.99670000000000003</v>
      </c>
      <c r="K105" s="161">
        <f>IF($A$2=1,'mil mi val'!J89,'mil mi val'!J192)</f>
        <v>0.99670000000000003</v>
      </c>
      <c r="L105" s="161">
        <f>IF($A$2=1,'mil mi val'!K89,'mil mi val'!K192)</f>
        <v>0.99670000000000003</v>
      </c>
      <c r="M105" s="161">
        <f>IF($A$2=1,'mil mi val'!L89,'mil mi val'!L192)</f>
        <v>0.99670000000000003</v>
      </c>
      <c r="N105" s="161">
        <f>IF($A$2=1,'mil mi val'!M89,'mil mi val'!M192)</f>
        <v>0.99670000000000003</v>
      </c>
      <c r="O105" s="161">
        <f>IF($A$2=1,'mil mi val'!N89,'mil mi val'!N192)</f>
        <v>0.99670000000000003</v>
      </c>
      <c r="P105" s="161">
        <f>IF($A$2=1,'mil mi val'!O89,'mil mi val'!O192)</f>
        <v>0.99670000000000003</v>
      </c>
      <c r="Q105" s="161">
        <f>IF($A$2=1,'mil mi val'!P89,'mil mi val'!P192)</f>
        <v>0.99660000000000004</v>
      </c>
      <c r="R105" s="161">
        <f>IF($A$2=1,'mil mi val'!Q89,'mil mi val'!Q192)</f>
        <v>0.99850000000000005</v>
      </c>
      <c r="S105" s="161">
        <f>IF($A$2=1,'mil mi val'!R89,'mil mi val'!R192)</f>
        <v>0.99850000000000005</v>
      </c>
      <c r="T105" s="161">
        <f>IF($A$2=1,'mil mi val'!S89,'mil mi val'!S192)</f>
        <v>0.99850000000000005</v>
      </c>
      <c r="U105" s="161">
        <f>IF($A$2=1,'mil mi val'!T89,'mil mi val'!T192)</f>
        <v>0.99850000000000005</v>
      </c>
      <c r="V105" s="161">
        <f>IF($A$2=1,'mil mi val'!U89,'mil mi val'!U192)</f>
        <v>0.99850000000000005</v>
      </c>
      <c r="W105" s="161">
        <f>IF($A$2=1,'mil mi val'!V89,'mil mi val'!V192)</f>
        <v>0.99850000000000005</v>
      </c>
      <c r="X105" s="161">
        <f>IF($A$2=1,'mil mi val'!W89,'mil mi val'!W192)</f>
        <v>0.99850000000000005</v>
      </c>
      <c r="Y105" s="161">
        <f>IF($A$2=1,'mil mi val'!X89,'mil mi val'!X192)</f>
        <v>0.99850000000000005</v>
      </c>
      <c r="Z105" s="161">
        <f>IF($A$2=1,'mil mi val'!Y89,'mil mi val'!Y192)</f>
        <v>0.99850000000000005</v>
      </c>
      <c r="AA105" s="161">
        <f>IF($A$2=1,'mil mi val'!Z89,'mil mi val'!Z192)</f>
        <v>0.99850000000000005</v>
      </c>
      <c r="AB105" s="161">
        <f>IF($A$2=1,'mil mi val'!AA89,'mil mi val'!AA192)</f>
        <v>0.99850000000000005</v>
      </c>
      <c r="AC105" s="161">
        <f>IF($A$2=1,'mil mi val'!AB89,'mil mi val'!AB192)</f>
        <v>0.99850000000000005</v>
      </c>
      <c r="AD105" s="161">
        <f>IF($A$2=1,'mil mi val'!AC89,'mil mi val'!AC192)</f>
        <v>0.99850000000000005</v>
      </c>
      <c r="AE105" s="161">
        <f>IF($A$2=1,'mil mi val'!AD89,'mil mi val'!AD192)</f>
        <v>0.99850000000000005</v>
      </c>
      <c r="AF105" s="161">
        <f>IF($A$2=1,'mil mi val'!AE89,'mil mi val'!AE192)</f>
        <v>0.99850000000000005</v>
      </c>
      <c r="AG105" s="161">
        <f>IF($A$2=1,'mil mi val'!AF89,'mil mi val'!AF192)</f>
        <v>0.99850000000000005</v>
      </c>
      <c r="AH105" s="161">
        <f>IF($A$2=1,'mil mi val'!AG89,'mil mi val'!AG192)</f>
        <v>0.99850000000000005</v>
      </c>
      <c r="AI105" s="161">
        <f>IF($A$2=1,'mil mi val'!AH89,'mil mi val'!AH192)</f>
        <v>0.99850000000000005</v>
      </c>
      <c r="AJ105" s="161">
        <f>IF($A$2=1,'mil mi val'!AI89,'mil mi val'!AI192)</f>
        <v>0.99850000000000005</v>
      </c>
      <c r="AK105" s="161">
        <f>IF($A$2=1,'mil mi val'!AJ89,'mil mi val'!AJ192)</f>
        <v>0.99850000000000005</v>
      </c>
      <c r="AL105" s="161">
        <f>IF($A$2=1,'mil mi val'!AK89,'mil mi val'!AK192)</f>
        <v>0.99850000000000005</v>
      </c>
      <c r="AM105" s="161">
        <f>IF($A$2=1,'mil mi val'!AL89,'mil mi val'!AL192)</f>
        <v>0.99850000000000005</v>
      </c>
      <c r="AN105" s="161">
        <f>IF($A$2=1,'mil mi val'!AM89,'mil mi val'!AM192)</f>
        <v>0.99850000000000005</v>
      </c>
      <c r="AO105" s="161">
        <f>IF($A$2=1,'mil mi val'!AN89,'mil mi val'!AN192)</f>
        <v>0.99850000000000005</v>
      </c>
      <c r="AP105" s="161">
        <f>IF($A$2=1,'mil mi val'!AO89,'mil mi val'!AO192)</f>
        <v>0.99850000000000005</v>
      </c>
      <c r="AQ105" s="161">
        <f>IF($A$2=1,'mil mi val'!AP89,'mil mi val'!AP192)</f>
        <v>0.99850000000000005</v>
      </c>
      <c r="AR105" s="161">
        <f>IF($A$2=1,'mil mi val'!AQ89,'mil mi val'!AQ192)</f>
        <v>0.99850000000000005</v>
      </c>
      <c r="AS105" s="161">
        <f>IF($A$2=1,'mil mi val'!AR89,'mil mi val'!AR192)</f>
        <v>0.99850000000000005</v>
      </c>
      <c r="AT105" s="161">
        <f>IF($A$2=1,'mil mi val'!AS89,'mil mi val'!AS192)</f>
        <v>0.99850000000000005</v>
      </c>
      <c r="AU105" s="161">
        <f>IF($A$2=1,'mil mi val'!AT89,'mil mi val'!AT192)</f>
        <v>0.99850000000000005</v>
      </c>
      <c r="AV105" s="161">
        <f>IF($A$2=1,'mil mi val'!AU89,'mil mi val'!AU192)</f>
        <v>0.99850000000000005</v>
      </c>
      <c r="AW105" s="161">
        <f>IF($A$2=1,'mil mi val'!AV89,'mil mi val'!AV192)</f>
        <v>0.99850000000000005</v>
      </c>
      <c r="AX105" s="161">
        <f>IF($A$2=1,'mil mi val'!AW89,'mil mi val'!AW192)</f>
        <v>0.99850000000000005</v>
      </c>
      <c r="AY105" s="161">
        <f>IF($A$2=1,'mil mi val'!AX89,'mil mi val'!AX192)</f>
        <v>0.99850000000000005</v>
      </c>
      <c r="AZ105" s="161">
        <f>IF($A$2=1,'mil mi val'!AY89,'mil mi val'!AY192)</f>
        <v>0.99850000000000005</v>
      </c>
      <c r="BA105" s="161">
        <f>IF($A$2=1,'mil mi val'!AZ89,'mil mi val'!AZ192)</f>
        <v>0.99850000000000005</v>
      </c>
      <c r="BB105" s="161">
        <f>IF($A$2=1,'mil mi val'!BA89,'mil mi val'!BA192)</f>
        <v>0.99850000000000005</v>
      </c>
      <c r="BC105" s="161">
        <f>IF($A$2=1,'mil mi val'!BB89,'mil mi val'!BB192)</f>
        <v>0.99850000000000005</v>
      </c>
      <c r="BD105" s="161">
        <f>IF($A$2=1,'mil mi val'!BC89,'mil mi val'!BC192)</f>
        <v>0.99850000000000005</v>
      </c>
      <c r="BE105" s="161">
        <f>IF($A$2=1,'mil mi val'!BD89,'mil mi val'!BD192)</f>
        <v>0.99850000000000005</v>
      </c>
      <c r="BF105" s="161">
        <f>IF($A$2=1,'mil mi val'!BE89,'mil mi val'!BE192)</f>
        <v>0.99850000000000005</v>
      </c>
      <c r="BG105" s="161">
        <f>IF($A$2=1,'mil mi val'!BF89,'mil mi val'!BF192)</f>
        <v>0.99850000000000005</v>
      </c>
      <c r="BH105" s="161">
        <f>IF($A$2=1,'mil mi val'!BG89,'mil mi val'!BG192)</f>
        <v>0.99850000000000005</v>
      </c>
      <c r="BI105" s="161">
        <f>IF($A$2=1,'mil mi val'!BH89,'mil mi val'!BH192)</f>
        <v>0.99850000000000005</v>
      </c>
      <c r="BJ105" s="161">
        <f>IF($A$2=1,'mil mi val'!BI89,'mil mi val'!BI192)</f>
        <v>0.99850000000000005</v>
      </c>
      <c r="BK105" s="161">
        <f>IF($A$2=1,'mil mi val'!BJ89,'mil mi val'!BJ192)</f>
        <v>0.99850000000000005</v>
      </c>
      <c r="BL105" s="161">
        <f>IF($A$2=1,'mil mi val'!BK89,'mil mi val'!BK192)</f>
        <v>0.99850000000000005</v>
      </c>
      <c r="BM105" s="161">
        <f>IF($A$2=1,'mil mi val'!BL89,'mil mi val'!BL192)</f>
        <v>0.99850000000000005</v>
      </c>
      <c r="BN105" s="161">
        <f>IF($A$2=1,'mil mi val'!BM89,'mil mi val'!BM192)</f>
        <v>0.99850000000000005</v>
      </c>
      <c r="BO105" s="161">
        <f>IF($A$2=1,'mil mi val'!BN89,'mil mi val'!BN192)</f>
        <v>0.99850000000000005</v>
      </c>
      <c r="BP105" s="161">
        <f>IF($A$2=1,'mil mi val'!BO89,'mil mi val'!BO192)</f>
        <v>0.99850000000000005</v>
      </c>
      <c r="BQ105" s="161">
        <f>IF($A$2=1,'mil mi val'!BP89,'mil mi val'!BP192)</f>
        <v>0.99850000000000005</v>
      </c>
      <c r="BR105" s="161">
        <f>IF($A$2=1,'mil mi val'!BQ89,'mil mi val'!BQ192)</f>
        <v>0.99850000000000005</v>
      </c>
      <c r="BS105" s="161">
        <f>IF($A$2=1,'mil mi val'!BR89,'mil mi val'!BR192)</f>
        <v>0.99850000000000005</v>
      </c>
      <c r="BT105" s="161">
        <f>IF($A$2=1,'mil mi val'!BS89,'mil mi val'!BS192)</f>
        <v>0.99850000000000005</v>
      </c>
      <c r="BU105" s="161">
        <f>IF($A$2=1,'mil mi val'!BT89,'mil mi val'!BT192)</f>
        <v>0.99850000000000005</v>
      </c>
      <c r="BV105" s="161">
        <f>IF($A$2=1,'mil mi val'!BU89,'mil mi val'!BU192)</f>
        <v>0.99850000000000005</v>
      </c>
      <c r="BW105" s="161">
        <f>IF($A$2=1,'mil mi val'!BV89,'mil mi val'!BV192)</f>
        <v>0.99850000000000005</v>
      </c>
      <c r="BX105" s="161">
        <f>IF($A$2=1,'mil mi val'!BW89,'mil mi val'!BW192)</f>
        <v>0.99850000000000005</v>
      </c>
      <c r="BY105" s="161">
        <f>IF($A$2=1,'mil mi val'!BX89,'mil mi val'!BX192)</f>
        <v>0.99850000000000005</v>
      </c>
      <c r="BZ105" s="161">
        <f>IF($A$2=1,'mil mi val'!BY89,'mil mi val'!BY192)</f>
        <v>0.99850000000000005</v>
      </c>
      <c r="CA105" s="161">
        <f>IF($A$2=1,'mil mi val'!BZ89,'mil mi val'!BZ192)</f>
        <v>0.99850000000000005</v>
      </c>
      <c r="CB105" s="161">
        <f>IF($A$2=1,'mil mi val'!CA89,'mil mi val'!CA192)</f>
        <v>0.99850000000000005</v>
      </c>
      <c r="CC105" s="161">
        <f>IF($A$2=1,'mil mi val'!CB89,'mil mi val'!CB192)</f>
        <v>0.99850000000000005</v>
      </c>
      <c r="CD105" s="161">
        <f>IF($A$2=1,'mil mi val'!CC89,'mil mi val'!CC192)</f>
        <v>0.99850000000000005</v>
      </c>
      <c r="CE105" s="161">
        <f>IF($A$2=1,'mil mi val'!CD89,'mil mi val'!CD192)</f>
        <v>0.99850000000000005</v>
      </c>
      <c r="CF105" s="161">
        <f>IF($A$2=1,'mil mi val'!CE89,'mil mi val'!CE192)</f>
        <v>0.99850000000000005</v>
      </c>
      <c r="CG105" s="161">
        <f>IF($A$2=1,'mil mi val'!CF89,'mil mi val'!CF192)</f>
        <v>0.99850000000000005</v>
      </c>
      <c r="CH105" s="161">
        <f>IF($A$2=1,'mil mi val'!CG89,'mil mi val'!CG192)</f>
        <v>0.99850000000000005</v>
      </c>
      <c r="CI105" s="161">
        <f>IF($A$2=1,'mil mi val'!CH89,'mil mi val'!CH192)</f>
        <v>0.99850000000000005</v>
      </c>
      <c r="CJ105" s="161">
        <f>IF($A$2=1,'mil mi val'!CI89,'mil mi val'!CI192)</f>
        <v>0.99850000000000005</v>
      </c>
      <c r="CK105" s="161">
        <f>IF($A$2=1,'mil mi val'!CJ89,'mil mi val'!CJ192)</f>
        <v>0.99850000000000005</v>
      </c>
      <c r="CL105" s="161">
        <f>IF($A$2=1,'mil mi val'!CK89,'mil mi val'!CK192)</f>
        <v>0.99850000000000005</v>
      </c>
      <c r="CM105" s="161">
        <f>IF($A$2=1,'mil mi val'!CL89,'mil mi val'!CL192)</f>
        <v>0.99850000000000005</v>
      </c>
      <c r="CN105" s="161">
        <f>IF($A$2=1,'mil mi val'!CM89,'mil mi val'!CM192)</f>
        <v>0.99850000000000005</v>
      </c>
      <c r="CO105" s="161">
        <f>IF($A$2=1,'mil mi val'!CN89,'mil mi val'!CN192)</f>
        <v>0.99850000000000005</v>
      </c>
      <c r="CP105" s="161">
        <f>IF($A$2=1,'mil mi val'!CO89,'mil mi val'!CO192)</f>
        <v>0.99850000000000005</v>
      </c>
      <c r="CQ105" s="161">
        <f>IF($A$2=1,'mil mi val'!CP89,'mil mi val'!CP192)</f>
        <v>0.99850000000000005</v>
      </c>
      <c r="CR105" s="161">
        <f>IF($A$2=1,'mil mi val'!CQ89,'mil mi val'!CQ192)</f>
        <v>0.99850000000000005</v>
      </c>
      <c r="CS105" s="161">
        <f>IF($A$2=1,'mil mi val'!CR89,'mil mi val'!CR192)</f>
        <v>0.99850000000000005</v>
      </c>
      <c r="CT105" s="161">
        <f>IF($A$2=1,'mil mi val'!CS89,'mil mi val'!CS192)</f>
        <v>0.99850000000000005</v>
      </c>
      <c r="CU105" s="161">
        <f>IF($A$2=1,'mil mi val'!CT89,'mil mi val'!CT192)</f>
        <v>0.99850000000000005</v>
      </c>
      <c r="CV105" s="161">
        <f>IF($A$2=1,'mil mi val'!CU89,'mil mi val'!CU192)</f>
        <v>0.99850000000000005</v>
      </c>
      <c r="CW105" s="161">
        <f>IF($A$2=1,'mil mi val'!CV89,'mil mi val'!CV192)</f>
        <v>0.99850000000000005</v>
      </c>
      <c r="CX105" s="161">
        <f>IF($A$2=1,'mil mi val'!CW89,'mil mi val'!CW192)</f>
        <v>0.99850000000000005</v>
      </c>
      <c r="CY105" s="161">
        <f>IF($A$2=1,'mil mi val'!CX89,'mil mi val'!CX192)</f>
        <v>0.99850000000000005</v>
      </c>
      <c r="CZ105" s="161">
        <f>IF($A$2=1,'mil mi val'!CY89,'mil mi val'!CY192)</f>
        <v>0.99850000000000005</v>
      </c>
      <c r="DA105" s="161">
        <f>IF($A$2=1,'mil mi val'!CZ89,'mil mi val'!CZ192)</f>
        <v>0.99850000000000005</v>
      </c>
      <c r="DB105" s="161">
        <f>IF($A$2=1,'mil mi val'!DA89,'mil mi val'!DA192)</f>
        <v>0.99850000000000005</v>
      </c>
      <c r="DC105" s="161">
        <f>IF($A$2=1,'mil mi val'!DB89,'mil mi val'!DB192)</f>
        <v>0.99850000000000005</v>
      </c>
      <c r="DD105" s="161">
        <f>IF($A$2=1,'mil mi val'!DC89,'mil mi val'!DC192)</f>
        <v>0</v>
      </c>
      <c r="DE105" s="161">
        <f>IF($A$2=1,'mil mi val'!DD89,'mil mi val'!DD192)</f>
        <v>0</v>
      </c>
      <c r="DF105" s="161">
        <f>IF($A$2=1,'mil mi val'!DE89,'mil mi val'!DE192)</f>
        <v>0</v>
      </c>
    </row>
    <row r="106" spans="2:110" ht="14.5" x14ac:dyDescent="0.35">
      <c r="B106" s="149">
        <v>101</v>
      </c>
      <c r="C106" s="161">
        <f>IF($A$2=1,'mil mi val'!B90,'mil mi val'!B193)</f>
        <v>1</v>
      </c>
      <c r="D106" s="161">
        <f>IF($A$2=1,'mil mi val'!C90,'mil mi val'!C193)</f>
        <v>1.0037</v>
      </c>
      <c r="E106" s="161">
        <f>IF($A$2=1,'mil mi val'!D90,'mil mi val'!D193)</f>
        <v>1.0011000000000001</v>
      </c>
      <c r="F106" s="161">
        <f>IF($A$2=1,'mil mi val'!E90,'mil mi val'!E193)</f>
        <v>0.99909999999999999</v>
      </c>
      <c r="G106" s="161">
        <f>IF($A$2=1,'mil mi val'!F90,'mil mi val'!F193)</f>
        <v>0.99770000000000003</v>
      </c>
      <c r="H106" s="161">
        <f>IF($A$2=1,'mil mi val'!G90,'mil mi val'!G193)</f>
        <v>0.99709999999999999</v>
      </c>
      <c r="I106" s="161">
        <f>IF($A$2=1,'mil mi val'!H90,'mil mi val'!H193)</f>
        <v>0.997</v>
      </c>
      <c r="J106" s="161">
        <f>IF($A$2=1,'mil mi val'!I90,'mil mi val'!I193)</f>
        <v>0.99690000000000001</v>
      </c>
      <c r="K106" s="161">
        <f>IF($A$2=1,'mil mi val'!J90,'mil mi val'!J193)</f>
        <v>0.99680000000000002</v>
      </c>
      <c r="L106" s="161">
        <f>IF($A$2=1,'mil mi val'!K90,'mil mi val'!K193)</f>
        <v>0.99680000000000002</v>
      </c>
      <c r="M106" s="161">
        <f>IF($A$2=1,'mil mi val'!L90,'mil mi val'!L193)</f>
        <v>0.99680000000000002</v>
      </c>
      <c r="N106" s="161">
        <f>IF($A$2=1,'mil mi val'!M90,'mil mi val'!M193)</f>
        <v>0.99680000000000002</v>
      </c>
      <c r="O106" s="161">
        <f>IF($A$2=1,'mil mi val'!N90,'mil mi val'!N193)</f>
        <v>0.99680000000000002</v>
      </c>
      <c r="P106" s="161">
        <f>IF($A$2=1,'mil mi val'!O90,'mil mi val'!O193)</f>
        <v>0.99680000000000002</v>
      </c>
      <c r="Q106" s="161">
        <f>IF($A$2=1,'mil mi val'!P90,'mil mi val'!P193)</f>
        <v>0.99670000000000003</v>
      </c>
      <c r="R106" s="161">
        <f>IF($A$2=1,'mil mi val'!Q90,'mil mi val'!Q193)</f>
        <v>0.99860000000000004</v>
      </c>
      <c r="S106" s="161">
        <f>IF($A$2=1,'mil mi val'!R90,'mil mi val'!R193)</f>
        <v>0.99860000000000004</v>
      </c>
      <c r="T106" s="161">
        <f>IF($A$2=1,'mil mi val'!S90,'mil mi val'!S193)</f>
        <v>0.99860000000000004</v>
      </c>
      <c r="U106" s="161">
        <f>IF($A$2=1,'mil mi val'!T90,'mil mi val'!T193)</f>
        <v>0.99860000000000004</v>
      </c>
      <c r="V106" s="161">
        <f>IF($A$2=1,'mil mi val'!U90,'mil mi val'!U193)</f>
        <v>0.99860000000000004</v>
      </c>
      <c r="W106" s="161">
        <f>IF($A$2=1,'mil mi val'!V90,'mil mi val'!V193)</f>
        <v>0.99860000000000004</v>
      </c>
      <c r="X106" s="161">
        <f>IF($A$2=1,'mil mi val'!W90,'mil mi val'!W193)</f>
        <v>0.99860000000000004</v>
      </c>
      <c r="Y106" s="161">
        <f>IF($A$2=1,'mil mi val'!X90,'mil mi val'!X193)</f>
        <v>0.99860000000000004</v>
      </c>
      <c r="Z106" s="161">
        <f>IF($A$2=1,'mil mi val'!Y90,'mil mi val'!Y193)</f>
        <v>0.99860000000000004</v>
      </c>
      <c r="AA106" s="161">
        <f>IF($A$2=1,'mil mi val'!Z90,'mil mi val'!Z193)</f>
        <v>0.99860000000000004</v>
      </c>
      <c r="AB106" s="161">
        <f>IF($A$2=1,'mil mi val'!AA90,'mil mi val'!AA193)</f>
        <v>0.99860000000000004</v>
      </c>
      <c r="AC106" s="161">
        <f>IF($A$2=1,'mil mi val'!AB90,'mil mi val'!AB193)</f>
        <v>0.99860000000000004</v>
      </c>
      <c r="AD106" s="161">
        <f>IF($A$2=1,'mil mi val'!AC90,'mil mi val'!AC193)</f>
        <v>0.99860000000000004</v>
      </c>
      <c r="AE106" s="161">
        <f>IF($A$2=1,'mil mi val'!AD90,'mil mi val'!AD193)</f>
        <v>0.99860000000000004</v>
      </c>
      <c r="AF106" s="161">
        <f>IF($A$2=1,'mil mi val'!AE90,'mil mi val'!AE193)</f>
        <v>0.99860000000000004</v>
      </c>
      <c r="AG106" s="161">
        <f>IF($A$2=1,'mil mi val'!AF90,'mil mi val'!AF193)</f>
        <v>0.99860000000000004</v>
      </c>
      <c r="AH106" s="161">
        <f>IF($A$2=1,'mil mi val'!AG90,'mil mi val'!AG193)</f>
        <v>0.99860000000000004</v>
      </c>
      <c r="AI106" s="161">
        <f>IF($A$2=1,'mil mi val'!AH90,'mil mi val'!AH193)</f>
        <v>0.99860000000000004</v>
      </c>
      <c r="AJ106" s="161">
        <f>IF($A$2=1,'mil mi val'!AI90,'mil mi val'!AI193)</f>
        <v>0.99860000000000004</v>
      </c>
      <c r="AK106" s="161">
        <f>IF($A$2=1,'mil mi val'!AJ90,'mil mi val'!AJ193)</f>
        <v>0.99860000000000004</v>
      </c>
      <c r="AL106" s="161">
        <f>IF($A$2=1,'mil mi val'!AK90,'mil mi val'!AK193)</f>
        <v>0.99860000000000004</v>
      </c>
      <c r="AM106" s="161">
        <f>IF($A$2=1,'mil mi val'!AL90,'mil mi val'!AL193)</f>
        <v>0.99860000000000004</v>
      </c>
      <c r="AN106" s="161">
        <f>IF($A$2=1,'mil mi val'!AM90,'mil mi val'!AM193)</f>
        <v>0.99860000000000004</v>
      </c>
      <c r="AO106" s="161">
        <f>IF($A$2=1,'mil mi val'!AN90,'mil mi val'!AN193)</f>
        <v>0.99860000000000004</v>
      </c>
      <c r="AP106" s="161">
        <f>IF($A$2=1,'mil mi val'!AO90,'mil mi val'!AO193)</f>
        <v>0.99860000000000004</v>
      </c>
      <c r="AQ106" s="161">
        <f>IF($A$2=1,'mil mi val'!AP90,'mil mi val'!AP193)</f>
        <v>0.99860000000000004</v>
      </c>
      <c r="AR106" s="161">
        <f>IF($A$2=1,'mil mi val'!AQ90,'mil mi val'!AQ193)</f>
        <v>0.99860000000000004</v>
      </c>
      <c r="AS106" s="161">
        <f>IF($A$2=1,'mil mi val'!AR90,'mil mi val'!AR193)</f>
        <v>0.99860000000000004</v>
      </c>
      <c r="AT106" s="161">
        <f>IF($A$2=1,'mil mi val'!AS90,'mil mi val'!AS193)</f>
        <v>0.99860000000000004</v>
      </c>
      <c r="AU106" s="161">
        <f>IF($A$2=1,'mil mi val'!AT90,'mil mi val'!AT193)</f>
        <v>0.99860000000000004</v>
      </c>
      <c r="AV106" s="161">
        <f>IF($A$2=1,'mil mi val'!AU90,'mil mi val'!AU193)</f>
        <v>0.99860000000000004</v>
      </c>
      <c r="AW106" s="161">
        <f>IF($A$2=1,'mil mi val'!AV90,'mil mi val'!AV193)</f>
        <v>0.99860000000000004</v>
      </c>
      <c r="AX106" s="161">
        <f>IF($A$2=1,'mil mi val'!AW90,'mil mi val'!AW193)</f>
        <v>0.99860000000000004</v>
      </c>
      <c r="AY106" s="161">
        <f>IF($A$2=1,'mil mi val'!AX90,'mil mi val'!AX193)</f>
        <v>0.99860000000000004</v>
      </c>
      <c r="AZ106" s="161">
        <f>IF($A$2=1,'mil mi val'!AY90,'mil mi val'!AY193)</f>
        <v>0.99860000000000004</v>
      </c>
      <c r="BA106" s="161">
        <f>IF($A$2=1,'mil mi val'!AZ90,'mil mi val'!AZ193)</f>
        <v>0.99860000000000004</v>
      </c>
      <c r="BB106" s="161">
        <f>IF($A$2=1,'mil mi val'!BA90,'mil mi val'!BA193)</f>
        <v>0.99860000000000004</v>
      </c>
      <c r="BC106" s="161">
        <f>IF($A$2=1,'mil mi val'!BB90,'mil mi val'!BB193)</f>
        <v>0.99860000000000004</v>
      </c>
      <c r="BD106" s="161">
        <f>IF($A$2=1,'mil mi val'!BC90,'mil mi val'!BC193)</f>
        <v>0.99860000000000004</v>
      </c>
      <c r="BE106" s="161">
        <f>IF($A$2=1,'mil mi val'!BD90,'mil mi val'!BD193)</f>
        <v>0.99860000000000004</v>
      </c>
      <c r="BF106" s="161">
        <f>IF($A$2=1,'mil mi val'!BE90,'mil mi val'!BE193)</f>
        <v>0.99860000000000004</v>
      </c>
      <c r="BG106" s="161">
        <f>IF($A$2=1,'mil mi val'!BF90,'mil mi val'!BF193)</f>
        <v>0.99860000000000004</v>
      </c>
      <c r="BH106" s="161">
        <f>IF($A$2=1,'mil mi val'!BG90,'mil mi val'!BG193)</f>
        <v>0.99860000000000004</v>
      </c>
      <c r="BI106" s="161">
        <f>IF($A$2=1,'mil mi val'!BH90,'mil mi val'!BH193)</f>
        <v>0.99860000000000004</v>
      </c>
      <c r="BJ106" s="161">
        <f>IF($A$2=1,'mil mi val'!BI90,'mil mi val'!BI193)</f>
        <v>0.99860000000000004</v>
      </c>
      <c r="BK106" s="161">
        <f>IF($A$2=1,'mil mi val'!BJ90,'mil mi val'!BJ193)</f>
        <v>0.99860000000000004</v>
      </c>
      <c r="BL106" s="161">
        <f>IF($A$2=1,'mil mi val'!BK90,'mil mi val'!BK193)</f>
        <v>0.99860000000000004</v>
      </c>
      <c r="BM106" s="161">
        <f>IF($A$2=1,'mil mi val'!BL90,'mil mi val'!BL193)</f>
        <v>0.99860000000000004</v>
      </c>
      <c r="BN106" s="161">
        <f>IF($A$2=1,'mil mi val'!BM90,'mil mi val'!BM193)</f>
        <v>0.99860000000000004</v>
      </c>
      <c r="BO106" s="161">
        <f>IF($A$2=1,'mil mi val'!BN90,'mil mi val'!BN193)</f>
        <v>0.99860000000000004</v>
      </c>
      <c r="BP106" s="161">
        <f>IF($A$2=1,'mil mi val'!BO90,'mil mi val'!BO193)</f>
        <v>0.99860000000000004</v>
      </c>
      <c r="BQ106" s="161">
        <f>IF($A$2=1,'mil mi val'!BP90,'mil mi val'!BP193)</f>
        <v>0.99860000000000004</v>
      </c>
      <c r="BR106" s="161">
        <f>IF($A$2=1,'mil mi val'!BQ90,'mil mi val'!BQ193)</f>
        <v>0.99860000000000004</v>
      </c>
      <c r="BS106" s="161">
        <f>IF($A$2=1,'mil mi val'!BR90,'mil mi val'!BR193)</f>
        <v>0.99860000000000004</v>
      </c>
      <c r="BT106" s="161">
        <f>IF($A$2=1,'mil mi val'!BS90,'mil mi val'!BS193)</f>
        <v>0.99860000000000004</v>
      </c>
      <c r="BU106" s="161">
        <f>IF($A$2=1,'mil mi val'!BT90,'mil mi val'!BT193)</f>
        <v>0.99860000000000004</v>
      </c>
      <c r="BV106" s="161">
        <f>IF($A$2=1,'mil mi val'!BU90,'mil mi val'!BU193)</f>
        <v>0.99860000000000004</v>
      </c>
      <c r="BW106" s="161">
        <f>IF($A$2=1,'mil mi val'!BV90,'mil mi val'!BV193)</f>
        <v>0.99860000000000004</v>
      </c>
      <c r="BX106" s="161">
        <f>IF($A$2=1,'mil mi val'!BW90,'mil mi val'!BW193)</f>
        <v>0.99860000000000004</v>
      </c>
      <c r="BY106" s="161">
        <f>IF($A$2=1,'mil mi val'!BX90,'mil mi val'!BX193)</f>
        <v>0.99860000000000004</v>
      </c>
      <c r="BZ106" s="161">
        <f>IF($A$2=1,'mil mi val'!BY90,'mil mi val'!BY193)</f>
        <v>0.99860000000000004</v>
      </c>
      <c r="CA106" s="161">
        <f>IF($A$2=1,'mil mi val'!BZ90,'mil mi val'!BZ193)</f>
        <v>0.99860000000000004</v>
      </c>
      <c r="CB106" s="161">
        <f>IF($A$2=1,'mil mi val'!CA90,'mil mi val'!CA193)</f>
        <v>0.99860000000000004</v>
      </c>
      <c r="CC106" s="161">
        <f>IF($A$2=1,'mil mi val'!CB90,'mil mi val'!CB193)</f>
        <v>0.99860000000000004</v>
      </c>
      <c r="CD106" s="161">
        <f>IF($A$2=1,'mil mi val'!CC90,'mil mi val'!CC193)</f>
        <v>0.99860000000000004</v>
      </c>
      <c r="CE106" s="161">
        <f>IF($A$2=1,'mil mi val'!CD90,'mil mi val'!CD193)</f>
        <v>0.99860000000000004</v>
      </c>
      <c r="CF106" s="161">
        <f>IF($A$2=1,'mil mi val'!CE90,'mil mi val'!CE193)</f>
        <v>0.99860000000000004</v>
      </c>
      <c r="CG106" s="161">
        <f>IF($A$2=1,'mil mi val'!CF90,'mil mi val'!CF193)</f>
        <v>0.99860000000000004</v>
      </c>
      <c r="CH106" s="161">
        <f>IF($A$2=1,'mil mi val'!CG90,'mil mi val'!CG193)</f>
        <v>0.99860000000000004</v>
      </c>
      <c r="CI106" s="161">
        <f>IF($A$2=1,'mil mi val'!CH90,'mil mi val'!CH193)</f>
        <v>0.99860000000000004</v>
      </c>
      <c r="CJ106" s="161">
        <f>IF($A$2=1,'mil mi val'!CI90,'mil mi val'!CI193)</f>
        <v>0.99860000000000004</v>
      </c>
      <c r="CK106" s="161">
        <f>IF($A$2=1,'mil mi val'!CJ90,'mil mi val'!CJ193)</f>
        <v>0.99860000000000004</v>
      </c>
      <c r="CL106" s="161">
        <f>IF($A$2=1,'mil mi val'!CK90,'mil mi val'!CK193)</f>
        <v>0.99860000000000004</v>
      </c>
      <c r="CM106" s="161">
        <f>IF($A$2=1,'mil mi val'!CL90,'mil mi val'!CL193)</f>
        <v>0.99860000000000004</v>
      </c>
      <c r="CN106" s="161">
        <f>IF($A$2=1,'mil mi val'!CM90,'mil mi val'!CM193)</f>
        <v>0.99860000000000004</v>
      </c>
      <c r="CO106" s="161">
        <f>IF($A$2=1,'mil mi val'!CN90,'mil mi val'!CN193)</f>
        <v>0.99860000000000004</v>
      </c>
      <c r="CP106" s="161">
        <f>IF($A$2=1,'mil mi val'!CO90,'mil mi val'!CO193)</f>
        <v>0.99860000000000004</v>
      </c>
      <c r="CQ106" s="161">
        <f>IF($A$2=1,'mil mi val'!CP90,'mil mi val'!CP193)</f>
        <v>0.99860000000000004</v>
      </c>
      <c r="CR106" s="161">
        <f>IF($A$2=1,'mil mi val'!CQ90,'mil mi val'!CQ193)</f>
        <v>0.99860000000000004</v>
      </c>
      <c r="CS106" s="161">
        <f>IF($A$2=1,'mil mi val'!CR90,'mil mi val'!CR193)</f>
        <v>0.99860000000000004</v>
      </c>
      <c r="CT106" s="161">
        <f>IF($A$2=1,'mil mi val'!CS90,'mil mi val'!CS193)</f>
        <v>0.99860000000000004</v>
      </c>
      <c r="CU106" s="161">
        <f>IF($A$2=1,'mil mi val'!CT90,'mil mi val'!CT193)</f>
        <v>0.99860000000000004</v>
      </c>
      <c r="CV106" s="161">
        <f>IF($A$2=1,'mil mi val'!CU90,'mil mi val'!CU193)</f>
        <v>0.99860000000000004</v>
      </c>
      <c r="CW106" s="161">
        <f>IF($A$2=1,'mil mi val'!CV90,'mil mi val'!CV193)</f>
        <v>0.99860000000000004</v>
      </c>
      <c r="CX106" s="161">
        <f>IF($A$2=1,'mil mi val'!CW90,'mil mi val'!CW193)</f>
        <v>0.99860000000000004</v>
      </c>
      <c r="CY106" s="161">
        <f>IF($A$2=1,'mil mi val'!CX90,'mil mi val'!CX193)</f>
        <v>0.99860000000000004</v>
      </c>
      <c r="CZ106" s="161">
        <f>IF($A$2=1,'mil mi val'!CY90,'mil mi val'!CY193)</f>
        <v>0.99860000000000004</v>
      </c>
      <c r="DA106" s="161">
        <f>IF($A$2=1,'mil mi val'!CZ90,'mil mi val'!CZ193)</f>
        <v>0.99860000000000004</v>
      </c>
      <c r="DB106" s="161">
        <f>IF($A$2=1,'mil mi val'!DA90,'mil mi val'!DA193)</f>
        <v>0.99860000000000004</v>
      </c>
      <c r="DC106" s="161">
        <f>IF($A$2=1,'mil mi val'!DB90,'mil mi val'!DB193)</f>
        <v>0.99860000000000004</v>
      </c>
      <c r="DD106" s="161">
        <f>IF($A$2=1,'mil mi val'!DC90,'mil mi val'!DC193)</f>
        <v>0</v>
      </c>
      <c r="DE106" s="161">
        <f>IF($A$2=1,'mil mi val'!DD90,'mil mi val'!DD193)</f>
        <v>0</v>
      </c>
      <c r="DF106" s="161">
        <f>IF($A$2=1,'mil mi val'!DE90,'mil mi val'!DE193)</f>
        <v>0</v>
      </c>
    </row>
    <row r="107" spans="2:110" ht="14.5" x14ac:dyDescent="0.35">
      <c r="B107" s="149">
        <v>102</v>
      </c>
      <c r="C107" s="161">
        <f>IF($A$2=1,'mil mi val'!B91,'mil mi val'!B194)</f>
        <v>1</v>
      </c>
      <c r="D107" s="161">
        <f>IF($A$2=1,'mil mi val'!C91,'mil mi val'!C194)</f>
        <v>1.0054000000000001</v>
      </c>
      <c r="E107" s="161">
        <f>IF($A$2=1,'mil mi val'!D91,'mil mi val'!D194)</f>
        <v>1.0023</v>
      </c>
      <c r="F107" s="161">
        <f>IF($A$2=1,'mil mi val'!E91,'mil mi val'!E194)</f>
        <v>0.99980000000000002</v>
      </c>
      <c r="G107" s="161">
        <f>IF($A$2=1,'mil mi val'!F91,'mil mi val'!F194)</f>
        <v>0.99819999999999998</v>
      </c>
      <c r="H107" s="161">
        <f>IF($A$2=1,'mil mi val'!G91,'mil mi val'!G194)</f>
        <v>0.99739999999999995</v>
      </c>
      <c r="I107" s="161">
        <f>IF($A$2=1,'mil mi val'!H91,'mil mi val'!H194)</f>
        <v>0.99719999999999998</v>
      </c>
      <c r="J107" s="161">
        <f>IF($A$2=1,'mil mi val'!I91,'mil mi val'!I194)</f>
        <v>0.997</v>
      </c>
      <c r="K107" s="161">
        <f>IF($A$2=1,'mil mi val'!J91,'mil mi val'!J194)</f>
        <v>0.997</v>
      </c>
      <c r="L107" s="161">
        <f>IF($A$2=1,'mil mi val'!K91,'mil mi val'!K194)</f>
        <v>0.99690000000000001</v>
      </c>
      <c r="M107" s="161">
        <f>IF($A$2=1,'mil mi val'!L91,'mil mi val'!L194)</f>
        <v>0.99690000000000001</v>
      </c>
      <c r="N107" s="161">
        <f>IF($A$2=1,'mil mi val'!M91,'mil mi val'!M194)</f>
        <v>0.99690000000000001</v>
      </c>
      <c r="O107" s="161">
        <f>IF($A$2=1,'mil mi val'!N91,'mil mi val'!N194)</f>
        <v>0.99690000000000001</v>
      </c>
      <c r="P107" s="161">
        <f>IF($A$2=1,'mil mi val'!O91,'mil mi val'!O194)</f>
        <v>0.99690000000000001</v>
      </c>
      <c r="Q107" s="161">
        <f>IF($A$2=1,'mil mi val'!P91,'mil mi val'!P194)</f>
        <v>0.99680000000000002</v>
      </c>
      <c r="R107" s="161">
        <f>IF($A$2=1,'mil mi val'!Q91,'mil mi val'!Q194)</f>
        <v>0.99870000000000003</v>
      </c>
      <c r="S107" s="161">
        <f>IF($A$2=1,'mil mi val'!R91,'mil mi val'!R194)</f>
        <v>0.99870000000000003</v>
      </c>
      <c r="T107" s="161">
        <f>IF($A$2=1,'mil mi val'!S91,'mil mi val'!S194)</f>
        <v>0.99870000000000003</v>
      </c>
      <c r="U107" s="161">
        <f>IF($A$2=1,'mil mi val'!T91,'mil mi val'!T194)</f>
        <v>0.99870000000000003</v>
      </c>
      <c r="V107" s="161">
        <f>IF($A$2=1,'mil mi val'!U91,'mil mi val'!U194)</f>
        <v>0.99870000000000003</v>
      </c>
      <c r="W107" s="161">
        <f>IF($A$2=1,'mil mi val'!V91,'mil mi val'!V194)</f>
        <v>0.99870000000000003</v>
      </c>
      <c r="X107" s="161">
        <f>IF($A$2=1,'mil mi val'!W91,'mil mi val'!W194)</f>
        <v>0.99870000000000003</v>
      </c>
      <c r="Y107" s="161">
        <f>IF($A$2=1,'mil mi val'!X91,'mil mi val'!X194)</f>
        <v>0.99870000000000003</v>
      </c>
      <c r="Z107" s="161">
        <f>IF($A$2=1,'mil mi val'!Y91,'mil mi val'!Y194)</f>
        <v>0.99870000000000003</v>
      </c>
      <c r="AA107" s="161">
        <f>IF($A$2=1,'mil mi val'!Z91,'mil mi val'!Z194)</f>
        <v>0.99870000000000003</v>
      </c>
      <c r="AB107" s="161">
        <f>IF($A$2=1,'mil mi val'!AA91,'mil mi val'!AA194)</f>
        <v>0.99870000000000003</v>
      </c>
      <c r="AC107" s="161">
        <f>IF($A$2=1,'mil mi val'!AB91,'mil mi val'!AB194)</f>
        <v>0.99870000000000003</v>
      </c>
      <c r="AD107" s="161">
        <f>IF($A$2=1,'mil mi val'!AC91,'mil mi val'!AC194)</f>
        <v>0.99870000000000003</v>
      </c>
      <c r="AE107" s="161">
        <f>IF($A$2=1,'mil mi val'!AD91,'mil mi val'!AD194)</f>
        <v>0.99870000000000003</v>
      </c>
      <c r="AF107" s="161">
        <f>IF($A$2=1,'mil mi val'!AE91,'mil mi val'!AE194)</f>
        <v>0.99870000000000003</v>
      </c>
      <c r="AG107" s="161">
        <f>IF($A$2=1,'mil mi val'!AF91,'mil mi val'!AF194)</f>
        <v>0.99870000000000003</v>
      </c>
      <c r="AH107" s="161">
        <f>IF($A$2=1,'mil mi val'!AG91,'mil mi val'!AG194)</f>
        <v>0.99870000000000003</v>
      </c>
      <c r="AI107" s="161">
        <f>IF($A$2=1,'mil mi val'!AH91,'mil mi val'!AH194)</f>
        <v>0.99870000000000003</v>
      </c>
      <c r="AJ107" s="161">
        <f>IF($A$2=1,'mil mi val'!AI91,'mil mi val'!AI194)</f>
        <v>0.99870000000000003</v>
      </c>
      <c r="AK107" s="161">
        <f>IF($A$2=1,'mil mi val'!AJ91,'mil mi val'!AJ194)</f>
        <v>0.99870000000000003</v>
      </c>
      <c r="AL107" s="161">
        <f>IF($A$2=1,'mil mi val'!AK91,'mil mi val'!AK194)</f>
        <v>0.99870000000000003</v>
      </c>
      <c r="AM107" s="161">
        <f>IF($A$2=1,'mil mi val'!AL91,'mil mi val'!AL194)</f>
        <v>0.99870000000000003</v>
      </c>
      <c r="AN107" s="161">
        <f>IF($A$2=1,'mil mi val'!AM91,'mil mi val'!AM194)</f>
        <v>0.99870000000000003</v>
      </c>
      <c r="AO107" s="161">
        <f>IF($A$2=1,'mil mi val'!AN91,'mil mi val'!AN194)</f>
        <v>0.99870000000000003</v>
      </c>
      <c r="AP107" s="161">
        <f>IF($A$2=1,'mil mi val'!AO91,'mil mi val'!AO194)</f>
        <v>0.99870000000000003</v>
      </c>
      <c r="AQ107" s="161">
        <f>IF($A$2=1,'mil mi val'!AP91,'mil mi val'!AP194)</f>
        <v>0.99870000000000003</v>
      </c>
      <c r="AR107" s="161">
        <f>IF($A$2=1,'mil mi val'!AQ91,'mil mi val'!AQ194)</f>
        <v>0.99870000000000003</v>
      </c>
      <c r="AS107" s="161">
        <f>IF($A$2=1,'mil mi val'!AR91,'mil mi val'!AR194)</f>
        <v>0.99870000000000003</v>
      </c>
      <c r="AT107" s="161">
        <f>IF($A$2=1,'mil mi val'!AS91,'mil mi val'!AS194)</f>
        <v>0.99870000000000003</v>
      </c>
      <c r="AU107" s="161">
        <f>IF($A$2=1,'mil mi val'!AT91,'mil mi val'!AT194)</f>
        <v>0.99870000000000003</v>
      </c>
      <c r="AV107" s="161">
        <f>IF($A$2=1,'mil mi val'!AU91,'mil mi val'!AU194)</f>
        <v>0.99870000000000003</v>
      </c>
      <c r="AW107" s="161">
        <f>IF($A$2=1,'mil mi val'!AV91,'mil mi val'!AV194)</f>
        <v>0.99870000000000003</v>
      </c>
      <c r="AX107" s="161">
        <f>IF($A$2=1,'mil mi val'!AW91,'mil mi val'!AW194)</f>
        <v>0.99870000000000003</v>
      </c>
      <c r="AY107" s="161">
        <f>IF($A$2=1,'mil mi val'!AX91,'mil mi val'!AX194)</f>
        <v>0.99870000000000003</v>
      </c>
      <c r="AZ107" s="161">
        <f>IF($A$2=1,'mil mi val'!AY91,'mil mi val'!AY194)</f>
        <v>0.99870000000000003</v>
      </c>
      <c r="BA107" s="161">
        <f>IF($A$2=1,'mil mi val'!AZ91,'mil mi val'!AZ194)</f>
        <v>0.99870000000000003</v>
      </c>
      <c r="BB107" s="161">
        <f>IF($A$2=1,'mil mi val'!BA91,'mil mi val'!BA194)</f>
        <v>0.99870000000000003</v>
      </c>
      <c r="BC107" s="161">
        <f>IF($A$2=1,'mil mi val'!BB91,'mil mi val'!BB194)</f>
        <v>0.99870000000000003</v>
      </c>
      <c r="BD107" s="161">
        <f>IF($A$2=1,'mil mi val'!BC91,'mil mi val'!BC194)</f>
        <v>0.99870000000000003</v>
      </c>
      <c r="BE107" s="161">
        <f>IF($A$2=1,'mil mi val'!BD91,'mil mi val'!BD194)</f>
        <v>0.99870000000000003</v>
      </c>
      <c r="BF107" s="161">
        <f>IF($A$2=1,'mil mi val'!BE91,'mil mi val'!BE194)</f>
        <v>0.99870000000000003</v>
      </c>
      <c r="BG107" s="161">
        <f>IF($A$2=1,'mil mi val'!BF91,'mil mi val'!BF194)</f>
        <v>0.99870000000000003</v>
      </c>
      <c r="BH107" s="161">
        <f>IF($A$2=1,'mil mi val'!BG91,'mil mi val'!BG194)</f>
        <v>0.99870000000000003</v>
      </c>
      <c r="BI107" s="161">
        <f>IF($A$2=1,'mil mi val'!BH91,'mil mi val'!BH194)</f>
        <v>0.99870000000000003</v>
      </c>
      <c r="BJ107" s="161">
        <f>IF($A$2=1,'mil mi val'!BI91,'mil mi val'!BI194)</f>
        <v>0.99870000000000003</v>
      </c>
      <c r="BK107" s="161">
        <f>IF($A$2=1,'mil mi val'!BJ91,'mil mi val'!BJ194)</f>
        <v>0.99870000000000003</v>
      </c>
      <c r="BL107" s="161">
        <f>IF($A$2=1,'mil mi val'!BK91,'mil mi val'!BK194)</f>
        <v>0.99870000000000003</v>
      </c>
      <c r="BM107" s="161">
        <f>IF($A$2=1,'mil mi val'!BL91,'mil mi val'!BL194)</f>
        <v>0.99870000000000003</v>
      </c>
      <c r="BN107" s="161">
        <f>IF($A$2=1,'mil mi val'!BM91,'mil mi val'!BM194)</f>
        <v>0.99870000000000003</v>
      </c>
      <c r="BO107" s="161">
        <f>IF($A$2=1,'mil mi val'!BN91,'mil mi val'!BN194)</f>
        <v>0.99870000000000003</v>
      </c>
      <c r="BP107" s="161">
        <f>IF($A$2=1,'mil mi val'!BO91,'mil mi val'!BO194)</f>
        <v>0.99870000000000003</v>
      </c>
      <c r="BQ107" s="161">
        <f>IF($A$2=1,'mil mi val'!BP91,'mil mi val'!BP194)</f>
        <v>0.99870000000000003</v>
      </c>
      <c r="BR107" s="161">
        <f>IF($A$2=1,'mil mi val'!BQ91,'mil mi val'!BQ194)</f>
        <v>0.99870000000000003</v>
      </c>
      <c r="BS107" s="161">
        <f>IF($A$2=1,'mil mi val'!BR91,'mil mi val'!BR194)</f>
        <v>0.99870000000000003</v>
      </c>
      <c r="BT107" s="161">
        <f>IF($A$2=1,'mil mi val'!BS91,'mil mi val'!BS194)</f>
        <v>0.99870000000000003</v>
      </c>
      <c r="BU107" s="161">
        <f>IF($A$2=1,'mil mi val'!BT91,'mil mi val'!BT194)</f>
        <v>0.99870000000000003</v>
      </c>
      <c r="BV107" s="161">
        <f>IF($A$2=1,'mil mi val'!BU91,'mil mi val'!BU194)</f>
        <v>0.99870000000000003</v>
      </c>
      <c r="BW107" s="161">
        <f>IF($A$2=1,'mil mi val'!BV91,'mil mi val'!BV194)</f>
        <v>0.99870000000000003</v>
      </c>
      <c r="BX107" s="161">
        <f>IF($A$2=1,'mil mi val'!BW91,'mil mi val'!BW194)</f>
        <v>0.99870000000000003</v>
      </c>
      <c r="BY107" s="161">
        <f>IF($A$2=1,'mil mi val'!BX91,'mil mi val'!BX194)</f>
        <v>0.99870000000000003</v>
      </c>
      <c r="BZ107" s="161">
        <f>IF($A$2=1,'mil mi val'!BY91,'mil mi val'!BY194)</f>
        <v>0.99870000000000003</v>
      </c>
      <c r="CA107" s="161">
        <f>IF($A$2=1,'mil mi val'!BZ91,'mil mi val'!BZ194)</f>
        <v>0.99870000000000003</v>
      </c>
      <c r="CB107" s="161">
        <f>IF($A$2=1,'mil mi val'!CA91,'mil mi val'!CA194)</f>
        <v>0.99870000000000003</v>
      </c>
      <c r="CC107" s="161">
        <f>IF($A$2=1,'mil mi val'!CB91,'mil mi val'!CB194)</f>
        <v>0.99870000000000003</v>
      </c>
      <c r="CD107" s="161">
        <f>IF($A$2=1,'mil mi val'!CC91,'mil mi val'!CC194)</f>
        <v>0.99870000000000003</v>
      </c>
      <c r="CE107" s="161">
        <f>IF($A$2=1,'mil mi val'!CD91,'mil mi val'!CD194)</f>
        <v>0.99870000000000003</v>
      </c>
      <c r="CF107" s="161">
        <f>IF($A$2=1,'mil mi val'!CE91,'mil mi val'!CE194)</f>
        <v>0.99870000000000003</v>
      </c>
      <c r="CG107" s="161">
        <f>IF($A$2=1,'mil mi val'!CF91,'mil mi val'!CF194)</f>
        <v>0.99870000000000003</v>
      </c>
      <c r="CH107" s="161">
        <f>IF($A$2=1,'mil mi val'!CG91,'mil mi val'!CG194)</f>
        <v>0.99870000000000003</v>
      </c>
      <c r="CI107" s="161">
        <f>IF($A$2=1,'mil mi val'!CH91,'mil mi val'!CH194)</f>
        <v>0.99870000000000003</v>
      </c>
      <c r="CJ107" s="161">
        <f>IF($A$2=1,'mil mi val'!CI91,'mil mi val'!CI194)</f>
        <v>0.99870000000000003</v>
      </c>
      <c r="CK107" s="161">
        <f>IF($A$2=1,'mil mi val'!CJ91,'mil mi val'!CJ194)</f>
        <v>0.99870000000000003</v>
      </c>
      <c r="CL107" s="161">
        <f>IF($A$2=1,'mil mi val'!CK91,'mil mi val'!CK194)</f>
        <v>0.99870000000000003</v>
      </c>
      <c r="CM107" s="161">
        <f>IF($A$2=1,'mil mi val'!CL91,'mil mi val'!CL194)</f>
        <v>0.99870000000000003</v>
      </c>
      <c r="CN107" s="161">
        <f>IF($A$2=1,'mil mi val'!CM91,'mil mi val'!CM194)</f>
        <v>0.99870000000000003</v>
      </c>
      <c r="CO107" s="161">
        <f>IF($A$2=1,'mil mi val'!CN91,'mil mi val'!CN194)</f>
        <v>0.99870000000000003</v>
      </c>
      <c r="CP107" s="161">
        <f>IF($A$2=1,'mil mi val'!CO91,'mil mi val'!CO194)</f>
        <v>0.99870000000000003</v>
      </c>
      <c r="CQ107" s="161">
        <f>IF($A$2=1,'mil mi val'!CP91,'mil mi val'!CP194)</f>
        <v>0.99870000000000003</v>
      </c>
      <c r="CR107" s="161">
        <f>IF($A$2=1,'mil mi val'!CQ91,'mil mi val'!CQ194)</f>
        <v>0.99870000000000003</v>
      </c>
      <c r="CS107" s="161">
        <f>IF($A$2=1,'mil mi val'!CR91,'mil mi val'!CR194)</f>
        <v>0.99870000000000003</v>
      </c>
      <c r="CT107" s="161">
        <f>IF($A$2=1,'mil mi val'!CS91,'mil mi val'!CS194)</f>
        <v>0.99870000000000003</v>
      </c>
      <c r="CU107" s="161">
        <f>IF($A$2=1,'mil mi val'!CT91,'mil mi val'!CT194)</f>
        <v>0.99870000000000003</v>
      </c>
      <c r="CV107" s="161">
        <f>IF($A$2=1,'mil mi val'!CU91,'mil mi val'!CU194)</f>
        <v>0.99870000000000003</v>
      </c>
      <c r="CW107" s="161">
        <f>IF($A$2=1,'mil mi val'!CV91,'mil mi val'!CV194)</f>
        <v>0.99870000000000003</v>
      </c>
      <c r="CX107" s="161">
        <f>IF($A$2=1,'mil mi val'!CW91,'mil mi val'!CW194)</f>
        <v>0.99870000000000003</v>
      </c>
      <c r="CY107" s="161">
        <f>IF($A$2=1,'mil mi val'!CX91,'mil mi val'!CX194)</f>
        <v>0.99870000000000003</v>
      </c>
      <c r="CZ107" s="161">
        <f>IF($A$2=1,'mil mi val'!CY91,'mil mi val'!CY194)</f>
        <v>0.99870000000000003</v>
      </c>
      <c r="DA107" s="161">
        <f>IF($A$2=1,'mil mi val'!CZ91,'mil mi val'!CZ194)</f>
        <v>0.99870000000000003</v>
      </c>
      <c r="DB107" s="161">
        <f>IF($A$2=1,'mil mi val'!DA91,'mil mi val'!DA194)</f>
        <v>0.99870000000000003</v>
      </c>
      <c r="DC107" s="161">
        <f>IF($A$2=1,'mil mi val'!DB91,'mil mi val'!DB194)</f>
        <v>0.99870000000000003</v>
      </c>
      <c r="DD107" s="161">
        <f>IF($A$2=1,'mil mi val'!DC91,'mil mi val'!DC194)</f>
        <v>0</v>
      </c>
      <c r="DE107" s="161">
        <f>IF($A$2=1,'mil mi val'!DD91,'mil mi val'!DD194)</f>
        <v>0</v>
      </c>
      <c r="DF107" s="161">
        <f>IF($A$2=1,'mil mi val'!DE91,'mil mi val'!DE194)</f>
        <v>0</v>
      </c>
    </row>
    <row r="108" spans="2:110" ht="14.5" x14ac:dyDescent="0.35">
      <c r="B108" s="149">
        <v>103</v>
      </c>
      <c r="C108" s="161">
        <f>IF($A$2=1,'mil mi val'!B92,'mil mi val'!B195)</f>
        <v>1</v>
      </c>
      <c r="D108" s="161">
        <f>IF($A$2=1,'mil mi val'!C92,'mil mi val'!C195)</f>
        <v>1.0074000000000001</v>
      </c>
      <c r="E108" s="161">
        <f>IF($A$2=1,'mil mi val'!D92,'mil mi val'!D195)</f>
        <v>1.0037</v>
      </c>
      <c r="F108" s="161">
        <f>IF($A$2=1,'mil mi val'!E92,'mil mi val'!E195)</f>
        <v>1.0006999999999999</v>
      </c>
      <c r="G108" s="161">
        <f>IF($A$2=1,'mil mi val'!F92,'mil mi val'!F195)</f>
        <v>0.99870000000000003</v>
      </c>
      <c r="H108" s="161">
        <f>IF($A$2=1,'mil mi val'!G92,'mil mi val'!G195)</f>
        <v>0.99770000000000003</v>
      </c>
      <c r="I108" s="161">
        <f>IF($A$2=1,'mil mi val'!H92,'mil mi val'!H195)</f>
        <v>0.99739999999999995</v>
      </c>
      <c r="J108" s="161">
        <f>IF($A$2=1,'mil mi val'!I92,'mil mi val'!I195)</f>
        <v>0.99719999999999998</v>
      </c>
      <c r="K108" s="161">
        <f>IF($A$2=1,'mil mi val'!J92,'mil mi val'!J195)</f>
        <v>0.99709999999999999</v>
      </c>
      <c r="L108" s="161">
        <f>IF($A$2=1,'mil mi val'!K92,'mil mi val'!K195)</f>
        <v>0.99709999999999999</v>
      </c>
      <c r="M108" s="161">
        <f>IF($A$2=1,'mil mi val'!L92,'mil mi val'!L195)</f>
        <v>0.997</v>
      </c>
      <c r="N108" s="161">
        <f>IF($A$2=1,'mil mi val'!M92,'mil mi val'!M195)</f>
        <v>0.997</v>
      </c>
      <c r="O108" s="161">
        <f>IF($A$2=1,'mil mi val'!N92,'mil mi val'!N195)</f>
        <v>0.997</v>
      </c>
      <c r="P108" s="161">
        <f>IF($A$2=1,'mil mi val'!O92,'mil mi val'!O195)</f>
        <v>0.997</v>
      </c>
      <c r="Q108" s="161">
        <f>IF($A$2=1,'mil mi val'!P92,'mil mi val'!P195)</f>
        <v>0.99690000000000001</v>
      </c>
      <c r="R108" s="161">
        <f>IF($A$2=1,'mil mi val'!Q92,'mil mi val'!Q195)</f>
        <v>0.99880000000000002</v>
      </c>
      <c r="S108" s="161">
        <f>IF($A$2=1,'mil mi val'!R92,'mil mi val'!R195)</f>
        <v>0.99880000000000002</v>
      </c>
      <c r="T108" s="161">
        <f>IF($A$2=1,'mil mi val'!S92,'mil mi val'!S195)</f>
        <v>0.99880000000000002</v>
      </c>
      <c r="U108" s="161">
        <f>IF($A$2=1,'mil mi val'!T92,'mil mi val'!T195)</f>
        <v>0.99880000000000002</v>
      </c>
      <c r="V108" s="161">
        <f>IF($A$2=1,'mil mi val'!U92,'mil mi val'!U195)</f>
        <v>0.99880000000000002</v>
      </c>
      <c r="W108" s="161">
        <f>IF($A$2=1,'mil mi val'!V92,'mil mi val'!V195)</f>
        <v>0.99880000000000002</v>
      </c>
      <c r="X108" s="161">
        <f>IF($A$2=1,'mil mi val'!W92,'mil mi val'!W195)</f>
        <v>0.99880000000000002</v>
      </c>
      <c r="Y108" s="161">
        <f>IF($A$2=1,'mil mi val'!X92,'mil mi val'!X195)</f>
        <v>0.99880000000000002</v>
      </c>
      <c r="Z108" s="161">
        <f>IF($A$2=1,'mil mi val'!Y92,'mil mi val'!Y195)</f>
        <v>0.99880000000000002</v>
      </c>
      <c r="AA108" s="161">
        <f>IF($A$2=1,'mil mi val'!Z92,'mil mi val'!Z195)</f>
        <v>0.99880000000000002</v>
      </c>
      <c r="AB108" s="161">
        <f>IF($A$2=1,'mil mi val'!AA92,'mil mi val'!AA195)</f>
        <v>0.99880000000000002</v>
      </c>
      <c r="AC108" s="161">
        <f>IF($A$2=1,'mil mi val'!AB92,'mil mi val'!AB195)</f>
        <v>0.99880000000000002</v>
      </c>
      <c r="AD108" s="161">
        <f>IF($A$2=1,'mil mi val'!AC92,'mil mi val'!AC195)</f>
        <v>0.99880000000000002</v>
      </c>
      <c r="AE108" s="161">
        <f>IF($A$2=1,'mil mi val'!AD92,'mil mi val'!AD195)</f>
        <v>0.99880000000000002</v>
      </c>
      <c r="AF108" s="161">
        <f>IF($A$2=1,'mil mi val'!AE92,'mil mi val'!AE195)</f>
        <v>0.99880000000000002</v>
      </c>
      <c r="AG108" s="161">
        <f>IF($A$2=1,'mil mi val'!AF92,'mil mi val'!AF195)</f>
        <v>0.99880000000000002</v>
      </c>
      <c r="AH108" s="161">
        <f>IF($A$2=1,'mil mi val'!AG92,'mil mi val'!AG195)</f>
        <v>0.99880000000000002</v>
      </c>
      <c r="AI108" s="161">
        <f>IF($A$2=1,'mil mi val'!AH92,'mil mi val'!AH195)</f>
        <v>0.99880000000000002</v>
      </c>
      <c r="AJ108" s="161">
        <f>IF($A$2=1,'mil mi val'!AI92,'mil mi val'!AI195)</f>
        <v>0.99880000000000002</v>
      </c>
      <c r="AK108" s="161">
        <f>IF($A$2=1,'mil mi val'!AJ92,'mil mi val'!AJ195)</f>
        <v>0.99880000000000002</v>
      </c>
      <c r="AL108" s="161">
        <f>IF($A$2=1,'mil mi val'!AK92,'mil mi val'!AK195)</f>
        <v>0.99880000000000002</v>
      </c>
      <c r="AM108" s="161">
        <f>IF($A$2=1,'mil mi val'!AL92,'mil mi val'!AL195)</f>
        <v>0.99880000000000002</v>
      </c>
      <c r="AN108" s="161">
        <f>IF($A$2=1,'mil mi val'!AM92,'mil mi val'!AM195)</f>
        <v>0.99880000000000002</v>
      </c>
      <c r="AO108" s="161">
        <f>IF($A$2=1,'mil mi val'!AN92,'mil mi val'!AN195)</f>
        <v>0.99880000000000002</v>
      </c>
      <c r="AP108" s="161">
        <f>IF($A$2=1,'mil mi val'!AO92,'mil mi val'!AO195)</f>
        <v>0.99880000000000002</v>
      </c>
      <c r="AQ108" s="161">
        <f>IF($A$2=1,'mil mi val'!AP92,'mil mi val'!AP195)</f>
        <v>0.99880000000000002</v>
      </c>
      <c r="AR108" s="161">
        <f>IF($A$2=1,'mil mi val'!AQ92,'mil mi val'!AQ195)</f>
        <v>0.99880000000000002</v>
      </c>
      <c r="AS108" s="161">
        <f>IF($A$2=1,'mil mi val'!AR92,'mil mi val'!AR195)</f>
        <v>0.99880000000000002</v>
      </c>
      <c r="AT108" s="161">
        <f>IF($A$2=1,'mil mi val'!AS92,'mil mi val'!AS195)</f>
        <v>0.99880000000000002</v>
      </c>
      <c r="AU108" s="161">
        <f>IF($A$2=1,'mil mi val'!AT92,'mil mi val'!AT195)</f>
        <v>0.99880000000000002</v>
      </c>
      <c r="AV108" s="161">
        <f>IF($A$2=1,'mil mi val'!AU92,'mil mi val'!AU195)</f>
        <v>0.99880000000000002</v>
      </c>
      <c r="AW108" s="161">
        <f>IF($A$2=1,'mil mi val'!AV92,'mil mi val'!AV195)</f>
        <v>0.99880000000000002</v>
      </c>
      <c r="AX108" s="161">
        <f>IF($A$2=1,'mil mi val'!AW92,'mil mi val'!AW195)</f>
        <v>0.99880000000000002</v>
      </c>
      <c r="AY108" s="161">
        <f>IF($A$2=1,'mil mi val'!AX92,'mil mi val'!AX195)</f>
        <v>0.99880000000000002</v>
      </c>
      <c r="AZ108" s="161">
        <f>IF($A$2=1,'mil mi val'!AY92,'mil mi val'!AY195)</f>
        <v>0.99880000000000002</v>
      </c>
      <c r="BA108" s="161">
        <f>IF($A$2=1,'mil mi val'!AZ92,'mil mi val'!AZ195)</f>
        <v>0.99880000000000002</v>
      </c>
      <c r="BB108" s="161">
        <f>IF($A$2=1,'mil mi val'!BA92,'mil mi val'!BA195)</f>
        <v>0.99880000000000002</v>
      </c>
      <c r="BC108" s="161">
        <f>IF($A$2=1,'mil mi val'!BB92,'mil mi val'!BB195)</f>
        <v>0.99880000000000002</v>
      </c>
      <c r="BD108" s="161">
        <f>IF($A$2=1,'mil mi val'!BC92,'mil mi val'!BC195)</f>
        <v>0.99880000000000002</v>
      </c>
      <c r="BE108" s="161">
        <f>IF($A$2=1,'mil mi val'!BD92,'mil mi val'!BD195)</f>
        <v>0.99880000000000002</v>
      </c>
      <c r="BF108" s="161">
        <f>IF($A$2=1,'mil mi val'!BE92,'mil mi val'!BE195)</f>
        <v>0.99880000000000002</v>
      </c>
      <c r="BG108" s="161">
        <f>IF($A$2=1,'mil mi val'!BF92,'mil mi val'!BF195)</f>
        <v>0.99880000000000002</v>
      </c>
      <c r="BH108" s="161">
        <f>IF($A$2=1,'mil mi val'!BG92,'mil mi val'!BG195)</f>
        <v>0.99880000000000002</v>
      </c>
      <c r="BI108" s="161">
        <f>IF($A$2=1,'mil mi val'!BH92,'mil mi val'!BH195)</f>
        <v>0.99880000000000002</v>
      </c>
      <c r="BJ108" s="161">
        <f>IF($A$2=1,'mil mi val'!BI92,'mil mi val'!BI195)</f>
        <v>0.99880000000000002</v>
      </c>
      <c r="BK108" s="161">
        <f>IF($A$2=1,'mil mi val'!BJ92,'mil mi val'!BJ195)</f>
        <v>0.99880000000000002</v>
      </c>
      <c r="BL108" s="161">
        <f>IF($A$2=1,'mil mi val'!BK92,'mil mi val'!BK195)</f>
        <v>0.99880000000000002</v>
      </c>
      <c r="BM108" s="161">
        <f>IF($A$2=1,'mil mi val'!BL92,'mil mi val'!BL195)</f>
        <v>0.99880000000000002</v>
      </c>
      <c r="BN108" s="161">
        <f>IF($A$2=1,'mil mi val'!BM92,'mil mi val'!BM195)</f>
        <v>0.99880000000000002</v>
      </c>
      <c r="BO108" s="161">
        <f>IF($A$2=1,'mil mi val'!BN92,'mil mi val'!BN195)</f>
        <v>0.99880000000000002</v>
      </c>
      <c r="BP108" s="161">
        <f>IF($A$2=1,'mil mi val'!BO92,'mil mi val'!BO195)</f>
        <v>0.99880000000000002</v>
      </c>
      <c r="BQ108" s="161">
        <f>IF($A$2=1,'mil mi val'!BP92,'mil mi val'!BP195)</f>
        <v>0.99880000000000002</v>
      </c>
      <c r="BR108" s="161">
        <f>IF($A$2=1,'mil mi val'!BQ92,'mil mi val'!BQ195)</f>
        <v>0.99880000000000002</v>
      </c>
      <c r="BS108" s="161">
        <f>IF($A$2=1,'mil mi val'!BR92,'mil mi val'!BR195)</f>
        <v>0.99880000000000002</v>
      </c>
      <c r="BT108" s="161">
        <f>IF($A$2=1,'mil mi val'!BS92,'mil mi val'!BS195)</f>
        <v>0.99880000000000002</v>
      </c>
      <c r="BU108" s="161">
        <f>IF($A$2=1,'mil mi val'!BT92,'mil mi val'!BT195)</f>
        <v>0.99880000000000002</v>
      </c>
      <c r="BV108" s="161">
        <f>IF($A$2=1,'mil mi val'!BU92,'mil mi val'!BU195)</f>
        <v>0.99880000000000002</v>
      </c>
      <c r="BW108" s="161">
        <f>IF($A$2=1,'mil mi val'!BV92,'mil mi val'!BV195)</f>
        <v>0.99880000000000002</v>
      </c>
      <c r="BX108" s="161">
        <f>IF($A$2=1,'mil mi val'!BW92,'mil mi val'!BW195)</f>
        <v>0.99880000000000002</v>
      </c>
      <c r="BY108" s="161">
        <f>IF($A$2=1,'mil mi val'!BX92,'mil mi val'!BX195)</f>
        <v>0.99880000000000002</v>
      </c>
      <c r="BZ108" s="161">
        <f>IF($A$2=1,'mil mi val'!BY92,'mil mi val'!BY195)</f>
        <v>0.99880000000000002</v>
      </c>
      <c r="CA108" s="161">
        <f>IF($A$2=1,'mil mi val'!BZ92,'mil mi val'!BZ195)</f>
        <v>0.99880000000000002</v>
      </c>
      <c r="CB108" s="161">
        <f>IF($A$2=1,'mil mi val'!CA92,'mil mi val'!CA195)</f>
        <v>0.99880000000000002</v>
      </c>
      <c r="CC108" s="161">
        <f>IF($A$2=1,'mil mi val'!CB92,'mil mi val'!CB195)</f>
        <v>0.99880000000000002</v>
      </c>
      <c r="CD108" s="161">
        <f>IF($A$2=1,'mil mi val'!CC92,'mil mi val'!CC195)</f>
        <v>0.99880000000000002</v>
      </c>
      <c r="CE108" s="161">
        <f>IF($A$2=1,'mil mi val'!CD92,'mil mi val'!CD195)</f>
        <v>0.99880000000000002</v>
      </c>
      <c r="CF108" s="161">
        <f>IF($A$2=1,'mil mi val'!CE92,'mil mi val'!CE195)</f>
        <v>0.99880000000000002</v>
      </c>
      <c r="CG108" s="161">
        <f>IF($A$2=1,'mil mi val'!CF92,'mil mi val'!CF195)</f>
        <v>0.99880000000000002</v>
      </c>
      <c r="CH108" s="161">
        <f>IF($A$2=1,'mil mi val'!CG92,'mil mi val'!CG195)</f>
        <v>0.99880000000000002</v>
      </c>
      <c r="CI108" s="161">
        <f>IF($A$2=1,'mil mi val'!CH92,'mil mi val'!CH195)</f>
        <v>0.99880000000000002</v>
      </c>
      <c r="CJ108" s="161">
        <f>IF($A$2=1,'mil mi val'!CI92,'mil mi val'!CI195)</f>
        <v>0.99880000000000002</v>
      </c>
      <c r="CK108" s="161">
        <f>IF($A$2=1,'mil mi val'!CJ92,'mil mi val'!CJ195)</f>
        <v>0.99880000000000002</v>
      </c>
      <c r="CL108" s="161">
        <f>IF($A$2=1,'mil mi val'!CK92,'mil mi val'!CK195)</f>
        <v>0.99880000000000002</v>
      </c>
      <c r="CM108" s="161">
        <f>IF($A$2=1,'mil mi val'!CL92,'mil mi val'!CL195)</f>
        <v>0.99880000000000002</v>
      </c>
      <c r="CN108" s="161">
        <f>IF($A$2=1,'mil mi val'!CM92,'mil mi val'!CM195)</f>
        <v>0.99880000000000002</v>
      </c>
      <c r="CO108" s="161">
        <f>IF($A$2=1,'mil mi val'!CN92,'mil mi val'!CN195)</f>
        <v>0.99880000000000002</v>
      </c>
      <c r="CP108" s="161">
        <f>IF($A$2=1,'mil mi val'!CO92,'mil mi val'!CO195)</f>
        <v>0.99880000000000002</v>
      </c>
      <c r="CQ108" s="161">
        <f>IF($A$2=1,'mil mi val'!CP92,'mil mi val'!CP195)</f>
        <v>0.99880000000000002</v>
      </c>
      <c r="CR108" s="161">
        <f>IF($A$2=1,'mil mi val'!CQ92,'mil mi val'!CQ195)</f>
        <v>0.99880000000000002</v>
      </c>
      <c r="CS108" s="161">
        <f>IF($A$2=1,'mil mi val'!CR92,'mil mi val'!CR195)</f>
        <v>0.99880000000000002</v>
      </c>
      <c r="CT108" s="161">
        <f>IF($A$2=1,'mil mi val'!CS92,'mil mi val'!CS195)</f>
        <v>0.99880000000000002</v>
      </c>
      <c r="CU108" s="161">
        <f>IF($A$2=1,'mil mi val'!CT92,'mil mi val'!CT195)</f>
        <v>0.99880000000000002</v>
      </c>
      <c r="CV108" s="161">
        <f>IF($A$2=1,'mil mi val'!CU92,'mil mi val'!CU195)</f>
        <v>0.99880000000000002</v>
      </c>
      <c r="CW108" s="161">
        <f>IF($A$2=1,'mil mi val'!CV92,'mil mi val'!CV195)</f>
        <v>0.99880000000000002</v>
      </c>
      <c r="CX108" s="161">
        <f>IF($A$2=1,'mil mi val'!CW92,'mil mi val'!CW195)</f>
        <v>0.99880000000000002</v>
      </c>
      <c r="CY108" s="161">
        <f>IF($A$2=1,'mil mi val'!CX92,'mil mi val'!CX195)</f>
        <v>0.99880000000000002</v>
      </c>
      <c r="CZ108" s="161">
        <f>IF($A$2=1,'mil mi val'!CY92,'mil mi val'!CY195)</f>
        <v>0.99880000000000002</v>
      </c>
      <c r="DA108" s="161">
        <f>IF($A$2=1,'mil mi val'!CZ92,'mil mi val'!CZ195)</f>
        <v>0.99880000000000002</v>
      </c>
      <c r="DB108" s="161">
        <f>IF($A$2=1,'mil mi val'!DA92,'mil mi val'!DA195)</f>
        <v>0.99880000000000002</v>
      </c>
      <c r="DC108" s="161">
        <f>IF($A$2=1,'mil mi val'!DB92,'mil mi val'!DB195)</f>
        <v>0.99880000000000002</v>
      </c>
      <c r="DD108" s="161">
        <f>IF($A$2=1,'mil mi val'!DC92,'mil mi val'!DC195)</f>
        <v>0</v>
      </c>
      <c r="DE108" s="161">
        <f>IF($A$2=1,'mil mi val'!DD92,'mil mi val'!DD195)</f>
        <v>0</v>
      </c>
      <c r="DF108" s="161">
        <f>IF($A$2=1,'mil mi val'!DE92,'mil mi val'!DE195)</f>
        <v>0</v>
      </c>
    </row>
    <row r="109" spans="2:110" ht="14.5" x14ac:dyDescent="0.35">
      <c r="B109" s="149">
        <v>104</v>
      </c>
      <c r="C109" s="161">
        <f>IF($A$2=1,'mil mi val'!B93,'mil mi val'!B196)</f>
        <v>1</v>
      </c>
      <c r="D109" s="161">
        <f>IF($A$2=1,'mil mi val'!C93,'mil mi val'!C196)</f>
        <v>1.0095000000000001</v>
      </c>
      <c r="E109" s="161">
        <f>IF($A$2=1,'mil mi val'!D93,'mil mi val'!D196)</f>
        <v>1.0052000000000001</v>
      </c>
      <c r="F109" s="161">
        <f>IF($A$2=1,'mil mi val'!E93,'mil mi val'!E196)</f>
        <v>1.0018</v>
      </c>
      <c r="G109" s="161">
        <f>IF($A$2=1,'mil mi val'!F93,'mil mi val'!F196)</f>
        <v>0.99939999999999996</v>
      </c>
      <c r="H109" s="161">
        <f>IF($A$2=1,'mil mi val'!G93,'mil mi val'!G196)</f>
        <v>0.99819999999999998</v>
      </c>
      <c r="I109" s="161">
        <f>IF($A$2=1,'mil mi val'!H93,'mil mi val'!H196)</f>
        <v>0.99770000000000003</v>
      </c>
      <c r="J109" s="161">
        <f>IF($A$2=1,'mil mi val'!I93,'mil mi val'!I196)</f>
        <v>0.99750000000000005</v>
      </c>
      <c r="K109" s="161">
        <f>IF($A$2=1,'mil mi val'!J93,'mil mi val'!J196)</f>
        <v>0.99729999999999996</v>
      </c>
      <c r="L109" s="161">
        <f>IF($A$2=1,'mil mi val'!K93,'mil mi val'!K196)</f>
        <v>0.99719999999999998</v>
      </c>
      <c r="M109" s="161">
        <f>IF($A$2=1,'mil mi val'!L93,'mil mi val'!L196)</f>
        <v>0.99719999999999998</v>
      </c>
      <c r="N109" s="161">
        <f>IF($A$2=1,'mil mi val'!M93,'mil mi val'!M196)</f>
        <v>0.99709999999999999</v>
      </c>
      <c r="O109" s="161">
        <f>IF($A$2=1,'mil mi val'!N93,'mil mi val'!N196)</f>
        <v>0.99709999999999999</v>
      </c>
      <c r="P109" s="161">
        <f>IF($A$2=1,'mil mi val'!O93,'mil mi val'!O196)</f>
        <v>0.99709999999999999</v>
      </c>
      <c r="Q109" s="161">
        <f>IF($A$2=1,'mil mi val'!P93,'mil mi val'!P196)</f>
        <v>0.997</v>
      </c>
      <c r="R109" s="161">
        <f>IF($A$2=1,'mil mi val'!Q93,'mil mi val'!Q196)</f>
        <v>0.99890000000000001</v>
      </c>
      <c r="S109" s="161">
        <f>IF($A$2=1,'mil mi val'!R93,'mil mi val'!R196)</f>
        <v>0.99890000000000001</v>
      </c>
      <c r="T109" s="161">
        <f>IF($A$2=1,'mil mi val'!S93,'mil mi val'!S196)</f>
        <v>0.99890000000000001</v>
      </c>
      <c r="U109" s="161">
        <f>IF($A$2=1,'mil mi val'!T93,'mil mi val'!T196)</f>
        <v>0.99890000000000001</v>
      </c>
      <c r="V109" s="161">
        <f>IF($A$2=1,'mil mi val'!U93,'mil mi val'!U196)</f>
        <v>0.99890000000000001</v>
      </c>
      <c r="W109" s="161">
        <f>IF($A$2=1,'mil mi val'!V93,'mil mi val'!V196)</f>
        <v>0.99890000000000001</v>
      </c>
      <c r="X109" s="161">
        <f>IF($A$2=1,'mil mi val'!W93,'mil mi val'!W196)</f>
        <v>0.99890000000000001</v>
      </c>
      <c r="Y109" s="161">
        <f>IF($A$2=1,'mil mi val'!X93,'mil mi val'!X196)</f>
        <v>0.99890000000000001</v>
      </c>
      <c r="Z109" s="161">
        <f>IF($A$2=1,'mil mi val'!Y93,'mil mi val'!Y196)</f>
        <v>0.99890000000000001</v>
      </c>
      <c r="AA109" s="161">
        <f>IF($A$2=1,'mil mi val'!Z93,'mil mi val'!Z196)</f>
        <v>0.99890000000000001</v>
      </c>
      <c r="AB109" s="161">
        <f>IF($A$2=1,'mil mi val'!AA93,'mil mi val'!AA196)</f>
        <v>0.99890000000000001</v>
      </c>
      <c r="AC109" s="161">
        <f>IF($A$2=1,'mil mi val'!AB93,'mil mi val'!AB196)</f>
        <v>0.99890000000000001</v>
      </c>
      <c r="AD109" s="161">
        <f>IF($A$2=1,'mil mi val'!AC93,'mil mi val'!AC196)</f>
        <v>0.99890000000000001</v>
      </c>
      <c r="AE109" s="161">
        <f>IF($A$2=1,'mil mi val'!AD93,'mil mi val'!AD196)</f>
        <v>0.99890000000000001</v>
      </c>
      <c r="AF109" s="161">
        <f>IF($A$2=1,'mil mi val'!AE93,'mil mi val'!AE196)</f>
        <v>0.99890000000000001</v>
      </c>
      <c r="AG109" s="161">
        <f>IF($A$2=1,'mil mi val'!AF93,'mil mi val'!AF196)</f>
        <v>0.99890000000000001</v>
      </c>
      <c r="AH109" s="161">
        <f>IF($A$2=1,'mil mi val'!AG93,'mil mi val'!AG196)</f>
        <v>0.99890000000000001</v>
      </c>
      <c r="AI109" s="161">
        <f>IF($A$2=1,'mil mi val'!AH93,'mil mi val'!AH196)</f>
        <v>0.99890000000000001</v>
      </c>
      <c r="AJ109" s="161">
        <f>IF($A$2=1,'mil mi val'!AI93,'mil mi val'!AI196)</f>
        <v>0.99890000000000001</v>
      </c>
      <c r="AK109" s="161">
        <f>IF($A$2=1,'mil mi val'!AJ93,'mil mi val'!AJ196)</f>
        <v>0.99890000000000001</v>
      </c>
      <c r="AL109" s="161">
        <f>IF($A$2=1,'mil mi val'!AK93,'mil mi val'!AK196)</f>
        <v>0.99890000000000001</v>
      </c>
      <c r="AM109" s="161">
        <f>IF($A$2=1,'mil mi val'!AL93,'mil mi val'!AL196)</f>
        <v>0.99890000000000001</v>
      </c>
      <c r="AN109" s="161">
        <f>IF($A$2=1,'mil mi val'!AM93,'mil mi val'!AM196)</f>
        <v>0.99890000000000001</v>
      </c>
      <c r="AO109" s="161">
        <f>IF($A$2=1,'mil mi val'!AN93,'mil mi val'!AN196)</f>
        <v>0.99890000000000001</v>
      </c>
      <c r="AP109" s="161">
        <f>IF($A$2=1,'mil mi val'!AO93,'mil mi val'!AO196)</f>
        <v>0.99890000000000001</v>
      </c>
      <c r="AQ109" s="161">
        <f>IF($A$2=1,'mil mi val'!AP93,'mil mi val'!AP196)</f>
        <v>0.99890000000000001</v>
      </c>
      <c r="AR109" s="161">
        <f>IF($A$2=1,'mil mi val'!AQ93,'mil mi val'!AQ196)</f>
        <v>0.99890000000000001</v>
      </c>
      <c r="AS109" s="161">
        <f>IF($A$2=1,'mil mi val'!AR93,'mil mi val'!AR196)</f>
        <v>0.99890000000000001</v>
      </c>
      <c r="AT109" s="161">
        <f>IF($A$2=1,'mil mi val'!AS93,'mil mi val'!AS196)</f>
        <v>0.99890000000000001</v>
      </c>
      <c r="AU109" s="161">
        <f>IF($A$2=1,'mil mi val'!AT93,'mil mi val'!AT196)</f>
        <v>0.99890000000000001</v>
      </c>
      <c r="AV109" s="161">
        <f>IF($A$2=1,'mil mi val'!AU93,'mil mi val'!AU196)</f>
        <v>0.99890000000000001</v>
      </c>
      <c r="AW109" s="161">
        <f>IF($A$2=1,'mil mi val'!AV93,'mil mi val'!AV196)</f>
        <v>0.99890000000000001</v>
      </c>
      <c r="AX109" s="161">
        <f>IF($A$2=1,'mil mi val'!AW93,'mil mi val'!AW196)</f>
        <v>0.99890000000000001</v>
      </c>
      <c r="AY109" s="161">
        <f>IF($A$2=1,'mil mi val'!AX93,'mil mi val'!AX196)</f>
        <v>0.99890000000000001</v>
      </c>
      <c r="AZ109" s="161">
        <f>IF($A$2=1,'mil mi val'!AY93,'mil mi val'!AY196)</f>
        <v>0.99890000000000001</v>
      </c>
      <c r="BA109" s="161">
        <f>IF($A$2=1,'mil mi val'!AZ93,'mil mi val'!AZ196)</f>
        <v>0.99890000000000001</v>
      </c>
      <c r="BB109" s="161">
        <f>IF($A$2=1,'mil mi val'!BA93,'mil mi val'!BA196)</f>
        <v>0.99890000000000001</v>
      </c>
      <c r="BC109" s="161">
        <f>IF($A$2=1,'mil mi val'!BB93,'mil mi val'!BB196)</f>
        <v>0.99890000000000001</v>
      </c>
      <c r="BD109" s="161">
        <f>IF($A$2=1,'mil mi val'!BC93,'mil mi val'!BC196)</f>
        <v>0.99890000000000001</v>
      </c>
      <c r="BE109" s="161">
        <f>IF($A$2=1,'mil mi val'!BD93,'mil mi val'!BD196)</f>
        <v>0.99890000000000001</v>
      </c>
      <c r="BF109" s="161">
        <f>IF($A$2=1,'mil mi val'!BE93,'mil mi val'!BE196)</f>
        <v>0.99890000000000001</v>
      </c>
      <c r="BG109" s="161">
        <f>IF($A$2=1,'mil mi val'!BF93,'mil mi val'!BF196)</f>
        <v>0.99890000000000001</v>
      </c>
      <c r="BH109" s="161">
        <f>IF($A$2=1,'mil mi val'!BG93,'mil mi val'!BG196)</f>
        <v>0.99890000000000001</v>
      </c>
      <c r="BI109" s="161">
        <f>IF($A$2=1,'mil mi val'!BH93,'mil mi val'!BH196)</f>
        <v>0.99890000000000001</v>
      </c>
      <c r="BJ109" s="161">
        <f>IF($A$2=1,'mil mi val'!BI93,'mil mi val'!BI196)</f>
        <v>0.99890000000000001</v>
      </c>
      <c r="BK109" s="161">
        <f>IF($A$2=1,'mil mi val'!BJ93,'mil mi val'!BJ196)</f>
        <v>0.99890000000000001</v>
      </c>
      <c r="BL109" s="161">
        <f>IF($A$2=1,'mil mi val'!BK93,'mil mi val'!BK196)</f>
        <v>0.99890000000000001</v>
      </c>
      <c r="BM109" s="161">
        <f>IF($A$2=1,'mil mi val'!BL93,'mil mi val'!BL196)</f>
        <v>0.99890000000000001</v>
      </c>
      <c r="BN109" s="161">
        <f>IF($A$2=1,'mil mi val'!BM93,'mil mi val'!BM196)</f>
        <v>0.99890000000000001</v>
      </c>
      <c r="BO109" s="161">
        <f>IF($A$2=1,'mil mi val'!BN93,'mil mi val'!BN196)</f>
        <v>0.99890000000000001</v>
      </c>
      <c r="BP109" s="161">
        <f>IF($A$2=1,'mil mi val'!BO93,'mil mi val'!BO196)</f>
        <v>0.99890000000000001</v>
      </c>
      <c r="BQ109" s="161">
        <f>IF($A$2=1,'mil mi val'!BP93,'mil mi val'!BP196)</f>
        <v>0.99890000000000001</v>
      </c>
      <c r="BR109" s="161">
        <f>IF($A$2=1,'mil mi val'!BQ93,'mil mi val'!BQ196)</f>
        <v>0.99890000000000001</v>
      </c>
      <c r="BS109" s="161">
        <f>IF($A$2=1,'mil mi val'!BR93,'mil mi val'!BR196)</f>
        <v>0.99890000000000001</v>
      </c>
      <c r="BT109" s="161">
        <f>IF($A$2=1,'mil mi val'!BS93,'mil mi val'!BS196)</f>
        <v>0.99890000000000001</v>
      </c>
      <c r="BU109" s="161">
        <f>IF($A$2=1,'mil mi val'!BT93,'mil mi val'!BT196)</f>
        <v>0.99890000000000001</v>
      </c>
      <c r="BV109" s="161">
        <f>IF($A$2=1,'mil mi val'!BU93,'mil mi val'!BU196)</f>
        <v>0.99890000000000001</v>
      </c>
      <c r="BW109" s="161">
        <f>IF($A$2=1,'mil mi val'!BV93,'mil mi val'!BV196)</f>
        <v>0.99890000000000001</v>
      </c>
      <c r="BX109" s="161">
        <f>IF($A$2=1,'mil mi val'!BW93,'mil mi val'!BW196)</f>
        <v>0.99890000000000001</v>
      </c>
      <c r="BY109" s="161">
        <f>IF($A$2=1,'mil mi val'!BX93,'mil mi val'!BX196)</f>
        <v>0.99890000000000001</v>
      </c>
      <c r="BZ109" s="161">
        <f>IF($A$2=1,'mil mi val'!BY93,'mil mi val'!BY196)</f>
        <v>0.99890000000000001</v>
      </c>
      <c r="CA109" s="161">
        <f>IF($A$2=1,'mil mi val'!BZ93,'mil mi val'!BZ196)</f>
        <v>0.99890000000000001</v>
      </c>
      <c r="CB109" s="161">
        <f>IF($A$2=1,'mil mi val'!CA93,'mil mi val'!CA196)</f>
        <v>0.99890000000000001</v>
      </c>
      <c r="CC109" s="161">
        <f>IF($A$2=1,'mil mi val'!CB93,'mil mi val'!CB196)</f>
        <v>0.99890000000000001</v>
      </c>
      <c r="CD109" s="161">
        <f>IF($A$2=1,'mil mi val'!CC93,'mil mi val'!CC196)</f>
        <v>0.99890000000000001</v>
      </c>
      <c r="CE109" s="161">
        <f>IF($A$2=1,'mil mi val'!CD93,'mil mi val'!CD196)</f>
        <v>0.99890000000000001</v>
      </c>
      <c r="CF109" s="161">
        <f>IF($A$2=1,'mil mi val'!CE93,'mil mi val'!CE196)</f>
        <v>0.99890000000000001</v>
      </c>
      <c r="CG109" s="161">
        <f>IF($A$2=1,'mil mi val'!CF93,'mil mi val'!CF196)</f>
        <v>0.99890000000000001</v>
      </c>
      <c r="CH109" s="161">
        <f>IF($A$2=1,'mil mi val'!CG93,'mil mi val'!CG196)</f>
        <v>0.99890000000000001</v>
      </c>
      <c r="CI109" s="161">
        <f>IF($A$2=1,'mil mi val'!CH93,'mil mi val'!CH196)</f>
        <v>0.99890000000000001</v>
      </c>
      <c r="CJ109" s="161">
        <f>IF($A$2=1,'mil mi val'!CI93,'mil mi val'!CI196)</f>
        <v>0.99890000000000001</v>
      </c>
      <c r="CK109" s="161">
        <f>IF($A$2=1,'mil mi val'!CJ93,'mil mi val'!CJ196)</f>
        <v>0.99890000000000001</v>
      </c>
      <c r="CL109" s="161">
        <f>IF($A$2=1,'mil mi val'!CK93,'mil mi val'!CK196)</f>
        <v>0.99890000000000001</v>
      </c>
      <c r="CM109" s="161">
        <f>IF($A$2=1,'mil mi val'!CL93,'mil mi val'!CL196)</f>
        <v>0.99890000000000001</v>
      </c>
      <c r="CN109" s="161">
        <f>IF($A$2=1,'mil mi val'!CM93,'mil mi val'!CM196)</f>
        <v>0.99890000000000001</v>
      </c>
      <c r="CO109" s="161">
        <f>IF($A$2=1,'mil mi val'!CN93,'mil mi val'!CN196)</f>
        <v>0.99890000000000001</v>
      </c>
      <c r="CP109" s="161">
        <f>IF($A$2=1,'mil mi val'!CO93,'mil mi val'!CO196)</f>
        <v>0.99890000000000001</v>
      </c>
      <c r="CQ109" s="161">
        <f>IF($A$2=1,'mil mi val'!CP93,'mil mi val'!CP196)</f>
        <v>0.99890000000000001</v>
      </c>
      <c r="CR109" s="161">
        <f>IF($A$2=1,'mil mi val'!CQ93,'mil mi val'!CQ196)</f>
        <v>0.99890000000000001</v>
      </c>
      <c r="CS109" s="161">
        <f>IF($A$2=1,'mil mi val'!CR93,'mil mi val'!CR196)</f>
        <v>0.99890000000000001</v>
      </c>
      <c r="CT109" s="161">
        <f>IF($A$2=1,'mil mi val'!CS93,'mil mi val'!CS196)</f>
        <v>0.99890000000000001</v>
      </c>
      <c r="CU109" s="161">
        <f>IF($A$2=1,'mil mi val'!CT93,'mil mi val'!CT196)</f>
        <v>0.99890000000000001</v>
      </c>
      <c r="CV109" s="161">
        <f>IF($A$2=1,'mil mi val'!CU93,'mil mi val'!CU196)</f>
        <v>0.99890000000000001</v>
      </c>
      <c r="CW109" s="161">
        <f>IF($A$2=1,'mil mi val'!CV93,'mil mi val'!CV196)</f>
        <v>0.99890000000000001</v>
      </c>
      <c r="CX109" s="161">
        <f>IF($A$2=1,'mil mi val'!CW93,'mil mi val'!CW196)</f>
        <v>0.99890000000000001</v>
      </c>
      <c r="CY109" s="161">
        <f>IF($A$2=1,'mil mi val'!CX93,'mil mi val'!CX196)</f>
        <v>0.99890000000000001</v>
      </c>
      <c r="CZ109" s="161">
        <f>IF($A$2=1,'mil mi val'!CY93,'mil mi val'!CY196)</f>
        <v>0.99890000000000001</v>
      </c>
      <c r="DA109" s="161">
        <f>IF($A$2=1,'mil mi val'!CZ93,'mil mi val'!CZ196)</f>
        <v>0.99890000000000001</v>
      </c>
      <c r="DB109" s="161">
        <f>IF($A$2=1,'mil mi val'!DA93,'mil mi val'!DA196)</f>
        <v>0.99890000000000001</v>
      </c>
      <c r="DC109" s="161">
        <f>IF($A$2=1,'mil mi val'!DB93,'mil mi val'!DB196)</f>
        <v>0.99890000000000001</v>
      </c>
      <c r="DD109" s="161">
        <f>IF($A$2=1,'mil mi val'!DC93,'mil mi val'!DC196)</f>
        <v>0</v>
      </c>
      <c r="DE109" s="161">
        <f>IF($A$2=1,'mil mi val'!DD93,'mil mi val'!DD196)</f>
        <v>0</v>
      </c>
      <c r="DF109" s="161">
        <f>IF($A$2=1,'mil mi val'!DE93,'mil mi val'!DE196)</f>
        <v>0</v>
      </c>
    </row>
    <row r="110" spans="2:110" ht="14.5" x14ac:dyDescent="0.35">
      <c r="B110" s="149">
        <v>105</v>
      </c>
      <c r="C110" s="161">
        <f>IF($A$2=1,'mil mi val'!B94,'mil mi val'!B197)</f>
        <v>1</v>
      </c>
      <c r="D110" s="161">
        <f>IF($A$2=1,'mil mi val'!C94,'mil mi val'!C197)</f>
        <v>1.0118</v>
      </c>
      <c r="E110" s="161">
        <f>IF($A$2=1,'mil mi val'!D94,'mil mi val'!D197)</f>
        <v>1.0069999999999999</v>
      </c>
      <c r="F110" s="161">
        <f>IF($A$2=1,'mil mi val'!E94,'mil mi val'!E197)</f>
        <v>1.0029999999999999</v>
      </c>
      <c r="G110" s="161">
        <f>IF($A$2=1,'mil mi val'!F94,'mil mi val'!F197)</f>
        <v>1.0001</v>
      </c>
      <c r="H110" s="161">
        <f>IF($A$2=1,'mil mi val'!G94,'mil mi val'!G197)</f>
        <v>0.99870000000000003</v>
      </c>
      <c r="I110" s="161">
        <f>IF($A$2=1,'mil mi val'!H94,'mil mi val'!H197)</f>
        <v>0.99809999999999999</v>
      </c>
      <c r="J110" s="161">
        <f>IF($A$2=1,'mil mi val'!I94,'mil mi val'!I197)</f>
        <v>0.99770000000000003</v>
      </c>
      <c r="K110" s="161">
        <f>IF($A$2=1,'mil mi val'!J94,'mil mi val'!J197)</f>
        <v>0.99750000000000005</v>
      </c>
      <c r="L110" s="161">
        <f>IF($A$2=1,'mil mi val'!K94,'mil mi val'!K197)</f>
        <v>0.99739999999999995</v>
      </c>
      <c r="M110" s="161">
        <f>IF($A$2=1,'mil mi val'!L94,'mil mi val'!L197)</f>
        <v>0.99729999999999996</v>
      </c>
      <c r="N110" s="161">
        <f>IF($A$2=1,'mil mi val'!M94,'mil mi val'!M197)</f>
        <v>0.99719999999999998</v>
      </c>
      <c r="O110" s="161">
        <f>IF($A$2=1,'mil mi val'!N94,'mil mi val'!N197)</f>
        <v>0.99719999999999998</v>
      </c>
      <c r="P110" s="161">
        <f>IF($A$2=1,'mil mi val'!O94,'mil mi val'!O197)</f>
        <v>0.99719999999999998</v>
      </c>
      <c r="Q110" s="161">
        <f>IF($A$2=1,'mil mi val'!P94,'mil mi val'!P197)</f>
        <v>0.99709999999999999</v>
      </c>
      <c r="R110" s="161">
        <f>IF($A$2=1,'mil mi val'!Q94,'mil mi val'!Q197)</f>
        <v>0.999</v>
      </c>
      <c r="S110" s="161">
        <f>IF($A$2=1,'mil mi val'!R94,'mil mi val'!R197)</f>
        <v>0.999</v>
      </c>
      <c r="T110" s="161">
        <f>IF($A$2=1,'mil mi val'!S94,'mil mi val'!S197)</f>
        <v>0.999</v>
      </c>
      <c r="U110" s="161">
        <f>IF($A$2=1,'mil mi val'!T94,'mil mi val'!T197)</f>
        <v>0.999</v>
      </c>
      <c r="V110" s="161">
        <f>IF($A$2=1,'mil mi val'!U94,'mil mi val'!U197)</f>
        <v>0.999</v>
      </c>
      <c r="W110" s="161">
        <f>IF($A$2=1,'mil mi val'!V94,'mil mi val'!V197)</f>
        <v>0.999</v>
      </c>
      <c r="X110" s="161">
        <f>IF($A$2=1,'mil mi val'!W94,'mil mi val'!W197)</f>
        <v>0.999</v>
      </c>
      <c r="Y110" s="161">
        <f>IF($A$2=1,'mil mi val'!X94,'mil mi val'!X197)</f>
        <v>0.999</v>
      </c>
      <c r="Z110" s="161">
        <f>IF($A$2=1,'mil mi val'!Y94,'mil mi val'!Y197)</f>
        <v>0.999</v>
      </c>
      <c r="AA110" s="161">
        <f>IF($A$2=1,'mil mi val'!Z94,'mil mi val'!Z197)</f>
        <v>0.999</v>
      </c>
      <c r="AB110" s="161">
        <f>IF($A$2=1,'mil mi val'!AA94,'mil mi val'!AA197)</f>
        <v>0.999</v>
      </c>
      <c r="AC110" s="161">
        <f>IF($A$2=1,'mil mi val'!AB94,'mil mi val'!AB197)</f>
        <v>0.999</v>
      </c>
      <c r="AD110" s="161">
        <f>IF($A$2=1,'mil mi val'!AC94,'mil mi val'!AC197)</f>
        <v>0.999</v>
      </c>
      <c r="AE110" s="161">
        <f>IF($A$2=1,'mil mi val'!AD94,'mil mi val'!AD197)</f>
        <v>0.999</v>
      </c>
      <c r="AF110" s="161">
        <f>IF($A$2=1,'mil mi val'!AE94,'mil mi val'!AE197)</f>
        <v>0.999</v>
      </c>
      <c r="AG110" s="161">
        <f>IF($A$2=1,'mil mi val'!AF94,'mil mi val'!AF197)</f>
        <v>0.999</v>
      </c>
      <c r="AH110" s="161">
        <f>IF($A$2=1,'mil mi val'!AG94,'mil mi val'!AG197)</f>
        <v>0.999</v>
      </c>
      <c r="AI110" s="161">
        <f>IF($A$2=1,'mil mi val'!AH94,'mil mi val'!AH197)</f>
        <v>0.999</v>
      </c>
      <c r="AJ110" s="161">
        <f>IF($A$2=1,'mil mi val'!AI94,'mil mi val'!AI197)</f>
        <v>0.999</v>
      </c>
      <c r="AK110" s="161">
        <f>IF($A$2=1,'mil mi val'!AJ94,'mil mi val'!AJ197)</f>
        <v>0.999</v>
      </c>
      <c r="AL110" s="161">
        <f>IF($A$2=1,'mil mi val'!AK94,'mil mi val'!AK197)</f>
        <v>0.999</v>
      </c>
      <c r="AM110" s="161">
        <f>IF($A$2=1,'mil mi val'!AL94,'mil mi val'!AL197)</f>
        <v>0.999</v>
      </c>
      <c r="AN110" s="161">
        <f>IF($A$2=1,'mil mi val'!AM94,'mil mi val'!AM197)</f>
        <v>0.999</v>
      </c>
      <c r="AO110" s="161">
        <f>IF($A$2=1,'mil mi val'!AN94,'mil mi val'!AN197)</f>
        <v>0.999</v>
      </c>
      <c r="AP110" s="161">
        <f>IF($A$2=1,'mil mi val'!AO94,'mil mi val'!AO197)</f>
        <v>0.999</v>
      </c>
      <c r="AQ110" s="161">
        <f>IF($A$2=1,'mil mi val'!AP94,'mil mi val'!AP197)</f>
        <v>0.999</v>
      </c>
      <c r="AR110" s="161">
        <f>IF($A$2=1,'mil mi val'!AQ94,'mil mi val'!AQ197)</f>
        <v>0.999</v>
      </c>
      <c r="AS110" s="161">
        <f>IF($A$2=1,'mil mi val'!AR94,'mil mi val'!AR197)</f>
        <v>0.999</v>
      </c>
      <c r="AT110" s="161">
        <f>IF($A$2=1,'mil mi val'!AS94,'mil mi val'!AS197)</f>
        <v>0.999</v>
      </c>
      <c r="AU110" s="161">
        <f>IF($A$2=1,'mil mi val'!AT94,'mil mi val'!AT197)</f>
        <v>0.999</v>
      </c>
      <c r="AV110" s="161">
        <f>IF($A$2=1,'mil mi val'!AU94,'mil mi val'!AU197)</f>
        <v>0.999</v>
      </c>
      <c r="AW110" s="161">
        <f>IF($A$2=1,'mil mi val'!AV94,'mil mi val'!AV197)</f>
        <v>0.999</v>
      </c>
      <c r="AX110" s="161">
        <f>IF($A$2=1,'mil mi val'!AW94,'mil mi val'!AW197)</f>
        <v>0.999</v>
      </c>
      <c r="AY110" s="161">
        <f>IF($A$2=1,'mil mi val'!AX94,'mil mi val'!AX197)</f>
        <v>0.999</v>
      </c>
      <c r="AZ110" s="161">
        <f>IF($A$2=1,'mil mi val'!AY94,'mil mi val'!AY197)</f>
        <v>0.999</v>
      </c>
      <c r="BA110" s="161">
        <f>IF($A$2=1,'mil mi val'!AZ94,'mil mi val'!AZ197)</f>
        <v>0.999</v>
      </c>
      <c r="BB110" s="161">
        <f>IF($A$2=1,'mil mi val'!BA94,'mil mi val'!BA197)</f>
        <v>0.999</v>
      </c>
      <c r="BC110" s="161">
        <f>IF($A$2=1,'mil mi val'!BB94,'mil mi val'!BB197)</f>
        <v>0.999</v>
      </c>
      <c r="BD110" s="161">
        <f>IF($A$2=1,'mil mi val'!BC94,'mil mi val'!BC197)</f>
        <v>0.999</v>
      </c>
      <c r="BE110" s="161">
        <f>IF($A$2=1,'mil mi val'!BD94,'mil mi val'!BD197)</f>
        <v>0.999</v>
      </c>
      <c r="BF110" s="161">
        <f>IF($A$2=1,'mil mi val'!BE94,'mil mi val'!BE197)</f>
        <v>0.999</v>
      </c>
      <c r="BG110" s="161">
        <f>IF($A$2=1,'mil mi val'!BF94,'mil mi val'!BF197)</f>
        <v>0.999</v>
      </c>
      <c r="BH110" s="161">
        <f>IF($A$2=1,'mil mi val'!BG94,'mil mi val'!BG197)</f>
        <v>0.999</v>
      </c>
      <c r="BI110" s="161">
        <f>IF($A$2=1,'mil mi val'!BH94,'mil mi val'!BH197)</f>
        <v>0.999</v>
      </c>
      <c r="BJ110" s="161">
        <f>IF($A$2=1,'mil mi val'!BI94,'mil mi val'!BI197)</f>
        <v>0.999</v>
      </c>
      <c r="BK110" s="161">
        <f>IF($A$2=1,'mil mi val'!BJ94,'mil mi val'!BJ197)</f>
        <v>0.999</v>
      </c>
      <c r="BL110" s="161">
        <f>IF($A$2=1,'mil mi val'!BK94,'mil mi val'!BK197)</f>
        <v>0.999</v>
      </c>
      <c r="BM110" s="161">
        <f>IF($A$2=1,'mil mi val'!BL94,'mil mi val'!BL197)</f>
        <v>0.999</v>
      </c>
      <c r="BN110" s="161">
        <f>IF($A$2=1,'mil mi val'!BM94,'mil mi val'!BM197)</f>
        <v>0.999</v>
      </c>
      <c r="BO110" s="161">
        <f>IF($A$2=1,'mil mi val'!BN94,'mil mi val'!BN197)</f>
        <v>0.999</v>
      </c>
      <c r="BP110" s="161">
        <f>IF($A$2=1,'mil mi val'!BO94,'mil mi val'!BO197)</f>
        <v>0.999</v>
      </c>
      <c r="BQ110" s="161">
        <f>IF($A$2=1,'mil mi val'!BP94,'mil mi val'!BP197)</f>
        <v>0.999</v>
      </c>
      <c r="BR110" s="161">
        <f>IF($A$2=1,'mil mi val'!BQ94,'mil mi val'!BQ197)</f>
        <v>0.999</v>
      </c>
      <c r="BS110" s="161">
        <f>IF($A$2=1,'mil mi val'!BR94,'mil mi val'!BR197)</f>
        <v>0.999</v>
      </c>
      <c r="BT110" s="161">
        <f>IF($A$2=1,'mil mi val'!BS94,'mil mi val'!BS197)</f>
        <v>0.999</v>
      </c>
      <c r="BU110" s="161">
        <f>IF($A$2=1,'mil mi val'!BT94,'mil mi val'!BT197)</f>
        <v>0.999</v>
      </c>
      <c r="BV110" s="161">
        <f>IF($A$2=1,'mil mi val'!BU94,'mil mi val'!BU197)</f>
        <v>0.999</v>
      </c>
      <c r="BW110" s="161">
        <f>IF($A$2=1,'mil mi val'!BV94,'mil mi val'!BV197)</f>
        <v>0.999</v>
      </c>
      <c r="BX110" s="161">
        <f>IF($A$2=1,'mil mi val'!BW94,'mil mi val'!BW197)</f>
        <v>0.999</v>
      </c>
      <c r="BY110" s="161">
        <f>IF($A$2=1,'mil mi val'!BX94,'mil mi val'!BX197)</f>
        <v>0.999</v>
      </c>
      <c r="BZ110" s="161">
        <f>IF($A$2=1,'mil mi val'!BY94,'mil mi val'!BY197)</f>
        <v>0.999</v>
      </c>
      <c r="CA110" s="161">
        <f>IF($A$2=1,'mil mi val'!BZ94,'mil mi val'!BZ197)</f>
        <v>0.999</v>
      </c>
      <c r="CB110" s="161">
        <f>IF($A$2=1,'mil mi val'!CA94,'mil mi val'!CA197)</f>
        <v>0.999</v>
      </c>
      <c r="CC110" s="161">
        <f>IF($A$2=1,'mil mi val'!CB94,'mil mi val'!CB197)</f>
        <v>0.999</v>
      </c>
      <c r="CD110" s="161">
        <f>IF($A$2=1,'mil mi val'!CC94,'mil mi val'!CC197)</f>
        <v>0.999</v>
      </c>
      <c r="CE110" s="161">
        <f>IF($A$2=1,'mil mi val'!CD94,'mil mi val'!CD197)</f>
        <v>0.999</v>
      </c>
      <c r="CF110" s="161">
        <f>IF($A$2=1,'mil mi val'!CE94,'mil mi val'!CE197)</f>
        <v>0.999</v>
      </c>
      <c r="CG110" s="161">
        <f>IF($A$2=1,'mil mi val'!CF94,'mil mi val'!CF197)</f>
        <v>0.999</v>
      </c>
      <c r="CH110" s="161">
        <f>IF($A$2=1,'mil mi val'!CG94,'mil mi val'!CG197)</f>
        <v>0.999</v>
      </c>
      <c r="CI110" s="161">
        <f>IF($A$2=1,'mil mi val'!CH94,'mil mi val'!CH197)</f>
        <v>0.999</v>
      </c>
      <c r="CJ110" s="161">
        <f>IF($A$2=1,'mil mi val'!CI94,'mil mi val'!CI197)</f>
        <v>0.999</v>
      </c>
      <c r="CK110" s="161">
        <f>IF($A$2=1,'mil mi val'!CJ94,'mil mi val'!CJ197)</f>
        <v>0.999</v>
      </c>
      <c r="CL110" s="161">
        <f>IF($A$2=1,'mil mi val'!CK94,'mil mi val'!CK197)</f>
        <v>0.999</v>
      </c>
      <c r="CM110" s="161">
        <f>IF($A$2=1,'mil mi val'!CL94,'mil mi val'!CL197)</f>
        <v>0.999</v>
      </c>
      <c r="CN110" s="161">
        <f>IF($A$2=1,'mil mi val'!CM94,'mil mi val'!CM197)</f>
        <v>0.999</v>
      </c>
      <c r="CO110" s="161">
        <f>IF($A$2=1,'mil mi val'!CN94,'mil mi val'!CN197)</f>
        <v>0.999</v>
      </c>
      <c r="CP110" s="161">
        <f>IF($A$2=1,'mil mi val'!CO94,'mil mi val'!CO197)</f>
        <v>0.999</v>
      </c>
      <c r="CQ110" s="161">
        <f>IF($A$2=1,'mil mi val'!CP94,'mil mi val'!CP197)</f>
        <v>0.999</v>
      </c>
      <c r="CR110" s="161">
        <f>IF($A$2=1,'mil mi val'!CQ94,'mil mi val'!CQ197)</f>
        <v>0.999</v>
      </c>
      <c r="CS110" s="161">
        <f>IF($A$2=1,'mil mi val'!CR94,'mil mi val'!CR197)</f>
        <v>0.999</v>
      </c>
      <c r="CT110" s="161">
        <f>IF($A$2=1,'mil mi val'!CS94,'mil mi val'!CS197)</f>
        <v>0.999</v>
      </c>
      <c r="CU110" s="161">
        <f>IF($A$2=1,'mil mi val'!CT94,'mil mi val'!CT197)</f>
        <v>0.999</v>
      </c>
      <c r="CV110" s="161">
        <f>IF($A$2=1,'mil mi val'!CU94,'mil mi val'!CU197)</f>
        <v>0.999</v>
      </c>
      <c r="CW110" s="161">
        <f>IF($A$2=1,'mil mi val'!CV94,'mil mi val'!CV197)</f>
        <v>0.999</v>
      </c>
      <c r="CX110" s="161">
        <f>IF($A$2=1,'mil mi val'!CW94,'mil mi val'!CW197)</f>
        <v>0.999</v>
      </c>
      <c r="CY110" s="161">
        <f>IF($A$2=1,'mil mi val'!CX94,'mil mi val'!CX197)</f>
        <v>0.999</v>
      </c>
      <c r="CZ110" s="161">
        <f>IF($A$2=1,'mil mi val'!CY94,'mil mi val'!CY197)</f>
        <v>0.999</v>
      </c>
      <c r="DA110" s="161">
        <f>IF($A$2=1,'mil mi val'!CZ94,'mil mi val'!CZ197)</f>
        <v>0.999</v>
      </c>
      <c r="DB110" s="161">
        <f>IF($A$2=1,'mil mi val'!DA94,'mil mi val'!DA197)</f>
        <v>0.999</v>
      </c>
      <c r="DC110" s="161">
        <f>IF($A$2=1,'mil mi val'!DB94,'mil mi val'!DB197)</f>
        <v>0.999</v>
      </c>
      <c r="DD110" s="161">
        <f>IF($A$2=1,'mil mi val'!DC94,'mil mi val'!DC197)</f>
        <v>0</v>
      </c>
      <c r="DE110" s="161">
        <f>IF($A$2=1,'mil mi val'!DD94,'mil mi val'!DD197)</f>
        <v>0</v>
      </c>
      <c r="DF110" s="161">
        <f>IF($A$2=1,'mil mi val'!DE94,'mil mi val'!DE197)</f>
        <v>0</v>
      </c>
    </row>
    <row r="111" spans="2:110" ht="14.5" x14ac:dyDescent="0.35">
      <c r="B111" s="149">
        <v>106</v>
      </c>
      <c r="C111" s="161">
        <f>IF($A$2=1,'mil mi val'!B95,'mil mi val'!B198)</f>
        <v>1</v>
      </c>
      <c r="D111" s="161">
        <f>IF($A$2=1,'mil mi val'!C95,'mil mi val'!C198)</f>
        <v>1.0126999999999999</v>
      </c>
      <c r="E111" s="161">
        <f>IF($A$2=1,'mil mi val'!D95,'mil mi val'!D198)</f>
        <v>1.0078</v>
      </c>
      <c r="F111" s="161">
        <f>IF($A$2=1,'mil mi val'!E95,'mil mi val'!E198)</f>
        <v>1.0039</v>
      </c>
      <c r="G111" s="161">
        <f>IF($A$2=1,'mil mi val'!F95,'mil mi val'!F198)</f>
        <v>1.0008999999999999</v>
      </c>
      <c r="H111" s="161">
        <f>IF($A$2=1,'mil mi val'!G95,'mil mi val'!G198)</f>
        <v>0.99929999999999997</v>
      </c>
      <c r="I111" s="161">
        <f>IF($A$2=1,'mil mi val'!H95,'mil mi val'!H198)</f>
        <v>0.99860000000000004</v>
      </c>
      <c r="J111" s="161">
        <f>IF($A$2=1,'mil mi val'!I95,'mil mi val'!I198)</f>
        <v>0.99809999999999999</v>
      </c>
      <c r="K111" s="161">
        <f>IF($A$2=1,'mil mi val'!J95,'mil mi val'!J198)</f>
        <v>0.99770000000000003</v>
      </c>
      <c r="L111" s="161">
        <f>IF($A$2=1,'mil mi val'!K95,'mil mi val'!K198)</f>
        <v>0.99750000000000005</v>
      </c>
      <c r="M111" s="161">
        <f>IF($A$2=1,'mil mi val'!L95,'mil mi val'!L198)</f>
        <v>0.99739999999999995</v>
      </c>
      <c r="N111" s="161">
        <f>IF($A$2=1,'mil mi val'!M95,'mil mi val'!M198)</f>
        <v>0.99739999999999995</v>
      </c>
      <c r="O111" s="161">
        <f>IF($A$2=1,'mil mi val'!N95,'mil mi val'!N198)</f>
        <v>0.99729999999999996</v>
      </c>
      <c r="P111" s="161">
        <f>IF($A$2=1,'mil mi val'!O95,'mil mi val'!O198)</f>
        <v>0.99729999999999996</v>
      </c>
      <c r="Q111" s="161">
        <f>IF($A$2=1,'mil mi val'!P95,'mil mi val'!P198)</f>
        <v>0.99719999999999998</v>
      </c>
      <c r="R111" s="161">
        <f>IF($A$2=1,'mil mi val'!Q95,'mil mi val'!Q198)</f>
        <v>0.99909999999999999</v>
      </c>
      <c r="S111" s="161">
        <f>IF($A$2=1,'mil mi val'!R95,'mil mi val'!R198)</f>
        <v>0.99909999999999999</v>
      </c>
      <c r="T111" s="161">
        <f>IF($A$2=1,'mil mi val'!S95,'mil mi val'!S198)</f>
        <v>0.99909999999999999</v>
      </c>
      <c r="U111" s="161">
        <f>IF($A$2=1,'mil mi val'!T95,'mil mi val'!T198)</f>
        <v>0.99909999999999999</v>
      </c>
      <c r="V111" s="161">
        <f>IF($A$2=1,'mil mi val'!U95,'mil mi val'!U198)</f>
        <v>0.99909999999999999</v>
      </c>
      <c r="W111" s="161">
        <f>IF($A$2=1,'mil mi val'!V95,'mil mi val'!V198)</f>
        <v>0.99909999999999999</v>
      </c>
      <c r="X111" s="161">
        <f>IF($A$2=1,'mil mi val'!W95,'mil mi val'!W198)</f>
        <v>0.99909999999999999</v>
      </c>
      <c r="Y111" s="161">
        <f>IF($A$2=1,'mil mi val'!X95,'mil mi val'!X198)</f>
        <v>0.99909999999999999</v>
      </c>
      <c r="Z111" s="161">
        <f>IF($A$2=1,'mil mi val'!Y95,'mil mi val'!Y198)</f>
        <v>0.99909999999999999</v>
      </c>
      <c r="AA111" s="161">
        <f>IF($A$2=1,'mil mi val'!Z95,'mil mi val'!Z198)</f>
        <v>0.99909999999999999</v>
      </c>
      <c r="AB111" s="161">
        <f>IF($A$2=1,'mil mi val'!AA95,'mil mi val'!AA198)</f>
        <v>0.99909999999999999</v>
      </c>
      <c r="AC111" s="161">
        <f>IF($A$2=1,'mil mi val'!AB95,'mil mi val'!AB198)</f>
        <v>0.99909999999999999</v>
      </c>
      <c r="AD111" s="161">
        <f>IF($A$2=1,'mil mi val'!AC95,'mil mi val'!AC198)</f>
        <v>0.99909999999999999</v>
      </c>
      <c r="AE111" s="161">
        <f>IF($A$2=1,'mil mi val'!AD95,'mil mi val'!AD198)</f>
        <v>0.99909999999999999</v>
      </c>
      <c r="AF111" s="161">
        <f>IF($A$2=1,'mil mi val'!AE95,'mil mi val'!AE198)</f>
        <v>0.99909999999999999</v>
      </c>
      <c r="AG111" s="161">
        <f>IF($A$2=1,'mil mi val'!AF95,'mil mi val'!AF198)</f>
        <v>0.99909999999999999</v>
      </c>
      <c r="AH111" s="161">
        <f>IF($A$2=1,'mil mi val'!AG95,'mil mi val'!AG198)</f>
        <v>0.99909999999999999</v>
      </c>
      <c r="AI111" s="161">
        <f>IF($A$2=1,'mil mi val'!AH95,'mil mi val'!AH198)</f>
        <v>0.99909999999999999</v>
      </c>
      <c r="AJ111" s="161">
        <f>IF($A$2=1,'mil mi val'!AI95,'mil mi val'!AI198)</f>
        <v>0.99909999999999999</v>
      </c>
      <c r="AK111" s="161">
        <f>IF($A$2=1,'mil mi val'!AJ95,'mil mi val'!AJ198)</f>
        <v>0.99909999999999999</v>
      </c>
      <c r="AL111" s="161">
        <f>IF($A$2=1,'mil mi val'!AK95,'mil mi val'!AK198)</f>
        <v>0.99909999999999999</v>
      </c>
      <c r="AM111" s="161">
        <f>IF($A$2=1,'mil mi val'!AL95,'mil mi val'!AL198)</f>
        <v>0.99909999999999999</v>
      </c>
      <c r="AN111" s="161">
        <f>IF($A$2=1,'mil mi val'!AM95,'mil mi val'!AM198)</f>
        <v>0.99909999999999999</v>
      </c>
      <c r="AO111" s="161">
        <f>IF($A$2=1,'mil mi val'!AN95,'mil mi val'!AN198)</f>
        <v>0.99909999999999999</v>
      </c>
      <c r="AP111" s="161">
        <f>IF($A$2=1,'mil mi val'!AO95,'mil mi val'!AO198)</f>
        <v>0.99909999999999999</v>
      </c>
      <c r="AQ111" s="161">
        <f>IF($A$2=1,'mil mi val'!AP95,'mil mi val'!AP198)</f>
        <v>0.99909999999999999</v>
      </c>
      <c r="AR111" s="161">
        <f>IF($A$2=1,'mil mi val'!AQ95,'mil mi val'!AQ198)</f>
        <v>0.99909999999999999</v>
      </c>
      <c r="AS111" s="161">
        <f>IF($A$2=1,'mil mi val'!AR95,'mil mi val'!AR198)</f>
        <v>0.99909999999999999</v>
      </c>
      <c r="AT111" s="161">
        <f>IF($A$2=1,'mil mi val'!AS95,'mil mi val'!AS198)</f>
        <v>0.99909999999999999</v>
      </c>
      <c r="AU111" s="161">
        <f>IF($A$2=1,'mil mi val'!AT95,'mil mi val'!AT198)</f>
        <v>0.99909999999999999</v>
      </c>
      <c r="AV111" s="161">
        <f>IF($A$2=1,'mil mi val'!AU95,'mil mi val'!AU198)</f>
        <v>0.99909999999999999</v>
      </c>
      <c r="AW111" s="161">
        <f>IF($A$2=1,'mil mi val'!AV95,'mil mi val'!AV198)</f>
        <v>0.99909999999999999</v>
      </c>
      <c r="AX111" s="161">
        <f>IF($A$2=1,'mil mi val'!AW95,'mil mi val'!AW198)</f>
        <v>0.99909999999999999</v>
      </c>
      <c r="AY111" s="161">
        <f>IF($A$2=1,'mil mi val'!AX95,'mil mi val'!AX198)</f>
        <v>0.99909999999999999</v>
      </c>
      <c r="AZ111" s="161">
        <f>IF($A$2=1,'mil mi val'!AY95,'mil mi val'!AY198)</f>
        <v>0.99909999999999999</v>
      </c>
      <c r="BA111" s="161">
        <f>IF($A$2=1,'mil mi val'!AZ95,'mil mi val'!AZ198)</f>
        <v>0.99909999999999999</v>
      </c>
      <c r="BB111" s="161">
        <f>IF($A$2=1,'mil mi val'!BA95,'mil mi val'!BA198)</f>
        <v>0.99909999999999999</v>
      </c>
      <c r="BC111" s="161">
        <f>IF($A$2=1,'mil mi val'!BB95,'mil mi val'!BB198)</f>
        <v>0.99909999999999999</v>
      </c>
      <c r="BD111" s="161">
        <f>IF($A$2=1,'mil mi val'!BC95,'mil mi val'!BC198)</f>
        <v>0.99909999999999999</v>
      </c>
      <c r="BE111" s="161">
        <f>IF($A$2=1,'mil mi val'!BD95,'mil mi val'!BD198)</f>
        <v>0.99909999999999999</v>
      </c>
      <c r="BF111" s="161">
        <f>IF($A$2=1,'mil mi val'!BE95,'mil mi val'!BE198)</f>
        <v>0.99909999999999999</v>
      </c>
      <c r="BG111" s="161">
        <f>IF($A$2=1,'mil mi val'!BF95,'mil mi val'!BF198)</f>
        <v>0.99909999999999999</v>
      </c>
      <c r="BH111" s="161">
        <f>IF($A$2=1,'mil mi val'!BG95,'mil mi val'!BG198)</f>
        <v>0.99909999999999999</v>
      </c>
      <c r="BI111" s="161">
        <f>IF($A$2=1,'mil mi val'!BH95,'mil mi val'!BH198)</f>
        <v>0.99909999999999999</v>
      </c>
      <c r="BJ111" s="161">
        <f>IF($A$2=1,'mil mi val'!BI95,'mil mi val'!BI198)</f>
        <v>0.99909999999999999</v>
      </c>
      <c r="BK111" s="161">
        <f>IF($A$2=1,'mil mi val'!BJ95,'mil mi val'!BJ198)</f>
        <v>0.99909999999999999</v>
      </c>
      <c r="BL111" s="161">
        <f>IF($A$2=1,'mil mi val'!BK95,'mil mi val'!BK198)</f>
        <v>0.99909999999999999</v>
      </c>
      <c r="BM111" s="161">
        <f>IF($A$2=1,'mil mi val'!BL95,'mil mi val'!BL198)</f>
        <v>0.99909999999999999</v>
      </c>
      <c r="BN111" s="161">
        <f>IF($A$2=1,'mil mi val'!BM95,'mil mi val'!BM198)</f>
        <v>0.99909999999999999</v>
      </c>
      <c r="BO111" s="161">
        <f>IF($A$2=1,'mil mi val'!BN95,'mil mi val'!BN198)</f>
        <v>0.99909999999999999</v>
      </c>
      <c r="BP111" s="161">
        <f>IF($A$2=1,'mil mi val'!BO95,'mil mi val'!BO198)</f>
        <v>0.99909999999999999</v>
      </c>
      <c r="BQ111" s="161">
        <f>IF($A$2=1,'mil mi val'!BP95,'mil mi val'!BP198)</f>
        <v>0.99909999999999999</v>
      </c>
      <c r="BR111" s="161">
        <f>IF($A$2=1,'mil mi val'!BQ95,'mil mi val'!BQ198)</f>
        <v>0.99909999999999999</v>
      </c>
      <c r="BS111" s="161">
        <f>IF($A$2=1,'mil mi val'!BR95,'mil mi val'!BR198)</f>
        <v>0.99909999999999999</v>
      </c>
      <c r="BT111" s="161">
        <f>IF($A$2=1,'mil mi val'!BS95,'mil mi val'!BS198)</f>
        <v>0.99909999999999999</v>
      </c>
      <c r="BU111" s="161">
        <f>IF($A$2=1,'mil mi val'!BT95,'mil mi val'!BT198)</f>
        <v>0.99909999999999999</v>
      </c>
      <c r="BV111" s="161">
        <f>IF($A$2=1,'mil mi val'!BU95,'mil mi val'!BU198)</f>
        <v>0.99909999999999999</v>
      </c>
      <c r="BW111" s="161">
        <f>IF($A$2=1,'mil mi val'!BV95,'mil mi val'!BV198)</f>
        <v>0.99909999999999999</v>
      </c>
      <c r="BX111" s="161">
        <f>IF($A$2=1,'mil mi val'!BW95,'mil mi val'!BW198)</f>
        <v>0.99909999999999999</v>
      </c>
      <c r="BY111" s="161">
        <f>IF($A$2=1,'mil mi val'!BX95,'mil mi val'!BX198)</f>
        <v>0.99909999999999999</v>
      </c>
      <c r="BZ111" s="161">
        <f>IF($A$2=1,'mil mi val'!BY95,'mil mi val'!BY198)</f>
        <v>0.99909999999999999</v>
      </c>
      <c r="CA111" s="161">
        <f>IF($A$2=1,'mil mi val'!BZ95,'mil mi val'!BZ198)</f>
        <v>0.99909999999999999</v>
      </c>
      <c r="CB111" s="161">
        <f>IF($A$2=1,'mil mi val'!CA95,'mil mi val'!CA198)</f>
        <v>0.99909999999999999</v>
      </c>
      <c r="CC111" s="161">
        <f>IF($A$2=1,'mil mi val'!CB95,'mil mi val'!CB198)</f>
        <v>0.99909999999999999</v>
      </c>
      <c r="CD111" s="161">
        <f>IF($A$2=1,'mil mi val'!CC95,'mil mi val'!CC198)</f>
        <v>0.99909999999999999</v>
      </c>
      <c r="CE111" s="161">
        <f>IF($A$2=1,'mil mi val'!CD95,'mil mi val'!CD198)</f>
        <v>0.99909999999999999</v>
      </c>
      <c r="CF111" s="161">
        <f>IF($A$2=1,'mil mi val'!CE95,'mil mi val'!CE198)</f>
        <v>0.99909999999999999</v>
      </c>
      <c r="CG111" s="161">
        <f>IF($A$2=1,'mil mi val'!CF95,'mil mi val'!CF198)</f>
        <v>0.99909999999999999</v>
      </c>
      <c r="CH111" s="161">
        <f>IF($A$2=1,'mil mi val'!CG95,'mil mi val'!CG198)</f>
        <v>0.99909999999999999</v>
      </c>
      <c r="CI111" s="161">
        <f>IF($A$2=1,'mil mi val'!CH95,'mil mi val'!CH198)</f>
        <v>0.99909999999999999</v>
      </c>
      <c r="CJ111" s="161">
        <f>IF($A$2=1,'mil mi val'!CI95,'mil mi val'!CI198)</f>
        <v>0.99909999999999999</v>
      </c>
      <c r="CK111" s="161">
        <f>IF($A$2=1,'mil mi val'!CJ95,'mil mi val'!CJ198)</f>
        <v>0.99909999999999999</v>
      </c>
      <c r="CL111" s="161">
        <f>IF($A$2=1,'mil mi val'!CK95,'mil mi val'!CK198)</f>
        <v>0.99909999999999999</v>
      </c>
      <c r="CM111" s="161">
        <f>IF($A$2=1,'mil mi val'!CL95,'mil mi val'!CL198)</f>
        <v>0.99909999999999999</v>
      </c>
      <c r="CN111" s="161">
        <f>IF($A$2=1,'mil mi val'!CM95,'mil mi val'!CM198)</f>
        <v>0.99909999999999999</v>
      </c>
      <c r="CO111" s="161">
        <f>IF($A$2=1,'mil mi val'!CN95,'mil mi val'!CN198)</f>
        <v>0.99909999999999999</v>
      </c>
      <c r="CP111" s="161">
        <f>IF($A$2=1,'mil mi val'!CO95,'mil mi val'!CO198)</f>
        <v>0.99909999999999999</v>
      </c>
      <c r="CQ111" s="161">
        <f>IF($A$2=1,'mil mi val'!CP95,'mil mi val'!CP198)</f>
        <v>0.99909999999999999</v>
      </c>
      <c r="CR111" s="161">
        <f>IF($A$2=1,'mil mi val'!CQ95,'mil mi val'!CQ198)</f>
        <v>0.99909999999999999</v>
      </c>
      <c r="CS111" s="161">
        <f>IF($A$2=1,'mil mi val'!CR95,'mil mi val'!CR198)</f>
        <v>0.99909999999999999</v>
      </c>
      <c r="CT111" s="161">
        <f>IF($A$2=1,'mil mi val'!CS95,'mil mi val'!CS198)</f>
        <v>0.99909999999999999</v>
      </c>
      <c r="CU111" s="161">
        <f>IF($A$2=1,'mil mi val'!CT95,'mil mi val'!CT198)</f>
        <v>0.99909999999999999</v>
      </c>
      <c r="CV111" s="161">
        <f>IF($A$2=1,'mil mi val'!CU95,'mil mi val'!CU198)</f>
        <v>0.99909999999999999</v>
      </c>
      <c r="CW111" s="161">
        <f>IF($A$2=1,'mil mi val'!CV95,'mil mi val'!CV198)</f>
        <v>0.99909999999999999</v>
      </c>
      <c r="CX111" s="161">
        <f>IF($A$2=1,'mil mi val'!CW95,'mil mi val'!CW198)</f>
        <v>0.99909999999999999</v>
      </c>
      <c r="CY111" s="161">
        <f>IF($A$2=1,'mil mi val'!CX95,'mil mi val'!CX198)</f>
        <v>0.99909999999999999</v>
      </c>
      <c r="CZ111" s="161">
        <f>IF($A$2=1,'mil mi val'!CY95,'mil mi val'!CY198)</f>
        <v>0.99909999999999999</v>
      </c>
      <c r="DA111" s="161">
        <f>IF($A$2=1,'mil mi val'!CZ95,'mil mi val'!CZ198)</f>
        <v>0.99909999999999999</v>
      </c>
      <c r="DB111" s="161">
        <f>IF($A$2=1,'mil mi val'!DA95,'mil mi val'!DA198)</f>
        <v>0.99909999999999999</v>
      </c>
      <c r="DC111" s="161">
        <f>IF($A$2=1,'mil mi val'!DB95,'mil mi val'!DB198)</f>
        <v>0.99909999999999999</v>
      </c>
      <c r="DD111" s="161">
        <f>IF($A$2=1,'mil mi val'!DC95,'mil mi val'!DC198)</f>
        <v>0</v>
      </c>
      <c r="DE111" s="161">
        <f>IF($A$2=1,'mil mi val'!DD95,'mil mi val'!DD198)</f>
        <v>0</v>
      </c>
      <c r="DF111" s="161">
        <f>IF($A$2=1,'mil mi val'!DE95,'mil mi val'!DE198)</f>
        <v>0</v>
      </c>
    </row>
    <row r="112" spans="2:110" ht="14.5" x14ac:dyDescent="0.35">
      <c r="B112" s="149">
        <v>107</v>
      </c>
      <c r="C112" s="161">
        <f>IF($A$2=1,'mil mi val'!B96,'mil mi val'!B199)</f>
        <v>1</v>
      </c>
      <c r="D112" s="161">
        <f>IF($A$2=1,'mil mi val'!C96,'mil mi val'!C199)</f>
        <v>1.0136000000000001</v>
      </c>
      <c r="E112" s="161">
        <f>IF($A$2=1,'mil mi val'!D96,'mil mi val'!D199)</f>
        <v>1.0088999999999999</v>
      </c>
      <c r="F112" s="161">
        <f>IF($A$2=1,'mil mi val'!E96,'mil mi val'!E199)</f>
        <v>1.0048999999999999</v>
      </c>
      <c r="G112" s="161">
        <f>IF($A$2=1,'mil mi val'!F96,'mil mi val'!F199)</f>
        <v>1.0019</v>
      </c>
      <c r="H112" s="161">
        <f>IF($A$2=1,'mil mi val'!G96,'mil mi val'!G199)</f>
        <v>1.0001</v>
      </c>
      <c r="I112" s="161">
        <f>IF($A$2=1,'mil mi val'!H96,'mil mi val'!H199)</f>
        <v>0.99909999999999999</v>
      </c>
      <c r="J112" s="161">
        <f>IF($A$2=1,'mil mi val'!I96,'mil mi val'!I199)</f>
        <v>0.99850000000000005</v>
      </c>
      <c r="K112" s="161">
        <f>IF($A$2=1,'mil mi val'!J96,'mil mi val'!J199)</f>
        <v>0.998</v>
      </c>
      <c r="L112" s="161">
        <f>IF($A$2=1,'mil mi val'!K96,'mil mi val'!K199)</f>
        <v>0.99780000000000002</v>
      </c>
      <c r="M112" s="161">
        <f>IF($A$2=1,'mil mi val'!L96,'mil mi val'!L199)</f>
        <v>0.99760000000000004</v>
      </c>
      <c r="N112" s="161">
        <f>IF($A$2=1,'mil mi val'!M96,'mil mi val'!M199)</f>
        <v>0.99750000000000005</v>
      </c>
      <c r="O112" s="161">
        <f>IF($A$2=1,'mil mi val'!N96,'mil mi val'!N199)</f>
        <v>0.99739999999999995</v>
      </c>
      <c r="P112" s="161">
        <f>IF($A$2=1,'mil mi val'!O96,'mil mi val'!O199)</f>
        <v>0.99739999999999995</v>
      </c>
      <c r="Q112" s="161">
        <f>IF($A$2=1,'mil mi val'!P96,'mil mi val'!P199)</f>
        <v>0.99729999999999996</v>
      </c>
      <c r="R112" s="161">
        <f>IF($A$2=1,'mil mi val'!Q96,'mil mi val'!Q199)</f>
        <v>0.99919999999999998</v>
      </c>
      <c r="S112" s="161">
        <f>IF($A$2=1,'mil mi val'!R96,'mil mi val'!R199)</f>
        <v>0.99919999999999998</v>
      </c>
      <c r="T112" s="161">
        <f>IF($A$2=1,'mil mi val'!S96,'mil mi val'!S199)</f>
        <v>0.99919999999999998</v>
      </c>
      <c r="U112" s="161">
        <f>IF($A$2=1,'mil mi val'!T96,'mil mi val'!T199)</f>
        <v>0.99919999999999998</v>
      </c>
      <c r="V112" s="161">
        <f>IF($A$2=1,'mil mi val'!U96,'mil mi val'!U199)</f>
        <v>0.99919999999999998</v>
      </c>
      <c r="W112" s="161">
        <f>IF($A$2=1,'mil mi val'!V96,'mil mi val'!V199)</f>
        <v>0.99919999999999998</v>
      </c>
      <c r="X112" s="161">
        <f>IF($A$2=1,'mil mi val'!W96,'mil mi val'!W199)</f>
        <v>0.99919999999999998</v>
      </c>
      <c r="Y112" s="161">
        <f>IF($A$2=1,'mil mi val'!X96,'mil mi val'!X199)</f>
        <v>0.99919999999999998</v>
      </c>
      <c r="Z112" s="161">
        <f>IF($A$2=1,'mil mi val'!Y96,'mil mi val'!Y199)</f>
        <v>0.99919999999999998</v>
      </c>
      <c r="AA112" s="161">
        <f>IF($A$2=1,'mil mi val'!Z96,'mil mi val'!Z199)</f>
        <v>0.99919999999999998</v>
      </c>
      <c r="AB112" s="161">
        <f>IF($A$2=1,'mil mi val'!AA96,'mil mi val'!AA199)</f>
        <v>0.99919999999999998</v>
      </c>
      <c r="AC112" s="161">
        <f>IF($A$2=1,'mil mi val'!AB96,'mil mi val'!AB199)</f>
        <v>0.99919999999999998</v>
      </c>
      <c r="AD112" s="161">
        <f>IF($A$2=1,'mil mi val'!AC96,'mil mi val'!AC199)</f>
        <v>0.99919999999999998</v>
      </c>
      <c r="AE112" s="161">
        <f>IF($A$2=1,'mil mi val'!AD96,'mil mi val'!AD199)</f>
        <v>0.99919999999999998</v>
      </c>
      <c r="AF112" s="161">
        <f>IF($A$2=1,'mil mi val'!AE96,'mil mi val'!AE199)</f>
        <v>0.99919999999999998</v>
      </c>
      <c r="AG112" s="161">
        <f>IF($A$2=1,'mil mi val'!AF96,'mil mi val'!AF199)</f>
        <v>0.99919999999999998</v>
      </c>
      <c r="AH112" s="161">
        <f>IF($A$2=1,'mil mi val'!AG96,'mil mi val'!AG199)</f>
        <v>0.99919999999999998</v>
      </c>
      <c r="AI112" s="161">
        <f>IF($A$2=1,'mil mi val'!AH96,'mil mi val'!AH199)</f>
        <v>0.99919999999999998</v>
      </c>
      <c r="AJ112" s="161">
        <f>IF($A$2=1,'mil mi val'!AI96,'mil mi val'!AI199)</f>
        <v>0.99919999999999998</v>
      </c>
      <c r="AK112" s="161">
        <f>IF($A$2=1,'mil mi val'!AJ96,'mil mi val'!AJ199)</f>
        <v>0.99919999999999998</v>
      </c>
      <c r="AL112" s="161">
        <f>IF($A$2=1,'mil mi val'!AK96,'mil mi val'!AK199)</f>
        <v>0.99919999999999998</v>
      </c>
      <c r="AM112" s="161">
        <f>IF($A$2=1,'mil mi val'!AL96,'mil mi val'!AL199)</f>
        <v>0.99919999999999998</v>
      </c>
      <c r="AN112" s="161">
        <f>IF($A$2=1,'mil mi val'!AM96,'mil mi val'!AM199)</f>
        <v>0.99919999999999998</v>
      </c>
      <c r="AO112" s="161">
        <f>IF($A$2=1,'mil mi val'!AN96,'mil mi val'!AN199)</f>
        <v>0.99919999999999998</v>
      </c>
      <c r="AP112" s="161">
        <f>IF($A$2=1,'mil mi val'!AO96,'mil mi val'!AO199)</f>
        <v>0.99919999999999998</v>
      </c>
      <c r="AQ112" s="161">
        <f>IF($A$2=1,'mil mi val'!AP96,'mil mi val'!AP199)</f>
        <v>0.99919999999999998</v>
      </c>
      <c r="AR112" s="161">
        <f>IF($A$2=1,'mil mi val'!AQ96,'mil mi val'!AQ199)</f>
        <v>0.99919999999999998</v>
      </c>
      <c r="AS112" s="161">
        <f>IF($A$2=1,'mil mi val'!AR96,'mil mi val'!AR199)</f>
        <v>0.99919999999999998</v>
      </c>
      <c r="AT112" s="161">
        <f>IF($A$2=1,'mil mi val'!AS96,'mil mi val'!AS199)</f>
        <v>0.99919999999999998</v>
      </c>
      <c r="AU112" s="161">
        <f>IF($A$2=1,'mil mi val'!AT96,'mil mi val'!AT199)</f>
        <v>0.99919999999999998</v>
      </c>
      <c r="AV112" s="161">
        <f>IF($A$2=1,'mil mi val'!AU96,'mil mi val'!AU199)</f>
        <v>0.99919999999999998</v>
      </c>
      <c r="AW112" s="161">
        <f>IF($A$2=1,'mil mi val'!AV96,'mil mi val'!AV199)</f>
        <v>0.99919999999999998</v>
      </c>
      <c r="AX112" s="161">
        <f>IF($A$2=1,'mil mi val'!AW96,'mil mi val'!AW199)</f>
        <v>0.99919999999999998</v>
      </c>
      <c r="AY112" s="161">
        <f>IF($A$2=1,'mil mi val'!AX96,'mil mi val'!AX199)</f>
        <v>0.99919999999999998</v>
      </c>
      <c r="AZ112" s="161">
        <f>IF($A$2=1,'mil mi val'!AY96,'mil mi val'!AY199)</f>
        <v>0.99919999999999998</v>
      </c>
      <c r="BA112" s="161">
        <f>IF($A$2=1,'mil mi val'!AZ96,'mil mi val'!AZ199)</f>
        <v>0.99919999999999998</v>
      </c>
      <c r="BB112" s="161">
        <f>IF($A$2=1,'mil mi val'!BA96,'mil mi val'!BA199)</f>
        <v>0.99919999999999998</v>
      </c>
      <c r="BC112" s="161">
        <f>IF($A$2=1,'mil mi val'!BB96,'mil mi val'!BB199)</f>
        <v>0.99919999999999998</v>
      </c>
      <c r="BD112" s="161">
        <f>IF($A$2=1,'mil mi val'!BC96,'mil mi val'!BC199)</f>
        <v>0.99919999999999998</v>
      </c>
      <c r="BE112" s="161">
        <f>IF($A$2=1,'mil mi val'!BD96,'mil mi val'!BD199)</f>
        <v>0.99919999999999998</v>
      </c>
      <c r="BF112" s="161">
        <f>IF($A$2=1,'mil mi val'!BE96,'mil mi val'!BE199)</f>
        <v>0.99919999999999998</v>
      </c>
      <c r="BG112" s="161">
        <f>IF($A$2=1,'mil mi val'!BF96,'mil mi val'!BF199)</f>
        <v>0.99919999999999998</v>
      </c>
      <c r="BH112" s="161">
        <f>IF($A$2=1,'mil mi val'!BG96,'mil mi val'!BG199)</f>
        <v>0.99919999999999998</v>
      </c>
      <c r="BI112" s="161">
        <f>IF($A$2=1,'mil mi val'!BH96,'mil mi val'!BH199)</f>
        <v>0.99919999999999998</v>
      </c>
      <c r="BJ112" s="161">
        <f>IF($A$2=1,'mil mi val'!BI96,'mil mi val'!BI199)</f>
        <v>0.99919999999999998</v>
      </c>
      <c r="BK112" s="161">
        <f>IF($A$2=1,'mil mi val'!BJ96,'mil mi val'!BJ199)</f>
        <v>0.99919999999999998</v>
      </c>
      <c r="BL112" s="161">
        <f>IF($A$2=1,'mil mi val'!BK96,'mil mi val'!BK199)</f>
        <v>0.99919999999999998</v>
      </c>
      <c r="BM112" s="161">
        <f>IF($A$2=1,'mil mi val'!BL96,'mil mi val'!BL199)</f>
        <v>0.99919999999999998</v>
      </c>
      <c r="BN112" s="161">
        <f>IF($A$2=1,'mil mi val'!BM96,'mil mi val'!BM199)</f>
        <v>0.99919999999999998</v>
      </c>
      <c r="BO112" s="161">
        <f>IF($A$2=1,'mil mi val'!BN96,'mil mi val'!BN199)</f>
        <v>0.99919999999999998</v>
      </c>
      <c r="BP112" s="161">
        <f>IF($A$2=1,'mil mi val'!BO96,'mil mi val'!BO199)</f>
        <v>0.99919999999999998</v>
      </c>
      <c r="BQ112" s="161">
        <f>IF($A$2=1,'mil mi val'!BP96,'mil mi val'!BP199)</f>
        <v>0.99919999999999998</v>
      </c>
      <c r="BR112" s="161">
        <f>IF($A$2=1,'mil mi val'!BQ96,'mil mi val'!BQ199)</f>
        <v>0.99919999999999998</v>
      </c>
      <c r="BS112" s="161">
        <f>IF($A$2=1,'mil mi val'!BR96,'mil mi val'!BR199)</f>
        <v>0.99919999999999998</v>
      </c>
      <c r="BT112" s="161">
        <f>IF($A$2=1,'mil mi val'!BS96,'mil mi val'!BS199)</f>
        <v>0.99919999999999998</v>
      </c>
      <c r="BU112" s="161">
        <f>IF($A$2=1,'mil mi val'!BT96,'mil mi val'!BT199)</f>
        <v>0.99919999999999998</v>
      </c>
      <c r="BV112" s="161">
        <f>IF($A$2=1,'mil mi val'!BU96,'mil mi val'!BU199)</f>
        <v>0.99919999999999998</v>
      </c>
      <c r="BW112" s="161">
        <f>IF($A$2=1,'mil mi val'!BV96,'mil mi val'!BV199)</f>
        <v>0.99919999999999998</v>
      </c>
      <c r="BX112" s="161">
        <f>IF($A$2=1,'mil mi val'!BW96,'mil mi val'!BW199)</f>
        <v>0.99919999999999998</v>
      </c>
      <c r="BY112" s="161">
        <f>IF($A$2=1,'mil mi val'!BX96,'mil mi val'!BX199)</f>
        <v>0.99919999999999998</v>
      </c>
      <c r="BZ112" s="161">
        <f>IF($A$2=1,'mil mi val'!BY96,'mil mi val'!BY199)</f>
        <v>0.99919999999999998</v>
      </c>
      <c r="CA112" s="161">
        <f>IF($A$2=1,'mil mi val'!BZ96,'mil mi val'!BZ199)</f>
        <v>0.99919999999999998</v>
      </c>
      <c r="CB112" s="161">
        <f>IF($A$2=1,'mil mi val'!CA96,'mil mi val'!CA199)</f>
        <v>0.99919999999999998</v>
      </c>
      <c r="CC112" s="161">
        <f>IF($A$2=1,'mil mi val'!CB96,'mil mi val'!CB199)</f>
        <v>0.99919999999999998</v>
      </c>
      <c r="CD112" s="161">
        <f>IF($A$2=1,'mil mi val'!CC96,'mil mi val'!CC199)</f>
        <v>0.99919999999999998</v>
      </c>
      <c r="CE112" s="161">
        <f>IF($A$2=1,'mil mi val'!CD96,'mil mi val'!CD199)</f>
        <v>0.99919999999999998</v>
      </c>
      <c r="CF112" s="161">
        <f>IF($A$2=1,'mil mi val'!CE96,'mil mi val'!CE199)</f>
        <v>0.99919999999999998</v>
      </c>
      <c r="CG112" s="161">
        <f>IF($A$2=1,'mil mi val'!CF96,'mil mi val'!CF199)</f>
        <v>0.99919999999999998</v>
      </c>
      <c r="CH112" s="161">
        <f>IF($A$2=1,'mil mi val'!CG96,'mil mi val'!CG199)</f>
        <v>0.99919999999999998</v>
      </c>
      <c r="CI112" s="161">
        <f>IF($A$2=1,'mil mi val'!CH96,'mil mi val'!CH199)</f>
        <v>0.99919999999999998</v>
      </c>
      <c r="CJ112" s="161">
        <f>IF($A$2=1,'mil mi val'!CI96,'mil mi val'!CI199)</f>
        <v>0.99919999999999998</v>
      </c>
      <c r="CK112" s="161">
        <f>IF($A$2=1,'mil mi val'!CJ96,'mil mi val'!CJ199)</f>
        <v>0.99919999999999998</v>
      </c>
      <c r="CL112" s="161">
        <f>IF($A$2=1,'mil mi val'!CK96,'mil mi val'!CK199)</f>
        <v>0.99919999999999998</v>
      </c>
      <c r="CM112" s="161">
        <f>IF($A$2=1,'mil mi val'!CL96,'mil mi val'!CL199)</f>
        <v>0.99919999999999998</v>
      </c>
      <c r="CN112" s="161">
        <f>IF($A$2=1,'mil mi val'!CM96,'mil mi val'!CM199)</f>
        <v>0.99919999999999998</v>
      </c>
      <c r="CO112" s="161">
        <f>IF($A$2=1,'mil mi val'!CN96,'mil mi val'!CN199)</f>
        <v>0.99919999999999998</v>
      </c>
      <c r="CP112" s="161">
        <f>IF($A$2=1,'mil mi val'!CO96,'mil mi val'!CO199)</f>
        <v>0.99919999999999998</v>
      </c>
      <c r="CQ112" s="161">
        <f>IF($A$2=1,'mil mi val'!CP96,'mil mi val'!CP199)</f>
        <v>0.99919999999999998</v>
      </c>
      <c r="CR112" s="161">
        <f>IF($A$2=1,'mil mi val'!CQ96,'mil mi val'!CQ199)</f>
        <v>0.99919999999999998</v>
      </c>
      <c r="CS112" s="161">
        <f>IF($A$2=1,'mil mi val'!CR96,'mil mi val'!CR199)</f>
        <v>0.99919999999999998</v>
      </c>
      <c r="CT112" s="161">
        <f>IF($A$2=1,'mil mi val'!CS96,'mil mi val'!CS199)</f>
        <v>0.99919999999999998</v>
      </c>
      <c r="CU112" s="161">
        <f>IF($A$2=1,'mil mi val'!CT96,'mil mi val'!CT199)</f>
        <v>0.99919999999999998</v>
      </c>
      <c r="CV112" s="161">
        <f>IF($A$2=1,'mil mi val'!CU96,'mil mi val'!CU199)</f>
        <v>0.99919999999999998</v>
      </c>
      <c r="CW112" s="161">
        <f>IF($A$2=1,'mil mi val'!CV96,'mil mi val'!CV199)</f>
        <v>0.99919999999999998</v>
      </c>
      <c r="CX112" s="161">
        <f>IF($A$2=1,'mil mi val'!CW96,'mil mi val'!CW199)</f>
        <v>0.99919999999999998</v>
      </c>
      <c r="CY112" s="161">
        <f>IF($A$2=1,'mil mi val'!CX96,'mil mi val'!CX199)</f>
        <v>0.99919999999999998</v>
      </c>
      <c r="CZ112" s="161">
        <f>IF($A$2=1,'mil mi val'!CY96,'mil mi val'!CY199)</f>
        <v>0.99919999999999998</v>
      </c>
      <c r="DA112" s="161">
        <f>IF($A$2=1,'mil mi val'!CZ96,'mil mi val'!CZ199)</f>
        <v>0.99919999999999998</v>
      </c>
      <c r="DB112" s="161">
        <f>IF($A$2=1,'mil mi val'!DA96,'mil mi val'!DA199)</f>
        <v>0.99919999999999998</v>
      </c>
      <c r="DC112" s="161">
        <f>IF($A$2=1,'mil mi val'!DB96,'mil mi val'!DB199)</f>
        <v>0.99919999999999998</v>
      </c>
      <c r="DD112" s="161">
        <f>IF($A$2=1,'mil mi val'!DC96,'mil mi val'!DC199)</f>
        <v>0</v>
      </c>
      <c r="DE112" s="161">
        <f>IF($A$2=1,'mil mi val'!DD96,'mil mi val'!DD199)</f>
        <v>0</v>
      </c>
      <c r="DF112" s="161">
        <f>IF($A$2=1,'mil mi val'!DE96,'mil mi val'!DE199)</f>
        <v>0</v>
      </c>
    </row>
    <row r="113" spans="2:110" ht="14.5" x14ac:dyDescent="0.35">
      <c r="B113" s="149">
        <v>108</v>
      </c>
      <c r="C113" s="161">
        <f>IF($A$2=1,'mil mi val'!B97,'mil mi val'!B200)</f>
        <v>1</v>
      </c>
      <c r="D113" s="161">
        <f>IF($A$2=1,'mil mi val'!C97,'mil mi val'!C200)</f>
        <v>1.0145999999999999</v>
      </c>
      <c r="E113" s="161">
        <f>IF($A$2=1,'mil mi val'!D97,'mil mi val'!D200)</f>
        <v>1.01</v>
      </c>
      <c r="F113" s="161">
        <f>IF($A$2=1,'mil mi val'!E97,'mil mi val'!E200)</f>
        <v>1.006</v>
      </c>
      <c r="G113" s="161">
        <f>IF($A$2=1,'mil mi val'!F97,'mil mi val'!F200)</f>
        <v>1.0028999999999999</v>
      </c>
      <c r="H113" s="161">
        <f>IF($A$2=1,'mil mi val'!G97,'mil mi val'!G200)</f>
        <v>1.0008999999999999</v>
      </c>
      <c r="I113" s="161">
        <f>IF($A$2=1,'mil mi val'!H97,'mil mi val'!H200)</f>
        <v>0.99980000000000002</v>
      </c>
      <c r="J113" s="161">
        <f>IF($A$2=1,'mil mi val'!I97,'mil mi val'!I200)</f>
        <v>0.99890000000000001</v>
      </c>
      <c r="K113" s="161">
        <f>IF($A$2=1,'mil mi val'!J97,'mil mi val'!J200)</f>
        <v>0.99839999999999995</v>
      </c>
      <c r="L113" s="161">
        <f>IF($A$2=1,'mil mi val'!K97,'mil mi val'!K200)</f>
        <v>0.998</v>
      </c>
      <c r="M113" s="161">
        <f>IF($A$2=1,'mil mi val'!L97,'mil mi val'!L200)</f>
        <v>0.99780000000000002</v>
      </c>
      <c r="N113" s="161">
        <f>IF($A$2=1,'mil mi val'!M97,'mil mi val'!M200)</f>
        <v>0.99760000000000004</v>
      </c>
      <c r="O113" s="161">
        <f>IF($A$2=1,'mil mi val'!N97,'mil mi val'!N200)</f>
        <v>0.99750000000000005</v>
      </c>
      <c r="P113" s="161">
        <f>IF($A$2=1,'mil mi val'!O97,'mil mi val'!O200)</f>
        <v>0.99750000000000005</v>
      </c>
      <c r="Q113" s="161">
        <f>IF($A$2=1,'mil mi val'!P97,'mil mi val'!P200)</f>
        <v>0.99739999999999995</v>
      </c>
      <c r="R113" s="161">
        <f>IF($A$2=1,'mil mi val'!Q97,'mil mi val'!Q200)</f>
        <v>0.99929999999999997</v>
      </c>
      <c r="S113" s="161">
        <f>IF($A$2=1,'mil mi val'!R97,'mil mi val'!R200)</f>
        <v>0.99929999999999997</v>
      </c>
      <c r="T113" s="161">
        <f>IF($A$2=1,'mil mi val'!S97,'mil mi val'!S200)</f>
        <v>0.99929999999999997</v>
      </c>
      <c r="U113" s="161">
        <f>IF($A$2=1,'mil mi val'!T97,'mil mi val'!T200)</f>
        <v>0.99929999999999997</v>
      </c>
      <c r="V113" s="161">
        <f>IF($A$2=1,'mil mi val'!U97,'mil mi val'!U200)</f>
        <v>0.99929999999999997</v>
      </c>
      <c r="W113" s="161">
        <f>IF($A$2=1,'mil mi val'!V97,'mil mi val'!V200)</f>
        <v>0.99929999999999997</v>
      </c>
      <c r="X113" s="161">
        <f>IF($A$2=1,'mil mi val'!W97,'mil mi val'!W200)</f>
        <v>0.99929999999999997</v>
      </c>
      <c r="Y113" s="161">
        <f>IF($A$2=1,'mil mi val'!X97,'mil mi val'!X200)</f>
        <v>0.99929999999999997</v>
      </c>
      <c r="Z113" s="161">
        <f>IF($A$2=1,'mil mi val'!Y97,'mil mi val'!Y200)</f>
        <v>0.99929999999999997</v>
      </c>
      <c r="AA113" s="161">
        <f>IF($A$2=1,'mil mi val'!Z97,'mil mi val'!Z200)</f>
        <v>0.99929999999999997</v>
      </c>
      <c r="AB113" s="161">
        <f>IF($A$2=1,'mil mi val'!AA97,'mil mi val'!AA200)</f>
        <v>0.99929999999999997</v>
      </c>
      <c r="AC113" s="161">
        <f>IF($A$2=1,'mil mi val'!AB97,'mil mi val'!AB200)</f>
        <v>0.99929999999999997</v>
      </c>
      <c r="AD113" s="161">
        <f>IF($A$2=1,'mil mi val'!AC97,'mil mi val'!AC200)</f>
        <v>0.99929999999999997</v>
      </c>
      <c r="AE113" s="161">
        <f>IF($A$2=1,'mil mi val'!AD97,'mil mi val'!AD200)</f>
        <v>0.99929999999999997</v>
      </c>
      <c r="AF113" s="161">
        <f>IF($A$2=1,'mil mi val'!AE97,'mil mi val'!AE200)</f>
        <v>0.99929999999999997</v>
      </c>
      <c r="AG113" s="161">
        <f>IF($A$2=1,'mil mi val'!AF97,'mil mi val'!AF200)</f>
        <v>0.99929999999999997</v>
      </c>
      <c r="AH113" s="161">
        <f>IF($A$2=1,'mil mi val'!AG97,'mil mi val'!AG200)</f>
        <v>0.99929999999999997</v>
      </c>
      <c r="AI113" s="161">
        <f>IF($A$2=1,'mil mi val'!AH97,'mil mi val'!AH200)</f>
        <v>0.99929999999999997</v>
      </c>
      <c r="AJ113" s="161">
        <f>IF($A$2=1,'mil mi val'!AI97,'mil mi val'!AI200)</f>
        <v>0.99929999999999997</v>
      </c>
      <c r="AK113" s="161">
        <f>IF($A$2=1,'mil mi val'!AJ97,'mil mi val'!AJ200)</f>
        <v>0.99929999999999997</v>
      </c>
      <c r="AL113" s="161">
        <f>IF($A$2=1,'mil mi val'!AK97,'mil mi val'!AK200)</f>
        <v>0.99929999999999997</v>
      </c>
      <c r="AM113" s="161">
        <f>IF($A$2=1,'mil mi val'!AL97,'mil mi val'!AL200)</f>
        <v>0.99929999999999997</v>
      </c>
      <c r="AN113" s="161">
        <f>IF($A$2=1,'mil mi val'!AM97,'mil mi val'!AM200)</f>
        <v>0.99929999999999997</v>
      </c>
      <c r="AO113" s="161">
        <f>IF($A$2=1,'mil mi val'!AN97,'mil mi val'!AN200)</f>
        <v>0.99929999999999997</v>
      </c>
      <c r="AP113" s="161">
        <f>IF($A$2=1,'mil mi val'!AO97,'mil mi val'!AO200)</f>
        <v>0.99929999999999997</v>
      </c>
      <c r="AQ113" s="161">
        <f>IF($A$2=1,'mil mi val'!AP97,'mil mi val'!AP200)</f>
        <v>0.99929999999999997</v>
      </c>
      <c r="AR113" s="161">
        <f>IF($A$2=1,'mil mi val'!AQ97,'mil mi val'!AQ200)</f>
        <v>0.99929999999999997</v>
      </c>
      <c r="AS113" s="161">
        <f>IF($A$2=1,'mil mi val'!AR97,'mil mi val'!AR200)</f>
        <v>0.99929999999999997</v>
      </c>
      <c r="AT113" s="161">
        <f>IF($A$2=1,'mil mi val'!AS97,'mil mi val'!AS200)</f>
        <v>0.99929999999999997</v>
      </c>
      <c r="AU113" s="161">
        <f>IF($A$2=1,'mil mi val'!AT97,'mil mi val'!AT200)</f>
        <v>0.99929999999999997</v>
      </c>
      <c r="AV113" s="161">
        <f>IF($A$2=1,'mil mi val'!AU97,'mil mi val'!AU200)</f>
        <v>0.99929999999999997</v>
      </c>
      <c r="AW113" s="161">
        <f>IF($A$2=1,'mil mi val'!AV97,'mil mi val'!AV200)</f>
        <v>0.99929999999999997</v>
      </c>
      <c r="AX113" s="161">
        <f>IF($A$2=1,'mil mi val'!AW97,'mil mi val'!AW200)</f>
        <v>0.99929999999999997</v>
      </c>
      <c r="AY113" s="161">
        <f>IF($A$2=1,'mil mi val'!AX97,'mil mi val'!AX200)</f>
        <v>0.99929999999999997</v>
      </c>
      <c r="AZ113" s="161">
        <f>IF($A$2=1,'mil mi val'!AY97,'mil mi val'!AY200)</f>
        <v>0.99929999999999997</v>
      </c>
      <c r="BA113" s="161">
        <f>IF($A$2=1,'mil mi val'!AZ97,'mil mi val'!AZ200)</f>
        <v>0.99929999999999997</v>
      </c>
      <c r="BB113" s="161">
        <f>IF($A$2=1,'mil mi val'!BA97,'mil mi val'!BA200)</f>
        <v>0.99929999999999997</v>
      </c>
      <c r="BC113" s="161">
        <f>IF($A$2=1,'mil mi val'!BB97,'mil mi val'!BB200)</f>
        <v>0.99929999999999997</v>
      </c>
      <c r="BD113" s="161">
        <f>IF($A$2=1,'mil mi val'!BC97,'mil mi val'!BC200)</f>
        <v>0.99929999999999997</v>
      </c>
      <c r="BE113" s="161">
        <f>IF($A$2=1,'mil mi val'!BD97,'mil mi val'!BD200)</f>
        <v>0.99929999999999997</v>
      </c>
      <c r="BF113" s="161">
        <f>IF($A$2=1,'mil mi val'!BE97,'mil mi val'!BE200)</f>
        <v>0.99929999999999997</v>
      </c>
      <c r="BG113" s="161">
        <f>IF($A$2=1,'mil mi val'!BF97,'mil mi val'!BF200)</f>
        <v>0.99929999999999997</v>
      </c>
      <c r="BH113" s="161">
        <f>IF($A$2=1,'mil mi val'!BG97,'mil mi val'!BG200)</f>
        <v>0.99929999999999997</v>
      </c>
      <c r="BI113" s="161">
        <f>IF($A$2=1,'mil mi val'!BH97,'mil mi val'!BH200)</f>
        <v>0.99929999999999997</v>
      </c>
      <c r="BJ113" s="161">
        <f>IF($A$2=1,'mil mi val'!BI97,'mil mi val'!BI200)</f>
        <v>0.99929999999999997</v>
      </c>
      <c r="BK113" s="161">
        <f>IF($A$2=1,'mil mi val'!BJ97,'mil mi val'!BJ200)</f>
        <v>0.99929999999999997</v>
      </c>
      <c r="BL113" s="161">
        <f>IF($A$2=1,'mil mi val'!BK97,'mil mi val'!BK200)</f>
        <v>0.99929999999999997</v>
      </c>
      <c r="BM113" s="161">
        <f>IF($A$2=1,'mil mi val'!BL97,'mil mi val'!BL200)</f>
        <v>0.99929999999999997</v>
      </c>
      <c r="BN113" s="161">
        <f>IF($A$2=1,'mil mi val'!BM97,'mil mi val'!BM200)</f>
        <v>0.99929999999999997</v>
      </c>
      <c r="BO113" s="161">
        <f>IF($A$2=1,'mil mi val'!BN97,'mil mi val'!BN200)</f>
        <v>0.99929999999999997</v>
      </c>
      <c r="BP113" s="161">
        <f>IF($A$2=1,'mil mi val'!BO97,'mil mi val'!BO200)</f>
        <v>0.99929999999999997</v>
      </c>
      <c r="BQ113" s="161">
        <f>IF($A$2=1,'mil mi val'!BP97,'mil mi val'!BP200)</f>
        <v>0.99929999999999997</v>
      </c>
      <c r="BR113" s="161">
        <f>IF($A$2=1,'mil mi val'!BQ97,'mil mi val'!BQ200)</f>
        <v>0.99929999999999997</v>
      </c>
      <c r="BS113" s="161">
        <f>IF($A$2=1,'mil mi val'!BR97,'mil mi val'!BR200)</f>
        <v>0.99929999999999997</v>
      </c>
      <c r="BT113" s="161">
        <f>IF($A$2=1,'mil mi val'!BS97,'mil mi val'!BS200)</f>
        <v>0.99929999999999997</v>
      </c>
      <c r="BU113" s="161">
        <f>IF($A$2=1,'mil mi val'!BT97,'mil mi val'!BT200)</f>
        <v>0.99929999999999997</v>
      </c>
      <c r="BV113" s="161">
        <f>IF($A$2=1,'mil mi val'!BU97,'mil mi val'!BU200)</f>
        <v>0.99929999999999997</v>
      </c>
      <c r="BW113" s="161">
        <f>IF($A$2=1,'mil mi val'!BV97,'mil mi val'!BV200)</f>
        <v>0.99929999999999997</v>
      </c>
      <c r="BX113" s="161">
        <f>IF($A$2=1,'mil mi val'!BW97,'mil mi val'!BW200)</f>
        <v>0.99929999999999997</v>
      </c>
      <c r="BY113" s="161">
        <f>IF($A$2=1,'mil mi val'!BX97,'mil mi val'!BX200)</f>
        <v>0.99929999999999997</v>
      </c>
      <c r="BZ113" s="161">
        <f>IF($A$2=1,'mil mi val'!BY97,'mil mi val'!BY200)</f>
        <v>0.99929999999999997</v>
      </c>
      <c r="CA113" s="161">
        <f>IF($A$2=1,'mil mi val'!BZ97,'mil mi val'!BZ200)</f>
        <v>0.99929999999999997</v>
      </c>
      <c r="CB113" s="161">
        <f>IF($A$2=1,'mil mi val'!CA97,'mil mi val'!CA200)</f>
        <v>0.99929999999999997</v>
      </c>
      <c r="CC113" s="161">
        <f>IF($A$2=1,'mil mi val'!CB97,'mil mi val'!CB200)</f>
        <v>0.99929999999999997</v>
      </c>
      <c r="CD113" s="161">
        <f>IF($A$2=1,'mil mi val'!CC97,'mil mi val'!CC200)</f>
        <v>0.99929999999999997</v>
      </c>
      <c r="CE113" s="161">
        <f>IF($A$2=1,'mil mi val'!CD97,'mil mi val'!CD200)</f>
        <v>0.99929999999999997</v>
      </c>
      <c r="CF113" s="161">
        <f>IF($A$2=1,'mil mi val'!CE97,'mil mi val'!CE200)</f>
        <v>0.99929999999999997</v>
      </c>
      <c r="CG113" s="161">
        <f>IF($A$2=1,'mil mi val'!CF97,'mil mi val'!CF200)</f>
        <v>0.99929999999999997</v>
      </c>
      <c r="CH113" s="161">
        <f>IF($A$2=1,'mil mi val'!CG97,'mil mi val'!CG200)</f>
        <v>0.99929999999999997</v>
      </c>
      <c r="CI113" s="161">
        <f>IF($A$2=1,'mil mi val'!CH97,'mil mi val'!CH200)</f>
        <v>0.99929999999999997</v>
      </c>
      <c r="CJ113" s="161">
        <f>IF($A$2=1,'mil mi val'!CI97,'mil mi val'!CI200)</f>
        <v>0.99929999999999997</v>
      </c>
      <c r="CK113" s="161">
        <f>IF($A$2=1,'mil mi val'!CJ97,'mil mi val'!CJ200)</f>
        <v>0.99929999999999997</v>
      </c>
      <c r="CL113" s="161">
        <f>IF($A$2=1,'mil mi val'!CK97,'mil mi val'!CK200)</f>
        <v>0.99929999999999997</v>
      </c>
      <c r="CM113" s="161">
        <f>IF($A$2=1,'mil mi val'!CL97,'mil mi val'!CL200)</f>
        <v>0.99929999999999997</v>
      </c>
      <c r="CN113" s="161">
        <f>IF($A$2=1,'mil mi val'!CM97,'mil mi val'!CM200)</f>
        <v>0.99929999999999997</v>
      </c>
      <c r="CO113" s="161">
        <f>IF($A$2=1,'mil mi val'!CN97,'mil mi val'!CN200)</f>
        <v>0.99929999999999997</v>
      </c>
      <c r="CP113" s="161">
        <f>IF($A$2=1,'mil mi val'!CO97,'mil mi val'!CO200)</f>
        <v>0.99929999999999997</v>
      </c>
      <c r="CQ113" s="161">
        <f>IF($A$2=1,'mil mi val'!CP97,'mil mi val'!CP200)</f>
        <v>0.99929999999999997</v>
      </c>
      <c r="CR113" s="161">
        <f>IF($A$2=1,'mil mi val'!CQ97,'mil mi val'!CQ200)</f>
        <v>0.99929999999999997</v>
      </c>
      <c r="CS113" s="161">
        <f>IF($A$2=1,'mil mi val'!CR97,'mil mi val'!CR200)</f>
        <v>0.99929999999999997</v>
      </c>
      <c r="CT113" s="161">
        <f>IF($A$2=1,'mil mi val'!CS97,'mil mi val'!CS200)</f>
        <v>0.99929999999999997</v>
      </c>
      <c r="CU113" s="161">
        <f>IF($A$2=1,'mil mi val'!CT97,'mil mi val'!CT200)</f>
        <v>0.99929999999999997</v>
      </c>
      <c r="CV113" s="161">
        <f>IF($A$2=1,'mil mi val'!CU97,'mil mi val'!CU200)</f>
        <v>0.99929999999999997</v>
      </c>
      <c r="CW113" s="161">
        <f>IF($A$2=1,'mil mi val'!CV97,'mil mi val'!CV200)</f>
        <v>0.99929999999999997</v>
      </c>
      <c r="CX113" s="161">
        <f>IF($A$2=1,'mil mi val'!CW97,'mil mi val'!CW200)</f>
        <v>0.99929999999999997</v>
      </c>
      <c r="CY113" s="161">
        <f>IF($A$2=1,'mil mi val'!CX97,'mil mi val'!CX200)</f>
        <v>0.99929999999999997</v>
      </c>
      <c r="CZ113" s="161">
        <f>IF($A$2=1,'mil mi val'!CY97,'mil mi val'!CY200)</f>
        <v>0.99929999999999997</v>
      </c>
      <c r="DA113" s="161">
        <f>IF($A$2=1,'mil mi val'!CZ97,'mil mi val'!CZ200)</f>
        <v>0.99929999999999997</v>
      </c>
      <c r="DB113" s="161">
        <f>IF($A$2=1,'mil mi val'!DA97,'mil mi val'!DA200)</f>
        <v>0.99929999999999997</v>
      </c>
      <c r="DC113" s="161">
        <f>IF($A$2=1,'mil mi val'!DB97,'mil mi val'!DB200)</f>
        <v>0.99929999999999997</v>
      </c>
      <c r="DD113" s="161">
        <f>IF($A$2=1,'mil mi val'!DC97,'mil mi val'!DC200)</f>
        <v>0</v>
      </c>
      <c r="DE113" s="161">
        <f>IF($A$2=1,'mil mi val'!DD97,'mil mi val'!DD200)</f>
        <v>0</v>
      </c>
      <c r="DF113" s="161">
        <f>IF($A$2=1,'mil mi val'!DE97,'mil mi val'!DE200)</f>
        <v>0</v>
      </c>
    </row>
    <row r="114" spans="2:110" ht="14.5" x14ac:dyDescent="0.35">
      <c r="B114" s="149">
        <v>109</v>
      </c>
      <c r="C114" s="161">
        <f>IF($A$2=1,'mil mi val'!B98,'mil mi val'!B201)</f>
        <v>1</v>
      </c>
      <c r="D114" s="161">
        <f>IF($A$2=1,'mil mi val'!C98,'mil mi val'!C201)</f>
        <v>1.0157</v>
      </c>
      <c r="E114" s="161">
        <f>IF($A$2=1,'mil mi val'!D98,'mil mi val'!D201)</f>
        <v>1.0111000000000001</v>
      </c>
      <c r="F114" s="161">
        <f>IF($A$2=1,'mil mi val'!E98,'mil mi val'!E201)</f>
        <v>1.0072000000000001</v>
      </c>
      <c r="G114" s="161">
        <f>IF($A$2=1,'mil mi val'!F98,'mil mi val'!F201)</f>
        <v>1.004</v>
      </c>
      <c r="H114" s="161">
        <f>IF($A$2=1,'mil mi val'!G98,'mil mi val'!G201)</f>
        <v>1.0019</v>
      </c>
      <c r="I114" s="161">
        <f>IF($A$2=1,'mil mi val'!H98,'mil mi val'!H201)</f>
        <v>1.0004999999999999</v>
      </c>
      <c r="J114" s="161">
        <f>IF($A$2=1,'mil mi val'!I98,'mil mi val'!I201)</f>
        <v>0.99950000000000006</v>
      </c>
      <c r="K114" s="161">
        <f>IF($A$2=1,'mil mi val'!J98,'mil mi val'!J201)</f>
        <v>0.99870000000000003</v>
      </c>
      <c r="L114" s="161">
        <f>IF($A$2=1,'mil mi val'!K98,'mil mi val'!K201)</f>
        <v>0.99829999999999997</v>
      </c>
      <c r="M114" s="161">
        <f>IF($A$2=1,'mil mi val'!L98,'mil mi val'!L201)</f>
        <v>0.998</v>
      </c>
      <c r="N114" s="161">
        <f>IF($A$2=1,'mil mi val'!M98,'mil mi val'!M201)</f>
        <v>0.99780000000000002</v>
      </c>
      <c r="O114" s="161">
        <f>IF($A$2=1,'mil mi val'!N98,'mil mi val'!N201)</f>
        <v>0.99770000000000003</v>
      </c>
      <c r="P114" s="161">
        <f>IF($A$2=1,'mil mi val'!O98,'mil mi val'!O201)</f>
        <v>0.99760000000000004</v>
      </c>
      <c r="Q114" s="161">
        <f>IF($A$2=1,'mil mi val'!P98,'mil mi val'!P201)</f>
        <v>0.99750000000000005</v>
      </c>
      <c r="R114" s="161">
        <f>IF($A$2=1,'mil mi val'!Q98,'mil mi val'!Q201)</f>
        <v>0.99939999999999996</v>
      </c>
      <c r="S114" s="161">
        <f>IF($A$2=1,'mil mi val'!R98,'mil mi val'!R201)</f>
        <v>0.99939999999999996</v>
      </c>
      <c r="T114" s="161">
        <f>IF($A$2=1,'mil mi val'!S98,'mil mi val'!S201)</f>
        <v>0.99939999999999996</v>
      </c>
      <c r="U114" s="161">
        <f>IF($A$2=1,'mil mi val'!T98,'mil mi val'!T201)</f>
        <v>0.99939999999999996</v>
      </c>
      <c r="V114" s="161">
        <f>IF($A$2=1,'mil mi val'!U98,'mil mi val'!U201)</f>
        <v>0.99939999999999996</v>
      </c>
      <c r="W114" s="161">
        <f>IF($A$2=1,'mil mi val'!V98,'mil mi val'!V201)</f>
        <v>0.99939999999999996</v>
      </c>
      <c r="X114" s="161">
        <f>IF($A$2=1,'mil mi val'!W98,'mil mi val'!W201)</f>
        <v>0.99939999999999996</v>
      </c>
      <c r="Y114" s="161">
        <f>IF($A$2=1,'mil mi val'!X98,'mil mi val'!X201)</f>
        <v>0.99939999999999996</v>
      </c>
      <c r="Z114" s="161">
        <f>IF($A$2=1,'mil mi val'!Y98,'mil mi val'!Y201)</f>
        <v>0.99939999999999996</v>
      </c>
      <c r="AA114" s="161">
        <f>IF($A$2=1,'mil mi val'!Z98,'mil mi val'!Z201)</f>
        <v>0.99939999999999996</v>
      </c>
      <c r="AB114" s="161">
        <f>IF($A$2=1,'mil mi val'!AA98,'mil mi val'!AA201)</f>
        <v>0.99939999999999996</v>
      </c>
      <c r="AC114" s="161">
        <f>IF($A$2=1,'mil mi val'!AB98,'mil mi val'!AB201)</f>
        <v>0.99939999999999996</v>
      </c>
      <c r="AD114" s="161">
        <f>IF($A$2=1,'mil mi val'!AC98,'mil mi val'!AC201)</f>
        <v>0.99939999999999996</v>
      </c>
      <c r="AE114" s="161">
        <f>IF($A$2=1,'mil mi val'!AD98,'mil mi val'!AD201)</f>
        <v>0.99939999999999996</v>
      </c>
      <c r="AF114" s="161">
        <f>IF($A$2=1,'mil mi val'!AE98,'mil mi val'!AE201)</f>
        <v>0.99939999999999996</v>
      </c>
      <c r="AG114" s="161">
        <f>IF($A$2=1,'mil mi val'!AF98,'mil mi val'!AF201)</f>
        <v>0.99939999999999996</v>
      </c>
      <c r="AH114" s="161">
        <f>IF($A$2=1,'mil mi val'!AG98,'mil mi val'!AG201)</f>
        <v>0.99939999999999996</v>
      </c>
      <c r="AI114" s="161">
        <f>IF($A$2=1,'mil mi val'!AH98,'mil mi val'!AH201)</f>
        <v>0.99939999999999996</v>
      </c>
      <c r="AJ114" s="161">
        <f>IF($A$2=1,'mil mi val'!AI98,'mil mi val'!AI201)</f>
        <v>0.99939999999999996</v>
      </c>
      <c r="AK114" s="161">
        <f>IF($A$2=1,'mil mi val'!AJ98,'mil mi val'!AJ201)</f>
        <v>0.99939999999999996</v>
      </c>
      <c r="AL114" s="161">
        <f>IF($A$2=1,'mil mi val'!AK98,'mil mi val'!AK201)</f>
        <v>0.99939999999999996</v>
      </c>
      <c r="AM114" s="161">
        <f>IF($A$2=1,'mil mi val'!AL98,'mil mi val'!AL201)</f>
        <v>0.99939999999999996</v>
      </c>
      <c r="AN114" s="161">
        <f>IF($A$2=1,'mil mi val'!AM98,'mil mi val'!AM201)</f>
        <v>0.99939999999999996</v>
      </c>
      <c r="AO114" s="161">
        <f>IF($A$2=1,'mil mi val'!AN98,'mil mi val'!AN201)</f>
        <v>0.99939999999999996</v>
      </c>
      <c r="AP114" s="161">
        <f>IF($A$2=1,'mil mi val'!AO98,'mil mi val'!AO201)</f>
        <v>0.99939999999999996</v>
      </c>
      <c r="AQ114" s="161">
        <f>IF($A$2=1,'mil mi val'!AP98,'mil mi val'!AP201)</f>
        <v>0.99939999999999996</v>
      </c>
      <c r="AR114" s="161">
        <f>IF($A$2=1,'mil mi val'!AQ98,'mil mi val'!AQ201)</f>
        <v>0.99939999999999996</v>
      </c>
      <c r="AS114" s="161">
        <f>IF($A$2=1,'mil mi val'!AR98,'mil mi val'!AR201)</f>
        <v>0.99939999999999996</v>
      </c>
      <c r="AT114" s="161">
        <f>IF($A$2=1,'mil mi val'!AS98,'mil mi val'!AS201)</f>
        <v>0.99939999999999996</v>
      </c>
      <c r="AU114" s="161">
        <f>IF($A$2=1,'mil mi val'!AT98,'mil mi val'!AT201)</f>
        <v>0.99939999999999996</v>
      </c>
      <c r="AV114" s="161">
        <f>IF($A$2=1,'mil mi val'!AU98,'mil mi val'!AU201)</f>
        <v>0.99939999999999996</v>
      </c>
      <c r="AW114" s="161">
        <f>IF($A$2=1,'mil mi val'!AV98,'mil mi val'!AV201)</f>
        <v>0.99939999999999996</v>
      </c>
      <c r="AX114" s="161">
        <f>IF($A$2=1,'mil mi val'!AW98,'mil mi val'!AW201)</f>
        <v>0.99939999999999996</v>
      </c>
      <c r="AY114" s="161">
        <f>IF($A$2=1,'mil mi val'!AX98,'mil mi val'!AX201)</f>
        <v>0.99939999999999996</v>
      </c>
      <c r="AZ114" s="161">
        <f>IF($A$2=1,'mil mi val'!AY98,'mil mi val'!AY201)</f>
        <v>0.99939999999999996</v>
      </c>
      <c r="BA114" s="161">
        <f>IF($A$2=1,'mil mi val'!AZ98,'mil mi val'!AZ201)</f>
        <v>0.99939999999999996</v>
      </c>
      <c r="BB114" s="161">
        <f>IF($A$2=1,'mil mi val'!BA98,'mil mi val'!BA201)</f>
        <v>0.99939999999999996</v>
      </c>
      <c r="BC114" s="161">
        <f>IF($A$2=1,'mil mi val'!BB98,'mil mi val'!BB201)</f>
        <v>0.99939999999999996</v>
      </c>
      <c r="BD114" s="161">
        <f>IF($A$2=1,'mil mi val'!BC98,'mil mi val'!BC201)</f>
        <v>0.99939999999999996</v>
      </c>
      <c r="BE114" s="161">
        <f>IF($A$2=1,'mil mi val'!BD98,'mil mi val'!BD201)</f>
        <v>0.99939999999999996</v>
      </c>
      <c r="BF114" s="161">
        <f>IF($A$2=1,'mil mi val'!BE98,'mil mi val'!BE201)</f>
        <v>0.99939999999999996</v>
      </c>
      <c r="BG114" s="161">
        <f>IF($A$2=1,'mil mi val'!BF98,'mil mi val'!BF201)</f>
        <v>0.99939999999999996</v>
      </c>
      <c r="BH114" s="161">
        <f>IF($A$2=1,'mil mi val'!BG98,'mil mi val'!BG201)</f>
        <v>0.99939999999999996</v>
      </c>
      <c r="BI114" s="161">
        <f>IF($A$2=1,'mil mi val'!BH98,'mil mi val'!BH201)</f>
        <v>0.99939999999999996</v>
      </c>
      <c r="BJ114" s="161">
        <f>IF($A$2=1,'mil mi val'!BI98,'mil mi val'!BI201)</f>
        <v>0.99939999999999996</v>
      </c>
      <c r="BK114" s="161">
        <f>IF($A$2=1,'mil mi val'!BJ98,'mil mi val'!BJ201)</f>
        <v>0.99939999999999996</v>
      </c>
      <c r="BL114" s="161">
        <f>IF($A$2=1,'mil mi val'!BK98,'mil mi val'!BK201)</f>
        <v>0.99939999999999996</v>
      </c>
      <c r="BM114" s="161">
        <f>IF($A$2=1,'mil mi val'!BL98,'mil mi val'!BL201)</f>
        <v>0.99939999999999996</v>
      </c>
      <c r="BN114" s="161">
        <f>IF($A$2=1,'mil mi val'!BM98,'mil mi val'!BM201)</f>
        <v>0.99939999999999996</v>
      </c>
      <c r="BO114" s="161">
        <f>IF($A$2=1,'mil mi val'!BN98,'mil mi val'!BN201)</f>
        <v>0.99939999999999996</v>
      </c>
      <c r="BP114" s="161">
        <f>IF($A$2=1,'mil mi val'!BO98,'mil mi val'!BO201)</f>
        <v>0.99939999999999996</v>
      </c>
      <c r="BQ114" s="161">
        <f>IF($A$2=1,'mil mi val'!BP98,'mil mi val'!BP201)</f>
        <v>0.99939999999999996</v>
      </c>
      <c r="BR114" s="161">
        <f>IF($A$2=1,'mil mi val'!BQ98,'mil mi val'!BQ201)</f>
        <v>0.99939999999999996</v>
      </c>
      <c r="BS114" s="161">
        <f>IF($A$2=1,'mil mi val'!BR98,'mil mi val'!BR201)</f>
        <v>0.99939999999999996</v>
      </c>
      <c r="BT114" s="161">
        <f>IF($A$2=1,'mil mi val'!BS98,'mil mi val'!BS201)</f>
        <v>0.99939999999999996</v>
      </c>
      <c r="BU114" s="161">
        <f>IF($A$2=1,'mil mi val'!BT98,'mil mi val'!BT201)</f>
        <v>0.99939999999999996</v>
      </c>
      <c r="BV114" s="161">
        <f>IF($A$2=1,'mil mi val'!BU98,'mil mi val'!BU201)</f>
        <v>0.99939999999999996</v>
      </c>
      <c r="BW114" s="161">
        <f>IF($A$2=1,'mil mi val'!BV98,'mil mi val'!BV201)</f>
        <v>0.99939999999999996</v>
      </c>
      <c r="BX114" s="161">
        <f>IF($A$2=1,'mil mi val'!BW98,'mil mi val'!BW201)</f>
        <v>0.99939999999999996</v>
      </c>
      <c r="BY114" s="161">
        <f>IF($A$2=1,'mil mi val'!BX98,'mil mi val'!BX201)</f>
        <v>0.99939999999999996</v>
      </c>
      <c r="BZ114" s="161">
        <f>IF($A$2=1,'mil mi val'!BY98,'mil mi val'!BY201)</f>
        <v>0.99939999999999996</v>
      </c>
      <c r="CA114" s="161">
        <f>IF($A$2=1,'mil mi val'!BZ98,'mil mi val'!BZ201)</f>
        <v>0.99939999999999996</v>
      </c>
      <c r="CB114" s="161">
        <f>IF($A$2=1,'mil mi val'!CA98,'mil mi val'!CA201)</f>
        <v>0.99939999999999996</v>
      </c>
      <c r="CC114" s="161">
        <f>IF($A$2=1,'mil mi val'!CB98,'mil mi val'!CB201)</f>
        <v>0.99939999999999996</v>
      </c>
      <c r="CD114" s="161">
        <f>IF($A$2=1,'mil mi val'!CC98,'mil mi val'!CC201)</f>
        <v>0.99939999999999996</v>
      </c>
      <c r="CE114" s="161">
        <f>IF($A$2=1,'mil mi val'!CD98,'mil mi val'!CD201)</f>
        <v>0.99939999999999996</v>
      </c>
      <c r="CF114" s="161">
        <f>IF($A$2=1,'mil mi val'!CE98,'mil mi val'!CE201)</f>
        <v>0.99939999999999996</v>
      </c>
      <c r="CG114" s="161">
        <f>IF($A$2=1,'mil mi val'!CF98,'mil mi val'!CF201)</f>
        <v>0.99939999999999996</v>
      </c>
      <c r="CH114" s="161">
        <f>IF($A$2=1,'mil mi val'!CG98,'mil mi val'!CG201)</f>
        <v>0.99939999999999996</v>
      </c>
      <c r="CI114" s="161">
        <f>IF($A$2=1,'mil mi val'!CH98,'mil mi val'!CH201)</f>
        <v>0.99939999999999996</v>
      </c>
      <c r="CJ114" s="161">
        <f>IF($A$2=1,'mil mi val'!CI98,'mil mi val'!CI201)</f>
        <v>0.99939999999999996</v>
      </c>
      <c r="CK114" s="161">
        <f>IF($A$2=1,'mil mi val'!CJ98,'mil mi val'!CJ201)</f>
        <v>0.99939999999999996</v>
      </c>
      <c r="CL114" s="161">
        <f>IF($A$2=1,'mil mi val'!CK98,'mil mi val'!CK201)</f>
        <v>0.99939999999999996</v>
      </c>
      <c r="CM114" s="161">
        <f>IF($A$2=1,'mil mi val'!CL98,'mil mi val'!CL201)</f>
        <v>0.99939999999999996</v>
      </c>
      <c r="CN114" s="161">
        <f>IF($A$2=1,'mil mi val'!CM98,'mil mi val'!CM201)</f>
        <v>0.99939999999999996</v>
      </c>
      <c r="CO114" s="161">
        <f>IF($A$2=1,'mil mi val'!CN98,'mil mi val'!CN201)</f>
        <v>0.99939999999999996</v>
      </c>
      <c r="CP114" s="161">
        <f>IF($A$2=1,'mil mi val'!CO98,'mil mi val'!CO201)</f>
        <v>0.99939999999999996</v>
      </c>
      <c r="CQ114" s="161">
        <f>IF($A$2=1,'mil mi val'!CP98,'mil mi val'!CP201)</f>
        <v>0.99939999999999996</v>
      </c>
      <c r="CR114" s="161">
        <f>IF($A$2=1,'mil mi val'!CQ98,'mil mi val'!CQ201)</f>
        <v>0.99939999999999996</v>
      </c>
      <c r="CS114" s="161">
        <f>IF($A$2=1,'mil mi val'!CR98,'mil mi val'!CR201)</f>
        <v>0.99939999999999996</v>
      </c>
      <c r="CT114" s="161">
        <f>IF($A$2=1,'mil mi val'!CS98,'mil mi val'!CS201)</f>
        <v>0.99939999999999996</v>
      </c>
      <c r="CU114" s="161">
        <f>IF($A$2=1,'mil mi val'!CT98,'mil mi val'!CT201)</f>
        <v>0.99939999999999996</v>
      </c>
      <c r="CV114" s="161">
        <f>IF($A$2=1,'mil mi val'!CU98,'mil mi val'!CU201)</f>
        <v>0.99939999999999996</v>
      </c>
      <c r="CW114" s="161">
        <f>IF($A$2=1,'mil mi val'!CV98,'mil mi val'!CV201)</f>
        <v>0.99939999999999996</v>
      </c>
      <c r="CX114" s="161">
        <f>IF($A$2=1,'mil mi val'!CW98,'mil mi val'!CW201)</f>
        <v>0.99939999999999996</v>
      </c>
      <c r="CY114" s="161">
        <f>IF($A$2=1,'mil mi val'!CX98,'mil mi val'!CX201)</f>
        <v>0.99939999999999996</v>
      </c>
      <c r="CZ114" s="161">
        <f>IF($A$2=1,'mil mi val'!CY98,'mil mi val'!CY201)</f>
        <v>0.99939999999999996</v>
      </c>
      <c r="DA114" s="161">
        <f>IF($A$2=1,'mil mi val'!CZ98,'mil mi val'!CZ201)</f>
        <v>0.99939999999999996</v>
      </c>
      <c r="DB114" s="161">
        <f>IF($A$2=1,'mil mi val'!DA98,'mil mi val'!DA201)</f>
        <v>0.99939999999999996</v>
      </c>
      <c r="DC114" s="161">
        <f>IF($A$2=1,'mil mi val'!DB98,'mil mi val'!DB201)</f>
        <v>0.99939999999999996</v>
      </c>
      <c r="DD114" s="161">
        <f>IF($A$2=1,'mil mi val'!DC98,'mil mi val'!DC201)</f>
        <v>0</v>
      </c>
      <c r="DE114" s="161">
        <f>IF($A$2=1,'mil mi val'!DD98,'mil mi val'!DD201)</f>
        <v>0</v>
      </c>
      <c r="DF114" s="161">
        <f>IF($A$2=1,'mil mi val'!DE98,'mil mi val'!DE201)</f>
        <v>0</v>
      </c>
    </row>
    <row r="115" spans="2:110" ht="14.5" x14ac:dyDescent="0.35">
      <c r="B115" s="149">
        <v>110</v>
      </c>
      <c r="C115" s="161">
        <f>IF($A$2=1,'mil mi val'!B99,'mil mi val'!B202)</f>
        <v>1</v>
      </c>
      <c r="D115" s="161">
        <f>IF($A$2=1,'mil mi val'!C99,'mil mi val'!C202)</f>
        <v>1.0168999999999999</v>
      </c>
      <c r="E115" s="161">
        <f>IF($A$2=1,'mil mi val'!D99,'mil mi val'!D202)</f>
        <v>1.0124</v>
      </c>
      <c r="F115" s="161">
        <f>IF($A$2=1,'mil mi val'!E99,'mil mi val'!E202)</f>
        <v>1.0084</v>
      </c>
      <c r="G115" s="161">
        <f>IF($A$2=1,'mil mi val'!F99,'mil mi val'!F202)</f>
        <v>1.0052000000000001</v>
      </c>
      <c r="H115" s="161">
        <f>IF($A$2=1,'mil mi val'!G99,'mil mi val'!G202)</f>
        <v>1.0028999999999999</v>
      </c>
      <c r="I115" s="161">
        <f>IF($A$2=1,'mil mi val'!H99,'mil mi val'!H202)</f>
        <v>1.0013000000000001</v>
      </c>
      <c r="J115" s="161">
        <f>IF($A$2=1,'mil mi val'!I99,'mil mi val'!I202)</f>
        <v>1.0001</v>
      </c>
      <c r="K115" s="161">
        <f>IF($A$2=1,'mil mi val'!J99,'mil mi val'!J202)</f>
        <v>0.99919999999999998</v>
      </c>
      <c r="L115" s="161">
        <f>IF($A$2=1,'mil mi val'!K99,'mil mi val'!K202)</f>
        <v>0.99860000000000004</v>
      </c>
      <c r="M115" s="161">
        <f>IF($A$2=1,'mil mi val'!L99,'mil mi val'!L202)</f>
        <v>0.99819999999999998</v>
      </c>
      <c r="N115" s="161">
        <f>IF($A$2=1,'mil mi val'!M99,'mil mi val'!M202)</f>
        <v>0.99790000000000001</v>
      </c>
      <c r="O115" s="161">
        <f>IF($A$2=1,'mil mi val'!N99,'mil mi val'!N202)</f>
        <v>0.99780000000000002</v>
      </c>
      <c r="P115" s="161">
        <f>IF($A$2=1,'mil mi val'!O99,'mil mi val'!O202)</f>
        <v>0.99770000000000003</v>
      </c>
      <c r="Q115" s="161">
        <f>IF($A$2=1,'mil mi val'!P99,'mil mi val'!P202)</f>
        <v>0.99760000000000004</v>
      </c>
      <c r="R115" s="161">
        <f>IF($A$2=1,'mil mi val'!Q99,'mil mi val'!Q202)</f>
        <v>0.99950000000000006</v>
      </c>
      <c r="S115" s="161">
        <f>IF($A$2=1,'mil mi val'!R99,'mil mi val'!R202)</f>
        <v>0.99950000000000006</v>
      </c>
      <c r="T115" s="161">
        <f>IF($A$2=1,'mil mi val'!S99,'mil mi val'!S202)</f>
        <v>0.99950000000000006</v>
      </c>
      <c r="U115" s="161">
        <f>IF($A$2=1,'mil mi val'!T99,'mil mi val'!T202)</f>
        <v>0.99950000000000006</v>
      </c>
      <c r="V115" s="161">
        <f>IF($A$2=1,'mil mi val'!U99,'mil mi val'!U202)</f>
        <v>0.99950000000000006</v>
      </c>
      <c r="W115" s="161">
        <f>IF($A$2=1,'mil mi val'!V99,'mil mi val'!V202)</f>
        <v>0.99950000000000006</v>
      </c>
      <c r="X115" s="161">
        <f>IF($A$2=1,'mil mi val'!W99,'mil mi val'!W202)</f>
        <v>0.99950000000000006</v>
      </c>
      <c r="Y115" s="161">
        <f>IF($A$2=1,'mil mi val'!X99,'mil mi val'!X202)</f>
        <v>0.99950000000000006</v>
      </c>
      <c r="Z115" s="161">
        <f>IF($A$2=1,'mil mi val'!Y99,'mil mi val'!Y202)</f>
        <v>0.99950000000000006</v>
      </c>
      <c r="AA115" s="161">
        <f>IF($A$2=1,'mil mi val'!Z99,'mil mi val'!Z202)</f>
        <v>0.99950000000000006</v>
      </c>
      <c r="AB115" s="161">
        <f>IF($A$2=1,'mil mi val'!AA99,'mil mi val'!AA202)</f>
        <v>0.99950000000000006</v>
      </c>
      <c r="AC115" s="161">
        <f>IF($A$2=1,'mil mi val'!AB99,'mil mi val'!AB202)</f>
        <v>0.99950000000000006</v>
      </c>
      <c r="AD115" s="161">
        <f>IF($A$2=1,'mil mi val'!AC99,'mil mi val'!AC202)</f>
        <v>0.99950000000000006</v>
      </c>
      <c r="AE115" s="161">
        <f>IF($A$2=1,'mil mi val'!AD99,'mil mi val'!AD202)</f>
        <v>0.99950000000000006</v>
      </c>
      <c r="AF115" s="161">
        <f>IF($A$2=1,'mil mi val'!AE99,'mil mi val'!AE202)</f>
        <v>0.99950000000000006</v>
      </c>
      <c r="AG115" s="161">
        <f>IF($A$2=1,'mil mi val'!AF99,'mil mi val'!AF202)</f>
        <v>0.99950000000000006</v>
      </c>
      <c r="AH115" s="161">
        <f>IF($A$2=1,'mil mi val'!AG99,'mil mi val'!AG202)</f>
        <v>0.99950000000000006</v>
      </c>
      <c r="AI115" s="161">
        <f>IF($A$2=1,'mil mi val'!AH99,'mil mi val'!AH202)</f>
        <v>0.99950000000000006</v>
      </c>
      <c r="AJ115" s="161">
        <f>IF($A$2=1,'mil mi val'!AI99,'mil mi val'!AI202)</f>
        <v>0.99950000000000006</v>
      </c>
      <c r="AK115" s="161">
        <f>IF($A$2=1,'mil mi val'!AJ99,'mil mi val'!AJ202)</f>
        <v>0.99950000000000006</v>
      </c>
      <c r="AL115" s="161">
        <f>IF($A$2=1,'mil mi val'!AK99,'mil mi val'!AK202)</f>
        <v>0.99950000000000006</v>
      </c>
      <c r="AM115" s="161">
        <f>IF($A$2=1,'mil mi val'!AL99,'mil mi val'!AL202)</f>
        <v>0.99950000000000006</v>
      </c>
      <c r="AN115" s="161">
        <f>IF($A$2=1,'mil mi val'!AM99,'mil mi val'!AM202)</f>
        <v>0.99950000000000006</v>
      </c>
      <c r="AO115" s="161">
        <f>IF($A$2=1,'mil mi val'!AN99,'mil mi val'!AN202)</f>
        <v>0.99950000000000006</v>
      </c>
      <c r="AP115" s="161">
        <f>IF($A$2=1,'mil mi val'!AO99,'mil mi val'!AO202)</f>
        <v>0.99950000000000006</v>
      </c>
      <c r="AQ115" s="161">
        <f>IF($A$2=1,'mil mi val'!AP99,'mil mi val'!AP202)</f>
        <v>0.99950000000000006</v>
      </c>
      <c r="AR115" s="161">
        <f>IF($A$2=1,'mil mi val'!AQ99,'mil mi val'!AQ202)</f>
        <v>0.99950000000000006</v>
      </c>
      <c r="AS115" s="161">
        <f>IF($A$2=1,'mil mi val'!AR99,'mil mi val'!AR202)</f>
        <v>0.99950000000000006</v>
      </c>
      <c r="AT115" s="161">
        <f>IF($A$2=1,'mil mi val'!AS99,'mil mi val'!AS202)</f>
        <v>0.99950000000000006</v>
      </c>
      <c r="AU115" s="161">
        <f>IF($A$2=1,'mil mi val'!AT99,'mil mi val'!AT202)</f>
        <v>0.99950000000000006</v>
      </c>
      <c r="AV115" s="161">
        <f>IF($A$2=1,'mil mi val'!AU99,'mil mi val'!AU202)</f>
        <v>0.99950000000000006</v>
      </c>
      <c r="AW115" s="161">
        <f>IF($A$2=1,'mil mi val'!AV99,'mil mi val'!AV202)</f>
        <v>0.99950000000000006</v>
      </c>
      <c r="AX115" s="161">
        <f>IF($A$2=1,'mil mi val'!AW99,'mil mi val'!AW202)</f>
        <v>0.99950000000000006</v>
      </c>
      <c r="AY115" s="161">
        <f>IF($A$2=1,'mil mi val'!AX99,'mil mi val'!AX202)</f>
        <v>0.99950000000000006</v>
      </c>
      <c r="AZ115" s="161">
        <f>IF($A$2=1,'mil mi val'!AY99,'mil mi val'!AY202)</f>
        <v>0.99950000000000006</v>
      </c>
      <c r="BA115" s="161">
        <f>IF($A$2=1,'mil mi val'!AZ99,'mil mi val'!AZ202)</f>
        <v>0.99950000000000006</v>
      </c>
      <c r="BB115" s="161">
        <f>IF($A$2=1,'mil mi val'!BA99,'mil mi val'!BA202)</f>
        <v>0.99950000000000006</v>
      </c>
      <c r="BC115" s="161">
        <f>IF($A$2=1,'mil mi val'!BB99,'mil mi val'!BB202)</f>
        <v>0.99950000000000006</v>
      </c>
      <c r="BD115" s="161">
        <f>IF($A$2=1,'mil mi val'!BC99,'mil mi val'!BC202)</f>
        <v>0.99950000000000006</v>
      </c>
      <c r="BE115" s="161">
        <f>IF($A$2=1,'mil mi val'!BD99,'mil mi val'!BD202)</f>
        <v>0.99950000000000006</v>
      </c>
      <c r="BF115" s="161">
        <f>IF($A$2=1,'mil mi val'!BE99,'mil mi val'!BE202)</f>
        <v>0.99950000000000006</v>
      </c>
      <c r="BG115" s="161">
        <f>IF($A$2=1,'mil mi val'!BF99,'mil mi val'!BF202)</f>
        <v>0.99950000000000006</v>
      </c>
      <c r="BH115" s="161">
        <f>IF($A$2=1,'mil mi val'!BG99,'mil mi val'!BG202)</f>
        <v>0.99950000000000006</v>
      </c>
      <c r="BI115" s="161">
        <f>IF($A$2=1,'mil mi val'!BH99,'mil mi val'!BH202)</f>
        <v>0.99950000000000006</v>
      </c>
      <c r="BJ115" s="161">
        <f>IF($A$2=1,'mil mi val'!BI99,'mil mi val'!BI202)</f>
        <v>0.99950000000000006</v>
      </c>
      <c r="BK115" s="161">
        <f>IF($A$2=1,'mil mi val'!BJ99,'mil mi val'!BJ202)</f>
        <v>0.99950000000000006</v>
      </c>
      <c r="BL115" s="161">
        <f>IF($A$2=1,'mil mi val'!BK99,'mil mi val'!BK202)</f>
        <v>0.99950000000000006</v>
      </c>
      <c r="BM115" s="161">
        <f>IF($A$2=1,'mil mi val'!BL99,'mil mi val'!BL202)</f>
        <v>0.99950000000000006</v>
      </c>
      <c r="BN115" s="161">
        <f>IF($A$2=1,'mil mi val'!BM99,'mil mi val'!BM202)</f>
        <v>0.99950000000000006</v>
      </c>
      <c r="BO115" s="161">
        <f>IF($A$2=1,'mil mi val'!BN99,'mil mi val'!BN202)</f>
        <v>0.99950000000000006</v>
      </c>
      <c r="BP115" s="161">
        <f>IF($A$2=1,'mil mi val'!BO99,'mil mi val'!BO202)</f>
        <v>0.99950000000000006</v>
      </c>
      <c r="BQ115" s="161">
        <f>IF($A$2=1,'mil mi val'!BP99,'mil mi val'!BP202)</f>
        <v>0.99950000000000006</v>
      </c>
      <c r="BR115" s="161">
        <f>IF($A$2=1,'mil mi val'!BQ99,'mil mi val'!BQ202)</f>
        <v>0.99950000000000006</v>
      </c>
      <c r="BS115" s="161">
        <f>IF($A$2=1,'mil mi val'!BR99,'mil mi val'!BR202)</f>
        <v>0.99950000000000006</v>
      </c>
      <c r="BT115" s="161">
        <f>IF($A$2=1,'mil mi val'!BS99,'mil mi val'!BS202)</f>
        <v>0.99950000000000006</v>
      </c>
      <c r="BU115" s="161">
        <f>IF($A$2=1,'mil mi val'!BT99,'mil mi val'!BT202)</f>
        <v>0.99950000000000006</v>
      </c>
      <c r="BV115" s="161">
        <f>IF($A$2=1,'mil mi val'!BU99,'mil mi val'!BU202)</f>
        <v>0.99950000000000006</v>
      </c>
      <c r="BW115" s="161">
        <f>IF($A$2=1,'mil mi val'!BV99,'mil mi val'!BV202)</f>
        <v>0.99950000000000006</v>
      </c>
      <c r="BX115" s="161">
        <f>IF($A$2=1,'mil mi val'!BW99,'mil mi val'!BW202)</f>
        <v>0.99950000000000006</v>
      </c>
      <c r="BY115" s="161">
        <f>IF($A$2=1,'mil mi val'!BX99,'mil mi val'!BX202)</f>
        <v>0.99950000000000006</v>
      </c>
      <c r="BZ115" s="161">
        <f>IF($A$2=1,'mil mi val'!BY99,'mil mi val'!BY202)</f>
        <v>0.99950000000000006</v>
      </c>
      <c r="CA115" s="161">
        <f>IF($A$2=1,'mil mi val'!BZ99,'mil mi val'!BZ202)</f>
        <v>0.99950000000000006</v>
      </c>
      <c r="CB115" s="161">
        <f>IF($A$2=1,'mil mi val'!CA99,'mil mi val'!CA202)</f>
        <v>0.99950000000000006</v>
      </c>
      <c r="CC115" s="161">
        <f>IF($A$2=1,'mil mi val'!CB99,'mil mi val'!CB202)</f>
        <v>0.99950000000000006</v>
      </c>
      <c r="CD115" s="161">
        <f>IF($A$2=1,'mil mi val'!CC99,'mil mi val'!CC202)</f>
        <v>0.99950000000000006</v>
      </c>
      <c r="CE115" s="161">
        <f>IF($A$2=1,'mil mi val'!CD99,'mil mi val'!CD202)</f>
        <v>0.99950000000000006</v>
      </c>
      <c r="CF115" s="161">
        <f>IF($A$2=1,'mil mi val'!CE99,'mil mi val'!CE202)</f>
        <v>0.99950000000000006</v>
      </c>
      <c r="CG115" s="161">
        <f>IF($A$2=1,'mil mi val'!CF99,'mil mi val'!CF202)</f>
        <v>0.99950000000000006</v>
      </c>
      <c r="CH115" s="161">
        <f>IF($A$2=1,'mil mi val'!CG99,'mil mi val'!CG202)</f>
        <v>0.99950000000000006</v>
      </c>
      <c r="CI115" s="161">
        <f>IF($A$2=1,'mil mi val'!CH99,'mil mi val'!CH202)</f>
        <v>0.99950000000000006</v>
      </c>
      <c r="CJ115" s="161">
        <f>IF($A$2=1,'mil mi val'!CI99,'mil mi val'!CI202)</f>
        <v>0.99950000000000006</v>
      </c>
      <c r="CK115" s="161">
        <f>IF($A$2=1,'mil mi val'!CJ99,'mil mi val'!CJ202)</f>
        <v>0.99950000000000006</v>
      </c>
      <c r="CL115" s="161">
        <f>IF($A$2=1,'mil mi val'!CK99,'mil mi val'!CK202)</f>
        <v>0.99950000000000006</v>
      </c>
      <c r="CM115" s="161">
        <f>IF($A$2=1,'mil mi val'!CL99,'mil mi val'!CL202)</f>
        <v>0.99950000000000006</v>
      </c>
      <c r="CN115" s="161">
        <f>IF($A$2=1,'mil mi val'!CM99,'mil mi val'!CM202)</f>
        <v>0.99950000000000006</v>
      </c>
      <c r="CO115" s="161">
        <f>IF($A$2=1,'mil mi val'!CN99,'mil mi val'!CN202)</f>
        <v>0.99950000000000006</v>
      </c>
      <c r="CP115" s="161">
        <f>IF($A$2=1,'mil mi val'!CO99,'mil mi val'!CO202)</f>
        <v>0.99950000000000006</v>
      </c>
      <c r="CQ115" s="161">
        <f>IF($A$2=1,'mil mi val'!CP99,'mil mi val'!CP202)</f>
        <v>0.99950000000000006</v>
      </c>
      <c r="CR115" s="161">
        <f>IF($A$2=1,'mil mi val'!CQ99,'mil mi val'!CQ202)</f>
        <v>0.99950000000000006</v>
      </c>
      <c r="CS115" s="161">
        <f>IF($A$2=1,'mil mi val'!CR99,'mil mi val'!CR202)</f>
        <v>0.99950000000000006</v>
      </c>
      <c r="CT115" s="161">
        <f>IF($A$2=1,'mil mi val'!CS99,'mil mi val'!CS202)</f>
        <v>0.99950000000000006</v>
      </c>
      <c r="CU115" s="161">
        <f>IF($A$2=1,'mil mi val'!CT99,'mil mi val'!CT202)</f>
        <v>0.99950000000000006</v>
      </c>
      <c r="CV115" s="161">
        <f>IF($A$2=1,'mil mi val'!CU99,'mil mi val'!CU202)</f>
        <v>0.99950000000000006</v>
      </c>
      <c r="CW115" s="161">
        <f>IF($A$2=1,'mil mi val'!CV99,'mil mi val'!CV202)</f>
        <v>0.99950000000000006</v>
      </c>
      <c r="CX115" s="161">
        <f>IF($A$2=1,'mil mi val'!CW99,'mil mi val'!CW202)</f>
        <v>0.99950000000000006</v>
      </c>
      <c r="CY115" s="161">
        <f>IF($A$2=1,'mil mi val'!CX99,'mil mi val'!CX202)</f>
        <v>0.99950000000000006</v>
      </c>
      <c r="CZ115" s="161">
        <f>IF($A$2=1,'mil mi val'!CY99,'mil mi val'!CY202)</f>
        <v>0.99950000000000006</v>
      </c>
      <c r="DA115" s="161">
        <f>IF($A$2=1,'mil mi val'!CZ99,'mil mi val'!CZ202)</f>
        <v>0.99950000000000006</v>
      </c>
      <c r="DB115" s="161">
        <f>IF($A$2=1,'mil mi val'!DA99,'mil mi val'!DA202)</f>
        <v>0.99950000000000006</v>
      </c>
      <c r="DC115" s="161">
        <f>IF($A$2=1,'mil mi val'!DB99,'mil mi val'!DB202)</f>
        <v>0.99950000000000006</v>
      </c>
      <c r="DD115" s="161">
        <f>IF($A$2=1,'mil mi val'!DC99,'mil mi val'!DC202)</f>
        <v>0</v>
      </c>
      <c r="DE115" s="161">
        <f>IF($A$2=1,'mil mi val'!DD99,'mil mi val'!DD202)</f>
        <v>0</v>
      </c>
      <c r="DF115" s="161">
        <f>IF($A$2=1,'mil mi val'!DE99,'mil mi val'!DE202)</f>
        <v>0</v>
      </c>
    </row>
    <row r="116" spans="2:110" ht="14.5" x14ac:dyDescent="0.35">
      <c r="B116" s="149">
        <v>111</v>
      </c>
      <c r="C116" s="161">
        <f>IF($A$2=1,'mil mi val'!B100,'mil mi val'!B203)</f>
        <v>1</v>
      </c>
      <c r="D116" s="161">
        <f>IF($A$2=1,'mil mi val'!C100,'mil mi val'!C203)</f>
        <v>1.0181</v>
      </c>
      <c r="E116" s="161">
        <f>IF($A$2=1,'mil mi val'!D100,'mil mi val'!D203)</f>
        <v>1.0137</v>
      </c>
      <c r="F116" s="161">
        <f>IF($A$2=1,'mil mi val'!E100,'mil mi val'!E203)</f>
        <v>1.0098</v>
      </c>
      <c r="G116" s="161">
        <f>IF($A$2=1,'mil mi val'!F100,'mil mi val'!F203)</f>
        <v>1.0065</v>
      </c>
      <c r="H116" s="161">
        <f>IF($A$2=1,'mil mi val'!G100,'mil mi val'!G203)</f>
        <v>1.0041</v>
      </c>
      <c r="I116" s="161">
        <f>IF($A$2=1,'mil mi val'!H100,'mil mi val'!H203)</f>
        <v>1.0022</v>
      </c>
      <c r="J116" s="161">
        <f>IF($A$2=1,'mil mi val'!I100,'mil mi val'!I203)</f>
        <v>1.0007999999999999</v>
      </c>
      <c r="K116" s="161">
        <f>IF($A$2=1,'mil mi val'!J100,'mil mi val'!J203)</f>
        <v>0.99970000000000003</v>
      </c>
      <c r="L116" s="161">
        <f>IF($A$2=1,'mil mi val'!K100,'mil mi val'!K203)</f>
        <v>0.99890000000000001</v>
      </c>
      <c r="M116" s="161">
        <f>IF($A$2=1,'mil mi val'!L100,'mil mi val'!L203)</f>
        <v>0.99839999999999995</v>
      </c>
      <c r="N116" s="161">
        <f>IF($A$2=1,'mil mi val'!M100,'mil mi val'!M203)</f>
        <v>0.99809999999999999</v>
      </c>
      <c r="O116" s="161">
        <f>IF($A$2=1,'mil mi val'!N100,'mil mi val'!N203)</f>
        <v>0.99790000000000001</v>
      </c>
      <c r="P116" s="161">
        <f>IF($A$2=1,'mil mi val'!O100,'mil mi val'!O203)</f>
        <v>0.99780000000000002</v>
      </c>
      <c r="Q116" s="161">
        <f>IF($A$2=1,'mil mi val'!P100,'mil mi val'!P203)</f>
        <v>0.99780000000000002</v>
      </c>
      <c r="R116" s="161">
        <f>IF($A$2=1,'mil mi val'!Q100,'mil mi val'!Q203)</f>
        <v>0.99960000000000004</v>
      </c>
      <c r="S116" s="161">
        <f>IF($A$2=1,'mil mi val'!R100,'mil mi val'!R203)</f>
        <v>0.99960000000000004</v>
      </c>
      <c r="T116" s="161">
        <f>IF($A$2=1,'mil mi val'!S100,'mil mi val'!S203)</f>
        <v>0.99960000000000004</v>
      </c>
      <c r="U116" s="161">
        <f>IF($A$2=1,'mil mi val'!T100,'mil mi val'!T203)</f>
        <v>0.99960000000000004</v>
      </c>
      <c r="V116" s="161">
        <f>IF($A$2=1,'mil mi val'!U100,'mil mi val'!U203)</f>
        <v>0.99960000000000004</v>
      </c>
      <c r="W116" s="161">
        <f>IF($A$2=1,'mil mi val'!V100,'mil mi val'!V203)</f>
        <v>0.99960000000000004</v>
      </c>
      <c r="X116" s="161">
        <f>IF($A$2=1,'mil mi val'!W100,'mil mi val'!W203)</f>
        <v>0.99960000000000004</v>
      </c>
      <c r="Y116" s="161">
        <f>IF($A$2=1,'mil mi val'!X100,'mil mi val'!X203)</f>
        <v>0.99960000000000004</v>
      </c>
      <c r="Z116" s="161">
        <f>IF($A$2=1,'mil mi val'!Y100,'mil mi val'!Y203)</f>
        <v>0.99960000000000004</v>
      </c>
      <c r="AA116" s="161">
        <f>IF($A$2=1,'mil mi val'!Z100,'mil mi val'!Z203)</f>
        <v>0.99960000000000004</v>
      </c>
      <c r="AB116" s="161">
        <f>IF($A$2=1,'mil mi val'!AA100,'mil mi val'!AA203)</f>
        <v>0.99960000000000004</v>
      </c>
      <c r="AC116" s="161">
        <f>IF($A$2=1,'mil mi val'!AB100,'mil mi val'!AB203)</f>
        <v>0.99960000000000004</v>
      </c>
      <c r="AD116" s="161">
        <f>IF($A$2=1,'mil mi val'!AC100,'mil mi val'!AC203)</f>
        <v>0.99960000000000004</v>
      </c>
      <c r="AE116" s="161">
        <f>IF($A$2=1,'mil mi val'!AD100,'mil mi val'!AD203)</f>
        <v>0.99960000000000004</v>
      </c>
      <c r="AF116" s="161">
        <f>IF($A$2=1,'mil mi val'!AE100,'mil mi val'!AE203)</f>
        <v>0.99960000000000004</v>
      </c>
      <c r="AG116" s="161">
        <f>IF($A$2=1,'mil mi val'!AF100,'mil mi val'!AF203)</f>
        <v>0.99960000000000004</v>
      </c>
      <c r="AH116" s="161">
        <f>IF($A$2=1,'mil mi val'!AG100,'mil mi val'!AG203)</f>
        <v>0.99960000000000004</v>
      </c>
      <c r="AI116" s="161">
        <f>IF($A$2=1,'mil mi val'!AH100,'mil mi val'!AH203)</f>
        <v>0.99960000000000004</v>
      </c>
      <c r="AJ116" s="161">
        <f>IF($A$2=1,'mil mi val'!AI100,'mil mi val'!AI203)</f>
        <v>0.99960000000000004</v>
      </c>
      <c r="AK116" s="161">
        <f>IF($A$2=1,'mil mi val'!AJ100,'mil mi val'!AJ203)</f>
        <v>0.99960000000000004</v>
      </c>
      <c r="AL116" s="161">
        <f>IF($A$2=1,'mil mi val'!AK100,'mil mi val'!AK203)</f>
        <v>0.99960000000000004</v>
      </c>
      <c r="AM116" s="161">
        <f>IF($A$2=1,'mil mi val'!AL100,'mil mi val'!AL203)</f>
        <v>0.99960000000000004</v>
      </c>
      <c r="AN116" s="161">
        <f>IF($A$2=1,'mil mi val'!AM100,'mil mi val'!AM203)</f>
        <v>0.99960000000000004</v>
      </c>
      <c r="AO116" s="161">
        <f>IF($A$2=1,'mil mi val'!AN100,'mil mi val'!AN203)</f>
        <v>0.99960000000000004</v>
      </c>
      <c r="AP116" s="161">
        <f>IF($A$2=1,'mil mi val'!AO100,'mil mi val'!AO203)</f>
        <v>0.99960000000000004</v>
      </c>
      <c r="AQ116" s="161">
        <f>IF($A$2=1,'mil mi val'!AP100,'mil mi val'!AP203)</f>
        <v>0.99960000000000004</v>
      </c>
      <c r="AR116" s="161">
        <f>IF($A$2=1,'mil mi val'!AQ100,'mil mi val'!AQ203)</f>
        <v>0.99960000000000004</v>
      </c>
      <c r="AS116" s="161">
        <f>IF($A$2=1,'mil mi val'!AR100,'mil mi val'!AR203)</f>
        <v>0.99960000000000004</v>
      </c>
      <c r="AT116" s="161">
        <f>IF($A$2=1,'mil mi val'!AS100,'mil mi val'!AS203)</f>
        <v>0.99960000000000004</v>
      </c>
      <c r="AU116" s="161">
        <f>IF($A$2=1,'mil mi val'!AT100,'mil mi val'!AT203)</f>
        <v>0.99960000000000004</v>
      </c>
      <c r="AV116" s="161">
        <f>IF($A$2=1,'mil mi val'!AU100,'mil mi val'!AU203)</f>
        <v>0.99960000000000004</v>
      </c>
      <c r="AW116" s="161">
        <f>IF($A$2=1,'mil mi val'!AV100,'mil mi val'!AV203)</f>
        <v>0.99960000000000004</v>
      </c>
      <c r="AX116" s="161">
        <f>IF($A$2=1,'mil mi val'!AW100,'mil mi val'!AW203)</f>
        <v>0.99960000000000004</v>
      </c>
      <c r="AY116" s="161">
        <f>IF($A$2=1,'mil mi val'!AX100,'mil mi val'!AX203)</f>
        <v>0.99960000000000004</v>
      </c>
      <c r="AZ116" s="161">
        <f>IF($A$2=1,'mil mi val'!AY100,'mil mi val'!AY203)</f>
        <v>0.99960000000000004</v>
      </c>
      <c r="BA116" s="161">
        <f>IF($A$2=1,'mil mi val'!AZ100,'mil mi val'!AZ203)</f>
        <v>0.99960000000000004</v>
      </c>
      <c r="BB116" s="161">
        <f>IF($A$2=1,'mil mi val'!BA100,'mil mi val'!BA203)</f>
        <v>0.99960000000000004</v>
      </c>
      <c r="BC116" s="161">
        <f>IF($A$2=1,'mil mi val'!BB100,'mil mi val'!BB203)</f>
        <v>0.99960000000000004</v>
      </c>
      <c r="BD116" s="161">
        <f>IF($A$2=1,'mil mi val'!BC100,'mil mi val'!BC203)</f>
        <v>0.99960000000000004</v>
      </c>
      <c r="BE116" s="161">
        <f>IF($A$2=1,'mil mi val'!BD100,'mil mi val'!BD203)</f>
        <v>0.99960000000000004</v>
      </c>
      <c r="BF116" s="161">
        <f>IF($A$2=1,'mil mi val'!BE100,'mil mi val'!BE203)</f>
        <v>0.99960000000000004</v>
      </c>
      <c r="BG116" s="161">
        <f>IF($A$2=1,'mil mi val'!BF100,'mil mi val'!BF203)</f>
        <v>0.99960000000000004</v>
      </c>
      <c r="BH116" s="161">
        <f>IF($A$2=1,'mil mi val'!BG100,'mil mi val'!BG203)</f>
        <v>0.99960000000000004</v>
      </c>
      <c r="BI116" s="161">
        <f>IF($A$2=1,'mil mi val'!BH100,'mil mi val'!BH203)</f>
        <v>0.99960000000000004</v>
      </c>
      <c r="BJ116" s="161">
        <f>IF($A$2=1,'mil mi val'!BI100,'mil mi val'!BI203)</f>
        <v>0.99960000000000004</v>
      </c>
      <c r="BK116" s="161">
        <f>IF($A$2=1,'mil mi val'!BJ100,'mil mi val'!BJ203)</f>
        <v>0.99960000000000004</v>
      </c>
      <c r="BL116" s="161">
        <f>IF($A$2=1,'mil mi val'!BK100,'mil mi val'!BK203)</f>
        <v>0.99960000000000004</v>
      </c>
      <c r="BM116" s="161">
        <f>IF($A$2=1,'mil mi val'!BL100,'mil mi val'!BL203)</f>
        <v>0.99960000000000004</v>
      </c>
      <c r="BN116" s="161">
        <f>IF($A$2=1,'mil mi val'!BM100,'mil mi val'!BM203)</f>
        <v>0.99960000000000004</v>
      </c>
      <c r="BO116" s="161">
        <f>IF($A$2=1,'mil mi val'!BN100,'mil mi val'!BN203)</f>
        <v>0.99960000000000004</v>
      </c>
      <c r="BP116" s="161">
        <f>IF($A$2=1,'mil mi val'!BO100,'mil mi val'!BO203)</f>
        <v>0.99960000000000004</v>
      </c>
      <c r="BQ116" s="161">
        <f>IF($A$2=1,'mil mi val'!BP100,'mil mi val'!BP203)</f>
        <v>0.99960000000000004</v>
      </c>
      <c r="BR116" s="161">
        <f>IF($A$2=1,'mil mi val'!BQ100,'mil mi val'!BQ203)</f>
        <v>0.99960000000000004</v>
      </c>
      <c r="BS116" s="161">
        <f>IF($A$2=1,'mil mi val'!BR100,'mil mi val'!BR203)</f>
        <v>0.99960000000000004</v>
      </c>
      <c r="BT116" s="161">
        <f>IF($A$2=1,'mil mi val'!BS100,'mil mi val'!BS203)</f>
        <v>0.99960000000000004</v>
      </c>
      <c r="BU116" s="161">
        <f>IF($A$2=1,'mil mi val'!BT100,'mil mi val'!BT203)</f>
        <v>0.99960000000000004</v>
      </c>
      <c r="BV116" s="161">
        <f>IF($A$2=1,'mil mi val'!BU100,'mil mi val'!BU203)</f>
        <v>0.99960000000000004</v>
      </c>
      <c r="BW116" s="161">
        <f>IF($A$2=1,'mil mi val'!BV100,'mil mi val'!BV203)</f>
        <v>0.99960000000000004</v>
      </c>
      <c r="BX116" s="161">
        <f>IF($A$2=1,'mil mi val'!BW100,'mil mi val'!BW203)</f>
        <v>0.99960000000000004</v>
      </c>
      <c r="BY116" s="161">
        <f>IF($A$2=1,'mil mi val'!BX100,'mil mi val'!BX203)</f>
        <v>0.99960000000000004</v>
      </c>
      <c r="BZ116" s="161">
        <f>IF($A$2=1,'mil mi val'!BY100,'mil mi val'!BY203)</f>
        <v>0.99960000000000004</v>
      </c>
      <c r="CA116" s="161">
        <f>IF($A$2=1,'mil mi val'!BZ100,'mil mi val'!BZ203)</f>
        <v>0.99960000000000004</v>
      </c>
      <c r="CB116" s="161">
        <f>IF($A$2=1,'mil mi val'!CA100,'mil mi val'!CA203)</f>
        <v>0.99960000000000004</v>
      </c>
      <c r="CC116" s="161">
        <f>IF($A$2=1,'mil mi val'!CB100,'mil mi val'!CB203)</f>
        <v>0.99960000000000004</v>
      </c>
      <c r="CD116" s="161">
        <f>IF($A$2=1,'mil mi val'!CC100,'mil mi val'!CC203)</f>
        <v>0.99960000000000004</v>
      </c>
      <c r="CE116" s="161">
        <f>IF($A$2=1,'mil mi val'!CD100,'mil mi val'!CD203)</f>
        <v>0.99960000000000004</v>
      </c>
      <c r="CF116" s="161">
        <f>IF($A$2=1,'mil mi val'!CE100,'mil mi val'!CE203)</f>
        <v>0.99960000000000004</v>
      </c>
      <c r="CG116" s="161">
        <f>IF($A$2=1,'mil mi val'!CF100,'mil mi val'!CF203)</f>
        <v>0.99960000000000004</v>
      </c>
      <c r="CH116" s="161">
        <f>IF($A$2=1,'mil mi val'!CG100,'mil mi val'!CG203)</f>
        <v>0.99960000000000004</v>
      </c>
      <c r="CI116" s="161">
        <f>IF($A$2=1,'mil mi val'!CH100,'mil mi val'!CH203)</f>
        <v>0.99960000000000004</v>
      </c>
      <c r="CJ116" s="161">
        <f>IF($A$2=1,'mil mi val'!CI100,'mil mi val'!CI203)</f>
        <v>0.99960000000000004</v>
      </c>
      <c r="CK116" s="161">
        <f>IF($A$2=1,'mil mi val'!CJ100,'mil mi val'!CJ203)</f>
        <v>0.99960000000000004</v>
      </c>
      <c r="CL116" s="161">
        <f>IF($A$2=1,'mil mi val'!CK100,'mil mi val'!CK203)</f>
        <v>0.99960000000000004</v>
      </c>
      <c r="CM116" s="161">
        <f>IF($A$2=1,'mil mi val'!CL100,'mil mi val'!CL203)</f>
        <v>0.99960000000000004</v>
      </c>
      <c r="CN116" s="161">
        <f>IF($A$2=1,'mil mi val'!CM100,'mil mi val'!CM203)</f>
        <v>0.99960000000000004</v>
      </c>
      <c r="CO116" s="161">
        <f>IF($A$2=1,'mil mi val'!CN100,'mil mi val'!CN203)</f>
        <v>0.99960000000000004</v>
      </c>
      <c r="CP116" s="161">
        <f>IF($A$2=1,'mil mi val'!CO100,'mil mi val'!CO203)</f>
        <v>0.99960000000000004</v>
      </c>
      <c r="CQ116" s="161">
        <f>IF($A$2=1,'mil mi val'!CP100,'mil mi val'!CP203)</f>
        <v>0.99960000000000004</v>
      </c>
      <c r="CR116" s="161">
        <f>IF($A$2=1,'mil mi val'!CQ100,'mil mi val'!CQ203)</f>
        <v>0.99960000000000004</v>
      </c>
      <c r="CS116" s="161">
        <f>IF($A$2=1,'mil mi val'!CR100,'mil mi val'!CR203)</f>
        <v>0.99960000000000004</v>
      </c>
      <c r="CT116" s="161">
        <f>IF($A$2=1,'mil mi val'!CS100,'mil mi val'!CS203)</f>
        <v>0.99960000000000004</v>
      </c>
      <c r="CU116" s="161">
        <f>IF($A$2=1,'mil mi val'!CT100,'mil mi val'!CT203)</f>
        <v>0.99960000000000004</v>
      </c>
      <c r="CV116" s="161">
        <f>IF($A$2=1,'mil mi val'!CU100,'mil mi val'!CU203)</f>
        <v>0.99960000000000004</v>
      </c>
      <c r="CW116" s="161">
        <f>IF($A$2=1,'mil mi val'!CV100,'mil mi val'!CV203)</f>
        <v>0.99960000000000004</v>
      </c>
      <c r="CX116" s="161">
        <f>IF($A$2=1,'mil mi val'!CW100,'mil mi val'!CW203)</f>
        <v>0.99960000000000004</v>
      </c>
      <c r="CY116" s="161">
        <f>IF($A$2=1,'mil mi val'!CX100,'mil mi val'!CX203)</f>
        <v>0.99960000000000004</v>
      </c>
      <c r="CZ116" s="161">
        <f>IF($A$2=1,'mil mi val'!CY100,'mil mi val'!CY203)</f>
        <v>0.99960000000000004</v>
      </c>
      <c r="DA116" s="161">
        <f>IF($A$2=1,'mil mi val'!CZ100,'mil mi val'!CZ203)</f>
        <v>0.99960000000000004</v>
      </c>
      <c r="DB116" s="161">
        <f>IF($A$2=1,'mil mi val'!DA100,'mil mi val'!DA203)</f>
        <v>0.99960000000000004</v>
      </c>
      <c r="DC116" s="161">
        <f>IF($A$2=1,'mil mi val'!DB100,'mil mi val'!DB203)</f>
        <v>0.99960000000000004</v>
      </c>
      <c r="DD116" s="161">
        <f>IF($A$2=1,'mil mi val'!DC100,'mil mi val'!DC203)</f>
        <v>0</v>
      </c>
      <c r="DE116" s="161">
        <f>IF($A$2=1,'mil mi val'!DD100,'mil mi val'!DD203)</f>
        <v>0</v>
      </c>
      <c r="DF116" s="161">
        <f>IF($A$2=1,'mil mi val'!DE100,'mil mi val'!DE203)</f>
        <v>0</v>
      </c>
    </row>
    <row r="117" spans="2:110" ht="14.5" x14ac:dyDescent="0.35">
      <c r="B117" s="149">
        <v>112</v>
      </c>
      <c r="C117" s="161">
        <f>IF($A$2=1,'mil mi val'!B101,'mil mi val'!B204)</f>
        <v>1</v>
      </c>
      <c r="D117" s="161">
        <f>IF($A$2=1,'mil mi val'!C101,'mil mi val'!C204)</f>
        <v>1.0156000000000001</v>
      </c>
      <c r="E117" s="161">
        <f>IF($A$2=1,'mil mi val'!D101,'mil mi val'!D204)</f>
        <v>1.0149999999999999</v>
      </c>
      <c r="F117" s="161">
        <f>IF($A$2=1,'mil mi val'!E101,'mil mi val'!E204)</f>
        <v>1.0111000000000001</v>
      </c>
      <c r="G117" s="161">
        <f>IF($A$2=1,'mil mi val'!F101,'mil mi val'!F204)</f>
        <v>1.0078</v>
      </c>
      <c r="H117" s="161">
        <f>IF($A$2=1,'mil mi val'!G101,'mil mi val'!G204)</f>
        <v>1.0052000000000001</v>
      </c>
      <c r="I117" s="161">
        <f>IF($A$2=1,'mil mi val'!H101,'mil mi val'!H204)</f>
        <v>1.0032000000000001</v>
      </c>
      <c r="J117" s="161">
        <f>IF($A$2=1,'mil mi val'!I101,'mil mi val'!I204)</f>
        <v>1.0015000000000001</v>
      </c>
      <c r="K117" s="161">
        <f>IF($A$2=1,'mil mi val'!J101,'mil mi val'!J204)</f>
        <v>1.0003</v>
      </c>
      <c r="L117" s="161">
        <f>IF($A$2=1,'mil mi val'!K101,'mil mi val'!K204)</f>
        <v>0.99929999999999997</v>
      </c>
      <c r="M117" s="161">
        <f>IF($A$2=1,'mil mi val'!L101,'mil mi val'!L204)</f>
        <v>0.99870000000000003</v>
      </c>
      <c r="N117" s="161">
        <f>IF($A$2=1,'mil mi val'!M101,'mil mi val'!M204)</f>
        <v>0.99829999999999997</v>
      </c>
      <c r="O117" s="161">
        <f>IF($A$2=1,'mil mi val'!N101,'mil mi val'!N204)</f>
        <v>0.99809999999999999</v>
      </c>
      <c r="P117" s="161">
        <f>IF($A$2=1,'mil mi val'!O101,'mil mi val'!O204)</f>
        <v>0.99790000000000001</v>
      </c>
      <c r="Q117" s="161">
        <f>IF($A$2=1,'mil mi val'!P101,'mil mi val'!P204)</f>
        <v>0.99790000000000001</v>
      </c>
      <c r="R117" s="161">
        <f>IF($A$2=1,'mil mi val'!Q101,'mil mi val'!Q204)</f>
        <v>0.99970000000000003</v>
      </c>
      <c r="S117" s="161">
        <f>IF($A$2=1,'mil mi val'!R101,'mil mi val'!R204)</f>
        <v>0.99970000000000003</v>
      </c>
      <c r="T117" s="161">
        <f>IF($A$2=1,'mil mi val'!S101,'mil mi val'!S204)</f>
        <v>0.99970000000000003</v>
      </c>
      <c r="U117" s="161">
        <f>IF($A$2=1,'mil mi val'!T101,'mil mi val'!T204)</f>
        <v>0.99970000000000003</v>
      </c>
      <c r="V117" s="161">
        <f>IF($A$2=1,'mil mi val'!U101,'mil mi val'!U204)</f>
        <v>0.99970000000000003</v>
      </c>
      <c r="W117" s="161">
        <f>IF($A$2=1,'mil mi val'!V101,'mil mi val'!V204)</f>
        <v>0.99970000000000003</v>
      </c>
      <c r="X117" s="161">
        <f>IF($A$2=1,'mil mi val'!W101,'mil mi val'!W204)</f>
        <v>0.99970000000000003</v>
      </c>
      <c r="Y117" s="161">
        <f>IF($A$2=1,'mil mi val'!X101,'mil mi val'!X204)</f>
        <v>0.99970000000000003</v>
      </c>
      <c r="Z117" s="161">
        <f>IF($A$2=1,'mil mi val'!Y101,'mil mi val'!Y204)</f>
        <v>0.99970000000000003</v>
      </c>
      <c r="AA117" s="161">
        <f>IF($A$2=1,'mil mi val'!Z101,'mil mi val'!Z204)</f>
        <v>0.99970000000000003</v>
      </c>
      <c r="AB117" s="161">
        <f>IF($A$2=1,'mil mi val'!AA101,'mil mi val'!AA204)</f>
        <v>0.99970000000000003</v>
      </c>
      <c r="AC117" s="161">
        <f>IF($A$2=1,'mil mi val'!AB101,'mil mi val'!AB204)</f>
        <v>0.99970000000000003</v>
      </c>
      <c r="AD117" s="161">
        <f>IF($A$2=1,'mil mi val'!AC101,'mil mi val'!AC204)</f>
        <v>0.99970000000000003</v>
      </c>
      <c r="AE117" s="161">
        <f>IF($A$2=1,'mil mi val'!AD101,'mil mi val'!AD204)</f>
        <v>0.99970000000000003</v>
      </c>
      <c r="AF117" s="161">
        <f>IF($A$2=1,'mil mi val'!AE101,'mil mi val'!AE204)</f>
        <v>0.99970000000000003</v>
      </c>
      <c r="AG117" s="161">
        <f>IF($A$2=1,'mil mi val'!AF101,'mil mi val'!AF204)</f>
        <v>0.99970000000000003</v>
      </c>
      <c r="AH117" s="161">
        <f>IF($A$2=1,'mil mi val'!AG101,'mil mi val'!AG204)</f>
        <v>0.99970000000000003</v>
      </c>
      <c r="AI117" s="161">
        <f>IF($A$2=1,'mil mi val'!AH101,'mil mi val'!AH204)</f>
        <v>0.99970000000000003</v>
      </c>
      <c r="AJ117" s="161">
        <f>IF($A$2=1,'mil mi val'!AI101,'mil mi val'!AI204)</f>
        <v>0.99970000000000003</v>
      </c>
      <c r="AK117" s="161">
        <f>IF($A$2=1,'mil mi val'!AJ101,'mil mi val'!AJ204)</f>
        <v>0.99970000000000003</v>
      </c>
      <c r="AL117" s="161">
        <f>IF($A$2=1,'mil mi val'!AK101,'mil mi val'!AK204)</f>
        <v>0.99970000000000003</v>
      </c>
      <c r="AM117" s="161">
        <f>IF($A$2=1,'mil mi val'!AL101,'mil mi val'!AL204)</f>
        <v>0.99970000000000003</v>
      </c>
      <c r="AN117" s="161">
        <f>IF($A$2=1,'mil mi val'!AM101,'mil mi val'!AM204)</f>
        <v>0.99970000000000003</v>
      </c>
      <c r="AO117" s="161">
        <f>IF($A$2=1,'mil mi val'!AN101,'mil mi val'!AN204)</f>
        <v>0.99970000000000003</v>
      </c>
      <c r="AP117" s="161">
        <f>IF($A$2=1,'mil mi val'!AO101,'mil mi val'!AO204)</f>
        <v>0.99970000000000003</v>
      </c>
      <c r="AQ117" s="161">
        <f>IF($A$2=1,'mil mi val'!AP101,'mil mi val'!AP204)</f>
        <v>0.99970000000000003</v>
      </c>
      <c r="AR117" s="161">
        <f>IF($A$2=1,'mil mi val'!AQ101,'mil mi val'!AQ204)</f>
        <v>0.99970000000000003</v>
      </c>
      <c r="AS117" s="161">
        <f>IF($A$2=1,'mil mi val'!AR101,'mil mi val'!AR204)</f>
        <v>0.99970000000000003</v>
      </c>
      <c r="AT117" s="161">
        <f>IF($A$2=1,'mil mi val'!AS101,'mil mi val'!AS204)</f>
        <v>0.99970000000000003</v>
      </c>
      <c r="AU117" s="161">
        <f>IF($A$2=1,'mil mi val'!AT101,'mil mi val'!AT204)</f>
        <v>0.99970000000000003</v>
      </c>
      <c r="AV117" s="161">
        <f>IF($A$2=1,'mil mi val'!AU101,'mil mi val'!AU204)</f>
        <v>0.99970000000000003</v>
      </c>
      <c r="AW117" s="161">
        <f>IF($A$2=1,'mil mi val'!AV101,'mil mi val'!AV204)</f>
        <v>0.99970000000000003</v>
      </c>
      <c r="AX117" s="161">
        <f>IF($A$2=1,'mil mi val'!AW101,'mil mi val'!AW204)</f>
        <v>0.99970000000000003</v>
      </c>
      <c r="AY117" s="161">
        <f>IF($A$2=1,'mil mi val'!AX101,'mil mi val'!AX204)</f>
        <v>0.99970000000000003</v>
      </c>
      <c r="AZ117" s="161">
        <f>IF($A$2=1,'mil mi val'!AY101,'mil mi val'!AY204)</f>
        <v>0.99970000000000003</v>
      </c>
      <c r="BA117" s="161">
        <f>IF($A$2=1,'mil mi val'!AZ101,'mil mi val'!AZ204)</f>
        <v>0.99970000000000003</v>
      </c>
      <c r="BB117" s="161">
        <f>IF($A$2=1,'mil mi val'!BA101,'mil mi val'!BA204)</f>
        <v>0.99970000000000003</v>
      </c>
      <c r="BC117" s="161">
        <f>IF($A$2=1,'mil mi val'!BB101,'mil mi val'!BB204)</f>
        <v>0.99970000000000003</v>
      </c>
      <c r="BD117" s="161">
        <f>IF($A$2=1,'mil mi val'!BC101,'mil mi val'!BC204)</f>
        <v>0.99970000000000003</v>
      </c>
      <c r="BE117" s="161">
        <f>IF($A$2=1,'mil mi val'!BD101,'mil mi val'!BD204)</f>
        <v>0.99970000000000003</v>
      </c>
      <c r="BF117" s="161">
        <f>IF($A$2=1,'mil mi val'!BE101,'mil mi val'!BE204)</f>
        <v>0.99970000000000003</v>
      </c>
      <c r="BG117" s="161">
        <f>IF($A$2=1,'mil mi val'!BF101,'mil mi val'!BF204)</f>
        <v>0.99970000000000003</v>
      </c>
      <c r="BH117" s="161">
        <f>IF($A$2=1,'mil mi val'!BG101,'mil mi val'!BG204)</f>
        <v>0.99970000000000003</v>
      </c>
      <c r="BI117" s="161">
        <f>IF($A$2=1,'mil mi val'!BH101,'mil mi val'!BH204)</f>
        <v>0.99970000000000003</v>
      </c>
      <c r="BJ117" s="161">
        <f>IF($A$2=1,'mil mi val'!BI101,'mil mi val'!BI204)</f>
        <v>0.99970000000000003</v>
      </c>
      <c r="BK117" s="161">
        <f>IF($A$2=1,'mil mi val'!BJ101,'mil mi val'!BJ204)</f>
        <v>0.99970000000000003</v>
      </c>
      <c r="BL117" s="161">
        <f>IF($A$2=1,'mil mi val'!BK101,'mil mi val'!BK204)</f>
        <v>0.99970000000000003</v>
      </c>
      <c r="BM117" s="161">
        <f>IF($A$2=1,'mil mi val'!BL101,'mil mi val'!BL204)</f>
        <v>0.99970000000000003</v>
      </c>
      <c r="BN117" s="161">
        <f>IF($A$2=1,'mil mi val'!BM101,'mil mi val'!BM204)</f>
        <v>0.99970000000000003</v>
      </c>
      <c r="BO117" s="161">
        <f>IF($A$2=1,'mil mi val'!BN101,'mil mi val'!BN204)</f>
        <v>0.99970000000000003</v>
      </c>
      <c r="BP117" s="161">
        <f>IF($A$2=1,'mil mi val'!BO101,'mil mi val'!BO204)</f>
        <v>0.99970000000000003</v>
      </c>
      <c r="BQ117" s="161">
        <f>IF($A$2=1,'mil mi val'!BP101,'mil mi val'!BP204)</f>
        <v>0.99970000000000003</v>
      </c>
      <c r="BR117" s="161">
        <f>IF($A$2=1,'mil mi val'!BQ101,'mil mi val'!BQ204)</f>
        <v>0.99970000000000003</v>
      </c>
      <c r="BS117" s="161">
        <f>IF($A$2=1,'mil mi val'!BR101,'mil mi val'!BR204)</f>
        <v>0.99970000000000003</v>
      </c>
      <c r="BT117" s="161">
        <f>IF($A$2=1,'mil mi val'!BS101,'mil mi val'!BS204)</f>
        <v>0.99970000000000003</v>
      </c>
      <c r="BU117" s="161">
        <f>IF($A$2=1,'mil mi val'!BT101,'mil mi val'!BT204)</f>
        <v>0.99970000000000003</v>
      </c>
      <c r="BV117" s="161">
        <f>IF($A$2=1,'mil mi val'!BU101,'mil mi val'!BU204)</f>
        <v>0.99970000000000003</v>
      </c>
      <c r="BW117" s="161">
        <f>IF($A$2=1,'mil mi val'!BV101,'mil mi val'!BV204)</f>
        <v>0.99970000000000003</v>
      </c>
      <c r="BX117" s="161">
        <f>IF($A$2=1,'mil mi val'!BW101,'mil mi val'!BW204)</f>
        <v>0.99970000000000003</v>
      </c>
      <c r="BY117" s="161">
        <f>IF($A$2=1,'mil mi val'!BX101,'mil mi val'!BX204)</f>
        <v>0.99970000000000003</v>
      </c>
      <c r="BZ117" s="161">
        <f>IF($A$2=1,'mil mi val'!BY101,'mil mi val'!BY204)</f>
        <v>0.99970000000000003</v>
      </c>
      <c r="CA117" s="161">
        <f>IF($A$2=1,'mil mi val'!BZ101,'mil mi val'!BZ204)</f>
        <v>0.99970000000000003</v>
      </c>
      <c r="CB117" s="161">
        <f>IF($A$2=1,'mil mi val'!CA101,'mil mi val'!CA204)</f>
        <v>0.99970000000000003</v>
      </c>
      <c r="CC117" s="161">
        <f>IF($A$2=1,'mil mi val'!CB101,'mil mi val'!CB204)</f>
        <v>0.99970000000000003</v>
      </c>
      <c r="CD117" s="161">
        <f>IF($A$2=1,'mil mi val'!CC101,'mil mi val'!CC204)</f>
        <v>0.99970000000000003</v>
      </c>
      <c r="CE117" s="161">
        <f>IF($A$2=1,'mil mi val'!CD101,'mil mi val'!CD204)</f>
        <v>0.99970000000000003</v>
      </c>
      <c r="CF117" s="161">
        <f>IF($A$2=1,'mil mi val'!CE101,'mil mi val'!CE204)</f>
        <v>0.99970000000000003</v>
      </c>
      <c r="CG117" s="161">
        <f>IF($A$2=1,'mil mi val'!CF101,'mil mi val'!CF204)</f>
        <v>0.99970000000000003</v>
      </c>
      <c r="CH117" s="161">
        <f>IF($A$2=1,'mil mi val'!CG101,'mil mi val'!CG204)</f>
        <v>0.99970000000000003</v>
      </c>
      <c r="CI117" s="161">
        <f>IF($A$2=1,'mil mi val'!CH101,'mil mi val'!CH204)</f>
        <v>0.99970000000000003</v>
      </c>
      <c r="CJ117" s="161">
        <f>IF($A$2=1,'mil mi val'!CI101,'mil mi val'!CI204)</f>
        <v>0.99970000000000003</v>
      </c>
      <c r="CK117" s="161">
        <f>IF($A$2=1,'mil mi val'!CJ101,'mil mi val'!CJ204)</f>
        <v>0.99970000000000003</v>
      </c>
      <c r="CL117" s="161">
        <f>IF($A$2=1,'mil mi val'!CK101,'mil mi val'!CK204)</f>
        <v>0.99970000000000003</v>
      </c>
      <c r="CM117" s="161">
        <f>IF($A$2=1,'mil mi val'!CL101,'mil mi val'!CL204)</f>
        <v>0.99970000000000003</v>
      </c>
      <c r="CN117" s="161">
        <f>IF($A$2=1,'mil mi val'!CM101,'mil mi val'!CM204)</f>
        <v>0.99970000000000003</v>
      </c>
      <c r="CO117" s="161">
        <f>IF($A$2=1,'mil mi val'!CN101,'mil mi val'!CN204)</f>
        <v>0.99970000000000003</v>
      </c>
      <c r="CP117" s="161">
        <f>IF($A$2=1,'mil mi val'!CO101,'mil mi val'!CO204)</f>
        <v>0.99970000000000003</v>
      </c>
      <c r="CQ117" s="161">
        <f>IF($A$2=1,'mil mi val'!CP101,'mil mi val'!CP204)</f>
        <v>0.99970000000000003</v>
      </c>
      <c r="CR117" s="161">
        <f>IF($A$2=1,'mil mi val'!CQ101,'mil mi val'!CQ204)</f>
        <v>0.99970000000000003</v>
      </c>
      <c r="CS117" s="161">
        <f>IF($A$2=1,'mil mi val'!CR101,'mil mi val'!CR204)</f>
        <v>0.99970000000000003</v>
      </c>
      <c r="CT117" s="161">
        <f>IF($A$2=1,'mil mi val'!CS101,'mil mi val'!CS204)</f>
        <v>0.99970000000000003</v>
      </c>
      <c r="CU117" s="161">
        <f>IF($A$2=1,'mil mi val'!CT101,'mil mi val'!CT204)</f>
        <v>0.99970000000000003</v>
      </c>
      <c r="CV117" s="161">
        <f>IF($A$2=1,'mil mi val'!CU101,'mil mi val'!CU204)</f>
        <v>0.99970000000000003</v>
      </c>
      <c r="CW117" s="161">
        <f>IF($A$2=1,'mil mi val'!CV101,'mil mi val'!CV204)</f>
        <v>0.99970000000000003</v>
      </c>
      <c r="CX117" s="161">
        <f>IF($A$2=1,'mil mi val'!CW101,'mil mi val'!CW204)</f>
        <v>0.99970000000000003</v>
      </c>
      <c r="CY117" s="161">
        <f>IF($A$2=1,'mil mi val'!CX101,'mil mi val'!CX204)</f>
        <v>0.99970000000000003</v>
      </c>
      <c r="CZ117" s="161">
        <f>IF($A$2=1,'mil mi val'!CY101,'mil mi val'!CY204)</f>
        <v>0.99970000000000003</v>
      </c>
      <c r="DA117" s="161">
        <f>IF($A$2=1,'mil mi val'!CZ101,'mil mi val'!CZ204)</f>
        <v>0.99970000000000003</v>
      </c>
      <c r="DB117" s="161">
        <f>IF($A$2=1,'mil mi val'!DA101,'mil mi val'!DA204)</f>
        <v>0.99970000000000003</v>
      </c>
      <c r="DC117" s="161">
        <f>IF($A$2=1,'mil mi val'!DB101,'mil mi val'!DB204)</f>
        <v>0.99970000000000003</v>
      </c>
      <c r="DD117" s="161">
        <f>IF($A$2=1,'mil mi val'!DC101,'mil mi val'!DC204)</f>
        <v>0</v>
      </c>
      <c r="DE117" s="161">
        <f>IF($A$2=1,'mil mi val'!DD101,'mil mi val'!DD204)</f>
        <v>0</v>
      </c>
      <c r="DF117" s="161">
        <f>IF($A$2=1,'mil mi val'!DE101,'mil mi val'!DE204)</f>
        <v>0</v>
      </c>
    </row>
    <row r="118" spans="2:110" ht="14.5" x14ac:dyDescent="0.35">
      <c r="B118" s="149">
        <v>113</v>
      </c>
      <c r="C118" s="161">
        <f>IF($A$2=1,'mil mi val'!B102,'mil mi val'!B205)</f>
        <v>1</v>
      </c>
      <c r="D118" s="161">
        <f>IF($A$2=1,'mil mi val'!C102,'mil mi val'!C205)</f>
        <v>1.0132000000000001</v>
      </c>
      <c r="E118" s="161">
        <f>IF($A$2=1,'mil mi val'!D102,'mil mi val'!D205)</f>
        <v>1.0129999999999999</v>
      </c>
      <c r="F118" s="161">
        <f>IF($A$2=1,'mil mi val'!E102,'mil mi val'!E205)</f>
        <v>1.0125999999999999</v>
      </c>
      <c r="G118" s="161">
        <f>IF($A$2=1,'mil mi val'!F102,'mil mi val'!F205)</f>
        <v>1.0092000000000001</v>
      </c>
      <c r="H118" s="161">
        <f>IF($A$2=1,'mil mi val'!G102,'mil mi val'!G205)</f>
        <v>1.0064</v>
      </c>
      <c r="I118" s="161">
        <f>IF($A$2=1,'mil mi val'!H102,'mil mi val'!H205)</f>
        <v>1.0042</v>
      </c>
      <c r="J118" s="161">
        <f>IF($A$2=1,'mil mi val'!I102,'mil mi val'!I205)</f>
        <v>1.0023</v>
      </c>
      <c r="K118" s="161">
        <f>IF($A$2=1,'mil mi val'!J102,'mil mi val'!J205)</f>
        <v>1.0008999999999999</v>
      </c>
      <c r="L118" s="161">
        <f>IF($A$2=1,'mil mi val'!K102,'mil mi val'!K205)</f>
        <v>0.99980000000000002</v>
      </c>
      <c r="M118" s="161">
        <f>IF($A$2=1,'mil mi val'!L102,'mil mi val'!L205)</f>
        <v>0.999</v>
      </c>
      <c r="N118" s="161">
        <f>IF($A$2=1,'mil mi val'!M102,'mil mi val'!M205)</f>
        <v>0.99850000000000005</v>
      </c>
      <c r="O118" s="161">
        <f>IF($A$2=1,'mil mi val'!N102,'mil mi val'!N205)</f>
        <v>0.99819999999999998</v>
      </c>
      <c r="P118" s="161">
        <f>IF($A$2=1,'mil mi val'!O102,'mil mi val'!O205)</f>
        <v>0.99809999999999999</v>
      </c>
      <c r="Q118" s="161">
        <f>IF($A$2=1,'mil mi val'!P102,'mil mi val'!P205)</f>
        <v>0.998</v>
      </c>
      <c r="R118" s="161">
        <f>IF($A$2=1,'mil mi val'!Q102,'mil mi val'!Q205)</f>
        <v>0.99980000000000002</v>
      </c>
      <c r="S118" s="161">
        <f>IF($A$2=1,'mil mi val'!R102,'mil mi val'!R205)</f>
        <v>0.99980000000000002</v>
      </c>
      <c r="T118" s="161">
        <f>IF($A$2=1,'mil mi val'!S102,'mil mi val'!S205)</f>
        <v>0.99980000000000002</v>
      </c>
      <c r="U118" s="161">
        <f>IF($A$2=1,'mil mi val'!T102,'mil mi val'!T205)</f>
        <v>0.99980000000000002</v>
      </c>
      <c r="V118" s="161">
        <f>IF($A$2=1,'mil mi val'!U102,'mil mi val'!U205)</f>
        <v>0.99980000000000002</v>
      </c>
      <c r="W118" s="161">
        <f>IF($A$2=1,'mil mi val'!V102,'mil mi val'!V205)</f>
        <v>0.99980000000000002</v>
      </c>
      <c r="X118" s="161">
        <f>IF($A$2=1,'mil mi val'!W102,'mil mi val'!W205)</f>
        <v>0.99980000000000002</v>
      </c>
      <c r="Y118" s="161">
        <f>IF($A$2=1,'mil mi val'!X102,'mil mi val'!X205)</f>
        <v>0.99980000000000002</v>
      </c>
      <c r="Z118" s="161">
        <f>IF($A$2=1,'mil mi val'!Y102,'mil mi val'!Y205)</f>
        <v>0.99980000000000002</v>
      </c>
      <c r="AA118" s="161">
        <f>IF($A$2=1,'mil mi val'!Z102,'mil mi val'!Z205)</f>
        <v>0.99980000000000002</v>
      </c>
      <c r="AB118" s="161">
        <f>IF($A$2=1,'mil mi val'!AA102,'mil mi val'!AA205)</f>
        <v>0.99980000000000002</v>
      </c>
      <c r="AC118" s="161">
        <f>IF($A$2=1,'mil mi val'!AB102,'mil mi val'!AB205)</f>
        <v>0.99980000000000002</v>
      </c>
      <c r="AD118" s="161">
        <f>IF($A$2=1,'mil mi val'!AC102,'mil mi val'!AC205)</f>
        <v>0.99980000000000002</v>
      </c>
      <c r="AE118" s="161">
        <f>IF($A$2=1,'mil mi val'!AD102,'mil mi val'!AD205)</f>
        <v>0.99980000000000002</v>
      </c>
      <c r="AF118" s="161">
        <f>IF($A$2=1,'mil mi val'!AE102,'mil mi val'!AE205)</f>
        <v>0.99980000000000002</v>
      </c>
      <c r="AG118" s="161">
        <f>IF($A$2=1,'mil mi val'!AF102,'mil mi val'!AF205)</f>
        <v>0.99980000000000002</v>
      </c>
      <c r="AH118" s="161">
        <f>IF($A$2=1,'mil mi val'!AG102,'mil mi val'!AG205)</f>
        <v>0.99980000000000002</v>
      </c>
      <c r="AI118" s="161">
        <f>IF($A$2=1,'mil mi val'!AH102,'mil mi val'!AH205)</f>
        <v>0.99980000000000002</v>
      </c>
      <c r="AJ118" s="161">
        <f>IF($A$2=1,'mil mi val'!AI102,'mil mi val'!AI205)</f>
        <v>0.99980000000000002</v>
      </c>
      <c r="AK118" s="161">
        <f>IF($A$2=1,'mil mi val'!AJ102,'mil mi val'!AJ205)</f>
        <v>0.99980000000000002</v>
      </c>
      <c r="AL118" s="161">
        <f>IF($A$2=1,'mil mi val'!AK102,'mil mi val'!AK205)</f>
        <v>0.99980000000000002</v>
      </c>
      <c r="AM118" s="161">
        <f>IF($A$2=1,'mil mi val'!AL102,'mil mi val'!AL205)</f>
        <v>0.99980000000000002</v>
      </c>
      <c r="AN118" s="161">
        <f>IF($A$2=1,'mil mi val'!AM102,'mil mi val'!AM205)</f>
        <v>0.99980000000000002</v>
      </c>
      <c r="AO118" s="161">
        <f>IF($A$2=1,'mil mi val'!AN102,'mil mi val'!AN205)</f>
        <v>0.99980000000000002</v>
      </c>
      <c r="AP118" s="161">
        <f>IF($A$2=1,'mil mi val'!AO102,'mil mi val'!AO205)</f>
        <v>0.99980000000000002</v>
      </c>
      <c r="AQ118" s="161">
        <f>IF($A$2=1,'mil mi val'!AP102,'mil mi val'!AP205)</f>
        <v>0.99980000000000002</v>
      </c>
      <c r="AR118" s="161">
        <f>IF($A$2=1,'mil mi val'!AQ102,'mil mi val'!AQ205)</f>
        <v>0.99980000000000002</v>
      </c>
      <c r="AS118" s="161">
        <f>IF($A$2=1,'mil mi val'!AR102,'mil mi val'!AR205)</f>
        <v>0.99980000000000002</v>
      </c>
      <c r="AT118" s="161">
        <f>IF($A$2=1,'mil mi val'!AS102,'mil mi val'!AS205)</f>
        <v>0.99980000000000002</v>
      </c>
      <c r="AU118" s="161">
        <f>IF($A$2=1,'mil mi val'!AT102,'mil mi val'!AT205)</f>
        <v>0.99980000000000002</v>
      </c>
      <c r="AV118" s="161">
        <f>IF($A$2=1,'mil mi val'!AU102,'mil mi val'!AU205)</f>
        <v>0.99980000000000002</v>
      </c>
      <c r="AW118" s="161">
        <f>IF($A$2=1,'mil mi val'!AV102,'mil mi val'!AV205)</f>
        <v>0.99980000000000002</v>
      </c>
      <c r="AX118" s="161">
        <f>IF($A$2=1,'mil mi val'!AW102,'mil mi val'!AW205)</f>
        <v>0.99980000000000002</v>
      </c>
      <c r="AY118" s="161">
        <f>IF($A$2=1,'mil mi val'!AX102,'mil mi val'!AX205)</f>
        <v>0.99980000000000002</v>
      </c>
      <c r="AZ118" s="161">
        <f>IF($A$2=1,'mil mi val'!AY102,'mil mi val'!AY205)</f>
        <v>0.99980000000000002</v>
      </c>
      <c r="BA118" s="161">
        <f>IF($A$2=1,'mil mi val'!AZ102,'mil mi val'!AZ205)</f>
        <v>0.99980000000000002</v>
      </c>
      <c r="BB118" s="161">
        <f>IF($A$2=1,'mil mi val'!BA102,'mil mi val'!BA205)</f>
        <v>0.99980000000000002</v>
      </c>
      <c r="BC118" s="161">
        <f>IF($A$2=1,'mil mi val'!BB102,'mil mi val'!BB205)</f>
        <v>0.99980000000000002</v>
      </c>
      <c r="BD118" s="161">
        <f>IF($A$2=1,'mil mi val'!BC102,'mil mi val'!BC205)</f>
        <v>0.99980000000000002</v>
      </c>
      <c r="BE118" s="161">
        <f>IF($A$2=1,'mil mi val'!BD102,'mil mi val'!BD205)</f>
        <v>0.99980000000000002</v>
      </c>
      <c r="BF118" s="161">
        <f>IF($A$2=1,'mil mi val'!BE102,'mil mi val'!BE205)</f>
        <v>0.99980000000000002</v>
      </c>
      <c r="BG118" s="161">
        <f>IF($A$2=1,'mil mi val'!BF102,'mil mi val'!BF205)</f>
        <v>0.99980000000000002</v>
      </c>
      <c r="BH118" s="161">
        <f>IF($A$2=1,'mil mi val'!BG102,'mil mi val'!BG205)</f>
        <v>0.99980000000000002</v>
      </c>
      <c r="BI118" s="161">
        <f>IF($A$2=1,'mil mi val'!BH102,'mil mi val'!BH205)</f>
        <v>0.99980000000000002</v>
      </c>
      <c r="BJ118" s="161">
        <f>IF($A$2=1,'mil mi val'!BI102,'mil mi val'!BI205)</f>
        <v>0.99980000000000002</v>
      </c>
      <c r="BK118" s="161">
        <f>IF($A$2=1,'mil mi val'!BJ102,'mil mi val'!BJ205)</f>
        <v>0.99980000000000002</v>
      </c>
      <c r="BL118" s="161">
        <f>IF($A$2=1,'mil mi val'!BK102,'mil mi val'!BK205)</f>
        <v>0.99980000000000002</v>
      </c>
      <c r="BM118" s="161">
        <f>IF($A$2=1,'mil mi val'!BL102,'mil mi val'!BL205)</f>
        <v>0.99980000000000002</v>
      </c>
      <c r="BN118" s="161">
        <f>IF($A$2=1,'mil mi val'!BM102,'mil mi val'!BM205)</f>
        <v>0.99980000000000002</v>
      </c>
      <c r="BO118" s="161">
        <f>IF($A$2=1,'mil mi val'!BN102,'mil mi val'!BN205)</f>
        <v>0.99980000000000002</v>
      </c>
      <c r="BP118" s="161">
        <f>IF($A$2=1,'mil mi val'!BO102,'mil mi val'!BO205)</f>
        <v>0.99980000000000002</v>
      </c>
      <c r="BQ118" s="161">
        <f>IF($A$2=1,'mil mi val'!BP102,'mil mi val'!BP205)</f>
        <v>0.99980000000000002</v>
      </c>
      <c r="BR118" s="161">
        <f>IF($A$2=1,'mil mi val'!BQ102,'mil mi val'!BQ205)</f>
        <v>0.99980000000000002</v>
      </c>
      <c r="BS118" s="161">
        <f>IF($A$2=1,'mil mi val'!BR102,'mil mi val'!BR205)</f>
        <v>0.99980000000000002</v>
      </c>
      <c r="BT118" s="161">
        <f>IF($A$2=1,'mil mi val'!BS102,'mil mi val'!BS205)</f>
        <v>0.99980000000000002</v>
      </c>
      <c r="BU118" s="161">
        <f>IF($A$2=1,'mil mi val'!BT102,'mil mi val'!BT205)</f>
        <v>0.99980000000000002</v>
      </c>
      <c r="BV118" s="161">
        <f>IF($A$2=1,'mil mi val'!BU102,'mil mi val'!BU205)</f>
        <v>0.99980000000000002</v>
      </c>
      <c r="BW118" s="161">
        <f>IF($A$2=1,'mil mi val'!BV102,'mil mi val'!BV205)</f>
        <v>0.99980000000000002</v>
      </c>
      <c r="BX118" s="161">
        <f>IF($A$2=1,'mil mi val'!BW102,'mil mi val'!BW205)</f>
        <v>0.99980000000000002</v>
      </c>
      <c r="BY118" s="161">
        <f>IF($A$2=1,'mil mi val'!BX102,'mil mi val'!BX205)</f>
        <v>0.99980000000000002</v>
      </c>
      <c r="BZ118" s="161">
        <f>IF($A$2=1,'mil mi val'!BY102,'mil mi val'!BY205)</f>
        <v>0.99980000000000002</v>
      </c>
      <c r="CA118" s="161">
        <f>IF($A$2=1,'mil mi val'!BZ102,'mil mi val'!BZ205)</f>
        <v>0.99980000000000002</v>
      </c>
      <c r="CB118" s="161">
        <f>IF($A$2=1,'mil mi val'!CA102,'mil mi val'!CA205)</f>
        <v>0.99980000000000002</v>
      </c>
      <c r="CC118" s="161">
        <f>IF($A$2=1,'mil mi val'!CB102,'mil mi val'!CB205)</f>
        <v>0.99980000000000002</v>
      </c>
      <c r="CD118" s="161">
        <f>IF($A$2=1,'mil mi val'!CC102,'mil mi val'!CC205)</f>
        <v>0.99980000000000002</v>
      </c>
      <c r="CE118" s="161">
        <f>IF($A$2=1,'mil mi val'!CD102,'mil mi val'!CD205)</f>
        <v>0.99980000000000002</v>
      </c>
      <c r="CF118" s="161">
        <f>IF($A$2=1,'mil mi val'!CE102,'mil mi val'!CE205)</f>
        <v>0.99980000000000002</v>
      </c>
      <c r="CG118" s="161">
        <f>IF($A$2=1,'mil mi val'!CF102,'mil mi val'!CF205)</f>
        <v>0.99980000000000002</v>
      </c>
      <c r="CH118" s="161">
        <f>IF($A$2=1,'mil mi val'!CG102,'mil mi val'!CG205)</f>
        <v>0.99980000000000002</v>
      </c>
      <c r="CI118" s="161">
        <f>IF($A$2=1,'mil mi val'!CH102,'mil mi val'!CH205)</f>
        <v>0.99980000000000002</v>
      </c>
      <c r="CJ118" s="161">
        <f>IF($A$2=1,'mil mi val'!CI102,'mil mi val'!CI205)</f>
        <v>0.99980000000000002</v>
      </c>
      <c r="CK118" s="161">
        <f>IF($A$2=1,'mil mi val'!CJ102,'mil mi val'!CJ205)</f>
        <v>0.99980000000000002</v>
      </c>
      <c r="CL118" s="161">
        <f>IF($A$2=1,'mil mi val'!CK102,'mil mi val'!CK205)</f>
        <v>0.99980000000000002</v>
      </c>
      <c r="CM118" s="161">
        <f>IF($A$2=1,'mil mi val'!CL102,'mil mi val'!CL205)</f>
        <v>0.99980000000000002</v>
      </c>
      <c r="CN118" s="161">
        <f>IF($A$2=1,'mil mi val'!CM102,'mil mi val'!CM205)</f>
        <v>0.99980000000000002</v>
      </c>
      <c r="CO118" s="161">
        <f>IF($A$2=1,'mil mi val'!CN102,'mil mi val'!CN205)</f>
        <v>0.99980000000000002</v>
      </c>
      <c r="CP118" s="161">
        <f>IF($A$2=1,'mil mi val'!CO102,'mil mi val'!CO205)</f>
        <v>0.99980000000000002</v>
      </c>
      <c r="CQ118" s="161">
        <f>IF($A$2=1,'mil mi val'!CP102,'mil mi val'!CP205)</f>
        <v>0.99980000000000002</v>
      </c>
      <c r="CR118" s="161">
        <f>IF($A$2=1,'mil mi val'!CQ102,'mil mi val'!CQ205)</f>
        <v>0.99980000000000002</v>
      </c>
      <c r="CS118" s="161">
        <f>IF($A$2=1,'mil mi val'!CR102,'mil mi val'!CR205)</f>
        <v>0.99980000000000002</v>
      </c>
      <c r="CT118" s="161">
        <f>IF($A$2=1,'mil mi val'!CS102,'mil mi val'!CS205)</f>
        <v>0.99980000000000002</v>
      </c>
      <c r="CU118" s="161">
        <f>IF($A$2=1,'mil mi val'!CT102,'mil mi val'!CT205)</f>
        <v>0.99980000000000002</v>
      </c>
      <c r="CV118" s="161">
        <f>IF($A$2=1,'mil mi val'!CU102,'mil mi val'!CU205)</f>
        <v>0.99980000000000002</v>
      </c>
      <c r="CW118" s="161">
        <f>IF($A$2=1,'mil mi val'!CV102,'mil mi val'!CV205)</f>
        <v>0.99980000000000002</v>
      </c>
      <c r="CX118" s="161">
        <f>IF($A$2=1,'mil mi val'!CW102,'mil mi val'!CW205)</f>
        <v>0.99980000000000002</v>
      </c>
      <c r="CY118" s="161">
        <f>IF($A$2=1,'mil mi val'!CX102,'mil mi val'!CX205)</f>
        <v>0.99980000000000002</v>
      </c>
      <c r="CZ118" s="161">
        <f>IF($A$2=1,'mil mi val'!CY102,'mil mi val'!CY205)</f>
        <v>0.99980000000000002</v>
      </c>
      <c r="DA118" s="161">
        <f>IF($A$2=1,'mil mi val'!CZ102,'mil mi val'!CZ205)</f>
        <v>0.99980000000000002</v>
      </c>
      <c r="DB118" s="161">
        <f>IF($A$2=1,'mil mi val'!DA102,'mil mi val'!DA205)</f>
        <v>0.99980000000000002</v>
      </c>
      <c r="DC118" s="161">
        <f>IF($A$2=1,'mil mi val'!DB102,'mil mi val'!DB205)</f>
        <v>0.99980000000000002</v>
      </c>
      <c r="DD118" s="161">
        <f>IF($A$2=1,'mil mi val'!DC102,'mil mi val'!DC205)</f>
        <v>0</v>
      </c>
      <c r="DE118" s="161">
        <f>IF($A$2=1,'mil mi val'!DD102,'mil mi val'!DD205)</f>
        <v>0</v>
      </c>
      <c r="DF118" s="161">
        <f>IF($A$2=1,'mil mi val'!DE102,'mil mi val'!DE205)</f>
        <v>0</v>
      </c>
    </row>
    <row r="119" spans="2:110" ht="14.5" x14ac:dyDescent="0.35">
      <c r="B119" s="149">
        <v>114</v>
      </c>
      <c r="C119" s="161">
        <f>IF($A$2=1,'mil mi val'!B103,'mil mi val'!B206)</f>
        <v>1</v>
      </c>
      <c r="D119" s="161">
        <f>IF($A$2=1,'mil mi val'!C103,'mil mi val'!C206)</f>
        <v>1.0107999999999999</v>
      </c>
      <c r="E119" s="161">
        <f>IF($A$2=1,'mil mi val'!D103,'mil mi val'!D206)</f>
        <v>1.0109999999999999</v>
      </c>
      <c r="F119" s="161">
        <f>IF($A$2=1,'mil mi val'!E103,'mil mi val'!E206)</f>
        <v>1.0109999999999999</v>
      </c>
      <c r="G119" s="161">
        <f>IF($A$2=1,'mil mi val'!F103,'mil mi val'!F206)</f>
        <v>1.0105999999999999</v>
      </c>
      <c r="H119" s="161">
        <f>IF($A$2=1,'mil mi val'!G103,'mil mi val'!G206)</f>
        <v>1.0077</v>
      </c>
      <c r="I119" s="161">
        <f>IF($A$2=1,'mil mi val'!H103,'mil mi val'!H206)</f>
        <v>1.0052000000000001</v>
      </c>
      <c r="J119" s="161">
        <f>IF($A$2=1,'mil mi val'!I103,'mil mi val'!I206)</f>
        <v>1.0032000000000001</v>
      </c>
      <c r="K119" s="161">
        <f>IF($A$2=1,'mil mi val'!J103,'mil mi val'!J206)</f>
        <v>1.0015000000000001</v>
      </c>
      <c r="L119" s="161">
        <f>IF($A$2=1,'mil mi val'!K103,'mil mi val'!K206)</f>
        <v>1.0003</v>
      </c>
      <c r="M119" s="161">
        <f>IF($A$2=1,'mil mi val'!L103,'mil mi val'!L206)</f>
        <v>0.99929999999999997</v>
      </c>
      <c r="N119" s="161">
        <f>IF($A$2=1,'mil mi val'!M103,'mil mi val'!M206)</f>
        <v>0.99870000000000003</v>
      </c>
      <c r="O119" s="161">
        <f>IF($A$2=1,'mil mi val'!N103,'mil mi val'!N206)</f>
        <v>0.99829999999999997</v>
      </c>
      <c r="P119" s="161">
        <f>IF($A$2=1,'mil mi val'!O103,'mil mi val'!O206)</f>
        <v>0.99809999999999999</v>
      </c>
      <c r="Q119" s="161">
        <f>IF($A$2=1,'mil mi val'!P103,'mil mi val'!P206)</f>
        <v>0.99809999999999999</v>
      </c>
      <c r="R119" s="161">
        <f>IF($A$2=1,'mil mi val'!Q103,'mil mi val'!Q206)</f>
        <v>0.99990000000000001</v>
      </c>
      <c r="S119" s="161">
        <f>IF($A$2=1,'mil mi val'!R103,'mil mi val'!R206)</f>
        <v>0.99990000000000001</v>
      </c>
      <c r="T119" s="161">
        <f>IF($A$2=1,'mil mi val'!S103,'mil mi val'!S206)</f>
        <v>0.99990000000000001</v>
      </c>
      <c r="U119" s="161">
        <f>IF($A$2=1,'mil mi val'!T103,'mil mi val'!T206)</f>
        <v>0.99990000000000001</v>
      </c>
      <c r="V119" s="161">
        <f>IF($A$2=1,'mil mi val'!U103,'mil mi val'!U206)</f>
        <v>0.99990000000000001</v>
      </c>
      <c r="W119" s="161">
        <f>IF($A$2=1,'mil mi val'!V103,'mil mi val'!V206)</f>
        <v>0.99990000000000001</v>
      </c>
      <c r="X119" s="161">
        <f>IF($A$2=1,'mil mi val'!W103,'mil mi val'!W206)</f>
        <v>0.99990000000000001</v>
      </c>
      <c r="Y119" s="161">
        <f>IF($A$2=1,'mil mi val'!X103,'mil mi val'!X206)</f>
        <v>0.99990000000000001</v>
      </c>
      <c r="Z119" s="161">
        <f>IF($A$2=1,'mil mi val'!Y103,'mil mi val'!Y206)</f>
        <v>0.99990000000000001</v>
      </c>
      <c r="AA119" s="161">
        <f>IF($A$2=1,'mil mi val'!Z103,'mil mi val'!Z206)</f>
        <v>0.99990000000000001</v>
      </c>
      <c r="AB119" s="161">
        <f>IF($A$2=1,'mil mi val'!AA103,'mil mi val'!AA206)</f>
        <v>0.99990000000000001</v>
      </c>
      <c r="AC119" s="161">
        <f>IF($A$2=1,'mil mi val'!AB103,'mil mi val'!AB206)</f>
        <v>0.99990000000000001</v>
      </c>
      <c r="AD119" s="161">
        <f>IF($A$2=1,'mil mi val'!AC103,'mil mi val'!AC206)</f>
        <v>0.99990000000000001</v>
      </c>
      <c r="AE119" s="161">
        <f>IF($A$2=1,'mil mi val'!AD103,'mil mi val'!AD206)</f>
        <v>0.99990000000000001</v>
      </c>
      <c r="AF119" s="161">
        <f>IF($A$2=1,'mil mi val'!AE103,'mil mi val'!AE206)</f>
        <v>0.99990000000000001</v>
      </c>
      <c r="AG119" s="161">
        <f>IF($A$2=1,'mil mi val'!AF103,'mil mi val'!AF206)</f>
        <v>0.99990000000000001</v>
      </c>
      <c r="AH119" s="161">
        <f>IF($A$2=1,'mil mi val'!AG103,'mil mi val'!AG206)</f>
        <v>0.99990000000000001</v>
      </c>
      <c r="AI119" s="161">
        <f>IF($A$2=1,'mil mi val'!AH103,'mil mi val'!AH206)</f>
        <v>0.99990000000000001</v>
      </c>
      <c r="AJ119" s="161">
        <f>IF($A$2=1,'mil mi val'!AI103,'mil mi val'!AI206)</f>
        <v>0.99990000000000001</v>
      </c>
      <c r="AK119" s="161">
        <f>IF($A$2=1,'mil mi val'!AJ103,'mil mi val'!AJ206)</f>
        <v>0.99990000000000001</v>
      </c>
      <c r="AL119" s="161">
        <f>IF($A$2=1,'mil mi val'!AK103,'mil mi val'!AK206)</f>
        <v>0.99990000000000001</v>
      </c>
      <c r="AM119" s="161">
        <f>IF($A$2=1,'mil mi val'!AL103,'mil mi val'!AL206)</f>
        <v>0.99990000000000001</v>
      </c>
      <c r="AN119" s="161">
        <f>IF($A$2=1,'mil mi val'!AM103,'mil mi val'!AM206)</f>
        <v>0.99990000000000001</v>
      </c>
      <c r="AO119" s="161">
        <f>IF($A$2=1,'mil mi val'!AN103,'mil mi val'!AN206)</f>
        <v>0.99990000000000001</v>
      </c>
      <c r="AP119" s="161">
        <f>IF($A$2=1,'mil mi val'!AO103,'mil mi val'!AO206)</f>
        <v>0.99990000000000001</v>
      </c>
      <c r="AQ119" s="161">
        <f>IF($A$2=1,'mil mi val'!AP103,'mil mi val'!AP206)</f>
        <v>0.99990000000000001</v>
      </c>
      <c r="AR119" s="161">
        <f>IF($A$2=1,'mil mi val'!AQ103,'mil mi val'!AQ206)</f>
        <v>0.99990000000000001</v>
      </c>
      <c r="AS119" s="161">
        <f>IF($A$2=1,'mil mi val'!AR103,'mil mi val'!AR206)</f>
        <v>0.99990000000000001</v>
      </c>
      <c r="AT119" s="161">
        <f>IF($A$2=1,'mil mi val'!AS103,'mil mi val'!AS206)</f>
        <v>0.99990000000000001</v>
      </c>
      <c r="AU119" s="161">
        <f>IF($A$2=1,'mil mi val'!AT103,'mil mi val'!AT206)</f>
        <v>0.99990000000000001</v>
      </c>
      <c r="AV119" s="161">
        <f>IF($A$2=1,'mil mi val'!AU103,'mil mi val'!AU206)</f>
        <v>0.99990000000000001</v>
      </c>
      <c r="AW119" s="161">
        <f>IF($A$2=1,'mil mi val'!AV103,'mil mi val'!AV206)</f>
        <v>0.99990000000000001</v>
      </c>
      <c r="AX119" s="161">
        <f>IF($A$2=1,'mil mi val'!AW103,'mil mi val'!AW206)</f>
        <v>0.99990000000000001</v>
      </c>
      <c r="AY119" s="161">
        <f>IF($A$2=1,'mil mi val'!AX103,'mil mi val'!AX206)</f>
        <v>0.99990000000000001</v>
      </c>
      <c r="AZ119" s="161">
        <f>IF($A$2=1,'mil mi val'!AY103,'mil mi val'!AY206)</f>
        <v>0.99990000000000001</v>
      </c>
      <c r="BA119" s="161">
        <f>IF($A$2=1,'mil mi val'!AZ103,'mil mi val'!AZ206)</f>
        <v>0.99990000000000001</v>
      </c>
      <c r="BB119" s="161">
        <f>IF($A$2=1,'mil mi val'!BA103,'mil mi val'!BA206)</f>
        <v>0.99990000000000001</v>
      </c>
      <c r="BC119" s="161">
        <f>IF($A$2=1,'mil mi val'!BB103,'mil mi val'!BB206)</f>
        <v>0.99990000000000001</v>
      </c>
      <c r="BD119" s="161">
        <f>IF($A$2=1,'mil mi val'!BC103,'mil mi val'!BC206)</f>
        <v>0.99990000000000001</v>
      </c>
      <c r="BE119" s="161">
        <f>IF($A$2=1,'mil mi val'!BD103,'mil mi val'!BD206)</f>
        <v>0.99990000000000001</v>
      </c>
      <c r="BF119" s="161">
        <f>IF($A$2=1,'mil mi val'!BE103,'mil mi val'!BE206)</f>
        <v>0.99990000000000001</v>
      </c>
      <c r="BG119" s="161">
        <f>IF($A$2=1,'mil mi val'!BF103,'mil mi val'!BF206)</f>
        <v>0.99990000000000001</v>
      </c>
      <c r="BH119" s="161">
        <f>IF($A$2=1,'mil mi val'!BG103,'mil mi val'!BG206)</f>
        <v>0.99990000000000001</v>
      </c>
      <c r="BI119" s="161">
        <f>IF($A$2=1,'mil mi val'!BH103,'mil mi val'!BH206)</f>
        <v>0.99990000000000001</v>
      </c>
      <c r="BJ119" s="161">
        <f>IF($A$2=1,'mil mi val'!BI103,'mil mi val'!BI206)</f>
        <v>0.99990000000000001</v>
      </c>
      <c r="BK119" s="161">
        <f>IF($A$2=1,'mil mi val'!BJ103,'mil mi val'!BJ206)</f>
        <v>0.99990000000000001</v>
      </c>
      <c r="BL119" s="161">
        <f>IF($A$2=1,'mil mi val'!BK103,'mil mi val'!BK206)</f>
        <v>0.99990000000000001</v>
      </c>
      <c r="BM119" s="161">
        <f>IF($A$2=1,'mil mi val'!BL103,'mil mi val'!BL206)</f>
        <v>0.99990000000000001</v>
      </c>
      <c r="BN119" s="161">
        <f>IF($A$2=1,'mil mi val'!BM103,'mil mi val'!BM206)</f>
        <v>0.99990000000000001</v>
      </c>
      <c r="BO119" s="161">
        <f>IF($A$2=1,'mil mi val'!BN103,'mil mi val'!BN206)</f>
        <v>0.99990000000000001</v>
      </c>
      <c r="BP119" s="161">
        <f>IF($A$2=1,'mil mi val'!BO103,'mil mi val'!BO206)</f>
        <v>0.99990000000000001</v>
      </c>
      <c r="BQ119" s="161">
        <f>IF($A$2=1,'mil mi val'!BP103,'mil mi val'!BP206)</f>
        <v>0.99990000000000001</v>
      </c>
      <c r="BR119" s="161">
        <f>IF($A$2=1,'mil mi val'!BQ103,'mil mi val'!BQ206)</f>
        <v>0.99990000000000001</v>
      </c>
      <c r="BS119" s="161">
        <f>IF($A$2=1,'mil mi val'!BR103,'mil mi val'!BR206)</f>
        <v>0.99990000000000001</v>
      </c>
      <c r="BT119" s="161">
        <f>IF($A$2=1,'mil mi val'!BS103,'mil mi val'!BS206)</f>
        <v>0.99990000000000001</v>
      </c>
      <c r="BU119" s="161">
        <f>IF($A$2=1,'mil mi val'!BT103,'mil mi val'!BT206)</f>
        <v>0.99990000000000001</v>
      </c>
      <c r="BV119" s="161">
        <f>IF($A$2=1,'mil mi val'!BU103,'mil mi val'!BU206)</f>
        <v>0.99990000000000001</v>
      </c>
      <c r="BW119" s="161">
        <f>IF($A$2=1,'mil mi val'!BV103,'mil mi val'!BV206)</f>
        <v>0.99990000000000001</v>
      </c>
      <c r="BX119" s="161">
        <f>IF($A$2=1,'mil mi val'!BW103,'mil mi val'!BW206)</f>
        <v>0.99990000000000001</v>
      </c>
      <c r="BY119" s="161">
        <f>IF($A$2=1,'mil mi val'!BX103,'mil mi val'!BX206)</f>
        <v>0.99990000000000001</v>
      </c>
      <c r="BZ119" s="161">
        <f>IF($A$2=1,'mil mi val'!BY103,'mil mi val'!BY206)</f>
        <v>0.99990000000000001</v>
      </c>
      <c r="CA119" s="161">
        <f>IF($A$2=1,'mil mi val'!BZ103,'mil mi val'!BZ206)</f>
        <v>0.99990000000000001</v>
      </c>
      <c r="CB119" s="161">
        <f>IF($A$2=1,'mil mi val'!CA103,'mil mi val'!CA206)</f>
        <v>0.99990000000000001</v>
      </c>
      <c r="CC119" s="161">
        <f>IF($A$2=1,'mil mi val'!CB103,'mil mi val'!CB206)</f>
        <v>0.99990000000000001</v>
      </c>
      <c r="CD119" s="161">
        <f>IF($A$2=1,'mil mi val'!CC103,'mil mi val'!CC206)</f>
        <v>0.99990000000000001</v>
      </c>
      <c r="CE119" s="161">
        <f>IF($A$2=1,'mil mi val'!CD103,'mil mi val'!CD206)</f>
        <v>0.99990000000000001</v>
      </c>
      <c r="CF119" s="161">
        <f>IF($A$2=1,'mil mi val'!CE103,'mil mi val'!CE206)</f>
        <v>0.99990000000000001</v>
      </c>
      <c r="CG119" s="161">
        <f>IF($A$2=1,'mil mi val'!CF103,'mil mi val'!CF206)</f>
        <v>0.99990000000000001</v>
      </c>
      <c r="CH119" s="161">
        <f>IF($A$2=1,'mil mi val'!CG103,'mil mi val'!CG206)</f>
        <v>0.99990000000000001</v>
      </c>
      <c r="CI119" s="161">
        <f>IF($A$2=1,'mil mi val'!CH103,'mil mi val'!CH206)</f>
        <v>0.99990000000000001</v>
      </c>
      <c r="CJ119" s="161">
        <f>IF($A$2=1,'mil mi val'!CI103,'mil mi val'!CI206)</f>
        <v>0.99990000000000001</v>
      </c>
      <c r="CK119" s="161">
        <f>IF($A$2=1,'mil mi val'!CJ103,'mil mi val'!CJ206)</f>
        <v>0.99990000000000001</v>
      </c>
      <c r="CL119" s="161">
        <f>IF($A$2=1,'mil mi val'!CK103,'mil mi val'!CK206)</f>
        <v>0.99990000000000001</v>
      </c>
      <c r="CM119" s="161">
        <f>IF($A$2=1,'mil mi val'!CL103,'mil mi val'!CL206)</f>
        <v>0.99990000000000001</v>
      </c>
      <c r="CN119" s="161">
        <f>IF($A$2=1,'mil mi val'!CM103,'mil mi val'!CM206)</f>
        <v>0.99990000000000001</v>
      </c>
      <c r="CO119" s="161">
        <f>IF($A$2=1,'mil mi val'!CN103,'mil mi val'!CN206)</f>
        <v>0.99990000000000001</v>
      </c>
      <c r="CP119" s="161">
        <f>IF($A$2=1,'mil mi val'!CO103,'mil mi val'!CO206)</f>
        <v>0.99990000000000001</v>
      </c>
      <c r="CQ119" s="161">
        <f>IF($A$2=1,'mil mi val'!CP103,'mil mi val'!CP206)</f>
        <v>0.99990000000000001</v>
      </c>
      <c r="CR119" s="161">
        <f>IF($A$2=1,'mil mi val'!CQ103,'mil mi val'!CQ206)</f>
        <v>0.99990000000000001</v>
      </c>
      <c r="CS119" s="161">
        <f>IF($A$2=1,'mil mi val'!CR103,'mil mi val'!CR206)</f>
        <v>0.99990000000000001</v>
      </c>
      <c r="CT119" s="161">
        <f>IF($A$2=1,'mil mi val'!CS103,'mil mi val'!CS206)</f>
        <v>0.99990000000000001</v>
      </c>
      <c r="CU119" s="161">
        <f>IF($A$2=1,'mil mi val'!CT103,'mil mi val'!CT206)</f>
        <v>0.99990000000000001</v>
      </c>
      <c r="CV119" s="161">
        <f>IF($A$2=1,'mil mi val'!CU103,'mil mi val'!CU206)</f>
        <v>0.99990000000000001</v>
      </c>
      <c r="CW119" s="161">
        <f>IF($A$2=1,'mil mi val'!CV103,'mil mi val'!CV206)</f>
        <v>0.99990000000000001</v>
      </c>
      <c r="CX119" s="161">
        <f>IF($A$2=1,'mil mi val'!CW103,'mil mi val'!CW206)</f>
        <v>0.99990000000000001</v>
      </c>
      <c r="CY119" s="161">
        <f>IF($A$2=1,'mil mi val'!CX103,'mil mi val'!CX206)</f>
        <v>0.99990000000000001</v>
      </c>
      <c r="CZ119" s="161">
        <f>IF($A$2=1,'mil mi val'!CY103,'mil mi val'!CY206)</f>
        <v>0.99990000000000001</v>
      </c>
      <c r="DA119" s="161">
        <f>IF($A$2=1,'mil mi val'!CZ103,'mil mi val'!CZ206)</f>
        <v>0.99990000000000001</v>
      </c>
      <c r="DB119" s="161">
        <f>IF($A$2=1,'mil mi val'!DA103,'mil mi val'!DA206)</f>
        <v>0.99990000000000001</v>
      </c>
      <c r="DC119" s="161">
        <f>IF($A$2=1,'mil mi val'!DB103,'mil mi val'!DB206)</f>
        <v>0.99990000000000001</v>
      </c>
      <c r="DD119" s="161">
        <f>IF($A$2=1,'mil mi val'!DC103,'mil mi val'!DC206)</f>
        <v>0</v>
      </c>
      <c r="DE119" s="161">
        <f>IF($A$2=1,'mil mi val'!DD103,'mil mi val'!DD206)</f>
        <v>0</v>
      </c>
      <c r="DF119" s="161">
        <f>IF($A$2=1,'mil mi val'!DE103,'mil mi val'!DE206)</f>
        <v>0</v>
      </c>
    </row>
    <row r="120" spans="2:110" ht="14.5" x14ac:dyDescent="0.35">
      <c r="B120" s="149">
        <v>115</v>
      </c>
      <c r="C120" s="161">
        <f>IF($A$2=1,'mil mi val'!B104,'mil mi val'!B207)</f>
        <v>1</v>
      </c>
      <c r="D120" s="161">
        <f>IF($A$2=1,'mil mi val'!C104,'mil mi val'!C207)</f>
        <v>1.0084</v>
      </c>
      <c r="E120" s="161">
        <f>IF($A$2=1,'mil mi val'!D104,'mil mi val'!D207)</f>
        <v>1.0091000000000001</v>
      </c>
      <c r="F120" s="161">
        <f>IF($A$2=1,'mil mi val'!E104,'mil mi val'!E207)</f>
        <v>1.0094000000000001</v>
      </c>
      <c r="G120" s="161">
        <f>IF($A$2=1,'mil mi val'!F104,'mil mi val'!F207)</f>
        <v>1.0094000000000001</v>
      </c>
      <c r="H120" s="161">
        <f>IF($A$2=1,'mil mi val'!G104,'mil mi val'!G207)</f>
        <v>1.0089999999999999</v>
      </c>
      <c r="I120" s="161">
        <f>IF($A$2=1,'mil mi val'!H104,'mil mi val'!H207)</f>
        <v>1.0063</v>
      </c>
      <c r="J120" s="161">
        <f>IF($A$2=1,'mil mi val'!I104,'mil mi val'!I207)</f>
        <v>1.004</v>
      </c>
      <c r="K120" s="161">
        <f>IF($A$2=1,'mil mi val'!J104,'mil mi val'!J207)</f>
        <v>1.0022</v>
      </c>
      <c r="L120" s="161">
        <f>IF($A$2=1,'mil mi val'!K104,'mil mi val'!K207)</f>
        <v>1.0007999999999999</v>
      </c>
      <c r="M120" s="161">
        <f>IF($A$2=1,'mil mi val'!L104,'mil mi val'!L207)</f>
        <v>0.99970000000000003</v>
      </c>
      <c r="N120" s="161">
        <f>IF($A$2=1,'mil mi val'!M104,'mil mi val'!M207)</f>
        <v>0.999</v>
      </c>
      <c r="O120" s="161">
        <f>IF($A$2=1,'mil mi val'!N104,'mil mi val'!N207)</f>
        <v>0.99850000000000005</v>
      </c>
      <c r="P120" s="161">
        <f>IF($A$2=1,'mil mi val'!O104,'mil mi val'!O207)</f>
        <v>0.99819999999999998</v>
      </c>
      <c r="Q120" s="161">
        <f>IF($A$2=1,'mil mi val'!P104,'mil mi val'!P207)</f>
        <v>0.99809999999999999</v>
      </c>
      <c r="R120" s="161">
        <f>IF($A$2=1,'mil mi val'!Q104,'mil mi val'!Q207)</f>
        <v>1</v>
      </c>
      <c r="S120" s="161">
        <f>IF($A$2=1,'mil mi val'!R104,'mil mi val'!R207)</f>
        <v>1</v>
      </c>
      <c r="T120" s="161">
        <f>IF($A$2=1,'mil mi val'!S104,'mil mi val'!S207)</f>
        <v>1</v>
      </c>
      <c r="U120" s="161">
        <f>IF($A$2=1,'mil mi val'!T104,'mil mi val'!T207)</f>
        <v>1</v>
      </c>
      <c r="V120" s="161">
        <f>IF($A$2=1,'mil mi val'!U104,'mil mi val'!U207)</f>
        <v>1</v>
      </c>
      <c r="W120" s="161">
        <f>IF($A$2=1,'mil mi val'!V104,'mil mi val'!V207)</f>
        <v>1</v>
      </c>
      <c r="X120" s="161">
        <f>IF($A$2=1,'mil mi val'!W104,'mil mi val'!W207)</f>
        <v>1</v>
      </c>
      <c r="Y120" s="161">
        <f>IF($A$2=1,'mil mi val'!X104,'mil mi val'!X207)</f>
        <v>1</v>
      </c>
      <c r="Z120" s="161">
        <f>IF($A$2=1,'mil mi val'!Y104,'mil mi val'!Y207)</f>
        <v>1</v>
      </c>
      <c r="AA120" s="161">
        <f>IF($A$2=1,'mil mi val'!Z104,'mil mi val'!Z207)</f>
        <v>1</v>
      </c>
      <c r="AB120" s="161">
        <f>IF($A$2=1,'mil mi val'!AA104,'mil mi val'!AA207)</f>
        <v>1</v>
      </c>
      <c r="AC120" s="161">
        <f>IF($A$2=1,'mil mi val'!AB104,'mil mi val'!AB207)</f>
        <v>1</v>
      </c>
      <c r="AD120" s="161">
        <f>IF($A$2=1,'mil mi val'!AC104,'mil mi val'!AC207)</f>
        <v>1</v>
      </c>
      <c r="AE120" s="161">
        <f>IF($A$2=1,'mil mi val'!AD104,'mil mi val'!AD207)</f>
        <v>1</v>
      </c>
      <c r="AF120" s="161">
        <f>IF($A$2=1,'mil mi val'!AE104,'mil mi val'!AE207)</f>
        <v>1</v>
      </c>
      <c r="AG120" s="161">
        <f>IF($A$2=1,'mil mi val'!AF104,'mil mi val'!AF207)</f>
        <v>1</v>
      </c>
      <c r="AH120" s="161">
        <f>IF($A$2=1,'mil mi val'!AG104,'mil mi val'!AG207)</f>
        <v>1</v>
      </c>
      <c r="AI120" s="161">
        <f>IF($A$2=1,'mil mi val'!AH104,'mil mi val'!AH207)</f>
        <v>1</v>
      </c>
      <c r="AJ120" s="161">
        <f>IF($A$2=1,'mil mi val'!AI104,'mil mi val'!AI207)</f>
        <v>1</v>
      </c>
      <c r="AK120" s="161">
        <f>IF($A$2=1,'mil mi val'!AJ104,'mil mi val'!AJ207)</f>
        <v>1</v>
      </c>
      <c r="AL120" s="161">
        <f>IF($A$2=1,'mil mi val'!AK104,'mil mi val'!AK207)</f>
        <v>1</v>
      </c>
      <c r="AM120" s="161">
        <f>IF($A$2=1,'mil mi val'!AL104,'mil mi val'!AL207)</f>
        <v>1</v>
      </c>
      <c r="AN120" s="161">
        <f>IF($A$2=1,'mil mi val'!AM104,'mil mi val'!AM207)</f>
        <v>1</v>
      </c>
      <c r="AO120" s="161">
        <f>IF($A$2=1,'mil mi val'!AN104,'mil mi val'!AN207)</f>
        <v>1</v>
      </c>
      <c r="AP120" s="161">
        <f>IF($A$2=1,'mil mi val'!AO104,'mil mi val'!AO207)</f>
        <v>1</v>
      </c>
      <c r="AQ120" s="161">
        <f>IF($A$2=1,'mil mi val'!AP104,'mil mi val'!AP207)</f>
        <v>1</v>
      </c>
      <c r="AR120" s="161">
        <f>IF($A$2=1,'mil mi val'!AQ104,'mil mi val'!AQ207)</f>
        <v>1</v>
      </c>
      <c r="AS120" s="161">
        <f>IF($A$2=1,'mil mi val'!AR104,'mil mi val'!AR207)</f>
        <v>1</v>
      </c>
      <c r="AT120" s="161">
        <f>IF($A$2=1,'mil mi val'!AS104,'mil mi val'!AS207)</f>
        <v>1</v>
      </c>
      <c r="AU120" s="161">
        <f>IF($A$2=1,'mil mi val'!AT104,'mil mi val'!AT207)</f>
        <v>1</v>
      </c>
      <c r="AV120" s="161">
        <f>IF($A$2=1,'mil mi val'!AU104,'mil mi val'!AU207)</f>
        <v>1</v>
      </c>
      <c r="AW120" s="161">
        <f>IF($A$2=1,'mil mi val'!AV104,'mil mi val'!AV207)</f>
        <v>1</v>
      </c>
      <c r="AX120" s="161">
        <f>IF($A$2=1,'mil mi val'!AW104,'mil mi val'!AW207)</f>
        <v>1</v>
      </c>
      <c r="AY120" s="161">
        <f>IF($A$2=1,'mil mi val'!AX104,'mil mi val'!AX207)</f>
        <v>1</v>
      </c>
      <c r="AZ120" s="161">
        <f>IF($A$2=1,'mil mi val'!AY104,'mil mi val'!AY207)</f>
        <v>1</v>
      </c>
      <c r="BA120" s="161">
        <f>IF($A$2=1,'mil mi val'!AZ104,'mil mi val'!AZ207)</f>
        <v>1</v>
      </c>
      <c r="BB120" s="161">
        <f>IF($A$2=1,'mil mi val'!BA104,'mil mi val'!BA207)</f>
        <v>1</v>
      </c>
      <c r="BC120" s="161">
        <f>IF($A$2=1,'mil mi val'!BB104,'mil mi val'!BB207)</f>
        <v>1</v>
      </c>
      <c r="BD120" s="161">
        <f>IF($A$2=1,'mil mi val'!BC104,'mil mi val'!BC207)</f>
        <v>1</v>
      </c>
      <c r="BE120" s="161">
        <f>IF($A$2=1,'mil mi val'!BD104,'mil mi val'!BD207)</f>
        <v>1</v>
      </c>
      <c r="BF120" s="161">
        <f>IF($A$2=1,'mil mi val'!BE104,'mil mi val'!BE207)</f>
        <v>1</v>
      </c>
      <c r="BG120" s="161">
        <f>IF($A$2=1,'mil mi val'!BF104,'mil mi val'!BF207)</f>
        <v>1</v>
      </c>
      <c r="BH120" s="161">
        <f>IF($A$2=1,'mil mi val'!BG104,'mil mi val'!BG207)</f>
        <v>1</v>
      </c>
      <c r="BI120" s="161">
        <f>IF($A$2=1,'mil mi val'!BH104,'mil mi val'!BH207)</f>
        <v>1</v>
      </c>
      <c r="BJ120" s="161">
        <f>IF($A$2=1,'mil mi val'!BI104,'mil mi val'!BI207)</f>
        <v>1</v>
      </c>
      <c r="BK120" s="161">
        <f>IF($A$2=1,'mil mi val'!BJ104,'mil mi val'!BJ207)</f>
        <v>1</v>
      </c>
      <c r="BL120" s="161">
        <f>IF($A$2=1,'mil mi val'!BK104,'mil mi val'!BK207)</f>
        <v>1</v>
      </c>
      <c r="BM120" s="161">
        <f>IF($A$2=1,'mil mi val'!BL104,'mil mi val'!BL207)</f>
        <v>1</v>
      </c>
      <c r="BN120" s="161">
        <f>IF($A$2=1,'mil mi val'!BM104,'mil mi val'!BM207)</f>
        <v>1</v>
      </c>
      <c r="BO120" s="161">
        <f>IF($A$2=1,'mil mi val'!BN104,'mil mi val'!BN207)</f>
        <v>1</v>
      </c>
      <c r="BP120" s="161">
        <f>IF($A$2=1,'mil mi val'!BO104,'mil mi val'!BO207)</f>
        <v>1</v>
      </c>
      <c r="BQ120" s="161">
        <f>IF($A$2=1,'mil mi val'!BP104,'mil mi val'!BP207)</f>
        <v>1</v>
      </c>
      <c r="BR120" s="161">
        <f>IF($A$2=1,'mil mi val'!BQ104,'mil mi val'!BQ207)</f>
        <v>1</v>
      </c>
      <c r="BS120" s="161">
        <f>IF($A$2=1,'mil mi val'!BR104,'mil mi val'!BR207)</f>
        <v>1</v>
      </c>
      <c r="BT120" s="161">
        <f>IF($A$2=1,'mil mi val'!BS104,'mil mi val'!BS207)</f>
        <v>1</v>
      </c>
      <c r="BU120" s="161">
        <f>IF($A$2=1,'mil mi val'!BT104,'mil mi val'!BT207)</f>
        <v>1</v>
      </c>
      <c r="BV120" s="161">
        <f>IF($A$2=1,'mil mi val'!BU104,'mil mi val'!BU207)</f>
        <v>1</v>
      </c>
      <c r="BW120" s="161">
        <f>IF($A$2=1,'mil mi val'!BV104,'mil mi val'!BV207)</f>
        <v>1</v>
      </c>
      <c r="BX120" s="161">
        <f>IF($A$2=1,'mil mi val'!BW104,'mil mi val'!BW207)</f>
        <v>1</v>
      </c>
      <c r="BY120" s="161">
        <f>IF($A$2=1,'mil mi val'!BX104,'mil mi val'!BX207)</f>
        <v>1</v>
      </c>
      <c r="BZ120" s="161">
        <f>IF($A$2=1,'mil mi val'!BY104,'mil mi val'!BY207)</f>
        <v>1</v>
      </c>
      <c r="CA120" s="161">
        <f>IF($A$2=1,'mil mi val'!BZ104,'mil mi val'!BZ207)</f>
        <v>1</v>
      </c>
      <c r="CB120" s="161">
        <f>IF($A$2=1,'mil mi val'!CA104,'mil mi val'!CA207)</f>
        <v>1</v>
      </c>
      <c r="CC120" s="161">
        <f>IF($A$2=1,'mil mi val'!CB104,'mil mi val'!CB207)</f>
        <v>1</v>
      </c>
      <c r="CD120" s="161">
        <f>IF($A$2=1,'mil mi val'!CC104,'mil mi val'!CC207)</f>
        <v>1</v>
      </c>
      <c r="CE120" s="161">
        <f>IF($A$2=1,'mil mi val'!CD104,'mil mi val'!CD207)</f>
        <v>1</v>
      </c>
      <c r="CF120" s="161">
        <f>IF($A$2=1,'mil mi val'!CE104,'mil mi val'!CE207)</f>
        <v>1</v>
      </c>
      <c r="CG120" s="161">
        <f>IF($A$2=1,'mil mi val'!CF104,'mil mi val'!CF207)</f>
        <v>1</v>
      </c>
      <c r="CH120" s="161">
        <f>IF($A$2=1,'mil mi val'!CG104,'mil mi val'!CG207)</f>
        <v>1</v>
      </c>
      <c r="CI120" s="161">
        <f>IF($A$2=1,'mil mi val'!CH104,'mil mi val'!CH207)</f>
        <v>1</v>
      </c>
      <c r="CJ120" s="161">
        <f>IF($A$2=1,'mil mi val'!CI104,'mil mi val'!CI207)</f>
        <v>1</v>
      </c>
      <c r="CK120" s="161">
        <f>IF($A$2=1,'mil mi val'!CJ104,'mil mi val'!CJ207)</f>
        <v>1</v>
      </c>
      <c r="CL120" s="161">
        <f>IF($A$2=1,'mil mi val'!CK104,'mil mi val'!CK207)</f>
        <v>1</v>
      </c>
      <c r="CM120" s="161">
        <f>IF($A$2=1,'mil mi val'!CL104,'mil mi val'!CL207)</f>
        <v>1</v>
      </c>
      <c r="CN120" s="161">
        <f>IF($A$2=1,'mil mi val'!CM104,'mil mi val'!CM207)</f>
        <v>1</v>
      </c>
      <c r="CO120" s="161">
        <f>IF($A$2=1,'mil mi val'!CN104,'mil mi val'!CN207)</f>
        <v>1</v>
      </c>
      <c r="CP120" s="161">
        <f>IF($A$2=1,'mil mi val'!CO104,'mil mi val'!CO207)</f>
        <v>1</v>
      </c>
      <c r="CQ120" s="161">
        <f>IF($A$2=1,'mil mi val'!CP104,'mil mi val'!CP207)</f>
        <v>1</v>
      </c>
      <c r="CR120" s="161">
        <f>IF($A$2=1,'mil mi val'!CQ104,'mil mi val'!CQ207)</f>
        <v>1</v>
      </c>
      <c r="CS120" s="161">
        <f>IF($A$2=1,'mil mi val'!CR104,'mil mi val'!CR207)</f>
        <v>1</v>
      </c>
      <c r="CT120" s="161">
        <f>IF($A$2=1,'mil mi val'!CS104,'mil mi val'!CS207)</f>
        <v>1</v>
      </c>
      <c r="CU120" s="161">
        <f>IF($A$2=1,'mil mi val'!CT104,'mil mi val'!CT207)</f>
        <v>1</v>
      </c>
      <c r="CV120" s="161">
        <f>IF($A$2=1,'mil mi val'!CU104,'mil mi val'!CU207)</f>
        <v>1</v>
      </c>
      <c r="CW120" s="161">
        <f>IF($A$2=1,'mil mi val'!CV104,'mil mi val'!CV207)</f>
        <v>1</v>
      </c>
      <c r="CX120" s="161">
        <f>IF($A$2=1,'mil mi val'!CW104,'mil mi val'!CW207)</f>
        <v>1</v>
      </c>
      <c r="CY120" s="161">
        <f>IF($A$2=1,'mil mi val'!CX104,'mil mi val'!CX207)</f>
        <v>1</v>
      </c>
      <c r="CZ120" s="161">
        <f>IF($A$2=1,'mil mi val'!CY104,'mil mi val'!CY207)</f>
        <v>1</v>
      </c>
      <c r="DA120" s="161">
        <f>IF($A$2=1,'mil mi val'!CZ104,'mil mi val'!CZ207)</f>
        <v>1</v>
      </c>
      <c r="DB120" s="161">
        <f>IF($A$2=1,'mil mi val'!DA104,'mil mi val'!DA207)</f>
        <v>1</v>
      </c>
      <c r="DC120" s="161">
        <f>IF($A$2=1,'mil mi val'!DB104,'mil mi val'!DB207)</f>
        <v>1</v>
      </c>
      <c r="DD120" s="161">
        <f>IF($A$2=1,'mil mi val'!DC104,'mil mi val'!DC207)</f>
        <v>0</v>
      </c>
      <c r="DE120" s="161">
        <f>IF($A$2=1,'mil mi val'!DD104,'mil mi val'!DD207)</f>
        <v>0</v>
      </c>
      <c r="DF120" s="161">
        <f>IF($A$2=1,'mil mi val'!DE104,'mil mi val'!DE207)</f>
        <v>0</v>
      </c>
    </row>
    <row r="123" spans="2:110" x14ac:dyDescent="0.25">
      <c r="C123" s="150" t="str">
        <f xml:space="preserve"> CONCATENATE("Retiree Mortality Improvement Since ",C124)</f>
        <v>Retiree Mortality Improvement Since 2025</v>
      </c>
    </row>
    <row r="124" spans="2:110" ht="15.5" x14ac:dyDescent="0.35">
      <c r="B124" s="149" t="s">
        <v>34</v>
      </c>
      <c r="C124" s="148">
        <v>2025</v>
      </c>
      <c r="D124" s="148">
        <f>C124+1</f>
        <v>2026</v>
      </c>
      <c r="E124" s="148">
        <f t="shared" ref="E124:BP124" si="14">D124+1</f>
        <v>2027</v>
      </c>
      <c r="F124" s="148">
        <f t="shared" si="14"/>
        <v>2028</v>
      </c>
      <c r="G124" s="148">
        <f t="shared" si="14"/>
        <v>2029</v>
      </c>
      <c r="H124" s="148">
        <f t="shared" si="14"/>
        <v>2030</v>
      </c>
      <c r="I124" s="148">
        <f t="shared" si="14"/>
        <v>2031</v>
      </c>
      <c r="J124" s="148">
        <f t="shared" si="14"/>
        <v>2032</v>
      </c>
      <c r="K124" s="148">
        <f t="shared" si="14"/>
        <v>2033</v>
      </c>
      <c r="L124" s="148">
        <f t="shared" si="14"/>
        <v>2034</v>
      </c>
      <c r="M124" s="148">
        <f t="shared" si="14"/>
        <v>2035</v>
      </c>
      <c r="N124" s="148">
        <f t="shared" si="14"/>
        <v>2036</v>
      </c>
      <c r="O124" s="148">
        <f t="shared" si="14"/>
        <v>2037</v>
      </c>
      <c r="P124" s="148">
        <f t="shared" si="14"/>
        <v>2038</v>
      </c>
      <c r="Q124" s="148">
        <f t="shared" si="14"/>
        <v>2039</v>
      </c>
      <c r="R124" s="148">
        <f t="shared" si="14"/>
        <v>2040</v>
      </c>
      <c r="S124" s="148">
        <f t="shared" si="14"/>
        <v>2041</v>
      </c>
      <c r="T124" s="148">
        <f t="shared" si="14"/>
        <v>2042</v>
      </c>
      <c r="U124" s="148">
        <f t="shared" si="14"/>
        <v>2043</v>
      </c>
      <c r="V124" s="148">
        <f t="shared" si="14"/>
        <v>2044</v>
      </c>
      <c r="W124" s="148">
        <f t="shared" si="14"/>
        <v>2045</v>
      </c>
      <c r="X124" s="148">
        <f t="shared" si="14"/>
        <v>2046</v>
      </c>
      <c r="Y124" s="148">
        <f t="shared" si="14"/>
        <v>2047</v>
      </c>
      <c r="Z124" s="148">
        <f t="shared" si="14"/>
        <v>2048</v>
      </c>
      <c r="AA124" s="148">
        <f t="shared" si="14"/>
        <v>2049</v>
      </c>
      <c r="AB124" s="148">
        <f t="shared" si="14"/>
        <v>2050</v>
      </c>
      <c r="AC124" s="148">
        <f t="shared" si="14"/>
        <v>2051</v>
      </c>
      <c r="AD124" s="148">
        <f t="shared" si="14"/>
        <v>2052</v>
      </c>
      <c r="AE124" s="148">
        <f t="shared" si="14"/>
        <v>2053</v>
      </c>
      <c r="AF124" s="148">
        <f t="shared" si="14"/>
        <v>2054</v>
      </c>
      <c r="AG124" s="148">
        <f t="shared" si="14"/>
        <v>2055</v>
      </c>
      <c r="AH124" s="148">
        <f t="shared" si="14"/>
        <v>2056</v>
      </c>
      <c r="AI124" s="148">
        <f t="shared" si="14"/>
        <v>2057</v>
      </c>
      <c r="AJ124" s="148">
        <f t="shared" si="14"/>
        <v>2058</v>
      </c>
      <c r="AK124" s="148">
        <f t="shared" si="14"/>
        <v>2059</v>
      </c>
      <c r="AL124" s="148">
        <f t="shared" si="14"/>
        <v>2060</v>
      </c>
      <c r="AM124" s="148">
        <f t="shared" si="14"/>
        <v>2061</v>
      </c>
      <c r="AN124" s="148">
        <f t="shared" si="14"/>
        <v>2062</v>
      </c>
      <c r="AO124" s="148">
        <f t="shared" si="14"/>
        <v>2063</v>
      </c>
      <c r="AP124" s="148">
        <f t="shared" si="14"/>
        <v>2064</v>
      </c>
      <c r="AQ124" s="148">
        <f t="shared" si="14"/>
        <v>2065</v>
      </c>
      <c r="AR124" s="148">
        <f t="shared" si="14"/>
        <v>2066</v>
      </c>
      <c r="AS124" s="148">
        <f t="shared" si="14"/>
        <v>2067</v>
      </c>
      <c r="AT124" s="148">
        <f t="shared" si="14"/>
        <v>2068</v>
      </c>
      <c r="AU124" s="148">
        <f t="shared" si="14"/>
        <v>2069</v>
      </c>
      <c r="AV124" s="148">
        <f t="shared" si="14"/>
        <v>2070</v>
      </c>
      <c r="AW124" s="148">
        <f t="shared" si="14"/>
        <v>2071</v>
      </c>
      <c r="AX124" s="148">
        <f t="shared" si="14"/>
        <v>2072</v>
      </c>
      <c r="AY124" s="148">
        <f t="shared" si="14"/>
        <v>2073</v>
      </c>
      <c r="AZ124" s="148">
        <f t="shared" si="14"/>
        <v>2074</v>
      </c>
      <c r="BA124" s="148">
        <f t="shared" si="14"/>
        <v>2075</v>
      </c>
      <c r="BB124" s="148">
        <f t="shared" si="14"/>
        <v>2076</v>
      </c>
      <c r="BC124" s="148">
        <f t="shared" si="14"/>
        <v>2077</v>
      </c>
      <c r="BD124" s="148">
        <f t="shared" si="14"/>
        <v>2078</v>
      </c>
      <c r="BE124" s="148">
        <f t="shared" si="14"/>
        <v>2079</v>
      </c>
      <c r="BF124" s="148">
        <f t="shared" si="14"/>
        <v>2080</v>
      </c>
      <c r="BG124" s="148">
        <f t="shared" si="14"/>
        <v>2081</v>
      </c>
      <c r="BH124" s="148">
        <f t="shared" si="14"/>
        <v>2082</v>
      </c>
      <c r="BI124" s="148">
        <f t="shared" si="14"/>
        <v>2083</v>
      </c>
      <c r="BJ124" s="148">
        <f t="shared" si="14"/>
        <v>2084</v>
      </c>
      <c r="BK124" s="148">
        <f t="shared" si="14"/>
        <v>2085</v>
      </c>
      <c r="BL124" s="148">
        <f t="shared" si="14"/>
        <v>2086</v>
      </c>
      <c r="BM124" s="148">
        <f t="shared" si="14"/>
        <v>2087</v>
      </c>
      <c r="BN124" s="148">
        <f t="shared" si="14"/>
        <v>2088</v>
      </c>
      <c r="BO124" s="148">
        <f t="shared" si="14"/>
        <v>2089</v>
      </c>
      <c r="BP124" s="148">
        <f t="shared" si="14"/>
        <v>2090</v>
      </c>
      <c r="BQ124" s="148">
        <f t="shared" ref="BQ124:DF124" si="15">BP124+1</f>
        <v>2091</v>
      </c>
      <c r="BR124" s="148">
        <f t="shared" si="15"/>
        <v>2092</v>
      </c>
      <c r="BS124" s="148">
        <f t="shared" si="15"/>
        <v>2093</v>
      </c>
      <c r="BT124" s="148">
        <f t="shared" si="15"/>
        <v>2094</v>
      </c>
      <c r="BU124" s="148">
        <f t="shared" si="15"/>
        <v>2095</v>
      </c>
      <c r="BV124" s="148">
        <f t="shared" si="15"/>
        <v>2096</v>
      </c>
      <c r="BW124" s="148">
        <f t="shared" si="15"/>
        <v>2097</v>
      </c>
      <c r="BX124" s="148">
        <f t="shared" si="15"/>
        <v>2098</v>
      </c>
      <c r="BY124" s="148">
        <f t="shared" si="15"/>
        <v>2099</v>
      </c>
      <c r="BZ124" s="148">
        <f t="shared" si="15"/>
        <v>2100</v>
      </c>
      <c r="CA124" s="148">
        <f t="shared" si="15"/>
        <v>2101</v>
      </c>
      <c r="CB124" s="148">
        <f t="shared" si="15"/>
        <v>2102</v>
      </c>
      <c r="CC124" s="148">
        <f t="shared" si="15"/>
        <v>2103</v>
      </c>
      <c r="CD124" s="148">
        <f t="shared" si="15"/>
        <v>2104</v>
      </c>
      <c r="CE124" s="148">
        <f t="shared" si="15"/>
        <v>2105</v>
      </c>
      <c r="CF124" s="148">
        <f t="shared" si="15"/>
        <v>2106</v>
      </c>
      <c r="CG124" s="148">
        <f t="shared" si="15"/>
        <v>2107</v>
      </c>
      <c r="CH124" s="148">
        <f t="shared" si="15"/>
        <v>2108</v>
      </c>
      <c r="CI124" s="148">
        <f t="shared" si="15"/>
        <v>2109</v>
      </c>
      <c r="CJ124" s="148">
        <f t="shared" si="15"/>
        <v>2110</v>
      </c>
      <c r="CK124" s="148">
        <f t="shared" si="15"/>
        <v>2111</v>
      </c>
      <c r="CL124" s="148">
        <f t="shared" si="15"/>
        <v>2112</v>
      </c>
      <c r="CM124" s="148">
        <f t="shared" si="15"/>
        <v>2113</v>
      </c>
      <c r="CN124" s="148">
        <f t="shared" si="15"/>
        <v>2114</v>
      </c>
      <c r="CO124" s="148">
        <f t="shared" si="15"/>
        <v>2115</v>
      </c>
      <c r="CP124" s="148">
        <f t="shared" si="15"/>
        <v>2116</v>
      </c>
      <c r="CQ124" s="148">
        <f t="shared" si="15"/>
        <v>2117</v>
      </c>
      <c r="CR124" s="148">
        <f t="shared" si="15"/>
        <v>2118</v>
      </c>
      <c r="CS124" s="148">
        <f t="shared" si="15"/>
        <v>2119</v>
      </c>
      <c r="CT124" s="148">
        <f t="shared" si="15"/>
        <v>2120</v>
      </c>
      <c r="CU124" s="148">
        <f t="shared" si="15"/>
        <v>2121</v>
      </c>
      <c r="CV124" s="148">
        <f t="shared" si="15"/>
        <v>2122</v>
      </c>
      <c r="CW124" s="148">
        <f t="shared" si="15"/>
        <v>2123</v>
      </c>
      <c r="CX124" s="148">
        <f t="shared" si="15"/>
        <v>2124</v>
      </c>
      <c r="CY124" s="148">
        <f t="shared" si="15"/>
        <v>2125</v>
      </c>
      <c r="CZ124" s="148">
        <f t="shared" si="15"/>
        <v>2126</v>
      </c>
      <c r="DA124" s="148">
        <f t="shared" si="15"/>
        <v>2127</v>
      </c>
      <c r="DB124" s="148">
        <f t="shared" si="15"/>
        <v>2128</v>
      </c>
      <c r="DC124" s="148">
        <f t="shared" si="15"/>
        <v>2129</v>
      </c>
      <c r="DD124" s="148">
        <f t="shared" si="15"/>
        <v>2130</v>
      </c>
      <c r="DE124" s="148">
        <f t="shared" si="15"/>
        <v>2131</v>
      </c>
      <c r="DF124" s="148">
        <f t="shared" si="15"/>
        <v>2132</v>
      </c>
    </row>
    <row r="125" spans="2:110" ht="14.5" x14ac:dyDescent="0.35">
      <c r="B125" s="149">
        <v>0</v>
      </c>
      <c r="C125" s="160">
        <f t="shared" ref="C125:R140" si="16">C126</f>
        <v>1</v>
      </c>
      <c r="D125" s="160">
        <f t="shared" si="16"/>
        <v>0.92700000000000005</v>
      </c>
      <c r="E125" s="160">
        <f t="shared" si="16"/>
        <v>0.86535450000000003</v>
      </c>
      <c r="F125" s="160">
        <f t="shared" si="16"/>
        <v>0.81282748185000009</v>
      </c>
      <c r="G125" s="160">
        <f t="shared" si="16"/>
        <v>0.76730914286640006</v>
      </c>
      <c r="H125" s="160">
        <f t="shared" si="16"/>
        <v>0.72687195103734081</v>
      </c>
      <c r="I125" s="160">
        <f t="shared" si="16"/>
        <v>0.69031029190016258</v>
      </c>
      <c r="J125" s="160">
        <f t="shared" si="16"/>
        <v>0.65717539788895474</v>
      </c>
      <c r="K125" s="160">
        <f t="shared" si="16"/>
        <v>0.62707676466564066</v>
      </c>
      <c r="L125" s="160">
        <f t="shared" si="16"/>
        <v>0.59967351004975222</v>
      </c>
      <c r="M125" s="160">
        <f t="shared" si="16"/>
        <v>0.5746071573296726</v>
      </c>
      <c r="N125" s="160">
        <f t="shared" si="16"/>
        <v>0.55156541032075268</v>
      </c>
      <c r="O125" s="160">
        <f t="shared" si="16"/>
        <v>0.53126780322094891</v>
      </c>
      <c r="P125" s="160">
        <f t="shared" si="16"/>
        <v>0.51171714806241797</v>
      </c>
      <c r="Q125" s="160">
        <f t="shared" si="16"/>
        <v>0.49288595701372095</v>
      </c>
      <c r="R125" s="160">
        <f t="shared" si="16"/>
        <v>0.47563494851824073</v>
      </c>
      <c r="S125" s="160">
        <f t="shared" ref="S125:AH140" si="17">S126</f>
        <v>0.45898772532010229</v>
      </c>
      <c r="T125" s="160">
        <f t="shared" si="17"/>
        <v>0.44292315493389872</v>
      </c>
      <c r="U125" s="160">
        <f t="shared" si="17"/>
        <v>0.42742084451121226</v>
      </c>
      <c r="V125" s="160">
        <f t="shared" si="17"/>
        <v>0.41246111495331983</v>
      </c>
      <c r="W125" s="160">
        <f t="shared" si="17"/>
        <v>0.39802497592995362</v>
      </c>
      <c r="X125" s="160">
        <f t="shared" si="17"/>
        <v>0.38409410177240522</v>
      </c>
      <c r="Y125" s="160">
        <f t="shared" si="17"/>
        <v>0.370650808210371</v>
      </c>
      <c r="Z125" s="160">
        <f t="shared" si="17"/>
        <v>0.35767802992300801</v>
      </c>
      <c r="AA125" s="160">
        <f t="shared" si="17"/>
        <v>0.34515929887570274</v>
      </c>
      <c r="AB125" s="160">
        <f t="shared" si="17"/>
        <v>0.33307872341505312</v>
      </c>
      <c r="AC125" s="160">
        <f t="shared" si="17"/>
        <v>0.32142096809552623</v>
      </c>
      <c r="AD125" s="160">
        <f t="shared" si="17"/>
        <v>0.31017123421218279</v>
      </c>
      <c r="AE125" s="160">
        <f t="shared" si="17"/>
        <v>0.29931524101475637</v>
      </c>
      <c r="AF125" s="160">
        <f t="shared" si="17"/>
        <v>0.28883920757923986</v>
      </c>
      <c r="AG125" s="160">
        <f t="shared" si="17"/>
        <v>0.27872983531396645</v>
      </c>
      <c r="AH125" s="160">
        <f t="shared" si="17"/>
        <v>0.2689742910779776</v>
      </c>
      <c r="AI125" s="160">
        <f t="shared" ref="AI125:AX140" si="18">AI126</f>
        <v>0.2595601908902484</v>
      </c>
      <c r="AJ125" s="160">
        <f t="shared" si="18"/>
        <v>0.25047558420908972</v>
      </c>
      <c r="AK125" s="160">
        <f t="shared" si="18"/>
        <v>0.24170893876177157</v>
      </c>
      <c r="AL125" s="160">
        <f t="shared" si="18"/>
        <v>0.23324912590510957</v>
      </c>
      <c r="AM125" s="160">
        <f t="shared" si="18"/>
        <v>0.22508540649843073</v>
      </c>
      <c r="AN125" s="160">
        <f t="shared" si="18"/>
        <v>0.21720741727098564</v>
      </c>
      <c r="AO125" s="160">
        <f t="shared" si="18"/>
        <v>0.20960515766650115</v>
      </c>
      <c r="AP125" s="160">
        <f t="shared" si="18"/>
        <v>0.2022689771481736</v>
      </c>
      <c r="AQ125" s="160">
        <f t="shared" si="18"/>
        <v>0.1951895629479875</v>
      </c>
      <c r="AR125" s="160">
        <f t="shared" si="18"/>
        <v>0.18835792824480793</v>
      </c>
      <c r="AS125" s="160">
        <f t="shared" si="18"/>
        <v>0.18176540075623965</v>
      </c>
      <c r="AT125" s="160">
        <f t="shared" si="18"/>
        <v>0.17540361172977126</v>
      </c>
      <c r="AU125" s="160">
        <f t="shared" si="18"/>
        <v>0.16926448531922925</v>
      </c>
      <c r="AV125" s="160">
        <f t="shared" si="18"/>
        <v>0.16334022833305623</v>
      </c>
      <c r="AW125" s="160">
        <f t="shared" si="18"/>
        <v>0.15762332034139925</v>
      </c>
      <c r="AX125" s="160">
        <f t="shared" si="18"/>
        <v>0.15210650412945029</v>
      </c>
      <c r="AY125" s="160">
        <f t="shared" ref="AY125:BN140" si="19">AY126</f>
        <v>0.14678277648491952</v>
      </c>
      <c r="AZ125" s="160">
        <f t="shared" si="19"/>
        <v>0.14164537930794735</v>
      </c>
      <c r="BA125" s="160">
        <f t="shared" si="19"/>
        <v>0.13668779103216919</v>
      </c>
      <c r="BB125" s="160">
        <f t="shared" si="19"/>
        <v>0.13190371834604325</v>
      </c>
      <c r="BC125" s="160">
        <f t="shared" si="19"/>
        <v>0.12728708820393173</v>
      </c>
      <c r="BD125" s="160">
        <f t="shared" si="19"/>
        <v>0.12283204011679411</v>
      </c>
      <c r="BE125" s="160">
        <f t="shared" si="19"/>
        <v>0.11853291871270631</v>
      </c>
      <c r="BF125" s="160">
        <f t="shared" si="19"/>
        <v>0.11438426655776159</v>
      </c>
      <c r="BG125" s="160">
        <f t="shared" si="19"/>
        <v>0.11038081722823993</v>
      </c>
      <c r="BH125" s="160">
        <f t="shared" si="19"/>
        <v>0.10651748862525154</v>
      </c>
      <c r="BI125" s="160">
        <f t="shared" si="19"/>
        <v>0.10278937652336773</v>
      </c>
      <c r="BJ125" s="160">
        <f t="shared" si="19"/>
        <v>9.9191748345049846E-2</v>
      </c>
      <c r="BK125" s="160">
        <f t="shared" si="19"/>
        <v>9.57200371529731E-2</v>
      </c>
      <c r="BL125" s="160">
        <f t="shared" si="19"/>
        <v>9.2369835852619042E-2</v>
      </c>
      <c r="BM125" s="160">
        <f t="shared" si="19"/>
        <v>8.9136891597777379E-2</v>
      </c>
      <c r="BN125" s="160">
        <f t="shared" si="19"/>
        <v>8.6017100391855172E-2</v>
      </c>
      <c r="BO125" s="160">
        <f t="shared" ref="BO125:CD140" si="20">BO126</f>
        <v>8.3006501878140238E-2</v>
      </c>
      <c r="BP125" s="160">
        <f t="shared" si="20"/>
        <v>8.0101274312405324E-2</v>
      </c>
      <c r="BQ125" s="160">
        <f t="shared" si="20"/>
        <v>7.7297729711471141E-2</v>
      </c>
      <c r="BR125" s="160">
        <f t="shared" si="20"/>
        <v>7.4592309171569643E-2</v>
      </c>
      <c r="BS125" s="160">
        <f t="shared" si="20"/>
        <v>7.1981578350564707E-2</v>
      </c>
      <c r="BT125" s="160">
        <f t="shared" si="20"/>
        <v>6.9462223108294946E-2</v>
      </c>
      <c r="BU125" s="160">
        <f t="shared" si="20"/>
        <v>6.7031045299504627E-2</v>
      </c>
      <c r="BV125" s="160">
        <f t="shared" si="20"/>
        <v>6.4684958714021967E-2</v>
      </c>
      <c r="BW125" s="160">
        <f t="shared" si="20"/>
        <v>6.2420985159031196E-2</v>
      </c>
      <c r="BX125" s="160">
        <f t="shared" si="20"/>
        <v>6.0236250678465102E-2</v>
      </c>
      <c r="BY125" s="160">
        <f t="shared" si="20"/>
        <v>5.8127981904718823E-2</v>
      </c>
      <c r="BZ125" s="160">
        <f t="shared" si="20"/>
        <v>5.6093502538053661E-2</v>
      </c>
      <c r="CA125" s="160">
        <f t="shared" si="20"/>
        <v>5.4130229949221779E-2</v>
      </c>
      <c r="CB125" s="160">
        <f t="shared" si="20"/>
        <v>5.2235671900999016E-2</v>
      </c>
      <c r="CC125" s="160">
        <f t="shared" si="20"/>
        <v>5.0407423384464051E-2</v>
      </c>
      <c r="CD125" s="160">
        <f t="shared" si="20"/>
        <v>4.8643163566007806E-2</v>
      </c>
      <c r="CE125" s="160">
        <f t="shared" ref="CB125:DC134" si="21">CE126</f>
        <v>4.6940652841197535E-2</v>
      </c>
      <c r="CF125" s="160">
        <f t="shared" si="21"/>
        <v>4.5297729991755617E-2</v>
      </c>
      <c r="CG125" s="160">
        <f t="shared" si="21"/>
        <v>4.371230944204417E-2</v>
      </c>
      <c r="CH125" s="160">
        <f t="shared" si="21"/>
        <v>4.2182378611572625E-2</v>
      </c>
      <c r="CI125" s="160">
        <f t="shared" si="21"/>
        <v>4.0705995360167585E-2</v>
      </c>
      <c r="CJ125" s="160">
        <f t="shared" si="21"/>
        <v>3.9281285522561715E-2</v>
      </c>
      <c r="CK125" s="160">
        <f t="shared" si="21"/>
        <v>3.7906440529272056E-2</v>
      </c>
      <c r="CL125" s="160">
        <f t="shared" si="21"/>
        <v>3.6579715110747535E-2</v>
      </c>
      <c r="CM125" s="160">
        <f t="shared" si="21"/>
        <v>3.5299425081871373E-2</v>
      </c>
      <c r="CN125" s="160">
        <f t="shared" si="21"/>
        <v>3.4063945204005873E-2</v>
      </c>
      <c r="CO125" s="160">
        <f t="shared" si="21"/>
        <v>3.2871707121865663E-2</v>
      </c>
      <c r="CP125" s="160">
        <f t="shared" si="21"/>
        <v>3.1721197372600367E-2</v>
      </c>
      <c r="CQ125" s="160">
        <f t="shared" si="21"/>
        <v>3.0610955464559352E-2</v>
      </c>
      <c r="CR125" s="160">
        <f t="shared" si="21"/>
        <v>2.9539572023299772E-2</v>
      </c>
      <c r="CS125" s="160">
        <f t="shared" si="21"/>
        <v>2.8505687002484278E-2</v>
      </c>
      <c r="CT125" s="160">
        <f t="shared" si="21"/>
        <v>2.7507987957397329E-2</v>
      </c>
      <c r="CU125" s="160">
        <f t="shared" si="21"/>
        <v>2.6545208378888421E-2</v>
      </c>
      <c r="CV125" s="160">
        <f t="shared" si="21"/>
        <v>2.5616126085627324E-2</v>
      </c>
      <c r="CW125" s="160">
        <f t="shared" si="21"/>
        <v>2.4719561672630366E-2</v>
      </c>
      <c r="CX125" s="160">
        <f t="shared" si="21"/>
        <v>2.3854377014088303E-2</v>
      </c>
      <c r="CY125" s="160">
        <f t="shared" si="21"/>
        <v>2.3019473818595211E-2</v>
      </c>
      <c r="CZ125" s="160">
        <f t="shared" si="21"/>
        <v>2.2213792234944379E-2</v>
      </c>
      <c r="DA125" s="160">
        <f t="shared" si="21"/>
        <v>2.1436309506721325E-2</v>
      </c>
      <c r="DB125" s="160">
        <f t="shared" si="21"/>
        <v>2.0686038673986079E-2</v>
      </c>
      <c r="DC125" s="160">
        <f t="shared" si="21"/>
        <v>1.9962027320396567E-2</v>
      </c>
      <c r="DD125" s="160">
        <f t="shared" ref="DD125:DF140" si="22">DD126</f>
        <v>0</v>
      </c>
      <c r="DE125" s="160">
        <f t="shared" si="22"/>
        <v>0</v>
      </c>
      <c r="DF125" s="160">
        <f t="shared" si="22"/>
        <v>0</v>
      </c>
    </row>
    <row r="126" spans="2:110" ht="14.5" x14ac:dyDescent="0.35">
      <c r="B126" s="149">
        <v>1</v>
      </c>
      <c r="C126" s="160">
        <f t="shared" si="16"/>
        <v>1</v>
      </c>
      <c r="D126" s="160">
        <f t="shared" si="16"/>
        <v>0.92700000000000005</v>
      </c>
      <c r="E126" s="160">
        <f t="shared" si="16"/>
        <v>0.86535450000000003</v>
      </c>
      <c r="F126" s="160">
        <f t="shared" si="16"/>
        <v>0.81282748185000009</v>
      </c>
      <c r="G126" s="160">
        <f t="shared" si="16"/>
        <v>0.76730914286640006</v>
      </c>
      <c r="H126" s="160">
        <f t="shared" si="16"/>
        <v>0.72687195103734081</v>
      </c>
      <c r="I126" s="160">
        <f t="shared" si="16"/>
        <v>0.69031029190016258</v>
      </c>
      <c r="J126" s="160">
        <f t="shared" si="16"/>
        <v>0.65717539788895474</v>
      </c>
      <c r="K126" s="160">
        <f t="shared" si="16"/>
        <v>0.62707676466564066</v>
      </c>
      <c r="L126" s="160">
        <f t="shared" si="16"/>
        <v>0.59967351004975222</v>
      </c>
      <c r="M126" s="160">
        <f t="shared" si="16"/>
        <v>0.5746071573296726</v>
      </c>
      <c r="N126" s="160">
        <f t="shared" si="16"/>
        <v>0.55156541032075268</v>
      </c>
      <c r="O126" s="160">
        <f t="shared" si="16"/>
        <v>0.53126780322094891</v>
      </c>
      <c r="P126" s="160">
        <f t="shared" si="16"/>
        <v>0.51171714806241797</v>
      </c>
      <c r="Q126" s="160">
        <f t="shared" si="16"/>
        <v>0.49288595701372095</v>
      </c>
      <c r="R126" s="160">
        <f t="shared" si="16"/>
        <v>0.47563494851824073</v>
      </c>
      <c r="S126" s="160">
        <f t="shared" si="17"/>
        <v>0.45898772532010229</v>
      </c>
      <c r="T126" s="160">
        <f t="shared" si="17"/>
        <v>0.44292315493389872</v>
      </c>
      <c r="U126" s="160">
        <f t="shared" si="17"/>
        <v>0.42742084451121226</v>
      </c>
      <c r="V126" s="160">
        <f t="shared" si="17"/>
        <v>0.41246111495331983</v>
      </c>
      <c r="W126" s="160">
        <f t="shared" si="17"/>
        <v>0.39802497592995362</v>
      </c>
      <c r="X126" s="160">
        <f t="shared" si="17"/>
        <v>0.38409410177240522</v>
      </c>
      <c r="Y126" s="160">
        <f t="shared" si="17"/>
        <v>0.370650808210371</v>
      </c>
      <c r="Z126" s="160">
        <f t="shared" si="17"/>
        <v>0.35767802992300801</v>
      </c>
      <c r="AA126" s="160">
        <f t="shared" si="17"/>
        <v>0.34515929887570274</v>
      </c>
      <c r="AB126" s="160">
        <f t="shared" si="17"/>
        <v>0.33307872341505312</v>
      </c>
      <c r="AC126" s="160">
        <f t="shared" si="17"/>
        <v>0.32142096809552623</v>
      </c>
      <c r="AD126" s="160">
        <f t="shared" si="17"/>
        <v>0.31017123421218279</v>
      </c>
      <c r="AE126" s="160">
        <f t="shared" si="17"/>
        <v>0.29931524101475637</v>
      </c>
      <c r="AF126" s="160">
        <f t="shared" si="17"/>
        <v>0.28883920757923986</v>
      </c>
      <c r="AG126" s="160">
        <f t="shared" si="17"/>
        <v>0.27872983531396645</v>
      </c>
      <c r="AH126" s="160">
        <f t="shared" si="17"/>
        <v>0.2689742910779776</v>
      </c>
      <c r="AI126" s="160">
        <f t="shared" si="18"/>
        <v>0.2595601908902484</v>
      </c>
      <c r="AJ126" s="160">
        <f t="shared" si="18"/>
        <v>0.25047558420908972</v>
      </c>
      <c r="AK126" s="160">
        <f t="shared" si="18"/>
        <v>0.24170893876177157</v>
      </c>
      <c r="AL126" s="160">
        <f t="shared" si="18"/>
        <v>0.23324912590510957</v>
      </c>
      <c r="AM126" s="160">
        <f t="shared" si="18"/>
        <v>0.22508540649843073</v>
      </c>
      <c r="AN126" s="160">
        <f t="shared" si="18"/>
        <v>0.21720741727098564</v>
      </c>
      <c r="AO126" s="160">
        <f t="shared" si="18"/>
        <v>0.20960515766650115</v>
      </c>
      <c r="AP126" s="160">
        <f t="shared" si="18"/>
        <v>0.2022689771481736</v>
      </c>
      <c r="AQ126" s="160">
        <f t="shared" si="18"/>
        <v>0.1951895629479875</v>
      </c>
      <c r="AR126" s="160">
        <f t="shared" si="18"/>
        <v>0.18835792824480793</v>
      </c>
      <c r="AS126" s="160">
        <f t="shared" si="18"/>
        <v>0.18176540075623965</v>
      </c>
      <c r="AT126" s="160">
        <f t="shared" si="18"/>
        <v>0.17540361172977126</v>
      </c>
      <c r="AU126" s="160">
        <f t="shared" si="18"/>
        <v>0.16926448531922925</v>
      </c>
      <c r="AV126" s="160">
        <f t="shared" si="18"/>
        <v>0.16334022833305623</v>
      </c>
      <c r="AW126" s="160">
        <f t="shared" si="18"/>
        <v>0.15762332034139925</v>
      </c>
      <c r="AX126" s="160">
        <f t="shared" si="18"/>
        <v>0.15210650412945029</v>
      </c>
      <c r="AY126" s="160">
        <f t="shared" si="19"/>
        <v>0.14678277648491952</v>
      </c>
      <c r="AZ126" s="160">
        <f t="shared" si="19"/>
        <v>0.14164537930794735</v>
      </c>
      <c r="BA126" s="160">
        <f t="shared" si="19"/>
        <v>0.13668779103216919</v>
      </c>
      <c r="BB126" s="160">
        <f t="shared" si="19"/>
        <v>0.13190371834604325</v>
      </c>
      <c r="BC126" s="160">
        <f t="shared" si="19"/>
        <v>0.12728708820393173</v>
      </c>
      <c r="BD126" s="160">
        <f t="shared" si="19"/>
        <v>0.12283204011679411</v>
      </c>
      <c r="BE126" s="160">
        <f t="shared" si="19"/>
        <v>0.11853291871270631</v>
      </c>
      <c r="BF126" s="160">
        <f t="shared" si="19"/>
        <v>0.11438426655776159</v>
      </c>
      <c r="BG126" s="160">
        <f t="shared" si="19"/>
        <v>0.11038081722823993</v>
      </c>
      <c r="BH126" s="160">
        <f t="shared" si="19"/>
        <v>0.10651748862525154</v>
      </c>
      <c r="BI126" s="160">
        <f t="shared" si="19"/>
        <v>0.10278937652336773</v>
      </c>
      <c r="BJ126" s="160">
        <f t="shared" si="19"/>
        <v>9.9191748345049846E-2</v>
      </c>
      <c r="BK126" s="160">
        <f t="shared" si="19"/>
        <v>9.57200371529731E-2</v>
      </c>
      <c r="BL126" s="160">
        <f t="shared" si="19"/>
        <v>9.2369835852619042E-2</v>
      </c>
      <c r="BM126" s="160">
        <f t="shared" si="19"/>
        <v>8.9136891597777379E-2</v>
      </c>
      <c r="BN126" s="160">
        <f t="shared" si="19"/>
        <v>8.6017100391855172E-2</v>
      </c>
      <c r="BO126" s="160">
        <f t="shared" si="20"/>
        <v>8.3006501878140238E-2</v>
      </c>
      <c r="BP126" s="160">
        <f t="shared" si="20"/>
        <v>8.0101274312405324E-2</v>
      </c>
      <c r="BQ126" s="160">
        <f t="shared" si="20"/>
        <v>7.7297729711471141E-2</v>
      </c>
      <c r="BR126" s="160">
        <f t="shared" si="20"/>
        <v>7.4592309171569643E-2</v>
      </c>
      <c r="BS126" s="160">
        <f t="shared" si="20"/>
        <v>7.1981578350564707E-2</v>
      </c>
      <c r="BT126" s="160">
        <f t="shared" si="20"/>
        <v>6.9462223108294946E-2</v>
      </c>
      <c r="BU126" s="160">
        <f t="shared" si="20"/>
        <v>6.7031045299504627E-2</v>
      </c>
      <c r="BV126" s="160">
        <f t="shared" si="20"/>
        <v>6.4684958714021967E-2</v>
      </c>
      <c r="BW126" s="160">
        <f t="shared" si="20"/>
        <v>6.2420985159031196E-2</v>
      </c>
      <c r="BX126" s="160">
        <f t="shared" si="20"/>
        <v>6.0236250678465102E-2</v>
      </c>
      <c r="BY126" s="160">
        <f t="shared" si="20"/>
        <v>5.8127981904718823E-2</v>
      </c>
      <c r="BZ126" s="160">
        <f t="shared" si="20"/>
        <v>5.6093502538053661E-2</v>
      </c>
      <c r="CA126" s="160">
        <f t="shared" si="20"/>
        <v>5.4130229949221779E-2</v>
      </c>
      <c r="CB126" s="160">
        <f t="shared" si="21"/>
        <v>5.2235671900999016E-2</v>
      </c>
      <c r="CC126" s="160">
        <f t="shared" si="21"/>
        <v>5.0407423384464051E-2</v>
      </c>
      <c r="CD126" s="160">
        <f t="shared" si="21"/>
        <v>4.8643163566007806E-2</v>
      </c>
      <c r="CE126" s="160">
        <f t="shared" si="21"/>
        <v>4.6940652841197535E-2</v>
      </c>
      <c r="CF126" s="160">
        <f t="shared" si="21"/>
        <v>4.5297729991755617E-2</v>
      </c>
      <c r="CG126" s="160">
        <f t="shared" si="21"/>
        <v>4.371230944204417E-2</v>
      </c>
      <c r="CH126" s="160">
        <f t="shared" si="21"/>
        <v>4.2182378611572625E-2</v>
      </c>
      <c r="CI126" s="160">
        <f t="shared" si="21"/>
        <v>4.0705995360167585E-2</v>
      </c>
      <c r="CJ126" s="160">
        <f t="shared" si="21"/>
        <v>3.9281285522561715E-2</v>
      </c>
      <c r="CK126" s="160">
        <f t="shared" si="21"/>
        <v>3.7906440529272056E-2</v>
      </c>
      <c r="CL126" s="160">
        <f t="shared" si="21"/>
        <v>3.6579715110747535E-2</v>
      </c>
      <c r="CM126" s="160">
        <f t="shared" si="21"/>
        <v>3.5299425081871373E-2</v>
      </c>
      <c r="CN126" s="160">
        <f t="shared" si="21"/>
        <v>3.4063945204005873E-2</v>
      </c>
      <c r="CO126" s="160">
        <f t="shared" si="21"/>
        <v>3.2871707121865663E-2</v>
      </c>
      <c r="CP126" s="160">
        <f t="shared" si="21"/>
        <v>3.1721197372600367E-2</v>
      </c>
      <c r="CQ126" s="160">
        <f t="shared" si="21"/>
        <v>3.0610955464559352E-2</v>
      </c>
      <c r="CR126" s="160">
        <f t="shared" si="21"/>
        <v>2.9539572023299772E-2</v>
      </c>
      <c r="CS126" s="160">
        <f t="shared" si="21"/>
        <v>2.8505687002484278E-2</v>
      </c>
      <c r="CT126" s="160">
        <f t="shared" si="21"/>
        <v>2.7507987957397329E-2</v>
      </c>
      <c r="CU126" s="160">
        <f t="shared" si="21"/>
        <v>2.6545208378888421E-2</v>
      </c>
      <c r="CV126" s="160">
        <f t="shared" si="21"/>
        <v>2.5616126085627324E-2</v>
      </c>
      <c r="CW126" s="160">
        <f t="shared" si="21"/>
        <v>2.4719561672630366E-2</v>
      </c>
      <c r="CX126" s="160">
        <f t="shared" si="21"/>
        <v>2.3854377014088303E-2</v>
      </c>
      <c r="CY126" s="160">
        <f t="shared" si="21"/>
        <v>2.3019473818595211E-2</v>
      </c>
      <c r="CZ126" s="160">
        <f t="shared" si="21"/>
        <v>2.2213792234944379E-2</v>
      </c>
      <c r="DA126" s="160">
        <f t="shared" si="21"/>
        <v>2.1436309506721325E-2</v>
      </c>
      <c r="DB126" s="160">
        <f t="shared" si="21"/>
        <v>2.0686038673986079E-2</v>
      </c>
      <c r="DC126" s="160">
        <f t="shared" si="21"/>
        <v>1.9962027320396567E-2</v>
      </c>
      <c r="DD126" s="160">
        <f t="shared" si="22"/>
        <v>0</v>
      </c>
      <c r="DE126" s="160">
        <f t="shared" si="22"/>
        <v>0</v>
      </c>
      <c r="DF126" s="160">
        <f t="shared" si="22"/>
        <v>0</v>
      </c>
    </row>
    <row r="127" spans="2:110" ht="14.5" x14ac:dyDescent="0.35">
      <c r="B127" s="149">
        <v>2</v>
      </c>
      <c r="C127" s="160">
        <f t="shared" si="16"/>
        <v>1</v>
      </c>
      <c r="D127" s="160">
        <f t="shared" si="16"/>
        <v>0.92700000000000005</v>
      </c>
      <c r="E127" s="160">
        <f t="shared" si="16"/>
        <v>0.86535450000000003</v>
      </c>
      <c r="F127" s="160">
        <f t="shared" si="16"/>
        <v>0.81282748185000009</v>
      </c>
      <c r="G127" s="160">
        <f t="shared" si="16"/>
        <v>0.76730914286640006</v>
      </c>
      <c r="H127" s="160">
        <f t="shared" si="16"/>
        <v>0.72687195103734081</v>
      </c>
      <c r="I127" s="160">
        <f t="shared" si="16"/>
        <v>0.69031029190016258</v>
      </c>
      <c r="J127" s="160">
        <f t="shared" si="16"/>
        <v>0.65717539788895474</v>
      </c>
      <c r="K127" s="160">
        <f t="shared" si="16"/>
        <v>0.62707676466564066</v>
      </c>
      <c r="L127" s="160">
        <f t="shared" si="16"/>
        <v>0.59967351004975222</v>
      </c>
      <c r="M127" s="160">
        <f t="shared" si="16"/>
        <v>0.5746071573296726</v>
      </c>
      <c r="N127" s="160">
        <f t="shared" si="16"/>
        <v>0.55156541032075268</v>
      </c>
      <c r="O127" s="160">
        <f t="shared" si="16"/>
        <v>0.53126780322094891</v>
      </c>
      <c r="P127" s="160">
        <f t="shared" si="16"/>
        <v>0.51171714806241797</v>
      </c>
      <c r="Q127" s="160">
        <f t="shared" si="16"/>
        <v>0.49288595701372095</v>
      </c>
      <c r="R127" s="160">
        <f t="shared" si="16"/>
        <v>0.47563494851824073</v>
      </c>
      <c r="S127" s="160">
        <f t="shared" si="17"/>
        <v>0.45898772532010229</v>
      </c>
      <c r="T127" s="160">
        <f t="shared" si="17"/>
        <v>0.44292315493389872</v>
      </c>
      <c r="U127" s="160">
        <f t="shared" si="17"/>
        <v>0.42742084451121226</v>
      </c>
      <c r="V127" s="160">
        <f t="shared" si="17"/>
        <v>0.41246111495331983</v>
      </c>
      <c r="W127" s="160">
        <f t="shared" si="17"/>
        <v>0.39802497592995362</v>
      </c>
      <c r="X127" s="160">
        <f t="shared" si="17"/>
        <v>0.38409410177240522</v>
      </c>
      <c r="Y127" s="160">
        <f t="shared" si="17"/>
        <v>0.370650808210371</v>
      </c>
      <c r="Z127" s="160">
        <f t="shared" si="17"/>
        <v>0.35767802992300801</v>
      </c>
      <c r="AA127" s="160">
        <f t="shared" si="17"/>
        <v>0.34515929887570274</v>
      </c>
      <c r="AB127" s="160">
        <f t="shared" si="17"/>
        <v>0.33307872341505312</v>
      </c>
      <c r="AC127" s="160">
        <f t="shared" si="17"/>
        <v>0.32142096809552623</v>
      </c>
      <c r="AD127" s="160">
        <f t="shared" si="17"/>
        <v>0.31017123421218279</v>
      </c>
      <c r="AE127" s="160">
        <f t="shared" si="17"/>
        <v>0.29931524101475637</v>
      </c>
      <c r="AF127" s="160">
        <f t="shared" si="17"/>
        <v>0.28883920757923986</v>
      </c>
      <c r="AG127" s="160">
        <f t="shared" si="17"/>
        <v>0.27872983531396645</v>
      </c>
      <c r="AH127" s="160">
        <f t="shared" si="17"/>
        <v>0.2689742910779776</v>
      </c>
      <c r="AI127" s="160">
        <f t="shared" si="18"/>
        <v>0.2595601908902484</v>
      </c>
      <c r="AJ127" s="160">
        <f t="shared" si="18"/>
        <v>0.25047558420908972</v>
      </c>
      <c r="AK127" s="160">
        <f t="shared" si="18"/>
        <v>0.24170893876177157</v>
      </c>
      <c r="AL127" s="160">
        <f t="shared" si="18"/>
        <v>0.23324912590510957</v>
      </c>
      <c r="AM127" s="160">
        <f t="shared" si="18"/>
        <v>0.22508540649843073</v>
      </c>
      <c r="AN127" s="160">
        <f t="shared" si="18"/>
        <v>0.21720741727098564</v>
      </c>
      <c r="AO127" s="160">
        <f t="shared" si="18"/>
        <v>0.20960515766650115</v>
      </c>
      <c r="AP127" s="160">
        <f t="shared" si="18"/>
        <v>0.2022689771481736</v>
      </c>
      <c r="AQ127" s="160">
        <f t="shared" si="18"/>
        <v>0.1951895629479875</v>
      </c>
      <c r="AR127" s="160">
        <f t="shared" si="18"/>
        <v>0.18835792824480793</v>
      </c>
      <c r="AS127" s="160">
        <f t="shared" si="18"/>
        <v>0.18176540075623965</v>
      </c>
      <c r="AT127" s="160">
        <f t="shared" si="18"/>
        <v>0.17540361172977126</v>
      </c>
      <c r="AU127" s="160">
        <f t="shared" si="18"/>
        <v>0.16926448531922925</v>
      </c>
      <c r="AV127" s="160">
        <f t="shared" si="18"/>
        <v>0.16334022833305623</v>
      </c>
      <c r="AW127" s="160">
        <f t="shared" si="18"/>
        <v>0.15762332034139925</v>
      </c>
      <c r="AX127" s="160">
        <f t="shared" si="18"/>
        <v>0.15210650412945029</v>
      </c>
      <c r="AY127" s="160">
        <f t="shared" si="19"/>
        <v>0.14678277648491952</v>
      </c>
      <c r="AZ127" s="160">
        <f t="shared" si="19"/>
        <v>0.14164537930794735</v>
      </c>
      <c r="BA127" s="160">
        <f t="shared" si="19"/>
        <v>0.13668779103216919</v>
      </c>
      <c r="BB127" s="160">
        <f t="shared" si="19"/>
        <v>0.13190371834604325</v>
      </c>
      <c r="BC127" s="160">
        <f t="shared" si="19"/>
        <v>0.12728708820393173</v>
      </c>
      <c r="BD127" s="160">
        <f t="shared" si="19"/>
        <v>0.12283204011679411</v>
      </c>
      <c r="BE127" s="160">
        <f t="shared" si="19"/>
        <v>0.11853291871270631</v>
      </c>
      <c r="BF127" s="160">
        <f t="shared" si="19"/>
        <v>0.11438426655776159</v>
      </c>
      <c r="BG127" s="160">
        <f t="shared" si="19"/>
        <v>0.11038081722823993</v>
      </c>
      <c r="BH127" s="160">
        <f t="shared" si="19"/>
        <v>0.10651748862525154</v>
      </c>
      <c r="BI127" s="160">
        <f t="shared" si="19"/>
        <v>0.10278937652336773</v>
      </c>
      <c r="BJ127" s="160">
        <f t="shared" si="19"/>
        <v>9.9191748345049846E-2</v>
      </c>
      <c r="BK127" s="160">
        <f t="shared" si="19"/>
        <v>9.57200371529731E-2</v>
      </c>
      <c r="BL127" s="160">
        <f t="shared" si="19"/>
        <v>9.2369835852619042E-2</v>
      </c>
      <c r="BM127" s="160">
        <f t="shared" si="19"/>
        <v>8.9136891597777379E-2</v>
      </c>
      <c r="BN127" s="160">
        <f t="shared" si="19"/>
        <v>8.6017100391855172E-2</v>
      </c>
      <c r="BO127" s="160">
        <f t="shared" si="20"/>
        <v>8.3006501878140238E-2</v>
      </c>
      <c r="BP127" s="160">
        <f t="shared" si="20"/>
        <v>8.0101274312405324E-2</v>
      </c>
      <c r="BQ127" s="160">
        <f t="shared" si="20"/>
        <v>7.7297729711471141E-2</v>
      </c>
      <c r="BR127" s="160">
        <f t="shared" si="20"/>
        <v>7.4592309171569643E-2</v>
      </c>
      <c r="BS127" s="160">
        <f t="shared" si="20"/>
        <v>7.1981578350564707E-2</v>
      </c>
      <c r="BT127" s="160">
        <f t="shared" si="20"/>
        <v>6.9462223108294946E-2</v>
      </c>
      <c r="BU127" s="160">
        <f t="shared" si="20"/>
        <v>6.7031045299504627E-2</v>
      </c>
      <c r="BV127" s="160">
        <f t="shared" si="20"/>
        <v>6.4684958714021967E-2</v>
      </c>
      <c r="BW127" s="160">
        <f t="shared" si="20"/>
        <v>6.2420985159031196E-2</v>
      </c>
      <c r="BX127" s="160">
        <f t="shared" si="20"/>
        <v>6.0236250678465102E-2</v>
      </c>
      <c r="BY127" s="160">
        <f t="shared" si="20"/>
        <v>5.8127981904718823E-2</v>
      </c>
      <c r="BZ127" s="160">
        <f t="shared" si="20"/>
        <v>5.6093502538053661E-2</v>
      </c>
      <c r="CA127" s="160">
        <f t="shared" si="20"/>
        <v>5.4130229949221779E-2</v>
      </c>
      <c r="CB127" s="160">
        <f t="shared" si="21"/>
        <v>5.2235671900999016E-2</v>
      </c>
      <c r="CC127" s="160">
        <f t="shared" si="21"/>
        <v>5.0407423384464051E-2</v>
      </c>
      <c r="CD127" s="160">
        <f t="shared" si="21"/>
        <v>4.8643163566007806E-2</v>
      </c>
      <c r="CE127" s="160">
        <f t="shared" si="21"/>
        <v>4.6940652841197535E-2</v>
      </c>
      <c r="CF127" s="160">
        <f t="shared" si="21"/>
        <v>4.5297729991755617E-2</v>
      </c>
      <c r="CG127" s="160">
        <f t="shared" si="21"/>
        <v>4.371230944204417E-2</v>
      </c>
      <c r="CH127" s="160">
        <f t="shared" si="21"/>
        <v>4.2182378611572625E-2</v>
      </c>
      <c r="CI127" s="160">
        <f t="shared" si="21"/>
        <v>4.0705995360167585E-2</v>
      </c>
      <c r="CJ127" s="160">
        <f t="shared" si="21"/>
        <v>3.9281285522561715E-2</v>
      </c>
      <c r="CK127" s="160">
        <f t="shared" si="21"/>
        <v>3.7906440529272056E-2</v>
      </c>
      <c r="CL127" s="160">
        <f t="shared" si="21"/>
        <v>3.6579715110747535E-2</v>
      </c>
      <c r="CM127" s="160">
        <f t="shared" si="21"/>
        <v>3.5299425081871373E-2</v>
      </c>
      <c r="CN127" s="160">
        <f t="shared" si="21"/>
        <v>3.4063945204005873E-2</v>
      </c>
      <c r="CO127" s="160">
        <f t="shared" si="21"/>
        <v>3.2871707121865663E-2</v>
      </c>
      <c r="CP127" s="160">
        <f t="shared" si="21"/>
        <v>3.1721197372600367E-2</v>
      </c>
      <c r="CQ127" s="160">
        <f t="shared" si="21"/>
        <v>3.0610955464559352E-2</v>
      </c>
      <c r="CR127" s="160">
        <f t="shared" si="21"/>
        <v>2.9539572023299772E-2</v>
      </c>
      <c r="CS127" s="160">
        <f t="shared" si="21"/>
        <v>2.8505687002484278E-2</v>
      </c>
      <c r="CT127" s="160">
        <f t="shared" si="21"/>
        <v>2.7507987957397329E-2</v>
      </c>
      <c r="CU127" s="160">
        <f t="shared" si="21"/>
        <v>2.6545208378888421E-2</v>
      </c>
      <c r="CV127" s="160">
        <f t="shared" si="21"/>
        <v>2.5616126085627324E-2</v>
      </c>
      <c r="CW127" s="160">
        <f t="shared" si="21"/>
        <v>2.4719561672630366E-2</v>
      </c>
      <c r="CX127" s="160">
        <f t="shared" si="21"/>
        <v>2.3854377014088303E-2</v>
      </c>
      <c r="CY127" s="160">
        <f t="shared" si="21"/>
        <v>2.3019473818595211E-2</v>
      </c>
      <c r="CZ127" s="160">
        <f t="shared" si="21"/>
        <v>2.2213792234944379E-2</v>
      </c>
      <c r="DA127" s="160">
        <f t="shared" si="21"/>
        <v>2.1436309506721325E-2</v>
      </c>
      <c r="DB127" s="160">
        <f t="shared" si="21"/>
        <v>2.0686038673986079E-2</v>
      </c>
      <c r="DC127" s="160">
        <f t="shared" si="21"/>
        <v>1.9962027320396567E-2</v>
      </c>
      <c r="DD127" s="160">
        <f t="shared" si="22"/>
        <v>0</v>
      </c>
      <c r="DE127" s="160">
        <f t="shared" si="22"/>
        <v>0</v>
      </c>
      <c r="DF127" s="160">
        <f t="shared" si="22"/>
        <v>0</v>
      </c>
    </row>
    <row r="128" spans="2:110" ht="14.5" x14ac:dyDescent="0.35">
      <c r="B128" s="149">
        <v>3</v>
      </c>
      <c r="C128" s="160">
        <f t="shared" si="16"/>
        <v>1</v>
      </c>
      <c r="D128" s="160">
        <f t="shared" si="16"/>
        <v>0.92700000000000005</v>
      </c>
      <c r="E128" s="160">
        <f t="shared" si="16"/>
        <v>0.86535450000000003</v>
      </c>
      <c r="F128" s="160">
        <f t="shared" si="16"/>
        <v>0.81282748185000009</v>
      </c>
      <c r="G128" s="160">
        <f t="shared" si="16"/>
        <v>0.76730914286640006</v>
      </c>
      <c r="H128" s="160">
        <f t="shared" si="16"/>
        <v>0.72687195103734081</v>
      </c>
      <c r="I128" s="160">
        <f t="shared" si="16"/>
        <v>0.69031029190016258</v>
      </c>
      <c r="J128" s="160">
        <f t="shared" si="16"/>
        <v>0.65717539788895474</v>
      </c>
      <c r="K128" s="160">
        <f t="shared" si="16"/>
        <v>0.62707676466564066</v>
      </c>
      <c r="L128" s="160">
        <f t="shared" si="16"/>
        <v>0.59967351004975222</v>
      </c>
      <c r="M128" s="160">
        <f t="shared" si="16"/>
        <v>0.5746071573296726</v>
      </c>
      <c r="N128" s="160">
        <f t="shared" si="16"/>
        <v>0.55156541032075268</v>
      </c>
      <c r="O128" s="160">
        <f t="shared" si="16"/>
        <v>0.53126780322094891</v>
      </c>
      <c r="P128" s="160">
        <f t="shared" si="16"/>
        <v>0.51171714806241797</v>
      </c>
      <c r="Q128" s="160">
        <f t="shared" si="16"/>
        <v>0.49288595701372095</v>
      </c>
      <c r="R128" s="160">
        <f t="shared" si="16"/>
        <v>0.47563494851824073</v>
      </c>
      <c r="S128" s="160">
        <f t="shared" si="17"/>
        <v>0.45898772532010229</v>
      </c>
      <c r="T128" s="160">
        <f t="shared" si="17"/>
        <v>0.44292315493389872</v>
      </c>
      <c r="U128" s="160">
        <f t="shared" si="17"/>
        <v>0.42742084451121226</v>
      </c>
      <c r="V128" s="160">
        <f t="shared" si="17"/>
        <v>0.41246111495331983</v>
      </c>
      <c r="W128" s="160">
        <f t="shared" si="17"/>
        <v>0.39802497592995362</v>
      </c>
      <c r="X128" s="160">
        <f t="shared" si="17"/>
        <v>0.38409410177240522</v>
      </c>
      <c r="Y128" s="160">
        <f t="shared" si="17"/>
        <v>0.370650808210371</v>
      </c>
      <c r="Z128" s="160">
        <f t="shared" si="17"/>
        <v>0.35767802992300801</v>
      </c>
      <c r="AA128" s="160">
        <f t="shared" si="17"/>
        <v>0.34515929887570274</v>
      </c>
      <c r="AB128" s="160">
        <f t="shared" si="17"/>
        <v>0.33307872341505312</v>
      </c>
      <c r="AC128" s="160">
        <f t="shared" si="17"/>
        <v>0.32142096809552623</v>
      </c>
      <c r="AD128" s="160">
        <f t="shared" si="17"/>
        <v>0.31017123421218279</v>
      </c>
      <c r="AE128" s="160">
        <f t="shared" si="17"/>
        <v>0.29931524101475637</v>
      </c>
      <c r="AF128" s="160">
        <f t="shared" si="17"/>
        <v>0.28883920757923986</v>
      </c>
      <c r="AG128" s="160">
        <f t="shared" si="17"/>
        <v>0.27872983531396645</v>
      </c>
      <c r="AH128" s="160">
        <f t="shared" si="17"/>
        <v>0.2689742910779776</v>
      </c>
      <c r="AI128" s="160">
        <f t="shared" si="18"/>
        <v>0.2595601908902484</v>
      </c>
      <c r="AJ128" s="160">
        <f t="shared" si="18"/>
        <v>0.25047558420908972</v>
      </c>
      <c r="AK128" s="160">
        <f t="shared" si="18"/>
        <v>0.24170893876177157</v>
      </c>
      <c r="AL128" s="160">
        <f t="shared" si="18"/>
        <v>0.23324912590510957</v>
      </c>
      <c r="AM128" s="160">
        <f t="shared" si="18"/>
        <v>0.22508540649843073</v>
      </c>
      <c r="AN128" s="160">
        <f t="shared" si="18"/>
        <v>0.21720741727098564</v>
      </c>
      <c r="AO128" s="160">
        <f t="shared" si="18"/>
        <v>0.20960515766650115</v>
      </c>
      <c r="AP128" s="160">
        <f t="shared" si="18"/>
        <v>0.2022689771481736</v>
      </c>
      <c r="AQ128" s="160">
        <f t="shared" si="18"/>
        <v>0.1951895629479875</v>
      </c>
      <c r="AR128" s="160">
        <f t="shared" si="18"/>
        <v>0.18835792824480793</v>
      </c>
      <c r="AS128" s="160">
        <f t="shared" si="18"/>
        <v>0.18176540075623965</v>
      </c>
      <c r="AT128" s="160">
        <f t="shared" si="18"/>
        <v>0.17540361172977126</v>
      </c>
      <c r="AU128" s="160">
        <f t="shared" si="18"/>
        <v>0.16926448531922925</v>
      </c>
      <c r="AV128" s="160">
        <f t="shared" si="18"/>
        <v>0.16334022833305623</v>
      </c>
      <c r="AW128" s="160">
        <f t="shared" si="18"/>
        <v>0.15762332034139925</v>
      </c>
      <c r="AX128" s="160">
        <f t="shared" si="18"/>
        <v>0.15210650412945029</v>
      </c>
      <c r="AY128" s="160">
        <f t="shared" si="19"/>
        <v>0.14678277648491952</v>
      </c>
      <c r="AZ128" s="160">
        <f t="shared" si="19"/>
        <v>0.14164537930794735</v>
      </c>
      <c r="BA128" s="160">
        <f t="shared" si="19"/>
        <v>0.13668779103216919</v>
      </c>
      <c r="BB128" s="160">
        <f t="shared" si="19"/>
        <v>0.13190371834604325</v>
      </c>
      <c r="BC128" s="160">
        <f t="shared" si="19"/>
        <v>0.12728708820393173</v>
      </c>
      <c r="BD128" s="160">
        <f t="shared" si="19"/>
        <v>0.12283204011679411</v>
      </c>
      <c r="BE128" s="160">
        <f t="shared" si="19"/>
        <v>0.11853291871270631</v>
      </c>
      <c r="BF128" s="160">
        <f t="shared" si="19"/>
        <v>0.11438426655776159</v>
      </c>
      <c r="BG128" s="160">
        <f t="shared" si="19"/>
        <v>0.11038081722823993</v>
      </c>
      <c r="BH128" s="160">
        <f t="shared" si="19"/>
        <v>0.10651748862525154</v>
      </c>
      <c r="BI128" s="160">
        <f t="shared" si="19"/>
        <v>0.10278937652336773</v>
      </c>
      <c r="BJ128" s="160">
        <f t="shared" si="19"/>
        <v>9.9191748345049846E-2</v>
      </c>
      <c r="BK128" s="160">
        <f t="shared" si="19"/>
        <v>9.57200371529731E-2</v>
      </c>
      <c r="BL128" s="160">
        <f t="shared" si="19"/>
        <v>9.2369835852619042E-2</v>
      </c>
      <c r="BM128" s="160">
        <f t="shared" si="19"/>
        <v>8.9136891597777379E-2</v>
      </c>
      <c r="BN128" s="160">
        <f t="shared" si="19"/>
        <v>8.6017100391855172E-2</v>
      </c>
      <c r="BO128" s="160">
        <f t="shared" si="20"/>
        <v>8.3006501878140238E-2</v>
      </c>
      <c r="BP128" s="160">
        <f t="shared" si="20"/>
        <v>8.0101274312405324E-2</v>
      </c>
      <c r="BQ128" s="160">
        <f t="shared" si="20"/>
        <v>7.7297729711471141E-2</v>
      </c>
      <c r="BR128" s="160">
        <f t="shared" si="20"/>
        <v>7.4592309171569643E-2</v>
      </c>
      <c r="BS128" s="160">
        <f t="shared" si="20"/>
        <v>7.1981578350564707E-2</v>
      </c>
      <c r="BT128" s="160">
        <f t="shared" si="20"/>
        <v>6.9462223108294946E-2</v>
      </c>
      <c r="BU128" s="160">
        <f t="shared" si="20"/>
        <v>6.7031045299504627E-2</v>
      </c>
      <c r="BV128" s="160">
        <f t="shared" si="20"/>
        <v>6.4684958714021967E-2</v>
      </c>
      <c r="BW128" s="160">
        <f t="shared" si="20"/>
        <v>6.2420985159031196E-2</v>
      </c>
      <c r="BX128" s="160">
        <f t="shared" si="20"/>
        <v>6.0236250678465102E-2</v>
      </c>
      <c r="BY128" s="160">
        <f t="shared" si="20"/>
        <v>5.8127981904718823E-2</v>
      </c>
      <c r="BZ128" s="160">
        <f t="shared" si="20"/>
        <v>5.6093502538053661E-2</v>
      </c>
      <c r="CA128" s="160">
        <f t="shared" si="20"/>
        <v>5.4130229949221779E-2</v>
      </c>
      <c r="CB128" s="160">
        <f t="shared" si="21"/>
        <v>5.2235671900999016E-2</v>
      </c>
      <c r="CC128" s="160">
        <f t="shared" si="21"/>
        <v>5.0407423384464051E-2</v>
      </c>
      <c r="CD128" s="160">
        <f t="shared" si="21"/>
        <v>4.8643163566007806E-2</v>
      </c>
      <c r="CE128" s="160">
        <f t="shared" si="21"/>
        <v>4.6940652841197535E-2</v>
      </c>
      <c r="CF128" s="160">
        <f t="shared" si="21"/>
        <v>4.5297729991755617E-2</v>
      </c>
      <c r="CG128" s="160">
        <f t="shared" si="21"/>
        <v>4.371230944204417E-2</v>
      </c>
      <c r="CH128" s="160">
        <f t="shared" si="21"/>
        <v>4.2182378611572625E-2</v>
      </c>
      <c r="CI128" s="160">
        <f t="shared" si="21"/>
        <v>4.0705995360167585E-2</v>
      </c>
      <c r="CJ128" s="160">
        <f t="shared" si="21"/>
        <v>3.9281285522561715E-2</v>
      </c>
      <c r="CK128" s="160">
        <f t="shared" si="21"/>
        <v>3.7906440529272056E-2</v>
      </c>
      <c r="CL128" s="160">
        <f t="shared" si="21"/>
        <v>3.6579715110747535E-2</v>
      </c>
      <c r="CM128" s="160">
        <f t="shared" si="21"/>
        <v>3.5299425081871373E-2</v>
      </c>
      <c r="CN128" s="160">
        <f t="shared" si="21"/>
        <v>3.4063945204005873E-2</v>
      </c>
      <c r="CO128" s="160">
        <f t="shared" si="21"/>
        <v>3.2871707121865663E-2</v>
      </c>
      <c r="CP128" s="160">
        <f t="shared" si="21"/>
        <v>3.1721197372600367E-2</v>
      </c>
      <c r="CQ128" s="160">
        <f t="shared" si="21"/>
        <v>3.0610955464559352E-2</v>
      </c>
      <c r="CR128" s="160">
        <f t="shared" si="21"/>
        <v>2.9539572023299772E-2</v>
      </c>
      <c r="CS128" s="160">
        <f t="shared" si="21"/>
        <v>2.8505687002484278E-2</v>
      </c>
      <c r="CT128" s="160">
        <f t="shared" si="21"/>
        <v>2.7507987957397329E-2</v>
      </c>
      <c r="CU128" s="160">
        <f t="shared" si="21"/>
        <v>2.6545208378888421E-2</v>
      </c>
      <c r="CV128" s="160">
        <f t="shared" si="21"/>
        <v>2.5616126085627324E-2</v>
      </c>
      <c r="CW128" s="160">
        <f t="shared" si="21"/>
        <v>2.4719561672630366E-2</v>
      </c>
      <c r="CX128" s="160">
        <f t="shared" si="21"/>
        <v>2.3854377014088303E-2</v>
      </c>
      <c r="CY128" s="160">
        <f t="shared" si="21"/>
        <v>2.3019473818595211E-2</v>
      </c>
      <c r="CZ128" s="160">
        <f t="shared" si="21"/>
        <v>2.2213792234944379E-2</v>
      </c>
      <c r="DA128" s="160">
        <f t="shared" si="21"/>
        <v>2.1436309506721325E-2</v>
      </c>
      <c r="DB128" s="160">
        <f t="shared" si="21"/>
        <v>2.0686038673986079E-2</v>
      </c>
      <c r="DC128" s="160">
        <f t="shared" si="21"/>
        <v>1.9962027320396567E-2</v>
      </c>
      <c r="DD128" s="160">
        <f t="shared" si="22"/>
        <v>0</v>
      </c>
      <c r="DE128" s="160">
        <f t="shared" si="22"/>
        <v>0</v>
      </c>
      <c r="DF128" s="160">
        <f t="shared" si="22"/>
        <v>0</v>
      </c>
    </row>
    <row r="129" spans="2:110" ht="14.5" x14ac:dyDescent="0.35">
      <c r="B129" s="149">
        <v>4</v>
      </c>
      <c r="C129" s="160">
        <f t="shared" si="16"/>
        <v>1</v>
      </c>
      <c r="D129" s="160">
        <f t="shared" si="16"/>
        <v>0.92700000000000005</v>
      </c>
      <c r="E129" s="160">
        <f t="shared" si="16"/>
        <v>0.86535450000000003</v>
      </c>
      <c r="F129" s="160">
        <f t="shared" si="16"/>
        <v>0.81282748185000009</v>
      </c>
      <c r="G129" s="160">
        <f t="shared" si="16"/>
        <v>0.76730914286640006</v>
      </c>
      <c r="H129" s="160">
        <f t="shared" si="16"/>
        <v>0.72687195103734081</v>
      </c>
      <c r="I129" s="160">
        <f t="shared" si="16"/>
        <v>0.69031029190016258</v>
      </c>
      <c r="J129" s="160">
        <f t="shared" si="16"/>
        <v>0.65717539788895474</v>
      </c>
      <c r="K129" s="160">
        <f t="shared" si="16"/>
        <v>0.62707676466564066</v>
      </c>
      <c r="L129" s="160">
        <f t="shared" si="16"/>
        <v>0.59967351004975222</v>
      </c>
      <c r="M129" s="160">
        <f t="shared" si="16"/>
        <v>0.5746071573296726</v>
      </c>
      <c r="N129" s="160">
        <f t="shared" si="16"/>
        <v>0.55156541032075268</v>
      </c>
      <c r="O129" s="160">
        <f t="shared" si="16"/>
        <v>0.53126780322094891</v>
      </c>
      <c r="P129" s="160">
        <f t="shared" si="16"/>
        <v>0.51171714806241797</v>
      </c>
      <c r="Q129" s="160">
        <f t="shared" si="16"/>
        <v>0.49288595701372095</v>
      </c>
      <c r="R129" s="160">
        <f t="shared" si="16"/>
        <v>0.47563494851824073</v>
      </c>
      <c r="S129" s="160">
        <f t="shared" si="17"/>
        <v>0.45898772532010229</v>
      </c>
      <c r="T129" s="160">
        <f t="shared" si="17"/>
        <v>0.44292315493389872</v>
      </c>
      <c r="U129" s="160">
        <f t="shared" si="17"/>
        <v>0.42742084451121226</v>
      </c>
      <c r="V129" s="160">
        <f t="shared" si="17"/>
        <v>0.41246111495331983</v>
      </c>
      <c r="W129" s="160">
        <f t="shared" si="17"/>
        <v>0.39802497592995362</v>
      </c>
      <c r="X129" s="160">
        <f t="shared" si="17"/>
        <v>0.38409410177240522</v>
      </c>
      <c r="Y129" s="160">
        <f t="shared" si="17"/>
        <v>0.370650808210371</v>
      </c>
      <c r="Z129" s="160">
        <f t="shared" si="17"/>
        <v>0.35767802992300801</v>
      </c>
      <c r="AA129" s="160">
        <f t="shared" si="17"/>
        <v>0.34515929887570274</v>
      </c>
      <c r="AB129" s="160">
        <f t="shared" si="17"/>
        <v>0.33307872341505312</v>
      </c>
      <c r="AC129" s="160">
        <f t="shared" si="17"/>
        <v>0.32142096809552623</v>
      </c>
      <c r="AD129" s="160">
        <f t="shared" si="17"/>
        <v>0.31017123421218279</v>
      </c>
      <c r="AE129" s="160">
        <f t="shared" si="17"/>
        <v>0.29931524101475637</v>
      </c>
      <c r="AF129" s="160">
        <f t="shared" si="17"/>
        <v>0.28883920757923986</v>
      </c>
      <c r="AG129" s="160">
        <f t="shared" si="17"/>
        <v>0.27872983531396645</v>
      </c>
      <c r="AH129" s="160">
        <f t="shared" si="17"/>
        <v>0.2689742910779776</v>
      </c>
      <c r="AI129" s="160">
        <f t="shared" si="18"/>
        <v>0.2595601908902484</v>
      </c>
      <c r="AJ129" s="160">
        <f t="shared" si="18"/>
        <v>0.25047558420908972</v>
      </c>
      <c r="AK129" s="160">
        <f t="shared" si="18"/>
        <v>0.24170893876177157</v>
      </c>
      <c r="AL129" s="160">
        <f t="shared" si="18"/>
        <v>0.23324912590510957</v>
      </c>
      <c r="AM129" s="160">
        <f t="shared" si="18"/>
        <v>0.22508540649843073</v>
      </c>
      <c r="AN129" s="160">
        <f t="shared" si="18"/>
        <v>0.21720741727098564</v>
      </c>
      <c r="AO129" s="160">
        <f t="shared" si="18"/>
        <v>0.20960515766650115</v>
      </c>
      <c r="AP129" s="160">
        <f t="shared" si="18"/>
        <v>0.2022689771481736</v>
      </c>
      <c r="AQ129" s="160">
        <f t="shared" si="18"/>
        <v>0.1951895629479875</v>
      </c>
      <c r="AR129" s="160">
        <f t="shared" si="18"/>
        <v>0.18835792824480793</v>
      </c>
      <c r="AS129" s="160">
        <f t="shared" si="18"/>
        <v>0.18176540075623965</v>
      </c>
      <c r="AT129" s="160">
        <f t="shared" si="18"/>
        <v>0.17540361172977126</v>
      </c>
      <c r="AU129" s="160">
        <f t="shared" si="18"/>
        <v>0.16926448531922925</v>
      </c>
      <c r="AV129" s="160">
        <f t="shared" si="18"/>
        <v>0.16334022833305623</v>
      </c>
      <c r="AW129" s="160">
        <f t="shared" si="18"/>
        <v>0.15762332034139925</v>
      </c>
      <c r="AX129" s="160">
        <f t="shared" si="18"/>
        <v>0.15210650412945029</v>
      </c>
      <c r="AY129" s="160">
        <f t="shared" si="19"/>
        <v>0.14678277648491952</v>
      </c>
      <c r="AZ129" s="160">
        <f t="shared" si="19"/>
        <v>0.14164537930794735</v>
      </c>
      <c r="BA129" s="160">
        <f t="shared" si="19"/>
        <v>0.13668779103216919</v>
      </c>
      <c r="BB129" s="160">
        <f t="shared" si="19"/>
        <v>0.13190371834604325</v>
      </c>
      <c r="BC129" s="160">
        <f t="shared" si="19"/>
        <v>0.12728708820393173</v>
      </c>
      <c r="BD129" s="160">
        <f t="shared" si="19"/>
        <v>0.12283204011679411</v>
      </c>
      <c r="BE129" s="160">
        <f t="shared" si="19"/>
        <v>0.11853291871270631</v>
      </c>
      <c r="BF129" s="160">
        <f t="shared" si="19"/>
        <v>0.11438426655776159</v>
      </c>
      <c r="BG129" s="160">
        <f t="shared" si="19"/>
        <v>0.11038081722823993</v>
      </c>
      <c r="BH129" s="160">
        <f t="shared" si="19"/>
        <v>0.10651748862525154</v>
      </c>
      <c r="BI129" s="160">
        <f t="shared" si="19"/>
        <v>0.10278937652336773</v>
      </c>
      <c r="BJ129" s="160">
        <f t="shared" si="19"/>
        <v>9.9191748345049846E-2</v>
      </c>
      <c r="BK129" s="160">
        <f t="shared" si="19"/>
        <v>9.57200371529731E-2</v>
      </c>
      <c r="BL129" s="160">
        <f t="shared" si="19"/>
        <v>9.2369835852619042E-2</v>
      </c>
      <c r="BM129" s="160">
        <f t="shared" si="19"/>
        <v>8.9136891597777379E-2</v>
      </c>
      <c r="BN129" s="160">
        <f t="shared" si="19"/>
        <v>8.6017100391855172E-2</v>
      </c>
      <c r="BO129" s="160">
        <f t="shared" si="20"/>
        <v>8.3006501878140238E-2</v>
      </c>
      <c r="BP129" s="160">
        <f t="shared" si="20"/>
        <v>8.0101274312405324E-2</v>
      </c>
      <c r="BQ129" s="160">
        <f t="shared" si="20"/>
        <v>7.7297729711471141E-2</v>
      </c>
      <c r="BR129" s="160">
        <f t="shared" si="20"/>
        <v>7.4592309171569643E-2</v>
      </c>
      <c r="BS129" s="160">
        <f t="shared" si="20"/>
        <v>7.1981578350564707E-2</v>
      </c>
      <c r="BT129" s="160">
        <f t="shared" si="20"/>
        <v>6.9462223108294946E-2</v>
      </c>
      <c r="BU129" s="160">
        <f t="shared" si="20"/>
        <v>6.7031045299504627E-2</v>
      </c>
      <c r="BV129" s="160">
        <f t="shared" si="20"/>
        <v>6.4684958714021967E-2</v>
      </c>
      <c r="BW129" s="160">
        <f t="shared" si="20"/>
        <v>6.2420985159031196E-2</v>
      </c>
      <c r="BX129" s="160">
        <f t="shared" si="20"/>
        <v>6.0236250678465102E-2</v>
      </c>
      <c r="BY129" s="160">
        <f t="shared" si="20"/>
        <v>5.8127981904718823E-2</v>
      </c>
      <c r="BZ129" s="160">
        <f t="shared" si="20"/>
        <v>5.6093502538053661E-2</v>
      </c>
      <c r="CA129" s="160">
        <f t="shared" si="20"/>
        <v>5.4130229949221779E-2</v>
      </c>
      <c r="CB129" s="160">
        <f t="shared" si="21"/>
        <v>5.2235671900999016E-2</v>
      </c>
      <c r="CC129" s="160">
        <f t="shared" si="21"/>
        <v>5.0407423384464051E-2</v>
      </c>
      <c r="CD129" s="160">
        <f t="shared" si="21"/>
        <v>4.8643163566007806E-2</v>
      </c>
      <c r="CE129" s="160">
        <f t="shared" si="21"/>
        <v>4.6940652841197535E-2</v>
      </c>
      <c r="CF129" s="160">
        <f t="shared" si="21"/>
        <v>4.5297729991755617E-2</v>
      </c>
      <c r="CG129" s="160">
        <f t="shared" si="21"/>
        <v>4.371230944204417E-2</v>
      </c>
      <c r="CH129" s="160">
        <f t="shared" si="21"/>
        <v>4.2182378611572625E-2</v>
      </c>
      <c r="CI129" s="160">
        <f t="shared" si="21"/>
        <v>4.0705995360167585E-2</v>
      </c>
      <c r="CJ129" s="160">
        <f t="shared" si="21"/>
        <v>3.9281285522561715E-2</v>
      </c>
      <c r="CK129" s="160">
        <f t="shared" si="21"/>
        <v>3.7906440529272056E-2</v>
      </c>
      <c r="CL129" s="160">
        <f t="shared" si="21"/>
        <v>3.6579715110747535E-2</v>
      </c>
      <c r="CM129" s="160">
        <f t="shared" si="21"/>
        <v>3.5299425081871373E-2</v>
      </c>
      <c r="CN129" s="160">
        <f t="shared" si="21"/>
        <v>3.4063945204005873E-2</v>
      </c>
      <c r="CO129" s="160">
        <f t="shared" si="21"/>
        <v>3.2871707121865663E-2</v>
      </c>
      <c r="CP129" s="160">
        <f t="shared" si="21"/>
        <v>3.1721197372600367E-2</v>
      </c>
      <c r="CQ129" s="160">
        <f t="shared" si="21"/>
        <v>3.0610955464559352E-2</v>
      </c>
      <c r="CR129" s="160">
        <f t="shared" si="21"/>
        <v>2.9539572023299772E-2</v>
      </c>
      <c r="CS129" s="160">
        <f t="shared" si="21"/>
        <v>2.8505687002484278E-2</v>
      </c>
      <c r="CT129" s="160">
        <f t="shared" si="21"/>
        <v>2.7507987957397329E-2</v>
      </c>
      <c r="CU129" s="160">
        <f t="shared" si="21"/>
        <v>2.6545208378888421E-2</v>
      </c>
      <c r="CV129" s="160">
        <f t="shared" si="21"/>
        <v>2.5616126085627324E-2</v>
      </c>
      <c r="CW129" s="160">
        <f t="shared" si="21"/>
        <v>2.4719561672630366E-2</v>
      </c>
      <c r="CX129" s="160">
        <f t="shared" si="21"/>
        <v>2.3854377014088303E-2</v>
      </c>
      <c r="CY129" s="160">
        <f t="shared" si="21"/>
        <v>2.3019473818595211E-2</v>
      </c>
      <c r="CZ129" s="160">
        <f t="shared" si="21"/>
        <v>2.2213792234944379E-2</v>
      </c>
      <c r="DA129" s="160">
        <f t="shared" si="21"/>
        <v>2.1436309506721325E-2</v>
      </c>
      <c r="DB129" s="160">
        <f t="shared" si="21"/>
        <v>2.0686038673986079E-2</v>
      </c>
      <c r="DC129" s="160">
        <f t="shared" si="21"/>
        <v>1.9962027320396567E-2</v>
      </c>
      <c r="DD129" s="160">
        <f t="shared" si="22"/>
        <v>0</v>
      </c>
      <c r="DE129" s="160">
        <f t="shared" si="22"/>
        <v>0</v>
      </c>
      <c r="DF129" s="160">
        <f t="shared" si="22"/>
        <v>0</v>
      </c>
    </row>
    <row r="130" spans="2:110" ht="14.5" x14ac:dyDescent="0.35">
      <c r="B130" s="149">
        <v>5</v>
      </c>
      <c r="C130" s="160">
        <f t="shared" si="16"/>
        <v>1</v>
      </c>
      <c r="D130" s="160">
        <f t="shared" si="16"/>
        <v>0.92700000000000005</v>
      </c>
      <c r="E130" s="160">
        <f t="shared" si="16"/>
        <v>0.86535450000000003</v>
      </c>
      <c r="F130" s="160">
        <f t="shared" si="16"/>
        <v>0.81282748185000009</v>
      </c>
      <c r="G130" s="160">
        <f t="shared" si="16"/>
        <v>0.76730914286640006</v>
      </c>
      <c r="H130" s="160">
        <f t="shared" si="16"/>
        <v>0.72687195103734081</v>
      </c>
      <c r="I130" s="160">
        <f t="shared" si="16"/>
        <v>0.69031029190016258</v>
      </c>
      <c r="J130" s="160">
        <f t="shared" si="16"/>
        <v>0.65717539788895474</v>
      </c>
      <c r="K130" s="160">
        <f t="shared" si="16"/>
        <v>0.62707676466564066</v>
      </c>
      <c r="L130" s="160">
        <f t="shared" si="16"/>
        <v>0.59967351004975222</v>
      </c>
      <c r="M130" s="160">
        <f t="shared" si="16"/>
        <v>0.5746071573296726</v>
      </c>
      <c r="N130" s="160">
        <f t="shared" si="16"/>
        <v>0.55156541032075268</v>
      </c>
      <c r="O130" s="160">
        <f t="shared" si="16"/>
        <v>0.53126780322094891</v>
      </c>
      <c r="P130" s="160">
        <f t="shared" si="16"/>
        <v>0.51171714806241797</v>
      </c>
      <c r="Q130" s="160">
        <f t="shared" si="16"/>
        <v>0.49288595701372095</v>
      </c>
      <c r="R130" s="160">
        <f t="shared" si="16"/>
        <v>0.47563494851824073</v>
      </c>
      <c r="S130" s="160">
        <f t="shared" si="17"/>
        <v>0.45898772532010229</v>
      </c>
      <c r="T130" s="160">
        <f t="shared" si="17"/>
        <v>0.44292315493389872</v>
      </c>
      <c r="U130" s="160">
        <f t="shared" si="17"/>
        <v>0.42742084451121226</v>
      </c>
      <c r="V130" s="160">
        <f t="shared" si="17"/>
        <v>0.41246111495331983</v>
      </c>
      <c r="W130" s="160">
        <f t="shared" si="17"/>
        <v>0.39802497592995362</v>
      </c>
      <c r="X130" s="160">
        <f t="shared" si="17"/>
        <v>0.38409410177240522</v>
      </c>
      <c r="Y130" s="160">
        <f t="shared" si="17"/>
        <v>0.370650808210371</v>
      </c>
      <c r="Z130" s="160">
        <f t="shared" si="17"/>
        <v>0.35767802992300801</v>
      </c>
      <c r="AA130" s="160">
        <f t="shared" si="17"/>
        <v>0.34515929887570274</v>
      </c>
      <c r="AB130" s="160">
        <f t="shared" si="17"/>
        <v>0.33307872341505312</v>
      </c>
      <c r="AC130" s="160">
        <f t="shared" si="17"/>
        <v>0.32142096809552623</v>
      </c>
      <c r="AD130" s="160">
        <f t="shared" si="17"/>
        <v>0.31017123421218279</v>
      </c>
      <c r="AE130" s="160">
        <f t="shared" si="17"/>
        <v>0.29931524101475637</v>
      </c>
      <c r="AF130" s="160">
        <f t="shared" si="17"/>
        <v>0.28883920757923986</v>
      </c>
      <c r="AG130" s="160">
        <f t="shared" si="17"/>
        <v>0.27872983531396645</v>
      </c>
      <c r="AH130" s="160">
        <f t="shared" si="17"/>
        <v>0.2689742910779776</v>
      </c>
      <c r="AI130" s="160">
        <f t="shared" si="18"/>
        <v>0.2595601908902484</v>
      </c>
      <c r="AJ130" s="160">
        <f t="shared" si="18"/>
        <v>0.25047558420908972</v>
      </c>
      <c r="AK130" s="160">
        <f t="shared" si="18"/>
        <v>0.24170893876177157</v>
      </c>
      <c r="AL130" s="160">
        <f t="shared" si="18"/>
        <v>0.23324912590510957</v>
      </c>
      <c r="AM130" s="160">
        <f t="shared" si="18"/>
        <v>0.22508540649843073</v>
      </c>
      <c r="AN130" s="160">
        <f t="shared" si="18"/>
        <v>0.21720741727098564</v>
      </c>
      <c r="AO130" s="160">
        <f t="shared" si="18"/>
        <v>0.20960515766650115</v>
      </c>
      <c r="AP130" s="160">
        <f t="shared" si="18"/>
        <v>0.2022689771481736</v>
      </c>
      <c r="AQ130" s="160">
        <f t="shared" si="18"/>
        <v>0.1951895629479875</v>
      </c>
      <c r="AR130" s="160">
        <f t="shared" si="18"/>
        <v>0.18835792824480793</v>
      </c>
      <c r="AS130" s="160">
        <f t="shared" si="18"/>
        <v>0.18176540075623965</v>
      </c>
      <c r="AT130" s="160">
        <f t="shared" si="18"/>
        <v>0.17540361172977126</v>
      </c>
      <c r="AU130" s="160">
        <f t="shared" si="18"/>
        <v>0.16926448531922925</v>
      </c>
      <c r="AV130" s="160">
        <f t="shared" si="18"/>
        <v>0.16334022833305623</v>
      </c>
      <c r="AW130" s="160">
        <f t="shared" si="18"/>
        <v>0.15762332034139925</v>
      </c>
      <c r="AX130" s="160">
        <f t="shared" si="18"/>
        <v>0.15210650412945029</v>
      </c>
      <c r="AY130" s="160">
        <f t="shared" si="19"/>
        <v>0.14678277648491952</v>
      </c>
      <c r="AZ130" s="160">
        <f t="shared" si="19"/>
        <v>0.14164537930794735</v>
      </c>
      <c r="BA130" s="160">
        <f t="shared" si="19"/>
        <v>0.13668779103216919</v>
      </c>
      <c r="BB130" s="160">
        <f t="shared" si="19"/>
        <v>0.13190371834604325</v>
      </c>
      <c r="BC130" s="160">
        <f t="shared" si="19"/>
        <v>0.12728708820393173</v>
      </c>
      <c r="BD130" s="160">
        <f t="shared" si="19"/>
        <v>0.12283204011679411</v>
      </c>
      <c r="BE130" s="160">
        <f t="shared" si="19"/>
        <v>0.11853291871270631</v>
      </c>
      <c r="BF130" s="160">
        <f t="shared" si="19"/>
        <v>0.11438426655776159</v>
      </c>
      <c r="BG130" s="160">
        <f t="shared" si="19"/>
        <v>0.11038081722823993</v>
      </c>
      <c r="BH130" s="160">
        <f t="shared" si="19"/>
        <v>0.10651748862525154</v>
      </c>
      <c r="BI130" s="160">
        <f t="shared" si="19"/>
        <v>0.10278937652336773</v>
      </c>
      <c r="BJ130" s="160">
        <f t="shared" si="19"/>
        <v>9.9191748345049846E-2</v>
      </c>
      <c r="BK130" s="160">
        <f t="shared" si="19"/>
        <v>9.57200371529731E-2</v>
      </c>
      <c r="BL130" s="160">
        <f t="shared" si="19"/>
        <v>9.2369835852619042E-2</v>
      </c>
      <c r="BM130" s="160">
        <f t="shared" si="19"/>
        <v>8.9136891597777379E-2</v>
      </c>
      <c r="BN130" s="160">
        <f t="shared" si="19"/>
        <v>8.6017100391855172E-2</v>
      </c>
      <c r="BO130" s="160">
        <f t="shared" si="20"/>
        <v>8.3006501878140238E-2</v>
      </c>
      <c r="BP130" s="160">
        <f t="shared" si="20"/>
        <v>8.0101274312405324E-2</v>
      </c>
      <c r="BQ130" s="160">
        <f t="shared" si="20"/>
        <v>7.7297729711471141E-2</v>
      </c>
      <c r="BR130" s="160">
        <f t="shared" si="20"/>
        <v>7.4592309171569643E-2</v>
      </c>
      <c r="BS130" s="160">
        <f t="shared" si="20"/>
        <v>7.1981578350564707E-2</v>
      </c>
      <c r="BT130" s="160">
        <f t="shared" si="20"/>
        <v>6.9462223108294946E-2</v>
      </c>
      <c r="BU130" s="160">
        <f t="shared" si="20"/>
        <v>6.7031045299504627E-2</v>
      </c>
      <c r="BV130" s="160">
        <f t="shared" si="20"/>
        <v>6.4684958714021967E-2</v>
      </c>
      <c r="BW130" s="160">
        <f t="shared" si="20"/>
        <v>6.2420985159031196E-2</v>
      </c>
      <c r="BX130" s="160">
        <f t="shared" si="20"/>
        <v>6.0236250678465102E-2</v>
      </c>
      <c r="BY130" s="160">
        <f t="shared" si="20"/>
        <v>5.8127981904718823E-2</v>
      </c>
      <c r="BZ130" s="160">
        <f t="shared" si="20"/>
        <v>5.6093502538053661E-2</v>
      </c>
      <c r="CA130" s="160">
        <f t="shared" si="20"/>
        <v>5.4130229949221779E-2</v>
      </c>
      <c r="CB130" s="160">
        <f t="shared" si="21"/>
        <v>5.2235671900999016E-2</v>
      </c>
      <c r="CC130" s="160">
        <f t="shared" si="21"/>
        <v>5.0407423384464051E-2</v>
      </c>
      <c r="CD130" s="160">
        <f t="shared" si="21"/>
        <v>4.8643163566007806E-2</v>
      </c>
      <c r="CE130" s="160">
        <f t="shared" si="21"/>
        <v>4.6940652841197535E-2</v>
      </c>
      <c r="CF130" s="160">
        <f t="shared" si="21"/>
        <v>4.5297729991755617E-2</v>
      </c>
      <c r="CG130" s="160">
        <f t="shared" si="21"/>
        <v>4.371230944204417E-2</v>
      </c>
      <c r="CH130" s="160">
        <f t="shared" si="21"/>
        <v>4.2182378611572625E-2</v>
      </c>
      <c r="CI130" s="160">
        <f t="shared" si="21"/>
        <v>4.0705995360167585E-2</v>
      </c>
      <c r="CJ130" s="160">
        <f t="shared" si="21"/>
        <v>3.9281285522561715E-2</v>
      </c>
      <c r="CK130" s="160">
        <f t="shared" si="21"/>
        <v>3.7906440529272056E-2</v>
      </c>
      <c r="CL130" s="160">
        <f t="shared" si="21"/>
        <v>3.6579715110747535E-2</v>
      </c>
      <c r="CM130" s="160">
        <f t="shared" si="21"/>
        <v>3.5299425081871373E-2</v>
      </c>
      <c r="CN130" s="160">
        <f t="shared" si="21"/>
        <v>3.4063945204005873E-2</v>
      </c>
      <c r="CO130" s="160">
        <f t="shared" si="21"/>
        <v>3.2871707121865663E-2</v>
      </c>
      <c r="CP130" s="160">
        <f t="shared" si="21"/>
        <v>3.1721197372600367E-2</v>
      </c>
      <c r="CQ130" s="160">
        <f t="shared" si="21"/>
        <v>3.0610955464559352E-2</v>
      </c>
      <c r="CR130" s="160">
        <f t="shared" si="21"/>
        <v>2.9539572023299772E-2</v>
      </c>
      <c r="CS130" s="160">
        <f t="shared" si="21"/>
        <v>2.8505687002484278E-2</v>
      </c>
      <c r="CT130" s="160">
        <f t="shared" si="21"/>
        <v>2.7507987957397329E-2</v>
      </c>
      <c r="CU130" s="160">
        <f t="shared" si="21"/>
        <v>2.6545208378888421E-2</v>
      </c>
      <c r="CV130" s="160">
        <f t="shared" si="21"/>
        <v>2.5616126085627324E-2</v>
      </c>
      <c r="CW130" s="160">
        <f t="shared" si="21"/>
        <v>2.4719561672630366E-2</v>
      </c>
      <c r="CX130" s="160">
        <f t="shared" si="21"/>
        <v>2.3854377014088303E-2</v>
      </c>
      <c r="CY130" s="160">
        <f t="shared" si="21"/>
        <v>2.3019473818595211E-2</v>
      </c>
      <c r="CZ130" s="160">
        <f t="shared" si="21"/>
        <v>2.2213792234944379E-2</v>
      </c>
      <c r="DA130" s="160">
        <f t="shared" si="21"/>
        <v>2.1436309506721325E-2</v>
      </c>
      <c r="DB130" s="160">
        <f t="shared" si="21"/>
        <v>2.0686038673986079E-2</v>
      </c>
      <c r="DC130" s="160">
        <f t="shared" si="21"/>
        <v>1.9962027320396567E-2</v>
      </c>
      <c r="DD130" s="160">
        <f t="shared" si="22"/>
        <v>0</v>
      </c>
      <c r="DE130" s="160">
        <f t="shared" si="22"/>
        <v>0</v>
      </c>
      <c r="DF130" s="160">
        <f t="shared" si="22"/>
        <v>0</v>
      </c>
    </row>
    <row r="131" spans="2:110" ht="14.5" x14ac:dyDescent="0.35">
      <c r="B131" s="149">
        <v>6</v>
      </c>
      <c r="C131" s="160">
        <f t="shared" si="16"/>
        <v>1</v>
      </c>
      <c r="D131" s="160">
        <f t="shared" si="16"/>
        <v>0.92700000000000005</v>
      </c>
      <c r="E131" s="160">
        <f t="shared" si="16"/>
        <v>0.86535450000000003</v>
      </c>
      <c r="F131" s="160">
        <f t="shared" si="16"/>
        <v>0.81282748185000009</v>
      </c>
      <c r="G131" s="160">
        <f t="shared" si="16"/>
        <v>0.76730914286640006</v>
      </c>
      <c r="H131" s="160">
        <f t="shared" si="16"/>
        <v>0.72687195103734081</v>
      </c>
      <c r="I131" s="160">
        <f t="shared" si="16"/>
        <v>0.69031029190016258</v>
      </c>
      <c r="J131" s="160">
        <f t="shared" si="16"/>
        <v>0.65717539788895474</v>
      </c>
      <c r="K131" s="160">
        <f t="shared" si="16"/>
        <v>0.62707676466564066</v>
      </c>
      <c r="L131" s="160">
        <f t="shared" si="16"/>
        <v>0.59967351004975222</v>
      </c>
      <c r="M131" s="160">
        <f t="shared" si="16"/>
        <v>0.5746071573296726</v>
      </c>
      <c r="N131" s="160">
        <f t="shared" si="16"/>
        <v>0.55156541032075268</v>
      </c>
      <c r="O131" s="160">
        <f t="shared" si="16"/>
        <v>0.53126780322094891</v>
      </c>
      <c r="P131" s="160">
        <f t="shared" si="16"/>
        <v>0.51171714806241797</v>
      </c>
      <c r="Q131" s="160">
        <f t="shared" si="16"/>
        <v>0.49288595701372095</v>
      </c>
      <c r="R131" s="160">
        <f t="shared" si="16"/>
        <v>0.47563494851824073</v>
      </c>
      <c r="S131" s="160">
        <f t="shared" si="17"/>
        <v>0.45898772532010229</v>
      </c>
      <c r="T131" s="160">
        <f t="shared" si="17"/>
        <v>0.44292315493389872</v>
      </c>
      <c r="U131" s="160">
        <f t="shared" si="17"/>
        <v>0.42742084451121226</v>
      </c>
      <c r="V131" s="160">
        <f t="shared" si="17"/>
        <v>0.41246111495331983</v>
      </c>
      <c r="W131" s="160">
        <f t="shared" si="17"/>
        <v>0.39802497592995362</v>
      </c>
      <c r="X131" s="160">
        <f t="shared" si="17"/>
        <v>0.38409410177240522</v>
      </c>
      <c r="Y131" s="160">
        <f t="shared" si="17"/>
        <v>0.370650808210371</v>
      </c>
      <c r="Z131" s="160">
        <f t="shared" si="17"/>
        <v>0.35767802992300801</v>
      </c>
      <c r="AA131" s="160">
        <f t="shared" si="17"/>
        <v>0.34515929887570274</v>
      </c>
      <c r="AB131" s="160">
        <f t="shared" si="17"/>
        <v>0.33307872341505312</v>
      </c>
      <c r="AC131" s="160">
        <f t="shared" si="17"/>
        <v>0.32142096809552623</v>
      </c>
      <c r="AD131" s="160">
        <f t="shared" si="17"/>
        <v>0.31017123421218279</v>
      </c>
      <c r="AE131" s="160">
        <f t="shared" si="17"/>
        <v>0.29931524101475637</v>
      </c>
      <c r="AF131" s="160">
        <f t="shared" si="17"/>
        <v>0.28883920757923986</v>
      </c>
      <c r="AG131" s="160">
        <f t="shared" si="17"/>
        <v>0.27872983531396645</v>
      </c>
      <c r="AH131" s="160">
        <f t="shared" si="17"/>
        <v>0.2689742910779776</v>
      </c>
      <c r="AI131" s="160">
        <f t="shared" si="18"/>
        <v>0.2595601908902484</v>
      </c>
      <c r="AJ131" s="160">
        <f t="shared" si="18"/>
        <v>0.25047558420908972</v>
      </c>
      <c r="AK131" s="160">
        <f t="shared" si="18"/>
        <v>0.24170893876177157</v>
      </c>
      <c r="AL131" s="160">
        <f t="shared" si="18"/>
        <v>0.23324912590510957</v>
      </c>
      <c r="AM131" s="160">
        <f t="shared" si="18"/>
        <v>0.22508540649843073</v>
      </c>
      <c r="AN131" s="160">
        <f t="shared" si="18"/>
        <v>0.21720741727098564</v>
      </c>
      <c r="AO131" s="160">
        <f t="shared" si="18"/>
        <v>0.20960515766650115</v>
      </c>
      <c r="AP131" s="160">
        <f t="shared" si="18"/>
        <v>0.2022689771481736</v>
      </c>
      <c r="AQ131" s="160">
        <f t="shared" si="18"/>
        <v>0.1951895629479875</v>
      </c>
      <c r="AR131" s="160">
        <f t="shared" si="18"/>
        <v>0.18835792824480793</v>
      </c>
      <c r="AS131" s="160">
        <f t="shared" si="18"/>
        <v>0.18176540075623965</v>
      </c>
      <c r="AT131" s="160">
        <f t="shared" si="18"/>
        <v>0.17540361172977126</v>
      </c>
      <c r="AU131" s="160">
        <f t="shared" si="18"/>
        <v>0.16926448531922925</v>
      </c>
      <c r="AV131" s="160">
        <f t="shared" si="18"/>
        <v>0.16334022833305623</v>
      </c>
      <c r="AW131" s="160">
        <f t="shared" si="18"/>
        <v>0.15762332034139925</v>
      </c>
      <c r="AX131" s="160">
        <f t="shared" si="18"/>
        <v>0.15210650412945029</v>
      </c>
      <c r="AY131" s="160">
        <f t="shared" si="19"/>
        <v>0.14678277648491952</v>
      </c>
      <c r="AZ131" s="160">
        <f t="shared" si="19"/>
        <v>0.14164537930794735</v>
      </c>
      <c r="BA131" s="160">
        <f t="shared" si="19"/>
        <v>0.13668779103216919</v>
      </c>
      <c r="BB131" s="160">
        <f t="shared" si="19"/>
        <v>0.13190371834604325</v>
      </c>
      <c r="BC131" s="160">
        <f t="shared" si="19"/>
        <v>0.12728708820393173</v>
      </c>
      <c r="BD131" s="160">
        <f t="shared" si="19"/>
        <v>0.12283204011679411</v>
      </c>
      <c r="BE131" s="160">
        <f t="shared" si="19"/>
        <v>0.11853291871270631</v>
      </c>
      <c r="BF131" s="160">
        <f t="shared" si="19"/>
        <v>0.11438426655776159</v>
      </c>
      <c r="BG131" s="160">
        <f t="shared" si="19"/>
        <v>0.11038081722823993</v>
      </c>
      <c r="BH131" s="160">
        <f t="shared" si="19"/>
        <v>0.10651748862525154</v>
      </c>
      <c r="BI131" s="160">
        <f t="shared" si="19"/>
        <v>0.10278937652336773</v>
      </c>
      <c r="BJ131" s="160">
        <f t="shared" si="19"/>
        <v>9.9191748345049846E-2</v>
      </c>
      <c r="BK131" s="160">
        <f t="shared" si="19"/>
        <v>9.57200371529731E-2</v>
      </c>
      <c r="BL131" s="160">
        <f t="shared" si="19"/>
        <v>9.2369835852619042E-2</v>
      </c>
      <c r="BM131" s="160">
        <f t="shared" si="19"/>
        <v>8.9136891597777379E-2</v>
      </c>
      <c r="BN131" s="160">
        <f t="shared" si="19"/>
        <v>8.6017100391855172E-2</v>
      </c>
      <c r="BO131" s="160">
        <f t="shared" si="20"/>
        <v>8.3006501878140238E-2</v>
      </c>
      <c r="BP131" s="160">
        <f t="shared" si="20"/>
        <v>8.0101274312405324E-2</v>
      </c>
      <c r="BQ131" s="160">
        <f t="shared" si="20"/>
        <v>7.7297729711471141E-2</v>
      </c>
      <c r="BR131" s="160">
        <f t="shared" si="20"/>
        <v>7.4592309171569643E-2</v>
      </c>
      <c r="BS131" s="160">
        <f t="shared" si="20"/>
        <v>7.1981578350564707E-2</v>
      </c>
      <c r="BT131" s="160">
        <f t="shared" si="20"/>
        <v>6.9462223108294946E-2</v>
      </c>
      <c r="BU131" s="160">
        <f t="shared" si="20"/>
        <v>6.7031045299504627E-2</v>
      </c>
      <c r="BV131" s="160">
        <f t="shared" si="20"/>
        <v>6.4684958714021967E-2</v>
      </c>
      <c r="BW131" s="160">
        <f t="shared" si="20"/>
        <v>6.2420985159031196E-2</v>
      </c>
      <c r="BX131" s="160">
        <f t="shared" si="20"/>
        <v>6.0236250678465102E-2</v>
      </c>
      <c r="BY131" s="160">
        <f t="shared" si="20"/>
        <v>5.8127981904718823E-2</v>
      </c>
      <c r="BZ131" s="160">
        <f t="shared" si="20"/>
        <v>5.6093502538053661E-2</v>
      </c>
      <c r="CA131" s="160">
        <f t="shared" si="20"/>
        <v>5.4130229949221779E-2</v>
      </c>
      <c r="CB131" s="160">
        <f t="shared" si="21"/>
        <v>5.2235671900999016E-2</v>
      </c>
      <c r="CC131" s="160">
        <f t="shared" si="21"/>
        <v>5.0407423384464051E-2</v>
      </c>
      <c r="CD131" s="160">
        <f t="shared" si="21"/>
        <v>4.8643163566007806E-2</v>
      </c>
      <c r="CE131" s="160">
        <f t="shared" si="21"/>
        <v>4.6940652841197535E-2</v>
      </c>
      <c r="CF131" s="160">
        <f t="shared" si="21"/>
        <v>4.5297729991755617E-2</v>
      </c>
      <c r="CG131" s="160">
        <f t="shared" si="21"/>
        <v>4.371230944204417E-2</v>
      </c>
      <c r="CH131" s="160">
        <f t="shared" si="21"/>
        <v>4.2182378611572625E-2</v>
      </c>
      <c r="CI131" s="160">
        <f t="shared" si="21"/>
        <v>4.0705995360167585E-2</v>
      </c>
      <c r="CJ131" s="160">
        <f t="shared" si="21"/>
        <v>3.9281285522561715E-2</v>
      </c>
      <c r="CK131" s="160">
        <f t="shared" si="21"/>
        <v>3.7906440529272056E-2</v>
      </c>
      <c r="CL131" s="160">
        <f t="shared" si="21"/>
        <v>3.6579715110747535E-2</v>
      </c>
      <c r="CM131" s="160">
        <f t="shared" si="21"/>
        <v>3.5299425081871373E-2</v>
      </c>
      <c r="CN131" s="160">
        <f t="shared" si="21"/>
        <v>3.4063945204005873E-2</v>
      </c>
      <c r="CO131" s="160">
        <f t="shared" si="21"/>
        <v>3.2871707121865663E-2</v>
      </c>
      <c r="CP131" s="160">
        <f t="shared" si="21"/>
        <v>3.1721197372600367E-2</v>
      </c>
      <c r="CQ131" s="160">
        <f t="shared" si="21"/>
        <v>3.0610955464559352E-2</v>
      </c>
      <c r="CR131" s="160">
        <f t="shared" si="21"/>
        <v>2.9539572023299772E-2</v>
      </c>
      <c r="CS131" s="160">
        <f t="shared" si="21"/>
        <v>2.8505687002484278E-2</v>
      </c>
      <c r="CT131" s="160">
        <f t="shared" si="21"/>
        <v>2.7507987957397329E-2</v>
      </c>
      <c r="CU131" s="160">
        <f t="shared" si="21"/>
        <v>2.6545208378888421E-2</v>
      </c>
      <c r="CV131" s="160">
        <f t="shared" si="21"/>
        <v>2.5616126085627324E-2</v>
      </c>
      <c r="CW131" s="160">
        <f t="shared" si="21"/>
        <v>2.4719561672630366E-2</v>
      </c>
      <c r="CX131" s="160">
        <f t="shared" si="21"/>
        <v>2.3854377014088303E-2</v>
      </c>
      <c r="CY131" s="160">
        <f t="shared" si="21"/>
        <v>2.3019473818595211E-2</v>
      </c>
      <c r="CZ131" s="160">
        <f t="shared" si="21"/>
        <v>2.2213792234944379E-2</v>
      </c>
      <c r="DA131" s="160">
        <f t="shared" si="21"/>
        <v>2.1436309506721325E-2</v>
      </c>
      <c r="DB131" s="160">
        <f t="shared" si="21"/>
        <v>2.0686038673986079E-2</v>
      </c>
      <c r="DC131" s="160">
        <f t="shared" si="21"/>
        <v>1.9962027320396567E-2</v>
      </c>
      <c r="DD131" s="160">
        <f t="shared" si="22"/>
        <v>0</v>
      </c>
      <c r="DE131" s="160">
        <f t="shared" si="22"/>
        <v>0</v>
      </c>
      <c r="DF131" s="160">
        <f t="shared" si="22"/>
        <v>0</v>
      </c>
    </row>
    <row r="132" spans="2:110" ht="14.5" x14ac:dyDescent="0.35">
      <c r="B132" s="149">
        <v>7</v>
      </c>
      <c r="C132" s="160">
        <f t="shared" si="16"/>
        <v>1</v>
      </c>
      <c r="D132" s="160">
        <f t="shared" si="16"/>
        <v>0.92700000000000005</v>
      </c>
      <c r="E132" s="160">
        <f t="shared" si="16"/>
        <v>0.86535450000000003</v>
      </c>
      <c r="F132" s="160">
        <f t="shared" si="16"/>
        <v>0.81282748185000009</v>
      </c>
      <c r="G132" s="160">
        <f t="shared" si="16"/>
        <v>0.76730914286640006</v>
      </c>
      <c r="H132" s="160">
        <f t="shared" si="16"/>
        <v>0.72687195103734081</v>
      </c>
      <c r="I132" s="160">
        <f t="shared" si="16"/>
        <v>0.69031029190016258</v>
      </c>
      <c r="J132" s="160">
        <f t="shared" si="16"/>
        <v>0.65717539788895474</v>
      </c>
      <c r="K132" s="160">
        <f t="shared" si="16"/>
        <v>0.62707676466564066</v>
      </c>
      <c r="L132" s="160">
        <f t="shared" si="16"/>
        <v>0.59967351004975222</v>
      </c>
      <c r="M132" s="160">
        <f t="shared" si="16"/>
        <v>0.5746071573296726</v>
      </c>
      <c r="N132" s="160">
        <f t="shared" si="16"/>
        <v>0.55156541032075268</v>
      </c>
      <c r="O132" s="160">
        <f t="shared" si="16"/>
        <v>0.53126780322094891</v>
      </c>
      <c r="P132" s="160">
        <f t="shared" si="16"/>
        <v>0.51171714806241797</v>
      </c>
      <c r="Q132" s="160">
        <f t="shared" si="16"/>
        <v>0.49288595701372095</v>
      </c>
      <c r="R132" s="160">
        <f t="shared" si="16"/>
        <v>0.47563494851824073</v>
      </c>
      <c r="S132" s="160">
        <f t="shared" si="17"/>
        <v>0.45898772532010229</v>
      </c>
      <c r="T132" s="160">
        <f t="shared" si="17"/>
        <v>0.44292315493389872</v>
      </c>
      <c r="U132" s="160">
        <f t="shared" si="17"/>
        <v>0.42742084451121226</v>
      </c>
      <c r="V132" s="160">
        <f t="shared" si="17"/>
        <v>0.41246111495331983</v>
      </c>
      <c r="W132" s="160">
        <f t="shared" si="17"/>
        <v>0.39802497592995362</v>
      </c>
      <c r="X132" s="160">
        <f t="shared" si="17"/>
        <v>0.38409410177240522</v>
      </c>
      <c r="Y132" s="160">
        <f t="shared" si="17"/>
        <v>0.370650808210371</v>
      </c>
      <c r="Z132" s="160">
        <f t="shared" si="17"/>
        <v>0.35767802992300801</v>
      </c>
      <c r="AA132" s="160">
        <f t="shared" si="17"/>
        <v>0.34515929887570274</v>
      </c>
      <c r="AB132" s="160">
        <f t="shared" si="17"/>
        <v>0.33307872341505312</v>
      </c>
      <c r="AC132" s="160">
        <f t="shared" si="17"/>
        <v>0.32142096809552623</v>
      </c>
      <c r="AD132" s="160">
        <f t="shared" si="17"/>
        <v>0.31017123421218279</v>
      </c>
      <c r="AE132" s="160">
        <f t="shared" si="17"/>
        <v>0.29931524101475637</v>
      </c>
      <c r="AF132" s="160">
        <f t="shared" si="17"/>
        <v>0.28883920757923986</v>
      </c>
      <c r="AG132" s="160">
        <f t="shared" si="17"/>
        <v>0.27872983531396645</v>
      </c>
      <c r="AH132" s="160">
        <f t="shared" si="17"/>
        <v>0.2689742910779776</v>
      </c>
      <c r="AI132" s="160">
        <f t="shared" si="18"/>
        <v>0.2595601908902484</v>
      </c>
      <c r="AJ132" s="160">
        <f t="shared" si="18"/>
        <v>0.25047558420908972</v>
      </c>
      <c r="AK132" s="160">
        <f t="shared" si="18"/>
        <v>0.24170893876177157</v>
      </c>
      <c r="AL132" s="160">
        <f t="shared" si="18"/>
        <v>0.23324912590510957</v>
      </c>
      <c r="AM132" s="160">
        <f t="shared" si="18"/>
        <v>0.22508540649843073</v>
      </c>
      <c r="AN132" s="160">
        <f t="shared" si="18"/>
        <v>0.21720741727098564</v>
      </c>
      <c r="AO132" s="160">
        <f t="shared" si="18"/>
        <v>0.20960515766650115</v>
      </c>
      <c r="AP132" s="160">
        <f t="shared" si="18"/>
        <v>0.2022689771481736</v>
      </c>
      <c r="AQ132" s="160">
        <f t="shared" si="18"/>
        <v>0.1951895629479875</v>
      </c>
      <c r="AR132" s="160">
        <f t="shared" si="18"/>
        <v>0.18835792824480793</v>
      </c>
      <c r="AS132" s="160">
        <f t="shared" si="18"/>
        <v>0.18176540075623965</v>
      </c>
      <c r="AT132" s="160">
        <f t="shared" si="18"/>
        <v>0.17540361172977126</v>
      </c>
      <c r="AU132" s="160">
        <f t="shared" si="18"/>
        <v>0.16926448531922925</v>
      </c>
      <c r="AV132" s="160">
        <f t="shared" si="18"/>
        <v>0.16334022833305623</v>
      </c>
      <c r="AW132" s="160">
        <f t="shared" si="18"/>
        <v>0.15762332034139925</v>
      </c>
      <c r="AX132" s="160">
        <f t="shared" si="18"/>
        <v>0.15210650412945029</v>
      </c>
      <c r="AY132" s="160">
        <f t="shared" si="19"/>
        <v>0.14678277648491952</v>
      </c>
      <c r="AZ132" s="160">
        <f t="shared" si="19"/>
        <v>0.14164537930794735</v>
      </c>
      <c r="BA132" s="160">
        <f t="shared" si="19"/>
        <v>0.13668779103216919</v>
      </c>
      <c r="BB132" s="160">
        <f t="shared" si="19"/>
        <v>0.13190371834604325</v>
      </c>
      <c r="BC132" s="160">
        <f t="shared" si="19"/>
        <v>0.12728708820393173</v>
      </c>
      <c r="BD132" s="160">
        <f t="shared" si="19"/>
        <v>0.12283204011679411</v>
      </c>
      <c r="BE132" s="160">
        <f t="shared" si="19"/>
        <v>0.11853291871270631</v>
      </c>
      <c r="BF132" s="160">
        <f t="shared" si="19"/>
        <v>0.11438426655776159</v>
      </c>
      <c r="BG132" s="160">
        <f t="shared" si="19"/>
        <v>0.11038081722823993</v>
      </c>
      <c r="BH132" s="160">
        <f t="shared" si="19"/>
        <v>0.10651748862525154</v>
      </c>
      <c r="BI132" s="160">
        <f t="shared" si="19"/>
        <v>0.10278937652336773</v>
      </c>
      <c r="BJ132" s="160">
        <f t="shared" si="19"/>
        <v>9.9191748345049846E-2</v>
      </c>
      <c r="BK132" s="160">
        <f t="shared" si="19"/>
        <v>9.57200371529731E-2</v>
      </c>
      <c r="BL132" s="160">
        <f t="shared" si="19"/>
        <v>9.2369835852619042E-2</v>
      </c>
      <c r="BM132" s="160">
        <f t="shared" si="19"/>
        <v>8.9136891597777379E-2</v>
      </c>
      <c r="BN132" s="160">
        <f t="shared" si="19"/>
        <v>8.6017100391855172E-2</v>
      </c>
      <c r="BO132" s="160">
        <f t="shared" si="20"/>
        <v>8.3006501878140238E-2</v>
      </c>
      <c r="BP132" s="160">
        <f t="shared" si="20"/>
        <v>8.0101274312405324E-2</v>
      </c>
      <c r="BQ132" s="160">
        <f t="shared" si="20"/>
        <v>7.7297729711471141E-2</v>
      </c>
      <c r="BR132" s="160">
        <f t="shared" si="20"/>
        <v>7.4592309171569643E-2</v>
      </c>
      <c r="BS132" s="160">
        <f t="shared" si="20"/>
        <v>7.1981578350564707E-2</v>
      </c>
      <c r="BT132" s="160">
        <f t="shared" si="20"/>
        <v>6.9462223108294946E-2</v>
      </c>
      <c r="BU132" s="160">
        <f t="shared" si="20"/>
        <v>6.7031045299504627E-2</v>
      </c>
      <c r="BV132" s="160">
        <f t="shared" si="20"/>
        <v>6.4684958714021967E-2</v>
      </c>
      <c r="BW132" s="160">
        <f t="shared" si="20"/>
        <v>6.2420985159031196E-2</v>
      </c>
      <c r="BX132" s="160">
        <f t="shared" si="20"/>
        <v>6.0236250678465102E-2</v>
      </c>
      <c r="BY132" s="160">
        <f t="shared" si="20"/>
        <v>5.8127981904718823E-2</v>
      </c>
      <c r="BZ132" s="160">
        <f t="shared" si="20"/>
        <v>5.6093502538053661E-2</v>
      </c>
      <c r="CA132" s="160">
        <f t="shared" si="20"/>
        <v>5.4130229949221779E-2</v>
      </c>
      <c r="CB132" s="160">
        <f t="shared" si="21"/>
        <v>5.2235671900999016E-2</v>
      </c>
      <c r="CC132" s="160">
        <f t="shared" si="21"/>
        <v>5.0407423384464051E-2</v>
      </c>
      <c r="CD132" s="160">
        <f t="shared" si="21"/>
        <v>4.8643163566007806E-2</v>
      </c>
      <c r="CE132" s="160">
        <f t="shared" si="21"/>
        <v>4.6940652841197535E-2</v>
      </c>
      <c r="CF132" s="160">
        <f t="shared" si="21"/>
        <v>4.5297729991755617E-2</v>
      </c>
      <c r="CG132" s="160">
        <f t="shared" si="21"/>
        <v>4.371230944204417E-2</v>
      </c>
      <c r="CH132" s="160">
        <f t="shared" si="21"/>
        <v>4.2182378611572625E-2</v>
      </c>
      <c r="CI132" s="160">
        <f t="shared" si="21"/>
        <v>4.0705995360167585E-2</v>
      </c>
      <c r="CJ132" s="160">
        <f t="shared" si="21"/>
        <v>3.9281285522561715E-2</v>
      </c>
      <c r="CK132" s="160">
        <f t="shared" si="21"/>
        <v>3.7906440529272056E-2</v>
      </c>
      <c r="CL132" s="160">
        <f t="shared" si="21"/>
        <v>3.6579715110747535E-2</v>
      </c>
      <c r="CM132" s="160">
        <f t="shared" si="21"/>
        <v>3.5299425081871373E-2</v>
      </c>
      <c r="CN132" s="160">
        <f t="shared" si="21"/>
        <v>3.4063945204005873E-2</v>
      </c>
      <c r="CO132" s="160">
        <f t="shared" si="21"/>
        <v>3.2871707121865663E-2</v>
      </c>
      <c r="CP132" s="160">
        <f t="shared" si="21"/>
        <v>3.1721197372600367E-2</v>
      </c>
      <c r="CQ132" s="160">
        <f t="shared" si="21"/>
        <v>3.0610955464559352E-2</v>
      </c>
      <c r="CR132" s="160">
        <f t="shared" si="21"/>
        <v>2.9539572023299772E-2</v>
      </c>
      <c r="CS132" s="160">
        <f t="shared" si="21"/>
        <v>2.8505687002484278E-2</v>
      </c>
      <c r="CT132" s="160">
        <f t="shared" si="21"/>
        <v>2.7507987957397329E-2</v>
      </c>
      <c r="CU132" s="160">
        <f t="shared" si="21"/>
        <v>2.6545208378888421E-2</v>
      </c>
      <c r="CV132" s="160">
        <f t="shared" si="21"/>
        <v>2.5616126085627324E-2</v>
      </c>
      <c r="CW132" s="160">
        <f t="shared" si="21"/>
        <v>2.4719561672630366E-2</v>
      </c>
      <c r="CX132" s="160">
        <f t="shared" si="21"/>
        <v>2.3854377014088303E-2</v>
      </c>
      <c r="CY132" s="160">
        <f t="shared" si="21"/>
        <v>2.3019473818595211E-2</v>
      </c>
      <c r="CZ132" s="160">
        <f t="shared" si="21"/>
        <v>2.2213792234944379E-2</v>
      </c>
      <c r="DA132" s="160">
        <f t="shared" si="21"/>
        <v>2.1436309506721325E-2</v>
      </c>
      <c r="DB132" s="160">
        <f t="shared" si="21"/>
        <v>2.0686038673986079E-2</v>
      </c>
      <c r="DC132" s="160">
        <f t="shared" si="21"/>
        <v>1.9962027320396567E-2</v>
      </c>
      <c r="DD132" s="160">
        <f t="shared" si="22"/>
        <v>0</v>
      </c>
      <c r="DE132" s="160">
        <f t="shared" si="22"/>
        <v>0</v>
      </c>
      <c r="DF132" s="160">
        <f t="shared" si="22"/>
        <v>0</v>
      </c>
    </row>
    <row r="133" spans="2:110" ht="14.5" x14ac:dyDescent="0.35">
      <c r="B133" s="149">
        <v>8</v>
      </c>
      <c r="C133" s="160">
        <f t="shared" si="16"/>
        <v>1</v>
      </c>
      <c r="D133" s="160">
        <f t="shared" si="16"/>
        <v>0.92700000000000005</v>
      </c>
      <c r="E133" s="160">
        <f t="shared" si="16"/>
        <v>0.86535450000000003</v>
      </c>
      <c r="F133" s="160">
        <f t="shared" si="16"/>
        <v>0.81282748185000009</v>
      </c>
      <c r="G133" s="160">
        <f t="shared" si="16"/>
        <v>0.76730914286640006</v>
      </c>
      <c r="H133" s="160">
        <f t="shared" si="16"/>
        <v>0.72687195103734081</v>
      </c>
      <c r="I133" s="160">
        <f t="shared" si="16"/>
        <v>0.69031029190016258</v>
      </c>
      <c r="J133" s="160">
        <f t="shared" si="16"/>
        <v>0.65717539788895474</v>
      </c>
      <c r="K133" s="160">
        <f t="shared" si="16"/>
        <v>0.62707676466564066</v>
      </c>
      <c r="L133" s="160">
        <f t="shared" si="16"/>
        <v>0.59967351004975222</v>
      </c>
      <c r="M133" s="160">
        <f t="shared" si="16"/>
        <v>0.5746071573296726</v>
      </c>
      <c r="N133" s="160">
        <f t="shared" si="16"/>
        <v>0.55156541032075268</v>
      </c>
      <c r="O133" s="160">
        <f t="shared" si="16"/>
        <v>0.53126780322094891</v>
      </c>
      <c r="P133" s="160">
        <f t="shared" si="16"/>
        <v>0.51171714806241797</v>
      </c>
      <c r="Q133" s="160">
        <f t="shared" si="16"/>
        <v>0.49288595701372095</v>
      </c>
      <c r="R133" s="160">
        <f t="shared" si="16"/>
        <v>0.47563494851824073</v>
      </c>
      <c r="S133" s="160">
        <f t="shared" si="17"/>
        <v>0.45898772532010229</v>
      </c>
      <c r="T133" s="160">
        <f t="shared" si="17"/>
        <v>0.44292315493389872</v>
      </c>
      <c r="U133" s="160">
        <f t="shared" si="17"/>
        <v>0.42742084451121226</v>
      </c>
      <c r="V133" s="160">
        <f t="shared" si="17"/>
        <v>0.41246111495331983</v>
      </c>
      <c r="W133" s="160">
        <f t="shared" si="17"/>
        <v>0.39802497592995362</v>
      </c>
      <c r="X133" s="160">
        <f t="shared" si="17"/>
        <v>0.38409410177240522</v>
      </c>
      <c r="Y133" s="160">
        <f t="shared" si="17"/>
        <v>0.370650808210371</v>
      </c>
      <c r="Z133" s="160">
        <f t="shared" si="17"/>
        <v>0.35767802992300801</v>
      </c>
      <c r="AA133" s="160">
        <f t="shared" si="17"/>
        <v>0.34515929887570274</v>
      </c>
      <c r="AB133" s="160">
        <f t="shared" si="17"/>
        <v>0.33307872341505312</v>
      </c>
      <c r="AC133" s="160">
        <f t="shared" si="17"/>
        <v>0.32142096809552623</v>
      </c>
      <c r="AD133" s="160">
        <f t="shared" si="17"/>
        <v>0.31017123421218279</v>
      </c>
      <c r="AE133" s="160">
        <f t="shared" si="17"/>
        <v>0.29931524101475637</v>
      </c>
      <c r="AF133" s="160">
        <f t="shared" si="17"/>
        <v>0.28883920757923986</v>
      </c>
      <c r="AG133" s="160">
        <f t="shared" si="17"/>
        <v>0.27872983531396645</v>
      </c>
      <c r="AH133" s="160">
        <f t="shared" si="17"/>
        <v>0.2689742910779776</v>
      </c>
      <c r="AI133" s="160">
        <f t="shared" si="18"/>
        <v>0.2595601908902484</v>
      </c>
      <c r="AJ133" s="160">
        <f t="shared" si="18"/>
        <v>0.25047558420908972</v>
      </c>
      <c r="AK133" s="160">
        <f t="shared" si="18"/>
        <v>0.24170893876177157</v>
      </c>
      <c r="AL133" s="160">
        <f t="shared" si="18"/>
        <v>0.23324912590510957</v>
      </c>
      <c r="AM133" s="160">
        <f t="shared" si="18"/>
        <v>0.22508540649843073</v>
      </c>
      <c r="AN133" s="160">
        <f t="shared" si="18"/>
        <v>0.21720741727098564</v>
      </c>
      <c r="AO133" s="160">
        <f t="shared" si="18"/>
        <v>0.20960515766650115</v>
      </c>
      <c r="AP133" s="160">
        <f t="shared" si="18"/>
        <v>0.2022689771481736</v>
      </c>
      <c r="AQ133" s="160">
        <f t="shared" si="18"/>
        <v>0.1951895629479875</v>
      </c>
      <c r="AR133" s="160">
        <f t="shared" si="18"/>
        <v>0.18835792824480793</v>
      </c>
      <c r="AS133" s="160">
        <f t="shared" si="18"/>
        <v>0.18176540075623965</v>
      </c>
      <c r="AT133" s="160">
        <f t="shared" si="18"/>
        <v>0.17540361172977126</v>
      </c>
      <c r="AU133" s="160">
        <f t="shared" si="18"/>
        <v>0.16926448531922925</v>
      </c>
      <c r="AV133" s="160">
        <f t="shared" si="18"/>
        <v>0.16334022833305623</v>
      </c>
      <c r="AW133" s="160">
        <f t="shared" si="18"/>
        <v>0.15762332034139925</v>
      </c>
      <c r="AX133" s="160">
        <f t="shared" si="18"/>
        <v>0.15210650412945029</v>
      </c>
      <c r="AY133" s="160">
        <f t="shared" si="19"/>
        <v>0.14678277648491952</v>
      </c>
      <c r="AZ133" s="160">
        <f t="shared" si="19"/>
        <v>0.14164537930794735</v>
      </c>
      <c r="BA133" s="160">
        <f t="shared" si="19"/>
        <v>0.13668779103216919</v>
      </c>
      <c r="BB133" s="160">
        <f t="shared" si="19"/>
        <v>0.13190371834604325</v>
      </c>
      <c r="BC133" s="160">
        <f t="shared" si="19"/>
        <v>0.12728708820393173</v>
      </c>
      <c r="BD133" s="160">
        <f t="shared" si="19"/>
        <v>0.12283204011679411</v>
      </c>
      <c r="BE133" s="160">
        <f t="shared" si="19"/>
        <v>0.11853291871270631</v>
      </c>
      <c r="BF133" s="160">
        <f t="shared" si="19"/>
        <v>0.11438426655776159</v>
      </c>
      <c r="BG133" s="160">
        <f t="shared" si="19"/>
        <v>0.11038081722823993</v>
      </c>
      <c r="BH133" s="160">
        <f t="shared" si="19"/>
        <v>0.10651748862525154</v>
      </c>
      <c r="BI133" s="160">
        <f t="shared" si="19"/>
        <v>0.10278937652336773</v>
      </c>
      <c r="BJ133" s="160">
        <f t="shared" si="19"/>
        <v>9.9191748345049846E-2</v>
      </c>
      <c r="BK133" s="160">
        <f t="shared" si="19"/>
        <v>9.57200371529731E-2</v>
      </c>
      <c r="BL133" s="160">
        <f t="shared" si="19"/>
        <v>9.2369835852619042E-2</v>
      </c>
      <c r="BM133" s="160">
        <f t="shared" si="19"/>
        <v>8.9136891597777379E-2</v>
      </c>
      <c r="BN133" s="160">
        <f t="shared" si="19"/>
        <v>8.6017100391855172E-2</v>
      </c>
      <c r="BO133" s="160">
        <f t="shared" si="20"/>
        <v>8.3006501878140238E-2</v>
      </c>
      <c r="BP133" s="160">
        <f t="shared" si="20"/>
        <v>8.0101274312405324E-2</v>
      </c>
      <c r="BQ133" s="160">
        <f t="shared" si="20"/>
        <v>7.7297729711471141E-2</v>
      </c>
      <c r="BR133" s="160">
        <f t="shared" si="20"/>
        <v>7.4592309171569643E-2</v>
      </c>
      <c r="BS133" s="160">
        <f t="shared" si="20"/>
        <v>7.1981578350564707E-2</v>
      </c>
      <c r="BT133" s="160">
        <f t="shared" si="20"/>
        <v>6.9462223108294946E-2</v>
      </c>
      <c r="BU133" s="160">
        <f t="shared" si="20"/>
        <v>6.7031045299504627E-2</v>
      </c>
      <c r="BV133" s="160">
        <f t="shared" si="20"/>
        <v>6.4684958714021967E-2</v>
      </c>
      <c r="BW133" s="160">
        <f t="shared" si="20"/>
        <v>6.2420985159031196E-2</v>
      </c>
      <c r="BX133" s="160">
        <f t="shared" si="20"/>
        <v>6.0236250678465102E-2</v>
      </c>
      <c r="BY133" s="160">
        <f t="shared" si="20"/>
        <v>5.8127981904718823E-2</v>
      </c>
      <c r="BZ133" s="160">
        <f t="shared" si="20"/>
        <v>5.6093502538053661E-2</v>
      </c>
      <c r="CA133" s="160">
        <f t="shared" si="20"/>
        <v>5.4130229949221779E-2</v>
      </c>
      <c r="CB133" s="160">
        <f t="shared" si="21"/>
        <v>5.2235671900999016E-2</v>
      </c>
      <c r="CC133" s="160">
        <f t="shared" si="21"/>
        <v>5.0407423384464051E-2</v>
      </c>
      <c r="CD133" s="160">
        <f t="shared" si="21"/>
        <v>4.8643163566007806E-2</v>
      </c>
      <c r="CE133" s="160">
        <f t="shared" si="21"/>
        <v>4.6940652841197535E-2</v>
      </c>
      <c r="CF133" s="160">
        <f t="shared" si="21"/>
        <v>4.5297729991755617E-2</v>
      </c>
      <c r="CG133" s="160">
        <f t="shared" si="21"/>
        <v>4.371230944204417E-2</v>
      </c>
      <c r="CH133" s="160">
        <f t="shared" si="21"/>
        <v>4.2182378611572625E-2</v>
      </c>
      <c r="CI133" s="160">
        <f t="shared" si="21"/>
        <v>4.0705995360167585E-2</v>
      </c>
      <c r="CJ133" s="160">
        <f t="shared" si="21"/>
        <v>3.9281285522561715E-2</v>
      </c>
      <c r="CK133" s="160">
        <f t="shared" si="21"/>
        <v>3.7906440529272056E-2</v>
      </c>
      <c r="CL133" s="160">
        <f t="shared" si="21"/>
        <v>3.6579715110747535E-2</v>
      </c>
      <c r="CM133" s="160">
        <f t="shared" si="21"/>
        <v>3.5299425081871373E-2</v>
      </c>
      <c r="CN133" s="160">
        <f t="shared" si="21"/>
        <v>3.4063945204005873E-2</v>
      </c>
      <c r="CO133" s="160">
        <f t="shared" si="21"/>
        <v>3.2871707121865663E-2</v>
      </c>
      <c r="CP133" s="160">
        <f t="shared" si="21"/>
        <v>3.1721197372600367E-2</v>
      </c>
      <c r="CQ133" s="160">
        <f t="shared" si="21"/>
        <v>3.0610955464559352E-2</v>
      </c>
      <c r="CR133" s="160">
        <f t="shared" si="21"/>
        <v>2.9539572023299772E-2</v>
      </c>
      <c r="CS133" s="160">
        <f t="shared" si="21"/>
        <v>2.8505687002484278E-2</v>
      </c>
      <c r="CT133" s="160">
        <f t="shared" si="21"/>
        <v>2.7507987957397329E-2</v>
      </c>
      <c r="CU133" s="160">
        <f t="shared" si="21"/>
        <v>2.6545208378888421E-2</v>
      </c>
      <c r="CV133" s="160">
        <f t="shared" si="21"/>
        <v>2.5616126085627324E-2</v>
      </c>
      <c r="CW133" s="160">
        <f t="shared" si="21"/>
        <v>2.4719561672630366E-2</v>
      </c>
      <c r="CX133" s="160">
        <f t="shared" si="21"/>
        <v>2.3854377014088303E-2</v>
      </c>
      <c r="CY133" s="160">
        <f t="shared" si="21"/>
        <v>2.3019473818595211E-2</v>
      </c>
      <c r="CZ133" s="160">
        <f t="shared" si="21"/>
        <v>2.2213792234944379E-2</v>
      </c>
      <c r="DA133" s="160">
        <f t="shared" si="21"/>
        <v>2.1436309506721325E-2</v>
      </c>
      <c r="DB133" s="160">
        <f t="shared" si="21"/>
        <v>2.0686038673986079E-2</v>
      </c>
      <c r="DC133" s="160">
        <f t="shared" si="21"/>
        <v>1.9962027320396567E-2</v>
      </c>
      <c r="DD133" s="160">
        <f t="shared" si="22"/>
        <v>0</v>
      </c>
      <c r="DE133" s="160">
        <f t="shared" si="22"/>
        <v>0</v>
      </c>
      <c r="DF133" s="160">
        <f t="shared" si="22"/>
        <v>0</v>
      </c>
    </row>
    <row r="134" spans="2:110" ht="14.5" x14ac:dyDescent="0.35">
      <c r="B134" s="149">
        <v>9</v>
      </c>
      <c r="C134" s="160">
        <f t="shared" si="16"/>
        <v>1</v>
      </c>
      <c r="D134" s="160">
        <f t="shared" si="16"/>
        <v>0.92700000000000005</v>
      </c>
      <c r="E134" s="160">
        <f t="shared" si="16"/>
        <v>0.86535450000000003</v>
      </c>
      <c r="F134" s="160">
        <f t="shared" si="16"/>
        <v>0.81282748185000009</v>
      </c>
      <c r="G134" s="160">
        <f t="shared" si="16"/>
        <v>0.76730914286640006</v>
      </c>
      <c r="H134" s="160">
        <f t="shared" si="16"/>
        <v>0.72687195103734081</v>
      </c>
      <c r="I134" s="160">
        <f t="shared" si="16"/>
        <v>0.69031029190016258</v>
      </c>
      <c r="J134" s="160">
        <f t="shared" si="16"/>
        <v>0.65717539788895474</v>
      </c>
      <c r="K134" s="160">
        <f t="shared" si="16"/>
        <v>0.62707676466564066</v>
      </c>
      <c r="L134" s="160">
        <f t="shared" si="16"/>
        <v>0.59967351004975222</v>
      </c>
      <c r="M134" s="160">
        <f t="shared" si="16"/>
        <v>0.5746071573296726</v>
      </c>
      <c r="N134" s="160">
        <f t="shared" si="16"/>
        <v>0.55156541032075268</v>
      </c>
      <c r="O134" s="160">
        <f t="shared" si="16"/>
        <v>0.53126780322094891</v>
      </c>
      <c r="P134" s="160">
        <f t="shared" si="16"/>
        <v>0.51171714806241797</v>
      </c>
      <c r="Q134" s="160">
        <f t="shared" si="16"/>
        <v>0.49288595701372095</v>
      </c>
      <c r="R134" s="160">
        <f t="shared" si="16"/>
        <v>0.47563494851824073</v>
      </c>
      <c r="S134" s="160">
        <f t="shared" si="17"/>
        <v>0.45898772532010229</v>
      </c>
      <c r="T134" s="160">
        <f t="shared" si="17"/>
        <v>0.44292315493389872</v>
      </c>
      <c r="U134" s="160">
        <f t="shared" si="17"/>
        <v>0.42742084451121226</v>
      </c>
      <c r="V134" s="160">
        <f t="shared" si="17"/>
        <v>0.41246111495331983</v>
      </c>
      <c r="W134" s="160">
        <f t="shared" si="17"/>
        <v>0.39802497592995362</v>
      </c>
      <c r="X134" s="160">
        <f t="shared" si="17"/>
        <v>0.38409410177240522</v>
      </c>
      <c r="Y134" s="160">
        <f t="shared" si="17"/>
        <v>0.370650808210371</v>
      </c>
      <c r="Z134" s="160">
        <f t="shared" si="17"/>
        <v>0.35767802992300801</v>
      </c>
      <c r="AA134" s="160">
        <f t="shared" si="17"/>
        <v>0.34515929887570274</v>
      </c>
      <c r="AB134" s="160">
        <f t="shared" si="17"/>
        <v>0.33307872341505312</v>
      </c>
      <c r="AC134" s="160">
        <f t="shared" si="17"/>
        <v>0.32142096809552623</v>
      </c>
      <c r="AD134" s="160">
        <f t="shared" si="17"/>
        <v>0.31017123421218279</v>
      </c>
      <c r="AE134" s="160">
        <f t="shared" si="17"/>
        <v>0.29931524101475637</v>
      </c>
      <c r="AF134" s="160">
        <f t="shared" si="17"/>
        <v>0.28883920757923986</v>
      </c>
      <c r="AG134" s="160">
        <f t="shared" si="17"/>
        <v>0.27872983531396645</v>
      </c>
      <c r="AH134" s="160">
        <f t="shared" si="17"/>
        <v>0.2689742910779776</v>
      </c>
      <c r="AI134" s="160">
        <f t="shared" si="18"/>
        <v>0.2595601908902484</v>
      </c>
      <c r="AJ134" s="160">
        <f t="shared" si="18"/>
        <v>0.25047558420908972</v>
      </c>
      <c r="AK134" s="160">
        <f t="shared" si="18"/>
        <v>0.24170893876177157</v>
      </c>
      <c r="AL134" s="160">
        <f t="shared" si="18"/>
        <v>0.23324912590510957</v>
      </c>
      <c r="AM134" s="160">
        <f t="shared" si="18"/>
        <v>0.22508540649843073</v>
      </c>
      <c r="AN134" s="160">
        <f t="shared" si="18"/>
        <v>0.21720741727098564</v>
      </c>
      <c r="AO134" s="160">
        <f t="shared" si="18"/>
        <v>0.20960515766650115</v>
      </c>
      <c r="AP134" s="160">
        <f t="shared" si="18"/>
        <v>0.2022689771481736</v>
      </c>
      <c r="AQ134" s="160">
        <f t="shared" si="18"/>
        <v>0.1951895629479875</v>
      </c>
      <c r="AR134" s="160">
        <f t="shared" si="18"/>
        <v>0.18835792824480793</v>
      </c>
      <c r="AS134" s="160">
        <f t="shared" si="18"/>
        <v>0.18176540075623965</v>
      </c>
      <c r="AT134" s="160">
        <f t="shared" si="18"/>
        <v>0.17540361172977126</v>
      </c>
      <c r="AU134" s="160">
        <f t="shared" si="18"/>
        <v>0.16926448531922925</v>
      </c>
      <c r="AV134" s="160">
        <f t="shared" si="18"/>
        <v>0.16334022833305623</v>
      </c>
      <c r="AW134" s="160">
        <f t="shared" si="18"/>
        <v>0.15762332034139925</v>
      </c>
      <c r="AX134" s="160">
        <f t="shared" si="18"/>
        <v>0.15210650412945029</v>
      </c>
      <c r="AY134" s="160">
        <f t="shared" si="19"/>
        <v>0.14678277648491952</v>
      </c>
      <c r="AZ134" s="160">
        <f t="shared" si="19"/>
        <v>0.14164537930794735</v>
      </c>
      <c r="BA134" s="160">
        <f t="shared" si="19"/>
        <v>0.13668779103216919</v>
      </c>
      <c r="BB134" s="160">
        <f t="shared" si="19"/>
        <v>0.13190371834604325</v>
      </c>
      <c r="BC134" s="160">
        <f t="shared" si="19"/>
        <v>0.12728708820393173</v>
      </c>
      <c r="BD134" s="160">
        <f t="shared" si="19"/>
        <v>0.12283204011679411</v>
      </c>
      <c r="BE134" s="160">
        <f t="shared" si="19"/>
        <v>0.11853291871270631</v>
      </c>
      <c r="BF134" s="160">
        <f t="shared" si="19"/>
        <v>0.11438426655776159</v>
      </c>
      <c r="BG134" s="160">
        <f t="shared" si="19"/>
        <v>0.11038081722823993</v>
      </c>
      <c r="BH134" s="160">
        <f t="shared" si="19"/>
        <v>0.10651748862525154</v>
      </c>
      <c r="BI134" s="160">
        <f t="shared" si="19"/>
        <v>0.10278937652336773</v>
      </c>
      <c r="BJ134" s="160">
        <f t="shared" si="19"/>
        <v>9.9191748345049846E-2</v>
      </c>
      <c r="BK134" s="160">
        <f t="shared" si="19"/>
        <v>9.57200371529731E-2</v>
      </c>
      <c r="BL134" s="160">
        <f t="shared" si="19"/>
        <v>9.2369835852619042E-2</v>
      </c>
      <c r="BM134" s="160">
        <f t="shared" si="19"/>
        <v>8.9136891597777379E-2</v>
      </c>
      <c r="BN134" s="160">
        <f t="shared" si="19"/>
        <v>8.6017100391855172E-2</v>
      </c>
      <c r="BO134" s="160">
        <f t="shared" si="20"/>
        <v>8.3006501878140238E-2</v>
      </c>
      <c r="BP134" s="160">
        <f t="shared" si="20"/>
        <v>8.0101274312405324E-2</v>
      </c>
      <c r="BQ134" s="160">
        <f t="shared" si="20"/>
        <v>7.7297729711471141E-2</v>
      </c>
      <c r="BR134" s="160">
        <f t="shared" si="20"/>
        <v>7.4592309171569643E-2</v>
      </c>
      <c r="BS134" s="160">
        <f t="shared" si="20"/>
        <v>7.1981578350564707E-2</v>
      </c>
      <c r="BT134" s="160">
        <f t="shared" si="20"/>
        <v>6.9462223108294946E-2</v>
      </c>
      <c r="BU134" s="160">
        <f t="shared" si="20"/>
        <v>6.7031045299504627E-2</v>
      </c>
      <c r="BV134" s="160">
        <f t="shared" si="20"/>
        <v>6.4684958714021967E-2</v>
      </c>
      <c r="BW134" s="160">
        <f t="shared" si="20"/>
        <v>6.2420985159031196E-2</v>
      </c>
      <c r="BX134" s="160">
        <f t="shared" si="20"/>
        <v>6.0236250678465102E-2</v>
      </c>
      <c r="BY134" s="160">
        <f t="shared" si="20"/>
        <v>5.8127981904718823E-2</v>
      </c>
      <c r="BZ134" s="160">
        <f t="shared" si="20"/>
        <v>5.6093502538053661E-2</v>
      </c>
      <c r="CA134" s="160">
        <f t="shared" si="20"/>
        <v>5.4130229949221779E-2</v>
      </c>
      <c r="CB134" s="160">
        <f t="shared" si="21"/>
        <v>5.2235671900999016E-2</v>
      </c>
      <c r="CC134" s="160">
        <f t="shared" si="21"/>
        <v>5.0407423384464051E-2</v>
      </c>
      <c r="CD134" s="160">
        <f t="shared" si="21"/>
        <v>4.8643163566007806E-2</v>
      </c>
      <c r="CE134" s="160">
        <f t="shared" si="21"/>
        <v>4.6940652841197535E-2</v>
      </c>
      <c r="CF134" s="160">
        <f t="shared" si="21"/>
        <v>4.5297729991755617E-2</v>
      </c>
      <c r="CG134" s="160">
        <f t="shared" si="21"/>
        <v>4.371230944204417E-2</v>
      </c>
      <c r="CH134" s="160">
        <f t="shared" ref="CB134:DD140" si="23">CH135</f>
        <v>4.2182378611572625E-2</v>
      </c>
      <c r="CI134" s="160">
        <f t="shared" si="23"/>
        <v>4.0705995360167585E-2</v>
      </c>
      <c r="CJ134" s="160">
        <f t="shared" si="23"/>
        <v>3.9281285522561715E-2</v>
      </c>
      <c r="CK134" s="160">
        <f t="shared" si="23"/>
        <v>3.7906440529272056E-2</v>
      </c>
      <c r="CL134" s="160">
        <f t="shared" si="23"/>
        <v>3.6579715110747535E-2</v>
      </c>
      <c r="CM134" s="160">
        <f t="shared" si="23"/>
        <v>3.5299425081871373E-2</v>
      </c>
      <c r="CN134" s="160">
        <f t="shared" si="23"/>
        <v>3.4063945204005873E-2</v>
      </c>
      <c r="CO134" s="160">
        <f t="shared" si="23"/>
        <v>3.2871707121865663E-2</v>
      </c>
      <c r="CP134" s="160">
        <f t="shared" si="23"/>
        <v>3.1721197372600367E-2</v>
      </c>
      <c r="CQ134" s="160">
        <f t="shared" si="23"/>
        <v>3.0610955464559352E-2</v>
      </c>
      <c r="CR134" s="160">
        <f t="shared" si="23"/>
        <v>2.9539572023299772E-2</v>
      </c>
      <c r="CS134" s="160">
        <f t="shared" si="23"/>
        <v>2.8505687002484278E-2</v>
      </c>
      <c r="CT134" s="160">
        <f t="shared" si="23"/>
        <v>2.7507987957397329E-2</v>
      </c>
      <c r="CU134" s="160">
        <f t="shared" si="23"/>
        <v>2.6545208378888421E-2</v>
      </c>
      <c r="CV134" s="160">
        <f t="shared" si="23"/>
        <v>2.5616126085627324E-2</v>
      </c>
      <c r="CW134" s="160">
        <f t="shared" si="23"/>
        <v>2.4719561672630366E-2</v>
      </c>
      <c r="CX134" s="160">
        <f t="shared" si="23"/>
        <v>2.3854377014088303E-2</v>
      </c>
      <c r="CY134" s="160">
        <f t="shared" si="23"/>
        <v>2.3019473818595211E-2</v>
      </c>
      <c r="CZ134" s="160">
        <f t="shared" si="23"/>
        <v>2.2213792234944379E-2</v>
      </c>
      <c r="DA134" s="160">
        <f t="shared" si="23"/>
        <v>2.1436309506721325E-2</v>
      </c>
      <c r="DB134" s="160">
        <f t="shared" si="23"/>
        <v>2.0686038673986079E-2</v>
      </c>
      <c r="DC134" s="160">
        <f t="shared" si="23"/>
        <v>1.9962027320396567E-2</v>
      </c>
      <c r="DD134" s="160">
        <f t="shared" si="23"/>
        <v>0</v>
      </c>
      <c r="DE134" s="160">
        <f t="shared" si="22"/>
        <v>0</v>
      </c>
      <c r="DF134" s="160">
        <f t="shared" si="22"/>
        <v>0</v>
      </c>
    </row>
    <row r="135" spans="2:110" ht="14.5" x14ac:dyDescent="0.35">
      <c r="B135" s="149">
        <v>10</v>
      </c>
      <c r="C135" s="160">
        <f t="shared" si="16"/>
        <v>1</v>
      </c>
      <c r="D135" s="160">
        <f t="shared" si="16"/>
        <v>0.92700000000000005</v>
      </c>
      <c r="E135" s="160">
        <f t="shared" si="16"/>
        <v>0.86535450000000003</v>
      </c>
      <c r="F135" s="160">
        <f t="shared" si="16"/>
        <v>0.81282748185000009</v>
      </c>
      <c r="G135" s="160">
        <f t="shared" si="16"/>
        <v>0.76730914286640006</v>
      </c>
      <c r="H135" s="160">
        <f t="shared" si="16"/>
        <v>0.72687195103734081</v>
      </c>
      <c r="I135" s="160">
        <f t="shared" si="16"/>
        <v>0.69031029190016258</v>
      </c>
      <c r="J135" s="160">
        <f t="shared" si="16"/>
        <v>0.65717539788895474</v>
      </c>
      <c r="K135" s="160">
        <f t="shared" si="16"/>
        <v>0.62707676466564066</v>
      </c>
      <c r="L135" s="160">
        <f t="shared" si="16"/>
        <v>0.59967351004975222</v>
      </c>
      <c r="M135" s="160">
        <f t="shared" si="16"/>
        <v>0.5746071573296726</v>
      </c>
      <c r="N135" s="160">
        <f t="shared" si="16"/>
        <v>0.55156541032075268</v>
      </c>
      <c r="O135" s="160">
        <f t="shared" si="16"/>
        <v>0.53126780322094891</v>
      </c>
      <c r="P135" s="160">
        <f t="shared" si="16"/>
        <v>0.51171714806241797</v>
      </c>
      <c r="Q135" s="160">
        <f t="shared" si="16"/>
        <v>0.49288595701372095</v>
      </c>
      <c r="R135" s="160">
        <f t="shared" si="16"/>
        <v>0.47563494851824073</v>
      </c>
      <c r="S135" s="160">
        <f t="shared" si="17"/>
        <v>0.45898772532010229</v>
      </c>
      <c r="T135" s="160">
        <f t="shared" si="17"/>
        <v>0.44292315493389872</v>
      </c>
      <c r="U135" s="160">
        <f t="shared" si="17"/>
        <v>0.42742084451121226</v>
      </c>
      <c r="V135" s="160">
        <f t="shared" si="17"/>
        <v>0.41246111495331983</v>
      </c>
      <c r="W135" s="160">
        <f t="shared" si="17"/>
        <v>0.39802497592995362</v>
      </c>
      <c r="X135" s="160">
        <f t="shared" si="17"/>
        <v>0.38409410177240522</v>
      </c>
      <c r="Y135" s="160">
        <f t="shared" si="17"/>
        <v>0.370650808210371</v>
      </c>
      <c r="Z135" s="160">
        <f t="shared" si="17"/>
        <v>0.35767802992300801</v>
      </c>
      <c r="AA135" s="160">
        <f t="shared" si="17"/>
        <v>0.34515929887570274</v>
      </c>
      <c r="AB135" s="160">
        <f t="shared" si="17"/>
        <v>0.33307872341505312</v>
      </c>
      <c r="AC135" s="160">
        <f t="shared" si="17"/>
        <v>0.32142096809552623</v>
      </c>
      <c r="AD135" s="160">
        <f t="shared" si="17"/>
        <v>0.31017123421218279</v>
      </c>
      <c r="AE135" s="160">
        <f t="shared" si="17"/>
        <v>0.29931524101475637</v>
      </c>
      <c r="AF135" s="160">
        <f t="shared" si="17"/>
        <v>0.28883920757923986</v>
      </c>
      <c r="AG135" s="160">
        <f t="shared" si="17"/>
        <v>0.27872983531396645</v>
      </c>
      <c r="AH135" s="160">
        <f t="shared" si="17"/>
        <v>0.2689742910779776</v>
      </c>
      <c r="AI135" s="160">
        <f t="shared" si="18"/>
        <v>0.2595601908902484</v>
      </c>
      <c r="AJ135" s="160">
        <f t="shared" si="18"/>
        <v>0.25047558420908972</v>
      </c>
      <c r="AK135" s="160">
        <f t="shared" si="18"/>
        <v>0.24170893876177157</v>
      </c>
      <c r="AL135" s="160">
        <f t="shared" si="18"/>
        <v>0.23324912590510957</v>
      </c>
      <c r="AM135" s="160">
        <f t="shared" si="18"/>
        <v>0.22508540649843073</v>
      </c>
      <c r="AN135" s="160">
        <f t="shared" si="18"/>
        <v>0.21720741727098564</v>
      </c>
      <c r="AO135" s="160">
        <f t="shared" si="18"/>
        <v>0.20960515766650115</v>
      </c>
      <c r="AP135" s="160">
        <f t="shared" si="18"/>
        <v>0.2022689771481736</v>
      </c>
      <c r="AQ135" s="160">
        <f t="shared" si="18"/>
        <v>0.1951895629479875</v>
      </c>
      <c r="AR135" s="160">
        <f t="shared" si="18"/>
        <v>0.18835792824480793</v>
      </c>
      <c r="AS135" s="160">
        <f t="shared" si="18"/>
        <v>0.18176540075623965</v>
      </c>
      <c r="AT135" s="160">
        <f t="shared" si="18"/>
        <v>0.17540361172977126</v>
      </c>
      <c r="AU135" s="160">
        <f t="shared" si="18"/>
        <v>0.16926448531922925</v>
      </c>
      <c r="AV135" s="160">
        <f t="shared" si="18"/>
        <v>0.16334022833305623</v>
      </c>
      <c r="AW135" s="160">
        <f t="shared" si="18"/>
        <v>0.15762332034139925</v>
      </c>
      <c r="AX135" s="160">
        <f t="shared" si="18"/>
        <v>0.15210650412945029</v>
      </c>
      <c r="AY135" s="160">
        <f t="shared" si="19"/>
        <v>0.14678277648491952</v>
      </c>
      <c r="AZ135" s="160">
        <f t="shared" si="19"/>
        <v>0.14164537930794735</v>
      </c>
      <c r="BA135" s="160">
        <f t="shared" si="19"/>
        <v>0.13668779103216919</v>
      </c>
      <c r="BB135" s="160">
        <f t="shared" si="19"/>
        <v>0.13190371834604325</v>
      </c>
      <c r="BC135" s="160">
        <f t="shared" si="19"/>
        <v>0.12728708820393173</v>
      </c>
      <c r="BD135" s="160">
        <f t="shared" si="19"/>
        <v>0.12283204011679411</v>
      </c>
      <c r="BE135" s="160">
        <f t="shared" si="19"/>
        <v>0.11853291871270631</v>
      </c>
      <c r="BF135" s="160">
        <f t="shared" si="19"/>
        <v>0.11438426655776159</v>
      </c>
      <c r="BG135" s="160">
        <f t="shared" si="19"/>
        <v>0.11038081722823993</v>
      </c>
      <c r="BH135" s="160">
        <f t="shared" si="19"/>
        <v>0.10651748862525154</v>
      </c>
      <c r="BI135" s="160">
        <f t="shared" si="19"/>
        <v>0.10278937652336773</v>
      </c>
      <c r="BJ135" s="160">
        <f t="shared" si="19"/>
        <v>9.9191748345049846E-2</v>
      </c>
      <c r="BK135" s="160">
        <f t="shared" si="19"/>
        <v>9.57200371529731E-2</v>
      </c>
      <c r="BL135" s="160">
        <f t="shared" si="19"/>
        <v>9.2369835852619042E-2</v>
      </c>
      <c r="BM135" s="160">
        <f t="shared" si="19"/>
        <v>8.9136891597777379E-2</v>
      </c>
      <c r="BN135" s="160">
        <f t="shared" si="19"/>
        <v>8.6017100391855172E-2</v>
      </c>
      <c r="BO135" s="160">
        <f t="shared" si="20"/>
        <v>8.3006501878140238E-2</v>
      </c>
      <c r="BP135" s="160">
        <f t="shared" si="20"/>
        <v>8.0101274312405324E-2</v>
      </c>
      <c r="BQ135" s="160">
        <f t="shared" si="20"/>
        <v>7.7297729711471141E-2</v>
      </c>
      <c r="BR135" s="160">
        <f t="shared" si="20"/>
        <v>7.4592309171569643E-2</v>
      </c>
      <c r="BS135" s="160">
        <f t="shared" si="20"/>
        <v>7.1981578350564707E-2</v>
      </c>
      <c r="BT135" s="160">
        <f t="shared" si="20"/>
        <v>6.9462223108294946E-2</v>
      </c>
      <c r="BU135" s="160">
        <f t="shared" si="20"/>
        <v>6.7031045299504627E-2</v>
      </c>
      <c r="BV135" s="160">
        <f t="shared" si="20"/>
        <v>6.4684958714021967E-2</v>
      </c>
      <c r="BW135" s="160">
        <f t="shared" si="20"/>
        <v>6.2420985159031196E-2</v>
      </c>
      <c r="BX135" s="160">
        <f t="shared" si="20"/>
        <v>6.0236250678465102E-2</v>
      </c>
      <c r="BY135" s="160">
        <f t="shared" si="20"/>
        <v>5.8127981904718823E-2</v>
      </c>
      <c r="BZ135" s="160">
        <f t="shared" si="20"/>
        <v>5.6093502538053661E-2</v>
      </c>
      <c r="CA135" s="160">
        <f t="shared" si="20"/>
        <v>5.4130229949221779E-2</v>
      </c>
      <c r="CB135" s="160">
        <f t="shared" si="23"/>
        <v>5.2235671900999016E-2</v>
      </c>
      <c r="CC135" s="160">
        <f t="shared" si="23"/>
        <v>5.0407423384464051E-2</v>
      </c>
      <c r="CD135" s="160">
        <f t="shared" si="23"/>
        <v>4.8643163566007806E-2</v>
      </c>
      <c r="CE135" s="160">
        <f t="shared" si="23"/>
        <v>4.6940652841197535E-2</v>
      </c>
      <c r="CF135" s="160">
        <f t="shared" si="23"/>
        <v>4.5297729991755617E-2</v>
      </c>
      <c r="CG135" s="160">
        <f t="shared" si="23"/>
        <v>4.371230944204417E-2</v>
      </c>
      <c r="CH135" s="160">
        <f t="shared" si="23"/>
        <v>4.2182378611572625E-2</v>
      </c>
      <c r="CI135" s="160">
        <f t="shared" si="23"/>
        <v>4.0705995360167585E-2</v>
      </c>
      <c r="CJ135" s="160">
        <f t="shared" si="23"/>
        <v>3.9281285522561715E-2</v>
      </c>
      <c r="CK135" s="160">
        <f t="shared" si="23"/>
        <v>3.7906440529272056E-2</v>
      </c>
      <c r="CL135" s="160">
        <f t="shared" si="23"/>
        <v>3.6579715110747535E-2</v>
      </c>
      <c r="CM135" s="160">
        <f t="shared" si="23"/>
        <v>3.5299425081871373E-2</v>
      </c>
      <c r="CN135" s="160">
        <f t="shared" si="23"/>
        <v>3.4063945204005873E-2</v>
      </c>
      <c r="CO135" s="160">
        <f t="shared" si="23"/>
        <v>3.2871707121865663E-2</v>
      </c>
      <c r="CP135" s="160">
        <f t="shared" si="23"/>
        <v>3.1721197372600367E-2</v>
      </c>
      <c r="CQ135" s="160">
        <f t="shared" si="23"/>
        <v>3.0610955464559352E-2</v>
      </c>
      <c r="CR135" s="160">
        <f t="shared" si="23"/>
        <v>2.9539572023299772E-2</v>
      </c>
      <c r="CS135" s="160">
        <f t="shared" si="23"/>
        <v>2.8505687002484278E-2</v>
      </c>
      <c r="CT135" s="160">
        <f t="shared" si="23"/>
        <v>2.7507987957397329E-2</v>
      </c>
      <c r="CU135" s="160">
        <f t="shared" si="23"/>
        <v>2.6545208378888421E-2</v>
      </c>
      <c r="CV135" s="160">
        <f t="shared" si="23"/>
        <v>2.5616126085627324E-2</v>
      </c>
      <c r="CW135" s="160">
        <f t="shared" si="23"/>
        <v>2.4719561672630366E-2</v>
      </c>
      <c r="CX135" s="160">
        <f t="shared" si="23"/>
        <v>2.3854377014088303E-2</v>
      </c>
      <c r="CY135" s="160">
        <f t="shared" si="23"/>
        <v>2.3019473818595211E-2</v>
      </c>
      <c r="CZ135" s="160">
        <f t="shared" si="23"/>
        <v>2.2213792234944379E-2</v>
      </c>
      <c r="DA135" s="160">
        <f t="shared" si="23"/>
        <v>2.1436309506721325E-2</v>
      </c>
      <c r="DB135" s="160">
        <f t="shared" si="23"/>
        <v>2.0686038673986079E-2</v>
      </c>
      <c r="DC135" s="160">
        <f t="shared" si="23"/>
        <v>1.9962027320396567E-2</v>
      </c>
      <c r="DD135" s="160">
        <f t="shared" si="22"/>
        <v>0</v>
      </c>
      <c r="DE135" s="160">
        <f t="shared" si="22"/>
        <v>0</v>
      </c>
      <c r="DF135" s="160">
        <f t="shared" si="22"/>
        <v>0</v>
      </c>
    </row>
    <row r="136" spans="2:110" ht="14.5" x14ac:dyDescent="0.35">
      <c r="B136" s="149">
        <v>11</v>
      </c>
      <c r="C136" s="160">
        <f t="shared" si="16"/>
        <v>1</v>
      </c>
      <c r="D136" s="160">
        <f t="shared" si="16"/>
        <v>0.92700000000000005</v>
      </c>
      <c r="E136" s="160">
        <f t="shared" si="16"/>
        <v>0.86535450000000003</v>
      </c>
      <c r="F136" s="160">
        <f t="shared" si="16"/>
        <v>0.81282748185000009</v>
      </c>
      <c r="G136" s="160">
        <f t="shared" si="16"/>
        <v>0.76730914286640006</v>
      </c>
      <c r="H136" s="160">
        <f t="shared" si="16"/>
        <v>0.72687195103734081</v>
      </c>
      <c r="I136" s="160">
        <f t="shared" si="16"/>
        <v>0.69031029190016258</v>
      </c>
      <c r="J136" s="160">
        <f t="shared" si="16"/>
        <v>0.65717539788895474</v>
      </c>
      <c r="K136" s="160">
        <f t="shared" si="16"/>
        <v>0.62707676466564066</v>
      </c>
      <c r="L136" s="160">
        <f t="shared" si="16"/>
        <v>0.59967351004975222</v>
      </c>
      <c r="M136" s="160">
        <f t="shared" si="16"/>
        <v>0.5746071573296726</v>
      </c>
      <c r="N136" s="160">
        <f t="shared" si="16"/>
        <v>0.55156541032075268</v>
      </c>
      <c r="O136" s="160">
        <f t="shared" si="16"/>
        <v>0.53126780322094891</v>
      </c>
      <c r="P136" s="160">
        <f t="shared" si="16"/>
        <v>0.51171714806241797</v>
      </c>
      <c r="Q136" s="160">
        <f t="shared" si="16"/>
        <v>0.49288595701372095</v>
      </c>
      <c r="R136" s="160">
        <f t="shared" si="16"/>
        <v>0.47563494851824073</v>
      </c>
      <c r="S136" s="160">
        <f t="shared" si="17"/>
        <v>0.45898772532010229</v>
      </c>
      <c r="T136" s="160">
        <f t="shared" si="17"/>
        <v>0.44292315493389872</v>
      </c>
      <c r="U136" s="160">
        <f t="shared" si="17"/>
        <v>0.42742084451121226</v>
      </c>
      <c r="V136" s="160">
        <f t="shared" si="17"/>
        <v>0.41246111495331983</v>
      </c>
      <c r="W136" s="160">
        <f t="shared" si="17"/>
        <v>0.39802497592995362</v>
      </c>
      <c r="X136" s="160">
        <f t="shared" si="17"/>
        <v>0.38409410177240522</v>
      </c>
      <c r="Y136" s="160">
        <f t="shared" si="17"/>
        <v>0.370650808210371</v>
      </c>
      <c r="Z136" s="160">
        <f t="shared" si="17"/>
        <v>0.35767802992300801</v>
      </c>
      <c r="AA136" s="160">
        <f t="shared" si="17"/>
        <v>0.34515929887570274</v>
      </c>
      <c r="AB136" s="160">
        <f t="shared" si="17"/>
        <v>0.33307872341505312</v>
      </c>
      <c r="AC136" s="160">
        <f t="shared" si="17"/>
        <v>0.32142096809552623</v>
      </c>
      <c r="AD136" s="160">
        <f t="shared" si="17"/>
        <v>0.31017123421218279</v>
      </c>
      <c r="AE136" s="160">
        <f t="shared" si="17"/>
        <v>0.29931524101475637</v>
      </c>
      <c r="AF136" s="160">
        <f t="shared" si="17"/>
        <v>0.28883920757923986</v>
      </c>
      <c r="AG136" s="160">
        <f t="shared" si="17"/>
        <v>0.27872983531396645</v>
      </c>
      <c r="AH136" s="160">
        <f t="shared" si="17"/>
        <v>0.2689742910779776</v>
      </c>
      <c r="AI136" s="160">
        <f t="shared" si="18"/>
        <v>0.2595601908902484</v>
      </c>
      <c r="AJ136" s="160">
        <f t="shared" si="18"/>
        <v>0.25047558420908972</v>
      </c>
      <c r="AK136" s="160">
        <f t="shared" si="18"/>
        <v>0.24170893876177157</v>
      </c>
      <c r="AL136" s="160">
        <f t="shared" si="18"/>
        <v>0.23324912590510957</v>
      </c>
      <c r="AM136" s="160">
        <f t="shared" si="18"/>
        <v>0.22508540649843073</v>
      </c>
      <c r="AN136" s="160">
        <f t="shared" si="18"/>
        <v>0.21720741727098564</v>
      </c>
      <c r="AO136" s="160">
        <f t="shared" si="18"/>
        <v>0.20960515766650115</v>
      </c>
      <c r="AP136" s="160">
        <f t="shared" si="18"/>
        <v>0.2022689771481736</v>
      </c>
      <c r="AQ136" s="160">
        <f t="shared" si="18"/>
        <v>0.1951895629479875</v>
      </c>
      <c r="AR136" s="160">
        <f t="shared" si="18"/>
        <v>0.18835792824480793</v>
      </c>
      <c r="AS136" s="160">
        <f t="shared" si="18"/>
        <v>0.18176540075623965</v>
      </c>
      <c r="AT136" s="160">
        <f t="shared" si="18"/>
        <v>0.17540361172977126</v>
      </c>
      <c r="AU136" s="160">
        <f t="shared" si="18"/>
        <v>0.16926448531922925</v>
      </c>
      <c r="AV136" s="160">
        <f t="shared" si="18"/>
        <v>0.16334022833305623</v>
      </c>
      <c r="AW136" s="160">
        <f t="shared" si="18"/>
        <v>0.15762332034139925</v>
      </c>
      <c r="AX136" s="160">
        <f t="shared" si="18"/>
        <v>0.15210650412945029</v>
      </c>
      <c r="AY136" s="160">
        <f t="shared" si="19"/>
        <v>0.14678277648491952</v>
      </c>
      <c r="AZ136" s="160">
        <f t="shared" si="19"/>
        <v>0.14164537930794735</v>
      </c>
      <c r="BA136" s="160">
        <f t="shared" si="19"/>
        <v>0.13668779103216919</v>
      </c>
      <c r="BB136" s="160">
        <f t="shared" si="19"/>
        <v>0.13190371834604325</v>
      </c>
      <c r="BC136" s="160">
        <f t="shared" si="19"/>
        <v>0.12728708820393173</v>
      </c>
      <c r="BD136" s="160">
        <f t="shared" si="19"/>
        <v>0.12283204011679411</v>
      </c>
      <c r="BE136" s="160">
        <f t="shared" si="19"/>
        <v>0.11853291871270631</v>
      </c>
      <c r="BF136" s="160">
        <f t="shared" si="19"/>
        <v>0.11438426655776159</v>
      </c>
      <c r="BG136" s="160">
        <f t="shared" si="19"/>
        <v>0.11038081722823993</v>
      </c>
      <c r="BH136" s="160">
        <f t="shared" si="19"/>
        <v>0.10651748862525154</v>
      </c>
      <c r="BI136" s="160">
        <f t="shared" si="19"/>
        <v>0.10278937652336773</v>
      </c>
      <c r="BJ136" s="160">
        <f t="shared" si="19"/>
        <v>9.9191748345049846E-2</v>
      </c>
      <c r="BK136" s="160">
        <f t="shared" si="19"/>
        <v>9.57200371529731E-2</v>
      </c>
      <c r="BL136" s="160">
        <f t="shared" si="19"/>
        <v>9.2369835852619042E-2</v>
      </c>
      <c r="BM136" s="160">
        <f t="shared" si="19"/>
        <v>8.9136891597777379E-2</v>
      </c>
      <c r="BN136" s="160">
        <f t="shared" si="19"/>
        <v>8.6017100391855172E-2</v>
      </c>
      <c r="BO136" s="160">
        <f t="shared" si="20"/>
        <v>8.3006501878140238E-2</v>
      </c>
      <c r="BP136" s="160">
        <f t="shared" si="20"/>
        <v>8.0101274312405324E-2</v>
      </c>
      <c r="BQ136" s="160">
        <f t="shared" si="20"/>
        <v>7.7297729711471141E-2</v>
      </c>
      <c r="BR136" s="160">
        <f t="shared" si="20"/>
        <v>7.4592309171569643E-2</v>
      </c>
      <c r="BS136" s="160">
        <f t="shared" si="20"/>
        <v>7.1981578350564707E-2</v>
      </c>
      <c r="BT136" s="160">
        <f t="shared" si="20"/>
        <v>6.9462223108294946E-2</v>
      </c>
      <c r="BU136" s="160">
        <f t="shared" si="20"/>
        <v>6.7031045299504627E-2</v>
      </c>
      <c r="BV136" s="160">
        <f t="shared" si="20"/>
        <v>6.4684958714021967E-2</v>
      </c>
      <c r="BW136" s="160">
        <f t="shared" si="20"/>
        <v>6.2420985159031196E-2</v>
      </c>
      <c r="BX136" s="160">
        <f t="shared" si="20"/>
        <v>6.0236250678465102E-2</v>
      </c>
      <c r="BY136" s="160">
        <f t="shared" si="20"/>
        <v>5.8127981904718823E-2</v>
      </c>
      <c r="BZ136" s="160">
        <f t="shared" si="20"/>
        <v>5.6093502538053661E-2</v>
      </c>
      <c r="CA136" s="160">
        <f t="shared" si="20"/>
        <v>5.4130229949221779E-2</v>
      </c>
      <c r="CB136" s="160">
        <f t="shared" si="23"/>
        <v>5.2235671900999016E-2</v>
      </c>
      <c r="CC136" s="160">
        <f t="shared" si="23"/>
        <v>5.0407423384464051E-2</v>
      </c>
      <c r="CD136" s="160">
        <f t="shared" si="23"/>
        <v>4.8643163566007806E-2</v>
      </c>
      <c r="CE136" s="160">
        <f t="shared" si="23"/>
        <v>4.6940652841197535E-2</v>
      </c>
      <c r="CF136" s="160">
        <f t="shared" si="23"/>
        <v>4.5297729991755617E-2</v>
      </c>
      <c r="CG136" s="160">
        <f t="shared" si="23"/>
        <v>4.371230944204417E-2</v>
      </c>
      <c r="CH136" s="160">
        <f t="shared" si="23"/>
        <v>4.2182378611572625E-2</v>
      </c>
      <c r="CI136" s="160">
        <f t="shared" si="23"/>
        <v>4.0705995360167585E-2</v>
      </c>
      <c r="CJ136" s="160">
        <f t="shared" si="23"/>
        <v>3.9281285522561715E-2</v>
      </c>
      <c r="CK136" s="160">
        <f t="shared" si="23"/>
        <v>3.7906440529272056E-2</v>
      </c>
      <c r="CL136" s="160">
        <f t="shared" si="23"/>
        <v>3.6579715110747535E-2</v>
      </c>
      <c r="CM136" s="160">
        <f t="shared" si="23"/>
        <v>3.5299425081871373E-2</v>
      </c>
      <c r="CN136" s="160">
        <f t="shared" si="23"/>
        <v>3.4063945204005873E-2</v>
      </c>
      <c r="CO136" s="160">
        <f t="shared" si="23"/>
        <v>3.2871707121865663E-2</v>
      </c>
      <c r="CP136" s="160">
        <f t="shared" si="23"/>
        <v>3.1721197372600367E-2</v>
      </c>
      <c r="CQ136" s="160">
        <f t="shared" si="23"/>
        <v>3.0610955464559352E-2</v>
      </c>
      <c r="CR136" s="160">
        <f t="shared" si="23"/>
        <v>2.9539572023299772E-2</v>
      </c>
      <c r="CS136" s="160">
        <f t="shared" si="23"/>
        <v>2.8505687002484278E-2</v>
      </c>
      <c r="CT136" s="160">
        <f t="shared" si="23"/>
        <v>2.7507987957397329E-2</v>
      </c>
      <c r="CU136" s="160">
        <f t="shared" si="23"/>
        <v>2.6545208378888421E-2</v>
      </c>
      <c r="CV136" s="160">
        <f t="shared" si="23"/>
        <v>2.5616126085627324E-2</v>
      </c>
      <c r="CW136" s="160">
        <f t="shared" si="23"/>
        <v>2.4719561672630366E-2</v>
      </c>
      <c r="CX136" s="160">
        <f t="shared" si="23"/>
        <v>2.3854377014088303E-2</v>
      </c>
      <c r="CY136" s="160">
        <f t="shared" si="23"/>
        <v>2.3019473818595211E-2</v>
      </c>
      <c r="CZ136" s="160">
        <f t="shared" si="23"/>
        <v>2.2213792234944379E-2</v>
      </c>
      <c r="DA136" s="160">
        <f t="shared" si="23"/>
        <v>2.1436309506721325E-2</v>
      </c>
      <c r="DB136" s="160">
        <f t="shared" si="23"/>
        <v>2.0686038673986079E-2</v>
      </c>
      <c r="DC136" s="160">
        <f t="shared" si="23"/>
        <v>1.9962027320396567E-2</v>
      </c>
      <c r="DD136" s="160">
        <f t="shared" si="22"/>
        <v>0</v>
      </c>
      <c r="DE136" s="160">
        <f t="shared" si="22"/>
        <v>0</v>
      </c>
      <c r="DF136" s="160">
        <f t="shared" si="22"/>
        <v>0</v>
      </c>
    </row>
    <row r="137" spans="2:110" ht="14.5" x14ac:dyDescent="0.35">
      <c r="B137" s="149">
        <v>12</v>
      </c>
      <c r="C137" s="160">
        <f t="shared" si="16"/>
        <v>1</v>
      </c>
      <c r="D137" s="160">
        <f t="shared" si="16"/>
        <v>0.92700000000000005</v>
      </c>
      <c r="E137" s="160">
        <f t="shared" si="16"/>
        <v>0.86535450000000003</v>
      </c>
      <c r="F137" s="160">
        <f t="shared" si="16"/>
        <v>0.81282748185000009</v>
      </c>
      <c r="G137" s="160">
        <f t="shared" si="16"/>
        <v>0.76730914286640006</v>
      </c>
      <c r="H137" s="160">
        <f t="shared" si="16"/>
        <v>0.72687195103734081</v>
      </c>
      <c r="I137" s="160">
        <f t="shared" si="16"/>
        <v>0.69031029190016258</v>
      </c>
      <c r="J137" s="160">
        <f t="shared" si="16"/>
        <v>0.65717539788895474</v>
      </c>
      <c r="K137" s="160">
        <f t="shared" si="16"/>
        <v>0.62707676466564066</v>
      </c>
      <c r="L137" s="160">
        <f t="shared" si="16"/>
        <v>0.59967351004975222</v>
      </c>
      <c r="M137" s="160">
        <f t="shared" si="16"/>
        <v>0.5746071573296726</v>
      </c>
      <c r="N137" s="160">
        <f t="shared" si="16"/>
        <v>0.55156541032075268</v>
      </c>
      <c r="O137" s="160">
        <f t="shared" si="16"/>
        <v>0.53126780322094891</v>
      </c>
      <c r="P137" s="160">
        <f t="shared" si="16"/>
        <v>0.51171714806241797</v>
      </c>
      <c r="Q137" s="160">
        <f t="shared" si="16"/>
        <v>0.49288595701372095</v>
      </c>
      <c r="R137" s="160">
        <f t="shared" si="16"/>
        <v>0.47563494851824073</v>
      </c>
      <c r="S137" s="160">
        <f t="shared" si="17"/>
        <v>0.45898772532010229</v>
      </c>
      <c r="T137" s="160">
        <f t="shared" si="17"/>
        <v>0.44292315493389872</v>
      </c>
      <c r="U137" s="160">
        <f t="shared" si="17"/>
        <v>0.42742084451121226</v>
      </c>
      <c r="V137" s="160">
        <f t="shared" si="17"/>
        <v>0.41246111495331983</v>
      </c>
      <c r="W137" s="160">
        <f t="shared" si="17"/>
        <v>0.39802497592995362</v>
      </c>
      <c r="X137" s="160">
        <f t="shared" si="17"/>
        <v>0.38409410177240522</v>
      </c>
      <c r="Y137" s="160">
        <f t="shared" si="17"/>
        <v>0.370650808210371</v>
      </c>
      <c r="Z137" s="160">
        <f t="shared" si="17"/>
        <v>0.35767802992300801</v>
      </c>
      <c r="AA137" s="160">
        <f t="shared" si="17"/>
        <v>0.34515929887570274</v>
      </c>
      <c r="AB137" s="160">
        <f t="shared" si="17"/>
        <v>0.33307872341505312</v>
      </c>
      <c r="AC137" s="160">
        <f t="shared" si="17"/>
        <v>0.32142096809552623</v>
      </c>
      <c r="AD137" s="160">
        <f t="shared" si="17"/>
        <v>0.31017123421218279</v>
      </c>
      <c r="AE137" s="160">
        <f t="shared" si="17"/>
        <v>0.29931524101475637</v>
      </c>
      <c r="AF137" s="160">
        <f t="shared" si="17"/>
        <v>0.28883920757923986</v>
      </c>
      <c r="AG137" s="160">
        <f t="shared" si="17"/>
        <v>0.27872983531396645</v>
      </c>
      <c r="AH137" s="160">
        <f t="shared" si="17"/>
        <v>0.2689742910779776</v>
      </c>
      <c r="AI137" s="160">
        <f t="shared" si="18"/>
        <v>0.2595601908902484</v>
      </c>
      <c r="AJ137" s="160">
        <f t="shared" si="18"/>
        <v>0.25047558420908972</v>
      </c>
      <c r="AK137" s="160">
        <f t="shared" si="18"/>
        <v>0.24170893876177157</v>
      </c>
      <c r="AL137" s="160">
        <f t="shared" si="18"/>
        <v>0.23324912590510957</v>
      </c>
      <c r="AM137" s="160">
        <f t="shared" si="18"/>
        <v>0.22508540649843073</v>
      </c>
      <c r="AN137" s="160">
        <f t="shared" si="18"/>
        <v>0.21720741727098564</v>
      </c>
      <c r="AO137" s="160">
        <f t="shared" si="18"/>
        <v>0.20960515766650115</v>
      </c>
      <c r="AP137" s="160">
        <f t="shared" si="18"/>
        <v>0.2022689771481736</v>
      </c>
      <c r="AQ137" s="160">
        <f t="shared" si="18"/>
        <v>0.1951895629479875</v>
      </c>
      <c r="AR137" s="160">
        <f t="shared" si="18"/>
        <v>0.18835792824480793</v>
      </c>
      <c r="AS137" s="160">
        <f t="shared" si="18"/>
        <v>0.18176540075623965</v>
      </c>
      <c r="AT137" s="160">
        <f t="shared" si="18"/>
        <v>0.17540361172977126</v>
      </c>
      <c r="AU137" s="160">
        <f t="shared" si="18"/>
        <v>0.16926448531922925</v>
      </c>
      <c r="AV137" s="160">
        <f t="shared" si="18"/>
        <v>0.16334022833305623</v>
      </c>
      <c r="AW137" s="160">
        <f t="shared" si="18"/>
        <v>0.15762332034139925</v>
      </c>
      <c r="AX137" s="160">
        <f t="shared" si="18"/>
        <v>0.15210650412945029</v>
      </c>
      <c r="AY137" s="160">
        <f t="shared" si="19"/>
        <v>0.14678277648491952</v>
      </c>
      <c r="AZ137" s="160">
        <f t="shared" si="19"/>
        <v>0.14164537930794735</v>
      </c>
      <c r="BA137" s="160">
        <f t="shared" si="19"/>
        <v>0.13668779103216919</v>
      </c>
      <c r="BB137" s="160">
        <f t="shared" si="19"/>
        <v>0.13190371834604325</v>
      </c>
      <c r="BC137" s="160">
        <f t="shared" si="19"/>
        <v>0.12728708820393173</v>
      </c>
      <c r="BD137" s="160">
        <f t="shared" si="19"/>
        <v>0.12283204011679411</v>
      </c>
      <c r="BE137" s="160">
        <f t="shared" si="19"/>
        <v>0.11853291871270631</v>
      </c>
      <c r="BF137" s="160">
        <f t="shared" si="19"/>
        <v>0.11438426655776159</v>
      </c>
      <c r="BG137" s="160">
        <f t="shared" si="19"/>
        <v>0.11038081722823993</v>
      </c>
      <c r="BH137" s="160">
        <f t="shared" si="19"/>
        <v>0.10651748862525154</v>
      </c>
      <c r="BI137" s="160">
        <f t="shared" si="19"/>
        <v>0.10278937652336773</v>
      </c>
      <c r="BJ137" s="160">
        <f t="shared" si="19"/>
        <v>9.9191748345049846E-2</v>
      </c>
      <c r="BK137" s="160">
        <f t="shared" si="19"/>
        <v>9.57200371529731E-2</v>
      </c>
      <c r="BL137" s="160">
        <f t="shared" si="19"/>
        <v>9.2369835852619042E-2</v>
      </c>
      <c r="BM137" s="160">
        <f t="shared" si="19"/>
        <v>8.9136891597777379E-2</v>
      </c>
      <c r="BN137" s="160">
        <f t="shared" si="19"/>
        <v>8.6017100391855172E-2</v>
      </c>
      <c r="BO137" s="160">
        <f t="shared" si="20"/>
        <v>8.3006501878140238E-2</v>
      </c>
      <c r="BP137" s="160">
        <f t="shared" si="20"/>
        <v>8.0101274312405324E-2</v>
      </c>
      <c r="BQ137" s="160">
        <f t="shared" si="20"/>
        <v>7.7297729711471141E-2</v>
      </c>
      <c r="BR137" s="160">
        <f t="shared" si="20"/>
        <v>7.4592309171569643E-2</v>
      </c>
      <c r="BS137" s="160">
        <f t="shared" si="20"/>
        <v>7.1981578350564707E-2</v>
      </c>
      <c r="BT137" s="160">
        <f t="shared" si="20"/>
        <v>6.9462223108294946E-2</v>
      </c>
      <c r="BU137" s="160">
        <f t="shared" si="20"/>
        <v>6.7031045299504627E-2</v>
      </c>
      <c r="BV137" s="160">
        <f t="shared" si="20"/>
        <v>6.4684958714021967E-2</v>
      </c>
      <c r="BW137" s="160">
        <f t="shared" si="20"/>
        <v>6.2420985159031196E-2</v>
      </c>
      <c r="BX137" s="160">
        <f t="shared" si="20"/>
        <v>6.0236250678465102E-2</v>
      </c>
      <c r="BY137" s="160">
        <f t="shared" si="20"/>
        <v>5.8127981904718823E-2</v>
      </c>
      <c r="BZ137" s="160">
        <f t="shared" si="20"/>
        <v>5.6093502538053661E-2</v>
      </c>
      <c r="CA137" s="160">
        <f t="shared" si="20"/>
        <v>5.4130229949221779E-2</v>
      </c>
      <c r="CB137" s="160">
        <f t="shared" si="23"/>
        <v>5.2235671900999016E-2</v>
      </c>
      <c r="CC137" s="160">
        <f t="shared" si="23"/>
        <v>5.0407423384464051E-2</v>
      </c>
      <c r="CD137" s="160">
        <f t="shared" si="23"/>
        <v>4.8643163566007806E-2</v>
      </c>
      <c r="CE137" s="160">
        <f t="shared" si="23"/>
        <v>4.6940652841197535E-2</v>
      </c>
      <c r="CF137" s="160">
        <f t="shared" si="23"/>
        <v>4.5297729991755617E-2</v>
      </c>
      <c r="CG137" s="160">
        <f t="shared" si="23"/>
        <v>4.371230944204417E-2</v>
      </c>
      <c r="CH137" s="160">
        <f t="shared" si="23"/>
        <v>4.2182378611572625E-2</v>
      </c>
      <c r="CI137" s="160">
        <f t="shared" si="23"/>
        <v>4.0705995360167585E-2</v>
      </c>
      <c r="CJ137" s="160">
        <f t="shared" si="23"/>
        <v>3.9281285522561715E-2</v>
      </c>
      <c r="CK137" s="160">
        <f t="shared" si="23"/>
        <v>3.7906440529272056E-2</v>
      </c>
      <c r="CL137" s="160">
        <f t="shared" si="23"/>
        <v>3.6579715110747535E-2</v>
      </c>
      <c r="CM137" s="160">
        <f t="shared" si="23"/>
        <v>3.5299425081871373E-2</v>
      </c>
      <c r="CN137" s="160">
        <f t="shared" si="23"/>
        <v>3.4063945204005873E-2</v>
      </c>
      <c r="CO137" s="160">
        <f t="shared" si="23"/>
        <v>3.2871707121865663E-2</v>
      </c>
      <c r="CP137" s="160">
        <f t="shared" si="23"/>
        <v>3.1721197372600367E-2</v>
      </c>
      <c r="CQ137" s="160">
        <f t="shared" si="23"/>
        <v>3.0610955464559352E-2</v>
      </c>
      <c r="CR137" s="160">
        <f t="shared" si="23"/>
        <v>2.9539572023299772E-2</v>
      </c>
      <c r="CS137" s="160">
        <f t="shared" si="23"/>
        <v>2.8505687002484278E-2</v>
      </c>
      <c r="CT137" s="160">
        <f t="shared" si="23"/>
        <v>2.7507987957397329E-2</v>
      </c>
      <c r="CU137" s="160">
        <f t="shared" si="23"/>
        <v>2.6545208378888421E-2</v>
      </c>
      <c r="CV137" s="160">
        <f t="shared" si="23"/>
        <v>2.5616126085627324E-2</v>
      </c>
      <c r="CW137" s="160">
        <f t="shared" si="23"/>
        <v>2.4719561672630366E-2</v>
      </c>
      <c r="CX137" s="160">
        <f t="shared" si="23"/>
        <v>2.3854377014088303E-2</v>
      </c>
      <c r="CY137" s="160">
        <f t="shared" si="23"/>
        <v>2.3019473818595211E-2</v>
      </c>
      <c r="CZ137" s="160">
        <f t="shared" si="23"/>
        <v>2.2213792234944379E-2</v>
      </c>
      <c r="DA137" s="160">
        <f t="shared" si="23"/>
        <v>2.1436309506721325E-2</v>
      </c>
      <c r="DB137" s="160">
        <f t="shared" si="23"/>
        <v>2.0686038673986079E-2</v>
      </c>
      <c r="DC137" s="160">
        <f t="shared" si="23"/>
        <v>1.9962027320396567E-2</v>
      </c>
      <c r="DD137" s="160">
        <f t="shared" si="22"/>
        <v>0</v>
      </c>
      <c r="DE137" s="160">
        <f t="shared" si="22"/>
        <v>0</v>
      </c>
      <c r="DF137" s="160">
        <f t="shared" si="22"/>
        <v>0</v>
      </c>
    </row>
    <row r="138" spans="2:110" ht="14.5" x14ac:dyDescent="0.35">
      <c r="B138" s="149">
        <v>13</v>
      </c>
      <c r="C138" s="160">
        <f t="shared" si="16"/>
        <v>1</v>
      </c>
      <c r="D138" s="160">
        <f t="shared" si="16"/>
        <v>0.92700000000000005</v>
      </c>
      <c r="E138" s="160">
        <f t="shared" si="16"/>
        <v>0.86535450000000003</v>
      </c>
      <c r="F138" s="160">
        <f t="shared" si="16"/>
        <v>0.81282748185000009</v>
      </c>
      <c r="G138" s="160">
        <f t="shared" si="16"/>
        <v>0.76730914286640006</v>
      </c>
      <c r="H138" s="160">
        <f t="shared" si="16"/>
        <v>0.72687195103734081</v>
      </c>
      <c r="I138" s="160">
        <f t="shared" si="16"/>
        <v>0.69031029190016258</v>
      </c>
      <c r="J138" s="160">
        <f t="shared" si="16"/>
        <v>0.65717539788895474</v>
      </c>
      <c r="K138" s="160">
        <f t="shared" si="16"/>
        <v>0.62707676466564066</v>
      </c>
      <c r="L138" s="160">
        <f t="shared" si="16"/>
        <v>0.59967351004975222</v>
      </c>
      <c r="M138" s="160">
        <f t="shared" si="16"/>
        <v>0.5746071573296726</v>
      </c>
      <c r="N138" s="160">
        <f t="shared" si="16"/>
        <v>0.55156541032075268</v>
      </c>
      <c r="O138" s="160">
        <f t="shared" si="16"/>
        <v>0.53126780322094891</v>
      </c>
      <c r="P138" s="160">
        <f t="shared" si="16"/>
        <v>0.51171714806241797</v>
      </c>
      <c r="Q138" s="160">
        <f t="shared" si="16"/>
        <v>0.49288595701372095</v>
      </c>
      <c r="R138" s="160">
        <f t="shared" si="16"/>
        <v>0.47563494851824073</v>
      </c>
      <c r="S138" s="160">
        <f t="shared" si="17"/>
        <v>0.45898772532010229</v>
      </c>
      <c r="T138" s="160">
        <f t="shared" si="17"/>
        <v>0.44292315493389872</v>
      </c>
      <c r="U138" s="160">
        <f t="shared" si="17"/>
        <v>0.42742084451121226</v>
      </c>
      <c r="V138" s="160">
        <f t="shared" si="17"/>
        <v>0.41246111495331983</v>
      </c>
      <c r="W138" s="160">
        <f t="shared" si="17"/>
        <v>0.39802497592995362</v>
      </c>
      <c r="X138" s="160">
        <f t="shared" si="17"/>
        <v>0.38409410177240522</v>
      </c>
      <c r="Y138" s="160">
        <f t="shared" si="17"/>
        <v>0.370650808210371</v>
      </c>
      <c r="Z138" s="160">
        <f t="shared" si="17"/>
        <v>0.35767802992300801</v>
      </c>
      <c r="AA138" s="160">
        <f t="shared" si="17"/>
        <v>0.34515929887570274</v>
      </c>
      <c r="AB138" s="160">
        <f t="shared" si="17"/>
        <v>0.33307872341505312</v>
      </c>
      <c r="AC138" s="160">
        <f t="shared" si="17"/>
        <v>0.32142096809552623</v>
      </c>
      <c r="AD138" s="160">
        <f t="shared" si="17"/>
        <v>0.31017123421218279</v>
      </c>
      <c r="AE138" s="160">
        <f t="shared" si="17"/>
        <v>0.29931524101475637</v>
      </c>
      <c r="AF138" s="160">
        <f t="shared" si="17"/>
        <v>0.28883920757923986</v>
      </c>
      <c r="AG138" s="160">
        <f t="shared" si="17"/>
        <v>0.27872983531396645</v>
      </c>
      <c r="AH138" s="160">
        <f t="shared" si="17"/>
        <v>0.2689742910779776</v>
      </c>
      <c r="AI138" s="160">
        <f t="shared" si="18"/>
        <v>0.2595601908902484</v>
      </c>
      <c r="AJ138" s="160">
        <f t="shared" si="18"/>
        <v>0.25047558420908972</v>
      </c>
      <c r="AK138" s="160">
        <f t="shared" si="18"/>
        <v>0.24170893876177157</v>
      </c>
      <c r="AL138" s="160">
        <f t="shared" si="18"/>
        <v>0.23324912590510957</v>
      </c>
      <c r="AM138" s="160">
        <f t="shared" si="18"/>
        <v>0.22508540649843073</v>
      </c>
      <c r="AN138" s="160">
        <f t="shared" si="18"/>
        <v>0.21720741727098564</v>
      </c>
      <c r="AO138" s="160">
        <f t="shared" si="18"/>
        <v>0.20960515766650115</v>
      </c>
      <c r="AP138" s="160">
        <f t="shared" si="18"/>
        <v>0.2022689771481736</v>
      </c>
      <c r="AQ138" s="160">
        <f t="shared" si="18"/>
        <v>0.1951895629479875</v>
      </c>
      <c r="AR138" s="160">
        <f t="shared" si="18"/>
        <v>0.18835792824480793</v>
      </c>
      <c r="AS138" s="160">
        <f t="shared" si="18"/>
        <v>0.18176540075623965</v>
      </c>
      <c r="AT138" s="160">
        <f t="shared" si="18"/>
        <v>0.17540361172977126</v>
      </c>
      <c r="AU138" s="160">
        <f t="shared" si="18"/>
        <v>0.16926448531922925</v>
      </c>
      <c r="AV138" s="160">
        <f t="shared" si="18"/>
        <v>0.16334022833305623</v>
      </c>
      <c r="AW138" s="160">
        <f t="shared" si="18"/>
        <v>0.15762332034139925</v>
      </c>
      <c r="AX138" s="160">
        <f t="shared" si="18"/>
        <v>0.15210650412945029</v>
      </c>
      <c r="AY138" s="160">
        <f t="shared" si="19"/>
        <v>0.14678277648491952</v>
      </c>
      <c r="AZ138" s="160">
        <f t="shared" si="19"/>
        <v>0.14164537930794735</v>
      </c>
      <c r="BA138" s="160">
        <f t="shared" si="19"/>
        <v>0.13668779103216919</v>
      </c>
      <c r="BB138" s="160">
        <f t="shared" si="19"/>
        <v>0.13190371834604325</v>
      </c>
      <c r="BC138" s="160">
        <f t="shared" si="19"/>
        <v>0.12728708820393173</v>
      </c>
      <c r="BD138" s="160">
        <f t="shared" si="19"/>
        <v>0.12283204011679411</v>
      </c>
      <c r="BE138" s="160">
        <f t="shared" si="19"/>
        <v>0.11853291871270631</v>
      </c>
      <c r="BF138" s="160">
        <f t="shared" si="19"/>
        <v>0.11438426655776159</v>
      </c>
      <c r="BG138" s="160">
        <f t="shared" si="19"/>
        <v>0.11038081722823993</v>
      </c>
      <c r="BH138" s="160">
        <f t="shared" si="19"/>
        <v>0.10651748862525154</v>
      </c>
      <c r="BI138" s="160">
        <f t="shared" si="19"/>
        <v>0.10278937652336773</v>
      </c>
      <c r="BJ138" s="160">
        <f t="shared" si="19"/>
        <v>9.9191748345049846E-2</v>
      </c>
      <c r="BK138" s="160">
        <f t="shared" si="19"/>
        <v>9.57200371529731E-2</v>
      </c>
      <c r="BL138" s="160">
        <f t="shared" si="19"/>
        <v>9.2369835852619042E-2</v>
      </c>
      <c r="BM138" s="160">
        <f t="shared" si="19"/>
        <v>8.9136891597777379E-2</v>
      </c>
      <c r="BN138" s="160">
        <f t="shared" si="19"/>
        <v>8.6017100391855172E-2</v>
      </c>
      <c r="BO138" s="160">
        <f t="shared" si="20"/>
        <v>8.3006501878140238E-2</v>
      </c>
      <c r="BP138" s="160">
        <f t="shared" si="20"/>
        <v>8.0101274312405324E-2</v>
      </c>
      <c r="BQ138" s="160">
        <f t="shared" si="20"/>
        <v>7.7297729711471141E-2</v>
      </c>
      <c r="BR138" s="160">
        <f t="shared" si="20"/>
        <v>7.4592309171569643E-2</v>
      </c>
      <c r="BS138" s="160">
        <f t="shared" si="20"/>
        <v>7.1981578350564707E-2</v>
      </c>
      <c r="BT138" s="160">
        <f t="shared" si="20"/>
        <v>6.9462223108294946E-2</v>
      </c>
      <c r="BU138" s="160">
        <f t="shared" si="20"/>
        <v>6.7031045299504627E-2</v>
      </c>
      <c r="BV138" s="160">
        <f t="shared" si="20"/>
        <v>6.4684958714021967E-2</v>
      </c>
      <c r="BW138" s="160">
        <f t="shared" si="20"/>
        <v>6.2420985159031196E-2</v>
      </c>
      <c r="BX138" s="160">
        <f t="shared" si="20"/>
        <v>6.0236250678465102E-2</v>
      </c>
      <c r="BY138" s="160">
        <f t="shared" si="20"/>
        <v>5.8127981904718823E-2</v>
      </c>
      <c r="BZ138" s="160">
        <f t="shared" si="20"/>
        <v>5.6093502538053661E-2</v>
      </c>
      <c r="CA138" s="160">
        <f t="shared" si="20"/>
        <v>5.4130229949221779E-2</v>
      </c>
      <c r="CB138" s="160">
        <f t="shared" si="23"/>
        <v>5.2235671900999016E-2</v>
      </c>
      <c r="CC138" s="160">
        <f t="shared" si="23"/>
        <v>5.0407423384464051E-2</v>
      </c>
      <c r="CD138" s="160">
        <f t="shared" si="23"/>
        <v>4.8643163566007806E-2</v>
      </c>
      <c r="CE138" s="160">
        <f t="shared" si="23"/>
        <v>4.6940652841197535E-2</v>
      </c>
      <c r="CF138" s="160">
        <f t="shared" si="23"/>
        <v>4.5297729991755617E-2</v>
      </c>
      <c r="CG138" s="160">
        <f t="shared" si="23"/>
        <v>4.371230944204417E-2</v>
      </c>
      <c r="CH138" s="160">
        <f t="shared" si="23"/>
        <v>4.2182378611572625E-2</v>
      </c>
      <c r="CI138" s="160">
        <f t="shared" si="23"/>
        <v>4.0705995360167585E-2</v>
      </c>
      <c r="CJ138" s="160">
        <f t="shared" si="23"/>
        <v>3.9281285522561715E-2</v>
      </c>
      <c r="CK138" s="160">
        <f t="shared" si="23"/>
        <v>3.7906440529272056E-2</v>
      </c>
      <c r="CL138" s="160">
        <f t="shared" si="23"/>
        <v>3.6579715110747535E-2</v>
      </c>
      <c r="CM138" s="160">
        <f t="shared" si="23"/>
        <v>3.5299425081871373E-2</v>
      </c>
      <c r="CN138" s="160">
        <f t="shared" si="23"/>
        <v>3.4063945204005873E-2</v>
      </c>
      <c r="CO138" s="160">
        <f t="shared" si="23"/>
        <v>3.2871707121865663E-2</v>
      </c>
      <c r="CP138" s="160">
        <f t="shared" si="23"/>
        <v>3.1721197372600367E-2</v>
      </c>
      <c r="CQ138" s="160">
        <f t="shared" si="23"/>
        <v>3.0610955464559352E-2</v>
      </c>
      <c r="CR138" s="160">
        <f t="shared" si="23"/>
        <v>2.9539572023299772E-2</v>
      </c>
      <c r="CS138" s="160">
        <f t="shared" si="23"/>
        <v>2.8505687002484278E-2</v>
      </c>
      <c r="CT138" s="160">
        <f t="shared" si="23"/>
        <v>2.7507987957397329E-2</v>
      </c>
      <c r="CU138" s="160">
        <f t="shared" si="23"/>
        <v>2.6545208378888421E-2</v>
      </c>
      <c r="CV138" s="160">
        <f t="shared" si="23"/>
        <v>2.5616126085627324E-2</v>
      </c>
      <c r="CW138" s="160">
        <f t="shared" si="23"/>
        <v>2.4719561672630366E-2</v>
      </c>
      <c r="CX138" s="160">
        <f t="shared" si="23"/>
        <v>2.3854377014088303E-2</v>
      </c>
      <c r="CY138" s="160">
        <f t="shared" si="23"/>
        <v>2.3019473818595211E-2</v>
      </c>
      <c r="CZ138" s="160">
        <f t="shared" si="23"/>
        <v>2.2213792234944379E-2</v>
      </c>
      <c r="DA138" s="160">
        <f t="shared" si="23"/>
        <v>2.1436309506721325E-2</v>
      </c>
      <c r="DB138" s="160">
        <f t="shared" si="23"/>
        <v>2.0686038673986079E-2</v>
      </c>
      <c r="DC138" s="160">
        <f t="shared" si="23"/>
        <v>1.9962027320396567E-2</v>
      </c>
      <c r="DD138" s="160">
        <f t="shared" si="22"/>
        <v>0</v>
      </c>
      <c r="DE138" s="160">
        <f t="shared" si="22"/>
        <v>0</v>
      </c>
      <c r="DF138" s="160">
        <f t="shared" si="22"/>
        <v>0</v>
      </c>
    </row>
    <row r="139" spans="2:110" ht="14.5" x14ac:dyDescent="0.35">
      <c r="B139" s="149">
        <v>14</v>
      </c>
      <c r="C139" s="160">
        <f t="shared" si="16"/>
        <v>1</v>
      </c>
      <c r="D139" s="160">
        <f t="shared" si="16"/>
        <v>0.92700000000000005</v>
      </c>
      <c r="E139" s="160">
        <f t="shared" si="16"/>
        <v>0.86535450000000003</v>
      </c>
      <c r="F139" s="160">
        <f t="shared" si="16"/>
        <v>0.81282748185000009</v>
      </c>
      <c r="G139" s="160">
        <f t="shared" si="16"/>
        <v>0.76730914286640006</v>
      </c>
      <c r="H139" s="160">
        <f t="shared" si="16"/>
        <v>0.72687195103734081</v>
      </c>
      <c r="I139" s="160">
        <f t="shared" si="16"/>
        <v>0.69031029190016258</v>
      </c>
      <c r="J139" s="160">
        <f t="shared" si="16"/>
        <v>0.65717539788895474</v>
      </c>
      <c r="K139" s="160">
        <f t="shared" si="16"/>
        <v>0.62707676466564066</v>
      </c>
      <c r="L139" s="160">
        <f t="shared" si="16"/>
        <v>0.59967351004975222</v>
      </c>
      <c r="M139" s="160">
        <f t="shared" si="16"/>
        <v>0.5746071573296726</v>
      </c>
      <c r="N139" s="160">
        <f t="shared" si="16"/>
        <v>0.55156541032075268</v>
      </c>
      <c r="O139" s="160">
        <f t="shared" si="16"/>
        <v>0.53126780322094891</v>
      </c>
      <c r="P139" s="160">
        <f t="shared" si="16"/>
        <v>0.51171714806241797</v>
      </c>
      <c r="Q139" s="160">
        <f t="shared" si="16"/>
        <v>0.49288595701372095</v>
      </c>
      <c r="R139" s="160">
        <f t="shared" si="16"/>
        <v>0.47563494851824073</v>
      </c>
      <c r="S139" s="160">
        <f t="shared" si="17"/>
        <v>0.45898772532010229</v>
      </c>
      <c r="T139" s="160">
        <f t="shared" si="17"/>
        <v>0.44292315493389872</v>
      </c>
      <c r="U139" s="160">
        <f t="shared" si="17"/>
        <v>0.42742084451121226</v>
      </c>
      <c r="V139" s="160">
        <f t="shared" si="17"/>
        <v>0.41246111495331983</v>
      </c>
      <c r="W139" s="160">
        <f t="shared" si="17"/>
        <v>0.39802497592995362</v>
      </c>
      <c r="X139" s="160">
        <f t="shared" si="17"/>
        <v>0.38409410177240522</v>
      </c>
      <c r="Y139" s="160">
        <f t="shared" si="17"/>
        <v>0.370650808210371</v>
      </c>
      <c r="Z139" s="160">
        <f t="shared" si="17"/>
        <v>0.35767802992300801</v>
      </c>
      <c r="AA139" s="160">
        <f t="shared" si="17"/>
        <v>0.34515929887570274</v>
      </c>
      <c r="AB139" s="160">
        <f t="shared" si="17"/>
        <v>0.33307872341505312</v>
      </c>
      <c r="AC139" s="160">
        <f t="shared" si="17"/>
        <v>0.32142096809552623</v>
      </c>
      <c r="AD139" s="160">
        <f t="shared" si="17"/>
        <v>0.31017123421218279</v>
      </c>
      <c r="AE139" s="160">
        <f t="shared" si="17"/>
        <v>0.29931524101475637</v>
      </c>
      <c r="AF139" s="160">
        <f t="shared" si="17"/>
        <v>0.28883920757923986</v>
      </c>
      <c r="AG139" s="160">
        <f t="shared" si="17"/>
        <v>0.27872983531396645</v>
      </c>
      <c r="AH139" s="160">
        <f t="shared" si="17"/>
        <v>0.2689742910779776</v>
      </c>
      <c r="AI139" s="160">
        <f t="shared" si="18"/>
        <v>0.2595601908902484</v>
      </c>
      <c r="AJ139" s="160">
        <f t="shared" si="18"/>
        <v>0.25047558420908972</v>
      </c>
      <c r="AK139" s="160">
        <f t="shared" si="18"/>
        <v>0.24170893876177157</v>
      </c>
      <c r="AL139" s="160">
        <f t="shared" si="18"/>
        <v>0.23324912590510957</v>
      </c>
      <c r="AM139" s="160">
        <f t="shared" si="18"/>
        <v>0.22508540649843073</v>
      </c>
      <c r="AN139" s="160">
        <f t="shared" si="18"/>
        <v>0.21720741727098564</v>
      </c>
      <c r="AO139" s="160">
        <f t="shared" si="18"/>
        <v>0.20960515766650115</v>
      </c>
      <c r="AP139" s="160">
        <f t="shared" si="18"/>
        <v>0.2022689771481736</v>
      </c>
      <c r="AQ139" s="160">
        <f t="shared" si="18"/>
        <v>0.1951895629479875</v>
      </c>
      <c r="AR139" s="160">
        <f t="shared" si="18"/>
        <v>0.18835792824480793</v>
      </c>
      <c r="AS139" s="160">
        <f t="shared" si="18"/>
        <v>0.18176540075623965</v>
      </c>
      <c r="AT139" s="160">
        <f t="shared" si="18"/>
        <v>0.17540361172977126</v>
      </c>
      <c r="AU139" s="160">
        <f t="shared" si="18"/>
        <v>0.16926448531922925</v>
      </c>
      <c r="AV139" s="160">
        <f t="shared" si="18"/>
        <v>0.16334022833305623</v>
      </c>
      <c r="AW139" s="160">
        <f t="shared" si="18"/>
        <v>0.15762332034139925</v>
      </c>
      <c r="AX139" s="160">
        <f t="shared" si="18"/>
        <v>0.15210650412945029</v>
      </c>
      <c r="AY139" s="160">
        <f t="shared" si="19"/>
        <v>0.14678277648491952</v>
      </c>
      <c r="AZ139" s="160">
        <f t="shared" si="19"/>
        <v>0.14164537930794735</v>
      </c>
      <c r="BA139" s="160">
        <f t="shared" si="19"/>
        <v>0.13668779103216919</v>
      </c>
      <c r="BB139" s="160">
        <f t="shared" si="19"/>
        <v>0.13190371834604325</v>
      </c>
      <c r="BC139" s="160">
        <f t="shared" si="19"/>
        <v>0.12728708820393173</v>
      </c>
      <c r="BD139" s="160">
        <f t="shared" si="19"/>
        <v>0.12283204011679411</v>
      </c>
      <c r="BE139" s="160">
        <f t="shared" si="19"/>
        <v>0.11853291871270631</v>
      </c>
      <c r="BF139" s="160">
        <f t="shared" si="19"/>
        <v>0.11438426655776159</v>
      </c>
      <c r="BG139" s="160">
        <f t="shared" si="19"/>
        <v>0.11038081722823993</v>
      </c>
      <c r="BH139" s="160">
        <f t="shared" si="19"/>
        <v>0.10651748862525154</v>
      </c>
      <c r="BI139" s="160">
        <f t="shared" si="19"/>
        <v>0.10278937652336773</v>
      </c>
      <c r="BJ139" s="160">
        <f t="shared" si="19"/>
        <v>9.9191748345049846E-2</v>
      </c>
      <c r="BK139" s="160">
        <f t="shared" si="19"/>
        <v>9.57200371529731E-2</v>
      </c>
      <c r="BL139" s="160">
        <f t="shared" si="19"/>
        <v>9.2369835852619042E-2</v>
      </c>
      <c r="BM139" s="160">
        <f t="shared" si="19"/>
        <v>8.9136891597777379E-2</v>
      </c>
      <c r="BN139" s="160">
        <f t="shared" si="19"/>
        <v>8.6017100391855172E-2</v>
      </c>
      <c r="BO139" s="160">
        <f t="shared" si="20"/>
        <v>8.3006501878140238E-2</v>
      </c>
      <c r="BP139" s="160">
        <f t="shared" si="20"/>
        <v>8.0101274312405324E-2</v>
      </c>
      <c r="BQ139" s="160">
        <f t="shared" si="20"/>
        <v>7.7297729711471141E-2</v>
      </c>
      <c r="BR139" s="160">
        <f t="shared" si="20"/>
        <v>7.4592309171569643E-2</v>
      </c>
      <c r="BS139" s="160">
        <f t="shared" si="20"/>
        <v>7.1981578350564707E-2</v>
      </c>
      <c r="BT139" s="160">
        <f t="shared" si="20"/>
        <v>6.9462223108294946E-2</v>
      </c>
      <c r="BU139" s="160">
        <f t="shared" si="20"/>
        <v>6.7031045299504627E-2</v>
      </c>
      <c r="BV139" s="160">
        <f t="shared" si="20"/>
        <v>6.4684958714021967E-2</v>
      </c>
      <c r="BW139" s="160">
        <f t="shared" si="20"/>
        <v>6.2420985159031196E-2</v>
      </c>
      <c r="BX139" s="160">
        <f t="shared" si="20"/>
        <v>6.0236250678465102E-2</v>
      </c>
      <c r="BY139" s="160">
        <f t="shared" si="20"/>
        <v>5.8127981904718823E-2</v>
      </c>
      <c r="BZ139" s="160">
        <f t="shared" si="20"/>
        <v>5.6093502538053661E-2</v>
      </c>
      <c r="CA139" s="160">
        <f t="shared" si="20"/>
        <v>5.4130229949221779E-2</v>
      </c>
      <c r="CB139" s="160">
        <f t="shared" si="23"/>
        <v>5.2235671900999016E-2</v>
      </c>
      <c r="CC139" s="160">
        <f t="shared" si="23"/>
        <v>5.0407423384464051E-2</v>
      </c>
      <c r="CD139" s="160">
        <f t="shared" si="23"/>
        <v>4.8643163566007806E-2</v>
      </c>
      <c r="CE139" s="160">
        <f t="shared" si="23"/>
        <v>4.6940652841197535E-2</v>
      </c>
      <c r="CF139" s="160">
        <f t="shared" si="23"/>
        <v>4.5297729991755617E-2</v>
      </c>
      <c r="CG139" s="160">
        <f t="shared" si="23"/>
        <v>4.371230944204417E-2</v>
      </c>
      <c r="CH139" s="160">
        <f t="shared" si="23"/>
        <v>4.2182378611572625E-2</v>
      </c>
      <c r="CI139" s="160">
        <f t="shared" si="23"/>
        <v>4.0705995360167585E-2</v>
      </c>
      <c r="CJ139" s="160">
        <f t="shared" si="23"/>
        <v>3.9281285522561715E-2</v>
      </c>
      <c r="CK139" s="160">
        <f t="shared" si="23"/>
        <v>3.7906440529272056E-2</v>
      </c>
      <c r="CL139" s="160">
        <f t="shared" si="23"/>
        <v>3.6579715110747535E-2</v>
      </c>
      <c r="CM139" s="160">
        <f t="shared" si="23"/>
        <v>3.5299425081871373E-2</v>
      </c>
      <c r="CN139" s="160">
        <f t="shared" si="23"/>
        <v>3.4063945204005873E-2</v>
      </c>
      <c r="CO139" s="160">
        <f t="shared" si="23"/>
        <v>3.2871707121865663E-2</v>
      </c>
      <c r="CP139" s="160">
        <f t="shared" si="23"/>
        <v>3.1721197372600367E-2</v>
      </c>
      <c r="CQ139" s="160">
        <f t="shared" si="23"/>
        <v>3.0610955464559352E-2</v>
      </c>
      <c r="CR139" s="160">
        <f t="shared" si="23"/>
        <v>2.9539572023299772E-2</v>
      </c>
      <c r="CS139" s="160">
        <f t="shared" si="23"/>
        <v>2.8505687002484278E-2</v>
      </c>
      <c r="CT139" s="160">
        <f t="shared" si="23"/>
        <v>2.7507987957397329E-2</v>
      </c>
      <c r="CU139" s="160">
        <f t="shared" si="23"/>
        <v>2.6545208378888421E-2</v>
      </c>
      <c r="CV139" s="160">
        <f t="shared" si="23"/>
        <v>2.5616126085627324E-2</v>
      </c>
      <c r="CW139" s="160">
        <f t="shared" si="23"/>
        <v>2.4719561672630366E-2</v>
      </c>
      <c r="CX139" s="160">
        <f t="shared" si="23"/>
        <v>2.3854377014088303E-2</v>
      </c>
      <c r="CY139" s="160">
        <f t="shared" si="23"/>
        <v>2.3019473818595211E-2</v>
      </c>
      <c r="CZ139" s="160">
        <f t="shared" si="23"/>
        <v>2.2213792234944379E-2</v>
      </c>
      <c r="DA139" s="160">
        <f t="shared" si="23"/>
        <v>2.1436309506721325E-2</v>
      </c>
      <c r="DB139" s="160">
        <f t="shared" si="23"/>
        <v>2.0686038673986079E-2</v>
      </c>
      <c r="DC139" s="160">
        <f t="shared" si="23"/>
        <v>1.9962027320396567E-2</v>
      </c>
      <c r="DD139" s="160">
        <f t="shared" si="22"/>
        <v>0</v>
      </c>
      <c r="DE139" s="160">
        <f t="shared" si="22"/>
        <v>0</v>
      </c>
      <c r="DF139" s="160">
        <f t="shared" si="22"/>
        <v>0</v>
      </c>
    </row>
    <row r="140" spans="2:110" ht="15.75" customHeight="1" x14ac:dyDescent="0.35">
      <c r="B140" s="149">
        <v>15</v>
      </c>
      <c r="C140" s="160">
        <f t="shared" si="16"/>
        <v>1</v>
      </c>
      <c r="D140" s="160">
        <f t="shared" si="16"/>
        <v>0.92700000000000005</v>
      </c>
      <c r="E140" s="160">
        <f t="shared" si="16"/>
        <v>0.86535450000000003</v>
      </c>
      <c r="F140" s="160">
        <f t="shared" si="16"/>
        <v>0.81282748185000009</v>
      </c>
      <c r="G140" s="160">
        <f t="shared" si="16"/>
        <v>0.76730914286640006</v>
      </c>
      <c r="H140" s="160">
        <f t="shared" si="16"/>
        <v>0.72687195103734081</v>
      </c>
      <c r="I140" s="160">
        <f t="shared" si="16"/>
        <v>0.69031029190016258</v>
      </c>
      <c r="J140" s="160">
        <f t="shared" si="16"/>
        <v>0.65717539788895474</v>
      </c>
      <c r="K140" s="160">
        <f t="shared" si="16"/>
        <v>0.62707676466564066</v>
      </c>
      <c r="L140" s="160">
        <f t="shared" si="16"/>
        <v>0.59967351004975222</v>
      </c>
      <c r="M140" s="160">
        <f t="shared" si="16"/>
        <v>0.5746071573296726</v>
      </c>
      <c r="N140" s="160">
        <f t="shared" si="16"/>
        <v>0.55156541032075268</v>
      </c>
      <c r="O140" s="160">
        <f t="shared" si="16"/>
        <v>0.53126780322094891</v>
      </c>
      <c r="P140" s="160">
        <f t="shared" si="16"/>
        <v>0.51171714806241797</v>
      </c>
      <c r="Q140" s="160">
        <f t="shared" si="16"/>
        <v>0.49288595701372095</v>
      </c>
      <c r="R140" s="160">
        <f t="shared" ref="R140" si="24">R141</f>
        <v>0.47563494851824073</v>
      </c>
      <c r="S140" s="160">
        <f t="shared" si="17"/>
        <v>0.45898772532010229</v>
      </c>
      <c r="T140" s="160">
        <f t="shared" si="17"/>
        <v>0.44292315493389872</v>
      </c>
      <c r="U140" s="160">
        <f t="shared" si="17"/>
        <v>0.42742084451121226</v>
      </c>
      <c r="V140" s="160">
        <f t="shared" si="17"/>
        <v>0.41246111495331983</v>
      </c>
      <c r="W140" s="160">
        <f t="shared" si="17"/>
        <v>0.39802497592995362</v>
      </c>
      <c r="X140" s="160">
        <f t="shared" si="17"/>
        <v>0.38409410177240522</v>
      </c>
      <c r="Y140" s="160">
        <f t="shared" si="17"/>
        <v>0.370650808210371</v>
      </c>
      <c r="Z140" s="160">
        <f t="shared" si="17"/>
        <v>0.35767802992300801</v>
      </c>
      <c r="AA140" s="160">
        <f t="shared" si="17"/>
        <v>0.34515929887570274</v>
      </c>
      <c r="AB140" s="160">
        <f t="shared" si="17"/>
        <v>0.33307872341505312</v>
      </c>
      <c r="AC140" s="160">
        <f t="shared" si="17"/>
        <v>0.32142096809552623</v>
      </c>
      <c r="AD140" s="160">
        <f t="shared" si="17"/>
        <v>0.31017123421218279</v>
      </c>
      <c r="AE140" s="160">
        <f t="shared" si="17"/>
        <v>0.29931524101475637</v>
      </c>
      <c r="AF140" s="160">
        <f t="shared" si="17"/>
        <v>0.28883920757923986</v>
      </c>
      <c r="AG140" s="160">
        <f t="shared" si="17"/>
        <v>0.27872983531396645</v>
      </c>
      <c r="AH140" s="160">
        <f t="shared" ref="AH140" si="25">AH141</f>
        <v>0.2689742910779776</v>
      </c>
      <c r="AI140" s="160">
        <f t="shared" si="18"/>
        <v>0.2595601908902484</v>
      </c>
      <c r="AJ140" s="160">
        <f t="shared" si="18"/>
        <v>0.25047558420908972</v>
      </c>
      <c r="AK140" s="160">
        <f t="shared" si="18"/>
        <v>0.24170893876177157</v>
      </c>
      <c r="AL140" s="160">
        <f t="shared" si="18"/>
        <v>0.23324912590510957</v>
      </c>
      <c r="AM140" s="160">
        <f t="shared" si="18"/>
        <v>0.22508540649843073</v>
      </c>
      <c r="AN140" s="160">
        <f t="shared" si="18"/>
        <v>0.21720741727098564</v>
      </c>
      <c r="AO140" s="160">
        <f t="shared" si="18"/>
        <v>0.20960515766650115</v>
      </c>
      <c r="AP140" s="160">
        <f t="shared" si="18"/>
        <v>0.2022689771481736</v>
      </c>
      <c r="AQ140" s="160">
        <f t="shared" si="18"/>
        <v>0.1951895629479875</v>
      </c>
      <c r="AR140" s="160">
        <f t="shared" si="18"/>
        <v>0.18835792824480793</v>
      </c>
      <c r="AS140" s="160">
        <f t="shared" si="18"/>
        <v>0.18176540075623965</v>
      </c>
      <c r="AT140" s="160">
        <f t="shared" si="18"/>
        <v>0.17540361172977126</v>
      </c>
      <c r="AU140" s="160">
        <f t="shared" si="18"/>
        <v>0.16926448531922925</v>
      </c>
      <c r="AV140" s="160">
        <f t="shared" si="18"/>
        <v>0.16334022833305623</v>
      </c>
      <c r="AW140" s="160">
        <f t="shared" si="18"/>
        <v>0.15762332034139925</v>
      </c>
      <c r="AX140" s="160">
        <f t="shared" ref="AX140" si="26">AX141</f>
        <v>0.15210650412945029</v>
      </c>
      <c r="AY140" s="160">
        <f t="shared" si="19"/>
        <v>0.14678277648491952</v>
      </c>
      <c r="AZ140" s="160">
        <f t="shared" si="19"/>
        <v>0.14164537930794735</v>
      </c>
      <c r="BA140" s="160">
        <f t="shared" si="19"/>
        <v>0.13668779103216919</v>
      </c>
      <c r="BB140" s="160">
        <f t="shared" si="19"/>
        <v>0.13190371834604325</v>
      </c>
      <c r="BC140" s="160">
        <f t="shared" si="19"/>
        <v>0.12728708820393173</v>
      </c>
      <c r="BD140" s="160">
        <f t="shared" si="19"/>
        <v>0.12283204011679411</v>
      </c>
      <c r="BE140" s="160">
        <f t="shared" si="19"/>
        <v>0.11853291871270631</v>
      </c>
      <c r="BF140" s="160">
        <f t="shared" si="19"/>
        <v>0.11438426655776159</v>
      </c>
      <c r="BG140" s="160">
        <f t="shared" si="19"/>
        <v>0.11038081722823993</v>
      </c>
      <c r="BH140" s="160">
        <f t="shared" si="19"/>
        <v>0.10651748862525154</v>
      </c>
      <c r="BI140" s="160">
        <f t="shared" si="19"/>
        <v>0.10278937652336773</v>
      </c>
      <c r="BJ140" s="160">
        <f t="shared" si="19"/>
        <v>9.9191748345049846E-2</v>
      </c>
      <c r="BK140" s="160">
        <f t="shared" si="19"/>
        <v>9.57200371529731E-2</v>
      </c>
      <c r="BL140" s="160">
        <f t="shared" si="19"/>
        <v>9.2369835852619042E-2</v>
      </c>
      <c r="BM140" s="160">
        <f t="shared" si="19"/>
        <v>8.9136891597777379E-2</v>
      </c>
      <c r="BN140" s="160">
        <f t="shared" ref="BN140" si="27">BN141</f>
        <v>8.6017100391855172E-2</v>
      </c>
      <c r="BO140" s="160">
        <f t="shared" si="20"/>
        <v>8.3006501878140238E-2</v>
      </c>
      <c r="BP140" s="160">
        <f t="shared" si="20"/>
        <v>8.0101274312405324E-2</v>
      </c>
      <c r="BQ140" s="160">
        <f t="shared" si="20"/>
        <v>7.7297729711471141E-2</v>
      </c>
      <c r="BR140" s="160">
        <f t="shared" si="20"/>
        <v>7.4592309171569643E-2</v>
      </c>
      <c r="BS140" s="160">
        <f t="shared" si="20"/>
        <v>7.1981578350564707E-2</v>
      </c>
      <c r="BT140" s="160">
        <f t="shared" si="20"/>
        <v>6.9462223108294946E-2</v>
      </c>
      <c r="BU140" s="160">
        <f t="shared" si="20"/>
        <v>6.7031045299504627E-2</v>
      </c>
      <c r="BV140" s="160">
        <f t="shared" si="20"/>
        <v>6.4684958714021967E-2</v>
      </c>
      <c r="BW140" s="160">
        <f t="shared" si="20"/>
        <v>6.2420985159031196E-2</v>
      </c>
      <c r="BX140" s="160">
        <f t="shared" si="20"/>
        <v>6.0236250678465102E-2</v>
      </c>
      <c r="BY140" s="160">
        <f t="shared" si="20"/>
        <v>5.8127981904718823E-2</v>
      </c>
      <c r="BZ140" s="160">
        <f t="shared" si="20"/>
        <v>5.6093502538053661E-2</v>
      </c>
      <c r="CA140" s="160">
        <f t="shared" si="20"/>
        <v>5.4130229949221779E-2</v>
      </c>
      <c r="CB140" s="160">
        <f t="shared" si="23"/>
        <v>5.2235671900999016E-2</v>
      </c>
      <c r="CC140" s="160">
        <f t="shared" si="23"/>
        <v>5.0407423384464051E-2</v>
      </c>
      <c r="CD140" s="160">
        <f t="shared" si="23"/>
        <v>4.8643163566007806E-2</v>
      </c>
      <c r="CE140" s="160">
        <f t="shared" si="23"/>
        <v>4.6940652841197535E-2</v>
      </c>
      <c r="CF140" s="160">
        <f t="shared" si="23"/>
        <v>4.5297729991755617E-2</v>
      </c>
      <c r="CG140" s="160">
        <f t="shared" si="23"/>
        <v>4.371230944204417E-2</v>
      </c>
      <c r="CH140" s="160">
        <f t="shared" si="23"/>
        <v>4.2182378611572625E-2</v>
      </c>
      <c r="CI140" s="160">
        <f t="shared" si="23"/>
        <v>4.0705995360167585E-2</v>
      </c>
      <c r="CJ140" s="160">
        <f t="shared" si="23"/>
        <v>3.9281285522561715E-2</v>
      </c>
      <c r="CK140" s="160">
        <f t="shared" si="23"/>
        <v>3.7906440529272056E-2</v>
      </c>
      <c r="CL140" s="160">
        <f t="shared" si="23"/>
        <v>3.6579715110747535E-2</v>
      </c>
      <c r="CM140" s="160">
        <f t="shared" si="23"/>
        <v>3.5299425081871373E-2</v>
      </c>
      <c r="CN140" s="160">
        <f t="shared" si="23"/>
        <v>3.4063945204005873E-2</v>
      </c>
      <c r="CO140" s="160">
        <f t="shared" si="23"/>
        <v>3.2871707121865663E-2</v>
      </c>
      <c r="CP140" s="160">
        <f t="shared" si="23"/>
        <v>3.1721197372600367E-2</v>
      </c>
      <c r="CQ140" s="160">
        <f t="shared" si="23"/>
        <v>3.0610955464559352E-2</v>
      </c>
      <c r="CR140" s="160">
        <f t="shared" si="23"/>
        <v>2.9539572023299772E-2</v>
      </c>
      <c r="CS140" s="160">
        <f t="shared" si="23"/>
        <v>2.8505687002484278E-2</v>
      </c>
      <c r="CT140" s="160">
        <f t="shared" si="23"/>
        <v>2.7507987957397329E-2</v>
      </c>
      <c r="CU140" s="160">
        <f t="shared" si="23"/>
        <v>2.6545208378888421E-2</v>
      </c>
      <c r="CV140" s="160">
        <f t="shared" si="23"/>
        <v>2.5616126085627324E-2</v>
      </c>
      <c r="CW140" s="160">
        <f t="shared" si="23"/>
        <v>2.4719561672630366E-2</v>
      </c>
      <c r="CX140" s="160">
        <f t="shared" si="23"/>
        <v>2.3854377014088303E-2</v>
      </c>
      <c r="CY140" s="160">
        <f t="shared" si="23"/>
        <v>2.3019473818595211E-2</v>
      </c>
      <c r="CZ140" s="160">
        <f t="shared" si="23"/>
        <v>2.2213792234944379E-2</v>
      </c>
      <c r="DA140" s="160">
        <f t="shared" si="23"/>
        <v>2.1436309506721325E-2</v>
      </c>
      <c r="DB140" s="160">
        <f t="shared" si="23"/>
        <v>2.0686038673986079E-2</v>
      </c>
      <c r="DC140" s="160">
        <f t="shared" si="23"/>
        <v>1.9962027320396567E-2</v>
      </c>
      <c r="DD140" s="160">
        <f t="shared" si="22"/>
        <v>0</v>
      </c>
      <c r="DE140" s="160">
        <f t="shared" si="22"/>
        <v>0</v>
      </c>
      <c r="DF140" s="160">
        <f t="shared" si="22"/>
        <v>0</v>
      </c>
    </row>
    <row r="141" spans="2:110" ht="14.5" x14ac:dyDescent="0.35">
      <c r="B141" s="149">
        <v>16</v>
      </c>
      <c r="C141" s="161">
        <v>1</v>
      </c>
      <c r="D141" s="161">
        <f>MIN(PRODUCT($D21:D21),1)</f>
        <v>0.92700000000000005</v>
      </c>
      <c r="E141" s="161">
        <f>MIN(PRODUCT($D21:E21),1)</f>
        <v>0.86535450000000003</v>
      </c>
      <c r="F141" s="161">
        <f>MIN(PRODUCT($D21:F21),1)</f>
        <v>0.81282748185000009</v>
      </c>
      <c r="G141" s="161">
        <f>MIN(PRODUCT($D21:G21),1)</f>
        <v>0.76730914286640006</v>
      </c>
      <c r="H141" s="161">
        <f>MIN(PRODUCT($D21:H21),1)</f>
        <v>0.72687195103734081</v>
      </c>
      <c r="I141" s="161">
        <f>MIN(PRODUCT($D21:I21),1)</f>
        <v>0.69031029190016258</v>
      </c>
      <c r="J141" s="161">
        <f>MIN(PRODUCT($D21:J21),1)</f>
        <v>0.65717539788895474</v>
      </c>
      <c r="K141" s="161">
        <f>MIN(PRODUCT($D21:K21),1)</f>
        <v>0.62707676466564066</v>
      </c>
      <c r="L141" s="161">
        <f>MIN(PRODUCT($D21:L21),1)</f>
        <v>0.59967351004975222</v>
      </c>
      <c r="M141" s="161">
        <f>MIN(PRODUCT($D21:M21),1)</f>
        <v>0.5746071573296726</v>
      </c>
      <c r="N141" s="161">
        <f>MIN(PRODUCT($D21:N21),1)</f>
        <v>0.55156541032075268</v>
      </c>
      <c r="O141" s="161">
        <f>MIN(PRODUCT($D21:O21),1)</f>
        <v>0.53126780322094891</v>
      </c>
      <c r="P141" s="161">
        <f>MIN(PRODUCT($D21:P21),1)</f>
        <v>0.51171714806241797</v>
      </c>
      <c r="Q141" s="161">
        <f>MIN(PRODUCT($D21:Q21),1)</f>
        <v>0.49288595701372095</v>
      </c>
      <c r="R141" s="161">
        <f>MIN(PRODUCT($D21:R21),1)</f>
        <v>0.47563494851824073</v>
      </c>
      <c r="S141" s="161">
        <f>MIN(PRODUCT($D21:S21),1)</f>
        <v>0.45898772532010229</v>
      </c>
      <c r="T141" s="161">
        <f>MIN(PRODUCT($D21:T21),1)</f>
        <v>0.44292315493389872</v>
      </c>
      <c r="U141" s="161">
        <f>MIN(PRODUCT($D21:U21),1)</f>
        <v>0.42742084451121226</v>
      </c>
      <c r="V141" s="161">
        <f>MIN(PRODUCT($D21:V21),1)</f>
        <v>0.41246111495331983</v>
      </c>
      <c r="W141" s="161">
        <f>MIN(PRODUCT($D21:W21),1)</f>
        <v>0.39802497592995362</v>
      </c>
      <c r="X141" s="161">
        <f>MIN(PRODUCT($D21:X21),1)</f>
        <v>0.38409410177240522</v>
      </c>
      <c r="Y141" s="161">
        <f>MIN(PRODUCT($D21:Y21),1)</f>
        <v>0.370650808210371</v>
      </c>
      <c r="Z141" s="161">
        <f>MIN(PRODUCT($D21:Z21),1)</f>
        <v>0.35767802992300801</v>
      </c>
      <c r="AA141" s="161">
        <f>MIN(PRODUCT($D21:AA21),1)</f>
        <v>0.34515929887570274</v>
      </c>
      <c r="AB141" s="161">
        <f>MIN(PRODUCT($D21:AB21),1)</f>
        <v>0.33307872341505312</v>
      </c>
      <c r="AC141" s="161">
        <f>MIN(PRODUCT($D21:AC21),1)</f>
        <v>0.32142096809552623</v>
      </c>
      <c r="AD141" s="161">
        <f>MIN(PRODUCT($D21:AD21),1)</f>
        <v>0.31017123421218279</v>
      </c>
      <c r="AE141" s="161">
        <f>MIN(PRODUCT($D21:AE21),1)</f>
        <v>0.29931524101475637</v>
      </c>
      <c r="AF141" s="161">
        <f>MIN(PRODUCT($D21:AF21),1)</f>
        <v>0.28883920757923986</v>
      </c>
      <c r="AG141" s="161">
        <f>MIN(PRODUCT($D21:AG21),1)</f>
        <v>0.27872983531396645</v>
      </c>
      <c r="AH141" s="161">
        <f>MIN(PRODUCT($D21:AH21),1)</f>
        <v>0.2689742910779776</v>
      </c>
      <c r="AI141" s="161">
        <f>MIN(PRODUCT($D21:AI21),1)</f>
        <v>0.2595601908902484</v>
      </c>
      <c r="AJ141" s="161">
        <f>MIN(PRODUCT($D21:AJ21),1)</f>
        <v>0.25047558420908972</v>
      </c>
      <c r="AK141" s="161">
        <f>MIN(PRODUCT($D21:AK21),1)</f>
        <v>0.24170893876177157</v>
      </c>
      <c r="AL141" s="161">
        <f>MIN(PRODUCT($D21:AL21),1)</f>
        <v>0.23324912590510957</v>
      </c>
      <c r="AM141" s="161">
        <f>MIN(PRODUCT($D21:AM21),1)</f>
        <v>0.22508540649843073</v>
      </c>
      <c r="AN141" s="161">
        <f>MIN(PRODUCT($D21:AN21),1)</f>
        <v>0.21720741727098564</v>
      </c>
      <c r="AO141" s="161">
        <f>MIN(PRODUCT($D21:AO21),1)</f>
        <v>0.20960515766650115</v>
      </c>
      <c r="AP141" s="161">
        <f>MIN(PRODUCT($D21:AP21),1)</f>
        <v>0.2022689771481736</v>
      </c>
      <c r="AQ141" s="161">
        <f>MIN(PRODUCT($D21:AQ21),1)</f>
        <v>0.1951895629479875</v>
      </c>
      <c r="AR141" s="161">
        <f>MIN(PRODUCT($D21:AR21),1)</f>
        <v>0.18835792824480793</v>
      </c>
      <c r="AS141" s="161">
        <f>MIN(PRODUCT($D21:AS21),1)</f>
        <v>0.18176540075623965</v>
      </c>
      <c r="AT141" s="161">
        <f>MIN(PRODUCT($D21:AT21),1)</f>
        <v>0.17540361172977126</v>
      </c>
      <c r="AU141" s="161">
        <f>MIN(PRODUCT($D21:AU21),1)</f>
        <v>0.16926448531922925</v>
      </c>
      <c r="AV141" s="161">
        <f>MIN(PRODUCT($D21:AV21),1)</f>
        <v>0.16334022833305623</v>
      </c>
      <c r="AW141" s="161">
        <f>MIN(PRODUCT($D21:AW21),1)</f>
        <v>0.15762332034139925</v>
      </c>
      <c r="AX141" s="161">
        <f>MIN(PRODUCT($D21:AX21),1)</f>
        <v>0.15210650412945029</v>
      </c>
      <c r="AY141" s="161">
        <f>MIN(PRODUCT($D21:AY21),1)</f>
        <v>0.14678277648491952</v>
      </c>
      <c r="AZ141" s="161">
        <f>MIN(PRODUCT($D21:AZ21),1)</f>
        <v>0.14164537930794735</v>
      </c>
      <c r="BA141" s="161">
        <f>MIN(PRODUCT($D21:BA21),1)</f>
        <v>0.13668779103216919</v>
      </c>
      <c r="BB141" s="161">
        <f>MIN(PRODUCT($D21:BB21),1)</f>
        <v>0.13190371834604325</v>
      </c>
      <c r="BC141" s="161">
        <f>MIN(PRODUCT($D21:BC21),1)</f>
        <v>0.12728708820393173</v>
      </c>
      <c r="BD141" s="161">
        <f>MIN(PRODUCT($D21:BD21),1)</f>
        <v>0.12283204011679411</v>
      </c>
      <c r="BE141" s="161">
        <f>MIN(PRODUCT($D21:BE21),1)</f>
        <v>0.11853291871270631</v>
      </c>
      <c r="BF141" s="161">
        <f>MIN(PRODUCT($D21:BF21),1)</f>
        <v>0.11438426655776159</v>
      </c>
      <c r="BG141" s="161">
        <f>MIN(PRODUCT($D21:BG21),1)</f>
        <v>0.11038081722823993</v>
      </c>
      <c r="BH141" s="161">
        <f>MIN(PRODUCT($D21:BH21),1)</f>
        <v>0.10651748862525154</v>
      </c>
      <c r="BI141" s="161">
        <f>MIN(PRODUCT($D21:BI21),1)</f>
        <v>0.10278937652336773</v>
      </c>
      <c r="BJ141" s="161">
        <f>MIN(PRODUCT($D21:BJ21),1)</f>
        <v>9.9191748345049846E-2</v>
      </c>
      <c r="BK141" s="161">
        <f>MIN(PRODUCT($D21:BK21),1)</f>
        <v>9.57200371529731E-2</v>
      </c>
      <c r="BL141" s="161">
        <f>MIN(PRODUCT($D21:BL21),1)</f>
        <v>9.2369835852619042E-2</v>
      </c>
      <c r="BM141" s="161">
        <f>MIN(PRODUCT($D21:BM21),1)</f>
        <v>8.9136891597777379E-2</v>
      </c>
      <c r="BN141" s="161">
        <f>MIN(PRODUCT($D21:BN21),1)</f>
        <v>8.6017100391855172E-2</v>
      </c>
      <c r="BO141" s="161">
        <f>MIN(PRODUCT($D21:BO21),1)</f>
        <v>8.3006501878140238E-2</v>
      </c>
      <c r="BP141" s="161">
        <f>MIN(PRODUCT($D21:BP21),1)</f>
        <v>8.0101274312405324E-2</v>
      </c>
      <c r="BQ141" s="161">
        <f>MIN(PRODUCT($D21:BQ21),1)</f>
        <v>7.7297729711471141E-2</v>
      </c>
      <c r="BR141" s="161">
        <f>MIN(PRODUCT($D21:BR21),1)</f>
        <v>7.4592309171569643E-2</v>
      </c>
      <c r="BS141" s="161">
        <f>MIN(PRODUCT($D21:BS21),1)</f>
        <v>7.1981578350564707E-2</v>
      </c>
      <c r="BT141" s="161">
        <f>MIN(PRODUCT($D21:BT21),1)</f>
        <v>6.9462223108294946E-2</v>
      </c>
      <c r="BU141" s="161">
        <f>MIN(PRODUCT($D21:BU21),1)</f>
        <v>6.7031045299504627E-2</v>
      </c>
      <c r="BV141" s="161">
        <f>MIN(PRODUCT($D21:BV21),1)</f>
        <v>6.4684958714021967E-2</v>
      </c>
      <c r="BW141" s="161">
        <f>MIN(PRODUCT($D21:BW21),1)</f>
        <v>6.2420985159031196E-2</v>
      </c>
      <c r="BX141" s="161">
        <f>MIN(PRODUCT($D21:BX21),1)</f>
        <v>6.0236250678465102E-2</v>
      </c>
      <c r="BY141" s="161">
        <f>MIN(PRODUCT($D21:BY21),1)</f>
        <v>5.8127981904718823E-2</v>
      </c>
      <c r="BZ141" s="161">
        <f>MIN(PRODUCT($D21:BZ21),1)</f>
        <v>5.6093502538053661E-2</v>
      </c>
      <c r="CA141" s="161">
        <f>MIN(PRODUCT($D21:CA21),1)</f>
        <v>5.4130229949221779E-2</v>
      </c>
      <c r="CB141" s="161">
        <f>MIN(PRODUCT($D21:CB21),1)</f>
        <v>5.2235671900999016E-2</v>
      </c>
      <c r="CC141" s="161">
        <f>MIN(PRODUCT($D21:CC21),1)</f>
        <v>5.0407423384464051E-2</v>
      </c>
      <c r="CD141" s="161">
        <f>MIN(PRODUCT($D21:CD21),1)</f>
        <v>4.8643163566007806E-2</v>
      </c>
      <c r="CE141" s="161">
        <f>MIN(PRODUCT($D21:CE21),1)</f>
        <v>4.6940652841197535E-2</v>
      </c>
      <c r="CF141" s="161">
        <f>MIN(PRODUCT($D21:CF21),1)</f>
        <v>4.5297729991755617E-2</v>
      </c>
      <c r="CG141" s="161">
        <f>MIN(PRODUCT($D21:CG21),1)</f>
        <v>4.371230944204417E-2</v>
      </c>
      <c r="CH141" s="161">
        <f>MIN(PRODUCT($D21:CH21),1)</f>
        <v>4.2182378611572625E-2</v>
      </c>
      <c r="CI141" s="161">
        <f>MIN(PRODUCT($D21:CI21),1)</f>
        <v>4.0705995360167585E-2</v>
      </c>
      <c r="CJ141" s="161">
        <f>MIN(PRODUCT($D21:CJ21),1)</f>
        <v>3.9281285522561715E-2</v>
      </c>
      <c r="CK141" s="161">
        <f>MIN(PRODUCT($D21:CK21),1)</f>
        <v>3.7906440529272056E-2</v>
      </c>
      <c r="CL141" s="161">
        <f>MIN(PRODUCT($D21:CL21),1)</f>
        <v>3.6579715110747535E-2</v>
      </c>
      <c r="CM141" s="161">
        <f>MIN(PRODUCT($D21:CM21),1)</f>
        <v>3.5299425081871373E-2</v>
      </c>
      <c r="CN141" s="161">
        <f>MIN(PRODUCT($D21:CN21),1)</f>
        <v>3.4063945204005873E-2</v>
      </c>
      <c r="CO141" s="161">
        <f>MIN(PRODUCT($D21:CO21),1)</f>
        <v>3.2871707121865663E-2</v>
      </c>
      <c r="CP141" s="161">
        <f>MIN(PRODUCT($D21:CP21),1)</f>
        <v>3.1721197372600367E-2</v>
      </c>
      <c r="CQ141" s="161">
        <f>MIN(PRODUCT($D21:CQ21),1)</f>
        <v>3.0610955464559352E-2</v>
      </c>
      <c r="CR141" s="161">
        <f>MIN(PRODUCT($D21:CR21),1)</f>
        <v>2.9539572023299772E-2</v>
      </c>
      <c r="CS141" s="161">
        <f>MIN(PRODUCT($D21:CS21),1)</f>
        <v>2.8505687002484278E-2</v>
      </c>
      <c r="CT141" s="161">
        <f>MIN(PRODUCT($D21:CT21),1)</f>
        <v>2.7507987957397329E-2</v>
      </c>
      <c r="CU141" s="161">
        <f>MIN(PRODUCT($D21:CU21),1)</f>
        <v>2.6545208378888421E-2</v>
      </c>
      <c r="CV141" s="161">
        <f>MIN(PRODUCT($D21:CV21),1)</f>
        <v>2.5616126085627324E-2</v>
      </c>
      <c r="CW141" s="161">
        <f>MIN(PRODUCT($D21:CW21),1)</f>
        <v>2.4719561672630366E-2</v>
      </c>
      <c r="CX141" s="161">
        <f>MIN(PRODUCT($D21:CX21),1)</f>
        <v>2.3854377014088303E-2</v>
      </c>
      <c r="CY141" s="161">
        <f>MIN(PRODUCT($D21:CY21),1)</f>
        <v>2.3019473818595211E-2</v>
      </c>
      <c r="CZ141" s="161">
        <f>MIN(PRODUCT($D21:CZ21),1)</f>
        <v>2.2213792234944379E-2</v>
      </c>
      <c r="DA141" s="161">
        <f>MIN(PRODUCT($D21:DA21),1)</f>
        <v>2.1436309506721325E-2</v>
      </c>
      <c r="DB141" s="161">
        <f>MIN(PRODUCT($D21:DB21),1)</f>
        <v>2.0686038673986079E-2</v>
      </c>
      <c r="DC141" s="161">
        <f>MIN(PRODUCT($D21:DC21),1)</f>
        <v>1.9962027320396567E-2</v>
      </c>
      <c r="DD141" s="161">
        <f>MIN(PRODUCT($D21:DD21),1)</f>
        <v>0</v>
      </c>
      <c r="DE141" s="161">
        <f>MIN(PRODUCT($D21:DE21),1)</f>
        <v>0</v>
      </c>
      <c r="DF141" s="161">
        <f>MIN(PRODUCT($D21:DF21),1)</f>
        <v>0</v>
      </c>
    </row>
    <row r="142" spans="2:110" ht="14.5" x14ac:dyDescent="0.35">
      <c r="B142" s="149">
        <v>17</v>
      </c>
      <c r="C142" s="161">
        <v>1</v>
      </c>
      <c r="D142" s="161">
        <f>MIN(PRODUCT($D22:D22),1)</f>
        <v>0.92700000000000005</v>
      </c>
      <c r="E142" s="161">
        <f>MIN(PRODUCT($D22:E22),1)</f>
        <v>0.86535450000000003</v>
      </c>
      <c r="F142" s="161">
        <f>MIN(PRODUCT($D22:F22),1)</f>
        <v>0.81282748185000009</v>
      </c>
      <c r="G142" s="161">
        <f>MIN(PRODUCT($D22:G22),1)</f>
        <v>0.76730914286640006</v>
      </c>
      <c r="H142" s="161">
        <f>MIN(PRODUCT($D22:H22),1)</f>
        <v>0.72687195103734081</v>
      </c>
      <c r="I142" s="161">
        <f>MIN(PRODUCT($D22:I22),1)</f>
        <v>0.69031029190016258</v>
      </c>
      <c r="J142" s="161">
        <f>MIN(PRODUCT($D22:J22),1)</f>
        <v>0.65717539788895474</v>
      </c>
      <c r="K142" s="161">
        <f>MIN(PRODUCT($D22:K22),1)</f>
        <v>0.62707676466564066</v>
      </c>
      <c r="L142" s="161">
        <f>MIN(PRODUCT($D22:L22),1)</f>
        <v>0.59967351004975222</v>
      </c>
      <c r="M142" s="161">
        <f>MIN(PRODUCT($D22:M22),1)</f>
        <v>0.5746071573296726</v>
      </c>
      <c r="N142" s="161">
        <f>MIN(PRODUCT($D22:N22),1)</f>
        <v>0.55156541032075268</v>
      </c>
      <c r="O142" s="161">
        <f>MIN(PRODUCT($D22:O22),1)</f>
        <v>0.53016467240030751</v>
      </c>
      <c r="P142" s="161">
        <f>MIN(PRODUCT($D22:P22),1)</f>
        <v>0.51065461245597621</v>
      </c>
      <c r="Q142" s="161">
        <f>MIN(PRODUCT($D22:Q22),1)</f>
        <v>0.49186252271759623</v>
      </c>
      <c r="R142" s="161">
        <f>MIN(PRODUCT($D22:R22),1)</f>
        <v>0.47464733442248036</v>
      </c>
      <c r="S142" s="161">
        <f>MIN(PRODUCT($D22:S22),1)</f>
        <v>0.45803467771769352</v>
      </c>
      <c r="T142" s="161">
        <f>MIN(PRODUCT($D22:T22),1)</f>
        <v>0.44200346399757423</v>
      </c>
      <c r="U142" s="161">
        <f>MIN(PRODUCT($D22:U22),1)</f>
        <v>0.42653334275765914</v>
      </c>
      <c r="V142" s="161">
        <f>MIN(PRODUCT($D22:V22),1)</f>
        <v>0.41160467576114107</v>
      </c>
      <c r="W142" s="161">
        <f>MIN(PRODUCT($D22:W22),1)</f>
        <v>0.39719851210950113</v>
      </c>
      <c r="X142" s="161">
        <f>MIN(PRODUCT($D22:X22),1)</f>
        <v>0.3832965641856686</v>
      </c>
      <c r="Y142" s="161">
        <f>MIN(PRODUCT($D22:Y22),1)</f>
        <v>0.36988118443917017</v>
      </c>
      <c r="Z142" s="161">
        <f>MIN(PRODUCT($D22:Z22),1)</f>
        <v>0.3569353429837992</v>
      </c>
      <c r="AA142" s="161">
        <f>MIN(PRODUCT($D22:AA22),1)</f>
        <v>0.34444260597936621</v>
      </c>
      <c r="AB142" s="161">
        <f>MIN(PRODUCT($D22:AB22),1)</f>
        <v>0.33238711477008837</v>
      </c>
      <c r="AC142" s="161">
        <f>MIN(PRODUCT($D22:AC22),1)</f>
        <v>0.32075356575313524</v>
      </c>
      <c r="AD142" s="161">
        <f>MIN(PRODUCT($D22:AD22),1)</f>
        <v>0.3095271909517755</v>
      </c>
      <c r="AE142" s="161">
        <f>MIN(PRODUCT($D22:AE22),1)</f>
        <v>0.29869373926846332</v>
      </c>
      <c r="AF142" s="161">
        <f>MIN(PRODUCT($D22:AF22),1)</f>
        <v>0.28823945839406712</v>
      </c>
      <c r="AG142" s="161">
        <f>MIN(PRODUCT($D22:AG22),1)</f>
        <v>0.27815107735027478</v>
      </c>
      <c r="AH142" s="161">
        <f>MIN(PRODUCT($D22:AH22),1)</f>
        <v>0.26841578964301516</v>
      </c>
      <c r="AI142" s="161">
        <f>MIN(PRODUCT($D22:AI22),1)</f>
        <v>0.25902123700550961</v>
      </c>
      <c r="AJ142" s="161">
        <f>MIN(PRODUCT($D22:AJ22),1)</f>
        <v>0.24995549371031675</v>
      </c>
      <c r="AK142" s="161">
        <f>MIN(PRODUCT($D22:AK22),1)</f>
        <v>0.24120705143045565</v>
      </c>
      <c r="AL142" s="161">
        <f>MIN(PRODUCT($D22:AL22),1)</f>
        <v>0.2327648046303897</v>
      </c>
      <c r="AM142" s="161">
        <f>MIN(PRODUCT($D22:AM22),1)</f>
        <v>0.22461803646832607</v>
      </c>
      <c r="AN142" s="161">
        <f>MIN(PRODUCT($D22:AN22),1)</f>
        <v>0.21675640519193465</v>
      </c>
      <c r="AO142" s="161">
        <f>MIN(PRODUCT($D22:AO22),1)</f>
        <v>0.20916993101021694</v>
      </c>
      <c r="AP142" s="161">
        <f>MIN(PRODUCT($D22:AP22),1)</f>
        <v>0.20184898342485935</v>
      </c>
      <c r="AQ142" s="161">
        <f>MIN(PRODUCT($D22:AQ22),1)</f>
        <v>0.19478426900498927</v>
      </c>
      <c r="AR142" s="161">
        <f>MIN(PRODUCT($D22:AR22),1)</f>
        <v>0.18796681958981465</v>
      </c>
      <c r="AS142" s="161">
        <f>MIN(PRODUCT($D22:AS22),1)</f>
        <v>0.18138798090417113</v>
      </c>
      <c r="AT142" s="161">
        <f>MIN(PRODUCT($D22:AT22),1)</f>
        <v>0.17503940157252515</v>
      </c>
      <c r="AU142" s="161">
        <f>MIN(PRODUCT($D22:AU22),1)</f>
        <v>0.16891302251748677</v>
      </c>
      <c r="AV142" s="161">
        <f>MIN(PRODUCT($D22:AV22),1)</f>
        <v>0.16300106672937473</v>
      </c>
      <c r="AW142" s="161">
        <f>MIN(PRODUCT($D22:AW22),1)</f>
        <v>0.1572960293938466</v>
      </c>
      <c r="AX142" s="161">
        <f>MIN(PRODUCT($D22:AX22),1)</f>
        <v>0.15179066836506197</v>
      </c>
      <c r="AY142" s="161">
        <f>MIN(PRODUCT($D22:AY22),1)</f>
        <v>0.14647799497228481</v>
      </c>
      <c r="AZ142" s="161">
        <f>MIN(PRODUCT($D22:AZ22),1)</f>
        <v>0.14135126514825483</v>
      </c>
      <c r="BA142" s="161">
        <f>MIN(PRODUCT($D22:BA22),1)</f>
        <v>0.13640397086806591</v>
      </c>
      <c r="BB142" s="161">
        <f>MIN(PRODUCT($D22:BB22),1)</f>
        <v>0.1316298318876836</v>
      </c>
      <c r="BC142" s="161">
        <f>MIN(PRODUCT($D22:BC22),1)</f>
        <v>0.12702278777161466</v>
      </c>
      <c r="BD142" s="161">
        <f>MIN(PRODUCT($D22:BD22),1)</f>
        <v>0.12257699019960815</v>
      </c>
      <c r="BE142" s="161">
        <f>MIN(PRODUCT($D22:BE22),1)</f>
        <v>0.11828679554262186</v>
      </c>
      <c r="BF142" s="161">
        <f>MIN(PRODUCT($D22:BF22),1)</f>
        <v>0.1141467576986301</v>
      </c>
      <c r="BG142" s="161">
        <f>MIN(PRODUCT($D22:BG22),1)</f>
        <v>0.11015162117917804</v>
      </c>
      <c r="BH142" s="161">
        <f>MIN(PRODUCT($D22:BH22),1)</f>
        <v>0.1062963144379068</v>
      </c>
      <c r="BI142" s="161">
        <f>MIN(PRODUCT($D22:BI22),1)</f>
        <v>0.10257594343258006</v>
      </c>
      <c r="BJ142" s="161">
        <f>MIN(PRODUCT($D22:BJ22),1)</f>
        <v>9.8985785412439756E-2</v>
      </c>
      <c r="BK142" s="161">
        <f>MIN(PRODUCT($D22:BK22),1)</f>
        <v>9.5521282923004366E-2</v>
      </c>
      <c r="BL142" s="161">
        <f>MIN(PRODUCT($D22:BL22),1)</f>
        <v>9.217803802069921E-2</v>
      </c>
      <c r="BM142" s="161">
        <f>MIN(PRODUCT($D22:BM22),1)</f>
        <v>8.8951806689974738E-2</v>
      </c>
      <c r="BN142" s="161">
        <f>MIN(PRODUCT($D22:BN22),1)</f>
        <v>8.5838493455825615E-2</v>
      </c>
      <c r="BO142" s="161">
        <f>MIN(PRODUCT($D22:BO22),1)</f>
        <v>8.2834146184871713E-2</v>
      </c>
      <c r="BP142" s="161">
        <f>MIN(PRODUCT($D22:BP22),1)</f>
        <v>7.9934951068401205E-2</v>
      </c>
      <c r="BQ142" s="161">
        <f>MIN(PRODUCT($D22:BQ22),1)</f>
        <v>7.7137227781007164E-2</v>
      </c>
      <c r="BR142" s="161">
        <f>MIN(PRODUCT($D22:BR22),1)</f>
        <v>7.4437424808671909E-2</v>
      </c>
      <c r="BS142" s="161">
        <f>MIN(PRODUCT($D22:BS22),1)</f>
        <v>7.1832114940368397E-2</v>
      </c>
      <c r="BT142" s="161">
        <f>MIN(PRODUCT($D22:BT22),1)</f>
        <v>6.9317990917455496E-2</v>
      </c>
      <c r="BU142" s="161">
        <f>MIN(PRODUCT($D22:BU22),1)</f>
        <v>6.6891861235344546E-2</v>
      </c>
      <c r="BV142" s="161">
        <f>MIN(PRODUCT($D22:BV22),1)</f>
        <v>6.4550646092107491E-2</v>
      </c>
      <c r="BW142" s="161">
        <f>MIN(PRODUCT($D22:BW22),1)</f>
        <v>6.2291373478883728E-2</v>
      </c>
      <c r="BX142" s="161">
        <f>MIN(PRODUCT($D22:BX22),1)</f>
        <v>6.0111175407122797E-2</v>
      </c>
      <c r="BY142" s="161">
        <f>MIN(PRODUCT($D22:BY22),1)</f>
        <v>5.8007284267873493E-2</v>
      </c>
      <c r="BZ142" s="161">
        <f>MIN(PRODUCT($D22:BZ22),1)</f>
        <v>5.597702931849792E-2</v>
      </c>
      <c r="CA142" s="161">
        <f>MIN(PRODUCT($D22:CA22),1)</f>
        <v>5.4017833292350492E-2</v>
      </c>
      <c r="CB142" s="161">
        <f>MIN(PRODUCT($D22:CB22),1)</f>
        <v>5.2127209127118226E-2</v>
      </c>
      <c r="CC142" s="161">
        <f>MIN(PRODUCT($D22:CC22),1)</f>
        <v>5.0302756807669088E-2</v>
      </c>
      <c r="CD142" s="161">
        <f>MIN(PRODUCT($D22:CD22),1)</f>
        <v>4.8542160319400667E-2</v>
      </c>
      <c r="CE142" s="161">
        <f>MIN(PRODUCT($D22:CE22),1)</f>
        <v>4.6843184708221644E-2</v>
      </c>
      <c r="CF142" s="161">
        <f>MIN(PRODUCT($D22:CF22),1)</f>
        <v>4.5203673243433884E-2</v>
      </c>
      <c r="CG142" s="161">
        <f>MIN(PRODUCT($D22:CG22),1)</f>
        <v>4.36215446799137E-2</v>
      </c>
      <c r="CH142" s="161">
        <f>MIN(PRODUCT($D22:CH22),1)</f>
        <v>4.209479061611672E-2</v>
      </c>
      <c r="CI142" s="161">
        <f>MIN(PRODUCT($D22:CI22),1)</f>
        <v>4.0621472944552636E-2</v>
      </c>
      <c r="CJ142" s="161">
        <f>MIN(PRODUCT($D22:CJ22),1)</f>
        <v>3.9199721391493296E-2</v>
      </c>
      <c r="CK142" s="161">
        <f>MIN(PRODUCT($D22:CK22),1)</f>
        <v>3.7827731142791032E-2</v>
      </c>
      <c r="CL142" s="161">
        <f>MIN(PRODUCT($D22:CL22),1)</f>
        <v>3.6503760552793342E-2</v>
      </c>
      <c r="CM142" s="161">
        <f>MIN(PRODUCT($D22:CM22),1)</f>
        <v>3.5226128933445573E-2</v>
      </c>
      <c r="CN142" s="161">
        <f>MIN(PRODUCT($D22:CN22),1)</f>
        <v>3.3993214420774978E-2</v>
      </c>
      <c r="CO142" s="161">
        <f>MIN(PRODUCT($D22:CO22),1)</f>
        <v>3.2803451916047853E-2</v>
      </c>
      <c r="CP142" s="161">
        <f>MIN(PRODUCT($D22:CP22),1)</f>
        <v>3.1655331098986175E-2</v>
      </c>
      <c r="CQ142" s="161">
        <f>MIN(PRODUCT($D22:CQ22),1)</f>
        <v>3.0547394510521658E-2</v>
      </c>
      <c r="CR142" s="161">
        <f>MIN(PRODUCT($D22:CR22),1)</f>
        <v>2.9478235702653399E-2</v>
      </c>
      <c r="CS142" s="161">
        <f>MIN(PRODUCT($D22:CS22),1)</f>
        <v>2.8446497453060528E-2</v>
      </c>
      <c r="CT142" s="161">
        <f>MIN(PRODUCT($D22:CT22),1)</f>
        <v>2.745087004220341E-2</v>
      </c>
      <c r="CU142" s="161">
        <f>MIN(PRODUCT($D22:CU22),1)</f>
        <v>2.6490089590726289E-2</v>
      </c>
      <c r="CV142" s="161">
        <f>MIN(PRODUCT($D22:CV22),1)</f>
        <v>2.5562936455050866E-2</v>
      </c>
      <c r="CW142" s="161">
        <f>MIN(PRODUCT($D22:CW22),1)</f>
        <v>2.4668233679124085E-2</v>
      </c>
      <c r="CX142" s="161">
        <f>MIN(PRODUCT($D22:CX22),1)</f>
        <v>2.3804845500354742E-2</v>
      </c>
      <c r="CY142" s="161">
        <f>MIN(PRODUCT($D22:CY22),1)</f>
        <v>2.2971675907842326E-2</v>
      </c>
      <c r="CZ142" s="161">
        <f>MIN(PRODUCT($D22:CZ22),1)</f>
        <v>2.2167667251067846E-2</v>
      </c>
      <c r="DA142" s="161">
        <f>MIN(PRODUCT($D22:DA22),1)</f>
        <v>2.1391798897280469E-2</v>
      </c>
      <c r="DB142" s="161">
        <f>MIN(PRODUCT($D22:DB22),1)</f>
        <v>2.0643085935875653E-2</v>
      </c>
      <c r="DC142" s="161">
        <f>MIN(PRODUCT($D22:DC22),1)</f>
        <v>1.9920577928120006E-2</v>
      </c>
      <c r="DD142" s="161">
        <f>MIN(PRODUCT($D22:DD22),1)</f>
        <v>0</v>
      </c>
      <c r="DE142" s="161">
        <f>MIN(PRODUCT($D22:DE22),1)</f>
        <v>0</v>
      </c>
      <c r="DF142" s="161">
        <f>MIN(PRODUCT($D22:DF22),1)</f>
        <v>0</v>
      </c>
    </row>
    <row r="143" spans="2:110" ht="14.5" x14ac:dyDescent="0.35">
      <c r="B143" s="149">
        <v>18</v>
      </c>
      <c r="C143" s="161">
        <v>1</v>
      </c>
      <c r="D143" s="161">
        <f>MIN(PRODUCT($D23:D23),1)</f>
        <v>0.92700000000000005</v>
      </c>
      <c r="E143" s="161">
        <f>MIN(PRODUCT($D23:E23),1)</f>
        <v>0.86535450000000003</v>
      </c>
      <c r="F143" s="161">
        <f>MIN(PRODUCT($D23:F23),1)</f>
        <v>0.81282748185000009</v>
      </c>
      <c r="G143" s="161">
        <f>MIN(PRODUCT($D23:G23),1)</f>
        <v>0.76730914286640006</v>
      </c>
      <c r="H143" s="161">
        <f>MIN(PRODUCT($D23:H23),1)</f>
        <v>0.72687195103734081</v>
      </c>
      <c r="I143" s="161">
        <f>MIN(PRODUCT($D23:I23),1)</f>
        <v>0.69031029190016258</v>
      </c>
      <c r="J143" s="161">
        <f>MIN(PRODUCT($D23:J23),1)</f>
        <v>0.65717539788895474</v>
      </c>
      <c r="K143" s="161">
        <f>MIN(PRODUCT($D23:K23),1)</f>
        <v>0.62707676466564066</v>
      </c>
      <c r="L143" s="161">
        <f>MIN(PRODUCT($D23:L23),1)</f>
        <v>0.59967351004975222</v>
      </c>
      <c r="M143" s="161">
        <f>MIN(PRODUCT($D23:M23),1)</f>
        <v>0.5746071573296726</v>
      </c>
      <c r="N143" s="161">
        <f>MIN(PRODUCT($D23:N23),1)</f>
        <v>0.55156541032075268</v>
      </c>
      <c r="O143" s="161">
        <f>MIN(PRODUCT($D23:O23),1)</f>
        <v>0.53016467240030751</v>
      </c>
      <c r="P143" s="161">
        <f>MIN(PRODUCT($D23:P23),1)</f>
        <v>0.51017746425081589</v>
      </c>
      <c r="Q143" s="161">
        <f>MIN(PRODUCT($D23:Q23),1)</f>
        <v>0.49140293356638581</v>
      </c>
      <c r="R143" s="161">
        <f>MIN(PRODUCT($D23:R23),1)</f>
        <v>0.47420383089156232</v>
      </c>
      <c r="S143" s="161">
        <f>MIN(PRODUCT($D23:S23),1)</f>
        <v>0.45760669681035759</v>
      </c>
      <c r="T143" s="161">
        <f>MIN(PRODUCT($D23:T23),1)</f>
        <v>0.44159046242199507</v>
      </c>
      <c r="U143" s="161">
        <f>MIN(PRODUCT($D23:U23),1)</f>
        <v>0.42613479623722522</v>
      </c>
      <c r="V143" s="161">
        <f>MIN(PRODUCT($D23:V23),1)</f>
        <v>0.41122007836892233</v>
      </c>
      <c r="W143" s="161">
        <f>MIN(PRODUCT($D23:W23),1)</f>
        <v>0.39682737562601006</v>
      </c>
      <c r="X143" s="161">
        <f>MIN(PRODUCT($D23:X23),1)</f>
        <v>0.38293841747909968</v>
      </c>
      <c r="Y143" s="161">
        <f>MIN(PRODUCT($D23:Y23),1)</f>
        <v>0.36953557286733119</v>
      </c>
      <c r="Z143" s="161">
        <f>MIN(PRODUCT($D23:Z23),1)</f>
        <v>0.35660182781697458</v>
      </c>
      <c r="AA143" s="161">
        <f>MIN(PRODUCT($D23:AA23),1)</f>
        <v>0.34412076384338047</v>
      </c>
      <c r="AB143" s="161">
        <f>MIN(PRODUCT($D23:AB23),1)</f>
        <v>0.33207653710886215</v>
      </c>
      <c r="AC143" s="161">
        <f>MIN(PRODUCT($D23:AC23),1)</f>
        <v>0.32045385831005196</v>
      </c>
      <c r="AD143" s="161">
        <f>MIN(PRODUCT($D23:AD23),1)</f>
        <v>0.30923797326920016</v>
      </c>
      <c r="AE143" s="161">
        <f>MIN(PRODUCT($D23:AE23),1)</f>
        <v>0.29841464420477815</v>
      </c>
      <c r="AF143" s="161">
        <f>MIN(PRODUCT($D23:AF23),1)</f>
        <v>0.28797013165761093</v>
      </c>
      <c r="AG143" s="161">
        <f>MIN(PRODUCT($D23:AG23),1)</f>
        <v>0.27789117704959454</v>
      </c>
      <c r="AH143" s="161">
        <f>MIN(PRODUCT($D23:AH23),1)</f>
        <v>0.26816498585285869</v>
      </c>
      <c r="AI143" s="161">
        <f>MIN(PRODUCT($D23:AI23),1)</f>
        <v>0.25877921134800863</v>
      </c>
      <c r="AJ143" s="161">
        <f>MIN(PRODUCT($D23:AJ23),1)</f>
        <v>0.24972193895082831</v>
      </c>
      <c r="AK143" s="161">
        <f>MIN(PRODUCT($D23:AK23),1)</f>
        <v>0.24098167108754931</v>
      </c>
      <c r="AL143" s="161">
        <f>MIN(PRODUCT($D23:AL23),1)</f>
        <v>0.23254731259948508</v>
      </c>
      <c r="AM143" s="161">
        <f>MIN(PRODUCT($D23:AM23),1)</f>
        <v>0.22440815665850308</v>
      </c>
      <c r="AN143" s="161">
        <f>MIN(PRODUCT($D23:AN23),1)</f>
        <v>0.21655387117545546</v>
      </c>
      <c r="AO143" s="161">
        <f>MIN(PRODUCT($D23:AO23),1)</f>
        <v>0.20897448568431451</v>
      </c>
      <c r="AP143" s="161">
        <f>MIN(PRODUCT($D23:AP23),1)</f>
        <v>0.20166037868536349</v>
      </c>
      <c r="AQ143" s="161">
        <f>MIN(PRODUCT($D23:AQ23),1)</f>
        <v>0.19460226543137576</v>
      </c>
      <c r="AR143" s="161">
        <f>MIN(PRODUCT($D23:AR23),1)</f>
        <v>0.1877911861412776</v>
      </c>
      <c r="AS143" s="161">
        <f>MIN(PRODUCT($D23:AS23),1)</f>
        <v>0.18121849462633288</v>
      </c>
      <c r="AT143" s="161">
        <f>MIN(PRODUCT($D23:AT23),1)</f>
        <v>0.17487584731441122</v>
      </c>
      <c r="AU143" s="161">
        <f>MIN(PRODUCT($D23:AU23),1)</f>
        <v>0.16875519265840683</v>
      </c>
      <c r="AV143" s="161">
        <f>MIN(PRODUCT($D23:AV23),1)</f>
        <v>0.16284876091536257</v>
      </c>
      <c r="AW143" s="161">
        <f>MIN(PRODUCT($D23:AW23),1)</f>
        <v>0.15714905428332487</v>
      </c>
      <c r="AX143" s="161">
        <f>MIN(PRODUCT($D23:AX23),1)</f>
        <v>0.15164883738340851</v>
      </c>
      <c r="AY143" s="161">
        <f>MIN(PRODUCT($D23:AY23),1)</f>
        <v>0.1463411280749892</v>
      </c>
      <c r="AZ143" s="161">
        <f>MIN(PRODUCT($D23:AZ23),1)</f>
        <v>0.14121918859236457</v>
      </c>
      <c r="BA143" s="161">
        <f>MIN(PRODUCT($D23:BA23),1)</f>
        <v>0.13627651699163182</v>
      </c>
      <c r="BB143" s="161">
        <f>MIN(PRODUCT($D23:BB23),1)</f>
        <v>0.13150683889692469</v>
      </c>
      <c r="BC143" s="161">
        <f>MIN(PRODUCT($D23:BC23),1)</f>
        <v>0.12690409953553233</v>
      </c>
      <c r="BD143" s="161">
        <f>MIN(PRODUCT($D23:BD23),1)</f>
        <v>0.1224624560517887</v>
      </c>
      <c r="BE143" s="161">
        <f>MIN(PRODUCT($D23:BE23),1)</f>
        <v>0.11817627008997608</v>
      </c>
      <c r="BF143" s="161">
        <f>MIN(PRODUCT($D23:BF23),1)</f>
        <v>0.11404010063682692</v>
      </c>
      <c r="BG143" s="161">
        <f>MIN(PRODUCT($D23:BG23),1)</f>
        <v>0.11004869711453798</v>
      </c>
      <c r="BH143" s="161">
        <f>MIN(PRODUCT($D23:BH23),1)</f>
        <v>0.10619699271552914</v>
      </c>
      <c r="BI143" s="161">
        <f>MIN(PRODUCT($D23:BI23),1)</f>
        <v>0.10248009797048561</v>
      </c>
      <c r="BJ143" s="161">
        <f>MIN(PRODUCT($D23:BJ23),1)</f>
        <v>9.8893294541518614E-2</v>
      </c>
      <c r="BK143" s="161">
        <f>MIN(PRODUCT($D23:BK23),1)</f>
        <v>9.5432029232565455E-2</v>
      </c>
      <c r="BL143" s="161">
        <f>MIN(PRODUCT($D23:BL23),1)</f>
        <v>9.2091908209425657E-2</v>
      </c>
      <c r="BM143" s="161">
        <f>MIN(PRODUCT($D23:BM23),1)</f>
        <v>8.8868691422095761E-2</v>
      </c>
      <c r="BN143" s="161">
        <f>MIN(PRODUCT($D23:BN23),1)</f>
        <v>8.5758287222322413E-2</v>
      </c>
      <c r="BO143" s="161">
        <f>MIN(PRODUCT($D23:BO23),1)</f>
        <v>8.2756747169541123E-2</v>
      </c>
      <c r="BP143" s="161">
        <f>MIN(PRODUCT($D23:BP23),1)</f>
        <v>7.9860261018607187E-2</v>
      </c>
      <c r="BQ143" s="161">
        <f>MIN(PRODUCT($D23:BQ23),1)</f>
        <v>7.7065151882955929E-2</v>
      </c>
      <c r="BR143" s="161">
        <f>MIN(PRODUCT($D23:BR23),1)</f>
        <v>7.4367871567052463E-2</v>
      </c>
      <c r="BS143" s="161">
        <f>MIN(PRODUCT($D23:BS23),1)</f>
        <v>7.1764996062205627E-2</v>
      </c>
      <c r="BT143" s="161">
        <f>MIN(PRODUCT($D23:BT23),1)</f>
        <v>6.9253221200028428E-2</v>
      </c>
      <c r="BU143" s="161">
        <f>MIN(PRODUCT($D23:BU23),1)</f>
        <v>6.6829358458027427E-2</v>
      </c>
      <c r="BV143" s="161">
        <f>MIN(PRODUCT($D23:BV23),1)</f>
        <v>6.4490330911996463E-2</v>
      </c>
      <c r="BW143" s="161">
        <f>MIN(PRODUCT($D23:BW23),1)</f>
        <v>6.2233169330076582E-2</v>
      </c>
      <c r="BX143" s="161">
        <f>MIN(PRODUCT($D23:BX23),1)</f>
        <v>6.0055008403523902E-2</v>
      </c>
      <c r="BY143" s="161">
        <f>MIN(PRODUCT($D23:BY23),1)</f>
        <v>5.7953083109400561E-2</v>
      </c>
      <c r="BZ143" s="161">
        <f>MIN(PRODUCT($D23:BZ23),1)</f>
        <v>5.592472520057154E-2</v>
      </c>
      <c r="CA143" s="161">
        <f>MIN(PRODUCT($D23:CA23),1)</f>
        <v>5.3967359818551532E-2</v>
      </c>
      <c r="CB143" s="161">
        <f>MIN(PRODUCT($D23:CB23),1)</f>
        <v>5.2078502224902228E-2</v>
      </c>
      <c r="CC143" s="161">
        <f>MIN(PRODUCT($D23:CC23),1)</f>
        <v>5.0255754647030651E-2</v>
      </c>
      <c r="CD143" s="161">
        <f>MIN(PRODUCT($D23:CD23),1)</f>
        <v>4.8496803234384579E-2</v>
      </c>
      <c r="CE143" s="161">
        <f>MIN(PRODUCT($D23:CE23),1)</f>
        <v>4.6799415121181118E-2</v>
      </c>
      <c r="CF143" s="161">
        <f>MIN(PRODUCT($D23:CF23),1)</f>
        <v>4.5161435591939775E-2</v>
      </c>
      <c r="CG143" s="161">
        <f>MIN(PRODUCT($D23:CG23),1)</f>
        <v>4.3580785346221881E-2</v>
      </c>
      <c r="CH143" s="161">
        <f>MIN(PRODUCT($D23:CH23),1)</f>
        <v>4.2055457859104112E-2</v>
      </c>
      <c r="CI143" s="161">
        <f>MIN(PRODUCT($D23:CI23),1)</f>
        <v>4.0583516834035466E-2</v>
      </c>
      <c r="CJ143" s="161">
        <f>MIN(PRODUCT($D23:CJ23),1)</f>
        <v>3.9163093744844224E-2</v>
      </c>
      <c r="CK143" s="161">
        <f>MIN(PRODUCT($D23:CK23),1)</f>
        <v>3.7792385463774676E-2</v>
      </c>
      <c r="CL143" s="161">
        <f>MIN(PRODUCT($D23:CL23),1)</f>
        <v>3.6469651972542559E-2</v>
      </c>
      <c r="CM143" s="161">
        <f>MIN(PRODUCT($D23:CM23),1)</f>
        <v>3.5193214153503571E-2</v>
      </c>
      <c r="CN143" s="161">
        <f>MIN(PRODUCT($D23:CN23),1)</f>
        <v>3.3961451658130942E-2</v>
      </c>
      <c r="CO143" s="161">
        <f>MIN(PRODUCT($D23:CO23),1)</f>
        <v>3.2772800850096359E-2</v>
      </c>
      <c r="CP143" s="161">
        <f>MIN(PRODUCT($D23:CP23),1)</f>
        <v>3.1625752820342988E-2</v>
      </c>
      <c r="CQ143" s="161">
        <f>MIN(PRODUCT($D23:CQ23),1)</f>
        <v>3.0518851471630984E-2</v>
      </c>
      <c r="CR143" s="161">
        <f>MIN(PRODUCT($D23:CR23),1)</f>
        <v>2.9450691670123898E-2</v>
      </c>
      <c r="CS143" s="161">
        <f>MIN(PRODUCT($D23:CS23),1)</f>
        <v>2.841991746166956E-2</v>
      </c>
      <c r="CT143" s="161">
        <f>MIN(PRODUCT($D23:CT23),1)</f>
        <v>2.7425220350511124E-2</v>
      </c>
      <c r="CU143" s="161">
        <f>MIN(PRODUCT($D23:CU23),1)</f>
        <v>2.6465337638243235E-2</v>
      </c>
      <c r="CV143" s="161">
        <f>MIN(PRODUCT($D23:CV23),1)</f>
        <v>2.553905082090472E-2</v>
      </c>
      <c r="CW143" s="161">
        <f>MIN(PRODUCT($D23:CW23),1)</f>
        <v>2.4645184042173054E-2</v>
      </c>
      <c r="CX143" s="161">
        <f>MIN(PRODUCT($D23:CX23),1)</f>
        <v>2.3782602600696996E-2</v>
      </c>
      <c r="CY143" s="161">
        <f>MIN(PRODUCT($D23:CY23),1)</f>
        <v>2.2950211509672601E-2</v>
      </c>
      <c r="CZ143" s="161">
        <f>MIN(PRODUCT($D23:CZ23),1)</f>
        <v>2.2146954106834059E-2</v>
      </c>
      <c r="DA143" s="161">
        <f>MIN(PRODUCT($D23:DA23),1)</f>
        <v>2.1371810713094866E-2</v>
      </c>
      <c r="DB143" s="161">
        <f>MIN(PRODUCT($D23:DB23),1)</f>
        <v>2.0623797338136546E-2</v>
      </c>
      <c r="DC143" s="161">
        <f>MIN(PRODUCT($D23:DC23),1)</f>
        <v>1.9901964431301766E-2</v>
      </c>
      <c r="DD143" s="161">
        <f>MIN(PRODUCT($D23:DD23),1)</f>
        <v>0</v>
      </c>
      <c r="DE143" s="161">
        <f>MIN(PRODUCT($D23:DE23),1)</f>
        <v>0</v>
      </c>
      <c r="DF143" s="161">
        <f>MIN(PRODUCT($D23:DF23),1)</f>
        <v>0</v>
      </c>
    </row>
    <row r="144" spans="2:110" ht="14.5" x14ac:dyDescent="0.35">
      <c r="B144" s="149">
        <v>19</v>
      </c>
      <c r="C144" s="161">
        <v>1</v>
      </c>
      <c r="D144" s="161">
        <f>MIN(PRODUCT($D24:D24),1)</f>
        <v>0.92700000000000005</v>
      </c>
      <c r="E144" s="161">
        <f>MIN(PRODUCT($D24:E24),1)</f>
        <v>0.86535450000000003</v>
      </c>
      <c r="F144" s="161">
        <f>MIN(PRODUCT($D24:F24),1)</f>
        <v>0.81282748185000009</v>
      </c>
      <c r="G144" s="161">
        <f>MIN(PRODUCT($D24:G24),1)</f>
        <v>0.76730914286640006</v>
      </c>
      <c r="H144" s="161">
        <f>MIN(PRODUCT($D24:H24),1)</f>
        <v>0.72687195103734081</v>
      </c>
      <c r="I144" s="161">
        <f>MIN(PRODUCT($D24:I24),1)</f>
        <v>0.69031029190016258</v>
      </c>
      <c r="J144" s="161">
        <f>MIN(PRODUCT($D24:J24),1)</f>
        <v>0.65717539788895474</v>
      </c>
      <c r="K144" s="161">
        <f>MIN(PRODUCT($D24:K24),1)</f>
        <v>0.62707676466564066</v>
      </c>
      <c r="L144" s="161">
        <f>MIN(PRODUCT($D24:L24),1)</f>
        <v>0.59967351004975222</v>
      </c>
      <c r="M144" s="161">
        <f>MIN(PRODUCT($D24:M24),1)</f>
        <v>0.5746071573296726</v>
      </c>
      <c r="N144" s="161">
        <f>MIN(PRODUCT($D24:N24),1)</f>
        <v>0.55156541032075268</v>
      </c>
      <c r="O144" s="161">
        <f>MIN(PRODUCT($D24:O24),1)</f>
        <v>0.53016467240030751</v>
      </c>
      <c r="P144" s="161">
        <f>MIN(PRODUCT($D24:P24),1)</f>
        <v>0.51017746425081589</v>
      </c>
      <c r="Q144" s="161">
        <f>MIN(PRODUCT($D24:Q24),1)</f>
        <v>0.49124988032711059</v>
      </c>
      <c r="R144" s="161">
        <f>MIN(PRODUCT($D24:R24),1)</f>
        <v>0.4740561345156617</v>
      </c>
      <c r="S144" s="161">
        <f>MIN(PRODUCT($D24:S24),1)</f>
        <v>0.45746416980761351</v>
      </c>
      <c r="T144" s="161">
        <f>MIN(PRODUCT($D24:T24),1)</f>
        <v>0.44145292386434704</v>
      </c>
      <c r="U144" s="161">
        <f>MIN(PRODUCT($D24:U24),1)</f>
        <v>0.42600207152909486</v>
      </c>
      <c r="V144" s="161">
        <f>MIN(PRODUCT($D24:V24),1)</f>
        <v>0.41109199902557653</v>
      </c>
      <c r="W144" s="161">
        <f>MIN(PRODUCT($D24:W24),1)</f>
        <v>0.39670377905968135</v>
      </c>
      <c r="X144" s="161">
        <f>MIN(PRODUCT($D24:X24),1)</f>
        <v>0.38281914679259249</v>
      </c>
      <c r="Y144" s="161">
        <f>MIN(PRODUCT($D24:Y24),1)</f>
        <v>0.36942047665485173</v>
      </c>
      <c r="Z144" s="161">
        <f>MIN(PRODUCT($D24:Z24),1)</f>
        <v>0.35649075997193191</v>
      </c>
      <c r="AA144" s="161">
        <f>MIN(PRODUCT($D24:AA24),1)</f>
        <v>0.34401358337291427</v>
      </c>
      <c r="AB144" s="161">
        <f>MIN(PRODUCT($D24:AB24),1)</f>
        <v>0.33197310795486223</v>
      </c>
      <c r="AC144" s="161">
        <f>MIN(PRODUCT($D24:AC24),1)</f>
        <v>0.32035404917644206</v>
      </c>
      <c r="AD144" s="161">
        <f>MIN(PRODUCT($D24:AD24),1)</f>
        <v>0.30914165745526656</v>
      </c>
      <c r="AE144" s="161">
        <f>MIN(PRODUCT($D24:AE24),1)</f>
        <v>0.29832169944433223</v>
      </c>
      <c r="AF144" s="161">
        <f>MIN(PRODUCT($D24:AF24),1)</f>
        <v>0.2878804399637806</v>
      </c>
      <c r="AG144" s="161">
        <f>MIN(PRODUCT($D24:AG24),1)</f>
        <v>0.27780462456504829</v>
      </c>
      <c r="AH144" s="161">
        <f>MIN(PRODUCT($D24:AH24),1)</f>
        <v>0.26808146270527161</v>
      </c>
      <c r="AI144" s="161">
        <f>MIN(PRODUCT($D24:AI24),1)</f>
        <v>0.2586986115105871</v>
      </c>
      <c r="AJ144" s="161">
        <f>MIN(PRODUCT($D24:AJ24),1)</f>
        <v>0.24964416010771653</v>
      </c>
      <c r="AK144" s="161">
        <f>MIN(PRODUCT($D24:AK24),1)</f>
        <v>0.24090661450394646</v>
      </c>
      <c r="AL144" s="161">
        <f>MIN(PRODUCT($D24:AL24),1)</f>
        <v>0.23247488299630834</v>
      </c>
      <c r="AM144" s="161">
        <f>MIN(PRODUCT($D24:AM24),1)</f>
        <v>0.22433826209143753</v>
      </c>
      <c r="AN144" s="161">
        <f>MIN(PRODUCT($D24:AN24),1)</f>
        <v>0.21648642291823722</v>
      </c>
      <c r="AO144" s="161">
        <f>MIN(PRODUCT($D24:AO24),1)</f>
        <v>0.2089093981160989</v>
      </c>
      <c r="AP144" s="161">
        <f>MIN(PRODUCT($D24:AP24),1)</f>
        <v>0.20159756918203545</v>
      </c>
      <c r="AQ144" s="161">
        <f>MIN(PRODUCT($D24:AQ24),1)</f>
        <v>0.19454165426066419</v>
      </c>
      <c r="AR144" s="161">
        <f>MIN(PRODUCT($D24:AR24),1)</f>
        <v>0.18773269636154094</v>
      </c>
      <c r="AS144" s="161">
        <f>MIN(PRODUCT($D24:AS24),1)</f>
        <v>0.18116205198888699</v>
      </c>
      <c r="AT144" s="161">
        <f>MIN(PRODUCT($D24:AT24),1)</f>
        <v>0.17482138016927595</v>
      </c>
      <c r="AU144" s="161">
        <f>MIN(PRODUCT($D24:AU24),1)</f>
        <v>0.1687026318633513</v>
      </c>
      <c r="AV144" s="161">
        <f>MIN(PRODUCT($D24:AV24),1)</f>
        <v>0.162798039748134</v>
      </c>
      <c r="AW144" s="161">
        <f>MIN(PRODUCT($D24:AW24),1)</f>
        <v>0.15710010835694932</v>
      </c>
      <c r="AX144" s="161">
        <f>MIN(PRODUCT($D24:AX24),1)</f>
        <v>0.15160160456445609</v>
      </c>
      <c r="AY144" s="161">
        <f>MIN(PRODUCT($D24:AY24),1)</f>
        <v>0.14629554840470013</v>
      </c>
      <c r="AZ144" s="161">
        <f>MIN(PRODUCT($D24:AZ24),1)</f>
        <v>0.14117520421053562</v>
      </c>
      <c r="BA144" s="161">
        <f>MIN(PRODUCT($D24:BA24),1)</f>
        <v>0.13623407206316687</v>
      </c>
      <c r="BB144" s="161">
        <f>MIN(PRODUCT($D24:BB24),1)</f>
        <v>0.13146587954095604</v>
      </c>
      <c r="BC144" s="161">
        <f>MIN(PRODUCT($D24:BC24),1)</f>
        <v>0.12686457375702256</v>
      </c>
      <c r="BD144" s="161">
        <f>MIN(PRODUCT($D24:BD24),1)</f>
        <v>0.12242431367552677</v>
      </c>
      <c r="BE144" s="161">
        <f>MIN(PRODUCT($D24:BE24),1)</f>
        <v>0.11813946269688333</v>
      </c>
      <c r="BF144" s="161">
        <f>MIN(PRODUCT($D24:BF24),1)</f>
        <v>0.1140045815024924</v>
      </c>
      <c r="BG144" s="161">
        <f>MIN(PRODUCT($D24:BG24),1)</f>
        <v>0.11001442114990516</v>
      </c>
      <c r="BH144" s="161">
        <f>MIN(PRODUCT($D24:BH24),1)</f>
        <v>0.10616391640965847</v>
      </c>
      <c r="BI144" s="161">
        <f>MIN(PRODUCT($D24:BI24),1)</f>
        <v>0.10244817933532042</v>
      </c>
      <c r="BJ144" s="161">
        <f>MIN(PRODUCT($D24:BJ24),1)</f>
        <v>9.8862493058584203E-2</v>
      </c>
      <c r="BK144" s="161">
        <f>MIN(PRODUCT($D24:BK24),1)</f>
        <v>9.5402305801533749E-2</v>
      </c>
      <c r="BL144" s="161">
        <f>MIN(PRODUCT($D24:BL24),1)</f>
        <v>9.206322509848007E-2</v>
      </c>
      <c r="BM144" s="161">
        <f>MIN(PRODUCT($D24:BM24),1)</f>
        <v>8.8841012220033266E-2</v>
      </c>
      <c r="BN144" s="161">
        <f>MIN(PRODUCT($D24:BN24),1)</f>
        <v>8.5731576792332093E-2</v>
      </c>
      <c r="BO144" s="161">
        <f>MIN(PRODUCT($D24:BO24),1)</f>
        <v>8.2730971604600467E-2</v>
      </c>
      <c r="BP144" s="161">
        <f>MIN(PRODUCT($D24:BP24),1)</f>
        <v>7.9835387598439445E-2</v>
      </c>
      <c r="BQ144" s="161">
        <f>MIN(PRODUCT($D24:BQ24),1)</f>
        <v>7.7041149032494066E-2</v>
      </c>
      <c r="BR144" s="161">
        <f>MIN(PRODUCT($D24:BR24),1)</f>
        <v>7.4344708816356769E-2</v>
      </c>
      <c r="BS144" s="161">
        <f>MIN(PRODUCT($D24:BS24),1)</f>
        <v>7.1742644007784281E-2</v>
      </c>
      <c r="BT144" s="161">
        <f>MIN(PRODUCT($D24:BT24),1)</f>
        <v>6.9231651467511826E-2</v>
      </c>
      <c r="BU144" s="161">
        <f>MIN(PRODUCT($D24:BU24),1)</f>
        <v>6.6808543666148912E-2</v>
      </c>
      <c r="BV144" s="161">
        <f>MIN(PRODUCT($D24:BV24),1)</f>
        <v>6.4470244637833699E-2</v>
      </c>
      <c r="BW144" s="161">
        <f>MIN(PRODUCT($D24:BW24),1)</f>
        <v>6.2213786075509515E-2</v>
      </c>
      <c r="BX144" s="161">
        <f>MIN(PRODUCT($D24:BX24),1)</f>
        <v>6.0036303562866683E-2</v>
      </c>
      <c r="BY144" s="161">
        <f>MIN(PRODUCT($D24:BY24),1)</f>
        <v>5.7935032938166348E-2</v>
      </c>
      <c r="BZ144" s="161">
        <f>MIN(PRODUCT($D24:BZ24),1)</f>
        <v>5.5907306785330527E-2</v>
      </c>
      <c r="CA144" s="161">
        <f>MIN(PRODUCT($D24:CA24),1)</f>
        <v>5.3950551047843957E-2</v>
      </c>
      <c r="CB144" s="161">
        <f>MIN(PRODUCT($D24:CB24),1)</f>
        <v>5.2062281761169414E-2</v>
      </c>
      <c r="CC144" s="161">
        <f>MIN(PRODUCT($D24:CC24),1)</f>
        <v>5.0240101899528482E-2</v>
      </c>
      <c r="CD144" s="161">
        <f>MIN(PRODUCT($D24:CD24),1)</f>
        <v>4.8481698333044984E-2</v>
      </c>
      <c r="CE144" s="161">
        <f>MIN(PRODUCT($D24:CE24),1)</f>
        <v>4.678483889138841E-2</v>
      </c>
      <c r="CF144" s="161">
        <f>MIN(PRODUCT($D24:CF24),1)</f>
        <v>4.5147369530189815E-2</v>
      </c>
      <c r="CG144" s="161">
        <f>MIN(PRODUCT($D24:CG24),1)</f>
        <v>4.3567211596633168E-2</v>
      </c>
      <c r="CH144" s="161">
        <f>MIN(PRODUCT($D24:CH24),1)</f>
        <v>4.2042359190751007E-2</v>
      </c>
      <c r="CI144" s="161">
        <f>MIN(PRODUCT($D24:CI24),1)</f>
        <v>4.0570876619074721E-2</v>
      </c>
      <c r="CJ144" s="161">
        <f>MIN(PRODUCT($D24:CJ24),1)</f>
        <v>3.9150895937407101E-2</v>
      </c>
      <c r="CK144" s="161">
        <f>MIN(PRODUCT($D24:CK24),1)</f>
        <v>3.7780614579597853E-2</v>
      </c>
      <c r="CL144" s="161">
        <f>MIN(PRODUCT($D24:CL24),1)</f>
        <v>3.6458293069311927E-2</v>
      </c>
      <c r="CM144" s="161">
        <f>MIN(PRODUCT($D24:CM24),1)</f>
        <v>3.5182252811886007E-2</v>
      </c>
      <c r="CN144" s="161">
        <f>MIN(PRODUCT($D24:CN24),1)</f>
        <v>3.3950873963469998E-2</v>
      </c>
      <c r="CO144" s="161">
        <f>MIN(PRODUCT($D24:CO24),1)</f>
        <v>3.2762593374748544E-2</v>
      </c>
      <c r="CP144" s="161">
        <f>MIN(PRODUCT($D24:CP24),1)</f>
        <v>3.1615902606632343E-2</v>
      </c>
      <c r="CQ144" s="161">
        <f>MIN(PRODUCT($D24:CQ24),1)</f>
        <v>3.0509346015400209E-2</v>
      </c>
      <c r="CR144" s="161">
        <f>MIN(PRODUCT($D24:CR24),1)</f>
        <v>2.94415189048612E-2</v>
      </c>
      <c r="CS144" s="161">
        <f>MIN(PRODUCT($D24:CS24),1)</f>
        <v>2.8411065743191057E-2</v>
      </c>
      <c r="CT144" s="161">
        <f>MIN(PRODUCT($D24:CT24),1)</f>
        <v>2.7416678442179369E-2</v>
      </c>
      <c r="CU144" s="161">
        <f>MIN(PRODUCT($D24:CU24),1)</f>
        <v>2.6457094696703091E-2</v>
      </c>
      <c r="CV144" s="161">
        <f>MIN(PRODUCT($D24:CV24),1)</f>
        <v>2.5531096382318482E-2</v>
      </c>
      <c r="CW144" s="161">
        <f>MIN(PRODUCT($D24:CW24),1)</f>
        <v>2.4637508008937336E-2</v>
      </c>
      <c r="CX144" s="161">
        <f>MIN(PRODUCT($D24:CX24),1)</f>
        <v>2.3775195228624528E-2</v>
      </c>
      <c r="CY144" s="161">
        <f>MIN(PRODUCT($D24:CY24),1)</f>
        <v>2.294306339562267E-2</v>
      </c>
      <c r="CZ144" s="161">
        <f>MIN(PRODUCT($D24:CZ24),1)</f>
        <v>2.2140056176775877E-2</v>
      </c>
      <c r="DA144" s="161">
        <f>MIN(PRODUCT($D24:DA24),1)</f>
        <v>2.1365154210588721E-2</v>
      </c>
      <c r="DB144" s="161">
        <f>MIN(PRODUCT($D24:DB24),1)</f>
        <v>2.0617373813218116E-2</v>
      </c>
      <c r="DC144" s="161">
        <f>MIN(PRODUCT($D24:DC24),1)</f>
        <v>1.9895765729755481E-2</v>
      </c>
      <c r="DD144" s="161">
        <f>MIN(PRODUCT($D24:DD24),1)</f>
        <v>0</v>
      </c>
      <c r="DE144" s="161">
        <f>MIN(PRODUCT($D24:DE24),1)</f>
        <v>0</v>
      </c>
      <c r="DF144" s="161">
        <f>MIN(PRODUCT($D24:DF24),1)</f>
        <v>0</v>
      </c>
    </row>
    <row r="145" spans="2:110" ht="14.5" x14ac:dyDescent="0.35">
      <c r="B145" s="149">
        <v>20</v>
      </c>
      <c r="C145" s="161">
        <v>1</v>
      </c>
      <c r="D145" s="161">
        <f>MIN(PRODUCT($D25:D25),1)</f>
        <v>0.92700000000000005</v>
      </c>
      <c r="E145" s="161">
        <f>MIN(PRODUCT($D25:E25),1)</f>
        <v>0.86535450000000003</v>
      </c>
      <c r="F145" s="161">
        <f>MIN(PRODUCT($D25:F25),1)</f>
        <v>0.81282748185000009</v>
      </c>
      <c r="G145" s="161">
        <f>MIN(PRODUCT($D25:G25),1)</f>
        <v>0.76730914286640006</v>
      </c>
      <c r="H145" s="161">
        <f>MIN(PRODUCT($D25:H25),1)</f>
        <v>0.72687195103734081</v>
      </c>
      <c r="I145" s="161">
        <f>MIN(PRODUCT($D25:I25),1)</f>
        <v>0.69031029190016258</v>
      </c>
      <c r="J145" s="161">
        <f>MIN(PRODUCT($D25:J25),1)</f>
        <v>0.65717539788895474</v>
      </c>
      <c r="K145" s="161">
        <f>MIN(PRODUCT($D25:K25),1)</f>
        <v>0.62707676466564066</v>
      </c>
      <c r="L145" s="161">
        <f>MIN(PRODUCT($D25:L25),1)</f>
        <v>0.59967351004975222</v>
      </c>
      <c r="M145" s="161">
        <f>MIN(PRODUCT($D25:M25),1)</f>
        <v>0.5746071573296726</v>
      </c>
      <c r="N145" s="161">
        <f>MIN(PRODUCT($D25:N25),1)</f>
        <v>0.55156541032075268</v>
      </c>
      <c r="O145" s="161">
        <f>MIN(PRODUCT($D25:O25),1)</f>
        <v>0.53016467240030751</v>
      </c>
      <c r="P145" s="161">
        <f>MIN(PRODUCT($D25:P25),1)</f>
        <v>0.51017746425081589</v>
      </c>
      <c r="Q145" s="161">
        <f>MIN(PRODUCT($D25:Q25),1)</f>
        <v>0.49124988032711059</v>
      </c>
      <c r="R145" s="161">
        <f>MIN(PRODUCT($D25:R25),1)</f>
        <v>0.4740561345156617</v>
      </c>
      <c r="S145" s="161">
        <f>MIN(PRODUCT($D25:S25),1)</f>
        <v>0.45746416980761351</v>
      </c>
      <c r="T145" s="161">
        <f>MIN(PRODUCT($D25:T25),1)</f>
        <v>0.44145292386434704</v>
      </c>
      <c r="U145" s="161">
        <f>MIN(PRODUCT($D25:U25),1)</f>
        <v>0.42600207152909486</v>
      </c>
      <c r="V145" s="161">
        <f>MIN(PRODUCT($D25:V25),1)</f>
        <v>0.41109199902557653</v>
      </c>
      <c r="W145" s="161">
        <f>MIN(PRODUCT($D25:W25),1)</f>
        <v>0.39670377905968135</v>
      </c>
      <c r="X145" s="161">
        <f>MIN(PRODUCT($D25:X25),1)</f>
        <v>0.38281914679259249</v>
      </c>
      <c r="Y145" s="161">
        <f>MIN(PRODUCT($D25:Y25),1)</f>
        <v>0.36942047665485173</v>
      </c>
      <c r="Z145" s="161">
        <f>MIN(PRODUCT($D25:Z25),1)</f>
        <v>0.35649075997193191</v>
      </c>
      <c r="AA145" s="161">
        <f>MIN(PRODUCT($D25:AA25),1)</f>
        <v>0.34401358337291427</v>
      </c>
      <c r="AB145" s="161">
        <f>MIN(PRODUCT($D25:AB25),1)</f>
        <v>0.33197310795486223</v>
      </c>
      <c r="AC145" s="161">
        <f>MIN(PRODUCT($D25:AC25),1)</f>
        <v>0.32035404917644206</v>
      </c>
      <c r="AD145" s="161">
        <f>MIN(PRODUCT($D25:AD25),1)</f>
        <v>0.30914165745526656</v>
      </c>
      <c r="AE145" s="161">
        <f>MIN(PRODUCT($D25:AE25),1)</f>
        <v>0.29832169944433223</v>
      </c>
      <c r="AF145" s="161">
        <f>MIN(PRODUCT($D25:AF25),1)</f>
        <v>0.2878804399637806</v>
      </c>
      <c r="AG145" s="161">
        <f>MIN(PRODUCT($D25:AG25),1)</f>
        <v>0.27780462456504829</v>
      </c>
      <c r="AH145" s="161">
        <f>MIN(PRODUCT($D25:AH25),1)</f>
        <v>0.26808146270527161</v>
      </c>
      <c r="AI145" s="161">
        <f>MIN(PRODUCT($D25:AI25),1)</f>
        <v>0.2586986115105871</v>
      </c>
      <c r="AJ145" s="161">
        <f>MIN(PRODUCT($D25:AJ25),1)</f>
        <v>0.24964416010771653</v>
      </c>
      <c r="AK145" s="161">
        <f>MIN(PRODUCT($D25:AK25),1)</f>
        <v>0.24090661450394646</v>
      </c>
      <c r="AL145" s="161">
        <f>MIN(PRODUCT($D25:AL25),1)</f>
        <v>0.23247488299630834</v>
      </c>
      <c r="AM145" s="161">
        <f>MIN(PRODUCT($D25:AM25),1)</f>
        <v>0.22433826209143753</v>
      </c>
      <c r="AN145" s="161">
        <f>MIN(PRODUCT($D25:AN25),1)</f>
        <v>0.21648642291823722</v>
      </c>
      <c r="AO145" s="161">
        <f>MIN(PRODUCT($D25:AO25),1)</f>
        <v>0.2089093981160989</v>
      </c>
      <c r="AP145" s="161">
        <f>MIN(PRODUCT($D25:AP25),1)</f>
        <v>0.20159756918203545</v>
      </c>
      <c r="AQ145" s="161">
        <f>MIN(PRODUCT($D25:AQ25),1)</f>
        <v>0.19454165426066419</v>
      </c>
      <c r="AR145" s="161">
        <f>MIN(PRODUCT($D25:AR25),1)</f>
        <v>0.18773269636154094</v>
      </c>
      <c r="AS145" s="161">
        <f>MIN(PRODUCT($D25:AS25),1)</f>
        <v>0.18116205198888699</v>
      </c>
      <c r="AT145" s="161">
        <f>MIN(PRODUCT($D25:AT25),1)</f>
        <v>0.17482138016927595</v>
      </c>
      <c r="AU145" s="161">
        <f>MIN(PRODUCT($D25:AU25),1)</f>
        <v>0.1687026318633513</v>
      </c>
      <c r="AV145" s="161">
        <f>MIN(PRODUCT($D25:AV25),1)</f>
        <v>0.162798039748134</v>
      </c>
      <c r="AW145" s="161">
        <f>MIN(PRODUCT($D25:AW25),1)</f>
        <v>0.15710010835694932</v>
      </c>
      <c r="AX145" s="161">
        <f>MIN(PRODUCT($D25:AX25),1)</f>
        <v>0.15160160456445609</v>
      </c>
      <c r="AY145" s="161">
        <f>MIN(PRODUCT($D25:AY25),1)</f>
        <v>0.14629554840470013</v>
      </c>
      <c r="AZ145" s="161">
        <f>MIN(PRODUCT($D25:AZ25),1)</f>
        <v>0.14117520421053562</v>
      </c>
      <c r="BA145" s="161">
        <f>MIN(PRODUCT($D25:BA25),1)</f>
        <v>0.13623407206316687</v>
      </c>
      <c r="BB145" s="161">
        <f>MIN(PRODUCT($D25:BB25),1)</f>
        <v>0.13146587954095604</v>
      </c>
      <c r="BC145" s="161">
        <f>MIN(PRODUCT($D25:BC25),1)</f>
        <v>0.12686457375702256</v>
      </c>
      <c r="BD145" s="161">
        <f>MIN(PRODUCT($D25:BD25),1)</f>
        <v>0.12242431367552677</v>
      </c>
      <c r="BE145" s="161">
        <f>MIN(PRODUCT($D25:BE25),1)</f>
        <v>0.11813946269688333</v>
      </c>
      <c r="BF145" s="161">
        <f>MIN(PRODUCT($D25:BF25),1)</f>
        <v>0.1140045815024924</v>
      </c>
      <c r="BG145" s="161">
        <f>MIN(PRODUCT($D25:BG25),1)</f>
        <v>0.11001442114990516</v>
      </c>
      <c r="BH145" s="161">
        <f>MIN(PRODUCT($D25:BH25),1)</f>
        <v>0.10616391640965847</v>
      </c>
      <c r="BI145" s="161">
        <f>MIN(PRODUCT($D25:BI25),1)</f>
        <v>0.10244817933532042</v>
      </c>
      <c r="BJ145" s="161">
        <f>MIN(PRODUCT($D25:BJ25),1)</f>
        <v>9.8862493058584203E-2</v>
      </c>
      <c r="BK145" s="161">
        <f>MIN(PRODUCT($D25:BK25),1)</f>
        <v>9.5402305801533749E-2</v>
      </c>
      <c r="BL145" s="161">
        <f>MIN(PRODUCT($D25:BL25),1)</f>
        <v>9.206322509848007E-2</v>
      </c>
      <c r="BM145" s="161">
        <f>MIN(PRODUCT($D25:BM25),1)</f>
        <v>8.8841012220033266E-2</v>
      </c>
      <c r="BN145" s="161">
        <f>MIN(PRODUCT($D25:BN25),1)</f>
        <v>8.5731576792332093E-2</v>
      </c>
      <c r="BO145" s="161">
        <f>MIN(PRODUCT($D25:BO25),1)</f>
        <v>8.2730971604600467E-2</v>
      </c>
      <c r="BP145" s="161">
        <f>MIN(PRODUCT($D25:BP25),1)</f>
        <v>7.9835387598439445E-2</v>
      </c>
      <c r="BQ145" s="161">
        <f>MIN(PRODUCT($D25:BQ25),1)</f>
        <v>7.7041149032494066E-2</v>
      </c>
      <c r="BR145" s="161">
        <f>MIN(PRODUCT($D25:BR25),1)</f>
        <v>7.4344708816356769E-2</v>
      </c>
      <c r="BS145" s="161">
        <f>MIN(PRODUCT($D25:BS25),1)</f>
        <v>7.1742644007784281E-2</v>
      </c>
      <c r="BT145" s="161">
        <f>MIN(PRODUCT($D25:BT25),1)</f>
        <v>6.9231651467511826E-2</v>
      </c>
      <c r="BU145" s="161">
        <f>MIN(PRODUCT($D25:BU25),1)</f>
        <v>6.6808543666148912E-2</v>
      </c>
      <c r="BV145" s="161">
        <f>MIN(PRODUCT($D25:BV25),1)</f>
        <v>6.4470244637833699E-2</v>
      </c>
      <c r="BW145" s="161">
        <f>MIN(PRODUCT($D25:BW25),1)</f>
        <v>6.2213786075509515E-2</v>
      </c>
      <c r="BX145" s="161">
        <f>MIN(PRODUCT($D25:BX25),1)</f>
        <v>6.0036303562866683E-2</v>
      </c>
      <c r="BY145" s="161">
        <f>MIN(PRODUCT($D25:BY25),1)</f>
        <v>5.7935032938166348E-2</v>
      </c>
      <c r="BZ145" s="161">
        <f>MIN(PRODUCT($D25:BZ25),1)</f>
        <v>5.5907306785330527E-2</v>
      </c>
      <c r="CA145" s="161">
        <f>MIN(PRODUCT($D25:CA25),1)</f>
        <v>5.3950551047843957E-2</v>
      </c>
      <c r="CB145" s="161">
        <f>MIN(PRODUCT($D25:CB25),1)</f>
        <v>5.2062281761169414E-2</v>
      </c>
      <c r="CC145" s="161">
        <f>MIN(PRODUCT($D25:CC25),1)</f>
        <v>5.0240101899528482E-2</v>
      </c>
      <c r="CD145" s="161">
        <f>MIN(PRODUCT($D25:CD25),1)</f>
        <v>4.8481698333044984E-2</v>
      </c>
      <c r="CE145" s="161">
        <f>MIN(PRODUCT($D25:CE25),1)</f>
        <v>4.678483889138841E-2</v>
      </c>
      <c r="CF145" s="161">
        <f>MIN(PRODUCT($D25:CF25),1)</f>
        <v>4.5147369530189815E-2</v>
      </c>
      <c r="CG145" s="161">
        <f>MIN(PRODUCT($D25:CG25),1)</f>
        <v>4.3567211596633168E-2</v>
      </c>
      <c r="CH145" s="161">
        <f>MIN(PRODUCT($D25:CH25),1)</f>
        <v>4.2042359190751007E-2</v>
      </c>
      <c r="CI145" s="161">
        <f>MIN(PRODUCT($D25:CI25),1)</f>
        <v>4.0570876619074721E-2</v>
      </c>
      <c r="CJ145" s="161">
        <f>MIN(PRODUCT($D25:CJ25),1)</f>
        <v>3.9150895937407101E-2</v>
      </c>
      <c r="CK145" s="161">
        <f>MIN(PRODUCT($D25:CK25),1)</f>
        <v>3.7780614579597853E-2</v>
      </c>
      <c r="CL145" s="161">
        <f>MIN(PRODUCT($D25:CL25),1)</f>
        <v>3.6458293069311927E-2</v>
      </c>
      <c r="CM145" s="161">
        <f>MIN(PRODUCT($D25:CM25),1)</f>
        <v>3.5182252811886007E-2</v>
      </c>
      <c r="CN145" s="161">
        <f>MIN(PRODUCT($D25:CN25),1)</f>
        <v>3.3950873963469998E-2</v>
      </c>
      <c r="CO145" s="161">
        <f>MIN(PRODUCT($D25:CO25),1)</f>
        <v>3.2762593374748544E-2</v>
      </c>
      <c r="CP145" s="161">
        <f>MIN(PRODUCT($D25:CP25),1)</f>
        <v>3.1615902606632343E-2</v>
      </c>
      <c r="CQ145" s="161">
        <f>MIN(PRODUCT($D25:CQ25),1)</f>
        <v>3.0509346015400209E-2</v>
      </c>
      <c r="CR145" s="161">
        <f>MIN(PRODUCT($D25:CR25),1)</f>
        <v>2.94415189048612E-2</v>
      </c>
      <c r="CS145" s="161">
        <f>MIN(PRODUCT($D25:CS25),1)</f>
        <v>2.8411065743191057E-2</v>
      </c>
      <c r="CT145" s="161">
        <f>MIN(PRODUCT($D25:CT25),1)</f>
        <v>2.7416678442179369E-2</v>
      </c>
      <c r="CU145" s="161">
        <f>MIN(PRODUCT($D25:CU25),1)</f>
        <v>2.6457094696703091E-2</v>
      </c>
      <c r="CV145" s="161">
        <f>MIN(PRODUCT($D25:CV25),1)</f>
        <v>2.5531096382318482E-2</v>
      </c>
      <c r="CW145" s="161">
        <f>MIN(PRODUCT($D25:CW25),1)</f>
        <v>2.4637508008937336E-2</v>
      </c>
      <c r="CX145" s="161">
        <f>MIN(PRODUCT($D25:CX25),1)</f>
        <v>2.3775195228624528E-2</v>
      </c>
      <c r="CY145" s="161">
        <f>MIN(PRODUCT($D25:CY25),1)</f>
        <v>2.294306339562267E-2</v>
      </c>
      <c r="CZ145" s="161">
        <f>MIN(PRODUCT($D25:CZ25),1)</f>
        <v>2.2140056176775877E-2</v>
      </c>
      <c r="DA145" s="161">
        <f>MIN(PRODUCT($D25:DA25),1)</f>
        <v>2.1365154210588721E-2</v>
      </c>
      <c r="DB145" s="161">
        <f>MIN(PRODUCT($D25:DB25),1)</f>
        <v>2.0617373813218116E-2</v>
      </c>
      <c r="DC145" s="161">
        <f>MIN(PRODUCT($D25:DC25),1)</f>
        <v>1.9895765729755481E-2</v>
      </c>
      <c r="DD145" s="161">
        <f>MIN(PRODUCT($D25:DD25),1)</f>
        <v>0</v>
      </c>
      <c r="DE145" s="161">
        <f>MIN(PRODUCT($D25:DE25),1)</f>
        <v>0</v>
      </c>
      <c r="DF145" s="161">
        <f>MIN(PRODUCT($D25:DF25),1)</f>
        <v>0</v>
      </c>
    </row>
    <row r="146" spans="2:110" ht="14.5" x14ac:dyDescent="0.35">
      <c r="B146" s="149">
        <v>21</v>
      </c>
      <c r="C146" s="161">
        <v>1</v>
      </c>
      <c r="D146" s="161">
        <f>MIN(PRODUCT($D26:D26),1)</f>
        <v>0.92700000000000005</v>
      </c>
      <c r="E146" s="161">
        <f>MIN(PRODUCT($D26:E26),1)</f>
        <v>0.86535450000000003</v>
      </c>
      <c r="F146" s="161">
        <f>MIN(PRODUCT($D26:F26),1)</f>
        <v>0.81282748185000009</v>
      </c>
      <c r="G146" s="161">
        <f>MIN(PRODUCT($D26:G26),1)</f>
        <v>0.76730914286640006</v>
      </c>
      <c r="H146" s="161">
        <f>MIN(PRODUCT($D26:H26),1)</f>
        <v>0.72687195103734081</v>
      </c>
      <c r="I146" s="161">
        <f>MIN(PRODUCT($D26:I26),1)</f>
        <v>0.69031029190016258</v>
      </c>
      <c r="J146" s="161">
        <f>MIN(PRODUCT($D26:J26),1)</f>
        <v>0.65717539788895474</v>
      </c>
      <c r="K146" s="161">
        <f>MIN(PRODUCT($D26:K26),1)</f>
        <v>0.62707676466564066</v>
      </c>
      <c r="L146" s="161">
        <f>MIN(PRODUCT($D26:L26),1)</f>
        <v>0.59967351004975222</v>
      </c>
      <c r="M146" s="161">
        <f>MIN(PRODUCT($D26:M26),1)</f>
        <v>0.5746071573296726</v>
      </c>
      <c r="N146" s="161">
        <f>MIN(PRODUCT($D26:N26),1)</f>
        <v>0.55156541032075268</v>
      </c>
      <c r="O146" s="161">
        <f>MIN(PRODUCT($D26:O26),1)</f>
        <v>0.53016467240030751</v>
      </c>
      <c r="P146" s="161">
        <f>MIN(PRODUCT($D26:P26),1)</f>
        <v>0.51017746425081589</v>
      </c>
      <c r="Q146" s="161">
        <f>MIN(PRODUCT($D26:Q26),1)</f>
        <v>0.49124988032711059</v>
      </c>
      <c r="R146" s="161">
        <f>MIN(PRODUCT($D26:R26),1)</f>
        <v>0.4740561345156617</v>
      </c>
      <c r="S146" s="161">
        <f>MIN(PRODUCT($D26:S26),1)</f>
        <v>0.45746416980761351</v>
      </c>
      <c r="T146" s="161">
        <f>MIN(PRODUCT($D26:T26),1)</f>
        <v>0.44145292386434704</v>
      </c>
      <c r="U146" s="161">
        <f>MIN(PRODUCT($D26:U26),1)</f>
        <v>0.42600207152909486</v>
      </c>
      <c r="V146" s="161">
        <f>MIN(PRODUCT($D26:V26),1)</f>
        <v>0.41109199902557653</v>
      </c>
      <c r="W146" s="161">
        <f>MIN(PRODUCT($D26:W26),1)</f>
        <v>0.39670377905968135</v>
      </c>
      <c r="X146" s="161">
        <f>MIN(PRODUCT($D26:X26),1)</f>
        <v>0.38281914679259249</v>
      </c>
      <c r="Y146" s="161">
        <f>MIN(PRODUCT($D26:Y26),1)</f>
        <v>0.36942047665485173</v>
      </c>
      <c r="Z146" s="161">
        <f>MIN(PRODUCT($D26:Z26),1)</f>
        <v>0.35649075997193191</v>
      </c>
      <c r="AA146" s="161">
        <f>MIN(PRODUCT($D26:AA26),1)</f>
        <v>0.34401358337291427</v>
      </c>
      <c r="AB146" s="161">
        <f>MIN(PRODUCT($D26:AB26),1)</f>
        <v>0.33197310795486223</v>
      </c>
      <c r="AC146" s="161">
        <f>MIN(PRODUCT($D26:AC26),1)</f>
        <v>0.32035404917644206</v>
      </c>
      <c r="AD146" s="161">
        <f>MIN(PRODUCT($D26:AD26),1)</f>
        <v>0.30914165745526656</v>
      </c>
      <c r="AE146" s="161">
        <f>MIN(PRODUCT($D26:AE26),1)</f>
        <v>0.29832169944433223</v>
      </c>
      <c r="AF146" s="161">
        <f>MIN(PRODUCT($D26:AF26),1)</f>
        <v>0.2878804399637806</v>
      </c>
      <c r="AG146" s="161">
        <f>MIN(PRODUCT($D26:AG26),1)</f>
        <v>0.27780462456504829</v>
      </c>
      <c r="AH146" s="161">
        <f>MIN(PRODUCT($D26:AH26),1)</f>
        <v>0.26808146270527161</v>
      </c>
      <c r="AI146" s="161">
        <f>MIN(PRODUCT($D26:AI26),1)</f>
        <v>0.2586986115105871</v>
      </c>
      <c r="AJ146" s="161">
        <f>MIN(PRODUCT($D26:AJ26),1)</f>
        <v>0.24964416010771653</v>
      </c>
      <c r="AK146" s="161">
        <f>MIN(PRODUCT($D26:AK26),1)</f>
        <v>0.24090661450394646</v>
      </c>
      <c r="AL146" s="161">
        <f>MIN(PRODUCT($D26:AL26),1)</f>
        <v>0.23247488299630834</v>
      </c>
      <c r="AM146" s="161">
        <f>MIN(PRODUCT($D26:AM26),1)</f>
        <v>0.22433826209143753</v>
      </c>
      <c r="AN146" s="161">
        <f>MIN(PRODUCT($D26:AN26),1)</f>
        <v>0.21648642291823722</v>
      </c>
      <c r="AO146" s="161">
        <f>MIN(PRODUCT($D26:AO26),1)</f>
        <v>0.2089093981160989</v>
      </c>
      <c r="AP146" s="161">
        <f>MIN(PRODUCT($D26:AP26),1)</f>
        <v>0.20159756918203545</v>
      </c>
      <c r="AQ146" s="161">
        <f>MIN(PRODUCT($D26:AQ26),1)</f>
        <v>0.19454165426066419</v>
      </c>
      <c r="AR146" s="161">
        <f>MIN(PRODUCT($D26:AR26),1)</f>
        <v>0.18773269636154094</v>
      </c>
      <c r="AS146" s="161">
        <f>MIN(PRODUCT($D26:AS26),1)</f>
        <v>0.18116205198888699</v>
      </c>
      <c r="AT146" s="161">
        <f>MIN(PRODUCT($D26:AT26),1)</f>
        <v>0.17482138016927595</v>
      </c>
      <c r="AU146" s="161">
        <f>MIN(PRODUCT($D26:AU26),1)</f>
        <v>0.1687026318633513</v>
      </c>
      <c r="AV146" s="161">
        <f>MIN(PRODUCT($D26:AV26),1)</f>
        <v>0.162798039748134</v>
      </c>
      <c r="AW146" s="161">
        <f>MIN(PRODUCT($D26:AW26),1)</f>
        <v>0.15710010835694932</v>
      </c>
      <c r="AX146" s="161">
        <f>MIN(PRODUCT($D26:AX26),1)</f>
        <v>0.15160160456445609</v>
      </c>
      <c r="AY146" s="161">
        <f>MIN(PRODUCT($D26:AY26),1)</f>
        <v>0.14629554840470013</v>
      </c>
      <c r="AZ146" s="161">
        <f>MIN(PRODUCT($D26:AZ26),1)</f>
        <v>0.14117520421053562</v>
      </c>
      <c r="BA146" s="161">
        <f>MIN(PRODUCT($D26:BA26),1)</f>
        <v>0.13623407206316687</v>
      </c>
      <c r="BB146" s="161">
        <f>MIN(PRODUCT($D26:BB26),1)</f>
        <v>0.13146587954095604</v>
      </c>
      <c r="BC146" s="161">
        <f>MIN(PRODUCT($D26:BC26),1)</f>
        <v>0.12686457375702256</v>
      </c>
      <c r="BD146" s="161">
        <f>MIN(PRODUCT($D26:BD26),1)</f>
        <v>0.12242431367552677</v>
      </c>
      <c r="BE146" s="161">
        <f>MIN(PRODUCT($D26:BE26),1)</f>
        <v>0.11813946269688333</v>
      </c>
      <c r="BF146" s="161">
        <f>MIN(PRODUCT($D26:BF26),1)</f>
        <v>0.1140045815024924</v>
      </c>
      <c r="BG146" s="161">
        <f>MIN(PRODUCT($D26:BG26),1)</f>
        <v>0.11001442114990516</v>
      </c>
      <c r="BH146" s="161">
        <f>MIN(PRODUCT($D26:BH26),1)</f>
        <v>0.10616391640965847</v>
      </c>
      <c r="BI146" s="161">
        <f>MIN(PRODUCT($D26:BI26),1)</f>
        <v>0.10244817933532042</v>
      </c>
      <c r="BJ146" s="161">
        <f>MIN(PRODUCT($D26:BJ26),1)</f>
        <v>9.8862493058584203E-2</v>
      </c>
      <c r="BK146" s="161">
        <f>MIN(PRODUCT($D26:BK26),1)</f>
        <v>9.5402305801533749E-2</v>
      </c>
      <c r="BL146" s="161">
        <f>MIN(PRODUCT($D26:BL26),1)</f>
        <v>9.206322509848007E-2</v>
      </c>
      <c r="BM146" s="161">
        <f>MIN(PRODUCT($D26:BM26),1)</f>
        <v>8.8841012220033266E-2</v>
      </c>
      <c r="BN146" s="161">
        <f>MIN(PRODUCT($D26:BN26),1)</f>
        <v>8.5731576792332093E-2</v>
      </c>
      <c r="BO146" s="161">
        <f>MIN(PRODUCT($D26:BO26),1)</f>
        <v>8.2730971604600467E-2</v>
      </c>
      <c r="BP146" s="161">
        <f>MIN(PRODUCT($D26:BP26),1)</f>
        <v>7.9835387598439445E-2</v>
      </c>
      <c r="BQ146" s="161">
        <f>MIN(PRODUCT($D26:BQ26),1)</f>
        <v>7.7041149032494066E-2</v>
      </c>
      <c r="BR146" s="161">
        <f>MIN(PRODUCT($D26:BR26),1)</f>
        <v>7.4344708816356769E-2</v>
      </c>
      <c r="BS146" s="161">
        <f>MIN(PRODUCT($D26:BS26),1)</f>
        <v>7.1742644007784281E-2</v>
      </c>
      <c r="BT146" s="161">
        <f>MIN(PRODUCT($D26:BT26),1)</f>
        <v>6.9231651467511826E-2</v>
      </c>
      <c r="BU146" s="161">
        <f>MIN(PRODUCT($D26:BU26),1)</f>
        <v>6.6808543666148912E-2</v>
      </c>
      <c r="BV146" s="161">
        <f>MIN(PRODUCT($D26:BV26),1)</f>
        <v>6.4470244637833699E-2</v>
      </c>
      <c r="BW146" s="161">
        <f>MIN(PRODUCT($D26:BW26),1)</f>
        <v>6.2213786075509515E-2</v>
      </c>
      <c r="BX146" s="161">
        <f>MIN(PRODUCT($D26:BX26),1)</f>
        <v>6.0036303562866683E-2</v>
      </c>
      <c r="BY146" s="161">
        <f>MIN(PRODUCT($D26:BY26),1)</f>
        <v>5.7935032938166348E-2</v>
      </c>
      <c r="BZ146" s="161">
        <f>MIN(PRODUCT($D26:BZ26),1)</f>
        <v>5.5907306785330527E-2</v>
      </c>
      <c r="CA146" s="161">
        <f>MIN(PRODUCT($D26:CA26),1)</f>
        <v>5.3950551047843957E-2</v>
      </c>
      <c r="CB146" s="161">
        <f>MIN(PRODUCT($D26:CB26),1)</f>
        <v>5.2062281761169414E-2</v>
      </c>
      <c r="CC146" s="161">
        <f>MIN(PRODUCT($D26:CC26),1)</f>
        <v>5.0240101899528482E-2</v>
      </c>
      <c r="CD146" s="161">
        <f>MIN(PRODUCT($D26:CD26),1)</f>
        <v>4.8481698333044984E-2</v>
      </c>
      <c r="CE146" s="161">
        <f>MIN(PRODUCT($D26:CE26),1)</f>
        <v>4.678483889138841E-2</v>
      </c>
      <c r="CF146" s="161">
        <f>MIN(PRODUCT($D26:CF26),1)</f>
        <v>4.5147369530189815E-2</v>
      </c>
      <c r="CG146" s="161">
        <f>MIN(PRODUCT($D26:CG26),1)</f>
        <v>4.3567211596633168E-2</v>
      </c>
      <c r="CH146" s="161">
        <f>MIN(PRODUCT($D26:CH26),1)</f>
        <v>4.2042359190751007E-2</v>
      </c>
      <c r="CI146" s="161">
        <f>MIN(PRODUCT($D26:CI26),1)</f>
        <v>4.0570876619074721E-2</v>
      </c>
      <c r="CJ146" s="161">
        <f>MIN(PRODUCT($D26:CJ26),1)</f>
        <v>3.9150895937407101E-2</v>
      </c>
      <c r="CK146" s="161">
        <f>MIN(PRODUCT($D26:CK26),1)</f>
        <v>3.7780614579597853E-2</v>
      </c>
      <c r="CL146" s="161">
        <f>MIN(PRODUCT($D26:CL26),1)</f>
        <v>3.6458293069311927E-2</v>
      </c>
      <c r="CM146" s="161">
        <f>MIN(PRODUCT($D26:CM26),1)</f>
        <v>3.5182252811886007E-2</v>
      </c>
      <c r="CN146" s="161">
        <f>MIN(PRODUCT($D26:CN26),1)</f>
        <v>3.3950873963469998E-2</v>
      </c>
      <c r="CO146" s="161">
        <f>MIN(PRODUCT($D26:CO26),1)</f>
        <v>3.2762593374748544E-2</v>
      </c>
      <c r="CP146" s="161">
        <f>MIN(PRODUCT($D26:CP26),1)</f>
        <v>3.1615902606632343E-2</v>
      </c>
      <c r="CQ146" s="161">
        <f>MIN(PRODUCT($D26:CQ26),1)</f>
        <v>3.0509346015400209E-2</v>
      </c>
      <c r="CR146" s="161">
        <f>MIN(PRODUCT($D26:CR26),1)</f>
        <v>2.94415189048612E-2</v>
      </c>
      <c r="CS146" s="161">
        <f>MIN(PRODUCT($D26:CS26),1)</f>
        <v>2.8411065743191057E-2</v>
      </c>
      <c r="CT146" s="161">
        <f>MIN(PRODUCT($D26:CT26),1)</f>
        <v>2.7416678442179369E-2</v>
      </c>
      <c r="CU146" s="161">
        <f>MIN(PRODUCT($D26:CU26),1)</f>
        <v>2.6457094696703091E-2</v>
      </c>
      <c r="CV146" s="161">
        <f>MIN(PRODUCT($D26:CV26),1)</f>
        <v>2.5531096382318482E-2</v>
      </c>
      <c r="CW146" s="161">
        <f>MIN(PRODUCT($D26:CW26),1)</f>
        <v>2.4637508008937336E-2</v>
      </c>
      <c r="CX146" s="161">
        <f>MIN(PRODUCT($D26:CX26),1)</f>
        <v>2.3775195228624528E-2</v>
      </c>
      <c r="CY146" s="161">
        <f>MIN(PRODUCT($D26:CY26),1)</f>
        <v>2.294306339562267E-2</v>
      </c>
      <c r="CZ146" s="161">
        <f>MIN(PRODUCT($D26:CZ26),1)</f>
        <v>2.2140056176775877E-2</v>
      </c>
      <c r="DA146" s="161">
        <f>MIN(PRODUCT($D26:DA26),1)</f>
        <v>2.1365154210588721E-2</v>
      </c>
      <c r="DB146" s="161">
        <f>MIN(PRODUCT($D26:DB26),1)</f>
        <v>2.0617373813218116E-2</v>
      </c>
      <c r="DC146" s="161">
        <f>MIN(PRODUCT($D26:DC26),1)</f>
        <v>1.9895765729755481E-2</v>
      </c>
      <c r="DD146" s="161">
        <f>MIN(PRODUCT($D26:DD26),1)</f>
        <v>0</v>
      </c>
      <c r="DE146" s="161">
        <f>MIN(PRODUCT($D26:DE26),1)</f>
        <v>0</v>
      </c>
      <c r="DF146" s="161">
        <f>MIN(PRODUCT($D26:DF26),1)</f>
        <v>0</v>
      </c>
    </row>
    <row r="147" spans="2:110" ht="14.5" x14ac:dyDescent="0.35">
      <c r="B147" s="149">
        <v>22</v>
      </c>
      <c r="C147" s="161">
        <v>1</v>
      </c>
      <c r="D147" s="161">
        <f>MIN(PRODUCT($D27:D27),1)</f>
        <v>0.92789999999999995</v>
      </c>
      <c r="E147" s="161">
        <f>MIN(PRODUCT($D27:E27),1)</f>
        <v>0.86665859999999995</v>
      </c>
      <c r="F147" s="161">
        <f>MIN(PRODUCT($D27:F27),1)</f>
        <v>0.81422575469999992</v>
      </c>
      <c r="G147" s="161">
        <f>MIN(PRODUCT($D27:G27),1)</f>
        <v>0.76871053501226994</v>
      </c>
      <c r="H147" s="161">
        <f>MIN(PRODUCT($D27:H27),1)</f>
        <v>0.72819948981712335</v>
      </c>
      <c r="I147" s="161">
        <f>MIN(PRODUCT($D27:I27),1)</f>
        <v>0.69157105547932207</v>
      </c>
      <c r="J147" s="161">
        <f>MIN(PRODUCT($D27:J27),1)</f>
        <v>0.65837564481631461</v>
      </c>
      <c r="K147" s="161">
        <f>MIN(PRODUCT($D27:K27),1)</f>
        <v>0.62822204028372741</v>
      </c>
      <c r="L147" s="161">
        <f>MIN(PRODUCT($D27:L27),1)</f>
        <v>0.60076873712332857</v>
      </c>
      <c r="M147" s="161">
        <f>MIN(PRODUCT($D27:M27),1)</f>
        <v>0.57565660391157347</v>
      </c>
      <c r="N147" s="161">
        <f>MIN(PRODUCT($D27:N27),1)</f>
        <v>0.55257277409471939</v>
      </c>
      <c r="O147" s="161">
        <f>MIN(PRODUCT($D27:O27),1)</f>
        <v>0.53113295045984432</v>
      </c>
      <c r="P147" s="161">
        <f>MIN(PRODUCT($D27:P27),1)</f>
        <v>0.5111092382275082</v>
      </c>
      <c r="Q147" s="161">
        <f>MIN(PRODUCT($D27:Q27),1)</f>
        <v>0.49214708548926761</v>
      </c>
      <c r="R147" s="161">
        <f>MIN(PRODUCT($D27:R27),1)</f>
        <v>0.47492193749714323</v>
      </c>
      <c r="S147" s="161">
        <f>MIN(PRODUCT($D27:S27),1)</f>
        <v>0.45829966968474323</v>
      </c>
      <c r="T147" s="161">
        <f>MIN(PRODUCT($D27:T27),1)</f>
        <v>0.44225918124577718</v>
      </c>
      <c r="U147" s="161">
        <f>MIN(PRODUCT($D27:U27),1)</f>
        <v>0.42678010990217496</v>
      </c>
      <c r="V147" s="161">
        <f>MIN(PRODUCT($D27:V27),1)</f>
        <v>0.41184280605559881</v>
      </c>
      <c r="W147" s="161">
        <f>MIN(PRODUCT($D27:W27),1)</f>
        <v>0.39742830784365285</v>
      </c>
      <c r="X147" s="161">
        <f>MIN(PRODUCT($D27:X27),1)</f>
        <v>0.38351831706912498</v>
      </c>
      <c r="Y147" s="161">
        <f>MIN(PRODUCT($D27:Y27),1)</f>
        <v>0.3700951759717056</v>
      </c>
      <c r="Z147" s="161">
        <f>MIN(PRODUCT($D27:Z27),1)</f>
        <v>0.3571418448126959</v>
      </c>
      <c r="AA147" s="161">
        <f>MIN(PRODUCT($D27:AA27),1)</f>
        <v>0.34464188024425152</v>
      </c>
      <c r="AB147" s="161">
        <f>MIN(PRODUCT($D27:AB27),1)</f>
        <v>0.33257941443570271</v>
      </c>
      <c r="AC147" s="161">
        <f>MIN(PRODUCT($D27:AC27),1)</f>
        <v>0.32093913493045312</v>
      </c>
      <c r="AD147" s="161">
        <f>MIN(PRODUCT($D27:AD27),1)</f>
        <v>0.30970626520788724</v>
      </c>
      <c r="AE147" s="161">
        <f>MIN(PRODUCT($D27:AE27),1)</f>
        <v>0.29886654592561118</v>
      </c>
      <c r="AF147" s="161">
        <f>MIN(PRODUCT($D27:AF27),1)</f>
        <v>0.28840621681821477</v>
      </c>
      <c r="AG147" s="161">
        <f>MIN(PRODUCT($D27:AG27),1)</f>
        <v>0.27831199922957722</v>
      </c>
      <c r="AH147" s="161">
        <f>MIN(PRODUCT($D27:AH27),1)</f>
        <v>0.268571079256542</v>
      </c>
      <c r="AI147" s="161">
        <f>MIN(PRODUCT($D27:AI27),1)</f>
        <v>0.25917109148256301</v>
      </c>
      <c r="AJ147" s="161">
        <f>MIN(PRODUCT($D27:AJ27),1)</f>
        <v>0.25010010328067328</v>
      </c>
      <c r="AK147" s="161">
        <f>MIN(PRODUCT($D27:AK27),1)</f>
        <v>0.2413465996658497</v>
      </c>
      <c r="AL147" s="161">
        <f>MIN(PRODUCT($D27:AL27),1)</f>
        <v>0.23289946867754496</v>
      </c>
      <c r="AM147" s="161">
        <f>MIN(PRODUCT($D27:AM27),1)</f>
        <v>0.22474798727383088</v>
      </c>
      <c r="AN147" s="161">
        <f>MIN(PRODUCT($D27:AN27),1)</f>
        <v>0.21688180771924678</v>
      </c>
      <c r="AO147" s="161">
        <f>MIN(PRODUCT($D27:AO27),1)</f>
        <v>0.20929094444907315</v>
      </c>
      <c r="AP147" s="161">
        <f>MIN(PRODUCT($D27:AP27),1)</f>
        <v>0.20196576139335559</v>
      </c>
      <c r="AQ147" s="161">
        <f>MIN(PRODUCT($D27:AQ27),1)</f>
        <v>0.19489695974458815</v>
      </c>
      <c r="AR147" s="161">
        <f>MIN(PRODUCT($D27:AR27),1)</f>
        <v>0.18807556615352755</v>
      </c>
      <c r="AS147" s="161">
        <f>MIN(PRODUCT($D27:AS27),1)</f>
        <v>0.18149292133815409</v>
      </c>
      <c r="AT147" s="161">
        <f>MIN(PRODUCT($D27:AT27),1)</f>
        <v>0.1751406690913187</v>
      </c>
      <c r="AU147" s="161">
        <f>MIN(PRODUCT($D27:AU27),1)</f>
        <v>0.16901074567312255</v>
      </c>
      <c r="AV147" s="161">
        <f>MIN(PRODUCT($D27:AV27),1)</f>
        <v>0.16309536957456325</v>
      </c>
      <c r="AW147" s="161">
        <f>MIN(PRODUCT($D27:AW27),1)</f>
        <v>0.15738703163945353</v>
      </c>
      <c r="AX147" s="161">
        <f>MIN(PRODUCT($D27:AX27),1)</f>
        <v>0.15187848553207264</v>
      </c>
      <c r="AY147" s="161">
        <f>MIN(PRODUCT($D27:AY27),1)</f>
        <v>0.14656273853845009</v>
      </c>
      <c r="AZ147" s="161">
        <f>MIN(PRODUCT($D27:AZ27),1)</f>
        <v>0.14143304268960433</v>
      </c>
      <c r="BA147" s="161">
        <f>MIN(PRODUCT($D27:BA27),1)</f>
        <v>0.13648288619546817</v>
      </c>
      <c r="BB147" s="161">
        <f>MIN(PRODUCT($D27:BB27),1)</f>
        <v>0.13170598517862678</v>
      </c>
      <c r="BC147" s="161">
        <f>MIN(PRODUCT($D27:BC27),1)</f>
        <v>0.12709627569737483</v>
      </c>
      <c r="BD147" s="161">
        <f>MIN(PRODUCT($D27:BD27),1)</f>
        <v>0.12264790604796671</v>
      </c>
      <c r="BE147" s="161">
        <f>MIN(PRODUCT($D27:BE27),1)</f>
        <v>0.11835522933628788</v>
      </c>
      <c r="BF147" s="161">
        <f>MIN(PRODUCT($D27:BF27),1)</f>
        <v>0.11421279630951781</v>
      </c>
      <c r="BG147" s="161">
        <f>MIN(PRODUCT($D27:BG27),1)</f>
        <v>0.11021534843868468</v>
      </c>
      <c r="BH147" s="161">
        <f>MIN(PRODUCT($D27:BH27),1)</f>
        <v>0.10635781124333071</v>
      </c>
      <c r="BI147" s="161">
        <f>MIN(PRODUCT($D27:BI27),1)</f>
        <v>0.10263528784981414</v>
      </c>
      <c r="BJ147" s="161">
        <f>MIN(PRODUCT($D27:BJ27),1)</f>
        <v>9.9043052775070639E-2</v>
      </c>
      <c r="BK147" s="161">
        <f>MIN(PRODUCT($D27:BK27),1)</f>
        <v>9.5576545927943166E-2</v>
      </c>
      <c r="BL147" s="161">
        <f>MIN(PRODUCT($D27:BL27),1)</f>
        <v>9.2231366820465149E-2</v>
      </c>
      <c r="BM147" s="161">
        <f>MIN(PRODUCT($D27:BM27),1)</f>
        <v>8.9003268981748873E-2</v>
      </c>
      <c r="BN147" s="161">
        <f>MIN(PRODUCT($D27:BN27),1)</f>
        <v>8.5888154567387659E-2</v>
      </c>
      <c r="BO147" s="161">
        <f>MIN(PRODUCT($D27:BO27),1)</f>
        <v>8.288206915752909E-2</v>
      </c>
      <c r="BP147" s="161">
        <f>MIN(PRODUCT($D27:BP27),1)</f>
        <v>7.9981196737015564E-2</v>
      </c>
      <c r="BQ147" s="161">
        <f>MIN(PRODUCT($D27:BQ27),1)</f>
        <v>7.7181854851220019E-2</v>
      </c>
      <c r="BR147" s="161">
        <f>MIN(PRODUCT($D27:BR27),1)</f>
        <v>7.4480489931427321E-2</v>
      </c>
      <c r="BS147" s="161">
        <f>MIN(PRODUCT($D27:BS27),1)</f>
        <v>7.1873672783827364E-2</v>
      </c>
      <c r="BT147" s="161">
        <f>MIN(PRODUCT($D27:BT27),1)</f>
        <v>6.93580942363934E-2</v>
      </c>
      <c r="BU147" s="161">
        <f>MIN(PRODUCT($D27:BU27),1)</f>
        <v>6.6930560938119624E-2</v>
      </c>
      <c r="BV147" s="161">
        <f>MIN(PRODUCT($D27:BV27),1)</f>
        <v>6.4587991305285433E-2</v>
      </c>
      <c r="BW147" s="161">
        <f>MIN(PRODUCT($D27:BW27),1)</f>
        <v>6.2327411609600439E-2</v>
      </c>
      <c r="BX147" s="161">
        <f>MIN(PRODUCT($D27:BX27),1)</f>
        <v>6.0145952203264422E-2</v>
      </c>
      <c r="BY147" s="161">
        <f>MIN(PRODUCT($D27:BY27),1)</f>
        <v>5.8040843876150168E-2</v>
      </c>
      <c r="BZ147" s="161">
        <f>MIN(PRODUCT($D27:BZ27),1)</f>
        <v>5.6009414340484912E-2</v>
      </c>
      <c r="CA147" s="161">
        <f>MIN(PRODUCT($D27:CA27),1)</f>
        <v>5.4049084838567935E-2</v>
      </c>
      <c r="CB147" s="161">
        <f>MIN(PRODUCT($D27:CB27),1)</f>
        <v>5.2157366869218055E-2</v>
      </c>
      <c r="CC147" s="161">
        <f>MIN(PRODUCT($D27:CC27),1)</f>
        <v>5.0331859028795424E-2</v>
      </c>
      <c r="CD147" s="161">
        <f>MIN(PRODUCT($D27:CD27),1)</f>
        <v>4.8570243962787585E-2</v>
      </c>
      <c r="CE147" s="161">
        <f>MIN(PRODUCT($D27:CE27),1)</f>
        <v>4.6870285424090018E-2</v>
      </c>
      <c r="CF147" s="161">
        <f>MIN(PRODUCT($D27:CF27),1)</f>
        <v>4.5229825434246869E-2</v>
      </c>
      <c r="CG147" s="161">
        <f>MIN(PRODUCT($D27:CG27),1)</f>
        <v>4.3646781544048226E-2</v>
      </c>
      <c r="CH147" s="161">
        <f>MIN(PRODUCT($D27:CH27),1)</f>
        <v>4.2119144190006536E-2</v>
      </c>
      <c r="CI147" s="161">
        <f>MIN(PRODUCT($D27:CI27),1)</f>
        <v>4.0644974143356306E-2</v>
      </c>
      <c r="CJ147" s="161">
        <f>MIN(PRODUCT($D27:CJ27),1)</f>
        <v>3.9222400048338837E-2</v>
      </c>
      <c r="CK147" s="161">
        <f>MIN(PRODUCT($D27:CK27),1)</f>
        <v>3.7849616046646974E-2</v>
      </c>
      <c r="CL147" s="161">
        <f>MIN(PRODUCT($D27:CL27),1)</f>
        <v>3.652487948501433E-2</v>
      </c>
      <c r="CM147" s="161">
        <f>MIN(PRODUCT($D27:CM27),1)</f>
        <v>3.5246508703038824E-2</v>
      </c>
      <c r="CN147" s="161">
        <f>MIN(PRODUCT($D27:CN27),1)</f>
        <v>3.4012880898432463E-2</v>
      </c>
      <c r="CO147" s="161">
        <f>MIN(PRODUCT($D27:CO27),1)</f>
        <v>3.2822430066987325E-2</v>
      </c>
      <c r="CP147" s="161">
        <f>MIN(PRODUCT($D27:CP27),1)</f>
        <v>3.1673645014642766E-2</v>
      </c>
      <c r="CQ147" s="161">
        <f>MIN(PRODUCT($D27:CQ27),1)</f>
        <v>3.0565067439130268E-2</v>
      </c>
      <c r="CR147" s="161">
        <f>MIN(PRODUCT($D27:CR27),1)</f>
        <v>2.9495290078760707E-2</v>
      </c>
      <c r="CS147" s="161">
        <f>MIN(PRODUCT($D27:CS27),1)</f>
        <v>2.8462954926004081E-2</v>
      </c>
      <c r="CT147" s="161">
        <f>MIN(PRODUCT($D27:CT27),1)</f>
        <v>2.7466751503593938E-2</v>
      </c>
      <c r="CU147" s="161">
        <f>MIN(PRODUCT($D27:CU27),1)</f>
        <v>2.6505415200968149E-2</v>
      </c>
      <c r="CV147" s="161">
        <f>MIN(PRODUCT($D27:CV27),1)</f>
        <v>2.5577725668934265E-2</v>
      </c>
      <c r="CW147" s="161">
        <f>MIN(PRODUCT($D27:CW27),1)</f>
        <v>2.4682505270521564E-2</v>
      </c>
      <c r="CX147" s="161">
        <f>MIN(PRODUCT($D27:CX27),1)</f>
        <v>2.3818617586053307E-2</v>
      </c>
      <c r="CY147" s="161">
        <f>MIN(PRODUCT($D27:CY27),1)</f>
        <v>2.2984965970541442E-2</v>
      </c>
      <c r="CZ147" s="161">
        <f>MIN(PRODUCT($D27:CZ27),1)</f>
        <v>2.2180492161572491E-2</v>
      </c>
      <c r="DA147" s="161">
        <f>MIN(PRODUCT($D27:DA27),1)</f>
        <v>2.1404174935917453E-2</v>
      </c>
      <c r="DB147" s="161">
        <f>MIN(PRODUCT($D27:DB27),1)</f>
        <v>2.065502881316034E-2</v>
      </c>
      <c r="DC147" s="161">
        <f>MIN(PRODUCT($D27:DC27),1)</f>
        <v>1.9932102804699727E-2</v>
      </c>
      <c r="DD147" s="161">
        <f>MIN(PRODUCT($D27:DD27),1)</f>
        <v>0</v>
      </c>
      <c r="DE147" s="161">
        <f>MIN(PRODUCT($D27:DE27),1)</f>
        <v>0</v>
      </c>
      <c r="DF147" s="161">
        <f>MIN(PRODUCT($D27:DF27),1)</f>
        <v>0</v>
      </c>
    </row>
    <row r="148" spans="2:110" ht="14.5" x14ac:dyDescent="0.35">
      <c r="B148" s="149">
        <v>23</v>
      </c>
      <c r="C148" s="161">
        <v>1</v>
      </c>
      <c r="D148" s="161">
        <f>MIN(PRODUCT($D28:D28),1)</f>
        <v>0.92879999999999996</v>
      </c>
      <c r="E148" s="161">
        <f>MIN(PRODUCT($D28:E28),1)</f>
        <v>0.86805647999999991</v>
      </c>
      <c r="F148" s="161">
        <f>MIN(PRODUCT($D28:F28),1)</f>
        <v>0.81579947990399992</v>
      </c>
      <c r="G148" s="161">
        <f>MIN(PRODUCT($D28:G28),1)</f>
        <v>0.77027786892535677</v>
      </c>
      <c r="H148" s="161">
        <f>MIN(PRODUCT($D28:H28),1)</f>
        <v>0.72968422523299048</v>
      </c>
      <c r="I148" s="161">
        <f>MIN(PRODUCT($D28:I28),1)</f>
        <v>0.69298110870377105</v>
      </c>
      <c r="J148" s="161">
        <f>MIN(PRODUCT($D28:J28),1)</f>
        <v>0.65971801548598996</v>
      </c>
      <c r="K148" s="161">
        <f>MIN(PRODUCT($D28:K28),1)</f>
        <v>0.62950293037673166</v>
      </c>
      <c r="L148" s="161">
        <f>MIN(PRODUCT($D28:L28),1)</f>
        <v>0.60199365231926849</v>
      </c>
      <c r="M148" s="161">
        <f>MIN(PRODUCT($D28:M28),1)</f>
        <v>0.57683031765232307</v>
      </c>
      <c r="N148" s="161">
        <f>MIN(PRODUCT($D28:N28),1)</f>
        <v>0.55369942191446486</v>
      </c>
      <c r="O148" s="161">
        <f>MIN(PRODUCT($D28:O28),1)</f>
        <v>0.53221588434418365</v>
      </c>
      <c r="P148" s="161">
        <f>MIN(PRODUCT($D28:P28),1)</f>
        <v>0.512151345504408</v>
      </c>
      <c r="Q148" s="161">
        <f>MIN(PRODUCT($D28:Q28),1)</f>
        <v>0.49315053058619446</v>
      </c>
      <c r="R148" s="161">
        <f>MIN(PRODUCT($D28:R28),1)</f>
        <v>0.47589026201567763</v>
      </c>
      <c r="S148" s="161">
        <f>MIN(PRODUCT($D28:S28),1)</f>
        <v>0.45923410284512889</v>
      </c>
      <c r="T148" s="161">
        <f>MIN(PRODUCT($D28:T28),1)</f>
        <v>0.44316090924554935</v>
      </c>
      <c r="U148" s="161">
        <f>MIN(PRODUCT($D28:U28),1)</f>
        <v>0.42765027742195511</v>
      </c>
      <c r="V148" s="161">
        <f>MIN(PRODUCT($D28:V28),1)</f>
        <v>0.41268251771218667</v>
      </c>
      <c r="W148" s="161">
        <f>MIN(PRODUCT($D28:W28),1)</f>
        <v>0.39823862959226014</v>
      </c>
      <c r="X148" s="161">
        <f>MIN(PRODUCT($D28:X28),1)</f>
        <v>0.38430027755653101</v>
      </c>
      <c r="Y148" s="161">
        <f>MIN(PRODUCT($D28:Y28),1)</f>
        <v>0.37084976784205242</v>
      </c>
      <c r="Z148" s="161">
        <f>MIN(PRODUCT($D28:Z28),1)</f>
        <v>0.35787002596758055</v>
      </c>
      <c r="AA148" s="161">
        <f>MIN(PRODUCT($D28:AA28),1)</f>
        <v>0.34534457505871524</v>
      </c>
      <c r="AB148" s="161">
        <f>MIN(PRODUCT($D28:AB28),1)</f>
        <v>0.33325751493166017</v>
      </c>
      <c r="AC148" s="161">
        <f>MIN(PRODUCT($D28:AC28),1)</f>
        <v>0.32159350190905206</v>
      </c>
      <c r="AD148" s="161">
        <f>MIN(PRODUCT($D28:AD28),1)</f>
        <v>0.31033772934223525</v>
      </c>
      <c r="AE148" s="161">
        <f>MIN(PRODUCT($D28:AE28),1)</f>
        <v>0.29947590881525699</v>
      </c>
      <c r="AF148" s="161">
        <f>MIN(PRODUCT($D28:AF28),1)</f>
        <v>0.28899425200672296</v>
      </c>
      <c r="AG148" s="161">
        <f>MIN(PRODUCT($D28:AG28),1)</f>
        <v>0.27887945318648766</v>
      </c>
      <c r="AH148" s="161">
        <f>MIN(PRODUCT($D28:AH28),1)</f>
        <v>0.26911867232496056</v>
      </c>
      <c r="AI148" s="161">
        <f>MIN(PRODUCT($D28:AI28),1)</f>
        <v>0.25969951879358694</v>
      </c>
      <c r="AJ148" s="161">
        <f>MIN(PRODUCT($D28:AJ28),1)</f>
        <v>0.25061003563581141</v>
      </c>
      <c r="AK148" s="161">
        <f>MIN(PRODUCT($D28:AK28),1)</f>
        <v>0.24183868438855802</v>
      </c>
      <c r="AL148" s="161">
        <f>MIN(PRODUCT($D28:AL28),1)</f>
        <v>0.23337433043495848</v>
      </c>
      <c r="AM148" s="161">
        <f>MIN(PRODUCT($D28:AM28),1)</f>
        <v>0.22520622886973493</v>
      </c>
      <c r="AN148" s="161">
        <f>MIN(PRODUCT($D28:AN28),1)</f>
        <v>0.2173240108592942</v>
      </c>
      <c r="AO148" s="161">
        <f>MIN(PRODUCT($D28:AO28),1)</f>
        <v>0.20971767047921891</v>
      </c>
      <c r="AP148" s="161">
        <f>MIN(PRODUCT($D28:AP28),1)</f>
        <v>0.20237755201244625</v>
      </c>
      <c r="AQ148" s="161">
        <f>MIN(PRODUCT($D28:AQ28),1)</f>
        <v>0.19529433769201063</v>
      </c>
      <c r="AR148" s="161">
        <f>MIN(PRODUCT($D28:AR28),1)</f>
        <v>0.18845903587279025</v>
      </c>
      <c r="AS148" s="161">
        <f>MIN(PRODUCT($D28:AS28),1)</f>
        <v>0.18186296961724258</v>
      </c>
      <c r="AT148" s="161">
        <f>MIN(PRODUCT($D28:AT28),1)</f>
        <v>0.17549776568063907</v>
      </c>
      <c r="AU148" s="161">
        <f>MIN(PRODUCT($D28:AU28),1)</f>
        <v>0.16935534388181669</v>
      </c>
      <c r="AV148" s="161">
        <f>MIN(PRODUCT($D28:AV28),1)</f>
        <v>0.1634279068459531</v>
      </c>
      <c r="AW148" s="161">
        <f>MIN(PRODUCT($D28:AW28),1)</f>
        <v>0.15770793010634473</v>
      </c>
      <c r="AX148" s="161">
        <f>MIN(PRODUCT($D28:AX28),1)</f>
        <v>0.15218815255262266</v>
      </c>
      <c r="AY148" s="161">
        <f>MIN(PRODUCT($D28:AY28),1)</f>
        <v>0.14686156721328086</v>
      </c>
      <c r="AZ148" s="161">
        <f>MIN(PRODUCT($D28:AZ28),1)</f>
        <v>0.14172141236081603</v>
      </c>
      <c r="BA148" s="161">
        <f>MIN(PRODUCT($D28:BA28),1)</f>
        <v>0.13676116292818746</v>
      </c>
      <c r="BB148" s="161">
        <f>MIN(PRODUCT($D28:BB28),1)</f>
        <v>0.13197452222570089</v>
      </c>
      <c r="BC148" s="161">
        <f>MIN(PRODUCT($D28:BC28),1)</f>
        <v>0.12735541394780134</v>
      </c>
      <c r="BD148" s="161">
        <f>MIN(PRODUCT($D28:BD28),1)</f>
        <v>0.12289797445962829</v>
      </c>
      <c r="BE148" s="161">
        <f>MIN(PRODUCT($D28:BE28),1)</f>
        <v>0.11859654535354129</v>
      </c>
      <c r="BF148" s="161">
        <f>MIN(PRODUCT($D28:BF28),1)</f>
        <v>0.11444566626616734</v>
      </c>
      <c r="BG148" s="161">
        <f>MIN(PRODUCT($D28:BG28),1)</f>
        <v>0.11044006794685148</v>
      </c>
      <c r="BH148" s="161">
        <f>MIN(PRODUCT($D28:BH28),1)</f>
        <v>0.10657466556871167</v>
      </c>
      <c r="BI148" s="161">
        <f>MIN(PRODUCT($D28:BI28),1)</f>
        <v>0.10284455227380676</v>
      </c>
      <c r="BJ148" s="161">
        <f>MIN(PRODUCT($D28:BJ28),1)</f>
        <v>9.9244992944223523E-2</v>
      </c>
      <c r="BK148" s="161">
        <f>MIN(PRODUCT($D28:BK28),1)</f>
        <v>9.5771418191175697E-2</v>
      </c>
      <c r="BL148" s="161">
        <f>MIN(PRODUCT($D28:BL28),1)</f>
        <v>9.2419418554484545E-2</v>
      </c>
      <c r="BM148" s="161">
        <f>MIN(PRODUCT($D28:BM28),1)</f>
        <v>8.9184738905077582E-2</v>
      </c>
      <c r="BN148" s="161">
        <f>MIN(PRODUCT($D28:BN28),1)</f>
        <v>8.6063273043399863E-2</v>
      </c>
      <c r="BO148" s="161">
        <f>MIN(PRODUCT($D28:BO28),1)</f>
        <v>8.3051058486880866E-2</v>
      </c>
      <c r="BP148" s="161">
        <f>MIN(PRODUCT($D28:BP28),1)</f>
        <v>8.0144271439840029E-2</v>
      </c>
      <c r="BQ148" s="161">
        <f>MIN(PRODUCT($D28:BQ28),1)</f>
        <v>7.7339221939445618E-2</v>
      </c>
      <c r="BR148" s="161">
        <f>MIN(PRODUCT($D28:BR28),1)</f>
        <v>7.4632349171565013E-2</v>
      </c>
      <c r="BS148" s="161">
        <f>MIN(PRODUCT($D28:BS28),1)</f>
        <v>7.202021695056024E-2</v>
      </c>
      <c r="BT148" s="161">
        <f>MIN(PRODUCT($D28:BT28),1)</f>
        <v>6.9499509357290629E-2</v>
      </c>
      <c r="BU148" s="161">
        <f>MIN(PRODUCT($D28:BU28),1)</f>
        <v>6.7067026529785453E-2</v>
      </c>
      <c r="BV148" s="161">
        <f>MIN(PRODUCT($D28:BV28),1)</f>
        <v>6.471968060124296E-2</v>
      </c>
      <c r="BW148" s="161">
        <f>MIN(PRODUCT($D28:BW28),1)</f>
        <v>6.2454491780199455E-2</v>
      </c>
      <c r="BX148" s="161">
        <f>MIN(PRODUCT($D28:BX28),1)</f>
        <v>6.0268584567892469E-2</v>
      </c>
      <c r="BY148" s="161">
        <f>MIN(PRODUCT($D28:BY28),1)</f>
        <v>5.8159184108016231E-2</v>
      </c>
      <c r="BZ148" s="161">
        <f>MIN(PRODUCT($D28:BZ28),1)</f>
        <v>5.6123612664235663E-2</v>
      </c>
      <c r="CA148" s="161">
        <f>MIN(PRODUCT($D28:CA28),1)</f>
        <v>5.415928622098741E-2</v>
      </c>
      <c r="CB148" s="161">
        <f>MIN(PRODUCT($D28:CB28),1)</f>
        <v>5.2263711203252849E-2</v>
      </c>
      <c r="CC148" s="161">
        <f>MIN(PRODUCT($D28:CC28),1)</f>
        <v>5.0434481311139E-2</v>
      </c>
      <c r="CD148" s="161">
        <f>MIN(PRODUCT($D28:CD28),1)</f>
        <v>4.8669274465249136E-2</v>
      </c>
      <c r="CE148" s="161">
        <f>MIN(PRODUCT($D28:CE28),1)</f>
        <v>4.6965849858965417E-2</v>
      </c>
      <c r="CF148" s="161">
        <f>MIN(PRODUCT($D28:CF28),1)</f>
        <v>4.5322045113901623E-2</v>
      </c>
      <c r="CG148" s="161">
        <f>MIN(PRODUCT($D28:CG28),1)</f>
        <v>4.3735773534915062E-2</v>
      </c>
      <c r="CH148" s="161">
        <f>MIN(PRODUCT($D28:CH28),1)</f>
        <v>4.220502146119303E-2</v>
      </c>
      <c r="CI148" s="161">
        <f>MIN(PRODUCT($D28:CI28),1)</f>
        <v>4.0727845710051273E-2</v>
      </c>
      <c r="CJ148" s="161">
        <f>MIN(PRODUCT($D28:CJ28),1)</f>
        <v>3.9302371110199477E-2</v>
      </c>
      <c r="CK148" s="161">
        <f>MIN(PRODUCT($D28:CK28),1)</f>
        <v>3.7926788121342495E-2</v>
      </c>
      <c r="CL148" s="161">
        <f>MIN(PRODUCT($D28:CL28),1)</f>
        <v>3.6599350537095503E-2</v>
      </c>
      <c r="CM148" s="161">
        <f>MIN(PRODUCT($D28:CM28),1)</f>
        <v>3.5318373268297162E-2</v>
      </c>
      <c r="CN148" s="161">
        <f>MIN(PRODUCT($D28:CN28),1)</f>
        <v>3.4082230203906758E-2</v>
      </c>
      <c r="CO148" s="161">
        <f>MIN(PRODUCT($D28:CO28),1)</f>
        <v>3.2889352146770023E-2</v>
      </c>
      <c r="CP148" s="161">
        <f>MIN(PRODUCT($D28:CP28),1)</f>
        <v>3.173822482163307E-2</v>
      </c>
      <c r="CQ148" s="161">
        <f>MIN(PRODUCT($D28:CQ28),1)</f>
        <v>3.062738695287591E-2</v>
      </c>
      <c r="CR148" s="161">
        <f>MIN(PRODUCT($D28:CR28),1)</f>
        <v>2.9555428409525252E-2</v>
      </c>
      <c r="CS148" s="161">
        <f>MIN(PRODUCT($D28:CS28),1)</f>
        <v>2.8520988415191868E-2</v>
      </c>
      <c r="CT148" s="161">
        <f>MIN(PRODUCT($D28:CT28),1)</f>
        <v>2.7522753820660151E-2</v>
      </c>
      <c r="CU148" s="161">
        <f>MIN(PRODUCT($D28:CU28),1)</f>
        <v>2.6559457436937044E-2</v>
      </c>
      <c r="CV148" s="161">
        <f>MIN(PRODUCT($D28:CV28),1)</f>
        <v>2.5629876426644247E-2</v>
      </c>
      <c r="CW148" s="161">
        <f>MIN(PRODUCT($D28:CW28),1)</f>
        <v>2.4732830751711697E-2</v>
      </c>
      <c r="CX148" s="161">
        <f>MIN(PRODUCT($D28:CX28),1)</f>
        <v>2.3867181675401788E-2</v>
      </c>
      <c r="CY148" s="161">
        <f>MIN(PRODUCT($D28:CY28),1)</f>
        <v>2.3031830316762723E-2</v>
      </c>
      <c r="CZ148" s="161">
        <f>MIN(PRODUCT($D28:CZ28),1)</f>
        <v>2.2225716255676028E-2</v>
      </c>
      <c r="DA148" s="161">
        <f>MIN(PRODUCT($D28:DA28),1)</f>
        <v>2.1447816186727368E-2</v>
      </c>
      <c r="DB148" s="161">
        <f>MIN(PRODUCT($D28:DB28),1)</f>
        <v>2.069714262019191E-2</v>
      </c>
      <c r="DC148" s="161">
        <f>MIN(PRODUCT($D28:DC28),1)</f>
        <v>1.9972742628485193E-2</v>
      </c>
      <c r="DD148" s="161">
        <f>MIN(PRODUCT($D28:DD28),1)</f>
        <v>0</v>
      </c>
      <c r="DE148" s="161">
        <f>MIN(PRODUCT($D28:DE28),1)</f>
        <v>0</v>
      </c>
      <c r="DF148" s="161">
        <f>MIN(PRODUCT($D28:DF28),1)</f>
        <v>0</v>
      </c>
    </row>
    <row r="149" spans="2:110" ht="14.5" x14ac:dyDescent="0.35">
      <c r="B149" s="149">
        <v>24</v>
      </c>
      <c r="C149" s="161">
        <v>1</v>
      </c>
      <c r="D149" s="161">
        <f>MIN(PRODUCT($D29:D29),1)</f>
        <v>0.92979999999999996</v>
      </c>
      <c r="E149" s="161">
        <f>MIN(PRODUCT($D29:E29),1)</f>
        <v>0.86945598000000002</v>
      </c>
      <c r="F149" s="161">
        <f>MIN(PRODUCT($D29:F29),1)</f>
        <v>0.81737556679800005</v>
      </c>
      <c r="G149" s="161">
        <f>MIN(PRODUCT($D29:G29),1)</f>
        <v>0.7717660101706717</v>
      </c>
      <c r="H149" s="161">
        <f>MIN(PRODUCT($D29:H29),1)</f>
        <v>0.73109394143467732</v>
      </c>
      <c r="I149" s="161">
        <f>MIN(PRODUCT($D29:I29),1)</f>
        <v>0.69431991618051303</v>
      </c>
      <c r="J149" s="161">
        <f>MIN(PRODUCT($D29:J29),1)</f>
        <v>0.66099256020384833</v>
      </c>
      <c r="K149" s="161">
        <f>MIN(PRODUCT($D29:K29),1)</f>
        <v>0.63071910094651207</v>
      </c>
      <c r="L149" s="161">
        <f>MIN(PRODUCT($D29:L29),1)</f>
        <v>0.60315667623514957</v>
      </c>
      <c r="M149" s="161">
        <f>MIN(PRODUCT($D29:M29),1)</f>
        <v>0.5779447271685203</v>
      </c>
      <c r="N149" s="161">
        <f>MIN(PRODUCT($D29:N29),1)</f>
        <v>0.5547691436090626</v>
      </c>
      <c r="O149" s="161">
        <f>MIN(PRODUCT($D29:O29),1)</f>
        <v>0.533244100837031</v>
      </c>
      <c r="P149" s="161">
        <f>MIN(PRODUCT($D29:P29),1)</f>
        <v>0.51314079823547498</v>
      </c>
      <c r="Q149" s="161">
        <f>MIN(PRODUCT($D29:Q29),1)</f>
        <v>0.49410327462093884</v>
      </c>
      <c r="R149" s="161">
        <f>MIN(PRODUCT($D29:R29),1)</f>
        <v>0.47680966000920594</v>
      </c>
      <c r="S149" s="161">
        <f>MIN(PRODUCT($D29:S29),1)</f>
        <v>0.46012132190888372</v>
      </c>
      <c r="T149" s="161">
        <f>MIN(PRODUCT($D29:T29),1)</f>
        <v>0.44401707564207277</v>
      </c>
      <c r="U149" s="161">
        <f>MIN(PRODUCT($D29:U29),1)</f>
        <v>0.4284764779946002</v>
      </c>
      <c r="V149" s="161">
        <f>MIN(PRODUCT($D29:V29),1)</f>
        <v>0.41347980126478917</v>
      </c>
      <c r="W149" s="161">
        <f>MIN(PRODUCT($D29:W29),1)</f>
        <v>0.39900800822052152</v>
      </c>
      <c r="X149" s="161">
        <f>MIN(PRODUCT($D29:X29),1)</f>
        <v>0.38504272793280325</v>
      </c>
      <c r="Y149" s="161">
        <f>MIN(PRODUCT($D29:Y29),1)</f>
        <v>0.37156623245515513</v>
      </c>
      <c r="Z149" s="161">
        <f>MIN(PRODUCT($D29:Z29),1)</f>
        <v>0.35856141431922467</v>
      </c>
      <c r="AA149" s="161">
        <f>MIN(PRODUCT($D29:AA29),1)</f>
        <v>0.34601176481805179</v>
      </c>
      <c r="AB149" s="161">
        <f>MIN(PRODUCT($D29:AB29),1)</f>
        <v>0.33390135304941998</v>
      </c>
      <c r="AC149" s="161">
        <f>MIN(PRODUCT($D29:AC29),1)</f>
        <v>0.32221480569269029</v>
      </c>
      <c r="AD149" s="161">
        <f>MIN(PRODUCT($D29:AD29),1)</f>
        <v>0.31093728749344612</v>
      </c>
      <c r="AE149" s="161">
        <f>MIN(PRODUCT($D29:AE29),1)</f>
        <v>0.3000544824311755</v>
      </c>
      <c r="AF149" s="161">
        <f>MIN(PRODUCT($D29:AF29),1)</f>
        <v>0.28955257554608432</v>
      </c>
      <c r="AG149" s="161">
        <f>MIN(PRODUCT($D29:AG29),1)</f>
        <v>0.27941823540197136</v>
      </c>
      <c r="AH149" s="161">
        <f>MIN(PRODUCT($D29:AH29),1)</f>
        <v>0.26963859716290234</v>
      </c>
      <c r="AI149" s="161">
        <f>MIN(PRODUCT($D29:AI29),1)</f>
        <v>0.26020124626220076</v>
      </c>
      <c r="AJ149" s="161">
        <f>MIN(PRODUCT($D29:AJ29),1)</f>
        <v>0.25109420264302373</v>
      </c>
      <c r="AK149" s="161">
        <f>MIN(PRODUCT($D29:AK29),1)</f>
        <v>0.2423059055505179</v>
      </c>
      <c r="AL149" s="161">
        <f>MIN(PRODUCT($D29:AL29),1)</f>
        <v>0.23382519885624975</v>
      </c>
      <c r="AM149" s="161">
        <f>MIN(PRODUCT($D29:AM29),1)</f>
        <v>0.225641316896281</v>
      </c>
      <c r="AN149" s="161">
        <f>MIN(PRODUCT($D29:AN29),1)</f>
        <v>0.21774387080491117</v>
      </c>
      <c r="AO149" s="161">
        <f>MIN(PRODUCT($D29:AO29),1)</f>
        <v>0.21012283532673928</v>
      </c>
      <c r="AP149" s="161">
        <f>MIN(PRODUCT($D29:AP29),1)</f>
        <v>0.2027685360903034</v>
      </c>
      <c r="AQ149" s="161">
        <f>MIN(PRODUCT($D29:AQ29),1)</f>
        <v>0.19567163732714277</v>
      </c>
      <c r="AR149" s="161">
        <f>MIN(PRODUCT($D29:AR29),1)</f>
        <v>0.18882313002069276</v>
      </c>
      <c r="AS149" s="161">
        <f>MIN(PRODUCT($D29:AS29),1)</f>
        <v>0.18221432046996849</v>
      </c>
      <c r="AT149" s="161">
        <f>MIN(PRODUCT($D29:AT29),1)</f>
        <v>0.1758368192535196</v>
      </c>
      <c r="AU149" s="161">
        <f>MIN(PRODUCT($D29:AU29),1)</f>
        <v>0.16968253057964641</v>
      </c>
      <c r="AV149" s="161">
        <f>MIN(PRODUCT($D29:AV29),1)</f>
        <v>0.16374364200935879</v>
      </c>
      <c r="AW149" s="161">
        <f>MIN(PRODUCT($D29:AW29),1)</f>
        <v>0.15801261453903123</v>
      </c>
      <c r="AX149" s="161">
        <f>MIN(PRODUCT($D29:AX29),1)</f>
        <v>0.15248217303016515</v>
      </c>
      <c r="AY149" s="161">
        <f>MIN(PRODUCT($D29:AY29),1)</f>
        <v>0.14714529697410936</v>
      </c>
      <c r="AZ149" s="161">
        <f>MIN(PRODUCT($D29:AZ29),1)</f>
        <v>0.14199521158001552</v>
      </c>
      <c r="BA149" s="161">
        <f>MIN(PRODUCT($D29:BA29),1)</f>
        <v>0.13702537917471497</v>
      </c>
      <c r="BB149" s="161">
        <f>MIN(PRODUCT($D29:BB29),1)</f>
        <v>0.13222949090359995</v>
      </c>
      <c r="BC149" s="161">
        <f>MIN(PRODUCT($D29:BC29),1)</f>
        <v>0.12760145872197395</v>
      </c>
      <c r="BD149" s="161">
        <f>MIN(PRODUCT($D29:BD29),1)</f>
        <v>0.12313540766670486</v>
      </c>
      <c r="BE149" s="161">
        <f>MIN(PRODUCT($D29:BE29),1)</f>
        <v>0.11882566839837018</v>
      </c>
      <c r="BF149" s="161">
        <f>MIN(PRODUCT($D29:BF29),1)</f>
        <v>0.11466677000442722</v>
      </c>
      <c r="BG149" s="161">
        <f>MIN(PRODUCT($D29:BG29),1)</f>
        <v>0.11065343305427226</v>
      </c>
      <c r="BH149" s="161">
        <f>MIN(PRODUCT($D29:BH29),1)</f>
        <v>0.10678056289737273</v>
      </c>
      <c r="BI149" s="161">
        <f>MIN(PRODUCT($D29:BI29),1)</f>
        <v>0.10304324319596468</v>
      </c>
      <c r="BJ149" s="161">
        <f>MIN(PRODUCT($D29:BJ29),1)</f>
        <v>9.9436729684105912E-2</v>
      </c>
      <c r="BK149" s="161">
        <f>MIN(PRODUCT($D29:BK29),1)</f>
        <v>9.5956444145162204E-2</v>
      </c>
      <c r="BL149" s="161">
        <f>MIN(PRODUCT($D29:BL29),1)</f>
        <v>9.2597968600081529E-2</v>
      </c>
      <c r="BM149" s="161">
        <f>MIN(PRODUCT($D29:BM29),1)</f>
        <v>8.9357039699078669E-2</v>
      </c>
      <c r="BN149" s="161">
        <f>MIN(PRODUCT($D29:BN29),1)</f>
        <v>8.6229543309610912E-2</v>
      </c>
      <c r="BO149" s="161">
        <f>MIN(PRODUCT($D29:BO29),1)</f>
        <v>8.3211509293774522E-2</v>
      </c>
      <c r="BP149" s="161">
        <f>MIN(PRODUCT($D29:BP29),1)</f>
        <v>8.0299106468492407E-2</v>
      </c>
      <c r="BQ149" s="161">
        <f>MIN(PRODUCT($D29:BQ29),1)</f>
        <v>7.7488637742095176E-2</v>
      </c>
      <c r="BR149" s="161">
        <f>MIN(PRODUCT($D29:BR29),1)</f>
        <v>7.4776535421121837E-2</v>
      </c>
      <c r="BS149" s="161">
        <f>MIN(PRODUCT($D29:BS29),1)</f>
        <v>7.2159356681382569E-2</v>
      </c>
      <c r="BT149" s="161">
        <f>MIN(PRODUCT($D29:BT29),1)</f>
        <v>6.9633779197534176E-2</v>
      </c>
      <c r="BU149" s="161">
        <f>MIN(PRODUCT($D29:BU29),1)</f>
        <v>6.719659692562048E-2</v>
      </c>
      <c r="BV149" s="161">
        <f>MIN(PRODUCT($D29:BV29),1)</f>
        <v>6.4844716033223768E-2</v>
      </c>
      <c r="BW149" s="161">
        <f>MIN(PRODUCT($D29:BW29),1)</f>
        <v>6.2575150972060928E-2</v>
      </c>
      <c r="BX149" s="161">
        <f>MIN(PRODUCT($D29:BX29),1)</f>
        <v>6.038502068803879E-2</v>
      </c>
      <c r="BY149" s="161">
        <f>MIN(PRODUCT($D29:BY29),1)</f>
        <v>5.8271544963957429E-2</v>
      </c>
      <c r="BZ149" s="161">
        <f>MIN(PRODUCT($D29:BZ29),1)</f>
        <v>5.6232040890218916E-2</v>
      </c>
      <c r="CA149" s="161">
        <f>MIN(PRODUCT($D29:CA29),1)</f>
        <v>5.4263919459061255E-2</v>
      </c>
      <c r="CB149" s="161">
        <f>MIN(PRODUCT($D29:CB29),1)</f>
        <v>5.236468227799411E-2</v>
      </c>
      <c r="CC149" s="161">
        <f>MIN(PRODUCT($D29:CC29),1)</f>
        <v>5.0531918398264312E-2</v>
      </c>
      <c r="CD149" s="161">
        <f>MIN(PRODUCT($D29:CD29),1)</f>
        <v>4.8763301254325063E-2</v>
      </c>
      <c r="CE149" s="161">
        <f>MIN(PRODUCT($D29:CE29),1)</f>
        <v>4.7056585710423683E-2</v>
      </c>
      <c r="CF149" s="161">
        <f>MIN(PRODUCT($D29:CF29),1)</f>
        <v>4.5409605210558854E-2</v>
      </c>
      <c r="CG149" s="161">
        <f>MIN(PRODUCT($D29:CG29),1)</f>
        <v>4.3820269028189293E-2</v>
      </c>
      <c r="CH149" s="161">
        <f>MIN(PRODUCT($D29:CH29),1)</f>
        <v>4.2286559612202665E-2</v>
      </c>
      <c r="CI149" s="161">
        <f>MIN(PRODUCT($D29:CI29),1)</f>
        <v>4.080653002577557E-2</v>
      </c>
      <c r="CJ149" s="161">
        <f>MIN(PRODUCT($D29:CJ29),1)</f>
        <v>3.9378301474873423E-2</v>
      </c>
      <c r="CK149" s="161">
        <f>MIN(PRODUCT($D29:CK29),1)</f>
        <v>3.8000060923252851E-2</v>
      </c>
      <c r="CL149" s="161">
        <f>MIN(PRODUCT($D29:CL29),1)</f>
        <v>3.6670058790939E-2</v>
      </c>
      <c r="CM149" s="161">
        <f>MIN(PRODUCT($D29:CM29),1)</f>
        <v>3.5386606733256137E-2</v>
      </c>
      <c r="CN149" s="161">
        <f>MIN(PRODUCT($D29:CN29),1)</f>
        <v>3.4148075497592169E-2</v>
      </c>
      <c r="CO149" s="161">
        <f>MIN(PRODUCT($D29:CO29),1)</f>
        <v>3.2952892855176441E-2</v>
      </c>
      <c r="CP149" s="161">
        <f>MIN(PRODUCT($D29:CP29),1)</f>
        <v>3.1799541605245264E-2</v>
      </c>
      <c r="CQ149" s="161">
        <f>MIN(PRODUCT($D29:CQ29),1)</f>
        <v>3.0686557649061679E-2</v>
      </c>
      <c r="CR149" s="161">
        <f>MIN(PRODUCT($D29:CR29),1)</f>
        <v>2.9612528131344518E-2</v>
      </c>
      <c r="CS149" s="161">
        <f>MIN(PRODUCT($D29:CS29),1)</f>
        <v>2.857608964674746E-2</v>
      </c>
      <c r="CT149" s="161">
        <f>MIN(PRODUCT($D29:CT29),1)</f>
        <v>2.7575926509111299E-2</v>
      </c>
      <c r="CU149" s="161">
        <f>MIN(PRODUCT($D29:CU29),1)</f>
        <v>2.6610769081292403E-2</v>
      </c>
      <c r="CV149" s="161">
        <f>MIN(PRODUCT($D29:CV29),1)</f>
        <v>2.5679392163447168E-2</v>
      </c>
      <c r="CW149" s="161">
        <f>MIN(PRODUCT($D29:CW29),1)</f>
        <v>2.4780613437726515E-2</v>
      </c>
      <c r="CX149" s="161">
        <f>MIN(PRODUCT($D29:CX29),1)</f>
        <v>2.3913291967406086E-2</v>
      </c>
      <c r="CY149" s="161">
        <f>MIN(PRODUCT($D29:CY29),1)</f>
        <v>2.3076326748546871E-2</v>
      </c>
      <c r="CZ149" s="161">
        <f>MIN(PRODUCT($D29:CZ29),1)</f>
        <v>2.2268655312347729E-2</v>
      </c>
      <c r="DA149" s="161">
        <f>MIN(PRODUCT($D29:DA29),1)</f>
        <v>2.1489252376415559E-2</v>
      </c>
      <c r="DB149" s="161">
        <f>MIN(PRODUCT($D29:DB29),1)</f>
        <v>2.0737128543241015E-2</v>
      </c>
      <c r="DC149" s="161">
        <f>MIN(PRODUCT($D29:DC29),1)</f>
        <v>2.0011329044227578E-2</v>
      </c>
      <c r="DD149" s="161">
        <f>MIN(PRODUCT($D29:DD29),1)</f>
        <v>0</v>
      </c>
      <c r="DE149" s="161">
        <f>MIN(PRODUCT($D29:DE29),1)</f>
        <v>0</v>
      </c>
      <c r="DF149" s="161">
        <f>MIN(PRODUCT($D29:DF29),1)</f>
        <v>0</v>
      </c>
    </row>
    <row r="150" spans="2:110" ht="14.5" x14ac:dyDescent="0.35">
      <c r="B150" s="149">
        <v>25</v>
      </c>
      <c r="C150" s="161">
        <v>1</v>
      </c>
      <c r="D150" s="161">
        <f>MIN(PRODUCT($D30:D30),1)</f>
        <v>0.93069999999999997</v>
      </c>
      <c r="E150" s="161">
        <f>MIN(PRODUCT($D30:E30),1)</f>
        <v>0.87085598999999991</v>
      </c>
      <c r="F150" s="161">
        <f>MIN(PRODUCT($D30:F30),1)</f>
        <v>0.81886588739699995</v>
      </c>
      <c r="G150" s="161">
        <f>MIN(PRODUCT($D30:G30),1)</f>
        <v>0.77325505746898704</v>
      </c>
      <c r="H150" s="161">
        <f>MIN(PRODUCT($D30:H30),1)</f>
        <v>0.73250451594037147</v>
      </c>
      <c r="I150" s="161">
        <f>MIN(PRODUCT($D30:I30),1)</f>
        <v>0.69565953878857079</v>
      </c>
      <c r="J150" s="161">
        <f>MIN(PRODUCT($D30:J30),1)</f>
        <v>0.6622678809267194</v>
      </c>
      <c r="K150" s="161">
        <f>MIN(PRODUCT($D30:K30),1)</f>
        <v>0.63193601198027571</v>
      </c>
      <c r="L150" s="161">
        <f>MIN(PRODUCT($D30:L30),1)</f>
        <v>0.60432040825673772</v>
      </c>
      <c r="M150" s="161">
        <f>MIN(PRODUCT($D30:M30),1)</f>
        <v>0.5790598151916061</v>
      </c>
      <c r="N150" s="161">
        <f>MIN(PRODUCT($D30:N30),1)</f>
        <v>0.5558395166024227</v>
      </c>
      <c r="O150" s="161">
        <f>MIN(PRODUCT($D30:O30),1)</f>
        <v>0.53427294335824871</v>
      </c>
      <c r="P150" s="161">
        <f>MIN(PRODUCT($D30:P30),1)</f>
        <v>0.51413085339364273</v>
      </c>
      <c r="Q150" s="161">
        <f>MIN(PRODUCT($D30:Q30),1)</f>
        <v>0.49505659873273855</v>
      </c>
      <c r="R150" s="161">
        <f>MIN(PRODUCT($D30:R30),1)</f>
        <v>0.47772961777709266</v>
      </c>
      <c r="S150" s="161">
        <f>MIN(PRODUCT($D30:S30),1)</f>
        <v>0.46100908115489442</v>
      </c>
      <c r="T150" s="161">
        <f>MIN(PRODUCT($D30:T30),1)</f>
        <v>0.44487376331447309</v>
      </c>
      <c r="U150" s="161">
        <f>MIN(PRODUCT($D30:U30),1)</f>
        <v>0.42930318159846653</v>
      </c>
      <c r="V150" s="161">
        <f>MIN(PRODUCT($D30:V30),1)</f>
        <v>0.41427757024252021</v>
      </c>
      <c r="W150" s="161">
        <f>MIN(PRODUCT($D30:W30),1)</f>
        <v>0.39977785528403198</v>
      </c>
      <c r="X150" s="161">
        <f>MIN(PRODUCT($D30:X30),1)</f>
        <v>0.38578563034909086</v>
      </c>
      <c r="Y150" s="161">
        <f>MIN(PRODUCT($D30:Y30),1)</f>
        <v>0.37228313328687268</v>
      </c>
      <c r="Z150" s="161">
        <f>MIN(PRODUCT($D30:Z30),1)</f>
        <v>0.35925322362183215</v>
      </c>
      <c r="AA150" s="161">
        <f>MIN(PRODUCT($D30:AA30),1)</f>
        <v>0.346679360795068</v>
      </c>
      <c r="AB150" s="161">
        <f>MIN(PRODUCT($D30:AB30),1)</f>
        <v>0.33454558316724059</v>
      </c>
      <c r="AC150" s="161">
        <f>MIN(PRODUCT($D30:AC30),1)</f>
        <v>0.32283648775638718</v>
      </c>
      <c r="AD150" s="161">
        <f>MIN(PRODUCT($D30:AD30),1)</f>
        <v>0.31153721068491363</v>
      </c>
      <c r="AE150" s="161">
        <f>MIN(PRODUCT($D30:AE30),1)</f>
        <v>0.30063340831094165</v>
      </c>
      <c r="AF150" s="161">
        <f>MIN(PRODUCT($D30:AF30),1)</f>
        <v>0.2901112390200587</v>
      </c>
      <c r="AG150" s="161">
        <f>MIN(PRODUCT($D30:AG30),1)</f>
        <v>0.27995734565435665</v>
      </c>
      <c r="AH150" s="161">
        <f>MIN(PRODUCT($D30:AH30),1)</f>
        <v>0.27015883855645417</v>
      </c>
      <c r="AI150" s="161">
        <f>MIN(PRODUCT($D30:AI30),1)</f>
        <v>0.26070327920697828</v>
      </c>
      <c r="AJ150" s="161">
        <f>MIN(PRODUCT($D30:AJ30),1)</f>
        <v>0.25157866443473403</v>
      </c>
      <c r="AK150" s="161">
        <f>MIN(PRODUCT($D30:AK30),1)</f>
        <v>0.24277341117951834</v>
      </c>
      <c r="AL150" s="161">
        <f>MIN(PRODUCT($D30:AL30),1)</f>
        <v>0.2342763417882352</v>
      </c>
      <c r="AM150" s="161">
        <f>MIN(PRODUCT($D30:AM30),1)</f>
        <v>0.22607666982564695</v>
      </c>
      <c r="AN150" s="161">
        <f>MIN(PRODUCT($D30:AN30),1)</f>
        <v>0.2181639863817493</v>
      </c>
      <c r="AO150" s="161">
        <f>MIN(PRODUCT($D30:AO30),1)</f>
        <v>0.21052824685838806</v>
      </c>
      <c r="AP150" s="161">
        <f>MIN(PRODUCT($D30:AP30),1)</f>
        <v>0.20315975821834448</v>
      </c>
      <c r="AQ150" s="161">
        <f>MIN(PRODUCT($D30:AQ30),1)</f>
        <v>0.19604916668070241</v>
      </c>
      <c r="AR150" s="161">
        <f>MIN(PRODUCT($D30:AR30),1)</f>
        <v>0.18918744584687783</v>
      </c>
      <c r="AS150" s="161">
        <f>MIN(PRODUCT($D30:AS30),1)</f>
        <v>0.1825658852422371</v>
      </c>
      <c r="AT150" s="161">
        <f>MIN(PRODUCT($D30:AT30),1)</f>
        <v>0.17617607925875881</v>
      </c>
      <c r="AU150" s="161">
        <f>MIN(PRODUCT($D30:AU30),1)</f>
        <v>0.17000991648470223</v>
      </c>
      <c r="AV150" s="161">
        <f>MIN(PRODUCT($D30:AV30),1)</f>
        <v>0.16405956940773764</v>
      </c>
      <c r="AW150" s="161">
        <f>MIN(PRODUCT($D30:AW30),1)</f>
        <v>0.1583174844784668</v>
      </c>
      <c r="AX150" s="161">
        <f>MIN(PRODUCT($D30:AX30),1)</f>
        <v>0.15277637252172047</v>
      </c>
      <c r="AY150" s="161">
        <f>MIN(PRODUCT($D30:AY30),1)</f>
        <v>0.14742919948346025</v>
      </c>
      <c r="AZ150" s="161">
        <f>MIN(PRODUCT($D30:AZ30),1)</f>
        <v>0.14226917750153914</v>
      </c>
      <c r="BA150" s="161">
        <f>MIN(PRODUCT($D30:BA30),1)</f>
        <v>0.13728975628898527</v>
      </c>
      <c r="BB150" s="161">
        <f>MIN(PRODUCT($D30:BB30),1)</f>
        <v>0.13248461481887078</v>
      </c>
      <c r="BC150" s="161">
        <f>MIN(PRODUCT($D30:BC30),1)</f>
        <v>0.12784765330021031</v>
      </c>
      <c r="BD150" s="161">
        <f>MIN(PRODUCT($D30:BD30),1)</f>
        <v>0.12337298543470294</v>
      </c>
      <c r="BE150" s="161">
        <f>MIN(PRODUCT($D30:BE30),1)</f>
        <v>0.11905493094448834</v>
      </c>
      <c r="BF150" s="161">
        <f>MIN(PRODUCT($D30:BF30),1)</f>
        <v>0.11488800836143125</v>
      </c>
      <c r="BG150" s="161">
        <f>MIN(PRODUCT($D30:BG30),1)</f>
        <v>0.11086692806878115</v>
      </c>
      <c r="BH150" s="161">
        <f>MIN(PRODUCT($D30:BH30),1)</f>
        <v>0.10698658558637381</v>
      </c>
      <c r="BI150" s="161">
        <f>MIN(PRODUCT($D30:BI30),1)</f>
        <v>0.10324205509085072</v>
      </c>
      <c r="BJ150" s="161">
        <f>MIN(PRODUCT($D30:BJ30),1)</f>
        <v>9.9628583162670939E-2</v>
      </c>
      <c r="BK150" s="161">
        <f>MIN(PRODUCT($D30:BK30),1)</f>
        <v>9.6141582751977456E-2</v>
      </c>
      <c r="BL150" s="161">
        <f>MIN(PRODUCT($D30:BL30),1)</f>
        <v>9.2776627355658239E-2</v>
      </c>
      <c r="BM150" s="161">
        <f>MIN(PRODUCT($D30:BM30),1)</f>
        <v>8.95294453982102E-2</v>
      </c>
      <c r="BN150" s="161">
        <f>MIN(PRODUCT($D30:BN30),1)</f>
        <v>8.6395914809272834E-2</v>
      </c>
      <c r="BO150" s="161">
        <f>MIN(PRODUCT($D30:BO30),1)</f>
        <v>8.3372057790948279E-2</v>
      </c>
      <c r="BP150" s="161">
        <f>MIN(PRODUCT($D30:BP30),1)</f>
        <v>8.0454035768265084E-2</v>
      </c>
      <c r="BQ150" s="161">
        <f>MIN(PRODUCT($D30:BQ30),1)</f>
        <v>7.7638144516375809E-2</v>
      </c>
      <c r="BR150" s="161">
        <f>MIN(PRODUCT($D30:BR30),1)</f>
        <v>7.4920809458302651E-2</v>
      </c>
      <c r="BS150" s="161">
        <f>MIN(PRODUCT($D30:BS30),1)</f>
        <v>7.2298581127262049E-2</v>
      </c>
      <c r="BT150" s="161">
        <f>MIN(PRODUCT($D30:BT30),1)</f>
        <v>6.9768130787807872E-2</v>
      </c>
      <c r="BU150" s="161">
        <f>MIN(PRODUCT($D30:BU30),1)</f>
        <v>6.73262462102346E-2</v>
      </c>
      <c r="BV150" s="161">
        <f>MIN(PRODUCT($D30:BV30),1)</f>
        <v>6.4969827592876381E-2</v>
      </c>
      <c r="BW150" s="161">
        <f>MIN(PRODUCT($D30:BW30),1)</f>
        <v>6.2695883627125706E-2</v>
      </c>
      <c r="BX150" s="161">
        <f>MIN(PRODUCT($D30:BX30),1)</f>
        <v>6.0501527700176305E-2</v>
      </c>
      <c r="BY150" s="161">
        <f>MIN(PRODUCT($D30:BY30),1)</f>
        <v>5.8383974230670134E-2</v>
      </c>
      <c r="BZ150" s="161">
        <f>MIN(PRODUCT($D30:BZ30),1)</f>
        <v>5.6340535132596681E-2</v>
      </c>
      <c r="CA150" s="161">
        <f>MIN(PRODUCT($D30:CA30),1)</f>
        <v>5.4368616402955795E-2</v>
      </c>
      <c r="CB150" s="161">
        <f>MIN(PRODUCT($D30:CB30),1)</f>
        <v>5.2465714828852338E-2</v>
      </c>
      <c r="CC150" s="161">
        <f>MIN(PRODUCT($D30:CC30),1)</f>
        <v>5.0629414809842503E-2</v>
      </c>
      <c r="CD150" s="161">
        <f>MIN(PRODUCT($D30:CD30),1)</f>
        <v>4.8857385291498016E-2</v>
      </c>
      <c r="CE150" s="161">
        <f>MIN(PRODUCT($D30:CE30),1)</f>
        <v>4.7147376806295584E-2</v>
      </c>
      <c r="CF150" s="161">
        <f>MIN(PRODUCT($D30:CF30),1)</f>
        <v>4.5497218618075236E-2</v>
      </c>
      <c r="CG150" s="161">
        <f>MIN(PRODUCT($D30:CG30),1)</f>
        <v>4.3904815966442599E-2</v>
      </c>
      <c r="CH150" s="161">
        <f>MIN(PRODUCT($D30:CH30),1)</f>
        <v>4.2368147407617109E-2</v>
      </c>
      <c r="CI150" s="161">
        <f>MIN(PRODUCT($D30:CI30),1)</f>
        <v>4.0885262248350505E-2</v>
      </c>
      <c r="CJ150" s="161">
        <f>MIN(PRODUCT($D30:CJ30),1)</f>
        <v>3.945427806965824E-2</v>
      </c>
      <c r="CK150" s="161">
        <f>MIN(PRODUCT($D30:CK30),1)</f>
        <v>3.8073378337220201E-2</v>
      </c>
      <c r="CL150" s="161">
        <f>MIN(PRODUCT($D30:CL30),1)</f>
        <v>3.6740810095417492E-2</v>
      </c>
      <c r="CM150" s="161">
        <f>MIN(PRODUCT($D30:CM30),1)</f>
        <v>3.5454881742077879E-2</v>
      </c>
      <c r="CN150" s="161">
        <f>MIN(PRODUCT($D30:CN30),1)</f>
        <v>3.4213960881105149E-2</v>
      </c>
      <c r="CO150" s="161">
        <f>MIN(PRODUCT($D30:CO30),1)</f>
        <v>3.3016472250266465E-2</v>
      </c>
      <c r="CP150" s="161">
        <f>MIN(PRODUCT($D30:CP30),1)</f>
        <v>3.1860895721507139E-2</v>
      </c>
      <c r="CQ150" s="161">
        <f>MIN(PRODUCT($D30:CQ30),1)</f>
        <v>3.0745764371254387E-2</v>
      </c>
      <c r="CR150" s="161">
        <f>MIN(PRODUCT($D30:CR30),1)</f>
        <v>2.9669662618260484E-2</v>
      </c>
      <c r="CS150" s="161">
        <f>MIN(PRODUCT($D30:CS30),1)</f>
        <v>2.8631224426621367E-2</v>
      </c>
      <c r="CT150" s="161">
        <f>MIN(PRODUCT($D30:CT30),1)</f>
        <v>2.7629131571689617E-2</v>
      </c>
      <c r="CU150" s="161">
        <f>MIN(PRODUCT($D30:CU30),1)</f>
        <v>2.6662111966680481E-2</v>
      </c>
      <c r="CV150" s="161">
        <f>MIN(PRODUCT($D30:CV30),1)</f>
        <v>2.5728938047846664E-2</v>
      </c>
      <c r="CW150" s="161">
        <f>MIN(PRODUCT($D30:CW30),1)</f>
        <v>2.4828425216172029E-2</v>
      </c>
      <c r="CX150" s="161">
        <f>MIN(PRODUCT($D30:CX30),1)</f>
        <v>2.3959430333606008E-2</v>
      </c>
      <c r="CY150" s="161">
        <f>MIN(PRODUCT($D30:CY30),1)</f>
        <v>2.3120850271929796E-2</v>
      </c>
      <c r="CZ150" s="161">
        <f>MIN(PRODUCT($D30:CZ30),1)</f>
        <v>2.2311620512412252E-2</v>
      </c>
      <c r="DA150" s="161">
        <f>MIN(PRODUCT($D30:DA30),1)</f>
        <v>2.1530713794477824E-2</v>
      </c>
      <c r="DB150" s="161">
        <f>MIN(PRODUCT($D30:DB30),1)</f>
        <v>2.0777138811671099E-2</v>
      </c>
      <c r="DC150" s="161">
        <f>MIN(PRODUCT($D30:DC30),1)</f>
        <v>2.0049938953262611E-2</v>
      </c>
      <c r="DD150" s="161">
        <f>MIN(PRODUCT($D30:DD30),1)</f>
        <v>0</v>
      </c>
      <c r="DE150" s="161">
        <f>MIN(PRODUCT($D30:DE30),1)</f>
        <v>0</v>
      </c>
      <c r="DF150" s="161">
        <f>MIN(PRODUCT($D30:DF30),1)</f>
        <v>0</v>
      </c>
    </row>
    <row r="151" spans="2:110" ht="14.5" x14ac:dyDescent="0.35">
      <c r="B151" s="149">
        <v>26</v>
      </c>
      <c r="C151" s="161">
        <v>1</v>
      </c>
      <c r="D151" s="161">
        <f>MIN(PRODUCT($D31:D31),1)</f>
        <v>0.93159999999999998</v>
      </c>
      <c r="E151" s="161">
        <f>MIN(PRODUCT($D31:E31),1)</f>
        <v>0.87225708000000002</v>
      </c>
      <c r="F151" s="161">
        <f>MIN(PRODUCT($D31:F31),1)</f>
        <v>0.82044500944800003</v>
      </c>
      <c r="G151" s="161">
        <f>MIN(PRODUCT($D31:G31),1)</f>
        <v>0.77482826692269124</v>
      </c>
      <c r="H151" s="161">
        <f>MIN(PRODUCT($D31:H31),1)</f>
        <v>0.73399481725586546</v>
      </c>
      <c r="I151" s="161">
        <f>MIN(PRODUCT($D31:I31),1)</f>
        <v>0.69707487794789547</v>
      </c>
      <c r="J151" s="161">
        <f>MIN(PRODUCT($D31:J31),1)</f>
        <v>0.66361528380639645</v>
      </c>
      <c r="K151" s="161">
        <f>MIN(PRODUCT($D31:K31),1)</f>
        <v>0.63322170380806353</v>
      </c>
      <c r="L151" s="161">
        <f>MIN(PRODUCT($D31:L31),1)</f>
        <v>0.60554991535165115</v>
      </c>
      <c r="M151" s="161">
        <f>MIN(PRODUCT($D31:M31),1)</f>
        <v>0.58023792888995218</v>
      </c>
      <c r="N151" s="161">
        <f>MIN(PRODUCT($D31:N31),1)</f>
        <v>0.55697038794146514</v>
      </c>
      <c r="O151" s="161">
        <f>MIN(PRODUCT($D31:O31),1)</f>
        <v>0.53535993688933636</v>
      </c>
      <c r="P151" s="161">
        <f>MIN(PRODUCT($D31:P31),1)</f>
        <v>0.51517686726860845</v>
      </c>
      <c r="Q151" s="161">
        <f>MIN(PRODUCT($D31:Q31),1)</f>
        <v>0.49606380549294304</v>
      </c>
      <c r="R151" s="161">
        <f>MIN(PRODUCT($D31:R31),1)</f>
        <v>0.47870157230069005</v>
      </c>
      <c r="S151" s="161">
        <f>MIN(PRODUCT($D31:S31),1)</f>
        <v>0.4619470172701659</v>
      </c>
      <c r="T151" s="161">
        <f>MIN(PRODUCT($D31:T31),1)</f>
        <v>0.44577887166571006</v>
      </c>
      <c r="U151" s="161">
        <f>MIN(PRODUCT($D31:U31),1)</f>
        <v>0.43017661115741018</v>
      </c>
      <c r="V151" s="161">
        <f>MIN(PRODUCT($D31:V31),1)</f>
        <v>0.41512042976690083</v>
      </c>
      <c r="W151" s="161">
        <f>MIN(PRODUCT($D31:W31),1)</f>
        <v>0.40059121472505932</v>
      </c>
      <c r="X151" s="161">
        <f>MIN(PRODUCT($D31:X31),1)</f>
        <v>0.38657052220968224</v>
      </c>
      <c r="Y151" s="161">
        <f>MIN(PRODUCT($D31:Y31),1)</f>
        <v>0.37304055393234337</v>
      </c>
      <c r="Z151" s="161">
        <f>MIN(PRODUCT($D31:Z31),1)</f>
        <v>0.35998413454471134</v>
      </c>
      <c r="AA151" s="161">
        <f>MIN(PRODUCT($D31:AA31),1)</f>
        <v>0.34738468983564641</v>
      </c>
      <c r="AB151" s="161">
        <f>MIN(PRODUCT($D31:AB31),1)</f>
        <v>0.33522622569139876</v>
      </c>
      <c r="AC151" s="161">
        <f>MIN(PRODUCT($D31:AC31),1)</f>
        <v>0.32349330779219981</v>
      </c>
      <c r="AD151" s="161">
        <f>MIN(PRODUCT($D31:AD31),1)</f>
        <v>0.31217104201947282</v>
      </c>
      <c r="AE151" s="161">
        <f>MIN(PRODUCT($D31:AE31),1)</f>
        <v>0.30124505554879127</v>
      </c>
      <c r="AF151" s="161">
        <f>MIN(PRODUCT($D31:AF31),1)</f>
        <v>0.29070147860458356</v>
      </c>
      <c r="AG151" s="161">
        <f>MIN(PRODUCT($D31:AG31),1)</f>
        <v>0.28052692685342312</v>
      </c>
      <c r="AH151" s="161">
        <f>MIN(PRODUCT($D31:AH31),1)</f>
        <v>0.27070848441355327</v>
      </c>
      <c r="AI151" s="161">
        <f>MIN(PRODUCT($D31:AI31),1)</f>
        <v>0.26123368745907888</v>
      </c>
      <c r="AJ151" s="161">
        <f>MIN(PRODUCT($D31:AJ31),1)</f>
        <v>0.25209050839801111</v>
      </c>
      <c r="AK151" s="161">
        <f>MIN(PRODUCT($D31:AK31),1)</f>
        <v>0.24326734060408073</v>
      </c>
      <c r="AL151" s="161">
        <f>MIN(PRODUCT($D31:AL31),1)</f>
        <v>0.2347529836829379</v>
      </c>
      <c r="AM151" s="161">
        <f>MIN(PRODUCT($D31:AM31),1)</f>
        <v>0.22653662925403506</v>
      </c>
      <c r="AN151" s="161">
        <f>MIN(PRODUCT($D31:AN31),1)</f>
        <v>0.21860784723014381</v>
      </c>
      <c r="AO151" s="161">
        <f>MIN(PRODUCT($D31:AO31),1)</f>
        <v>0.21095657257708877</v>
      </c>
      <c r="AP151" s="161">
        <f>MIN(PRODUCT($D31:AP31),1)</f>
        <v>0.20357309253689065</v>
      </c>
      <c r="AQ151" s="161">
        <f>MIN(PRODUCT($D31:AQ31),1)</f>
        <v>0.19644803429809948</v>
      </c>
      <c r="AR151" s="161">
        <f>MIN(PRODUCT($D31:AR31),1)</f>
        <v>0.18957235309766599</v>
      </c>
      <c r="AS151" s="161">
        <f>MIN(PRODUCT($D31:AS31),1)</f>
        <v>0.18293732073924768</v>
      </c>
      <c r="AT151" s="161">
        <f>MIN(PRODUCT($D31:AT31),1)</f>
        <v>0.17653451451337401</v>
      </c>
      <c r="AU151" s="161">
        <f>MIN(PRODUCT($D31:AU31),1)</f>
        <v>0.17035580650540591</v>
      </c>
      <c r="AV151" s="161">
        <f>MIN(PRODUCT($D31:AV31),1)</f>
        <v>0.1643933532777167</v>
      </c>
      <c r="AW151" s="161">
        <f>MIN(PRODUCT($D31:AW31),1)</f>
        <v>0.15863958591299662</v>
      </c>
      <c r="AX151" s="161">
        <f>MIN(PRODUCT($D31:AX31),1)</f>
        <v>0.15308720040604173</v>
      </c>
      <c r="AY151" s="161">
        <f>MIN(PRODUCT($D31:AY31),1)</f>
        <v>0.14772914839183027</v>
      </c>
      <c r="AZ151" s="161">
        <f>MIN(PRODUCT($D31:AZ31),1)</f>
        <v>0.14255862819811621</v>
      </c>
      <c r="BA151" s="161">
        <f>MIN(PRODUCT($D31:BA31),1)</f>
        <v>0.13756907621118214</v>
      </c>
      <c r="BB151" s="161">
        <f>MIN(PRODUCT($D31:BB31),1)</f>
        <v>0.13275415854379077</v>
      </c>
      <c r="BC151" s="161">
        <f>MIN(PRODUCT($D31:BC31),1)</f>
        <v>0.1281077629947581</v>
      </c>
      <c r="BD151" s="161">
        <f>MIN(PRODUCT($D31:BD31),1)</f>
        <v>0.12362399128994156</v>
      </c>
      <c r="BE151" s="161">
        <f>MIN(PRODUCT($D31:BE31),1)</f>
        <v>0.11929715159479361</v>
      </c>
      <c r="BF151" s="161">
        <f>MIN(PRODUCT($D31:BF31),1)</f>
        <v>0.11512175128897582</v>
      </c>
      <c r="BG151" s="161">
        <f>MIN(PRODUCT($D31:BG31),1)</f>
        <v>0.11109248999386166</v>
      </c>
      <c r="BH151" s="161">
        <f>MIN(PRODUCT($D31:BH31),1)</f>
        <v>0.1072042528440765</v>
      </c>
      <c r="BI151" s="161">
        <f>MIN(PRODUCT($D31:BI31),1)</f>
        <v>0.10345210399453382</v>
      </c>
      <c r="BJ151" s="161">
        <f>MIN(PRODUCT($D31:BJ31),1)</f>
        <v>9.9831280354725133E-2</v>
      </c>
      <c r="BK151" s="161">
        <f>MIN(PRODUCT($D31:BK31),1)</f>
        <v>9.6337185542309745E-2</v>
      </c>
      <c r="BL151" s="161">
        <f>MIN(PRODUCT($D31:BL31),1)</f>
        <v>9.2965384048328895E-2</v>
      </c>
      <c r="BM151" s="161">
        <f>MIN(PRODUCT($D31:BM31),1)</f>
        <v>8.9711595606637384E-2</v>
      </c>
      <c r="BN151" s="161">
        <f>MIN(PRODUCT($D31:BN31),1)</f>
        <v>8.6571689760405079E-2</v>
      </c>
      <c r="BO151" s="161">
        <f>MIN(PRODUCT($D31:BO31),1)</f>
        <v>8.3541680618790901E-2</v>
      </c>
      <c r="BP151" s="161">
        <f>MIN(PRODUCT($D31:BP31),1)</f>
        <v>8.061772179713321E-2</v>
      </c>
      <c r="BQ151" s="161">
        <f>MIN(PRODUCT($D31:BQ31),1)</f>
        <v>7.7796101534233539E-2</v>
      </c>
      <c r="BR151" s="161">
        <f>MIN(PRODUCT($D31:BR31),1)</f>
        <v>7.5073237980535362E-2</v>
      </c>
      <c r="BS151" s="161">
        <f>MIN(PRODUCT($D31:BS31),1)</f>
        <v>7.2445674651216624E-2</v>
      </c>
      <c r="BT151" s="161">
        <f>MIN(PRODUCT($D31:BT31),1)</f>
        <v>6.9910076038424043E-2</v>
      </c>
      <c r="BU151" s="161">
        <f>MIN(PRODUCT($D31:BU31),1)</f>
        <v>6.7463223377079204E-2</v>
      </c>
      <c r="BV151" s="161">
        <f>MIN(PRODUCT($D31:BV31),1)</f>
        <v>6.5102010558881429E-2</v>
      </c>
      <c r="BW151" s="161">
        <f>MIN(PRODUCT($D31:BW31),1)</f>
        <v>6.2823440189320581E-2</v>
      </c>
      <c r="BX151" s="161">
        <f>MIN(PRODUCT($D31:BX31),1)</f>
        <v>6.0624619782694358E-2</v>
      </c>
      <c r="BY151" s="161">
        <f>MIN(PRODUCT($D31:BY31),1)</f>
        <v>5.8502758090300054E-2</v>
      </c>
      <c r="BZ151" s="161">
        <f>MIN(PRODUCT($D31:BZ31),1)</f>
        <v>5.6455161557139553E-2</v>
      </c>
      <c r="CA151" s="161">
        <f>MIN(PRODUCT($D31:CA31),1)</f>
        <v>5.4479230902639668E-2</v>
      </c>
      <c r="CB151" s="161">
        <f>MIN(PRODUCT($D31:CB31),1)</f>
        <v>5.2572457821047275E-2</v>
      </c>
      <c r="CC151" s="161">
        <f>MIN(PRODUCT($D31:CC31),1)</f>
        <v>5.073242179731062E-2</v>
      </c>
      <c r="CD151" s="161">
        <f>MIN(PRODUCT($D31:CD31),1)</f>
        <v>4.8956787034404745E-2</v>
      </c>
      <c r="CE151" s="161">
        <f>MIN(PRODUCT($D31:CE31),1)</f>
        <v>4.724329948820058E-2</v>
      </c>
      <c r="CF151" s="161">
        <f>MIN(PRODUCT($D31:CF31),1)</f>
        <v>4.5589784006113555E-2</v>
      </c>
      <c r="CG151" s="161">
        <f>MIN(PRODUCT($D31:CG31),1)</f>
        <v>4.3994141565899578E-2</v>
      </c>
      <c r="CH151" s="161">
        <f>MIN(PRODUCT($D31:CH31),1)</f>
        <v>4.245434661109309E-2</v>
      </c>
      <c r="CI151" s="161">
        <f>MIN(PRODUCT($D31:CI31),1)</f>
        <v>4.0968444479704831E-2</v>
      </c>
      <c r="CJ151" s="161">
        <f>MIN(PRODUCT($D31:CJ31),1)</f>
        <v>3.9534548922915164E-2</v>
      </c>
      <c r="CK151" s="161">
        <f>MIN(PRODUCT($D31:CK31),1)</f>
        <v>3.815083971061313E-2</v>
      </c>
      <c r="CL151" s="161">
        <f>MIN(PRODUCT($D31:CL31),1)</f>
        <v>3.6815560320741667E-2</v>
      </c>
      <c r="CM151" s="161">
        <f>MIN(PRODUCT($D31:CM31),1)</f>
        <v>3.5527015709515705E-2</v>
      </c>
      <c r="CN151" s="161">
        <f>MIN(PRODUCT($D31:CN31),1)</f>
        <v>3.4283570159682655E-2</v>
      </c>
      <c r="CO151" s="161">
        <f>MIN(PRODUCT($D31:CO31),1)</f>
        <v>3.3083645204093765E-2</v>
      </c>
      <c r="CP151" s="161">
        <f>MIN(PRODUCT($D31:CP31),1)</f>
        <v>3.1925717621950483E-2</v>
      </c>
      <c r="CQ151" s="161">
        <f>MIN(PRODUCT($D31:CQ31),1)</f>
        <v>3.0808317505182217E-2</v>
      </c>
      <c r="CR151" s="161">
        <f>MIN(PRODUCT($D31:CR31),1)</f>
        <v>2.9730026392500837E-2</v>
      </c>
      <c r="CS151" s="161">
        <f>MIN(PRODUCT($D31:CS31),1)</f>
        <v>2.8689475468763308E-2</v>
      </c>
      <c r="CT151" s="161">
        <f>MIN(PRODUCT($D31:CT31),1)</f>
        <v>2.7685343827356591E-2</v>
      </c>
      <c r="CU151" s="161">
        <f>MIN(PRODUCT($D31:CU31),1)</f>
        <v>2.671635679339911E-2</v>
      </c>
      <c r="CV151" s="161">
        <f>MIN(PRODUCT($D31:CV31),1)</f>
        <v>2.5781284305630141E-2</v>
      </c>
      <c r="CW151" s="161">
        <f>MIN(PRODUCT($D31:CW31),1)</f>
        <v>2.4878939354933086E-2</v>
      </c>
      <c r="CX151" s="161">
        <f>MIN(PRODUCT($D31:CX31),1)</f>
        <v>2.4008176477510426E-2</v>
      </c>
      <c r="CY151" s="161">
        <f>MIN(PRODUCT($D31:CY31),1)</f>
        <v>2.316789030079756E-2</v>
      </c>
      <c r="CZ151" s="161">
        <f>MIN(PRODUCT($D31:CZ31),1)</f>
        <v>2.2357014140269645E-2</v>
      </c>
      <c r="DA151" s="161">
        <f>MIN(PRODUCT($D31:DA31),1)</f>
        <v>2.1574518645360207E-2</v>
      </c>
      <c r="DB151" s="161">
        <f>MIN(PRODUCT($D31:DB31),1)</f>
        <v>2.0819410492772601E-2</v>
      </c>
      <c r="DC151" s="161">
        <f>MIN(PRODUCT($D31:DC31),1)</f>
        <v>2.0090731125525559E-2</v>
      </c>
      <c r="DD151" s="161">
        <f>MIN(PRODUCT($D31:DD31),1)</f>
        <v>0</v>
      </c>
      <c r="DE151" s="161">
        <f>MIN(PRODUCT($D31:DE31),1)</f>
        <v>0</v>
      </c>
      <c r="DF151" s="161">
        <f>MIN(PRODUCT($D31:DF31),1)</f>
        <v>0</v>
      </c>
    </row>
    <row r="152" spans="2:110" ht="14.5" x14ac:dyDescent="0.35">
      <c r="B152" s="149">
        <v>27</v>
      </c>
      <c r="C152" s="161">
        <v>1</v>
      </c>
      <c r="D152" s="161">
        <f>MIN(PRODUCT($D32:D32),1)</f>
        <v>0.9325</v>
      </c>
      <c r="E152" s="161">
        <f>MIN(PRODUCT($D32:E32),1)</f>
        <v>0.87356599999999995</v>
      </c>
      <c r="F152" s="161">
        <f>MIN(PRODUCT($D32:F32),1)</f>
        <v>0.82193824939999993</v>
      </c>
      <c r="G152" s="161">
        <f>MIN(PRODUCT($D32:G32),1)</f>
        <v>0.77623848273335994</v>
      </c>
      <c r="H152" s="161">
        <f>MIN(PRODUCT($D32:H32),1)</f>
        <v>0.7353307146933119</v>
      </c>
      <c r="I152" s="161">
        <f>MIN(PRODUCT($D32:I32),1)</f>
        <v>0.69834357974423833</v>
      </c>
      <c r="J152" s="161">
        <f>MIN(PRODUCT($D32:J32),1)</f>
        <v>0.6648230879165149</v>
      </c>
      <c r="K152" s="161">
        <f>MIN(PRODUCT($D32:K32),1)</f>
        <v>0.63437419048993859</v>
      </c>
      <c r="L152" s="161">
        <f>MIN(PRODUCT($D32:L32),1)</f>
        <v>0.60665203836552828</v>
      </c>
      <c r="M152" s="161">
        <f>MIN(PRODUCT($D32:M32),1)</f>
        <v>0.58129398316184921</v>
      </c>
      <c r="N152" s="161">
        <f>MIN(PRODUCT($D32:N32),1)</f>
        <v>0.5579840944370591</v>
      </c>
      <c r="O152" s="161">
        <f>MIN(PRODUCT($D32:O32),1)</f>
        <v>0.53633431157290123</v>
      </c>
      <c r="P152" s="161">
        <f>MIN(PRODUCT($D32:P32),1)</f>
        <v>0.51611450802660286</v>
      </c>
      <c r="Q152" s="161">
        <f>MIN(PRODUCT($D32:Q32),1)</f>
        <v>0.49696665977881588</v>
      </c>
      <c r="R152" s="161">
        <f>MIN(PRODUCT($D32:R32),1)</f>
        <v>0.47957282668655732</v>
      </c>
      <c r="S152" s="161">
        <f>MIN(PRODUCT($D32:S32),1)</f>
        <v>0.46278777775252777</v>
      </c>
      <c r="T152" s="161">
        <f>MIN(PRODUCT($D32:T32),1)</f>
        <v>0.44659020553118928</v>
      </c>
      <c r="U152" s="161">
        <f>MIN(PRODUCT($D32:U32),1)</f>
        <v>0.43095954833759764</v>
      </c>
      <c r="V152" s="161">
        <f>MIN(PRODUCT($D32:V32),1)</f>
        <v>0.41587596414578171</v>
      </c>
      <c r="W152" s="161">
        <f>MIN(PRODUCT($D32:W32),1)</f>
        <v>0.40132030540067931</v>
      </c>
      <c r="X152" s="161">
        <f>MIN(PRODUCT($D32:X32),1)</f>
        <v>0.38727409471165553</v>
      </c>
      <c r="Y152" s="161">
        <f>MIN(PRODUCT($D32:Y32),1)</f>
        <v>0.37371950139674759</v>
      </c>
      <c r="Z152" s="161">
        <f>MIN(PRODUCT($D32:Z32),1)</f>
        <v>0.36063931884786143</v>
      </c>
      <c r="AA152" s="161">
        <f>MIN(PRODUCT($D32:AA32),1)</f>
        <v>0.34801694268818628</v>
      </c>
      <c r="AB152" s="161">
        <f>MIN(PRODUCT($D32:AB32),1)</f>
        <v>0.33583634969409976</v>
      </c>
      <c r="AC152" s="161">
        <f>MIN(PRODUCT($D32:AC32),1)</f>
        <v>0.32408207745480627</v>
      </c>
      <c r="AD152" s="161">
        <f>MIN(PRODUCT($D32:AD32),1)</f>
        <v>0.31273920474388806</v>
      </c>
      <c r="AE152" s="161">
        <f>MIN(PRODUCT($D32:AE32),1)</f>
        <v>0.30179333257785196</v>
      </c>
      <c r="AF152" s="161">
        <f>MIN(PRODUCT($D32:AF32),1)</f>
        <v>0.29123056593762714</v>
      </c>
      <c r="AG152" s="161">
        <f>MIN(PRODUCT($D32:AG32),1)</f>
        <v>0.28103749612981016</v>
      </c>
      <c r="AH152" s="161">
        <f>MIN(PRODUCT($D32:AH32),1)</f>
        <v>0.27120118376526681</v>
      </c>
      <c r="AI152" s="161">
        <f>MIN(PRODUCT($D32:AI32),1)</f>
        <v>0.26170914233348247</v>
      </c>
      <c r="AJ152" s="161">
        <f>MIN(PRODUCT($D32:AJ32),1)</f>
        <v>0.2525493223518106</v>
      </c>
      <c r="AK152" s="161">
        <f>MIN(PRODUCT($D32:AK32),1)</f>
        <v>0.24371009606949723</v>
      </c>
      <c r="AL152" s="161">
        <f>MIN(PRODUCT($D32:AL32),1)</f>
        <v>0.23518024270706481</v>
      </c>
      <c r="AM152" s="161">
        <f>MIN(PRODUCT($D32:AM32),1)</f>
        <v>0.22694893421231754</v>
      </c>
      <c r="AN152" s="161">
        <f>MIN(PRODUCT($D32:AN32),1)</f>
        <v>0.21900572151488643</v>
      </c>
      <c r="AO152" s="161">
        <f>MIN(PRODUCT($D32:AO32),1)</f>
        <v>0.21134052126186539</v>
      </c>
      <c r="AP152" s="161">
        <f>MIN(PRODUCT($D32:AP32),1)</f>
        <v>0.20394360301770009</v>
      </c>
      <c r="AQ152" s="161">
        <f>MIN(PRODUCT($D32:AQ32),1)</f>
        <v>0.19680557691208059</v>
      </c>
      <c r="AR152" s="161">
        <f>MIN(PRODUCT($D32:AR32),1)</f>
        <v>0.18991738172015776</v>
      </c>
      <c r="AS152" s="161">
        <f>MIN(PRODUCT($D32:AS32),1)</f>
        <v>0.18327027335995225</v>
      </c>
      <c r="AT152" s="161">
        <f>MIN(PRODUCT($D32:AT32),1)</f>
        <v>0.17685581379235391</v>
      </c>
      <c r="AU152" s="161">
        <f>MIN(PRODUCT($D32:AU32),1)</f>
        <v>0.17066586030962153</v>
      </c>
      <c r="AV152" s="161">
        <f>MIN(PRODUCT($D32:AV32),1)</f>
        <v>0.16469255519878476</v>
      </c>
      <c r="AW152" s="161">
        <f>MIN(PRODUCT($D32:AW32),1)</f>
        <v>0.15892831576682728</v>
      </c>
      <c r="AX152" s="161">
        <f>MIN(PRODUCT($D32:AX32),1)</f>
        <v>0.15336582471498833</v>
      </c>
      <c r="AY152" s="161">
        <f>MIN(PRODUCT($D32:AY32),1)</f>
        <v>0.14799802084996375</v>
      </c>
      <c r="AZ152" s="161">
        <f>MIN(PRODUCT($D32:AZ32),1)</f>
        <v>0.14281809012021501</v>
      </c>
      <c r="BA152" s="161">
        <f>MIN(PRODUCT($D32:BA32),1)</f>
        <v>0.13781945696600748</v>
      </c>
      <c r="BB152" s="161">
        <f>MIN(PRODUCT($D32:BB32),1)</f>
        <v>0.13299577597219722</v>
      </c>
      <c r="BC152" s="161">
        <f>MIN(PRODUCT($D32:BC32),1)</f>
        <v>0.1283409238131703</v>
      </c>
      <c r="BD152" s="161">
        <f>MIN(PRODUCT($D32:BD32),1)</f>
        <v>0.12384899147970933</v>
      </c>
      <c r="BE152" s="161">
        <f>MIN(PRODUCT($D32:BE32),1)</f>
        <v>0.11951427677791951</v>
      </c>
      <c r="BF152" s="161">
        <f>MIN(PRODUCT($D32:BF32),1)</f>
        <v>0.11533127709069232</v>
      </c>
      <c r="BG152" s="161">
        <f>MIN(PRODUCT($D32:BG32),1)</f>
        <v>0.11129468239251809</v>
      </c>
      <c r="BH152" s="161">
        <f>MIN(PRODUCT($D32:BH32),1)</f>
        <v>0.10739936850877996</v>
      </c>
      <c r="BI152" s="161">
        <f>MIN(PRODUCT($D32:BI32),1)</f>
        <v>0.10364039061097266</v>
      </c>
      <c r="BJ152" s="161">
        <f>MIN(PRODUCT($D32:BJ32),1)</f>
        <v>0.10001297693958862</v>
      </c>
      <c r="BK152" s="161">
        <f>MIN(PRODUCT($D32:BK32),1)</f>
        <v>9.6512522746703008E-2</v>
      </c>
      <c r="BL152" s="161">
        <f>MIN(PRODUCT($D32:BL32),1)</f>
        <v>9.3134584450568395E-2</v>
      </c>
      <c r="BM152" s="161">
        <f>MIN(PRODUCT($D32:BM32),1)</f>
        <v>8.9874873994798501E-2</v>
      </c>
      <c r="BN152" s="161">
        <f>MIN(PRODUCT($D32:BN32),1)</f>
        <v>8.6729253404980555E-2</v>
      </c>
      <c r="BO152" s="161">
        <f>MIN(PRODUCT($D32:BO32),1)</f>
        <v>8.3693729535806227E-2</v>
      </c>
      <c r="BP152" s="161">
        <f>MIN(PRODUCT($D32:BP32),1)</f>
        <v>8.0764449002053013E-2</v>
      </c>
      <c r="BQ152" s="161">
        <f>MIN(PRODUCT($D32:BQ32),1)</f>
        <v>7.793769328698115E-2</v>
      </c>
      <c r="BR152" s="161">
        <f>MIN(PRODUCT($D32:BR32),1)</f>
        <v>7.5209874021936809E-2</v>
      </c>
      <c r="BS152" s="161">
        <f>MIN(PRODUCT($D32:BS32),1)</f>
        <v>7.2577528431169019E-2</v>
      </c>
      <c r="BT152" s="161">
        <f>MIN(PRODUCT($D32:BT32),1)</f>
        <v>7.0037314936078107E-2</v>
      </c>
      <c r="BU152" s="161">
        <f>MIN(PRODUCT($D32:BU32),1)</f>
        <v>6.7586008913315371E-2</v>
      </c>
      <c r="BV152" s="161">
        <f>MIN(PRODUCT($D32:BV32),1)</f>
        <v>6.5220498601349333E-2</v>
      </c>
      <c r="BW152" s="161">
        <f>MIN(PRODUCT($D32:BW32),1)</f>
        <v>6.2937781150302102E-2</v>
      </c>
      <c r="BX152" s="161">
        <f>MIN(PRODUCT($D32:BX32),1)</f>
        <v>6.0734958810041526E-2</v>
      </c>
      <c r="BY152" s="161">
        <f>MIN(PRODUCT($D32:BY32),1)</f>
        <v>5.8609235251690067E-2</v>
      </c>
      <c r="BZ152" s="161">
        <f>MIN(PRODUCT($D32:BZ32),1)</f>
        <v>5.6557912017880914E-2</v>
      </c>
      <c r="CA152" s="161">
        <f>MIN(PRODUCT($D32:CA32),1)</f>
        <v>5.4578385097255079E-2</v>
      </c>
      <c r="CB152" s="161">
        <f>MIN(PRODUCT($D32:CB32),1)</f>
        <v>5.2668141618851153E-2</v>
      </c>
      <c r="CC152" s="161">
        <f>MIN(PRODUCT($D32:CC32),1)</f>
        <v>5.0824756662191363E-2</v>
      </c>
      <c r="CD152" s="161">
        <f>MIN(PRODUCT($D32:CD32),1)</f>
        <v>4.9045890179014666E-2</v>
      </c>
      <c r="CE152" s="161">
        <f>MIN(PRODUCT($D32:CE32),1)</f>
        <v>4.7329284022749149E-2</v>
      </c>
      <c r="CF152" s="161">
        <f>MIN(PRODUCT($D32:CF32),1)</f>
        <v>4.5672759081952924E-2</v>
      </c>
      <c r="CG152" s="161">
        <f>MIN(PRODUCT($D32:CG32),1)</f>
        <v>4.4074212514084568E-2</v>
      </c>
      <c r="CH152" s="161">
        <f>MIN(PRODUCT($D32:CH32),1)</f>
        <v>4.2531615076091607E-2</v>
      </c>
      <c r="CI152" s="161">
        <f>MIN(PRODUCT($D32:CI32),1)</f>
        <v>4.1043008548428399E-2</v>
      </c>
      <c r="CJ152" s="161">
        <f>MIN(PRODUCT($D32:CJ32),1)</f>
        <v>3.9606503249233406E-2</v>
      </c>
      <c r="CK152" s="161">
        <f>MIN(PRODUCT($D32:CK32),1)</f>
        <v>3.8220275635510233E-2</v>
      </c>
      <c r="CL152" s="161">
        <f>MIN(PRODUCT($D32:CL32),1)</f>
        <v>3.6882565988267377E-2</v>
      </c>
      <c r="CM152" s="161">
        <f>MIN(PRODUCT($D32:CM32),1)</f>
        <v>3.5591676178678019E-2</v>
      </c>
      <c r="CN152" s="161">
        <f>MIN(PRODUCT($D32:CN32),1)</f>
        <v>3.4345967512424289E-2</v>
      </c>
      <c r="CO152" s="161">
        <f>MIN(PRODUCT($D32:CO32),1)</f>
        <v>3.314385864948944E-2</v>
      </c>
      <c r="CP152" s="161">
        <f>MIN(PRODUCT($D32:CP32),1)</f>
        <v>3.1983823596757305E-2</v>
      </c>
      <c r="CQ152" s="161">
        <f>MIN(PRODUCT($D32:CQ32),1)</f>
        <v>3.0864389770870797E-2</v>
      </c>
      <c r="CR152" s="161">
        <f>MIN(PRODUCT($D32:CR32),1)</f>
        <v>2.9784136128890318E-2</v>
      </c>
      <c r="CS152" s="161">
        <f>MIN(PRODUCT($D32:CS32),1)</f>
        <v>2.8741691364379155E-2</v>
      </c>
      <c r="CT152" s="161">
        <f>MIN(PRODUCT($D32:CT32),1)</f>
        <v>2.7735732166625882E-2</v>
      </c>
      <c r="CU152" s="161">
        <f>MIN(PRODUCT($D32:CU32),1)</f>
        <v>2.6764981540793976E-2</v>
      </c>
      <c r="CV152" s="161">
        <f>MIN(PRODUCT($D32:CV32),1)</f>
        <v>2.5828207186866185E-2</v>
      </c>
      <c r="CW152" s="161">
        <f>MIN(PRODUCT($D32:CW32),1)</f>
        <v>2.4924219935325866E-2</v>
      </c>
      <c r="CX152" s="161">
        <f>MIN(PRODUCT($D32:CX32),1)</f>
        <v>2.405187223758946E-2</v>
      </c>
      <c r="CY152" s="161">
        <f>MIN(PRODUCT($D32:CY32),1)</f>
        <v>2.3210056709273827E-2</v>
      </c>
      <c r="CZ152" s="161">
        <f>MIN(PRODUCT($D32:CZ32),1)</f>
        <v>2.2397704724449241E-2</v>
      </c>
      <c r="DA152" s="161">
        <f>MIN(PRODUCT($D32:DA32),1)</f>
        <v>2.1613785059093518E-2</v>
      </c>
      <c r="DB152" s="161">
        <f>MIN(PRODUCT($D32:DB32),1)</f>
        <v>2.0857302582025245E-2</v>
      </c>
      <c r="DC152" s="161">
        <f>MIN(PRODUCT($D32:DC32),1)</f>
        <v>2.0127296991654362E-2</v>
      </c>
      <c r="DD152" s="161">
        <f>MIN(PRODUCT($D32:DD32),1)</f>
        <v>0</v>
      </c>
      <c r="DE152" s="161">
        <f>MIN(PRODUCT($D32:DE32),1)</f>
        <v>0</v>
      </c>
      <c r="DF152" s="161">
        <f>MIN(PRODUCT($D32:DF32),1)</f>
        <v>0</v>
      </c>
    </row>
    <row r="153" spans="2:110" ht="14.5" x14ac:dyDescent="0.35">
      <c r="B153" s="149">
        <v>28</v>
      </c>
      <c r="C153" s="161">
        <v>1</v>
      </c>
      <c r="D153" s="161">
        <f>MIN(PRODUCT($D33:D33),1)</f>
        <v>0.9355</v>
      </c>
      <c r="E153" s="161">
        <f>MIN(PRODUCT($D33:E33),1)</f>
        <v>0.87693770000000004</v>
      </c>
      <c r="F153" s="161">
        <f>MIN(PRODUCT($D33:F33),1)</f>
        <v>0.82537376324000011</v>
      </c>
      <c r="G153" s="161">
        <f>MIN(PRODUCT($D33:G33),1)</f>
        <v>0.77956551938018015</v>
      </c>
      <c r="H153" s="161">
        <f>MIN(PRODUCT($D33:H33),1)</f>
        <v>0.73848241650884472</v>
      </c>
      <c r="I153" s="161">
        <f>MIN(PRODUCT($D33:I33),1)</f>
        <v>0.70133675095844983</v>
      </c>
      <c r="J153" s="161">
        <f>MIN(PRODUCT($D33:J33),1)</f>
        <v>0.66767258691244424</v>
      </c>
      <c r="K153" s="161">
        <f>MIN(PRODUCT($D33:K33),1)</f>
        <v>0.63709318243185431</v>
      </c>
      <c r="L153" s="161">
        <f>MIN(PRODUCT($D33:L33),1)</f>
        <v>0.60925221035958232</v>
      </c>
      <c r="M153" s="161">
        <f>MIN(PRODUCT($D33:M33),1)</f>
        <v>0.58378546796655184</v>
      </c>
      <c r="N153" s="161">
        <f>MIN(PRODUCT($D33:N33),1)</f>
        <v>0.56037567070109306</v>
      </c>
      <c r="O153" s="161">
        <f>MIN(PRODUCT($D33:O33),1)</f>
        <v>0.53863309467789067</v>
      </c>
      <c r="P153" s="161">
        <f>MIN(PRODUCT($D33:P33),1)</f>
        <v>0.51832662700853416</v>
      </c>
      <c r="Q153" s="161">
        <f>MIN(PRODUCT($D33:Q33),1)</f>
        <v>0.49909670914651755</v>
      </c>
      <c r="R153" s="161">
        <f>MIN(PRODUCT($D33:R33),1)</f>
        <v>0.48162832432638941</v>
      </c>
      <c r="S153" s="161">
        <f>MIN(PRODUCT($D33:S33),1)</f>
        <v>0.46477133297496576</v>
      </c>
      <c r="T153" s="161">
        <f>MIN(PRODUCT($D33:T33),1)</f>
        <v>0.44850433632084197</v>
      </c>
      <c r="U153" s="161">
        <f>MIN(PRODUCT($D33:U33),1)</f>
        <v>0.43280668454961246</v>
      </c>
      <c r="V153" s="161">
        <f>MIN(PRODUCT($D33:V33),1)</f>
        <v>0.41765845059037604</v>
      </c>
      <c r="W153" s="161">
        <f>MIN(PRODUCT($D33:W33),1)</f>
        <v>0.40304040481971287</v>
      </c>
      <c r="X153" s="161">
        <f>MIN(PRODUCT($D33:X33),1)</f>
        <v>0.38893399065102291</v>
      </c>
      <c r="Y153" s="161">
        <f>MIN(PRODUCT($D33:Y33),1)</f>
        <v>0.37532130097823707</v>
      </c>
      <c r="Z153" s="161">
        <f>MIN(PRODUCT($D33:Z33),1)</f>
        <v>0.36218505544399876</v>
      </c>
      <c r="AA153" s="161">
        <f>MIN(PRODUCT($D33:AA33),1)</f>
        <v>0.34950857850345879</v>
      </c>
      <c r="AB153" s="161">
        <f>MIN(PRODUCT($D33:AB33),1)</f>
        <v>0.33727577825583771</v>
      </c>
      <c r="AC153" s="161">
        <f>MIN(PRODUCT($D33:AC33),1)</f>
        <v>0.32547112601688338</v>
      </c>
      <c r="AD153" s="161">
        <f>MIN(PRODUCT($D33:AD33),1)</f>
        <v>0.31407963660629246</v>
      </c>
      <c r="AE153" s="161">
        <f>MIN(PRODUCT($D33:AE33),1)</f>
        <v>0.30308684932507218</v>
      </c>
      <c r="AF153" s="161">
        <f>MIN(PRODUCT($D33:AF33),1)</f>
        <v>0.29247880959869466</v>
      </c>
      <c r="AG153" s="161">
        <f>MIN(PRODUCT($D33:AG33),1)</f>
        <v>0.28224205126274032</v>
      </c>
      <c r="AH153" s="161">
        <f>MIN(PRODUCT($D33:AH33),1)</f>
        <v>0.27236357946854439</v>
      </c>
      <c r="AI153" s="161">
        <f>MIN(PRODUCT($D33:AI33),1)</f>
        <v>0.26283085418714536</v>
      </c>
      <c r="AJ153" s="161">
        <f>MIN(PRODUCT($D33:AJ33),1)</f>
        <v>0.25363177429059525</v>
      </c>
      <c r="AK153" s="161">
        <f>MIN(PRODUCT($D33:AK33),1)</f>
        <v>0.24475466219042441</v>
      </c>
      <c r="AL153" s="161">
        <f>MIN(PRODUCT($D33:AL33),1)</f>
        <v>0.23618824901375954</v>
      </c>
      <c r="AM153" s="161">
        <f>MIN(PRODUCT($D33:AM33),1)</f>
        <v>0.22792166029827796</v>
      </c>
      <c r="AN153" s="161">
        <f>MIN(PRODUCT($D33:AN33),1)</f>
        <v>0.21994440218783823</v>
      </c>
      <c r="AO153" s="161">
        <f>MIN(PRODUCT($D33:AO33),1)</f>
        <v>0.21224634811126389</v>
      </c>
      <c r="AP153" s="161">
        <f>MIN(PRODUCT($D33:AP33),1)</f>
        <v>0.20481772592736966</v>
      </c>
      <c r="AQ153" s="161">
        <f>MIN(PRODUCT($D33:AQ33),1)</f>
        <v>0.19764910551991172</v>
      </c>
      <c r="AR153" s="161">
        <f>MIN(PRODUCT($D33:AR33),1)</f>
        <v>0.19073138682671481</v>
      </c>
      <c r="AS153" s="161">
        <f>MIN(PRODUCT($D33:AS33),1)</f>
        <v>0.1840557882877798</v>
      </c>
      <c r="AT153" s="161">
        <f>MIN(PRODUCT($D33:AT33),1)</f>
        <v>0.1776138356977075</v>
      </c>
      <c r="AU153" s="161">
        <f>MIN(PRODUCT($D33:AU33),1)</f>
        <v>0.17139735144828774</v>
      </c>
      <c r="AV153" s="161">
        <f>MIN(PRODUCT($D33:AV33),1)</f>
        <v>0.16539844414759766</v>
      </c>
      <c r="AW153" s="161">
        <f>MIN(PRODUCT($D33:AW33),1)</f>
        <v>0.15960949860243173</v>
      </c>
      <c r="AX153" s="161">
        <f>MIN(PRODUCT($D33:AX33),1)</f>
        <v>0.15402316615134662</v>
      </c>
      <c r="AY153" s="161">
        <f>MIN(PRODUCT($D33:AY33),1)</f>
        <v>0.14863235533604949</v>
      </c>
      <c r="AZ153" s="161">
        <f>MIN(PRODUCT($D33:AZ33),1)</f>
        <v>0.14343022289928775</v>
      </c>
      <c r="BA153" s="161">
        <f>MIN(PRODUCT($D33:BA33),1)</f>
        <v>0.13841016509781268</v>
      </c>
      <c r="BB153" s="161">
        <f>MIN(PRODUCT($D33:BB33),1)</f>
        <v>0.13356580931938922</v>
      </c>
      <c r="BC153" s="161">
        <f>MIN(PRODUCT($D33:BC33),1)</f>
        <v>0.1288910059932106</v>
      </c>
      <c r="BD153" s="161">
        <f>MIN(PRODUCT($D33:BD33),1)</f>
        <v>0.12437982078344823</v>
      </c>
      <c r="BE153" s="161">
        <f>MIN(PRODUCT($D33:BE33),1)</f>
        <v>0.12002652705602754</v>
      </c>
      <c r="BF153" s="161">
        <f>MIN(PRODUCT($D33:BF33),1)</f>
        <v>0.11582559860906658</v>
      </c>
      <c r="BG153" s="161">
        <f>MIN(PRODUCT($D33:BG33),1)</f>
        <v>0.11177170265774924</v>
      </c>
      <c r="BH153" s="161">
        <f>MIN(PRODUCT($D33:BH33),1)</f>
        <v>0.10785969306472802</v>
      </c>
      <c r="BI153" s="161">
        <f>MIN(PRODUCT($D33:BI33),1)</f>
        <v>0.10408460380746254</v>
      </c>
      <c r="BJ153" s="161">
        <f>MIN(PRODUCT($D33:BJ33),1)</f>
        <v>0.10044164267420135</v>
      </c>
      <c r="BK153" s="161">
        <f>MIN(PRODUCT($D33:BK33),1)</f>
        <v>9.6926185180604293E-2</v>
      </c>
      <c r="BL153" s="161">
        <f>MIN(PRODUCT($D33:BL33),1)</f>
        <v>9.3533768699283135E-2</v>
      </c>
      <c r="BM153" s="161">
        <f>MIN(PRODUCT($D33:BM33),1)</f>
        <v>9.0260086794808222E-2</v>
      </c>
      <c r="BN153" s="161">
        <f>MIN(PRODUCT($D33:BN33),1)</f>
        <v>8.7100983756989936E-2</v>
      </c>
      <c r="BO153" s="161">
        <f>MIN(PRODUCT($D33:BO33),1)</f>
        <v>8.4052449325495285E-2</v>
      </c>
      <c r="BP153" s="161">
        <f>MIN(PRODUCT($D33:BP33),1)</f>
        <v>8.1110613599102946E-2</v>
      </c>
      <c r="BQ153" s="161">
        <f>MIN(PRODUCT($D33:BQ33),1)</f>
        <v>7.8271742123134341E-2</v>
      </c>
      <c r="BR153" s="161">
        <f>MIN(PRODUCT($D33:BR33),1)</f>
        <v>7.5532231148824638E-2</v>
      </c>
      <c r="BS153" s="161">
        <f>MIN(PRODUCT($D33:BS33),1)</f>
        <v>7.2888603058615775E-2</v>
      </c>
      <c r="BT153" s="161">
        <f>MIN(PRODUCT($D33:BT33),1)</f>
        <v>7.0337501951564227E-2</v>
      </c>
      <c r="BU153" s="161">
        <f>MIN(PRODUCT($D33:BU33),1)</f>
        <v>6.7875689383259483E-2</v>
      </c>
      <c r="BV153" s="161">
        <f>MIN(PRODUCT($D33:BV33),1)</f>
        <v>6.5500040254845404E-2</v>
      </c>
      <c r="BW153" s="161">
        <f>MIN(PRODUCT($D33:BW33),1)</f>
        <v>6.3207538845925809E-2</v>
      </c>
      <c r="BX153" s="161">
        <f>MIN(PRODUCT($D33:BX33),1)</f>
        <v>6.0995274986318404E-2</v>
      </c>
      <c r="BY153" s="161">
        <f>MIN(PRODUCT($D33:BY33),1)</f>
        <v>5.8860440361797259E-2</v>
      </c>
      <c r="BZ153" s="161">
        <f>MIN(PRODUCT($D33:BZ33),1)</f>
        <v>5.6800324949134354E-2</v>
      </c>
      <c r="CA153" s="161">
        <f>MIN(PRODUCT($D33:CA33),1)</f>
        <v>5.4812313575914651E-2</v>
      </c>
      <c r="CB153" s="161">
        <f>MIN(PRODUCT($D33:CB33),1)</f>
        <v>5.2893882600757634E-2</v>
      </c>
      <c r="CC153" s="161">
        <f>MIN(PRODUCT($D33:CC33),1)</f>
        <v>5.1042596709731117E-2</v>
      </c>
      <c r="CD153" s="161">
        <f>MIN(PRODUCT($D33:CD33),1)</f>
        <v>4.9256105824890525E-2</v>
      </c>
      <c r="CE153" s="161">
        <f>MIN(PRODUCT($D33:CE33),1)</f>
        <v>4.7532142121019354E-2</v>
      </c>
      <c r="CF153" s="161">
        <f>MIN(PRODUCT($D33:CF33),1)</f>
        <v>4.5868517146783673E-2</v>
      </c>
      <c r="CG153" s="161">
        <f>MIN(PRODUCT($D33:CG33),1)</f>
        <v>4.4263119046646246E-2</v>
      </c>
      <c r="CH153" s="161">
        <f>MIN(PRODUCT($D33:CH33),1)</f>
        <v>4.2713909880013626E-2</v>
      </c>
      <c r="CI153" s="161">
        <f>MIN(PRODUCT($D33:CI33),1)</f>
        <v>4.1218923034213151E-2</v>
      </c>
      <c r="CJ153" s="161">
        <f>MIN(PRODUCT($D33:CJ33),1)</f>
        <v>3.977626072801569E-2</v>
      </c>
      <c r="CK153" s="161">
        <f>MIN(PRODUCT($D33:CK33),1)</f>
        <v>3.8384091602535142E-2</v>
      </c>
      <c r="CL153" s="161">
        <f>MIN(PRODUCT($D33:CL33),1)</f>
        <v>3.7040648396446413E-2</v>
      </c>
      <c r="CM153" s="161">
        <f>MIN(PRODUCT($D33:CM33),1)</f>
        <v>3.5744225702570784E-2</v>
      </c>
      <c r="CN153" s="161">
        <f>MIN(PRODUCT($D33:CN33),1)</f>
        <v>3.4493177802980807E-2</v>
      </c>
      <c r="CO153" s="161">
        <f>MIN(PRODUCT($D33:CO33),1)</f>
        <v>3.3285916579876479E-2</v>
      </c>
      <c r="CP153" s="161">
        <f>MIN(PRODUCT($D33:CP33),1)</f>
        <v>3.2120909499580803E-2</v>
      </c>
      <c r="CQ153" s="161">
        <f>MIN(PRODUCT($D33:CQ33),1)</f>
        <v>3.0996677667095473E-2</v>
      </c>
      <c r="CR153" s="161">
        <f>MIN(PRODUCT($D33:CR33),1)</f>
        <v>2.9911793948747132E-2</v>
      </c>
      <c r="CS153" s="161">
        <f>MIN(PRODUCT($D33:CS33),1)</f>
        <v>2.8864881160540982E-2</v>
      </c>
      <c r="CT153" s="161">
        <f>MIN(PRODUCT($D33:CT33),1)</f>
        <v>2.7854610319922046E-2</v>
      </c>
      <c r="CU153" s="161">
        <f>MIN(PRODUCT($D33:CU33),1)</f>
        <v>2.6879698958724774E-2</v>
      </c>
      <c r="CV153" s="161">
        <f>MIN(PRODUCT($D33:CV33),1)</f>
        <v>2.5938909495169405E-2</v>
      </c>
      <c r="CW153" s="161">
        <f>MIN(PRODUCT($D33:CW33),1)</f>
        <v>2.5031047662838476E-2</v>
      </c>
      <c r="CX153" s="161">
        <f>MIN(PRODUCT($D33:CX33),1)</f>
        <v>2.4154960994639128E-2</v>
      </c>
      <c r="CY153" s="161">
        <f>MIN(PRODUCT($D33:CY33),1)</f>
        <v>2.3309537359826757E-2</v>
      </c>
      <c r="CZ153" s="161">
        <f>MIN(PRODUCT($D33:CZ33),1)</f>
        <v>2.2493703552232819E-2</v>
      </c>
      <c r="DA153" s="161">
        <f>MIN(PRODUCT($D33:DA33),1)</f>
        <v>2.1706423927904669E-2</v>
      </c>
      <c r="DB153" s="161">
        <f>MIN(PRODUCT($D33:DB33),1)</f>
        <v>2.0946699090428005E-2</v>
      </c>
      <c r="DC153" s="161">
        <f>MIN(PRODUCT($D33:DC33),1)</f>
        <v>2.0213564622263022E-2</v>
      </c>
      <c r="DD153" s="161">
        <f>MIN(PRODUCT($D33:DD33),1)</f>
        <v>0</v>
      </c>
      <c r="DE153" s="161">
        <f>MIN(PRODUCT($D33:DE33),1)</f>
        <v>0</v>
      </c>
      <c r="DF153" s="161">
        <f>MIN(PRODUCT($D33:DF33),1)</f>
        <v>0</v>
      </c>
    </row>
    <row r="154" spans="2:110" ht="14.5" x14ac:dyDescent="0.35">
      <c r="B154" s="149">
        <v>29</v>
      </c>
      <c r="C154" s="161">
        <v>1</v>
      </c>
      <c r="D154" s="161">
        <f>MIN(PRODUCT($D34:D34),1)</f>
        <v>0.93840000000000001</v>
      </c>
      <c r="E154" s="161">
        <f>MIN(PRODUCT($D34:E34),1)</f>
        <v>0.88190831999999997</v>
      </c>
      <c r="F154" s="161">
        <f>MIN(PRODUCT($D34:F34),1)</f>
        <v>0.83022849244800001</v>
      </c>
      <c r="G154" s="161">
        <f>MIN(PRODUCT($D34:G34),1)</f>
        <v>0.7842338339663808</v>
      </c>
      <c r="H154" s="161">
        <f>MIN(PRODUCT($D34:H34),1)</f>
        <v>0.74290471091635257</v>
      </c>
      <c r="I154" s="161">
        <f>MIN(PRODUCT($D34:I34),1)</f>
        <v>0.70553660395726003</v>
      </c>
      <c r="J154" s="161">
        <f>MIN(PRODUCT($D34:J34),1)</f>
        <v>0.6716708469673115</v>
      </c>
      <c r="K154" s="161">
        <f>MIN(PRODUCT($D34:K34),1)</f>
        <v>0.64090832217620863</v>
      </c>
      <c r="L154" s="161">
        <f>MIN(PRODUCT($D34:L34),1)</f>
        <v>0.61290062849710836</v>
      </c>
      <c r="M154" s="161">
        <f>MIN(PRODUCT($D34:M34),1)</f>
        <v>0.58728138222592929</v>
      </c>
      <c r="N154" s="161">
        <f>MIN(PRODUCT($D34:N34),1)</f>
        <v>0.56373139879866951</v>
      </c>
      <c r="O154" s="161">
        <f>MIN(PRODUCT($D34:O34),1)</f>
        <v>0.54185862052528122</v>
      </c>
      <c r="P154" s="161">
        <f>MIN(PRODUCT($D34:P34),1)</f>
        <v>0.52143055053147813</v>
      </c>
      <c r="Q154" s="161">
        <f>MIN(PRODUCT($D34:Q34),1)</f>
        <v>0.50208547710676033</v>
      </c>
      <c r="R154" s="161">
        <f>MIN(PRODUCT($D34:R34),1)</f>
        <v>0.48451248540802372</v>
      </c>
      <c r="S154" s="161">
        <f>MIN(PRODUCT($D34:S34),1)</f>
        <v>0.46755454841874289</v>
      </c>
      <c r="T154" s="161">
        <f>MIN(PRODUCT($D34:T34),1)</f>
        <v>0.45119013922408685</v>
      </c>
      <c r="U154" s="161">
        <f>MIN(PRODUCT($D34:U34),1)</f>
        <v>0.43539848435124379</v>
      </c>
      <c r="V154" s="161">
        <f>MIN(PRODUCT($D34:V34),1)</f>
        <v>0.42015953739895023</v>
      </c>
      <c r="W154" s="161">
        <f>MIN(PRODUCT($D34:W34),1)</f>
        <v>0.40545395358998698</v>
      </c>
      <c r="X154" s="161">
        <f>MIN(PRODUCT($D34:X34),1)</f>
        <v>0.3912630652143374</v>
      </c>
      <c r="Y154" s="161">
        <f>MIN(PRODUCT($D34:Y34),1)</f>
        <v>0.37756885793183559</v>
      </c>
      <c r="Z154" s="161">
        <f>MIN(PRODUCT($D34:Z34),1)</f>
        <v>0.36435394790422132</v>
      </c>
      <c r="AA154" s="161">
        <f>MIN(PRODUCT($D34:AA34),1)</f>
        <v>0.35160155972757356</v>
      </c>
      <c r="AB154" s="161">
        <f>MIN(PRODUCT($D34:AB34),1)</f>
        <v>0.33929550513710849</v>
      </c>
      <c r="AC154" s="161">
        <f>MIN(PRODUCT($D34:AC34),1)</f>
        <v>0.3274201624573097</v>
      </c>
      <c r="AD154" s="161">
        <f>MIN(PRODUCT($D34:AD34),1)</f>
        <v>0.31596045677130385</v>
      </c>
      <c r="AE154" s="161">
        <f>MIN(PRODUCT($D34:AE34),1)</f>
        <v>0.30490184078430821</v>
      </c>
      <c r="AF154" s="161">
        <f>MIN(PRODUCT($D34:AF34),1)</f>
        <v>0.29423027635685739</v>
      </c>
      <c r="AG154" s="161">
        <f>MIN(PRODUCT($D34:AG34),1)</f>
        <v>0.28393221668436736</v>
      </c>
      <c r="AH154" s="161">
        <f>MIN(PRODUCT($D34:AH34),1)</f>
        <v>0.27399458910041447</v>
      </c>
      <c r="AI154" s="161">
        <f>MIN(PRODUCT($D34:AI34),1)</f>
        <v>0.26440477848189997</v>
      </c>
      <c r="AJ154" s="161">
        <f>MIN(PRODUCT($D34:AJ34),1)</f>
        <v>0.25515061123503346</v>
      </c>
      <c r="AK154" s="161">
        <f>MIN(PRODUCT($D34:AK34),1)</f>
        <v>0.24622033984180727</v>
      </c>
      <c r="AL154" s="161">
        <f>MIN(PRODUCT($D34:AL34),1)</f>
        <v>0.23760262794734402</v>
      </c>
      <c r="AM154" s="161">
        <f>MIN(PRODUCT($D34:AM34),1)</f>
        <v>0.22928653596918697</v>
      </c>
      <c r="AN154" s="161">
        <f>MIN(PRODUCT($D34:AN34),1)</f>
        <v>0.22126150721026541</v>
      </c>
      <c r="AO154" s="161">
        <f>MIN(PRODUCT($D34:AO34),1)</f>
        <v>0.21351735445790612</v>
      </c>
      <c r="AP154" s="161">
        <f>MIN(PRODUCT($D34:AP34),1)</f>
        <v>0.2060442470518794</v>
      </c>
      <c r="AQ154" s="161">
        <f>MIN(PRODUCT($D34:AQ34),1)</f>
        <v>0.19883269840506362</v>
      </c>
      <c r="AR154" s="161">
        <f>MIN(PRODUCT($D34:AR34),1)</f>
        <v>0.1918735539608864</v>
      </c>
      <c r="AS154" s="161">
        <f>MIN(PRODUCT($D34:AS34),1)</f>
        <v>0.18515797957225538</v>
      </c>
      <c r="AT154" s="161">
        <f>MIN(PRODUCT($D34:AT34),1)</f>
        <v>0.17867745028722642</v>
      </c>
      <c r="AU154" s="161">
        <f>MIN(PRODUCT($D34:AU34),1)</f>
        <v>0.17242373952717349</v>
      </c>
      <c r="AV154" s="161">
        <f>MIN(PRODUCT($D34:AV34),1)</f>
        <v>0.16638890864372241</v>
      </c>
      <c r="AW154" s="161">
        <f>MIN(PRODUCT($D34:AW34),1)</f>
        <v>0.16056529684119211</v>
      </c>
      <c r="AX154" s="161">
        <f>MIN(PRODUCT($D34:AX34),1)</f>
        <v>0.1549455114517504</v>
      </c>
      <c r="AY154" s="161">
        <f>MIN(PRODUCT($D34:AY34),1)</f>
        <v>0.14952241855093912</v>
      </c>
      <c r="AZ154" s="161">
        <f>MIN(PRODUCT($D34:AZ34),1)</f>
        <v>0.14428913390165624</v>
      </c>
      <c r="BA154" s="161">
        <f>MIN(PRODUCT($D34:BA34),1)</f>
        <v>0.13923901421509827</v>
      </c>
      <c r="BB154" s="161">
        <f>MIN(PRODUCT($D34:BB34),1)</f>
        <v>0.13436564871756981</v>
      </c>
      <c r="BC154" s="161">
        <f>MIN(PRODUCT($D34:BC34),1)</f>
        <v>0.12966285101245487</v>
      </c>
      <c r="BD154" s="161">
        <f>MIN(PRODUCT($D34:BD34),1)</f>
        <v>0.12512465122701893</v>
      </c>
      <c r="BE154" s="161">
        <f>MIN(PRODUCT($D34:BE34),1)</f>
        <v>0.12074528843407327</v>
      </c>
      <c r="BF154" s="161">
        <f>MIN(PRODUCT($D34:BF34),1)</f>
        <v>0.1165192033388807</v>
      </c>
      <c r="BG154" s="161">
        <f>MIN(PRODUCT($D34:BG34),1)</f>
        <v>0.11244103122201987</v>
      </c>
      <c r="BH154" s="161">
        <f>MIN(PRODUCT($D34:BH34),1)</f>
        <v>0.10850559512924918</v>
      </c>
      <c r="BI154" s="161">
        <f>MIN(PRODUCT($D34:BI34),1)</f>
        <v>0.10470789929972545</v>
      </c>
      <c r="BJ154" s="161">
        <f>MIN(PRODUCT($D34:BJ34),1)</f>
        <v>0.10104312282423505</v>
      </c>
      <c r="BK154" s="161">
        <f>MIN(PRODUCT($D34:BK34),1)</f>
        <v>9.7506613525386823E-2</v>
      </c>
      <c r="BL154" s="161">
        <f>MIN(PRODUCT($D34:BL34),1)</f>
        <v>9.4093882051998284E-2</v>
      </c>
      <c r="BM154" s="161">
        <f>MIN(PRODUCT($D34:BM34),1)</f>
        <v>9.0800596180178342E-2</v>
      </c>
      <c r="BN154" s="161">
        <f>MIN(PRODUCT($D34:BN34),1)</f>
        <v>8.7622575313872103E-2</v>
      </c>
      <c r="BO154" s="161">
        <f>MIN(PRODUCT($D34:BO34),1)</f>
        <v>8.4555785177886575E-2</v>
      </c>
      <c r="BP154" s="161">
        <f>MIN(PRODUCT($D34:BP34),1)</f>
        <v>8.1596332696660542E-2</v>
      </c>
      <c r="BQ154" s="161">
        <f>MIN(PRODUCT($D34:BQ34),1)</f>
        <v>7.8740461052277416E-2</v>
      </c>
      <c r="BR154" s="161">
        <f>MIN(PRODUCT($D34:BR34),1)</f>
        <v>7.5984544915447705E-2</v>
      </c>
      <c r="BS154" s="161">
        <f>MIN(PRODUCT($D34:BS34),1)</f>
        <v>7.3325085843407037E-2</v>
      </c>
      <c r="BT154" s="161">
        <f>MIN(PRODUCT($D34:BT34),1)</f>
        <v>7.0758707838887783E-2</v>
      </c>
      <c r="BU154" s="161">
        <f>MIN(PRODUCT($D34:BU34),1)</f>
        <v>6.8282153064526702E-2</v>
      </c>
      <c r="BV154" s="161">
        <f>MIN(PRODUCT($D34:BV34),1)</f>
        <v>6.5892277707268271E-2</v>
      </c>
      <c r="BW154" s="161">
        <f>MIN(PRODUCT($D34:BW34),1)</f>
        <v>6.3586047987513883E-2</v>
      </c>
      <c r="BX154" s="161">
        <f>MIN(PRODUCT($D34:BX34),1)</f>
        <v>6.1360536307950894E-2</v>
      </c>
      <c r="BY154" s="161">
        <f>MIN(PRODUCT($D34:BY34),1)</f>
        <v>5.9212917537172609E-2</v>
      </c>
      <c r="BZ154" s="161">
        <f>MIN(PRODUCT($D34:BZ34),1)</f>
        <v>5.7140465423371568E-2</v>
      </c>
      <c r="CA154" s="161">
        <f>MIN(PRODUCT($D34:CA34),1)</f>
        <v>5.5140549133553561E-2</v>
      </c>
      <c r="CB154" s="161">
        <f>MIN(PRODUCT($D34:CB34),1)</f>
        <v>5.3210629913879183E-2</v>
      </c>
      <c r="CC154" s="161">
        <f>MIN(PRODUCT($D34:CC34),1)</f>
        <v>5.1348257866893413E-2</v>
      </c>
      <c r="CD154" s="161">
        <f>MIN(PRODUCT($D34:CD34),1)</f>
        <v>4.9551068841552144E-2</v>
      </c>
      <c r="CE154" s="161">
        <f>MIN(PRODUCT($D34:CE34),1)</f>
        <v>4.7816781432097819E-2</v>
      </c>
      <c r="CF154" s="161">
        <f>MIN(PRODUCT($D34:CF34),1)</f>
        <v>4.6143194081974391E-2</v>
      </c>
      <c r="CG154" s="161">
        <f>MIN(PRODUCT($D34:CG34),1)</f>
        <v>4.4528182289105288E-2</v>
      </c>
      <c r="CH154" s="161">
        <f>MIN(PRODUCT($D34:CH34),1)</f>
        <v>4.2969695908986603E-2</v>
      </c>
      <c r="CI154" s="161">
        <f>MIN(PRODUCT($D34:CI34),1)</f>
        <v>4.1465756552172071E-2</v>
      </c>
      <c r="CJ154" s="161">
        <f>MIN(PRODUCT($D34:CJ34),1)</f>
        <v>4.0014455072846046E-2</v>
      </c>
      <c r="CK154" s="161">
        <f>MIN(PRODUCT($D34:CK34),1)</f>
        <v>3.8613949145296436E-2</v>
      </c>
      <c r="CL154" s="161">
        <f>MIN(PRODUCT($D34:CL34),1)</f>
        <v>3.7262460925211058E-2</v>
      </c>
      <c r="CM154" s="161">
        <f>MIN(PRODUCT($D34:CM34),1)</f>
        <v>3.5958274792828669E-2</v>
      </c>
      <c r="CN154" s="161">
        <f>MIN(PRODUCT($D34:CN34),1)</f>
        <v>3.4699735175079661E-2</v>
      </c>
      <c r="CO154" s="161">
        <f>MIN(PRODUCT($D34:CO34),1)</f>
        <v>3.3485244443951873E-2</v>
      </c>
      <c r="CP154" s="161">
        <f>MIN(PRODUCT($D34:CP34),1)</f>
        <v>3.2313260888413554E-2</v>
      </c>
      <c r="CQ154" s="161">
        <f>MIN(PRODUCT($D34:CQ34),1)</f>
        <v>3.1182296757319081E-2</v>
      </c>
      <c r="CR154" s="161">
        <f>MIN(PRODUCT($D34:CR34),1)</f>
        <v>3.009091637081291E-2</v>
      </c>
      <c r="CS154" s="161">
        <f>MIN(PRODUCT($D34:CS34),1)</f>
        <v>2.9037734297834458E-2</v>
      </c>
      <c r="CT154" s="161">
        <f>MIN(PRODUCT($D34:CT34),1)</f>
        <v>2.8021413597410252E-2</v>
      </c>
      <c r="CU154" s="161">
        <f>MIN(PRODUCT($D34:CU34),1)</f>
        <v>2.7040664121500892E-2</v>
      </c>
      <c r="CV154" s="161">
        <f>MIN(PRODUCT($D34:CV34),1)</f>
        <v>2.6094240877248358E-2</v>
      </c>
      <c r="CW154" s="161">
        <f>MIN(PRODUCT($D34:CW34),1)</f>
        <v>2.5180942446544664E-2</v>
      </c>
      <c r="CX154" s="161">
        <f>MIN(PRODUCT($D34:CX34),1)</f>
        <v>2.4299609460915601E-2</v>
      </c>
      <c r="CY154" s="161">
        <f>MIN(PRODUCT($D34:CY34),1)</f>
        <v>2.3449123129783554E-2</v>
      </c>
      <c r="CZ154" s="161">
        <f>MIN(PRODUCT($D34:CZ34),1)</f>
        <v>2.262840382024113E-2</v>
      </c>
      <c r="DA154" s="161">
        <f>MIN(PRODUCT($D34:DA34),1)</f>
        <v>2.1836409686532689E-2</v>
      </c>
      <c r="DB154" s="161">
        <f>MIN(PRODUCT($D34:DB34),1)</f>
        <v>2.1072135347504045E-2</v>
      </c>
      <c r="DC154" s="161">
        <f>MIN(PRODUCT($D34:DC34),1)</f>
        <v>2.0334610610341402E-2</v>
      </c>
      <c r="DD154" s="161">
        <f>MIN(PRODUCT($D34:DD34),1)</f>
        <v>0</v>
      </c>
      <c r="DE154" s="161">
        <f>MIN(PRODUCT($D34:DE34),1)</f>
        <v>0</v>
      </c>
      <c r="DF154" s="161">
        <f>MIN(PRODUCT($D34:DF34),1)</f>
        <v>0</v>
      </c>
    </row>
    <row r="155" spans="2:110" ht="14.5" x14ac:dyDescent="0.35">
      <c r="B155" s="149">
        <v>30</v>
      </c>
      <c r="C155" s="161">
        <v>1</v>
      </c>
      <c r="D155" s="161">
        <f>MIN(PRODUCT($D35:D35),1)</f>
        <v>0.94140000000000001</v>
      </c>
      <c r="E155" s="161">
        <f>MIN(PRODUCT($D35:E35),1)</f>
        <v>0.88708122</v>
      </c>
      <c r="F155" s="161">
        <f>MIN(PRODUCT($D35:F35),1)</f>
        <v>0.83687242294800002</v>
      </c>
      <c r="G155" s="161">
        <f>MIN(PRODUCT($D35:G35),1)</f>
        <v>0.79059337795897555</v>
      </c>
      <c r="H155" s="161">
        <f>MIN(PRODUCT($D35:H35),1)</f>
        <v>0.7489291069405376</v>
      </c>
      <c r="I155" s="161">
        <f>MIN(PRODUCT($D35:I35),1)</f>
        <v>0.71125797286142856</v>
      </c>
      <c r="J155" s="161">
        <f>MIN(PRODUCT($D35:J35),1)</f>
        <v>0.67711759016407991</v>
      </c>
      <c r="K155" s="161">
        <f>MIN(PRODUCT($D35:K35),1)</f>
        <v>0.64610560453456511</v>
      </c>
      <c r="L155" s="161">
        <f>MIN(PRODUCT($D35:L35),1)</f>
        <v>0.61787078961640463</v>
      </c>
      <c r="M155" s="161">
        <f>MIN(PRODUCT($D35:M35),1)</f>
        <v>0.59204379061043899</v>
      </c>
      <c r="N155" s="161">
        <f>MIN(PRODUCT($D35:N35),1)</f>
        <v>0.56830283460696041</v>
      </c>
      <c r="O155" s="161">
        <f>MIN(PRODUCT($D35:O35),1)</f>
        <v>0.54625268462421039</v>
      </c>
      <c r="P155" s="161">
        <f>MIN(PRODUCT($D35:P35),1)</f>
        <v>0.52565895841387766</v>
      </c>
      <c r="Q155" s="161">
        <f>MIN(PRODUCT($D35:Q35),1)</f>
        <v>0.50615701105672284</v>
      </c>
      <c r="R155" s="161">
        <f>MIN(PRODUCT($D35:R35),1)</f>
        <v>0.48844151566973754</v>
      </c>
      <c r="S155" s="161">
        <f>MIN(PRODUCT($D35:S35),1)</f>
        <v>0.47134606262129669</v>
      </c>
      <c r="T155" s="161">
        <f>MIN(PRODUCT($D35:T35),1)</f>
        <v>0.45484895042955131</v>
      </c>
      <c r="U155" s="161">
        <f>MIN(PRODUCT($D35:U35),1)</f>
        <v>0.43892923716451698</v>
      </c>
      <c r="V155" s="161">
        <f>MIN(PRODUCT($D35:V35),1)</f>
        <v>0.42356671386375888</v>
      </c>
      <c r="W155" s="161">
        <f>MIN(PRODUCT($D35:W35),1)</f>
        <v>0.40874187887852731</v>
      </c>
      <c r="X155" s="161">
        <f>MIN(PRODUCT($D35:X35),1)</f>
        <v>0.39443591311777881</v>
      </c>
      <c r="Y155" s="161">
        <f>MIN(PRODUCT($D35:Y35),1)</f>
        <v>0.38063065615865654</v>
      </c>
      <c r="Z155" s="161">
        <f>MIN(PRODUCT($D35:Z35),1)</f>
        <v>0.36730858319310355</v>
      </c>
      <c r="AA155" s="161">
        <f>MIN(PRODUCT($D35:AA35),1)</f>
        <v>0.3544527827813449</v>
      </c>
      <c r="AB155" s="161">
        <f>MIN(PRODUCT($D35:AB35),1)</f>
        <v>0.34204693538399783</v>
      </c>
      <c r="AC155" s="161">
        <f>MIN(PRODUCT($D35:AC35),1)</f>
        <v>0.33007529264555791</v>
      </c>
      <c r="AD155" s="161">
        <f>MIN(PRODUCT($D35:AD35),1)</f>
        <v>0.31852265740296337</v>
      </c>
      <c r="AE155" s="161">
        <f>MIN(PRODUCT($D35:AE35),1)</f>
        <v>0.30737436439385962</v>
      </c>
      <c r="AF155" s="161">
        <f>MIN(PRODUCT($D35:AF35),1)</f>
        <v>0.29661626164007454</v>
      </c>
      <c r="AG155" s="161">
        <f>MIN(PRODUCT($D35:AG35),1)</f>
        <v>0.28623469248267192</v>
      </c>
      <c r="AH155" s="161">
        <f>MIN(PRODUCT($D35:AH35),1)</f>
        <v>0.27621647824577839</v>
      </c>
      <c r="AI155" s="161">
        <f>MIN(PRODUCT($D35:AI35),1)</f>
        <v>0.26654890150717614</v>
      </c>
      <c r="AJ155" s="161">
        <f>MIN(PRODUCT($D35:AJ35),1)</f>
        <v>0.25721968995442496</v>
      </c>
      <c r="AK155" s="161">
        <f>MIN(PRODUCT($D35:AK35),1)</f>
        <v>0.24821700080602008</v>
      </c>
      <c r="AL155" s="161">
        <f>MIN(PRODUCT($D35:AL35),1)</f>
        <v>0.23952940577780937</v>
      </c>
      <c r="AM155" s="161">
        <f>MIN(PRODUCT($D35:AM35),1)</f>
        <v>0.23114587657558605</v>
      </c>
      <c r="AN155" s="161">
        <f>MIN(PRODUCT($D35:AN35),1)</f>
        <v>0.22305577089544054</v>
      </c>
      <c r="AO155" s="161">
        <f>MIN(PRODUCT($D35:AO35),1)</f>
        <v>0.21524881891410011</v>
      </c>
      <c r="AP155" s="161">
        <f>MIN(PRODUCT($D35:AP35),1)</f>
        <v>0.20771511025210659</v>
      </c>
      <c r="AQ155" s="161">
        <f>MIN(PRODUCT($D35:AQ35),1)</f>
        <v>0.20044508139328285</v>
      </c>
      <c r="AR155" s="161">
        <f>MIN(PRODUCT($D35:AR35),1)</f>
        <v>0.19342950354451793</v>
      </c>
      <c r="AS155" s="161">
        <f>MIN(PRODUCT($D35:AS35),1)</f>
        <v>0.18665947092045981</v>
      </c>
      <c r="AT155" s="161">
        <f>MIN(PRODUCT($D35:AT35),1)</f>
        <v>0.18012638943824372</v>
      </c>
      <c r="AU155" s="161">
        <f>MIN(PRODUCT($D35:AU35),1)</f>
        <v>0.17382196580790518</v>
      </c>
      <c r="AV155" s="161">
        <f>MIN(PRODUCT($D35:AV35),1)</f>
        <v>0.1677381970046285</v>
      </c>
      <c r="AW155" s="161">
        <f>MIN(PRODUCT($D35:AW35),1)</f>
        <v>0.16186736010946651</v>
      </c>
      <c r="AX155" s="161">
        <f>MIN(PRODUCT($D35:AX35),1)</f>
        <v>0.15620200250563518</v>
      </c>
      <c r="AY155" s="161">
        <f>MIN(PRODUCT($D35:AY35),1)</f>
        <v>0.15073493241793795</v>
      </c>
      <c r="AZ155" s="161">
        <f>MIN(PRODUCT($D35:AZ35),1)</f>
        <v>0.14545920978331012</v>
      </c>
      <c r="BA155" s="161">
        <f>MIN(PRODUCT($D35:BA35),1)</f>
        <v>0.14036813744089427</v>
      </c>
      <c r="BB155" s="161">
        <f>MIN(PRODUCT($D35:BB35),1)</f>
        <v>0.13545525263046296</v>
      </c>
      <c r="BC155" s="161">
        <f>MIN(PRODUCT($D35:BC35),1)</f>
        <v>0.13071431878839676</v>
      </c>
      <c r="BD155" s="161">
        <f>MIN(PRODUCT($D35:BD35),1)</f>
        <v>0.12613931763080288</v>
      </c>
      <c r="BE155" s="161">
        <f>MIN(PRODUCT($D35:BE35),1)</f>
        <v>0.12172444151372477</v>
      </c>
      <c r="BF155" s="161">
        <f>MIN(PRODUCT($D35:BF35),1)</f>
        <v>0.1174640860607444</v>
      </c>
      <c r="BG155" s="161">
        <f>MIN(PRODUCT($D35:BG35),1)</f>
        <v>0.11335284304861834</v>
      </c>
      <c r="BH155" s="161">
        <f>MIN(PRODUCT($D35:BH35),1)</f>
        <v>0.10938549354191669</v>
      </c>
      <c r="BI155" s="161">
        <f>MIN(PRODUCT($D35:BI35),1)</f>
        <v>0.1055570012679496</v>
      </c>
      <c r="BJ155" s="161">
        <f>MIN(PRODUCT($D35:BJ35),1)</f>
        <v>0.10186250622357136</v>
      </c>
      <c r="BK155" s="161">
        <f>MIN(PRODUCT($D35:BK35),1)</f>
        <v>9.8297318505746356E-2</v>
      </c>
      <c r="BL155" s="161">
        <f>MIN(PRODUCT($D35:BL35),1)</f>
        <v>9.4856912358045234E-2</v>
      </c>
      <c r="BM155" s="161">
        <f>MIN(PRODUCT($D35:BM35),1)</f>
        <v>9.1536920425513646E-2</v>
      </c>
      <c r="BN155" s="161">
        <f>MIN(PRODUCT($D35:BN35),1)</f>
        <v>8.8333128210620671E-2</v>
      </c>
      <c r="BO155" s="161">
        <f>MIN(PRODUCT($D35:BO35),1)</f>
        <v>8.5241468723248948E-2</v>
      </c>
      <c r="BP155" s="161">
        <f>MIN(PRODUCT($D35:BP35),1)</f>
        <v>8.2258017317935236E-2</v>
      </c>
      <c r="BQ155" s="161">
        <f>MIN(PRODUCT($D35:BQ35),1)</f>
        <v>7.93789867118075E-2</v>
      </c>
      <c r="BR155" s="161">
        <f>MIN(PRODUCT($D35:BR35),1)</f>
        <v>7.6600722176894231E-2</v>
      </c>
      <c r="BS155" s="161">
        <f>MIN(PRODUCT($D35:BS35),1)</f>
        <v>7.3919696900702936E-2</v>
      </c>
      <c r="BT155" s="161">
        <f>MIN(PRODUCT($D35:BT35),1)</f>
        <v>7.1332507509178328E-2</v>
      </c>
      <c r="BU155" s="161">
        <f>MIN(PRODUCT($D35:BU35),1)</f>
        <v>6.8835869746357081E-2</v>
      </c>
      <c r="BV155" s="161">
        <f>MIN(PRODUCT($D35:BV35),1)</f>
        <v>6.6426614305234583E-2</v>
      </c>
      <c r="BW155" s="161">
        <f>MIN(PRODUCT($D35:BW35),1)</f>
        <v>6.4101682804551377E-2</v>
      </c>
      <c r="BX155" s="161">
        <f>MIN(PRODUCT($D35:BX35),1)</f>
        <v>6.1858123906392073E-2</v>
      </c>
      <c r="BY155" s="161">
        <f>MIN(PRODUCT($D35:BY35),1)</f>
        <v>5.9693089569668352E-2</v>
      </c>
      <c r="BZ155" s="161">
        <f>MIN(PRODUCT($D35:BZ35),1)</f>
        <v>5.7603831434729955E-2</v>
      </c>
      <c r="CA155" s="161">
        <f>MIN(PRODUCT($D35:CA35),1)</f>
        <v>5.5587697334514408E-2</v>
      </c>
      <c r="CB155" s="161">
        <f>MIN(PRODUCT($D35:CB35),1)</f>
        <v>5.3642127927806399E-2</v>
      </c>
      <c r="CC155" s="161">
        <f>MIN(PRODUCT($D35:CC35),1)</f>
        <v>5.1764653450333174E-2</v>
      </c>
      <c r="CD155" s="161">
        <f>MIN(PRODUCT($D35:CD35),1)</f>
        <v>4.9952890579571509E-2</v>
      </c>
      <c r="CE155" s="161">
        <f>MIN(PRODUCT($D35:CE35),1)</f>
        <v>4.8204539409286505E-2</v>
      </c>
      <c r="CF155" s="161">
        <f>MIN(PRODUCT($D35:CF35),1)</f>
        <v>4.6517380529961475E-2</v>
      </c>
      <c r="CG155" s="161">
        <f>MIN(PRODUCT($D35:CG35),1)</f>
        <v>4.4889272211412819E-2</v>
      </c>
      <c r="CH155" s="161">
        <f>MIN(PRODUCT($D35:CH35),1)</f>
        <v>4.3318147684013368E-2</v>
      </c>
      <c r="CI155" s="161">
        <f>MIN(PRODUCT($D35:CI35),1)</f>
        <v>4.1802012515072901E-2</v>
      </c>
      <c r="CJ155" s="161">
        <f>MIN(PRODUCT($D35:CJ35),1)</f>
        <v>4.0338942077045345E-2</v>
      </c>
      <c r="CK155" s="161">
        <f>MIN(PRODUCT($D35:CK35),1)</f>
        <v>3.8927079104348755E-2</v>
      </c>
      <c r="CL155" s="161">
        <f>MIN(PRODUCT($D35:CL35),1)</f>
        <v>3.7564631335696548E-2</v>
      </c>
      <c r="CM155" s="161">
        <f>MIN(PRODUCT($D35:CM35),1)</f>
        <v>3.6249869238947165E-2</v>
      </c>
      <c r="CN155" s="161">
        <f>MIN(PRODUCT($D35:CN35),1)</f>
        <v>3.4981123815584013E-2</v>
      </c>
      <c r="CO155" s="161">
        <f>MIN(PRODUCT($D35:CO35),1)</f>
        <v>3.3756784482038574E-2</v>
      </c>
      <c r="CP155" s="161">
        <f>MIN(PRODUCT($D35:CP35),1)</f>
        <v>3.2575297025167226E-2</v>
      </c>
      <c r="CQ155" s="161">
        <f>MIN(PRODUCT($D35:CQ35),1)</f>
        <v>3.1435161629286369E-2</v>
      </c>
      <c r="CR155" s="161">
        <f>MIN(PRODUCT($D35:CR35),1)</f>
        <v>3.0334930972261344E-2</v>
      </c>
      <c r="CS155" s="161">
        <f>MIN(PRODUCT($D35:CS35),1)</f>
        <v>2.9273208388232195E-2</v>
      </c>
      <c r="CT155" s="161">
        <f>MIN(PRODUCT($D35:CT35),1)</f>
        <v>2.8248646094644066E-2</v>
      </c>
      <c r="CU155" s="161">
        <f>MIN(PRODUCT($D35:CU35),1)</f>
        <v>2.7259943481331522E-2</v>
      </c>
      <c r="CV155" s="161">
        <f>MIN(PRODUCT($D35:CV35),1)</f>
        <v>2.6305845459484917E-2</v>
      </c>
      <c r="CW155" s="161">
        <f>MIN(PRODUCT($D35:CW35),1)</f>
        <v>2.5385140868402944E-2</v>
      </c>
      <c r="CX155" s="161">
        <f>MIN(PRODUCT($D35:CX35),1)</f>
        <v>2.4496660938008841E-2</v>
      </c>
      <c r="CY155" s="161">
        <f>MIN(PRODUCT($D35:CY35),1)</f>
        <v>2.3639277805178532E-2</v>
      </c>
      <c r="CZ155" s="161">
        <f>MIN(PRODUCT($D35:CZ35),1)</f>
        <v>2.2811903081997282E-2</v>
      </c>
      <c r="DA155" s="161">
        <f>MIN(PRODUCT($D35:DA35),1)</f>
        <v>2.2013486474127375E-2</v>
      </c>
      <c r="DB155" s="161">
        <f>MIN(PRODUCT($D35:DB35),1)</f>
        <v>2.1243014447532915E-2</v>
      </c>
      <c r="DC155" s="161">
        <f>MIN(PRODUCT($D35:DC35),1)</f>
        <v>2.0499508941869263E-2</v>
      </c>
      <c r="DD155" s="161">
        <f>MIN(PRODUCT($D35:DD35),1)</f>
        <v>0</v>
      </c>
      <c r="DE155" s="161">
        <f>MIN(PRODUCT($D35:DE35),1)</f>
        <v>0</v>
      </c>
      <c r="DF155" s="161">
        <f>MIN(PRODUCT($D35:DF35),1)</f>
        <v>0</v>
      </c>
    </row>
    <row r="156" spans="2:110" ht="14.5" x14ac:dyDescent="0.35">
      <c r="B156" s="149">
        <v>31</v>
      </c>
      <c r="C156" s="161">
        <v>1</v>
      </c>
      <c r="D156" s="161">
        <f>MIN(PRODUCT($D36:D36),1)</f>
        <v>0.94440000000000002</v>
      </c>
      <c r="E156" s="161">
        <f>MIN(PRODUCT($D36:E36),1)</f>
        <v>0.89217468</v>
      </c>
      <c r="F156" s="161">
        <f>MIN(PRODUCT($D36:F36),1)</f>
        <v>0.84337272500400007</v>
      </c>
      <c r="G156" s="161">
        <f>MIN(PRODUCT($D36:G36),1)</f>
        <v>0.79799927239878488</v>
      </c>
      <c r="H156" s="161">
        <f>MIN(PRODUCT($D36:H36),1)</f>
        <v>0.75594471074336889</v>
      </c>
      <c r="I156" s="161">
        <f>MIN(PRODUCT($D36:I36),1)</f>
        <v>0.71792069179297746</v>
      </c>
      <c r="J156" s="161">
        <f>MIN(PRODUCT($D36:J36),1)</f>
        <v>0.68346049858691449</v>
      </c>
      <c r="K156" s="161">
        <f>MIN(PRODUCT($D36:K36),1)</f>
        <v>0.65215800775163379</v>
      </c>
      <c r="L156" s="161">
        <f>MIN(PRODUCT($D36:L36),1)</f>
        <v>0.62365870281288738</v>
      </c>
      <c r="M156" s="161">
        <f>MIN(PRODUCT($D36:M36),1)</f>
        <v>0.59758976903530869</v>
      </c>
      <c r="N156" s="161">
        <f>MIN(PRODUCT($D36:N36),1)</f>
        <v>0.57362641929699276</v>
      </c>
      <c r="O156" s="161">
        <f>MIN(PRODUCT($D36:O36),1)</f>
        <v>0.55136971422826953</v>
      </c>
      <c r="P156" s="161">
        <f>MIN(PRODUCT($D36:P36),1)</f>
        <v>0.53058307600186383</v>
      </c>
      <c r="Q156" s="161">
        <f>MIN(PRODUCT($D36:Q36),1)</f>
        <v>0.51089844388219463</v>
      </c>
      <c r="R156" s="161">
        <f>MIN(PRODUCT($D36:R36),1)</f>
        <v>0.49301699834631779</v>
      </c>
      <c r="S156" s="161">
        <f>MIN(PRODUCT($D36:S36),1)</f>
        <v>0.47576140340419665</v>
      </c>
      <c r="T156" s="161">
        <f>MIN(PRODUCT($D36:T36),1)</f>
        <v>0.45910975428504974</v>
      </c>
      <c r="U156" s="161">
        <f>MIN(PRODUCT($D36:U36),1)</f>
        <v>0.44304091288507297</v>
      </c>
      <c r="V156" s="161">
        <f>MIN(PRODUCT($D36:V36),1)</f>
        <v>0.42753448093409541</v>
      </c>
      <c r="W156" s="161">
        <f>MIN(PRODUCT($D36:W36),1)</f>
        <v>0.41257077410140203</v>
      </c>
      <c r="X156" s="161">
        <f>MIN(PRODUCT($D36:X36),1)</f>
        <v>0.39813079700785292</v>
      </c>
      <c r="Y156" s="161">
        <f>MIN(PRODUCT($D36:Y36),1)</f>
        <v>0.38419621911257806</v>
      </c>
      <c r="Z156" s="161">
        <f>MIN(PRODUCT($D36:Z36),1)</f>
        <v>0.3707493514436378</v>
      </c>
      <c r="AA156" s="161">
        <f>MIN(PRODUCT($D36:AA36),1)</f>
        <v>0.35777312414311047</v>
      </c>
      <c r="AB156" s="161">
        <f>MIN(PRODUCT($D36:AB36),1)</f>
        <v>0.34525106479810158</v>
      </c>
      <c r="AC156" s="161">
        <f>MIN(PRODUCT($D36:AC36),1)</f>
        <v>0.333167277530168</v>
      </c>
      <c r="AD156" s="161">
        <f>MIN(PRODUCT($D36:AD36),1)</f>
        <v>0.32150642281661213</v>
      </c>
      <c r="AE156" s="161">
        <f>MIN(PRODUCT($D36:AE36),1)</f>
        <v>0.31025369801803071</v>
      </c>
      <c r="AF156" s="161">
        <f>MIN(PRODUCT($D36:AF36),1)</f>
        <v>0.29939481858739964</v>
      </c>
      <c r="AG156" s="161">
        <f>MIN(PRODUCT($D36:AG36),1)</f>
        <v>0.28891599993684064</v>
      </c>
      <c r="AH156" s="161">
        <f>MIN(PRODUCT($D36:AH36),1)</f>
        <v>0.27880393993905123</v>
      </c>
      <c r="AI156" s="161">
        <f>MIN(PRODUCT($D36:AI36),1)</f>
        <v>0.26904580204118445</v>
      </c>
      <c r="AJ156" s="161">
        <f>MIN(PRODUCT($D36:AJ36),1)</f>
        <v>0.25962919896974296</v>
      </c>
      <c r="AK156" s="161">
        <f>MIN(PRODUCT($D36:AK36),1)</f>
        <v>0.25054217700580195</v>
      </c>
      <c r="AL156" s="161">
        <f>MIN(PRODUCT($D36:AL36),1)</f>
        <v>0.24177320081059886</v>
      </c>
      <c r="AM156" s="161">
        <f>MIN(PRODUCT($D36:AM36),1)</f>
        <v>0.23331113878222789</v>
      </c>
      <c r="AN156" s="161">
        <f>MIN(PRODUCT($D36:AN36),1)</f>
        <v>0.22514524892484991</v>
      </c>
      <c r="AO156" s="161">
        <f>MIN(PRODUCT($D36:AO36),1)</f>
        <v>0.21726516521248015</v>
      </c>
      <c r="AP156" s="161">
        <f>MIN(PRODUCT($D36:AP36),1)</f>
        <v>0.20966088443004335</v>
      </c>
      <c r="AQ156" s="161">
        <f>MIN(PRODUCT($D36:AQ36),1)</f>
        <v>0.20232275347499182</v>
      </c>
      <c r="AR156" s="161">
        <f>MIN(PRODUCT($D36:AR36),1)</f>
        <v>0.1952414571033671</v>
      </c>
      <c r="AS156" s="161">
        <f>MIN(PRODUCT($D36:AS36),1)</f>
        <v>0.18840800610474925</v>
      </c>
      <c r="AT156" s="161">
        <f>MIN(PRODUCT($D36:AT36),1)</f>
        <v>0.18181372589108302</v>
      </c>
      <c r="AU156" s="161">
        <f>MIN(PRODUCT($D36:AU36),1)</f>
        <v>0.1754502454848951</v>
      </c>
      <c r="AV156" s="161">
        <f>MIN(PRODUCT($D36:AV36),1)</f>
        <v>0.16930948689292377</v>
      </c>
      <c r="AW156" s="161">
        <f>MIN(PRODUCT($D36:AW36),1)</f>
        <v>0.16338365485167144</v>
      </c>
      <c r="AX156" s="161">
        <f>MIN(PRODUCT($D36:AX36),1)</f>
        <v>0.15766522693186294</v>
      </c>
      <c r="AY156" s="161">
        <f>MIN(PRODUCT($D36:AY36),1)</f>
        <v>0.15214694398924772</v>
      </c>
      <c r="AZ156" s="161">
        <f>MIN(PRODUCT($D36:AZ36),1)</f>
        <v>0.14682180094962405</v>
      </c>
      <c r="BA156" s="161">
        <f>MIN(PRODUCT($D36:BA36),1)</f>
        <v>0.1416830379163872</v>
      </c>
      <c r="BB156" s="161">
        <f>MIN(PRODUCT($D36:BB36),1)</f>
        <v>0.13672413158931365</v>
      </c>
      <c r="BC156" s="161">
        <f>MIN(PRODUCT($D36:BC36),1)</f>
        <v>0.13193878698368766</v>
      </c>
      <c r="BD156" s="161">
        <f>MIN(PRODUCT($D36:BD36),1)</f>
        <v>0.1273209294392586</v>
      </c>
      <c r="BE156" s="161">
        <f>MIN(PRODUCT($D36:BE36),1)</f>
        <v>0.12286469690888455</v>
      </c>
      <c r="BF156" s="161">
        <f>MIN(PRODUCT($D36:BF36),1)</f>
        <v>0.11856443251707359</v>
      </c>
      <c r="BG156" s="161">
        <f>MIN(PRODUCT($D36:BG36),1)</f>
        <v>0.11441467737897601</v>
      </c>
      <c r="BH156" s="161">
        <f>MIN(PRODUCT($D36:BH36),1)</f>
        <v>0.11041016367071184</v>
      </c>
      <c r="BI156" s="161">
        <f>MIN(PRODUCT($D36:BI36),1)</f>
        <v>0.10654580794223692</v>
      </c>
      <c r="BJ156" s="161">
        <f>MIN(PRODUCT($D36:BJ36),1)</f>
        <v>0.10281670466425863</v>
      </c>
      <c r="BK156" s="161">
        <f>MIN(PRODUCT($D36:BK36),1)</f>
        <v>9.9218120001009574E-2</v>
      </c>
      <c r="BL156" s="161">
        <f>MIN(PRODUCT($D36:BL36),1)</f>
        <v>9.5745485800974237E-2</v>
      </c>
      <c r="BM156" s="161">
        <f>MIN(PRODUCT($D36:BM36),1)</f>
        <v>9.2394393797940136E-2</v>
      </c>
      <c r="BN156" s="161">
        <f>MIN(PRODUCT($D36:BN36),1)</f>
        <v>8.9160590015012225E-2</v>
      </c>
      <c r="BO156" s="161">
        <f>MIN(PRODUCT($D36:BO36),1)</f>
        <v>8.6039969364486796E-2</v>
      </c>
      <c r="BP156" s="161">
        <f>MIN(PRODUCT($D36:BP36),1)</f>
        <v>8.3028570436729759E-2</v>
      </c>
      <c r="BQ156" s="161">
        <f>MIN(PRODUCT($D36:BQ36),1)</f>
        <v>8.0122570471444221E-2</v>
      </c>
      <c r="BR156" s="161">
        <f>MIN(PRODUCT($D36:BR36),1)</f>
        <v>7.7318280504943673E-2</v>
      </c>
      <c r="BS156" s="161">
        <f>MIN(PRODUCT($D36:BS36),1)</f>
        <v>7.4612140687270637E-2</v>
      </c>
      <c r="BT156" s="161">
        <f>MIN(PRODUCT($D36:BT36),1)</f>
        <v>7.2000715763216164E-2</v>
      </c>
      <c r="BU156" s="161">
        <f>MIN(PRODUCT($D36:BU36),1)</f>
        <v>6.948069071150359E-2</v>
      </c>
      <c r="BV156" s="161">
        <f>MIN(PRODUCT($D36:BV36),1)</f>
        <v>6.7048866536600957E-2</v>
      </c>
      <c r="BW156" s="161">
        <f>MIN(PRODUCT($D36:BW36),1)</f>
        <v>6.4702156207819925E-2</v>
      </c>
      <c r="BX156" s="161">
        <f>MIN(PRODUCT($D36:BX36),1)</f>
        <v>6.2437580740546228E-2</v>
      </c>
      <c r="BY156" s="161">
        <f>MIN(PRODUCT($D36:BY36),1)</f>
        <v>6.025226541462711E-2</v>
      </c>
      <c r="BZ156" s="161">
        <f>MIN(PRODUCT($D36:BZ36),1)</f>
        <v>5.8143436125115161E-2</v>
      </c>
      <c r="CA156" s="161">
        <f>MIN(PRODUCT($D36:CA36),1)</f>
        <v>5.610841586073613E-2</v>
      </c>
      <c r="CB156" s="161">
        <f>MIN(PRODUCT($D36:CB36),1)</f>
        <v>5.414462130561036E-2</v>
      </c>
      <c r="CC156" s="161">
        <f>MIN(PRODUCT($D36:CC36),1)</f>
        <v>5.2249559559913998E-2</v>
      </c>
      <c r="CD156" s="161">
        <f>MIN(PRODUCT($D36:CD36),1)</f>
        <v>5.0420824975317004E-2</v>
      </c>
      <c r="CE156" s="161">
        <f>MIN(PRODUCT($D36:CE36),1)</f>
        <v>4.8656096101180907E-2</v>
      </c>
      <c r="CF156" s="161">
        <f>MIN(PRODUCT($D36:CF36),1)</f>
        <v>4.6953132737639576E-2</v>
      </c>
      <c r="CG156" s="161">
        <f>MIN(PRODUCT($D36:CG36),1)</f>
        <v>4.5309773091822186E-2</v>
      </c>
      <c r="CH156" s="161">
        <f>MIN(PRODUCT($D36:CH36),1)</f>
        <v>4.3723931033608408E-2</v>
      </c>
      <c r="CI156" s="161">
        <f>MIN(PRODUCT($D36:CI36),1)</f>
        <v>4.2193593447432114E-2</v>
      </c>
      <c r="CJ156" s="161">
        <f>MIN(PRODUCT($D36:CJ36),1)</f>
        <v>4.0716817676771988E-2</v>
      </c>
      <c r="CK156" s="161">
        <f>MIN(PRODUCT($D36:CK36),1)</f>
        <v>3.9291729058084965E-2</v>
      </c>
      <c r="CL156" s="161">
        <f>MIN(PRODUCT($D36:CL36),1)</f>
        <v>3.7916518541051991E-2</v>
      </c>
      <c r="CM156" s="161">
        <f>MIN(PRODUCT($D36:CM36),1)</f>
        <v>3.6589440392115168E-2</v>
      </c>
      <c r="CN156" s="161">
        <f>MIN(PRODUCT($D36:CN36),1)</f>
        <v>3.5308809978391135E-2</v>
      </c>
      <c r="CO156" s="161">
        <f>MIN(PRODUCT($D36:CO36),1)</f>
        <v>3.4073001629147448E-2</v>
      </c>
      <c r="CP156" s="161">
        <f>MIN(PRODUCT($D36:CP36),1)</f>
        <v>3.2880446572127284E-2</v>
      </c>
      <c r="CQ156" s="161">
        <f>MIN(PRODUCT($D36:CQ36),1)</f>
        <v>3.1729630942102828E-2</v>
      </c>
      <c r="CR156" s="161">
        <f>MIN(PRODUCT($D36:CR36),1)</f>
        <v>3.061909385912923E-2</v>
      </c>
      <c r="CS156" s="161">
        <f>MIN(PRODUCT($D36:CS36),1)</f>
        <v>2.9547425574059705E-2</v>
      </c>
      <c r="CT156" s="161">
        <f>MIN(PRODUCT($D36:CT36),1)</f>
        <v>2.8513265678967614E-2</v>
      </c>
      <c r="CU156" s="161">
        <f>MIN(PRODUCT($D36:CU36),1)</f>
        <v>2.7515301380203746E-2</v>
      </c>
      <c r="CV156" s="161">
        <f>MIN(PRODUCT($D36:CV36),1)</f>
        <v>2.6552265831896613E-2</v>
      </c>
      <c r="CW156" s="161">
        <f>MIN(PRODUCT($D36:CW36),1)</f>
        <v>2.5622936527780232E-2</v>
      </c>
      <c r="CX156" s="161">
        <f>MIN(PRODUCT($D36:CX36),1)</f>
        <v>2.4726133749307922E-2</v>
      </c>
      <c r="CY156" s="161">
        <f>MIN(PRODUCT($D36:CY36),1)</f>
        <v>2.3860719068082143E-2</v>
      </c>
      <c r="CZ156" s="161">
        <f>MIN(PRODUCT($D36:CZ36),1)</f>
        <v>2.3025593900699266E-2</v>
      </c>
      <c r="DA156" s="161">
        <f>MIN(PRODUCT($D36:DA36),1)</f>
        <v>2.2219698114174791E-2</v>
      </c>
      <c r="DB156" s="161">
        <f>MIN(PRODUCT($D36:DB36),1)</f>
        <v>2.1442008680178672E-2</v>
      </c>
      <c r="DC156" s="161">
        <f>MIN(PRODUCT($D36:DC36),1)</f>
        <v>2.0691538376372418E-2</v>
      </c>
      <c r="DD156" s="161">
        <f>MIN(PRODUCT($D36:DD36),1)</f>
        <v>0</v>
      </c>
      <c r="DE156" s="161">
        <f>MIN(PRODUCT($D36:DE36),1)</f>
        <v>0</v>
      </c>
      <c r="DF156" s="161">
        <f>MIN(PRODUCT($D36:DF36),1)</f>
        <v>0</v>
      </c>
    </row>
    <row r="157" spans="2:110" ht="14.5" x14ac:dyDescent="0.35">
      <c r="B157" s="149">
        <v>32</v>
      </c>
      <c r="C157" s="161">
        <v>1</v>
      </c>
      <c r="D157" s="161">
        <f>MIN(PRODUCT($D37:D37),1)</f>
        <v>0.94750000000000001</v>
      </c>
      <c r="E157" s="161">
        <f>MIN(PRODUCT($D37:E37),1)</f>
        <v>0.89747200000000005</v>
      </c>
      <c r="F157" s="161">
        <f>MIN(PRODUCT($D37:F37),1)</f>
        <v>0.85017522560000003</v>
      </c>
      <c r="G157" s="161">
        <f>MIN(PRODUCT($D37:G37),1)</f>
        <v>0.80579607882367998</v>
      </c>
      <c r="H157" s="161">
        <f>MIN(PRODUCT($D37:H37),1)</f>
        <v>0.76437816037214279</v>
      </c>
      <c r="I157" s="161">
        <f>MIN(PRODUCT($D37:I37),1)</f>
        <v>0.72592993890542401</v>
      </c>
      <c r="J157" s="161">
        <f>MIN(PRODUCT($D37:J37),1)</f>
        <v>0.69108530183796357</v>
      </c>
      <c r="K157" s="161">
        <f>MIN(PRODUCT($D37:K37),1)</f>
        <v>0.65943359501378485</v>
      </c>
      <c r="L157" s="161">
        <f>MIN(PRODUCT($D37:L37),1)</f>
        <v>0.63061634691168245</v>
      </c>
      <c r="M157" s="161">
        <f>MIN(PRODUCT($D37:M37),1)</f>
        <v>0.60425658361077417</v>
      </c>
      <c r="N157" s="161">
        <f>MIN(PRODUCT($D37:N37),1)</f>
        <v>0.58002589460798215</v>
      </c>
      <c r="O157" s="161">
        <f>MIN(PRODUCT($D37:O37),1)</f>
        <v>0.55752088989719251</v>
      </c>
      <c r="P157" s="161">
        <f>MIN(PRODUCT($D37:P37),1)</f>
        <v>0.53650235234806842</v>
      </c>
      <c r="Q157" s="161">
        <f>MIN(PRODUCT($D37:Q37),1)</f>
        <v>0.5165981150759551</v>
      </c>
      <c r="R157" s="161">
        <f>MIN(PRODUCT($D37:R37),1)</f>
        <v>0.49851718104829668</v>
      </c>
      <c r="S157" s="161">
        <f>MIN(PRODUCT($D37:S37),1)</f>
        <v>0.48106907971160628</v>
      </c>
      <c r="T157" s="161">
        <f>MIN(PRODUCT($D37:T37),1)</f>
        <v>0.46423166192170007</v>
      </c>
      <c r="U157" s="161">
        <f>MIN(PRODUCT($D37:U37),1)</f>
        <v>0.44798355375444054</v>
      </c>
      <c r="V157" s="161">
        <f>MIN(PRODUCT($D37:V37),1)</f>
        <v>0.43230412937303508</v>
      </c>
      <c r="W157" s="161">
        <f>MIN(PRODUCT($D37:W37),1)</f>
        <v>0.41717348484497885</v>
      </c>
      <c r="X157" s="161">
        <f>MIN(PRODUCT($D37:X37),1)</f>
        <v>0.40257241287540457</v>
      </c>
      <c r="Y157" s="161">
        <f>MIN(PRODUCT($D37:Y37),1)</f>
        <v>0.38848237842476541</v>
      </c>
      <c r="Z157" s="161">
        <f>MIN(PRODUCT($D37:Z37),1)</f>
        <v>0.37488549517989861</v>
      </c>
      <c r="AA157" s="161">
        <f>MIN(PRODUCT($D37:AA37),1)</f>
        <v>0.36176450284860212</v>
      </c>
      <c r="AB157" s="161">
        <f>MIN(PRODUCT($D37:AB37),1)</f>
        <v>0.34910274524890106</v>
      </c>
      <c r="AC157" s="161">
        <f>MIN(PRODUCT($D37:AC37),1)</f>
        <v>0.33688414916518949</v>
      </c>
      <c r="AD157" s="161">
        <f>MIN(PRODUCT($D37:AD37),1)</f>
        <v>0.32509320394440783</v>
      </c>
      <c r="AE157" s="161">
        <f>MIN(PRODUCT($D37:AE37),1)</f>
        <v>0.31371494180635356</v>
      </c>
      <c r="AF157" s="161">
        <f>MIN(PRODUCT($D37:AF37),1)</f>
        <v>0.3027349188431312</v>
      </c>
      <c r="AG157" s="161">
        <f>MIN(PRODUCT($D37:AG37),1)</f>
        <v>0.29213919668362159</v>
      </c>
      <c r="AH157" s="161">
        <f>MIN(PRODUCT($D37:AH37),1)</f>
        <v>0.2819143247996948</v>
      </c>
      <c r="AI157" s="161">
        <f>MIN(PRODUCT($D37:AI37),1)</f>
        <v>0.27204732343170546</v>
      </c>
      <c r="AJ157" s="161">
        <f>MIN(PRODUCT($D37:AJ37),1)</f>
        <v>0.26252566711159575</v>
      </c>
      <c r="AK157" s="161">
        <f>MIN(PRODUCT($D37:AK37),1)</f>
        <v>0.25333726876268992</v>
      </c>
      <c r="AL157" s="161">
        <f>MIN(PRODUCT($D37:AL37),1)</f>
        <v>0.24447046435599576</v>
      </c>
      <c r="AM157" s="161">
        <f>MIN(PRODUCT($D37:AM37),1)</f>
        <v>0.23591399810353589</v>
      </c>
      <c r="AN157" s="161">
        <f>MIN(PRODUCT($D37:AN37),1)</f>
        <v>0.22765700816991213</v>
      </c>
      <c r="AO157" s="161">
        <f>MIN(PRODUCT($D37:AO37),1)</f>
        <v>0.2196890128839652</v>
      </c>
      <c r="AP157" s="161">
        <f>MIN(PRODUCT($D37:AP37),1)</f>
        <v>0.21199989743302641</v>
      </c>
      <c r="AQ157" s="161">
        <f>MIN(PRODUCT($D37:AQ37),1)</f>
        <v>0.20457990102287049</v>
      </c>
      <c r="AR157" s="161">
        <f>MIN(PRODUCT($D37:AR37),1)</f>
        <v>0.19741960448707002</v>
      </c>
      <c r="AS157" s="161">
        <f>MIN(PRODUCT($D37:AS37),1)</f>
        <v>0.19050991833002257</v>
      </c>
      <c r="AT157" s="161">
        <f>MIN(PRODUCT($D37:AT37),1)</f>
        <v>0.18384207118847176</v>
      </c>
      <c r="AU157" s="161">
        <f>MIN(PRODUCT($D37:AU37),1)</f>
        <v>0.17740759869687525</v>
      </c>
      <c r="AV157" s="161">
        <f>MIN(PRODUCT($D37:AV37),1)</f>
        <v>0.17119833274248461</v>
      </c>
      <c r="AW157" s="161">
        <f>MIN(PRODUCT($D37:AW37),1)</f>
        <v>0.16520639109649765</v>
      </c>
      <c r="AX157" s="161">
        <f>MIN(PRODUCT($D37:AX37),1)</f>
        <v>0.15942416740812024</v>
      </c>
      <c r="AY157" s="161">
        <f>MIN(PRODUCT($D37:AY37),1)</f>
        <v>0.15384432154883601</v>
      </c>
      <c r="AZ157" s="161">
        <f>MIN(PRODUCT($D37:AZ37),1)</f>
        <v>0.14845977029462676</v>
      </c>
      <c r="BA157" s="161">
        <f>MIN(PRODUCT($D37:BA37),1)</f>
        <v>0.1432636783343148</v>
      </c>
      <c r="BB157" s="161">
        <f>MIN(PRODUCT($D37:BB37),1)</f>
        <v>0.13824944959261379</v>
      </c>
      <c r="BC157" s="161">
        <f>MIN(PRODUCT($D37:BC37),1)</f>
        <v>0.13341071885687231</v>
      </c>
      <c r="BD157" s="161">
        <f>MIN(PRODUCT($D37:BD37),1)</f>
        <v>0.12874134369688178</v>
      </c>
      <c r="BE157" s="161">
        <f>MIN(PRODUCT($D37:BE37),1)</f>
        <v>0.12423539666749092</v>
      </c>
      <c r="BF157" s="161">
        <f>MIN(PRODUCT($D37:BF37),1)</f>
        <v>0.11988715778412874</v>
      </c>
      <c r="BG157" s="161">
        <f>MIN(PRODUCT($D37:BG37),1)</f>
        <v>0.11569110726168423</v>
      </c>
      <c r="BH157" s="161">
        <f>MIN(PRODUCT($D37:BH37),1)</f>
        <v>0.11164191850752528</v>
      </c>
      <c r="BI157" s="161">
        <f>MIN(PRODUCT($D37:BI37),1)</f>
        <v>0.1077344513597619</v>
      </c>
      <c r="BJ157" s="161">
        <f>MIN(PRODUCT($D37:BJ37),1)</f>
        <v>0.10396374556217022</v>
      </c>
      <c r="BK157" s="161">
        <f>MIN(PRODUCT($D37:BK37),1)</f>
        <v>0.10032501446749426</v>
      </c>
      <c r="BL157" s="161">
        <f>MIN(PRODUCT($D37:BL37),1)</f>
        <v>9.6813638961131959E-2</v>
      </c>
      <c r="BM157" s="161">
        <f>MIN(PRODUCT($D37:BM37),1)</f>
        <v>9.342516159749234E-2</v>
      </c>
      <c r="BN157" s="161">
        <f>MIN(PRODUCT($D37:BN37),1)</f>
        <v>9.015528094158011E-2</v>
      </c>
      <c r="BO157" s="161">
        <f>MIN(PRODUCT($D37:BO37),1)</f>
        <v>8.6999846108624809E-2</v>
      </c>
      <c r="BP157" s="161">
        <f>MIN(PRODUCT($D37:BP37),1)</f>
        <v>8.3954851494822944E-2</v>
      </c>
      <c r="BQ157" s="161">
        <f>MIN(PRODUCT($D37:BQ37),1)</f>
        <v>8.1016431692504137E-2</v>
      </c>
      <c r="BR157" s="161">
        <f>MIN(PRODUCT($D37:BR37),1)</f>
        <v>7.8180856583266484E-2</v>
      </c>
      <c r="BS157" s="161">
        <f>MIN(PRODUCT($D37:BS37),1)</f>
        <v>7.5444526602852155E-2</v>
      </c>
      <c r="BT157" s="161">
        <f>MIN(PRODUCT($D37:BT37),1)</f>
        <v>7.2803968171752331E-2</v>
      </c>
      <c r="BU157" s="161">
        <f>MIN(PRODUCT($D37:BU37),1)</f>
        <v>7.0255829285740992E-2</v>
      </c>
      <c r="BV157" s="161">
        <f>MIN(PRODUCT($D37:BV37),1)</f>
        <v>6.7796875260740061E-2</v>
      </c>
      <c r="BW157" s="161">
        <f>MIN(PRODUCT($D37:BW37),1)</f>
        <v>6.5423984626614154E-2</v>
      </c>
      <c r="BX157" s="161">
        <f>MIN(PRODUCT($D37:BX37),1)</f>
        <v>6.3134145164682659E-2</v>
      </c>
      <c r="BY157" s="161">
        <f>MIN(PRODUCT($D37:BY37),1)</f>
        <v>6.0924450083918766E-2</v>
      </c>
      <c r="BZ157" s="161">
        <f>MIN(PRODUCT($D37:BZ37),1)</f>
        <v>5.8792094330981606E-2</v>
      </c>
      <c r="CA157" s="161">
        <f>MIN(PRODUCT($D37:CA37),1)</f>
        <v>5.6734371029397247E-2</v>
      </c>
      <c r="CB157" s="161">
        <f>MIN(PRODUCT($D37:CB37),1)</f>
        <v>5.4748668043368344E-2</v>
      </c>
      <c r="CC157" s="161">
        <f>MIN(PRODUCT($D37:CC37),1)</f>
        <v>5.2832464661850452E-2</v>
      </c>
      <c r="CD157" s="161">
        <f>MIN(PRODUCT($D37:CD37),1)</f>
        <v>5.0983328398685683E-2</v>
      </c>
      <c r="CE157" s="161">
        <f>MIN(PRODUCT($D37:CE37),1)</f>
        <v>4.9198911904731683E-2</v>
      </c>
      <c r="CF157" s="161">
        <f>MIN(PRODUCT($D37:CF37),1)</f>
        <v>4.7476949988066071E-2</v>
      </c>
      <c r="CG157" s="161">
        <f>MIN(PRODUCT($D37:CG37),1)</f>
        <v>4.5815256738483759E-2</v>
      </c>
      <c r="CH157" s="161">
        <f>MIN(PRODUCT($D37:CH37),1)</f>
        <v>4.4211722752636823E-2</v>
      </c>
      <c r="CI157" s="161">
        <f>MIN(PRODUCT($D37:CI37),1)</f>
        <v>4.2664312456294533E-2</v>
      </c>
      <c r="CJ157" s="161">
        <f>MIN(PRODUCT($D37:CJ37),1)</f>
        <v>4.1171061520324223E-2</v>
      </c>
      <c r="CK157" s="161">
        <f>MIN(PRODUCT($D37:CK37),1)</f>
        <v>3.9730074367112872E-2</v>
      </c>
      <c r="CL157" s="161">
        <f>MIN(PRODUCT($D37:CL37),1)</f>
        <v>3.8339521764263917E-2</v>
      </c>
      <c r="CM157" s="161">
        <f>MIN(PRODUCT($D37:CM37),1)</f>
        <v>3.6997638502514682E-2</v>
      </c>
      <c r="CN157" s="161">
        <f>MIN(PRODUCT($D37:CN37),1)</f>
        <v>3.5702721154926668E-2</v>
      </c>
      <c r="CO157" s="161">
        <f>MIN(PRODUCT($D37:CO37),1)</f>
        <v>3.4453125914504237E-2</v>
      </c>
      <c r="CP157" s="161">
        <f>MIN(PRODUCT($D37:CP37),1)</f>
        <v>3.3247266507496591E-2</v>
      </c>
      <c r="CQ157" s="161">
        <f>MIN(PRODUCT($D37:CQ37),1)</f>
        <v>3.2083612179734211E-2</v>
      </c>
      <c r="CR157" s="161">
        <f>MIN(PRODUCT($D37:CR37),1)</f>
        <v>3.0960685753443514E-2</v>
      </c>
      <c r="CS157" s="161">
        <f>MIN(PRODUCT($D37:CS37),1)</f>
        <v>2.9877061752072991E-2</v>
      </c>
      <c r="CT157" s="161">
        <f>MIN(PRODUCT($D37:CT37),1)</f>
        <v>2.8831364590750436E-2</v>
      </c>
      <c r="CU157" s="161">
        <f>MIN(PRODUCT($D37:CU37),1)</f>
        <v>2.7822266830074171E-2</v>
      </c>
      <c r="CV157" s="161">
        <f>MIN(PRODUCT($D37:CV37),1)</f>
        <v>2.6848487491021575E-2</v>
      </c>
      <c r="CW157" s="161">
        <f>MIN(PRODUCT($D37:CW37),1)</f>
        <v>2.5908790428835819E-2</v>
      </c>
      <c r="CX157" s="161">
        <f>MIN(PRODUCT($D37:CX37),1)</f>
        <v>2.5001982763826563E-2</v>
      </c>
      <c r="CY157" s="161">
        <f>MIN(PRODUCT($D37:CY37),1)</f>
        <v>2.4126913367092634E-2</v>
      </c>
      <c r="CZ157" s="161">
        <f>MIN(PRODUCT($D37:CZ37),1)</f>
        <v>2.328247139924439E-2</v>
      </c>
      <c r="DA157" s="161">
        <f>MIN(PRODUCT($D37:DA37),1)</f>
        <v>2.2467584900270836E-2</v>
      </c>
      <c r="DB157" s="161">
        <f>MIN(PRODUCT($D37:DB37),1)</f>
        <v>2.1681219428761354E-2</v>
      </c>
      <c r="DC157" s="161">
        <f>MIN(PRODUCT($D37:DC37),1)</f>
        <v>2.0922376748754707E-2</v>
      </c>
      <c r="DD157" s="161">
        <f>MIN(PRODUCT($D37:DD37),1)</f>
        <v>0</v>
      </c>
      <c r="DE157" s="161">
        <f>MIN(PRODUCT($D37:DE37),1)</f>
        <v>0</v>
      </c>
      <c r="DF157" s="161">
        <f>MIN(PRODUCT($D37:DF37),1)</f>
        <v>0</v>
      </c>
    </row>
    <row r="158" spans="2:110" ht="14.5" x14ac:dyDescent="0.35">
      <c r="B158" s="149">
        <v>33</v>
      </c>
      <c r="C158" s="161">
        <v>1</v>
      </c>
      <c r="D158" s="161">
        <f>MIN(PRODUCT($D38:D38),1)</f>
        <v>0.9506</v>
      </c>
      <c r="E158" s="161">
        <f>MIN(PRODUCT($D38:E38),1)</f>
        <v>0.90287987999999997</v>
      </c>
      <c r="F158" s="161">
        <f>MIN(PRODUCT($D38:F38),1)</f>
        <v>0.85710387008400002</v>
      </c>
      <c r="G158" s="161">
        <f>MIN(PRODUCT($D38:G38),1)</f>
        <v>0.81373441425774962</v>
      </c>
      <c r="H158" s="161">
        <f>MIN(PRODUCT($D38:H38),1)</f>
        <v>0.77296632010343636</v>
      </c>
      <c r="I158" s="161">
        <f>MIN(PRODUCT($D38:I38),1)</f>
        <v>0.73485908052233695</v>
      </c>
      <c r="J158" s="161">
        <f>MIN(PRODUCT($D38:J38),1)</f>
        <v>0.6995858446572647</v>
      </c>
      <c r="K158" s="161">
        <f>MIN(PRODUCT($D38:K38),1)</f>
        <v>0.667544812971962</v>
      </c>
      <c r="L158" s="161">
        <f>MIN(PRODUCT($D38:L38),1)</f>
        <v>0.63837310464508723</v>
      </c>
      <c r="M158" s="161">
        <f>MIN(PRODUCT($D38:M38),1)</f>
        <v>0.61168910887092265</v>
      </c>
      <c r="N158" s="161">
        <f>MIN(PRODUCT($D38:N38),1)</f>
        <v>0.58716037560519863</v>
      </c>
      <c r="O158" s="161">
        <f>MIN(PRODUCT($D38:O38),1)</f>
        <v>0.56437855303171691</v>
      </c>
      <c r="P158" s="161">
        <f>MIN(PRODUCT($D38:P38),1)</f>
        <v>0.54310148158242122</v>
      </c>
      <c r="Q158" s="161">
        <f>MIN(PRODUCT($D38:Q38),1)</f>
        <v>0.52295241661571334</v>
      </c>
      <c r="R158" s="161">
        <f>MIN(PRODUCT($D38:R38),1)</f>
        <v>0.50464908203416337</v>
      </c>
      <c r="S158" s="161">
        <f>MIN(PRODUCT($D38:S38),1)</f>
        <v>0.48698636416296764</v>
      </c>
      <c r="T158" s="161">
        <f>MIN(PRODUCT($D38:T38),1)</f>
        <v>0.46994184141726375</v>
      </c>
      <c r="U158" s="161">
        <f>MIN(PRODUCT($D38:U38),1)</f>
        <v>0.45349387696765953</v>
      </c>
      <c r="V158" s="161">
        <f>MIN(PRODUCT($D38:V38),1)</f>
        <v>0.43762159127379141</v>
      </c>
      <c r="W158" s="161">
        <f>MIN(PRODUCT($D38:W38),1)</f>
        <v>0.42230483557920867</v>
      </c>
      <c r="X158" s="161">
        <f>MIN(PRODUCT($D38:X38),1)</f>
        <v>0.40752416633393634</v>
      </c>
      <c r="Y158" s="161">
        <f>MIN(PRODUCT($D38:Y38),1)</f>
        <v>0.39326082051224853</v>
      </c>
      <c r="Z158" s="161">
        <f>MIN(PRODUCT($D38:Z38),1)</f>
        <v>0.37949669179431983</v>
      </c>
      <c r="AA158" s="161">
        <f>MIN(PRODUCT($D38:AA38),1)</f>
        <v>0.36621430758151863</v>
      </c>
      <c r="AB158" s="161">
        <f>MIN(PRODUCT($D38:AB38),1)</f>
        <v>0.35339680681616548</v>
      </c>
      <c r="AC158" s="161">
        <f>MIN(PRODUCT($D38:AC38),1)</f>
        <v>0.34102791857759968</v>
      </c>
      <c r="AD158" s="161">
        <f>MIN(PRODUCT($D38:AD38),1)</f>
        <v>0.32909194142738368</v>
      </c>
      <c r="AE158" s="161">
        <f>MIN(PRODUCT($D38:AE38),1)</f>
        <v>0.31757372347742524</v>
      </c>
      <c r="AF158" s="161">
        <f>MIN(PRODUCT($D38:AF38),1)</f>
        <v>0.30645864315571536</v>
      </c>
      <c r="AG158" s="161">
        <f>MIN(PRODUCT($D38:AG38),1)</f>
        <v>0.2957325906452653</v>
      </c>
      <c r="AH158" s="161">
        <f>MIN(PRODUCT($D38:AH38),1)</f>
        <v>0.28538194997268101</v>
      </c>
      <c r="AI158" s="161">
        <f>MIN(PRODUCT($D38:AI38),1)</f>
        <v>0.27539358172363715</v>
      </c>
      <c r="AJ158" s="161">
        <f>MIN(PRODUCT($D38:AJ38),1)</f>
        <v>0.26575480636330984</v>
      </c>
      <c r="AK158" s="161">
        <f>MIN(PRODUCT($D38:AK38),1)</f>
        <v>0.25645338814059399</v>
      </c>
      <c r="AL158" s="161">
        <f>MIN(PRODUCT($D38:AL38),1)</f>
        <v>0.24747751955567318</v>
      </c>
      <c r="AM158" s="161">
        <f>MIN(PRODUCT($D38:AM38),1)</f>
        <v>0.2388158063712246</v>
      </c>
      <c r="AN158" s="161">
        <f>MIN(PRODUCT($D38:AN38),1)</f>
        <v>0.23045725314823173</v>
      </c>
      <c r="AO158" s="161">
        <f>MIN(PRODUCT($D38:AO38),1)</f>
        <v>0.2223912492880436</v>
      </c>
      <c r="AP158" s="161">
        <f>MIN(PRODUCT($D38:AP38),1)</f>
        <v>0.21460755556296207</v>
      </c>
      <c r="AQ158" s="161">
        <f>MIN(PRODUCT($D38:AQ38),1)</f>
        <v>0.20709629111825839</v>
      </c>
      <c r="AR158" s="161">
        <f>MIN(PRODUCT($D38:AR38),1)</f>
        <v>0.19984792092911935</v>
      </c>
      <c r="AS158" s="161">
        <f>MIN(PRODUCT($D38:AS38),1)</f>
        <v>0.19285324369660017</v>
      </c>
      <c r="AT158" s="161">
        <f>MIN(PRODUCT($D38:AT38),1)</f>
        <v>0.18610338016721917</v>
      </c>
      <c r="AU158" s="161">
        <f>MIN(PRODUCT($D38:AU38),1)</f>
        <v>0.17958976186136649</v>
      </c>
      <c r="AV158" s="161">
        <f>MIN(PRODUCT($D38:AV38),1)</f>
        <v>0.17330412019621866</v>
      </c>
      <c r="AW158" s="161">
        <f>MIN(PRODUCT($D38:AW38),1)</f>
        <v>0.16723847598935099</v>
      </c>
      <c r="AX158" s="161">
        <f>MIN(PRODUCT($D38:AX38),1)</f>
        <v>0.16138512932972371</v>
      </c>
      <c r="AY158" s="161">
        <f>MIN(PRODUCT($D38:AY38),1)</f>
        <v>0.15573664980318339</v>
      </c>
      <c r="AZ158" s="161">
        <f>MIN(PRODUCT($D38:AZ38),1)</f>
        <v>0.15028586706007196</v>
      </c>
      <c r="BA158" s="161">
        <f>MIN(PRODUCT($D38:BA38),1)</f>
        <v>0.14502586171296944</v>
      </c>
      <c r="BB158" s="161">
        <f>MIN(PRODUCT($D38:BB38),1)</f>
        <v>0.13994995655301551</v>
      </c>
      <c r="BC158" s="161">
        <f>MIN(PRODUCT($D38:BC38),1)</f>
        <v>0.13505170807365996</v>
      </c>
      <c r="BD158" s="161">
        <f>MIN(PRODUCT($D38:BD38),1)</f>
        <v>0.13032489829108185</v>
      </c>
      <c r="BE158" s="161">
        <f>MIN(PRODUCT($D38:BE38),1)</f>
        <v>0.12576352685089398</v>
      </c>
      <c r="BF158" s="161">
        <f>MIN(PRODUCT($D38:BF38),1)</f>
        <v>0.12136180341111269</v>
      </c>
      <c r="BG158" s="161">
        <f>MIN(PRODUCT($D38:BG38),1)</f>
        <v>0.11711414029172375</v>
      </c>
      <c r="BH158" s="161">
        <f>MIN(PRODUCT($D38:BH38),1)</f>
        <v>0.11301514538151342</v>
      </c>
      <c r="BI158" s="161">
        <f>MIN(PRODUCT($D38:BI38),1)</f>
        <v>0.10905961529316044</v>
      </c>
      <c r="BJ158" s="161">
        <f>MIN(PRODUCT($D38:BJ38),1)</f>
        <v>0.10524252875789981</v>
      </c>
      <c r="BK158" s="161">
        <f>MIN(PRODUCT($D38:BK38),1)</f>
        <v>0.10155904025137331</v>
      </c>
      <c r="BL158" s="161">
        <f>MIN(PRODUCT($D38:BL38),1)</f>
        <v>9.800447384257524E-2</v>
      </c>
      <c r="BM158" s="161">
        <f>MIN(PRODUCT($D38:BM38),1)</f>
        <v>9.45743172580851E-2</v>
      </c>
      <c r="BN158" s="161">
        <f>MIN(PRODUCT($D38:BN38),1)</f>
        <v>9.1264216154052114E-2</v>
      </c>
      <c r="BO158" s="161">
        <f>MIN(PRODUCT($D38:BO38),1)</f>
        <v>8.8069968588660286E-2</v>
      </c>
      <c r="BP158" s="161">
        <f>MIN(PRODUCT($D38:BP38),1)</f>
        <v>8.4987519688057178E-2</v>
      </c>
      <c r="BQ158" s="161">
        <f>MIN(PRODUCT($D38:BQ38),1)</f>
        <v>8.2012956498975179E-2</v>
      </c>
      <c r="BR158" s="161">
        <f>MIN(PRODUCT($D38:BR38),1)</f>
        <v>7.9142503021511046E-2</v>
      </c>
      <c r="BS158" s="161">
        <f>MIN(PRODUCT($D38:BS38),1)</f>
        <v>7.6372515415758152E-2</v>
      </c>
      <c r="BT158" s="161">
        <f>MIN(PRODUCT($D38:BT38),1)</f>
        <v>7.3699477376206621E-2</v>
      </c>
      <c r="BU158" s="161">
        <f>MIN(PRODUCT($D38:BU38),1)</f>
        <v>7.1119995668039393E-2</v>
      </c>
      <c r="BV158" s="161">
        <f>MIN(PRODUCT($D38:BV38),1)</f>
        <v>6.8630795819658016E-2</v>
      </c>
      <c r="BW158" s="161">
        <f>MIN(PRODUCT($D38:BW38),1)</f>
        <v>6.6228717965969977E-2</v>
      </c>
      <c r="BX158" s="161">
        <f>MIN(PRODUCT($D38:BX38),1)</f>
        <v>6.3910712837161029E-2</v>
      </c>
      <c r="BY158" s="161">
        <f>MIN(PRODUCT($D38:BY38),1)</f>
        <v>6.1673837887860392E-2</v>
      </c>
      <c r="BZ158" s="161">
        <f>MIN(PRODUCT($D38:BZ38),1)</f>
        <v>5.9515253561785275E-2</v>
      </c>
      <c r="CA158" s="161">
        <f>MIN(PRODUCT($D38:CA38),1)</f>
        <v>5.7432219687122789E-2</v>
      </c>
      <c r="CB158" s="161">
        <f>MIN(PRODUCT($D38:CB38),1)</f>
        <v>5.5422091998073492E-2</v>
      </c>
      <c r="CC158" s="161">
        <f>MIN(PRODUCT($D38:CC38),1)</f>
        <v>5.3482318778140921E-2</v>
      </c>
      <c r="CD158" s="161">
        <f>MIN(PRODUCT($D38:CD38),1)</f>
        <v>5.1610437620905988E-2</v>
      </c>
      <c r="CE158" s="161">
        <f>MIN(PRODUCT($D38:CE38),1)</f>
        <v>4.9804072304174274E-2</v>
      </c>
      <c r="CF158" s="161">
        <f>MIN(PRODUCT($D38:CF38),1)</f>
        <v>4.8060929773528174E-2</v>
      </c>
      <c r="CG158" s="161">
        <f>MIN(PRODUCT($D38:CG38),1)</f>
        <v>4.6378797231454688E-2</v>
      </c>
      <c r="CH158" s="161">
        <f>MIN(PRODUCT($D38:CH38),1)</f>
        <v>4.4755539328353772E-2</v>
      </c>
      <c r="CI158" s="161">
        <f>MIN(PRODUCT($D38:CI38),1)</f>
        <v>4.3189095451861385E-2</v>
      </c>
      <c r="CJ158" s="161">
        <f>MIN(PRODUCT($D38:CJ38),1)</f>
        <v>4.1677477111046232E-2</v>
      </c>
      <c r="CK158" s="161">
        <f>MIN(PRODUCT($D38:CK38),1)</f>
        <v>4.0218765412159616E-2</v>
      </c>
      <c r="CL158" s="161">
        <f>MIN(PRODUCT($D38:CL38),1)</f>
        <v>3.8811108622734028E-2</v>
      </c>
      <c r="CM158" s="161">
        <f>MIN(PRODUCT($D38:CM38),1)</f>
        <v>3.7452719820938334E-2</v>
      </c>
      <c r="CN158" s="161">
        <f>MIN(PRODUCT($D38:CN38),1)</f>
        <v>3.6141874627205493E-2</v>
      </c>
      <c r="CO158" s="161">
        <f>MIN(PRODUCT($D38:CO38),1)</f>
        <v>3.4876909015253303E-2</v>
      </c>
      <c r="CP158" s="161">
        <f>MIN(PRODUCT($D38:CP38),1)</f>
        <v>3.3656217199719438E-2</v>
      </c>
      <c r="CQ158" s="161">
        <f>MIN(PRODUCT($D38:CQ38),1)</f>
        <v>3.2478249597729256E-2</v>
      </c>
      <c r="CR158" s="161">
        <f>MIN(PRODUCT($D38:CR38),1)</f>
        <v>3.1341510861808732E-2</v>
      </c>
      <c r="CS158" s="161">
        <f>MIN(PRODUCT($D38:CS38),1)</f>
        <v>3.0244557981645426E-2</v>
      </c>
      <c r="CT158" s="161">
        <f>MIN(PRODUCT($D38:CT38),1)</f>
        <v>2.9185998452287837E-2</v>
      </c>
      <c r="CU158" s="161">
        <f>MIN(PRODUCT($D38:CU38),1)</f>
        <v>2.8164488506457763E-2</v>
      </c>
      <c r="CV158" s="161">
        <f>MIN(PRODUCT($D38:CV38),1)</f>
        <v>2.7178731408731741E-2</v>
      </c>
      <c r="CW158" s="161">
        <f>MIN(PRODUCT($D38:CW38),1)</f>
        <v>2.622747580942613E-2</v>
      </c>
      <c r="CX158" s="161">
        <f>MIN(PRODUCT($D38:CX38),1)</f>
        <v>2.5309514156096214E-2</v>
      </c>
      <c r="CY158" s="161">
        <f>MIN(PRODUCT($D38:CY38),1)</f>
        <v>2.4423681160632846E-2</v>
      </c>
      <c r="CZ158" s="161">
        <f>MIN(PRODUCT($D38:CZ38),1)</f>
        <v>2.3568852320010696E-2</v>
      </c>
      <c r="DA158" s="161">
        <f>MIN(PRODUCT($D38:DA38),1)</f>
        <v>2.2743942488810322E-2</v>
      </c>
      <c r="DB158" s="161">
        <f>MIN(PRODUCT($D38:DB38),1)</f>
        <v>2.1947904501701958E-2</v>
      </c>
      <c r="DC158" s="161">
        <f>MIN(PRODUCT($D38:DC38),1)</f>
        <v>2.117972784414239E-2</v>
      </c>
      <c r="DD158" s="161">
        <f>MIN(PRODUCT($D38:DD38),1)</f>
        <v>0</v>
      </c>
      <c r="DE158" s="161">
        <f>MIN(PRODUCT($D38:DE38),1)</f>
        <v>0</v>
      </c>
      <c r="DF158" s="161">
        <f>MIN(PRODUCT($D38:DF38),1)</f>
        <v>0</v>
      </c>
    </row>
    <row r="159" spans="2:110" ht="14.5" x14ac:dyDescent="0.35">
      <c r="B159" s="149">
        <v>34</v>
      </c>
      <c r="C159" s="161">
        <v>1</v>
      </c>
      <c r="D159" s="161">
        <f>MIN(PRODUCT($D39:D39),1)</f>
        <v>0.95379999999999998</v>
      </c>
      <c r="E159" s="161">
        <f>MIN(PRODUCT($D39:E39),1)</f>
        <v>0.90839912</v>
      </c>
      <c r="F159" s="161">
        <f>MIN(PRODUCT($D39:F39),1)</f>
        <v>0.86425092276799997</v>
      </c>
      <c r="G159" s="161">
        <f>MIN(PRODUCT($D39:G39),1)</f>
        <v>0.82181620246009113</v>
      </c>
      <c r="H159" s="161">
        <f>MIN(PRODUCT($D39:H39),1)</f>
        <v>0.7816293901597926</v>
      </c>
      <c r="I159" s="161">
        <f>MIN(PRODUCT($D39:I39),1)</f>
        <v>0.74395485355409063</v>
      </c>
      <c r="J159" s="161">
        <f>MIN(PRODUCT($D39:J39),1)</f>
        <v>0.70891457995169294</v>
      </c>
      <c r="K159" s="161">
        <f>MIN(PRODUCT($D39:K39),1)</f>
        <v>0.67644629218990548</v>
      </c>
      <c r="L159" s="161">
        <f>MIN(PRODUCT($D39:L39),1)</f>
        <v>0.64688558922120665</v>
      </c>
      <c r="M159" s="161">
        <f>MIN(PRODUCT($D39:M39),1)</f>
        <v>0.61984577159176024</v>
      </c>
      <c r="N159" s="161">
        <f>MIN(PRODUCT($D39:N39),1)</f>
        <v>0.59498995615093064</v>
      </c>
      <c r="O159" s="161">
        <f>MIN(PRODUCT($D39:O39),1)</f>
        <v>0.57190434585227456</v>
      </c>
      <c r="P159" s="161">
        <f>MIN(PRODUCT($D39:P39),1)</f>
        <v>0.55034355201364382</v>
      </c>
      <c r="Q159" s="161">
        <f>MIN(PRODUCT($D39:Q39),1)</f>
        <v>0.52992580623393759</v>
      </c>
      <c r="R159" s="161">
        <f>MIN(PRODUCT($D39:R39),1)</f>
        <v>0.51137840301574977</v>
      </c>
      <c r="S159" s="161">
        <f>MIN(PRODUCT($D39:S39),1)</f>
        <v>0.49348015891019853</v>
      </c>
      <c r="T159" s="161">
        <f>MIN(PRODUCT($D39:T39),1)</f>
        <v>0.47620835334834155</v>
      </c>
      <c r="U159" s="161">
        <f>MIN(PRODUCT($D39:U39),1)</f>
        <v>0.45954106098114961</v>
      </c>
      <c r="V159" s="161">
        <f>MIN(PRODUCT($D39:V39),1)</f>
        <v>0.44345712384680935</v>
      </c>
      <c r="W159" s="161">
        <f>MIN(PRODUCT($D39:W39),1)</f>
        <v>0.427936124512171</v>
      </c>
      <c r="X159" s="161">
        <f>MIN(PRODUCT($D39:X39),1)</f>
        <v>0.41295836015424503</v>
      </c>
      <c r="Y159" s="161">
        <f>MIN(PRODUCT($D39:Y39),1)</f>
        <v>0.39850481754884642</v>
      </c>
      <c r="Z159" s="161">
        <f>MIN(PRODUCT($D39:Z39),1)</f>
        <v>0.38455714893463677</v>
      </c>
      <c r="AA159" s="161">
        <f>MIN(PRODUCT($D39:AA39),1)</f>
        <v>0.37109764872192447</v>
      </c>
      <c r="AB159" s="161">
        <f>MIN(PRODUCT($D39:AB39),1)</f>
        <v>0.35810923101665709</v>
      </c>
      <c r="AC159" s="161">
        <f>MIN(PRODUCT($D39:AC39),1)</f>
        <v>0.34557540793107411</v>
      </c>
      <c r="AD159" s="161">
        <f>MIN(PRODUCT($D39:AD39),1)</f>
        <v>0.33348026865348651</v>
      </c>
      <c r="AE159" s="161">
        <f>MIN(PRODUCT($D39:AE39),1)</f>
        <v>0.32180845925061446</v>
      </c>
      <c r="AF159" s="161">
        <f>MIN(PRODUCT($D39:AF39),1)</f>
        <v>0.31054516317684294</v>
      </c>
      <c r="AG159" s="161">
        <f>MIN(PRODUCT($D39:AG39),1)</f>
        <v>0.29967608246565342</v>
      </c>
      <c r="AH159" s="161">
        <f>MIN(PRODUCT($D39:AH39),1)</f>
        <v>0.28918741957935551</v>
      </c>
      <c r="AI159" s="161">
        <f>MIN(PRODUCT($D39:AI39),1)</f>
        <v>0.27906585989407806</v>
      </c>
      <c r="AJ159" s="161">
        <f>MIN(PRODUCT($D39:AJ39),1)</f>
        <v>0.26929855479778531</v>
      </c>
      <c r="AK159" s="161">
        <f>MIN(PRODUCT($D39:AK39),1)</f>
        <v>0.2598731053798628</v>
      </c>
      <c r="AL159" s="161">
        <f>MIN(PRODUCT($D39:AL39),1)</f>
        <v>0.2507775466915676</v>
      </c>
      <c r="AM159" s="161">
        <f>MIN(PRODUCT($D39:AM39),1)</f>
        <v>0.24200033255736272</v>
      </c>
      <c r="AN159" s="161">
        <f>MIN(PRODUCT($D39:AN39),1)</f>
        <v>0.23353032091785503</v>
      </c>
      <c r="AO159" s="161">
        <f>MIN(PRODUCT($D39:AO39),1)</f>
        <v>0.2253567596857301</v>
      </c>
      <c r="AP159" s="161">
        <f>MIN(PRODUCT($D39:AP39),1)</f>
        <v>0.21746927309672953</v>
      </c>
      <c r="AQ159" s="161">
        <f>MIN(PRODUCT($D39:AQ39),1)</f>
        <v>0.20985784853834399</v>
      </c>
      <c r="AR159" s="161">
        <f>MIN(PRODUCT($D39:AR39),1)</f>
        <v>0.20251282383950195</v>
      </c>
      <c r="AS159" s="161">
        <f>MIN(PRODUCT($D39:AS39),1)</f>
        <v>0.19542487500511938</v>
      </c>
      <c r="AT159" s="161">
        <f>MIN(PRODUCT($D39:AT39),1)</f>
        <v>0.18858500437994019</v>
      </c>
      <c r="AU159" s="161">
        <f>MIN(PRODUCT($D39:AU39),1)</f>
        <v>0.18198452922664227</v>
      </c>
      <c r="AV159" s="161">
        <f>MIN(PRODUCT($D39:AV39),1)</f>
        <v>0.17561507070370977</v>
      </c>
      <c r="AW159" s="161">
        <f>MIN(PRODUCT($D39:AW39),1)</f>
        <v>0.16946854322907992</v>
      </c>
      <c r="AX159" s="161">
        <f>MIN(PRODUCT($D39:AX39),1)</f>
        <v>0.16353714421606211</v>
      </c>
      <c r="AY159" s="161">
        <f>MIN(PRODUCT($D39:AY39),1)</f>
        <v>0.15781334416849993</v>
      </c>
      <c r="AZ159" s="161">
        <f>MIN(PRODUCT($D39:AZ39),1)</f>
        <v>0.15228987712260242</v>
      </c>
      <c r="BA159" s="161">
        <f>MIN(PRODUCT($D39:BA39),1)</f>
        <v>0.14695973142331134</v>
      </c>
      <c r="BB159" s="161">
        <f>MIN(PRODUCT($D39:BB39),1)</f>
        <v>0.14181614082349545</v>
      </c>
      <c r="BC159" s="161">
        <f>MIN(PRODUCT($D39:BC39),1)</f>
        <v>0.13685257589467309</v>
      </c>
      <c r="BD159" s="161">
        <f>MIN(PRODUCT($D39:BD39),1)</f>
        <v>0.13206273573835953</v>
      </c>
      <c r="BE159" s="161">
        <f>MIN(PRODUCT($D39:BE39),1)</f>
        <v>0.12744053998751695</v>
      </c>
      <c r="BF159" s="161">
        <f>MIN(PRODUCT($D39:BF39),1)</f>
        <v>0.12298012108795385</v>
      </c>
      <c r="BG159" s="161">
        <f>MIN(PRODUCT($D39:BG39),1)</f>
        <v>0.11867581684987547</v>
      </c>
      <c r="BH159" s="161">
        <f>MIN(PRODUCT($D39:BH39),1)</f>
        <v>0.11452216326012982</v>
      </c>
      <c r="BI159" s="161">
        <f>MIN(PRODUCT($D39:BI39),1)</f>
        <v>0.11051388754602527</v>
      </c>
      <c r="BJ159" s="161">
        <f>MIN(PRODUCT($D39:BJ39),1)</f>
        <v>0.10664590148191438</v>
      </c>
      <c r="BK159" s="161">
        <f>MIN(PRODUCT($D39:BK39),1)</f>
        <v>0.10291329493004737</v>
      </c>
      <c r="BL159" s="161">
        <f>MIN(PRODUCT($D39:BL39),1)</f>
        <v>9.931132960749571E-2</v>
      </c>
      <c r="BM159" s="161">
        <f>MIN(PRODUCT($D39:BM39),1)</f>
        <v>9.5835433071233364E-2</v>
      </c>
      <c r="BN159" s="161">
        <f>MIN(PRODUCT($D39:BN39),1)</f>
        <v>9.2481192913740198E-2</v>
      </c>
      <c r="BO159" s="161">
        <f>MIN(PRODUCT($D39:BO39),1)</f>
        <v>8.9244351161759286E-2</v>
      </c>
      <c r="BP159" s="161">
        <f>MIN(PRODUCT($D39:BP39),1)</f>
        <v>8.6120798871097706E-2</v>
      </c>
      <c r="BQ159" s="161">
        <f>MIN(PRODUCT($D39:BQ39),1)</f>
        <v>8.3106570910609287E-2</v>
      </c>
      <c r="BR159" s="161">
        <f>MIN(PRODUCT($D39:BR39),1)</f>
        <v>8.0197840928737954E-2</v>
      </c>
      <c r="BS159" s="161">
        <f>MIN(PRODUCT($D39:BS39),1)</f>
        <v>7.7390916496232129E-2</v>
      </c>
      <c r="BT159" s="161">
        <f>MIN(PRODUCT($D39:BT39),1)</f>
        <v>7.4682234418863999E-2</v>
      </c>
      <c r="BU159" s="161">
        <f>MIN(PRODUCT($D39:BU39),1)</f>
        <v>7.2068356214203752E-2</v>
      </c>
      <c r="BV159" s="161">
        <f>MIN(PRODUCT($D39:BV39),1)</f>
        <v>6.9545963746706616E-2</v>
      </c>
      <c r="BW159" s="161">
        <f>MIN(PRODUCT($D39:BW39),1)</f>
        <v>6.7111855015571875E-2</v>
      </c>
      <c r="BX159" s="161">
        <f>MIN(PRODUCT($D39:BX39),1)</f>
        <v>6.4762940090026852E-2</v>
      </c>
      <c r="BY159" s="161">
        <f>MIN(PRODUCT($D39:BY39),1)</f>
        <v>6.2496237186875914E-2</v>
      </c>
      <c r="BZ159" s="161">
        <f>MIN(PRODUCT($D39:BZ39),1)</f>
        <v>6.0308868885335258E-2</v>
      </c>
      <c r="CA159" s="161">
        <f>MIN(PRODUCT($D39:CA39),1)</f>
        <v>5.8198058474348523E-2</v>
      </c>
      <c r="CB159" s="161">
        <f>MIN(PRODUCT($D39:CB39),1)</f>
        <v>5.6161126427746323E-2</v>
      </c>
      <c r="CC159" s="161">
        <f>MIN(PRODUCT($D39:CC39),1)</f>
        <v>5.4195487002775197E-2</v>
      </c>
      <c r="CD159" s="161">
        <f>MIN(PRODUCT($D39:CD39),1)</f>
        <v>5.2298644957678067E-2</v>
      </c>
      <c r="CE159" s="161">
        <f>MIN(PRODUCT($D39:CE39),1)</f>
        <v>5.0468192384159331E-2</v>
      </c>
      <c r="CF159" s="161">
        <f>MIN(PRODUCT($D39:CF39),1)</f>
        <v>4.8701805650713755E-2</v>
      </c>
      <c r="CG159" s="161">
        <f>MIN(PRODUCT($D39:CG39),1)</f>
        <v>4.6997242452938771E-2</v>
      </c>
      <c r="CH159" s="161">
        <f>MIN(PRODUCT($D39:CH39),1)</f>
        <v>4.535233896708591E-2</v>
      </c>
      <c r="CI159" s="161">
        <f>MIN(PRODUCT($D39:CI39),1)</f>
        <v>4.3765007103237899E-2</v>
      </c>
      <c r="CJ159" s="161">
        <f>MIN(PRODUCT($D39:CJ39),1)</f>
        <v>4.2233231854624569E-2</v>
      </c>
      <c r="CK159" s="161">
        <f>MIN(PRODUCT($D39:CK39),1)</f>
        <v>4.0755068739712706E-2</v>
      </c>
      <c r="CL159" s="161">
        <f>MIN(PRODUCT($D39:CL39),1)</f>
        <v>3.9328641333822759E-2</v>
      </c>
      <c r="CM159" s="161">
        <f>MIN(PRODUCT($D39:CM39),1)</f>
        <v>3.7952138887138963E-2</v>
      </c>
      <c r="CN159" s="161">
        <f>MIN(PRODUCT($D39:CN39),1)</f>
        <v>3.6623814026089101E-2</v>
      </c>
      <c r="CO159" s="161">
        <f>MIN(PRODUCT($D39:CO39),1)</f>
        <v>3.5341980535175982E-2</v>
      </c>
      <c r="CP159" s="161">
        <f>MIN(PRODUCT($D39:CP39),1)</f>
        <v>3.4105011216444825E-2</v>
      </c>
      <c r="CQ159" s="161">
        <f>MIN(PRODUCT($D39:CQ39),1)</f>
        <v>3.2911335823869257E-2</v>
      </c>
      <c r="CR159" s="161">
        <f>MIN(PRODUCT($D39:CR39),1)</f>
        <v>3.1759439070033833E-2</v>
      </c>
      <c r="CS159" s="161">
        <f>MIN(PRODUCT($D39:CS39),1)</f>
        <v>3.0647858702582648E-2</v>
      </c>
      <c r="CT159" s="161">
        <f>MIN(PRODUCT($D39:CT39),1)</f>
        <v>2.9575183647992255E-2</v>
      </c>
      <c r="CU159" s="161">
        <f>MIN(PRODUCT($D39:CU39),1)</f>
        <v>2.8540052220312525E-2</v>
      </c>
      <c r="CV159" s="161">
        <f>MIN(PRODUCT($D39:CV39),1)</f>
        <v>2.7541150392601587E-2</v>
      </c>
      <c r="CW159" s="161">
        <f>MIN(PRODUCT($D39:CW39),1)</f>
        <v>2.657721012886053E-2</v>
      </c>
      <c r="CX159" s="161">
        <f>MIN(PRODUCT($D39:CX39),1)</f>
        <v>2.564700777435041E-2</v>
      </c>
      <c r="CY159" s="161">
        <f>MIN(PRODUCT($D39:CY39),1)</f>
        <v>2.4749362502248143E-2</v>
      </c>
      <c r="CZ159" s="161">
        <f>MIN(PRODUCT($D39:CZ39),1)</f>
        <v>2.3883134814669457E-2</v>
      </c>
      <c r="DA159" s="161">
        <f>MIN(PRODUCT($D39:DA39),1)</f>
        <v>2.3047225096156025E-2</v>
      </c>
      <c r="DB159" s="161">
        <f>MIN(PRODUCT($D39:DB39),1)</f>
        <v>2.2240572217790563E-2</v>
      </c>
      <c r="DC159" s="161">
        <f>MIN(PRODUCT($D39:DC39),1)</f>
        <v>2.1462152190167894E-2</v>
      </c>
      <c r="DD159" s="161">
        <f>MIN(PRODUCT($D39:DD39),1)</f>
        <v>0</v>
      </c>
      <c r="DE159" s="161">
        <f>MIN(PRODUCT($D39:DE39),1)</f>
        <v>0</v>
      </c>
      <c r="DF159" s="161">
        <f>MIN(PRODUCT($D39:DF39),1)</f>
        <v>0</v>
      </c>
    </row>
    <row r="160" spans="2:110" ht="14.5" x14ac:dyDescent="0.35">
      <c r="B160" s="149">
        <v>35</v>
      </c>
      <c r="C160" s="161">
        <v>1</v>
      </c>
      <c r="D160" s="161">
        <f>MIN(PRODUCT($D40:D40),1)</f>
        <v>0.95699999999999996</v>
      </c>
      <c r="E160" s="161">
        <f>MIN(PRODUCT($D40:E40),1)</f>
        <v>0.91393499999999994</v>
      </c>
      <c r="F160" s="161">
        <f>MIN(PRODUCT($D40:F40),1)</f>
        <v>0.87143702249999999</v>
      </c>
      <c r="G160" s="161">
        <f>MIN(PRODUCT($D40:G40),1)</f>
        <v>0.83021805133575</v>
      </c>
      <c r="H160" s="161">
        <f>MIN(PRODUCT($D40:H40),1)</f>
        <v>0.79069967209216829</v>
      </c>
      <c r="I160" s="161">
        <f>MIN(PRODUCT($D40:I40),1)</f>
        <v>0.75345771753662716</v>
      </c>
      <c r="J160" s="161">
        <f>MIN(PRODUCT($D40:J40),1)</f>
        <v>0.71864797098643496</v>
      </c>
      <c r="K160" s="161">
        <f>MIN(PRODUCT($D40:K40),1)</f>
        <v>0.68623694749494668</v>
      </c>
      <c r="L160" s="161">
        <f>MIN(PRODUCT($D40:L40),1)</f>
        <v>0.6562483928894175</v>
      </c>
      <c r="M160" s="161">
        <f>MIN(PRODUCT($D40:M40),1)</f>
        <v>0.62881721006663993</v>
      </c>
      <c r="N160" s="161">
        <f>MIN(PRODUCT($D40:N40),1)</f>
        <v>0.60360163994296767</v>
      </c>
      <c r="O160" s="161">
        <f>MIN(PRODUCT($D40:O40),1)</f>
        <v>0.58018189631318051</v>
      </c>
      <c r="P160" s="161">
        <f>MIN(PRODUCT($D40:P40),1)</f>
        <v>0.55830903882217364</v>
      </c>
      <c r="Q160" s="161">
        <f>MIN(PRODUCT($D40:Q40),1)</f>
        <v>0.53759577348187104</v>
      </c>
      <c r="R160" s="161">
        <f>MIN(PRODUCT($D40:R40),1)</f>
        <v>0.51877992141000551</v>
      </c>
      <c r="S160" s="161">
        <f>MIN(PRODUCT($D40:S40),1)</f>
        <v>0.50062262416065528</v>
      </c>
      <c r="T160" s="161">
        <f>MIN(PRODUCT($D40:T40),1)</f>
        <v>0.48310083231503231</v>
      </c>
      <c r="U160" s="161">
        <f>MIN(PRODUCT($D40:U40),1)</f>
        <v>0.46619230318400617</v>
      </c>
      <c r="V160" s="161">
        <f>MIN(PRODUCT($D40:V40),1)</f>
        <v>0.44987557257256594</v>
      </c>
      <c r="W160" s="161">
        <f>MIN(PRODUCT($D40:W40),1)</f>
        <v>0.43412992753252611</v>
      </c>
      <c r="X160" s="161">
        <f>MIN(PRODUCT($D40:X40),1)</f>
        <v>0.4189353800688877</v>
      </c>
      <c r="Y160" s="161">
        <f>MIN(PRODUCT($D40:Y40),1)</f>
        <v>0.40427264176647659</v>
      </c>
      <c r="Z160" s="161">
        <f>MIN(PRODUCT($D40:Z40),1)</f>
        <v>0.39012309930464989</v>
      </c>
      <c r="AA160" s="161">
        <f>MIN(PRODUCT($D40:AA40),1)</f>
        <v>0.37646879082898715</v>
      </c>
      <c r="AB160" s="161">
        <f>MIN(PRODUCT($D40:AB40),1)</f>
        <v>0.36329238314997259</v>
      </c>
      <c r="AC160" s="161">
        <f>MIN(PRODUCT($D40:AC40),1)</f>
        <v>0.35057714973972354</v>
      </c>
      <c r="AD160" s="161">
        <f>MIN(PRODUCT($D40:AD40),1)</f>
        <v>0.33830694949883322</v>
      </c>
      <c r="AE160" s="161">
        <f>MIN(PRODUCT($D40:AE40),1)</f>
        <v>0.32646620626637407</v>
      </c>
      <c r="AF160" s="161">
        <f>MIN(PRODUCT($D40:AF40),1)</f>
        <v>0.31503988904705099</v>
      </c>
      <c r="AG160" s="161">
        <f>MIN(PRODUCT($D40:AG40),1)</f>
        <v>0.30401349293040419</v>
      </c>
      <c r="AH160" s="161">
        <f>MIN(PRODUCT($D40:AH40),1)</f>
        <v>0.29337302067784005</v>
      </c>
      <c r="AI160" s="161">
        <f>MIN(PRODUCT($D40:AI40),1)</f>
        <v>0.28310496495411563</v>
      </c>
      <c r="AJ160" s="161">
        <f>MIN(PRODUCT($D40:AJ40),1)</f>
        <v>0.27319629118072158</v>
      </c>
      <c r="AK160" s="161">
        <f>MIN(PRODUCT($D40:AK40),1)</f>
        <v>0.26363442098939632</v>
      </c>
      <c r="AL160" s="161">
        <f>MIN(PRODUCT($D40:AL40),1)</f>
        <v>0.25440721625476742</v>
      </c>
      <c r="AM160" s="161">
        <f>MIN(PRODUCT($D40:AM40),1)</f>
        <v>0.24550296368585056</v>
      </c>
      <c r="AN160" s="161">
        <f>MIN(PRODUCT($D40:AN40),1)</f>
        <v>0.23691035995684578</v>
      </c>
      <c r="AO160" s="161">
        <f>MIN(PRODUCT($D40:AO40),1)</f>
        <v>0.22861849735835618</v>
      </c>
      <c r="AP160" s="161">
        <f>MIN(PRODUCT($D40:AP40),1)</f>
        <v>0.22061684995081371</v>
      </c>
      <c r="AQ160" s="161">
        <f>MIN(PRODUCT($D40:AQ40),1)</f>
        <v>0.21289526020253521</v>
      </c>
      <c r="AR160" s="161">
        <f>MIN(PRODUCT($D40:AR40),1)</f>
        <v>0.20544392609544648</v>
      </c>
      <c r="AS160" s="161">
        <f>MIN(PRODUCT($D40:AS40),1)</f>
        <v>0.19825338868210585</v>
      </c>
      <c r="AT160" s="161">
        <f>MIN(PRODUCT($D40:AT40),1)</f>
        <v>0.19131452007823213</v>
      </c>
      <c r="AU160" s="161">
        <f>MIN(PRODUCT($D40:AU40),1)</f>
        <v>0.184618511875494</v>
      </c>
      <c r="AV160" s="161">
        <f>MIN(PRODUCT($D40:AV40),1)</f>
        <v>0.1781568639598517</v>
      </c>
      <c r="AW160" s="161">
        <f>MIN(PRODUCT($D40:AW40),1)</f>
        <v>0.17192137372125688</v>
      </c>
      <c r="AX160" s="161">
        <f>MIN(PRODUCT($D40:AX40),1)</f>
        <v>0.16590412564101287</v>
      </c>
      <c r="AY160" s="161">
        <f>MIN(PRODUCT($D40:AY40),1)</f>
        <v>0.16009748124357742</v>
      </c>
      <c r="AZ160" s="161">
        <f>MIN(PRODUCT($D40:AZ40),1)</f>
        <v>0.1544940694000522</v>
      </c>
      <c r="BA160" s="161">
        <f>MIN(PRODUCT($D40:BA40),1)</f>
        <v>0.14908677697105036</v>
      </c>
      <c r="BB160" s="161">
        <f>MIN(PRODUCT($D40:BB40),1)</f>
        <v>0.14386873977706358</v>
      </c>
      <c r="BC160" s="161">
        <f>MIN(PRODUCT($D40:BC40),1)</f>
        <v>0.13883333388486635</v>
      </c>
      <c r="BD160" s="161">
        <f>MIN(PRODUCT($D40:BD40),1)</f>
        <v>0.13397416719889602</v>
      </c>
      <c r="BE160" s="161">
        <f>MIN(PRODUCT($D40:BE40),1)</f>
        <v>0.12928507134693465</v>
      </c>
      <c r="BF160" s="161">
        <f>MIN(PRODUCT($D40:BF40),1)</f>
        <v>0.12476009384979193</v>
      </c>
      <c r="BG160" s="161">
        <f>MIN(PRODUCT($D40:BG40),1)</f>
        <v>0.12039349056504921</v>
      </c>
      <c r="BH160" s="161">
        <f>MIN(PRODUCT($D40:BH40),1)</f>
        <v>0.11617971839527248</v>
      </c>
      <c r="BI160" s="161">
        <f>MIN(PRODUCT($D40:BI40),1)</f>
        <v>0.11211342825143794</v>
      </c>
      <c r="BJ160" s="161">
        <f>MIN(PRODUCT($D40:BJ40),1)</f>
        <v>0.10818945826263761</v>
      </c>
      <c r="BK160" s="161">
        <f>MIN(PRODUCT($D40:BK40),1)</f>
        <v>0.10440282722344529</v>
      </c>
      <c r="BL160" s="161">
        <f>MIN(PRODUCT($D40:BL40),1)</f>
        <v>0.1007487282706247</v>
      </c>
      <c r="BM160" s="161">
        <f>MIN(PRODUCT($D40:BM40),1)</f>
        <v>9.7222522781152829E-2</v>
      </c>
      <c r="BN160" s="161">
        <f>MIN(PRODUCT($D40:BN40),1)</f>
        <v>9.3819734483812478E-2</v>
      </c>
      <c r="BO160" s="161">
        <f>MIN(PRODUCT($D40:BO40),1)</f>
        <v>9.0536043776879044E-2</v>
      </c>
      <c r="BP160" s="161">
        <f>MIN(PRODUCT($D40:BP40),1)</f>
        <v>8.7367282244688274E-2</v>
      </c>
      <c r="BQ160" s="161">
        <f>MIN(PRODUCT($D40:BQ40),1)</f>
        <v>8.4309427366124179E-2</v>
      </c>
      <c r="BR160" s="161">
        <f>MIN(PRODUCT($D40:BR40),1)</f>
        <v>8.1358597408309835E-2</v>
      </c>
      <c r="BS160" s="161">
        <f>MIN(PRODUCT($D40:BS40),1)</f>
        <v>7.8511046499018994E-2</v>
      </c>
      <c r="BT160" s="161">
        <f>MIN(PRODUCT($D40:BT40),1)</f>
        <v>7.5763159871553326E-2</v>
      </c>
      <c r="BU160" s="161">
        <f>MIN(PRODUCT($D40:BU40),1)</f>
        <v>7.3111449276048956E-2</v>
      </c>
      <c r="BV160" s="161">
        <f>MIN(PRODUCT($D40:BV40),1)</f>
        <v>7.0552548551387234E-2</v>
      </c>
      <c r="BW160" s="161">
        <f>MIN(PRODUCT($D40:BW40),1)</f>
        <v>6.8083209352088683E-2</v>
      </c>
      <c r="BX160" s="161">
        <f>MIN(PRODUCT($D40:BX40),1)</f>
        <v>6.5700297024765583E-2</v>
      </c>
      <c r="BY160" s="161">
        <f>MIN(PRODUCT($D40:BY40),1)</f>
        <v>6.3400786628898781E-2</v>
      </c>
      <c r="BZ160" s="161">
        <f>MIN(PRODUCT($D40:BZ40),1)</f>
        <v>6.118175909688732E-2</v>
      </c>
      <c r="CA160" s="161">
        <f>MIN(PRODUCT($D40:CA40),1)</f>
        <v>5.9040397528496262E-2</v>
      </c>
      <c r="CB160" s="161">
        <f>MIN(PRODUCT($D40:CB40),1)</f>
        <v>5.6973983614998891E-2</v>
      </c>
      <c r="CC160" s="161">
        <f>MIN(PRODUCT($D40:CC40),1)</f>
        <v>5.4979894188473925E-2</v>
      </c>
      <c r="CD160" s="161">
        <f>MIN(PRODUCT($D40:CD40),1)</f>
        <v>5.3055597891877339E-2</v>
      </c>
      <c r="CE160" s="161">
        <f>MIN(PRODUCT($D40:CE40),1)</f>
        <v>5.1198651965661632E-2</v>
      </c>
      <c r="CF160" s="161">
        <f>MIN(PRODUCT($D40:CF40),1)</f>
        <v>4.9406699146863471E-2</v>
      </c>
      <c r="CG160" s="161">
        <f>MIN(PRODUCT($D40:CG40),1)</f>
        <v>4.767746467672325E-2</v>
      </c>
      <c r="CH160" s="161">
        <f>MIN(PRODUCT($D40:CH40),1)</f>
        <v>4.6008753413037937E-2</v>
      </c>
      <c r="CI160" s="161">
        <f>MIN(PRODUCT($D40:CI40),1)</f>
        <v>4.4398447043581604E-2</v>
      </c>
      <c r="CJ160" s="161">
        <f>MIN(PRODUCT($D40:CJ40),1)</f>
        <v>4.2844501397056249E-2</v>
      </c>
      <c r="CK160" s="161">
        <f>MIN(PRODUCT($D40:CK40),1)</f>
        <v>4.1344943848159281E-2</v>
      </c>
      <c r="CL160" s="161">
        <f>MIN(PRODUCT($D40:CL40),1)</f>
        <v>3.9897870813473707E-2</v>
      </c>
      <c r="CM160" s="161">
        <f>MIN(PRODUCT($D40:CM40),1)</f>
        <v>3.8501445335002125E-2</v>
      </c>
      <c r="CN160" s="161">
        <f>MIN(PRODUCT($D40:CN40),1)</f>
        <v>3.7153894748277051E-2</v>
      </c>
      <c r="CO160" s="161">
        <f>MIN(PRODUCT($D40:CO40),1)</f>
        <v>3.5853508432087351E-2</v>
      </c>
      <c r="CP160" s="161">
        <f>MIN(PRODUCT($D40:CP40),1)</f>
        <v>3.4598635636964289E-2</v>
      </c>
      <c r="CQ160" s="161">
        <f>MIN(PRODUCT($D40:CQ40),1)</f>
        <v>3.338768338967054E-2</v>
      </c>
      <c r="CR160" s="161">
        <f>MIN(PRODUCT($D40:CR40),1)</f>
        <v>3.2219114471032068E-2</v>
      </c>
      <c r="CS160" s="161">
        <f>MIN(PRODUCT($D40:CS40),1)</f>
        <v>3.1091445464545946E-2</v>
      </c>
      <c r="CT160" s="161">
        <f>MIN(PRODUCT($D40:CT40),1)</f>
        <v>3.0003244873286837E-2</v>
      </c>
      <c r="CU160" s="161">
        <f>MIN(PRODUCT($D40:CU40),1)</f>
        <v>2.8953131302721796E-2</v>
      </c>
      <c r="CV160" s="161">
        <f>MIN(PRODUCT($D40:CV40),1)</f>
        <v>2.7939771707126533E-2</v>
      </c>
      <c r="CW160" s="161">
        <f>MIN(PRODUCT($D40:CW40),1)</f>
        <v>2.6961879697377105E-2</v>
      </c>
      <c r="CX160" s="161">
        <f>MIN(PRODUCT($D40:CX40),1)</f>
        <v>2.6018213907968907E-2</v>
      </c>
      <c r="CY160" s="161">
        <f>MIN(PRODUCT($D40:CY40),1)</f>
        <v>2.5107576421189996E-2</v>
      </c>
      <c r="CZ160" s="161">
        <f>MIN(PRODUCT($D40:CZ40),1)</f>
        <v>2.4228811246448344E-2</v>
      </c>
      <c r="DA160" s="161">
        <f>MIN(PRODUCT($D40:DA40),1)</f>
        <v>2.3380802852822652E-2</v>
      </c>
      <c r="DB160" s="161">
        <f>MIN(PRODUCT($D40:DB40),1)</f>
        <v>2.2562474752973859E-2</v>
      </c>
      <c r="DC160" s="161">
        <f>MIN(PRODUCT($D40:DC40),1)</f>
        <v>2.1772788136619772E-2</v>
      </c>
      <c r="DD160" s="161">
        <f>MIN(PRODUCT($D40:DD40),1)</f>
        <v>0</v>
      </c>
      <c r="DE160" s="161">
        <f>MIN(PRODUCT($D40:DE40),1)</f>
        <v>0</v>
      </c>
      <c r="DF160" s="161">
        <f>MIN(PRODUCT($D40:DF40),1)</f>
        <v>0</v>
      </c>
    </row>
    <row r="161" spans="2:110" ht="14.5" x14ac:dyDescent="0.35">
      <c r="B161" s="149">
        <v>36</v>
      </c>
      <c r="C161" s="161">
        <v>1</v>
      </c>
      <c r="D161" s="161">
        <f>MIN(PRODUCT($D41:D41),1)</f>
        <v>0.96009999999999995</v>
      </c>
      <c r="E161" s="161">
        <f>MIN(PRODUCT($D41:E41),1)</f>
        <v>0.91939176</v>
      </c>
      <c r="F161" s="161">
        <f>MIN(PRODUCT($D41:F41),1)</f>
        <v>0.87857076585600002</v>
      </c>
      <c r="G161" s="161">
        <f>MIN(PRODUCT($D41:G41),1)</f>
        <v>0.83850793893296649</v>
      </c>
      <c r="H161" s="161">
        <f>MIN(PRODUCT($D41:H41),1)</f>
        <v>0.79985272294815668</v>
      </c>
      <c r="I161" s="161">
        <f>MIN(PRODUCT($D41:I41),1)</f>
        <v>0.76305949769254144</v>
      </c>
      <c r="J161" s="161">
        <f>MIN(PRODUCT($D41:J41),1)</f>
        <v>0.72849290244706932</v>
      </c>
      <c r="K161" s="161">
        <f>MIN(PRODUCT($D41:K41),1)</f>
        <v>0.69622066686866413</v>
      </c>
      <c r="L161" s="161">
        <f>MIN(PRODUCT($D41:L41),1)</f>
        <v>0.6662135561266247</v>
      </c>
      <c r="M161" s="161">
        <f>MIN(PRODUCT($D41:M41),1)</f>
        <v>0.63836582948053178</v>
      </c>
      <c r="N161" s="161">
        <f>MIN(PRODUCT($D41:N41),1)</f>
        <v>0.61276735971836249</v>
      </c>
      <c r="O161" s="161">
        <f>MIN(PRODUCT($D41:O41),1)</f>
        <v>0.58899198616129012</v>
      </c>
      <c r="P161" s="161">
        <f>MIN(PRODUCT($D41:P41),1)</f>
        <v>0.56678698828300955</v>
      </c>
      <c r="Q161" s="161">
        <f>MIN(PRODUCT($D41:Q41),1)</f>
        <v>0.54575919101770987</v>
      </c>
      <c r="R161" s="161">
        <f>MIN(PRODUCT($D41:R41),1)</f>
        <v>0.52665761933208999</v>
      </c>
      <c r="S161" s="161">
        <f>MIN(PRODUCT($D41:S41),1)</f>
        <v>0.50822460265546687</v>
      </c>
      <c r="T161" s="161">
        <f>MIN(PRODUCT($D41:T41),1)</f>
        <v>0.49043674156252554</v>
      </c>
      <c r="U161" s="161">
        <f>MIN(PRODUCT($D41:U41),1)</f>
        <v>0.47327145560783712</v>
      </c>
      <c r="V161" s="161">
        <f>MIN(PRODUCT($D41:V41),1)</f>
        <v>0.4567069546615628</v>
      </c>
      <c r="W161" s="161">
        <f>MIN(PRODUCT($D41:W41),1)</f>
        <v>0.4407222112484081</v>
      </c>
      <c r="X161" s="161">
        <f>MIN(PRODUCT($D41:X41),1)</f>
        <v>0.42529693385471379</v>
      </c>
      <c r="Y161" s="161">
        <f>MIN(PRODUCT($D41:Y41),1)</f>
        <v>0.41041154116979878</v>
      </c>
      <c r="Z161" s="161">
        <f>MIN(PRODUCT($D41:Z41),1)</f>
        <v>0.39604713722885582</v>
      </c>
      <c r="AA161" s="161">
        <f>MIN(PRODUCT($D41:AA41),1)</f>
        <v>0.38218548742584585</v>
      </c>
      <c r="AB161" s="161">
        <f>MIN(PRODUCT($D41:AB41),1)</f>
        <v>0.36880899536594125</v>
      </c>
      <c r="AC161" s="161">
        <f>MIN(PRODUCT($D41:AC41),1)</f>
        <v>0.35590068052813328</v>
      </c>
      <c r="AD161" s="161">
        <f>MIN(PRODUCT($D41:AD41),1)</f>
        <v>0.34344415670964862</v>
      </c>
      <c r="AE161" s="161">
        <f>MIN(PRODUCT($D41:AE41),1)</f>
        <v>0.3314236112248109</v>
      </c>
      <c r="AF161" s="161">
        <f>MIN(PRODUCT($D41:AF41),1)</f>
        <v>0.31982378483194251</v>
      </c>
      <c r="AG161" s="161">
        <f>MIN(PRODUCT($D41:AG41),1)</f>
        <v>0.30862995236282453</v>
      </c>
      <c r="AH161" s="161">
        <f>MIN(PRODUCT($D41:AH41),1)</f>
        <v>0.29782790403012566</v>
      </c>
      <c r="AI161" s="161">
        <f>MIN(PRODUCT($D41:AI41),1)</f>
        <v>0.28740392738907122</v>
      </c>
      <c r="AJ161" s="161">
        <f>MIN(PRODUCT($D41:AJ41),1)</f>
        <v>0.27734478993045369</v>
      </c>
      <c r="AK161" s="161">
        <f>MIN(PRODUCT($D41:AK41),1)</f>
        <v>0.26763772228288779</v>
      </c>
      <c r="AL161" s="161">
        <f>MIN(PRODUCT($D41:AL41),1)</f>
        <v>0.25827040200298673</v>
      </c>
      <c r="AM161" s="161">
        <f>MIN(PRODUCT($D41:AM41),1)</f>
        <v>0.2492309379328822</v>
      </c>
      <c r="AN161" s="161">
        <f>MIN(PRODUCT($D41:AN41),1)</f>
        <v>0.24050785510523132</v>
      </c>
      <c r="AO161" s="161">
        <f>MIN(PRODUCT($D41:AO41),1)</f>
        <v>0.23209008017654822</v>
      </c>
      <c r="AP161" s="161">
        <f>MIN(PRODUCT($D41:AP41),1)</f>
        <v>0.22396692737036902</v>
      </c>
      <c r="AQ161" s="161">
        <f>MIN(PRODUCT($D41:AQ41),1)</f>
        <v>0.21612808491240609</v>
      </c>
      <c r="AR161" s="161">
        <f>MIN(PRODUCT($D41:AR41),1)</f>
        <v>0.20856360194047188</v>
      </c>
      <c r="AS161" s="161">
        <f>MIN(PRODUCT($D41:AS41),1)</f>
        <v>0.20126387587255537</v>
      </c>
      <c r="AT161" s="161">
        <f>MIN(PRODUCT($D41:AT41),1)</f>
        <v>0.19421964021701593</v>
      </c>
      <c r="AU161" s="161">
        <f>MIN(PRODUCT($D41:AU41),1)</f>
        <v>0.18742195280942037</v>
      </c>
      <c r="AV161" s="161">
        <f>MIN(PRODUCT($D41:AV41),1)</f>
        <v>0.18086218446109065</v>
      </c>
      <c r="AW161" s="161">
        <f>MIN(PRODUCT($D41:AW41),1)</f>
        <v>0.17453200800495247</v>
      </c>
      <c r="AX161" s="161">
        <f>MIN(PRODUCT($D41:AX41),1)</f>
        <v>0.16842338772477913</v>
      </c>
      <c r="AY161" s="161">
        <f>MIN(PRODUCT($D41:AY41),1)</f>
        <v>0.16252856915441186</v>
      </c>
      <c r="AZ161" s="161">
        <f>MIN(PRODUCT($D41:AZ41),1)</f>
        <v>0.15684006923400742</v>
      </c>
      <c r="BA161" s="161">
        <f>MIN(PRODUCT($D41:BA41),1)</f>
        <v>0.15135066681081716</v>
      </c>
      <c r="BB161" s="161">
        <f>MIN(PRODUCT($D41:BB41),1)</f>
        <v>0.14605339347243856</v>
      </c>
      <c r="BC161" s="161">
        <f>MIN(PRODUCT($D41:BC41),1)</f>
        <v>0.14094152470090321</v>
      </c>
      <c r="BD161" s="161">
        <f>MIN(PRODUCT($D41:BD41),1)</f>
        <v>0.13600857133637159</v>
      </c>
      <c r="BE161" s="161">
        <f>MIN(PRODUCT($D41:BE41),1)</f>
        <v>0.13124827133959857</v>
      </c>
      <c r="BF161" s="161">
        <f>MIN(PRODUCT($D41:BF41),1)</f>
        <v>0.12665458184271261</v>
      </c>
      <c r="BG161" s="161">
        <f>MIN(PRODUCT($D41:BG41),1)</f>
        <v>0.12222167147821766</v>
      </c>
      <c r="BH161" s="161">
        <f>MIN(PRODUCT($D41:BH41),1)</f>
        <v>0.11794391297648005</v>
      </c>
      <c r="BI161" s="161">
        <f>MIN(PRODUCT($D41:BI41),1)</f>
        <v>0.11381587602230324</v>
      </c>
      <c r="BJ161" s="161">
        <f>MIN(PRODUCT($D41:BJ41),1)</f>
        <v>0.10983232036152263</v>
      </c>
      <c r="BK161" s="161">
        <f>MIN(PRODUCT($D41:BK41),1)</f>
        <v>0.10598818914886933</v>
      </c>
      <c r="BL161" s="161">
        <f>MIN(PRODUCT($D41:BL41),1)</f>
        <v>0.1022786025286589</v>
      </c>
      <c r="BM161" s="161">
        <f>MIN(PRODUCT($D41:BM41),1)</f>
        <v>9.8698851440155846E-2</v>
      </c>
      <c r="BN161" s="161">
        <f>MIN(PRODUCT($D41:BN41),1)</f>
        <v>9.5244391639750389E-2</v>
      </c>
      <c r="BO161" s="161">
        <f>MIN(PRODUCT($D41:BO41),1)</f>
        <v>9.191083793235913E-2</v>
      </c>
      <c r="BP161" s="161">
        <f>MIN(PRODUCT($D41:BP41),1)</f>
        <v>8.8693958604726564E-2</v>
      </c>
      <c r="BQ161" s="161">
        <f>MIN(PRODUCT($D41:BQ41),1)</f>
        <v>8.5589670053561134E-2</v>
      </c>
      <c r="BR161" s="161">
        <f>MIN(PRODUCT($D41:BR41),1)</f>
        <v>8.2594031601686491E-2</v>
      </c>
      <c r="BS161" s="161">
        <f>MIN(PRODUCT($D41:BS41),1)</f>
        <v>7.9703240495627464E-2</v>
      </c>
      <c r="BT161" s="161">
        <f>MIN(PRODUCT($D41:BT41),1)</f>
        <v>7.6913627078280505E-2</v>
      </c>
      <c r="BU161" s="161">
        <f>MIN(PRODUCT($D41:BU41),1)</f>
        <v>7.4221650130540689E-2</v>
      </c>
      <c r="BV161" s="161">
        <f>MIN(PRODUCT($D41:BV41),1)</f>
        <v>7.1623892375971762E-2</v>
      </c>
      <c r="BW161" s="161">
        <f>MIN(PRODUCT($D41:BW41),1)</f>
        <v>6.9117056142812744E-2</v>
      </c>
      <c r="BX161" s="161">
        <f>MIN(PRODUCT($D41:BX41),1)</f>
        <v>6.6697959177814292E-2</v>
      </c>
      <c r="BY161" s="161">
        <f>MIN(PRODUCT($D41:BY41),1)</f>
        <v>6.4363530606590794E-2</v>
      </c>
      <c r="BZ161" s="161">
        <f>MIN(PRODUCT($D41:BZ41),1)</f>
        <v>6.2110807035360115E-2</v>
      </c>
      <c r="CA161" s="161">
        <f>MIN(PRODUCT($D41:CA41),1)</f>
        <v>5.9936928789122511E-2</v>
      </c>
      <c r="CB161" s="161">
        <f>MIN(PRODUCT($D41:CB41),1)</f>
        <v>5.7839136281503223E-2</v>
      </c>
      <c r="CC161" s="161">
        <f>MIN(PRODUCT($D41:CC41),1)</f>
        <v>5.5814766511650606E-2</v>
      </c>
      <c r="CD161" s="161">
        <f>MIN(PRODUCT($D41:CD41),1)</f>
        <v>5.3861249683742833E-2</v>
      </c>
      <c r="CE161" s="161">
        <f>MIN(PRODUCT($D41:CE41),1)</f>
        <v>5.1976105944811835E-2</v>
      </c>
      <c r="CF161" s="161">
        <f>MIN(PRODUCT($D41:CF41),1)</f>
        <v>5.015694223674342E-2</v>
      </c>
      <c r="CG161" s="161">
        <f>MIN(PRODUCT($D41:CG41),1)</f>
        <v>4.84014492584574E-2</v>
      </c>
      <c r="CH161" s="161">
        <f>MIN(PRODUCT($D41:CH41),1)</f>
        <v>4.6707398534411387E-2</v>
      </c>
      <c r="CI161" s="161">
        <f>MIN(PRODUCT($D41:CI41),1)</f>
        <v>4.5072639585706988E-2</v>
      </c>
      <c r="CJ161" s="161">
        <f>MIN(PRODUCT($D41:CJ41),1)</f>
        <v>4.3495097200207243E-2</v>
      </c>
      <c r="CK161" s="161">
        <f>MIN(PRODUCT($D41:CK41),1)</f>
        <v>4.1972768798199986E-2</v>
      </c>
      <c r="CL161" s="161">
        <f>MIN(PRODUCT($D41:CL41),1)</f>
        <v>4.0503721890262988E-2</v>
      </c>
      <c r="CM161" s="161">
        <f>MIN(PRODUCT($D41:CM41),1)</f>
        <v>3.9086091624103779E-2</v>
      </c>
      <c r="CN161" s="161">
        <f>MIN(PRODUCT($D41:CN41),1)</f>
        <v>3.7718078417260145E-2</v>
      </c>
      <c r="CO161" s="161">
        <f>MIN(PRODUCT($D41:CO41),1)</f>
        <v>3.6397945672656036E-2</v>
      </c>
      <c r="CP161" s="161">
        <f>MIN(PRODUCT($D41:CP41),1)</f>
        <v>3.5124017574113077E-2</v>
      </c>
      <c r="CQ161" s="161">
        <f>MIN(PRODUCT($D41:CQ41),1)</f>
        <v>3.389467695901912E-2</v>
      </c>
      <c r="CR161" s="161">
        <f>MIN(PRODUCT($D41:CR41),1)</f>
        <v>3.2708363265453448E-2</v>
      </c>
      <c r="CS161" s="161">
        <f>MIN(PRODUCT($D41:CS41),1)</f>
        <v>3.1563570551162573E-2</v>
      </c>
      <c r="CT161" s="161">
        <f>MIN(PRODUCT($D41:CT41),1)</f>
        <v>3.0458845581871882E-2</v>
      </c>
      <c r="CU161" s="161">
        <f>MIN(PRODUCT($D41:CU41),1)</f>
        <v>2.9392785986506364E-2</v>
      </c>
      <c r="CV161" s="161">
        <f>MIN(PRODUCT($D41:CV41),1)</f>
        <v>2.8364038476978642E-2</v>
      </c>
      <c r="CW161" s="161">
        <f>MIN(PRODUCT($D41:CW41),1)</f>
        <v>2.7371297130284387E-2</v>
      </c>
      <c r="CX161" s="161">
        <f>MIN(PRODUCT($D41:CX41),1)</f>
        <v>2.6413301730724432E-2</v>
      </c>
      <c r="CY161" s="161">
        <f>MIN(PRODUCT($D41:CY41),1)</f>
        <v>2.5488836170149076E-2</v>
      </c>
      <c r="CZ161" s="161">
        <f>MIN(PRODUCT($D41:CZ41),1)</f>
        <v>2.4596726904193858E-2</v>
      </c>
      <c r="DA161" s="161">
        <f>MIN(PRODUCT($D41:DA41),1)</f>
        <v>2.3735841462547071E-2</v>
      </c>
      <c r="DB161" s="161">
        <f>MIN(PRODUCT($D41:DB41),1)</f>
        <v>2.2905087011357923E-2</v>
      </c>
      <c r="DC161" s="161">
        <f>MIN(PRODUCT($D41:DC41),1)</f>
        <v>2.2103408965960393E-2</v>
      </c>
      <c r="DD161" s="161">
        <f>MIN(PRODUCT($D41:DD41),1)</f>
        <v>0</v>
      </c>
      <c r="DE161" s="161">
        <f>MIN(PRODUCT($D41:DE41),1)</f>
        <v>0</v>
      </c>
      <c r="DF161" s="161">
        <f>MIN(PRODUCT($D41:DF41),1)</f>
        <v>0</v>
      </c>
    </row>
    <row r="162" spans="2:110" ht="14.5" x14ac:dyDescent="0.35">
      <c r="B162" s="149">
        <v>37</v>
      </c>
      <c r="C162" s="161">
        <v>1</v>
      </c>
      <c r="D162" s="161">
        <f>MIN(PRODUCT($D42:D42),1)</f>
        <v>0.96330000000000005</v>
      </c>
      <c r="E162" s="161">
        <f>MIN(PRODUCT($D42:E42),1)</f>
        <v>0.9249606600000001</v>
      </c>
      <c r="F162" s="161">
        <f>MIN(PRODUCT($D42:F42),1)</f>
        <v>0.88592732014800013</v>
      </c>
      <c r="G162" s="161">
        <f>MIN(PRODUCT($D42:G42),1)</f>
        <v>0.84703511079350291</v>
      </c>
      <c r="H162" s="161">
        <f>MIN(PRODUCT($D42:H42),1)</f>
        <v>0.80925734485211265</v>
      </c>
      <c r="I162" s="161">
        <f>MIN(PRODUCT($D42:I42),1)</f>
        <v>0.7731644672717084</v>
      </c>
      <c r="J162" s="161">
        <f>MIN(PRODUCT($D42:J42),1)</f>
        <v>0.7388359649248446</v>
      </c>
      <c r="K162" s="161">
        <f>MIN(PRODUCT($D42:K42),1)</f>
        <v>0.70662271685412137</v>
      </c>
      <c r="L162" s="161">
        <f>MIN(PRODUCT($D42:L42),1)</f>
        <v>0.67652058911613577</v>
      </c>
      <c r="M162" s="161">
        <f>MIN(PRODUCT($D42:M42),1)</f>
        <v>0.64851263672672776</v>
      </c>
      <c r="N162" s="161">
        <f>MIN(PRODUCT($D42:N42),1)</f>
        <v>0.62250727999398592</v>
      </c>
      <c r="O162" s="161">
        <f>MIN(PRODUCT($D42:O42),1)</f>
        <v>0.59835399753021934</v>
      </c>
      <c r="P162" s="161">
        <f>MIN(PRODUCT($D42:P42),1)</f>
        <v>0.57579605182333005</v>
      </c>
      <c r="Q162" s="161">
        <f>MIN(PRODUCT($D42:Q42),1)</f>
        <v>0.55443401830068451</v>
      </c>
      <c r="R162" s="161">
        <f>MIN(PRODUCT($D42:R42),1)</f>
        <v>0.53502882766016058</v>
      </c>
      <c r="S162" s="161">
        <f>MIN(PRODUCT($D42:S42),1)</f>
        <v>0.51630281869205497</v>
      </c>
      <c r="T162" s="161">
        <f>MIN(PRODUCT($D42:T42),1)</f>
        <v>0.49823222003783302</v>
      </c>
      <c r="U162" s="161">
        <f>MIN(PRODUCT($D42:U42),1)</f>
        <v>0.48079409233650883</v>
      </c>
      <c r="V162" s="161">
        <f>MIN(PRODUCT($D42:V42),1)</f>
        <v>0.46396629910473103</v>
      </c>
      <c r="W162" s="161">
        <f>MIN(PRODUCT($D42:W42),1)</f>
        <v>0.44772747863606543</v>
      </c>
      <c r="X162" s="161">
        <f>MIN(PRODUCT($D42:X42),1)</f>
        <v>0.43205701688380316</v>
      </c>
      <c r="Y162" s="161">
        <f>MIN(PRODUCT($D42:Y42),1)</f>
        <v>0.41693502129287002</v>
      </c>
      <c r="Z162" s="161">
        <f>MIN(PRODUCT($D42:Z42),1)</f>
        <v>0.40234229554761958</v>
      </c>
      <c r="AA162" s="161">
        <f>MIN(PRODUCT($D42:AA42),1)</f>
        <v>0.38826031520345289</v>
      </c>
      <c r="AB162" s="161">
        <f>MIN(PRODUCT($D42:AB42),1)</f>
        <v>0.37467120417133204</v>
      </c>
      <c r="AC162" s="161">
        <f>MIN(PRODUCT($D42:AC42),1)</f>
        <v>0.36155771202533543</v>
      </c>
      <c r="AD162" s="161">
        <f>MIN(PRODUCT($D42:AD42),1)</f>
        <v>0.3489031921044487</v>
      </c>
      <c r="AE162" s="161">
        <f>MIN(PRODUCT($D42:AE42),1)</f>
        <v>0.336691580380793</v>
      </c>
      <c r="AF162" s="161">
        <f>MIN(PRODUCT($D42:AF42),1)</f>
        <v>0.32490737506746525</v>
      </c>
      <c r="AG162" s="161">
        <f>MIN(PRODUCT($D42:AG42),1)</f>
        <v>0.31353561694010396</v>
      </c>
      <c r="AH162" s="161">
        <f>MIN(PRODUCT($D42:AH42),1)</f>
        <v>0.30256187034720033</v>
      </c>
      <c r="AI162" s="161">
        <f>MIN(PRODUCT($D42:AI42),1)</f>
        <v>0.29197220488504833</v>
      </c>
      <c r="AJ162" s="161">
        <f>MIN(PRODUCT($D42:AJ42),1)</f>
        <v>0.2817531777140716</v>
      </c>
      <c r="AK162" s="161">
        <f>MIN(PRODUCT($D42:AK42),1)</f>
        <v>0.27189181649407906</v>
      </c>
      <c r="AL162" s="161">
        <f>MIN(PRODUCT($D42:AL42),1)</f>
        <v>0.2623756029167863</v>
      </c>
      <c r="AM162" s="161">
        <f>MIN(PRODUCT($D42:AM42),1)</f>
        <v>0.25319245681469876</v>
      </c>
      <c r="AN162" s="161">
        <f>MIN(PRODUCT($D42:AN42),1)</f>
        <v>0.24433072082618429</v>
      </c>
      <c r="AO162" s="161">
        <f>MIN(PRODUCT($D42:AO42),1)</f>
        <v>0.23577914559726784</v>
      </c>
      <c r="AP162" s="161">
        <f>MIN(PRODUCT($D42:AP42),1)</f>
        <v>0.22752687550136347</v>
      </c>
      <c r="AQ162" s="161">
        <f>MIN(PRODUCT($D42:AQ42),1)</f>
        <v>0.21956343485881574</v>
      </c>
      <c r="AR162" s="161">
        <f>MIN(PRODUCT($D42:AR42),1)</f>
        <v>0.21187871463875718</v>
      </c>
      <c r="AS162" s="161">
        <f>MIN(PRODUCT($D42:AS42),1)</f>
        <v>0.20446295962640068</v>
      </c>
      <c r="AT162" s="161">
        <f>MIN(PRODUCT($D42:AT42),1)</f>
        <v>0.19730675603947664</v>
      </c>
      <c r="AU162" s="161">
        <f>MIN(PRODUCT($D42:AU42),1)</f>
        <v>0.19040101957809497</v>
      </c>
      <c r="AV162" s="161">
        <f>MIN(PRODUCT($D42:AV42),1)</f>
        <v>0.18373698389286164</v>
      </c>
      <c r="AW162" s="161">
        <f>MIN(PRODUCT($D42:AW42),1)</f>
        <v>0.17730618945661147</v>
      </c>
      <c r="AX162" s="161">
        <f>MIN(PRODUCT($D42:AX42),1)</f>
        <v>0.17110047282563007</v>
      </c>
      <c r="AY162" s="161">
        <f>MIN(PRODUCT($D42:AY42),1)</f>
        <v>0.165111956276733</v>
      </c>
      <c r="AZ162" s="161">
        <f>MIN(PRODUCT($D42:AZ42),1)</f>
        <v>0.15933303780704733</v>
      </c>
      <c r="BA162" s="161">
        <f>MIN(PRODUCT($D42:BA42),1)</f>
        <v>0.15375638148380066</v>
      </c>
      <c r="BB162" s="161">
        <f>MIN(PRODUCT($D42:BB42),1)</f>
        <v>0.14837490813186763</v>
      </c>
      <c r="BC162" s="161">
        <f>MIN(PRODUCT($D42:BC42),1)</f>
        <v>0.14318178634725226</v>
      </c>
      <c r="BD162" s="161">
        <f>MIN(PRODUCT($D42:BD42),1)</f>
        <v>0.13817042382509842</v>
      </c>
      <c r="BE162" s="161">
        <f>MIN(PRODUCT($D42:BE42),1)</f>
        <v>0.13333445899121998</v>
      </c>
      <c r="BF162" s="161">
        <f>MIN(PRODUCT($D42:BF42),1)</f>
        <v>0.12866775292652727</v>
      </c>
      <c r="BG162" s="161">
        <f>MIN(PRODUCT($D42:BG42),1)</f>
        <v>0.12416438157409881</v>
      </c>
      <c r="BH162" s="161">
        <f>MIN(PRODUCT($D42:BH42),1)</f>
        <v>0.11981862821900535</v>
      </c>
      <c r="BI162" s="161">
        <f>MIN(PRODUCT($D42:BI42),1)</f>
        <v>0.11562497623134016</v>
      </c>
      <c r="BJ162" s="161">
        <f>MIN(PRODUCT($D42:BJ42),1)</f>
        <v>0.11157810206324326</v>
      </c>
      <c r="BK162" s="161">
        <f>MIN(PRODUCT($D42:BK42),1)</f>
        <v>0.10767286849102974</v>
      </c>
      <c r="BL162" s="161">
        <f>MIN(PRODUCT($D42:BL42),1)</f>
        <v>0.10390431809384369</v>
      </c>
      <c r="BM162" s="161">
        <f>MIN(PRODUCT($D42:BM42),1)</f>
        <v>0.10026766696055917</v>
      </c>
      <c r="BN162" s="161">
        <f>MIN(PRODUCT($D42:BN42),1)</f>
        <v>9.6758298616939589E-2</v>
      </c>
      <c r="BO162" s="161">
        <f>MIN(PRODUCT($D42:BO42),1)</f>
        <v>9.3371758165346694E-2</v>
      </c>
      <c r="BP162" s="161">
        <f>MIN(PRODUCT($D42:BP42),1)</f>
        <v>9.0103746629559556E-2</v>
      </c>
      <c r="BQ162" s="161">
        <f>MIN(PRODUCT($D42:BQ42),1)</f>
        <v>8.6950115497524974E-2</v>
      </c>
      <c r="BR162" s="161">
        <f>MIN(PRODUCT($D42:BR42),1)</f>
        <v>8.39068614551116E-2</v>
      </c>
      <c r="BS162" s="161">
        <f>MIN(PRODUCT($D42:BS42),1)</f>
        <v>8.0970121304182685E-2</v>
      </c>
      <c r="BT162" s="161">
        <f>MIN(PRODUCT($D42:BT42),1)</f>
        <v>7.8136167058536293E-2</v>
      </c>
      <c r="BU162" s="161">
        <f>MIN(PRODUCT($D42:BU42),1)</f>
        <v>7.5401401211487515E-2</v>
      </c>
      <c r="BV162" s="161">
        <f>MIN(PRODUCT($D42:BV42),1)</f>
        <v>7.2762352169085456E-2</v>
      </c>
      <c r="BW162" s="161">
        <f>MIN(PRODUCT($D42:BW42),1)</f>
        <v>7.0215669843167461E-2</v>
      </c>
      <c r="BX162" s="161">
        <f>MIN(PRODUCT($D42:BX42),1)</f>
        <v>6.7758121398656598E-2</v>
      </c>
      <c r="BY162" s="161">
        <f>MIN(PRODUCT($D42:BY42),1)</f>
        <v>6.5386587149703621E-2</v>
      </c>
      <c r="BZ162" s="161">
        <f>MIN(PRODUCT($D42:BZ42),1)</f>
        <v>6.3098056599463992E-2</v>
      </c>
      <c r="CA162" s="161">
        <f>MIN(PRODUCT($D42:CA42),1)</f>
        <v>6.0889624618482747E-2</v>
      </c>
      <c r="CB162" s="161">
        <f>MIN(PRODUCT($D42:CB42),1)</f>
        <v>5.8758487756835849E-2</v>
      </c>
      <c r="CC162" s="161">
        <f>MIN(PRODUCT($D42:CC42),1)</f>
        <v>5.6701940685346591E-2</v>
      </c>
      <c r="CD162" s="161">
        <f>MIN(PRODUCT($D42:CD42),1)</f>
        <v>5.4717372761359462E-2</v>
      </c>
      <c r="CE162" s="161">
        <f>MIN(PRODUCT($D42:CE42),1)</f>
        <v>5.2802264714711881E-2</v>
      </c>
      <c r="CF162" s="161">
        <f>MIN(PRODUCT($D42:CF42),1)</f>
        <v>5.0954185449696966E-2</v>
      </c>
      <c r="CG162" s="161">
        <f>MIN(PRODUCT($D42:CG42),1)</f>
        <v>4.9170788958957573E-2</v>
      </c>
      <c r="CH162" s="161">
        <f>MIN(PRODUCT($D42:CH42),1)</f>
        <v>4.7449811345394055E-2</v>
      </c>
      <c r="CI162" s="161">
        <f>MIN(PRODUCT($D42:CI42),1)</f>
        <v>4.5789067948305263E-2</v>
      </c>
      <c r="CJ162" s="161">
        <f>MIN(PRODUCT($D42:CJ42),1)</f>
        <v>4.4186450570114576E-2</v>
      </c>
      <c r="CK162" s="161">
        <f>MIN(PRODUCT($D42:CK42),1)</f>
        <v>4.2639924800160565E-2</v>
      </c>
      <c r="CL162" s="161">
        <f>MIN(PRODUCT($D42:CL42),1)</f>
        <v>4.1147527432154947E-2</v>
      </c>
      <c r="CM162" s="161">
        <f>MIN(PRODUCT($D42:CM42),1)</f>
        <v>3.9707363972029522E-2</v>
      </c>
      <c r="CN162" s="161">
        <f>MIN(PRODUCT($D42:CN42),1)</f>
        <v>3.8317606233008485E-2</v>
      </c>
      <c r="CO162" s="161">
        <f>MIN(PRODUCT($D42:CO42),1)</f>
        <v>3.6976490014853189E-2</v>
      </c>
      <c r="CP162" s="161">
        <f>MIN(PRODUCT($D42:CP42),1)</f>
        <v>3.5682312864333328E-2</v>
      </c>
      <c r="CQ162" s="161">
        <f>MIN(PRODUCT($D42:CQ42),1)</f>
        <v>3.4433431914081658E-2</v>
      </c>
      <c r="CR162" s="161">
        <f>MIN(PRODUCT($D42:CR42),1)</f>
        <v>3.32282617970888E-2</v>
      </c>
      <c r="CS162" s="161">
        <f>MIN(PRODUCT($D42:CS42),1)</f>
        <v>3.2065272634190692E-2</v>
      </c>
      <c r="CT162" s="161">
        <f>MIN(PRODUCT($D42:CT42),1)</f>
        <v>3.0942988091994018E-2</v>
      </c>
      <c r="CU162" s="161">
        <f>MIN(PRODUCT($D42:CU42),1)</f>
        <v>2.9859983508774227E-2</v>
      </c>
      <c r="CV162" s="161">
        <f>MIN(PRODUCT($D42:CV42),1)</f>
        <v>2.8814884085967128E-2</v>
      </c>
      <c r="CW162" s="161">
        <f>MIN(PRODUCT($D42:CW42),1)</f>
        <v>2.7806363142958278E-2</v>
      </c>
      <c r="CX162" s="161">
        <f>MIN(PRODUCT($D42:CX42),1)</f>
        <v>2.6833140432954736E-2</v>
      </c>
      <c r="CY162" s="161">
        <f>MIN(PRODUCT($D42:CY42),1)</f>
        <v>2.589398051780132E-2</v>
      </c>
      <c r="CZ162" s="161">
        <f>MIN(PRODUCT($D42:CZ42),1)</f>
        <v>2.4987691199678273E-2</v>
      </c>
      <c r="DA162" s="161">
        <f>MIN(PRODUCT($D42:DA42),1)</f>
        <v>2.4113122007689534E-2</v>
      </c>
      <c r="DB162" s="161">
        <f>MIN(PRODUCT($D42:DB42),1)</f>
        <v>2.3269162737420399E-2</v>
      </c>
      <c r="DC162" s="161">
        <f>MIN(PRODUCT($D42:DC42),1)</f>
        <v>2.2454742041610683E-2</v>
      </c>
      <c r="DD162" s="161">
        <f>MIN(PRODUCT($D42:DD42),1)</f>
        <v>0</v>
      </c>
      <c r="DE162" s="161">
        <f>MIN(PRODUCT($D42:DE42),1)</f>
        <v>0</v>
      </c>
      <c r="DF162" s="161">
        <f>MIN(PRODUCT($D42:DF42),1)</f>
        <v>0</v>
      </c>
    </row>
    <row r="163" spans="2:110" ht="14.5" x14ac:dyDescent="0.35">
      <c r="B163" s="149">
        <v>38</v>
      </c>
      <c r="C163" s="161">
        <v>1</v>
      </c>
      <c r="D163" s="161">
        <f>MIN(PRODUCT($D43:D43),1)</f>
        <v>0.96650000000000003</v>
      </c>
      <c r="E163" s="161">
        <f>MIN(PRODUCT($D43:E43),1)</f>
        <v>0.93064285000000002</v>
      </c>
      <c r="F163" s="161">
        <f>MIN(PRODUCT($D43:F43),1)</f>
        <v>0.89332407171499995</v>
      </c>
      <c r="G163" s="161">
        <f>MIN(PRODUCT($D43:G43),1)</f>
        <v>0.85571512829579843</v>
      </c>
      <c r="H163" s="161">
        <f>MIN(PRODUCT($D43:H43),1)</f>
        <v>0.81883380626624946</v>
      </c>
      <c r="I163" s="161">
        <f>MIN(PRODUCT($D43:I43),1)</f>
        <v>0.78337830245492091</v>
      </c>
      <c r="J163" s="161">
        <f>MIN(PRODUCT($D43:J43),1)</f>
        <v>0.74953635978886834</v>
      </c>
      <c r="K163" s="161">
        <f>MIN(PRODUCT($D43:K43),1)</f>
        <v>0.71738124995392583</v>
      </c>
      <c r="L163" s="161">
        <f>MIN(PRODUCT($D43:L43),1)</f>
        <v>0.68725123745586092</v>
      </c>
      <c r="M163" s="161">
        <f>MIN(PRODUCT($D43:M43),1)</f>
        <v>0.65907393672017056</v>
      </c>
      <c r="N163" s="161">
        <f>MIN(PRODUCT($D43:N43),1)</f>
        <v>0.63277688664503573</v>
      </c>
      <c r="O163" s="161">
        <f>MIN(PRODUCT($D43:O43),1)</f>
        <v>0.60822514344320833</v>
      </c>
      <c r="P163" s="161">
        <f>MIN(PRODUCT($D43:P43),1)</f>
        <v>0.5852950555353994</v>
      </c>
      <c r="Q163" s="161">
        <f>MIN(PRODUCT($D43:Q43),1)</f>
        <v>0.56358060897503603</v>
      </c>
      <c r="R163" s="161">
        <f>MIN(PRODUCT($D43:R43),1)</f>
        <v>0.54385528766090974</v>
      </c>
      <c r="S163" s="161">
        <f>MIN(PRODUCT($D43:S43),1)</f>
        <v>0.52482035259277793</v>
      </c>
      <c r="T163" s="161">
        <f>MIN(PRODUCT($D43:T43),1)</f>
        <v>0.50645164025203071</v>
      </c>
      <c r="U163" s="161">
        <f>MIN(PRODUCT($D43:U43),1)</f>
        <v>0.48872583284320964</v>
      </c>
      <c r="V163" s="161">
        <f>MIN(PRODUCT($D43:V43),1)</f>
        <v>0.4716204286936973</v>
      </c>
      <c r="W163" s="161">
        <f>MIN(PRODUCT($D43:W43),1)</f>
        <v>0.45511371368941789</v>
      </c>
      <c r="X163" s="161">
        <f>MIN(PRODUCT($D43:X43),1)</f>
        <v>0.43918473371028827</v>
      </c>
      <c r="Y163" s="161">
        <f>MIN(PRODUCT($D43:Y43),1)</f>
        <v>0.42381326803042818</v>
      </c>
      <c r="Z163" s="161">
        <f>MIN(PRODUCT($D43:Z43),1)</f>
        <v>0.4089798036493632</v>
      </c>
      <c r="AA163" s="161">
        <f>MIN(PRODUCT($D43:AA43),1)</f>
        <v>0.39466551052163545</v>
      </c>
      <c r="AB163" s="161">
        <f>MIN(PRODUCT($D43:AB43),1)</f>
        <v>0.38085221765337818</v>
      </c>
      <c r="AC163" s="161">
        <f>MIN(PRODUCT($D43:AC43),1)</f>
        <v>0.3675223900355099</v>
      </c>
      <c r="AD163" s="161">
        <f>MIN(PRODUCT($D43:AD43),1)</f>
        <v>0.35465910638426706</v>
      </c>
      <c r="AE163" s="161">
        <f>MIN(PRODUCT($D43:AE43),1)</f>
        <v>0.34224603766081768</v>
      </c>
      <c r="AF163" s="161">
        <f>MIN(PRODUCT($D43:AF43),1)</f>
        <v>0.33026742634268907</v>
      </c>
      <c r="AG163" s="161">
        <f>MIN(PRODUCT($D43:AG43),1)</f>
        <v>0.31870806642069494</v>
      </c>
      <c r="AH163" s="161">
        <f>MIN(PRODUCT($D43:AH43),1)</f>
        <v>0.3075532840959706</v>
      </c>
      <c r="AI163" s="161">
        <f>MIN(PRODUCT($D43:AI43),1)</f>
        <v>0.29678891915261163</v>
      </c>
      <c r="AJ163" s="161">
        <f>MIN(PRODUCT($D43:AJ43),1)</f>
        <v>0.28640130698227023</v>
      </c>
      <c r="AK163" s="161">
        <f>MIN(PRODUCT($D43:AK43),1)</f>
        <v>0.27637726123789075</v>
      </c>
      <c r="AL163" s="161">
        <f>MIN(PRODUCT($D43:AL43),1)</f>
        <v>0.26670405709456457</v>
      </c>
      <c r="AM163" s="161">
        <f>MIN(PRODUCT($D43:AM43),1)</f>
        <v>0.25736941509625483</v>
      </c>
      <c r="AN163" s="161">
        <f>MIN(PRODUCT($D43:AN43),1)</f>
        <v>0.2483614855678859</v>
      </c>
      <c r="AO163" s="161">
        <f>MIN(PRODUCT($D43:AO43),1)</f>
        <v>0.23966883357300989</v>
      </c>
      <c r="AP163" s="161">
        <f>MIN(PRODUCT($D43:AP43),1)</f>
        <v>0.23128042439795454</v>
      </c>
      <c r="AQ163" s="161">
        <f>MIN(PRODUCT($D43:AQ43),1)</f>
        <v>0.22318560954402614</v>
      </c>
      <c r="AR163" s="161">
        <f>MIN(PRODUCT($D43:AR43),1)</f>
        <v>0.2153741132099852</v>
      </c>
      <c r="AS163" s="161">
        <f>MIN(PRODUCT($D43:AS43),1)</f>
        <v>0.2078360192476357</v>
      </c>
      <c r="AT163" s="161">
        <f>MIN(PRODUCT($D43:AT43),1)</f>
        <v>0.20056175857396843</v>
      </c>
      <c r="AU163" s="161">
        <f>MIN(PRODUCT($D43:AU43),1)</f>
        <v>0.19354209702387953</v>
      </c>
      <c r="AV163" s="161">
        <f>MIN(PRODUCT($D43:AV43),1)</f>
        <v>0.18676812362804374</v>
      </c>
      <c r="AW163" s="161">
        <f>MIN(PRODUCT($D43:AW43),1)</f>
        <v>0.18023123930106219</v>
      </c>
      <c r="AX163" s="161">
        <f>MIN(PRODUCT($D43:AX43),1)</f>
        <v>0.17392314592552502</v>
      </c>
      <c r="AY163" s="161">
        <f>MIN(PRODUCT($D43:AY43),1)</f>
        <v>0.16783583581813163</v>
      </c>
      <c r="AZ163" s="161">
        <f>MIN(PRODUCT($D43:AZ43),1)</f>
        <v>0.16196158156449703</v>
      </c>
      <c r="BA163" s="161">
        <f>MIN(PRODUCT($D43:BA43),1)</f>
        <v>0.15629292620973961</v>
      </c>
      <c r="BB163" s="161">
        <f>MIN(PRODUCT($D43:BB43),1)</f>
        <v>0.15082267379239872</v>
      </c>
      <c r="BC163" s="161">
        <f>MIN(PRODUCT($D43:BC43),1)</f>
        <v>0.14554388020966477</v>
      </c>
      <c r="BD163" s="161">
        <f>MIN(PRODUCT($D43:BD43),1)</f>
        <v>0.1404498444023265</v>
      </c>
      <c r="BE163" s="161">
        <f>MIN(PRODUCT($D43:BE43),1)</f>
        <v>0.13553409984824508</v>
      </c>
      <c r="BF163" s="161">
        <f>MIN(PRODUCT($D43:BF43),1)</f>
        <v>0.13079040635355649</v>
      </c>
      <c r="BG163" s="161">
        <f>MIN(PRODUCT($D43:BG43),1)</f>
        <v>0.126212742131182</v>
      </c>
      <c r="BH163" s="161">
        <f>MIN(PRODUCT($D43:BH43),1)</f>
        <v>0.12179529615659063</v>
      </c>
      <c r="BI163" s="161">
        <f>MIN(PRODUCT($D43:BI43),1)</f>
        <v>0.11753246079110995</v>
      </c>
      <c r="BJ163" s="161">
        <f>MIN(PRODUCT($D43:BJ43),1)</f>
        <v>0.1134188246634211</v>
      </c>
      <c r="BK163" s="161">
        <f>MIN(PRODUCT($D43:BK43),1)</f>
        <v>0.10944916580020135</v>
      </c>
      <c r="BL163" s="161">
        <f>MIN(PRODUCT($D43:BL43),1)</f>
        <v>0.10561844499719431</v>
      </c>
      <c r="BM163" s="161">
        <f>MIN(PRODUCT($D43:BM43),1)</f>
        <v>0.1019217994222925</v>
      </c>
      <c r="BN163" s="161">
        <f>MIN(PRODUCT($D43:BN43),1)</f>
        <v>9.8354536442512255E-2</v>
      </c>
      <c r="BO163" s="161">
        <f>MIN(PRODUCT($D43:BO43),1)</f>
        <v>9.4912127667024324E-2</v>
      </c>
      <c r="BP163" s="161">
        <f>MIN(PRODUCT($D43:BP43),1)</f>
        <v>9.1590203198678471E-2</v>
      </c>
      <c r="BQ163" s="161">
        <f>MIN(PRODUCT($D43:BQ43),1)</f>
        <v>8.8384546086724719E-2</v>
      </c>
      <c r="BR163" s="161">
        <f>MIN(PRODUCT($D43:BR43),1)</f>
        <v>8.5291086973689353E-2</v>
      </c>
      <c r="BS163" s="161">
        <f>MIN(PRODUCT($D43:BS43),1)</f>
        <v>8.2305898929610224E-2</v>
      </c>
      <c r="BT163" s="161">
        <f>MIN(PRODUCT($D43:BT43),1)</f>
        <v>7.9425192467073857E-2</v>
      </c>
      <c r="BU163" s="161">
        <f>MIN(PRODUCT($D43:BU43),1)</f>
        <v>7.6645310730726265E-2</v>
      </c>
      <c r="BV163" s="161">
        <f>MIN(PRODUCT($D43:BV43),1)</f>
        <v>7.3962724855150846E-2</v>
      </c>
      <c r="BW163" s="161">
        <f>MIN(PRODUCT($D43:BW43),1)</f>
        <v>7.1374029485220564E-2</v>
      </c>
      <c r="BX163" s="161">
        <f>MIN(PRODUCT($D43:BX43),1)</f>
        <v>6.8875938453237848E-2</v>
      </c>
      <c r="BY163" s="161">
        <f>MIN(PRODUCT($D43:BY43),1)</f>
        <v>6.6465280607374527E-2</v>
      </c>
      <c r="BZ163" s="161">
        <f>MIN(PRODUCT($D43:BZ43),1)</f>
        <v>6.4138995786116412E-2</v>
      </c>
      <c r="CA163" s="161">
        <f>MIN(PRODUCT($D43:CA43),1)</f>
        <v>6.1894130933602333E-2</v>
      </c>
      <c r="CB163" s="161">
        <f>MIN(PRODUCT($D43:CB43),1)</f>
        <v>5.9727836350926253E-2</v>
      </c>
      <c r="CC163" s="161">
        <f>MIN(PRODUCT($D43:CC43),1)</f>
        <v>5.7637362078643832E-2</v>
      </c>
      <c r="CD163" s="161">
        <f>MIN(PRODUCT($D43:CD43),1)</f>
        <v>5.5620054405891295E-2</v>
      </c>
      <c r="CE163" s="161">
        <f>MIN(PRODUCT($D43:CE43),1)</f>
        <v>5.3673352501685097E-2</v>
      </c>
      <c r="CF163" s="161">
        <f>MIN(PRODUCT($D43:CF43),1)</f>
        <v>5.1794785164126118E-2</v>
      </c>
      <c r="CG163" s="161">
        <f>MIN(PRODUCT($D43:CG43),1)</f>
        <v>4.9981967683381701E-2</v>
      </c>
      <c r="CH163" s="161">
        <f>MIN(PRODUCT($D43:CH43),1)</f>
        <v>4.8232598814463339E-2</v>
      </c>
      <c r="CI163" s="161">
        <f>MIN(PRODUCT($D43:CI43),1)</f>
        <v>4.6544457855957122E-2</v>
      </c>
      <c r="CJ163" s="161">
        <f>MIN(PRODUCT($D43:CJ43),1)</f>
        <v>4.4915401830998625E-2</v>
      </c>
      <c r="CK163" s="161">
        <f>MIN(PRODUCT($D43:CK43),1)</f>
        <v>4.3343362766913675E-2</v>
      </c>
      <c r="CL163" s="161">
        <f>MIN(PRODUCT($D43:CL43),1)</f>
        <v>4.1826345070071692E-2</v>
      </c>
      <c r="CM163" s="161">
        <f>MIN(PRODUCT($D43:CM43),1)</f>
        <v>4.0362422992619183E-2</v>
      </c>
      <c r="CN163" s="161">
        <f>MIN(PRODUCT($D43:CN43),1)</f>
        <v>3.894973818787751E-2</v>
      </c>
      <c r="CO163" s="161">
        <f>MIN(PRODUCT($D43:CO43),1)</f>
        <v>3.7586497351301797E-2</v>
      </c>
      <c r="CP163" s="161">
        <f>MIN(PRODUCT($D43:CP43),1)</f>
        <v>3.6270969944006234E-2</v>
      </c>
      <c r="CQ163" s="161">
        <f>MIN(PRODUCT($D43:CQ43),1)</f>
        <v>3.5001485995966017E-2</v>
      </c>
      <c r="CR163" s="161">
        <f>MIN(PRODUCT($D43:CR43),1)</f>
        <v>3.3776433986107204E-2</v>
      </c>
      <c r="CS163" s="161">
        <f>MIN(PRODUCT($D43:CS43),1)</f>
        <v>3.2594258796593452E-2</v>
      </c>
      <c r="CT163" s="161">
        <f>MIN(PRODUCT($D43:CT43),1)</f>
        <v>3.1453459738712677E-2</v>
      </c>
      <c r="CU163" s="161">
        <f>MIN(PRODUCT($D43:CU43),1)</f>
        <v>3.0352588647857733E-2</v>
      </c>
      <c r="CV163" s="161">
        <f>MIN(PRODUCT($D43:CV43),1)</f>
        <v>2.929024804518271E-2</v>
      </c>
      <c r="CW163" s="161">
        <f>MIN(PRODUCT($D43:CW43),1)</f>
        <v>2.8265089363601312E-2</v>
      </c>
      <c r="CX163" s="161">
        <f>MIN(PRODUCT($D43:CX43),1)</f>
        <v>2.7275811235875264E-2</v>
      </c>
      <c r="CY163" s="161">
        <f>MIN(PRODUCT($D43:CY43),1)</f>
        <v>2.6321157842619628E-2</v>
      </c>
      <c r="CZ163" s="161">
        <f>MIN(PRODUCT($D43:CZ43),1)</f>
        <v>2.5399917318127942E-2</v>
      </c>
      <c r="DA163" s="161">
        <f>MIN(PRODUCT($D43:DA43),1)</f>
        <v>2.4510920211993463E-2</v>
      </c>
      <c r="DB163" s="161">
        <f>MIN(PRODUCT($D43:DB43),1)</f>
        <v>2.365303800457369E-2</v>
      </c>
      <c r="DC163" s="161">
        <f>MIN(PRODUCT($D43:DC43),1)</f>
        <v>2.2825181674413612E-2</v>
      </c>
      <c r="DD163" s="161">
        <f>MIN(PRODUCT($D43:DD43),1)</f>
        <v>0</v>
      </c>
      <c r="DE163" s="161">
        <f>MIN(PRODUCT($D43:DE43),1)</f>
        <v>0</v>
      </c>
      <c r="DF163" s="161">
        <f>MIN(PRODUCT($D43:DF43),1)</f>
        <v>0</v>
      </c>
    </row>
    <row r="164" spans="2:110" ht="14.5" x14ac:dyDescent="0.35">
      <c r="B164" s="149">
        <v>39</v>
      </c>
      <c r="C164" s="161">
        <v>1</v>
      </c>
      <c r="D164" s="161">
        <f>MIN(PRODUCT($D44:D44),1)</f>
        <v>0.96960000000000002</v>
      </c>
      <c r="E164" s="161">
        <f>MIN(PRODUCT($D44:E44),1)</f>
        <v>0.9361488</v>
      </c>
      <c r="F164" s="161">
        <f>MIN(PRODUCT($D44:F44),1)</f>
        <v>0.90066876048</v>
      </c>
      <c r="G164" s="161">
        <f>MIN(PRODUCT($D44:G44),1)</f>
        <v>0.86437180943265601</v>
      </c>
      <c r="H164" s="161">
        <f>MIN(PRODUCT($D44:H44),1)</f>
        <v>0.82841394216025754</v>
      </c>
      <c r="I164" s="161">
        <f>MIN(PRODUCT($D44:I44),1)</f>
        <v>0.79362055658952668</v>
      </c>
      <c r="J164" s="161">
        <f>MIN(PRODUCT($D44:J44),1)</f>
        <v>0.76020913115710764</v>
      </c>
      <c r="K164" s="161">
        <f>MIN(PRODUCT($D44:K44),1)</f>
        <v>0.72835636856162478</v>
      </c>
      <c r="L164" s="161">
        <f>MIN(PRODUCT($D44:L44),1)</f>
        <v>0.69812957926631736</v>
      </c>
      <c r="M164" s="161">
        <f>MIN(PRODUCT($D44:M44),1)</f>
        <v>0.66978551834810485</v>
      </c>
      <c r="N164" s="161">
        <f>MIN(PRODUCT($D44:N44),1)</f>
        <v>0.64326201182151987</v>
      </c>
      <c r="O164" s="161">
        <f>MIN(PRODUCT($D44:O44),1)</f>
        <v>0.61843209816520928</v>
      </c>
      <c r="P164" s="161">
        <f>MIN(PRODUCT($D44:P44),1)</f>
        <v>0.59511720806438095</v>
      </c>
      <c r="Q164" s="161">
        <f>MIN(PRODUCT($D44:Q44),1)</f>
        <v>0.57303835964519245</v>
      </c>
      <c r="R164" s="161">
        <f>MIN(PRODUCT($D44:R44),1)</f>
        <v>0.55298201705761074</v>
      </c>
      <c r="S164" s="161">
        <f>MIN(PRODUCT($D44:S44),1)</f>
        <v>0.53362764646059435</v>
      </c>
      <c r="T164" s="161">
        <f>MIN(PRODUCT($D44:T44),1)</f>
        <v>0.51495067883447354</v>
      </c>
      <c r="U164" s="161">
        <f>MIN(PRODUCT($D44:U44),1)</f>
        <v>0.49692740507526695</v>
      </c>
      <c r="V164" s="161">
        <f>MIN(PRODUCT($D44:V44),1)</f>
        <v>0.47953494589763257</v>
      </c>
      <c r="W164" s="161">
        <f>MIN(PRODUCT($D44:W44),1)</f>
        <v>0.46275122279121539</v>
      </c>
      <c r="X164" s="161">
        <f>MIN(PRODUCT($D44:X44),1)</f>
        <v>0.44655492999352281</v>
      </c>
      <c r="Y164" s="161">
        <f>MIN(PRODUCT($D44:Y44),1)</f>
        <v>0.43092550744374952</v>
      </c>
      <c r="Z164" s="161">
        <f>MIN(PRODUCT($D44:Z44),1)</f>
        <v>0.41584311468321827</v>
      </c>
      <c r="AA164" s="161">
        <f>MIN(PRODUCT($D44:AA44),1)</f>
        <v>0.40128860566930563</v>
      </c>
      <c r="AB164" s="161">
        <f>MIN(PRODUCT($D44:AB44),1)</f>
        <v>0.38724350447087991</v>
      </c>
      <c r="AC164" s="161">
        <f>MIN(PRODUCT($D44:AC44),1)</f>
        <v>0.37368998181439911</v>
      </c>
      <c r="AD164" s="161">
        <f>MIN(PRODUCT($D44:AD44),1)</f>
        <v>0.36061083245089515</v>
      </c>
      <c r="AE164" s="161">
        <f>MIN(PRODUCT($D44:AE44),1)</f>
        <v>0.34798945331511383</v>
      </c>
      <c r="AF164" s="161">
        <f>MIN(PRODUCT($D44:AF44),1)</f>
        <v>0.33580982244908486</v>
      </c>
      <c r="AG164" s="161">
        <f>MIN(PRODUCT($D44:AG44),1)</f>
        <v>0.3240564786633669</v>
      </c>
      <c r="AH164" s="161">
        <f>MIN(PRODUCT($D44:AH44),1)</f>
        <v>0.31271450191014905</v>
      </c>
      <c r="AI164" s="161">
        <f>MIN(PRODUCT($D44:AI44),1)</f>
        <v>0.30176949434329381</v>
      </c>
      <c r="AJ164" s="161">
        <f>MIN(PRODUCT($D44:AJ44),1)</f>
        <v>0.29120756204127851</v>
      </c>
      <c r="AK164" s="161">
        <f>MIN(PRODUCT($D44:AK44),1)</f>
        <v>0.28101529736983377</v>
      </c>
      <c r="AL164" s="161">
        <f>MIN(PRODUCT($D44:AL44),1)</f>
        <v>0.27117976196188959</v>
      </c>
      <c r="AM164" s="161">
        <f>MIN(PRODUCT($D44:AM44),1)</f>
        <v>0.26168847029322345</v>
      </c>
      <c r="AN164" s="161">
        <f>MIN(PRODUCT($D44:AN44),1)</f>
        <v>0.25252937383296065</v>
      </c>
      <c r="AO164" s="161">
        <f>MIN(PRODUCT($D44:AO44),1)</f>
        <v>0.24369084574880701</v>
      </c>
      <c r="AP164" s="161">
        <f>MIN(PRODUCT($D44:AP44),1)</f>
        <v>0.23516166614759876</v>
      </c>
      <c r="AQ164" s="161">
        <f>MIN(PRODUCT($D44:AQ44),1)</f>
        <v>0.22693100783243281</v>
      </c>
      <c r="AR164" s="161">
        <f>MIN(PRODUCT($D44:AR44),1)</f>
        <v>0.21898842255829765</v>
      </c>
      <c r="AS164" s="161">
        <f>MIN(PRODUCT($D44:AS44),1)</f>
        <v>0.21132382776875722</v>
      </c>
      <c r="AT164" s="161">
        <f>MIN(PRODUCT($D44:AT44),1)</f>
        <v>0.20392749379685071</v>
      </c>
      <c r="AU164" s="161">
        <f>MIN(PRODUCT($D44:AU44),1)</f>
        <v>0.19679003151396093</v>
      </c>
      <c r="AV164" s="161">
        <f>MIN(PRODUCT($D44:AV44),1)</f>
        <v>0.18990238041097229</v>
      </c>
      <c r="AW164" s="161">
        <f>MIN(PRODUCT($D44:AW44),1)</f>
        <v>0.18325579709658826</v>
      </c>
      <c r="AX164" s="161">
        <f>MIN(PRODUCT($D44:AX44),1)</f>
        <v>0.17684184419820767</v>
      </c>
      <c r="AY164" s="161">
        <f>MIN(PRODUCT($D44:AY44),1)</f>
        <v>0.17065237965127039</v>
      </c>
      <c r="AZ164" s="161">
        <f>MIN(PRODUCT($D44:AZ44),1)</f>
        <v>0.16467954636347593</v>
      </c>
      <c r="BA164" s="161">
        <f>MIN(PRODUCT($D44:BA44),1)</f>
        <v>0.15891576224075427</v>
      </c>
      <c r="BB164" s="161">
        <f>MIN(PRODUCT($D44:BB44),1)</f>
        <v>0.15335371056232786</v>
      </c>
      <c r="BC164" s="161">
        <f>MIN(PRODUCT($D44:BC44),1)</f>
        <v>0.14798633069264638</v>
      </c>
      <c r="BD164" s="161">
        <f>MIN(PRODUCT($D44:BD44),1)</f>
        <v>0.14280680911840377</v>
      </c>
      <c r="BE164" s="161">
        <f>MIN(PRODUCT($D44:BE44),1)</f>
        <v>0.13780857079925962</v>
      </c>
      <c r="BF164" s="161">
        <f>MIN(PRODUCT($D44:BF44),1)</f>
        <v>0.13298527082128553</v>
      </c>
      <c r="BG164" s="161">
        <f>MIN(PRODUCT($D44:BG44),1)</f>
        <v>0.12833078634254053</v>
      </c>
      <c r="BH164" s="161">
        <f>MIN(PRODUCT($D44:BH44),1)</f>
        <v>0.12383920882055161</v>
      </c>
      <c r="BI164" s="161">
        <f>MIN(PRODUCT($D44:BI44),1)</f>
        <v>0.1195048365118323</v>
      </c>
      <c r="BJ164" s="161">
        <f>MIN(PRODUCT($D44:BJ44),1)</f>
        <v>0.11532216723391817</v>
      </c>
      <c r="BK164" s="161">
        <f>MIN(PRODUCT($D44:BK44),1)</f>
        <v>0.11128589138073103</v>
      </c>
      <c r="BL164" s="161">
        <f>MIN(PRODUCT($D44:BL44),1)</f>
        <v>0.10739088518240544</v>
      </c>
      <c r="BM164" s="161">
        <f>MIN(PRODUCT($D44:BM44),1)</f>
        <v>0.10363220420102125</v>
      </c>
      <c r="BN164" s="161">
        <f>MIN(PRODUCT($D44:BN44),1)</f>
        <v>0.10000507705398549</v>
      </c>
      <c r="BO164" s="161">
        <f>MIN(PRODUCT($D44:BO44),1)</f>
        <v>9.6504899357095997E-2</v>
      </c>
      <c r="BP164" s="161">
        <f>MIN(PRODUCT($D44:BP44),1)</f>
        <v>9.3127227879597638E-2</v>
      </c>
      <c r="BQ164" s="161">
        <f>MIN(PRODUCT($D44:BQ44),1)</f>
        <v>8.9867774903811717E-2</v>
      </c>
      <c r="BR164" s="161">
        <f>MIN(PRODUCT($D44:BR44),1)</f>
        <v>8.6722402782178298E-2</v>
      </c>
      <c r="BS164" s="161">
        <f>MIN(PRODUCT($D44:BS44),1)</f>
        <v>8.3687118684802053E-2</v>
      </c>
      <c r="BT164" s="161">
        <f>MIN(PRODUCT($D44:BT44),1)</f>
        <v>8.0758069530833976E-2</v>
      </c>
      <c r="BU164" s="161">
        <f>MIN(PRODUCT($D44:BU44),1)</f>
        <v>7.7931537097254783E-2</v>
      </c>
      <c r="BV164" s="161">
        <f>MIN(PRODUCT($D44:BV44),1)</f>
        <v>7.5203933298850861E-2</v>
      </c>
      <c r="BW164" s="161">
        <f>MIN(PRODUCT($D44:BW44),1)</f>
        <v>7.2571795633391084E-2</v>
      </c>
      <c r="BX164" s="161">
        <f>MIN(PRODUCT($D44:BX44),1)</f>
        <v>7.0031782786222393E-2</v>
      </c>
      <c r="BY164" s="161">
        <f>MIN(PRODUCT($D44:BY44),1)</f>
        <v>6.7580670388704606E-2</v>
      </c>
      <c r="BZ164" s="161">
        <f>MIN(PRODUCT($D44:BZ44),1)</f>
        <v>6.5215346925099948E-2</v>
      </c>
      <c r="CA164" s="161">
        <f>MIN(PRODUCT($D44:CA44),1)</f>
        <v>6.2932809782721449E-2</v>
      </c>
      <c r="CB164" s="161">
        <f>MIN(PRODUCT($D44:CB44),1)</f>
        <v>6.0730161440326197E-2</v>
      </c>
      <c r="CC164" s="161">
        <f>MIN(PRODUCT($D44:CC44),1)</f>
        <v>5.8604605789914777E-2</v>
      </c>
      <c r="CD164" s="161">
        <f>MIN(PRODUCT($D44:CD44),1)</f>
        <v>5.6553444587267757E-2</v>
      </c>
      <c r="CE164" s="161">
        <f>MIN(PRODUCT($D44:CE44),1)</f>
        <v>5.4574074026713382E-2</v>
      </c>
      <c r="CF164" s="161">
        <f>MIN(PRODUCT($D44:CF44),1)</f>
        <v>5.2663981435778412E-2</v>
      </c>
      <c r="CG164" s="161">
        <f>MIN(PRODUCT($D44:CG44),1)</f>
        <v>5.0820742085526165E-2</v>
      </c>
      <c r="CH164" s="161">
        <f>MIN(PRODUCT($D44:CH44),1)</f>
        <v>4.9042016112532748E-2</v>
      </c>
      <c r="CI164" s="161">
        <f>MIN(PRODUCT($D44:CI44),1)</f>
        <v>4.7325545548594097E-2</v>
      </c>
      <c r="CJ164" s="161">
        <f>MIN(PRODUCT($D44:CJ44),1)</f>
        <v>4.5669151454393306E-2</v>
      </c>
      <c r="CK164" s="161">
        <f>MIN(PRODUCT($D44:CK44),1)</f>
        <v>4.4070731153489535E-2</v>
      </c>
      <c r="CL164" s="161">
        <f>MIN(PRODUCT($D44:CL44),1)</f>
        <v>4.2528255563117401E-2</v>
      </c>
      <c r="CM164" s="161">
        <f>MIN(PRODUCT($D44:CM44),1)</f>
        <v>4.1039766618408288E-2</v>
      </c>
      <c r="CN164" s="161">
        <f>MIN(PRODUCT($D44:CN44),1)</f>
        <v>3.9603374786763998E-2</v>
      </c>
      <c r="CO164" s="161">
        <f>MIN(PRODUCT($D44:CO44),1)</f>
        <v>3.8217256669227255E-2</v>
      </c>
      <c r="CP164" s="161">
        <f>MIN(PRODUCT($D44:CP44),1)</f>
        <v>3.6879652685804301E-2</v>
      </c>
      <c r="CQ164" s="161">
        <f>MIN(PRODUCT($D44:CQ44),1)</f>
        <v>3.5588864841801147E-2</v>
      </c>
      <c r="CR164" s="161">
        <f>MIN(PRODUCT($D44:CR44),1)</f>
        <v>3.4343254572338104E-2</v>
      </c>
      <c r="CS164" s="161">
        <f>MIN(PRODUCT($D44:CS44),1)</f>
        <v>3.3141240662306268E-2</v>
      </c>
      <c r="CT164" s="161">
        <f>MIN(PRODUCT($D44:CT44),1)</f>
        <v>3.1981297239125545E-2</v>
      </c>
      <c r="CU164" s="161">
        <f>MIN(PRODUCT($D44:CU44),1)</f>
        <v>3.086195183575615E-2</v>
      </c>
      <c r="CV164" s="161">
        <f>MIN(PRODUCT($D44:CV44),1)</f>
        <v>2.9781783521504686E-2</v>
      </c>
      <c r="CW164" s="161">
        <f>MIN(PRODUCT($D44:CW44),1)</f>
        <v>2.8739421098252022E-2</v>
      </c>
      <c r="CX164" s="161">
        <f>MIN(PRODUCT($D44:CX44),1)</f>
        <v>2.7733541359813201E-2</v>
      </c>
      <c r="CY164" s="161">
        <f>MIN(PRODUCT($D44:CY44),1)</f>
        <v>2.6762867412219737E-2</v>
      </c>
      <c r="CZ164" s="161">
        <f>MIN(PRODUCT($D44:CZ44),1)</f>
        <v>2.5826167052792046E-2</v>
      </c>
      <c r="DA164" s="161">
        <f>MIN(PRODUCT($D44:DA44),1)</f>
        <v>2.4922251205944324E-2</v>
      </c>
      <c r="DB164" s="161">
        <f>MIN(PRODUCT($D44:DB44),1)</f>
        <v>2.404997241373627E-2</v>
      </c>
      <c r="DC164" s="161">
        <f>MIN(PRODUCT($D44:DC44),1)</f>
        <v>2.3208223379255499E-2</v>
      </c>
      <c r="DD164" s="161">
        <f>MIN(PRODUCT($D44:DD44),1)</f>
        <v>0</v>
      </c>
      <c r="DE164" s="161">
        <f>MIN(PRODUCT($D44:DE44),1)</f>
        <v>0</v>
      </c>
      <c r="DF164" s="161">
        <f>MIN(PRODUCT($D44:DF44),1)</f>
        <v>0</v>
      </c>
    </row>
    <row r="165" spans="2:110" ht="14.5" x14ac:dyDescent="0.35">
      <c r="B165" s="149">
        <v>40</v>
      </c>
      <c r="C165" s="161">
        <v>1</v>
      </c>
      <c r="D165" s="161">
        <f>MIN(PRODUCT($D45:D45),1)</f>
        <v>0.97270000000000001</v>
      </c>
      <c r="E165" s="161">
        <f>MIN(PRODUCT($D45:E45),1)</f>
        <v>0.94167086999999994</v>
      </c>
      <c r="F165" s="161">
        <f>MIN(PRODUCT($D45:F45),1)</f>
        <v>0.90805321994099997</v>
      </c>
      <c r="G165" s="161">
        <f>MIN(PRODUCT($D45:G45),1)</f>
        <v>0.87309317097327144</v>
      </c>
      <c r="H165" s="161">
        <f>MIN(PRODUCT($D45:H45),1)</f>
        <v>0.83816944413434058</v>
      </c>
      <c r="I165" s="161">
        <f>MIN(PRODUCT($D45:I45),1)</f>
        <v>0.80413976470248638</v>
      </c>
      <c r="J165" s="161">
        <f>MIN(PRODUCT($D45:J45),1)</f>
        <v>0.77125044832615464</v>
      </c>
      <c r="K165" s="161">
        <f>MIN(PRODUCT($D45:K45),1)</f>
        <v>0.73970630498961487</v>
      </c>
      <c r="L165" s="161">
        <f>MIN(PRODUCT($D45:L45),1)</f>
        <v>0.70967422900703658</v>
      </c>
      <c r="M165" s="161">
        <f>MIN(PRODUCT($D45:M45),1)</f>
        <v>0.68114532500095371</v>
      </c>
      <c r="N165" s="161">
        <f>MIN(PRODUCT($D45:N45),1)</f>
        <v>0.6543763137284162</v>
      </c>
      <c r="O165" s="161">
        <f>MIN(PRODUCT($D45:O45),1)</f>
        <v>0.62924826328124506</v>
      </c>
      <c r="P165" s="161">
        <f>MIN(PRODUCT($D45:P45),1)</f>
        <v>0.60558852858187029</v>
      </c>
      <c r="Q165" s="161">
        <f>MIN(PRODUCT($D45:Q45),1)</f>
        <v>0.58312119417148289</v>
      </c>
      <c r="R165" s="161">
        <f>MIN(PRODUCT($D45:R45),1)</f>
        <v>0.56271195237548099</v>
      </c>
      <c r="S165" s="161">
        <f>MIN(PRODUCT($D45:S45),1)</f>
        <v>0.54301703404233914</v>
      </c>
      <c r="T165" s="161">
        <f>MIN(PRODUCT($D45:T45),1)</f>
        <v>0.52401143785085724</v>
      </c>
      <c r="U165" s="161">
        <f>MIN(PRODUCT($D45:U45),1)</f>
        <v>0.50567103752607723</v>
      </c>
      <c r="V165" s="161">
        <f>MIN(PRODUCT($D45:V45),1)</f>
        <v>0.48797255121266453</v>
      </c>
      <c r="W165" s="161">
        <f>MIN(PRODUCT($D45:W45),1)</f>
        <v>0.47089351192022127</v>
      </c>
      <c r="X165" s="161">
        <f>MIN(PRODUCT($D45:X45),1)</f>
        <v>0.45441223900301353</v>
      </c>
      <c r="Y165" s="161">
        <f>MIN(PRODUCT($D45:Y45),1)</f>
        <v>0.43850781063790806</v>
      </c>
      <c r="Z165" s="161">
        <f>MIN(PRODUCT($D45:Z45),1)</f>
        <v>0.42316003726558127</v>
      </c>
      <c r="AA165" s="161">
        <f>MIN(PRODUCT($D45:AA45),1)</f>
        <v>0.40834943596128592</v>
      </c>
      <c r="AB165" s="161">
        <f>MIN(PRODUCT($D45:AB45),1)</f>
        <v>0.39405720570264091</v>
      </c>
      <c r="AC165" s="161">
        <f>MIN(PRODUCT($D45:AC45),1)</f>
        <v>0.38026520350304849</v>
      </c>
      <c r="AD165" s="161">
        <f>MIN(PRODUCT($D45:AD45),1)</f>
        <v>0.36695592138044175</v>
      </c>
      <c r="AE165" s="161">
        <f>MIN(PRODUCT($D45:AE45),1)</f>
        <v>0.35411246413212627</v>
      </c>
      <c r="AF165" s="161">
        <f>MIN(PRODUCT($D45:AF45),1)</f>
        <v>0.34171852788750184</v>
      </c>
      <c r="AG165" s="161">
        <f>MIN(PRODUCT($D45:AG45),1)</f>
        <v>0.32975837941143926</v>
      </c>
      <c r="AH165" s="161">
        <f>MIN(PRODUCT($D45:AH45),1)</f>
        <v>0.31821683613203888</v>
      </c>
      <c r="AI165" s="161">
        <f>MIN(PRODUCT($D45:AI45),1)</f>
        <v>0.3070792468674175</v>
      </c>
      <c r="AJ165" s="161">
        <f>MIN(PRODUCT($D45:AJ45),1)</f>
        <v>0.29633147322705788</v>
      </c>
      <c r="AK165" s="161">
        <f>MIN(PRODUCT($D45:AK45),1)</f>
        <v>0.28595987166411085</v>
      </c>
      <c r="AL165" s="161">
        <f>MIN(PRODUCT($D45:AL45),1)</f>
        <v>0.27595127615586695</v>
      </c>
      <c r="AM165" s="161">
        <f>MIN(PRODUCT($D45:AM45),1)</f>
        <v>0.26629298149041158</v>
      </c>
      <c r="AN165" s="161">
        <f>MIN(PRODUCT($D45:AN45),1)</f>
        <v>0.25697272713824715</v>
      </c>
      <c r="AO165" s="161">
        <f>MIN(PRODUCT($D45:AO45),1)</f>
        <v>0.2479786816884085</v>
      </c>
      <c r="AP165" s="161">
        <f>MIN(PRODUCT($D45:AP45),1)</f>
        <v>0.23929942782931421</v>
      </c>
      <c r="AQ165" s="161">
        <f>MIN(PRODUCT($D45:AQ45),1)</f>
        <v>0.23092394785528819</v>
      </c>
      <c r="AR165" s="161">
        <f>MIN(PRODUCT($D45:AR45),1)</f>
        <v>0.2228416096803531</v>
      </c>
      <c r="AS165" s="161">
        <f>MIN(PRODUCT($D45:AS45),1)</f>
        <v>0.21504215334154073</v>
      </c>
      <c r="AT165" s="161">
        <f>MIN(PRODUCT($D45:AT45),1)</f>
        <v>0.20751567797458678</v>
      </c>
      <c r="AU165" s="161">
        <f>MIN(PRODUCT($D45:AU45),1)</f>
        <v>0.20025262924547624</v>
      </c>
      <c r="AV165" s="161">
        <f>MIN(PRODUCT($D45:AV45),1)</f>
        <v>0.19324378722188457</v>
      </c>
      <c r="AW165" s="161">
        <f>MIN(PRODUCT($D45:AW45),1)</f>
        <v>0.18648025466911861</v>
      </c>
      <c r="AX165" s="161">
        <f>MIN(PRODUCT($D45:AX45),1)</f>
        <v>0.17995344575569944</v>
      </c>
      <c r="AY165" s="161">
        <f>MIN(PRODUCT($D45:AY45),1)</f>
        <v>0.17365507515424994</v>
      </c>
      <c r="AZ165" s="161">
        <f>MIN(PRODUCT($D45:AZ45),1)</f>
        <v>0.16757714752385119</v>
      </c>
      <c r="BA165" s="161">
        <f>MIN(PRODUCT($D45:BA45),1)</f>
        <v>0.16171194736051639</v>
      </c>
      <c r="BB165" s="161">
        <f>MIN(PRODUCT($D45:BB45),1)</f>
        <v>0.15605202920289832</v>
      </c>
      <c r="BC165" s="161">
        <f>MIN(PRODUCT($D45:BC45),1)</f>
        <v>0.15059020818079688</v>
      </c>
      <c r="BD165" s="161">
        <f>MIN(PRODUCT($D45:BD45),1)</f>
        <v>0.14531955089446899</v>
      </c>
      <c r="BE165" s="161">
        <f>MIN(PRODUCT($D45:BE45),1)</f>
        <v>0.14023336661316257</v>
      </c>
      <c r="BF165" s="161">
        <f>MIN(PRODUCT($D45:BF45),1)</f>
        <v>0.13532519878170188</v>
      </c>
      <c r="BG165" s="161">
        <f>MIN(PRODUCT($D45:BG45),1)</f>
        <v>0.13058881682434231</v>
      </c>
      <c r="BH165" s="161">
        <f>MIN(PRODUCT($D45:BH45),1)</f>
        <v>0.12601820823549031</v>
      </c>
      <c r="BI165" s="161">
        <f>MIN(PRODUCT($D45:BI45),1)</f>
        <v>0.12160757094724815</v>
      </c>
      <c r="BJ165" s="161">
        <f>MIN(PRODUCT($D45:BJ45),1)</f>
        <v>0.11735130596409446</v>
      </c>
      <c r="BK165" s="161">
        <f>MIN(PRODUCT($D45:BK45),1)</f>
        <v>0.11324401025535115</v>
      </c>
      <c r="BL165" s="161">
        <f>MIN(PRODUCT($D45:BL45),1)</f>
        <v>0.10928046989641385</v>
      </c>
      <c r="BM165" s="161">
        <f>MIN(PRODUCT($D45:BM45),1)</f>
        <v>0.10545565345003936</v>
      </c>
      <c r="BN165" s="161">
        <f>MIN(PRODUCT($D45:BN45),1)</f>
        <v>0.10176470557928798</v>
      </c>
      <c r="BO165" s="161">
        <f>MIN(PRODUCT($D45:BO45),1)</f>
        <v>9.8202940884012893E-2</v>
      </c>
      <c r="BP165" s="161">
        <f>MIN(PRODUCT($D45:BP45),1)</f>
        <v>9.4765837953072432E-2</v>
      </c>
      <c r="BQ165" s="161">
        <f>MIN(PRODUCT($D45:BQ45),1)</f>
        <v>9.144903362471489E-2</v>
      </c>
      <c r="BR165" s="161">
        <f>MIN(PRODUCT($D45:BR45),1)</f>
        <v>8.8248317447849861E-2</v>
      </c>
      <c r="BS165" s="161">
        <f>MIN(PRODUCT($D45:BS45),1)</f>
        <v>8.5159626337175109E-2</v>
      </c>
      <c r="BT165" s="161">
        <f>MIN(PRODUCT($D45:BT45),1)</f>
        <v>8.2179039415373981E-2</v>
      </c>
      <c r="BU165" s="161">
        <f>MIN(PRODUCT($D45:BU45),1)</f>
        <v>7.9302773035835883E-2</v>
      </c>
      <c r="BV165" s="161">
        <f>MIN(PRODUCT($D45:BV45),1)</f>
        <v>7.6527175979581627E-2</v>
      </c>
      <c r="BW165" s="161">
        <f>MIN(PRODUCT($D45:BW45),1)</f>
        <v>7.3848724820296266E-2</v>
      </c>
      <c r="BX165" s="161">
        <f>MIN(PRODUCT($D45:BX45),1)</f>
        <v>7.1264019451585892E-2</v>
      </c>
      <c r="BY165" s="161">
        <f>MIN(PRODUCT($D45:BY45),1)</f>
        <v>6.8769778770780388E-2</v>
      </c>
      <c r="BZ165" s="161">
        <f>MIN(PRODUCT($D45:BZ45),1)</f>
        <v>6.6362836513803078E-2</v>
      </c>
      <c r="CA165" s="161">
        <f>MIN(PRODUCT($D45:CA45),1)</f>
        <v>6.4040137235819972E-2</v>
      </c>
      <c r="CB165" s="161">
        <f>MIN(PRODUCT($D45:CB45),1)</f>
        <v>6.179873243256627E-2</v>
      </c>
      <c r="CC165" s="161">
        <f>MIN(PRODUCT($D45:CC45),1)</f>
        <v>5.9635776797426446E-2</v>
      </c>
      <c r="CD165" s="161">
        <f>MIN(PRODUCT($D45:CD45),1)</f>
        <v>5.7548524609516517E-2</v>
      </c>
      <c r="CE165" s="161">
        <f>MIN(PRODUCT($D45:CE45),1)</f>
        <v>5.5534326248183434E-2</v>
      </c>
      <c r="CF165" s="161">
        <f>MIN(PRODUCT($D45:CF45),1)</f>
        <v>5.3590624829497009E-2</v>
      </c>
      <c r="CG165" s="161">
        <f>MIN(PRODUCT($D45:CG45),1)</f>
        <v>5.1714952960464612E-2</v>
      </c>
      <c r="CH165" s="161">
        <f>MIN(PRODUCT($D45:CH45),1)</f>
        <v>4.990492960684835E-2</v>
      </c>
      <c r="CI165" s="161">
        <f>MIN(PRODUCT($D45:CI45),1)</f>
        <v>4.8158257070608654E-2</v>
      </c>
      <c r="CJ165" s="161">
        <f>MIN(PRODUCT($D45:CJ45),1)</f>
        <v>4.6472718073137347E-2</v>
      </c>
      <c r="CK165" s="161">
        <f>MIN(PRODUCT($D45:CK45),1)</f>
        <v>4.4846172940577536E-2</v>
      </c>
      <c r="CL165" s="161">
        <f>MIN(PRODUCT($D45:CL45),1)</f>
        <v>4.3276556887657323E-2</v>
      </c>
      <c r="CM165" s="161">
        <f>MIN(PRODUCT($D45:CM45),1)</f>
        <v>4.1761877396589313E-2</v>
      </c>
      <c r="CN165" s="161">
        <f>MIN(PRODUCT($D45:CN45),1)</f>
        <v>4.0300211687708684E-2</v>
      </c>
      <c r="CO165" s="161">
        <f>MIN(PRODUCT($D45:CO45),1)</f>
        <v>3.888970427863888E-2</v>
      </c>
      <c r="CP165" s="161">
        <f>MIN(PRODUCT($D45:CP45),1)</f>
        <v>3.752856462888652E-2</v>
      </c>
      <c r="CQ165" s="161">
        <f>MIN(PRODUCT($D45:CQ45),1)</f>
        <v>3.6215064866875493E-2</v>
      </c>
      <c r="CR165" s="161">
        <f>MIN(PRODUCT($D45:CR45),1)</f>
        <v>3.494753759653485E-2</v>
      </c>
      <c r="CS165" s="161">
        <f>MIN(PRODUCT($D45:CS45),1)</f>
        <v>3.3724373780656132E-2</v>
      </c>
      <c r="CT165" s="161">
        <f>MIN(PRODUCT($D45:CT45),1)</f>
        <v>3.2544020698333169E-2</v>
      </c>
      <c r="CU165" s="161">
        <f>MIN(PRODUCT($D45:CU45),1)</f>
        <v>3.1404979973891509E-2</v>
      </c>
      <c r="CV165" s="161">
        <f>MIN(PRODUCT($D45:CV45),1)</f>
        <v>3.0305805674805304E-2</v>
      </c>
      <c r="CW165" s="161">
        <f>MIN(PRODUCT($D45:CW45),1)</f>
        <v>2.9245102476187116E-2</v>
      </c>
      <c r="CX165" s="161">
        <f>MIN(PRODUCT($D45:CX45),1)</f>
        <v>2.8221523889520567E-2</v>
      </c>
      <c r="CY165" s="161">
        <f>MIN(PRODUCT($D45:CY45),1)</f>
        <v>2.7233770553387347E-2</v>
      </c>
      <c r="CZ165" s="161">
        <f>MIN(PRODUCT($D45:CZ45),1)</f>
        <v>2.6280588584018789E-2</v>
      </c>
      <c r="DA165" s="161">
        <f>MIN(PRODUCT($D45:DA45),1)</f>
        <v>2.5360767983578131E-2</v>
      </c>
      <c r="DB165" s="161">
        <f>MIN(PRODUCT($D45:DB45),1)</f>
        <v>2.4473141104152895E-2</v>
      </c>
      <c r="DC165" s="161">
        <f>MIN(PRODUCT($D45:DC45),1)</f>
        <v>2.3616581165507543E-2</v>
      </c>
      <c r="DD165" s="161">
        <f>MIN(PRODUCT($D45:DD45),1)</f>
        <v>0</v>
      </c>
      <c r="DE165" s="161">
        <f>MIN(PRODUCT($D45:DE45),1)</f>
        <v>0</v>
      </c>
      <c r="DF165" s="161">
        <f>MIN(PRODUCT($D45:DF45),1)</f>
        <v>0</v>
      </c>
    </row>
    <row r="166" spans="2:110" ht="14.5" x14ac:dyDescent="0.35">
      <c r="B166" s="149">
        <v>41</v>
      </c>
      <c r="C166" s="161">
        <v>1</v>
      </c>
      <c r="D166" s="161">
        <f>MIN(PRODUCT($D46:D46),1)</f>
        <v>0.97560000000000002</v>
      </c>
      <c r="E166" s="161">
        <f>MIN(PRODUCT($D46:E46),1)</f>
        <v>0.94691736000000004</v>
      </c>
      <c r="F166" s="161">
        <f>MIN(PRODUCT($D46:F46),1)</f>
        <v>0.91510093670400006</v>
      </c>
      <c r="G166" s="161">
        <f>MIN(PRODUCT($D46:G46),1)</f>
        <v>0.88151673232696326</v>
      </c>
      <c r="H166" s="161">
        <f>MIN(PRODUCT($D46:H46),1)</f>
        <v>0.84757833813237515</v>
      </c>
      <c r="I166" s="161">
        <f>MIN(PRODUCT($D46:I46),1)</f>
        <v>0.81426850944377283</v>
      </c>
      <c r="J166" s="161">
        <f>MIN(PRODUCT($D46:J46),1)</f>
        <v>0.78194204961885505</v>
      </c>
      <c r="K166" s="161">
        <f>MIN(PRODUCT($D46:K46),1)</f>
        <v>0.75074256183906274</v>
      </c>
      <c r="L166" s="161">
        <f>MIN(PRODUCT($D46:L46),1)</f>
        <v>0.72086300787786806</v>
      </c>
      <c r="M166" s="161">
        <f>MIN(PRODUCT($D46:M46),1)</f>
        <v>0.69238891906669231</v>
      </c>
      <c r="N166" s="161">
        <f>MIN(PRODUCT($D46:N46),1)</f>
        <v>0.66531651233118461</v>
      </c>
      <c r="O166" s="161">
        <f>MIN(PRODUCT($D46:O46),1)</f>
        <v>0.63983488990890025</v>
      </c>
      <c r="P166" s="161">
        <f>MIN(PRODUCT($D46:P46),1)</f>
        <v>0.61577709804832559</v>
      </c>
      <c r="Q166" s="161">
        <f>MIN(PRODUCT($D46:Q46),1)</f>
        <v>0.5929933454205375</v>
      </c>
      <c r="R166" s="161">
        <f>MIN(PRODUCT($D46:R46),1)</f>
        <v>0.5722385783308187</v>
      </c>
      <c r="S166" s="161">
        <f>MIN(PRODUCT($D46:S46),1)</f>
        <v>0.55221022808924003</v>
      </c>
      <c r="T166" s="161">
        <f>MIN(PRODUCT($D46:T46),1)</f>
        <v>0.53288287010611657</v>
      </c>
      <c r="U166" s="161">
        <f>MIN(PRODUCT($D46:U46),1)</f>
        <v>0.51423196965240248</v>
      </c>
      <c r="V166" s="161">
        <f>MIN(PRODUCT($D46:V46),1)</f>
        <v>0.49623385071456838</v>
      </c>
      <c r="W166" s="161">
        <f>MIN(PRODUCT($D46:W46),1)</f>
        <v>0.47886566593955848</v>
      </c>
      <c r="X166" s="161">
        <f>MIN(PRODUCT($D46:X46),1)</f>
        <v>0.46210536763167392</v>
      </c>
      <c r="Y166" s="161">
        <f>MIN(PRODUCT($D46:Y46),1)</f>
        <v>0.44593167976456533</v>
      </c>
      <c r="Z166" s="161">
        <f>MIN(PRODUCT($D46:Z46),1)</f>
        <v>0.43032407097280551</v>
      </c>
      <c r="AA166" s="161">
        <f>MIN(PRODUCT($D46:AA46),1)</f>
        <v>0.41526272848875728</v>
      </c>
      <c r="AB166" s="161">
        <f>MIN(PRODUCT($D46:AB46),1)</f>
        <v>0.40072853299165079</v>
      </c>
      <c r="AC166" s="161">
        <f>MIN(PRODUCT($D46:AC46),1)</f>
        <v>0.38670303433694297</v>
      </c>
      <c r="AD166" s="161">
        <f>MIN(PRODUCT($D46:AD46),1)</f>
        <v>0.37316842813514994</v>
      </c>
      <c r="AE166" s="161">
        <f>MIN(PRODUCT($D46:AE46),1)</f>
        <v>0.36010753315041966</v>
      </c>
      <c r="AF166" s="161">
        <f>MIN(PRODUCT($D46:AF46),1)</f>
        <v>0.34750376949015493</v>
      </c>
      <c r="AG166" s="161">
        <f>MIN(PRODUCT($D46:AG46),1)</f>
        <v>0.33534113755799949</v>
      </c>
      <c r="AH166" s="161">
        <f>MIN(PRODUCT($D46:AH46),1)</f>
        <v>0.32360419774346949</v>
      </c>
      <c r="AI166" s="161">
        <f>MIN(PRODUCT($D46:AI46),1)</f>
        <v>0.31227805082244803</v>
      </c>
      <c r="AJ166" s="161">
        <f>MIN(PRODUCT($D46:AJ46),1)</f>
        <v>0.30134831904366233</v>
      </c>
      <c r="AK166" s="161">
        <f>MIN(PRODUCT($D46:AK46),1)</f>
        <v>0.29080112787713414</v>
      </c>
      <c r="AL166" s="161">
        <f>MIN(PRODUCT($D46:AL46),1)</f>
        <v>0.28062308840143441</v>
      </c>
      <c r="AM166" s="161">
        <f>MIN(PRODUCT($D46:AM46),1)</f>
        <v>0.27080128030738421</v>
      </c>
      <c r="AN166" s="161">
        <f>MIN(PRODUCT($D46:AN46),1)</f>
        <v>0.26132323549662573</v>
      </c>
      <c r="AO166" s="161">
        <f>MIN(PRODUCT($D46:AO46),1)</f>
        <v>0.25217692225424382</v>
      </c>
      <c r="AP166" s="161">
        <f>MIN(PRODUCT($D46:AP46),1)</f>
        <v>0.24335072997534526</v>
      </c>
      <c r="AQ166" s="161">
        <f>MIN(PRODUCT($D46:AQ46),1)</f>
        <v>0.23483345442620818</v>
      </c>
      <c r="AR166" s="161">
        <f>MIN(PRODUCT($D46:AR46),1)</f>
        <v>0.22661428352129087</v>
      </c>
      <c r="AS166" s="161">
        <f>MIN(PRODUCT($D46:AS46),1)</f>
        <v>0.21868278359804569</v>
      </c>
      <c r="AT166" s="161">
        <f>MIN(PRODUCT($D46:AT46),1)</f>
        <v>0.21102888617211407</v>
      </c>
      <c r="AU166" s="161">
        <f>MIN(PRODUCT($D46:AU46),1)</f>
        <v>0.20364287515609009</v>
      </c>
      <c r="AV166" s="161">
        <f>MIN(PRODUCT($D46:AV46),1)</f>
        <v>0.19651537452562692</v>
      </c>
      <c r="AW166" s="161">
        <f>MIN(PRODUCT($D46:AW46),1)</f>
        <v>0.18963733641722996</v>
      </c>
      <c r="AX166" s="161">
        <f>MIN(PRODUCT($D46:AX46),1)</f>
        <v>0.1830000296426269</v>
      </c>
      <c r="AY166" s="161">
        <f>MIN(PRODUCT($D46:AY46),1)</f>
        <v>0.17659502860513496</v>
      </c>
      <c r="AZ166" s="161">
        <f>MIN(PRODUCT($D46:AZ46),1)</f>
        <v>0.17041420260395523</v>
      </c>
      <c r="BA166" s="161">
        <f>MIN(PRODUCT($D46:BA46),1)</f>
        <v>0.16444970551281679</v>
      </c>
      <c r="BB166" s="161">
        <f>MIN(PRODUCT($D46:BB46),1)</f>
        <v>0.15869396581986819</v>
      </c>
      <c r="BC166" s="161">
        <f>MIN(PRODUCT($D46:BC46),1)</f>
        <v>0.15313967701617281</v>
      </c>
      <c r="BD166" s="161">
        <f>MIN(PRODUCT($D46:BD46),1)</f>
        <v>0.14777978832060676</v>
      </c>
      <c r="BE166" s="161">
        <f>MIN(PRODUCT($D46:BE46),1)</f>
        <v>0.14260749572938552</v>
      </c>
      <c r="BF166" s="161">
        <f>MIN(PRODUCT($D46:BF46),1)</f>
        <v>0.13761623337885703</v>
      </c>
      <c r="BG166" s="161">
        <f>MIN(PRODUCT($D46:BG46),1)</f>
        <v>0.13279966521059702</v>
      </c>
      <c r="BH166" s="161">
        <f>MIN(PRODUCT($D46:BH46),1)</f>
        <v>0.12815167692822613</v>
      </c>
      <c r="BI166" s="161">
        <f>MIN(PRODUCT($D46:BI46),1)</f>
        <v>0.12366636823573821</v>
      </c>
      <c r="BJ166" s="161">
        <f>MIN(PRODUCT($D46:BJ46),1)</f>
        <v>0.11933804534748736</v>
      </c>
      <c r="BK166" s="161">
        <f>MIN(PRODUCT($D46:BK46),1)</f>
        <v>0.1151612137603253</v>
      </c>
      <c r="BL166" s="161">
        <f>MIN(PRODUCT($D46:BL46),1)</f>
        <v>0.11113057127871391</v>
      </c>
      <c r="BM166" s="161">
        <f>MIN(PRODUCT($D46:BM46),1)</f>
        <v>0.10724100128395891</v>
      </c>
      <c r="BN166" s="161">
        <f>MIN(PRODUCT($D46:BN46),1)</f>
        <v>0.10348756623902035</v>
      </c>
      <c r="BO166" s="161">
        <f>MIN(PRODUCT($D46:BO46),1)</f>
        <v>9.9865501420654632E-2</v>
      </c>
      <c r="BP166" s="161">
        <f>MIN(PRODUCT($D46:BP46),1)</f>
        <v>9.6370208870931715E-2</v>
      </c>
      <c r="BQ166" s="161">
        <f>MIN(PRODUCT($D46:BQ46),1)</f>
        <v>9.2997251560449107E-2</v>
      </c>
      <c r="BR166" s="161">
        <f>MIN(PRODUCT($D46:BR46),1)</f>
        <v>8.9742347755833382E-2</v>
      </c>
      <c r="BS166" s="161">
        <f>MIN(PRODUCT($D46:BS46),1)</f>
        <v>8.6601365584379211E-2</v>
      </c>
      <c r="BT166" s="161">
        <f>MIN(PRODUCT($D46:BT46),1)</f>
        <v>8.357031778892593E-2</v>
      </c>
      <c r="BU166" s="161">
        <f>MIN(PRODUCT($D46:BU46),1)</f>
        <v>8.064535666631352E-2</v>
      </c>
      <c r="BV166" s="161">
        <f>MIN(PRODUCT($D46:BV46),1)</f>
        <v>7.7822769182992538E-2</v>
      </c>
      <c r="BW166" s="161">
        <f>MIN(PRODUCT($D46:BW46),1)</f>
        <v>7.5098972261587793E-2</v>
      </c>
      <c r="BX166" s="161">
        <f>MIN(PRODUCT($D46:BX46),1)</f>
        <v>7.2470508232432215E-2</v>
      </c>
      <c r="BY166" s="161">
        <f>MIN(PRODUCT($D46:BY46),1)</f>
        <v>6.9934040444297088E-2</v>
      </c>
      <c r="BZ166" s="161">
        <f>MIN(PRODUCT($D46:BZ46),1)</f>
        <v>6.7486349028746687E-2</v>
      </c>
      <c r="CA166" s="161">
        <f>MIN(PRODUCT($D46:CA46),1)</f>
        <v>6.5124326812740552E-2</v>
      </c>
      <c r="CB166" s="161">
        <f>MIN(PRODUCT($D46:CB46),1)</f>
        <v>6.2844975374294634E-2</v>
      </c>
      <c r="CC166" s="161">
        <f>MIN(PRODUCT($D46:CC46),1)</f>
        <v>6.0645401236194323E-2</v>
      </c>
      <c r="CD166" s="161">
        <f>MIN(PRODUCT($D46:CD46),1)</f>
        <v>5.8522812192927522E-2</v>
      </c>
      <c r="CE166" s="161">
        <f>MIN(PRODUCT($D46:CE46),1)</f>
        <v>5.6474513766175058E-2</v>
      </c>
      <c r="CF166" s="161">
        <f>MIN(PRODUCT($D46:CF46),1)</f>
        <v>5.4497905784358931E-2</v>
      </c>
      <c r="CG166" s="161">
        <f>MIN(PRODUCT($D46:CG46),1)</f>
        <v>5.2590479081906366E-2</v>
      </c>
      <c r="CH166" s="161">
        <f>MIN(PRODUCT($D46:CH46),1)</f>
        <v>5.074981231403964E-2</v>
      </c>
      <c r="CI166" s="161">
        <f>MIN(PRODUCT($D46:CI46),1)</f>
        <v>4.8973568883048248E-2</v>
      </c>
      <c r="CJ166" s="161">
        <f>MIN(PRODUCT($D46:CJ46),1)</f>
        <v>4.7259493972141554E-2</v>
      </c>
      <c r="CK166" s="161">
        <f>MIN(PRODUCT($D46:CK46),1)</f>
        <v>4.5605411683116596E-2</v>
      </c>
      <c r="CL166" s="161">
        <f>MIN(PRODUCT($D46:CL46),1)</f>
        <v>4.4009222274207511E-2</v>
      </c>
      <c r="CM166" s="161">
        <f>MIN(PRODUCT($D46:CM46),1)</f>
        <v>4.2468899494610246E-2</v>
      </c>
      <c r="CN166" s="161">
        <f>MIN(PRODUCT($D46:CN46),1)</f>
        <v>4.0982488012298889E-2</v>
      </c>
      <c r="CO166" s="161">
        <f>MIN(PRODUCT($D46:CO46),1)</f>
        <v>3.9548100931868425E-2</v>
      </c>
      <c r="CP166" s="161">
        <f>MIN(PRODUCT($D46:CP46),1)</f>
        <v>3.8163917399253032E-2</v>
      </c>
      <c r="CQ166" s="161">
        <f>MIN(PRODUCT($D46:CQ46),1)</f>
        <v>3.6828180290279178E-2</v>
      </c>
      <c r="CR166" s="161">
        <f>MIN(PRODUCT($D46:CR46),1)</f>
        <v>3.5539193980119406E-2</v>
      </c>
      <c r="CS166" s="161">
        <f>MIN(PRODUCT($D46:CS46),1)</f>
        <v>3.4295322190815228E-2</v>
      </c>
      <c r="CT166" s="161">
        <f>MIN(PRODUCT($D46:CT46),1)</f>
        <v>3.309498591413669E-2</v>
      </c>
      <c r="CU166" s="161">
        <f>MIN(PRODUCT($D46:CU46),1)</f>
        <v>3.1936661407141909E-2</v>
      </c>
      <c r="CV166" s="161">
        <f>MIN(PRODUCT($D46:CV46),1)</f>
        <v>3.0818878257891941E-2</v>
      </c>
      <c r="CW166" s="161">
        <f>MIN(PRODUCT($D46:CW46),1)</f>
        <v>2.9740217518865724E-2</v>
      </c>
      <c r="CX166" s="161">
        <f>MIN(PRODUCT($D46:CX46),1)</f>
        <v>2.8699309905705423E-2</v>
      </c>
      <c r="CY166" s="161">
        <f>MIN(PRODUCT($D46:CY46),1)</f>
        <v>2.7694834059005732E-2</v>
      </c>
      <c r="CZ166" s="161">
        <f>MIN(PRODUCT($D46:CZ46),1)</f>
        <v>2.6725514866940532E-2</v>
      </c>
      <c r="DA166" s="161">
        <f>MIN(PRODUCT($D46:DA46),1)</f>
        <v>2.5790121846597614E-2</v>
      </c>
      <c r="DB166" s="161">
        <f>MIN(PRODUCT($D46:DB46),1)</f>
        <v>2.4887467581966697E-2</v>
      </c>
      <c r="DC166" s="161">
        <f>MIN(PRODUCT($D46:DC46),1)</f>
        <v>2.4016406216597862E-2</v>
      </c>
      <c r="DD166" s="161">
        <f>MIN(PRODUCT($D46:DD46),1)</f>
        <v>0</v>
      </c>
      <c r="DE166" s="161">
        <f>MIN(PRODUCT($D46:DE46),1)</f>
        <v>0</v>
      </c>
      <c r="DF166" s="161">
        <f>MIN(PRODUCT($D46:DF46),1)</f>
        <v>0</v>
      </c>
    </row>
    <row r="167" spans="2:110" ht="14.5" x14ac:dyDescent="0.35">
      <c r="B167" s="149">
        <v>42</v>
      </c>
      <c r="C167" s="161">
        <v>1</v>
      </c>
      <c r="D167" s="161">
        <f>MIN(PRODUCT($D47:D47),1)</f>
        <v>0.97840000000000005</v>
      </c>
      <c r="E167" s="161">
        <f>MIN(PRODUCT($D47:E47),1)</f>
        <v>0.95208104000000005</v>
      </c>
      <c r="F167" s="161">
        <f>MIN(PRODUCT($D47:F47),1)</f>
        <v>0.92209048724000009</v>
      </c>
      <c r="G167" s="161">
        <f>MIN(PRODUCT($D47:G47),1)</f>
        <v>0.88990952923532407</v>
      </c>
      <c r="H167" s="161">
        <f>MIN(PRODUCT($D47:H47),1)</f>
        <v>0.85707186760654053</v>
      </c>
      <c r="I167" s="161">
        <f>MIN(PRODUCT($D47:I47),1)</f>
        <v>0.82458884382425257</v>
      </c>
      <c r="J167" s="161">
        <f>MIN(PRODUCT($D47:J47),1)</f>
        <v>0.7928421733370189</v>
      </c>
      <c r="K167" s="161">
        <f>MIN(PRODUCT($D47:K47),1)</f>
        <v>0.76200061279420883</v>
      </c>
      <c r="L167" s="161">
        <f>MIN(PRODUCT($D47:L47),1)</f>
        <v>0.73235878895651407</v>
      </c>
      <c r="M167" s="161">
        <f>MIN(PRODUCT($D47:M47),1)</f>
        <v>0.70394326794500139</v>
      </c>
      <c r="N167" s="161">
        <f>MIN(PRODUCT($D47:N47),1)</f>
        <v>0.67684145212911884</v>
      </c>
      <c r="O167" s="161">
        <f>MIN(PRODUCT($D47:O47),1)</f>
        <v>0.65105379280299935</v>
      </c>
      <c r="P167" s="161">
        <f>MIN(PRODUCT($D47:P47),1)</f>
        <v>0.6266392755728869</v>
      </c>
      <c r="Q167" s="161">
        <f>MIN(PRODUCT($D47:Q47),1)</f>
        <v>0.60345362237669009</v>
      </c>
      <c r="R167" s="161">
        <f>MIN(PRODUCT($D47:R47),1)</f>
        <v>0.5823327455935059</v>
      </c>
      <c r="S167" s="161">
        <f>MIN(PRODUCT($D47:S47),1)</f>
        <v>0.56195109949773314</v>
      </c>
      <c r="T167" s="161">
        <f>MIN(PRODUCT($D47:T47),1)</f>
        <v>0.5422828110153125</v>
      </c>
      <c r="U167" s="161">
        <f>MIN(PRODUCT($D47:U47),1)</f>
        <v>0.52330291262977657</v>
      </c>
      <c r="V167" s="161">
        <f>MIN(PRODUCT($D47:V47),1)</f>
        <v>0.50498731068773439</v>
      </c>
      <c r="W167" s="161">
        <f>MIN(PRODUCT($D47:W47),1)</f>
        <v>0.48731275481366365</v>
      </c>
      <c r="X167" s="161">
        <f>MIN(PRODUCT($D47:X47),1)</f>
        <v>0.47025680839518541</v>
      </c>
      <c r="Y167" s="161">
        <f>MIN(PRODUCT($D47:Y47),1)</f>
        <v>0.45379782010135389</v>
      </c>
      <c r="Z167" s="161">
        <f>MIN(PRODUCT($D47:Z47),1)</f>
        <v>0.43791489639780651</v>
      </c>
      <c r="AA167" s="161">
        <f>MIN(PRODUCT($D47:AA47),1)</f>
        <v>0.42258787502388329</v>
      </c>
      <c r="AB167" s="161">
        <f>MIN(PRODUCT($D47:AB47),1)</f>
        <v>0.40779729939804737</v>
      </c>
      <c r="AC167" s="161">
        <f>MIN(PRODUCT($D47:AC47),1)</f>
        <v>0.3935243939191157</v>
      </c>
      <c r="AD167" s="161">
        <f>MIN(PRODUCT($D47:AD47),1)</f>
        <v>0.37975104013194666</v>
      </c>
      <c r="AE167" s="161">
        <f>MIN(PRODUCT($D47:AE47),1)</f>
        <v>0.36645975372732853</v>
      </c>
      <c r="AF167" s="161">
        <f>MIN(PRODUCT($D47:AF47),1)</f>
        <v>0.35363366234687205</v>
      </c>
      <c r="AG167" s="161">
        <f>MIN(PRODUCT($D47:AG47),1)</f>
        <v>0.34125648416473153</v>
      </c>
      <c r="AH167" s="161">
        <f>MIN(PRODUCT($D47:AH47),1)</f>
        <v>0.32931250721896593</v>
      </c>
      <c r="AI167" s="161">
        <f>MIN(PRODUCT($D47:AI47),1)</f>
        <v>0.31778656946630213</v>
      </c>
      <c r="AJ167" s="161">
        <f>MIN(PRODUCT($D47:AJ47),1)</f>
        <v>0.30666403953498156</v>
      </c>
      <c r="AK167" s="161">
        <f>MIN(PRODUCT($D47:AK47),1)</f>
        <v>0.29593079815125717</v>
      </c>
      <c r="AL167" s="161">
        <f>MIN(PRODUCT($D47:AL47),1)</f>
        <v>0.28557322021596315</v>
      </c>
      <c r="AM167" s="161">
        <f>MIN(PRODUCT($D47:AM47),1)</f>
        <v>0.27557815750840442</v>
      </c>
      <c r="AN167" s="161">
        <f>MIN(PRODUCT($D47:AN47),1)</f>
        <v>0.26593292199561025</v>
      </c>
      <c r="AO167" s="161">
        <f>MIN(PRODUCT($D47:AO47),1)</f>
        <v>0.25662526972576388</v>
      </c>
      <c r="AP167" s="161">
        <f>MIN(PRODUCT($D47:AP47),1)</f>
        <v>0.24764338528536214</v>
      </c>
      <c r="AQ167" s="161">
        <f>MIN(PRODUCT($D47:AQ47),1)</f>
        <v>0.23897586680037447</v>
      </c>
      <c r="AR167" s="161">
        <f>MIN(PRODUCT($D47:AR47),1)</f>
        <v>0.23061171146236137</v>
      </c>
      <c r="AS167" s="161">
        <f>MIN(PRODUCT($D47:AS47),1)</f>
        <v>0.22254030156117871</v>
      </c>
      <c r="AT167" s="161">
        <f>MIN(PRODUCT($D47:AT47),1)</f>
        <v>0.21475139100653745</v>
      </c>
      <c r="AU167" s="161">
        <f>MIN(PRODUCT($D47:AU47),1)</f>
        <v>0.20723509232130863</v>
      </c>
      <c r="AV167" s="161">
        <f>MIN(PRODUCT($D47:AV47),1)</f>
        <v>0.19998186409006283</v>
      </c>
      <c r="AW167" s="161">
        <f>MIN(PRODUCT($D47:AW47),1)</f>
        <v>0.19298249884691063</v>
      </c>
      <c r="AX167" s="161">
        <f>MIN(PRODUCT($D47:AX47),1)</f>
        <v>0.18622811138726875</v>
      </c>
      <c r="AY167" s="161">
        <f>MIN(PRODUCT($D47:AY47),1)</f>
        <v>0.17971012748871434</v>
      </c>
      <c r="AZ167" s="161">
        <f>MIN(PRODUCT($D47:AZ47),1)</f>
        <v>0.17342027302660934</v>
      </c>
      <c r="BA167" s="161">
        <f>MIN(PRODUCT($D47:BA47),1)</f>
        <v>0.167350563470678</v>
      </c>
      <c r="BB167" s="161">
        <f>MIN(PRODUCT($D47:BB47),1)</f>
        <v>0.16149329374920426</v>
      </c>
      <c r="BC167" s="161">
        <f>MIN(PRODUCT($D47:BC47),1)</f>
        <v>0.15584102846798212</v>
      </c>
      <c r="BD167" s="161">
        <f>MIN(PRODUCT($D47:BD47),1)</f>
        <v>0.15038659247160274</v>
      </c>
      <c r="BE167" s="161">
        <f>MIN(PRODUCT($D47:BE47),1)</f>
        <v>0.14512306173509665</v>
      </c>
      <c r="BF167" s="161">
        <f>MIN(PRODUCT($D47:BF47),1)</f>
        <v>0.14004375457436827</v>
      </c>
      <c r="BG167" s="161">
        <f>MIN(PRODUCT($D47:BG47),1)</f>
        <v>0.13514222316426538</v>
      </c>
      <c r="BH167" s="161">
        <f>MIN(PRODUCT($D47:BH47),1)</f>
        <v>0.13041224535351609</v>
      </c>
      <c r="BI167" s="161">
        <f>MIN(PRODUCT($D47:BI47),1)</f>
        <v>0.12584781676614301</v>
      </c>
      <c r="BJ167" s="161">
        <f>MIN(PRODUCT($D47:BJ47),1)</f>
        <v>0.121443143179328</v>
      </c>
      <c r="BK167" s="161">
        <f>MIN(PRODUCT($D47:BK47),1)</f>
        <v>0.11719263316805152</v>
      </c>
      <c r="BL167" s="161">
        <f>MIN(PRODUCT($D47:BL47),1)</f>
        <v>0.11309089100716971</v>
      </c>
      <c r="BM167" s="161">
        <f>MIN(PRODUCT($D47:BM47),1)</f>
        <v>0.10913270982191876</v>
      </c>
      <c r="BN167" s="161">
        <f>MIN(PRODUCT($D47:BN47),1)</f>
        <v>0.1053130649781516</v>
      </c>
      <c r="BO167" s="161">
        <f>MIN(PRODUCT($D47:BO47),1)</f>
        <v>0.10162710770391629</v>
      </c>
      <c r="BP167" s="161">
        <f>MIN(PRODUCT($D47:BP47),1)</f>
        <v>9.8070158934279228E-2</v>
      </c>
      <c r="BQ167" s="161">
        <f>MIN(PRODUCT($D47:BQ47),1)</f>
        <v>9.4637703371579451E-2</v>
      </c>
      <c r="BR167" s="161">
        <f>MIN(PRODUCT($D47:BR47),1)</f>
        <v>9.1325383753574171E-2</v>
      </c>
      <c r="BS167" s="161">
        <f>MIN(PRODUCT($D47:BS47),1)</f>
        <v>8.8128995322199075E-2</v>
      </c>
      <c r="BT167" s="161">
        <f>MIN(PRODUCT($D47:BT47),1)</f>
        <v>8.50444804859221E-2</v>
      </c>
      <c r="BU167" s="161">
        <f>MIN(PRODUCT($D47:BU47),1)</f>
        <v>8.2067923668914827E-2</v>
      </c>
      <c r="BV167" s="161">
        <f>MIN(PRODUCT($D47:BV47),1)</f>
        <v>7.9195546340502812E-2</v>
      </c>
      <c r="BW167" s="161">
        <f>MIN(PRODUCT($D47:BW47),1)</f>
        <v>7.6423702218585216E-2</v>
      </c>
      <c r="BX167" s="161">
        <f>MIN(PRODUCT($D47:BX47),1)</f>
        <v>7.3748872640934729E-2</v>
      </c>
      <c r="BY167" s="161">
        <f>MIN(PRODUCT($D47:BY47),1)</f>
        <v>7.1167662098502005E-2</v>
      </c>
      <c r="BZ167" s="161">
        <f>MIN(PRODUCT($D47:BZ47),1)</f>
        <v>6.8676793925054436E-2</v>
      </c>
      <c r="CA167" s="161">
        <f>MIN(PRODUCT($D47:CA47),1)</f>
        <v>6.6273106137677534E-2</v>
      </c>
      <c r="CB167" s="161">
        <f>MIN(PRODUCT($D47:CB47),1)</f>
        <v>6.3953547422858817E-2</v>
      </c>
      <c r="CC167" s="161">
        <f>MIN(PRODUCT($D47:CC47),1)</f>
        <v>6.1715173263058754E-2</v>
      </c>
      <c r="CD167" s="161">
        <f>MIN(PRODUCT($D47:CD47),1)</f>
        <v>5.9555142198851697E-2</v>
      </c>
      <c r="CE167" s="161">
        <f>MIN(PRODUCT($D47:CE47),1)</f>
        <v>5.7470712221891887E-2</v>
      </c>
      <c r="CF167" s="161">
        <f>MIN(PRODUCT($D47:CF47),1)</f>
        <v>5.545923729412567E-2</v>
      </c>
      <c r="CG167" s="161">
        <f>MIN(PRODUCT($D47:CG47),1)</f>
        <v>5.3518163988831267E-2</v>
      </c>
      <c r="CH167" s="161">
        <f>MIN(PRODUCT($D47:CH47),1)</f>
        <v>5.1645028249222173E-2</v>
      </c>
      <c r="CI167" s="161">
        <f>MIN(PRODUCT($D47:CI47),1)</f>
        <v>4.9837452260499397E-2</v>
      </c>
      <c r="CJ167" s="161">
        <f>MIN(PRODUCT($D47:CJ47),1)</f>
        <v>4.8093141431381915E-2</v>
      </c>
      <c r="CK167" s="161">
        <f>MIN(PRODUCT($D47:CK47),1)</f>
        <v>4.6409881481283548E-2</v>
      </c>
      <c r="CL167" s="161">
        <f>MIN(PRODUCT($D47:CL47),1)</f>
        <v>4.4785535629438621E-2</v>
      </c>
      <c r="CM167" s="161">
        <f>MIN(PRODUCT($D47:CM47),1)</f>
        <v>4.321804188240827E-2</v>
      </c>
      <c r="CN167" s="161">
        <f>MIN(PRODUCT($D47:CN47),1)</f>
        <v>4.170541041652398E-2</v>
      </c>
      <c r="CO167" s="161">
        <f>MIN(PRODUCT($D47:CO47),1)</f>
        <v>4.024572105194564E-2</v>
      </c>
      <c r="CP167" s="161">
        <f>MIN(PRODUCT($D47:CP47),1)</f>
        <v>3.8837120815127545E-2</v>
      </c>
      <c r="CQ167" s="161">
        <f>MIN(PRODUCT($D47:CQ47),1)</f>
        <v>3.7477821586598077E-2</v>
      </c>
      <c r="CR167" s="161">
        <f>MIN(PRODUCT($D47:CR47),1)</f>
        <v>3.616609783106714E-2</v>
      </c>
      <c r="CS167" s="161">
        <f>MIN(PRODUCT($D47:CS47),1)</f>
        <v>3.4900284406979787E-2</v>
      </c>
      <c r="CT167" s="161">
        <f>MIN(PRODUCT($D47:CT47),1)</f>
        <v>3.3678774452735497E-2</v>
      </c>
      <c r="CU167" s="161">
        <f>MIN(PRODUCT($D47:CU47),1)</f>
        <v>3.2500017346889752E-2</v>
      </c>
      <c r="CV167" s="161">
        <f>MIN(PRODUCT($D47:CV47),1)</f>
        <v>3.136251673974861E-2</v>
      </c>
      <c r="CW167" s="161">
        <f>MIN(PRODUCT($D47:CW47),1)</f>
        <v>3.0264828653857406E-2</v>
      </c>
      <c r="CX167" s="161">
        <f>MIN(PRODUCT($D47:CX47),1)</f>
        <v>2.9205559650972397E-2</v>
      </c>
      <c r="CY167" s="161">
        <f>MIN(PRODUCT($D47:CY47),1)</f>
        <v>2.8183365063188363E-2</v>
      </c>
      <c r="CZ167" s="161">
        <f>MIN(PRODUCT($D47:CZ47),1)</f>
        <v>2.7196947285976769E-2</v>
      </c>
      <c r="DA167" s="161">
        <f>MIN(PRODUCT($D47:DA47),1)</f>
        <v>2.6245054130967581E-2</v>
      </c>
      <c r="DB167" s="161">
        <f>MIN(PRODUCT($D47:DB47),1)</f>
        <v>2.5326477236383715E-2</v>
      </c>
      <c r="DC167" s="161">
        <f>MIN(PRODUCT($D47:DC47),1)</f>
        <v>2.4440050533110283E-2</v>
      </c>
      <c r="DD167" s="161">
        <f>MIN(PRODUCT($D47:DD47),1)</f>
        <v>0</v>
      </c>
      <c r="DE167" s="161">
        <f>MIN(PRODUCT($D47:DE47),1)</f>
        <v>0</v>
      </c>
      <c r="DF167" s="161">
        <f>MIN(PRODUCT($D47:DF47),1)</f>
        <v>0</v>
      </c>
    </row>
    <row r="168" spans="2:110" ht="14.5" x14ac:dyDescent="0.35">
      <c r="B168" s="149">
        <v>43</v>
      </c>
      <c r="C168" s="161">
        <v>1</v>
      </c>
      <c r="D168" s="161">
        <f>MIN(PRODUCT($D48:D48),1)</f>
        <v>0.98099999999999998</v>
      </c>
      <c r="E168" s="161">
        <f>MIN(PRODUCT($D48:E48),1)</f>
        <v>0.95686740000000003</v>
      </c>
      <c r="F168" s="161">
        <f>MIN(PRODUCT($D48:F48),1)</f>
        <v>0.92873549844000003</v>
      </c>
      <c r="G168" s="161">
        <f>MIN(PRODUCT($D48:G48),1)</f>
        <v>0.89799435344163603</v>
      </c>
      <c r="H168" s="161">
        <f>MIN(PRODUCT($D48:H48),1)</f>
        <v>0.86629515276514624</v>
      </c>
      <c r="I168" s="161">
        <f>MIN(PRODUCT($D48:I48),1)</f>
        <v>0.83467537968921846</v>
      </c>
      <c r="J168" s="161">
        <f>MIN(PRODUCT($D48:J48),1)</f>
        <v>0.80354198802681065</v>
      </c>
      <c r="K168" s="161">
        <f>MIN(PRODUCT($D48:K48),1)</f>
        <v>0.77316810087939725</v>
      </c>
      <c r="L168" s="161">
        <f>MIN(PRODUCT($D48:L48),1)</f>
        <v>0.74371039623589219</v>
      </c>
      <c r="M168" s="161">
        <f>MIN(PRODUCT($D48:M48),1)</f>
        <v>0.7154494011789283</v>
      </c>
      <c r="N168" s="161">
        <f>MIN(PRODUCT($D48:N48),1)</f>
        <v>0.68833386887424686</v>
      </c>
      <c r="O168" s="161">
        <f>MIN(PRODUCT($D48:O48),1)</f>
        <v>0.66245251540457517</v>
      </c>
      <c r="P168" s="161">
        <f>MIN(PRODUCT($D48:P48),1)</f>
        <v>0.63767679132844401</v>
      </c>
      <c r="Q168" s="161">
        <f>MIN(PRODUCT($D48:Q48),1)</f>
        <v>0.61408275004929158</v>
      </c>
      <c r="R168" s="161">
        <f>MIN(PRODUCT($D48:R48),1)</f>
        <v>0.59258985379756635</v>
      </c>
      <c r="S168" s="161">
        <f>MIN(PRODUCT($D48:S48),1)</f>
        <v>0.57184920891465152</v>
      </c>
      <c r="T168" s="161">
        <f>MIN(PRODUCT($D48:T48),1)</f>
        <v>0.55183448660263867</v>
      </c>
      <c r="U168" s="161">
        <f>MIN(PRODUCT($D48:U48),1)</f>
        <v>0.53252027957154635</v>
      </c>
      <c r="V168" s="161">
        <f>MIN(PRODUCT($D48:V48),1)</f>
        <v>0.51388206978654216</v>
      </c>
      <c r="W168" s="161">
        <f>MIN(PRODUCT($D48:W48),1)</f>
        <v>0.49589619734401319</v>
      </c>
      <c r="X168" s="161">
        <f>MIN(PRODUCT($D48:X48),1)</f>
        <v>0.47853983043697274</v>
      </c>
      <c r="Y168" s="161">
        <f>MIN(PRODUCT($D48:Y48),1)</f>
        <v>0.46179093637167867</v>
      </c>
      <c r="Z168" s="161">
        <f>MIN(PRODUCT($D48:Z48),1)</f>
        <v>0.44562825359866992</v>
      </c>
      <c r="AA168" s="161">
        <f>MIN(PRODUCT($D48:AA48),1)</f>
        <v>0.43003126472271647</v>
      </c>
      <c r="AB168" s="161">
        <f>MIN(PRODUCT($D48:AB48),1)</f>
        <v>0.41498017045742136</v>
      </c>
      <c r="AC168" s="161">
        <f>MIN(PRODUCT($D48:AC48),1)</f>
        <v>0.40045586449141157</v>
      </c>
      <c r="AD168" s="161">
        <f>MIN(PRODUCT($D48:AD48),1)</f>
        <v>0.38643990923421218</v>
      </c>
      <c r="AE168" s="161">
        <f>MIN(PRODUCT($D48:AE48),1)</f>
        <v>0.37291451241101475</v>
      </c>
      <c r="AF168" s="161">
        <f>MIN(PRODUCT($D48:AF48),1)</f>
        <v>0.35986250447662921</v>
      </c>
      <c r="AG168" s="161">
        <f>MIN(PRODUCT($D48:AG48),1)</f>
        <v>0.34726731681994716</v>
      </c>
      <c r="AH168" s="161">
        <f>MIN(PRODUCT($D48:AH48),1)</f>
        <v>0.33511296073124902</v>
      </c>
      <c r="AI168" s="161">
        <f>MIN(PRODUCT($D48:AI48),1)</f>
        <v>0.32338400710565529</v>
      </c>
      <c r="AJ168" s="161">
        <f>MIN(PRODUCT($D48:AJ48),1)</f>
        <v>0.31206556685695735</v>
      </c>
      <c r="AK168" s="161">
        <f>MIN(PRODUCT($D48:AK48),1)</f>
        <v>0.30114327201696384</v>
      </c>
      <c r="AL168" s="161">
        <f>MIN(PRODUCT($D48:AL48),1)</f>
        <v>0.29060325749637012</v>
      </c>
      <c r="AM168" s="161">
        <f>MIN(PRODUCT($D48:AM48),1)</f>
        <v>0.28043214348399714</v>
      </c>
      <c r="AN168" s="161">
        <f>MIN(PRODUCT($D48:AN48),1)</f>
        <v>0.27061701846205721</v>
      </c>
      <c r="AO168" s="161">
        <f>MIN(PRODUCT($D48:AO48),1)</f>
        <v>0.26114542281588521</v>
      </c>
      <c r="AP168" s="161">
        <f>MIN(PRODUCT($D48:AP48),1)</f>
        <v>0.25200533301732919</v>
      </c>
      <c r="AQ168" s="161">
        <f>MIN(PRODUCT($D48:AQ48),1)</f>
        <v>0.24318514636172267</v>
      </c>
      <c r="AR168" s="161">
        <f>MIN(PRODUCT($D48:AR48),1)</f>
        <v>0.23467366623906236</v>
      </c>
      <c r="AS168" s="161">
        <f>MIN(PRODUCT($D48:AS48),1)</f>
        <v>0.22646008792069516</v>
      </c>
      <c r="AT168" s="161">
        <f>MIN(PRODUCT($D48:AT48),1)</f>
        <v>0.21853398484347084</v>
      </c>
      <c r="AU168" s="161">
        <f>MIN(PRODUCT($D48:AU48),1)</f>
        <v>0.21088529537394934</v>
      </c>
      <c r="AV168" s="161">
        <f>MIN(PRODUCT($D48:AV48),1)</f>
        <v>0.20350431003586111</v>
      </c>
      <c r="AW168" s="161">
        <f>MIN(PRODUCT($D48:AW48),1)</f>
        <v>0.19638165918460596</v>
      </c>
      <c r="AX168" s="161">
        <f>MIN(PRODUCT($D48:AX48),1)</f>
        <v>0.18950830111314473</v>
      </c>
      <c r="AY168" s="161">
        <f>MIN(PRODUCT($D48:AY48),1)</f>
        <v>0.18287551057418466</v>
      </c>
      <c r="AZ168" s="161">
        <f>MIN(PRODUCT($D48:AZ48),1)</f>
        <v>0.17647486770408818</v>
      </c>
      <c r="BA168" s="161">
        <f>MIN(PRODUCT($D48:BA48),1)</f>
        <v>0.1702982473344451</v>
      </c>
      <c r="BB168" s="161">
        <f>MIN(PRODUCT($D48:BB48),1)</f>
        <v>0.16433780867773951</v>
      </c>
      <c r="BC168" s="161">
        <f>MIN(PRODUCT($D48:BC48),1)</f>
        <v>0.15858598537401861</v>
      </c>
      <c r="BD168" s="161">
        <f>MIN(PRODUCT($D48:BD48),1)</f>
        <v>0.15303547588592795</v>
      </c>
      <c r="BE168" s="161">
        <f>MIN(PRODUCT($D48:BE48),1)</f>
        <v>0.14767923422992046</v>
      </c>
      <c r="BF168" s="161">
        <f>MIN(PRODUCT($D48:BF48),1)</f>
        <v>0.14251046103187323</v>
      </c>
      <c r="BG168" s="161">
        <f>MIN(PRODUCT($D48:BG48),1)</f>
        <v>0.13752259489575766</v>
      </c>
      <c r="BH168" s="161">
        <f>MIN(PRODUCT($D48:BH48),1)</f>
        <v>0.13270930407440615</v>
      </c>
      <c r="BI168" s="161">
        <f>MIN(PRODUCT($D48:BI48),1)</f>
        <v>0.12806447843180194</v>
      </c>
      <c r="BJ168" s="161">
        <f>MIN(PRODUCT($D48:BJ48),1)</f>
        <v>0.12358222168668886</v>
      </c>
      <c r="BK168" s="161">
        <f>MIN(PRODUCT($D48:BK48),1)</f>
        <v>0.11925684392765475</v>
      </c>
      <c r="BL168" s="161">
        <f>MIN(PRODUCT($D48:BL48),1)</f>
        <v>0.11508285439018683</v>
      </c>
      <c r="BM168" s="161">
        <f>MIN(PRODUCT($D48:BM48),1)</f>
        <v>0.11105495448653029</v>
      </c>
      <c r="BN168" s="161">
        <f>MIN(PRODUCT($D48:BN48),1)</f>
        <v>0.10716803107950172</v>
      </c>
      <c r="BO168" s="161">
        <f>MIN(PRODUCT($D48:BO48),1)</f>
        <v>0.10341714999171915</v>
      </c>
      <c r="BP168" s="161">
        <f>MIN(PRODUCT($D48:BP48),1)</f>
        <v>9.9797549742008981E-2</v>
      </c>
      <c r="BQ168" s="161">
        <f>MIN(PRODUCT($D48:BQ48),1)</f>
        <v>9.6304635501038668E-2</v>
      </c>
      <c r="BR168" s="161">
        <f>MIN(PRODUCT($D48:BR48),1)</f>
        <v>9.2933973258502306E-2</v>
      </c>
      <c r="BS168" s="161">
        <f>MIN(PRODUCT($D48:BS48),1)</f>
        <v>8.9681284194454716E-2</v>
      </c>
      <c r="BT168" s="161">
        <f>MIN(PRODUCT($D48:BT48),1)</f>
        <v>8.6542439247648803E-2</v>
      </c>
      <c r="BU168" s="161">
        <f>MIN(PRODUCT($D48:BU48),1)</f>
        <v>8.3513453873981097E-2</v>
      </c>
      <c r="BV168" s="161">
        <f>MIN(PRODUCT($D48:BV48),1)</f>
        <v>8.0590482988391762E-2</v>
      </c>
      <c r="BW168" s="161">
        <f>MIN(PRODUCT($D48:BW48),1)</f>
        <v>7.7769816083798043E-2</v>
      </c>
      <c r="BX168" s="161">
        <f>MIN(PRODUCT($D48:BX48),1)</f>
        <v>7.5047872520865103E-2</v>
      </c>
      <c r="BY168" s="161">
        <f>MIN(PRODUCT($D48:BY48),1)</f>
        <v>7.2421196982634828E-2</v>
      </c>
      <c r="BZ168" s="161">
        <f>MIN(PRODUCT($D48:BZ48),1)</f>
        <v>6.9886455088242608E-2</v>
      </c>
      <c r="CA168" s="161">
        <f>MIN(PRODUCT($D48:CA48),1)</f>
        <v>6.7440429160154108E-2</v>
      </c>
      <c r="CB168" s="161">
        <f>MIN(PRODUCT($D48:CB48),1)</f>
        <v>6.5080014139548711E-2</v>
      </c>
      <c r="CC168" s="161">
        <f>MIN(PRODUCT($D48:CC48),1)</f>
        <v>6.2802213644664498E-2</v>
      </c>
      <c r="CD168" s="161">
        <f>MIN(PRODUCT($D48:CD48),1)</f>
        <v>6.0604136167101239E-2</v>
      </c>
      <c r="CE168" s="161">
        <f>MIN(PRODUCT($D48:CE48),1)</f>
        <v>5.8482991401252696E-2</v>
      </c>
      <c r="CF168" s="161">
        <f>MIN(PRODUCT($D48:CF48),1)</f>
        <v>5.643608670220885E-2</v>
      </c>
      <c r="CG168" s="161">
        <f>MIN(PRODUCT($D48:CG48),1)</f>
        <v>5.4460823667631539E-2</v>
      </c>
      <c r="CH168" s="161">
        <f>MIN(PRODUCT($D48:CH48),1)</f>
        <v>5.2554694839264435E-2</v>
      </c>
      <c r="CI168" s="161">
        <f>MIN(PRODUCT($D48:CI48),1)</f>
        <v>5.0715280519890181E-2</v>
      </c>
      <c r="CJ168" s="161">
        <f>MIN(PRODUCT($D48:CJ48),1)</f>
        <v>4.8940245701694023E-2</v>
      </c>
      <c r="CK168" s="161">
        <f>MIN(PRODUCT($D48:CK48),1)</f>
        <v>4.7227337102134732E-2</v>
      </c>
      <c r="CL168" s="161">
        <f>MIN(PRODUCT($D48:CL48),1)</f>
        <v>4.5574380303560015E-2</v>
      </c>
      <c r="CM168" s="161">
        <f>MIN(PRODUCT($D48:CM48),1)</f>
        <v>4.3979276992935412E-2</v>
      </c>
      <c r="CN168" s="161">
        <f>MIN(PRODUCT($D48:CN48),1)</f>
        <v>4.2440002298182671E-2</v>
      </c>
      <c r="CO168" s="161">
        <f>MIN(PRODUCT($D48:CO48),1)</f>
        <v>4.0954602217746279E-2</v>
      </c>
      <c r="CP168" s="161">
        <f>MIN(PRODUCT($D48:CP48),1)</f>
        <v>3.9521191140125159E-2</v>
      </c>
      <c r="CQ168" s="161">
        <f>MIN(PRODUCT($D48:CQ48),1)</f>
        <v>3.8137949450220775E-2</v>
      </c>
      <c r="CR168" s="161">
        <f>MIN(PRODUCT($D48:CR48),1)</f>
        <v>3.6803121219463046E-2</v>
      </c>
      <c r="CS168" s="161">
        <f>MIN(PRODUCT($D48:CS48),1)</f>
        <v>3.5515011976781835E-2</v>
      </c>
      <c r="CT168" s="161">
        <f>MIN(PRODUCT($D48:CT48),1)</f>
        <v>3.4271986557594468E-2</v>
      </c>
      <c r="CU168" s="161">
        <f>MIN(PRODUCT($D48:CU48),1)</f>
        <v>3.3072467028078659E-2</v>
      </c>
      <c r="CV168" s="161">
        <f>MIN(PRODUCT($D48:CV48),1)</f>
        <v>3.1914930682095902E-2</v>
      </c>
      <c r="CW168" s="161">
        <f>MIN(PRODUCT($D48:CW48),1)</f>
        <v>3.0797908108222544E-2</v>
      </c>
      <c r="CX168" s="161">
        <f>MIN(PRODUCT($D48:CX48),1)</f>
        <v>2.9719981324434753E-2</v>
      </c>
      <c r="CY168" s="161">
        <f>MIN(PRODUCT($D48:CY48),1)</f>
        <v>2.8679781978079535E-2</v>
      </c>
      <c r="CZ168" s="161">
        <f>MIN(PRODUCT($D48:CZ48),1)</f>
        <v>2.7675989608846752E-2</v>
      </c>
      <c r="DA168" s="161">
        <f>MIN(PRODUCT($D48:DA48),1)</f>
        <v>2.6707329972537115E-2</v>
      </c>
      <c r="DB168" s="161">
        <f>MIN(PRODUCT($D48:DB48),1)</f>
        <v>2.5772573423498316E-2</v>
      </c>
      <c r="DC168" s="161">
        <f>MIN(PRODUCT($D48:DC48),1)</f>
        <v>2.4870533353675874E-2</v>
      </c>
      <c r="DD168" s="161">
        <f>MIN(PRODUCT($D48:DD48),1)</f>
        <v>0</v>
      </c>
      <c r="DE168" s="161">
        <f>MIN(PRODUCT($D48:DE48),1)</f>
        <v>0</v>
      </c>
      <c r="DF168" s="161">
        <f>MIN(PRODUCT($D48:DF48),1)</f>
        <v>0</v>
      </c>
    </row>
    <row r="169" spans="2:110" ht="14.5" x14ac:dyDescent="0.35">
      <c r="B169" s="149">
        <v>44</v>
      </c>
      <c r="C169" s="161">
        <v>1</v>
      </c>
      <c r="D169" s="161">
        <f>MIN(PRODUCT($D49:D49),1)</f>
        <v>0.98340000000000005</v>
      </c>
      <c r="E169" s="161">
        <f>MIN(PRODUCT($D49:E49),1)</f>
        <v>0.96137184000000009</v>
      </c>
      <c r="F169" s="161">
        <f>MIN(PRODUCT($D49:F49),1)</f>
        <v>0.9350302515840001</v>
      </c>
      <c r="G169" s="161">
        <f>MIN(PRODUCT($D49:G49),1)</f>
        <v>0.90576380470942086</v>
      </c>
      <c r="H169" s="161">
        <f>MIN(PRODUCT($D49:H49),1)</f>
        <v>0.87523956449071338</v>
      </c>
      <c r="I169" s="161">
        <f>MIN(PRODUCT($D49:I49),1)</f>
        <v>0.84451865577708929</v>
      </c>
      <c r="J169" s="161">
        <f>MIN(PRODUCT($D49:J49),1)</f>
        <v>0.81403153230353631</v>
      </c>
      <c r="K169" s="161">
        <f>MIN(PRODUCT($D49:K49),1)</f>
        <v>0.78407517191476617</v>
      </c>
      <c r="L169" s="161">
        <f>MIN(PRODUCT($D49:L49),1)</f>
        <v>0.75490757551953691</v>
      </c>
      <c r="M169" s="161">
        <f>MIN(PRODUCT($D49:M49),1)</f>
        <v>0.72674952295265816</v>
      </c>
      <c r="N169" s="161">
        <f>MIN(PRODUCT($D49:N49),1)</f>
        <v>0.69964176574652404</v>
      </c>
      <c r="O169" s="161">
        <f>MIN(PRODUCT($D49:O49),1)</f>
        <v>0.67368505623732799</v>
      </c>
      <c r="P169" s="161">
        <f>MIN(PRODUCT($D49:P49),1)</f>
        <v>0.64875870915654688</v>
      </c>
      <c r="Q169" s="161">
        <f>MIN(PRODUCT($D49:Q49),1)</f>
        <v>0.62475463691775457</v>
      </c>
      <c r="R169" s="161">
        <f>MIN(PRODUCT($D49:R49),1)</f>
        <v>0.60288822462563318</v>
      </c>
      <c r="S169" s="161">
        <f>MIN(PRODUCT($D49:S49),1)</f>
        <v>0.58178713676373606</v>
      </c>
      <c r="T169" s="161">
        <f>MIN(PRODUCT($D49:T49),1)</f>
        <v>0.56142458697700526</v>
      </c>
      <c r="U169" s="161">
        <f>MIN(PRODUCT($D49:U49),1)</f>
        <v>0.54177472643281011</v>
      </c>
      <c r="V169" s="161">
        <f>MIN(PRODUCT($D49:V49),1)</f>
        <v>0.52281261100766174</v>
      </c>
      <c r="W169" s="161">
        <f>MIN(PRODUCT($D49:W49),1)</f>
        <v>0.50451416962239359</v>
      </c>
      <c r="X169" s="161">
        <f>MIN(PRODUCT($D49:X49),1)</f>
        <v>0.48685617368560979</v>
      </c>
      <c r="Y169" s="161">
        <f>MIN(PRODUCT($D49:Y49),1)</f>
        <v>0.46981620760661341</v>
      </c>
      <c r="Z169" s="161">
        <f>MIN(PRODUCT($D49:Z49),1)</f>
        <v>0.45337264034038194</v>
      </c>
      <c r="AA169" s="161">
        <f>MIN(PRODUCT($D49:AA49),1)</f>
        <v>0.43750459792846857</v>
      </c>
      <c r="AB169" s="161">
        <f>MIN(PRODUCT($D49:AB49),1)</f>
        <v>0.42219193700097218</v>
      </c>
      <c r="AC169" s="161">
        <f>MIN(PRODUCT($D49:AC49),1)</f>
        <v>0.40741521920593815</v>
      </c>
      <c r="AD169" s="161">
        <f>MIN(PRODUCT($D49:AD49),1)</f>
        <v>0.39315568653373029</v>
      </c>
      <c r="AE169" s="161">
        <f>MIN(PRODUCT($D49:AE49),1)</f>
        <v>0.37939523750504972</v>
      </c>
      <c r="AF169" s="161">
        <f>MIN(PRODUCT($D49:AF49),1)</f>
        <v>0.36611640419237296</v>
      </c>
      <c r="AG169" s="161">
        <f>MIN(PRODUCT($D49:AG49),1)</f>
        <v>0.35330233004563988</v>
      </c>
      <c r="AH169" s="161">
        <f>MIN(PRODUCT($D49:AH49),1)</f>
        <v>0.34093674849404249</v>
      </c>
      <c r="AI169" s="161">
        <f>MIN(PRODUCT($D49:AI49),1)</f>
        <v>0.329003962296751</v>
      </c>
      <c r="AJ169" s="161">
        <f>MIN(PRODUCT($D49:AJ49),1)</f>
        <v>0.31748882361636471</v>
      </c>
      <c r="AK169" s="161">
        <f>MIN(PRODUCT($D49:AK49),1)</f>
        <v>0.30637671478979195</v>
      </c>
      <c r="AL169" s="161">
        <f>MIN(PRODUCT($D49:AL49),1)</f>
        <v>0.2956535297721492</v>
      </c>
      <c r="AM169" s="161">
        <f>MIN(PRODUCT($D49:AM49),1)</f>
        <v>0.28530565623012399</v>
      </c>
      <c r="AN169" s="161">
        <f>MIN(PRODUCT($D49:AN49),1)</f>
        <v>0.27531995826206962</v>
      </c>
      <c r="AO169" s="161">
        <f>MIN(PRODUCT($D49:AO49),1)</f>
        <v>0.26568375972289715</v>
      </c>
      <c r="AP169" s="161">
        <f>MIN(PRODUCT($D49:AP49),1)</f>
        <v>0.25638482813259572</v>
      </c>
      <c r="AQ169" s="161">
        <f>MIN(PRODUCT($D49:AQ49),1)</f>
        <v>0.24741135914795487</v>
      </c>
      <c r="AR169" s="161">
        <f>MIN(PRODUCT($D49:AR49),1)</f>
        <v>0.23875196157777645</v>
      </c>
      <c r="AS169" s="161">
        <f>MIN(PRODUCT($D49:AS49),1)</f>
        <v>0.23039564292255427</v>
      </c>
      <c r="AT169" s="161">
        <f>MIN(PRODUCT($D49:AT49),1)</f>
        <v>0.22233179542026485</v>
      </c>
      <c r="AU169" s="161">
        <f>MIN(PRODUCT($D49:AU49),1)</f>
        <v>0.21455018258055558</v>
      </c>
      <c r="AV169" s="161">
        <f>MIN(PRODUCT($D49:AV49),1)</f>
        <v>0.20704092619023612</v>
      </c>
      <c r="AW169" s="161">
        <f>MIN(PRODUCT($D49:AW49),1)</f>
        <v>0.19979449377357786</v>
      </c>
      <c r="AX169" s="161">
        <f>MIN(PRODUCT($D49:AX49),1)</f>
        <v>0.19280168649150262</v>
      </c>
      <c r="AY169" s="161">
        <f>MIN(PRODUCT($D49:AY49),1)</f>
        <v>0.18605362746430001</v>
      </c>
      <c r="AZ169" s="161">
        <f>MIN(PRODUCT($D49:AZ49),1)</f>
        <v>0.17954175050304952</v>
      </c>
      <c r="BA169" s="161">
        <f>MIN(PRODUCT($D49:BA49),1)</f>
        <v>0.17325778923544277</v>
      </c>
      <c r="BB169" s="161">
        <f>MIN(PRODUCT($D49:BB49),1)</f>
        <v>0.16719376661220228</v>
      </c>
      <c r="BC169" s="161">
        <f>MIN(PRODUCT($D49:BC49),1)</f>
        <v>0.16134198478077519</v>
      </c>
      <c r="BD169" s="161">
        <f>MIN(PRODUCT($D49:BD49),1)</f>
        <v>0.15569501531344807</v>
      </c>
      <c r="BE169" s="161">
        <f>MIN(PRODUCT($D49:BE49),1)</f>
        <v>0.15024568977747738</v>
      </c>
      <c r="BF169" s="161">
        <f>MIN(PRODUCT($D49:BF49),1)</f>
        <v>0.14498709063526566</v>
      </c>
      <c r="BG169" s="161">
        <f>MIN(PRODUCT($D49:BG49),1)</f>
        <v>0.13991254246303136</v>
      </c>
      <c r="BH169" s="161">
        <f>MIN(PRODUCT($D49:BH49),1)</f>
        <v>0.13501560347682526</v>
      </c>
      <c r="BI169" s="161">
        <f>MIN(PRODUCT($D49:BI49),1)</f>
        <v>0.13029005735513638</v>
      </c>
      <c r="BJ169" s="161">
        <f>MIN(PRODUCT($D49:BJ49),1)</f>
        <v>0.12572990534770659</v>
      </c>
      <c r="BK169" s="161">
        <f>MIN(PRODUCT($D49:BK49),1)</f>
        <v>0.12132935866053686</v>
      </c>
      <c r="BL169" s="161">
        <f>MIN(PRODUCT($D49:BL49),1)</f>
        <v>0.11708283110741806</v>
      </c>
      <c r="BM169" s="161">
        <f>MIN(PRODUCT($D49:BM49),1)</f>
        <v>0.11298493201865842</v>
      </c>
      <c r="BN169" s="161">
        <f>MIN(PRODUCT($D49:BN49),1)</f>
        <v>0.10903045939800537</v>
      </c>
      <c r="BO169" s="161">
        <f>MIN(PRODUCT($D49:BO49),1)</f>
        <v>0.10521439331907519</v>
      </c>
      <c r="BP169" s="161">
        <f>MIN(PRODUCT($D49:BP49),1)</f>
        <v>0.10153188955290755</v>
      </c>
      <c r="BQ169" s="161">
        <f>MIN(PRODUCT($D49:BQ49),1)</f>
        <v>9.7978273418555792E-2</v>
      </c>
      <c r="BR169" s="161">
        <f>MIN(PRODUCT($D49:BR49),1)</f>
        <v>9.4549033848906339E-2</v>
      </c>
      <c r="BS169" s="161">
        <f>MIN(PRODUCT($D49:BS49),1)</f>
        <v>9.1239817664194617E-2</v>
      </c>
      <c r="BT169" s="161">
        <f>MIN(PRODUCT($D49:BT49),1)</f>
        <v>8.8046424045947799E-2</v>
      </c>
      <c r="BU169" s="161">
        <f>MIN(PRODUCT($D49:BU49),1)</f>
        <v>8.4964799204339622E-2</v>
      </c>
      <c r="BV169" s="161">
        <f>MIN(PRODUCT($D49:BV49),1)</f>
        <v>8.1991031232187733E-2</v>
      </c>
      <c r="BW169" s="161">
        <f>MIN(PRODUCT($D49:BW49),1)</f>
        <v>7.9121345139061161E-2</v>
      </c>
      <c r="BX169" s="161">
        <f>MIN(PRODUCT($D49:BX49),1)</f>
        <v>7.6352098059194018E-2</v>
      </c>
      <c r="BY169" s="161">
        <f>MIN(PRODUCT($D49:BY49),1)</f>
        <v>7.3679774627122219E-2</v>
      </c>
      <c r="BZ169" s="161">
        <f>MIN(PRODUCT($D49:BZ49),1)</f>
        <v>7.1100982515172939E-2</v>
      </c>
      <c r="CA169" s="161">
        <f>MIN(PRODUCT($D49:CA49),1)</f>
        <v>6.8612448127141887E-2</v>
      </c>
      <c r="CB169" s="161">
        <f>MIN(PRODUCT($D49:CB49),1)</f>
        <v>6.6211012442691924E-2</v>
      </c>
      <c r="CC169" s="161">
        <f>MIN(PRODUCT($D49:CC49),1)</f>
        <v>6.3893627007197709E-2</v>
      </c>
      <c r="CD169" s="161">
        <f>MIN(PRODUCT($D49:CD49),1)</f>
        <v>6.1657350061945788E-2</v>
      </c>
      <c r="CE169" s="161">
        <f>MIN(PRODUCT($D49:CE49),1)</f>
        <v>5.9499342809777686E-2</v>
      </c>
      <c r="CF169" s="161">
        <f>MIN(PRODUCT($D49:CF49),1)</f>
        <v>5.7416865811435465E-2</v>
      </c>
      <c r="CG169" s="161">
        <f>MIN(PRODUCT($D49:CG49),1)</f>
        <v>5.5407275508035224E-2</v>
      </c>
      <c r="CH169" s="161">
        <f>MIN(PRODUCT($D49:CH49),1)</f>
        <v>5.3468020865253992E-2</v>
      </c>
      <c r="CI169" s="161">
        <f>MIN(PRODUCT($D49:CI49),1)</f>
        <v>5.1596640134970097E-2</v>
      </c>
      <c r="CJ169" s="161">
        <f>MIN(PRODUCT($D49:CJ49),1)</f>
        <v>4.9790757730246139E-2</v>
      </c>
      <c r="CK169" s="161">
        <f>MIN(PRODUCT($D49:CK49),1)</f>
        <v>4.8048081209687524E-2</v>
      </c>
      <c r="CL169" s="161">
        <f>MIN(PRODUCT($D49:CL49),1)</f>
        <v>4.636639836734846E-2</v>
      </c>
      <c r="CM169" s="161">
        <f>MIN(PRODUCT($D49:CM49),1)</f>
        <v>4.4743574424491263E-2</v>
      </c>
      <c r="CN169" s="161">
        <f>MIN(PRODUCT($D49:CN49),1)</f>
        <v>4.3177549319634065E-2</v>
      </c>
      <c r="CO169" s="161">
        <f>MIN(PRODUCT($D49:CO49),1)</f>
        <v>4.1666335093446874E-2</v>
      </c>
      <c r="CP169" s="161">
        <f>MIN(PRODUCT($D49:CP49),1)</f>
        <v>4.020801336517623E-2</v>
      </c>
      <c r="CQ169" s="161">
        <f>MIN(PRODUCT($D49:CQ49),1)</f>
        <v>3.8800732897395059E-2</v>
      </c>
      <c r="CR169" s="161">
        <f>MIN(PRODUCT($D49:CR49),1)</f>
        <v>3.744270724598623E-2</v>
      </c>
      <c r="CS169" s="161">
        <f>MIN(PRODUCT($D49:CS49),1)</f>
        <v>3.6132212492376713E-2</v>
      </c>
      <c r="CT169" s="161">
        <f>MIN(PRODUCT($D49:CT49),1)</f>
        <v>3.4867585055143528E-2</v>
      </c>
      <c r="CU169" s="161">
        <f>MIN(PRODUCT($D49:CU49),1)</f>
        <v>3.3647219578213504E-2</v>
      </c>
      <c r="CV169" s="161">
        <f>MIN(PRODUCT($D49:CV49),1)</f>
        <v>3.2469566892976032E-2</v>
      </c>
      <c r="CW169" s="161">
        <f>MIN(PRODUCT($D49:CW49),1)</f>
        <v>3.1333132051721869E-2</v>
      </c>
      <c r="CX169" s="161">
        <f>MIN(PRODUCT($D49:CX49),1)</f>
        <v>3.0236472429911603E-2</v>
      </c>
      <c r="CY169" s="161">
        <f>MIN(PRODUCT($D49:CY49),1)</f>
        <v>2.9178195894864697E-2</v>
      </c>
      <c r="CZ169" s="161">
        <f>MIN(PRODUCT($D49:CZ49),1)</f>
        <v>2.815695903854443E-2</v>
      </c>
      <c r="DA169" s="161">
        <f>MIN(PRODUCT($D49:DA49),1)</f>
        <v>2.7171465472195375E-2</v>
      </c>
      <c r="DB169" s="161">
        <f>MIN(PRODUCT($D49:DB49),1)</f>
        <v>2.6220464180668538E-2</v>
      </c>
      <c r="DC169" s="161">
        <f>MIN(PRODUCT($D49:DC49),1)</f>
        <v>2.530274793434514E-2</v>
      </c>
      <c r="DD169" s="161">
        <f>MIN(PRODUCT($D49:DD49),1)</f>
        <v>0</v>
      </c>
      <c r="DE169" s="161">
        <f>MIN(PRODUCT($D49:DE49),1)</f>
        <v>0</v>
      </c>
      <c r="DF169" s="161">
        <f>MIN(PRODUCT($D49:DF49),1)</f>
        <v>0</v>
      </c>
    </row>
    <row r="170" spans="2:110" ht="14.5" x14ac:dyDescent="0.35">
      <c r="B170" s="149">
        <v>45</v>
      </c>
      <c r="C170" s="161">
        <v>1</v>
      </c>
      <c r="D170" s="161">
        <f>MIN(PRODUCT($D50:D50),1)</f>
        <v>0.98550000000000004</v>
      </c>
      <c r="E170" s="161">
        <f>MIN(PRODUCT($D50:E50),1)</f>
        <v>0.96549435000000006</v>
      </c>
      <c r="F170" s="161">
        <f>MIN(PRODUCT($D50:F50),1)</f>
        <v>0.94087424407500009</v>
      </c>
      <c r="G170" s="161">
        <f>MIN(PRODUCT($D50:G50),1)</f>
        <v>0.91311845387478763</v>
      </c>
      <c r="H170" s="161">
        <f>MIN(PRODUCT($D50:H50),1)</f>
        <v>0.8838073515054069</v>
      </c>
      <c r="I170" s="161">
        <f>MIN(PRODUCT($D50:I50),1)</f>
        <v>0.85402304375967475</v>
      </c>
      <c r="J170" s="161">
        <f>MIN(PRODUCT($D50:J50),1)</f>
        <v>0.82421763953246208</v>
      </c>
      <c r="K170" s="161">
        <f>MIN(PRODUCT($D50:K50),1)</f>
        <v>0.79471064803719993</v>
      </c>
      <c r="L170" s="161">
        <f>MIN(PRODUCT($D50:L50),1)</f>
        <v>0.76586265151344957</v>
      </c>
      <c r="M170" s="161">
        <f>MIN(PRODUCT($D50:M50),1)</f>
        <v>0.73783207846805732</v>
      </c>
      <c r="N170" s="161">
        <f>MIN(PRODUCT($D50:N50),1)</f>
        <v>0.71075364118827966</v>
      </c>
      <c r="O170" s="161">
        <f>MIN(PRODUCT($D50:O50),1)</f>
        <v>0.68474005792078863</v>
      </c>
      <c r="P170" s="161">
        <f>MIN(PRODUCT($D50:P50),1)</f>
        <v>0.65967857180088774</v>
      </c>
      <c r="Q170" s="161">
        <f>MIN(PRODUCT($D50:Q50),1)</f>
        <v>0.63553433607297527</v>
      </c>
      <c r="R170" s="161">
        <f>MIN(PRODUCT($D50:R50),1)</f>
        <v>0.61329063431042108</v>
      </c>
      <c r="S170" s="161">
        <f>MIN(PRODUCT($D50:S50),1)</f>
        <v>0.59182546210955633</v>
      </c>
      <c r="T170" s="161">
        <f>MIN(PRODUCT($D50:T50),1)</f>
        <v>0.57111157093572185</v>
      </c>
      <c r="U170" s="161">
        <f>MIN(PRODUCT($D50:U50),1)</f>
        <v>0.55112266595297155</v>
      </c>
      <c r="V170" s="161">
        <f>MIN(PRODUCT($D50:V50),1)</f>
        <v>0.5318333726446175</v>
      </c>
      <c r="W170" s="161">
        <f>MIN(PRODUCT($D50:W50),1)</f>
        <v>0.51321920460205583</v>
      </c>
      <c r="X170" s="161">
        <f>MIN(PRODUCT($D50:X50),1)</f>
        <v>0.49525653244098389</v>
      </c>
      <c r="Y170" s="161">
        <f>MIN(PRODUCT($D50:Y50),1)</f>
        <v>0.47792255380554943</v>
      </c>
      <c r="Z170" s="161">
        <f>MIN(PRODUCT($D50:Z50),1)</f>
        <v>0.4611952644223552</v>
      </c>
      <c r="AA170" s="161">
        <f>MIN(PRODUCT($D50:AA50),1)</f>
        <v>0.44505343016757276</v>
      </c>
      <c r="AB170" s="161">
        <f>MIN(PRODUCT($D50:AB50),1)</f>
        <v>0.42947656011170771</v>
      </c>
      <c r="AC170" s="161">
        <f>MIN(PRODUCT($D50:AC50),1)</f>
        <v>0.41444488050779793</v>
      </c>
      <c r="AD170" s="161">
        <f>MIN(PRODUCT($D50:AD50),1)</f>
        <v>0.399939309690025</v>
      </c>
      <c r="AE170" s="161">
        <f>MIN(PRODUCT($D50:AE50),1)</f>
        <v>0.38594143385087409</v>
      </c>
      <c r="AF170" s="161">
        <f>MIN(PRODUCT($D50:AF50),1)</f>
        <v>0.37243348366609347</v>
      </c>
      <c r="AG170" s="161">
        <f>MIN(PRODUCT($D50:AG50),1)</f>
        <v>0.3593983117377802</v>
      </c>
      <c r="AH170" s="161">
        <f>MIN(PRODUCT($D50:AH50),1)</f>
        <v>0.34681937082695785</v>
      </c>
      <c r="AI170" s="161">
        <f>MIN(PRODUCT($D50:AI50),1)</f>
        <v>0.33468069284801433</v>
      </c>
      <c r="AJ170" s="161">
        <f>MIN(PRODUCT($D50:AJ50),1)</f>
        <v>0.32296686859833379</v>
      </c>
      <c r="AK170" s="161">
        <f>MIN(PRODUCT($D50:AK50),1)</f>
        <v>0.31166302819739211</v>
      </c>
      <c r="AL170" s="161">
        <f>MIN(PRODUCT($D50:AL50),1)</f>
        <v>0.30075482221048339</v>
      </c>
      <c r="AM170" s="161">
        <f>MIN(PRODUCT($D50:AM50),1)</f>
        <v>0.29022840343311646</v>
      </c>
      <c r="AN170" s="161">
        <f>MIN(PRODUCT($D50:AN50),1)</f>
        <v>0.28007040931295735</v>
      </c>
      <c r="AO170" s="161">
        <f>MIN(PRODUCT($D50:AO50),1)</f>
        <v>0.27026794498700385</v>
      </c>
      <c r="AP170" s="161">
        <f>MIN(PRODUCT($D50:AP50),1)</f>
        <v>0.26080856691245868</v>
      </c>
      <c r="AQ170" s="161">
        <f>MIN(PRODUCT($D50:AQ50),1)</f>
        <v>0.2516802670705226</v>
      </c>
      <c r="AR170" s="161">
        <f>MIN(PRODUCT($D50:AR50),1)</f>
        <v>0.2428714577230543</v>
      </c>
      <c r="AS170" s="161">
        <f>MIN(PRODUCT($D50:AS50),1)</f>
        <v>0.23437095670274738</v>
      </c>
      <c r="AT170" s="161">
        <f>MIN(PRODUCT($D50:AT50),1)</f>
        <v>0.22616797321815121</v>
      </c>
      <c r="AU170" s="161">
        <f>MIN(PRODUCT($D50:AU50),1)</f>
        <v>0.21825209415551591</v>
      </c>
      <c r="AV170" s="161">
        <f>MIN(PRODUCT($D50:AV50),1)</f>
        <v>0.21061327086007284</v>
      </c>
      <c r="AW170" s="161">
        <f>MIN(PRODUCT($D50:AW50),1)</f>
        <v>0.20324180637997027</v>
      </c>
      <c r="AX170" s="161">
        <f>MIN(PRODUCT($D50:AX50),1)</f>
        <v>0.1961283431566713</v>
      </c>
      <c r="AY170" s="161">
        <f>MIN(PRODUCT($D50:AY50),1)</f>
        <v>0.18926385114618779</v>
      </c>
      <c r="AZ170" s="161">
        <f>MIN(PRODUCT($D50:AZ50),1)</f>
        <v>0.1826396163560712</v>
      </c>
      <c r="BA170" s="161">
        <f>MIN(PRODUCT($D50:BA50),1)</f>
        <v>0.17624722978360871</v>
      </c>
      <c r="BB170" s="161">
        <f>MIN(PRODUCT($D50:BB50),1)</f>
        <v>0.1700785767411824</v>
      </c>
      <c r="BC170" s="161">
        <f>MIN(PRODUCT($D50:BC50),1)</f>
        <v>0.16412582655524102</v>
      </c>
      <c r="BD170" s="161">
        <f>MIN(PRODUCT($D50:BD50),1)</f>
        <v>0.15838142262580759</v>
      </c>
      <c r="BE170" s="161">
        <f>MIN(PRODUCT($D50:BE50),1)</f>
        <v>0.15283807283390433</v>
      </c>
      <c r="BF170" s="161">
        <f>MIN(PRODUCT($D50:BF50),1)</f>
        <v>0.14748874028471767</v>
      </c>
      <c r="BG170" s="161">
        <f>MIN(PRODUCT($D50:BG50),1)</f>
        <v>0.14232663437475254</v>
      </c>
      <c r="BH170" s="161">
        <f>MIN(PRODUCT($D50:BH50),1)</f>
        <v>0.1373452021716362</v>
      </c>
      <c r="BI170" s="161">
        <f>MIN(PRODUCT($D50:BI50),1)</f>
        <v>0.13253812009562893</v>
      </c>
      <c r="BJ170" s="161">
        <f>MIN(PRODUCT($D50:BJ50),1)</f>
        <v>0.12789928589228192</v>
      </c>
      <c r="BK170" s="161">
        <f>MIN(PRODUCT($D50:BK50),1)</f>
        <v>0.12342281088605205</v>
      </c>
      <c r="BL170" s="161">
        <f>MIN(PRODUCT($D50:BL50),1)</f>
        <v>0.11910301250504023</v>
      </c>
      <c r="BM170" s="161">
        <f>MIN(PRODUCT($D50:BM50),1)</f>
        <v>0.11493440706736381</v>
      </c>
      <c r="BN170" s="161">
        <f>MIN(PRODUCT($D50:BN50),1)</f>
        <v>0.11091170282000608</v>
      </c>
      <c r="BO170" s="161">
        <f>MIN(PRODUCT($D50:BO50),1)</f>
        <v>0.10702979322130586</v>
      </c>
      <c r="BP170" s="161">
        <f>MIN(PRODUCT($D50:BP50),1)</f>
        <v>0.10328375045856016</v>
      </c>
      <c r="BQ170" s="161">
        <f>MIN(PRODUCT($D50:BQ50),1)</f>
        <v>9.9668819192510541E-2</v>
      </c>
      <c r="BR170" s="161">
        <f>MIN(PRODUCT($D50:BR50),1)</f>
        <v>9.6180410520772669E-2</v>
      </c>
      <c r="BS170" s="161">
        <f>MIN(PRODUCT($D50:BS50),1)</f>
        <v>9.2814096152545628E-2</v>
      </c>
      <c r="BT170" s="161">
        <f>MIN(PRODUCT($D50:BT50),1)</f>
        <v>8.956560278720653E-2</v>
      </c>
      <c r="BU170" s="161">
        <f>MIN(PRODUCT($D50:BU50),1)</f>
        <v>8.6430806689654305E-2</v>
      </c>
      <c r="BV170" s="161">
        <f>MIN(PRODUCT($D50:BV50),1)</f>
        <v>8.3405728455516401E-2</v>
      </c>
      <c r="BW170" s="161">
        <f>MIN(PRODUCT($D50:BW50),1)</f>
        <v>8.0486527959573326E-2</v>
      </c>
      <c r="BX170" s="161">
        <f>MIN(PRODUCT($D50:BX50),1)</f>
        <v>7.7669499480988252E-2</v>
      </c>
      <c r="BY170" s="161">
        <f>MIN(PRODUCT($D50:BY50),1)</f>
        <v>7.4951066999153659E-2</v>
      </c>
      <c r="BZ170" s="161">
        <f>MIN(PRODUCT($D50:BZ50),1)</f>
        <v>7.2327779654183286E-2</v>
      </c>
      <c r="CA170" s="161">
        <f>MIN(PRODUCT($D50:CA50),1)</f>
        <v>6.9796307366286864E-2</v>
      </c>
      <c r="CB170" s="161">
        <f>MIN(PRODUCT($D50:CB50),1)</f>
        <v>6.7353436608466821E-2</v>
      </c>
      <c r="CC170" s="161">
        <f>MIN(PRODUCT($D50:CC50),1)</f>
        <v>6.4996066327170476E-2</v>
      </c>
      <c r="CD170" s="161">
        <f>MIN(PRODUCT($D50:CD50),1)</f>
        <v>6.2721204005719511E-2</v>
      </c>
      <c r="CE170" s="161">
        <f>MIN(PRODUCT($D50:CE50),1)</f>
        <v>6.0525961865519326E-2</v>
      </c>
      <c r="CF170" s="161">
        <f>MIN(PRODUCT($D50:CF50),1)</f>
        <v>5.8407553200226149E-2</v>
      </c>
      <c r="CG170" s="161">
        <f>MIN(PRODUCT($D50:CG50),1)</f>
        <v>5.6363288838218235E-2</v>
      </c>
      <c r="CH170" s="161">
        <f>MIN(PRODUCT($D50:CH50),1)</f>
        <v>5.4390573728880592E-2</v>
      </c>
      <c r="CI170" s="161">
        <f>MIN(PRODUCT($D50:CI50),1)</f>
        <v>5.2486903648369769E-2</v>
      </c>
      <c r="CJ170" s="161">
        <f>MIN(PRODUCT($D50:CJ50),1)</f>
        <v>5.0649862020676825E-2</v>
      </c>
      <c r="CK170" s="161">
        <f>MIN(PRODUCT($D50:CK50),1)</f>
        <v>4.8877116849953134E-2</v>
      </c>
      <c r="CL170" s="161">
        <f>MIN(PRODUCT($D50:CL50),1)</f>
        <v>4.7166417760204769E-2</v>
      </c>
      <c r="CM170" s="161">
        <f>MIN(PRODUCT($D50:CM50),1)</f>
        <v>4.5515593138597599E-2</v>
      </c>
      <c r="CN170" s="161">
        <f>MIN(PRODUCT($D50:CN50),1)</f>
        <v>4.3922547378746679E-2</v>
      </c>
      <c r="CO170" s="161">
        <f>MIN(PRODUCT($D50:CO50),1)</f>
        <v>4.2385258220490545E-2</v>
      </c>
      <c r="CP170" s="161">
        <f>MIN(PRODUCT($D50:CP50),1)</f>
        <v>4.0901774182773375E-2</v>
      </c>
      <c r="CQ170" s="161">
        <f>MIN(PRODUCT($D50:CQ50),1)</f>
        <v>3.9470212086376306E-2</v>
      </c>
      <c r="CR170" s="161">
        <f>MIN(PRODUCT($D50:CR50),1)</f>
        <v>3.8088754663353132E-2</v>
      </c>
      <c r="CS170" s="161">
        <f>MIN(PRODUCT($D50:CS50),1)</f>
        <v>3.6755648250135768E-2</v>
      </c>
      <c r="CT170" s="161">
        <f>MIN(PRODUCT($D50:CT50),1)</f>
        <v>3.5469200561381017E-2</v>
      </c>
      <c r="CU170" s="161">
        <f>MIN(PRODUCT($D50:CU50),1)</f>
        <v>3.422777854173268E-2</v>
      </c>
      <c r="CV170" s="161">
        <f>MIN(PRODUCT($D50:CV50),1)</f>
        <v>3.3029806292772038E-2</v>
      </c>
      <c r="CW170" s="161">
        <f>MIN(PRODUCT($D50:CW50),1)</f>
        <v>3.1873763072525013E-2</v>
      </c>
      <c r="CX170" s="161">
        <f>MIN(PRODUCT($D50:CX50),1)</f>
        <v>3.0758181364986637E-2</v>
      </c>
      <c r="CY170" s="161">
        <f>MIN(PRODUCT($D50:CY50),1)</f>
        <v>2.9681645017212103E-2</v>
      </c>
      <c r="CZ170" s="161">
        <f>MIN(PRODUCT($D50:CZ50),1)</f>
        <v>2.8642787441609679E-2</v>
      </c>
      <c r="DA170" s="161">
        <f>MIN(PRODUCT($D50:DA50),1)</f>
        <v>2.764028988115334E-2</v>
      </c>
      <c r="DB170" s="161">
        <f>MIN(PRODUCT($D50:DB50),1)</f>
        <v>2.667287973531297E-2</v>
      </c>
      <c r="DC170" s="161">
        <f>MIN(PRODUCT($D50:DC50),1)</f>
        <v>2.5739328944577016E-2</v>
      </c>
      <c r="DD170" s="161">
        <f>MIN(PRODUCT($D50:DD50),1)</f>
        <v>0</v>
      </c>
      <c r="DE170" s="161">
        <f>MIN(PRODUCT($D50:DE50),1)</f>
        <v>0</v>
      </c>
      <c r="DF170" s="161">
        <f>MIN(PRODUCT($D50:DF50),1)</f>
        <v>0</v>
      </c>
    </row>
    <row r="171" spans="2:110" ht="14.5" x14ac:dyDescent="0.35">
      <c r="B171" s="149">
        <v>46</v>
      </c>
      <c r="C171" s="161">
        <v>1</v>
      </c>
      <c r="D171" s="161">
        <f>MIN(PRODUCT($D51:D51),1)</f>
        <v>0.98750000000000004</v>
      </c>
      <c r="E171" s="161">
        <f>MIN(PRODUCT($D51:E51),1)</f>
        <v>0.96942875000000006</v>
      </c>
      <c r="F171" s="161">
        <f>MIN(PRODUCT($D51:F51),1)</f>
        <v>0.94674411725000007</v>
      </c>
      <c r="G171" s="161">
        <f>MIN(PRODUCT($D51:G51),1)</f>
        <v>0.92070865402562507</v>
      </c>
      <c r="H171" s="161">
        <f>MIN(PRODUCT($D51:H51),1)</f>
        <v>0.89290325267405124</v>
      </c>
      <c r="I171" s="161">
        <f>MIN(PRODUCT($D51:I51),1)</f>
        <v>0.86441963891374896</v>
      </c>
      <c r="J171" s="161">
        <f>MIN(PRODUCT($D51:J51),1)</f>
        <v>0.83563446493792115</v>
      </c>
      <c r="K171" s="161">
        <f>MIN(PRODUCT($D51:K51),1)</f>
        <v>0.80697220279055049</v>
      </c>
      <c r="L171" s="161">
        <f>MIN(PRODUCT($D51:L51),1)</f>
        <v>0.77864747847260218</v>
      </c>
      <c r="M171" s="161">
        <f>MIN(PRODUCT($D51:M51),1)</f>
        <v>0.75100549298682484</v>
      </c>
      <c r="N171" s="161">
        <f>MIN(PRODUCT($D51:N51),1)</f>
        <v>0.72419459688719523</v>
      </c>
      <c r="O171" s="161">
        <f>MIN(PRODUCT($D51:O51),1)</f>
        <v>0.69826843031863361</v>
      </c>
      <c r="P171" s="161">
        <f>MIN(PRODUCT($D51:P51),1)</f>
        <v>0.6732704205132265</v>
      </c>
      <c r="Q171" s="161">
        <f>MIN(PRODUCT($D51:Q51),1)</f>
        <v>0.6491000124168016</v>
      </c>
      <c r="R171" s="161">
        <f>MIN(PRODUCT($D51:R51),1)</f>
        <v>0.62683588199090534</v>
      </c>
      <c r="S171" s="161">
        <f>MIN(PRODUCT($D51:S51),1)</f>
        <v>0.60533541123861734</v>
      </c>
      <c r="T171" s="161">
        <f>MIN(PRODUCT($D51:T51),1)</f>
        <v>0.58457240663313281</v>
      </c>
      <c r="U171" s="161">
        <f>MIN(PRODUCT($D51:U51),1)</f>
        <v>0.56452157308561635</v>
      </c>
      <c r="V171" s="161">
        <f>MIN(PRODUCT($D51:V51),1)</f>
        <v>0.54515848312877968</v>
      </c>
      <c r="W171" s="161">
        <f>MIN(PRODUCT($D51:W51),1)</f>
        <v>0.52645954715746257</v>
      </c>
      <c r="X171" s="161">
        <f>MIN(PRODUCT($D51:X51),1)</f>
        <v>0.50840198468996156</v>
      </c>
      <c r="Y171" s="161">
        <f>MIN(PRODUCT($D51:Y51),1)</f>
        <v>0.49096379661509587</v>
      </c>
      <c r="Z171" s="161">
        <f>MIN(PRODUCT($D51:Z51),1)</f>
        <v>0.47412373839119809</v>
      </c>
      <c r="AA171" s="161">
        <f>MIN(PRODUCT($D51:AA51),1)</f>
        <v>0.45786129416437998</v>
      </c>
      <c r="AB171" s="161">
        <f>MIN(PRODUCT($D51:AB51),1)</f>
        <v>0.44215665177454178</v>
      </c>
      <c r="AC171" s="161">
        <f>MIN(PRODUCT($D51:AC51),1)</f>
        <v>0.42699067861867501</v>
      </c>
      <c r="AD171" s="161">
        <f>MIN(PRODUCT($D51:AD51),1)</f>
        <v>0.41234489834205446</v>
      </c>
      <c r="AE171" s="161">
        <f>MIN(PRODUCT($D51:AE51),1)</f>
        <v>0.398201468328922</v>
      </c>
      <c r="AF171" s="161">
        <f>MIN(PRODUCT($D51:AF51),1)</f>
        <v>0.38454315796523997</v>
      </c>
      <c r="AG171" s="161">
        <f>MIN(PRODUCT($D51:AG51),1)</f>
        <v>0.37135332764703222</v>
      </c>
      <c r="AH171" s="161">
        <f>MIN(PRODUCT($D51:AH51),1)</f>
        <v>0.35861590850873903</v>
      </c>
      <c r="AI171" s="161">
        <f>MIN(PRODUCT($D51:AI51),1)</f>
        <v>0.34631538284688929</v>
      </c>
      <c r="AJ171" s="161">
        <f>MIN(PRODUCT($D51:AJ51),1)</f>
        <v>0.33443676521524096</v>
      </c>
      <c r="AK171" s="161">
        <f>MIN(PRODUCT($D51:AK51),1)</f>
        <v>0.32296558416835819</v>
      </c>
      <c r="AL171" s="161">
        <f>MIN(PRODUCT($D51:AL51),1)</f>
        <v>0.31188786463138352</v>
      </c>
      <c r="AM171" s="161">
        <f>MIN(PRODUCT($D51:AM51),1)</f>
        <v>0.30119011087452707</v>
      </c>
      <c r="AN171" s="161">
        <f>MIN(PRODUCT($D51:AN51),1)</f>
        <v>0.29085929007153077</v>
      </c>
      <c r="AO171" s="161">
        <f>MIN(PRODUCT($D51:AO51),1)</f>
        <v>0.28088281642207724</v>
      </c>
      <c r="AP171" s="161">
        <f>MIN(PRODUCT($D51:AP51),1)</f>
        <v>0.27124853581879999</v>
      </c>
      <c r="AQ171" s="161">
        <f>MIN(PRODUCT($D51:AQ51),1)</f>
        <v>0.26194471104021516</v>
      </c>
      <c r="AR171" s="161">
        <f>MIN(PRODUCT($D51:AR51),1)</f>
        <v>0.2529600074515358</v>
      </c>
      <c r="AS171" s="161">
        <f>MIN(PRODUCT($D51:AS51),1)</f>
        <v>0.24428347919594812</v>
      </c>
      <c r="AT171" s="161">
        <f>MIN(PRODUCT($D51:AT51),1)</f>
        <v>0.2359045558595271</v>
      </c>
      <c r="AU171" s="161">
        <f>MIN(PRODUCT($D51:AU51),1)</f>
        <v>0.22781302959354532</v>
      </c>
      <c r="AV171" s="161">
        <f>MIN(PRODUCT($D51:AV51),1)</f>
        <v>0.21999904267848672</v>
      </c>
      <c r="AW171" s="161">
        <f>MIN(PRODUCT($D51:AW51),1)</f>
        <v>0.21245307551461462</v>
      </c>
      <c r="AX171" s="161">
        <f>MIN(PRODUCT($D51:AX51),1)</f>
        <v>0.20516593502446334</v>
      </c>
      <c r="AY171" s="161">
        <f>MIN(PRODUCT($D51:AY51),1)</f>
        <v>0.19812874345312426</v>
      </c>
      <c r="AZ171" s="161">
        <f>MIN(PRODUCT($D51:AZ51),1)</f>
        <v>0.19133292755268211</v>
      </c>
      <c r="BA171" s="161">
        <f>MIN(PRODUCT($D51:BA51),1)</f>
        <v>0.18477020813762512</v>
      </c>
      <c r="BB171" s="161">
        <f>MIN(PRODUCT($D51:BB51),1)</f>
        <v>0.17843258999850459</v>
      </c>
      <c r="BC171" s="161">
        <f>MIN(PRODUCT($D51:BC51),1)</f>
        <v>0.17231235216155588</v>
      </c>
      <c r="BD171" s="161">
        <f>MIN(PRODUCT($D51:BD51),1)</f>
        <v>0.16640203848241453</v>
      </c>
      <c r="BE171" s="161">
        <f>MIN(PRODUCT($D51:BE51),1)</f>
        <v>0.1606944485624677</v>
      </c>
      <c r="BF171" s="161">
        <f>MIN(PRODUCT($D51:BF51),1)</f>
        <v>0.15518262897677507</v>
      </c>
      <c r="BG171" s="161">
        <f>MIN(PRODUCT($D51:BG51),1)</f>
        <v>0.1498598648028717</v>
      </c>
      <c r="BH171" s="161">
        <f>MIN(PRODUCT($D51:BH51),1)</f>
        <v>0.1447196714401332</v>
      </c>
      <c r="BI171" s="161">
        <f>MIN(PRODUCT($D51:BI51),1)</f>
        <v>0.13975578670973662</v>
      </c>
      <c r="BJ171" s="161">
        <f>MIN(PRODUCT($D51:BJ51),1)</f>
        <v>0.13496216322559265</v>
      </c>
      <c r="BK171" s="161">
        <f>MIN(PRODUCT($D51:BK51),1)</f>
        <v>0.13033296102695482</v>
      </c>
      <c r="BL171" s="161">
        <f>MIN(PRODUCT($D51:BL51),1)</f>
        <v>0.12586254046373027</v>
      </c>
      <c r="BM171" s="161">
        <f>MIN(PRODUCT($D51:BM51),1)</f>
        <v>0.12154545532582432</v>
      </c>
      <c r="BN171" s="161">
        <f>MIN(PRODUCT($D51:BN51),1)</f>
        <v>0.11737644620814855</v>
      </c>
      <c r="BO171" s="161">
        <f>MIN(PRODUCT($D51:BO51),1)</f>
        <v>0.11335043410320905</v>
      </c>
      <c r="BP171" s="161">
        <f>MIN(PRODUCT($D51:BP51),1)</f>
        <v>0.10946251421346898</v>
      </c>
      <c r="BQ171" s="161">
        <f>MIN(PRODUCT($D51:BQ51),1)</f>
        <v>0.10570794997594699</v>
      </c>
      <c r="BR171" s="161">
        <f>MIN(PRODUCT($D51:BR51),1)</f>
        <v>0.10208216729177201</v>
      </c>
      <c r="BS171" s="161">
        <f>MIN(PRODUCT($D51:BS51),1)</f>
        <v>9.8580748953664227E-2</v>
      </c>
      <c r="BT171" s="161">
        <f>MIN(PRODUCT($D51:BT51),1)</f>
        <v>9.5199429264553548E-2</v>
      </c>
      <c r="BU171" s="161">
        <f>MIN(PRODUCT($D51:BU51),1)</f>
        <v>9.193408884077936E-2</v>
      </c>
      <c r="BV171" s="161">
        <f>MIN(PRODUCT($D51:BV51),1)</f>
        <v>8.8780749593540625E-2</v>
      </c>
      <c r="BW171" s="161">
        <f>MIN(PRODUCT($D51:BW51),1)</f>
        <v>8.5735569882482182E-2</v>
      </c>
      <c r="BX171" s="161">
        <f>MIN(PRODUCT($D51:BX51),1)</f>
        <v>8.2794839835513043E-2</v>
      </c>
      <c r="BY171" s="161">
        <f>MIN(PRODUCT($D51:BY51),1)</f>
        <v>7.995497682915495E-2</v>
      </c>
      <c r="BZ171" s="161">
        <f>MIN(PRODUCT($D51:BZ51),1)</f>
        <v>7.721252112391494E-2</v>
      </c>
      <c r="CA171" s="161">
        <f>MIN(PRODUCT($D51:CA51),1)</f>
        <v>7.4564131649364651E-2</v>
      </c>
      <c r="CB171" s="161">
        <f>MIN(PRODUCT($D51:CB51),1)</f>
        <v>7.2006581933791447E-2</v>
      </c>
      <c r="CC171" s="161">
        <f>MIN(PRODUCT($D51:CC51),1)</f>
        <v>6.9536756173462402E-2</v>
      </c>
      <c r="CD171" s="161">
        <f>MIN(PRODUCT($D51:CD51),1)</f>
        <v>6.7151645436712648E-2</v>
      </c>
      <c r="CE171" s="161">
        <f>MIN(PRODUCT($D51:CE51),1)</f>
        <v>6.4848343998233401E-2</v>
      </c>
      <c r="CF171" s="161">
        <f>MIN(PRODUCT($D51:CF51),1)</f>
        <v>6.2624045799094002E-2</v>
      </c>
      <c r="CG171" s="161">
        <f>MIN(PRODUCT($D51:CG51),1)</f>
        <v>6.047604102818508E-2</v>
      </c>
      <c r="CH171" s="161">
        <f>MIN(PRODUCT($D51:CH51),1)</f>
        <v>5.8401712820918335E-2</v>
      </c>
      <c r="CI171" s="161">
        <f>MIN(PRODUCT($D51:CI51),1)</f>
        <v>5.6398534071160834E-2</v>
      </c>
      <c r="CJ171" s="161">
        <f>MIN(PRODUCT($D51:CJ51),1)</f>
        <v>5.446406435252002E-2</v>
      </c>
      <c r="CK171" s="161">
        <f>MIN(PRODUCT($D51:CK51),1)</f>
        <v>5.259594694522858E-2</v>
      </c>
      <c r="CL171" s="161">
        <f>MIN(PRODUCT($D51:CL51),1)</f>
        <v>5.0791905965007239E-2</v>
      </c>
      <c r="CM171" s="161">
        <f>MIN(PRODUCT($D51:CM51),1)</f>
        <v>4.9049743590407494E-2</v>
      </c>
      <c r="CN171" s="161">
        <f>MIN(PRODUCT($D51:CN51),1)</f>
        <v>4.7367337385256517E-2</v>
      </c>
      <c r="CO171" s="161">
        <f>MIN(PRODUCT($D51:CO51),1)</f>
        <v>4.5742637712942215E-2</v>
      </c>
      <c r="CP171" s="161">
        <f>MIN(PRODUCT($D51:CP51),1)</f>
        <v>4.4173665239388295E-2</v>
      </c>
      <c r="CQ171" s="161">
        <f>MIN(PRODUCT($D51:CQ51),1)</f>
        <v>4.2658508521677276E-2</v>
      </c>
      <c r="CR171" s="161">
        <f>MIN(PRODUCT($D51:CR51),1)</f>
        <v>4.1195321679383744E-2</v>
      </c>
      <c r="CS171" s="161">
        <f>MIN(PRODUCT($D51:CS51),1)</f>
        <v>3.9782322145780882E-2</v>
      </c>
      <c r="CT171" s="161">
        <f>MIN(PRODUCT($D51:CT51),1)</f>
        <v>3.8417788496180598E-2</v>
      </c>
      <c r="CU171" s="161">
        <f>MIN(PRODUCT($D51:CU51),1)</f>
        <v>3.7100058350761606E-2</v>
      </c>
      <c r="CV171" s="161">
        <f>MIN(PRODUCT($D51:CV51),1)</f>
        <v>3.582752634933048E-2</v>
      </c>
      <c r="CW171" s="161">
        <f>MIN(PRODUCT($D51:CW51),1)</f>
        <v>3.4598642195548444E-2</v>
      </c>
      <c r="CX171" s="161">
        <f>MIN(PRODUCT($D51:CX51),1)</f>
        <v>3.3411908768241134E-2</v>
      </c>
      <c r="CY171" s="161">
        <f>MIN(PRODUCT($D51:CY51),1)</f>
        <v>3.2265880297490467E-2</v>
      </c>
      <c r="CZ171" s="161">
        <f>MIN(PRODUCT($D51:CZ51),1)</f>
        <v>3.1159160603286544E-2</v>
      </c>
      <c r="DA171" s="161">
        <f>MIN(PRODUCT($D51:DA51),1)</f>
        <v>3.0090401394593815E-2</v>
      </c>
      <c r="DB171" s="161">
        <f>MIN(PRODUCT($D51:DB51),1)</f>
        <v>2.9058300626759247E-2</v>
      </c>
      <c r="DC171" s="161">
        <f>MIN(PRODUCT($D51:DC51),1)</f>
        <v>2.8061600915261404E-2</v>
      </c>
      <c r="DD171" s="161">
        <f>MIN(PRODUCT($D51:DD51),1)</f>
        <v>0</v>
      </c>
      <c r="DE171" s="161">
        <f>MIN(PRODUCT($D51:DE51),1)</f>
        <v>0</v>
      </c>
      <c r="DF171" s="161">
        <f>MIN(PRODUCT($D51:DF51),1)</f>
        <v>0</v>
      </c>
    </row>
    <row r="172" spans="2:110" ht="14.5" x14ac:dyDescent="0.35">
      <c r="B172" s="149">
        <v>47</v>
      </c>
      <c r="C172" s="161">
        <v>1</v>
      </c>
      <c r="D172" s="161">
        <f>MIN(PRODUCT($D52:D52),1)</f>
        <v>0.98909999999999998</v>
      </c>
      <c r="E172" s="161">
        <f>MIN(PRODUCT($D52:E52),1)</f>
        <v>0.97287875999999995</v>
      </c>
      <c r="F172" s="161">
        <f>MIN(PRODUCT($D52:F52),1)</f>
        <v>0.95205915453599999</v>
      </c>
      <c r="G172" s="161">
        <f>MIN(PRODUCT($D52:G52),1)</f>
        <v>0.92778164609533198</v>
      </c>
      <c r="H172" s="161">
        <f>MIN(PRODUCT($D52:H52),1)</f>
        <v>0.90152542551083414</v>
      </c>
      <c r="I172" s="161">
        <f>MIN(PRODUCT($D52:I52),1)</f>
        <v>0.8742993576604069</v>
      </c>
      <c r="J172" s="161">
        <f>MIN(PRODUCT($D52:J52),1)</f>
        <v>0.84658406802257202</v>
      </c>
      <c r="K172" s="161">
        <f>MIN(PRODUCT($D52:K52),1)</f>
        <v>0.81873145218462939</v>
      </c>
      <c r="L172" s="161">
        <f>MIN(PRODUCT($D52:L52),1)</f>
        <v>0.79105832910078888</v>
      </c>
      <c r="M172" s="161">
        <f>MIN(PRODUCT($D52:M52),1)</f>
        <v>0.76384592257972173</v>
      </c>
      <c r="N172" s="161">
        <f>MIN(PRODUCT($D52:N52),1)</f>
        <v>0.73734046906620543</v>
      </c>
      <c r="O172" s="161">
        <f>MIN(PRODUCT($D52:O52),1)</f>
        <v>0.71160728669579487</v>
      </c>
      <c r="P172" s="161">
        <f>MIN(PRODUCT($D52:P52),1)</f>
        <v>0.68670103166144203</v>
      </c>
      <c r="Q172" s="161">
        <f>MIN(PRODUCT($D52:Q52),1)</f>
        <v>0.66259782545012536</v>
      </c>
      <c r="R172" s="161">
        <f>MIN(PRODUCT($D52:R52),1)</f>
        <v>0.64033453851500122</v>
      </c>
      <c r="S172" s="161">
        <f>MIN(PRODUCT($D52:S52),1)</f>
        <v>0.61881929802089719</v>
      </c>
      <c r="T172" s="161">
        <f>MIN(PRODUCT($D52:T52),1)</f>
        <v>0.5980269696073951</v>
      </c>
      <c r="U172" s="161">
        <f>MIN(PRODUCT($D52:U52),1)</f>
        <v>0.57793326342858664</v>
      </c>
      <c r="V172" s="161">
        <f>MIN(PRODUCT($D52:V52),1)</f>
        <v>0.55851470577738616</v>
      </c>
      <c r="W172" s="161">
        <f>MIN(PRODUCT($D52:W52),1)</f>
        <v>0.53974861166326604</v>
      </c>
      <c r="X172" s="161">
        <f>MIN(PRODUCT($D52:X52),1)</f>
        <v>0.52161305831138027</v>
      </c>
      <c r="Y172" s="161">
        <f>MIN(PRODUCT($D52:Y52),1)</f>
        <v>0.50408685955211796</v>
      </c>
      <c r="Z172" s="161">
        <f>MIN(PRODUCT($D52:Z52),1)</f>
        <v>0.48714954107116681</v>
      </c>
      <c r="AA172" s="161">
        <f>MIN(PRODUCT($D52:AA52),1)</f>
        <v>0.47078131649117561</v>
      </c>
      <c r="AB172" s="161">
        <f>MIN(PRODUCT($D52:AB52),1)</f>
        <v>0.45496306425707211</v>
      </c>
      <c r="AC172" s="161">
        <f>MIN(PRODUCT($D52:AC52),1)</f>
        <v>0.43967630529803453</v>
      </c>
      <c r="AD172" s="161">
        <f>MIN(PRODUCT($D52:AD52),1)</f>
        <v>0.42490318144002059</v>
      </c>
      <c r="AE172" s="161">
        <f>MIN(PRODUCT($D52:AE52),1)</f>
        <v>0.4106264345436359</v>
      </c>
      <c r="AF172" s="161">
        <f>MIN(PRODUCT($D52:AF52),1)</f>
        <v>0.39682938634296977</v>
      </c>
      <c r="AG172" s="161">
        <f>MIN(PRODUCT($D52:AG52),1)</f>
        <v>0.38349591896184598</v>
      </c>
      <c r="AH172" s="161">
        <f>MIN(PRODUCT($D52:AH52),1)</f>
        <v>0.37061045608472798</v>
      </c>
      <c r="AI172" s="161">
        <f>MIN(PRODUCT($D52:AI52),1)</f>
        <v>0.35815794476028112</v>
      </c>
      <c r="AJ172" s="161">
        <f>MIN(PRODUCT($D52:AJ52),1)</f>
        <v>0.34612383781633571</v>
      </c>
      <c r="AK172" s="161">
        <f>MIN(PRODUCT($D52:AK52),1)</f>
        <v>0.33449407686570687</v>
      </c>
      <c r="AL172" s="161">
        <f>MIN(PRODUCT($D52:AL52),1)</f>
        <v>0.32325507588301911</v>
      </c>
      <c r="AM172" s="161">
        <f>MIN(PRODUCT($D52:AM52),1)</f>
        <v>0.3123937053333497</v>
      </c>
      <c r="AN172" s="161">
        <f>MIN(PRODUCT($D52:AN52),1)</f>
        <v>0.30189727683414919</v>
      </c>
      <c r="AO172" s="161">
        <f>MIN(PRODUCT($D52:AO52),1)</f>
        <v>0.29175352833252177</v>
      </c>
      <c r="AP172" s="161">
        <f>MIN(PRODUCT($D52:AP52),1)</f>
        <v>0.28195060978054903</v>
      </c>
      <c r="AQ172" s="161">
        <f>MIN(PRODUCT($D52:AQ52),1)</f>
        <v>0.27247706929192261</v>
      </c>
      <c r="AR172" s="161">
        <f>MIN(PRODUCT($D52:AR52),1)</f>
        <v>0.26332183976371404</v>
      </c>
      <c r="AS172" s="161">
        <f>MIN(PRODUCT($D52:AS52),1)</f>
        <v>0.25447422594765323</v>
      </c>
      <c r="AT172" s="161">
        <f>MIN(PRODUCT($D52:AT52),1)</f>
        <v>0.2459238919558121</v>
      </c>
      <c r="AU172" s="161">
        <f>MIN(PRODUCT($D52:AU52),1)</f>
        <v>0.23766084918609681</v>
      </c>
      <c r="AV172" s="161">
        <f>MIN(PRODUCT($D52:AV52),1)</f>
        <v>0.22967544465344397</v>
      </c>
      <c r="AW172" s="161">
        <f>MIN(PRODUCT($D52:AW52),1)</f>
        <v>0.22195834971308825</v>
      </c>
      <c r="AX172" s="161">
        <f>MIN(PRODUCT($D52:AX52),1)</f>
        <v>0.21450054916272851</v>
      </c>
      <c r="AY172" s="161">
        <f>MIN(PRODUCT($D52:AY52),1)</f>
        <v>0.20729333071086084</v>
      </c>
      <c r="AZ172" s="161">
        <f>MIN(PRODUCT($D52:AZ52),1)</f>
        <v>0.20032827479897591</v>
      </c>
      <c r="BA172" s="161">
        <f>MIN(PRODUCT($D52:BA52),1)</f>
        <v>0.19359724476573034</v>
      </c>
      <c r="BB172" s="161">
        <f>MIN(PRODUCT($D52:BB52),1)</f>
        <v>0.18709237734160181</v>
      </c>
      <c r="BC172" s="161">
        <f>MIN(PRODUCT($D52:BC52),1)</f>
        <v>0.18080607346292399</v>
      </c>
      <c r="BD172" s="161">
        <f>MIN(PRODUCT($D52:BD52),1)</f>
        <v>0.17473098939456974</v>
      </c>
      <c r="BE172" s="161">
        <f>MIN(PRODUCT($D52:BE52),1)</f>
        <v>0.16886002815091219</v>
      </c>
      <c r="BF172" s="161">
        <f>MIN(PRODUCT($D52:BF52),1)</f>
        <v>0.16318633120504156</v>
      </c>
      <c r="BG172" s="161">
        <f>MIN(PRODUCT($D52:BG52),1)</f>
        <v>0.15770327047655217</v>
      </c>
      <c r="BH172" s="161">
        <f>MIN(PRODUCT($D52:BH52),1)</f>
        <v>0.15240444058854002</v>
      </c>
      <c r="BI172" s="161">
        <f>MIN(PRODUCT($D52:BI52),1)</f>
        <v>0.1472836513847651</v>
      </c>
      <c r="BJ172" s="161">
        <f>MIN(PRODUCT($D52:BJ52),1)</f>
        <v>0.142334920698237</v>
      </c>
      <c r="BK172" s="161">
        <f>MIN(PRODUCT($D52:BK52),1)</f>
        <v>0.13755246736277624</v>
      </c>
      <c r="BL172" s="161">
        <f>MIN(PRODUCT($D52:BL52),1)</f>
        <v>0.13293070445938696</v>
      </c>
      <c r="BM172" s="161">
        <f>MIN(PRODUCT($D52:BM52),1)</f>
        <v>0.12846423278955155</v>
      </c>
      <c r="BN172" s="161">
        <f>MIN(PRODUCT($D52:BN52),1)</f>
        <v>0.12414783456782262</v>
      </c>
      <c r="BO172" s="161">
        <f>MIN(PRODUCT($D52:BO52),1)</f>
        <v>0.11997646732634379</v>
      </c>
      <c r="BP172" s="161">
        <f>MIN(PRODUCT($D52:BP52),1)</f>
        <v>0.11594525802417864</v>
      </c>
      <c r="BQ172" s="161">
        <f>MIN(PRODUCT($D52:BQ52),1)</f>
        <v>0.11204949735456625</v>
      </c>
      <c r="BR172" s="161">
        <f>MIN(PRODUCT($D52:BR52),1)</f>
        <v>0.10828463424345283</v>
      </c>
      <c r="BS172" s="161">
        <f>MIN(PRODUCT($D52:BS52),1)</f>
        <v>0.10464627053287281</v>
      </c>
      <c r="BT172" s="161">
        <f>MIN(PRODUCT($D52:BT52),1)</f>
        <v>0.10113015584296829</v>
      </c>
      <c r="BU172" s="161">
        <f>MIN(PRODUCT($D52:BU52),1)</f>
        <v>9.7732182606644555E-2</v>
      </c>
      <c r="BV172" s="161">
        <f>MIN(PRODUCT($D52:BV52),1)</f>
        <v>9.4448381271061296E-2</v>
      </c>
      <c r="BW172" s="161">
        <f>MIN(PRODUCT($D52:BW52),1)</f>
        <v>9.1274915660353645E-2</v>
      </c>
      <c r="BX172" s="161">
        <f>MIN(PRODUCT($D52:BX52),1)</f>
        <v>8.8208078494165759E-2</v>
      </c>
      <c r="BY172" s="161">
        <f>MIN(PRODUCT($D52:BY52),1)</f>
        <v>8.5244287056761792E-2</v>
      </c>
      <c r="BZ172" s="161">
        <f>MIN(PRODUCT($D52:BZ52),1)</f>
        <v>8.2380079011654603E-2</v>
      </c>
      <c r="CA172" s="161">
        <f>MIN(PRODUCT($D52:CA52),1)</f>
        <v>7.9612108356863012E-2</v>
      </c>
      <c r="CB172" s="161">
        <f>MIN(PRODUCT($D52:CB52),1)</f>
        <v>7.6937141516072421E-2</v>
      </c>
      <c r="CC172" s="161">
        <f>MIN(PRODUCT($D52:CC52),1)</f>
        <v>7.4352053561132392E-2</v>
      </c>
      <c r="CD172" s="161">
        <f>MIN(PRODUCT($D52:CD52),1)</f>
        <v>7.1853824561478347E-2</v>
      </c>
      <c r="CE172" s="161">
        <f>MIN(PRODUCT($D52:CE52),1)</f>
        <v>6.9439536056212683E-2</v>
      </c>
      <c r="CF172" s="161">
        <f>MIN(PRODUCT($D52:CF52),1)</f>
        <v>6.7106367644723941E-2</v>
      </c>
      <c r="CG172" s="161">
        <f>MIN(PRODUCT($D52:CG52),1)</f>
        <v>6.485159369186122E-2</v>
      </c>
      <c r="CH172" s="161">
        <f>MIN(PRODUCT($D52:CH52),1)</f>
        <v>6.2672580143814688E-2</v>
      </c>
      <c r="CI172" s="161">
        <f>MIN(PRODUCT($D52:CI52),1)</f>
        <v>6.0566781450982515E-2</v>
      </c>
      <c r="CJ172" s="161">
        <f>MIN(PRODUCT($D52:CJ52),1)</f>
        <v>5.8531737594229506E-2</v>
      </c>
      <c r="CK172" s="161">
        <f>MIN(PRODUCT($D52:CK52),1)</f>
        <v>5.6565071211063397E-2</v>
      </c>
      <c r="CL172" s="161">
        <f>MIN(PRODUCT($D52:CL52),1)</f>
        <v>5.4664484818371668E-2</v>
      </c>
      <c r="CM172" s="161">
        <f>MIN(PRODUCT($D52:CM52),1)</f>
        <v>5.2827758128474379E-2</v>
      </c>
      <c r="CN172" s="161">
        <f>MIN(PRODUCT($D52:CN52),1)</f>
        <v>5.1052745455357644E-2</v>
      </c>
      <c r="CO172" s="161">
        <f>MIN(PRODUCT($D52:CO52),1)</f>
        <v>4.933737320805763E-2</v>
      </c>
      <c r="CP172" s="161">
        <f>MIN(PRODUCT($D52:CP52),1)</f>
        <v>4.7679637468266894E-2</v>
      </c>
      <c r="CQ172" s="161">
        <f>MIN(PRODUCT($D52:CQ52),1)</f>
        <v>4.6077601649333132E-2</v>
      </c>
      <c r="CR172" s="161">
        <f>MIN(PRODUCT($D52:CR52),1)</f>
        <v>4.452939423391554E-2</v>
      </c>
      <c r="CS172" s="161">
        <f>MIN(PRODUCT($D52:CS52),1)</f>
        <v>4.3033206587655977E-2</v>
      </c>
      <c r="CT172" s="161">
        <f>MIN(PRODUCT($D52:CT52),1)</f>
        <v>4.1587290846310736E-2</v>
      </c>
      <c r="CU172" s="161">
        <f>MIN(PRODUCT($D52:CU52),1)</f>
        <v>4.0189957873874693E-2</v>
      </c>
      <c r="CV172" s="161">
        <f>MIN(PRODUCT($D52:CV52),1)</f>
        <v>3.8839575289312506E-2</v>
      </c>
      <c r="CW172" s="161">
        <f>MIN(PRODUCT($D52:CW52),1)</f>
        <v>3.7534565559591608E-2</v>
      </c>
      <c r="CX172" s="161">
        <f>MIN(PRODUCT($D52:CX52),1)</f>
        <v>3.6273404156789334E-2</v>
      </c>
      <c r="CY172" s="161">
        <f>MIN(PRODUCT($D52:CY52),1)</f>
        <v>3.5054617777121211E-2</v>
      </c>
      <c r="CZ172" s="161">
        <f>MIN(PRODUCT($D52:CZ52),1)</f>
        <v>3.3876782619809941E-2</v>
      </c>
      <c r="DA172" s="161">
        <f>MIN(PRODUCT($D52:DA52),1)</f>
        <v>3.273852272378433E-2</v>
      </c>
      <c r="DB172" s="161">
        <f>MIN(PRODUCT($D52:DB52),1)</f>
        <v>3.1638508360265175E-2</v>
      </c>
      <c r="DC172" s="161">
        <f>MIN(PRODUCT($D52:DC52),1)</f>
        <v>3.0575454479360265E-2</v>
      </c>
      <c r="DD172" s="161">
        <f>MIN(PRODUCT($D52:DD52),1)</f>
        <v>0</v>
      </c>
      <c r="DE172" s="161">
        <f>MIN(PRODUCT($D52:DE52),1)</f>
        <v>0</v>
      </c>
      <c r="DF172" s="161">
        <f>MIN(PRODUCT($D52:DF52),1)</f>
        <v>0</v>
      </c>
    </row>
    <row r="173" spans="2:110" ht="14.5" x14ac:dyDescent="0.35">
      <c r="B173" s="149">
        <v>48</v>
      </c>
      <c r="C173" s="161">
        <v>1</v>
      </c>
      <c r="D173" s="161">
        <f>MIN(PRODUCT($D53:D53),1)</f>
        <v>0.99019999999999997</v>
      </c>
      <c r="E173" s="161">
        <f>MIN(PRODUCT($D53:E53),1)</f>
        <v>0.97544601999999991</v>
      </c>
      <c r="F173" s="161">
        <f>MIN(PRODUCT($D53:F53),1)</f>
        <v>0.95622973340599982</v>
      </c>
      <c r="G173" s="161">
        <f>MIN(PRODUCT($D53:G53),1)</f>
        <v>0.93356708872427752</v>
      </c>
      <c r="H173" s="161">
        <f>MIN(PRODUCT($D53:H53),1)</f>
        <v>0.90882756087308414</v>
      </c>
      <c r="I173" s="161">
        <f>MIN(PRODUCT($D53:I53),1)</f>
        <v>0.88292597538820128</v>
      </c>
      <c r="J173" s="161">
        <f>MIN(PRODUCT($D53:J53),1)</f>
        <v>0.85626161093147757</v>
      </c>
      <c r="K173" s="161">
        <f>MIN(PRODUCT($D53:K53),1)</f>
        <v>0.829289370187136</v>
      </c>
      <c r="L173" s="161">
        <f>MIN(PRODUCT($D53:L53),1)</f>
        <v>0.80225453671903535</v>
      </c>
      <c r="M173" s="161">
        <f>MIN(PRODUCT($D53:M53),1)</f>
        <v>0.77553946064629142</v>
      </c>
      <c r="N173" s="161">
        <f>MIN(PRODUCT($D53:N53),1)</f>
        <v>0.74932622687644668</v>
      </c>
      <c r="O173" s="161">
        <f>MIN(PRODUCT($D53:O53),1)</f>
        <v>0.72384913516264748</v>
      </c>
      <c r="P173" s="161">
        <f>MIN(PRODUCT($D53:P53),1)</f>
        <v>0.69909349474008498</v>
      </c>
      <c r="Q173" s="161">
        <f>MIN(PRODUCT($D53:Q53),1)</f>
        <v>0.67504467852102601</v>
      </c>
      <c r="R173" s="161">
        <f>MIN(PRODUCT($D53:R53),1)</f>
        <v>0.65290321306553634</v>
      </c>
      <c r="S173" s="161">
        <f>MIN(PRODUCT($D53:S53),1)</f>
        <v>0.63148798767698666</v>
      </c>
      <c r="T173" s="161">
        <f>MIN(PRODUCT($D53:T53),1)</f>
        <v>0.6107751816811815</v>
      </c>
      <c r="U173" s="161">
        <f>MIN(PRODUCT($D53:U53),1)</f>
        <v>0.59074175572203869</v>
      </c>
      <c r="V173" s="161">
        <f>MIN(PRODUCT($D53:V53),1)</f>
        <v>0.57136542613435581</v>
      </c>
      <c r="W173" s="161">
        <f>MIN(PRODUCT($D53:W53),1)</f>
        <v>0.55262464015714896</v>
      </c>
      <c r="X173" s="161">
        <f>MIN(PRODUCT($D53:X53),1)</f>
        <v>0.53449855195999441</v>
      </c>
      <c r="Y173" s="161">
        <f>MIN(PRODUCT($D53:Y53),1)</f>
        <v>0.51696699945570657</v>
      </c>
      <c r="Z173" s="161">
        <f>MIN(PRODUCT($D53:Z53),1)</f>
        <v>0.50001048187355934</v>
      </c>
      <c r="AA173" s="161">
        <f>MIN(PRODUCT($D53:AA53),1)</f>
        <v>0.48361013806810654</v>
      </c>
      <c r="AB173" s="161">
        <f>MIN(PRODUCT($D53:AB53),1)</f>
        <v>0.46774772553947264</v>
      </c>
      <c r="AC173" s="161">
        <f>MIN(PRODUCT($D53:AC53),1)</f>
        <v>0.45240560014177789</v>
      </c>
      <c r="AD173" s="161">
        <f>MIN(PRODUCT($D53:AD53),1)</f>
        <v>0.43756669645712754</v>
      </c>
      <c r="AE173" s="161">
        <f>MIN(PRODUCT($D53:AE53),1)</f>
        <v>0.42321450881333372</v>
      </c>
      <c r="AF173" s="161">
        <f>MIN(PRODUCT($D53:AF53),1)</f>
        <v>0.40933307292425636</v>
      </c>
      <c r="AG173" s="161">
        <f>MIN(PRODUCT($D53:AG53),1)</f>
        <v>0.39590694813234073</v>
      </c>
      <c r="AH173" s="161">
        <f>MIN(PRODUCT($D53:AH53),1)</f>
        <v>0.38292120023359993</v>
      </c>
      <c r="AI173" s="161">
        <f>MIN(PRODUCT($D53:AI53),1)</f>
        <v>0.37036138486593784</v>
      </c>
      <c r="AJ173" s="161">
        <f>MIN(PRODUCT($D53:AJ53),1)</f>
        <v>0.35821353144233503</v>
      </c>
      <c r="AK173" s="161">
        <f>MIN(PRODUCT($D53:AK53),1)</f>
        <v>0.34646412761102641</v>
      </c>
      <c r="AL173" s="161">
        <f>MIN(PRODUCT($D53:AL53),1)</f>
        <v>0.33510010422538472</v>
      </c>
      <c r="AM173" s="161">
        <f>MIN(PRODUCT($D53:AM53),1)</f>
        <v>0.3241088208067921</v>
      </c>
      <c r="AN173" s="161">
        <f>MIN(PRODUCT($D53:AN53),1)</f>
        <v>0.31347805148432928</v>
      </c>
      <c r="AO173" s="161">
        <f>MIN(PRODUCT($D53:AO53),1)</f>
        <v>0.30319597139564325</v>
      </c>
      <c r="AP173" s="161">
        <f>MIN(PRODUCT($D53:AP53),1)</f>
        <v>0.29325114353386611</v>
      </c>
      <c r="AQ173" s="161">
        <f>MIN(PRODUCT($D53:AQ53),1)</f>
        <v>0.2836325060259553</v>
      </c>
      <c r="AR173" s="161">
        <f>MIN(PRODUCT($D53:AR53),1)</f>
        <v>0.27432935982830398</v>
      </c>
      <c r="AS173" s="161">
        <f>MIN(PRODUCT($D53:AS53),1)</f>
        <v>0.26533135682593562</v>
      </c>
      <c r="AT173" s="161">
        <f>MIN(PRODUCT($D53:AT53),1)</f>
        <v>0.25662848832204493</v>
      </c>
      <c r="AU173" s="161">
        <f>MIN(PRODUCT($D53:AU53),1)</f>
        <v>0.24821107390508185</v>
      </c>
      <c r="AV173" s="161">
        <f>MIN(PRODUCT($D53:AV53),1)</f>
        <v>0.24006975068099515</v>
      </c>
      <c r="AW173" s="161">
        <f>MIN(PRODUCT($D53:AW53),1)</f>
        <v>0.2321954628586585</v>
      </c>
      <c r="AX173" s="161">
        <f>MIN(PRODUCT($D53:AX53),1)</f>
        <v>0.2245794516768945</v>
      </c>
      <c r="AY173" s="161">
        <f>MIN(PRODUCT($D53:AY53),1)</f>
        <v>0.21721324566189235</v>
      </c>
      <c r="AZ173" s="161">
        <f>MIN(PRODUCT($D53:AZ53),1)</f>
        <v>0.21008865120418227</v>
      </c>
      <c r="BA173" s="161">
        <f>MIN(PRODUCT($D53:BA53),1)</f>
        <v>0.20319774344468508</v>
      </c>
      <c r="BB173" s="161">
        <f>MIN(PRODUCT($D53:BB53),1)</f>
        <v>0.19653285745969939</v>
      </c>
      <c r="BC173" s="161">
        <f>MIN(PRODUCT($D53:BC53),1)</f>
        <v>0.19008657973502124</v>
      </c>
      <c r="BD173" s="161">
        <f>MIN(PRODUCT($D53:BD53),1)</f>
        <v>0.18385173991971254</v>
      </c>
      <c r="BE173" s="161">
        <f>MIN(PRODUCT($D53:BE53),1)</f>
        <v>0.17782140285034595</v>
      </c>
      <c r="BF173" s="161">
        <f>MIN(PRODUCT($D53:BF53),1)</f>
        <v>0.17198886083685461</v>
      </c>
      <c r="BG173" s="161">
        <f>MIN(PRODUCT($D53:BG53),1)</f>
        <v>0.16634762620140578</v>
      </c>
      <c r="BH173" s="161">
        <f>MIN(PRODUCT($D53:BH53),1)</f>
        <v>0.16089142406199966</v>
      </c>
      <c r="BI173" s="161">
        <f>MIN(PRODUCT($D53:BI53),1)</f>
        <v>0.15561418535276605</v>
      </c>
      <c r="BJ173" s="161">
        <f>MIN(PRODUCT($D53:BJ53),1)</f>
        <v>0.15051004007319532</v>
      </c>
      <c r="BK173" s="161">
        <f>MIN(PRODUCT($D53:BK53),1)</f>
        <v>0.14557331075879451</v>
      </c>
      <c r="BL173" s="161">
        <f>MIN(PRODUCT($D53:BL53),1)</f>
        <v>0.14079850616590606</v>
      </c>
      <c r="BM173" s="161">
        <f>MIN(PRODUCT($D53:BM53),1)</f>
        <v>0.13618031516366433</v>
      </c>
      <c r="BN173" s="161">
        <f>MIN(PRODUCT($D53:BN53),1)</f>
        <v>0.13171360082629613</v>
      </c>
      <c r="BO173" s="161">
        <f>MIN(PRODUCT($D53:BO53),1)</f>
        <v>0.12739339471919361</v>
      </c>
      <c r="BP173" s="161">
        <f>MIN(PRODUCT($D53:BP53),1)</f>
        <v>0.12321489137240406</v>
      </c>
      <c r="BQ173" s="161">
        <f>MIN(PRODUCT($D53:BQ53),1)</f>
        <v>0.1191734429353892</v>
      </c>
      <c r="BR173" s="161">
        <f>MIN(PRODUCT($D53:BR53),1)</f>
        <v>0.11526455400710843</v>
      </c>
      <c r="BS173" s="161">
        <f>MIN(PRODUCT($D53:BS53),1)</f>
        <v>0.11148387663567527</v>
      </c>
      <c r="BT173" s="161">
        <f>MIN(PRODUCT($D53:BT53),1)</f>
        <v>0.10782720548202512</v>
      </c>
      <c r="BU173" s="161">
        <f>MIN(PRODUCT($D53:BU53),1)</f>
        <v>0.10429047314221469</v>
      </c>
      <c r="BV173" s="161">
        <f>MIN(PRODUCT($D53:BV53),1)</f>
        <v>0.10086974562315004</v>
      </c>
      <c r="BW173" s="161">
        <f>MIN(PRODUCT($D53:BW53),1)</f>
        <v>9.7561217966710717E-2</v>
      </c>
      <c r="BX173" s="161">
        <f>MIN(PRODUCT($D53:BX53),1)</f>
        <v>9.4361210017402594E-2</v>
      </c>
      <c r="BY173" s="161">
        <f>MIN(PRODUCT($D53:BY53),1)</f>
        <v>9.1266162328831779E-2</v>
      </c>
      <c r="BZ173" s="161">
        <f>MIN(PRODUCT($D53:BZ53),1)</f>
        <v>8.8272632204446089E-2</v>
      </c>
      <c r="CA173" s="161">
        <f>MIN(PRODUCT($D53:CA53),1)</f>
        <v>8.5377289868140249E-2</v>
      </c>
      <c r="CB173" s="161">
        <f>MIN(PRODUCT($D53:CB53),1)</f>
        <v>8.2576914760465248E-2</v>
      </c>
      <c r="CC173" s="161">
        <f>MIN(PRODUCT($D53:CC53),1)</f>
        <v>7.9868391956321977E-2</v>
      </c>
      <c r="CD173" s="161">
        <f>MIN(PRODUCT($D53:CD53),1)</f>
        <v>7.7248708700154614E-2</v>
      </c>
      <c r="CE173" s="161">
        <f>MIN(PRODUCT($D53:CE53),1)</f>
        <v>7.4714951054789536E-2</v>
      </c>
      <c r="CF173" s="161">
        <f>MIN(PRODUCT($D53:CF53),1)</f>
        <v>7.2264300660192432E-2</v>
      </c>
      <c r="CG173" s="161">
        <f>MIN(PRODUCT($D53:CG53),1)</f>
        <v>6.9894031598538117E-2</v>
      </c>
      <c r="CH173" s="161">
        <f>MIN(PRODUCT($D53:CH53),1)</f>
        <v>6.7601507362106059E-2</v>
      </c>
      <c r="CI173" s="161">
        <f>MIN(PRODUCT($D53:CI53),1)</f>
        <v>6.5384177920628977E-2</v>
      </c>
      <c r="CJ173" s="161">
        <f>MIN(PRODUCT($D53:CJ53),1)</f>
        <v>6.3239576884832338E-2</v>
      </c>
      <c r="CK173" s="161">
        <f>MIN(PRODUCT($D53:CK53),1)</f>
        <v>6.1165318763009832E-2</v>
      </c>
      <c r="CL173" s="161">
        <f>MIN(PRODUCT($D53:CL53),1)</f>
        <v>5.9159096307583106E-2</v>
      </c>
      <c r="CM173" s="161">
        <f>MIN(PRODUCT($D53:CM53),1)</f>
        <v>5.7218677948694376E-2</v>
      </c>
      <c r="CN173" s="161">
        <f>MIN(PRODUCT($D53:CN53),1)</f>
        <v>5.5341905311977198E-2</v>
      </c>
      <c r="CO173" s="161">
        <f>MIN(PRODUCT($D53:CO53),1)</f>
        <v>5.3526690817744346E-2</v>
      </c>
      <c r="CP173" s="161">
        <f>MIN(PRODUCT($D53:CP53),1)</f>
        <v>5.1771015358922326E-2</v>
      </c>
      <c r="CQ173" s="161">
        <f>MIN(PRODUCT($D53:CQ53),1)</f>
        <v>5.0072926055149673E-2</v>
      </c>
      <c r="CR173" s="161">
        <f>MIN(PRODUCT($D53:CR53),1)</f>
        <v>4.8430534080540759E-2</v>
      </c>
      <c r="CS173" s="161">
        <f>MIN(PRODUCT($D53:CS53),1)</f>
        <v>4.6842012562699022E-2</v>
      </c>
      <c r="CT173" s="161">
        <f>MIN(PRODUCT($D53:CT53),1)</f>
        <v>4.5305594550642495E-2</v>
      </c>
      <c r="CU173" s="161">
        <f>MIN(PRODUCT($D53:CU53),1)</f>
        <v>4.3819571049381417E-2</v>
      </c>
      <c r="CV173" s="161">
        <f>MIN(PRODUCT($D53:CV53),1)</f>
        <v>4.2382289118961705E-2</v>
      </c>
      <c r="CW173" s="161">
        <f>MIN(PRODUCT($D53:CW53),1)</f>
        <v>4.0992150035859758E-2</v>
      </c>
      <c r="CX173" s="161">
        <f>MIN(PRODUCT($D53:CX53),1)</f>
        <v>3.9647607514683554E-2</v>
      </c>
      <c r="CY173" s="161">
        <f>MIN(PRODUCT($D53:CY53),1)</f>
        <v>3.8347165988201933E-2</v>
      </c>
      <c r="CZ173" s="161">
        <f>MIN(PRODUCT($D53:CZ53),1)</f>
        <v>3.7089378943788907E-2</v>
      </c>
      <c r="DA173" s="161">
        <f>MIN(PRODUCT($D53:DA53),1)</f>
        <v>3.5872847314432632E-2</v>
      </c>
      <c r="DB173" s="161">
        <f>MIN(PRODUCT($D53:DB53),1)</f>
        <v>3.4696217922519243E-2</v>
      </c>
      <c r="DC173" s="161">
        <f>MIN(PRODUCT($D53:DC53),1)</f>
        <v>3.3558181974660609E-2</v>
      </c>
      <c r="DD173" s="161">
        <f>MIN(PRODUCT($D53:DD53),1)</f>
        <v>0</v>
      </c>
      <c r="DE173" s="161">
        <f>MIN(PRODUCT($D53:DE53),1)</f>
        <v>0</v>
      </c>
      <c r="DF173" s="161">
        <f>MIN(PRODUCT($D53:DF53),1)</f>
        <v>0</v>
      </c>
    </row>
    <row r="174" spans="2:110" ht="14.5" x14ac:dyDescent="0.35">
      <c r="B174" s="149">
        <v>49</v>
      </c>
      <c r="C174" s="161">
        <v>1</v>
      </c>
      <c r="D174" s="161">
        <f>MIN(PRODUCT($D54:D54),1)</f>
        <v>0.99099999999999999</v>
      </c>
      <c r="E174" s="161">
        <f>MIN(PRODUCT($D54:E54),1)</f>
        <v>0.97742329999999999</v>
      </c>
      <c r="F174" s="161">
        <f>MIN(PRODUCT($D54:F54),1)</f>
        <v>0.95973193827000003</v>
      </c>
      <c r="G174" s="161">
        <f>MIN(PRODUCT($D54:G54),1)</f>
        <v>0.93871380882188704</v>
      </c>
      <c r="H174" s="161">
        <f>MIN(PRODUCT($D54:H54),1)</f>
        <v>0.91552757774398641</v>
      </c>
      <c r="I174" s="161">
        <f>MIN(PRODUCT($D54:I54),1)</f>
        <v>0.8909914386604475</v>
      </c>
      <c r="J174" s="161">
        <f>MIN(PRODUCT($D54:J54),1)</f>
        <v>0.86550908351475875</v>
      </c>
      <c r="K174" s="161">
        <f>MIN(PRODUCT($D54:K54),1)</f>
        <v>0.83945726010096444</v>
      </c>
      <c r="L174" s="161">
        <f>MIN(PRODUCT($D54:L54),1)</f>
        <v>0.81318224785980431</v>
      </c>
      <c r="M174" s="161">
        <f>MIN(PRODUCT($D54:M54),1)</f>
        <v>0.78699777947871863</v>
      </c>
      <c r="N174" s="161">
        <f>MIN(PRODUCT($D54:N54),1)</f>
        <v>0.76118425231181663</v>
      </c>
      <c r="O174" s="161">
        <f>MIN(PRODUCT($D54:O54),1)</f>
        <v>0.73591293513506428</v>
      </c>
      <c r="P174" s="161">
        <f>MIN(PRODUCT($D54:P54),1)</f>
        <v>0.71133344310155311</v>
      </c>
      <c r="Q174" s="161">
        <f>MIN(PRODUCT($D54:Q54),1)</f>
        <v>0.68736150606903079</v>
      </c>
      <c r="R174" s="161">
        <f>MIN(PRODUCT($D54:R54),1)</f>
        <v>0.66529720172421491</v>
      </c>
      <c r="S174" s="161">
        <f>MIN(PRODUCT($D54:S54),1)</f>
        <v>0.6439411615488676</v>
      </c>
      <c r="T174" s="161">
        <f>MIN(PRODUCT($D54:T54),1)</f>
        <v>0.62327065026314898</v>
      </c>
      <c r="U174" s="161">
        <f>MIN(PRODUCT($D54:U54),1)</f>
        <v>0.60326366238970186</v>
      </c>
      <c r="V174" s="161">
        <f>MIN(PRODUCT($D54:V54),1)</f>
        <v>0.58389889882699242</v>
      </c>
      <c r="W174" s="161">
        <f>MIN(PRODUCT($D54:W54),1)</f>
        <v>0.56515574417464598</v>
      </c>
      <c r="X174" s="161">
        <f>MIN(PRODUCT($D54:X54),1)</f>
        <v>0.54701424478663985</v>
      </c>
      <c r="Y174" s="161">
        <f>MIN(PRODUCT($D54:Y54),1)</f>
        <v>0.52945508752898873</v>
      </c>
      <c r="Z174" s="161">
        <f>MIN(PRODUCT($D54:Z54),1)</f>
        <v>0.51245957921930818</v>
      </c>
      <c r="AA174" s="161">
        <f>MIN(PRODUCT($D54:AA54),1)</f>
        <v>0.49600962672636839</v>
      </c>
      <c r="AB174" s="161">
        <f>MIN(PRODUCT($D54:AB54),1)</f>
        <v>0.48008771770845193</v>
      </c>
      <c r="AC174" s="161">
        <f>MIN(PRODUCT($D54:AC54),1)</f>
        <v>0.4646769019700106</v>
      </c>
      <c r="AD174" s="161">
        <f>MIN(PRODUCT($D54:AD54),1)</f>
        <v>0.44976077341677323</v>
      </c>
      <c r="AE174" s="161">
        <f>MIN(PRODUCT($D54:AE54),1)</f>
        <v>0.43532345259009481</v>
      </c>
      <c r="AF174" s="161">
        <f>MIN(PRODUCT($D54:AF54),1)</f>
        <v>0.42134956976195276</v>
      </c>
      <c r="AG174" s="161">
        <f>MIN(PRODUCT($D54:AG54),1)</f>
        <v>0.40782424857259408</v>
      </c>
      <c r="AH174" s="161">
        <f>MIN(PRODUCT($D54:AH54),1)</f>
        <v>0.39473309019341379</v>
      </c>
      <c r="AI174" s="161">
        <f>MIN(PRODUCT($D54:AI54),1)</f>
        <v>0.3820621579982052</v>
      </c>
      <c r="AJ174" s="161">
        <f>MIN(PRODUCT($D54:AJ54),1)</f>
        <v>0.36979796272646281</v>
      </c>
      <c r="AK174" s="161">
        <f>MIN(PRODUCT($D54:AK54),1)</f>
        <v>0.35792744812294336</v>
      </c>
      <c r="AL174" s="161">
        <f>MIN(PRODUCT($D54:AL54),1)</f>
        <v>0.3464379770381969</v>
      </c>
      <c r="AM174" s="161">
        <f>MIN(PRODUCT($D54:AM54),1)</f>
        <v>0.33531731797527076</v>
      </c>
      <c r="AN174" s="161">
        <f>MIN(PRODUCT($D54:AN54),1)</f>
        <v>0.32455363206826454</v>
      </c>
      <c r="AO174" s="161">
        <f>MIN(PRODUCT($D54:AO54),1)</f>
        <v>0.31413546047887325</v>
      </c>
      <c r="AP174" s="161">
        <f>MIN(PRODUCT($D54:AP54),1)</f>
        <v>0.30405171219750143</v>
      </c>
      <c r="AQ174" s="161">
        <f>MIN(PRODUCT($D54:AQ54),1)</f>
        <v>0.29429165223596165</v>
      </c>
      <c r="AR174" s="161">
        <f>MIN(PRODUCT($D54:AR54),1)</f>
        <v>0.2848448901991873</v>
      </c>
      <c r="AS174" s="161">
        <f>MIN(PRODUCT($D54:AS54),1)</f>
        <v>0.2757013692237934</v>
      </c>
      <c r="AT174" s="161">
        <f>MIN(PRODUCT($D54:AT54),1)</f>
        <v>0.26685135527170961</v>
      </c>
      <c r="AU174" s="161">
        <f>MIN(PRODUCT($D54:AU54),1)</f>
        <v>0.25828542676748772</v>
      </c>
      <c r="AV174" s="161">
        <f>MIN(PRODUCT($D54:AV54),1)</f>
        <v>0.24999446456825136</v>
      </c>
      <c r="AW174" s="161">
        <f>MIN(PRODUCT($D54:AW54),1)</f>
        <v>0.24196964225561049</v>
      </c>
      <c r="AX174" s="161">
        <f>MIN(PRODUCT($D54:AX54),1)</f>
        <v>0.23420241673920539</v>
      </c>
      <c r="AY174" s="161">
        <f>MIN(PRODUCT($D54:AY54),1)</f>
        <v>0.2266845191618769</v>
      </c>
      <c r="AZ174" s="161">
        <f>MIN(PRODUCT($D54:AZ54),1)</f>
        <v>0.21940794609678066</v>
      </c>
      <c r="BA174" s="161">
        <f>MIN(PRODUCT($D54:BA54),1)</f>
        <v>0.21236495102707401</v>
      </c>
      <c r="BB174" s="161">
        <f>MIN(PRODUCT($D54:BB54),1)</f>
        <v>0.20554803609910494</v>
      </c>
      <c r="BC174" s="161">
        <f>MIN(PRODUCT($D54:BC54),1)</f>
        <v>0.19894994414032366</v>
      </c>
      <c r="BD174" s="161">
        <f>MIN(PRODUCT($D54:BD54),1)</f>
        <v>0.19256365093341926</v>
      </c>
      <c r="BE174" s="161">
        <f>MIN(PRODUCT($D54:BE54),1)</f>
        <v>0.18638235773845649</v>
      </c>
      <c r="BF174" s="161">
        <f>MIN(PRODUCT($D54:BF54),1)</f>
        <v>0.18039948405505205</v>
      </c>
      <c r="BG174" s="161">
        <f>MIN(PRODUCT($D54:BG54),1)</f>
        <v>0.17460866061688488</v>
      </c>
      <c r="BH174" s="161">
        <f>MIN(PRODUCT($D54:BH54),1)</f>
        <v>0.16900372261108287</v>
      </c>
      <c r="BI174" s="161">
        <f>MIN(PRODUCT($D54:BI54),1)</f>
        <v>0.16357870311526712</v>
      </c>
      <c r="BJ174" s="161">
        <f>MIN(PRODUCT($D54:BJ54),1)</f>
        <v>0.15832782674526705</v>
      </c>
      <c r="BK174" s="161">
        <f>MIN(PRODUCT($D54:BK54),1)</f>
        <v>0.15324550350674399</v>
      </c>
      <c r="BL174" s="161">
        <f>MIN(PRODUCT($D54:BL54),1)</f>
        <v>0.14832632284417749</v>
      </c>
      <c r="BM174" s="161">
        <f>MIN(PRODUCT($D54:BM54),1)</f>
        <v>0.1435650478808794</v>
      </c>
      <c r="BN174" s="161">
        <f>MIN(PRODUCT($D54:BN54),1)</f>
        <v>0.13895660984390318</v>
      </c>
      <c r="BO174" s="161">
        <f>MIN(PRODUCT($D54:BO54),1)</f>
        <v>0.1344961026679139</v>
      </c>
      <c r="BP174" s="161">
        <f>MIN(PRODUCT($D54:BP54),1)</f>
        <v>0.13017877777227385</v>
      </c>
      <c r="BQ174" s="161">
        <f>MIN(PRODUCT($D54:BQ54),1)</f>
        <v>0.12600003900578385</v>
      </c>
      <c r="BR174" s="161">
        <f>MIN(PRODUCT($D54:BR54),1)</f>
        <v>0.12195543775369819</v>
      </c>
      <c r="BS174" s="161">
        <f>MIN(PRODUCT($D54:BS54),1)</f>
        <v>0.11804066820180448</v>
      </c>
      <c r="BT174" s="161">
        <f>MIN(PRODUCT($D54:BT54),1)</f>
        <v>0.11425156275252656</v>
      </c>
      <c r="BU174" s="161">
        <f>MIN(PRODUCT($D54:BU54),1)</f>
        <v>0.11058408758817045</v>
      </c>
      <c r="BV174" s="161">
        <f>MIN(PRODUCT($D54:BV54),1)</f>
        <v>0.10703433837659018</v>
      </c>
      <c r="BW174" s="161">
        <f>MIN(PRODUCT($D54:BW54),1)</f>
        <v>0.10359853611470164</v>
      </c>
      <c r="BX174" s="161">
        <f>MIN(PRODUCT($D54:BX54),1)</f>
        <v>0.10027302310541972</v>
      </c>
      <c r="BY174" s="161">
        <f>MIN(PRODUCT($D54:BY54),1)</f>
        <v>9.7054259063735743E-2</v>
      </c>
      <c r="BZ174" s="161">
        <f>MIN(PRODUCT($D54:BZ54),1)</f>
        <v>9.3938817347789819E-2</v>
      </c>
      <c r="CA174" s="161">
        <f>MIN(PRODUCT($D54:CA54),1)</f>
        <v>9.0923381310925769E-2</v>
      </c>
      <c r="CB174" s="161">
        <f>MIN(PRODUCT($D54:CB54),1)</f>
        <v>8.8004740770845052E-2</v>
      </c>
      <c r="CC174" s="161">
        <f>MIN(PRODUCT($D54:CC54),1)</f>
        <v>8.517978859210093E-2</v>
      </c>
      <c r="CD174" s="161">
        <f>MIN(PRODUCT($D54:CD54),1)</f>
        <v>8.2445517378294489E-2</v>
      </c>
      <c r="CE174" s="161">
        <f>MIN(PRODUCT($D54:CE54),1)</f>
        <v>7.9799016270451231E-2</v>
      </c>
      <c r="CF174" s="161">
        <f>MIN(PRODUCT($D54:CF54),1)</f>
        <v>7.7237467848169747E-2</v>
      </c>
      <c r="CG174" s="161">
        <f>MIN(PRODUCT($D54:CG54),1)</f>
        <v>7.4758145130243495E-2</v>
      </c>
      <c r="CH174" s="161">
        <f>MIN(PRODUCT($D54:CH54),1)</f>
        <v>7.235840867156268E-2</v>
      </c>
      <c r="CI174" s="161">
        <f>MIN(PRODUCT($D54:CI54),1)</f>
        <v>7.0035703753205517E-2</v>
      </c>
      <c r="CJ174" s="161">
        <f>MIN(PRODUCT($D54:CJ54),1)</f>
        <v>6.7787557662727621E-2</v>
      </c>
      <c r="CK174" s="161">
        <f>MIN(PRODUCT($D54:CK54),1)</f>
        <v>6.5611577061754064E-2</v>
      </c>
      <c r="CL174" s="161">
        <f>MIN(PRODUCT($D54:CL54),1)</f>
        <v>6.3505445438071753E-2</v>
      </c>
      <c r="CM174" s="161">
        <f>MIN(PRODUCT($D54:CM54),1)</f>
        <v>6.1466920639509648E-2</v>
      </c>
      <c r="CN174" s="161">
        <f>MIN(PRODUCT($D54:CN54),1)</f>
        <v>5.9493832486981389E-2</v>
      </c>
      <c r="CO174" s="161">
        <f>MIN(PRODUCT($D54:CO54),1)</f>
        <v>5.7584080464149284E-2</v>
      </c>
      <c r="CP174" s="161">
        <f>MIN(PRODUCT($D54:CP54),1)</f>
        <v>5.5735631481250089E-2</v>
      </c>
      <c r="CQ174" s="161">
        <f>MIN(PRODUCT($D54:CQ54),1)</f>
        <v>5.3946517710701962E-2</v>
      </c>
      <c r="CR174" s="161">
        <f>MIN(PRODUCT($D54:CR54),1)</f>
        <v>5.2214834492188431E-2</v>
      </c>
      <c r="CS174" s="161">
        <f>MIN(PRODUCT($D54:CS54),1)</f>
        <v>5.0538738304989179E-2</v>
      </c>
      <c r="CT174" s="161">
        <f>MIN(PRODUCT($D54:CT54),1)</f>
        <v>4.8916444805399029E-2</v>
      </c>
      <c r="CU174" s="161">
        <f>MIN(PRODUCT($D54:CU54),1)</f>
        <v>4.734622692714572E-2</v>
      </c>
      <c r="CV174" s="161">
        <f>MIN(PRODUCT($D54:CV54),1)</f>
        <v>4.5826413042784342E-2</v>
      </c>
      <c r="CW174" s="161">
        <f>MIN(PRODUCT($D54:CW54),1)</f>
        <v>4.4355385184110967E-2</v>
      </c>
      <c r="CX174" s="161">
        <f>MIN(PRODUCT($D54:CX54),1)</f>
        <v>4.2931577319701007E-2</v>
      </c>
      <c r="CY174" s="161">
        <f>MIN(PRODUCT($D54:CY54),1)</f>
        <v>4.1553473687738603E-2</v>
      </c>
      <c r="CZ174" s="161">
        <f>MIN(PRODUCT($D54:CZ54),1)</f>
        <v>4.0219607182362192E-2</v>
      </c>
      <c r="DA174" s="161">
        <f>MIN(PRODUCT($D54:DA54),1)</f>
        <v>3.8928557791808364E-2</v>
      </c>
      <c r="DB174" s="161">
        <f>MIN(PRODUCT($D54:DB54),1)</f>
        <v>3.7678951086691316E-2</v>
      </c>
      <c r="DC174" s="161">
        <f>MIN(PRODUCT($D54:DC54),1)</f>
        <v>3.6469456756808523E-2</v>
      </c>
      <c r="DD174" s="161">
        <f>MIN(PRODUCT($D54:DD54),1)</f>
        <v>0</v>
      </c>
      <c r="DE174" s="161">
        <f>MIN(PRODUCT($D54:DE54),1)</f>
        <v>0</v>
      </c>
      <c r="DF174" s="161">
        <f>MIN(PRODUCT($D54:DF54),1)</f>
        <v>0</v>
      </c>
    </row>
    <row r="175" spans="2:110" ht="14.5" x14ac:dyDescent="0.35">
      <c r="B175" s="149">
        <v>50</v>
      </c>
      <c r="C175" s="161">
        <v>1</v>
      </c>
      <c r="D175" s="161">
        <f>MIN(PRODUCT($D55:D55),1)</f>
        <v>0.99129999999999996</v>
      </c>
      <c r="E175" s="161">
        <f>MIN(PRODUCT($D55:E55),1)</f>
        <v>0.97861135999999993</v>
      </c>
      <c r="F175" s="161">
        <f>MIN(PRODUCT($D55:F55),1)</f>
        <v>0.96207282801599991</v>
      </c>
      <c r="G175" s="161">
        <f>MIN(PRODUCT($D55:G55),1)</f>
        <v>0.94244654232447356</v>
      </c>
      <c r="H175" s="161">
        <f>MIN(PRODUCT($D55:H55),1)</f>
        <v>0.92067602719677821</v>
      </c>
      <c r="I175" s="161">
        <f>MIN(PRODUCT($D55:I55),1)</f>
        <v>0.89747499131141939</v>
      </c>
      <c r="J175" s="161">
        <f>MIN(PRODUCT($D55:J55),1)</f>
        <v>0.87315341904687993</v>
      </c>
      <c r="K175" s="161">
        <f>MIN(PRODUCT($D55:K55),1)</f>
        <v>0.84809391592023453</v>
      </c>
      <c r="L175" s="161">
        <f>MIN(PRODUCT($D55:L55),1)</f>
        <v>0.82256628905103546</v>
      </c>
      <c r="M175" s="161">
        <f>MIN(PRODUCT($D55:M55),1)</f>
        <v>0.79698447746154821</v>
      </c>
      <c r="N175" s="161">
        <f>MIN(PRODUCT($D55:N55),1)</f>
        <v>0.77164037107827099</v>
      </c>
      <c r="O175" s="161">
        <f>MIN(PRODUCT($D55:O55),1)</f>
        <v>0.74671638709244281</v>
      </c>
      <c r="P175" s="161">
        <f>MIN(PRODUCT($D55:P55),1)</f>
        <v>0.72229876123451997</v>
      </c>
      <c r="Q175" s="161">
        <f>MIN(PRODUCT($D55:Q55),1)</f>
        <v>0.69853513198990425</v>
      </c>
      <c r="R175" s="161">
        <f>MIN(PRODUCT($D55:R55),1)</f>
        <v>0.67660112884542123</v>
      </c>
      <c r="S175" s="161">
        <f>MIN(PRODUCT($D55:S55),1)</f>
        <v>0.65535585339967506</v>
      </c>
      <c r="T175" s="161">
        <f>MIN(PRODUCT($D55:T55),1)</f>
        <v>0.6347776796029253</v>
      </c>
      <c r="U175" s="161">
        <f>MIN(PRODUCT($D55:U55),1)</f>
        <v>0.61484566046339351</v>
      </c>
      <c r="V175" s="161">
        <f>MIN(PRODUCT($D55:V55),1)</f>
        <v>0.59553950672484302</v>
      </c>
      <c r="W175" s="161">
        <f>MIN(PRODUCT($D55:W55),1)</f>
        <v>0.57683956621368293</v>
      </c>
      <c r="X175" s="161">
        <f>MIN(PRODUCT($D55:X55),1)</f>
        <v>0.55872680383457329</v>
      </c>
      <c r="Y175" s="161">
        <f>MIN(PRODUCT($D55:Y55),1)</f>
        <v>0.54118278219416771</v>
      </c>
      <c r="Z175" s="161">
        <f>MIN(PRODUCT($D55:Z55),1)</f>
        <v>0.52418964283327085</v>
      </c>
      <c r="AA175" s="161">
        <f>MIN(PRODUCT($D55:AA55),1)</f>
        <v>0.50773008804830611</v>
      </c>
      <c r="AB175" s="161">
        <f>MIN(PRODUCT($D55:AB55),1)</f>
        <v>0.4917873632835893</v>
      </c>
      <c r="AC175" s="161">
        <f>MIN(PRODUCT($D55:AC55),1)</f>
        <v>0.4763452400764846</v>
      </c>
      <c r="AD175" s="161">
        <f>MIN(PRODUCT($D55:AD55),1)</f>
        <v>0.46138799953808302</v>
      </c>
      <c r="AE175" s="161">
        <f>MIN(PRODUCT($D55:AE55),1)</f>
        <v>0.4469004163525872</v>
      </c>
      <c r="AF175" s="161">
        <f>MIN(PRODUCT($D55:AF55),1)</f>
        <v>0.43286774327911598</v>
      </c>
      <c r="AG175" s="161">
        <f>MIN(PRODUCT($D55:AG55),1)</f>
        <v>0.41927569614015175</v>
      </c>
      <c r="AH175" s="161">
        <f>MIN(PRODUCT($D55:AH55),1)</f>
        <v>0.40611043928135099</v>
      </c>
      <c r="AI175" s="161">
        <f>MIN(PRODUCT($D55:AI55),1)</f>
        <v>0.39335857148791659</v>
      </c>
      <c r="AJ175" s="161">
        <f>MIN(PRODUCT($D55:AJ55),1)</f>
        <v>0.38100711234319601</v>
      </c>
      <c r="AK175" s="161">
        <f>MIN(PRODUCT($D55:AK55),1)</f>
        <v>0.36904348901561967</v>
      </c>
      <c r="AL175" s="161">
        <f>MIN(PRODUCT($D55:AL55),1)</f>
        <v>0.35745552346052922</v>
      </c>
      <c r="AM175" s="161">
        <f>MIN(PRODUCT($D55:AM55),1)</f>
        <v>0.34623142002386859</v>
      </c>
      <c r="AN175" s="161">
        <f>MIN(PRODUCT($D55:AN55),1)</f>
        <v>0.33535975343511915</v>
      </c>
      <c r="AO175" s="161">
        <f>MIN(PRODUCT($D55:AO55),1)</f>
        <v>0.32482945717725642</v>
      </c>
      <c r="AP175" s="161">
        <f>MIN(PRODUCT($D55:AP55),1)</f>
        <v>0.31462981222189057</v>
      </c>
      <c r="AQ175" s="161">
        <f>MIN(PRODUCT($D55:AQ55),1)</f>
        <v>0.30475043611812319</v>
      </c>
      <c r="AR175" s="161">
        <f>MIN(PRODUCT($D55:AR55),1)</f>
        <v>0.29518127242401415</v>
      </c>
      <c r="AS175" s="161">
        <f>MIN(PRODUCT($D55:AS55),1)</f>
        <v>0.28591258046990009</v>
      </c>
      <c r="AT175" s="161">
        <f>MIN(PRODUCT($D55:AT55),1)</f>
        <v>0.27693492544314524</v>
      </c>
      <c r="AU175" s="161">
        <f>MIN(PRODUCT($D55:AU55),1)</f>
        <v>0.26823916878423049</v>
      </c>
      <c r="AV175" s="161">
        <f>MIN(PRODUCT($D55:AV55),1)</f>
        <v>0.25981645888440563</v>
      </c>
      <c r="AW175" s="161">
        <f>MIN(PRODUCT($D55:AW55),1)</f>
        <v>0.25165822207543531</v>
      </c>
      <c r="AX175" s="161">
        <f>MIN(PRODUCT($D55:AX55),1)</f>
        <v>0.24375615390226665</v>
      </c>
      <c r="AY175" s="161">
        <f>MIN(PRODUCT($D55:AY55),1)</f>
        <v>0.2361022106697355</v>
      </c>
      <c r="AZ175" s="161">
        <f>MIN(PRODUCT($D55:AZ55),1)</f>
        <v>0.2286886012547058</v>
      </c>
      <c r="BA175" s="161">
        <f>MIN(PRODUCT($D55:BA55),1)</f>
        <v>0.22150777917530803</v>
      </c>
      <c r="BB175" s="161">
        <f>MIN(PRODUCT($D55:BB55),1)</f>
        <v>0.21455243490920337</v>
      </c>
      <c r="BC175" s="161">
        <f>MIN(PRODUCT($D55:BC55),1)</f>
        <v>0.20781548845305439</v>
      </c>
      <c r="BD175" s="161">
        <f>MIN(PRODUCT($D55:BD55),1)</f>
        <v>0.20129008211562849</v>
      </c>
      <c r="BE175" s="161">
        <f>MIN(PRODUCT($D55:BE55),1)</f>
        <v>0.19496957353719777</v>
      </c>
      <c r="BF175" s="161">
        <f>MIN(PRODUCT($D55:BF55),1)</f>
        <v>0.18884752892812975</v>
      </c>
      <c r="BG175" s="161">
        <f>MIN(PRODUCT($D55:BG55),1)</f>
        <v>0.18291771651978647</v>
      </c>
      <c r="BH175" s="161">
        <f>MIN(PRODUCT($D55:BH55),1)</f>
        <v>0.17717410022106517</v>
      </c>
      <c r="BI175" s="161">
        <f>MIN(PRODUCT($D55:BI55),1)</f>
        <v>0.17161083347412373</v>
      </c>
      <c r="BJ175" s="161">
        <f>MIN(PRODUCT($D55:BJ55),1)</f>
        <v>0.16622225330303625</v>
      </c>
      <c r="BK175" s="161">
        <f>MIN(PRODUCT($D55:BK55),1)</f>
        <v>0.16100287454932091</v>
      </c>
      <c r="BL175" s="161">
        <f>MIN(PRODUCT($D55:BL55),1)</f>
        <v>0.15594738428847224</v>
      </c>
      <c r="BM175" s="161">
        <f>MIN(PRODUCT($D55:BM55),1)</f>
        <v>0.15105063642181421</v>
      </c>
      <c r="BN175" s="161">
        <f>MIN(PRODUCT($D55:BN55),1)</f>
        <v>0.14630764643816924</v>
      </c>
      <c r="BO175" s="161">
        <f>MIN(PRODUCT($D55:BO55),1)</f>
        <v>0.14171358634001072</v>
      </c>
      <c r="BP175" s="161">
        <f>MIN(PRODUCT($D55:BP55),1)</f>
        <v>0.13726377972893439</v>
      </c>
      <c r="BQ175" s="161">
        <f>MIN(PRODUCT($D55:BQ55),1)</f>
        <v>0.13295369704544585</v>
      </c>
      <c r="BR175" s="161">
        <f>MIN(PRODUCT($D55:BR55),1)</f>
        <v>0.12877895095821884</v>
      </c>
      <c r="BS175" s="161">
        <f>MIN(PRODUCT($D55:BS55),1)</f>
        <v>0.12473529189813078</v>
      </c>
      <c r="BT175" s="161">
        <f>MIN(PRODUCT($D55:BT55),1)</f>
        <v>0.12081860373252948</v>
      </c>
      <c r="BU175" s="161">
        <f>MIN(PRODUCT($D55:BU55),1)</f>
        <v>0.11702489957532805</v>
      </c>
      <c r="BV175" s="161">
        <f>MIN(PRODUCT($D55:BV55),1)</f>
        <v>0.11335031772866275</v>
      </c>
      <c r="BW175" s="161">
        <f>MIN(PRODUCT($D55:BW55),1)</f>
        <v>0.10979111775198273</v>
      </c>
      <c r="BX175" s="161">
        <f>MIN(PRODUCT($D55:BX55),1)</f>
        <v>0.10634367665457048</v>
      </c>
      <c r="BY175" s="161">
        <f>MIN(PRODUCT($D55:BY55),1)</f>
        <v>0.10300448520761697</v>
      </c>
      <c r="BZ175" s="161">
        <f>MIN(PRODUCT($D55:BZ55),1)</f>
        <v>9.9770144372097802E-2</v>
      </c>
      <c r="CA175" s="161">
        <f>MIN(PRODUCT($D55:CA55),1)</f>
        <v>9.6637361838813926E-2</v>
      </c>
      <c r="CB175" s="161">
        <f>MIN(PRODUCT($D55:CB55),1)</f>
        <v>9.3602948677075165E-2</v>
      </c>
      <c r="CC175" s="161">
        <f>MIN(PRODUCT($D55:CC55),1)</f>
        <v>9.0663816088615012E-2</v>
      </c>
      <c r="CD175" s="161">
        <f>MIN(PRODUCT($D55:CD55),1)</f>
        <v>8.7816972263432505E-2</v>
      </c>
      <c r="CE175" s="161">
        <f>MIN(PRODUCT($D55:CE55),1)</f>
        <v>8.505951933436072E-2</v>
      </c>
      <c r="CF175" s="161">
        <f>MIN(PRODUCT($D55:CF55),1)</f>
        <v>8.2388650427261789E-2</v>
      </c>
      <c r="CG175" s="161">
        <f>MIN(PRODUCT($D55:CG55),1)</f>
        <v>7.9801646803845772E-2</v>
      </c>
      <c r="CH175" s="161">
        <f>MIN(PRODUCT($D55:CH55),1)</f>
        <v>7.7295875094205019E-2</v>
      </c>
      <c r="CI175" s="161">
        <f>MIN(PRODUCT($D55:CI55),1)</f>
        <v>7.4868784616246978E-2</v>
      </c>
      <c r="CJ175" s="161">
        <f>MIN(PRODUCT($D55:CJ55),1)</f>
        <v>7.251790477929683E-2</v>
      </c>
      <c r="CK175" s="161">
        <f>MIN(PRODUCT($D55:CK55),1)</f>
        <v>7.0240842569226913E-2</v>
      </c>
      <c r="CL175" s="161">
        <f>MIN(PRODUCT($D55:CL55),1)</f>
        <v>6.8035280112553193E-2</v>
      </c>
      <c r="CM175" s="161">
        <f>MIN(PRODUCT($D55:CM55),1)</f>
        <v>6.5898972317019022E-2</v>
      </c>
      <c r="CN175" s="161">
        <f>MIN(PRODUCT($D55:CN55),1)</f>
        <v>6.3829744586264628E-2</v>
      </c>
      <c r="CO175" s="161">
        <f>MIN(PRODUCT($D55:CO55),1)</f>
        <v>6.1825490606255917E-2</v>
      </c>
      <c r="CP175" s="161">
        <f>MIN(PRODUCT($D55:CP55),1)</f>
        <v>5.9884170201219486E-2</v>
      </c>
      <c r="CQ175" s="161">
        <f>MIN(PRODUCT($D55:CQ55),1)</f>
        <v>5.8003807256901192E-2</v>
      </c>
      <c r="CR175" s="161">
        <f>MIN(PRODUCT($D55:CR55),1)</f>
        <v>5.6182487709034494E-2</v>
      </c>
      <c r="CS175" s="161">
        <f>MIN(PRODUCT($D55:CS55),1)</f>
        <v>5.4418357594970809E-2</v>
      </c>
      <c r="CT175" s="161">
        <f>MIN(PRODUCT($D55:CT55),1)</f>
        <v>5.2709621166488724E-2</v>
      </c>
      <c r="CU175" s="161">
        <f>MIN(PRODUCT($D55:CU55),1)</f>
        <v>5.1054539061860978E-2</v>
      </c>
      <c r="CV175" s="161">
        <f>MIN(PRODUCT($D55:CV55),1)</f>
        <v>4.9451426535318546E-2</v>
      </c>
      <c r="CW175" s="161">
        <f>MIN(PRODUCT($D55:CW55),1)</f>
        <v>4.7898651742109548E-2</v>
      </c>
      <c r="CX175" s="161">
        <f>MIN(PRODUCT($D55:CX55),1)</f>
        <v>4.6394634077407307E-2</v>
      </c>
      <c r="CY175" s="161">
        <f>MIN(PRODUCT($D55:CY55),1)</f>
        <v>4.4937842567376721E-2</v>
      </c>
      <c r="CZ175" s="161">
        <f>MIN(PRODUCT($D55:CZ55),1)</f>
        <v>4.3526794310761091E-2</v>
      </c>
      <c r="DA175" s="161">
        <f>MIN(PRODUCT($D55:DA55),1)</f>
        <v>4.2160052969403193E-2</v>
      </c>
      <c r="DB175" s="161">
        <f>MIN(PRODUCT($D55:DB55),1)</f>
        <v>4.083622730616393E-2</v>
      </c>
      <c r="DC175" s="161">
        <f>MIN(PRODUCT($D55:DC55),1)</f>
        <v>3.9553969768750384E-2</v>
      </c>
      <c r="DD175" s="161">
        <f>MIN(PRODUCT($D55:DD55),1)</f>
        <v>0</v>
      </c>
      <c r="DE175" s="161">
        <f>MIN(PRODUCT($D55:DE55),1)</f>
        <v>0</v>
      </c>
      <c r="DF175" s="161">
        <f>MIN(PRODUCT($D55:DF55),1)</f>
        <v>0</v>
      </c>
    </row>
    <row r="176" spans="2:110" ht="14.5" x14ac:dyDescent="0.35">
      <c r="B176" s="149">
        <v>51</v>
      </c>
      <c r="C176" s="161">
        <v>1</v>
      </c>
      <c r="D176" s="161">
        <f>MIN(PRODUCT($D56:D56),1)</f>
        <v>0.99119999999999997</v>
      </c>
      <c r="E176" s="161">
        <f>MIN(PRODUCT($D56:E56),1)</f>
        <v>0.97900823999999997</v>
      </c>
      <c r="F176" s="161">
        <f>MIN(PRODUCT($D56:F56),1)</f>
        <v>0.96353990980799997</v>
      </c>
      <c r="G176" s="161">
        <f>MIN(PRODUCT($D56:G56),1)</f>
        <v>0.94513629753066719</v>
      </c>
      <c r="H176" s="161">
        <f>MIN(PRODUCT($D56:H56),1)</f>
        <v>0.92472135350400486</v>
      </c>
      <c r="I176" s="161">
        <f>MIN(PRODUCT($D56:I56),1)</f>
        <v>0.90280545742595986</v>
      </c>
      <c r="J176" s="161">
        <f>MIN(PRODUCT($D56:J56),1)</f>
        <v>0.87960335717011273</v>
      </c>
      <c r="K176" s="161">
        <f>MIN(PRODUCT($D56:K56),1)</f>
        <v>0.85550222518365171</v>
      </c>
      <c r="L176" s="161">
        <f>MIN(PRODUCT($D56:L56),1)</f>
        <v>0.83086376109836246</v>
      </c>
      <c r="M176" s="161">
        <f>MIN(PRODUCT($D56:M56),1)</f>
        <v>0.80593784826541159</v>
      </c>
      <c r="N176" s="161">
        <f>MIN(PRODUCT($D56:N56),1)</f>
        <v>0.78111496253883683</v>
      </c>
      <c r="O176" s="161">
        <f>MIN(PRODUCT($D56:O56),1)</f>
        <v>0.75658795271511736</v>
      </c>
      <c r="P176" s="161">
        <f>MIN(PRODUCT($D56:P56),1)</f>
        <v>0.73245279702350508</v>
      </c>
      <c r="Q176" s="161">
        <f>MIN(PRODUCT($D56:Q56),1)</f>
        <v>0.7088678169593482</v>
      </c>
      <c r="R176" s="161">
        <f>MIN(PRODUCT($D56:R56),1)</f>
        <v>0.68710557497869629</v>
      </c>
      <c r="S176" s="161">
        <f>MIN(PRODUCT($D56:S56),1)</f>
        <v>0.66601143382685035</v>
      </c>
      <c r="T176" s="161">
        <f>MIN(PRODUCT($D56:T56),1)</f>
        <v>0.6455648828083661</v>
      </c>
      <c r="U176" s="161">
        <f>MIN(PRODUCT($D56:U56),1)</f>
        <v>0.62574604090614927</v>
      </c>
      <c r="V176" s="161">
        <f>MIN(PRODUCT($D56:V56),1)</f>
        <v>0.60653563745033057</v>
      </c>
      <c r="W176" s="161">
        <f>MIN(PRODUCT($D56:W56),1)</f>
        <v>0.58791499338060549</v>
      </c>
      <c r="X176" s="161">
        <f>MIN(PRODUCT($D56:X56),1)</f>
        <v>0.56986600308382096</v>
      </c>
      <c r="Y176" s="161">
        <f>MIN(PRODUCT($D56:Y56),1)</f>
        <v>0.55237111678914763</v>
      </c>
      <c r="Z176" s="161">
        <f>MIN(PRODUCT($D56:Z56),1)</f>
        <v>0.53541332350372084</v>
      </c>
      <c r="AA176" s="161">
        <f>MIN(PRODUCT($D56:AA56),1)</f>
        <v>0.51897613447215662</v>
      </c>
      <c r="AB176" s="161">
        <f>MIN(PRODUCT($D56:AB56),1)</f>
        <v>0.50304356714386145</v>
      </c>
      <c r="AC176" s="161">
        <f>MIN(PRODUCT($D56:AC56),1)</f>
        <v>0.48760012963254495</v>
      </c>
      <c r="AD176" s="161">
        <f>MIN(PRODUCT($D56:AD56),1)</f>
        <v>0.47263080565282584</v>
      </c>
      <c r="AE176" s="161">
        <f>MIN(PRODUCT($D56:AE56),1)</f>
        <v>0.4581210399192841</v>
      </c>
      <c r="AF176" s="161">
        <f>MIN(PRODUCT($D56:AF56),1)</f>
        <v>0.44405672399376211</v>
      </c>
      <c r="AG176" s="161">
        <f>MIN(PRODUCT($D56:AG56),1)</f>
        <v>0.43042418256715365</v>
      </c>
      <c r="AH176" s="161">
        <f>MIN(PRODUCT($D56:AH56),1)</f>
        <v>0.41721016016234203</v>
      </c>
      <c r="AI176" s="161">
        <f>MIN(PRODUCT($D56:AI56),1)</f>
        <v>0.40440180824535815</v>
      </c>
      <c r="AJ176" s="161">
        <f>MIN(PRODUCT($D56:AJ56),1)</f>
        <v>0.39198667273222565</v>
      </c>
      <c r="AK176" s="161">
        <f>MIN(PRODUCT($D56:AK56),1)</f>
        <v>0.37995268187934633</v>
      </c>
      <c r="AL176" s="161">
        <f>MIN(PRODUCT($D56:AL56),1)</f>
        <v>0.3682881345456504</v>
      </c>
      <c r="AM176" s="161">
        <f>MIN(PRODUCT($D56:AM56),1)</f>
        <v>0.35698168881509895</v>
      </c>
      <c r="AN176" s="161">
        <f>MIN(PRODUCT($D56:AN56),1)</f>
        <v>0.34602235096847545</v>
      </c>
      <c r="AO176" s="161">
        <f>MIN(PRODUCT($D56:AO56),1)</f>
        <v>0.33539946479374327</v>
      </c>
      <c r="AP176" s="161">
        <f>MIN(PRODUCT($D56:AP56),1)</f>
        <v>0.32510270122457535</v>
      </c>
      <c r="AQ176" s="161">
        <f>MIN(PRODUCT($D56:AQ56),1)</f>
        <v>0.31512204829698093</v>
      </c>
      <c r="AR176" s="161">
        <f>MIN(PRODUCT($D56:AR56),1)</f>
        <v>0.30544780141426364</v>
      </c>
      <c r="AS176" s="161">
        <f>MIN(PRODUCT($D56:AS56),1)</f>
        <v>0.29607055391084575</v>
      </c>
      <c r="AT176" s="161">
        <f>MIN(PRODUCT($D56:AT56),1)</f>
        <v>0.28698118790578281</v>
      </c>
      <c r="AU176" s="161">
        <f>MIN(PRODUCT($D56:AU56),1)</f>
        <v>0.27817086543707531</v>
      </c>
      <c r="AV176" s="161">
        <f>MIN(PRODUCT($D56:AV56),1)</f>
        <v>0.26963101986815713</v>
      </c>
      <c r="AW176" s="161">
        <f>MIN(PRODUCT($D56:AW56),1)</f>
        <v>0.26135334755820472</v>
      </c>
      <c r="AX176" s="161">
        <f>MIN(PRODUCT($D56:AX56),1)</f>
        <v>0.25332979978816783</v>
      </c>
      <c r="AY176" s="161">
        <f>MIN(PRODUCT($D56:AY56),1)</f>
        <v>0.24555257493467109</v>
      </c>
      <c r="AZ176" s="161">
        <f>MIN(PRODUCT($D56:AZ56),1)</f>
        <v>0.23801411088417671</v>
      </c>
      <c r="BA176" s="161">
        <f>MIN(PRODUCT($D56:BA56),1)</f>
        <v>0.23070707768003249</v>
      </c>
      <c r="BB176" s="161">
        <f>MIN(PRODUCT($D56:BB56),1)</f>
        <v>0.22362437039525551</v>
      </c>
      <c r="BC176" s="161">
        <f>MIN(PRODUCT($D56:BC56),1)</f>
        <v>0.21675910222412118</v>
      </c>
      <c r="BD176" s="161">
        <f>MIN(PRODUCT($D56:BD56),1)</f>
        <v>0.21010459778584067</v>
      </c>
      <c r="BE176" s="161">
        <f>MIN(PRODUCT($D56:BE56),1)</f>
        <v>0.20365438663381538</v>
      </c>
      <c r="BF176" s="161">
        <f>MIN(PRODUCT($D56:BF56),1)</f>
        <v>0.19740219696415726</v>
      </c>
      <c r="BG176" s="161">
        <f>MIN(PRODUCT($D56:BG56),1)</f>
        <v>0.19134194951735764</v>
      </c>
      <c r="BH176" s="161">
        <f>MIN(PRODUCT($D56:BH56),1)</f>
        <v>0.18546775166717477</v>
      </c>
      <c r="BI176" s="161">
        <f>MIN(PRODUCT($D56:BI56),1)</f>
        <v>0.1797738916909925</v>
      </c>
      <c r="BJ176" s="161">
        <f>MIN(PRODUCT($D56:BJ56),1)</f>
        <v>0.17425483321607904</v>
      </c>
      <c r="BK176" s="161">
        <f>MIN(PRODUCT($D56:BK56),1)</f>
        <v>0.16890520983634541</v>
      </c>
      <c r="BL176" s="161">
        <f>MIN(PRODUCT($D56:BL56),1)</f>
        <v>0.16371981989436962</v>
      </c>
      <c r="BM176" s="161">
        <f>MIN(PRODUCT($D56:BM56),1)</f>
        <v>0.15869362142361249</v>
      </c>
      <c r="BN176" s="161">
        <f>MIN(PRODUCT($D56:BN56),1)</f>
        <v>0.15382172724590759</v>
      </c>
      <c r="BO176" s="161">
        <f>MIN(PRODUCT($D56:BO56),1)</f>
        <v>0.14909940021945822</v>
      </c>
      <c r="BP176" s="161">
        <f>MIN(PRODUCT($D56:BP56),1)</f>
        <v>0.14452204863272086</v>
      </c>
      <c r="BQ176" s="161">
        <f>MIN(PRODUCT($D56:BQ56),1)</f>
        <v>0.14008522173969634</v>
      </c>
      <c r="BR176" s="161">
        <f>MIN(PRODUCT($D56:BR56),1)</f>
        <v>0.13578460543228768</v>
      </c>
      <c r="BS176" s="161">
        <f>MIN(PRODUCT($D56:BS56),1)</f>
        <v>0.13161601804551645</v>
      </c>
      <c r="BT176" s="161">
        <f>MIN(PRODUCT($D56:BT56),1)</f>
        <v>0.12757540629151912</v>
      </c>
      <c r="BU176" s="161">
        <f>MIN(PRODUCT($D56:BU56),1)</f>
        <v>0.12365884131836949</v>
      </c>
      <c r="BV176" s="161">
        <f>MIN(PRODUCT($D56:BV56),1)</f>
        <v>0.11986251488989555</v>
      </c>
      <c r="BW176" s="161">
        <f>MIN(PRODUCT($D56:BW56),1)</f>
        <v>0.11618273568277576</v>
      </c>
      <c r="BX176" s="161">
        <f>MIN(PRODUCT($D56:BX56),1)</f>
        <v>0.11261592569731455</v>
      </c>
      <c r="BY176" s="161">
        <f>MIN(PRODUCT($D56:BY56),1)</f>
        <v>0.10915861677840699</v>
      </c>
      <c r="BZ176" s="161">
        <f>MIN(PRODUCT($D56:BZ56),1)</f>
        <v>0.1058074472433099</v>
      </c>
      <c r="CA176" s="161">
        <f>MIN(PRODUCT($D56:CA56),1)</f>
        <v>0.10255915861294029</v>
      </c>
      <c r="CB176" s="161">
        <f>MIN(PRODUCT($D56:CB56),1)</f>
        <v>9.941059244352303E-2</v>
      </c>
      <c r="CC176" s="161">
        <f>MIN(PRODUCT($D56:CC56),1)</f>
        <v>9.6358687255506878E-2</v>
      </c>
      <c r="CD176" s="161">
        <f>MIN(PRODUCT($D56:CD56),1)</f>
        <v>9.3400475556762827E-2</v>
      </c>
      <c r="CE176" s="161">
        <f>MIN(PRODUCT($D56:CE56),1)</f>
        <v>9.0533080957170206E-2</v>
      </c>
      <c r="CF176" s="161">
        <f>MIN(PRODUCT($D56:CF56),1)</f>
        <v>8.7753715371785085E-2</v>
      </c>
      <c r="CG176" s="161">
        <f>MIN(PRODUCT($D56:CG56),1)</f>
        <v>8.5059676309871282E-2</v>
      </c>
      <c r="CH176" s="161">
        <f>MIN(PRODUCT($D56:CH56),1)</f>
        <v>8.2448344247158231E-2</v>
      </c>
      <c r="CI176" s="161">
        <f>MIN(PRODUCT($D56:CI56),1)</f>
        <v>7.9917180078770481E-2</v>
      </c>
      <c r="CJ176" s="161">
        <f>MIN(PRODUCT($D56:CJ56),1)</f>
        <v>7.7463722650352229E-2</v>
      </c>
      <c r="CK176" s="161">
        <f>MIN(PRODUCT($D56:CK56),1)</f>
        <v>7.5085586364986426E-2</v>
      </c>
      <c r="CL176" s="161">
        <f>MIN(PRODUCT($D56:CL56),1)</f>
        <v>7.2780458863581352E-2</v>
      </c>
      <c r="CM176" s="161">
        <f>MIN(PRODUCT($D56:CM56),1)</f>
        <v>7.0546098776469404E-2</v>
      </c>
      <c r="CN176" s="161">
        <f>MIN(PRODUCT($D56:CN56),1)</f>
        <v>6.8380333544031793E-2</v>
      </c>
      <c r="CO176" s="161">
        <f>MIN(PRODUCT($D56:CO56),1)</f>
        <v>6.6281057304230021E-2</v>
      </c>
      <c r="CP176" s="161">
        <f>MIN(PRODUCT($D56:CP56),1)</f>
        <v>6.4246228844990164E-2</v>
      </c>
      <c r="CQ176" s="161">
        <f>MIN(PRODUCT($D56:CQ56),1)</f>
        <v>6.2273869619448967E-2</v>
      </c>
      <c r="CR176" s="161">
        <f>MIN(PRODUCT($D56:CR56),1)</f>
        <v>6.0362061822131885E-2</v>
      </c>
      <c r="CS176" s="161">
        <f>MIN(PRODUCT($D56:CS56),1)</f>
        <v>5.8508946524192439E-2</v>
      </c>
      <c r="CT176" s="161">
        <f>MIN(PRODUCT($D56:CT56),1)</f>
        <v>5.6712721865899735E-2</v>
      </c>
      <c r="CU176" s="161">
        <f>MIN(PRODUCT($D56:CU56),1)</f>
        <v>5.4971641304616618E-2</v>
      </c>
      <c r="CV176" s="161">
        <f>MIN(PRODUCT($D56:CV56),1)</f>
        <v>5.3284011916564893E-2</v>
      </c>
      <c r="CW176" s="161">
        <f>MIN(PRODUCT($D56:CW56),1)</f>
        <v>5.1648192750726352E-2</v>
      </c>
      <c r="CX176" s="161">
        <f>MIN(PRODUCT($D56:CX56),1)</f>
        <v>5.0062593233279058E-2</v>
      </c>
      <c r="CY176" s="161">
        <f>MIN(PRODUCT($D56:CY56),1)</f>
        <v>4.8525671621017397E-2</v>
      </c>
      <c r="CZ176" s="161">
        <f>MIN(PRODUCT($D56:CZ56),1)</f>
        <v>4.7035933502252165E-2</v>
      </c>
      <c r="DA176" s="161">
        <f>MIN(PRODUCT($D56:DA56),1)</f>
        <v>4.5591930343733024E-2</v>
      </c>
      <c r="DB176" s="161">
        <f>MIN(PRODUCT($D56:DB56),1)</f>
        <v>4.419225808218042E-2</v>
      </c>
      <c r="DC176" s="161">
        <f>MIN(PRODUCT($D56:DC56),1)</f>
        <v>4.2835555759057481E-2</v>
      </c>
      <c r="DD176" s="161">
        <f>MIN(PRODUCT($D56:DD56),1)</f>
        <v>0</v>
      </c>
      <c r="DE176" s="161">
        <f>MIN(PRODUCT($D56:DE56),1)</f>
        <v>0</v>
      </c>
      <c r="DF176" s="161">
        <f>MIN(PRODUCT($D56:DF56),1)</f>
        <v>0</v>
      </c>
    </row>
    <row r="177" spans="2:110" ht="14.5" x14ac:dyDescent="0.35">
      <c r="B177" s="149">
        <v>52</v>
      </c>
      <c r="C177" s="161">
        <v>1</v>
      </c>
      <c r="D177" s="161">
        <f>MIN(PRODUCT($D57:D57),1)</f>
        <v>0.99070000000000003</v>
      </c>
      <c r="E177" s="161">
        <f>MIN(PRODUCT($D57:E57),1)</f>
        <v>0.97871253000000002</v>
      </c>
      <c r="F177" s="161">
        <f>MIN(PRODUCT($D57:F57),1)</f>
        <v>0.96393397079700005</v>
      </c>
      <c r="G177" s="161">
        <f>MIN(PRODUCT($D57:G57),1)</f>
        <v>0.9466795527197337</v>
      </c>
      <c r="H177" s="161">
        <f>MIN(PRODUCT($D57:H57),1)</f>
        <v>0.92746195779952312</v>
      </c>
      <c r="I177" s="161">
        <f>MIN(PRODUCT($D57:I57),1)</f>
        <v>0.9067795561405938</v>
      </c>
      <c r="J177" s="161">
        <f>MIN(PRODUCT($D57:J57),1)</f>
        <v>0.88474481292637741</v>
      </c>
      <c r="K177" s="161">
        <f>MIN(PRODUCT($D57:K57),1)</f>
        <v>0.86165297330899893</v>
      </c>
      <c r="L177" s="161">
        <f>MIN(PRODUCT($D57:L57),1)</f>
        <v>0.83787135124567058</v>
      </c>
      <c r="M177" s="161">
        <f>MIN(PRODUCT($D57:M57),1)</f>
        <v>0.81365686919467062</v>
      </c>
      <c r="N177" s="161">
        <f>MIN(PRODUCT($D57:N57),1)</f>
        <v>0.78932852880574988</v>
      </c>
      <c r="O177" s="161">
        <f>MIN(PRODUCT($D57:O57),1)</f>
        <v>0.765175075824294</v>
      </c>
      <c r="P177" s="161">
        <f>MIN(PRODUCT($D57:P57),1)</f>
        <v>0.74137813096615846</v>
      </c>
      <c r="Q177" s="161">
        <f>MIN(PRODUCT($D57:Q57),1)</f>
        <v>0.71809885765382109</v>
      </c>
      <c r="R177" s="161">
        <f>MIN(PRODUCT($D57:R57),1)</f>
        <v>0.6966277018099718</v>
      </c>
      <c r="S177" s="161">
        <f>MIN(PRODUCT($D57:S57),1)</f>
        <v>0.67579853352585362</v>
      </c>
      <c r="T177" s="161">
        <f>MIN(PRODUCT($D57:T57),1)</f>
        <v>0.65559215737343057</v>
      </c>
      <c r="U177" s="161">
        <f>MIN(PRODUCT($D57:U57),1)</f>
        <v>0.63598995186796492</v>
      </c>
      <c r="V177" s="161">
        <f>MIN(PRODUCT($D57:V57),1)</f>
        <v>0.61697385230711277</v>
      </c>
      <c r="W177" s="161">
        <f>MIN(PRODUCT($D57:W57),1)</f>
        <v>0.59852633412313005</v>
      </c>
      <c r="X177" s="161">
        <f>MIN(PRODUCT($D57:X57),1)</f>
        <v>0.58063039673284844</v>
      </c>
      <c r="Y177" s="161">
        <f>MIN(PRODUCT($D57:Y57),1)</f>
        <v>0.56326954787053629</v>
      </c>
      <c r="Z177" s="161">
        <f>MIN(PRODUCT($D57:Z57),1)</f>
        <v>0.54642778838920725</v>
      </c>
      <c r="AA177" s="161">
        <f>MIN(PRODUCT($D57:AA57),1)</f>
        <v>0.53008959751636997</v>
      </c>
      <c r="AB177" s="161">
        <f>MIN(PRODUCT($D57:AB57),1)</f>
        <v>0.51423991855063045</v>
      </c>
      <c r="AC177" s="161">
        <f>MIN(PRODUCT($D57:AC57),1)</f>
        <v>0.4988641449859666</v>
      </c>
      <c r="AD177" s="161">
        <f>MIN(PRODUCT($D57:AD57),1)</f>
        <v>0.4839481070508862</v>
      </c>
      <c r="AE177" s="161">
        <f>MIN(PRODUCT($D57:AE57),1)</f>
        <v>0.4694780586500647</v>
      </c>
      <c r="AF177" s="161">
        <f>MIN(PRODUCT($D57:AF57),1)</f>
        <v>0.45544066469642774</v>
      </c>
      <c r="AG177" s="161">
        <f>MIN(PRODUCT($D57:AG57),1)</f>
        <v>0.44182298882200455</v>
      </c>
      <c r="AH177" s="161">
        <f>MIN(PRODUCT($D57:AH57),1)</f>
        <v>0.4286124814562266</v>
      </c>
      <c r="AI177" s="161">
        <f>MIN(PRODUCT($D57:AI57),1)</f>
        <v>0.41579696826068541</v>
      </c>
      <c r="AJ177" s="161">
        <f>MIN(PRODUCT($D57:AJ57),1)</f>
        <v>0.40336463890969088</v>
      </c>
      <c r="AK177" s="161">
        <f>MIN(PRODUCT($D57:AK57),1)</f>
        <v>0.39130403620629112</v>
      </c>
      <c r="AL177" s="161">
        <f>MIN(PRODUCT($D57:AL57),1)</f>
        <v>0.37960404552372301</v>
      </c>
      <c r="AM177" s="161">
        <f>MIN(PRODUCT($D57:AM57),1)</f>
        <v>0.36825388456256369</v>
      </c>
      <c r="AN177" s="161">
        <f>MIN(PRODUCT($D57:AN57),1)</f>
        <v>0.35724309341414301</v>
      </c>
      <c r="AO177" s="161">
        <f>MIN(PRODUCT($D57:AO57),1)</f>
        <v>0.34656152492106013</v>
      </c>
      <c r="AP177" s="161">
        <f>MIN(PRODUCT($D57:AP57),1)</f>
        <v>0.33619933532592039</v>
      </c>
      <c r="AQ177" s="161">
        <f>MIN(PRODUCT($D57:AQ57),1)</f>
        <v>0.32614697519967534</v>
      </c>
      <c r="AR177" s="161">
        <f>MIN(PRODUCT($D57:AR57),1)</f>
        <v>0.31639518064120503</v>
      </c>
      <c r="AS177" s="161">
        <f>MIN(PRODUCT($D57:AS57),1)</f>
        <v>0.30693496474003301</v>
      </c>
      <c r="AT177" s="161">
        <f>MIN(PRODUCT($D57:AT57),1)</f>
        <v>0.297757609294306</v>
      </c>
      <c r="AU177" s="161">
        <f>MIN(PRODUCT($D57:AU57),1)</f>
        <v>0.28885465677640626</v>
      </c>
      <c r="AV177" s="161">
        <f>MIN(PRODUCT($D57:AV57),1)</f>
        <v>0.2802179025387917</v>
      </c>
      <c r="AW177" s="161">
        <f>MIN(PRODUCT($D57:AW57),1)</f>
        <v>0.27183938725288181</v>
      </c>
      <c r="AX177" s="161">
        <f>MIN(PRODUCT($D57:AX57),1)</f>
        <v>0.26371138957402063</v>
      </c>
      <c r="AY177" s="161">
        <f>MIN(PRODUCT($D57:AY57),1)</f>
        <v>0.25582641902575742</v>
      </c>
      <c r="AZ177" s="161">
        <f>MIN(PRODUCT($D57:AZ57),1)</f>
        <v>0.24817720909688726</v>
      </c>
      <c r="BA177" s="161">
        <f>MIN(PRODUCT($D57:BA57),1)</f>
        <v>0.24075671054489031</v>
      </c>
      <c r="BB177" s="161">
        <f>MIN(PRODUCT($D57:BB57),1)</f>
        <v>0.23355808489959809</v>
      </c>
      <c r="BC177" s="161">
        <f>MIN(PRODUCT($D57:BC57),1)</f>
        <v>0.2265746981611001</v>
      </c>
      <c r="BD177" s="161">
        <f>MIN(PRODUCT($D57:BD57),1)</f>
        <v>0.21980011468608321</v>
      </c>
      <c r="BE177" s="161">
        <f>MIN(PRODUCT($D57:BE57),1)</f>
        <v>0.21322809125696932</v>
      </c>
      <c r="BF177" s="161">
        <f>MIN(PRODUCT($D57:BF57),1)</f>
        <v>0.20685257132838591</v>
      </c>
      <c r="BG177" s="161">
        <f>MIN(PRODUCT($D57:BG57),1)</f>
        <v>0.20066767944566716</v>
      </c>
      <c r="BH177" s="161">
        <f>MIN(PRODUCT($D57:BH57),1)</f>
        <v>0.1946677158302417</v>
      </c>
      <c r="BI177" s="161">
        <f>MIN(PRODUCT($D57:BI57),1)</f>
        <v>0.18884715112691747</v>
      </c>
      <c r="BJ177" s="161">
        <f>MIN(PRODUCT($D57:BJ57),1)</f>
        <v>0.18320062130822262</v>
      </c>
      <c r="BK177" s="161">
        <f>MIN(PRODUCT($D57:BK57),1)</f>
        <v>0.17772292273110676</v>
      </c>
      <c r="BL177" s="161">
        <f>MIN(PRODUCT($D57:BL57),1)</f>
        <v>0.17240900734144665</v>
      </c>
      <c r="BM177" s="161">
        <f>MIN(PRODUCT($D57:BM57),1)</f>
        <v>0.16725397802193739</v>
      </c>
      <c r="BN177" s="161">
        <f>MIN(PRODUCT($D57:BN57),1)</f>
        <v>0.16225308407908146</v>
      </c>
      <c r="BO177" s="161">
        <f>MIN(PRODUCT($D57:BO57),1)</f>
        <v>0.15740171686511692</v>
      </c>
      <c r="BP177" s="161">
        <f>MIN(PRODUCT($D57:BP57),1)</f>
        <v>0.15269540553084993</v>
      </c>
      <c r="BQ177" s="161">
        <f>MIN(PRODUCT($D57:BQ57),1)</f>
        <v>0.1481298129054775</v>
      </c>
      <c r="BR177" s="161">
        <f>MIN(PRODUCT($D57:BR57),1)</f>
        <v>0.14370073149960372</v>
      </c>
      <c r="BS177" s="161">
        <f>MIN(PRODUCT($D57:BS57),1)</f>
        <v>0.13940407962776555</v>
      </c>
      <c r="BT177" s="161">
        <f>MIN(PRODUCT($D57:BT57),1)</f>
        <v>0.13523589764689536</v>
      </c>
      <c r="BU177" s="161">
        <f>MIN(PRODUCT($D57:BU57),1)</f>
        <v>0.13119234430725318</v>
      </c>
      <c r="BV177" s="161">
        <f>MIN(PRODUCT($D57:BV57),1)</f>
        <v>0.12726969321246631</v>
      </c>
      <c r="BW177" s="161">
        <f>MIN(PRODUCT($D57:BW57),1)</f>
        <v>0.12346432938541356</v>
      </c>
      <c r="BX177" s="161">
        <f>MIN(PRODUCT($D57:BX57),1)</f>
        <v>0.11977274593678969</v>
      </c>
      <c r="BY177" s="161">
        <f>MIN(PRODUCT($D57:BY57),1)</f>
        <v>0.11619154083327968</v>
      </c>
      <c r="BZ177" s="161">
        <f>MIN(PRODUCT($D57:BZ57),1)</f>
        <v>0.1127174137623646</v>
      </c>
      <c r="CA177" s="161">
        <f>MIN(PRODUCT($D57:CA57),1)</f>
        <v>0.10934716309086989</v>
      </c>
      <c r="CB177" s="161">
        <f>MIN(PRODUCT($D57:CB57),1)</f>
        <v>0.10607768291445288</v>
      </c>
      <c r="CC177" s="161">
        <f>MIN(PRODUCT($D57:CC57),1)</f>
        <v>0.10290596019531073</v>
      </c>
      <c r="CD177" s="161">
        <f>MIN(PRODUCT($D57:CD57),1)</f>
        <v>9.9829071985470932E-2</v>
      </c>
      <c r="CE177" s="161">
        <f>MIN(PRODUCT($D57:CE57),1)</f>
        <v>9.6844182733105341E-2</v>
      </c>
      <c r="CF177" s="161">
        <f>MIN(PRODUCT($D57:CF57),1)</f>
        <v>9.3948541669385488E-2</v>
      </c>
      <c r="CG177" s="161">
        <f>MIN(PRODUCT($D57:CG57),1)</f>
        <v>9.1139480273470852E-2</v>
      </c>
      <c r="CH177" s="161">
        <f>MIN(PRODUCT($D57:CH57),1)</f>
        <v>8.841440981329407E-2</v>
      </c>
      <c r="CI177" s="161">
        <f>MIN(PRODUCT($D57:CI57),1)</f>
        <v>8.577081895987658E-2</v>
      </c>
      <c r="CJ177" s="161">
        <f>MIN(PRODUCT($D57:CJ57),1)</f>
        <v>8.3206271472976268E-2</v>
      </c>
      <c r="CK177" s="161">
        <f>MIN(PRODUCT($D57:CK57),1)</f>
        <v>8.071840395593427E-2</v>
      </c>
      <c r="CL177" s="161">
        <f>MIN(PRODUCT($D57:CL57),1)</f>
        <v>7.8304923677651836E-2</v>
      </c>
      <c r="CM177" s="161">
        <f>MIN(PRODUCT($D57:CM57),1)</f>
        <v>7.5963606459690039E-2</v>
      </c>
      <c r="CN177" s="161">
        <f>MIN(PRODUCT($D57:CN57),1)</f>
        <v>7.3692294626545307E-2</v>
      </c>
      <c r="CO177" s="161">
        <f>MIN(PRODUCT($D57:CO57),1)</f>
        <v>7.1488895017211604E-2</v>
      </c>
      <c r="CP177" s="161">
        <f>MIN(PRODUCT($D57:CP57),1)</f>
        <v>6.9351377056196969E-2</v>
      </c>
      <c r="CQ177" s="161">
        <f>MIN(PRODUCT($D57:CQ57),1)</f>
        <v>6.7277770882216675E-2</v>
      </c>
      <c r="CR177" s="161">
        <f>MIN(PRODUCT($D57:CR57),1)</f>
        <v>6.5266165532838399E-2</v>
      </c>
      <c r="CS177" s="161">
        <f>MIN(PRODUCT($D57:CS57),1)</f>
        <v>6.3314707183406524E-2</v>
      </c>
      <c r="CT177" s="161">
        <f>MIN(PRODUCT($D57:CT57),1)</f>
        <v>6.1421597438622667E-2</v>
      </c>
      <c r="CU177" s="161">
        <f>MIN(PRODUCT($D57:CU57),1)</f>
        <v>5.9585091675207848E-2</v>
      </c>
      <c r="CV177" s="161">
        <f>MIN(PRODUCT($D57:CV57),1)</f>
        <v>5.7803497434119132E-2</v>
      </c>
      <c r="CW177" s="161">
        <f>MIN(PRODUCT($D57:CW57),1)</f>
        <v>5.6075172860838969E-2</v>
      </c>
      <c r="CX177" s="161">
        <f>MIN(PRODUCT($D57:CX57),1)</f>
        <v>5.4398525192299881E-2</v>
      </c>
      <c r="CY177" s="161">
        <f>MIN(PRODUCT($D57:CY57),1)</f>
        <v>5.2772009289050112E-2</v>
      </c>
      <c r="CZ177" s="161">
        <f>MIN(PRODUCT($D57:CZ57),1)</f>
        <v>5.1194126211307513E-2</v>
      </c>
      <c r="DA177" s="161">
        <f>MIN(PRODUCT($D57:DA57),1)</f>
        <v>4.9663421837589414E-2</v>
      </c>
      <c r="DB177" s="161">
        <f>MIN(PRODUCT($D57:DB57),1)</f>
        <v>4.8178485524645487E-2</v>
      </c>
      <c r="DC177" s="161">
        <f>MIN(PRODUCT($D57:DC57),1)</f>
        <v>4.6737948807458587E-2</v>
      </c>
      <c r="DD177" s="161">
        <f>MIN(PRODUCT($D57:DD57),1)</f>
        <v>0</v>
      </c>
      <c r="DE177" s="161">
        <f>MIN(PRODUCT($D57:DE57),1)</f>
        <v>0</v>
      </c>
      <c r="DF177" s="161">
        <f>MIN(PRODUCT($D57:DF57),1)</f>
        <v>0</v>
      </c>
    </row>
    <row r="178" spans="2:110" ht="14.5" x14ac:dyDescent="0.35">
      <c r="B178" s="149">
        <v>53</v>
      </c>
      <c r="C178" s="161">
        <v>1</v>
      </c>
      <c r="D178" s="161">
        <f>MIN(PRODUCT($D58:D58),1)</f>
        <v>0.98980000000000001</v>
      </c>
      <c r="E178" s="161">
        <f>MIN(PRODUCT($D58:E58),1)</f>
        <v>0.97762546000000006</v>
      </c>
      <c r="F178" s="161">
        <f>MIN(PRODUCT($D58:F58),1)</f>
        <v>0.96325436573800005</v>
      </c>
      <c r="G178" s="161">
        <f>MIN(PRODUCT($D58:G58),1)</f>
        <v>0.94687904152045399</v>
      </c>
      <c r="H178" s="161">
        <f>MIN(PRODUCT($D58:H58),1)</f>
        <v>0.92869896392326123</v>
      </c>
      <c r="I178" s="161">
        <f>MIN(PRODUCT($D58:I58),1)</f>
        <v>0.9091034157844804</v>
      </c>
      <c r="J178" s="161">
        <f>MIN(PRODUCT($D58:J58),1)</f>
        <v>0.8881940372214373</v>
      </c>
      <c r="K178" s="161">
        <f>MIN(PRODUCT($D58:K58),1)</f>
        <v>0.86607800569462345</v>
      </c>
      <c r="L178" s="161">
        <f>MIN(PRODUCT($D58:L58),1)</f>
        <v>0.84312693854371601</v>
      </c>
      <c r="M178" s="161">
        <f>MIN(PRODUCT($D58:M58),1)</f>
        <v>0.81968800965220068</v>
      </c>
      <c r="N178" s="161">
        <f>MIN(PRODUCT($D58:N58),1)</f>
        <v>0.79599902617325202</v>
      </c>
      <c r="O178" s="161">
        <f>MIN(PRODUCT($D58:O58),1)</f>
        <v>0.77235785509590649</v>
      </c>
      <c r="P178" s="161">
        <f>MIN(PRODUCT($D58:P58),1)</f>
        <v>0.74895541208650052</v>
      </c>
      <c r="Q178" s="161">
        <f>MIN(PRODUCT($D58:Q58),1)</f>
        <v>0.72596248093544502</v>
      </c>
      <c r="R178" s="161">
        <f>MIN(PRODUCT($D58:R58),1)</f>
        <v>0.70476437649212997</v>
      </c>
      <c r="S178" s="161">
        <f>MIN(PRODUCT($D58:S58),1)</f>
        <v>0.68418525669855978</v>
      </c>
      <c r="T178" s="161">
        <f>MIN(PRODUCT($D58:T58),1)</f>
        <v>0.66420704720296186</v>
      </c>
      <c r="U178" s="161">
        <f>MIN(PRODUCT($D58:U58),1)</f>
        <v>0.64481220142463536</v>
      </c>
      <c r="V178" s="161">
        <f>MIN(PRODUCT($D58:V58),1)</f>
        <v>0.62598368514303604</v>
      </c>
      <c r="W178" s="161">
        <f>MIN(PRODUCT($D58:W58),1)</f>
        <v>0.60770496153685938</v>
      </c>
      <c r="X178" s="161">
        <f>MIN(PRODUCT($D58:X58),1)</f>
        <v>0.58995997665998312</v>
      </c>
      <c r="Y178" s="161">
        <f>MIN(PRODUCT($D58:Y58),1)</f>
        <v>0.57273314534151165</v>
      </c>
      <c r="Z178" s="161">
        <f>MIN(PRODUCT($D58:Z58),1)</f>
        <v>0.55600933749753956</v>
      </c>
      <c r="AA178" s="161">
        <f>MIN(PRODUCT($D58:AA58),1)</f>
        <v>0.53977386484261136</v>
      </c>
      <c r="AB178" s="161">
        <f>MIN(PRODUCT($D58:AB58),1)</f>
        <v>0.52401246798920709</v>
      </c>
      <c r="AC178" s="161">
        <f>MIN(PRODUCT($D58:AC58),1)</f>
        <v>0.50871130392392228</v>
      </c>
      <c r="AD178" s="161">
        <f>MIN(PRODUCT($D58:AD58),1)</f>
        <v>0.49385693384934376</v>
      </c>
      <c r="AE178" s="161">
        <f>MIN(PRODUCT($D58:AE58),1)</f>
        <v>0.47943631138094295</v>
      </c>
      <c r="AF178" s="161">
        <f>MIN(PRODUCT($D58:AF58),1)</f>
        <v>0.46543677108861942</v>
      </c>
      <c r="AG178" s="161">
        <f>MIN(PRODUCT($D58:AG58),1)</f>
        <v>0.45184601737283175</v>
      </c>
      <c r="AH178" s="161">
        <f>MIN(PRODUCT($D58:AH58),1)</f>
        <v>0.43865211366554507</v>
      </c>
      <c r="AI178" s="161">
        <f>MIN(PRODUCT($D58:AI58),1)</f>
        <v>0.42584347194651118</v>
      </c>
      <c r="AJ178" s="161">
        <f>MIN(PRODUCT($D58:AJ58),1)</f>
        <v>0.41340884256567306</v>
      </c>
      <c r="AK178" s="161">
        <f>MIN(PRODUCT($D58:AK58),1)</f>
        <v>0.40133730436275539</v>
      </c>
      <c r="AL178" s="161">
        <f>MIN(PRODUCT($D58:AL58),1)</f>
        <v>0.38961825507536291</v>
      </c>
      <c r="AM178" s="161">
        <f>MIN(PRODUCT($D58:AM58),1)</f>
        <v>0.37824140202716233</v>
      </c>
      <c r="AN178" s="161">
        <f>MIN(PRODUCT($D58:AN58),1)</f>
        <v>0.36719675308796917</v>
      </c>
      <c r="AO178" s="161">
        <f>MIN(PRODUCT($D58:AO58),1)</f>
        <v>0.3564746078978005</v>
      </c>
      <c r="AP178" s="161">
        <f>MIN(PRODUCT($D58:AP58),1)</f>
        <v>0.3460655493471847</v>
      </c>
      <c r="AQ178" s="161">
        <f>MIN(PRODUCT($D58:AQ58),1)</f>
        <v>0.33596043530624692</v>
      </c>
      <c r="AR178" s="161">
        <f>MIN(PRODUCT($D58:AR58),1)</f>
        <v>0.32615039059530448</v>
      </c>
      <c r="AS178" s="161">
        <f>MIN(PRODUCT($D58:AS58),1)</f>
        <v>0.31662679918992159</v>
      </c>
      <c r="AT178" s="161">
        <f>MIN(PRODUCT($D58:AT58),1)</f>
        <v>0.30738129665357589</v>
      </c>
      <c r="AU178" s="161">
        <f>MIN(PRODUCT($D58:AU58),1)</f>
        <v>0.2984057627912915</v>
      </c>
      <c r="AV178" s="161">
        <f>MIN(PRODUCT($D58:AV58),1)</f>
        <v>0.28969231451778577</v>
      </c>
      <c r="AW178" s="161">
        <f>MIN(PRODUCT($D58:AW58),1)</f>
        <v>0.28123329893386639</v>
      </c>
      <c r="AX178" s="161">
        <f>MIN(PRODUCT($D58:AX58),1)</f>
        <v>0.27302128660499747</v>
      </c>
      <c r="AY178" s="161">
        <f>MIN(PRODUCT($D58:AY58),1)</f>
        <v>0.26504906503613157</v>
      </c>
      <c r="AZ178" s="161">
        <f>MIN(PRODUCT($D58:AZ58),1)</f>
        <v>0.25730963233707654</v>
      </c>
      <c r="BA178" s="161">
        <f>MIN(PRODUCT($D58:BA58),1)</f>
        <v>0.24979619107283391</v>
      </c>
      <c r="BB178" s="161">
        <f>MIN(PRODUCT($D58:BB58),1)</f>
        <v>0.24250214229350717</v>
      </c>
      <c r="BC178" s="161">
        <f>MIN(PRODUCT($D58:BC58),1)</f>
        <v>0.23542107973853676</v>
      </c>
      <c r="BD178" s="161">
        <f>MIN(PRODUCT($D58:BD58),1)</f>
        <v>0.22854678421017149</v>
      </c>
      <c r="BE178" s="161">
        <f>MIN(PRODUCT($D58:BE58),1)</f>
        <v>0.22187321811123448</v>
      </c>
      <c r="BF178" s="161">
        <f>MIN(PRODUCT($D58:BF58),1)</f>
        <v>0.21539452014238644</v>
      </c>
      <c r="BG178" s="161">
        <f>MIN(PRODUCT($D58:BG58),1)</f>
        <v>0.20910500015422875</v>
      </c>
      <c r="BH178" s="161">
        <f>MIN(PRODUCT($D58:BH58),1)</f>
        <v>0.20299913414972529</v>
      </c>
      <c r="BI178" s="161">
        <f>MIN(PRODUCT($D58:BI58),1)</f>
        <v>0.19707155943255331</v>
      </c>
      <c r="BJ178" s="161">
        <f>MIN(PRODUCT($D58:BJ58),1)</f>
        <v>0.19131706989712274</v>
      </c>
      <c r="BK178" s="161">
        <f>MIN(PRODUCT($D58:BK58),1)</f>
        <v>0.18573061145612677</v>
      </c>
      <c r="BL178" s="161">
        <f>MIN(PRODUCT($D58:BL58),1)</f>
        <v>0.18030727760160786</v>
      </c>
      <c r="BM178" s="161">
        <f>MIN(PRODUCT($D58:BM58),1)</f>
        <v>0.17504230509564092</v>
      </c>
      <c r="BN178" s="161">
        <f>MIN(PRODUCT($D58:BN58),1)</f>
        <v>0.16993106978684822</v>
      </c>
      <c r="BO178" s="161">
        <f>MIN(PRODUCT($D58:BO58),1)</f>
        <v>0.16496908254907225</v>
      </c>
      <c r="BP178" s="161">
        <f>MIN(PRODUCT($D58:BP58),1)</f>
        <v>0.16015198533863934</v>
      </c>
      <c r="BQ178" s="161">
        <f>MIN(PRODUCT($D58:BQ58),1)</f>
        <v>0.15547554736675107</v>
      </c>
      <c r="BR178" s="161">
        <f>MIN(PRODUCT($D58:BR58),1)</f>
        <v>0.15093566138364192</v>
      </c>
      <c r="BS178" s="161">
        <f>MIN(PRODUCT($D58:BS58),1)</f>
        <v>0.14652834007123958</v>
      </c>
      <c r="BT178" s="161">
        <f>MIN(PRODUCT($D58:BT58),1)</f>
        <v>0.14224971254115937</v>
      </c>
      <c r="BU178" s="161">
        <f>MIN(PRODUCT($D58:BU58),1)</f>
        <v>0.13809602093495751</v>
      </c>
      <c r="BV178" s="161">
        <f>MIN(PRODUCT($D58:BV58),1)</f>
        <v>0.13406361712365675</v>
      </c>
      <c r="BW178" s="161">
        <f>MIN(PRODUCT($D58:BW58),1)</f>
        <v>0.13014895950364597</v>
      </c>
      <c r="BX178" s="161">
        <f>MIN(PRODUCT($D58:BX58),1)</f>
        <v>0.1263486098861395</v>
      </c>
      <c r="BY178" s="161">
        <f>MIN(PRODUCT($D58:BY58),1)</f>
        <v>0.12265923047746423</v>
      </c>
      <c r="BZ178" s="161">
        <f>MIN(PRODUCT($D58:BZ58),1)</f>
        <v>0.11907758094752227</v>
      </c>
      <c r="CA178" s="161">
        <f>MIN(PRODUCT($D58:CA58),1)</f>
        <v>0.11560051558385462</v>
      </c>
      <c r="CB178" s="161">
        <f>MIN(PRODUCT($D58:CB58),1)</f>
        <v>0.11222498052880606</v>
      </c>
      <c r="CC178" s="161">
        <f>MIN(PRODUCT($D58:CC58),1)</f>
        <v>0.10894801109736492</v>
      </c>
      <c r="CD178" s="161">
        <f>MIN(PRODUCT($D58:CD58),1)</f>
        <v>0.10576672917332186</v>
      </c>
      <c r="CE178" s="161">
        <f>MIN(PRODUCT($D58:CE58),1)</f>
        <v>0.10267834068146087</v>
      </c>
      <c r="CF178" s="161">
        <f>MIN(PRODUCT($D58:CF58),1)</f>
        <v>9.9680133133562207E-2</v>
      </c>
      <c r="CG178" s="161">
        <f>MIN(PRODUCT($D58:CG58),1)</f>
        <v>9.6769473246062193E-2</v>
      </c>
      <c r="CH178" s="161">
        <f>MIN(PRODUCT($D58:CH58),1)</f>
        <v>9.394380462727718E-2</v>
      </c>
      <c r="CI178" s="161">
        <f>MIN(PRODUCT($D58:CI58),1)</f>
        <v>9.1200645532160687E-2</v>
      </c>
      <c r="CJ178" s="161">
        <f>MIN(PRODUCT($D58:CJ58),1)</f>
        <v>8.85375866826216E-2</v>
      </c>
      <c r="CK178" s="161">
        <f>MIN(PRODUCT($D58:CK58),1)</f>
        <v>8.5952289151489045E-2</v>
      </c>
      <c r="CL178" s="161">
        <f>MIN(PRODUCT($D58:CL58),1)</f>
        <v>8.3442482308265564E-2</v>
      </c>
      <c r="CM178" s="161">
        <f>MIN(PRODUCT($D58:CM58),1)</f>
        <v>8.1005961824864206E-2</v>
      </c>
      <c r="CN178" s="161">
        <f>MIN(PRODUCT($D58:CN58),1)</f>
        <v>7.8640587739578174E-2</v>
      </c>
      <c r="CO178" s="161">
        <f>MIN(PRODUCT($D58:CO58),1)</f>
        <v>7.6344282577582495E-2</v>
      </c>
      <c r="CP178" s="161">
        <f>MIN(PRODUCT($D58:CP58),1)</f>
        <v>7.4115029526317086E-2</v>
      </c>
      <c r="CQ178" s="161">
        <f>MIN(PRODUCT($D58:CQ58),1)</f>
        <v>7.1950870664148625E-2</v>
      </c>
      <c r="CR178" s="161">
        <f>MIN(PRODUCT($D58:CR58),1)</f>
        <v>6.9849905240755489E-2</v>
      </c>
      <c r="CS178" s="161">
        <f>MIN(PRODUCT($D58:CS58),1)</f>
        <v>6.7810288007725428E-2</v>
      </c>
      <c r="CT178" s="161">
        <f>MIN(PRODUCT($D58:CT58),1)</f>
        <v>6.5830227597899846E-2</v>
      </c>
      <c r="CU178" s="161">
        <f>MIN(PRODUCT($D58:CU58),1)</f>
        <v>6.3907984952041169E-2</v>
      </c>
      <c r="CV178" s="161">
        <f>MIN(PRODUCT($D58:CV58),1)</f>
        <v>6.2041871791441563E-2</v>
      </c>
      <c r="CW178" s="161">
        <f>MIN(PRODUCT($D58:CW58),1)</f>
        <v>6.0230249135131468E-2</v>
      </c>
      <c r="CX178" s="161">
        <f>MIN(PRODUCT($D58:CX58),1)</f>
        <v>5.8471525860385627E-2</v>
      </c>
      <c r="CY178" s="161">
        <f>MIN(PRODUCT($D58:CY58),1)</f>
        <v>5.6764157305262367E-2</v>
      </c>
      <c r="CZ178" s="161">
        <f>MIN(PRODUCT($D58:CZ58),1)</f>
        <v>5.5106643911948708E-2</v>
      </c>
      <c r="DA178" s="161">
        <f>MIN(PRODUCT($D58:DA58),1)</f>
        <v>5.3497529909719808E-2</v>
      </c>
      <c r="DB178" s="161">
        <f>MIN(PRODUCT($D58:DB58),1)</f>
        <v>5.1935402036355993E-2</v>
      </c>
      <c r="DC178" s="161">
        <f>MIN(PRODUCT($D58:DC58),1)</f>
        <v>5.04188882968944E-2</v>
      </c>
      <c r="DD178" s="161">
        <f>MIN(PRODUCT($D58:DD58),1)</f>
        <v>0</v>
      </c>
      <c r="DE178" s="161">
        <f>MIN(PRODUCT($D58:DE58),1)</f>
        <v>0</v>
      </c>
      <c r="DF178" s="161">
        <f>MIN(PRODUCT($D58:DF58),1)</f>
        <v>0</v>
      </c>
    </row>
    <row r="179" spans="2:110" ht="14.5" x14ac:dyDescent="0.35">
      <c r="B179" s="149">
        <v>54</v>
      </c>
      <c r="C179" s="161">
        <v>1</v>
      </c>
      <c r="D179" s="161">
        <f>MIN(PRODUCT($D59:D59),1)</f>
        <v>0.98850000000000005</v>
      </c>
      <c r="E179" s="161">
        <f>MIN(PRODUCT($D59:E59),1)</f>
        <v>0.97584720000000003</v>
      </c>
      <c r="F179" s="161">
        <f>MIN(PRODUCT($D59:F59),1)</f>
        <v>0.96169741560000011</v>
      </c>
      <c r="G179" s="161">
        <f>MIN(PRODUCT($D59:G59),1)</f>
        <v>0.9459255779841601</v>
      </c>
      <c r="H179" s="161">
        <f>MIN(PRODUCT($D59:H59),1)</f>
        <v>0.92870973246484845</v>
      </c>
      <c r="I179" s="161">
        <f>MIN(PRODUCT($D59:I59),1)</f>
        <v>0.91013553781555145</v>
      </c>
      <c r="J179" s="161">
        <f>MIN(PRODUCT($D59:J59),1)</f>
        <v>0.89020356953739088</v>
      </c>
      <c r="K179" s="161">
        <f>MIN(PRODUCT($D59:K59),1)</f>
        <v>0.86910574493935466</v>
      </c>
      <c r="L179" s="161">
        <f>MIN(PRODUCT($D59:L59),1)</f>
        <v>0.84703045901789509</v>
      </c>
      <c r="M179" s="161">
        <f>MIN(PRODUCT($D59:M59),1)</f>
        <v>0.82433004271621546</v>
      </c>
      <c r="N179" s="161">
        <f>MIN(PRODUCT($D59:N59),1)</f>
        <v>0.801331234524433</v>
      </c>
      <c r="O179" s="161">
        <f>MIN(PRODUCT($D59:O59),1)</f>
        <v>0.77825289497012928</v>
      </c>
      <c r="P179" s="161">
        <f>MIN(PRODUCT($D59:P59),1)</f>
        <v>0.75529443456851053</v>
      </c>
      <c r="Q179" s="161">
        <f>MIN(PRODUCT($D59:Q59),1)</f>
        <v>0.73263560153145524</v>
      </c>
      <c r="R179" s="161">
        <f>MIN(PRODUCT($D59:R59),1)</f>
        <v>0.71175548688780876</v>
      </c>
      <c r="S179" s="161">
        <f>MIN(PRODUCT($D59:S59),1)</f>
        <v>0.69147045551150621</v>
      </c>
      <c r="T179" s="161">
        <f>MIN(PRODUCT($D59:T59),1)</f>
        <v>0.67176354752942835</v>
      </c>
      <c r="U179" s="161">
        <f>MIN(PRODUCT($D59:U59),1)</f>
        <v>0.65261828642483966</v>
      </c>
      <c r="V179" s="161">
        <f>MIN(PRODUCT($D59:V59),1)</f>
        <v>0.63401866526173178</v>
      </c>
      <c r="W179" s="161">
        <f>MIN(PRODUCT($D59:W59),1)</f>
        <v>0.61594913330177248</v>
      </c>
      <c r="X179" s="161">
        <f>MIN(PRODUCT($D59:X59),1)</f>
        <v>0.59839458300267201</v>
      </c>
      <c r="Y179" s="161">
        <f>MIN(PRODUCT($D59:Y59),1)</f>
        <v>0.5813403373870959</v>
      </c>
      <c r="Z179" s="161">
        <f>MIN(PRODUCT($D59:Z59),1)</f>
        <v>0.56477213777156365</v>
      </c>
      <c r="AA179" s="161">
        <f>MIN(PRODUCT($D59:AA59),1)</f>
        <v>0.54867613184507413</v>
      </c>
      <c r="AB179" s="161">
        <f>MIN(PRODUCT($D59:AB59),1)</f>
        <v>0.53303886208748952</v>
      </c>
      <c r="AC179" s="161">
        <f>MIN(PRODUCT($D59:AC59),1)</f>
        <v>0.51784725451799607</v>
      </c>
      <c r="AD179" s="161">
        <f>MIN(PRODUCT($D59:AD59),1)</f>
        <v>0.50308860776423314</v>
      </c>
      <c r="AE179" s="161">
        <f>MIN(PRODUCT($D59:AE59),1)</f>
        <v>0.4887505824429525</v>
      </c>
      <c r="AF179" s="161">
        <f>MIN(PRODUCT($D59:AF59),1)</f>
        <v>0.47482119084332836</v>
      </c>
      <c r="AG179" s="161">
        <f>MIN(PRODUCT($D59:AG59),1)</f>
        <v>0.46128878690429354</v>
      </c>
      <c r="AH179" s="161">
        <f>MIN(PRODUCT($D59:AH59),1)</f>
        <v>0.4481420564775212</v>
      </c>
      <c r="AI179" s="161">
        <f>MIN(PRODUCT($D59:AI59),1)</f>
        <v>0.43537000786791186</v>
      </c>
      <c r="AJ179" s="161">
        <f>MIN(PRODUCT($D59:AJ59),1)</f>
        <v>0.42296196264367636</v>
      </c>
      <c r="AK179" s="161">
        <f>MIN(PRODUCT($D59:AK59),1)</f>
        <v>0.41090754670833157</v>
      </c>
      <c r="AL179" s="161">
        <f>MIN(PRODUCT($D59:AL59),1)</f>
        <v>0.39919668162714411</v>
      </c>
      <c r="AM179" s="161">
        <f>MIN(PRODUCT($D59:AM59),1)</f>
        <v>0.38781957620077051</v>
      </c>
      <c r="AN179" s="161">
        <f>MIN(PRODUCT($D59:AN59),1)</f>
        <v>0.37676671827904856</v>
      </c>
      <c r="AO179" s="161">
        <f>MIN(PRODUCT($D59:AO59),1)</f>
        <v>0.36602886680809571</v>
      </c>
      <c r="AP179" s="161">
        <f>MIN(PRODUCT($D59:AP59),1)</f>
        <v>0.35559704410406501</v>
      </c>
      <c r="AQ179" s="161">
        <f>MIN(PRODUCT($D59:AQ59),1)</f>
        <v>0.34546252834709917</v>
      </c>
      <c r="AR179" s="161">
        <f>MIN(PRODUCT($D59:AR59),1)</f>
        <v>0.33561684628920685</v>
      </c>
      <c r="AS179" s="161">
        <f>MIN(PRODUCT($D59:AS59),1)</f>
        <v>0.32605176616996445</v>
      </c>
      <c r="AT179" s="161">
        <f>MIN(PRODUCT($D59:AT59),1)</f>
        <v>0.31675929083412047</v>
      </c>
      <c r="AU179" s="161">
        <f>MIN(PRODUCT($D59:AU59),1)</f>
        <v>0.30773165104534805</v>
      </c>
      <c r="AV179" s="161">
        <f>MIN(PRODUCT($D59:AV59),1)</f>
        <v>0.29896129899055562</v>
      </c>
      <c r="AW179" s="161">
        <f>MIN(PRODUCT($D59:AW59),1)</f>
        <v>0.29044090196932482</v>
      </c>
      <c r="AX179" s="161">
        <f>MIN(PRODUCT($D59:AX59),1)</f>
        <v>0.28216333626319906</v>
      </c>
      <c r="AY179" s="161">
        <f>MIN(PRODUCT($D59:AY59),1)</f>
        <v>0.27412168117969787</v>
      </c>
      <c r="AZ179" s="161">
        <f>MIN(PRODUCT($D59:AZ59),1)</f>
        <v>0.26630921326607648</v>
      </c>
      <c r="BA179" s="161">
        <f>MIN(PRODUCT($D59:BA59),1)</f>
        <v>0.25871940068799332</v>
      </c>
      <c r="BB179" s="161">
        <f>MIN(PRODUCT($D59:BB59),1)</f>
        <v>0.25134589776838551</v>
      </c>
      <c r="BC179" s="161">
        <f>MIN(PRODUCT($D59:BC59),1)</f>
        <v>0.24418253968198653</v>
      </c>
      <c r="BD179" s="161">
        <f>MIN(PRODUCT($D59:BD59),1)</f>
        <v>0.23722333730104991</v>
      </c>
      <c r="BE179" s="161">
        <f>MIN(PRODUCT($D59:BE59),1)</f>
        <v>0.23046247218797</v>
      </c>
      <c r="BF179" s="161">
        <f>MIN(PRODUCT($D59:BF59),1)</f>
        <v>0.22389429173061287</v>
      </c>
      <c r="BG179" s="161">
        <f>MIN(PRODUCT($D59:BG59),1)</f>
        <v>0.21751330441629041</v>
      </c>
      <c r="BH179" s="161">
        <f>MIN(PRODUCT($D59:BH59),1)</f>
        <v>0.21131417524042614</v>
      </c>
      <c r="BI179" s="161">
        <f>MIN(PRODUCT($D59:BI59),1)</f>
        <v>0.205291721246074</v>
      </c>
      <c r="BJ179" s="161">
        <f>MIN(PRODUCT($D59:BJ59),1)</f>
        <v>0.1994409071905609</v>
      </c>
      <c r="BK179" s="161">
        <f>MIN(PRODUCT($D59:BK59),1)</f>
        <v>0.19375684133562993</v>
      </c>
      <c r="BL179" s="161">
        <f>MIN(PRODUCT($D59:BL59),1)</f>
        <v>0.18823477135756447</v>
      </c>
      <c r="BM179" s="161">
        <f>MIN(PRODUCT($D59:BM59),1)</f>
        <v>0.18287008037387389</v>
      </c>
      <c r="BN179" s="161">
        <f>MIN(PRODUCT($D59:BN59),1)</f>
        <v>0.17765828308321849</v>
      </c>
      <c r="BO179" s="161">
        <f>MIN(PRODUCT($D59:BO59),1)</f>
        <v>0.17259502201534677</v>
      </c>
      <c r="BP179" s="161">
        <f>MIN(PRODUCT($D59:BP59),1)</f>
        <v>0.1676760638879094</v>
      </c>
      <c r="BQ179" s="161">
        <f>MIN(PRODUCT($D59:BQ59),1)</f>
        <v>0.16289729606710399</v>
      </c>
      <c r="BR179" s="161">
        <f>MIN(PRODUCT($D59:BR59),1)</f>
        <v>0.15825472312919153</v>
      </c>
      <c r="BS179" s="161">
        <f>MIN(PRODUCT($D59:BS59),1)</f>
        <v>0.15374446352000959</v>
      </c>
      <c r="BT179" s="161">
        <f>MIN(PRODUCT($D59:BT59),1)</f>
        <v>0.14936274630968932</v>
      </c>
      <c r="BU179" s="161">
        <f>MIN(PRODUCT($D59:BU59),1)</f>
        <v>0.14510590803986317</v>
      </c>
      <c r="BV179" s="161">
        <f>MIN(PRODUCT($D59:BV59),1)</f>
        <v>0.14097038966072709</v>
      </c>
      <c r="BW179" s="161">
        <f>MIN(PRODUCT($D59:BW59),1)</f>
        <v>0.13695273355539636</v>
      </c>
      <c r="BX179" s="161">
        <f>MIN(PRODUCT($D59:BX59),1)</f>
        <v>0.13304958064906758</v>
      </c>
      <c r="BY179" s="161">
        <f>MIN(PRODUCT($D59:BY59),1)</f>
        <v>0.12925766760056914</v>
      </c>
      <c r="BZ179" s="161">
        <f>MIN(PRODUCT($D59:BZ59),1)</f>
        <v>0.12557382407395293</v>
      </c>
      <c r="CA179" s="161">
        <f>MIN(PRODUCT($D59:CA59),1)</f>
        <v>0.12199497008784527</v>
      </c>
      <c r="CB179" s="161">
        <f>MIN(PRODUCT($D59:CB59),1)</f>
        <v>0.11851811344034167</v>
      </c>
      <c r="CC179" s="161">
        <f>MIN(PRODUCT($D59:CC59),1)</f>
        <v>0.11514034720729194</v>
      </c>
      <c r="CD179" s="161">
        <f>MIN(PRODUCT($D59:CD59),1)</f>
        <v>0.11185884731188413</v>
      </c>
      <c r="CE179" s="161">
        <f>MIN(PRODUCT($D59:CE59),1)</f>
        <v>0.10867087016349543</v>
      </c>
      <c r="CF179" s="161">
        <f>MIN(PRODUCT($D59:CF59),1)</f>
        <v>0.10557375036383582</v>
      </c>
      <c r="CG179" s="161">
        <f>MIN(PRODUCT($D59:CG59),1)</f>
        <v>0.1025648984784665</v>
      </c>
      <c r="CH179" s="161">
        <f>MIN(PRODUCT($D59:CH59),1)</f>
        <v>9.9641798871830209E-2</v>
      </c>
      <c r="CI179" s="161">
        <f>MIN(PRODUCT($D59:CI59),1)</f>
        <v>9.6802007603983053E-2</v>
      </c>
      <c r="CJ179" s="161">
        <f>MIN(PRODUCT($D59:CJ59),1)</f>
        <v>9.4043150387269542E-2</v>
      </c>
      <c r="CK179" s="161">
        <f>MIN(PRODUCT($D59:CK59),1)</f>
        <v>9.1362920601232356E-2</v>
      </c>
      <c r="CL179" s="161">
        <f>MIN(PRODUCT($D59:CL59),1)</f>
        <v>8.875907736409723E-2</v>
      </c>
      <c r="CM179" s="161">
        <f>MIN(PRODUCT($D59:CM59),1)</f>
        <v>8.6229443659220459E-2</v>
      </c>
      <c r="CN179" s="161">
        <f>MIN(PRODUCT($D59:CN59),1)</f>
        <v>8.3771904514932674E-2</v>
      </c>
      <c r="CO179" s="161">
        <f>MIN(PRODUCT($D59:CO59),1)</f>
        <v>8.138440523625709E-2</v>
      </c>
      <c r="CP179" s="161">
        <f>MIN(PRODUCT($D59:CP59),1)</f>
        <v>7.9064949687023767E-2</v>
      </c>
      <c r="CQ179" s="161">
        <f>MIN(PRODUCT($D59:CQ59),1)</f>
        <v>7.6811598620943597E-2</v>
      </c>
      <c r="CR179" s="161">
        <f>MIN(PRODUCT($D59:CR59),1)</f>
        <v>7.4622468060246708E-2</v>
      </c>
      <c r="CS179" s="161">
        <f>MIN(PRODUCT($D59:CS59),1)</f>
        <v>7.2495727720529674E-2</v>
      </c>
      <c r="CT179" s="161">
        <f>MIN(PRODUCT($D59:CT59),1)</f>
        <v>7.0429599480494584E-2</v>
      </c>
      <c r="CU179" s="161">
        <f>MIN(PRODUCT($D59:CU59),1)</f>
        <v>6.8422355895300491E-2</v>
      </c>
      <c r="CV179" s="161">
        <f>MIN(PRODUCT($D59:CV59),1)</f>
        <v>6.6472318752284432E-2</v>
      </c>
      <c r="CW179" s="161">
        <f>MIN(PRODUCT($D59:CW59),1)</f>
        <v>6.4577857667844324E-2</v>
      </c>
      <c r="CX179" s="161">
        <f>MIN(PRODUCT($D59:CX59),1)</f>
        <v>6.2737388724310769E-2</v>
      </c>
      <c r="CY179" s="161">
        <f>MIN(PRODUCT($D59:CY59),1)</f>
        <v>6.0949373145667916E-2</v>
      </c>
      <c r="CZ179" s="161">
        <f>MIN(PRODUCT($D59:CZ59),1)</f>
        <v>5.9212316011016383E-2</v>
      </c>
      <c r="DA179" s="161">
        <f>MIN(PRODUCT($D59:DA59),1)</f>
        <v>5.7524765004702418E-2</v>
      </c>
      <c r="DB179" s="161">
        <f>MIN(PRODUCT($D59:DB59),1)</f>
        <v>5.5885309202068398E-2</v>
      </c>
      <c r="DC179" s="161">
        <f>MIN(PRODUCT($D59:DC59),1)</f>
        <v>5.429257788980945E-2</v>
      </c>
      <c r="DD179" s="161">
        <f>MIN(PRODUCT($D59:DD59),1)</f>
        <v>0</v>
      </c>
      <c r="DE179" s="161">
        <f>MIN(PRODUCT($D59:DE59),1)</f>
        <v>0</v>
      </c>
      <c r="DF179" s="161">
        <f>MIN(PRODUCT($D59:DF59),1)</f>
        <v>0</v>
      </c>
    </row>
    <row r="180" spans="2:110" ht="14.5" x14ac:dyDescent="0.35">
      <c r="B180" s="149">
        <v>55</v>
      </c>
      <c r="C180" s="161">
        <v>1</v>
      </c>
      <c r="D180" s="161">
        <f>MIN(PRODUCT($D60:D60),1)</f>
        <v>0.98709999999999998</v>
      </c>
      <c r="E180" s="161">
        <f>MIN(PRODUCT($D60:E60),1)</f>
        <v>0.97367544000000006</v>
      </c>
      <c r="F180" s="161">
        <f>MIN(PRODUCT($D60:F60),1)</f>
        <v>0.95936241103200004</v>
      </c>
      <c r="G180" s="161">
        <f>MIN(PRODUCT($D60:G60),1)</f>
        <v>0.94401261245548806</v>
      </c>
      <c r="H180" s="161">
        <f>MIN(PRODUCT($D60:H60),1)</f>
        <v>0.92749239173751707</v>
      </c>
      <c r="I180" s="161">
        <f>MIN(PRODUCT($D60:I60),1)</f>
        <v>0.90977728705533045</v>
      </c>
      <c r="J180" s="161">
        <f>MIN(PRODUCT($D60:J60),1)</f>
        <v>0.890762941755874</v>
      </c>
      <c r="K180" s="161">
        <f>MIN(PRODUCT($D60:K60),1)</f>
        <v>0.87054262297801566</v>
      </c>
      <c r="L180" s="161">
        <f>MIN(PRODUCT($D60:L60),1)</f>
        <v>0.84938843723964985</v>
      </c>
      <c r="M180" s="161">
        <f>MIN(PRODUCT($D60:M60),1)</f>
        <v>0.8274742155588668</v>
      </c>
      <c r="N180" s="161">
        <f>MIN(PRODUCT($D60:N60),1)</f>
        <v>0.80513241173877736</v>
      </c>
      <c r="O180" s="161">
        <f>MIN(PRODUCT($D60:O60),1)</f>
        <v>0.78258870421009152</v>
      </c>
      <c r="P180" s="161">
        <f>MIN(PRODUCT($D60:P60),1)</f>
        <v>0.76012840839926199</v>
      </c>
      <c r="Q180" s="161">
        <f>MIN(PRODUCT($D60:Q60),1)</f>
        <v>0.7379326588740035</v>
      </c>
      <c r="R180" s="161">
        <f>MIN(PRODUCT($D60:R60),1)</f>
        <v>0.71741813095730622</v>
      </c>
      <c r="S180" s="161">
        <f>MIN(PRODUCT($D60:S60),1)</f>
        <v>0.69747390691669309</v>
      </c>
      <c r="T180" s="161">
        <f>MIN(PRODUCT($D60:T60),1)</f>
        <v>0.678084132304409</v>
      </c>
      <c r="U180" s="161">
        <f>MIN(PRODUCT($D60:U60),1)</f>
        <v>0.65923339342634635</v>
      </c>
      <c r="V180" s="161">
        <f>MIN(PRODUCT($D60:V60),1)</f>
        <v>0.64090670508909386</v>
      </c>
      <c r="W180" s="161">
        <f>MIN(PRODUCT($D60:W60),1)</f>
        <v>0.62308949868761698</v>
      </c>
      <c r="X180" s="161">
        <f>MIN(PRODUCT($D60:X60),1)</f>
        <v>0.60576761062410123</v>
      </c>
      <c r="Y180" s="161">
        <f>MIN(PRODUCT($D60:Y60),1)</f>
        <v>0.5889272710487512</v>
      </c>
      <c r="Z180" s="161">
        <f>MIN(PRODUCT($D60:Z60),1)</f>
        <v>0.57255509291359585</v>
      </c>
      <c r="AA180" s="161">
        <f>MIN(PRODUCT($D60:AA60),1)</f>
        <v>0.5566380613305979</v>
      </c>
      <c r="AB180" s="161">
        <f>MIN(PRODUCT($D60:AB60),1)</f>
        <v>0.54116352322560723</v>
      </c>
      <c r="AC180" s="161">
        <f>MIN(PRODUCT($D60:AC60),1)</f>
        <v>0.52611917727993529</v>
      </c>
      <c r="AD180" s="161">
        <f>MIN(PRODUCT($D60:AD60),1)</f>
        <v>0.51149306415155305</v>
      </c>
      <c r="AE180" s="161">
        <f>MIN(PRODUCT($D60:AE60),1)</f>
        <v>0.49727355696813985</v>
      </c>
      <c r="AF180" s="161">
        <f>MIN(PRODUCT($D60:AF60),1)</f>
        <v>0.48344935208442552</v>
      </c>
      <c r="AG180" s="161">
        <f>MIN(PRODUCT($D60:AG60),1)</f>
        <v>0.47000946009647848</v>
      </c>
      <c r="AH180" s="161">
        <f>MIN(PRODUCT($D60:AH60),1)</f>
        <v>0.45694319710579634</v>
      </c>
      <c r="AI180" s="161">
        <f>MIN(PRODUCT($D60:AI60),1)</f>
        <v>0.44424017622625517</v>
      </c>
      <c r="AJ180" s="161">
        <f>MIN(PRODUCT($D60:AJ60),1)</f>
        <v>0.43189029932716527</v>
      </c>
      <c r="AK180" s="161">
        <f>MIN(PRODUCT($D60:AK60),1)</f>
        <v>0.41988374900587006</v>
      </c>
      <c r="AL180" s="161">
        <f>MIN(PRODUCT($D60:AL60),1)</f>
        <v>0.40821098078350687</v>
      </c>
      <c r="AM180" s="161">
        <f>MIN(PRODUCT($D60:AM60),1)</f>
        <v>0.39686271551772534</v>
      </c>
      <c r="AN180" s="161">
        <f>MIN(PRODUCT($D60:AN60),1)</f>
        <v>0.38582993202633253</v>
      </c>
      <c r="AO180" s="161">
        <f>MIN(PRODUCT($D60:AO60),1)</f>
        <v>0.37510385991600048</v>
      </c>
      <c r="AP180" s="161">
        <f>MIN(PRODUCT($D60:AP60),1)</f>
        <v>0.36467597261033563</v>
      </c>
      <c r="AQ180" s="161">
        <f>MIN(PRODUCT($D60:AQ60),1)</f>
        <v>0.35453798057176827</v>
      </c>
      <c r="AR180" s="161">
        <f>MIN(PRODUCT($D60:AR60),1)</f>
        <v>0.34468182471187309</v>
      </c>
      <c r="AS180" s="161">
        <f>MIN(PRODUCT($D60:AS60),1)</f>
        <v>0.335099669984883</v>
      </c>
      <c r="AT180" s="161">
        <f>MIN(PRODUCT($D60:AT60),1)</f>
        <v>0.32578389915930323</v>
      </c>
      <c r="AU180" s="161">
        <f>MIN(PRODUCT($D60:AU60),1)</f>
        <v>0.31672710676267457</v>
      </c>
      <c r="AV180" s="161">
        <f>MIN(PRODUCT($D60:AV60),1)</f>
        <v>0.30792209319467218</v>
      </c>
      <c r="AW180" s="161">
        <f>MIN(PRODUCT($D60:AW60),1)</f>
        <v>0.29936185900386025</v>
      </c>
      <c r="AX180" s="161">
        <f>MIN(PRODUCT($D60:AX60),1)</f>
        <v>0.29103959932355294</v>
      </c>
      <c r="AY180" s="161">
        <f>MIN(PRODUCT($D60:AY60),1)</f>
        <v>0.28294869846235815</v>
      </c>
      <c r="AZ180" s="161">
        <f>MIN(PRODUCT($D60:AZ60),1)</f>
        <v>0.27508272464510458</v>
      </c>
      <c r="BA180" s="161">
        <f>MIN(PRODUCT($D60:BA60),1)</f>
        <v>0.26743542489997069</v>
      </c>
      <c r="BB180" s="161">
        <f>MIN(PRODUCT($D60:BB60),1)</f>
        <v>0.26000072008775149</v>
      </c>
      <c r="BC180" s="161">
        <f>MIN(PRODUCT($D60:BC60),1)</f>
        <v>0.25277270006931196</v>
      </c>
      <c r="BD180" s="161">
        <f>MIN(PRODUCT($D60:BD60),1)</f>
        <v>0.24574561900738509</v>
      </c>
      <c r="BE180" s="161">
        <f>MIN(PRODUCT($D60:BE60),1)</f>
        <v>0.23891389079897976</v>
      </c>
      <c r="BF180" s="161">
        <f>MIN(PRODUCT($D60:BF60),1)</f>
        <v>0.23227208463476812</v>
      </c>
      <c r="BG180" s="161">
        <f>MIN(PRODUCT($D60:BG60),1)</f>
        <v>0.22581492068192155</v>
      </c>
      <c r="BH180" s="161">
        <f>MIN(PRODUCT($D60:BH60),1)</f>
        <v>0.21953726588696412</v>
      </c>
      <c r="BI180" s="161">
        <f>MIN(PRODUCT($D60:BI60),1)</f>
        <v>0.2134341298953065</v>
      </c>
      <c r="BJ180" s="161">
        <f>MIN(PRODUCT($D60:BJ60),1)</f>
        <v>0.20750066108421697</v>
      </c>
      <c r="BK180" s="161">
        <f>MIN(PRODUCT($D60:BK60),1)</f>
        <v>0.20173214270607573</v>
      </c>
      <c r="BL180" s="161">
        <f>MIN(PRODUCT($D60:BL60),1)</f>
        <v>0.19612398913884682</v>
      </c>
      <c r="BM180" s="161">
        <f>MIN(PRODUCT($D60:BM60),1)</f>
        <v>0.19067174224078687</v>
      </c>
      <c r="BN180" s="161">
        <f>MIN(PRODUCT($D60:BN60),1)</f>
        <v>0.18537106780649298</v>
      </c>
      <c r="BO180" s="161">
        <f>MIN(PRODUCT($D60:BO60),1)</f>
        <v>0.18021775212147248</v>
      </c>
      <c r="BP180" s="161">
        <f>MIN(PRODUCT($D60:BP60),1)</f>
        <v>0.17520769861249555</v>
      </c>
      <c r="BQ180" s="161">
        <f>MIN(PRODUCT($D60:BQ60),1)</f>
        <v>0.17033692459106817</v>
      </c>
      <c r="BR180" s="161">
        <f>MIN(PRODUCT($D60:BR60),1)</f>
        <v>0.16560155808743646</v>
      </c>
      <c r="BS180" s="161">
        <f>MIN(PRODUCT($D60:BS60),1)</f>
        <v>0.16099783477260571</v>
      </c>
      <c r="BT180" s="161">
        <f>MIN(PRODUCT($D60:BT60),1)</f>
        <v>0.15652209496592726</v>
      </c>
      <c r="BU180" s="161">
        <f>MIN(PRODUCT($D60:BU60),1)</f>
        <v>0.15217078072587448</v>
      </c>
      <c r="BV180" s="161">
        <f>MIN(PRODUCT($D60:BV60),1)</f>
        <v>0.14794043302169516</v>
      </c>
      <c r="BW180" s="161">
        <f>MIN(PRODUCT($D60:BW60),1)</f>
        <v>0.14382768898369203</v>
      </c>
      <c r="BX180" s="161">
        <f>MIN(PRODUCT($D60:BX60),1)</f>
        <v>0.13982927922994537</v>
      </c>
      <c r="BY180" s="161">
        <f>MIN(PRODUCT($D60:BY60),1)</f>
        <v>0.13594202526735288</v>
      </c>
      <c r="BZ180" s="161">
        <f>MIN(PRODUCT($D60:BZ60),1)</f>
        <v>0.13216283696492045</v>
      </c>
      <c r="CA180" s="161">
        <f>MIN(PRODUCT($D60:CA60),1)</f>
        <v>0.12848871009729565</v>
      </c>
      <c r="CB180" s="161">
        <f>MIN(PRODUCT($D60:CB60),1)</f>
        <v>0.12491672395659083</v>
      </c>
      <c r="CC180" s="161">
        <f>MIN(PRODUCT($D60:CC60),1)</f>
        <v>0.1214440390305976</v>
      </c>
      <c r="CD180" s="161">
        <f>MIN(PRODUCT($D60:CD60),1)</f>
        <v>0.11806789474554698</v>
      </c>
      <c r="CE180" s="161">
        <f>MIN(PRODUCT($D60:CE60),1)</f>
        <v>0.11478560727162077</v>
      </c>
      <c r="CF180" s="161">
        <f>MIN(PRODUCT($D60:CF60),1)</f>
        <v>0.1115945673894697</v>
      </c>
      <c r="CG180" s="161">
        <f>MIN(PRODUCT($D60:CG60),1)</f>
        <v>0.10849223841604244</v>
      </c>
      <c r="CH180" s="161">
        <f>MIN(PRODUCT($D60:CH60),1)</f>
        <v>0.10547615418807646</v>
      </c>
      <c r="CI180" s="161">
        <f>MIN(PRODUCT($D60:CI60),1)</f>
        <v>0.10254391710164792</v>
      </c>
      <c r="CJ180" s="161">
        <f>MIN(PRODUCT($D60:CJ60),1)</f>
        <v>9.9693196206222107E-2</v>
      </c>
      <c r="CK180" s="161">
        <f>MIN(PRODUCT($D60:CK60),1)</f>
        <v>9.6921725351689123E-2</v>
      </c>
      <c r="CL180" s="161">
        <f>MIN(PRODUCT($D60:CL60),1)</f>
        <v>9.4227301386912155E-2</v>
      </c>
      <c r="CM180" s="161">
        <f>MIN(PRODUCT($D60:CM60),1)</f>
        <v>9.1607782408355987E-2</v>
      </c>
      <c r="CN180" s="161">
        <f>MIN(PRODUCT($D60:CN60),1)</f>
        <v>8.9061086057403691E-2</v>
      </c>
      <c r="CO180" s="161">
        <f>MIN(PRODUCT($D60:CO60),1)</f>
        <v>8.6585187865007865E-2</v>
      </c>
      <c r="CP180" s="161">
        <f>MIN(PRODUCT($D60:CP60),1)</f>
        <v>8.4178119642360646E-2</v>
      </c>
      <c r="CQ180" s="161">
        <f>MIN(PRODUCT($D60:CQ60),1)</f>
        <v>8.1837967916303017E-2</v>
      </c>
      <c r="CR180" s="161">
        <f>MIN(PRODUCT($D60:CR60),1)</f>
        <v>7.956287240822979E-2</v>
      </c>
      <c r="CS180" s="161">
        <f>MIN(PRODUCT($D60:CS60),1)</f>
        <v>7.7351024555280992E-2</v>
      </c>
      <c r="CT180" s="161">
        <f>MIN(PRODUCT($D60:CT60),1)</f>
        <v>7.5200666072644182E-2</v>
      </c>
      <c r="CU180" s="161">
        <f>MIN(PRODUCT($D60:CU60),1)</f>
        <v>7.3110087555824668E-2</v>
      </c>
      <c r="CV180" s="161">
        <f>MIN(PRODUCT($D60:CV60),1)</f>
        <v>7.1077627121772735E-2</v>
      </c>
      <c r="CW180" s="161">
        <f>MIN(PRODUCT($D60:CW60),1)</f>
        <v>6.9101669087787448E-2</v>
      </c>
      <c r="CX180" s="161">
        <f>MIN(PRODUCT($D60:CX60),1)</f>
        <v>6.7180642687146949E-2</v>
      </c>
      <c r="CY180" s="161">
        <f>MIN(PRODUCT($D60:CY60),1)</f>
        <v>6.5313020820444267E-2</v>
      </c>
      <c r="CZ180" s="161">
        <f>MIN(PRODUCT($D60:CZ60),1)</f>
        <v>6.3497318841635911E-2</v>
      </c>
      <c r="DA180" s="161">
        <f>MIN(PRODUCT($D60:DA60),1)</f>
        <v>6.1732093377838429E-2</v>
      </c>
      <c r="DB180" s="161">
        <f>MIN(PRODUCT($D60:DB60),1)</f>
        <v>6.0015941181934519E-2</v>
      </c>
      <c r="DC180" s="161">
        <f>MIN(PRODUCT($D60:DC60),1)</f>
        <v>5.8347498017076734E-2</v>
      </c>
      <c r="DD180" s="161">
        <f>MIN(PRODUCT($D60:DD60),1)</f>
        <v>0</v>
      </c>
      <c r="DE180" s="161">
        <f>MIN(PRODUCT($D60:DE60),1)</f>
        <v>0</v>
      </c>
      <c r="DF180" s="161">
        <f>MIN(PRODUCT($D60:DF60),1)</f>
        <v>0</v>
      </c>
    </row>
    <row r="181" spans="2:110" ht="14.5" x14ac:dyDescent="0.35">
      <c r="B181" s="149">
        <v>56</v>
      </c>
      <c r="C181" s="161">
        <v>1</v>
      </c>
      <c r="D181" s="161">
        <f>MIN(PRODUCT($D61:D61),1)</f>
        <v>0.98550000000000004</v>
      </c>
      <c r="E181" s="161">
        <f>MIN(PRODUCT($D61:E61),1)</f>
        <v>0.97111170000000013</v>
      </c>
      <c r="F181" s="161">
        <f>MIN(PRODUCT($D61:F61),1)</f>
        <v>0.95644791333000012</v>
      </c>
      <c r="G181" s="161">
        <f>MIN(PRODUCT($D61:G61),1)</f>
        <v>0.94124039150805305</v>
      </c>
      <c r="H181" s="161">
        <f>MIN(PRODUCT($D61:H61),1)</f>
        <v>0.92514518081326536</v>
      </c>
      <c r="I181" s="161">
        <f>MIN(PRODUCT($D61:I61),1)</f>
        <v>0.90812250948630124</v>
      </c>
      <c r="J181" s="161">
        <f>MIN(PRODUCT($D61:J61),1)</f>
        <v>0.88996005929657518</v>
      </c>
      <c r="K181" s="161">
        <f>MIN(PRODUCT($D61:K61),1)</f>
        <v>0.87064792600983942</v>
      </c>
      <c r="L181" s="161">
        <f>MIN(PRODUCT($D61:L61),1)</f>
        <v>0.85036182933381022</v>
      </c>
      <c r="M181" s="161">
        <f>MIN(PRODUCT($D61:M61),1)</f>
        <v>0.82927285596633171</v>
      </c>
      <c r="N181" s="161">
        <f>MIN(PRODUCT($D61:N61),1)</f>
        <v>0.8076288344256104</v>
      </c>
      <c r="O181" s="161">
        <f>MIN(PRODUCT($D61:O61),1)</f>
        <v>0.78574209301267639</v>
      </c>
      <c r="P181" s="161">
        <f>MIN(PRODUCT($D61:P61),1)</f>
        <v>0.76381988861762273</v>
      </c>
      <c r="Q181" s="161">
        <f>MIN(PRODUCT($D61:Q61),1)</f>
        <v>0.74205102179202054</v>
      </c>
      <c r="R181" s="161">
        <f>MIN(PRODUCT($D61:R61),1)</f>
        <v>0.72194143910145681</v>
      </c>
      <c r="S181" s="161">
        <f>MIN(PRODUCT($D61:S61),1)</f>
        <v>0.70237682610180729</v>
      </c>
      <c r="T181" s="161">
        <f>MIN(PRODUCT($D61:T61),1)</f>
        <v>0.68334241411444829</v>
      </c>
      <c r="U181" s="161">
        <f>MIN(PRODUCT($D61:U61),1)</f>
        <v>0.66482383469194672</v>
      </c>
      <c r="V181" s="161">
        <f>MIN(PRODUCT($D61:V61),1)</f>
        <v>0.64680710877179493</v>
      </c>
      <c r="W181" s="161">
        <f>MIN(PRODUCT($D61:W61),1)</f>
        <v>0.6292786361240793</v>
      </c>
      <c r="X181" s="161">
        <f>MIN(PRODUCT($D61:X61),1)</f>
        <v>0.6122251850851167</v>
      </c>
      <c r="Y181" s="161">
        <f>MIN(PRODUCT($D61:Y61),1)</f>
        <v>0.59563388256931005</v>
      </c>
      <c r="Z181" s="161">
        <f>MIN(PRODUCT($D61:Z61),1)</f>
        <v>0.57949220435168169</v>
      </c>
      <c r="AA181" s="161">
        <f>MIN(PRODUCT($D61:AA61),1)</f>
        <v>0.56378796561375111</v>
      </c>
      <c r="AB181" s="161">
        <f>MIN(PRODUCT($D61:AB61),1)</f>
        <v>0.54850931174561846</v>
      </c>
      <c r="AC181" s="161">
        <f>MIN(PRODUCT($D61:AC61),1)</f>
        <v>0.53364470939731223</v>
      </c>
      <c r="AD181" s="161">
        <f>MIN(PRODUCT($D61:AD61),1)</f>
        <v>0.51918293777264501</v>
      </c>
      <c r="AE181" s="161">
        <f>MIN(PRODUCT($D61:AE61),1)</f>
        <v>0.50511308015900636</v>
      </c>
      <c r="AF181" s="161">
        <f>MIN(PRODUCT($D61:AF61),1)</f>
        <v>0.49142451568669726</v>
      </c>
      <c r="AG181" s="161">
        <f>MIN(PRODUCT($D61:AG61),1)</f>
        <v>0.47810691131158778</v>
      </c>
      <c r="AH181" s="161">
        <f>MIN(PRODUCT($D61:AH61),1)</f>
        <v>0.46515021401504375</v>
      </c>
      <c r="AI181" s="161">
        <f>MIN(PRODUCT($D61:AI61),1)</f>
        <v>0.45254464321523608</v>
      </c>
      <c r="AJ181" s="161">
        <f>MIN(PRODUCT($D61:AJ61),1)</f>
        <v>0.44028068338410314</v>
      </c>
      <c r="AK181" s="161">
        <f>MIN(PRODUCT($D61:AK61),1)</f>
        <v>0.42834907686439394</v>
      </c>
      <c r="AL181" s="161">
        <f>MIN(PRODUCT($D61:AL61),1)</f>
        <v>0.41674081688136888</v>
      </c>
      <c r="AM181" s="161">
        <f>MIN(PRODUCT($D61:AM61),1)</f>
        <v>0.40544714074388377</v>
      </c>
      <c r="AN181" s="161">
        <f>MIN(PRODUCT($D61:AN61),1)</f>
        <v>0.3944595232297245</v>
      </c>
      <c r="AO181" s="161">
        <f>MIN(PRODUCT($D61:AO61),1)</f>
        <v>0.38376967015019897</v>
      </c>
      <c r="AP181" s="161">
        <f>MIN(PRODUCT($D61:AP61),1)</f>
        <v>0.37336951208912855</v>
      </c>
      <c r="AQ181" s="161">
        <f>MIN(PRODUCT($D61:AQ61),1)</f>
        <v>0.36325119831151315</v>
      </c>
      <c r="AR181" s="161">
        <f>MIN(PRODUCT($D61:AR61),1)</f>
        <v>0.35340709083727112</v>
      </c>
      <c r="AS181" s="161">
        <f>MIN(PRODUCT($D61:AS61),1)</f>
        <v>0.34382975867558108</v>
      </c>
      <c r="AT181" s="161">
        <f>MIN(PRODUCT($D61:AT61),1)</f>
        <v>0.3345119722154728</v>
      </c>
      <c r="AU181" s="161">
        <f>MIN(PRODUCT($D61:AU61),1)</f>
        <v>0.32544669776843349</v>
      </c>
      <c r="AV181" s="161">
        <f>MIN(PRODUCT($D61:AV61),1)</f>
        <v>0.31662709225890895</v>
      </c>
      <c r="AW181" s="161">
        <f>MIN(PRODUCT($D61:AW61),1)</f>
        <v>0.3080464980586925</v>
      </c>
      <c r="AX181" s="161">
        <f>MIN(PRODUCT($D61:AX61),1)</f>
        <v>0.29969843796130191</v>
      </c>
      <c r="AY181" s="161">
        <f>MIN(PRODUCT($D61:AY61),1)</f>
        <v>0.29157661029255061</v>
      </c>
      <c r="AZ181" s="161">
        <f>MIN(PRODUCT($D61:AZ61),1)</f>
        <v>0.28367488415362246</v>
      </c>
      <c r="BA181" s="161">
        <f>MIN(PRODUCT($D61:BA61),1)</f>
        <v>0.27598729479305928</v>
      </c>
      <c r="BB181" s="161">
        <f>MIN(PRODUCT($D61:BB61),1)</f>
        <v>0.26850803910416737</v>
      </c>
      <c r="BC181" s="161">
        <f>MIN(PRODUCT($D61:BC61),1)</f>
        <v>0.26123147124444446</v>
      </c>
      <c r="BD181" s="161">
        <f>MIN(PRODUCT($D61:BD61),1)</f>
        <v>0.25415209837371999</v>
      </c>
      <c r="BE181" s="161">
        <f>MIN(PRODUCT($D61:BE61),1)</f>
        <v>0.24726457650779218</v>
      </c>
      <c r="BF181" s="161">
        <f>MIN(PRODUCT($D61:BF61),1)</f>
        <v>0.24056370648443101</v>
      </c>
      <c r="BG181" s="161">
        <f>MIN(PRODUCT($D61:BG61),1)</f>
        <v>0.23404443003870293</v>
      </c>
      <c r="BH181" s="161">
        <f>MIN(PRODUCT($D61:BH61),1)</f>
        <v>0.22770182598465408</v>
      </c>
      <c r="BI181" s="161">
        <f>MIN(PRODUCT($D61:BI61),1)</f>
        <v>0.22153110650046995</v>
      </c>
      <c r="BJ181" s="161">
        <f>MIN(PRODUCT($D61:BJ61),1)</f>
        <v>0.21552761351430721</v>
      </c>
      <c r="BK181" s="161">
        <f>MIN(PRODUCT($D61:BK61),1)</f>
        <v>0.20968681518806948</v>
      </c>
      <c r="BL181" s="161">
        <f>MIN(PRODUCT($D61:BL61),1)</f>
        <v>0.20400430249647278</v>
      </c>
      <c r="BM181" s="161">
        <f>MIN(PRODUCT($D61:BM61),1)</f>
        <v>0.19847578589881837</v>
      </c>
      <c r="BN181" s="161">
        <f>MIN(PRODUCT($D61:BN61),1)</f>
        <v>0.19309709210096038</v>
      </c>
      <c r="BO181" s="161">
        <f>MIN(PRODUCT($D61:BO61),1)</f>
        <v>0.18786416090502434</v>
      </c>
      <c r="BP181" s="161">
        <f>MIN(PRODUCT($D61:BP61),1)</f>
        <v>0.18277304214449816</v>
      </c>
      <c r="BQ181" s="161">
        <f>MIN(PRODUCT($D61:BQ61),1)</f>
        <v>0.17781989270238227</v>
      </c>
      <c r="BR181" s="161">
        <f>MIN(PRODUCT($D61:BR61),1)</f>
        <v>0.17300097361014771</v>
      </c>
      <c r="BS181" s="161">
        <f>MIN(PRODUCT($D61:BS61),1)</f>
        <v>0.16831264722531269</v>
      </c>
      <c r="BT181" s="161">
        <f>MIN(PRODUCT($D61:BT61),1)</f>
        <v>0.16375137448550672</v>
      </c>
      <c r="BU181" s="161">
        <f>MIN(PRODUCT($D61:BU61),1)</f>
        <v>0.15931371223694948</v>
      </c>
      <c r="BV181" s="161">
        <f>MIN(PRODUCT($D61:BV61),1)</f>
        <v>0.15499631063532815</v>
      </c>
      <c r="BW181" s="161">
        <f>MIN(PRODUCT($D61:BW61),1)</f>
        <v>0.15079591061711076</v>
      </c>
      <c r="BX181" s="161">
        <f>MIN(PRODUCT($D61:BX61),1)</f>
        <v>0.14670934143938705</v>
      </c>
      <c r="BY181" s="161">
        <f>MIN(PRODUCT($D61:BY61),1)</f>
        <v>0.14273351828637965</v>
      </c>
      <c r="BZ181" s="161">
        <f>MIN(PRODUCT($D61:BZ61),1)</f>
        <v>0.13886543994081876</v>
      </c>
      <c r="CA181" s="161">
        <f>MIN(PRODUCT($D61:CA61),1)</f>
        <v>0.13510218651842257</v>
      </c>
      <c r="CB181" s="161">
        <f>MIN(PRODUCT($D61:CB61),1)</f>
        <v>0.13144091726377333</v>
      </c>
      <c r="CC181" s="161">
        <f>MIN(PRODUCT($D61:CC61),1)</f>
        <v>0.12787886840592508</v>
      </c>
      <c r="CD181" s="161">
        <f>MIN(PRODUCT($D61:CD61),1)</f>
        <v>0.12441335107212451</v>
      </c>
      <c r="CE181" s="161">
        <f>MIN(PRODUCT($D61:CE61),1)</f>
        <v>0.12104174925806993</v>
      </c>
      <c r="CF181" s="161">
        <f>MIN(PRODUCT($D61:CF61),1)</f>
        <v>0.11776151785317623</v>
      </c>
      <c r="CG181" s="161">
        <f>MIN(PRODUCT($D61:CG61),1)</f>
        <v>0.11457018071935515</v>
      </c>
      <c r="CH181" s="161">
        <f>MIN(PRODUCT($D61:CH61),1)</f>
        <v>0.11146532882186062</v>
      </c>
      <c r="CI181" s="161">
        <f>MIN(PRODUCT($D61:CI61),1)</f>
        <v>0.1084446184107882</v>
      </c>
      <c r="CJ181" s="161">
        <f>MIN(PRODUCT($D61:CJ61),1)</f>
        <v>0.10550576925185584</v>
      </c>
      <c r="CK181" s="161">
        <f>MIN(PRODUCT($D61:CK61),1)</f>
        <v>0.10264656290513055</v>
      </c>
      <c r="CL181" s="161">
        <f>MIN(PRODUCT($D61:CL61),1)</f>
        <v>9.9864841050401512E-2</v>
      </c>
      <c r="CM181" s="161">
        <f>MIN(PRODUCT($D61:CM61),1)</f>
        <v>9.7158503857935632E-2</v>
      </c>
      <c r="CN181" s="161">
        <f>MIN(PRODUCT($D61:CN61),1)</f>
        <v>9.4525508403385569E-2</v>
      </c>
      <c r="CO181" s="161">
        <f>MIN(PRODUCT($D61:CO61),1)</f>
        <v>9.1963867125653825E-2</v>
      </c>
      <c r="CP181" s="161">
        <f>MIN(PRODUCT($D61:CP61),1)</f>
        <v>8.9471646326548609E-2</v>
      </c>
      <c r="CQ181" s="161">
        <f>MIN(PRODUCT($D61:CQ61),1)</f>
        <v>8.7046964711099142E-2</v>
      </c>
      <c r="CR181" s="161">
        <f>MIN(PRODUCT($D61:CR61),1)</f>
        <v>8.468799196742835E-2</v>
      </c>
      <c r="CS181" s="161">
        <f>MIN(PRODUCT($D61:CS61),1)</f>
        <v>8.2392947385111034E-2</v>
      </c>
      <c r="CT181" s="161">
        <f>MIN(PRODUCT($D61:CT61),1)</f>
        <v>8.0160098510974526E-2</v>
      </c>
      <c r="CU181" s="161">
        <f>MIN(PRODUCT($D61:CU61),1)</f>
        <v>7.7987759841327109E-2</v>
      </c>
      <c r="CV181" s="161">
        <f>MIN(PRODUCT($D61:CV61),1)</f>
        <v>7.5874291549627146E-2</v>
      </c>
      <c r="CW181" s="161">
        <f>MIN(PRODUCT($D61:CW61),1)</f>
        <v>7.3818098248632252E-2</v>
      </c>
      <c r="CX181" s="161">
        <f>MIN(PRODUCT($D61:CX61),1)</f>
        <v>7.1817627786094324E-2</v>
      </c>
      <c r="CY181" s="161">
        <f>MIN(PRODUCT($D61:CY61),1)</f>
        <v>6.987137007309116E-2</v>
      </c>
      <c r="CZ181" s="161">
        <f>MIN(PRODUCT($D61:CZ61),1)</f>
        <v>6.7977855944110391E-2</v>
      </c>
      <c r="DA181" s="161">
        <f>MIN(PRODUCT($D61:DA61),1)</f>
        <v>6.6135656048025002E-2</v>
      </c>
      <c r="DB181" s="161">
        <f>MIN(PRODUCT($D61:DB61),1)</f>
        <v>6.4343379769123521E-2</v>
      </c>
      <c r="DC181" s="161">
        <f>MIN(PRODUCT($D61:DC61),1)</f>
        <v>6.2599674177380271E-2</v>
      </c>
      <c r="DD181" s="161">
        <f>MIN(PRODUCT($D61:DD61),1)</f>
        <v>0</v>
      </c>
      <c r="DE181" s="161">
        <f>MIN(PRODUCT($D61:DE61),1)</f>
        <v>0</v>
      </c>
      <c r="DF181" s="161">
        <f>MIN(PRODUCT($D61:DF61),1)</f>
        <v>0</v>
      </c>
    </row>
    <row r="182" spans="2:110" ht="14.5" x14ac:dyDescent="0.35">
      <c r="B182" s="149">
        <v>57</v>
      </c>
      <c r="C182" s="161">
        <v>1</v>
      </c>
      <c r="D182" s="161">
        <f>MIN(PRODUCT($D62:D62),1)</f>
        <v>0.98370000000000002</v>
      </c>
      <c r="E182" s="161">
        <f>MIN(PRODUCT($D62:E62),1)</f>
        <v>0.96825591</v>
      </c>
      <c r="F182" s="161">
        <f>MIN(PRODUCT($D62:F62),1)</f>
        <v>0.95315111780400008</v>
      </c>
      <c r="G182" s="161">
        <f>MIN(PRODUCT($D62:G62),1)</f>
        <v>0.93790069991913605</v>
      </c>
      <c r="H182" s="161">
        <f>MIN(PRODUCT($D62:H62),1)</f>
        <v>0.92214396816049449</v>
      </c>
      <c r="I182" s="161">
        <f>MIN(PRODUCT($D62:I62),1)</f>
        <v>0.90563759113042164</v>
      </c>
      <c r="J182" s="161">
        <f>MIN(PRODUCT($D62:J62),1)</f>
        <v>0.88815878562160455</v>
      </c>
      <c r="K182" s="161">
        <f>MIN(PRODUCT($D62:K62),1)</f>
        <v>0.86959626700211301</v>
      </c>
      <c r="L182" s="161">
        <f>MIN(PRODUCT($D62:L62),1)</f>
        <v>0.85011731062126572</v>
      </c>
      <c r="M182" s="161">
        <f>MIN(PRODUCT($D62:M62),1)</f>
        <v>0.82979950689741744</v>
      </c>
      <c r="N182" s="161">
        <f>MIN(PRODUCT($D62:N62),1)</f>
        <v>0.80888855932360249</v>
      </c>
      <c r="O182" s="161">
        <f>MIN(PRODUCT($D62:O62),1)</f>
        <v>0.78761479021339176</v>
      </c>
      <c r="P182" s="161">
        <f>MIN(PRODUCT($D62:P62),1)</f>
        <v>0.76627042939860879</v>
      </c>
      <c r="Q182" s="161">
        <f>MIN(PRODUCT($D62:Q62),1)</f>
        <v>0.74496811146132746</v>
      </c>
      <c r="R182" s="161">
        <f>MIN(PRODUCT($D62:R62),1)</f>
        <v>0.72537545012989457</v>
      </c>
      <c r="S182" s="161">
        <f>MIN(PRODUCT($D62:S62),1)</f>
        <v>0.7062980757914783</v>
      </c>
      <c r="T182" s="161">
        <f>MIN(PRODUCT($D62:T62),1)</f>
        <v>0.68772243639816244</v>
      </c>
      <c r="U182" s="161">
        <f>MIN(PRODUCT($D62:U62),1)</f>
        <v>0.66963533632089078</v>
      </c>
      <c r="V182" s="161">
        <f>MIN(PRODUCT($D62:V62),1)</f>
        <v>0.65202392697565137</v>
      </c>
      <c r="W182" s="161">
        <f>MIN(PRODUCT($D62:W62),1)</f>
        <v>0.63487569769619179</v>
      </c>
      <c r="X182" s="161">
        <f>MIN(PRODUCT($D62:X62),1)</f>
        <v>0.6181784668467819</v>
      </c>
      <c r="Y182" s="161">
        <f>MIN(PRODUCT($D62:Y62),1)</f>
        <v>0.6019203731687115</v>
      </c>
      <c r="Z182" s="161">
        <f>MIN(PRODUCT($D62:Z62),1)</f>
        <v>0.58608986735437441</v>
      </c>
      <c r="AA182" s="161">
        <f>MIN(PRODUCT($D62:AA62),1)</f>
        <v>0.57067570384295441</v>
      </c>
      <c r="AB182" s="161">
        <f>MIN(PRODUCT($D62:AB62),1)</f>
        <v>0.55566693283188473</v>
      </c>
      <c r="AC182" s="161">
        <f>MIN(PRODUCT($D62:AC62),1)</f>
        <v>0.54105289249840616</v>
      </c>
      <c r="AD182" s="161">
        <f>MIN(PRODUCT($D62:AD62),1)</f>
        <v>0.52682320142569805</v>
      </c>
      <c r="AE182" s="161">
        <f>MIN(PRODUCT($D62:AE62),1)</f>
        <v>0.51296775122820215</v>
      </c>
      <c r="AF182" s="161">
        <f>MIN(PRODUCT($D62:AF62),1)</f>
        <v>0.49947669937090045</v>
      </c>
      <c r="AG182" s="161">
        <f>MIN(PRODUCT($D62:AG62),1)</f>
        <v>0.48634046217744575</v>
      </c>
      <c r="AH182" s="161">
        <f>MIN(PRODUCT($D62:AH62),1)</f>
        <v>0.47354970802217894</v>
      </c>
      <c r="AI182" s="161">
        <f>MIN(PRODUCT($D62:AI62),1)</f>
        <v>0.46109535070119562</v>
      </c>
      <c r="AJ182" s="161">
        <f>MIN(PRODUCT($D62:AJ62),1)</f>
        <v>0.44896854297775418</v>
      </c>
      <c r="AK182" s="161">
        <f>MIN(PRODUCT($D62:AK62),1)</f>
        <v>0.43716067029743927</v>
      </c>
      <c r="AL182" s="161">
        <f>MIN(PRODUCT($D62:AL62),1)</f>
        <v>0.42566334466861661</v>
      </c>
      <c r="AM182" s="161">
        <f>MIN(PRODUCT($D62:AM62),1)</f>
        <v>0.41446839870383201</v>
      </c>
      <c r="AN182" s="161">
        <f>MIN(PRODUCT($D62:AN62),1)</f>
        <v>0.40356787981792125</v>
      </c>
      <c r="AO182" s="161">
        <f>MIN(PRODUCT($D62:AO62),1)</f>
        <v>0.39295404457870992</v>
      </c>
      <c r="AP182" s="161">
        <f>MIN(PRODUCT($D62:AP62),1)</f>
        <v>0.38261935320628987</v>
      </c>
      <c r="AQ182" s="161">
        <f>MIN(PRODUCT($D62:AQ62),1)</f>
        <v>0.37255646421696442</v>
      </c>
      <c r="AR182" s="161">
        <f>MIN(PRODUCT($D62:AR62),1)</f>
        <v>0.36275822920805828</v>
      </c>
      <c r="AS182" s="161">
        <f>MIN(PRODUCT($D62:AS62),1)</f>
        <v>0.35321768777988632</v>
      </c>
      <c r="AT182" s="161">
        <f>MIN(PRODUCT($D62:AT62),1)</f>
        <v>0.34392806259127534</v>
      </c>
      <c r="AU182" s="161">
        <f>MIN(PRODUCT($D62:AU62),1)</f>
        <v>0.33488275454512478</v>
      </c>
      <c r="AV182" s="161">
        <f>MIN(PRODUCT($D62:AV62),1)</f>
        <v>0.32607533810058803</v>
      </c>
      <c r="AW182" s="161">
        <f>MIN(PRODUCT($D62:AW62),1)</f>
        <v>0.31749955670854257</v>
      </c>
      <c r="AX182" s="161">
        <f>MIN(PRODUCT($D62:AX62),1)</f>
        <v>0.30914931836710791</v>
      </c>
      <c r="AY182" s="161">
        <f>MIN(PRODUCT($D62:AY62),1)</f>
        <v>0.30101869129405295</v>
      </c>
      <c r="AZ182" s="161">
        <f>MIN(PRODUCT($D62:AZ62),1)</f>
        <v>0.29310189971301936</v>
      </c>
      <c r="BA182" s="161">
        <f>MIN(PRODUCT($D62:BA62),1)</f>
        <v>0.28539331975056698</v>
      </c>
      <c r="BB182" s="161">
        <f>MIN(PRODUCT($D62:BB62),1)</f>
        <v>0.27788747544112707</v>
      </c>
      <c r="BC182" s="161">
        <f>MIN(PRODUCT($D62:BC62),1)</f>
        <v>0.27057903483702545</v>
      </c>
      <c r="BD182" s="161">
        <f>MIN(PRODUCT($D62:BD62),1)</f>
        <v>0.2634628062208117</v>
      </c>
      <c r="BE182" s="161">
        <f>MIN(PRODUCT($D62:BE62),1)</f>
        <v>0.25653373441720434</v>
      </c>
      <c r="BF182" s="161">
        <f>MIN(PRODUCT($D62:BF62),1)</f>
        <v>0.24978689720203187</v>
      </c>
      <c r="BG182" s="161">
        <f>MIN(PRODUCT($D62:BG62),1)</f>
        <v>0.24321750180561844</v>
      </c>
      <c r="BH182" s="161">
        <f>MIN(PRODUCT($D62:BH62),1)</f>
        <v>0.23682088150813066</v>
      </c>
      <c r="BI182" s="161">
        <f>MIN(PRODUCT($D62:BI62),1)</f>
        <v>0.23059249232446682</v>
      </c>
      <c r="BJ182" s="161">
        <f>MIN(PRODUCT($D62:BJ62),1)</f>
        <v>0.22452790977633336</v>
      </c>
      <c r="BK182" s="161">
        <f>MIN(PRODUCT($D62:BK62),1)</f>
        <v>0.21862282574921579</v>
      </c>
      <c r="BL182" s="161">
        <f>MIN(PRODUCT($D62:BL62),1)</f>
        <v>0.21287304543201141</v>
      </c>
      <c r="BM182" s="161">
        <f>MIN(PRODUCT($D62:BM62),1)</f>
        <v>0.20727448433714951</v>
      </c>
      <c r="BN182" s="161">
        <f>MIN(PRODUCT($D62:BN62),1)</f>
        <v>0.20182316539908249</v>
      </c>
      <c r="BO182" s="161">
        <f>MIN(PRODUCT($D62:BO62),1)</f>
        <v>0.19651521614908662</v>
      </c>
      <c r="BP182" s="161">
        <f>MIN(PRODUCT($D62:BP62),1)</f>
        <v>0.19134686596436565</v>
      </c>
      <c r="BQ182" s="161">
        <f>MIN(PRODUCT($D62:BQ62),1)</f>
        <v>0.18631444338950284</v>
      </c>
      <c r="BR182" s="161">
        <f>MIN(PRODUCT($D62:BR62),1)</f>
        <v>0.18141437352835893</v>
      </c>
      <c r="BS182" s="161">
        <f>MIN(PRODUCT($D62:BS62),1)</f>
        <v>0.1766431755045631</v>
      </c>
      <c r="BT182" s="161">
        <f>MIN(PRODUCT($D62:BT62),1)</f>
        <v>0.17199745998879309</v>
      </c>
      <c r="BU182" s="161">
        <f>MIN(PRODUCT($D62:BU62),1)</f>
        <v>0.16747392679108783</v>
      </c>
      <c r="BV182" s="161">
        <f>MIN(PRODUCT($D62:BV62),1)</f>
        <v>0.16306936251648221</v>
      </c>
      <c r="BW182" s="161">
        <f>MIN(PRODUCT($D62:BW62),1)</f>
        <v>0.15878063828229874</v>
      </c>
      <c r="BX182" s="161">
        <f>MIN(PRODUCT($D62:BX62),1)</f>
        <v>0.15460470749547428</v>
      </c>
      <c r="BY182" s="161">
        <f>MIN(PRODUCT($D62:BY62),1)</f>
        <v>0.15053860368834332</v>
      </c>
      <c r="BZ182" s="161">
        <f>MIN(PRODUCT($D62:BZ62),1)</f>
        <v>0.14657943841133989</v>
      </c>
      <c r="CA182" s="161">
        <f>MIN(PRODUCT($D62:CA62),1)</f>
        <v>0.14272439918112165</v>
      </c>
      <c r="CB182" s="161">
        <f>MIN(PRODUCT($D62:CB62),1)</f>
        <v>0.13897074748265814</v>
      </c>
      <c r="CC182" s="161">
        <f>MIN(PRODUCT($D62:CC62),1)</f>
        <v>0.13531581682386423</v>
      </c>
      <c r="CD182" s="161">
        <f>MIN(PRODUCT($D62:CD62),1)</f>
        <v>0.1317570108413966</v>
      </c>
      <c r="CE182" s="161">
        <f>MIN(PRODUCT($D62:CE62),1)</f>
        <v>0.12829180145626787</v>
      </c>
      <c r="CF182" s="161">
        <f>MIN(PRODUCT($D62:CF62),1)</f>
        <v>0.12491772707796803</v>
      </c>
      <c r="CG182" s="161">
        <f>MIN(PRODUCT($D62:CG62),1)</f>
        <v>0.12163239085581747</v>
      </c>
      <c r="CH182" s="161">
        <f>MIN(PRODUCT($D62:CH62),1)</f>
        <v>0.11843345897630947</v>
      </c>
      <c r="CI182" s="161">
        <f>MIN(PRODUCT($D62:CI62),1)</f>
        <v>0.11531865900523253</v>
      </c>
      <c r="CJ182" s="161">
        <f>MIN(PRODUCT($D62:CJ62),1)</f>
        <v>0.11228577827339491</v>
      </c>
      <c r="CK182" s="161">
        <f>MIN(PRODUCT($D62:CK62),1)</f>
        <v>0.10933266230480462</v>
      </c>
      <c r="CL182" s="161">
        <f>MIN(PRODUCT($D62:CL62),1)</f>
        <v>0.10645721328618826</v>
      </c>
      <c r="CM182" s="161">
        <f>MIN(PRODUCT($D62:CM62),1)</f>
        <v>0.10365738857676152</v>
      </c>
      <c r="CN182" s="161">
        <f>MIN(PRODUCT($D62:CN62),1)</f>
        <v>0.10093119925719268</v>
      </c>
      <c r="CO182" s="161">
        <f>MIN(PRODUCT($D62:CO62),1)</f>
        <v>9.8276708716728514E-2</v>
      </c>
      <c r="CP182" s="161">
        <f>MIN(PRODUCT($D62:CP62),1)</f>
        <v>9.5692031277478551E-2</v>
      </c>
      <c r="CQ182" s="161">
        <f>MIN(PRODUCT($D62:CQ62),1)</f>
        <v>9.3175330854880861E-2</v>
      </c>
      <c r="CR182" s="161">
        <f>MIN(PRODUCT($D62:CR62),1)</f>
        <v>9.0724819653397501E-2</v>
      </c>
      <c r="CS182" s="161">
        <f>MIN(PRODUCT($D62:CS62),1)</f>
        <v>8.8338756896513146E-2</v>
      </c>
      <c r="CT182" s="161">
        <f>MIN(PRODUCT($D62:CT62),1)</f>
        <v>8.6015447590134853E-2</v>
      </c>
      <c r="CU182" s="161">
        <f>MIN(PRODUCT($D62:CU62),1)</f>
        <v>8.3753241318514304E-2</v>
      </c>
      <c r="CV182" s="161">
        <f>MIN(PRODUCT($D62:CV62),1)</f>
        <v>8.1550531071837379E-2</v>
      </c>
      <c r="CW182" s="161">
        <f>MIN(PRODUCT($D62:CW62),1)</f>
        <v>7.940575210464805E-2</v>
      </c>
      <c r="CX182" s="161">
        <f>MIN(PRODUCT($D62:CX62),1)</f>
        <v>7.7317380824295803E-2</v>
      </c>
      <c r="CY182" s="161">
        <f>MIN(PRODUCT($D62:CY62),1)</f>
        <v>7.5283933708616829E-2</v>
      </c>
      <c r="CZ182" s="161">
        <f>MIN(PRODUCT($D62:CZ62),1)</f>
        <v>7.3303966252080202E-2</v>
      </c>
      <c r="DA182" s="161">
        <f>MIN(PRODUCT($D62:DA62),1)</f>
        <v>7.1376071939650496E-2</v>
      </c>
      <c r="DB182" s="161">
        <f>MIN(PRODUCT($D62:DB62),1)</f>
        <v>6.9498881247637687E-2</v>
      </c>
      <c r="DC182" s="161">
        <f>MIN(PRODUCT($D62:DC62),1)</f>
        <v>6.7671060670824817E-2</v>
      </c>
      <c r="DD182" s="161">
        <f>MIN(PRODUCT($D62:DD62),1)</f>
        <v>0</v>
      </c>
      <c r="DE182" s="161">
        <f>MIN(PRODUCT($D62:DE62),1)</f>
        <v>0</v>
      </c>
      <c r="DF182" s="161">
        <f>MIN(PRODUCT($D62:DF62),1)</f>
        <v>0</v>
      </c>
    </row>
    <row r="183" spans="2:110" ht="14.5" x14ac:dyDescent="0.35">
      <c r="B183" s="149">
        <v>58</v>
      </c>
      <c r="C183" s="161">
        <v>1</v>
      </c>
      <c r="D183" s="161">
        <f>MIN(PRODUCT($D63:D63),1)</f>
        <v>0.98199999999999998</v>
      </c>
      <c r="E183" s="161">
        <f>MIN(PRODUCT($D63:E63),1)</f>
        <v>0.965306</v>
      </c>
      <c r="F183" s="161">
        <f>MIN(PRODUCT($D63:F63),1)</f>
        <v>0.94947498159999999</v>
      </c>
      <c r="G183" s="161">
        <f>MIN(PRODUCT($D63:G63),1)</f>
        <v>0.93390359190175998</v>
      </c>
      <c r="H183" s="161">
        <f>MIN(PRODUCT($D63:H63),1)</f>
        <v>0.91821401155781035</v>
      </c>
      <c r="I183" s="161">
        <f>MIN(PRODUCT($D63:I63),1)</f>
        <v>0.90205344495439288</v>
      </c>
      <c r="J183" s="161">
        <f>MIN(PRODUCT($D63:J63),1)</f>
        <v>0.88509484018925022</v>
      </c>
      <c r="K183" s="161">
        <f>MIN(PRODUCT($D63:K63),1)</f>
        <v>0.86730443390144629</v>
      </c>
      <c r="L183" s="161">
        <f>MIN(PRODUCT($D63:L63),1)</f>
        <v>0.84857065812917509</v>
      </c>
      <c r="M183" s="161">
        <f>MIN(PRODUCT($D63:M63),1)</f>
        <v>0.82896867592639112</v>
      </c>
      <c r="N183" s="161">
        <f>MIN(PRODUCT($D63:N63),1)</f>
        <v>0.80874184023378715</v>
      </c>
      <c r="O183" s="161">
        <f>MIN(PRODUCT($D63:O63),1)</f>
        <v>0.78811892330782563</v>
      </c>
      <c r="P183" s="161">
        <f>MIN(PRODUCT($D63:P63),1)</f>
        <v>0.767312583732499</v>
      </c>
      <c r="Q183" s="161">
        <f>MIN(PRODUCT($D63:Q63),1)</f>
        <v>0.74659514397172155</v>
      </c>
      <c r="R183" s="161">
        <f>MIN(PRODUCT($D63:R63),1)</f>
        <v>0.72748230828604554</v>
      </c>
      <c r="S183" s="161">
        <f>MIN(PRODUCT($D63:S63),1)</f>
        <v>0.70885876119392277</v>
      </c>
      <c r="T183" s="161">
        <f>MIN(PRODUCT($D63:T63),1)</f>
        <v>0.69071197690735842</v>
      </c>
      <c r="U183" s="161">
        <f>MIN(PRODUCT($D63:U63),1)</f>
        <v>0.67302975029853007</v>
      </c>
      <c r="V183" s="161">
        <f>MIN(PRODUCT($D63:V63),1)</f>
        <v>0.65580018869088774</v>
      </c>
      <c r="W183" s="161">
        <f>MIN(PRODUCT($D63:W63),1)</f>
        <v>0.63901170386040107</v>
      </c>
      <c r="X183" s="161">
        <f>MIN(PRODUCT($D63:X63),1)</f>
        <v>0.62265300424157488</v>
      </c>
      <c r="Y183" s="161">
        <f>MIN(PRODUCT($D63:Y63),1)</f>
        <v>0.60671308733299056</v>
      </c>
      <c r="Z183" s="161">
        <f>MIN(PRODUCT($D63:Z63),1)</f>
        <v>0.59118123229726605</v>
      </c>
      <c r="AA183" s="161">
        <f>MIN(PRODUCT($D63:AA63),1)</f>
        <v>0.57604699275045601</v>
      </c>
      <c r="AB183" s="161">
        <f>MIN(PRODUCT($D63:AB63),1)</f>
        <v>0.56130018973604434</v>
      </c>
      <c r="AC183" s="161">
        <f>MIN(PRODUCT($D63:AC63),1)</f>
        <v>0.54693090487880158</v>
      </c>
      <c r="AD183" s="161">
        <f>MIN(PRODUCT($D63:AD63),1)</f>
        <v>0.53292947371390431</v>
      </c>
      <c r="AE183" s="161">
        <f>MIN(PRODUCT($D63:AE63),1)</f>
        <v>0.51928647918682835</v>
      </c>
      <c r="AF183" s="161">
        <f>MIN(PRODUCT($D63:AF63),1)</f>
        <v>0.50599274531964555</v>
      </c>
      <c r="AG183" s="161">
        <f>MIN(PRODUCT($D63:AG63),1)</f>
        <v>0.49303933103946262</v>
      </c>
      <c r="AH183" s="161">
        <f>MIN(PRODUCT($D63:AH63),1)</f>
        <v>0.48041752416485239</v>
      </c>
      <c r="AI183" s="161">
        <f>MIN(PRODUCT($D63:AI63),1)</f>
        <v>0.46811883554623218</v>
      </c>
      <c r="AJ183" s="161">
        <f>MIN(PRODUCT($D63:AJ63),1)</f>
        <v>0.45613499335624869</v>
      </c>
      <c r="AK183" s="161">
        <f>MIN(PRODUCT($D63:AK63),1)</f>
        <v>0.44445793752632873</v>
      </c>
      <c r="AL183" s="161">
        <f>MIN(PRODUCT($D63:AL63),1)</f>
        <v>0.43307981432565473</v>
      </c>
      <c r="AM183" s="161">
        <f>MIN(PRODUCT($D63:AM63),1)</f>
        <v>0.42199297107891798</v>
      </c>
      <c r="AN183" s="161">
        <f>MIN(PRODUCT($D63:AN63),1)</f>
        <v>0.41118995101929767</v>
      </c>
      <c r="AO183" s="161">
        <f>MIN(PRODUCT($D63:AO63),1)</f>
        <v>0.40066348827320369</v>
      </c>
      <c r="AP183" s="161">
        <f>MIN(PRODUCT($D63:AP63),1)</f>
        <v>0.39040650297340967</v>
      </c>
      <c r="AQ183" s="161">
        <f>MIN(PRODUCT($D63:AQ63),1)</f>
        <v>0.38041209649729041</v>
      </c>
      <c r="AR183" s="161">
        <f>MIN(PRODUCT($D63:AR63),1)</f>
        <v>0.3706735468269598</v>
      </c>
      <c r="AS183" s="161">
        <f>MIN(PRODUCT($D63:AS63),1)</f>
        <v>0.36118430402818963</v>
      </c>
      <c r="AT183" s="161">
        <f>MIN(PRODUCT($D63:AT63),1)</f>
        <v>0.35193798584506797</v>
      </c>
      <c r="AU183" s="161">
        <f>MIN(PRODUCT($D63:AU63),1)</f>
        <v>0.34292837340743426</v>
      </c>
      <c r="AV183" s="161">
        <f>MIN(PRODUCT($D63:AV63),1)</f>
        <v>0.33414940704820395</v>
      </c>
      <c r="AW183" s="161">
        <f>MIN(PRODUCT($D63:AW63),1)</f>
        <v>0.32559518222776995</v>
      </c>
      <c r="AX183" s="161">
        <f>MIN(PRODUCT($D63:AX63),1)</f>
        <v>0.31725994556273907</v>
      </c>
      <c r="AY183" s="161">
        <f>MIN(PRODUCT($D63:AY63),1)</f>
        <v>0.30913809095633293</v>
      </c>
      <c r="AZ183" s="161">
        <f>MIN(PRODUCT($D63:AZ63),1)</f>
        <v>0.30122415582785084</v>
      </c>
      <c r="BA183" s="161">
        <f>MIN(PRODUCT($D63:BA63),1)</f>
        <v>0.29351281743865787</v>
      </c>
      <c r="BB183" s="161">
        <f>MIN(PRODUCT($D63:BB63),1)</f>
        <v>0.28599888931222822</v>
      </c>
      <c r="BC183" s="161">
        <f>MIN(PRODUCT($D63:BC63),1)</f>
        <v>0.27867731774583521</v>
      </c>
      <c r="BD183" s="161">
        <f>MIN(PRODUCT($D63:BD63),1)</f>
        <v>0.27154317841154185</v>
      </c>
      <c r="BE183" s="161">
        <f>MIN(PRODUCT($D63:BE63),1)</f>
        <v>0.26459167304420639</v>
      </c>
      <c r="BF183" s="161">
        <f>MIN(PRODUCT($D63:BF63),1)</f>
        <v>0.25781812621427469</v>
      </c>
      <c r="BG183" s="161">
        <f>MIN(PRODUCT($D63:BG63),1)</f>
        <v>0.25121798218318925</v>
      </c>
      <c r="BH183" s="161">
        <f>MIN(PRODUCT($D63:BH63),1)</f>
        <v>0.2447868018392996</v>
      </c>
      <c r="BI183" s="161">
        <f>MIN(PRODUCT($D63:BI63),1)</f>
        <v>0.23852025971221355</v>
      </c>
      <c r="BJ183" s="161">
        <f>MIN(PRODUCT($D63:BJ63),1)</f>
        <v>0.23241414106358088</v>
      </c>
      <c r="BK183" s="161">
        <f>MIN(PRODUCT($D63:BK63),1)</f>
        <v>0.22646433905235322</v>
      </c>
      <c r="BL183" s="161">
        <f>MIN(PRODUCT($D63:BL63),1)</f>
        <v>0.22066685197261299</v>
      </c>
      <c r="BM183" s="161">
        <f>MIN(PRODUCT($D63:BM63),1)</f>
        <v>0.2150177805621141</v>
      </c>
      <c r="BN183" s="161">
        <f>MIN(PRODUCT($D63:BN63),1)</f>
        <v>0.20951332537972397</v>
      </c>
      <c r="BO183" s="161">
        <f>MIN(PRODUCT($D63:BO63),1)</f>
        <v>0.20414978425000305</v>
      </c>
      <c r="BP183" s="161">
        <f>MIN(PRODUCT($D63:BP63),1)</f>
        <v>0.19892354977320298</v>
      </c>
      <c r="BQ183" s="161">
        <f>MIN(PRODUCT($D63:BQ63),1)</f>
        <v>0.19383110689900898</v>
      </c>
      <c r="BR183" s="161">
        <f>MIN(PRODUCT($D63:BR63),1)</f>
        <v>0.18886903056239435</v>
      </c>
      <c r="BS183" s="161">
        <f>MIN(PRODUCT($D63:BS63),1)</f>
        <v>0.18403398337999705</v>
      </c>
      <c r="BT183" s="161">
        <f>MIN(PRODUCT($D63:BT63),1)</f>
        <v>0.17932271340546913</v>
      </c>
      <c r="BU183" s="161">
        <f>MIN(PRODUCT($D63:BU63),1)</f>
        <v>0.17473205194228913</v>
      </c>
      <c r="BV183" s="161">
        <f>MIN(PRODUCT($D63:BV63),1)</f>
        <v>0.17025891141256655</v>
      </c>
      <c r="BW183" s="161">
        <f>MIN(PRODUCT($D63:BW63),1)</f>
        <v>0.16590028328040485</v>
      </c>
      <c r="BX183" s="161">
        <f>MIN(PRODUCT($D63:BX63),1)</f>
        <v>0.16165323602842649</v>
      </c>
      <c r="BY183" s="161">
        <f>MIN(PRODUCT($D63:BY63),1)</f>
        <v>0.15751491318609878</v>
      </c>
      <c r="BZ183" s="161">
        <f>MIN(PRODUCT($D63:BZ63),1)</f>
        <v>0.15348253140853466</v>
      </c>
      <c r="CA183" s="161">
        <f>MIN(PRODUCT($D63:CA63),1)</f>
        <v>0.14955337860447618</v>
      </c>
      <c r="CB183" s="161">
        <f>MIN(PRODUCT($D63:CB63),1)</f>
        <v>0.14572481211220159</v>
      </c>
      <c r="CC183" s="161">
        <f>MIN(PRODUCT($D63:CC63),1)</f>
        <v>0.14199425692212925</v>
      </c>
      <c r="CD183" s="161">
        <f>MIN(PRODUCT($D63:CD63),1)</f>
        <v>0.13835920394492274</v>
      </c>
      <c r="CE183" s="161">
        <f>MIN(PRODUCT($D63:CE63),1)</f>
        <v>0.13481720832393271</v>
      </c>
      <c r="CF183" s="161">
        <f>MIN(PRODUCT($D63:CF63),1)</f>
        <v>0.13136588779084005</v>
      </c>
      <c r="CG183" s="161">
        <f>MIN(PRODUCT($D63:CG63),1)</f>
        <v>0.12800292106339456</v>
      </c>
      <c r="CH183" s="161">
        <f>MIN(PRODUCT($D63:CH63),1)</f>
        <v>0.12472604628417167</v>
      </c>
      <c r="CI183" s="161">
        <f>MIN(PRODUCT($D63:CI63),1)</f>
        <v>0.12153305949929688</v>
      </c>
      <c r="CJ183" s="161">
        <f>MIN(PRODUCT($D63:CJ63),1)</f>
        <v>0.11842181317611489</v>
      </c>
      <c r="CK183" s="161">
        <f>MIN(PRODUCT($D63:CK63),1)</f>
        <v>0.11539021475880636</v>
      </c>
      <c r="CL183" s="161">
        <f>MIN(PRODUCT($D63:CL63),1)</f>
        <v>0.11243622526098092</v>
      </c>
      <c r="CM183" s="161">
        <f>MIN(PRODUCT($D63:CM63),1)</f>
        <v>0.10955785789429981</v>
      </c>
      <c r="CN183" s="161">
        <f>MIN(PRODUCT($D63:CN63),1)</f>
        <v>0.10675317673220575</v>
      </c>
      <c r="CO183" s="161">
        <f>MIN(PRODUCT($D63:CO63),1)</f>
        <v>0.10402029540786129</v>
      </c>
      <c r="CP183" s="161">
        <f>MIN(PRODUCT($D63:CP63),1)</f>
        <v>0.10135737584542004</v>
      </c>
      <c r="CQ183" s="161">
        <f>MIN(PRODUCT($D63:CQ63),1)</f>
        <v>9.8762627023777291E-2</v>
      </c>
      <c r="CR183" s="161">
        <f>MIN(PRODUCT($D63:CR63),1)</f>
        <v>9.6234303771968593E-2</v>
      </c>
      <c r="CS183" s="161">
        <f>MIN(PRODUCT($D63:CS63),1)</f>
        <v>9.3770705595406206E-2</v>
      </c>
      <c r="CT183" s="161">
        <f>MIN(PRODUCT($D63:CT63),1)</f>
        <v>9.1370175532163811E-2</v>
      </c>
      <c r="CU183" s="161">
        <f>MIN(PRODUCT($D63:CU63),1)</f>
        <v>8.9031099038540423E-2</v>
      </c>
      <c r="CV183" s="161">
        <f>MIN(PRODUCT($D63:CV63),1)</f>
        <v>8.6751902903153794E-2</v>
      </c>
      <c r="CW183" s="161">
        <f>MIN(PRODUCT($D63:CW63),1)</f>
        <v>8.4531054188833055E-2</v>
      </c>
      <c r="CX183" s="161">
        <f>MIN(PRODUCT($D63:CX63),1)</f>
        <v>8.2367059201598938E-2</v>
      </c>
      <c r="CY183" s="161">
        <f>MIN(PRODUCT($D63:CY63),1)</f>
        <v>8.0258462486038004E-2</v>
      </c>
      <c r="CZ183" s="161">
        <f>MIN(PRODUCT($D63:CZ63),1)</f>
        <v>7.8203845846395434E-2</v>
      </c>
      <c r="DA183" s="161">
        <f>MIN(PRODUCT($D63:DA63),1)</f>
        <v>7.6201827392727711E-2</v>
      </c>
      <c r="DB183" s="161">
        <f>MIN(PRODUCT($D63:DB63),1)</f>
        <v>7.4251060611473879E-2</v>
      </c>
      <c r="DC183" s="161">
        <f>MIN(PRODUCT($D63:DC63),1)</f>
        <v>7.2350233459820154E-2</v>
      </c>
      <c r="DD183" s="161">
        <f>MIN(PRODUCT($D63:DD63),1)</f>
        <v>0</v>
      </c>
      <c r="DE183" s="161">
        <f>MIN(PRODUCT($D63:DE63),1)</f>
        <v>0</v>
      </c>
      <c r="DF183" s="161">
        <f>MIN(PRODUCT($D63:DF63),1)</f>
        <v>0</v>
      </c>
    </row>
    <row r="184" spans="2:110" ht="14.5" x14ac:dyDescent="0.35">
      <c r="B184" s="149">
        <v>59</v>
      </c>
      <c r="C184" s="161">
        <v>1</v>
      </c>
      <c r="D184" s="161">
        <f>MIN(PRODUCT($D64:D64),1)</f>
        <v>0.98029999999999995</v>
      </c>
      <c r="E184" s="161">
        <f>MIN(PRODUCT($D64:E64),1)</f>
        <v>0.96236051</v>
      </c>
      <c r="F184" s="161">
        <f>MIN(PRODUCT($D64:F64),1)</f>
        <v>0.945711673177</v>
      </c>
      <c r="G184" s="161">
        <f>MIN(PRODUCT($D64:G64),1)</f>
        <v>0.92982371706762634</v>
      </c>
      <c r="H184" s="161">
        <f>MIN(PRODUCT($D64:H64),1)</f>
        <v>0.91410969624918348</v>
      </c>
      <c r="I184" s="161">
        <f>MIN(PRODUCT($D64:I64),1)</f>
        <v>0.8981127765648228</v>
      </c>
      <c r="J184" s="161">
        <f>MIN(PRODUCT($D64:J64),1)</f>
        <v>0.88158750147603004</v>
      </c>
      <c r="K184" s="161">
        <f>MIN(PRODUCT($D64:K64),1)</f>
        <v>0.86430838644709995</v>
      </c>
      <c r="L184" s="161">
        <f>MIN(PRODUCT($D64:L64),1)</f>
        <v>0.84624434117035552</v>
      </c>
      <c r="M184" s="161">
        <f>MIN(PRODUCT($D64:M64),1)</f>
        <v>0.82737309236225665</v>
      </c>
      <c r="N184" s="161">
        <f>MIN(PRODUCT($D64:N64),1)</f>
        <v>0.80784708738250743</v>
      </c>
      <c r="O184" s="161">
        <f>MIN(PRODUCT($D64:O64),1)</f>
        <v>0.7878932643241594</v>
      </c>
      <c r="P184" s="161">
        <f>MIN(PRODUCT($D64:P64),1)</f>
        <v>0.76772319675746092</v>
      </c>
      <c r="Q184" s="161">
        <f>MIN(PRODUCT($D64:Q64),1)</f>
        <v>0.74753207668273969</v>
      </c>
      <c r="R184" s="161">
        <f>MIN(PRODUCT($D64:R64),1)</f>
        <v>0.72891852797333945</v>
      </c>
      <c r="S184" s="161">
        <f>MIN(PRODUCT($D64:S64),1)</f>
        <v>0.71076845662680332</v>
      </c>
      <c r="T184" s="161">
        <f>MIN(PRODUCT($D64:T64),1)</f>
        <v>0.69307032205679586</v>
      </c>
      <c r="U184" s="161">
        <f>MIN(PRODUCT($D64:U64),1)</f>
        <v>0.67581287103758159</v>
      </c>
      <c r="V184" s="161">
        <f>MIN(PRODUCT($D64:V64),1)</f>
        <v>0.65898513054874575</v>
      </c>
      <c r="W184" s="161">
        <f>MIN(PRODUCT($D64:W64),1)</f>
        <v>0.64257640079808198</v>
      </c>
      <c r="X184" s="161">
        <f>MIN(PRODUCT($D64:X64),1)</f>
        <v>0.62657624841820969</v>
      </c>
      <c r="Y184" s="161">
        <f>MIN(PRODUCT($D64:Y64),1)</f>
        <v>0.61097449983259622</v>
      </c>
      <c r="Z184" s="161">
        <f>MIN(PRODUCT($D64:Z64),1)</f>
        <v>0.59576123478676457</v>
      </c>
      <c r="AA184" s="161">
        <f>MIN(PRODUCT($D64:AA64),1)</f>
        <v>0.58092678004057408</v>
      </c>
      <c r="AB184" s="161">
        <f>MIN(PRODUCT($D64:AB64),1)</f>
        <v>0.56646170321756373</v>
      </c>
      <c r="AC184" s="161">
        <f>MIN(PRODUCT($D64:AC64),1)</f>
        <v>0.55235680680744637</v>
      </c>
      <c r="AD184" s="161">
        <f>MIN(PRODUCT($D64:AD64),1)</f>
        <v>0.53860312231794094</v>
      </c>
      <c r="AE184" s="161">
        <f>MIN(PRODUCT($D64:AE64),1)</f>
        <v>0.5251919045722242</v>
      </c>
      <c r="AF184" s="161">
        <f>MIN(PRODUCT($D64:AF64),1)</f>
        <v>0.51211462614837577</v>
      </c>
      <c r="AG184" s="161">
        <f>MIN(PRODUCT($D64:AG64),1)</f>
        <v>0.49936297195728119</v>
      </c>
      <c r="AH184" s="161">
        <f>MIN(PRODUCT($D64:AH64),1)</f>
        <v>0.48692883395554487</v>
      </c>
      <c r="AI184" s="161">
        <f>MIN(PRODUCT($D64:AI64),1)</f>
        <v>0.4748043059900518</v>
      </c>
      <c r="AJ184" s="161">
        <f>MIN(PRODUCT($D64:AJ64),1)</f>
        <v>0.46298167877089952</v>
      </c>
      <c r="AK184" s="161">
        <f>MIN(PRODUCT($D64:AK64),1)</f>
        <v>0.45145343496950413</v>
      </c>
      <c r="AL184" s="161">
        <f>MIN(PRODUCT($D64:AL64),1)</f>
        <v>0.44021224443876344</v>
      </c>
      <c r="AM184" s="161">
        <f>MIN(PRODUCT($D64:AM64),1)</f>
        <v>0.42925095955223824</v>
      </c>
      <c r="AN184" s="161">
        <f>MIN(PRODUCT($D64:AN64),1)</f>
        <v>0.41856261065938749</v>
      </c>
      <c r="AO184" s="161">
        <f>MIN(PRODUCT($D64:AO64),1)</f>
        <v>0.40814040165396875</v>
      </c>
      <c r="AP184" s="161">
        <f>MIN(PRODUCT($D64:AP64),1)</f>
        <v>0.3979777056527849</v>
      </c>
      <c r="AQ184" s="161">
        <f>MIN(PRODUCT($D64:AQ64),1)</f>
        <v>0.38806806078203054</v>
      </c>
      <c r="AR184" s="161">
        <f>MIN(PRODUCT($D64:AR64),1)</f>
        <v>0.37840516606855795</v>
      </c>
      <c r="AS184" s="161">
        <f>MIN(PRODUCT($D64:AS64),1)</f>
        <v>0.36898287743345087</v>
      </c>
      <c r="AT184" s="161">
        <f>MIN(PRODUCT($D64:AT64),1)</f>
        <v>0.35979520378535795</v>
      </c>
      <c r="AU184" s="161">
        <f>MIN(PRODUCT($D64:AU64),1)</f>
        <v>0.35083630321110254</v>
      </c>
      <c r="AV184" s="161">
        <f>MIN(PRODUCT($D64:AV64),1)</f>
        <v>0.34210047926114606</v>
      </c>
      <c r="AW184" s="161">
        <f>MIN(PRODUCT($D64:AW64),1)</f>
        <v>0.33358217732754353</v>
      </c>
      <c r="AX184" s="161">
        <f>MIN(PRODUCT($D64:AX64),1)</f>
        <v>0.32527598111208766</v>
      </c>
      <c r="AY184" s="161">
        <f>MIN(PRODUCT($D64:AY64),1)</f>
        <v>0.31717660918239665</v>
      </c>
      <c r="AZ184" s="161">
        <f>MIN(PRODUCT($D64:AZ64),1)</f>
        <v>0.30927891161375498</v>
      </c>
      <c r="BA184" s="161">
        <f>MIN(PRODUCT($D64:BA64),1)</f>
        <v>0.30157786671457248</v>
      </c>
      <c r="BB184" s="161">
        <f>MIN(PRODUCT($D64:BB64),1)</f>
        <v>0.29406857783337964</v>
      </c>
      <c r="BC184" s="161">
        <f>MIN(PRODUCT($D64:BC64),1)</f>
        <v>0.28674627024532851</v>
      </c>
      <c r="BD184" s="161">
        <f>MIN(PRODUCT($D64:BD64),1)</f>
        <v>0.27960628811621979</v>
      </c>
      <c r="BE184" s="161">
        <f>MIN(PRODUCT($D64:BE64),1)</f>
        <v>0.27264409154212593</v>
      </c>
      <c r="BF184" s="161">
        <f>MIN(PRODUCT($D64:BF64),1)</f>
        <v>0.265855253662727</v>
      </c>
      <c r="BG184" s="161">
        <f>MIN(PRODUCT($D64:BG64),1)</f>
        <v>0.25923545784652507</v>
      </c>
      <c r="BH184" s="161">
        <f>MIN(PRODUCT($D64:BH64),1)</f>
        <v>0.25278049494614657</v>
      </c>
      <c r="BI184" s="161">
        <f>MIN(PRODUCT($D64:BI64),1)</f>
        <v>0.2464862606219875</v>
      </c>
      <c r="BJ184" s="161">
        <f>MIN(PRODUCT($D64:BJ64),1)</f>
        <v>0.2403487527325</v>
      </c>
      <c r="BK184" s="161">
        <f>MIN(PRODUCT($D64:BK64),1)</f>
        <v>0.23436406878946076</v>
      </c>
      <c r="BL184" s="161">
        <f>MIN(PRODUCT($D64:BL64),1)</f>
        <v>0.22852840347660316</v>
      </c>
      <c r="BM184" s="161">
        <f>MIN(PRODUCT($D64:BM64),1)</f>
        <v>0.22283804623003572</v>
      </c>
      <c r="BN184" s="161">
        <f>MIN(PRODUCT($D64:BN64),1)</f>
        <v>0.21728937887890784</v>
      </c>
      <c r="BO184" s="161">
        <f>MIN(PRODUCT($D64:BO64),1)</f>
        <v>0.21187887334482303</v>
      </c>
      <c r="BP184" s="161">
        <f>MIN(PRODUCT($D64:BP64),1)</f>
        <v>0.20660308939853692</v>
      </c>
      <c r="BQ184" s="161">
        <f>MIN(PRODUCT($D64:BQ64),1)</f>
        <v>0.20145867247251334</v>
      </c>
      <c r="BR184" s="161">
        <f>MIN(PRODUCT($D64:BR64),1)</f>
        <v>0.19644235152794776</v>
      </c>
      <c r="BS184" s="161">
        <f>MIN(PRODUCT($D64:BS64),1)</f>
        <v>0.19155093697490186</v>
      </c>
      <c r="BT184" s="161">
        <f>MIN(PRODUCT($D64:BT64),1)</f>
        <v>0.18678131864422678</v>
      </c>
      <c r="BU184" s="161">
        <f>MIN(PRODUCT($D64:BU64),1)</f>
        <v>0.18213046380998554</v>
      </c>
      <c r="BV184" s="161">
        <f>MIN(PRODUCT($D64:BV64),1)</f>
        <v>0.17759541526111688</v>
      </c>
      <c r="BW184" s="161">
        <f>MIN(PRODUCT($D64:BW64),1)</f>
        <v>0.17317328942111507</v>
      </c>
      <c r="BX184" s="161">
        <f>MIN(PRODUCT($D64:BX64),1)</f>
        <v>0.16886127451452929</v>
      </c>
      <c r="BY184" s="161">
        <f>MIN(PRODUCT($D64:BY64),1)</f>
        <v>0.16465662877911749</v>
      </c>
      <c r="BZ184" s="161">
        <f>MIN(PRODUCT($D64:BZ64),1)</f>
        <v>0.16055667872251747</v>
      </c>
      <c r="CA184" s="161">
        <f>MIN(PRODUCT($D64:CA64),1)</f>
        <v>0.15655881742232677</v>
      </c>
      <c r="CB184" s="161">
        <f>MIN(PRODUCT($D64:CB64),1)</f>
        <v>0.15266050286851082</v>
      </c>
      <c r="CC184" s="161">
        <f>MIN(PRODUCT($D64:CC64),1)</f>
        <v>0.14885925634708488</v>
      </c>
      <c r="CD184" s="161">
        <f>MIN(PRODUCT($D64:CD64),1)</f>
        <v>0.14515266086404247</v>
      </c>
      <c r="CE184" s="161">
        <f>MIN(PRODUCT($D64:CE64),1)</f>
        <v>0.14153835960852781</v>
      </c>
      <c r="CF184" s="161">
        <f>MIN(PRODUCT($D64:CF64),1)</f>
        <v>0.13801405445427548</v>
      </c>
      <c r="CG184" s="161">
        <f>MIN(PRODUCT($D64:CG64),1)</f>
        <v>0.134577504498364</v>
      </c>
      <c r="CH184" s="161">
        <f>MIN(PRODUCT($D64:CH64),1)</f>
        <v>0.13122652463635473</v>
      </c>
      <c r="CI184" s="161">
        <f>MIN(PRODUCT($D64:CI64),1)</f>
        <v>0.12795898417290949</v>
      </c>
      <c r="CJ184" s="161">
        <f>MIN(PRODUCT($D64:CJ64),1)</f>
        <v>0.12477280546700403</v>
      </c>
      <c r="CK184" s="161">
        <f>MIN(PRODUCT($D64:CK64),1)</f>
        <v>0.12166596261087563</v>
      </c>
      <c r="CL184" s="161">
        <f>MIN(PRODUCT($D64:CL64),1)</f>
        <v>0.11863648014186483</v>
      </c>
      <c r="CM184" s="161">
        <f>MIN(PRODUCT($D64:CM64),1)</f>
        <v>0.11568243178633239</v>
      </c>
      <c r="CN184" s="161">
        <f>MIN(PRODUCT($D64:CN64),1)</f>
        <v>0.11280193923485271</v>
      </c>
      <c r="CO184" s="161">
        <f>MIN(PRODUCT($D64:CO64),1)</f>
        <v>0.10999317094790488</v>
      </c>
      <c r="CP184" s="161">
        <f>MIN(PRODUCT($D64:CP64),1)</f>
        <v>0.10725434099130204</v>
      </c>
      <c r="CQ184" s="161">
        <f>MIN(PRODUCT($D64:CQ64),1)</f>
        <v>0.10458370790061862</v>
      </c>
      <c r="CR184" s="161">
        <f>MIN(PRODUCT($D64:CR64),1)</f>
        <v>0.10197957357389321</v>
      </c>
      <c r="CS184" s="161">
        <f>MIN(PRODUCT($D64:CS64),1)</f>
        <v>9.9440282191903276E-2</v>
      </c>
      <c r="CT184" s="161">
        <f>MIN(PRODUCT($D64:CT64),1)</f>
        <v>9.6964219165324883E-2</v>
      </c>
      <c r="CU184" s="161">
        <f>MIN(PRODUCT($D64:CU64),1)</f>
        <v>9.4549810108108284E-2</v>
      </c>
      <c r="CV184" s="161">
        <f>MIN(PRODUCT($D64:CV64),1)</f>
        <v>9.2195519836416384E-2</v>
      </c>
      <c r="CW184" s="161">
        <f>MIN(PRODUCT($D64:CW64),1)</f>
        <v>8.9899851392489613E-2</v>
      </c>
      <c r="CX184" s="161">
        <f>MIN(PRODUCT($D64:CX64),1)</f>
        <v>8.7661345092816617E-2</v>
      </c>
      <c r="CY184" s="161">
        <f>MIN(PRODUCT($D64:CY64),1)</f>
        <v>8.5478577600005476E-2</v>
      </c>
      <c r="CZ184" s="161">
        <f>MIN(PRODUCT($D64:CZ64),1)</f>
        <v>8.3350161017765337E-2</v>
      </c>
      <c r="DA184" s="161">
        <f>MIN(PRODUCT($D64:DA64),1)</f>
        <v>8.1274742008422982E-2</v>
      </c>
      <c r="DB184" s="161">
        <f>MIN(PRODUCT($D64:DB64),1)</f>
        <v>7.9251000932413246E-2</v>
      </c>
      <c r="DC184" s="161">
        <f>MIN(PRODUCT($D64:DC64),1)</f>
        <v>7.7277651009196147E-2</v>
      </c>
      <c r="DD184" s="161">
        <f>MIN(PRODUCT($D64:DD64),1)</f>
        <v>0</v>
      </c>
      <c r="DE184" s="161">
        <f>MIN(PRODUCT($D64:DE64),1)</f>
        <v>0</v>
      </c>
      <c r="DF184" s="161">
        <f>MIN(PRODUCT($D64:DF64),1)</f>
        <v>0</v>
      </c>
    </row>
    <row r="185" spans="2:110" ht="14.5" x14ac:dyDescent="0.35">
      <c r="B185" s="149">
        <v>60</v>
      </c>
      <c r="C185" s="161">
        <v>1</v>
      </c>
      <c r="D185" s="161">
        <f>MIN(PRODUCT($D65:D65),1)</f>
        <v>0.9788</v>
      </c>
      <c r="E185" s="161">
        <f>MIN(PRODUCT($D65:E65),1)</f>
        <v>0.95961552000000006</v>
      </c>
      <c r="F185" s="161">
        <f>MIN(PRODUCT($D65:F65),1)</f>
        <v>0.94205455598400012</v>
      </c>
      <c r="G185" s="161">
        <f>MIN(PRODUCT($D65:G65),1)</f>
        <v>0.9255686012542802</v>
      </c>
      <c r="H185" s="161">
        <f>MIN(PRODUCT($D65:H65),1)</f>
        <v>0.90964882131270663</v>
      </c>
      <c r="I185" s="161">
        <f>MIN(PRODUCT($D65:I65),1)</f>
        <v>0.89372996693973428</v>
      </c>
      <c r="J185" s="161">
        <f>MIN(PRODUCT($D65:J65),1)</f>
        <v>0.87755345453812506</v>
      </c>
      <c r="K185" s="161">
        <f>MIN(PRODUCT($D65:K65),1)</f>
        <v>0.86079218355644682</v>
      </c>
      <c r="L185" s="161">
        <f>MIN(PRODUCT($D65:L65),1)</f>
        <v>0.84331810223025094</v>
      </c>
      <c r="M185" s="161">
        <f>MIN(PRODUCT($D65:M65),1)</f>
        <v>0.8251024312220776</v>
      </c>
      <c r="N185" s="161">
        <f>MIN(PRODUCT($D65:N65),1)</f>
        <v>0.80629009579021416</v>
      </c>
      <c r="O185" s="161">
        <f>MIN(PRODUCT($D65:O65),1)</f>
        <v>0.78701976250082806</v>
      </c>
      <c r="P185" s="161">
        <f>MIN(PRODUCT($D65:P65),1)</f>
        <v>0.76742297041455743</v>
      </c>
      <c r="Q185" s="161">
        <f>MIN(PRODUCT($D65:Q65),1)</f>
        <v>0.74777694237194481</v>
      </c>
      <c r="R185" s="161">
        <f>MIN(PRODUCT($D65:R65),1)</f>
        <v>0.72968074036654373</v>
      </c>
      <c r="S185" s="161">
        <f>MIN(PRODUCT($D65:S65),1)</f>
        <v>0.71202246644967337</v>
      </c>
      <c r="T185" s="161">
        <f>MIN(PRODUCT($D65:T65),1)</f>
        <v>0.69479152276159128</v>
      </c>
      <c r="U185" s="161">
        <f>MIN(PRODUCT($D65:U65),1)</f>
        <v>0.6779775679107608</v>
      </c>
      <c r="V185" s="161">
        <f>MIN(PRODUCT($D65:V65),1)</f>
        <v>0.66157051076732043</v>
      </c>
      <c r="W185" s="161">
        <f>MIN(PRODUCT($D65:W65),1)</f>
        <v>0.64556050440675128</v>
      </c>
      <c r="X185" s="161">
        <f>MIN(PRODUCT($D65:X65),1)</f>
        <v>0.62993794020010785</v>
      </c>
      <c r="Y185" s="161">
        <f>MIN(PRODUCT($D65:Y65),1)</f>
        <v>0.61469344204726528</v>
      </c>
      <c r="Z185" s="161">
        <f>MIN(PRODUCT($D65:Z65),1)</f>
        <v>0.59981786074972143</v>
      </c>
      <c r="AA185" s="161">
        <f>MIN(PRODUCT($D65:AA65),1)</f>
        <v>0.58530226851957823</v>
      </c>
      <c r="AB185" s="161">
        <f>MIN(PRODUCT($D65:AB65),1)</f>
        <v>0.5711379536214044</v>
      </c>
      <c r="AC185" s="161">
        <f>MIN(PRODUCT($D65:AC65),1)</f>
        <v>0.5573164151437664</v>
      </c>
      <c r="AD185" s="161">
        <f>MIN(PRODUCT($D65:AD65),1)</f>
        <v>0.54382935789728726</v>
      </c>
      <c r="AE185" s="161">
        <f>MIN(PRODUCT($D65:AE65),1)</f>
        <v>0.5306686874361729</v>
      </c>
      <c r="AF185" s="161">
        <f>MIN(PRODUCT($D65:AF65),1)</f>
        <v>0.51782650520021756</v>
      </c>
      <c r="AG185" s="161">
        <f>MIN(PRODUCT($D65:AG65),1)</f>
        <v>0.50529510377437226</v>
      </c>
      <c r="AH185" s="161">
        <f>MIN(PRODUCT($D65:AH65),1)</f>
        <v>0.49306696226303243</v>
      </c>
      <c r="AI185" s="161">
        <f>MIN(PRODUCT($D65:AI65),1)</f>
        <v>0.48113474177626703</v>
      </c>
      <c r="AJ185" s="161">
        <f>MIN(PRODUCT($D65:AJ65),1)</f>
        <v>0.46949128102528137</v>
      </c>
      <c r="AK185" s="161">
        <f>MIN(PRODUCT($D65:AK65),1)</f>
        <v>0.45812959202446957</v>
      </c>
      <c r="AL185" s="161">
        <f>MIN(PRODUCT($D65:AL65),1)</f>
        <v>0.44704285589747739</v>
      </c>
      <c r="AM185" s="161">
        <f>MIN(PRODUCT($D65:AM65),1)</f>
        <v>0.43622441878475843</v>
      </c>
      <c r="AN185" s="161">
        <f>MIN(PRODUCT($D65:AN65),1)</f>
        <v>0.42566778785016729</v>
      </c>
      <c r="AO185" s="161">
        <f>MIN(PRODUCT($D65:AO65),1)</f>
        <v>0.41536662738419322</v>
      </c>
      <c r="AP185" s="161">
        <f>MIN(PRODUCT($D65:AP65),1)</f>
        <v>0.40531475500149572</v>
      </c>
      <c r="AQ185" s="161">
        <f>MIN(PRODUCT($D65:AQ65),1)</f>
        <v>0.39550613793045952</v>
      </c>
      <c r="AR185" s="161">
        <f>MIN(PRODUCT($D65:AR65),1)</f>
        <v>0.38593488939254239</v>
      </c>
      <c r="AS185" s="161">
        <f>MIN(PRODUCT($D65:AS65),1)</f>
        <v>0.37659526506924285</v>
      </c>
      <c r="AT185" s="161">
        <f>MIN(PRODUCT($D65:AT65),1)</f>
        <v>0.36748165965456719</v>
      </c>
      <c r="AU185" s="161">
        <f>MIN(PRODUCT($D65:AU65),1)</f>
        <v>0.35858860349092669</v>
      </c>
      <c r="AV185" s="161">
        <f>MIN(PRODUCT($D65:AV65),1)</f>
        <v>0.34991075928644627</v>
      </c>
      <c r="AW185" s="161">
        <f>MIN(PRODUCT($D65:AW65),1)</f>
        <v>0.3414429189117143</v>
      </c>
      <c r="AX185" s="161">
        <f>MIN(PRODUCT($D65:AX65),1)</f>
        <v>0.33318000027405081</v>
      </c>
      <c r="AY185" s="161">
        <f>MIN(PRODUCT($D65:AY65),1)</f>
        <v>0.32511704426741878</v>
      </c>
      <c r="AZ185" s="161">
        <f>MIN(PRODUCT($D65:AZ65),1)</f>
        <v>0.31724921179614723</v>
      </c>
      <c r="BA185" s="161">
        <f>MIN(PRODUCT($D65:BA65),1)</f>
        <v>0.30957178087068049</v>
      </c>
      <c r="BB185" s="161">
        <f>MIN(PRODUCT($D65:BB65),1)</f>
        <v>0.30208014377361003</v>
      </c>
      <c r="BC185" s="161">
        <f>MIN(PRODUCT($D65:BC65),1)</f>
        <v>0.29476980429428867</v>
      </c>
      <c r="BD185" s="161">
        <f>MIN(PRODUCT($D65:BD65),1)</f>
        <v>0.28763637503036688</v>
      </c>
      <c r="BE185" s="161">
        <f>MIN(PRODUCT($D65:BE65),1)</f>
        <v>0.28067557475463201</v>
      </c>
      <c r="BF185" s="161">
        <f>MIN(PRODUCT($D65:BF65),1)</f>
        <v>0.2738832258455699</v>
      </c>
      <c r="BG185" s="161">
        <f>MIN(PRODUCT($D65:BG65),1)</f>
        <v>0.26725525178010712</v>
      </c>
      <c r="BH185" s="161">
        <f>MIN(PRODUCT($D65:BH65),1)</f>
        <v>0.26078767468702851</v>
      </c>
      <c r="BI185" s="161">
        <f>MIN(PRODUCT($D65:BI65),1)</f>
        <v>0.25447661295960244</v>
      </c>
      <c r="BJ185" s="161">
        <f>MIN(PRODUCT($D65:BJ65),1)</f>
        <v>0.24831827892598007</v>
      </c>
      <c r="BK185" s="161">
        <f>MIN(PRODUCT($D65:BK65),1)</f>
        <v>0.24230897657597136</v>
      </c>
      <c r="BL185" s="161">
        <f>MIN(PRODUCT($D65:BL65),1)</f>
        <v>0.23644509934283287</v>
      </c>
      <c r="BM185" s="161">
        <f>MIN(PRODUCT($D65:BM65),1)</f>
        <v>0.23072312793873631</v>
      </c>
      <c r="BN185" s="161">
        <f>MIN(PRODUCT($D65:BN65),1)</f>
        <v>0.22513962824261891</v>
      </c>
      <c r="BO185" s="161">
        <f>MIN(PRODUCT($D65:BO65),1)</f>
        <v>0.21969124923914754</v>
      </c>
      <c r="BP185" s="161">
        <f>MIN(PRODUCT($D65:BP65),1)</f>
        <v>0.21437472100756017</v>
      </c>
      <c r="BQ185" s="161">
        <f>MIN(PRODUCT($D65:BQ65),1)</f>
        <v>0.2091868527591772</v>
      </c>
      <c r="BR185" s="161">
        <f>MIN(PRODUCT($D65:BR65),1)</f>
        <v>0.20412453092240512</v>
      </c>
      <c r="BS185" s="161">
        <f>MIN(PRODUCT($D65:BS65),1)</f>
        <v>0.19918471727408291</v>
      </c>
      <c r="BT185" s="161">
        <f>MIN(PRODUCT($D65:BT65),1)</f>
        <v>0.19436444711605011</v>
      </c>
      <c r="BU185" s="161">
        <f>MIN(PRODUCT($D65:BU65),1)</f>
        <v>0.18966082749584171</v>
      </c>
      <c r="BV185" s="161">
        <f>MIN(PRODUCT($D65:BV65),1)</f>
        <v>0.18507103547044235</v>
      </c>
      <c r="BW185" s="161">
        <f>MIN(PRODUCT($D65:BW65),1)</f>
        <v>0.18059231641205764</v>
      </c>
      <c r="BX185" s="161">
        <f>MIN(PRODUCT($D65:BX65),1)</f>
        <v>0.17622198235488584</v>
      </c>
      <c r="BY185" s="161">
        <f>MIN(PRODUCT($D65:BY65),1)</f>
        <v>0.1719574103818976</v>
      </c>
      <c r="BZ185" s="161">
        <f>MIN(PRODUCT($D65:BZ65),1)</f>
        <v>0.16779604105065568</v>
      </c>
      <c r="CA185" s="161">
        <f>MIN(PRODUCT($D65:CA65),1)</f>
        <v>0.1637353768572298</v>
      </c>
      <c r="CB185" s="161">
        <f>MIN(PRODUCT($D65:CB65),1)</f>
        <v>0.15977298073728485</v>
      </c>
      <c r="CC185" s="161">
        <f>MIN(PRODUCT($D65:CC65),1)</f>
        <v>0.15590647460344256</v>
      </c>
      <c r="CD185" s="161">
        <f>MIN(PRODUCT($D65:CD65),1)</f>
        <v>0.15213353791803924</v>
      </c>
      <c r="CE185" s="161">
        <f>MIN(PRODUCT($D65:CE65),1)</f>
        <v>0.14845190630042268</v>
      </c>
      <c r="CF185" s="161">
        <f>MIN(PRODUCT($D65:CF65),1)</f>
        <v>0.14485937016795244</v>
      </c>
      <c r="CG185" s="161">
        <f>MIN(PRODUCT($D65:CG65),1)</f>
        <v>0.141353773409888</v>
      </c>
      <c r="CH185" s="161">
        <f>MIN(PRODUCT($D65:CH65),1)</f>
        <v>0.13793301209336872</v>
      </c>
      <c r="CI185" s="161">
        <f>MIN(PRODUCT($D65:CI65),1)</f>
        <v>0.1345950332007092</v>
      </c>
      <c r="CJ185" s="161">
        <f>MIN(PRODUCT($D65:CJ65),1)</f>
        <v>0.13133783339725205</v>
      </c>
      <c r="CK185" s="161">
        <f>MIN(PRODUCT($D65:CK65),1)</f>
        <v>0.12815945782903856</v>
      </c>
      <c r="CL185" s="161">
        <f>MIN(PRODUCT($D65:CL65),1)</f>
        <v>0.12505799894957584</v>
      </c>
      <c r="CM185" s="161">
        <f>MIN(PRODUCT($D65:CM65),1)</f>
        <v>0.1220315953749961</v>
      </c>
      <c r="CN185" s="161">
        <f>MIN(PRODUCT($D65:CN65),1)</f>
        <v>0.11907843076692119</v>
      </c>
      <c r="CO185" s="161">
        <f>MIN(PRODUCT($D65:CO65),1)</f>
        <v>0.1161967327423617</v>
      </c>
      <c r="CP185" s="161">
        <f>MIN(PRODUCT($D65:CP65),1)</f>
        <v>0.11338477180999654</v>
      </c>
      <c r="CQ185" s="161">
        <f>MIN(PRODUCT($D65:CQ65),1)</f>
        <v>0.11064086033219463</v>
      </c>
      <c r="CR185" s="161">
        <f>MIN(PRODUCT($D65:CR65),1)</f>
        <v>0.10796335151215551</v>
      </c>
      <c r="CS185" s="161">
        <f>MIN(PRODUCT($D65:CS65),1)</f>
        <v>0.10535063840556134</v>
      </c>
      <c r="CT185" s="161">
        <f>MIN(PRODUCT($D65:CT65),1)</f>
        <v>0.10280115295614677</v>
      </c>
      <c r="CU185" s="161">
        <f>MIN(PRODUCT($D65:CU65),1)</f>
        <v>0.10031336505460801</v>
      </c>
      <c r="CV185" s="161">
        <f>MIN(PRODUCT($D65:CV65),1)</f>
        <v>9.7885781620286494E-2</v>
      </c>
      <c r="CW185" s="161">
        <f>MIN(PRODUCT($D65:CW65),1)</f>
        <v>9.5516945705075559E-2</v>
      </c>
      <c r="CX185" s="161">
        <f>MIN(PRODUCT($D65:CX65),1)</f>
        <v>9.3205435619012733E-2</v>
      </c>
      <c r="CY185" s="161">
        <f>MIN(PRODUCT($D65:CY65),1)</f>
        <v>9.0949864077032622E-2</v>
      </c>
      <c r="CZ185" s="161">
        <f>MIN(PRODUCT($D65:CZ65),1)</f>
        <v>8.8748877366368426E-2</v>
      </c>
      <c r="DA185" s="161">
        <f>MIN(PRODUCT($D65:DA65),1)</f>
        <v>8.6601154534102304E-2</v>
      </c>
      <c r="DB185" s="161">
        <f>MIN(PRODUCT($D65:DB65),1)</f>
        <v>8.4505406594377025E-2</v>
      </c>
      <c r="DC185" s="161">
        <f>MIN(PRODUCT($D65:DC65),1)</f>
        <v>8.2460375754793105E-2</v>
      </c>
      <c r="DD185" s="161">
        <f>MIN(PRODUCT($D65:DD65),1)</f>
        <v>0</v>
      </c>
      <c r="DE185" s="161">
        <f>MIN(PRODUCT($D65:DE65),1)</f>
        <v>0</v>
      </c>
      <c r="DF185" s="161">
        <f>MIN(PRODUCT($D65:DF65),1)</f>
        <v>0</v>
      </c>
    </row>
    <row r="186" spans="2:110" ht="14.5" x14ac:dyDescent="0.35">
      <c r="B186" s="149">
        <v>61</v>
      </c>
      <c r="C186" s="161">
        <v>1</v>
      </c>
      <c r="D186" s="161">
        <f>MIN(PRODUCT($D66:D66),1)</f>
        <v>0.97740000000000005</v>
      </c>
      <c r="E186" s="161">
        <f>MIN(PRODUCT($D66:E66),1)</f>
        <v>0.95707008000000005</v>
      </c>
      <c r="F186" s="161">
        <f>MIN(PRODUCT($D66:F66),1)</f>
        <v>0.93869433446400008</v>
      </c>
      <c r="G186" s="161">
        <f>MIN(PRODUCT($D66:G66),1)</f>
        <v>0.92161009757675527</v>
      </c>
      <c r="H186" s="161">
        <f>MIN(PRODUCT($D66:H66),1)</f>
        <v>0.9053897598594044</v>
      </c>
      <c r="I186" s="161">
        <f>MIN(PRODUCT($D66:I66),1)</f>
        <v>0.88945490008587891</v>
      </c>
      <c r="J186" s="161">
        <f>MIN(PRODUCT($D66:J66),1)</f>
        <v>0.87344471188433304</v>
      </c>
      <c r="K186" s="161">
        <f>MIN(PRODUCT($D66:K66),1)</f>
        <v>0.85702395130090758</v>
      </c>
      <c r="L186" s="161">
        <f>MIN(PRODUCT($D66:L66),1)</f>
        <v>0.84005487706514959</v>
      </c>
      <c r="M186" s="161">
        <f>MIN(PRODUCT($D66:M66),1)</f>
        <v>0.8224977301344879</v>
      </c>
      <c r="N186" s="161">
        <f>MIN(PRODUCT($D66:N66),1)</f>
        <v>0.80432053029851569</v>
      </c>
      <c r="O186" s="161">
        <f>MIN(PRODUCT($D66:O66),1)</f>
        <v>0.78566029399559012</v>
      </c>
      <c r="P186" s="161">
        <f>MIN(PRODUCT($D66:P66),1)</f>
        <v>0.76672588091029636</v>
      </c>
      <c r="Q186" s="161">
        <f>MIN(PRODUCT($D66:Q66),1)</f>
        <v>0.74771107906372103</v>
      </c>
      <c r="R186" s="161">
        <f>MIN(PRODUCT($D66:R66),1)</f>
        <v>0.73021463981363</v>
      </c>
      <c r="S186" s="161">
        <f>MIN(PRODUCT($D66:S66),1)</f>
        <v>0.71312761724199103</v>
      </c>
      <c r="T186" s="161">
        <f>MIN(PRODUCT($D66:T66),1)</f>
        <v>0.69644043099852848</v>
      </c>
      <c r="U186" s="161">
        <f>MIN(PRODUCT($D66:U66),1)</f>
        <v>0.68014372491316288</v>
      </c>
      <c r="V186" s="161">
        <f>MIN(PRODUCT($D66:V66),1)</f>
        <v>0.66422836175019484</v>
      </c>
      <c r="W186" s="161">
        <f>MIN(PRODUCT($D66:W66),1)</f>
        <v>0.64868541808524027</v>
      </c>
      <c r="X186" s="161">
        <f>MIN(PRODUCT($D66:X66),1)</f>
        <v>0.63350617930204567</v>
      </c>
      <c r="Y186" s="161">
        <f>MIN(PRODUCT($D66:Y66),1)</f>
        <v>0.61868213470637778</v>
      </c>
      <c r="Z186" s="161">
        <f>MIN(PRODUCT($D66:Z66),1)</f>
        <v>0.60420497275424856</v>
      </c>
      <c r="AA186" s="161">
        <f>MIN(PRODUCT($D66:AA66),1)</f>
        <v>0.59006657639179916</v>
      </c>
      <c r="AB186" s="161">
        <f>MIN(PRODUCT($D66:AB66),1)</f>
        <v>0.57625901850423111</v>
      </c>
      <c r="AC186" s="161">
        <f>MIN(PRODUCT($D66:AC66),1)</f>
        <v>0.56277455747123217</v>
      </c>
      <c r="AD186" s="161">
        <f>MIN(PRODUCT($D66:AD66),1)</f>
        <v>0.5496056328264054</v>
      </c>
      <c r="AE186" s="161">
        <f>MIN(PRODUCT($D66:AE66),1)</f>
        <v>0.53674486101826757</v>
      </c>
      <c r="AF186" s="161">
        <f>MIN(PRODUCT($D66:AF66),1)</f>
        <v>0.52418503127044014</v>
      </c>
      <c r="AG186" s="161">
        <f>MIN(PRODUCT($D66:AG66),1)</f>
        <v>0.5119191015387119</v>
      </c>
      <c r="AH186" s="161">
        <f>MIN(PRODUCT($D66:AH66),1)</f>
        <v>0.49994019456270605</v>
      </c>
      <c r="AI186" s="161">
        <f>MIN(PRODUCT($D66:AI66),1)</f>
        <v>0.48824159400993872</v>
      </c>
      <c r="AJ186" s="161">
        <f>MIN(PRODUCT($D66:AJ66),1)</f>
        <v>0.47681674071010616</v>
      </c>
      <c r="AK186" s="161">
        <f>MIN(PRODUCT($D66:AK66),1)</f>
        <v>0.46565922897748968</v>
      </c>
      <c r="AL186" s="161">
        <f>MIN(PRODUCT($D66:AL66),1)</f>
        <v>0.45476280301941641</v>
      </c>
      <c r="AM186" s="161">
        <f>MIN(PRODUCT($D66:AM66),1)</f>
        <v>0.44412135342876208</v>
      </c>
      <c r="AN186" s="161">
        <f>MIN(PRODUCT($D66:AN66),1)</f>
        <v>0.43372891375852907</v>
      </c>
      <c r="AO186" s="161">
        <f>MIN(PRODUCT($D66:AO66),1)</f>
        <v>0.42357965717657947</v>
      </c>
      <c r="AP186" s="161">
        <f>MIN(PRODUCT($D66:AP66),1)</f>
        <v>0.4136678931986475</v>
      </c>
      <c r="AQ186" s="161">
        <f>MIN(PRODUCT($D66:AQ66),1)</f>
        <v>0.40398806449779917</v>
      </c>
      <c r="AR186" s="161">
        <f>MIN(PRODUCT($D66:AR66),1)</f>
        <v>0.39453474378855069</v>
      </c>
      <c r="AS186" s="161">
        <f>MIN(PRODUCT($D66:AS66),1)</f>
        <v>0.38530263078389859</v>
      </c>
      <c r="AT186" s="161">
        <f>MIN(PRODUCT($D66:AT66),1)</f>
        <v>0.37628654922355537</v>
      </c>
      <c r="AU186" s="161">
        <f>MIN(PRODUCT($D66:AU66),1)</f>
        <v>0.36748144397172416</v>
      </c>
      <c r="AV186" s="161">
        <f>MIN(PRODUCT($D66:AV66),1)</f>
        <v>0.35888237818278584</v>
      </c>
      <c r="AW186" s="161">
        <f>MIN(PRODUCT($D66:AW66),1)</f>
        <v>0.35048453053330869</v>
      </c>
      <c r="AX186" s="161">
        <f>MIN(PRODUCT($D66:AX66),1)</f>
        <v>0.34228319251882927</v>
      </c>
      <c r="AY186" s="161">
        <f>MIN(PRODUCT($D66:AY66),1)</f>
        <v>0.33427376581388868</v>
      </c>
      <c r="AZ186" s="161">
        <f>MIN(PRODUCT($D66:AZ66),1)</f>
        <v>0.32645175969384371</v>
      </c>
      <c r="BA186" s="161">
        <f>MIN(PRODUCT($D66:BA66),1)</f>
        <v>0.31881278851700778</v>
      </c>
      <c r="BB186" s="161">
        <f>MIN(PRODUCT($D66:BB66),1)</f>
        <v>0.31135256926570981</v>
      </c>
      <c r="BC186" s="161">
        <f>MIN(PRODUCT($D66:BC66),1)</f>
        <v>0.3040669191448922</v>
      </c>
      <c r="BD186" s="161">
        <f>MIN(PRODUCT($D66:BD66),1)</f>
        <v>0.29695175323690171</v>
      </c>
      <c r="BE186" s="161">
        <f>MIN(PRODUCT($D66:BE66),1)</f>
        <v>0.29000308221115823</v>
      </c>
      <c r="BF186" s="161">
        <f>MIN(PRODUCT($D66:BF66),1)</f>
        <v>0.28321701008741712</v>
      </c>
      <c r="BG186" s="161">
        <f>MIN(PRODUCT($D66:BG66),1)</f>
        <v>0.27658973205137155</v>
      </c>
      <c r="BH186" s="161">
        <f>MIN(PRODUCT($D66:BH66),1)</f>
        <v>0.27011753232136948</v>
      </c>
      <c r="BI186" s="161">
        <f>MIN(PRODUCT($D66:BI66),1)</f>
        <v>0.26379678206504942</v>
      </c>
      <c r="BJ186" s="161">
        <f>MIN(PRODUCT($D66:BJ66),1)</f>
        <v>0.25762393736472727</v>
      </c>
      <c r="BK186" s="161">
        <f>MIN(PRODUCT($D66:BK66),1)</f>
        <v>0.25159553723039269</v>
      </c>
      <c r="BL186" s="161">
        <f>MIN(PRODUCT($D66:BL66),1)</f>
        <v>0.24570820165920151</v>
      </c>
      <c r="BM186" s="161">
        <f>MIN(PRODUCT($D66:BM66),1)</f>
        <v>0.23995862974037621</v>
      </c>
      <c r="BN186" s="161">
        <f>MIN(PRODUCT($D66:BN66),1)</f>
        <v>0.23434359780445141</v>
      </c>
      <c r="BO186" s="161">
        <f>MIN(PRODUCT($D66:BO66),1)</f>
        <v>0.22885995761582725</v>
      </c>
      <c r="BP186" s="161">
        <f>MIN(PRODUCT($D66:BP66),1)</f>
        <v>0.22350463460761691</v>
      </c>
      <c r="BQ186" s="161">
        <f>MIN(PRODUCT($D66:BQ66),1)</f>
        <v>0.21827462615779869</v>
      </c>
      <c r="BR186" s="161">
        <f>MIN(PRODUCT($D66:BR66),1)</f>
        <v>0.2131669999057062</v>
      </c>
      <c r="BS186" s="161">
        <f>MIN(PRODUCT($D66:BS66),1)</f>
        <v>0.20817889210791268</v>
      </c>
      <c r="BT186" s="161">
        <f>MIN(PRODUCT($D66:BT66),1)</f>
        <v>0.20330750603258754</v>
      </c>
      <c r="BU186" s="161">
        <f>MIN(PRODUCT($D66:BU66),1)</f>
        <v>0.19855011039142501</v>
      </c>
      <c r="BV186" s="161">
        <f>MIN(PRODUCT($D66:BV66),1)</f>
        <v>0.19390403780826568</v>
      </c>
      <c r="BW186" s="161">
        <f>MIN(PRODUCT($D66:BW66),1)</f>
        <v>0.18936668332355228</v>
      </c>
      <c r="BX186" s="161">
        <f>MIN(PRODUCT($D66:BX66),1)</f>
        <v>0.18493550293378117</v>
      </c>
      <c r="BY186" s="161">
        <f>MIN(PRODUCT($D66:BY66),1)</f>
        <v>0.1806080121651307</v>
      </c>
      <c r="BZ186" s="161">
        <f>MIN(PRODUCT($D66:BZ66),1)</f>
        <v>0.17638178468046664</v>
      </c>
      <c r="CA186" s="161">
        <f>MIN(PRODUCT($D66:CA66),1)</f>
        <v>0.17225445091894373</v>
      </c>
      <c r="CB186" s="161">
        <f>MIN(PRODUCT($D66:CB66),1)</f>
        <v>0.16822369676744045</v>
      </c>
      <c r="CC186" s="161">
        <f>MIN(PRODUCT($D66:CC66),1)</f>
        <v>0.16428726226308235</v>
      </c>
      <c r="CD186" s="161">
        <f>MIN(PRODUCT($D66:CD66),1)</f>
        <v>0.16044294032612622</v>
      </c>
      <c r="CE186" s="161">
        <f>MIN(PRODUCT($D66:CE66),1)</f>
        <v>0.15668857552249488</v>
      </c>
      <c r="CF186" s="161">
        <f>MIN(PRODUCT($D66:CF66),1)</f>
        <v>0.15302206285526851</v>
      </c>
      <c r="CG186" s="161">
        <f>MIN(PRODUCT($D66:CG66),1)</f>
        <v>0.14944134658445524</v>
      </c>
      <c r="CH186" s="161">
        <f>MIN(PRODUCT($D66:CH66),1)</f>
        <v>0.14594441907437899</v>
      </c>
      <c r="CI186" s="161">
        <f>MIN(PRODUCT($D66:CI66),1)</f>
        <v>0.14252931966803853</v>
      </c>
      <c r="CJ186" s="161">
        <f>MIN(PRODUCT($D66:CJ66),1)</f>
        <v>0.13919413358780644</v>
      </c>
      <c r="CK186" s="161">
        <f>MIN(PRODUCT($D66:CK66),1)</f>
        <v>0.13593699086185176</v>
      </c>
      <c r="CL186" s="161">
        <f>MIN(PRODUCT($D66:CL66),1)</f>
        <v>0.13275606527568443</v>
      </c>
      <c r="CM186" s="161">
        <f>MIN(PRODUCT($D66:CM66),1)</f>
        <v>0.1296495733482334</v>
      </c>
      <c r="CN186" s="161">
        <f>MIN(PRODUCT($D66:CN66),1)</f>
        <v>0.12661577333188476</v>
      </c>
      <c r="CO186" s="161">
        <f>MIN(PRODUCT($D66:CO66),1)</f>
        <v>0.12365296423591865</v>
      </c>
      <c r="CP186" s="161">
        <f>MIN(PRODUCT($D66:CP66),1)</f>
        <v>0.12075948487279815</v>
      </c>
      <c r="CQ186" s="161">
        <f>MIN(PRODUCT($D66:CQ66),1)</f>
        <v>0.11793371292677468</v>
      </c>
      <c r="CR186" s="161">
        <f>MIN(PRODUCT($D66:CR66),1)</f>
        <v>0.11517406404428816</v>
      </c>
      <c r="CS186" s="161">
        <f>MIN(PRODUCT($D66:CS66),1)</f>
        <v>0.11247899094565182</v>
      </c>
      <c r="CT186" s="161">
        <f>MIN(PRODUCT($D66:CT66),1)</f>
        <v>0.10984698255752356</v>
      </c>
      <c r="CU186" s="161">
        <f>MIN(PRODUCT($D66:CU66),1)</f>
        <v>0.10727656316567752</v>
      </c>
      <c r="CV186" s="161">
        <f>MIN(PRODUCT($D66:CV66),1)</f>
        <v>0.10476629158760067</v>
      </c>
      <c r="CW186" s="161">
        <f>MIN(PRODUCT($D66:CW66),1)</f>
        <v>0.10231476036445082</v>
      </c>
      <c r="CX186" s="161">
        <f>MIN(PRODUCT($D66:CX66),1)</f>
        <v>9.9920594971922669E-2</v>
      </c>
      <c r="CY186" s="161">
        <f>MIN(PRODUCT($D66:CY66),1)</f>
        <v>9.7582453049579687E-2</v>
      </c>
      <c r="CZ186" s="161">
        <f>MIN(PRODUCT($D66:CZ66),1)</f>
        <v>9.529902364821953E-2</v>
      </c>
      <c r="DA186" s="161">
        <f>MIN(PRODUCT($D66:DA66),1)</f>
        <v>9.3069026494851201E-2</v>
      </c>
      <c r="DB186" s="161">
        <f>MIN(PRODUCT($D66:DB66),1)</f>
        <v>9.0891211274871681E-2</v>
      </c>
      <c r="DC186" s="161">
        <f>MIN(PRODUCT($D66:DC66),1)</f>
        <v>8.8764356931039678E-2</v>
      </c>
      <c r="DD186" s="161">
        <f>MIN(PRODUCT($D66:DD66),1)</f>
        <v>0</v>
      </c>
      <c r="DE186" s="161">
        <f>MIN(PRODUCT($D66:DE66),1)</f>
        <v>0</v>
      </c>
      <c r="DF186" s="161">
        <f>MIN(PRODUCT($D66:DF66),1)</f>
        <v>0</v>
      </c>
    </row>
    <row r="187" spans="2:110" ht="14.5" x14ac:dyDescent="0.35">
      <c r="B187" s="149">
        <v>62</v>
      </c>
      <c r="C187" s="161">
        <v>1</v>
      </c>
      <c r="D187" s="161">
        <f>MIN(PRODUCT($D67:D67),1)</f>
        <v>0.97640000000000005</v>
      </c>
      <c r="E187" s="161">
        <f>MIN(PRODUCT($D67:E67),1)</f>
        <v>0.95511447999999999</v>
      </c>
      <c r="F187" s="161">
        <f>MIN(PRODUCT($D67:F67),1)</f>
        <v>0.93582116750400002</v>
      </c>
      <c r="G187" s="161">
        <f>MIN(PRODUCT($D67:G67),1)</f>
        <v>0.91813414743817434</v>
      </c>
      <c r="H187" s="161">
        <f>MIN(PRODUCT($D67:H67),1)</f>
        <v>0.9014241059547996</v>
      </c>
      <c r="I187" s="161">
        <f>MIN(PRODUCT($D67:I67),1)</f>
        <v>0.88528861445820861</v>
      </c>
      <c r="J187" s="161">
        <f>MIN(PRODUCT($D67:J67),1)</f>
        <v>0.86935341939796085</v>
      </c>
      <c r="K187" s="161">
        <f>MIN(PRODUCT($D67:K67),1)</f>
        <v>0.85327038113909859</v>
      </c>
      <c r="L187" s="161">
        <f>MIN(PRODUCT($D67:L67),1)</f>
        <v>0.83671693574500006</v>
      </c>
      <c r="M187" s="161">
        <f>MIN(PRODUCT($D67:M67),1)</f>
        <v>0.81973158194937656</v>
      </c>
      <c r="N187" s="161">
        <f>MIN(PRODUCT($D67:N67),1)</f>
        <v>0.80218932609565996</v>
      </c>
      <c r="O187" s="161">
        <f>MIN(PRODUCT($D67:O67),1)</f>
        <v>0.78414006625850763</v>
      </c>
      <c r="P187" s="161">
        <f>MIN(PRODUCT($D67:P67),1)</f>
        <v>0.76579118870805862</v>
      </c>
      <c r="Q187" s="161">
        <f>MIN(PRODUCT($D67:Q67),1)</f>
        <v>0.74733562106019436</v>
      </c>
      <c r="R187" s="161">
        <f>MIN(PRODUCT($D67:R67),1)</f>
        <v>0.73037110246212789</v>
      </c>
      <c r="S187" s="161">
        <f>MIN(PRODUCT($D67:S67),1)</f>
        <v>0.71379167843623759</v>
      </c>
      <c r="T187" s="161">
        <f>MIN(PRODUCT($D67:T67),1)</f>
        <v>0.69758860733573491</v>
      </c>
      <c r="U187" s="161">
        <f>MIN(PRODUCT($D67:U67),1)</f>
        <v>0.68175334594921366</v>
      </c>
      <c r="V187" s="161">
        <f>MIN(PRODUCT($D67:V67),1)</f>
        <v>0.66627754499616643</v>
      </c>
      <c r="W187" s="161">
        <f>MIN(PRODUCT($D67:W67),1)</f>
        <v>0.65115304472475344</v>
      </c>
      <c r="X187" s="161">
        <f>MIN(PRODUCT($D67:X67),1)</f>
        <v>0.63637187060950151</v>
      </c>
      <c r="Y187" s="161">
        <f>MIN(PRODUCT($D67:Y67),1)</f>
        <v>0.62192622914666584</v>
      </c>
      <c r="Z187" s="161">
        <f>MIN(PRODUCT($D67:Z67),1)</f>
        <v>0.60780850374503648</v>
      </c>
      <c r="AA187" s="161">
        <f>MIN(PRODUCT($D67:AA67),1)</f>
        <v>0.59401125071002414</v>
      </c>
      <c r="AB187" s="161">
        <f>MIN(PRODUCT($D67:AB67),1)</f>
        <v>0.58052719531890651</v>
      </c>
      <c r="AC187" s="161">
        <f>MIN(PRODUCT($D67:AC67),1)</f>
        <v>0.56734922798516729</v>
      </c>
      <c r="AD187" s="161">
        <f>MIN(PRODUCT($D67:AD67),1)</f>
        <v>0.55447040050990393</v>
      </c>
      <c r="AE187" s="161">
        <f>MIN(PRODUCT($D67:AE67),1)</f>
        <v>0.54188392241832906</v>
      </c>
      <c r="AF187" s="161">
        <f>MIN(PRODUCT($D67:AF67),1)</f>
        <v>0.52958315737943296</v>
      </c>
      <c r="AG187" s="161">
        <f>MIN(PRODUCT($D67:AG67),1)</f>
        <v>0.51756161970691983</v>
      </c>
      <c r="AH187" s="161">
        <f>MIN(PRODUCT($D67:AH67),1)</f>
        <v>0.50581297093957267</v>
      </c>
      <c r="AI187" s="161">
        <f>MIN(PRODUCT($D67:AI67),1)</f>
        <v>0.49433101649924432</v>
      </c>
      <c r="AJ187" s="161">
        <f>MIN(PRODUCT($D67:AJ67),1)</f>
        <v>0.48310970242471146</v>
      </c>
      <c r="AK187" s="161">
        <f>MIN(PRODUCT($D67:AK67),1)</f>
        <v>0.47214311217967048</v>
      </c>
      <c r="AL187" s="161">
        <f>MIN(PRODUCT($D67:AL67),1)</f>
        <v>0.46142546353319192</v>
      </c>
      <c r="AM187" s="161">
        <f>MIN(PRODUCT($D67:AM67),1)</f>
        <v>0.45095110551098844</v>
      </c>
      <c r="AN187" s="161">
        <f>MIN(PRODUCT($D67:AN67),1)</f>
        <v>0.44071451541588896</v>
      </c>
      <c r="AO187" s="161">
        <f>MIN(PRODUCT($D67:AO67),1)</f>
        <v>0.43071029591594828</v>
      </c>
      <c r="AP187" s="161">
        <f>MIN(PRODUCT($D67:AP67),1)</f>
        <v>0.42093317219865622</v>
      </c>
      <c r="AQ187" s="161">
        <f>MIN(PRODUCT($D67:AQ67),1)</f>
        <v>0.41137798918974672</v>
      </c>
      <c r="AR187" s="161">
        <f>MIN(PRODUCT($D67:AR67),1)</f>
        <v>0.40203970883513945</v>
      </c>
      <c r="AS187" s="161">
        <f>MIN(PRODUCT($D67:AS67),1)</f>
        <v>0.39291340744458175</v>
      </c>
      <c r="AT187" s="161">
        <f>MIN(PRODUCT($D67:AT67),1)</f>
        <v>0.3839942730955897</v>
      </c>
      <c r="AU187" s="161">
        <f>MIN(PRODUCT($D67:AU67),1)</f>
        <v>0.3752776030963198</v>
      </c>
      <c r="AV187" s="161">
        <f>MIN(PRODUCT($D67:AV67),1)</f>
        <v>0.36675880150603329</v>
      </c>
      <c r="AW187" s="161">
        <f>MIN(PRODUCT($D67:AW67),1)</f>
        <v>0.35843337671184633</v>
      </c>
      <c r="AX187" s="161">
        <f>MIN(PRODUCT($D67:AX67),1)</f>
        <v>0.35029693906048742</v>
      </c>
      <c r="AY187" s="161">
        <f>MIN(PRODUCT($D67:AY67),1)</f>
        <v>0.34234519854381434</v>
      </c>
      <c r="AZ187" s="161">
        <f>MIN(PRODUCT($D67:AZ67),1)</f>
        <v>0.33457396253686972</v>
      </c>
      <c r="BA187" s="161">
        <f>MIN(PRODUCT($D67:BA67),1)</f>
        <v>0.32697913358728276</v>
      </c>
      <c r="BB187" s="161">
        <f>MIN(PRODUCT($D67:BB67),1)</f>
        <v>0.31955670725485141</v>
      </c>
      <c r="BC187" s="161">
        <f>MIN(PRODUCT($D67:BC67),1)</f>
        <v>0.31230277000016626</v>
      </c>
      <c r="BD187" s="161">
        <f>MIN(PRODUCT($D67:BD67),1)</f>
        <v>0.30521349712116247</v>
      </c>
      <c r="BE187" s="161">
        <f>MIN(PRODUCT($D67:BE67),1)</f>
        <v>0.29828515073651207</v>
      </c>
      <c r="BF187" s="161">
        <f>MIN(PRODUCT($D67:BF67),1)</f>
        <v>0.29151407781479322</v>
      </c>
      <c r="BG187" s="161">
        <f>MIN(PRODUCT($D67:BG67),1)</f>
        <v>0.28489670824839741</v>
      </c>
      <c r="BH187" s="161">
        <f>MIN(PRODUCT($D67:BH67),1)</f>
        <v>0.27842955297115879</v>
      </c>
      <c r="BI187" s="161">
        <f>MIN(PRODUCT($D67:BI67),1)</f>
        <v>0.27210920211871348</v>
      </c>
      <c r="BJ187" s="161">
        <f>MIN(PRODUCT($D67:BJ67),1)</f>
        <v>0.26593232323061866</v>
      </c>
      <c r="BK187" s="161">
        <f>MIN(PRODUCT($D67:BK67),1)</f>
        <v>0.25989565949328358</v>
      </c>
      <c r="BL187" s="161">
        <f>MIN(PRODUCT($D67:BL67),1)</f>
        <v>0.25399602802278604</v>
      </c>
      <c r="BM187" s="161">
        <f>MIN(PRODUCT($D67:BM67),1)</f>
        <v>0.24823031818666877</v>
      </c>
      <c r="BN187" s="161">
        <f>MIN(PRODUCT($D67:BN67),1)</f>
        <v>0.24259548996383137</v>
      </c>
      <c r="BO187" s="161">
        <f>MIN(PRODUCT($D67:BO67),1)</f>
        <v>0.2370885723416524</v>
      </c>
      <c r="BP187" s="161">
        <f>MIN(PRODUCT($D67:BP67),1)</f>
        <v>0.23170666174949689</v>
      </c>
      <c r="BQ187" s="161">
        <f>MIN(PRODUCT($D67:BQ67),1)</f>
        <v>0.22644692052778329</v>
      </c>
      <c r="BR187" s="161">
        <f>MIN(PRODUCT($D67:BR67),1)</f>
        <v>0.2213065754318026</v>
      </c>
      <c r="BS187" s="161">
        <f>MIN(PRODUCT($D67:BS67),1)</f>
        <v>0.21628291616950066</v>
      </c>
      <c r="BT187" s="161">
        <f>MIN(PRODUCT($D67:BT67),1)</f>
        <v>0.21137329397245297</v>
      </c>
      <c r="BU187" s="161">
        <f>MIN(PRODUCT($D67:BU67),1)</f>
        <v>0.20657512019927829</v>
      </c>
      <c r="BV187" s="161">
        <f>MIN(PRODUCT($D67:BV67),1)</f>
        <v>0.20188586497075467</v>
      </c>
      <c r="BW187" s="161">
        <f>MIN(PRODUCT($D67:BW67),1)</f>
        <v>0.19730305583591853</v>
      </c>
      <c r="BX187" s="161">
        <f>MIN(PRODUCT($D67:BX67),1)</f>
        <v>0.19282427646844316</v>
      </c>
      <c r="BY187" s="161">
        <f>MIN(PRODUCT($D67:BY67),1)</f>
        <v>0.1884471653926095</v>
      </c>
      <c r="BZ187" s="161">
        <f>MIN(PRODUCT($D67:BZ67),1)</f>
        <v>0.18416941473819726</v>
      </c>
      <c r="CA187" s="161">
        <f>MIN(PRODUCT($D67:CA67),1)</f>
        <v>0.17998876902364017</v>
      </c>
      <c r="CB187" s="161">
        <f>MIN(PRODUCT($D67:CB67),1)</f>
        <v>0.17590302396680352</v>
      </c>
      <c r="CC187" s="161">
        <f>MIN(PRODUCT($D67:CC67),1)</f>
        <v>0.17191002532275707</v>
      </c>
      <c r="CD187" s="161">
        <f>MIN(PRODUCT($D67:CD67),1)</f>
        <v>0.16800766774793047</v>
      </c>
      <c r="CE187" s="161">
        <f>MIN(PRODUCT($D67:CE67),1)</f>
        <v>0.16419389369005244</v>
      </c>
      <c r="CF187" s="161">
        <f>MIN(PRODUCT($D67:CF67),1)</f>
        <v>0.16046669230328825</v>
      </c>
      <c r="CG187" s="161">
        <f>MIN(PRODUCT($D67:CG67),1)</f>
        <v>0.1568240983880036</v>
      </c>
      <c r="CH187" s="161">
        <f>MIN(PRODUCT($D67:CH67),1)</f>
        <v>0.1532641913545959</v>
      </c>
      <c r="CI187" s="161">
        <f>MIN(PRODUCT($D67:CI67),1)</f>
        <v>0.14978509421084657</v>
      </c>
      <c r="CJ187" s="161">
        <f>MIN(PRODUCT($D67:CJ67),1)</f>
        <v>0.14638497257226035</v>
      </c>
      <c r="CK187" s="161">
        <f>MIN(PRODUCT($D67:CK67),1)</f>
        <v>0.14306203369487003</v>
      </c>
      <c r="CL187" s="161">
        <f>MIN(PRODUCT($D67:CL67),1)</f>
        <v>0.13981452552999646</v>
      </c>
      <c r="CM187" s="161">
        <f>MIN(PRODUCT($D67:CM67),1)</f>
        <v>0.13664073580046554</v>
      </c>
      <c r="CN187" s="161">
        <f>MIN(PRODUCT($D67:CN67),1)</f>
        <v>0.13353899109779496</v>
      </c>
      <c r="CO187" s="161">
        <f>MIN(PRODUCT($D67:CO67),1)</f>
        <v>0.13050765599987502</v>
      </c>
      <c r="CP187" s="161">
        <f>MIN(PRODUCT($D67:CP67),1)</f>
        <v>0.12754513220867786</v>
      </c>
      <c r="CQ187" s="161">
        <f>MIN(PRODUCT($D67:CQ67),1)</f>
        <v>0.12464985770754086</v>
      </c>
      <c r="CR187" s="161">
        <f>MIN(PRODUCT($D67:CR67),1)</f>
        <v>0.12182030593757968</v>
      </c>
      <c r="CS187" s="161">
        <f>MIN(PRODUCT($D67:CS67),1)</f>
        <v>0.11905498499279663</v>
      </c>
      <c r="CT187" s="161">
        <f>MIN(PRODUCT($D67:CT67),1)</f>
        <v>0.11635243683346014</v>
      </c>
      <c r="CU187" s="161">
        <f>MIN(PRODUCT($D67:CU67),1)</f>
        <v>0.11371123651734058</v>
      </c>
      <c r="CV187" s="161">
        <f>MIN(PRODUCT($D67:CV67),1)</f>
        <v>0.11112999144839694</v>
      </c>
      <c r="CW187" s="161">
        <f>MIN(PRODUCT($D67:CW67),1)</f>
        <v>0.10860734064251833</v>
      </c>
      <c r="CX187" s="161">
        <f>MIN(PRODUCT($D67:CX67),1)</f>
        <v>0.10614195400993315</v>
      </c>
      <c r="CY187" s="161">
        <f>MIN(PRODUCT($D67:CY67),1)</f>
        <v>0.10373253165390767</v>
      </c>
      <c r="CZ187" s="161">
        <f>MIN(PRODUCT($D67:CZ67),1)</f>
        <v>0.10137780318536396</v>
      </c>
      <c r="DA187" s="161">
        <f>MIN(PRODUCT($D67:DA67),1)</f>
        <v>9.9076527053056196E-2</v>
      </c>
      <c r="DB187" s="161">
        <f>MIN(PRODUCT($D67:DB67),1)</f>
        <v>9.6827489888951818E-2</v>
      </c>
      <c r="DC187" s="161">
        <f>MIN(PRODUCT($D67:DC67),1)</f>
        <v>9.4629505868472602E-2</v>
      </c>
      <c r="DD187" s="161">
        <f>MIN(PRODUCT($D67:DD67),1)</f>
        <v>0</v>
      </c>
      <c r="DE187" s="161">
        <f>MIN(PRODUCT($D67:DE67),1)</f>
        <v>0</v>
      </c>
      <c r="DF187" s="161">
        <f>MIN(PRODUCT($D67:DF67),1)</f>
        <v>0</v>
      </c>
    </row>
    <row r="188" spans="2:110" ht="14.5" x14ac:dyDescent="0.35">
      <c r="B188" s="149">
        <v>63</v>
      </c>
      <c r="C188" s="161">
        <v>1</v>
      </c>
      <c r="D188" s="161">
        <f>MIN(PRODUCT($D68:D68),1)</f>
        <v>0.97570000000000001</v>
      </c>
      <c r="E188" s="161">
        <f>MIN(PRODUCT($D68:E68),1)</f>
        <v>0.9536491800000001</v>
      </c>
      <c r="F188" s="161">
        <f>MIN(PRODUCT($D68:F68),1)</f>
        <v>0.93362254722000004</v>
      </c>
      <c r="G188" s="161">
        <f>MIN(PRODUCT($D68:G68),1)</f>
        <v>0.91532354529448812</v>
      </c>
      <c r="H188" s="161">
        <f>MIN(PRODUCT($D68:H68),1)</f>
        <v>0.89820699499748113</v>
      </c>
      <c r="I188" s="161">
        <f>MIN(PRODUCT($D68:I68),1)</f>
        <v>0.88185962768852699</v>
      </c>
      <c r="J188" s="161">
        <f>MIN(PRODUCT($D68:J68),1)</f>
        <v>0.86589796842736466</v>
      </c>
      <c r="K188" s="161">
        <f>MIN(PRODUCT($D68:K68),1)</f>
        <v>0.84996544580830113</v>
      </c>
      <c r="L188" s="161">
        <f>MIN(PRODUCT($D68:L68),1)</f>
        <v>0.83381610233794334</v>
      </c>
      <c r="M188" s="161">
        <f>MIN(PRODUCT($D68:M68),1)</f>
        <v>0.817306543511652</v>
      </c>
      <c r="N188" s="161">
        <f>MIN(PRODUCT($D68:N68),1)</f>
        <v>0.80030656740660955</v>
      </c>
      <c r="O188" s="161">
        <f>MIN(PRODUCT($D68:O68),1)</f>
        <v>0.78285988423714548</v>
      </c>
      <c r="P188" s="161">
        <f>MIN(PRODUCT($D68:P68),1)</f>
        <v>0.76508896486496225</v>
      </c>
      <c r="Q188" s="161">
        <f>MIN(PRODUCT($D68:Q68),1)</f>
        <v>0.74718588308712219</v>
      </c>
      <c r="R188" s="161">
        <f>MIN(PRODUCT($D68:R68),1)</f>
        <v>0.7307477936592055</v>
      </c>
      <c r="S188" s="161">
        <f>MIN(PRODUCT($D68:S68),1)</f>
        <v>0.71467134219870299</v>
      </c>
      <c r="T188" s="161">
        <f>MIN(PRODUCT($D68:T68),1)</f>
        <v>0.6989485726703315</v>
      </c>
      <c r="U188" s="161">
        <f>MIN(PRODUCT($D68:U68),1)</f>
        <v>0.68357170407158419</v>
      </c>
      <c r="V188" s="161">
        <f>MIN(PRODUCT($D68:V68),1)</f>
        <v>0.66853312658200936</v>
      </c>
      <c r="W188" s="161">
        <f>MIN(PRODUCT($D68:W68),1)</f>
        <v>0.65382539779720517</v>
      </c>
      <c r="X188" s="161">
        <f>MIN(PRODUCT($D68:X68),1)</f>
        <v>0.63944123904566663</v>
      </c>
      <c r="Y188" s="161">
        <f>MIN(PRODUCT($D68:Y68),1)</f>
        <v>0.625373531786662</v>
      </c>
      <c r="Z188" s="161">
        <f>MIN(PRODUCT($D68:Z68),1)</f>
        <v>0.61161531408735537</v>
      </c>
      <c r="AA188" s="161">
        <f>MIN(PRODUCT($D68:AA68),1)</f>
        <v>0.59815977717743352</v>
      </c>
      <c r="AB188" s="161">
        <f>MIN(PRODUCT($D68:AB68),1)</f>
        <v>0.58500026207952993</v>
      </c>
      <c r="AC188" s="161">
        <f>MIN(PRODUCT($D68:AC68),1)</f>
        <v>0.57213025631378023</v>
      </c>
      <c r="AD188" s="161">
        <f>MIN(PRODUCT($D68:AD68),1)</f>
        <v>0.55954339067487702</v>
      </c>
      <c r="AE188" s="161">
        <f>MIN(PRODUCT($D68:AE68),1)</f>
        <v>0.54723343608002972</v>
      </c>
      <c r="AF188" s="161">
        <f>MIN(PRODUCT($D68:AF68),1)</f>
        <v>0.53519430048626904</v>
      </c>
      <c r="AG188" s="161">
        <f>MIN(PRODUCT($D68:AG68),1)</f>
        <v>0.52342002587557113</v>
      </c>
      <c r="AH188" s="161">
        <f>MIN(PRODUCT($D68:AH68),1)</f>
        <v>0.51190478530630856</v>
      </c>
      <c r="AI188" s="161">
        <f>MIN(PRODUCT($D68:AI68),1)</f>
        <v>0.5006428800295698</v>
      </c>
      <c r="AJ188" s="161">
        <f>MIN(PRODUCT($D68:AJ68),1)</f>
        <v>0.48962873666891926</v>
      </c>
      <c r="AK188" s="161">
        <f>MIN(PRODUCT($D68:AK68),1)</f>
        <v>0.47885690446220303</v>
      </c>
      <c r="AL188" s="161">
        <f>MIN(PRODUCT($D68:AL68),1)</f>
        <v>0.46832205256403453</v>
      </c>
      <c r="AM188" s="161">
        <f>MIN(PRODUCT($D68:AM68),1)</f>
        <v>0.45801896740762577</v>
      </c>
      <c r="AN188" s="161">
        <f>MIN(PRODUCT($D68:AN68),1)</f>
        <v>0.447942550124658</v>
      </c>
      <c r="AO188" s="161">
        <f>MIN(PRODUCT($D68:AO68),1)</f>
        <v>0.43808781402191549</v>
      </c>
      <c r="AP188" s="161">
        <f>MIN(PRODUCT($D68:AP68),1)</f>
        <v>0.42844988211343332</v>
      </c>
      <c r="AQ188" s="161">
        <f>MIN(PRODUCT($D68:AQ68),1)</f>
        <v>0.4190239847069378</v>
      </c>
      <c r="AR188" s="161">
        <f>MIN(PRODUCT($D68:AR68),1)</f>
        <v>0.40980545704338517</v>
      </c>
      <c r="AS188" s="161">
        <f>MIN(PRODUCT($D68:AS68),1)</f>
        <v>0.40078973698843068</v>
      </c>
      <c r="AT188" s="161">
        <f>MIN(PRODUCT($D68:AT68),1)</f>
        <v>0.39197236277468517</v>
      </c>
      <c r="AU188" s="161">
        <f>MIN(PRODUCT($D68:AU68),1)</f>
        <v>0.38334897079364211</v>
      </c>
      <c r="AV188" s="161">
        <f>MIN(PRODUCT($D68:AV68),1)</f>
        <v>0.37491529343618196</v>
      </c>
      <c r="AW188" s="161">
        <f>MIN(PRODUCT($D68:AW68),1)</f>
        <v>0.36666715698058594</v>
      </c>
      <c r="AX188" s="161">
        <f>MIN(PRODUCT($D68:AX68),1)</f>
        <v>0.35860047952701302</v>
      </c>
      <c r="AY188" s="161">
        <f>MIN(PRODUCT($D68:AY68),1)</f>
        <v>0.35071126897741872</v>
      </c>
      <c r="AZ188" s="161">
        <f>MIN(PRODUCT($D68:AZ68),1)</f>
        <v>0.34299562105991549</v>
      </c>
      <c r="BA188" s="161">
        <f>MIN(PRODUCT($D68:BA68),1)</f>
        <v>0.33544971739659735</v>
      </c>
      <c r="BB188" s="161">
        <f>MIN(PRODUCT($D68:BB68),1)</f>
        <v>0.32806982361387221</v>
      </c>
      <c r="BC188" s="161">
        <f>MIN(PRODUCT($D68:BC68),1)</f>
        <v>0.32085228749436701</v>
      </c>
      <c r="BD188" s="161">
        <f>MIN(PRODUCT($D68:BD68),1)</f>
        <v>0.31379353716949093</v>
      </c>
      <c r="BE188" s="161">
        <f>MIN(PRODUCT($D68:BE68),1)</f>
        <v>0.3068900793517621</v>
      </c>
      <c r="BF188" s="161">
        <f>MIN(PRODUCT($D68:BF68),1)</f>
        <v>0.30013849760602335</v>
      </c>
      <c r="BG188" s="161">
        <f>MIN(PRODUCT($D68:BG68),1)</f>
        <v>0.2935354506586908</v>
      </c>
      <c r="BH188" s="161">
        <f>MIN(PRODUCT($D68:BH68),1)</f>
        <v>0.2870776707441996</v>
      </c>
      <c r="BI188" s="161">
        <f>MIN(PRODUCT($D68:BI68),1)</f>
        <v>0.28076196198782721</v>
      </c>
      <c r="BJ188" s="161">
        <f>MIN(PRODUCT($D68:BJ68),1)</f>
        <v>0.27458519882409499</v>
      </c>
      <c r="BK188" s="161">
        <f>MIN(PRODUCT($D68:BK68),1)</f>
        <v>0.2685443244499649</v>
      </c>
      <c r="BL188" s="161">
        <f>MIN(PRODUCT($D68:BL68),1)</f>
        <v>0.26263634931206564</v>
      </c>
      <c r="BM188" s="161">
        <f>MIN(PRODUCT($D68:BM68),1)</f>
        <v>0.25685834962720017</v>
      </c>
      <c r="BN188" s="161">
        <f>MIN(PRODUCT($D68:BN68),1)</f>
        <v>0.25120746593540177</v>
      </c>
      <c r="BO188" s="161">
        <f>MIN(PRODUCT($D68:BO68),1)</f>
        <v>0.24568090168482293</v>
      </c>
      <c r="BP188" s="161">
        <f>MIN(PRODUCT($D68:BP68),1)</f>
        <v>0.24027592184775681</v>
      </c>
      <c r="BQ188" s="161">
        <f>MIN(PRODUCT($D68:BQ68),1)</f>
        <v>0.23498985156710617</v>
      </c>
      <c r="BR188" s="161">
        <f>MIN(PRODUCT($D68:BR68),1)</f>
        <v>0.22982007483262984</v>
      </c>
      <c r="BS188" s="161">
        <f>MIN(PRODUCT($D68:BS68),1)</f>
        <v>0.22476403318631197</v>
      </c>
      <c r="BT188" s="161">
        <f>MIN(PRODUCT($D68:BT68),1)</f>
        <v>0.2198192244562131</v>
      </c>
      <c r="BU188" s="161">
        <f>MIN(PRODUCT($D68:BU68),1)</f>
        <v>0.2149832015181764</v>
      </c>
      <c r="BV188" s="161">
        <f>MIN(PRODUCT($D68:BV68),1)</f>
        <v>0.21025357108477652</v>
      </c>
      <c r="BW188" s="161">
        <f>MIN(PRODUCT($D68:BW68),1)</f>
        <v>0.20562799252091143</v>
      </c>
      <c r="BX188" s="161">
        <f>MIN(PRODUCT($D68:BX68),1)</f>
        <v>0.20110417668545139</v>
      </c>
      <c r="BY188" s="161">
        <f>MIN(PRODUCT($D68:BY68),1)</f>
        <v>0.19667988479837145</v>
      </c>
      <c r="BZ188" s="161">
        <f>MIN(PRODUCT($D68:BZ68),1)</f>
        <v>0.19235292733280729</v>
      </c>
      <c r="CA188" s="161">
        <f>MIN(PRODUCT($D68:CA68),1)</f>
        <v>0.18812116293148554</v>
      </c>
      <c r="CB188" s="161">
        <f>MIN(PRODUCT($D68:CB68),1)</f>
        <v>0.18398249734699285</v>
      </c>
      <c r="CC188" s="161">
        <f>MIN(PRODUCT($D68:CC68),1)</f>
        <v>0.17993488240535899</v>
      </c>
      <c r="CD188" s="161">
        <f>MIN(PRODUCT($D68:CD68),1)</f>
        <v>0.1759763149924411</v>
      </c>
      <c r="CE188" s="161">
        <f>MIN(PRODUCT($D68:CE68),1)</f>
        <v>0.1721048360626074</v>
      </c>
      <c r="CF188" s="161">
        <f>MIN(PRODUCT($D68:CF68),1)</f>
        <v>0.16831852966923003</v>
      </c>
      <c r="CG188" s="161">
        <f>MIN(PRODUCT($D68:CG68),1)</f>
        <v>0.16461552201650698</v>
      </c>
      <c r="CH188" s="161">
        <f>MIN(PRODUCT($D68:CH68),1)</f>
        <v>0.16099398053214381</v>
      </c>
      <c r="CI188" s="161">
        <f>MIN(PRODUCT($D68:CI68),1)</f>
        <v>0.15745211296043665</v>
      </c>
      <c r="CJ188" s="161">
        <f>MIN(PRODUCT($D68:CJ68),1)</f>
        <v>0.15398816647530705</v>
      </c>
      <c r="CK188" s="161">
        <f>MIN(PRODUCT($D68:CK68),1)</f>
        <v>0.1506004268128503</v>
      </c>
      <c r="CL188" s="161">
        <f>MIN(PRODUCT($D68:CL68),1)</f>
        <v>0.14728721742296758</v>
      </c>
      <c r="CM188" s="161">
        <f>MIN(PRODUCT($D68:CM68),1)</f>
        <v>0.14404689863966227</v>
      </c>
      <c r="CN188" s="161">
        <f>MIN(PRODUCT($D68:CN68),1)</f>
        <v>0.1408778668695897</v>
      </c>
      <c r="CO188" s="161">
        <f>MIN(PRODUCT($D68:CO68),1)</f>
        <v>0.13777855379845871</v>
      </c>
      <c r="CP188" s="161">
        <f>MIN(PRODUCT($D68:CP68),1)</f>
        <v>0.13474742561489261</v>
      </c>
      <c r="CQ188" s="161">
        <f>MIN(PRODUCT($D68:CQ68),1)</f>
        <v>0.13178298225136498</v>
      </c>
      <c r="CR188" s="161">
        <f>MIN(PRODUCT($D68:CR68),1)</f>
        <v>0.12888375664183493</v>
      </c>
      <c r="CS188" s="161">
        <f>MIN(PRODUCT($D68:CS68),1)</f>
        <v>0.12604831399571456</v>
      </c>
      <c r="CT188" s="161">
        <f>MIN(PRODUCT($D68:CT68),1)</f>
        <v>0.12327525108780883</v>
      </c>
      <c r="CU188" s="161">
        <f>MIN(PRODUCT($D68:CU68),1)</f>
        <v>0.12056319556387704</v>
      </c>
      <c r="CV188" s="161">
        <f>MIN(PRODUCT($D68:CV68),1)</f>
        <v>0.11791080526147174</v>
      </c>
      <c r="CW188" s="161">
        <f>MIN(PRODUCT($D68:CW68),1)</f>
        <v>0.11531676754571936</v>
      </c>
      <c r="CX188" s="161">
        <f>MIN(PRODUCT($D68:CX68),1)</f>
        <v>0.11277979865971353</v>
      </c>
      <c r="CY188" s="161">
        <f>MIN(PRODUCT($D68:CY68),1)</f>
        <v>0.11029864308919983</v>
      </c>
      <c r="CZ188" s="161">
        <f>MIN(PRODUCT($D68:CZ68),1)</f>
        <v>0.10787207294123743</v>
      </c>
      <c r="DA188" s="161">
        <f>MIN(PRODUCT($D68:DA68),1)</f>
        <v>0.10549888733653021</v>
      </c>
      <c r="DB188" s="161">
        <f>MIN(PRODUCT($D68:DB68),1)</f>
        <v>0.10317791181512653</v>
      </c>
      <c r="DC188" s="161">
        <f>MIN(PRODUCT($D68:DC68),1)</f>
        <v>0.10090799775519375</v>
      </c>
      <c r="DD188" s="161">
        <f>MIN(PRODUCT($D68:DD68),1)</f>
        <v>0</v>
      </c>
      <c r="DE188" s="161">
        <f>MIN(PRODUCT($D68:DE68),1)</f>
        <v>0</v>
      </c>
      <c r="DF188" s="161">
        <f>MIN(PRODUCT($D68:DF68),1)</f>
        <v>0</v>
      </c>
    </row>
    <row r="189" spans="2:110" ht="14.5" x14ac:dyDescent="0.35">
      <c r="B189" s="149">
        <v>64</v>
      </c>
      <c r="C189" s="161">
        <v>1</v>
      </c>
      <c r="D189" s="161">
        <f>MIN(PRODUCT($D69:D69),1)</f>
        <v>0.97519999999999996</v>
      </c>
      <c r="E189" s="161">
        <f>MIN(PRODUCT($D69:E69),1)</f>
        <v>0.95257535999999998</v>
      </c>
      <c r="F189" s="161">
        <f>MIN(PRODUCT($D69:F69),1)</f>
        <v>0.93199973222400001</v>
      </c>
      <c r="G189" s="161">
        <f>MIN(PRODUCT($D69:G69),1)</f>
        <v>0.91317333763307518</v>
      </c>
      <c r="H189" s="161">
        <f>MIN(PRODUCT($D69:H69),1)</f>
        <v>0.89564040955052016</v>
      </c>
      <c r="I189" s="161">
        <f>MIN(PRODUCT($D69:I69),1)</f>
        <v>0.8789814979328805</v>
      </c>
      <c r="J189" s="161">
        <f>MIN(PRODUCT($D69:J69),1)</f>
        <v>0.86289613652070885</v>
      </c>
      <c r="K189" s="161">
        <f>MIN(PRODUCT($D69:K69),1)</f>
        <v>0.8471051372223799</v>
      </c>
      <c r="L189" s="161">
        <f>MIN(PRODUCT($D69:L69),1)</f>
        <v>0.8312642711563214</v>
      </c>
      <c r="M189" s="161">
        <f>MIN(PRODUCT($D69:M69),1)</f>
        <v>0.81513774429588881</v>
      </c>
      <c r="N189" s="161">
        <f>MIN(PRODUCT($D69:N69),1)</f>
        <v>0.79867196186111189</v>
      </c>
      <c r="O189" s="161">
        <f>MIN(PRODUCT($D69:O69),1)</f>
        <v>0.78181998346584247</v>
      </c>
      <c r="P189" s="161">
        <f>MIN(PRODUCT($D69:P69),1)</f>
        <v>0.76461994382959397</v>
      </c>
      <c r="Q189" s="161">
        <f>MIN(PRODUCT($D69:Q69),1)</f>
        <v>0.74726307110466217</v>
      </c>
      <c r="R189" s="161">
        <f>MIN(PRODUCT($D69:R69),1)</f>
        <v>0.73134636769013284</v>
      </c>
      <c r="S189" s="161">
        <f>MIN(PRODUCT($D69:S69),1)</f>
        <v>0.71576869005833299</v>
      </c>
      <c r="T189" s="161">
        <f>MIN(PRODUCT($D69:T69),1)</f>
        <v>0.70052281696009056</v>
      </c>
      <c r="U189" s="161">
        <f>MIN(PRODUCT($D69:U69),1)</f>
        <v>0.68560168095884066</v>
      </c>
      <c r="V189" s="161">
        <f>MIN(PRODUCT($D69:V69),1)</f>
        <v>0.67099836515441735</v>
      </c>
      <c r="W189" s="161">
        <f>MIN(PRODUCT($D69:W69),1)</f>
        <v>0.65670609997662832</v>
      </c>
      <c r="X189" s="161">
        <f>MIN(PRODUCT($D69:X69),1)</f>
        <v>0.64271826004712618</v>
      </c>
      <c r="Y189" s="161">
        <f>MIN(PRODUCT($D69:Y69),1)</f>
        <v>0.62902836110812244</v>
      </c>
      <c r="Z189" s="161">
        <f>MIN(PRODUCT($D69:Z69),1)</f>
        <v>0.61563005701651941</v>
      </c>
      <c r="AA189" s="161">
        <f>MIN(PRODUCT($D69:AA69),1)</f>
        <v>0.60251713680206753</v>
      </c>
      <c r="AB189" s="161">
        <f>MIN(PRODUCT($D69:AB69),1)</f>
        <v>0.58968352178818351</v>
      </c>
      <c r="AC189" s="161">
        <f>MIN(PRODUCT($D69:AC69),1)</f>
        <v>0.5771232627740952</v>
      </c>
      <c r="AD189" s="161">
        <f>MIN(PRODUCT($D69:AD69),1)</f>
        <v>0.56483053727700694</v>
      </c>
      <c r="AE189" s="161">
        <f>MIN(PRODUCT($D69:AE69),1)</f>
        <v>0.55279964683300675</v>
      </c>
      <c r="AF189" s="161">
        <f>MIN(PRODUCT($D69:AF69),1)</f>
        <v>0.54102501435546368</v>
      </c>
      <c r="AG189" s="161">
        <f>MIN(PRODUCT($D69:AG69),1)</f>
        <v>0.52950118154969228</v>
      </c>
      <c r="AH189" s="161">
        <f>MIN(PRODUCT($D69:AH69),1)</f>
        <v>0.51822280638268381</v>
      </c>
      <c r="AI189" s="161">
        <f>MIN(PRODUCT($D69:AI69),1)</f>
        <v>0.50718466060673262</v>
      </c>
      <c r="AJ189" s="161">
        <f>MIN(PRODUCT($D69:AJ69),1)</f>
        <v>0.49638162733580921</v>
      </c>
      <c r="AK189" s="161">
        <f>MIN(PRODUCT($D69:AK69),1)</f>
        <v>0.48580869867355647</v>
      </c>
      <c r="AL189" s="161">
        <f>MIN(PRODUCT($D69:AL69),1)</f>
        <v>0.4754609733918097</v>
      </c>
      <c r="AM189" s="161">
        <f>MIN(PRODUCT($D69:AM69),1)</f>
        <v>0.46533365465856419</v>
      </c>
      <c r="AN189" s="161">
        <f>MIN(PRODUCT($D69:AN69),1)</f>
        <v>0.45542204781433676</v>
      </c>
      <c r="AO189" s="161">
        <f>MIN(PRODUCT($D69:AO69),1)</f>
        <v>0.44572155819589138</v>
      </c>
      <c r="AP189" s="161">
        <f>MIN(PRODUCT($D69:AP69),1)</f>
        <v>0.43622768900631892</v>
      </c>
      <c r="AQ189" s="161">
        <f>MIN(PRODUCT($D69:AQ69),1)</f>
        <v>0.42693603923048434</v>
      </c>
      <c r="AR189" s="161">
        <f>MIN(PRODUCT($D69:AR69),1)</f>
        <v>0.41784230159487501</v>
      </c>
      <c r="AS189" s="161">
        <f>MIN(PRODUCT($D69:AS69),1)</f>
        <v>0.40894226057090416</v>
      </c>
      <c r="AT189" s="161">
        <f>MIN(PRODUCT($D69:AT69),1)</f>
        <v>0.40023179042074392</v>
      </c>
      <c r="AU189" s="161">
        <f>MIN(PRODUCT($D69:AU69),1)</f>
        <v>0.39170685328478205</v>
      </c>
      <c r="AV189" s="161">
        <f>MIN(PRODUCT($D69:AV69),1)</f>
        <v>0.38336349730981623</v>
      </c>
      <c r="AW189" s="161">
        <f>MIN(PRODUCT($D69:AW69),1)</f>
        <v>0.37519785481711715</v>
      </c>
      <c r="AX189" s="161">
        <f>MIN(PRODUCT($D69:AX69),1)</f>
        <v>0.36720614050951256</v>
      </c>
      <c r="AY189" s="161">
        <f>MIN(PRODUCT($D69:AY69),1)</f>
        <v>0.35938464971665995</v>
      </c>
      <c r="AZ189" s="161">
        <f>MIN(PRODUCT($D69:AZ69),1)</f>
        <v>0.35172975667769513</v>
      </c>
      <c r="BA189" s="161">
        <f>MIN(PRODUCT($D69:BA69),1)</f>
        <v>0.34423791286046024</v>
      </c>
      <c r="BB189" s="161">
        <f>MIN(PRODUCT($D69:BB69),1)</f>
        <v>0.33690564531653244</v>
      </c>
      <c r="BC189" s="161">
        <f>MIN(PRODUCT($D69:BC69),1)</f>
        <v>0.32972955507129031</v>
      </c>
      <c r="BD189" s="161">
        <f>MIN(PRODUCT($D69:BD69),1)</f>
        <v>0.32270631554827184</v>
      </c>
      <c r="BE189" s="161">
        <f>MIN(PRODUCT($D69:BE69),1)</f>
        <v>0.31583267102709367</v>
      </c>
      <c r="BF189" s="161">
        <f>MIN(PRODUCT($D69:BF69),1)</f>
        <v>0.30910543513421657</v>
      </c>
      <c r="BG189" s="161">
        <f>MIN(PRODUCT($D69:BG69),1)</f>
        <v>0.30252148936585777</v>
      </c>
      <c r="BH189" s="161">
        <f>MIN(PRODUCT($D69:BH69),1)</f>
        <v>0.29607778164236498</v>
      </c>
      <c r="BI189" s="161">
        <f>MIN(PRODUCT($D69:BI69),1)</f>
        <v>0.28977132489338259</v>
      </c>
      <c r="BJ189" s="161">
        <f>MIN(PRODUCT($D69:BJ69),1)</f>
        <v>0.28359919567315356</v>
      </c>
      <c r="BK189" s="161">
        <f>MIN(PRODUCT($D69:BK69),1)</f>
        <v>0.27755853280531539</v>
      </c>
      <c r="BL189" s="161">
        <f>MIN(PRODUCT($D69:BL69),1)</f>
        <v>0.27164653605656219</v>
      </c>
      <c r="BM189" s="161">
        <f>MIN(PRODUCT($D69:BM69),1)</f>
        <v>0.26586046483855741</v>
      </c>
      <c r="BN189" s="161">
        <f>MIN(PRODUCT($D69:BN69),1)</f>
        <v>0.26019763693749615</v>
      </c>
      <c r="BO189" s="161">
        <f>MIN(PRODUCT($D69:BO69),1)</f>
        <v>0.25465542727072749</v>
      </c>
      <c r="BP189" s="161">
        <f>MIN(PRODUCT($D69:BP69),1)</f>
        <v>0.24923126666986101</v>
      </c>
      <c r="BQ189" s="161">
        <f>MIN(PRODUCT($D69:BQ69),1)</f>
        <v>0.24392264068979297</v>
      </c>
      <c r="BR189" s="161">
        <f>MIN(PRODUCT($D69:BR69),1)</f>
        <v>0.23872708844310039</v>
      </c>
      <c r="BS189" s="161">
        <f>MIN(PRODUCT($D69:BS69),1)</f>
        <v>0.23364220145926237</v>
      </c>
      <c r="BT189" s="161">
        <f>MIN(PRODUCT($D69:BT69),1)</f>
        <v>0.2286656225681801</v>
      </c>
      <c r="BU189" s="161">
        <f>MIN(PRODUCT($D69:BU69),1)</f>
        <v>0.22379504480747786</v>
      </c>
      <c r="BV189" s="161">
        <f>MIN(PRODUCT($D69:BV69),1)</f>
        <v>0.2190282103530786</v>
      </c>
      <c r="BW189" s="161">
        <f>MIN(PRODUCT($D69:BW69),1)</f>
        <v>0.21436290947255801</v>
      </c>
      <c r="BX189" s="161">
        <f>MIN(PRODUCT($D69:BX69),1)</f>
        <v>0.20979697950079254</v>
      </c>
      <c r="BY189" s="161">
        <f>MIN(PRODUCT($D69:BY69),1)</f>
        <v>0.20532830383742567</v>
      </c>
      <c r="BZ189" s="161">
        <f>MIN(PRODUCT($D69:BZ69),1)</f>
        <v>0.20095481096568851</v>
      </c>
      <c r="CA189" s="161">
        <f>MIN(PRODUCT($D69:CA69),1)</f>
        <v>0.19667447349211936</v>
      </c>
      <c r="CB189" s="161">
        <f>MIN(PRODUCT($D69:CB69),1)</f>
        <v>0.19248530720673723</v>
      </c>
      <c r="CC189" s="161">
        <f>MIN(PRODUCT($D69:CC69),1)</f>
        <v>0.18838537016323373</v>
      </c>
      <c r="CD189" s="161">
        <f>MIN(PRODUCT($D69:CD69),1)</f>
        <v>0.18437276177875686</v>
      </c>
      <c r="CE189" s="161">
        <f>MIN(PRODUCT($D69:CE69),1)</f>
        <v>0.18044562195286934</v>
      </c>
      <c r="CF189" s="161">
        <f>MIN(PRODUCT($D69:CF69),1)</f>
        <v>0.17660213020527324</v>
      </c>
      <c r="CG189" s="161">
        <f>MIN(PRODUCT($D69:CG69),1)</f>
        <v>0.17284050483190092</v>
      </c>
      <c r="CH189" s="161">
        <f>MIN(PRODUCT($D69:CH69),1)</f>
        <v>0.16915900207898144</v>
      </c>
      <c r="CI189" s="161">
        <f>MIN(PRODUCT($D69:CI69),1)</f>
        <v>0.16555591533469913</v>
      </c>
      <c r="CJ189" s="161">
        <f>MIN(PRODUCT($D69:CJ69),1)</f>
        <v>0.16202957433807003</v>
      </c>
      <c r="CK189" s="161">
        <f>MIN(PRODUCT($D69:CK69),1)</f>
        <v>0.15857834440466914</v>
      </c>
      <c r="CL189" s="161">
        <f>MIN(PRODUCT($D69:CL69),1)</f>
        <v>0.15520062566884968</v>
      </c>
      <c r="CM189" s="161">
        <f>MIN(PRODUCT($D69:CM69),1)</f>
        <v>0.15189485234210318</v>
      </c>
      <c r="CN189" s="161">
        <f>MIN(PRODUCT($D69:CN69),1)</f>
        <v>0.14865949198721637</v>
      </c>
      <c r="CO189" s="161">
        <f>MIN(PRODUCT($D69:CO69),1)</f>
        <v>0.14549304480788866</v>
      </c>
      <c r="CP189" s="161">
        <f>MIN(PRODUCT($D69:CP69),1)</f>
        <v>0.14239404295348063</v>
      </c>
      <c r="CQ189" s="161">
        <f>MIN(PRODUCT($D69:CQ69),1)</f>
        <v>0.1393610498385715</v>
      </c>
      <c r="CR189" s="161">
        <f>MIN(PRODUCT($D69:CR69),1)</f>
        <v>0.13639265947700993</v>
      </c>
      <c r="CS189" s="161">
        <f>MIN(PRODUCT($D69:CS69),1)</f>
        <v>0.13348749583014963</v>
      </c>
      <c r="CT189" s="161">
        <f>MIN(PRODUCT($D69:CT69),1)</f>
        <v>0.13064421216896743</v>
      </c>
      <c r="CU189" s="161">
        <f>MIN(PRODUCT($D69:CU69),1)</f>
        <v>0.12786149044976844</v>
      </c>
      <c r="CV189" s="161">
        <f>MIN(PRODUCT($D69:CV69),1)</f>
        <v>0.12513804070318837</v>
      </c>
      <c r="CW189" s="161">
        <f>MIN(PRODUCT($D69:CW69),1)</f>
        <v>0.12247260043621046</v>
      </c>
      <c r="CX189" s="161">
        <f>MIN(PRODUCT($D69:CX69),1)</f>
        <v>0.11986393404691918</v>
      </c>
      <c r="CY189" s="161">
        <f>MIN(PRODUCT($D69:CY69),1)</f>
        <v>0.1173108322517198</v>
      </c>
      <c r="CZ189" s="161">
        <f>MIN(PRODUCT($D69:CZ69),1)</f>
        <v>0.11481211152475818</v>
      </c>
      <c r="DA189" s="161">
        <f>MIN(PRODUCT($D69:DA69),1)</f>
        <v>0.11236661354928083</v>
      </c>
      <c r="DB189" s="161">
        <f>MIN(PRODUCT($D69:DB69),1)</f>
        <v>0.10997320468068116</v>
      </c>
      <c r="DC189" s="161">
        <f>MIN(PRODUCT($D69:DC69),1)</f>
        <v>0.10763077542098265</v>
      </c>
      <c r="DD189" s="161">
        <f>MIN(PRODUCT($D69:DD69),1)</f>
        <v>0</v>
      </c>
      <c r="DE189" s="161">
        <f>MIN(PRODUCT($D69:DE69),1)</f>
        <v>0</v>
      </c>
      <c r="DF189" s="161">
        <f>MIN(PRODUCT($D69:DF69),1)</f>
        <v>0</v>
      </c>
    </row>
    <row r="190" spans="2:110" ht="14.5" x14ac:dyDescent="0.35">
      <c r="B190" s="149">
        <v>65</v>
      </c>
      <c r="C190" s="161">
        <v>1</v>
      </c>
      <c r="D190" s="161">
        <f>MIN(PRODUCT($D70:D70),1)</f>
        <v>0.97509999999999997</v>
      </c>
      <c r="E190" s="161">
        <f>MIN(PRODUCT($D70:E70),1)</f>
        <v>0.95218515000000004</v>
      </c>
      <c r="F190" s="161">
        <f>MIN(PRODUCT($D70:F70),1)</f>
        <v>0.9312370767</v>
      </c>
      <c r="G190" s="161">
        <f>MIN(PRODUCT($D70:G70),1)</f>
        <v>0.91196046921231</v>
      </c>
      <c r="H190" s="161">
        <f>MIN(PRODUCT($D70:H70),1)</f>
        <v>0.89399484796882744</v>
      </c>
      <c r="I190" s="161">
        <f>MIN(PRODUCT($D70:I70),1)</f>
        <v>0.87709834534221653</v>
      </c>
      <c r="J190" s="161">
        <f>MIN(PRODUCT($D70:J70),1)</f>
        <v>0.86095973578791973</v>
      </c>
      <c r="K190" s="161">
        <f>MIN(PRODUCT($D70:K70),1)</f>
        <v>0.84520417262300085</v>
      </c>
      <c r="L190" s="161">
        <f>MIN(PRODUCT($D70:L70),1)</f>
        <v>0.8295678954294754</v>
      </c>
      <c r="M190" s="161">
        <f>MIN(PRODUCT($D70:M70),1)</f>
        <v>0.81380610541631537</v>
      </c>
      <c r="N190" s="161">
        <f>MIN(PRODUCT($D70:N70),1)</f>
        <v>0.79777412513961388</v>
      </c>
      <c r="O190" s="161">
        <f>MIN(PRODUCT($D70:O70),1)</f>
        <v>0.78141975557425181</v>
      </c>
      <c r="P190" s="161">
        <f>MIN(PRODUCT($D70:P70),1)</f>
        <v>0.7647755147805203</v>
      </c>
      <c r="Q190" s="161">
        <f>MIN(PRODUCT($D70:Q70),1)</f>
        <v>0.74802693100682693</v>
      </c>
      <c r="R190" s="161">
        <f>MIN(PRODUCT($D70:R70),1)</f>
        <v>0.73261757622808632</v>
      </c>
      <c r="S190" s="161">
        <f>MIN(PRODUCT($D70:S70),1)</f>
        <v>0.7175256541577878</v>
      </c>
      <c r="T190" s="161">
        <f>MIN(PRODUCT($D70:T70),1)</f>
        <v>0.70274462568213736</v>
      </c>
      <c r="U190" s="161">
        <f>MIN(PRODUCT($D70:U70),1)</f>
        <v>0.68826808639308534</v>
      </c>
      <c r="V190" s="161">
        <f>MIN(PRODUCT($D70:V70),1)</f>
        <v>0.67408976381338781</v>
      </c>
      <c r="W190" s="161">
        <f>MIN(PRODUCT($D70:W70),1)</f>
        <v>0.66020351467883209</v>
      </c>
      <c r="X190" s="161">
        <f>MIN(PRODUCT($D70:X70),1)</f>
        <v>0.64660332227644823</v>
      </c>
      <c r="Y190" s="161">
        <f>MIN(PRODUCT($D70:Y70),1)</f>
        <v>0.63328329383755344</v>
      </c>
      <c r="Z190" s="161">
        <f>MIN(PRODUCT($D70:Z70),1)</f>
        <v>0.62023765798449992</v>
      </c>
      <c r="AA190" s="161">
        <f>MIN(PRODUCT($D70:AA70),1)</f>
        <v>0.60746076223001921</v>
      </c>
      <c r="AB190" s="161">
        <f>MIN(PRODUCT($D70:AB70),1)</f>
        <v>0.59494707052808082</v>
      </c>
      <c r="AC190" s="161">
        <f>MIN(PRODUCT($D70:AC70),1)</f>
        <v>0.58269116087520234</v>
      </c>
      <c r="AD190" s="161">
        <f>MIN(PRODUCT($D70:AD70),1)</f>
        <v>0.5706877229611732</v>
      </c>
      <c r="AE190" s="161">
        <f>MIN(PRODUCT($D70:AE70),1)</f>
        <v>0.55893155586817311</v>
      </c>
      <c r="AF190" s="161">
        <f>MIN(PRODUCT($D70:AF70),1)</f>
        <v>0.54741756581728873</v>
      </c>
      <c r="AG190" s="161">
        <f>MIN(PRODUCT($D70:AG70),1)</f>
        <v>0.5361407639614526</v>
      </c>
      <c r="AH190" s="161">
        <f>MIN(PRODUCT($D70:AH70),1)</f>
        <v>0.5250962642238467</v>
      </c>
      <c r="AI190" s="161">
        <f>MIN(PRODUCT($D70:AI70),1)</f>
        <v>0.51427928118083543</v>
      </c>
      <c r="AJ190" s="161">
        <f>MIN(PRODUCT($D70:AJ70),1)</f>
        <v>0.50368512798851028</v>
      </c>
      <c r="AK190" s="161">
        <f>MIN(PRODUCT($D70:AK70),1)</f>
        <v>0.49330921435194702</v>
      </c>
      <c r="AL190" s="161">
        <f>MIN(PRODUCT($D70:AL70),1)</f>
        <v>0.48314704453629692</v>
      </c>
      <c r="AM190" s="161">
        <f>MIN(PRODUCT($D70:AM70),1)</f>
        <v>0.47319421541884921</v>
      </c>
      <c r="AN190" s="161">
        <f>MIN(PRODUCT($D70:AN70),1)</f>
        <v>0.46344641458122093</v>
      </c>
      <c r="AO190" s="161">
        <f>MIN(PRODUCT($D70:AO70),1)</f>
        <v>0.4538994184408478</v>
      </c>
      <c r="AP190" s="161">
        <f>MIN(PRODUCT($D70:AP70),1)</f>
        <v>0.44454909042096635</v>
      </c>
      <c r="AQ190" s="161">
        <f>MIN(PRODUCT($D70:AQ70),1)</f>
        <v>0.43539137915829446</v>
      </c>
      <c r="AR190" s="161">
        <f>MIN(PRODUCT($D70:AR70),1)</f>
        <v>0.42642231674763359</v>
      </c>
      <c r="AS190" s="161">
        <f>MIN(PRODUCT($D70:AS70),1)</f>
        <v>0.41763801702263237</v>
      </c>
      <c r="AT190" s="161">
        <f>MIN(PRODUCT($D70:AT70),1)</f>
        <v>0.40903467387196618</v>
      </c>
      <c r="AU190" s="161">
        <f>MIN(PRODUCT($D70:AU70),1)</f>
        <v>0.40060855959020369</v>
      </c>
      <c r="AV190" s="161">
        <f>MIN(PRODUCT($D70:AV70),1)</f>
        <v>0.39235602326264551</v>
      </c>
      <c r="AW190" s="161">
        <f>MIN(PRODUCT($D70:AW70),1)</f>
        <v>0.38427348918343501</v>
      </c>
      <c r="AX190" s="161">
        <f>MIN(PRODUCT($D70:AX70),1)</f>
        <v>0.37635745530625625</v>
      </c>
      <c r="AY190" s="161">
        <f>MIN(PRODUCT($D70:AY70),1)</f>
        <v>0.36860449172694737</v>
      </c>
      <c r="AZ190" s="161">
        <f>MIN(PRODUCT($D70:AZ70),1)</f>
        <v>0.36101123919737227</v>
      </c>
      <c r="BA190" s="161">
        <f>MIN(PRODUCT($D70:BA70),1)</f>
        <v>0.35357440766990644</v>
      </c>
      <c r="BB190" s="161">
        <f>MIN(PRODUCT($D70:BB70),1)</f>
        <v>0.3462907748719064</v>
      </c>
      <c r="BC190" s="161">
        <f>MIN(PRODUCT($D70:BC70),1)</f>
        <v>0.33915718490954516</v>
      </c>
      <c r="BD190" s="161">
        <f>MIN(PRODUCT($D70:BD70),1)</f>
        <v>0.33217054690040854</v>
      </c>
      <c r="BE190" s="161">
        <f>MIN(PRODUCT($D70:BE70),1)</f>
        <v>0.32532783363426016</v>
      </c>
      <c r="BF190" s="161">
        <f>MIN(PRODUCT($D70:BF70),1)</f>
        <v>0.31862608026139438</v>
      </c>
      <c r="BG190" s="161">
        <f>MIN(PRODUCT($D70:BG70),1)</f>
        <v>0.3120623830080097</v>
      </c>
      <c r="BH190" s="161">
        <f>MIN(PRODUCT($D70:BH70),1)</f>
        <v>0.30563389791804474</v>
      </c>
      <c r="BI190" s="161">
        <f>MIN(PRODUCT($D70:BI70),1)</f>
        <v>0.29933783962093302</v>
      </c>
      <c r="BJ190" s="161">
        <f>MIN(PRODUCT($D70:BJ70),1)</f>
        <v>0.29317148012474181</v>
      </c>
      <c r="BK190" s="161">
        <f>MIN(PRODUCT($D70:BK70),1)</f>
        <v>0.28713214763417216</v>
      </c>
      <c r="BL190" s="161">
        <f>MIN(PRODUCT($D70:BL70),1)</f>
        <v>0.28121722539290822</v>
      </c>
      <c r="BM190" s="161">
        <f>MIN(PRODUCT($D70:BM70),1)</f>
        <v>0.27542415054981434</v>
      </c>
      <c r="BN190" s="161">
        <f>MIN(PRODUCT($D70:BN70),1)</f>
        <v>0.26975041304848818</v>
      </c>
      <c r="BO190" s="161">
        <f>MIN(PRODUCT($D70:BO70),1)</f>
        <v>0.26419355453968935</v>
      </c>
      <c r="BP190" s="161">
        <f>MIN(PRODUCT($D70:BP70),1)</f>
        <v>0.25875116731617176</v>
      </c>
      <c r="BQ190" s="161">
        <f>MIN(PRODUCT($D70:BQ70),1)</f>
        <v>0.25342089326945866</v>
      </c>
      <c r="BR190" s="161">
        <f>MIN(PRODUCT($D70:BR70),1)</f>
        <v>0.24820042286810781</v>
      </c>
      <c r="BS190" s="161">
        <f>MIN(PRODUCT($D70:BS70),1)</f>
        <v>0.2430874941570248</v>
      </c>
      <c r="BT190" s="161">
        <f>MIN(PRODUCT($D70:BT70),1)</f>
        <v>0.23807989177739008</v>
      </c>
      <c r="BU190" s="161">
        <f>MIN(PRODUCT($D70:BU70),1)</f>
        <v>0.23317544600677587</v>
      </c>
      <c r="BV190" s="161">
        <f>MIN(PRODUCT($D70:BV70),1)</f>
        <v>0.22837203181903629</v>
      </c>
      <c r="BW190" s="161">
        <f>MIN(PRODUCT($D70:BW70),1)</f>
        <v>0.22366756796356416</v>
      </c>
      <c r="BX190" s="161">
        <f>MIN(PRODUCT($D70:BX70),1)</f>
        <v>0.21906001606351475</v>
      </c>
      <c r="BY190" s="161">
        <f>MIN(PRODUCT($D70:BY70),1)</f>
        <v>0.21454737973260635</v>
      </c>
      <c r="BZ190" s="161">
        <f>MIN(PRODUCT($D70:BZ70),1)</f>
        <v>0.21012770371011466</v>
      </c>
      <c r="CA190" s="161">
        <f>MIN(PRODUCT($D70:CA70),1)</f>
        <v>0.2057990730136863</v>
      </c>
      <c r="CB190" s="161">
        <f>MIN(PRODUCT($D70:CB70),1)</f>
        <v>0.20155961210960438</v>
      </c>
      <c r="CC190" s="161">
        <f>MIN(PRODUCT($D70:CC70),1)</f>
        <v>0.19740748410014655</v>
      </c>
      <c r="CD190" s="161">
        <f>MIN(PRODUCT($D70:CD70),1)</f>
        <v>0.19334088992768353</v>
      </c>
      <c r="CE190" s="161">
        <f>MIN(PRODUCT($D70:CE70),1)</f>
        <v>0.18935806759517326</v>
      </c>
      <c r="CF190" s="161">
        <f>MIN(PRODUCT($D70:CF70),1)</f>
        <v>0.18545729140271269</v>
      </c>
      <c r="CG190" s="161">
        <f>MIN(PRODUCT($D70:CG70),1)</f>
        <v>0.18163687119981681</v>
      </c>
      <c r="CH190" s="161">
        <f>MIN(PRODUCT($D70:CH70),1)</f>
        <v>0.1778951516531006</v>
      </c>
      <c r="CI190" s="161">
        <f>MIN(PRODUCT($D70:CI70),1)</f>
        <v>0.17423051152904673</v>
      </c>
      <c r="CJ190" s="161">
        <f>MIN(PRODUCT($D70:CJ70),1)</f>
        <v>0.17064136299154836</v>
      </c>
      <c r="CK190" s="161">
        <f>MIN(PRODUCT($D70:CK70),1)</f>
        <v>0.16712615091392247</v>
      </c>
      <c r="CL190" s="161">
        <f>MIN(PRODUCT($D70:CL70),1)</f>
        <v>0.16368335220509567</v>
      </c>
      <c r="CM190" s="161">
        <f>MIN(PRODUCT($D70:CM70),1)</f>
        <v>0.1603114751496707</v>
      </c>
      <c r="CN190" s="161">
        <f>MIN(PRODUCT($D70:CN70),1)</f>
        <v>0.15700905876158749</v>
      </c>
      <c r="CO190" s="161">
        <f>MIN(PRODUCT($D70:CO70),1)</f>
        <v>0.1537746721510988</v>
      </c>
      <c r="CP190" s="161">
        <f>MIN(PRODUCT($D70:CP70),1)</f>
        <v>0.15060691390478617</v>
      </c>
      <c r="CQ190" s="161">
        <f>MIN(PRODUCT($D70:CQ70),1)</f>
        <v>0.14750441147834759</v>
      </c>
      <c r="CR190" s="161">
        <f>MIN(PRODUCT($D70:CR70),1)</f>
        <v>0.14446582060189364</v>
      </c>
      <c r="CS190" s="161">
        <f>MIN(PRODUCT($D70:CS70),1)</f>
        <v>0.14148982469749463</v>
      </c>
      <c r="CT190" s="161">
        <f>MIN(PRODUCT($D70:CT70),1)</f>
        <v>0.13857513430872626</v>
      </c>
      <c r="CU190" s="161">
        <f>MIN(PRODUCT($D70:CU70),1)</f>
        <v>0.1357204865419665</v>
      </c>
      <c r="CV190" s="161">
        <f>MIN(PRODUCT($D70:CV70),1)</f>
        <v>0.132924644519202</v>
      </c>
      <c r="CW190" s="161">
        <f>MIN(PRODUCT($D70:CW70),1)</f>
        <v>0.13018639684210645</v>
      </c>
      <c r="CX190" s="161">
        <f>MIN(PRODUCT($D70:CX70),1)</f>
        <v>0.12750455706715907</v>
      </c>
      <c r="CY190" s="161">
        <f>MIN(PRODUCT($D70:CY70),1)</f>
        <v>0.1248779631915756</v>
      </c>
      <c r="CZ190" s="161">
        <f>MIN(PRODUCT($D70:CZ70),1)</f>
        <v>0.12230547714982914</v>
      </c>
      <c r="DA190" s="161">
        <f>MIN(PRODUCT($D70:DA70),1)</f>
        <v>0.11978598432054267</v>
      </c>
      <c r="DB190" s="161">
        <f>MIN(PRODUCT($D70:DB70),1)</f>
        <v>0.1173183930435395</v>
      </c>
      <c r="DC190" s="161">
        <f>MIN(PRODUCT($D70:DC70),1)</f>
        <v>0.1149016341468426</v>
      </c>
      <c r="DD190" s="161">
        <f>MIN(PRODUCT($D70:DD70),1)</f>
        <v>0</v>
      </c>
      <c r="DE190" s="161">
        <f>MIN(PRODUCT($D70:DE70),1)</f>
        <v>0</v>
      </c>
      <c r="DF190" s="161">
        <f>MIN(PRODUCT($D70:DF70),1)</f>
        <v>0</v>
      </c>
    </row>
    <row r="191" spans="2:110" ht="14.5" x14ac:dyDescent="0.35">
      <c r="B191" s="149">
        <v>66</v>
      </c>
      <c r="C191" s="161">
        <v>1</v>
      </c>
      <c r="D191" s="161">
        <f>MIN(PRODUCT($D71:D71),1)</f>
        <v>0.97519999999999996</v>
      </c>
      <c r="E191" s="161">
        <f>MIN(PRODUCT($D71:E71),1)</f>
        <v>0.95228279999999998</v>
      </c>
      <c r="F191" s="161">
        <f>MIN(PRODUCT($D71:F71),1)</f>
        <v>0.93104689356000003</v>
      </c>
      <c r="G191" s="161">
        <f>MIN(PRODUCT($D71:G71),1)</f>
        <v>0.91149490879523998</v>
      </c>
      <c r="H191" s="161">
        <f>MIN(PRODUCT($D71:H71),1)</f>
        <v>0.89326501061933516</v>
      </c>
      <c r="I191" s="161">
        <f>MIN(PRODUCT($D71:I71),1)</f>
        <v>0.87611432241544396</v>
      </c>
      <c r="J191" s="161">
        <f>MIN(PRODUCT($D71:J71),1)</f>
        <v>0.85981859601851673</v>
      </c>
      <c r="K191" s="161">
        <f>MIN(PRODUCT($D71:K71),1)</f>
        <v>0.84408391571137786</v>
      </c>
      <c r="L191" s="161">
        <f>MIN(PRODUCT($D71:L71),1)</f>
        <v>0.82863718005385967</v>
      </c>
      <c r="M191" s="161">
        <f>MIN(PRODUCT($D71:M71),1)</f>
        <v>0.81322452850485794</v>
      </c>
      <c r="N191" s="161">
        <f>MIN(PRODUCT($D71:N71),1)</f>
        <v>0.79761061755756468</v>
      </c>
      <c r="O191" s="161">
        <f>MIN(PRODUCT($D71:O71),1)</f>
        <v>0.78173816626816917</v>
      </c>
      <c r="P191" s="161">
        <f>MIN(PRODUCT($D71:P71),1)</f>
        <v>0.76563436004304497</v>
      </c>
      <c r="Q191" s="161">
        <f>MIN(PRODUCT($D71:Q71),1)</f>
        <v>0.74940291161013239</v>
      </c>
      <c r="R191" s="161">
        <f>MIN(PRODUCT($D71:R71),1)</f>
        <v>0.73456473396025179</v>
      </c>
      <c r="S191" s="161">
        <f>MIN(PRODUCT($D71:S71),1)</f>
        <v>0.72002035222783878</v>
      </c>
      <c r="T191" s="161">
        <f>MIN(PRODUCT($D71:T71),1)</f>
        <v>0.70576394925372754</v>
      </c>
      <c r="U191" s="161">
        <f>MIN(PRODUCT($D71:U71),1)</f>
        <v>0.69178982305850367</v>
      </c>
      <c r="V191" s="161">
        <f>MIN(PRODUCT($D71:V71),1)</f>
        <v>0.67809238456194532</v>
      </c>
      <c r="W191" s="161">
        <f>MIN(PRODUCT($D71:W71),1)</f>
        <v>0.66466615534761875</v>
      </c>
      <c r="X191" s="161">
        <f>MIN(PRODUCT($D71:X71),1)</f>
        <v>0.65150576547173589</v>
      </c>
      <c r="Y191" s="161">
        <f>MIN(PRODUCT($D71:Y71),1)</f>
        <v>0.63860595131539544</v>
      </c>
      <c r="Z191" s="161">
        <f>MIN(PRODUCT($D71:Z71),1)</f>
        <v>0.62596155347935056</v>
      </c>
      <c r="AA191" s="161">
        <f>MIN(PRODUCT($D71:AA71),1)</f>
        <v>0.61356751472045945</v>
      </c>
      <c r="AB191" s="161">
        <f>MIN(PRODUCT($D71:AB71),1)</f>
        <v>0.60141887792899429</v>
      </c>
      <c r="AC191" s="161">
        <f>MIN(PRODUCT($D71:AC71),1)</f>
        <v>0.58951078414600022</v>
      </c>
      <c r="AD191" s="161">
        <f>MIN(PRODUCT($D71:AD71),1)</f>
        <v>0.57783847061990934</v>
      </c>
      <c r="AE191" s="161">
        <f>MIN(PRODUCT($D71:AE71),1)</f>
        <v>0.56639726890163511</v>
      </c>
      <c r="AF191" s="161">
        <f>MIN(PRODUCT($D71:AF71),1)</f>
        <v>0.55518260297738276</v>
      </c>
      <c r="AG191" s="161">
        <f>MIN(PRODUCT($D71:AG71),1)</f>
        <v>0.5441899874384305</v>
      </c>
      <c r="AH191" s="161">
        <f>MIN(PRODUCT($D71:AH71),1)</f>
        <v>0.5334150256871496</v>
      </c>
      <c r="AI191" s="161">
        <f>MIN(PRODUCT($D71:AI71),1)</f>
        <v>0.52285340817854398</v>
      </c>
      <c r="AJ191" s="161">
        <f>MIN(PRODUCT($D71:AJ71),1)</f>
        <v>0.51250091069660875</v>
      </c>
      <c r="AK191" s="161">
        <f>MIN(PRODUCT($D71:AK71),1)</f>
        <v>0.50235339266481582</v>
      </c>
      <c r="AL191" s="161">
        <f>MIN(PRODUCT($D71:AL71),1)</f>
        <v>0.49240679549005245</v>
      </c>
      <c r="AM191" s="161">
        <f>MIN(PRODUCT($D71:AM71),1)</f>
        <v>0.48265714093934942</v>
      </c>
      <c r="AN191" s="161">
        <f>MIN(PRODUCT($D71:AN71),1)</f>
        <v>0.47310052954875026</v>
      </c>
      <c r="AO191" s="161">
        <f>MIN(PRODUCT($D71:AO71),1)</f>
        <v>0.46373313906368496</v>
      </c>
      <c r="AP191" s="161">
        <f>MIN(PRODUCT($D71:AP71),1)</f>
        <v>0.45455122291022398</v>
      </c>
      <c r="AQ191" s="161">
        <f>MIN(PRODUCT($D71:AQ71),1)</f>
        <v>0.44555110869660153</v>
      </c>
      <c r="AR191" s="161">
        <f>MIN(PRODUCT($D71:AR71),1)</f>
        <v>0.4367291967444088</v>
      </c>
      <c r="AS191" s="161">
        <f>MIN(PRODUCT($D71:AS71),1)</f>
        <v>0.4280819586488695</v>
      </c>
      <c r="AT191" s="161">
        <f>MIN(PRODUCT($D71:AT71),1)</f>
        <v>0.41960593586762185</v>
      </c>
      <c r="AU191" s="161">
        <f>MIN(PRODUCT($D71:AU71),1)</f>
        <v>0.41129773833744293</v>
      </c>
      <c r="AV191" s="161">
        <f>MIN(PRODUCT($D71:AV71),1)</f>
        <v>0.40315404311836156</v>
      </c>
      <c r="AW191" s="161">
        <f>MIN(PRODUCT($D71:AW71),1)</f>
        <v>0.39517159306461797</v>
      </c>
      <c r="AX191" s="161">
        <f>MIN(PRODUCT($D71:AX71),1)</f>
        <v>0.38734719552193853</v>
      </c>
      <c r="AY191" s="161">
        <f>MIN(PRODUCT($D71:AY71),1)</f>
        <v>0.3796777210506041</v>
      </c>
      <c r="AZ191" s="161">
        <f>MIN(PRODUCT($D71:AZ71),1)</f>
        <v>0.37216010217380213</v>
      </c>
      <c r="BA191" s="161">
        <f>MIN(PRODUCT($D71:BA71),1)</f>
        <v>0.36479133215076082</v>
      </c>
      <c r="BB191" s="161">
        <f>MIN(PRODUCT($D71:BB71),1)</f>
        <v>0.35756846377417573</v>
      </c>
      <c r="BC191" s="161">
        <f>MIN(PRODUCT($D71:BC71),1)</f>
        <v>0.35048860819144706</v>
      </c>
      <c r="BD191" s="161">
        <f>MIN(PRODUCT($D71:BD71),1)</f>
        <v>0.34354893374925638</v>
      </c>
      <c r="BE191" s="161">
        <f>MIN(PRODUCT($D71:BE71),1)</f>
        <v>0.33674666486102112</v>
      </c>
      <c r="BF191" s="161">
        <f>MIN(PRODUCT($D71:BF71),1)</f>
        <v>0.3300790808967729</v>
      </c>
      <c r="BG191" s="161">
        <f>MIN(PRODUCT($D71:BG71),1)</f>
        <v>0.32354351509501678</v>
      </c>
      <c r="BH191" s="161">
        <f>MIN(PRODUCT($D71:BH71),1)</f>
        <v>0.31713735349613542</v>
      </c>
      <c r="BI191" s="161">
        <f>MIN(PRODUCT($D71:BI71),1)</f>
        <v>0.31085803389691191</v>
      </c>
      <c r="BJ191" s="161">
        <f>MIN(PRODUCT($D71:BJ71),1)</f>
        <v>0.30470304482575306</v>
      </c>
      <c r="BK191" s="161">
        <f>MIN(PRODUCT($D71:BK71),1)</f>
        <v>0.29866992453820312</v>
      </c>
      <c r="BL191" s="161">
        <f>MIN(PRODUCT($D71:BL71),1)</f>
        <v>0.29275626003234667</v>
      </c>
      <c r="BM191" s="161">
        <f>MIN(PRODUCT($D71:BM71),1)</f>
        <v>0.2869596860837062</v>
      </c>
      <c r="BN191" s="161">
        <f>MIN(PRODUCT($D71:BN71),1)</f>
        <v>0.28127788429924883</v>
      </c>
      <c r="BO191" s="161">
        <f>MIN(PRODUCT($D71:BO71),1)</f>
        <v>0.27570858219012367</v>
      </c>
      <c r="BP191" s="161">
        <f>MIN(PRODUCT($D71:BP71),1)</f>
        <v>0.27024955226275921</v>
      </c>
      <c r="BQ191" s="161">
        <f>MIN(PRODUCT($D71:BQ71),1)</f>
        <v>0.26489861112795654</v>
      </c>
      <c r="BR191" s="161">
        <f>MIN(PRODUCT($D71:BR71),1)</f>
        <v>0.25965361862762298</v>
      </c>
      <c r="BS191" s="161">
        <f>MIN(PRODUCT($D71:BS71),1)</f>
        <v>0.25451247697879603</v>
      </c>
      <c r="BT191" s="161">
        <f>MIN(PRODUCT($D71:BT71),1)</f>
        <v>0.24947312993461587</v>
      </c>
      <c r="BU191" s="161">
        <f>MIN(PRODUCT($D71:BU71),1)</f>
        <v>0.24453356196191048</v>
      </c>
      <c r="BV191" s="161">
        <f>MIN(PRODUCT($D71:BV71),1)</f>
        <v>0.23969179743506464</v>
      </c>
      <c r="BW191" s="161">
        <f>MIN(PRODUCT($D71:BW71),1)</f>
        <v>0.23494589984585035</v>
      </c>
      <c r="BX191" s="161">
        <f>MIN(PRODUCT($D71:BX71),1)</f>
        <v>0.23029397102890251</v>
      </c>
      <c r="BY191" s="161">
        <f>MIN(PRODUCT($D71:BY71),1)</f>
        <v>0.22573415040253023</v>
      </c>
      <c r="BZ191" s="161">
        <f>MIN(PRODUCT($D71:BZ71),1)</f>
        <v>0.22126461422456012</v>
      </c>
      <c r="CA191" s="161">
        <f>MIN(PRODUCT($D71:CA71),1)</f>
        <v>0.21688357486291382</v>
      </c>
      <c r="CB191" s="161">
        <f>MIN(PRODUCT($D71:CB71),1)</f>
        <v>0.21258928008062811</v>
      </c>
      <c r="CC191" s="161">
        <f>MIN(PRODUCT($D71:CC71),1)</f>
        <v>0.20838001233503167</v>
      </c>
      <c r="CD191" s="161">
        <f>MIN(PRODUCT($D71:CD71),1)</f>
        <v>0.20425408809079804</v>
      </c>
      <c r="CE191" s="161">
        <f>MIN(PRODUCT($D71:CE71),1)</f>
        <v>0.20020985714660022</v>
      </c>
      <c r="CF191" s="161">
        <f>MIN(PRODUCT($D71:CF71),1)</f>
        <v>0.19624570197509753</v>
      </c>
      <c r="CG191" s="161">
        <f>MIN(PRODUCT($D71:CG71),1)</f>
        <v>0.19236003707599059</v>
      </c>
      <c r="CH191" s="161">
        <f>MIN(PRODUCT($D71:CH71),1)</f>
        <v>0.18855130834188596</v>
      </c>
      <c r="CI191" s="161">
        <f>MIN(PRODUCT($D71:CI71),1)</f>
        <v>0.18481799243671662</v>
      </c>
      <c r="CJ191" s="161">
        <f>MIN(PRODUCT($D71:CJ71),1)</f>
        <v>0.18115859618646962</v>
      </c>
      <c r="CK191" s="161">
        <f>MIN(PRODUCT($D71:CK71),1)</f>
        <v>0.17757165598197752</v>
      </c>
      <c r="CL191" s="161">
        <f>MIN(PRODUCT($D71:CL71),1)</f>
        <v>0.17405573719353437</v>
      </c>
      <c r="CM191" s="161">
        <f>MIN(PRODUCT($D71:CM71),1)</f>
        <v>0.17060943359710237</v>
      </c>
      <c r="CN191" s="161">
        <f>MIN(PRODUCT($D71:CN71),1)</f>
        <v>0.16723136681187975</v>
      </c>
      <c r="CO191" s="161">
        <f>MIN(PRODUCT($D71:CO71),1)</f>
        <v>0.16392018574900452</v>
      </c>
      <c r="CP191" s="161">
        <f>MIN(PRODUCT($D71:CP71),1)</f>
        <v>0.16067456607117422</v>
      </c>
      <c r="CQ191" s="161">
        <f>MIN(PRODUCT($D71:CQ71),1)</f>
        <v>0.15749320966296496</v>
      </c>
      <c r="CR191" s="161">
        <f>MIN(PRODUCT($D71:CR71),1)</f>
        <v>0.15437484411163824</v>
      </c>
      <c r="CS191" s="161">
        <f>MIN(PRODUCT($D71:CS71),1)</f>
        <v>0.1513182221982278</v>
      </c>
      <c r="CT191" s="161">
        <f>MIN(PRODUCT($D71:CT71),1)</f>
        <v>0.14832212139870288</v>
      </c>
      <c r="CU191" s="161">
        <f>MIN(PRODUCT($D71:CU71),1)</f>
        <v>0.14538534339500855</v>
      </c>
      <c r="CV191" s="161">
        <f>MIN(PRODUCT($D71:CV71),1)</f>
        <v>0.14250671359578737</v>
      </c>
      <c r="CW191" s="161">
        <f>MIN(PRODUCT($D71:CW71),1)</f>
        <v>0.13968508066659077</v>
      </c>
      <c r="CX191" s="161">
        <f>MIN(PRODUCT($D71:CX71),1)</f>
        <v>0.13691931606939228</v>
      </c>
      <c r="CY191" s="161">
        <f>MIN(PRODUCT($D71:CY71),1)</f>
        <v>0.13420831361121832</v>
      </c>
      <c r="CZ191" s="161">
        <f>MIN(PRODUCT($D71:CZ71),1)</f>
        <v>0.13155098900171619</v>
      </c>
      <c r="DA191" s="161">
        <f>MIN(PRODUCT($D71:DA71),1)</f>
        <v>0.1289462794194822</v>
      </c>
      <c r="DB191" s="161">
        <f>MIN(PRODUCT($D71:DB71),1)</f>
        <v>0.12639314308697644</v>
      </c>
      <c r="DC191" s="161">
        <f>MIN(PRODUCT($D71:DC71),1)</f>
        <v>0.1238905588538543</v>
      </c>
      <c r="DD191" s="161">
        <f>MIN(PRODUCT($D71:DD71),1)</f>
        <v>0</v>
      </c>
      <c r="DE191" s="161">
        <f>MIN(PRODUCT($D71:DE71),1)</f>
        <v>0</v>
      </c>
      <c r="DF191" s="161">
        <f>MIN(PRODUCT($D71:DF71),1)</f>
        <v>0</v>
      </c>
    </row>
    <row r="192" spans="2:110" ht="14.5" x14ac:dyDescent="0.35">
      <c r="B192" s="149">
        <v>67</v>
      </c>
      <c r="C192" s="161">
        <v>1</v>
      </c>
      <c r="D192" s="161">
        <f>MIN(PRODUCT($D72:D72),1)</f>
        <v>0.97570000000000001</v>
      </c>
      <c r="E192" s="161">
        <f>MIN(PRODUCT($D72:E72),1)</f>
        <v>0.95286862000000006</v>
      </c>
      <c r="F192" s="161">
        <f>MIN(PRODUCT($D72:F72),1)</f>
        <v>0.93161964977400002</v>
      </c>
      <c r="G192" s="161">
        <f>MIN(PRODUCT($D72:G72),1)</f>
        <v>0.91186931319879128</v>
      </c>
      <c r="H192" s="161">
        <f>MIN(PRODUCT($D72:H72),1)</f>
        <v>0.89344955307217566</v>
      </c>
      <c r="I192" s="161">
        <f>MIN(PRODUCT($D72:I72),1)</f>
        <v>0.87611663174257548</v>
      </c>
      <c r="J192" s="161">
        <f>MIN(PRODUCT($D72:J72),1)</f>
        <v>0.85973325072898932</v>
      </c>
      <c r="K192" s="161">
        <f>MIN(PRODUCT($D72:K72),1)</f>
        <v>0.84400013224064885</v>
      </c>
      <c r="L192" s="161">
        <f>MIN(PRODUCT($D72:L72),1)</f>
        <v>0.82872372984709308</v>
      </c>
      <c r="M192" s="161">
        <f>MIN(PRODUCT($D72:M72),1)</f>
        <v>0.81355808559089127</v>
      </c>
      <c r="N192" s="161">
        <f>MIN(PRODUCT($D72:N72),1)</f>
        <v>0.79834454939034161</v>
      </c>
      <c r="O192" s="161">
        <f>MIN(PRODUCT($D72:O72),1)</f>
        <v>0.78293649958710798</v>
      </c>
      <c r="P192" s="161">
        <f>MIN(PRODUCT($D72:P72),1)</f>
        <v>0.76735606324532446</v>
      </c>
      <c r="Q192" s="161">
        <f>MIN(PRODUCT($D72:Q72),1)</f>
        <v>0.75162526394879536</v>
      </c>
      <c r="R192" s="161">
        <f>MIN(PRODUCT($D72:R72),1)</f>
        <v>0.73726922140737339</v>
      </c>
      <c r="S192" s="161">
        <f>MIN(PRODUCT($D72:S72),1)</f>
        <v>0.72318737927849253</v>
      </c>
      <c r="T192" s="161">
        <f>MIN(PRODUCT($D72:T72),1)</f>
        <v>0.70937450033427329</v>
      </c>
      <c r="U192" s="161">
        <f>MIN(PRODUCT($D72:U72),1)</f>
        <v>0.69582544737788865</v>
      </c>
      <c r="V192" s="161">
        <f>MIN(PRODUCT($D72:V72),1)</f>
        <v>0.68253518133297097</v>
      </c>
      <c r="W192" s="161">
        <f>MIN(PRODUCT($D72:W72),1)</f>
        <v>0.6694987593695112</v>
      </c>
      <c r="X192" s="161">
        <f>MIN(PRODUCT($D72:X72),1)</f>
        <v>0.65671133306555352</v>
      </c>
      <c r="Y192" s="161">
        <f>MIN(PRODUCT($D72:Y72),1)</f>
        <v>0.64416814660400146</v>
      </c>
      <c r="Z192" s="161">
        <f>MIN(PRODUCT($D72:Z72),1)</f>
        <v>0.63186453500386508</v>
      </c>
      <c r="AA192" s="161">
        <f>MIN(PRODUCT($D72:AA72),1)</f>
        <v>0.61979592238529124</v>
      </c>
      <c r="AB192" s="161">
        <f>MIN(PRODUCT($D72:AB72),1)</f>
        <v>0.60795782026773215</v>
      </c>
      <c r="AC192" s="161">
        <f>MIN(PRODUCT($D72:AC72),1)</f>
        <v>0.59634582590061846</v>
      </c>
      <c r="AD192" s="161">
        <f>MIN(PRODUCT($D72:AD72),1)</f>
        <v>0.58495562062591666</v>
      </c>
      <c r="AE192" s="161">
        <f>MIN(PRODUCT($D72:AE72),1)</f>
        <v>0.57378296827196162</v>
      </c>
      <c r="AF192" s="161">
        <f>MIN(PRODUCT($D72:AF72),1)</f>
        <v>0.56282371357796712</v>
      </c>
      <c r="AG192" s="161">
        <f>MIN(PRODUCT($D72:AG72),1)</f>
        <v>0.552073780648628</v>
      </c>
      <c r="AH192" s="161">
        <f>MIN(PRODUCT($D72:AH72),1)</f>
        <v>0.5415291714382392</v>
      </c>
      <c r="AI192" s="161">
        <f>MIN(PRODUCT($D72:AI72),1)</f>
        <v>0.53118596426376885</v>
      </c>
      <c r="AJ192" s="161">
        <f>MIN(PRODUCT($D72:AJ72),1)</f>
        <v>0.52104031234633086</v>
      </c>
      <c r="AK192" s="161">
        <f>MIN(PRODUCT($D72:AK72),1)</f>
        <v>0.51108844238051598</v>
      </c>
      <c r="AL192" s="161">
        <f>MIN(PRODUCT($D72:AL72),1)</f>
        <v>0.50132665313104807</v>
      </c>
      <c r="AM192" s="161">
        <f>MIN(PRODUCT($D72:AM72),1)</f>
        <v>0.49175131405624506</v>
      </c>
      <c r="AN192" s="161">
        <f>MIN(PRODUCT($D72:AN72),1)</f>
        <v>0.48235886395777078</v>
      </c>
      <c r="AO192" s="161">
        <f>MIN(PRODUCT($D72:AO72),1)</f>
        <v>0.47314580965617736</v>
      </c>
      <c r="AP192" s="161">
        <f>MIN(PRODUCT($D72:AP72),1)</f>
        <v>0.46410872469174436</v>
      </c>
      <c r="AQ192" s="161">
        <f>MIN(PRODUCT($D72:AQ72),1)</f>
        <v>0.45524424805013203</v>
      </c>
      <c r="AR192" s="161">
        <f>MIN(PRODUCT($D72:AR72),1)</f>
        <v>0.4465490829123745</v>
      </c>
      <c r="AS192" s="161">
        <f>MIN(PRODUCT($D72:AS72),1)</f>
        <v>0.43801999542874814</v>
      </c>
      <c r="AT192" s="161">
        <f>MIN(PRODUCT($D72:AT72),1)</f>
        <v>0.42965381351605902</v>
      </c>
      <c r="AU192" s="161">
        <f>MIN(PRODUCT($D72:AU72),1)</f>
        <v>0.42144742567790228</v>
      </c>
      <c r="AV192" s="161">
        <f>MIN(PRODUCT($D72:AV72),1)</f>
        <v>0.41339777984745435</v>
      </c>
      <c r="AW192" s="161">
        <f>MIN(PRODUCT($D72:AW72),1)</f>
        <v>0.405501882252368</v>
      </c>
      <c r="AX192" s="161">
        <f>MIN(PRODUCT($D72:AX72),1)</f>
        <v>0.39775679630134775</v>
      </c>
      <c r="AY192" s="161">
        <f>MIN(PRODUCT($D72:AY72),1)</f>
        <v>0.390159641491992</v>
      </c>
      <c r="AZ192" s="161">
        <f>MIN(PRODUCT($D72:AZ72),1)</f>
        <v>0.38270759233949497</v>
      </c>
      <c r="BA192" s="161">
        <f>MIN(PRODUCT($D72:BA72),1)</f>
        <v>0.37539787732581059</v>
      </c>
      <c r="BB192" s="161">
        <f>MIN(PRODUCT($D72:BB72),1)</f>
        <v>0.36822777786888761</v>
      </c>
      <c r="BC192" s="161">
        <f>MIN(PRODUCT($D72:BC72),1)</f>
        <v>0.36119462731159185</v>
      </c>
      <c r="BD192" s="161">
        <f>MIN(PRODUCT($D72:BD72),1)</f>
        <v>0.35429580992994042</v>
      </c>
      <c r="BE192" s="161">
        <f>MIN(PRODUCT($D72:BE72),1)</f>
        <v>0.34752875996027854</v>
      </c>
      <c r="BF192" s="161">
        <f>MIN(PRODUCT($D72:BF72),1)</f>
        <v>0.34089096064503721</v>
      </c>
      <c r="BG192" s="161">
        <f>MIN(PRODUCT($D72:BG72),1)</f>
        <v>0.334379943296717</v>
      </c>
      <c r="BH192" s="161">
        <f>MIN(PRODUCT($D72:BH72),1)</f>
        <v>0.32799328637974973</v>
      </c>
      <c r="BI192" s="161">
        <f>MIN(PRODUCT($D72:BI72),1)</f>
        <v>0.32172861460989649</v>
      </c>
      <c r="BJ192" s="161">
        <f>MIN(PRODUCT($D72:BJ72),1)</f>
        <v>0.31558359807084746</v>
      </c>
      <c r="BK192" s="161">
        <f>MIN(PRODUCT($D72:BK72),1)</f>
        <v>0.30955595134769426</v>
      </c>
      <c r="BL192" s="161">
        <f>MIN(PRODUCT($D72:BL72),1)</f>
        <v>0.30364343267695332</v>
      </c>
      <c r="BM192" s="161">
        <f>MIN(PRODUCT($D72:BM72),1)</f>
        <v>0.29784384311282353</v>
      </c>
      <c r="BN192" s="161">
        <f>MIN(PRODUCT($D72:BN72),1)</f>
        <v>0.29215502570936858</v>
      </c>
      <c r="BO192" s="161">
        <f>MIN(PRODUCT($D72:BO72),1)</f>
        <v>0.28657486471831961</v>
      </c>
      <c r="BP192" s="161">
        <f>MIN(PRODUCT($D72:BP72),1)</f>
        <v>0.2811012848021997</v>
      </c>
      <c r="BQ192" s="161">
        <f>MIN(PRODUCT($D72:BQ72),1)</f>
        <v>0.27573225026247766</v>
      </c>
      <c r="BR192" s="161">
        <f>MIN(PRODUCT($D72:BR72),1)</f>
        <v>0.27046576428246433</v>
      </c>
      <c r="BS192" s="161">
        <f>MIN(PRODUCT($D72:BS72),1)</f>
        <v>0.26529986818466927</v>
      </c>
      <c r="BT192" s="161">
        <f>MIN(PRODUCT($D72:BT72),1)</f>
        <v>0.26023264070234209</v>
      </c>
      <c r="BU192" s="161">
        <f>MIN(PRODUCT($D72:BU72),1)</f>
        <v>0.25526219726492733</v>
      </c>
      <c r="BV192" s="161">
        <f>MIN(PRODUCT($D72:BV72),1)</f>
        <v>0.25038668929716723</v>
      </c>
      <c r="BW192" s="161">
        <f>MIN(PRODUCT($D72:BW72),1)</f>
        <v>0.24560430353159132</v>
      </c>
      <c r="BX192" s="161">
        <f>MIN(PRODUCT($D72:BX72),1)</f>
        <v>0.24091326133413793</v>
      </c>
      <c r="BY192" s="161">
        <f>MIN(PRODUCT($D72:BY72),1)</f>
        <v>0.23631181804265589</v>
      </c>
      <c r="BZ192" s="161">
        <f>MIN(PRODUCT($D72:BZ72),1)</f>
        <v>0.23179826231804115</v>
      </c>
      <c r="CA192" s="161">
        <f>MIN(PRODUCT($D72:CA72),1)</f>
        <v>0.22737091550776656</v>
      </c>
      <c r="CB192" s="161">
        <f>MIN(PRODUCT($D72:CB72),1)</f>
        <v>0.22302813102156821</v>
      </c>
      <c r="CC192" s="161">
        <f>MIN(PRODUCT($D72:CC72),1)</f>
        <v>0.21876829371905626</v>
      </c>
      <c r="CD192" s="161">
        <f>MIN(PRODUCT($D72:CD72),1)</f>
        <v>0.21458981930902229</v>
      </c>
      <c r="CE192" s="161">
        <f>MIN(PRODUCT($D72:CE72),1)</f>
        <v>0.21049115376021996</v>
      </c>
      <c r="CF192" s="161">
        <f>MIN(PRODUCT($D72:CF72),1)</f>
        <v>0.20647077272339975</v>
      </c>
      <c r="CG192" s="161">
        <f>MIN(PRODUCT($D72:CG72),1)</f>
        <v>0.20252718096438282</v>
      </c>
      <c r="CH192" s="161">
        <f>MIN(PRODUCT($D72:CH72),1)</f>
        <v>0.19865891180796311</v>
      </c>
      <c r="CI192" s="161">
        <f>MIN(PRODUCT($D72:CI72),1)</f>
        <v>0.194864526592431</v>
      </c>
      <c r="CJ192" s="161">
        <f>MIN(PRODUCT($D72:CJ72),1)</f>
        <v>0.19114261413451558</v>
      </c>
      <c r="CK192" s="161">
        <f>MIN(PRODUCT($D72:CK72),1)</f>
        <v>0.18749179020454634</v>
      </c>
      <c r="CL192" s="161">
        <f>MIN(PRODUCT($D72:CL72),1)</f>
        <v>0.18391069701163951</v>
      </c>
      <c r="CM192" s="161">
        <f>MIN(PRODUCT($D72:CM72),1)</f>
        <v>0.1803980026987172</v>
      </c>
      <c r="CN192" s="161">
        <f>MIN(PRODUCT($D72:CN72),1)</f>
        <v>0.1769524008471717</v>
      </c>
      <c r="CO192" s="161">
        <f>MIN(PRODUCT($D72:CO72),1)</f>
        <v>0.17357260999099072</v>
      </c>
      <c r="CP192" s="161">
        <f>MIN(PRODUCT($D72:CP72),1)</f>
        <v>0.17025737314016279</v>
      </c>
      <c r="CQ192" s="161">
        <f>MIN(PRODUCT($D72:CQ72),1)</f>
        <v>0.16700545731318567</v>
      </c>
      <c r="CR192" s="161">
        <f>MIN(PRODUCT($D72:CR72),1)</f>
        <v>0.16381565307850382</v>
      </c>
      <c r="CS192" s="161">
        <f>MIN(PRODUCT($D72:CS72),1)</f>
        <v>0.16068677410470439</v>
      </c>
      <c r="CT192" s="161">
        <f>MIN(PRODUCT($D72:CT72),1)</f>
        <v>0.15761765671930453</v>
      </c>
      <c r="CU192" s="161">
        <f>MIN(PRODUCT($D72:CU72),1)</f>
        <v>0.15460715947596582</v>
      </c>
      <c r="CV192" s="161">
        <f>MIN(PRODUCT($D72:CV72),1)</f>
        <v>0.15165416272997487</v>
      </c>
      <c r="CW192" s="161">
        <f>MIN(PRODUCT($D72:CW72),1)</f>
        <v>0.14875756822183234</v>
      </c>
      <c r="CX192" s="161">
        <f>MIN(PRODUCT($D72:CX72),1)</f>
        <v>0.14591629866879535</v>
      </c>
      <c r="CY192" s="161">
        <f>MIN(PRODUCT($D72:CY72),1)</f>
        <v>0.14312929736422136</v>
      </c>
      <c r="CZ192" s="161">
        <f>MIN(PRODUCT($D72:CZ72),1)</f>
        <v>0.14039552778456474</v>
      </c>
      <c r="DA192" s="161">
        <f>MIN(PRODUCT($D72:DA72),1)</f>
        <v>0.13771397320387954</v>
      </c>
      <c r="DB192" s="161">
        <f>MIN(PRODUCT($D72:DB72),1)</f>
        <v>0.13508363631568543</v>
      </c>
      <c r="DC192" s="161">
        <f>MIN(PRODUCT($D72:DC72),1)</f>
        <v>0.13250353886205585</v>
      </c>
      <c r="DD192" s="161">
        <f>MIN(PRODUCT($D72:DD72),1)</f>
        <v>0</v>
      </c>
      <c r="DE192" s="161">
        <f>MIN(PRODUCT($D72:DE72),1)</f>
        <v>0</v>
      </c>
      <c r="DF192" s="161">
        <f>MIN(PRODUCT($D72:DF72),1)</f>
        <v>0</v>
      </c>
    </row>
    <row r="193" spans="2:110" ht="14.5" x14ac:dyDescent="0.35">
      <c r="B193" s="149">
        <v>68</v>
      </c>
      <c r="C193" s="161">
        <v>1</v>
      </c>
      <c r="D193" s="161">
        <f>MIN(PRODUCT($D73:D73),1)</f>
        <v>0.97629999999999995</v>
      </c>
      <c r="E193" s="161">
        <f>MIN(PRODUCT($D73:E73),1)</f>
        <v>0.95384509999999989</v>
      </c>
      <c r="F193" s="161">
        <f>MIN(PRODUCT($D73:F73),1)</f>
        <v>0.93276512328999983</v>
      </c>
      <c r="G193" s="161">
        <f>MIN(PRODUCT($D73:G73),1)</f>
        <v>0.91299050267625181</v>
      </c>
      <c r="H193" s="161">
        <f>MIN(PRODUCT($D73:H73),1)</f>
        <v>0.89454809452219153</v>
      </c>
      <c r="I193" s="161">
        <f>MIN(PRODUCT($D73:I73),1)</f>
        <v>0.87719386148846101</v>
      </c>
      <c r="J193" s="161">
        <f>MIN(PRODUCT($D73:J73),1)</f>
        <v>0.86079033627862678</v>
      </c>
      <c r="K193" s="161">
        <f>MIN(PRODUCT($D73:K73),1)</f>
        <v>0.84512395215835578</v>
      </c>
      <c r="L193" s="161">
        <f>MIN(PRODUCT($D73:L73),1)</f>
        <v>0.82991172101950539</v>
      </c>
      <c r="M193" s="161">
        <f>MIN(PRODUCT($D73:M73),1)</f>
        <v>0.81497331004115425</v>
      </c>
      <c r="N193" s="161">
        <f>MIN(PRODUCT($D73:N73),1)</f>
        <v>0.80014079579840525</v>
      </c>
      <c r="O193" s="161">
        <f>MIN(PRODUCT($D73:O73),1)</f>
        <v>0.78517816291697506</v>
      </c>
      <c r="P193" s="161">
        <f>MIN(PRODUCT($D73:P73),1)</f>
        <v>0.77010274218896912</v>
      </c>
      <c r="Q193" s="161">
        <f>MIN(PRODUCT($D73:Q73),1)</f>
        <v>0.75485470789362752</v>
      </c>
      <c r="R193" s="161">
        <f>MIN(PRODUCT($D73:R73),1)</f>
        <v>0.74096538126838485</v>
      </c>
      <c r="S193" s="161">
        <f>MIN(PRODUCT($D73:S73),1)</f>
        <v>0.7273316182530466</v>
      </c>
      <c r="T193" s="161">
        <f>MIN(PRODUCT($D73:T73),1)</f>
        <v>0.7139487164771906</v>
      </c>
      <c r="U193" s="161">
        <f>MIN(PRODUCT($D73:U73),1)</f>
        <v>0.70081206009401031</v>
      </c>
      <c r="V193" s="161">
        <f>MIN(PRODUCT($D73:V73),1)</f>
        <v>0.6879171181882805</v>
      </c>
      <c r="W193" s="161">
        <f>MIN(PRODUCT($D73:W73),1)</f>
        <v>0.6752594432136162</v>
      </c>
      <c r="X193" s="161">
        <f>MIN(PRODUCT($D73:X73),1)</f>
        <v>0.66283466945848568</v>
      </c>
      <c r="Y193" s="161">
        <f>MIN(PRODUCT($D73:Y73),1)</f>
        <v>0.6506385115404496</v>
      </c>
      <c r="Z193" s="161">
        <f>MIN(PRODUCT($D73:Z73),1)</f>
        <v>0.63866676292810531</v>
      </c>
      <c r="AA193" s="161">
        <f>MIN(PRODUCT($D73:AA73),1)</f>
        <v>0.6269152944902282</v>
      </c>
      <c r="AB193" s="161">
        <f>MIN(PRODUCT($D73:AB73),1)</f>
        <v>0.61538005307160804</v>
      </c>
      <c r="AC193" s="161">
        <f>MIN(PRODUCT($D73:AC73),1)</f>
        <v>0.60405706009509041</v>
      </c>
      <c r="AD193" s="161">
        <f>MIN(PRODUCT($D73:AD73),1)</f>
        <v>0.5929424101893408</v>
      </c>
      <c r="AE193" s="161">
        <f>MIN(PRODUCT($D73:AE73),1)</f>
        <v>0.58203226984185696</v>
      </c>
      <c r="AF193" s="161">
        <f>MIN(PRODUCT($D73:AF73),1)</f>
        <v>0.57132287607676679</v>
      </c>
      <c r="AG193" s="161">
        <f>MIN(PRODUCT($D73:AG73),1)</f>
        <v>0.56081053515695434</v>
      </c>
      <c r="AH193" s="161">
        <f>MIN(PRODUCT($D73:AH73),1)</f>
        <v>0.55049162131006635</v>
      </c>
      <c r="AI193" s="161">
        <f>MIN(PRODUCT($D73:AI73),1)</f>
        <v>0.54036257547796118</v>
      </c>
      <c r="AJ193" s="161">
        <f>MIN(PRODUCT($D73:AJ73),1)</f>
        <v>0.53041990408916673</v>
      </c>
      <c r="AK193" s="161">
        <f>MIN(PRODUCT($D73:AK73),1)</f>
        <v>0.52066017785392604</v>
      </c>
      <c r="AL193" s="161">
        <f>MIN(PRODUCT($D73:AL73),1)</f>
        <v>0.51108003058141382</v>
      </c>
      <c r="AM193" s="161">
        <f>MIN(PRODUCT($D73:AM73),1)</f>
        <v>0.50167615801871579</v>
      </c>
      <c r="AN193" s="161">
        <f>MIN(PRODUCT($D73:AN73),1)</f>
        <v>0.49244531671117142</v>
      </c>
      <c r="AO193" s="161">
        <f>MIN(PRODUCT($D73:AO73),1)</f>
        <v>0.48338432288368588</v>
      </c>
      <c r="AP193" s="161">
        <f>MIN(PRODUCT($D73:AP73),1)</f>
        <v>0.47449005134262606</v>
      </c>
      <c r="AQ193" s="161">
        <f>MIN(PRODUCT($D73:AQ73),1)</f>
        <v>0.46575943439792178</v>
      </c>
      <c r="AR193" s="161">
        <f>MIN(PRODUCT($D73:AR73),1)</f>
        <v>0.45718946080500006</v>
      </c>
      <c r="AS193" s="161">
        <f>MIN(PRODUCT($D73:AS73),1)</f>
        <v>0.44877717472618806</v>
      </c>
      <c r="AT193" s="161">
        <f>MIN(PRODUCT($D73:AT73),1)</f>
        <v>0.44051967471122622</v>
      </c>
      <c r="AU193" s="161">
        <f>MIN(PRODUCT($D73:AU73),1)</f>
        <v>0.43241411269653968</v>
      </c>
      <c r="AV193" s="161">
        <f>MIN(PRODUCT($D73:AV73),1)</f>
        <v>0.42445769302292335</v>
      </c>
      <c r="AW193" s="161">
        <f>MIN(PRODUCT($D73:AW73),1)</f>
        <v>0.41664767147130155</v>
      </c>
      <c r="AX193" s="161">
        <f>MIN(PRODUCT($D73:AX73),1)</f>
        <v>0.40898135431622962</v>
      </c>
      <c r="AY193" s="161">
        <f>MIN(PRODUCT($D73:AY73),1)</f>
        <v>0.40145609739681098</v>
      </c>
      <c r="AZ193" s="161">
        <f>MIN(PRODUCT($D73:AZ73),1)</f>
        <v>0.39406930520470967</v>
      </c>
      <c r="BA193" s="161">
        <f>MIN(PRODUCT($D73:BA73),1)</f>
        <v>0.386818429988943</v>
      </c>
      <c r="BB193" s="161">
        <f>MIN(PRODUCT($D73:BB73),1)</f>
        <v>0.37970097087714644</v>
      </c>
      <c r="BC193" s="161">
        <f>MIN(PRODUCT($D73:BC73),1)</f>
        <v>0.37271447301300697</v>
      </c>
      <c r="BD193" s="161">
        <f>MIN(PRODUCT($D73:BD73),1)</f>
        <v>0.36585652670956764</v>
      </c>
      <c r="BE193" s="161">
        <f>MIN(PRODUCT($D73:BE73),1)</f>
        <v>0.3591247666181116</v>
      </c>
      <c r="BF193" s="161">
        <f>MIN(PRODUCT($D73:BF73),1)</f>
        <v>0.35251687091233835</v>
      </c>
      <c r="BG193" s="161">
        <f>MIN(PRODUCT($D73:BG73),1)</f>
        <v>0.34603056048755132</v>
      </c>
      <c r="BH193" s="161">
        <f>MIN(PRODUCT($D73:BH73),1)</f>
        <v>0.33966359817458036</v>
      </c>
      <c r="BI193" s="161">
        <f>MIN(PRODUCT($D73:BI73),1)</f>
        <v>0.33341378796816812</v>
      </c>
      <c r="BJ193" s="161">
        <f>MIN(PRODUCT($D73:BJ73),1)</f>
        <v>0.32727897426955382</v>
      </c>
      <c r="BK193" s="161">
        <f>MIN(PRODUCT($D73:BK73),1)</f>
        <v>0.32125704114299403</v>
      </c>
      <c r="BL193" s="161">
        <f>MIN(PRODUCT($D73:BL73),1)</f>
        <v>0.31534591158596292</v>
      </c>
      <c r="BM193" s="161">
        <f>MIN(PRODUCT($D73:BM73),1)</f>
        <v>0.30954354681278123</v>
      </c>
      <c r="BN193" s="161">
        <f>MIN(PRODUCT($D73:BN73),1)</f>
        <v>0.30384794555142608</v>
      </c>
      <c r="BO193" s="161">
        <f>MIN(PRODUCT($D73:BO73),1)</f>
        <v>0.29825714335327985</v>
      </c>
      <c r="BP193" s="161">
        <f>MIN(PRODUCT($D73:BP73),1)</f>
        <v>0.29276921191557953</v>
      </c>
      <c r="BQ193" s="161">
        <f>MIN(PRODUCT($D73:BQ73),1)</f>
        <v>0.28738225841633286</v>
      </c>
      <c r="BR193" s="161">
        <f>MIN(PRODUCT($D73:BR73),1)</f>
        <v>0.28209442486147235</v>
      </c>
      <c r="BS193" s="161">
        <f>MIN(PRODUCT($D73:BS73),1)</f>
        <v>0.27690388744402128</v>
      </c>
      <c r="BT193" s="161">
        <f>MIN(PRODUCT($D73:BT73),1)</f>
        <v>0.27180885591505127</v>
      </c>
      <c r="BU193" s="161">
        <f>MIN(PRODUCT($D73:BU73),1)</f>
        <v>0.26680757296621432</v>
      </c>
      <c r="BV193" s="161">
        <f>MIN(PRODUCT($D73:BV73),1)</f>
        <v>0.26189831362363597</v>
      </c>
      <c r="BW193" s="161">
        <f>MIN(PRODUCT($D73:BW73),1)</f>
        <v>0.2570793846529611</v>
      </c>
      <c r="BX193" s="161">
        <f>MIN(PRODUCT($D73:BX73),1)</f>
        <v>0.25234912397534665</v>
      </c>
      <c r="BY193" s="161">
        <f>MIN(PRODUCT($D73:BY73),1)</f>
        <v>0.24770590009420027</v>
      </c>
      <c r="BZ193" s="161">
        <f>MIN(PRODUCT($D73:BZ73),1)</f>
        <v>0.24314811153246699</v>
      </c>
      <c r="CA193" s="161">
        <f>MIN(PRODUCT($D73:CA73),1)</f>
        <v>0.2386741862802696</v>
      </c>
      <c r="CB193" s="161">
        <f>MIN(PRODUCT($D73:CB73),1)</f>
        <v>0.23428258125271265</v>
      </c>
      <c r="CC193" s="161">
        <f>MIN(PRODUCT($D73:CC73),1)</f>
        <v>0.22997178175766275</v>
      </c>
      <c r="CD193" s="161">
        <f>MIN(PRODUCT($D73:CD73),1)</f>
        <v>0.22574030097332176</v>
      </c>
      <c r="CE193" s="161">
        <f>MIN(PRODUCT($D73:CE73),1)</f>
        <v>0.22158667943541266</v>
      </c>
      <c r="CF193" s="161">
        <f>MIN(PRODUCT($D73:CF73),1)</f>
        <v>0.21750948453380106</v>
      </c>
      <c r="CG193" s="161">
        <f>MIN(PRODUCT($D73:CG73),1)</f>
        <v>0.21350731001837914</v>
      </c>
      <c r="CH193" s="161">
        <f>MIN(PRODUCT($D73:CH73),1)</f>
        <v>0.20957877551404097</v>
      </c>
      <c r="CI193" s="161">
        <f>MIN(PRODUCT($D73:CI73),1)</f>
        <v>0.20572252604458263</v>
      </c>
      <c r="CJ193" s="161">
        <f>MIN(PRODUCT($D73:CJ73),1)</f>
        <v>0.20193723156536231</v>
      </c>
      <c r="CK193" s="161">
        <f>MIN(PRODUCT($D73:CK73),1)</f>
        <v>0.19822158650455965</v>
      </c>
      <c r="CL193" s="161">
        <f>MIN(PRODUCT($D73:CL73),1)</f>
        <v>0.19457430931287575</v>
      </c>
      <c r="CM193" s="161">
        <f>MIN(PRODUCT($D73:CM73),1)</f>
        <v>0.19099414202151885</v>
      </c>
      <c r="CN193" s="161">
        <f>MIN(PRODUCT($D73:CN73),1)</f>
        <v>0.18747984980832291</v>
      </c>
      <c r="CO193" s="161">
        <f>MIN(PRODUCT($D73:CO73),1)</f>
        <v>0.18403022057184978</v>
      </c>
      <c r="CP193" s="161">
        <f>MIN(PRODUCT($D73:CP73),1)</f>
        <v>0.18064406451332776</v>
      </c>
      <c r="CQ193" s="161">
        <f>MIN(PRODUCT($D73:CQ73),1)</f>
        <v>0.17732021372628254</v>
      </c>
      <c r="CR193" s="161">
        <f>MIN(PRODUCT($D73:CR73),1)</f>
        <v>0.17405752179371894</v>
      </c>
      <c r="CS193" s="161">
        <f>MIN(PRODUCT($D73:CS73),1)</f>
        <v>0.17085486339271452</v>
      </c>
      <c r="CT193" s="161">
        <f>MIN(PRODUCT($D73:CT73),1)</f>
        <v>0.16771113390628858</v>
      </c>
      <c r="CU193" s="161">
        <f>MIN(PRODUCT($D73:CU73),1)</f>
        <v>0.16462524904241288</v>
      </c>
      <c r="CV193" s="161">
        <f>MIN(PRODUCT($D73:CV73),1)</f>
        <v>0.16159614446003248</v>
      </c>
      <c r="CW193" s="161">
        <f>MIN(PRODUCT($D73:CW73),1)</f>
        <v>0.1586227754019679</v>
      </c>
      <c r="CX193" s="161">
        <f>MIN(PRODUCT($D73:CX73),1)</f>
        <v>0.15570411633457168</v>
      </c>
      <c r="CY193" s="161">
        <f>MIN(PRODUCT($D73:CY73),1)</f>
        <v>0.15283916059401556</v>
      </c>
      <c r="CZ193" s="161">
        <f>MIN(PRODUCT($D73:CZ73),1)</f>
        <v>0.15002692003908569</v>
      </c>
      <c r="DA193" s="161">
        <f>MIN(PRODUCT($D73:DA73),1)</f>
        <v>0.14726642471036652</v>
      </c>
      <c r="DB193" s="161">
        <f>MIN(PRODUCT($D73:DB73),1)</f>
        <v>0.14455672249569579</v>
      </c>
      <c r="DC193" s="161">
        <f>MIN(PRODUCT($D73:DC73),1)</f>
        <v>0.14189687880177498</v>
      </c>
      <c r="DD193" s="161">
        <f>MIN(PRODUCT($D73:DD73),1)</f>
        <v>0</v>
      </c>
      <c r="DE193" s="161">
        <f>MIN(PRODUCT($D73:DE73),1)</f>
        <v>0</v>
      </c>
      <c r="DF193" s="161">
        <f>MIN(PRODUCT($D73:DF73),1)</f>
        <v>0</v>
      </c>
    </row>
    <row r="194" spans="2:110" ht="14.5" x14ac:dyDescent="0.35">
      <c r="B194" s="149">
        <v>69</v>
      </c>
      <c r="C194" s="161">
        <v>1</v>
      </c>
      <c r="D194" s="161">
        <f>MIN(PRODUCT($D74:D74),1)</f>
        <v>0.97719999999999996</v>
      </c>
      <c r="E194" s="161">
        <f>MIN(PRODUCT($D74:E74),1)</f>
        <v>0.95531071999999995</v>
      </c>
      <c r="F194" s="161">
        <f>MIN(PRODUCT($D74:F74),1)</f>
        <v>0.93458047737599992</v>
      </c>
      <c r="G194" s="161">
        <f>MIN(PRODUCT($D74:G74),1)</f>
        <v>0.91504774539884148</v>
      </c>
      <c r="H194" s="161">
        <f>MIN(PRODUCT($D74:H74),1)</f>
        <v>0.8966552857163248</v>
      </c>
      <c r="I194" s="161">
        <f>MIN(PRODUCT($D74:I74),1)</f>
        <v>0.87934983870199979</v>
      </c>
      <c r="J194" s="161">
        <f>MIN(PRODUCT($D74:J74),1)</f>
        <v>0.86299393170214267</v>
      </c>
      <c r="K194" s="161">
        <f>MIN(PRODUCT($D74:K74),1)</f>
        <v>0.84737374153833389</v>
      </c>
      <c r="L194" s="161">
        <f>MIN(PRODUCT($D74:L74),1)</f>
        <v>0.83237522631310534</v>
      </c>
      <c r="M194" s="161">
        <f>MIN(PRODUCT($D74:M74),1)</f>
        <v>0.81772542232999468</v>
      </c>
      <c r="N194" s="161">
        <f>MIN(PRODUCT($D74:N74),1)</f>
        <v>0.80316990981252079</v>
      </c>
      <c r="O194" s="161">
        <f>MIN(PRODUCT($D74:O74),1)</f>
        <v>0.78863253444491421</v>
      </c>
      <c r="P194" s="161">
        <f>MIN(PRODUCT($D74:P74),1)</f>
        <v>0.77396396930423883</v>
      </c>
      <c r="Q194" s="161">
        <f>MIN(PRODUCT($D74:Q74),1)</f>
        <v>0.75918125749052789</v>
      </c>
      <c r="R194" s="161">
        <f>MIN(PRODUCT($D74:R74),1)</f>
        <v>0.74574374923294551</v>
      </c>
      <c r="S194" s="161">
        <f>MIN(PRODUCT($D74:S74),1)</f>
        <v>0.73254408487152234</v>
      </c>
      <c r="T194" s="161">
        <f>MIN(PRODUCT($D74:T74),1)</f>
        <v>0.71957805456929635</v>
      </c>
      <c r="U194" s="161">
        <f>MIN(PRODUCT($D74:U74),1)</f>
        <v>0.70684152300341974</v>
      </c>
      <c r="V194" s="161">
        <f>MIN(PRODUCT($D74:V74),1)</f>
        <v>0.69433042804625922</v>
      </c>
      <c r="W194" s="161">
        <f>MIN(PRODUCT($D74:W74),1)</f>
        <v>0.68204077946984043</v>
      </c>
      <c r="X194" s="161">
        <f>MIN(PRODUCT($D74:X74),1)</f>
        <v>0.66996865767322422</v>
      </c>
      <c r="Y194" s="161">
        <f>MIN(PRODUCT($D74:Y74),1)</f>
        <v>0.65811021243240808</v>
      </c>
      <c r="Z194" s="161">
        <f>MIN(PRODUCT($D74:Z74),1)</f>
        <v>0.64646166167235442</v>
      </c>
      <c r="AA194" s="161">
        <f>MIN(PRODUCT($D74:AA74),1)</f>
        <v>0.63501929026075365</v>
      </c>
      <c r="AB194" s="161">
        <f>MIN(PRODUCT($D74:AB74),1)</f>
        <v>0.62377944882313829</v>
      </c>
      <c r="AC194" s="161">
        <f>MIN(PRODUCT($D74:AC74),1)</f>
        <v>0.6127385525789687</v>
      </c>
      <c r="AD194" s="161">
        <f>MIN(PRODUCT($D74:AD74),1)</f>
        <v>0.60189308019832088</v>
      </c>
      <c r="AE194" s="161">
        <f>MIN(PRODUCT($D74:AE74),1)</f>
        <v>0.59123957267881055</v>
      </c>
      <c r="AF194" s="161">
        <f>MIN(PRODUCT($D74:AF74),1)</f>
        <v>0.58077463224239556</v>
      </c>
      <c r="AG194" s="161">
        <f>MIN(PRODUCT($D74:AG74),1)</f>
        <v>0.57049492125170509</v>
      </c>
      <c r="AH194" s="161">
        <f>MIN(PRODUCT($D74:AH74),1)</f>
        <v>0.56039716114554983</v>
      </c>
      <c r="AI194" s="161">
        <f>MIN(PRODUCT($D74:AI74),1)</f>
        <v>0.55047813139327362</v>
      </c>
      <c r="AJ194" s="161">
        <f>MIN(PRODUCT($D74:AJ74),1)</f>
        <v>0.54073466846761264</v>
      </c>
      <c r="AK194" s="161">
        <f>MIN(PRODUCT($D74:AK74),1)</f>
        <v>0.53116366483573585</v>
      </c>
      <c r="AL194" s="161">
        <f>MIN(PRODUCT($D74:AL74),1)</f>
        <v>0.52176206796814328</v>
      </c>
      <c r="AM194" s="161">
        <f>MIN(PRODUCT($D74:AM74),1)</f>
        <v>0.5125268793651071</v>
      </c>
      <c r="AN194" s="161">
        <f>MIN(PRODUCT($D74:AN74),1)</f>
        <v>0.50345515360034465</v>
      </c>
      <c r="AO194" s="161">
        <f>MIN(PRODUCT($D74:AO74),1)</f>
        <v>0.49454399738161853</v>
      </c>
      <c r="AP194" s="161">
        <f>MIN(PRODUCT($D74:AP74),1)</f>
        <v>0.48579056862796388</v>
      </c>
      <c r="AQ194" s="161">
        <f>MIN(PRODUCT($D74:AQ74),1)</f>
        <v>0.47719207556324889</v>
      </c>
      <c r="AR194" s="161">
        <f>MIN(PRODUCT($D74:AR74),1)</f>
        <v>0.46874577582577936</v>
      </c>
      <c r="AS194" s="161">
        <f>MIN(PRODUCT($D74:AS74),1)</f>
        <v>0.46044897559366305</v>
      </c>
      <c r="AT194" s="161">
        <f>MIN(PRODUCT($D74:AT74),1)</f>
        <v>0.45229902872565519</v>
      </c>
      <c r="AU194" s="161">
        <f>MIN(PRODUCT($D74:AU74),1)</f>
        <v>0.4442933359172111</v>
      </c>
      <c r="AV194" s="161">
        <f>MIN(PRODUCT($D74:AV74),1)</f>
        <v>0.43642934387147642</v>
      </c>
      <c r="AW194" s="161">
        <f>MIN(PRODUCT($D74:AW74),1)</f>
        <v>0.42870454448495127</v>
      </c>
      <c r="AX194" s="161">
        <f>MIN(PRODUCT($D74:AX74),1)</f>
        <v>0.42111647404756763</v>
      </c>
      <c r="AY194" s="161">
        <f>MIN(PRODUCT($D74:AY74),1)</f>
        <v>0.41366271245692565</v>
      </c>
      <c r="AZ194" s="161">
        <f>MIN(PRODUCT($D74:AZ74),1)</f>
        <v>0.40634088244643807</v>
      </c>
      <c r="BA194" s="161">
        <f>MIN(PRODUCT($D74:BA74),1)</f>
        <v>0.39914864882713608</v>
      </c>
      <c r="BB194" s="161">
        <f>MIN(PRODUCT($D74:BB74),1)</f>
        <v>0.39208371774289574</v>
      </c>
      <c r="BC194" s="161">
        <f>MIN(PRODUCT($D74:BC74),1)</f>
        <v>0.38514383593884649</v>
      </c>
      <c r="BD194" s="161">
        <f>MIN(PRODUCT($D74:BD74),1)</f>
        <v>0.3783267900427289</v>
      </c>
      <c r="BE194" s="161">
        <f>MIN(PRODUCT($D74:BE74),1)</f>
        <v>0.37163040585897256</v>
      </c>
      <c r="BF194" s="161">
        <f>MIN(PRODUCT($D74:BF74),1)</f>
        <v>0.36505254767526873</v>
      </c>
      <c r="BG194" s="161">
        <f>MIN(PRODUCT($D74:BG74),1)</f>
        <v>0.35859111758141649</v>
      </c>
      <c r="BH194" s="161">
        <f>MIN(PRODUCT($D74:BH74),1)</f>
        <v>0.35224405480022541</v>
      </c>
      <c r="BI194" s="161">
        <f>MIN(PRODUCT($D74:BI74),1)</f>
        <v>0.34600933503026143</v>
      </c>
      <c r="BJ194" s="161">
        <f>MIN(PRODUCT($D74:BJ74),1)</f>
        <v>0.33988496980022581</v>
      </c>
      <c r="BK194" s="161">
        <f>MIN(PRODUCT($D74:BK74),1)</f>
        <v>0.33386900583476181</v>
      </c>
      <c r="BL194" s="161">
        <f>MIN(PRODUCT($D74:BL74),1)</f>
        <v>0.32795952443148652</v>
      </c>
      <c r="BM194" s="161">
        <f>MIN(PRODUCT($D74:BM74),1)</f>
        <v>0.32215464084904921</v>
      </c>
      <c r="BN194" s="161">
        <f>MIN(PRODUCT($D74:BN74),1)</f>
        <v>0.31645250370602102</v>
      </c>
      <c r="BO194" s="161">
        <f>MIN(PRODUCT($D74:BO74),1)</f>
        <v>0.31085129439042442</v>
      </c>
      <c r="BP194" s="161">
        <f>MIN(PRODUCT($D74:BP74),1)</f>
        <v>0.30534922647971391</v>
      </c>
      <c r="BQ194" s="161">
        <f>MIN(PRODUCT($D74:BQ74),1)</f>
        <v>0.29994454517102298</v>
      </c>
      <c r="BR194" s="161">
        <f>MIN(PRODUCT($D74:BR74),1)</f>
        <v>0.29463552672149584</v>
      </c>
      <c r="BS194" s="161">
        <f>MIN(PRODUCT($D74:BS74),1)</f>
        <v>0.28942047789852537</v>
      </c>
      <c r="BT194" s="161">
        <f>MIN(PRODUCT($D74:BT74),1)</f>
        <v>0.28429773543972148</v>
      </c>
      <c r="BU194" s="161">
        <f>MIN(PRODUCT($D74:BU74),1)</f>
        <v>0.27926566552243837</v>
      </c>
      <c r="BV194" s="161">
        <f>MIN(PRODUCT($D74:BV74),1)</f>
        <v>0.27432266324269117</v>
      </c>
      <c r="BW194" s="161">
        <f>MIN(PRODUCT($D74:BW74),1)</f>
        <v>0.26946715210329553</v>
      </c>
      <c r="BX194" s="161">
        <f>MIN(PRODUCT($D74:BX74),1)</f>
        <v>0.2646975835110672</v>
      </c>
      <c r="BY194" s="161">
        <f>MIN(PRODUCT($D74:BY74),1)</f>
        <v>0.26001243628292131</v>
      </c>
      <c r="BZ194" s="161">
        <f>MIN(PRODUCT($D74:BZ74),1)</f>
        <v>0.25541021616071358</v>
      </c>
      <c r="CA194" s="161">
        <f>MIN(PRODUCT($D74:CA74),1)</f>
        <v>0.25088945533466894</v>
      </c>
      <c r="CB194" s="161">
        <f>MIN(PRODUCT($D74:CB74),1)</f>
        <v>0.24644871197524529</v>
      </c>
      <c r="CC194" s="161">
        <f>MIN(PRODUCT($D74:CC74),1)</f>
        <v>0.24208656977328344</v>
      </c>
      <c r="CD194" s="161">
        <f>MIN(PRODUCT($D74:CD74),1)</f>
        <v>0.2378016374882963</v>
      </c>
      <c r="CE194" s="161">
        <f>MIN(PRODUCT($D74:CE74),1)</f>
        <v>0.23359254850475344</v>
      </c>
      <c r="CF194" s="161">
        <f>MIN(PRODUCT($D74:CF74),1)</f>
        <v>0.2294579603962193</v>
      </c>
      <c r="CG194" s="161">
        <f>MIN(PRODUCT($D74:CG74),1)</f>
        <v>0.22539655449720619</v>
      </c>
      <c r="CH194" s="161">
        <f>MIN(PRODUCT($D74:CH74),1)</f>
        <v>0.22140703548260562</v>
      </c>
      <c r="CI194" s="161">
        <f>MIN(PRODUCT($D74:CI74),1)</f>
        <v>0.21748813095456349</v>
      </c>
      <c r="CJ194" s="161">
        <f>MIN(PRODUCT($D74:CJ74),1)</f>
        <v>0.21363859103666771</v>
      </c>
      <c r="CK194" s="161">
        <f>MIN(PRODUCT($D74:CK74),1)</f>
        <v>0.20985718797531869</v>
      </c>
      <c r="CL194" s="161">
        <f>MIN(PRODUCT($D74:CL74),1)</f>
        <v>0.20614271574815554</v>
      </c>
      <c r="CM194" s="161">
        <f>MIN(PRODUCT($D74:CM74),1)</f>
        <v>0.20249398967941318</v>
      </c>
      <c r="CN194" s="161">
        <f>MIN(PRODUCT($D74:CN74),1)</f>
        <v>0.19890984606208756</v>
      </c>
      <c r="CO194" s="161">
        <f>MIN(PRODUCT($D74:CO74),1)</f>
        <v>0.19538914178678859</v>
      </c>
      <c r="CP194" s="161">
        <f>MIN(PRODUCT($D74:CP74),1)</f>
        <v>0.19193075397716242</v>
      </c>
      <c r="CQ194" s="161">
        <f>MIN(PRODUCT($D74:CQ74),1)</f>
        <v>0.18853357963176665</v>
      </c>
      <c r="CR194" s="161">
        <f>MIN(PRODUCT($D74:CR74),1)</f>
        <v>0.18519653527228436</v>
      </c>
      <c r="CS194" s="161">
        <f>MIN(PRODUCT($D74:CS74),1)</f>
        <v>0.18191855659796491</v>
      </c>
      <c r="CT194" s="161">
        <f>MIN(PRODUCT($D74:CT74),1)</f>
        <v>0.17869859814618091</v>
      </c>
      <c r="CU194" s="161">
        <f>MIN(PRODUCT($D74:CU74),1)</f>
        <v>0.17553563295899349</v>
      </c>
      <c r="CV194" s="161">
        <f>MIN(PRODUCT($D74:CV74),1)</f>
        <v>0.17242865225561929</v>
      </c>
      <c r="CW194" s="161">
        <f>MIN(PRODUCT($D74:CW74),1)</f>
        <v>0.16937666511069482</v>
      </c>
      <c r="CX194" s="161">
        <f>MIN(PRODUCT($D74:CX74),1)</f>
        <v>0.16637869813823553</v>
      </c>
      <c r="CY194" s="161">
        <f>MIN(PRODUCT($D74:CY74),1)</f>
        <v>0.16343379518118875</v>
      </c>
      <c r="CZ194" s="161">
        <f>MIN(PRODUCT($D74:CZ74),1)</f>
        <v>0.16054101700648171</v>
      </c>
      <c r="DA194" s="161">
        <f>MIN(PRODUCT($D74:DA74),1)</f>
        <v>0.15769944100546698</v>
      </c>
      <c r="DB194" s="161">
        <f>MIN(PRODUCT($D74:DB74),1)</f>
        <v>0.15490816089967022</v>
      </c>
      <c r="DC194" s="161">
        <f>MIN(PRODUCT($D74:DC74),1)</f>
        <v>0.15216628645174604</v>
      </c>
      <c r="DD194" s="161">
        <f>MIN(PRODUCT($D74:DD74),1)</f>
        <v>0</v>
      </c>
      <c r="DE194" s="161">
        <f>MIN(PRODUCT($D74:DE74),1)</f>
        <v>0</v>
      </c>
      <c r="DF194" s="161">
        <f>MIN(PRODUCT($D74:DF74),1)</f>
        <v>0</v>
      </c>
    </row>
    <row r="195" spans="2:110" ht="14.5" x14ac:dyDescent="0.35">
      <c r="B195" s="149">
        <v>70</v>
      </c>
      <c r="C195" s="161">
        <v>1</v>
      </c>
      <c r="D195" s="161">
        <f>MIN(PRODUCT($D75:D75),1)</f>
        <v>0.97819999999999996</v>
      </c>
      <c r="E195" s="161">
        <f>MIN(PRODUCT($D75:E75),1)</f>
        <v>0.95707087999999996</v>
      </c>
      <c r="F195" s="161">
        <f>MIN(PRODUCT($D75:F75),1)</f>
        <v>0.9368766844319999</v>
      </c>
      <c r="G195" s="161">
        <f>MIN(PRODUCT($D75:G75),1)</f>
        <v>0.91767071240114395</v>
      </c>
      <c r="H195" s="161">
        <f>MIN(PRODUCT($D75:H75),1)</f>
        <v>0.89940906522436115</v>
      </c>
      <c r="I195" s="161">
        <f>MIN(PRODUCT($D75:I75),1)</f>
        <v>0.88223035207857581</v>
      </c>
      <c r="J195" s="161">
        <f>MIN(PRODUCT($D75:J75),1)</f>
        <v>0.86590909056512222</v>
      </c>
      <c r="K195" s="161">
        <f>MIN(PRODUCT($D75:K75),1)</f>
        <v>0.85040931784400653</v>
      </c>
      <c r="L195" s="161">
        <f>MIN(PRODUCT($D75:L75),1)</f>
        <v>0.83552715478173645</v>
      </c>
      <c r="M195" s="161">
        <f>MIN(PRODUCT($D75:M75),1)</f>
        <v>0.82107253500401245</v>
      </c>
      <c r="N195" s="161">
        <f>MIN(PRODUCT($D75:N75),1)</f>
        <v>0.80686798014844308</v>
      </c>
      <c r="O195" s="161">
        <f>MIN(PRODUCT($D75:O75),1)</f>
        <v>0.79274779049584532</v>
      </c>
      <c r="P195" s="161">
        <f>MIN(PRODUCT($D75:P75),1)</f>
        <v>0.77855760504596971</v>
      </c>
      <c r="Q195" s="161">
        <f>MIN(PRODUCT($D75:Q75),1)</f>
        <v>0.76423214511312387</v>
      </c>
      <c r="R195" s="161">
        <f>MIN(PRODUCT($D75:R75),1)</f>
        <v>0.75131662186071202</v>
      </c>
      <c r="S195" s="161">
        <f>MIN(PRODUCT($D75:S75),1)</f>
        <v>0.73861937095126595</v>
      </c>
      <c r="T195" s="161">
        <f>MIN(PRODUCT($D75:T75),1)</f>
        <v>0.72613670358218951</v>
      </c>
      <c r="U195" s="161">
        <f>MIN(PRODUCT($D75:U75),1)</f>
        <v>0.71386499329165054</v>
      </c>
      <c r="V195" s="161">
        <f>MIN(PRODUCT($D75:V75),1)</f>
        <v>0.70180067490502163</v>
      </c>
      <c r="W195" s="161">
        <f>MIN(PRODUCT($D75:W75),1)</f>
        <v>0.68994024349912675</v>
      </c>
      <c r="X195" s="161">
        <f>MIN(PRODUCT($D75:X75),1)</f>
        <v>0.67828025338399145</v>
      </c>
      <c r="Y195" s="161">
        <f>MIN(PRODUCT($D75:Y75),1)</f>
        <v>0.66681731710180192</v>
      </c>
      <c r="Z195" s="161">
        <f>MIN(PRODUCT($D75:Z75),1)</f>
        <v>0.65554810444278144</v>
      </c>
      <c r="AA195" s="161">
        <f>MIN(PRODUCT($D75:AA75),1)</f>
        <v>0.64446934147769841</v>
      </c>
      <c r="AB195" s="161">
        <f>MIN(PRODUCT($D75:AB75),1)</f>
        <v>0.63357780960672527</v>
      </c>
      <c r="AC195" s="161">
        <f>MIN(PRODUCT($D75:AC75),1)</f>
        <v>0.62287034462437163</v>
      </c>
      <c r="AD195" s="161">
        <f>MIN(PRODUCT($D75:AD75),1)</f>
        <v>0.61234383580021978</v>
      </c>
      <c r="AE195" s="161">
        <f>MIN(PRODUCT($D75:AE75),1)</f>
        <v>0.60199522497519609</v>
      </c>
      <c r="AF195" s="161">
        <f>MIN(PRODUCT($D75:AF75),1)</f>
        <v>0.59182150567311531</v>
      </c>
      <c r="AG195" s="161">
        <f>MIN(PRODUCT($D75:AG75),1)</f>
        <v>0.58181972222723966</v>
      </c>
      <c r="AH195" s="161">
        <f>MIN(PRODUCT($D75:AH75),1)</f>
        <v>0.57198696892159928</v>
      </c>
      <c r="AI195" s="161">
        <f>MIN(PRODUCT($D75:AI75),1)</f>
        <v>0.56232038914682425</v>
      </c>
      <c r="AJ195" s="161">
        <f>MIN(PRODUCT($D75:AJ75),1)</f>
        <v>0.55281717457024293</v>
      </c>
      <c r="AK195" s="161">
        <f>MIN(PRODUCT($D75:AK75),1)</f>
        <v>0.54347456432000585</v>
      </c>
      <c r="AL195" s="161">
        <f>MIN(PRODUCT($D75:AL75),1)</f>
        <v>0.53428984418299774</v>
      </c>
      <c r="AM195" s="161">
        <f>MIN(PRODUCT($D75:AM75),1)</f>
        <v>0.5252603458163051</v>
      </c>
      <c r="AN195" s="161">
        <f>MIN(PRODUCT($D75:AN75),1)</f>
        <v>0.51638344597200958</v>
      </c>
      <c r="AO195" s="161">
        <f>MIN(PRODUCT($D75:AO75),1)</f>
        <v>0.50765656573508255</v>
      </c>
      <c r="AP195" s="161">
        <f>MIN(PRODUCT($D75:AP75),1)</f>
        <v>0.49907716977415967</v>
      </c>
      <c r="AQ195" s="161">
        <f>MIN(PRODUCT($D75:AQ75),1)</f>
        <v>0.49064276560497638</v>
      </c>
      <c r="AR195" s="161">
        <f>MIN(PRODUCT($D75:AR75),1)</f>
        <v>0.48235090286625226</v>
      </c>
      <c r="AS195" s="161">
        <f>MIN(PRODUCT($D75:AS75),1)</f>
        <v>0.47419917260781258</v>
      </c>
      <c r="AT195" s="161">
        <f>MIN(PRODUCT($D75:AT75),1)</f>
        <v>0.46618520659074053</v>
      </c>
      <c r="AU195" s="161">
        <f>MIN(PRODUCT($D75:AU75),1)</f>
        <v>0.45830667659935698</v>
      </c>
      <c r="AV195" s="161">
        <f>MIN(PRODUCT($D75:AV75),1)</f>
        <v>0.45056129376482784</v>
      </c>
      <c r="AW195" s="161">
        <f>MIN(PRODUCT($D75:AW75),1)</f>
        <v>0.44294680790020224</v>
      </c>
      <c r="AX195" s="161">
        <f>MIN(PRODUCT($D75:AX75),1)</f>
        <v>0.43546100684668881</v>
      </c>
      <c r="AY195" s="161">
        <f>MIN(PRODUCT($D75:AY75),1)</f>
        <v>0.42810171583097978</v>
      </c>
      <c r="AZ195" s="161">
        <f>MIN(PRODUCT($D75:AZ75),1)</f>
        <v>0.4208667968334362</v>
      </c>
      <c r="BA195" s="161">
        <f>MIN(PRODUCT($D75:BA75),1)</f>
        <v>0.41375414796695109</v>
      </c>
      <c r="BB195" s="161">
        <f>MIN(PRODUCT($D75:BB75),1)</f>
        <v>0.40676170286630958</v>
      </c>
      <c r="BC195" s="161">
        <f>MIN(PRODUCT($D75:BC75),1)</f>
        <v>0.39988743008786892</v>
      </c>
      <c r="BD195" s="161">
        <f>MIN(PRODUCT($D75:BD75),1)</f>
        <v>0.39312933251938392</v>
      </c>
      <c r="BE195" s="161">
        <f>MIN(PRODUCT($D75:BE75),1)</f>
        <v>0.38648544679980634</v>
      </c>
      <c r="BF195" s="161">
        <f>MIN(PRODUCT($D75:BF75),1)</f>
        <v>0.3799538427488896</v>
      </c>
      <c r="BG195" s="161">
        <f>MIN(PRODUCT($D75:BG75),1)</f>
        <v>0.37353262280643335</v>
      </c>
      <c r="BH195" s="161">
        <f>MIN(PRODUCT($D75:BH75),1)</f>
        <v>0.36721992148100463</v>
      </c>
      <c r="BI195" s="161">
        <f>MIN(PRODUCT($D75:BI75),1)</f>
        <v>0.36101390480797563</v>
      </c>
      <c r="BJ195" s="161">
        <f>MIN(PRODUCT($D75:BJ75),1)</f>
        <v>0.35491276981672082</v>
      </c>
      <c r="BK195" s="161">
        <f>MIN(PRODUCT($D75:BK75),1)</f>
        <v>0.34891474400681821</v>
      </c>
      <c r="BL195" s="161">
        <f>MIN(PRODUCT($D75:BL75),1)</f>
        <v>0.34301808483310298</v>
      </c>
      <c r="BM195" s="161">
        <f>MIN(PRODUCT($D75:BM75),1)</f>
        <v>0.33722107919942351</v>
      </c>
      <c r="BN195" s="161">
        <f>MIN(PRODUCT($D75:BN75),1)</f>
        <v>0.33152204296095322</v>
      </c>
      <c r="BO195" s="161">
        <f>MIN(PRODUCT($D75:BO75),1)</f>
        <v>0.32591932043491312</v>
      </c>
      <c r="BP195" s="161">
        <f>MIN(PRODUCT($D75:BP75),1)</f>
        <v>0.32041128391956308</v>
      </c>
      <c r="BQ195" s="161">
        <f>MIN(PRODUCT($D75:BQ75),1)</f>
        <v>0.31499633322132248</v>
      </c>
      <c r="BR195" s="161">
        <f>MIN(PRODUCT($D75:BR75),1)</f>
        <v>0.30967289518988211</v>
      </c>
      <c r="BS195" s="161">
        <f>MIN(PRODUCT($D75:BS75),1)</f>
        <v>0.30443942326117313</v>
      </c>
      <c r="BT195" s="161">
        <f>MIN(PRODUCT($D75:BT75),1)</f>
        <v>0.29929439700805927</v>
      </c>
      <c r="BU195" s="161">
        <f>MIN(PRODUCT($D75:BU75),1)</f>
        <v>0.29423632169862307</v>
      </c>
      <c r="BV195" s="161">
        <f>MIN(PRODUCT($D75:BV75),1)</f>
        <v>0.28926372786191634</v>
      </c>
      <c r="BW195" s="161">
        <f>MIN(PRODUCT($D75:BW75),1)</f>
        <v>0.28437517086104996</v>
      </c>
      <c r="BX195" s="161">
        <f>MIN(PRODUCT($D75:BX75),1)</f>
        <v>0.27956923047349819</v>
      </c>
      <c r="BY195" s="161">
        <f>MIN(PRODUCT($D75:BY75),1)</f>
        <v>0.27484451047849606</v>
      </c>
      <c r="BZ195" s="161">
        <f>MIN(PRODUCT($D75:BZ75),1)</f>
        <v>0.27019963825140947</v>
      </c>
      <c r="CA195" s="161">
        <f>MIN(PRODUCT($D75:CA75),1)</f>
        <v>0.26563326436496065</v>
      </c>
      <c r="CB195" s="161">
        <f>MIN(PRODUCT($D75:CB75),1)</f>
        <v>0.26114406219719283</v>
      </c>
      <c r="CC195" s="161">
        <f>MIN(PRODUCT($D75:CC75),1)</f>
        <v>0.25673072754606024</v>
      </c>
      <c r="CD195" s="161">
        <f>MIN(PRODUCT($D75:CD75),1)</f>
        <v>0.25239197825053183</v>
      </c>
      <c r="CE195" s="161">
        <f>MIN(PRODUCT($D75:CE75),1)</f>
        <v>0.24812655381809784</v>
      </c>
      <c r="CF195" s="161">
        <f>MIN(PRODUCT($D75:CF75),1)</f>
        <v>0.24393321505857199</v>
      </c>
      <c r="CG195" s="161">
        <f>MIN(PRODUCT($D75:CG75),1)</f>
        <v>0.23981074372408212</v>
      </c>
      <c r="CH195" s="161">
        <f>MIN(PRODUCT($D75:CH75),1)</f>
        <v>0.23575794215514512</v>
      </c>
      <c r="CI195" s="161">
        <f>MIN(PRODUCT($D75:CI75),1)</f>
        <v>0.23177363293272316</v>
      </c>
      <c r="CJ195" s="161">
        <f>MIN(PRODUCT($D75:CJ75),1)</f>
        <v>0.22785665853616013</v>
      </c>
      <c r="CK195" s="161">
        <f>MIN(PRODUCT($D75:CK75),1)</f>
        <v>0.22400588100689903</v>
      </c>
      <c r="CL195" s="161">
        <f>MIN(PRODUCT($D75:CL75),1)</f>
        <v>0.22022018161788243</v>
      </c>
      <c r="CM195" s="161">
        <f>MIN(PRODUCT($D75:CM75),1)</f>
        <v>0.21649846054854022</v>
      </c>
      <c r="CN195" s="161">
        <f>MIN(PRODUCT($D75:CN75),1)</f>
        <v>0.21283963656526989</v>
      </c>
      <c r="CO195" s="161">
        <f>MIN(PRODUCT($D75:CO75),1)</f>
        <v>0.20924264670731682</v>
      </c>
      <c r="CP195" s="161">
        <f>MIN(PRODUCT($D75:CP75),1)</f>
        <v>0.20570644597796317</v>
      </c>
      <c r="CQ195" s="161">
        <f>MIN(PRODUCT($D75:CQ75),1)</f>
        <v>0.20223000704093558</v>
      </c>
      <c r="CR195" s="161">
        <f>MIN(PRODUCT($D75:CR75),1)</f>
        <v>0.19881231992194376</v>
      </c>
      <c r="CS195" s="161">
        <f>MIN(PRODUCT($D75:CS75),1)</f>
        <v>0.19545239171526291</v>
      </c>
      <c r="CT195" s="161">
        <f>MIN(PRODUCT($D75:CT75),1)</f>
        <v>0.19214924629527497</v>
      </c>
      <c r="CU195" s="161">
        <f>MIN(PRODUCT($D75:CU75),1)</f>
        <v>0.1889019240328848</v>
      </c>
      <c r="CV195" s="161">
        <f>MIN(PRODUCT($D75:CV75),1)</f>
        <v>0.18570948151672906</v>
      </c>
      <c r="CW195" s="161">
        <f>MIN(PRODUCT($D75:CW75),1)</f>
        <v>0.18257099127909635</v>
      </c>
      <c r="CX195" s="161">
        <f>MIN(PRODUCT($D75:CX75),1)</f>
        <v>0.17948554152647961</v>
      </c>
      <c r="CY195" s="161">
        <f>MIN(PRODUCT($D75:CY75),1)</f>
        <v>0.17645223587468209</v>
      </c>
      <c r="CZ195" s="161">
        <f>MIN(PRODUCT($D75:CZ75),1)</f>
        <v>0.17347019308839995</v>
      </c>
      <c r="DA195" s="161">
        <f>MIN(PRODUCT($D75:DA75),1)</f>
        <v>0.17053854682520597</v>
      </c>
      <c r="DB195" s="161">
        <f>MIN(PRODUCT($D75:DB75),1)</f>
        <v>0.16765644538385999</v>
      </c>
      <c r="DC195" s="161">
        <f>MIN(PRODUCT($D75:DC75),1)</f>
        <v>0.16482305145687276</v>
      </c>
      <c r="DD195" s="161">
        <f>MIN(PRODUCT($D75:DD75),1)</f>
        <v>0</v>
      </c>
      <c r="DE195" s="161">
        <f>MIN(PRODUCT($D75:DE75),1)</f>
        <v>0</v>
      </c>
      <c r="DF195" s="161">
        <f>MIN(PRODUCT($D75:DF75),1)</f>
        <v>0</v>
      </c>
    </row>
    <row r="196" spans="2:110" ht="14.5" x14ac:dyDescent="0.35">
      <c r="B196" s="149">
        <v>71</v>
      </c>
      <c r="C196" s="161">
        <v>1</v>
      </c>
      <c r="D196" s="161">
        <f>MIN(PRODUCT($D76:D76),1)</f>
        <v>0.97929999999999995</v>
      </c>
      <c r="E196" s="161">
        <f>MIN(PRODUCT($D76:E76),1)</f>
        <v>0.95912642000000004</v>
      </c>
      <c r="F196" s="161">
        <f>MIN(PRODUCT($D76:F76),1)</f>
        <v>0.93956024103200009</v>
      </c>
      <c r="G196" s="161">
        <f>MIN(PRODUCT($D76:G76),1)</f>
        <v>0.92076903621136008</v>
      </c>
      <c r="H196" s="161">
        <f>MIN(PRODUCT($D76:H76),1)</f>
        <v>0.90290611690885969</v>
      </c>
      <c r="I196" s="161">
        <f>MIN(PRODUCT($D76:I76),1)</f>
        <v>0.88593148191097304</v>
      </c>
      <c r="J196" s="161">
        <f>MIN(PRODUCT($D76:J76),1)</f>
        <v>0.86980752894019331</v>
      </c>
      <c r="K196" s="161">
        <f>MIN(PRODUCT($D76:K76),1)</f>
        <v>0.85449891643084597</v>
      </c>
      <c r="L196" s="161">
        <f>MIN(PRODUCT($D76:L76),1)</f>
        <v>0.83988698495987846</v>
      </c>
      <c r="M196" s="161">
        <f>MIN(PRODUCT($D76:M76),1)</f>
        <v>0.82569289491405651</v>
      </c>
      <c r="N196" s="161">
        <f>MIN(PRODUCT($D76:N76),1)</f>
        <v>0.81182125427950036</v>
      </c>
      <c r="O196" s="161">
        <f>MIN(PRODUCT($D76:O76),1)</f>
        <v>0.79802029295674881</v>
      </c>
      <c r="P196" s="161">
        <f>MIN(PRODUCT($D76:P76),1)</f>
        <v>0.78421454188859707</v>
      </c>
      <c r="Q196" s="161">
        <f>MIN(PRODUCT($D76:Q76),1)</f>
        <v>0.77033394449716885</v>
      </c>
      <c r="R196" s="161">
        <f>MIN(PRODUCT($D76:R76),1)</f>
        <v>0.75785453459631469</v>
      </c>
      <c r="S196" s="161">
        <f>MIN(PRODUCT($D76:S76),1)</f>
        <v>0.74557729113585436</v>
      </c>
      <c r="T196" s="161">
        <f>MIN(PRODUCT($D76:T76),1)</f>
        <v>0.73349893901945351</v>
      </c>
      <c r="U196" s="161">
        <f>MIN(PRODUCT($D76:U76),1)</f>
        <v>0.72161625620733838</v>
      </c>
      <c r="V196" s="161">
        <f>MIN(PRODUCT($D76:V76),1)</f>
        <v>0.70992607285677956</v>
      </c>
      <c r="W196" s="161">
        <f>MIN(PRODUCT($D76:W76),1)</f>
        <v>0.69842527047649972</v>
      </c>
      <c r="X196" s="161">
        <f>MIN(PRODUCT($D76:X76),1)</f>
        <v>0.68711078109478041</v>
      </c>
      <c r="Y196" s="161">
        <f>MIN(PRODUCT($D76:Y76),1)</f>
        <v>0.67597958644104494</v>
      </c>
      <c r="Z196" s="161">
        <f>MIN(PRODUCT($D76:Z76),1)</f>
        <v>0.6650287171407</v>
      </c>
      <c r="AA196" s="161">
        <f>MIN(PRODUCT($D76:AA76),1)</f>
        <v>0.6542552519230207</v>
      </c>
      <c r="AB196" s="161">
        <f>MIN(PRODUCT($D76:AB76),1)</f>
        <v>0.64365631684186775</v>
      </c>
      <c r="AC196" s="161">
        <f>MIN(PRODUCT($D76:AC76),1)</f>
        <v>0.63322908450902948</v>
      </c>
      <c r="AD196" s="161">
        <f>MIN(PRODUCT($D76:AD76),1)</f>
        <v>0.62297077333998319</v>
      </c>
      <c r="AE196" s="161">
        <f>MIN(PRODUCT($D76:AE76),1)</f>
        <v>0.61287864681187543</v>
      </c>
      <c r="AF196" s="161">
        <f>MIN(PRODUCT($D76:AF76),1)</f>
        <v>0.602950012733523</v>
      </c>
      <c r="AG196" s="161">
        <f>MIN(PRODUCT($D76:AG76),1)</f>
        <v>0.59318222252723996</v>
      </c>
      <c r="AH196" s="161">
        <f>MIN(PRODUCT($D76:AH76),1)</f>
        <v>0.58357267052229866</v>
      </c>
      <c r="AI196" s="161">
        <f>MIN(PRODUCT($D76:AI76),1)</f>
        <v>0.57411879325983739</v>
      </c>
      <c r="AJ196" s="161">
        <f>MIN(PRODUCT($D76:AJ76),1)</f>
        <v>0.56481806880902807</v>
      </c>
      <c r="AK196" s="161">
        <f>MIN(PRODUCT($D76:AK76),1)</f>
        <v>0.55566801609432181</v>
      </c>
      <c r="AL196" s="161">
        <f>MIN(PRODUCT($D76:AL76),1)</f>
        <v>0.54666619423359386</v>
      </c>
      <c r="AM196" s="161">
        <f>MIN(PRODUCT($D76:AM76),1)</f>
        <v>0.53781020188700968</v>
      </c>
      <c r="AN196" s="161">
        <f>MIN(PRODUCT($D76:AN76),1)</f>
        <v>0.52909767661644014</v>
      </c>
      <c r="AO196" s="161">
        <f>MIN(PRODUCT($D76:AO76),1)</f>
        <v>0.52052629425525376</v>
      </c>
      <c r="AP196" s="161">
        <f>MIN(PRODUCT($D76:AP76),1)</f>
        <v>0.51209376828831865</v>
      </c>
      <c r="AQ196" s="161">
        <f>MIN(PRODUCT($D76:AQ76),1)</f>
        <v>0.50379784924204785</v>
      </c>
      <c r="AR196" s="161">
        <f>MIN(PRODUCT($D76:AR76),1)</f>
        <v>0.49563632408432667</v>
      </c>
      <c r="AS196" s="161">
        <f>MIN(PRODUCT($D76:AS76),1)</f>
        <v>0.48760701563416059</v>
      </c>
      <c r="AT196" s="161">
        <f>MIN(PRODUCT($D76:AT76),1)</f>
        <v>0.4797077819808872</v>
      </c>
      <c r="AU196" s="161">
        <f>MIN(PRODUCT($D76:AU76),1)</f>
        <v>0.47193651591279684</v>
      </c>
      <c r="AV196" s="161">
        <f>MIN(PRODUCT($D76:AV76),1)</f>
        <v>0.46429114435500951</v>
      </c>
      <c r="AW196" s="161">
        <f>MIN(PRODUCT($D76:AW76),1)</f>
        <v>0.45676962781645836</v>
      </c>
      <c r="AX196" s="161">
        <f>MIN(PRODUCT($D76:AX76),1)</f>
        <v>0.44936995984583172</v>
      </c>
      <c r="AY196" s="161">
        <f>MIN(PRODUCT($D76:AY76),1)</f>
        <v>0.44209016649632926</v>
      </c>
      <c r="AZ196" s="161">
        <f>MIN(PRODUCT($D76:AZ76),1)</f>
        <v>0.43492830579908875</v>
      </c>
      <c r="BA196" s="161">
        <f>MIN(PRODUCT($D76:BA76),1)</f>
        <v>0.42788246724514351</v>
      </c>
      <c r="BB196" s="161">
        <f>MIN(PRODUCT($D76:BB76),1)</f>
        <v>0.42095077127577218</v>
      </c>
      <c r="BC196" s="161">
        <f>MIN(PRODUCT($D76:BC76),1)</f>
        <v>0.41413136878110468</v>
      </c>
      <c r="BD196" s="161">
        <f>MIN(PRODUCT($D76:BD76),1)</f>
        <v>0.40742244060685079</v>
      </c>
      <c r="BE196" s="161">
        <f>MIN(PRODUCT($D76:BE76),1)</f>
        <v>0.40082219706901984</v>
      </c>
      <c r="BF196" s="161">
        <f>MIN(PRODUCT($D76:BF76),1)</f>
        <v>0.39432887747650169</v>
      </c>
      <c r="BG196" s="161">
        <f>MIN(PRODUCT($D76:BG76),1)</f>
        <v>0.38794074966138237</v>
      </c>
      <c r="BH196" s="161">
        <f>MIN(PRODUCT($D76:BH76),1)</f>
        <v>0.38165610951686796</v>
      </c>
      <c r="BI196" s="161">
        <f>MIN(PRODUCT($D76:BI76),1)</f>
        <v>0.37547328054269469</v>
      </c>
      <c r="BJ196" s="161">
        <f>MIN(PRODUCT($D76:BJ76),1)</f>
        <v>0.36939061339790302</v>
      </c>
      <c r="BK196" s="161">
        <f>MIN(PRODUCT($D76:BK76),1)</f>
        <v>0.36340648546085702</v>
      </c>
      <c r="BL196" s="161">
        <f>MIN(PRODUCT($D76:BL76),1)</f>
        <v>0.35751930039639113</v>
      </c>
      <c r="BM196" s="161">
        <f>MIN(PRODUCT($D76:BM76),1)</f>
        <v>0.35172748772996959</v>
      </c>
      <c r="BN196" s="161">
        <f>MIN(PRODUCT($D76:BN76),1)</f>
        <v>0.34602950242874408</v>
      </c>
      <c r="BO196" s="161">
        <f>MIN(PRODUCT($D76:BO76),1)</f>
        <v>0.34042382448939845</v>
      </c>
      <c r="BP196" s="161">
        <f>MIN(PRODUCT($D76:BP76),1)</f>
        <v>0.33490895853267022</v>
      </c>
      <c r="BQ196" s="161">
        <f>MIN(PRODUCT($D76:BQ76),1)</f>
        <v>0.32948343340444097</v>
      </c>
      <c r="BR196" s="161">
        <f>MIN(PRODUCT($D76:BR76),1)</f>
        <v>0.32414580178328906</v>
      </c>
      <c r="BS196" s="161">
        <f>MIN(PRODUCT($D76:BS76),1)</f>
        <v>0.3188946397943998</v>
      </c>
      <c r="BT196" s="161">
        <f>MIN(PRODUCT($D76:BT76),1)</f>
        <v>0.31372854662973054</v>
      </c>
      <c r="BU196" s="161">
        <f>MIN(PRODUCT($D76:BU76),1)</f>
        <v>0.3086461441743289</v>
      </c>
      <c r="BV196" s="161">
        <f>MIN(PRODUCT($D76:BV76),1)</f>
        <v>0.30364607663870474</v>
      </c>
      <c r="BW196" s="161">
        <f>MIN(PRODUCT($D76:BW76),1)</f>
        <v>0.29872701019715775</v>
      </c>
      <c r="BX196" s="161">
        <f>MIN(PRODUCT($D76:BX76),1)</f>
        <v>0.29388763263196377</v>
      </c>
      <c r="BY196" s="161">
        <f>MIN(PRODUCT($D76:BY76),1)</f>
        <v>0.28912665298332596</v>
      </c>
      <c r="BZ196" s="161">
        <f>MIN(PRODUCT($D76:BZ76),1)</f>
        <v>0.2844428012049961</v>
      </c>
      <c r="CA196" s="161">
        <f>MIN(PRODUCT($D76:CA76),1)</f>
        <v>0.27983482782547514</v>
      </c>
      <c r="CB196" s="161">
        <f>MIN(PRODUCT($D76:CB76),1)</f>
        <v>0.27530150361470246</v>
      </c>
      <c r="CC196" s="161">
        <f>MIN(PRODUCT($D76:CC76),1)</f>
        <v>0.27084161925614431</v>
      </c>
      <c r="CD196" s="161">
        <f>MIN(PRODUCT($D76:CD76),1)</f>
        <v>0.26645398502419476</v>
      </c>
      <c r="CE196" s="161">
        <f>MIN(PRODUCT($D76:CE76),1)</f>
        <v>0.26213743046680282</v>
      </c>
      <c r="CF196" s="161">
        <f>MIN(PRODUCT($D76:CF76),1)</f>
        <v>0.25789080409324061</v>
      </c>
      <c r="CG196" s="161">
        <f>MIN(PRODUCT($D76:CG76),1)</f>
        <v>0.25371297306693014</v>
      </c>
      <c r="CH196" s="161">
        <f>MIN(PRODUCT($D76:CH76),1)</f>
        <v>0.24960282290324587</v>
      </c>
      <c r="CI196" s="161">
        <f>MIN(PRODUCT($D76:CI76),1)</f>
        <v>0.24555925717221327</v>
      </c>
      <c r="CJ196" s="161">
        <f>MIN(PRODUCT($D76:CJ76),1)</f>
        <v>0.24158119720602342</v>
      </c>
      <c r="CK196" s="161">
        <f>MIN(PRODUCT($D76:CK76),1)</f>
        <v>0.23766758181128583</v>
      </c>
      <c r="CL196" s="161">
        <f>MIN(PRODUCT($D76:CL76),1)</f>
        <v>0.23381736698594299</v>
      </c>
      <c r="CM196" s="161">
        <f>MIN(PRODUCT($D76:CM76),1)</f>
        <v>0.23002952564077073</v>
      </c>
      <c r="CN196" s="161">
        <f>MIN(PRODUCT($D76:CN76),1)</f>
        <v>0.22630304732539025</v>
      </c>
      <c r="CO196" s="161">
        <f>MIN(PRODUCT($D76:CO76),1)</f>
        <v>0.22263693795871892</v>
      </c>
      <c r="CP196" s="161">
        <f>MIN(PRODUCT($D76:CP76),1)</f>
        <v>0.21903021956378768</v>
      </c>
      <c r="CQ196" s="161">
        <f>MIN(PRODUCT($D76:CQ76),1)</f>
        <v>0.21548193000685431</v>
      </c>
      <c r="CR196" s="161">
        <f>MIN(PRODUCT($D76:CR76),1)</f>
        <v>0.21199112274074328</v>
      </c>
      <c r="CS196" s="161">
        <f>MIN(PRODUCT($D76:CS76),1)</f>
        <v>0.20855686655234323</v>
      </c>
      <c r="CT196" s="161">
        <f>MIN(PRODUCT($D76:CT76),1)</f>
        <v>0.20517824531419526</v>
      </c>
      <c r="CU196" s="161">
        <f>MIN(PRODUCT($D76:CU76),1)</f>
        <v>0.20185435774010529</v>
      </c>
      <c r="CV196" s="161">
        <f>MIN(PRODUCT($D76:CV76),1)</f>
        <v>0.19858431714471558</v>
      </c>
      <c r="CW196" s="161">
        <f>MIN(PRODUCT($D76:CW76),1)</f>
        <v>0.19536725120697118</v>
      </c>
      <c r="CX196" s="161">
        <f>MIN(PRODUCT($D76:CX76),1)</f>
        <v>0.19220230173741826</v>
      </c>
      <c r="CY196" s="161">
        <f>MIN(PRODUCT($D76:CY76),1)</f>
        <v>0.18908862444927207</v>
      </c>
      <c r="CZ196" s="161">
        <f>MIN(PRODUCT($D76:CZ76),1)</f>
        <v>0.18602538873319388</v>
      </c>
      <c r="DA196" s="161">
        <f>MIN(PRODUCT($D76:DA76),1)</f>
        <v>0.18301177743571614</v>
      </c>
      <c r="DB196" s="161">
        <f>MIN(PRODUCT($D76:DB76),1)</f>
        <v>0.18004698664125754</v>
      </c>
      <c r="DC196" s="161">
        <f>MIN(PRODUCT($D76:DC76),1)</f>
        <v>0.17713022545766915</v>
      </c>
      <c r="DD196" s="161">
        <f>MIN(PRODUCT($D76:DD76),1)</f>
        <v>0</v>
      </c>
      <c r="DE196" s="161">
        <f>MIN(PRODUCT($D76:DE76),1)</f>
        <v>0</v>
      </c>
      <c r="DF196" s="161">
        <f>MIN(PRODUCT($D76:DF76),1)</f>
        <v>0</v>
      </c>
    </row>
    <row r="197" spans="2:110" ht="14.5" x14ac:dyDescent="0.35">
      <c r="B197" s="149">
        <v>72</v>
      </c>
      <c r="C197" s="161">
        <v>1</v>
      </c>
      <c r="D197" s="161">
        <f>MIN(PRODUCT($D77:D77),1)</f>
        <v>0.98050000000000004</v>
      </c>
      <c r="E197" s="161">
        <f>MIN(PRODUCT($D77:E77),1)</f>
        <v>0.96128220000000009</v>
      </c>
      <c r="F197" s="161">
        <f>MIN(PRODUCT($D77:F77),1)</f>
        <v>0.94253719710000017</v>
      </c>
      <c r="G197" s="161">
        <f>MIN(PRODUCT($D77:G77),1)</f>
        <v>0.9243462291959702</v>
      </c>
      <c r="H197" s="161">
        <f>MIN(PRODUCT($D77:H77),1)</f>
        <v>0.90687608546416631</v>
      </c>
      <c r="I197" s="161">
        <f>MIN(PRODUCT($D77:I77),1)</f>
        <v>0.89028025310017211</v>
      </c>
      <c r="J197" s="161">
        <f>MIN(PRODUCT($D77:J77),1)</f>
        <v>0.87443326459498905</v>
      </c>
      <c r="K197" s="161">
        <f>MIN(PRODUCT($D77:K77),1)</f>
        <v>0.85939301244395527</v>
      </c>
      <c r="L197" s="161">
        <f>MIN(PRODUCT($D77:L77),1)</f>
        <v>0.8449552098348968</v>
      </c>
      <c r="M197" s="161">
        <f>MIN(PRODUCT($D77:M77),1)</f>
        <v>0.83109794439360452</v>
      </c>
      <c r="N197" s="161">
        <f>MIN(PRODUCT($D77:N77),1)</f>
        <v>0.81755104789998878</v>
      </c>
      <c r="O197" s="161">
        <f>MIN(PRODUCT($D77:O77),1)</f>
        <v>0.80414321071442896</v>
      </c>
      <c r="P197" s="161">
        <f>MIN(PRODUCT($D77:P77),1)</f>
        <v>0.79079443341656952</v>
      </c>
      <c r="Q197" s="161">
        <f>MIN(PRODUCT($D77:Q77),1)</f>
        <v>0.77735092804848782</v>
      </c>
      <c r="R197" s="161">
        <f>MIN(PRODUCT($D77:R77),1)</f>
        <v>0.76530198866373633</v>
      </c>
      <c r="S197" s="161">
        <f>MIN(PRODUCT($D77:S77),1)</f>
        <v>0.75343980783944842</v>
      </c>
      <c r="T197" s="161">
        <f>MIN(PRODUCT($D77:T77),1)</f>
        <v>0.74176149081793696</v>
      </c>
      <c r="U197" s="161">
        <f>MIN(PRODUCT($D77:U77),1)</f>
        <v>0.73026418771025892</v>
      </c>
      <c r="V197" s="161">
        <f>MIN(PRODUCT($D77:V77),1)</f>
        <v>0.71894509280074992</v>
      </c>
      <c r="W197" s="161">
        <f>MIN(PRODUCT($D77:W77),1)</f>
        <v>0.70780144386233834</v>
      </c>
      <c r="X197" s="161">
        <f>MIN(PRODUCT($D77:X77),1)</f>
        <v>0.69683052148247215</v>
      </c>
      <c r="Y197" s="161">
        <f>MIN(PRODUCT($D77:Y77),1)</f>
        <v>0.68602964839949387</v>
      </c>
      <c r="Z197" s="161">
        <f>MIN(PRODUCT($D77:Z77),1)</f>
        <v>0.67539618884930175</v>
      </c>
      <c r="AA197" s="161">
        <f>MIN(PRODUCT($D77:AA77),1)</f>
        <v>0.6649275479221376</v>
      </c>
      <c r="AB197" s="161">
        <f>MIN(PRODUCT($D77:AB77),1)</f>
        <v>0.65462117092934446</v>
      </c>
      <c r="AC197" s="161">
        <f>MIN(PRODUCT($D77:AC77),1)</f>
        <v>0.64447454277993965</v>
      </c>
      <c r="AD197" s="161">
        <f>MIN(PRODUCT($D77:AD77),1)</f>
        <v>0.63448518736685067</v>
      </c>
      <c r="AE197" s="161">
        <f>MIN(PRODUCT($D77:AE77),1)</f>
        <v>0.62465066696266447</v>
      </c>
      <c r="AF197" s="161">
        <f>MIN(PRODUCT($D77:AF77),1)</f>
        <v>0.61496858162474322</v>
      </c>
      <c r="AG197" s="161">
        <f>MIN(PRODUCT($D77:AG77),1)</f>
        <v>0.60543656860955974</v>
      </c>
      <c r="AH197" s="161">
        <f>MIN(PRODUCT($D77:AH77),1)</f>
        <v>0.59605230179611157</v>
      </c>
      <c r="AI197" s="161">
        <f>MIN(PRODUCT($D77:AI77),1)</f>
        <v>0.58681349111827186</v>
      </c>
      <c r="AJ197" s="161">
        <f>MIN(PRODUCT($D77:AJ77),1)</f>
        <v>0.57771788200593865</v>
      </c>
      <c r="AK197" s="161">
        <f>MIN(PRODUCT($D77:AK77),1)</f>
        <v>0.56876325483484658</v>
      </c>
      <c r="AL197" s="161">
        <f>MIN(PRODUCT($D77:AL77),1)</f>
        <v>0.55994742438490652</v>
      </c>
      <c r="AM197" s="161">
        <f>MIN(PRODUCT($D77:AM77),1)</f>
        <v>0.55126823930694047</v>
      </c>
      <c r="AN197" s="161">
        <f>MIN(PRODUCT($D77:AN77),1)</f>
        <v>0.54272358159768286</v>
      </c>
      <c r="AO197" s="161">
        <f>MIN(PRODUCT($D77:AO77),1)</f>
        <v>0.53431136608291885</v>
      </c>
      <c r="AP197" s="161">
        <f>MIN(PRODUCT($D77:AP77),1)</f>
        <v>0.52602953990863366</v>
      </c>
      <c r="AQ197" s="161">
        <f>MIN(PRODUCT($D77:AQ77),1)</f>
        <v>0.51787608204004987</v>
      </c>
      <c r="AR197" s="161">
        <f>MIN(PRODUCT($D77:AR77),1)</f>
        <v>0.50984900276842915</v>
      </c>
      <c r="AS197" s="161">
        <f>MIN(PRODUCT($D77:AS77),1)</f>
        <v>0.50194634322551857</v>
      </c>
      <c r="AT197" s="161">
        <f>MIN(PRODUCT($D77:AT77),1)</f>
        <v>0.49416617490552306</v>
      </c>
      <c r="AU197" s="161">
        <f>MIN(PRODUCT($D77:AU77),1)</f>
        <v>0.48650659919448747</v>
      </c>
      <c r="AV197" s="161">
        <f>MIN(PRODUCT($D77:AV77),1)</f>
        <v>0.47896574690697291</v>
      </c>
      <c r="AW197" s="161">
        <f>MIN(PRODUCT($D77:AW77),1)</f>
        <v>0.47154177782991485</v>
      </c>
      <c r="AX197" s="161">
        <f>MIN(PRODUCT($D77:AX77),1)</f>
        <v>0.4642328802735512</v>
      </c>
      <c r="AY197" s="161">
        <f>MIN(PRODUCT($D77:AY77),1)</f>
        <v>0.45703727062931115</v>
      </c>
      <c r="AZ197" s="161">
        <f>MIN(PRODUCT($D77:AZ77),1)</f>
        <v>0.44995319293455682</v>
      </c>
      <c r="BA197" s="161">
        <f>MIN(PRODUCT($D77:BA77),1)</f>
        <v>0.44297891844407122</v>
      </c>
      <c r="BB197" s="161">
        <f>MIN(PRODUCT($D77:BB77),1)</f>
        <v>0.43611274520818816</v>
      </c>
      <c r="BC197" s="161">
        <f>MIN(PRODUCT($D77:BC77),1)</f>
        <v>0.42935299765746127</v>
      </c>
      <c r="BD197" s="161">
        <f>MIN(PRODUCT($D77:BD77),1)</f>
        <v>0.42269802619377062</v>
      </c>
      <c r="BE197" s="161">
        <f>MIN(PRODUCT($D77:BE77),1)</f>
        <v>0.4161462067877672</v>
      </c>
      <c r="BF197" s="161">
        <f>MIN(PRODUCT($D77:BF77),1)</f>
        <v>0.40969594058255682</v>
      </c>
      <c r="BG197" s="161">
        <f>MIN(PRODUCT($D77:BG77),1)</f>
        <v>0.40334565350352719</v>
      </c>
      <c r="BH197" s="161">
        <f>MIN(PRODUCT($D77:BH77),1)</f>
        <v>0.39709379587422255</v>
      </c>
      <c r="BI197" s="161">
        <f>MIN(PRODUCT($D77:BI77),1)</f>
        <v>0.39093884203817214</v>
      </c>
      <c r="BJ197" s="161">
        <f>MIN(PRODUCT($D77:BJ77),1)</f>
        <v>0.3848792899865805</v>
      </c>
      <c r="BK197" s="161">
        <f>MIN(PRODUCT($D77:BK77),1)</f>
        <v>0.37891366099178853</v>
      </c>
      <c r="BL197" s="161">
        <f>MIN(PRODUCT($D77:BL77),1)</f>
        <v>0.3730404992464158</v>
      </c>
      <c r="BM197" s="161">
        <f>MIN(PRODUCT($D77:BM77),1)</f>
        <v>0.36725837150809637</v>
      </c>
      <c r="BN197" s="161">
        <f>MIN(PRODUCT($D77:BN77),1)</f>
        <v>0.36156586674972091</v>
      </c>
      <c r="BO197" s="161">
        <f>MIN(PRODUCT($D77:BO77),1)</f>
        <v>0.35596159581510023</v>
      </c>
      <c r="BP197" s="161">
        <f>MIN(PRODUCT($D77:BP77),1)</f>
        <v>0.35044419107996622</v>
      </c>
      <c r="BQ197" s="161">
        <f>MIN(PRODUCT($D77:BQ77),1)</f>
        <v>0.34501230611822675</v>
      </c>
      <c r="BR197" s="161">
        <f>MIN(PRODUCT($D77:BR77),1)</f>
        <v>0.33966461537339426</v>
      </c>
      <c r="BS197" s="161">
        <f>MIN(PRODUCT($D77:BS77),1)</f>
        <v>0.33439981383510664</v>
      </c>
      <c r="BT197" s="161">
        <f>MIN(PRODUCT($D77:BT77),1)</f>
        <v>0.32921661672066249</v>
      </c>
      <c r="BU197" s="161">
        <f>MIN(PRODUCT($D77:BU77),1)</f>
        <v>0.32411375916149221</v>
      </c>
      <c r="BV197" s="161">
        <f>MIN(PRODUCT($D77:BV77),1)</f>
        <v>0.31908999589448911</v>
      </c>
      <c r="BW197" s="161">
        <f>MIN(PRODUCT($D77:BW77),1)</f>
        <v>0.31414410095812456</v>
      </c>
      <c r="BX197" s="161">
        <f>MIN(PRODUCT($D77:BX77),1)</f>
        <v>0.30927486739327364</v>
      </c>
      <c r="BY197" s="161">
        <f>MIN(PRODUCT($D77:BY77),1)</f>
        <v>0.30448110694867792</v>
      </c>
      <c r="BZ197" s="161">
        <f>MIN(PRODUCT($D77:BZ77),1)</f>
        <v>0.29976164979097342</v>
      </c>
      <c r="CA197" s="161">
        <f>MIN(PRODUCT($D77:CA77),1)</f>
        <v>0.29511534421921332</v>
      </c>
      <c r="CB197" s="161">
        <f>MIN(PRODUCT($D77:CB77),1)</f>
        <v>0.2905410563838155</v>
      </c>
      <c r="CC197" s="161">
        <f>MIN(PRODUCT($D77:CC77),1)</f>
        <v>0.28603767000986635</v>
      </c>
      <c r="CD197" s="161">
        <f>MIN(PRODUCT($D77:CD77),1)</f>
        <v>0.28160408612471344</v>
      </c>
      <c r="CE197" s="161">
        <f>MIN(PRODUCT($D77:CE77),1)</f>
        <v>0.27723922278978042</v>
      </c>
      <c r="CF197" s="161">
        <f>MIN(PRODUCT($D77:CF77),1)</f>
        <v>0.27294201483653885</v>
      </c>
      <c r="CG197" s="161">
        <f>MIN(PRODUCT($D77:CG77),1)</f>
        <v>0.26871141360657252</v>
      </c>
      <c r="CH197" s="161">
        <f>MIN(PRODUCT($D77:CH77),1)</f>
        <v>0.26454638669567065</v>
      </c>
      <c r="CI197" s="161">
        <f>MIN(PRODUCT($D77:CI77),1)</f>
        <v>0.2604459177018878</v>
      </c>
      <c r="CJ197" s="161">
        <f>MIN(PRODUCT($D77:CJ77),1)</f>
        <v>0.25640900597750854</v>
      </c>
      <c r="CK197" s="161">
        <f>MIN(PRODUCT($D77:CK77),1)</f>
        <v>0.25243466638485718</v>
      </c>
      <c r="CL197" s="161">
        <f>MIN(PRODUCT($D77:CL77),1)</f>
        <v>0.2485219290558919</v>
      </c>
      <c r="CM197" s="161">
        <f>MIN(PRODUCT($D77:CM77),1)</f>
        <v>0.24466983915552559</v>
      </c>
      <c r="CN197" s="161">
        <f>MIN(PRODUCT($D77:CN77),1)</f>
        <v>0.24087745664861496</v>
      </c>
      <c r="CO197" s="161">
        <f>MIN(PRODUCT($D77:CO77),1)</f>
        <v>0.23714385607056143</v>
      </c>
      <c r="CP197" s="161">
        <f>MIN(PRODUCT($D77:CP77),1)</f>
        <v>0.23346812630146774</v>
      </c>
      <c r="CQ197" s="161">
        <f>MIN(PRODUCT($D77:CQ77),1)</f>
        <v>0.22984937034379499</v>
      </c>
      <c r="CR197" s="161">
        <f>MIN(PRODUCT($D77:CR77),1)</f>
        <v>0.22628670510346618</v>
      </c>
      <c r="CS197" s="161">
        <f>MIN(PRODUCT($D77:CS77),1)</f>
        <v>0.22277926117436248</v>
      </c>
      <c r="CT197" s="161">
        <f>MIN(PRODUCT($D77:CT77),1)</f>
        <v>0.21932618262615985</v>
      </c>
      <c r="CU197" s="161">
        <f>MIN(PRODUCT($D77:CU77),1)</f>
        <v>0.21592662679545438</v>
      </c>
      <c r="CV197" s="161">
        <f>MIN(PRODUCT($D77:CV77),1)</f>
        <v>0.21257976408012486</v>
      </c>
      <c r="CW197" s="161">
        <f>MIN(PRODUCT($D77:CW77),1)</f>
        <v>0.20928477773688292</v>
      </c>
      <c r="CX197" s="161">
        <f>MIN(PRODUCT($D77:CX77),1)</f>
        <v>0.20604086368196126</v>
      </c>
      <c r="CY197" s="161">
        <f>MIN(PRODUCT($D77:CY77),1)</f>
        <v>0.20284723029489088</v>
      </c>
      <c r="CZ197" s="161">
        <f>MIN(PRODUCT($D77:CZ77),1)</f>
        <v>0.19970309822532009</v>
      </c>
      <c r="DA197" s="161">
        <f>MIN(PRODUCT($D77:DA77),1)</f>
        <v>0.19660770020282764</v>
      </c>
      <c r="DB197" s="161">
        <f>MIN(PRODUCT($D77:DB77),1)</f>
        <v>0.19356028084968382</v>
      </c>
      <c r="DC197" s="161">
        <f>MIN(PRODUCT($D77:DC77),1)</f>
        <v>0.19056009649651373</v>
      </c>
      <c r="DD197" s="161">
        <f>MIN(PRODUCT($D77:DD77),1)</f>
        <v>0</v>
      </c>
      <c r="DE197" s="161">
        <f>MIN(PRODUCT($D77:DE77),1)</f>
        <v>0</v>
      </c>
      <c r="DF197" s="161">
        <f>MIN(PRODUCT($D77:DF77),1)</f>
        <v>0</v>
      </c>
    </row>
    <row r="198" spans="2:110" ht="14.5" x14ac:dyDescent="0.35">
      <c r="B198" s="149">
        <v>73</v>
      </c>
      <c r="C198" s="161">
        <v>1</v>
      </c>
      <c r="D198" s="161">
        <f>MIN(PRODUCT($D78:D78),1)</f>
        <v>0.98170000000000002</v>
      </c>
      <c r="E198" s="161">
        <f>MIN(PRODUCT($D78:E78),1)</f>
        <v>0.9635385500000001</v>
      </c>
      <c r="F198" s="161">
        <f>MIN(PRODUCT($D78:F78),1)</f>
        <v>0.94561673297000015</v>
      </c>
      <c r="G198" s="161">
        <f>MIN(PRODUCT($D78:G78),1)</f>
        <v>0.92812282341005514</v>
      </c>
      <c r="H198" s="161">
        <f>MIN(PRODUCT($D78:H78),1)</f>
        <v>0.91123098802399216</v>
      </c>
      <c r="I198" s="161">
        <f>MIN(PRODUCT($D78:I78),1)</f>
        <v>0.89510219953596748</v>
      </c>
      <c r="J198" s="161">
        <f>MIN(PRODUCT($D78:J78),1)</f>
        <v>0.87970644170394885</v>
      </c>
      <c r="K198" s="161">
        <f>MIN(PRODUCT($D78:K78),1)</f>
        <v>0.86501534412749281</v>
      </c>
      <c r="L198" s="161">
        <f>MIN(PRODUCT($D78:L78),1)</f>
        <v>0.8509155940182147</v>
      </c>
      <c r="M198" s="161">
        <f>MIN(PRODUCT($D78:M78),1)</f>
        <v>0.83730094451392323</v>
      </c>
      <c r="N198" s="161">
        <f>MIN(PRODUCT($D78:N78),1)</f>
        <v>0.82407158959060323</v>
      </c>
      <c r="O198" s="161">
        <f>MIN(PRODUCT($D78:O78),1)</f>
        <v>0.81105125847507165</v>
      </c>
      <c r="P198" s="161">
        <f>MIN(PRODUCT($D78:P78),1)</f>
        <v>0.79807443833947045</v>
      </c>
      <c r="Q198" s="161">
        <f>MIN(PRODUCT($D78:Q78),1)</f>
        <v>0.78506582499453714</v>
      </c>
      <c r="R198" s="161">
        <f>MIN(PRODUCT($D78:R78),1)</f>
        <v>0.77344685078461795</v>
      </c>
      <c r="S198" s="161">
        <f>MIN(PRODUCT($D78:S78),1)</f>
        <v>0.76199983739300559</v>
      </c>
      <c r="T198" s="161">
        <f>MIN(PRODUCT($D78:T78),1)</f>
        <v>0.75072223979958908</v>
      </c>
      <c r="U198" s="161">
        <f>MIN(PRODUCT($D78:U78),1)</f>
        <v>0.73961155065055517</v>
      </c>
      <c r="V198" s="161">
        <f>MIN(PRODUCT($D78:V78),1)</f>
        <v>0.72866529970092697</v>
      </c>
      <c r="W198" s="161">
        <f>MIN(PRODUCT($D78:W78),1)</f>
        <v>0.71788105326535323</v>
      </c>
      <c r="X198" s="161">
        <f>MIN(PRODUCT($D78:X78),1)</f>
        <v>0.70725641367702596</v>
      </c>
      <c r="Y198" s="161">
        <f>MIN(PRODUCT($D78:Y78),1)</f>
        <v>0.69678901875460597</v>
      </c>
      <c r="Z198" s="161">
        <f>MIN(PRODUCT($D78:Z78),1)</f>
        <v>0.68647654127703783</v>
      </c>
      <c r="AA198" s="161">
        <f>MIN(PRODUCT($D78:AA78),1)</f>
        <v>0.67631668846613768</v>
      </c>
      <c r="AB198" s="161">
        <f>MIN(PRODUCT($D78:AB78),1)</f>
        <v>0.66630720147683886</v>
      </c>
      <c r="AC198" s="161">
        <f>MIN(PRODUCT($D78:AC78),1)</f>
        <v>0.65644585489498164</v>
      </c>
      <c r="AD198" s="161">
        <f>MIN(PRODUCT($D78:AD78),1)</f>
        <v>0.64673045624253589</v>
      </c>
      <c r="AE198" s="161">
        <f>MIN(PRODUCT($D78:AE78),1)</f>
        <v>0.63715884549014634</v>
      </c>
      <c r="AF198" s="161">
        <f>MIN(PRODUCT($D78:AF78),1)</f>
        <v>0.62772889457689218</v>
      </c>
      <c r="AG198" s="161">
        <f>MIN(PRODUCT($D78:AG78),1)</f>
        <v>0.61843850693715419</v>
      </c>
      <c r="AH198" s="161">
        <f>MIN(PRODUCT($D78:AH78),1)</f>
        <v>0.60928561703448425</v>
      </c>
      <c r="AI198" s="161">
        <f>MIN(PRODUCT($D78:AI78),1)</f>
        <v>0.60026818990237385</v>
      </c>
      <c r="AJ198" s="161">
        <f>MIN(PRODUCT($D78:AJ78),1)</f>
        <v>0.59138422069181873</v>
      </c>
      <c r="AK198" s="161">
        <f>MIN(PRODUCT($D78:AK78),1)</f>
        <v>0.58263173422557979</v>
      </c>
      <c r="AL198" s="161">
        <f>MIN(PRODUCT($D78:AL78),1)</f>
        <v>0.57400878455904114</v>
      </c>
      <c r="AM198" s="161">
        <f>MIN(PRODUCT($D78:AM78),1)</f>
        <v>0.5655134545475673</v>
      </c>
      <c r="AN198" s="161">
        <f>MIN(PRODUCT($D78:AN78),1)</f>
        <v>0.55714385542026323</v>
      </c>
      <c r="AO198" s="161">
        <f>MIN(PRODUCT($D78:AO78),1)</f>
        <v>0.54889812636004331</v>
      </c>
      <c r="AP198" s="161">
        <f>MIN(PRODUCT($D78:AP78),1)</f>
        <v>0.54077443408991466</v>
      </c>
      <c r="AQ198" s="161">
        <f>MIN(PRODUCT($D78:AQ78),1)</f>
        <v>0.53277097246538385</v>
      </c>
      <c r="AR198" s="161">
        <f>MIN(PRODUCT($D78:AR78),1)</f>
        <v>0.52488596207289617</v>
      </c>
      <c r="AS198" s="161">
        <f>MIN(PRODUCT($D78:AS78),1)</f>
        <v>0.51711764983421726</v>
      </c>
      <c r="AT198" s="161">
        <f>MIN(PRODUCT($D78:AT78),1)</f>
        <v>0.5094643086166708</v>
      </c>
      <c r="AU198" s="161">
        <f>MIN(PRODUCT($D78:AU78),1)</f>
        <v>0.50192423684914411</v>
      </c>
      <c r="AV198" s="161">
        <f>MIN(PRODUCT($D78:AV78),1)</f>
        <v>0.49449575814377678</v>
      </c>
      <c r="AW198" s="161">
        <f>MIN(PRODUCT($D78:AW78),1)</f>
        <v>0.48717722092324889</v>
      </c>
      <c r="AX198" s="161">
        <f>MIN(PRODUCT($D78:AX78),1)</f>
        <v>0.47996699805358478</v>
      </c>
      <c r="AY198" s="161">
        <f>MIN(PRODUCT($D78:AY78),1)</f>
        <v>0.47286348648239174</v>
      </c>
      <c r="AZ198" s="161">
        <f>MIN(PRODUCT($D78:AZ78),1)</f>
        <v>0.46586510688245231</v>
      </c>
      <c r="BA198" s="161">
        <f>MIN(PRODUCT($D78:BA78),1)</f>
        <v>0.45897030330059202</v>
      </c>
      <c r="BB198" s="161">
        <f>MIN(PRODUCT($D78:BB78),1)</f>
        <v>0.45217754281174322</v>
      </c>
      <c r="BC198" s="161">
        <f>MIN(PRODUCT($D78:BC78),1)</f>
        <v>0.44548531517812939</v>
      </c>
      <c r="BD198" s="161">
        <f>MIN(PRODUCT($D78:BD78),1)</f>
        <v>0.43889213251349307</v>
      </c>
      <c r="BE198" s="161">
        <f>MIN(PRODUCT($D78:BE78),1)</f>
        <v>0.43239652895229336</v>
      </c>
      <c r="BF198" s="161">
        <f>MIN(PRODUCT($D78:BF78),1)</f>
        <v>0.42599706032379941</v>
      </c>
      <c r="BG198" s="161">
        <f>MIN(PRODUCT($D78:BG78),1)</f>
        <v>0.41969230383100714</v>
      </c>
      <c r="BH198" s="161">
        <f>MIN(PRODUCT($D78:BH78),1)</f>
        <v>0.4134808577343082</v>
      </c>
      <c r="BI198" s="161">
        <f>MIN(PRODUCT($D78:BI78),1)</f>
        <v>0.40736134103984045</v>
      </c>
      <c r="BJ198" s="161">
        <f>MIN(PRODUCT($D78:BJ78),1)</f>
        <v>0.40133239319245079</v>
      </c>
      <c r="BK198" s="161">
        <f>MIN(PRODUCT($D78:BK78),1)</f>
        <v>0.39539267377320247</v>
      </c>
      <c r="BL198" s="161">
        <f>MIN(PRODUCT($D78:BL78),1)</f>
        <v>0.38954086220135908</v>
      </c>
      <c r="BM198" s="161">
        <f>MIN(PRODUCT($D78:BM78),1)</f>
        <v>0.38377565744077896</v>
      </c>
      <c r="BN198" s="161">
        <f>MIN(PRODUCT($D78:BN78),1)</f>
        <v>0.37809577771065545</v>
      </c>
      <c r="BO198" s="161">
        <f>MIN(PRODUCT($D78:BO78),1)</f>
        <v>0.37249996020053772</v>
      </c>
      <c r="BP198" s="161">
        <f>MIN(PRODUCT($D78:BP78),1)</f>
        <v>0.36698696078956977</v>
      </c>
      <c r="BQ198" s="161">
        <f>MIN(PRODUCT($D78:BQ78),1)</f>
        <v>0.36155555376988413</v>
      </c>
      <c r="BR198" s="161">
        <f>MIN(PRODUCT($D78:BR78),1)</f>
        <v>0.35620453157408982</v>
      </c>
      <c r="BS198" s="161">
        <f>MIN(PRODUCT($D78:BS78),1)</f>
        <v>0.35093270450679326</v>
      </c>
      <c r="BT198" s="161">
        <f>MIN(PRODUCT($D78:BT78),1)</f>
        <v>0.3457389004800927</v>
      </c>
      <c r="BU198" s="161">
        <f>MIN(PRODUCT($D78:BU78),1)</f>
        <v>0.34062196475298734</v>
      </c>
      <c r="BV198" s="161">
        <f>MIN(PRODUCT($D78:BV78),1)</f>
        <v>0.33558075967464313</v>
      </c>
      <c r="BW198" s="161">
        <f>MIN(PRODUCT($D78:BW78),1)</f>
        <v>0.33061416443145841</v>
      </c>
      <c r="BX198" s="161">
        <f>MIN(PRODUCT($D78:BX78),1)</f>
        <v>0.32572107479787282</v>
      </c>
      <c r="BY198" s="161">
        <f>MIN(PRODUCT($D78:BY78),1)</f>
        <v>0.3209004028908643</v>
      </c>
      <c r="BZ198" s="161">
        <f>MIN(PRODUCT($D78:BZ78),1)</f>
        <v>0.31615107692807948</v>
      </c>
      <c r="CA198" s="161">
        <f>MIN(PRODUCT($D78:CA78),1)</f>
        <v>0.3114720409895439</v>
      </c>
      <c r="CB198" s="161">
        <f>MIN(PRODUCT($D78:CB78),1)</f>
        <v>0.30686225478289864</v>
      </c>
      <c r="CC198" s="161">
        <f>MIN(PRODUCT($D78:CC78),1)</f>
        <v>0.30232069341211171</v>
      </c>
      <c r="CD198" s="161">
        <f>MIN(PRODUCT($D78:CD78),1)</f>
        <v>0.29784634714961244</v>
      </c>
      <c r="CE198" s="161">
        <f>MIN(PRODUCT($D78:CE78),1)</f>
        <v>0.29343822121179819</v>
      </c>
      <c r="CF198" s="161">
        <f>MIN(PRODUCT($D78:CF78),1)</f>
        <v>0.28909533553786354</v>
      </c>
      <c r="CG198" s="161">
        <f>MIN(PRODUCT($D78:CG78),1)</f>
        <v>0.28481672457190316</v>
      </c>
      <c r="CH198" s="161">
        <f>MIN(PRODUCT($D78:CH78),1)</f>
        <v>0.28060143704823898</v>
      </c>
      <c r="CI198" s="161">
        <f>MIN(PRODUCT($D78:CI78),1)</f>
        <v>0.27644853577992501</v>
      </c>
      <c r="CJ198" s="161">
        <f>MIN(PRODUCT($D78:CJ78),1)</f>
        <v>0.27235709745038211</v>
      </c>
      <c r="CK198" s="161">
        <f>MIN(PRODUCT($D78:CK78),1)</f>
        <v>0.26832621240811644</v>
      </c>
      <c r="CL198" s="161">
        <f>MIN(PRODUCT($D78:CL78),1)</f>
        <v>0.26435498446447631</v>
      </c>
      <c r="CM198" s="161">
        <f>MIN(PRODUCT($D78:CM78),1)</f>
        <v>0.26044253069440204</v>
      </c>
      <c r="CN198" s="161">
        <f>MIN(PRODUCT($D78:CN78),1)</f>
        <v>0.25658798124012488</v>
      </c>
      <c r="CO198" s="161">
        <f>MIN(PRODUCT($D78:CO78),1)</f>
        <v>0.25279047911777103</v>
      </c>
      <c r="CP198" s="161">
        <f>MIN(PRODUCT($D78:CP78),1)</f>
        <v>0.24904918002682802</v>
      </c>
      <c r="CQ198" s="161">
        <f>MIN(PRODUCT($D78:CQ78),1)</f>
        <v>0.24536325216243096</v>
      </c>
      <c r="CR198" s="161">
        <f>MIN(PRODUCT($D78:CR78),1)</f>
        <v>0.24173187603042698</v>
      </c>
      <c r="CS198" s="161">
        <f>MIN(PRODUCT($D78:CS78),1)</f>
        <v>0.23815424426517665</v>
      </c>
      <c r="CT198" s="161">
        <f>MIN(PRODUCT($D78:CT78),1)</f>
        <v>0.23462956145005201</v>
      </c>
      <c r="CU198" s="161">
        <f>MIN(PRODUCT($D78:CU78),1)</f>
        <v>0.23115704394059122</v>
      </c>
      <c r="CV198" s="161">
        <f>MIN(PRODUCT($D78:CV78),1)</f>
        <v>0.22773591969027046</v>
      </c>
      <c r="CW198" s="161">
        <f>MIN(PRODUCT($D78:CW78),1)</f>
        <v>0.22436542807885446</v>
      </c>
      <c r="CX198" s="161">
        <f>MIN(PRODUCT($D78:CX78),1)</f>
        <v>0.22104481974328741</v>
      </c>
      <c r="CY198" s="161">
        <f>MIN(PRODUCT($D78:CY78),1)</f>
        <v>0.21777335641108675</v>
      </c>
      <c r="CZ198" s="161">
        <f>MIN(PRODUCT($D78:CZ78),1)</f>
        <v>0.21455031073620265</v>
      </c>
      <c r="DA198" s="161">
        <f>MIN(PRODUCT($D78:DA78),1)</f>
        <v>0.21137496613730683</v>
      </c>
      <c r="DB198" s="161">
        <f>MIN(PRODUCT($D78:DB78),1)</f>
        <v>0.20824661663847469</v>
      </c>
      <c r="DC198" s="161">
        <f>MIN(PRODUCT($D78:DC78),1)</f>
        <v>0.20516456671222524</v>
      </c>
      <c r="DD198" s="161">
        <f>MIN(PRODUCT($D78:DD78),1)</f>
        <v>0</v>
      </c>
      <c r="DE198" s="161">
        <f>MIN(PRODUCT($D78:DE78),1)</f>
        <v>0</v>
      </c>
      <c r="DF198" s="161">
        <f>MIN(PRODUCT($D78:DF78),1)</f>
        <v>0</v>
      </c>
    </row>
    <row r="199" spans="2:110" ht="14.5" x14ac:dyDescent="0.35">
      <c r="B199" s="149">
        <v>74</v>
      </c>
      <c r="C199" s="161">
        <v>1</v>
      </c>
      <c r="D199" s="161">
        <f>MIN(PRODUCT($D79:D79),1)</f>
        <v>0.98299999999999998</v>
      </c>
      <c r="E199" s="161">
        <f>MIN(PRODUCT($D79:E79),1)</f>
        <v>0.96589579999999997</v>
      </c>
      <c r="F199" s="161">
        <f>MIN(PRODUCT($D79:F79),1)</f>
        <v>0.94889603391999999</v>
      </c>
      <c r="G199" s="161">
        <f>MIN(PRODUCT($D79:G79),1)</f>
        <v>0.93219546372300799</v>
      </c>
      <c r="H199" s="161">
        <f>MIN(PRODUCT($D79:H79),1)</f>
        <v>0.91597526265422768</v>
      </c>
      <c r="I199" s="161">
        <f>MIN(PRODUCT($D79:I79),1)</f>
        <v>0.9004036831891058</v>
      </c>
      <c r="J199" s="161">
        <f>MIN(PRODUCT($D79:J79),1)</f>
        <v>0.8854569820481667</v>
      </c>
      <c r="K199" s="161">
        <f>MIN(PRODUCT($D79:K79),1)</f>
        <v>0.87111257893898641</v>
      </c>
      <c r="L199" s="161">
        <f>MIN(PRODUCT($D79:L79),1)</f>
        <v>0.85734900019175042</v>
      </c>
      <c r="M199" s="161">
        <f>MIN(PRODUCT($D79:M79),1)</f>
        <v>0.84414582558879747</v>
      </c>
      <c r="N199" s="161">
        <f>MIN(PRODUCT($D79:N79),1)</f>
        <v>0.83131480903984778</v>
      </c>
      <c r="O199" s="161">
        <f>MIN(PRODUCT($D79:O79),1)</f>
        <v>0.81867882394244207</v>
      </c>
      <c r="P199" s="161">
        <f>MIN(PRODUCT($D79:P79),1)</f>
        <v>0.8061530379361227</v>
      </c>
      <c r="Q199" s="161">
        <f>MIN(PRODUCT($D79:Q79),1)</f>
        <v>0.79357705054431926</v>
      </c>
      <c r="R199" s="161">
        <f>MIN(PRODUCT($D79:R79),1)</f>
        <v>0.78238761413164437</v>
      </c>
      <c r="S199" s="161">
        <f>MIN(PRODUCT($D79:S79),1)</f>
        <v>0.77135594877238822</v>
      </c>
      <c r="T199" s="161">
        <f>MIN(PRODUCT($D79:T79),1)</f>
        <v>0.76047982989469753</v>
      </c>
      <c r="U199" s="161">
        <f>MIN(PRODUCT($D79:U79),1)</f>
        <v>0.74975706429318234</v>
      </c>
      <c r="V199" s="161">
        <f>MIN(PRODUCT($D79:V79),1)</f>
        <v>0.73918548968664843</v>
      </c>
      <c r="W199" s="161">
        <f>MIN(PRODUCT($D79:W79),1)</f>
        <v>0.72876297428206671</v>
      </c>
      <c r="X199" s="161">
        <f>MIN(PRODUCT($D79:X79),1)</f>
        <v>0.7184874163446896</v>
      </c>
      <c r="Y199" s="161">
        <f>MIN(PRODUCT($D79:Y79),1)</f>
        <v>0.70835674377422952</v>
      </c>
      <c r="Z199" s="161">
        <f>MIN(PRODUCT($D79:Z79),1)</f>
        <v>0.69836891368701293</v>
      </c>
      <c r="AA199" s="161">
        <f>MIN(PRODUCT($D79:AA79),1)</f>
        <v>0.68852191200402602</v>
      </c>
      <c r="AB199" s="161">
        <f>MIN(PRODUCT($D79:AB79),1)</f>
        <v>0.67881375304476921</v>
      </c>
      <c r="AC199" s="161">
        <f>MIN(PRODUCT($D79:AC79),1)</f>
        <v>0.66924247912683799</v>
      </c>
      <c r="AD199" s="161">
        <f>MIN(PRODUCT($D79:AD79),1)</f>
        <v>0.65980616017114957</v>
      </c>
      <c r="AE199" s="161">
        <f>MIN(PRODUCT($D79:AE79),1)</f>
        <v>0.65050289331273636</v>
      </c>
      <c r="AF199" s="161">
        <f>MIN(PRODUCT($D79:AF79),1)</f>
        <v>0.64133080251702679</v>
      </c>
      <c r="AG199" s="161">
        <f>MIN(PRODUCT($D79:AG79),1)</f>
        <v>0.63228803820153667</v>
      </c>
      <c r="AH199" s="161">
        <f>MIN(PRODUCT($D79:AH79),1)</f>
        <v>0.62337277686289505</v>
      </c>
      <c r="AI199" s="161">
        <f>MIN(PRODUCT($D79:AI79),1)</f>
        <v>0.61458322070912819</v>
      </c>
      <c r="AJ199" s="161">
        <f>MIN(PRODUCT($D79:AJ79),1)</f>
        <v>0.60591759729712946</v>
      </c>
      <c r="AK199" s="161">
        <f>MIN(PRODUCT($D79:AK79),1)</f>
        <v>0.59737415917523995</v>
      </c>
      <c r="AL199" s="161">
        <f>MIN(PRODUCT($D79:AL79),1)</f>
        <v>0.58895118353086906</v>
      </c>
      <c r="AM199" s="161">
        <f>MIN(PRODUCT($D79:AM79),1)</f>
        <v>0.58064697184308378</v>
      </c>
      <c r="AN199" s="161">
        <f>MIN(PRODUCT($D79:AN79),1)</f>
        <v>0.57245984954009632</v>
      </c>
      <c r="AO199" s="161">
        <f>MIN(PRODUCT($D79:AO79),1)</f>
        <v>0.56438816566158101</v>
      </c>
      <c r="AP199" s="161">
        <f>MIN(PRODUCT($D79:AP79),1)</f>
        <v>0.55643029252575271</v>
      </c>
      <c r="AQ199" s="161">
        <f>MIN(PRODUCT($D79:AQ79),1)</f>
        <v>0.54858462540113961</v>
      </c>
      <c r="AR199" s="161">
        <f>MIN(PRODUCT($D79:AR79),1)</f>
        <v>0.54084958218298351</v>
      </c>
      <c r="AS199" s="161">
        <f>MIN(PRODUCT($D79:AS79),1)</f>
        <v>0.53322360307420347</v>
      </c>
      <c r="AT199" s="161">
        <f>MIN(PRODUCT($D79:AT79),1)</f>
        <v>0.52570515027085718</v>
      </c>
      <c r="AU199" s="161">
        <f>MIN(PRODUCT($D79:AU79),1)</f>
        <v>0.51829270765203805</v>
      </c>
      <c r="AV199" s="161">
        <f>MIN(PRODUCT($D79:AV79),1)</f>
        <v>0.51098478047414431</v>
      </c>
      <c r="AW199" s="161">
        <f>MIN(PRODUCT($D79:AW79),1)</f>
        <v>0.50377989506945886</v>
      </c>
      <c r="AX199" s="161">
        <f>MIN(PRODUCT($D79:AX79),1)</f>
        <v>0.4966765985489795</v>
      </c>
      <c r="AY199" s="161">
        <f>MIN(PRODUCT($D79:AY79),1)</f>
        <v>0.48967345850943889</v>
      </c>
      <c r="AZ199" s="161">
        <f>MIN(PRODUCT($D79:AZ79),1)</f>
        <v>0.4827690627444558</v>
      </c>
      <c r="BA199" s="161">
        <f>MIN(PRODUCT($D79:BA79),1)</f>
        <v>0.47596201895975898</v>
      </c>
      <c r="BB199" s="161">
        <f>MIN(PRODUCT($D79:BB79),1)</f>
        <v>0.46925095449242638</v>
      </c>
      <c r="BC199" s="161">
        <f>MIN(PRODUCT($D79:BC79),1)</f>
        <v>0.46263451603408318</v>
      </c>
      <c r="BD199" s="161">
        <f>MIN(PRODUCT($D79:BD79),1)</f>
        <v>0.45611136935800262</v>
      </c>
      <c r="BE199" s="161">
        <f>MIN(PRODUCT($D79:BE79),1)</f>
        <v>0.4496801990500548</v>
      </c>
      <c r="BF199" s="161">
        <f>MIN(PRODUCT($D79:BF79),1)</f>
        <v>0.44333970824344904</v>
      </c>
      <c r="BG199" s="161">
        <f>MIN(PRODUCT($D79:BG79),1)</f>
        <v>0.43708861835721641</v>
      </c>
      <c r="BH199" s="161">
        <f>MIN(PRODUCT($D79:BH79),1)</f>
        <v>0.43092566883837968</v>
      </c>
      <c r="BI199" s="161">
        <f>MIN(PRODUCT($D79:BI79),1)</f>
        <v>0.42484961690775852</v>
      </c>
      <c r="BJ199" s="161">
        <f>MIN(PRODUCT($D79:BJ79),1)</f>
        <v>0.41885923730935914</v>
      </c>
      <c r="BK199" s="161">
        <f>MIN(PRODUCT($D79:BK79),1)</f>
        <v>0.41295332206329716</v>
      </c>
      <c r="BL199" s="161">
        <f>MIN(PRODUCT($D79:BL79),1)</f>
        <v>0.40713068022220467</v>
      </c>
      <c r="BM199" s="161">
        <f>MIN(PRODUCT($D79:BM79),1)</f>
        <v>0.40139013763107156</v>
      </c>
      <c r="BN199" s="161">
        <f>MIN(PRODUCT($D79:BN79),1)</f>
        <v>0.39573053669047348</v>
      </c>
      <c r="BO199" s="161">
        <f>MIN(PRODUCT($D79:BO79),1)</f>
        <v>0.39015073612313778</v>
      </c>
      <c r="BP199" s="161">
        <f>MIN(PRODUCT($D79:BP79),1)</f>
        <v>0.38464961074380155</v>
      </c>
      <c r="BQ199" s="161">
        <f>MIN(PRODUCT($D79:BQ79),1)</f>
        <v>0.37922605123231395</v>
      </c>
      <c r="BR199" s="161">
        <f>MIN(PRODUCT($D79:BR79),1)</f>
        <v>0.3738789639099383</v>
      </c>
      <c r="BS199" s="161">
        <f>MIN(PRODUCT($D79:BS79),1)</f>
        <v>0.36860727051880815</v>
      </c>
      <c r="BT199" s="161">
        <f>MIN(PRODUCT($D79:BT79),1)</f>
        <v>0.36340990800449297</v>
      </c>
      <c r="BU199" s="161">
        <f>MIN(PRODUCT($D79:BU79),1)</f>
        <v>0.35828582830162964</v>
      </c>
      <c r="BV199" s="161">
        <f>MIN(PRODUCT($D79:BV79),1)</f>
        <v>0.35323399812257666</v>
      </c>
      <c r="BW199" s="161">
        <f>MIN(PRODUCT($D79:BW79),1)</f>
        <v>0.34825339874904832</v>
      </c>
      <c r="BX199" s="161">
        <f>MIN(PRODUCT($D79:BX79),1)</f>
        <v>0.34334302582668674</v>
      </c>
      <c r="BY199" s="161">
        <f>MIN(PRODUCT($D79:BY79),1)</f>
        <v>0.33850188916253043</v>
      </c>
      <c r="BZ199" s="161">
        <f>MIN(PRODUCT($D79:BZ79),1)</f>
        <v>0.33372901252533876</v>
      </c>
      <c r="CA199" s="161">
        <f>MIN(PRODUCT($D79:CA79),1)</f>
        <v>0.32902343344873147</v>
      </c>
      <c r="CB199" s="161">
        <f>MIN(PRODUCT($D79:CB79),1)</f>
        <v>0.32438420303710436</v>
      </c>
      <c r="CC199" s="161">
        <f>MIN(PRODUCT($D79:CC79),1)</f>
        <v>0.31981038577428117</v>
      </c>
      <c r="CD199" s="161">
        <f>MIN(PRODUCT($D79:CD79),1)</f>
        <v>0.3153010593348638</v>
      </c>
      <c r="CE199" s="161">
        <f>MIN(PRODUCT($D79:CE79),1)</f>
        <v>0.31085531439824221</v>
      </c>
      <c r="CF199" s="161">
        <f>MIN(PRODUCT($D79:CF79),1)</f>
        <v>0.30647225446522697</v>
      </c>
      <c r="CG199" s="161">
        <f>MIN(PRODUCT($D79:CG79),1)</f>
        <v>0.30215099567726728</v>
      </c>
      <c r="CH199" s="161">
        <f>MIN(PRODUCT($D79:CH79),1)</f>
        <v>0.29789066663821778</v>
      </c>
      <c r="CI199" s="161">
        <f>MIN(PRODUCT($D79:CI79),1)</f>
        <v>0.29369040823861892</v>
      </c>
      <c r="CJ199" s="161">
        <f>MIN(PRODUCT($D79:CJ79),1)</f>
        <v>0.28954937348245441</v>
      </c>
      <c r="CK199" s="161">
        <f>MIN(PRODUCT($D79:CK79),1)</f>
        <v>0.28546672731635181</v>
      </c>
      <c r="CL199" s="161">
        <f>MIN(PRODUCT($D79:CL79),1)</f>
        <v>0.28144164646119124</v>
      </c>
      <c r="CM199" s="161">
        <f>MIN(PRODUCT($D79:CM79),1)</f>
        <v>0.27747331924608842</v>
      </c>
      <c r="CN199" s="161">
        <f>MIN(PRODUCT($D79:CN79),1)</f>
        <v>0.2735609454447186</v>
      </c>
      <c r="CO199" s="161">
        <f>MIN(PRODUCT($D79:CO79),1)</f>
        <v>0.26970373611394804</v>
      </c>
      <c r="CP199" s="161">
        <f>MIN(PRODUCT($D79:CP79),1)</f>
        <v>0.26590091343474137</v>
      </c>
      <c r="CQ199" s="161">
        <f>MIN(PRODUCT($D79:CQ79),1)</f>
        <v>0.2621517105553115</v>
      </c>
      <c r="CR199" s="161">
        <f>MIN(PRODUCT($D79:CR79),1)</f>
        <v>0.25845537143648162</v>
      </c>
      <c r="CS199" s="161">
        <f>MIN(PRODUCT($D79:CS79),1)</f>
        <v>0.25481115069922722</v>
      </c>
      <c r="CT199" s="161">
        <f>MIN(PRODUCT($D79:CT79),1)</f>
        <v>0.25121831347436813</v>
      </c>
      <c r="CU199" s="161">
        <f>MIN(PRODUCT($D79:CU79),1)</f>
        <v>0.24767613525437954</v>
      </c>
      <c r="CV199" s="161">
        <f>MIN(PRODUCT($D79:CV79),1)</f>
        <v>0.24418390174729279</v>
      </c>
      <c r="CW199" s="161">
        <f>MIN(PRODUCT($D79:CW79),1)</f>
        <v>0.24074090873265597</v>
      </c>
      <c r="CX199" s="161">
        <f>MIN(PRODUCT($D79:CX79),1)</f>
        <v>0.23734646191952552</v>
      </c>
      <c r="CY199" s="161">
        <f>MIN(PRODUCT($D79:CY79),1)</f>
        <v>0.2339998768064602</v>
      </c>
      <c r="CZ199" s="161">
        <f>MIN(PRODUCT($D79:CZ79),1)</f>
        <v>0.2307004785434891</v>
      </c>
      <c r="DA199" s="161">
        <f>MIN(PRODUCT($D79:DA79),1)</f>
        <v>0.22744760179602591</v>
      </c>
      <c r="DB199" s="161">
        <f>MIN(PRODUCT($D79:DB79),1)</f>
        <v>0.22424059061070195</v>
      </c>
      <c r="DC199" s="161">
        <f>MIN(PRODUCT($D79:DC79),1)</f>
        <v>0.22107879828309104</v>
      </c>
      <c r="DD199" s="161">
        <f>MIN(PRODUCT($D79:DD79),1)</f>
        <v>0</v>
      </c>
      <c r="DE199" s="161">
        <f>MIN(PRODUCT($D79:DE79),1)</f>
        <v>0</v>
      </c>
      <c r="DF199" s="161">
        <f>MIN(PRODUCT($D79:DF79),1)</f>
        <v>0</v>
      </c>
    </row>
    <row r="200" spans="2:110" ht="14.5" x14ac:dyDescent="0.35">
      <c r="B200" s="149">
        <v>75</v>
      </c>
      <c r="C200" s="161">
        <v>1</v>
      </c>
      <c r="D200" s="161">
        <f>MIN(PRODUCT($D80:D80),1)</f>
        <v>0.98419999999999996</v>
      </c>
      <c r="E200" s="161">
        <f>MIN(PRODUCT($D80:E80),1)</f>
        <v>0.96815753999999998</v>
      </c>
      <c r="F200" s="161">
        <f>MIN(PRODUCT($D80:F80),1)</f>
        <v>0.95218294058999997</v>
      </c>
      <c r="G200" s="161">
        <f>MIN(PRODUCT($D80:G80),1)</f>
        <v>0.93637670377620608</v>
      </c>
      <c r="H200" s="161">
        <f>MIN(PRODUCT($D80:H80),1)</f>
        <v>0.92092648816389866</v>
      </c>
      <c r="I200" s="161">
        <f>MIN(PRODUCT($D80:I80),1)</f>
        <v>0.90591538640682712</v>
      </c>
      <c r="J200" s="161">
        <f>MIN(PRODUCT($D80:J80),1)</f>
        <v>0.89151133176295849</v>
      </c>
      <c r="K200" s="161">
        <f>MIN(PRODUCT($D80:K80),1)</f>
        <v>0.87760375498745635</v>
      </c>
      <c r="L200" s="161">
        <f>MIN(PRODUCT($D80:L80),1)</f>
        <v>0.864264177911647</v>
      </c>
      <c r="M200" s="161">
        <f>MIN(PRODUCT($D80:M80),1)</f>
        <v>0.85138664166076339</v>
      </c>
      <c r="N200" s="161">
        <f>MIN(PRODUCT($D80:N80),1)</f>
        <v>0.83895639669251632</v>
      </c>
      <c r="O200" s="161">
        <f>MIN(PRODUCT($D80:O80),1)</f>
        <v>0.82670763330080566</v>
      </c>
      <c r="P200" s="161">
        <f>MIN(PRODUCT($D80:P80),1)</f>
        <v>0.81463770185461393</v>
      </c>
      <c r="Q200" s="161">
        <f>MIN(PRODUCT($D80:Q80),1)</f>
        <v>0.80249960009698018</v>
      </c>
      <c r="R200" s="161">
        <f>MIN(PRODUCT($D80:R80),1)</f>
        <v>0.79182635541569035</v>
      </c>
      <c r="S200" s="161">
        <f>MIN(PRODUCT($D80:S80),1)</f>
        <v>0.78129506488866174</v>
      </c>
      <c r="T200" s="161">
        <f>MIN(PRODUCT($D80:T80),1)</f>
        <v>0.77090384052564254</v>
      </c>
      <c r="U200" s="161">
        <f>MIN(PRODUCT($D80:U80),1)</f>
        <v>0.76065081944665147</v>
      </c>
      <c r="V200" s="161">
        <f>MIN(PRODUCT($D80:V80),1)</f>
        <v>0.75053416354801106</v>
      </c>
      <c r="W200" s="161">
        <f>MIN(PRODUCT($D80:W80),1)</f>
        <v>0.74055205917282252</v>
      </c>
      <c r="X200" s="161">
        <f>MIN(PRODUCT($D80:X80),1)</f>
        <v>0.73070271678582399</v>
      </c>
      <c r="Y200" s="161">
        <f>MIN(PRODUCT($D80:Y80),1)</f>
        <v>0.72098437065257259</v>
      </c>
      <c r="Z200" s="161">
        <f>MIN(PRODUCT($D80:Z80),1)</f>
        <v>0.71139527852289342</v>
      </c>
      <c r="AA200" s="161">
        <f>MIN(PRODUCT($D80:AA80),1)</f>
        <v>0.70193372131853893</v>
      </c>
      <c r="AB200" s="161">
        <f>MIN(PRODUCT($D80:AB80),1)</f>
        <v>0.69259800282500239</v>
      </c>
      <c r="AC200" s="161">
        <f>MIN(PRODUCT($D80:AC80),1)</f>
        <v>0.68338644938742987</v>
      </c>
      <c r="AD200" s="161">
        <f>MIN(PRODUCT($D80:AD80),1)</f>
        <v>0.67429740961057705</v>
      </c>
      <c r="AE200" s="161">
        <f>MIN(PRODUCT($D80:AE80),1)</f>
        <v>0.66532925406275634</v>
      </c>
      <c r="AF200" s="161">
        <f>MIN(PRODUCT($D80:AF80),1)</f>
        <v>0.65648037498372169</v>
      </c>
      <c r="AG200" s="161">
        <f>MIN(PRODUCT($D80:AG80),1)</f>
        <v>0.64774918599643816</v>
      </c>
      <c r="AH200" s="161">
        <f>MIN(PRODUCT($D80:AH80),1)</f>
        <v>0.63913412182268559</v>
      </c>
      <c r="AI200" s="161">
        <f>MIN(PRODUCT($D80:AI80),1)</f>
        <v>0.63063363800244387</v>
      </c>
      <c r="AJ200" s="161">
        <f>MIN(PRODUCT($D80:AJ80),1)</f>
        <v>0.62224621061701135</v>
      </c>
      <c r="AK200" s="161">
        <f>MIN(PRODUCT($D80:AK80),1)</f>
        <v>0.61397033601580508</v>
      </c>
      <c r="AL200" s="161">
        <f>MIN(PRODUCT($D80:AL80),1)</f>
        <v>0.60580453054679484</v>
      </c>
      <c r="AM200" s="161">
        <f>MIN(PRODUCT($D80:AM80),1)</f>
        <v>0.59774733029052252</v>
      </c>
      <c r="AN200" s="161">
        <f>MIN(PRODUCT($D80:AN80),1)</f>
        <v>0.58979729079765852</v>
      </c>
      <c r="AO200" s="161">
        <f>MIN(PRODUCT($D80:AO80),1)</f>
        <v>0.5819529868300497</v>
      </c>
      <c r="AP200" s="161">
        <f>MIN(PRODUCT($D80:AP80),1)</f>
        <v>0.57421301210521003</v>
      </c>
      <c r="AQ200" s="161">
        <f>MIN(PRODUCT($D80:AQ80),1)</f>
        <v>0.56657597904421075</v>
      </c>
      <c r="AR200" s="161">
        <f>MIN(PRODUCT($D80:AR80),1)</f>
        <v>0.5590405185229228</v>
      </c>
      <c r="AS200" s="161">
        <f>MIN(PRODUCT($D80:AS80),1)</f>
        <v>0.55160527962656791</v>
      </c>
      <c r="AT200" s="161">
        <f>MIN(PRODUCT($D80:AT80),1)</f>
        <v>0.54426892940753457</v>
      </c>
      <c r="AU200" s="161">
        <f>MIN(PRODUCT($D80:AU80),1)</f>
        <v>0.5370301526464144</v>
      </c>
      <c r="AV200" s="161">
        <f>MIN(PRODUCT($D80:AV80),1)</f>
        <v>0.52988765161621709</v>
      </c>
      <c r="AW200" s="161">
        <f>MIN(PRODUCT($D80:AW80),1)</f>
        <v>0.52284014584972138</v>
      </c>
      <c r="AX200" s="161">
        <f>MIN(PRODUCT($D80:AX80),1)</f>
        <v>0.51588637190992015</v>
      </c>
      <c r="AY200" s="161">
        <f>MIN(PRODUCT($D80:AY80),1)</f>
        <v>0.50902508316351824</v>
      </c>
      <c r="AZ200" s="161">
        <f>MIN(PRODUCT($D80:AZ80),1)</f>
        <v>0.50225504955744349</v>
      </c>
      <c r="BA200" s="161">
        <f>MIN(PRODUCT($D80:BA80),1)</f>
        <v>0.49557505739832952</v>
      </c>
      <c r="BB200" s="161">
        <f>MIN(PRODUCT($D80:BB80),1)</f>
        <v>0.48898390913493173</v>
      </c>
      <c r="BC200" s="161">
        <f>MIN(PRODUCT($D80:BC80),1)</f>
        <v>0.48248042314343714</v>
      </c>
      <c r="BD200" s="161">
        <f>MIN(PRODUCT($D80:BD80),1)</f>
        <v>0.47606343351562946</v>
      </c>
      <c r="BE200" s="161">
        <f>MIN(PRODUCT($D80:BE80),1)</f>
        <v>0.46973178984987163</v>
      </c>
      <c r="BF200" s="161">
        <f>MIN(PRODUCT($D80:BF80),1)</f>
        <v>0.46348435704486834</v>
      </c>
      <c r="BG200" s="161">
        <f>MIN(PRODUCT($D80:BG80),1)</f>
        <v>0.45732001509617159</v>
      </c>
      <c r="BH200" s="161">
        <f>MIN(PRODUCT($D80:BH80),1)</f>
        <v>0.45123765889539252</v>
      </c>
      <c r="BI200" s="161">
        <f>MIN(PRODUCT($D80:BI80),1)</f>
        <v>0.44523619803208381</v>
      </c>
      <c r="BJ200" s="161">
        <f>MIN(PRODUCT($D80:BJ80),1)</f>
        <v>0.43931455659825708</v>
      </c>
      <c r="BK200" s="161">
        <f>MIN(PRODUCT($D80:BK80),1)</f>
        <v>0.43347167299550027</v>
      </c>
      <c r="BL200" s="161">
        <f>MIN(PRODUCT($D80:BL80),1)</f>
        <v>0.42770649974466013</v>
      </c>
      <c r="BM200" s="161">
        <f>MIN(PRODUCT($D80:BM80),1)</f>
        <v>0.42201800329805617</v>
      </c>
      <c r="BN200" s="161">
        <f>MIN(PRODUCT($D80:BN80),1)</f>
        <v>0.41640516385419202</v>
      </c>
      <c r="BO200" s="161">
        <f>MIN(PRODUCT($D80:BO80),1)</f>
        <v>0.41086697517493126</v>
      </c>
      <c r="BP200" s="161">
        <f>MIN(PRODUCT($D80:BP80),1)</f>
        <v>0.4054024444051047</v>
      </c>
      <c r="BQ200" s="161">
        <f>MIN(PRODUCT($D80:BQ80),1)</f>
        <v>0.40001059189451682</v>
      </c>
      <c r="BR200" s="161">
        <f>MIN(PRODUCT($D80:BR80),1)</f>
        <v>0.39469045102231975</v>
      </c>
      <c r="BS200" s="161">
        <f>MIN(PRODUCT($D80:BS80),1)</f>
        <v>0.38944106802372291</v>
      </c>
      <c r="BT200" s="161">
        <f>MIN(PRODUCT($D80:BT80),1)</f>
        <v>0.38426150181900742</v>
      </c>
      <c r="BU200" s="161">
        <f>MIN(PRODUCT($D80:BU80),1)</f>
        <v>0.37915082384481463</v>
      </c>
      <c r="BV200" s="161">
        <f>MIN(PRODUCT($D80:BV80),1)</f>
        <v>0.37410811788767862</v>
      </c>
      <c r="BW200" s="161">
        <f>MIN(PRODUCT($D80:BW80),1)</f>
        <v>0.36913247991977249</v>
      </c>
      <c r="BX200" s="161">
        <f>MIN(PRODUCT($D80:BX80),1)</f>
        <v>0.36422301793683953</v>
      </c>
      <c r="BY200" s="161">
        <f>MIN(PRODUCT($D80:BY80),1)</f>
        <v>0.35937885179827955</v>
      </c>
      <c r="BZ200" s="161">
        <f>MIN(PRODUCT($D80:BZ80),1)</f>
        <v>0.35459911306936243</v>
      </c>
      <c r="CA200" s="161">
        <f>MIN(PRODUCT($D80:CA80),1)</f>
        <v>0.34988294486553989</v>
      </c>
      <c r="CB200" s="161">
        <f>MIN(PRODUCT($D80:CB80),1)</f>
        <v>0.34522950169882821</v>
      </c>
      <c r="CC200" s="161">
        <f>MIN(PRODUCT($D80:CC80),1)</f>
        <v>0.34063794932623381</v>
      </c>
      <c r="CD200" s="161">
        <f>MIN(PRODUCT($D80:CD80),1)</f>
        <v>0.33610746460019492</v>
      </c>
      <c r="CE200" s="161">
        <f>MIN(PRODUCT($D80:CE80),1)</f>
        <v>0.33163723532101236</v>
      </c>
      <c r="CF200" s="161">
        <f>MIN(PRODUCT($D80:CF80),1)</f>
        <v>0.3272264600912429</v>
      </c>
      <c r="CG200" s="161">
        <f>MIN(PRODUCT($D80:CG80),1)</f>
        <v>0.32287434817202937</v>
      </c>
      <c r="CH200" s="161">
        <f>MIN(PRODUCT($D80:CH80),1)</f>
        <v>0.31858011934134139</v>
      </c>
      <c r="CI200" s="161">
        <f>MIN(PRODUCT($D80:CI80),1)</f>
        <v>0.31434300375410157</v>
      </c>
      <c r="CJ200" s="161">
        <f>MIN(PRODUCT($D80:CJ80),1)</f>
        <v>0.31016224180417201</v>
      </c>
      <c r="CK200" s="161">
        <f>MIN(PRODUCT($D80:CK80),1)</f>
        <v>0.30603708398817653</v>
      </c>
      <c r="CL200" s="161">
        <f>MIN(PRODUCT($D80:CL80),1)</f>
        <v>0.30196679077113381</v>
      </c>
      <c r="CM200" s="161">
        <f>MIN(PRODUCT($D80:CM80),1)</f>
        <v>0.29795063245387776</v>
      </c>
      <c r="CN200" s="161">
        <f>MIN(PRODUCT($D80:CN80),1)</f>
        <v>0.29398788904224121</v>
      </c>
      <c r="CO200" s="161">
        <f>MIN(PRODUCT($D80:CO80),1)</f>
        <v>0.29007785011797943</v>
      </c>
      <c r="CP200" s="161">
        <f>MIN(PRODUCT($D80:CP80),1)</f>
        <v>0.28621981471141034</v>
      </c>
      <c r="CQ200" s="161">
        <f>MIN(PRODUCT($D80:CQ80),1)</f>
        <v>0.28241309117574859</v>
      </c>
      <c r="CR200" s="161">
        <f>MIN(PRODUCT($D80:CR80),1)</f>
        <v>0.27865699706311114</v>
      </c>
      <c r="CS200" s="161">
        <f>MIN(PRODUCT($D80:CS80),1)</f>
        <v>0.27495085900217175</v>
      </c>
      <c r="CT200" s="161">
        <f>MIN(PRODUCT($D80:CT80),1)</f>
        <v>0.2712940125774429</v>
      </c>
      <c r="CU200" s="161">
        <f>MIN(PRODUCT($D80:CU80),1)</f>
        <v>0.26768580221016292</v>
      </c>
      <c r="CV200" s="161">
        <f>MIN(PRODUCT($D80:CV80),1)</f>
        <v>0.26412558104076778</v>
      </c>
      <c r="CW200" s="161">
        <f>MIN(PRODUCT($D80:CW80),1)</f>
        <v>0.26061271081292559</v>
      </c>
      <c r="CX200" s="161">
        <f>MIN(PRODUCT($D80:CX80),1)</f>
        <v>0.25714656175911366</v>
      </c>
      <c r="CY200" s="161">
        <f>MIN(PRODUCT($D80:CY80),1)</f>
        <v>0.25372651248771744</v>
      </c>
      <c r="CZ200" s="161">
        <f>MIN(PRODUCT($D80:CZ80),1)</f>
        <v>0.25035194987163079</v>
      </c>
      <c r="DA200" s="161">
        <f>MIN(PRODUCT($D80:DA80),1)</f>
        <v>0.24702226893833809</v>
      </c>
      <c r="DB200" s="161">
        <f>MIN(PRODUCT($D80:DB80),1)</f>
        <v>0.2437368727614582</v>
      </c>
      <c r="DC200" s="161">
        <f>MIN(PRODUCT($D80:DC80),1)</f>
        <v>0.2404951723537308</v>
      </c>
      <c r="DD200" s="161">
        <f>MIN(PRODUCT($D80:DD80),1)</f>
        <v>0</v>
      </c>
      <c r="DE200" s="161">
        <f>MIN(PRODUCT($D80:DE80),1)</f>
        <v>0</v>
      </c>
      <c r="DF200" s="161">
        <f>MIN(PRODUCT($D80:DF80),1)</f>
        <v>0</v>
      </c>
    </row>
    <row r="201" spans="2:110" ht="14.5" x14ac:dyDescent="0.35">
      <c r="B201" s="149">
        <v>76</v>
      </c>
      <c r="C201" s="161">
        <v>1</v>
      </c>
      <c r="D201" s="161">
        <f>MIN(PRODUCT($D81:D81),1)</f>
        <v>0.98540000000000005</v>
      </c>
      <c r="E201" s="161">
        <f>MIN(PRODUCT($D81:E81),1)</f>
        <v>0.97052046000000003</v>
      </c>
      <c r="F201" s="161">
        <f>MIN(PRODUCT($D81:F81),1)</f>
        <v>0.95547739287000011</v>
      </c>
      <c r="G201" s="161">
        <f>MIN(PRODUCT($D81:G81),1)</f>
        <v>0.94057194554122814</v>
      </c>
      <c r="H201" s="161">
        <f>MIN(PRODUCT($D81:H81),1)</f>
        <v>0.92589902319078499</v>
      </c>
      <c r="I201" s="161">
        <f>MIN(PRODUCT($D81:I81),1)</f>
        <v>0.91164017823364696</v>
      </c>
      <c r="J201" s="161">
        <f>MIN(PRODUCT($D81:J81),1)</f>
        <v>0.89778324752449556</v>
      </c>
      <c r="K201" s="161">
        <f>MIN(PRODUCT($D81:K81),1)</f>
        <v>0.88449605546113297</v>
      </c>
      <c r="L201" s="161">
        <f>MIN(PRODUCT($D81:L81),1)</f>
        <v>0.8716708626569466</v>
      </c>
      <c r="M201" s="161">
        <f>MIN(PRODUCT($D81:M81),1)</f>
        <v>0.85929313640721794</v>
      </c>
      <c r="N201" s="161">
        <f>MIN(PRODUCT($D81:N81),1)</f>
        <v>0.84726303249751689</v>
      </c>
      <c r="O201" s="161">
        <f>MIN(PRODUCT($D81:O81),1)</f>
        <v>0.83548607634580141</v>
      </c>
      <c r="P201" s="161">
        <f>MIN(PRODUCT($D81:P81),1)</f>
        <v>0.82378927127696022</v>
      </c>
      <c r="Q201" s="161">
        <f>MIN(PRODUCT($D81:Q81),1)</f>
        <v>0.81209146362482743</v>
      </c>
      <c r="R201" s="161">
        <f>MIN(PRODUCT($D81:R81),1)</f>
        <v>0.80185911118315467</v>
      </c>
      <c r="S201" s="161">
        <f>MIN(PRODUCT($D81:S81),1)</f>
        <v>0.79175568638224691</v>
      </c>
      <c r="T201" s="161">
        <f>MIN(PRODUCT($D81:T81),1)</f>
        <v>0.7817795647338307</v>
      </c>
      <c r="U201" s="161">
        <f>MIN(PRODUCT($D81:U81),1)</f>
        <v>0.77192914221818443</v>
      </c>
      <c r="V201" s="161">
        <f>MIN(PRODUCT($D81:V81),1)</f>
        <v>0.76220283502623531</v>
      </c>
      <c r="W201" s="161">
        <f>MIN(PRODUCT($D81:W81),1)</f>
        <v>0.75259907930490477</v>
      </c>
      <c r="X201" s="161">
        <f>MIN(PRODUCT($D81:X81),1)</f>
        <v>0.74311633090566298</v>
      </c>
      <c r="Y201" s="161">
        <f>MIN(PRODUCT($D81:Y81),1)</f>
        <v>0.73375306513625171</v>
      </c>
      <c r="Z201" s="161">
        <f>MIN(PRODUCT($D81:Z81),1)</f>
        <v>0.724507776515535</v>
      </c>
      <c r="AA201" s="161">
        <f>MIN(PRODUCT($D81:AA81),1)</f>
        <v>0.71537897853143928</v>
      </c>
      <c r="AB201" s="161">
        <f>MIN(PRODUCT($D81:AB81),1)</f>
        <v>0.7063652034019432</v>
      </c>
      <c r="AC201" s="161">
        <f>MIN(PRODUCT($D81:AC81),1)</f>
        <v>0.69746500183907878</v>
      </c>
      <c r="AD201" s="161">
        <f>MIN(PRODUCT($D81:AD81),1)</f>
        <v>0.68867694281590641</v>
      </c>
      <c r="AE201" s="161">
        <f>MIN(PRODUCT($D81:AE81),1)</f>
        <v>0.679999613336426</v>
      </c>
      <c r="AF201" s="161">
        <f>MIN(PRODUCT($D81:AF81),1)</f>
        <v>0.67143161820838704</v>
      </c>
      <c r="AG201" s="161">
        <f>MIN(PRODUCT($D81:AG81),1)</f>
        <v>0.66297157981896138</v>
      </c>
      <c r="AH201" s="161">
        <f>MIN(PRODUCT($D81:AH81),1)</f>
        <v>0.65461813791324253</v>
      </c>
      <c r="AI201" s="161">
        <f>MIN(PRODUCT($D81:AI81),1)</f>
        <v>0.64636994937553571</v>
      </c>
      <c r="AJ201" s="161">
        <f>MIN(PRODUCT($D81:AJ81),1)</f>
        <v>0.63822568801340396</v>
      </c>
      <c r="AK201" s="161">
        <f>MIN(PRODUCT($D81:AK81),1)</f>
        <v>0.63018404434443509</v>
      </c>
      <c r="AL201" s="161">
        <f>MIN(PRODUCT($D81:AL81),1)</f>
        <v>0.62224372538569528</v>
      </c>
      <c r="AM201" s="161">
        <f>MIN(PRODUCT($D81:AM81),1)</f>
        <v>0.61440345444583555</v>
      </c>
      <c r="AN201" s="161">
        <f>MIN(PRODUCT($D81:AN81),1)</f>
        <v>0.60666197091981811</v>
      </c>
      <c r="AO201" s="161">
        <f>MIN(PRODUCT($D81:AO81),1)</f>
        <v>0.59901803008622845</v>
      </c>
      <c r="AP201" s="161">
        <f>MIN(PRODUCT($D81:AP81),1)</f>
        <v>0.59147040290714203</v>
      </c>
      <c r="AQ201" s="161">
        <f>MIN(PRODUCT($D81:AQ81),1)</f>
        <v>0.58401787583051212</v>
      </c>
      <c r="AR201" s="161">
        <f>MIN(PRODUCT($D81:AR81),1)</f>
        <v>0.57665925059504775</v>
      </c>
      <c r="AS201" s="161">
        <f>MIN(PRODUCT($D81:AS81),1)</f>
        <v>0.56939334403755015</v>
      </c>
      <c r="AT201" s="161">
        <f>MIN(PRODUCT($D81:AT81),1)</f>
        <v>0.5622189879026771</v>
      </c>
      <c r="AU201" s="161">
        <f>MIN(PRODUCT($D81:AU81),1)</f>
        <v>0.55513502865510345</v>
      </c>
      <c r="AV201" s="161">
        <f>MIN(PRODUCT($D81:AV81),1)</f>
        <v>0.54814032729404916</v>
      </c>
      <c r="AW201" s="161">
        <f>MIN(PRODUCT($D81:AW81),1)</f>
        <v>0.54123375917014416</v>
      </c>
      <c r="AX201" s="161">
        <f>MIN(PRODUCT($D81:AX81),1)</f>
        <v>0.53441421380460041</v>
      </c>
      <c r="AY201" s="161">
        <f>MIN(PRODUCT($D81:AY81),1)</f>
        <v>0.52768059471066253</v>
      </c>
      <c r="AZ201" s="161">
        <f>MIN(PRODUCT($D81:AZ81),1)</f>
        <v>0.52103181921730823</v>
      </c>
      <c r="BA201" s="161">
        <f>MIN(PRODUCT($D81:BA81),1)</f>
        <v>0.51446681829517016</v>
      </c>
      <c r="BB201" s="161">
        <f>MIN(PRODUCT($D81:BB81),1)</f>
        <v>0.50798453638465102</v>
      </c>
      <c r="BC201" s="161">
        <f>MIN(PRODUCT($D81:BC81),1)</f>
        <v>0.50158393122620448</v>
      </c>
      <c r="BD201" s="161">
        <f>MIN(PRODUCT($D81:BD81),1)</f>
        <v>0.49526397369275432</v>
      </c>
      <c r="BE201" s="161">
        <f>MIN(PRODUCT($D81:BE81),1)</f>
        <v>0.48902364762422562</v>
      </c>
      <c r="BF201" s="161">
        <f>MIN(PRODUCT($D81:BF81),1)</f>
        <v>0.48286194966416041</v>
      </c>
      <c r="BG201" s="161">
        <f>MIN(PRODUCT($D81:BG81),1)</f>
        <v>0.47677788909839203</v>
      </c>
      <c r="BH201" s="161">
        <f>MIN(PRODUCT($D81:BH81),1)</f>
        <v>0.4707704876957523</v>
      </c>
      <c r="BI201" s="161">
        <f>MIN(PRODUCT($D81:BI81),1)</f>
        <v>0.46483877955078584</v>
      </c>
      <c r="BJ201" s="161">
        <f>MIN(PRODUCT($D81:BJ81),1)</f>
        <v>0.45898181092844598</v>
      </c>
      <c r="BK201" s="161">
        <f>MIN(PRODUCT($D81:BK81),1)</f>
        <v>0.45319864011074756</v>
      </c>
      <c r="BL201" s="161">
        <f>MIN(PRODUCT($D81:BL81),1)</f>
        <v>0.4474883372453522</v>
      </c>
      <c r="BM201" s="161">
        <f>MIN(PRODUCT($D81:BM81),1)</f>
        <v>0.44184998419606081</v>
      </c>
      <c r="BN201" s="161">
        <f>MIN(PRODUCT($D81:BN81),1)</f>
        <v>0.43628267439519047</v>
      </c>
      <c r="BO201" s="161">
        <f>MIN(PRODUCT($D81:BO81),1)</f>
        <v>0.43078551269781112</v>
      </c>
      <c r="BP201" s="161">
        <f>MIN(PRODUCT($D81:BP81),1)</f>
        <v>0.42535761523781873</v>
      </c>
      <c r="BQ201" s="161">
        <f>MIN(PRODUCT($D81:BQ81),1)</f>
        <v>0.41999810928582226</v>
      </c>
      <c r="BR201" s="161">
        <f>MIN(PRODUCT($D81:BR81),1)</f>
        <v>0.41470613310882093</v>
      </c>
      <c r="BS201" s="161">
        <f>MIN(PRODUCT($D81:BS81),1)</f>
        <v>0.40948083583164979</v>
      </c>
      <c r="BT201" s="161">
        <f>MIN(PRODUCT($D81:BT81),1)</f>
        <v>0.40432137730017104</v>
      </c>
      <c r="BU201" s="161">
        <f>MIN(PRODUCT($D81:BU81),1)</f>
        <v>0.39922692794618891</v>
      </c>
      <c r="BV201" s="161">
        <f>MIN(PRODUCT($D81:BV81),1)</f>
        <v>0.39419666865406694</v>
      </c>
      <c r="BW201" s="161">
        <f>MIN(PRODUCT($D81:BW81),1)</f>
        <v>0.38922979062902574</v>
      </c>
      <c r="BX201" s="161">
        <f>MIN(PRODUCT($D81:BX81),1)</f>
        <v>0.38432549526710003</v>
      </c>
      <c r="BY201" s="161">
        <f>MIN(PRODUCT($D81:BY81),1)</f>
        <v>0.37948299402673458</v>
      </c>
      <c r="BZ201" s="161">
        <f>MIN(PRODUCT($D81:BZ81),1)</f>
        <v>0.37470150830199772</v>
      </c>
      <c r="CA201" s="161">
        <f>MIN(PRODUCT($D81:CA81),1)</f>
        <v>0.36998026929739258</v>
      </c>
      <c r="CB201" s="161">
        <f>MIN(PRODUCT($D81:CB81),1)</f>
        <v>0.36531851790424547</v>
      </c>
      <c r="CC201" s="161">
        <f>MIN(PRODUCT($D81:CC81),1)</f>
        <v>0.36071550457865198</v>
      </c>
      <c r="CD201" s="161">
        <f>MIN(PRODUCT($D81:CD81),1)</f>
        <v>0.35617048922096101</v>
      </c>
      <c r="CE201" s="161">
        <f>MIN(PRODUCT($D81:CE81),1)</f>
        <v>0.35168274105677694</v>
      </c>
      <c r="CF201" s="161">
        <f>MIN(PRODUCT($D81:CF81),1)</f>
        <v>0.34725153851946156</v>
      </c>
      <c r="CG201" s="161">
        <f>MIN(PRODUCT($D81:CG81),1)</f>
        <v>0.34287616913411634</v>
      </c>
      <c r="CH201" s="161">
        <f>MIN(PRODUCT($D81:CH81),1)</f>
        <v>0.33855592940302648</v>
      </c>
      <c r="CI201" s="161">
        <f>MIN(PRODUCT($D81:CI81),1)</f>
        <v>0.33429012469254837</v>
      </c>
      <c r="CJ201" s="161">
        <f>MIN(PRODUCT($D81:CJ81),1)</f>
        <v>0.33007806912142229</v>
      </c>
      <c r="CK201" s="161">
        <f>MIN(PRODUCT($D81:CK81),1)</f>
        <v>0.32591908545049236</v>
      </c>
      <c r="CL201" s="161">
        <f>MIN(PRODUCT($D81:CL81),1)</f>
        <v>0.32181250497381619</v>
      </c>
      <c r="CM201" s="161">
        <f>MIN(PRODUCT($D81:CM81),1)</f>
        <v>0.31775766741114614</v>
      </c>
      <c r="CN201" s="161">
        <f>MIN(PRODUCT($D81:CN81),1)</f>
        <v>0.31375392080176573</v>
      </c>
      <c r="CO201" s="161">
        <f>MIN(PRODUCT($D81:CO81),1)</f>
        <v>0.30980062139966352</v>
      </c>
      <c r="CP201" s="161">
        <f>MIN(PRODUCT($D81:CP81),1)</f>
        <v>0.30589713357002779</v>
      </c>
      <c r="CQ201" s="161">
        <f>MIN(PRODUCT($D81:CQ81),1)</f>
        <v>0.30204282968704543</v>
      </c>
      <c r="CR201" s="161">
        <f>MIN(PRODUCT($D81:CR81),1)</f>
        <v>0.29823709003298865</v>
      </c>
      <c r="CS201" s="161">
        <f>MIN(PRODUCT($D81:CS81),1)</f>
        <v>0.29447930269857303</v>
      </c>
      <c r="CT201" s="161">
        <f>MIN(PRODUCT($D81:CT81),1)</f>
        <v>0.29076886348457104</v>
      </c>
      <c r="CU201" s="161">
        <f>MIN(PRODUCT($D81:CU81),1)</f>
        <v>0.28710517580466544</v>
      </c>
      <c r="CV201" s="161">
        <f>MIN(PRODUCT($D81:CV81),1)</f>
        <v>0.28348765058952669</v>
      </c>
      <c r="CW201" s="161">
        <f>MIN(PRODUCT($D81:CW81),1)</f>
        <v>0.27991570619209866</v>
      </c>
      <c r="CX201" s="161">
        <f>MIN(PRODUCT($D81:CX81),1)</f>
        <v>0.27638876829407821</v>
      </c>
      <c r="CY201" s="161">
        <f>MIN(PRODUCT($D81:CY81),1)</f>
        <v>0.27290626981357285</v>
      </c>
      <c r="CZ201" s="161">
        <f>MIN(PRODUCT($D81:CZ81),1)</f>
        <v>0.26946765081392188</v>
      </c>
      <c r="DA201" s="161">
        <f>MIN(PRODUCT($D81:DA81),1)</f>
        <v>0.2660723584136665</v>
      </c>
      <c r="DB201" s="161">
        <f>MIN(PRODUCT($D81:DB81),1)</f>
        <v>0.2627198466976543</v>
      </c>
      <c r="DC201" s="161">
        <f>MIN(PRODUCT($D81:DC81),1)</f>
        <v>0.25940957662926389</v>
      </c>
      <c r="DD201" s="161">
        <f>MIN(PRODUCT($D81:DD81),1)</f>
        <v>0</v>
      </c>
      <c r="DE201" s="161">
        <f>MIN(PRODUCT($D81:DE81),1)</f>
        <v>0</v>
      </c>
      <c r="DF201" s="161">
        <f>MIN(PRODUCT($D81:DF81),1)</f>
        <v>0</v>
      </c>
    </row>
    <row r="202" spans="2:110" ht="14.5" x14ac:dyDescent="0.35">
      <c r="B202" s="149">
        <v>77</v>
      </c>
      <c r="C202" s="161">
        <v>1</v>
      </c>
      <c r="D202" s="161">
        <f>MIN(PRODUCT($D82:D82),1)</f>
        <v>0.98640000000000005</v>
      </c>
      <c r="E202" s="161">
        <f>MIN(PRODUCT($D82:E82),1)</f>
        <v>0.97259040000000008</v>
      </c>
      <c r="F202" s="161">
        <f>MIN(PRODUCT($D82:F82),1)</f>
        <v>0.95858509824000016</v>
      </c>
      <c r="G202" s="161">
        <f>MIN(PRODUCT($D82:G82),1)</f>
        <v>0.94458975580569615</v>
      </c>
      <c r="H202" s="161">
        <f>MIN(PRODUCT($D82:H82),1)</f>
        <v>0.93079874537093299</v>
      </c>
      <c r="I202" s="161">
        <f>MIN(PRODUCT($D82:I82),1)</f>
        <v>0.9173021635630545</v>
      </c>
      <c r="J202" s="161">
        <f>MIN(PRODUCT($D82:J82),1)</f>
        <v>0.90418474262410287</v>
      </c>
      <c r="K202" s="161">
        <f>MIN(PRODUCT($D82:K82),1)</f>
        <v>0.89143573775310303</v>
      </c>
      <c r="L202" s="161">
        <f>MIN(PRODUCT($D82:L82),1)</f>
        <v>0.87913392457211015</v>
      </c>
      <c r="M202" s="161">
        <f>MIN(PRODUCT($D82:M82),1)</f>
        <v>0.86717770319792953</v>
      </c>
      <c r="N202" s="161">
        <f>MIN(PRODUCT($D82:N82),1)</f>
        <v>0.85555752197507728</v>
      </c>
      <c r="O202" s="161">
        <f>MIN(PRODUCT($D82:O82),1)</f>
        <v>0.84426416268500626</v>
      </c>
      <c r="P202" s="161">
        <f>MIN(PRODUCT($D82:P82),1)</f>
        <v>0.8330354493212957</v>
      </c>
      <c r="Q202" s="161">
        <f>MIN(PRODUCT($D82:Q82),1)</f>
        <v>0.82178947075545827</v>
      </c>
      <c r="R202" s="161">
        <f>MIN(PRODUCT($D82:R82),1)</f>
        <v>0.81201017605346826</v>
      </c>
      <c r="S202" s="161">
        <f>MIN(PRODUCT($D82:S82),1)</f>
        <v>0.80234725495843195</v>
      </c>
      <c r="T202" s="161">
        <f>MIN(PRODUCT($D82:T82),1)</f>
        <v>0.79279932262442665</v>
      </c>
      <c r="U202" s="161">
        <f>MIN(PRODUCT($D82:U82),1)</f>
        <v>0.78336501068519593</v>
      </c>
      <c r="V202" s="161">
        <f>MIN(PRODUCT($D82:V82),1)</f>
        <v>0.7740429670580421</v>
      </c>
      <c r="W202" s="161">
        <f>MIN(PRODUCT($D82:W82),1)</f>
        <v>0.76483185575005141</v>
      </c>
      <c r="X202" s="161">
        <f>MIN(PRODUCT($D82:X82),1)</f>
        <v>0.7557303566666258</v>
      </c>
      <c r="Y202" s="161">
        <f>MIN(PRODUCT($D82:Y82),1)</f>
        <v>0.74673716542229296</v>
      </c>
      <c r="Z202" s="161">
        <f>MIN(PRODUCT($D82:Z82),1)</f>
        <v>0.73785099315376768</v>
      </c>
      <c r="AA202" s="161">
        <f>MIN(PRODUCT($D82:AA82),1)</f>
        <v>0.72907056633523781</v>
      </c>
      <c r="AB202" s="161">
        <f>MIN(PRODUCT($D82:AB82),1)</f>
        <v>0.72039462659584852</v>
      </c>
      <c r="AC202" s="161">
        <f>MIN(PRODUCT($D82:AC82),1)</f>
        <v>0.71182193053935794</v>
      </c>
      <c r="AD202" s="161">
        <f>MIN(PRODUCT($D82:AD82),1)</f>
        <v>0.70335124956593953</v>
      </c>
      <c r="AE202" s="161">
        <f>MIN(PRODUCT($D82:AE82),1)</f>
        <v>0.6949813696961048</v>
      </c>
      <c r="AF202" s="161">
        <f>MIN(PRODUCT($D82:AF82),1)</f>
        <v>0.68671109139672115</v>
      </c>
      <c r="AG202" s="161">
        <f>MIN(PRODUCT($D82:AG82),1)</f>
        <v>0.67853922940910016</v>
      </c>
      <c r="AH202" s="161">
        <f>MIN(PRODUCT($D82:AH82),1)</f>
        <v>0.67046461257913181</v>
      </c>
      <c r="AI202" s="161">
        <f>MIN(PRODUCT($D82:AI82),1)</f>
        <v>0.66248608368944017</v>
      </c>
      <c r="AJ202" s="161">
        <f>MIN(PRODUCT($D82:AJ82),1)</f>
        <v>0.65460249929353587</v>
      </c>
      <c r="AK202" s="161">
        <f>MIN(PRODUCT($D82:AK82),1)</f>
        <v>0.6468127295519428</v>
      </c>
      <c r="AL202" s="161">
        <f>MIN(PRODUCT($D82:AL82),1)</f>
        <v>0.63911565807027471</v>
      </c>
      <c r="AM202" s="161">
        <f>MIN(PRODUCT($D82:AM82),1)</f>
        <v>0.63151018173923845</v>
      </c>
      <c r="AN202" s="161">
        <f>MIN(PRODUCT($D82:AN82),1)</f>
        <v>0.6239952105765415</v>
      </c>
      <c r="AO202" s="161">
        <f>MIN(PRODUCT($D82:AO82),1)</f>
        <v>0.61656966757068066</v>
      </c>
      <c r="AP202" s="161">
        <f>MIN(PRODUCT($D82:AP82),1)</f>
        <v>0.60923248852658951</v>
      </c>
      <c r="AQ202" s="161">
        <f>MIN(PRODUCT($D82:AQ82),1)</f>
        <v>0.60198262191312313</v>
      </c>
      <c r="AR202" s="161">
        <f>MIN(PRODUCT($D82:AR82),1)</f>
        <v>0.59481902871235692</v>
      </c>
      <c r="AS202" s="161">
        <f>MIN(PRODUCT($D82:AS82),1)</f>
        <v>0.58774068227067988</v>
      </c>
      <c r="AT202" s="161">
        <f>MIN(PRODUCT($D82:AT82),1)</f>
        <v>0.58074656815165882</v>
      </c>
      <c r="AU202" s="161">
        <f>MIN(PRODUCT($D82:AU82),1)</f>
        <v>0.5738356839906541</v>
      </c>
      <c r="AV202" s="161">
        <f>MIN(PRODUCT($D82:AV82),1)</f>
        <v>0.56700703935116525</v>
      </c>
      <c r="AW202" s="161">
        <f>MIN(PRODUCT($D82:AW82),1)</f>
        <v>0.56025965558288637</v>
      </c>
      <c r="AX202" s="161">
        <f>MIN(PRODUCT($D82:AX82),1)</f>
        <v>0.55359256568144999</v>
      </c>
      <c r="AY202" s="161">
        <f>MIN(PRODUCT($D82:AY82),1)</f>
        <v>0.5470048141498407</v>
      </c>
      <c r="AZ202" s="161">
        <f>MIN(PRODUCT($D82:AZ82),1)</f>
        <v>0.54049545686145761</v>
      </c>
      <c r="BA202" s="161">
        <f>MIN(PRODUCT($D82:BA82),1)</f>
        <v>0.53406356092480622</v>
      </c>
      <c r="BB202" s="161">
        <f>MIN(PRODUCT($D82:BB82),1)</f>
        <v>0.52770820454980105</v>
      </c>
      <c r="BC202" s="161">
        <f>MIN(PRODUCT($D82:BC82),1)</f>
        <v>0.52142847691565841</v>
      </c>
      <c r="BD202" s="161">
        <f>MIN(PRODUCT($D82:BD82),1)</f>
        <v>0.51522347804036206</v>
      </c>
      <c r="BE202" s="161">
        <f>MIN(PRODUCT($D82:BE82),1)</f>
        <v>0.5090923186516817</v>
      </c>
      <c r="BF202" s="161">
        <f>MIN(PRODUCT($D82:BF82),1)</f>
        <v>0.5030341200597267</v>
      </c>
      <c r="BG202" s="161">
        <f>MIN(PRODUCT($D82:BG82),1)</f>
        <v>0.49704801403101595</v>
      </c>
      <c r="BH202" s="161">
        <f>MIN(PRODUCT($D82:BH82),1)</f>
        <v>0.49113314266404684</v>
      </c>
      <c r="BI202" s="161">
        <f>MIN(PRODUCT($D82:BI82),1)</f>
        <v>0.48528865826634465</v>
      </c>
      <c r="BJ202" s="161">
        <f>MIN(PRODUCT($D82:BJ82),1)</f>
        <v>0.47951372323297514</v>
      </c>
      <c r="BK202" s="161">
        <f>MIN(PRODUCT($D82:BK82),1)</f>
        <v>0.47380750992650272</v>
      </c>
      <c r="BL202" s="161">
        <f>MIN(PRODUCT($D82:BL82),1)</f>
        <v>0.46816920055837735</v>
      </c>
      <c r="BM202" s="161">
        <f>MIN(PRODUCT($D82:BM82),1)</f>
        <v>0.46259798707173266</v>
      </c>
      <c r="BN202" s="161">
        <f>MIN(PRODUCT($D82:BN82),1)</f>
        <v>0.45709307102557906</v>
      </c>
      <c r="BO202" s="161">
        <f>MIN(PRODUCT($D82:BO82),1)</f>
        <v>0.45165366348037467</v>
      </c>
      <c r="BP202" s="161">
        <f>MIN(PRODUCT($D82:BP82),1)</f>
        <v>0.44627898488495821</v>
      </c>
      <c r="BQ202" s="161">
        <f>MIN(PRODUCT($D82:BQ82),1)</f>
        <v>0.44096826496482722</v>
      </c>
      <c r="BR202" s="161">
        <f>MIN(PRODUCT($D82:BR82),1)</f>
        <v>0.43572074261174576</v>
      </c>
      <c r="BS202" s="161">
        <f>MIN(PRODUCT($D82:BS82),1)</f>
        <v>0.43053566577466595</v>
      </c>
      <c r="BT202" s="161">
        <f>MIN(PRODUCT($D82:BT82),1)</f>
        <v>0.42541229135194741</v>
      </c>
      <c r="BU202" s="161">
        <f>MIN(PRODUCT($D82:BU82),1)</f>
        <v>0.42034988508485921</v>
      </c>
      <c r="BV202" s="161">
        <f>MIN(PRODUCT($D82:BV82),1)</f>
        <v>0.41534772145234938</v>
      </c>
      <c r="BW202" s="161">
        <f>MIN(PRODUCT($D82:BW82),1)</f>
        <v>0.4104050835670664</v>
      </c>
      <c r="BX202" s="161">
        <f>MIN(PRODUCT($D82:BX82),1)</f>
        <v>0.40552126307261832</v>
      </c>
      <c r="BY202" s="161">
        <f>MIN(PRODUCT($D82:BY82),1)</f>
        <v>0.40069556004205414</v>
      </c>
      <c r="BZ202" s="161">
        <f>MIN(PRODUCT($D82:BZ82),1)</f>
        <v>0.39592728287755369</v>
      </c>
      <c r="CA202" s="161">
        <f>MIN(PRODUCT($D82:CA82),1)</f>
        <v>0.39121574821131078</v>
      </c>
      <c r="CB202" s="161">
        <f>MIN(PRODUCT($D82:CB82),1)</f>
        <v>0.38656028080759619</v>
      </c>
      <c r="CC202" s="161">
        <f>MIN(PRODUCT($D82:CC82),1)</f>
        <v>0.3819602134659858</v>
      </c>
      <c r="CD202" s="161">
        <f>MIN(PRODUCT($D82:CD82),1)</f>
        <v>0.37741488692574054</v>
      </c>
      <c r="CE202" s="161">
        <f>MIN(PRODUCT($D82:CE82),1)</f>
        <v>0.37292364977132425</v>
      </c>
      <c r="CF202" s="161">
        <f>MIN(PRODUCT($D82:CF82),1)</f>
        <v>0.36848585833904546</v>
      </c>
      <c r="CG202" s="161">
        <f>MIN(PRODUCT($D82:CG82),1)</f>
        <v>0.36410087662481083</v>
      </c>
      <c r="CH202" s="161">
        <f>MIN(PRODUCT($D82:CH82),1)</f>
        <v>0.35976807619297557</v>
      </c>
      <c r="CI202" s="161">
        <f>MIN(PRODUCT($D82:CI82),1)</f>
        <v>0.35548683608627918</v>
      </c>
      <c r="CJ202" s="161">
        <f>MIN(PRODUCT($D82:CJ82),1)</f>
        <v>0.35125654273685247</v>
      </c>
      <c r="CK202" s="161">
        <f>MIN(PRODUCT($D82:CK82),1)</f>
        <v>0.34707658987828394</v>
      </c>
      <c r="CL202" s="161">
        <f>MIN(PRODUCT($D82:CL82),1)</f>
        <v>0.34294637845873233</v>
      </c>
      <c r="CM202" s="161">
        <f>MIN(PRODUCT($D82:CM82),1)</f>
        <v>0.3388653165550734</v>
      </c>
      <c r="CN202" s="161">
        <f>MIN(PRODUCT($D82:CN82),1)</f>
        <v>0.33483281928806802</v>
      </c>
      <c r="CO202" s="161">
        <f>MIN(PRODUCT($D82:CO82),1)</f>
        <v>0.33084830873853999</v>
      </c>
      <c r="CP202" s="161">
        <f>MIN(PRODUCT($D82:CP82),1)</f>
        <v>0.32691121386455135</v>
      </c>
      <c r="CQ202" s="161">
        <f>MIN(PRODUCT($D82:CQ82),1)</f>
        <v>0.32302097041956318</v>
      </c>
      <c r="CR202" s="161">
        <f>MIN(PRODUCT($D82:CR82),1)</f>
        <v>0.31917702087157035</v>
      </c>
      <c r="CS202" s="161">
        <f>MIN(PRODUCT($D82:CS82),1)</f>
        <v>0.31537881432319864</v>
      </c>
      <c r="CT202" s="161">
        <f>MIN(PRODUCT($D82:CT82),1)</f>
        <v>0.31162580643275256</v>
      </c>
      <c r="CU202" s="161">
        <f>MIN(PRODUCT($D82:CU82),1)</f>
        <v>0.30791745933620279</v>
      </c>
      <c r="CV202" s="161">
        <f>MIN(PRODUCT($D82:CV82),1)</f>
        <v>0.30425324157010197</v>
      </c>
      <c r="CW202" s="161">
        <f>MIN(PRODUCT($D82:CW82),1)</f>
        <v>0.30063262799541773</v>
      </c>
      <c r="CX202" s="161">
        <f>MIN(PRODUCT($D82:CX82),1)</f>
        <v>0.29705509972227223</v>
      </c>
      <c r="CY202" s="161">
        <f>MIN(PRODUCT($D82:CY82),1)</f>
        <v>0.29352014403557719</v>
      </c>
      <c r="CZ202" s="161">
        <f>MIN(PRODUCT($D82:CZ82),1)</f>
        <v>0.2900272543215538</v>
      </c>
      <c r="DA202" s="161">
        <f>MIN(PRODUCT($D82:DA82),1)</f>
        <v>0.28657592999512732</v>
      </c>
      <c r="DB202" s="161">
        <f>MIN(PRODUCT($D82:DB82),1)</f>
        <v>0.2831656764281853</v>
      </c>
      <c r="DC202" s="161">
        <f>MIN(PRODUCT($D82:DC82),1)</f>
        <v>0.27979600487868989</v>
      </c>
      <c r="DD202" s="161">
        <f>MIN(PRODUCT($D82:DD82),1)</f>
        <v>0</v>
      </c>
      <c r="DE202" s="161">
        <f>MIN(PRODUCT($D82:DE82),1)</f>
        <v>0</v>
      </c>
      <c r="DF202" s="161">
        <f>MIN(PRODUCT($D82:DF82),1)</f>
        <v>0</v>
      </c>
    </row>
    <row r="203" spans="2:110" ht="14.5" x14ac:dyDescent="0.35">
      <c r="B203" s="149">
        <v>78</v>
      </c>
      <c r="C203" s="161">
        <v>1</v>
      </c>
      <c r="D203" s="161">
        <f>MIN(PRODUCT($D83:D83),1)</f>
        <v>0.98750000000000004</v>
      </c>
      <c r="E203" s="161">
        <f>MIN(PRODUCT($D83:E83),1)</f>
        <v>0.97466249999999999</v>
      </c>
      <c r="F203" s="161">
        <f>MIN(PRODUCT($D83:F83),1)</f>
        <v>0.96169948875</v>
      </c>
      <c r="G203" s="161">
        <f>MIN(PRODUCT($D83:G83),1)</f>
        <v>0.94862037570300006</v>
      </c>
      <c r="H203" s="161">
        <f>MIN(PRODUCT($D83:H83),1)</f>
        <v>0.93562427655586888</v>
      </c>
      <c r="I203" s="161">
        <f>MIN(PRODUCT($D83:I83),1)</f>
        <v>0.92289978639470915</v>
      </c>
      <c r="J203" s="161">
        <f>MIN(PRODUCT($D83:J83),1)</f>
        <v>0.91044063927838059</v>
      </c>
      <c r="K203" s="161">
        <f>MIN(PRODUCT($D83:K83),1)</f>
        <v>0.89833177877597814</v>
      </c>
      <c r="L203" s="161">
        <f>MIN(PRODUCT($D83:L83),1)</f>
        <v>0.88656363247401282</v>
      </c>
      <c r="M203" s="161">
        <f>MIN(PRODUCT($D83:M83),1)</f>
        <v>0.87521561797834546</v>
      </c>
      <c r="N203" s="161">
        <f>MIN(PRODUCT($D83:N83),1)</f>
        <v>0.8641003796300204</v>
      </c>
      <c r="O203" s="161">
        <f>MIN(PRODUCT($D83:O83),1)</f>
        <v>0.85321271484668215</v>
      </c>
      <c r="P203" s="161">
        <f>MIN(PRODUCT($D83:P83),1)</f>
        <v>0.842462234639614</v>
      </c>
      <c r="Q203" s="161">
        <f>MIN(PRODUCT($D83:Q83),1)</f>
        <v>0.83176296425969087</v>
      </c>
      <c r="R203" s="161">
        <f>MIN(PRODUCT($D83:R83),1)</f>
        <v>0.8224472190599823</v>
      </c>
      <c r="S203" s="161">
        <f>MIN(PRODUCT($D83:S83),1)</f>
        <v>0.81323581020651048</v>
      </c>
      <c r="T203" s="161">
        <f>MIN(PRODUCT($D83:T83),1)</f>
        <v>0.80412756913219752</v>
      </c>
      <c r="U203" s="161">
        <f>MIN(PRODUCT($D83:U83),1)</f>
        <v>0.79512134035791693</v>
      </c>
      <c r="V203" s="161">
        <f>MIN(PRODUCT($D83:V83),1)</f>
        <v>0.78621598134590831</v>
      </c>
      <c r="W203" s="161">
        <f>MIN(PRODUCT($D83:W83),1)</f>
        <v>0.77741036235483418</v>
      </c>
      <c r="X203" s="161">
        <f>MIN(PRODUCT($D83:X83),1)</f>
        <v>0.76870336629646008</v>
      </c>
      <c r="Y203" s="161">
        <f>MIN(PRODUCT($D83:Y83),1)</f>
        <v>0.76009388859393978</v>
      </c>
      <c r="Z203" s="161">
        <f>MIN(PRODUCT($D83:Z83),1)</f>
        <v>0.75158083704168765</v>
      </c>
      <c r="AA203" s="161">
        <f>MIN(PRODUCT($D83:AA83),1)</f>
        <v>0.7431631316668208</v>
      </c>
      <c r="AB203" s="161">
        <f>MIN(PRODUCT($D83:AB83),1)</f>
        <v>0.73483970459215242</v>
      </c>
      <c r="AC203" s="161">
        <f>MIN(PRODUCT($D83:AC83),1)</f>
        <v>0.72660949990072032</v>
      </c>
      <c r="AD203" s="161">
        <f>MIN(PRODUCT($D83:AD83),1)</f>
        <v>0.71847147350183227</v>
      </c>
      <c r="AE203" s="161">
        <f>MIN(PRODUCT($D83:AE83),1)</f>
        <v>0.71042459299861171</v>
      </c>
      <c r="AF203" s="161">
        <f>MIN(PRODUCT($D83:AF83),1)</f>
        <v>0.70246783755702724</v>
      </c>
      <c r="AG203" s="161">
        <f>MIN(PRODUCT($D83:AG83),1)</f>
        <v>0.69460019777638859</v>
      </c>
      <c r="AH203" s="161">
        <f>MIN(PRODUCT($D83:AH83),1)</f>
        <v>0.686820675561293</v>
      </c>
      <c r="AI203" s="161">
        <f>MIN(PRODUCT($D83:AI83),1)</f>
        <v>0.67912828399500658</v>
      </c>
      <c r="AJ203" s="161">
        <f>MIN(PRODUCT($D83:AJ83),1)</f>
        <v>0.67152204721426256</v>
      </c>
      <c r="AK203" s="161">
        <f>MIN(PRODUCT($D83:AK83),1)</f>
        <v>0.66400100028546283</v>
      </c>
      <c r="AL203" s="161">
        <f>MIN(PRODUCT($D83:AL83),1)</f>
        <v>0.65656418908226566</v>
      </c>
      <c r="AM203" s="161">
        <f>MIN(PRODUCT($D83:AM83),1)</f>
        <v>0.64921067016454426</v>
      </c>
      <c r="AN203" s="161">
        <f>MIN(PRODUCT($D83:AN83),1)</f>
        <v>0.64193951065870136</v>
      </c>
      <c r="AO203" s="161">
        <f>MIN(PRODUCT($D83:AO83),1)</f>
        <v>0.63474978813932392</v>
      </c>
      <c r="AP203" s="161">
        <f>MIN(PRODUCT($D83:AP83),1)</f>
        <v>0.62764059051216348</v>
      </c>
      <c r="AQ203" s="161">
        <f>MIN(PRODUCT($D83:AQ83),1)</f>
        <v>0.62061101589842727</v>
      </c>
      <c r="AR203" s="161">
        <f>MIN(PRODUCT($D83:AR83),1)</f>
        <v>0.61366017252036487</v>
      </c>
      <c r="AS203" s="161">
        <f>MIN(PRODUCT($D83:AS83),1)</f>
        <v>0.6067871785881368</v>
      </c>
      <c r="AT203" s="161">
        <f>MIN(PRODUCT($D83:AT83),1)</f>
        <v>0.59999116218794968</v>
      </c>
      <c r="AU203" s="161">
        <f>MIN(PRODUCT($D83:AU83),1)</f>
        <v>0.59327126117144469</v>
      </c>
      <c r="AV203" s="161">
        <f>MIN(PRODUCT($D83:AV83),1)</f>
        <v>0.58662662304632451</v>
      </c>
      <c r="AW203" s="161">
        <f>MIN(PRODUCT($D83:AW83),1)</f>
        <v>0.58005640486820564</v>
      </c>
      <c r="AX203" s="161">
        <f>MIN(PRODUCT($D83:AX83),1)</f>
        <v>0.57355977313368178</v>
      </c>
      <c r="AY203" s="161">
        <f>MIN(PRODUCT($D83:AY83),1)</f>
        <v>0.56713590367458455</v>
      </c>
      <c r="AZ203" s="161">
        <f>MIN(PRODUCT($D83:AZ83),1)</f>
        <v>0.56078398155342923</v>
      </c>
      <c r="BA203" s="161">
        <f>MIN(PRODUCT($D83:BA83),1)</f>
        <v>0.55450320096003081</v>
      </c>
      <c r="BB203" s="161">
        <f>MIN(PRODUCT($D83:BB83),1)</f>
        <v>0.54829276510927849</v>
      </c>
      <c r="BC203" s="161">
        <f>MIN(PRODUCT($D83:BC83),1)</f>
        <v>0.54215188614005461</v>
      </c>
      <c r="BD203" s="161">
        <f>MIN(PRODUCT($D83:BD83),1)</f>
        <v>0.53607978501528597</v>
      </c>
      <c r="BE203" s="161">
        <f>MIN(PRODUCT($D83:BE83),1)</f>
        <v>0.53007569142311473</v>
      </c>
      <c r="BF203" s="161">
        <f>MIN(PRODUCT($D83:BF83),1)</f>
        <v>0.52413884367917585</v>
      </c>
      <c r="BG203" s="161">
        <f>MIN(PRODUCT($D83:BG83),1)</f>
        <v>0.5182684886299691</v>
      </c>
      <c r="BH203" s="161">
        <f>MIN(PRODUCT($D83:BH83),1)</f>
        <v>0.51246388155731348</v>
      </c>
      <c r="BI203" s="161">
        <f>MIN(PRODUCT($D83:BI83),1)</f>
        <v>0.50672428608387154</v>
      </c>
      <c r="BJ203" s="161">
        <f>MIN(PRODUCT($D83:BJ83),1)</f>
        <v>0.50104897407973215</v>
      </c>
      <c r="BK203" s="161">
        <f>MIN(PRODUCT($D83:BK83),1)</f>
        <v>0.49543722557003916</v>
      </c>
      <c r="BL203" s="161">
        <f>MIN(PRODUCT($D83:BL83),1)</f>
        <v>0.48988832864365472</v>
      </c>
      <c r="BM203" s="161">
        <f>MIN(PRODUCT($D83:BM83),1)</f>
        <v>0.48440157936284578</v>
      </c>
      <c r="BN203" s="161">
        <f>MIN(PRODUCT($D83:BN83),1)</f>
        <v>0.47897628167398193</v>
      </c>
      <c r="BO203" s="161">
        <f>MIN(PRODUCT($D83:BO83),1)</f>
        <v>0.47361174731923333</v>
      </c>
      <c r="BP203" s="161">
        <f>MIN(PRODUCT($D83:BP83),1)</f>
        <v>0.46830729574925795</v>
      </c>
      <c r="BQ203" s="161">
        <f>MIN(PRODUCT($D83:BQ83),1)</f>
        <v>0.46306225403686624</v>
      </c>
      <c r="BR203" s="161">
        <f>MIN(PRODUCT($D83:BR83),1)</f>
        <v>0.45787595679165333</v>
      </c>
      <c r="BS203" s="161">
        <f>MIN(PRODUCT($D83:BS83),1)</f>
        <v>0.45274774607558682</v>
      </c>
      <c r="BT203" s="161">
        <f>MIN(PRODUCT($D83:BT83),1)</f>
        <v>0.44767697131954026</v>
      </c>
      <c r="BU203" s="161">
        <f>MIN(PRODUCT($D83:BU83),1)</f>
        <v>0.44266298924076142</v>
      </c>
      <c r="BV203" s="161">
        <f>MIN(PRODUCT($D83:BV83),1)</f>
        <v>0.43770516376126489</v>
      </c>
      <c r="BW203" s="161">
        <f>MIN(PRODUCT($D83:BW83),1)</f>
        <v>0.43280286592713874</v>
      </c>
      <c r="BX203" s="161">
        <f>MIN(PRODUCT($D83:BX83),1)</f>
        <v>0.42795547382875476</v>
      </c>
      <c r="BY203" s="161">
        <f>MIN(PRODUCT($D83:BY83),1)</f>
        <v>0.42316237252187272</v>
      </c>
      <c r="BZ203" s="161">
        <f>MIN(PRODUCT($D83:BZ83),1)</f>
        <v>0.41842295394962775</v>
      </c>
      <c r="CA203" s="161">
        <f>MIN(PRODUCT($D83:CA83),1)</f>
        <v>0.41373661686539193</v>
      </c>
      <c r="CB203" s="161">
        <f>MIN(PRODUCT($D83:CB83),1)</f>
        <v>0.40910276675649954</v>
      </c>
      <c r="CC203" s="161">
        <f>MIN(PRODUCT($D83:CC83),1)</f>
        <v>0.40452081576882676</v>
      </c>
      <c r="CD203" s="161">
        <f>MIN(PRODUCT($D83:CD83),1)</f>
        <v>0.39999018263221592</v>
      </c>
      <c r="CE203" s="161">
        <f>MIN(PRODUCT($D83:CE83),1)</f>
        <v>0.39551029258673509</v>
      </c>
      <c r="CF203" s="161">
        <f>MIN(PRODUCT($D83:CF83),1)</f>
        <v>0.39108057730976364</v>
      </c>
      <c r="CG203" s="161">
        <f>MIN(PRODUCT($D83:CG83),1)</f>
        <v>0.3867004748438943</v>
      </c>
      <c r="CH203" s="161">
        <f>MIN(PRODUCT($D83:CH83),1)</f>
        <v>0.38236942952564268</v>
      </c>
      <c r="CI203" s="161">
        <f>MIN(PRODUCT($D83:CI83),1)</f>
        <v>0.37808689191495548</v>
      </c>
      <c r="CJ203" s="161">
        <f>MIN(PRODUCT($D83:CJ83),1)</f>
        <v>0.373852318725508</v>
      </c>
      <c r="CK203" s="161">
        <f>MIN(PRODUCT($D83:CK83),1)</f>
        <v>0.36966517275578231</v>
      </c>
      <c r="CL203" s="161">
        <f>MIN(PRODUCT($D83:CL83),1)</f>
        <v>0.36552492282091753</v>
      </c>
      <c r="CM203" s="161">
        <f>MIN(PRODUCT($D83:CM83),1)</f>
        <v>0.36143104368532325</v>
      </c>
      <c r="CN203" s="161">
        <f>MIN(PRODUCT($D83:CN83),1)</f>
        <v>0.35738301599604766</v>
      </c>
      <c r="CO203" s="161">
        <f>MIN(PRODUCT($D83:CO83),1)</f>
        <v>0.35338032621689192</v>
      </c>
      <c r="CP203" s="161">
        <f>MIN(PRODUCT($D83:CP83),1)</f>
        <v>0.34942246656326276</v>
      </c>
      <c r="CQ203" s="161">
        <f>MIN(PRODUCT($D83:CQ83),1)</f>
        <v>0.3455089349377542</v>
      </c>
      <c r="CR203" s="161">
        <f>MIN(PRODUCT($D83:CR83),1)</f>
        <v>0.34163923486645137</v>
      </c>
      <c r="CS203" s="161">
        <f>MIN(PRODUCT($D83:CS83),1)</f>
        <v>0.33781287543594712</v>
      </c>
      <c r="CT203" s="161">
        <f>MIN(PRODUCT($D83:CT83),1)</f>
        <v>0.33402937123106452</v>
      </c>
      <c r="CU203" s="161">
        <f>MIN(PRODUCT($D83:CU83),1)</f>
        <v>0.33028824227327658</v>
      </c>
      <c r="CV203" s="161">
        <f>MIN(PRODUCT($D83:CV83),1)</f>
        <v>0.32658901395981588</v>
      </c>
      <c r="CW203" s="161">
        <f>MIN(PRODUCT($D83:CW83),1)</f>
        <v>0.32293121700346594</v>
      </c>
      <c r="CX203" s="161">
        <f>MIN(PRODUCT($D83:CX83),1)</f>
        <v>0.31931438737302714</v>
      </c>
      <c r="CY203" s="161">
        <f>MIN(PRODUCT($D83:CY83),1)</f>
        <v>0.31573806623444922</v>
      </c>
      <c r="CZ203" s="161">
        <f>MIN(PRODUCT($D83:CZ83),1)</f>
        <v>0.31220179989262342</v>
      </c>
      <c r="DA203" s="161">
        <f>MIN(PRODUCT($D83:DA83),1)</f>
        <v>0.30870513973382602</v>
      </c>
      <c r="DB203" s="161">
        <f>MIN(PRODUCT($D83:DB83),1)</f>
        <v>0.30524764216880718</v>
      </c>
      <c r="DC203" s="161">
        <f>MIN(PRODUCT($D83:DC83),1)</f>
        <v>0.30182886857651653</v>
      </c>
      <c r="DD203" s="161">
        <f>MIN(PRODUCT($D83:DD83),1)</f>
        <v>0</v>
      </c>
      <c r="DE203" s="161">
        <f>MIN(PRODUCT($D83:DE83),1)</f>
        <v>0</v>
      </c>
      <c r="DF203" s="161">
        <f>MIN(PRODUCT($D83:DF83),1)</f>
        <v>0</v>
      </c>
    </row>
    <row r="204" spans="2:110" ht="14.5" x14ac:dyDescent="0.35">
      <c r="B204" s="149">
        <v>79</v>
      </c>
      <c r="C204" s="161">
        <v>1</v>
      </c>
      <c r="D204" s="161">
        <f>MIN(PRODUCT($D84:D84),1)</f>
        <v>0.98839999999999995</v>
      </c>
      <c r="E204" s="161">
        <f>MIN(PRODUCT($D84:E84),1)</f>
        <v>0.9764403599999999</v>
      </c>
      <c r="F204" s="161">
        <f>MIN(PRODUCT($D84:F84),1)</f>
        <v>0.96433249953599998</v>
      </c>
      <c r="G204" s="161">
        <f>MIN(PRODUCT($D84:G84),1)</f>
        <v>0.95218191004184638</v>
      </c>
      <c r="H204" s="161">
        <f>MIN(PRODUCT($D84:H84),1)</f>
        <v>0.94008919978431493</v>
      </c>
      <c r="I204" s="161">
        <f>MIN(PRODUCT($D84:I84),1)</f>
        <v>0.92815006694705404</v>
      </c>
      <c r="J204" s="161">
        <f>MIN(PRODUCT($D84:J84),1)</f>
        <v>0.91645537610352124</v>
      </c>
      <c r="K204" s="161">
        <f>MIN(PRODUCT($D84:K84),1)</f>
        <v>0.90499968390222729</v>
      </c>
      <c r="L204" s="161">
        <f>MIN(PRODUCT($D84:L84),1)</f>
        <v>0.89386818779022992</v>
      </c>
      <c r="M204" s="161">
        <f>MIN(PRODUCT($D84:M84),1)</f>
        <v>0.88305238271796815</v>
      </c>
      <c r="N204" s="161">
        <f>MIN(PRODUCT($D84:N84),1)</f>
        <v>0.87254405936362434</v>
      </c>
      <c r="O204" s="161">
        <f>MIN(PRODUCT($D84:O84),1)</f>
        <v>0.86216078505719718</v>
      </c>
      <c r="P204" s="161">
        <f>MIN(PRODUCT($D84:P84),1)</f>
        <v>0.8519010717150165</v>
      </c>
      <c r="Q204" s="161">
        <f>MIN(PRODUCT($D84:Q84),1)</f>
        <v>0.84167825885443626</v>
      </c>
      <c r="R204" s="161">
        <f>MIN(PRODUCT($D84:R84),1)</f>
        <v>0.83292480496235011</v>
      </c>
      <c r="S204" s="161">
        <f>MIN(PRODUCT($D84:S84),1)</f>
        <v>0.82426238699074172</v>
      </c>
      <c r="T204" s="161">
        <f>MIN(PRODUCT($D84:T84),1)</f>
        <v>0.81569005816603801</v>
      </c>
      <c r="U204" s="161">
        <f>MIN(PRODUCT($D84:U84),1)</f>
        <v>0.8072068815611112</v>
      </c>
      <c r="V204" s="161">
        <f>MIN(PRODUCT($D84:V84),1)</f>
        <v>0.79881192999287565</v>
      </c>
      <c r="W204" s="161">
        <f>MIN(PRODUCT($D84:W84),1)</f>
        <v>0.79050428592094979</v>
      </c>
      <c r="X204" s="161">
        <f>MIN(PRODUCT($D84:X84),1)</f>
        <v>0.78228304134737192</v>
      </c>
      <c r="Y204" s="161">
        <f>MIN(PRODUCT($D84:Y84),1)</f>
        <v>0.77414729771735924</v>
      </c>
      <c r="Z204" s="161">
        <f>MIN(PRODUCT($D84:Z84),1)</f>
        <v>0.76609616582109874</v>
      </c>
      <c r="AA204" s="161">
        <f>MIN(PRODUCT($D84:AA84),1)</f>
        <v>0.75812876569655929</v>
      </c>
      <c r="AB204" s="161">
        <f>MIN(PRODUCT($D84:AB84),1)</f>
        <v>0.75024422653331513</v>
      </c>
      <c r="AC204" s="161">
        <f>MIN(PRODUCT($D84:AC84),1)</f>
        <v>0.74244168657736864</v>
      </c>
      <c r="AD204" s="161">
        <f>MIN(PRODUCT($D84:AD84),1)</f>
        <v>0.73472029303696407</v>
      </c>
      <c r="AE204" s="161">
        <f>MIN(PRODUCT($D84:AE84),1)</f>
        <v>0.7270792019893797</v>
      </c>
      <c r="AF204" s="161">
        <f>MIN(PRODUCT($D84:AF84),1)</f>
        <v>0.71951757828869023</v>
      </c>
      <c r="AG204" s="161">
        <f>MIN(PRODUCT($D84:AG84),1)</f>
        <v>0.71203459547448789</v>
      </c>
      <c r="AH204" s="161">
        <f>MIN(PRODUCT($D84:AH84),1)</f>
        <v>0.70462943568155323</v>
      </c>
      <c r="AI204" s="161">
        <f>MIN(PRODUCT($D84:AI84),1)</f>
        <v>0.69730128955046511</v>
      </c>
      <c r="AJ204" s="161">
        <f>MIN(PRODUCT($D84:AJ84),1)</f>
        <v>0.69004935613914031</v>
      </c>
      <c r="AK204" s="161">
        <f>MIN(PRODUCT($D84:AK84),1)</f>
        <v>0.68287284283529326</v>
      </c>
      <c r="AL204" s="161">
        <f>MIN(PRODUCT($D84:AL84),1)</f>
        <v>0.67577096526980618</v>
      </c>
      <c r="AM204" s="161">
        <f>MIN(PRODUCT($D84:AM84),1)</f>
        <v>0.66874294723100025</v>
      </c>
      <c r="AN204" s="161">
        <f>MIN(PRODUCT($D84:AN84),1)</f>
        <v>0.66178802057979791</v>
      </c>
      <c r="AO204" s="161">
        <f>MIN(PRODUCT($D84:AO84),1)</f>
        <v>0.654905425165768</v>
      </c>
      <c r="AP204" s="161">
        <f>MIN(PRODUCT($D84:AP84),1)</f>
        <v>0.648094408744044</v>
      </c>
      <c r="AQ204" s="161">
        <f>MIN(PRODUCT($D84:AQ84),1)</f>
        <v>0.64135422689310595</v>
      </c>
      <c r="AR204" s="161">
        <f>MIN(PRODUCT($D84:AR84),1)</f>
        <v>0.63468414293341768</v>
      </c>
      <c r="AS204" s="161">
        <f>MIN(PRODUCT($D84:AS84),1)</f>
        <v>0.62808342784691018</v>
      </c>
      <c r="AT204" s="161">
        <f>MIN(PRODUCT($D84:AT84),1)</f>
        <v>0.62155136019730228</v>
      </c>
      <c r="AU204" s="161">
        <f>MIN(PRODUCT($D84:AU84),1)</f>
        <v>0.61508722605125032</v>
      </c>
      <c r="AV204" s="161">
        <f>MIN(PRODUCT($D84:AV84),1)</f>
        <v>0.60869031890031733</v>
      </c>
      <c r="AW204" s="161">
        <f>MIN(PRODUCT($D84:AW84),1)</f>
        <v>0.602359939583754</v>
      </c>
      <c r="AX204" s="161">
        <f>MIN(PRODUCT($D84:AX84),1)</f>
        <v>0.59609539621208296</v>
      </c>
      <c r="AY204" s="161">
        <f>MIN(PRODUCT($D84:AY84),1)</f>
        <v>0.58989600409147736</v>
      </c>
      <c r="AZ204" s="161">
        <f>MIN(PRODUCT($D84:AZ84),1)</f>
        <v>0.58376108564892604</v>
      </c>
      <c r="BA204" s="161">
        <f>MIN(PRODUCT($D84:BA84),1)</f>
        <v>0.57768997035817726</v>
      </c>
      <c r="BB204" s="161">
        <f>MIN(PRODUCT($D84:BB84),1)</f>
        <v>0.5716819946664522</v>
      </c>
      <c r="BC204" s="161">
        <f>MIN(PRODUCT($D84:BC84),1)</f>
        <v>0.56573650192192115</v>
      </c>
      <c r="BD204" s="161">
        <f>MIN(PRODUCT($D84:BD84),1)</f>
        <v>0.55985284230193322</v>
      </c>
      <c r="BE204" s="161">
        <f>MIN(PRODUCT($D84:BE84),1)</f>
        <v>0.55403037274199318</v>
      </c>
      <c r="BF204" s="161">
        <f>MIN(PRODUCT($D84:BF84),1)</f>
        <v>0.54826845686547643</v>
      </c>
      <c r="BG204" s="161">
        <f>MIN(PRODUCT($D84:BG84),1)</f>
        <v>0.54256646491407545</v>
      </c>
      <c r="BH204" s="161">
        <f>MIN(PRODUCT($D84:BH84),1)</f>
        <v>0.53692377367896904</v>
      </c>
      <c r="BI204" s="161">
        <f>MIN(PRODUCT($D84:BI84),1)</f>
        <v>0.53133976643270775</v>
      </c>
      <c r="BJ204" s="161">
        <f>MIN(PRODUCT($D84:BJ84),1)</f>
        <v>0.52581383286180761</v>
      </c>
      <c r="BK204" s="161">
        <f>MIN(PRODUCT($D84:BK84),1)</f>
        <v>0.5203453690000448</v>
      </c>
      <c r="BL204" s="161">
        <f>MIN(PRODUCT($D84:BL84),1)</f>
        <v>0.51493377716244437</v>
      </c>
      <c r="BM204" s="161">
        <f>MIN(PRODUCT($D84:BM84),1)</f>
        <v>0.50957846587995492</v>
      </c>
      <c r="BN204" s="161">
        <f>MIN(PRODUCT($D84:BN84),1)</f>
        <v>0.50427884983480342</v>
      </c>
      <c r="BO204" s="161">
        <f>MIN(PRODUCT($D84:BO84),1)</f>
        <v>0.4990343497965215</v>
      </c>
      <c r="BP204" s="161">
        <f>MIN(PRODUCT($D84:BP84),1)</f>
        <v>0.49384439255863771</v>
      </c>
      <c r="BQ204" s="161">
        <f>MIN(PRODUCT($D84:BQ84),1)</f>
        <v>0.4887084108760279</v>
      </c>
      <c r="BR204" s="161">
        <f>MIN(PRODUCT($D84:BR84),1)</f>
        <v>0.4836258434029172</v>
      </c>
      <c r="BS204" s="161">
        <f>MIN(PRODUCT($D84:BS84),1)</f>
        <v>0.47859613463152689</v>
      </c>
      <c r="BT204" s="161">
        <f>MIN(PRODUCT($D84:BT84),1)</f>
        <v>0.47361873483135902</v>
      </c>
      <c r="BU204" s="161">
        <f>MIN(PRODUCT($D84:BU84),1)</f>
        <v>0.4686930999891129</v>
      </c>
      <c r="BV204" s="161">
        <f>MIN(PRODUCT($D84:BV84),1)</f>
        <v>0.46381869174922613</v>
      </c>
      <c r="BW204" s="161">
        <f>MIN(PRODUCT($D84:BW84),1)</f>
        <v>0.45899497735503419</v>
      </c>
      <c r="BX204" s="161">
        <f>MIN(PRODUCT($D84:BX84),1)</f>
        <v>0.45422142959054185</v>
      </c>
      <c r="BY204" s="161">
        <f>MIN(PRODUCT($D84:BY84),1)</f>
        <v>0.44949752672280024</v>
      </c>
      <c r="BZ204" s="161">
        <f>MIN(PRODUCT($D84:BZ84),1)</f>
        <v>0.44482275244488312</v>
      </c>
      <c r="CA204" s="161">
        <f>MIN(PRODUCT($D84:CA84),1)</f>
        <v>0.44019659581945636</v>
      </c>
      <c r="CB204" s="161">
        <f>MIN(PRODUCT($D84:CB84),1)</f>
        <v>0.43561855122293403</v>
      </c>
      <c r="CC204" s="161">
        <f>MIN(PRODUCT($D84:CC84),1)</f>
        <v>0.43108811829021554</v>
      </c>
      <c r="CD204" s="161">
        <f>MIN(PRODUCT($D84:CD84),1)</f>
        <v>0.42660480185999733</v>
      </c>
      <c r="CE204" s="161">
        <f>MIN(PRODUCT($D84:CE84),1)</f>
        <v>0.4221681119206534</v>
      </c>
      <c r="CF204" s="161">
        <f>MIN(PRODUCT($D84:CF84),1)</f>
        <v>0.41777756355667861</v>
      </c>
      <c r="CG204" s="161">
        <f>MIN(PRODUCT($D84:CG84),1)</f>
        <v>0.41343267689568919</v>
      </c>
      <c r="CH204" s="161">
        <f>MIN(PRODUCT($D84:CH84),1)</f>
        <v>0.40913297705597401</v>
      </c>
      <c r="CI204" s="161">
        <f>MIN(PRODUCT($D84:CI84),1)</f>
        <v>0.40487799409459191</v>
      </c>
      <c r="CJ204" s="161">
        <f>MIN(PRODUCT($D84:CJ84),1)</f>
        <v>0.40066726295600819</v>
      </c>
      <c r="CK204" s="161">
        <f>MIN(PRODUCT($D84:CK84),1)</f>
        <v>0.39650032342126573</v>
      </c>
      <c r="CL204" s="161">
        <f>MIN(PRODUCT($D84:CL84),1)</f>
        <v>0.39237672005768459</v>
      </c>
      <c r="CM204" s="161">
        <f>MIN(PRODUCT($D84:CM84),1)</f>
        <v>0.38829600216908466</v>
      </c>
      <c r="CN204" s="161">
        <f>MIN(PRODUCT($D84:CN84),1)</f>
        <v>0.38425772374652617</v>
      </c>
      <c r="CO204" s="161">
        <f>MIN(PRODUCT($D84:CO84),1)</f>
        <v>0.38026144341956231</v>
      </c>
      <c r="CP204" s="161">
        <f>MIN(PRODUCT($D84:CP84),1)</f>
        <v>0.37630672440799889</v>
      </c>
      <c r="CQ204" s="161">
        <f>MIN(PRODUCT($D84:CQ84),1)</f>
        <v>0.37239313447415573</v>
      </c>
      <c r="CR204" s="161">
        <f>MIN(PRODUCT($D84:CR84),1)</f>
        <v>0.36852024587562454</v>
      </c>
      <c r="CS204" s="161">
        <f>MIN(PRODUCT($D84:CS84),1)</f>
        <v>0.36468763531851806</v>
      </c>
      <c r="CT204" s="161">
        <f>MIN(PRODUCT($D84:CT84),1)</f>
        <v>0.3608948839112055</v>
      </c>
      <c r="CU204" s="161">
        <f>MIN(PRODUCT($D84:CU84),1)</f>
        <v>0.35714157711852895</v>
      </c>
      <c r="CV204" s="161">
        <f>MIN(PRODUCT($D84:CV84),1)</f>
        <v>0.35342730471649625</v>
      </c>
      <c r="CW204" s="161">
        <f>MIN(PRODUCT($D84:CW84),1)</f>
        <v>0.34975166074744468</v>
      </c>
      <c r="CX204" s="161">
        <f>MIN(PRODUCT($D84:CX84),1)</f>
        <v>0.34611424347567127</v>
      </c>
      <c r="CY204" s="161">
        <f>MIN(PRODUCT($D84:CY84),1)</f>
        <v>0.34251465534352432</v>
      </c>
      <c r="CZ204" s="161">
        <f>MIN(PRODUCT($D84:CZ84),1)</f>
        <v>0.3389525029279517</v>
      </c>
      <c r="DA204" s="161">
        <f>MIN(PRODUCT($D84:DA84),1)</f>
        <v>0.33542739689750101</v>
      </c>
      <c r="DB204" s="161">
        <f>MIN(PRODUCT($D84:DB84),1)</f>
        <v>0.33193895196976703</v>
      </c>
      <c r="DC204" s="161">
        <f>MIN(PRODUCT($D84:DC84),1)</f>
        <v>0.32848678686928146</v>
      </c>
      <c r="DD204" s="161">
        <f>MIN(PRODUCT($D84:DD84),1)</f>
        <v>0</v>
      </c>
      <c r="DE204" s="161">
        <f>MIN(PRODUCT($D84:DE84),1)</f>
        <v>0</v>
      </c>
      <c r="DF204" s="161">
        <f>MIN(PRODUCT($D84:DF84),1)</f>
        <v>0</v>
      </c>
    </row>
    <row r="205" spans="2:110" ht="14.5" x14ac:dyDescent="0.35">
      <c r="B205" s="149">
        <v>80</v>
      </c>
      <c r="C205" s="161">
        <v>1</v>
      </c>
      <c r="D205" s="161">
        <f>MIN(PRODUCT($D85:D85),1)</f>
        <v>0.98929999999999996</v>
      </c>
      <c r="E205" s="161">
        <f>MIN(PRODUCT($D85:E85),1)</f>
        <v>0.97831877</v>
      </c>
      <c r="F205" s="161">
        <f>MIN(PRODUCT($D85:F85),1)</f>
        <v>0.967068104145</v>
      </c>
      <c r="G205" s="161">
        <f>MIN(PRODUCT($D85:G85),1)</f>
        <v>0.95575340732650349</v>
      </c>
      <c r="H205" s="161">
        <f>MIN(PRODUCT($D85:H85),1)</f>
        <v>0.94457109246078341</v>
      </c>
      <c r="I205" s="161">
        <f>MIN(PRODUCT($D85:I85),1)</f>
        <v>0.93351961067899225</v>
      </c>
      <c r="J205" s="161">
        <f>MIN(PRODUCT($D85:J85),1)</f>
        <v>0.92259743123404803</v>
      </c>
      <c r="K205" s="161">
        <f>MIN(PRODUCT($D85:K85),1)</f>
        <v>0.911895301031733</v>
      </c>
      <c r="L205" s="161">
        <f>MIN(PRODUCT($D85:L85),1)</f>
        <v>0.90140850506986814</v>
      </c>
      <c r="M205" s="161">
        <f>MIN(PRODUCT($D85:M85),1)</f>
        <v>0.89122258896257867</v>
      </c>
      <c r="N205" s="161">
        <f>MIN(PRODUCT($D85:N85),1)</f>
        <v>0.88124089596619781</v>
      </c>
      <c r="O205" s="161">
        <f>MIN(PRODUCT($D85:O85),1)</f>
        <v>0.87145912202097298</v>
      </c>
      <c r="P205" s="161">
        <f>MIN(PRODUCT($D85:P85),1)</f>
        <v>0.86169877985433807</v>
      </c>
      <c r="Q205" s="161">
        <f>MIN(PRODUCT($D85:Q85),1)</f>
        <v>0.85196158364198404</v>
      </c>
      <c r="R205" s="161">
        <f>MIN(PRODUCT($D85:R85),1)</f>
        <v>0.84369755628065679</v>
      </c>
      <c r="S205" s="161">
        <f>MIN(PRODUCT($D85:S85),1)</f>
        <v>0.83551368998473441</v>
      </c>
      <c r="T205" s="161">
        <f>MIN(PRODUCT($D85:T85),1)</f>
        <v>0.82740920719188249</v>
      </c>
      <c r="U205" s="161">
        <f>MIN(PRODUCT($D85:U85),1)</f>
        <v>0.81938333788212114</v>
      </c>
      <c r="V205" s="161">
        <f>MIN(PRODUCT($D85:V85),1)</f>
        <v>0.81143531950466452</v>
      </c>
      <c r="W205" s="161">
        <f>MIN(PRODUCT($D85:W85),1)</f>
        <v>0.80356439690546921</v>
      </c>
      <c r="X205" s="161">
        <f>MIN(PRODUCT($D85:X85),1)</f>
        <v>0.79576982225548609</v>
      </c>
      <c r="Y205" s="161">
        <f>MIN(PRODUCT($D85:Y85),1)</f>
        <v>0.78805085497960781</v>
      </c>
      <c r="Z205" s="161">
        <f>MIN(PRODUCT($D85:Z85),1)</f>
        <v>0.78040676168630563</v>
      </c>
      <c r="AA205" s="161">
        <f>MIN(PRODUCT($D85:AA85),1)</f>
        <v>0.77283681609794841</v>
      </c>
      <c r="AB205" s="161">
        <f>MIN(PRODUCT($D85:AB85),1)</f>
        <v>0.76534029898179823</v>
      </c>
      <c r="AC205" s="161">
        <f>MIN(PRODUCT($D85:AC85),1)</f>
        <v>0.75791649808167472</v>
      </c>
      <c r="AD205" s="161">
        <f>MIN(PRODUCT($D85:AD85),1)</f>
        <v>0.75056470805028241</v>
      </c>
      <c r="AE205" s="161">
        <f>MIN(PRODUCT($D85:AE85),1)</f>
        <v>0.7432842303821946</v>
      </c>
      <c r="AF205" s="161">
        <f>MIN(PRODUCT($D85:AF85),1)</f>
        <v>0.73607437334748727</v>
      </c>
      <c r="AG205" s="161">
        <f>MIN(PRODUCT($D85:AG85),1)</f>
        <v>0.72893445192601658</v>
      </c>
      <c r="AH205" s="161">
        <f>MIN(PRODUCT($D85:AH85),1)</f>
        <v>0.72186378774233417</v>
      </c>
      <c r="AI205" s="161">
        <f>MIN(PRODUCT($D85:AI85),1)</f>
        <v>0.71486170900123347</v>
      </c>
      <c r="AJ205" s="161">
        <f>MIN(PRODUCT($D85:AJ85),1)</f>
        <v>0.70792755042392153</v>
      </c>
      <c r="AK205" s="161">
        <f>MIN(PRODUCT($D85:AK85),1)</f>
        <v>0.70106065318480948</v>
      </c>
      <c r="AL205" s="161">
        <f>MIN(PRODUCT($D85:AL85),1)</f>
        <v>0.69426036484891684</v>
      </c>
      <c r="AM205" s="161">
        <f>MIN(PRODUCT($D85:AM85),1)</f>
        <v>0.68752603930988232</v>
      </c>
      <c r="AN205" s="161">
        <f>MIN(PRODUCT($D85:AN85),1)</f>
        <v>0.68085703672857645</v>
      </c>
      <c r="AO205" s="161">
        <f>MIN(PRODUCT($D85:AO85),1)</f>
        <v>0.67425272347230925</v>
      </c>
      <c r="AP205" s="161">
        <f>MIN(PRODUCT($D85:AP85),1)</f>
        <v>0.6677124720546278</v>
      </c>
      <c r="AQ205" s="161">
        <f>MIN(PRODUCT($D85:AQ85),1)</f>
        <v>0.66123566107569787</v>
      </c>
      <c r="AR205" s="161">
        <f>MIN(PRODUCT($D85:AR85),1)</f>
        <v>0.65482167516326362</v>
      </c>
      <c r="AS205" s="161">
        <f>MIN(PRODUCT($D85:AS85),1)</f>
        <v>0.64846990491417988</v>
      </c>
      <c r="AT205" s="161">
        <f>MIN(PRODUCT($D85:AT85),1)</f>
        <v>0.64217974683651236</v>
      </c>
      <c r="AU205" s="161">
        <f>MIN(PRODUCT($D85:AU85),1)</f>
        <v>0.63595060329219821</v>
      </c>
      <c r="AV205" s="161">
        <f>MIN(PRODUCT($D85:AV85),1)</f>
        <v>0.6297818824402639</v>
      </c>
      <c r="AW205" s="161">
        <f>MIN(PRODUCT($D85:AW85),1)</f>
        <v>0.6236729981805933</v>
      </c>
      <c r="AX205" s="161">
        <f>MIN(PRODUCT($D85:AX85),1)</f>
        <v>0.61762337009824153</v>
      </c>
      <c r="AY205" s="161">
        <f>MIN(PRODUCT($D85:AY85),1)</f>
        <v>0.61163242340828861</v>
      </c>
      <c r="AZ205" s="161">
        <f>MIN(PRODUCT($D85:AZ85),1)</f>
        <v>0.60569958890122821</v>
      </c>
      <c r="BA205" s="161">
        <f>MIN(PRODUCT($D85:BA85),1)</f>
        <v>0.59982430288888633</v>
      </c>
      <c r="BB205" s="161">
        <f>MIN(PRODUCT($D85:BB85),1)</f>
        <v>0.59400600715086416</v>
      </c>
      <c r="BC205" s="161">
        <f>MIN(PRODUCT($D85:BC85),1)</f>
        <v>0.58824414888150078</v>
      </c>
      <c r="BD205" s="161">
        <f>MIN(PRODUCT($D85:BD85),1)</f>
        <v>0.58253818063735019</v>
      </c>
      <c r="BE205" s="161">
        <f>MIN(PRODUCT($D85:BE85),1)</f>
        <v>0.57688756028516786</v>
      </c>
      <c r="BF205" s="161">
        <f>MIN(PRODUCT($D85:BF85),1)</f>
        <v>0.57129175095040174</v>
      </c>
      <c r="BG205" s="161">
        <f>MIN(PRODUCT($D85:BG85),1)</f>
        <v>0.56575022096618277</v>
      </c>
      <c r="BH205" s="161">
        <f>MIN(PRODUCT($D85:BH85),1)</f>
        <v>0.56026244382281076</v>
      </c>
      <c r="BI205" s="161">
        <f>MIN(PRODUCT($D85:BI85),1)</f>
        <v>0.55482789811772948</v>
      </c>
      <c r="BJ205" s="161">
        <f>MIN(PRODUCT($D85:BJ85),1)</f>
        <v>0.54944606750598746</v>
      </c>
      <c r="BK205" s="161">
        <f>MIN(PRODUCT($D85:BK85),1)</f>
        <v>0.54411644065117937</v>
      </c>
      <c r="BL205" s="161">
        <f>MIN(PRODUCT($D85:BL85),1)</f>
        <v>0.53883851117686288</v>
      </c>
      <c r="BM205" s="161">
        <f>MIN(PRODUCT($D85:BM85),1)</f>
        <v>0.53361177761844725</v>
      </c>
      <c r="BN205" s="161">
        <f>MIN(PRODUCT($D85:BN85),1)</f>
        <v>0.52843574337554833</v>
      </c>
      <c r="BO205" s="161">
        <f>MIN(PRODUCT($D85:BO85),1)</f>
        <v>0.52330991666480553</v>
      </c>
      <c r="BP205" s="161">
        <f>MIN(PRODUCT($D85:BP85),1)</f>
        <v>0.51823381047315686</v>
      </c>
      <c r="BQ205" s="161">
        <f>MIN(PRODUCT($D85:BQ85),1)</f>
        <v>0.51320694251156718</v>
      </c>
      <c r="BR205" s="161">
        <f>MIN(PRODUCT($D85:BR85),1)</f>
        <v>0.50822883516920492</v>
      </c>
      <c r="BS205" s="161">
        <f>MIN(PRODUCT($D85:BS85),1)</f>
        <v>0.50329901546806366</v>
      </c>
      <c r="BT205" s="161">
        <f>MIN(PRODUCT($D85:BT85),1)</f>
        <v>0.49841701501802343</v>
      </c>
      <c r="BU205" s="161">
        <f>MIN(PRODUCT($D85:BU85),1)</f>
        <v>0.49358236997234861</v>
      </c>
      <c r="BV205" s="161">
        <f>MIN(PRODUCT($D85:BV85),1)</f>
        <v>0.48879462098361681</v>
      </c>
      <c r="BW205" s="161">
        <f>MIN(PRODUCT($D85:BW85),1)</f>
        <v>0.48405331316007572</v>
      </c>
      <c r="BX205" s="161">
        <f>MIN(PRODUCT($D85:BX85),1)</f>
        <v>0.47935799602242296</v>
      </c>
      <c r="BY205" s="161">
        <f>MIN(PRODUCT($D85:BY85),1)</f>
        <v>0.47470822346100544</v>
      </c>
      <c r="BZ205" s="161">
        <f>MIN(PRODUCT($D85:BZ85),1)</f>
        <v>0.47010355369343365</v>
      </c>
      <c r="CA205" s="161">
        <f>MIN(PRODUCT($D85:CA85),1)</f>
        <v>0.46554354922260732</v>
      </c>
      <c r="CB205" s="161">
        <f>MIN(PRODUCT($D85:CB85),1)</f>
        <v>0.461027776795148</v>
      </c>
      <c r="CC205" s="161">
        <f>MIN(PRODUCT($D85:CC85),1)</f>
        <v>0.45655580736023504</v>
      </c>
      <c r="CD205" s="161">
        <f>MIN(PRODUCT($D85:CD85),1)</f>
        <v>0.45212721602884076</v>
      </c>
      <c r="CE205" s="161">
        <f>MIN(PRODUCT($D85:CE85),1)</f>
        <v>0.44774158203336101</v>
      </c>
      <c r="CF205" s="161">
        <f>MIN(PRODUCT($D85:CF85),1)</f>
        <v>0.44339848868763737</v>
      </c>
      <c r="CG205" s="161">
        <f>MIN(PRODUCT($D85:CG85),1)</f>
        <v>0.43909752334736729</v>
      </c>
      <c r="CH205" s="161">
        <f>MIN(PRODUCT($D85:CH85),1)</f>
        <v>0.43483827737089781</v>
      </c>
      <c r="CI205" s="161">
        <f>MIN(PRODUCT($D85:CI85),1)</f>
        <v>0.43062034608040006</v>
      </c>
      <c r="CJ205" s="161">
        <f>MIN(PRODUCT($D85:CJ85),1)</f>
        <v>0.42644332872342017</v>
      </c>
      <c r="CK205" s="161">
        <f>MIN(PRODUCT($D85:CK85),1)</f>
        <v>0.42230682843480299</v>
      </c>
      <c r="CL205" s="161">
        <f>MIN(PRODUCT($D85:CL85),1)</f>
        <v>0.41821045219898539</v>
      </c>
      <c r="CM205" s="161">
        <f>MIN(PRODUCT($D85:CM85),1)</f>
        <v>0.41415381081265523</v>
      </c>
      <c r="CN205" s="161">
        <f>MIN(PRODUCT($D85:CN85),1)</f>
        <v>0.41013651884777247</v>
      </c>
      <c r="CO205" s="161">
        <f>MIN(PRODUCT($D85:CO85),1)</f>
        <v>0.40615819461494906</v>
      </c>
      <c r="CP205" s="161">
        <f>MIN(PRODUCT($D85:CP85),1)</f>
        <v>0.40221846012718404</v>
      </c>
      <c r="CQ205" s="161">
        <f>MIN(PRODUCT($D85:CQ85),1)</f>
        <v>0.39831694106395032</v>
      </c>
      <c r="CR205" s="161">
        <f>MIN(PRODUCT($D85:CR85),1)</f>
        <v>0.39445326673562997</v>
      </c>
      <c r="CS205" s="161">
        <f>MIN(PRODUCT($D85:CS85),1)</f>
        <v>0.39062707004829433</v>
      </c>
      <c r="CT205" s="161">
        <f>MIN(PRODUCT($D85:CT85),1)</f>
        <v>0.38683798746882586</v>
      </c>
      <c r="CU205" s="161">
        <f>MIN(PRODUCT($D85:CU85),1)</f>
        <v>0.38308565899037822</v>
      </c>
      <c r="CV205" s="161">
        <f>MIN(PRODUCT($D85:CV85),1)</f>
        <v>0.37936972809817154</v>
      </c>
      <c r="CW205" s="161">
        <f>MIN(PRODUCT($D85:CW85),1)</f>
        <v>0.37568984173561926</v>
      </c>
      <c r="CX205" s="161">
        <f>MIN(PRODUCT($D85:CX85),1)</f>
        <v>0.37204565027078373</v>
      </c>
      <c r="CY205" s="161">
        <f>MIN(PRODUCT($D85:CY85),1)</f>
        <v>0.3684368074631571</v>
      </c>
      <c r="CZ205" s="161">
        <f>MIN(PRODUCT($D85:CZ85),1)</f>
        <v>0.36486297043076449</v>
      </c>
      <c r="DA205" s="161">
        <f>MIN(PRODUCT($D85:DA85),1)</f>
        <v>0.36132379961758604</v>
      </c>
      <c r="DB205" s="161">
        <f>MIN(PRODUCT($D85:DB85),1)</f>
        <v>0.35781895876129544</v>
      </c>
      <c r="DC205" s="161">
        <f>MIN(PRODUCT($D85:DC85),1)</f>
        <v>0.35434811486131085</v>
      </c>
      <c r="DD205" s="161">
        <f>MIN(PRODUCT($D85:DD85),1)</f>
        <v>0</v>
      </c>
      <c r="DE205" s="161">
        <f>MIN(PRODUCT($D85:DE85),1)</f>
        <v>0</v>
      </c>
      <c r="DF205" s="161">
        <f>MIN(PRODUCT($D85:DF85),1)</f>
        <v>0</v>
      </c>
    </row>
    <row r="206" spans="2:110" ht="14.5" x14ac:dyDescent="0.35">
      <c r="B206" s="149">
        <v>81</v>
      </c>
      <c r="C206" s="161">
        <v>1</v>
      </c>
      <c r="D206" s="161">
        <f>MIN(PRODUCT($D86:D86),1)</f>
        <v>0.99019999999999997</v>
      </c>
      <c r="E206" s="161">
        <f>MIN(PRODUCT($D86:E86),1)</f>
        <v>0.98000094000000004</v>
      </c>
      <c r="F206" s="161">
        <f>MIN(PRODUCT($D86:F86),1)</f>
        <v>0.96951492994199995</v>
      </c>
      <c r="G206" s="161">
        <f>MIN(PRODUCT($D86:G86),1)</f>
        <v>0.95894721720563214</v>
      </c>
      <c r="H206" s="161">
        <f>MIN(PRODUCT($D86:H86),1)</f>
        <v>0.94849469253809071</v>
      </c>
      <c r="I206" s="161">
        <f>MIN(PRODUCT($D86:I86),1)</f>
        <v>0.9382509498586793</v>
      </c>
      <c r="J206" s="161">
        <f>MIN(PRODUCT($D86:J86),1)</f>
        <v>0.92811783960020555</v>
      </c>
      <c r="K206" s="161">
        <f>MIN(PRODUCT($D86:K86),1)</f>
        <v>0.91818697871648336</v>
      </c>
      <c r="L206" s="161">
        <f>MIN(PRODUCT($D86:L86),1)</f>
        <v>0.90836237804421693</v>
      </c>
      <c r="M206" s="161">
        <f>MIN(PRODUCT($D86:M86),1)</f>
        <v>0.89882457307475272</v>
      </c>
      <c r="N206" s="161">
        <f>MIN(PRODUCT($D86:N86),1)</f>
        <v>0.88938691505746781</v>
      </c>
      <c r="O206" s="161">
        <f>MIN(PRODUCT($D86:O86),1)</f>
        <v>0.88013729114087014</v>
      </c>
      <c r="P206" s="161">
        <f>MIN(PRODUCT($D86:P86),1)</f>
        <v>0.87098386331300515</v>
      </c>
      <c r="Q206" s="161">
        <f>MIN(PRODUCT($D86:Q86),1)</f>
        <v>0.86175143436188728</v>
      </c>
      <c r="R206" s="161">
        <f>MIN(PRODUCT($D86:R86),1)</f>
        <v>0.85399567145263033</v>
      </c>
      <c r="S206" s="161">
        <f>MIN(PRODUCT($D86:S86),1)</f>
        <v>0.8463097104095566</v>
      </c>
      <c r="T206" s="161">
        <f>MIN(PRODUCT($D86:T86),1)</f>
        <v>0.83869292301587062</v>
      </c>
      <c r="U206" s="161">
        <f>MIN(PRODUCT($D86:U86),1)</f>
        <v>0.83114468670872776</v>
      </c>
      <c r="V206" s="161">
        <f>MIN(PRODUCT($D86:V86),1)</f>
        <v>0.82366438452834922</v>
      </c>
      <c r="W206" s="161">
        <f>MIN(PRODUCT($D86:W86),1)</f>
        <v>0.81625140506759408</v>
      </c>
      <c r="X206" s="161">
        <f>MIN(PRODUCT($D86:X86),1)</f>
        <v>0.80890514242198575</v>
      </c>
      <c r="Y206" s="161">
        <f>MIN(PRODUCT($D86:Y86),1)</f>
        <v>0.8016249961401879</v>
      </c>
      <c r="Z206" s="161">
        <f>MIN(PRODUCT($D86:Z86),1)</f>
        <v>0.79441037117492619</v>
      </c>
      <c r="AA206" s="161">
        <f>MIN(PRODUCT($D86:AA86),1)</f>
        <v>0.78726067783435183</v>
      </c>
      <c r="AB206" s="161">
        <f>MIN(PRODUCT($D86:AB86),1)</f>
        <v>0.78017533173384268</v>
      </c>
      <c r="AC206" s="161">
        <f>MIN(PRODUCT($D86:AC86),1)</f>
        <v>0.77315375374823814</v>
      </c>
      <c r="AD206" s="161">
        <f>MIN(PRODUCT($D86:AD86),1)</f>
        <v>0.76619536996450399</v>
      </c>
      <c r="AE206" s="161">
        <f>MIN(PRODUCT($D86:AE86),1)</f>
        <v>0.7592996116348234</v>
      </c>
      <c r="AF206" s="161">
        <f>MIN(PRODUCT($D86:AF86),1)</f>
        <v>0.75246591513010996</v>
      </c>
      <c r="AG206" s="161">
        <f>MIN(PRODUCT($D86:AG86),1)</f>
        <v>0.74569372189393901</v>
      </c>
      <c r="AH206" s="161">
        <f>MIN(PRODUCT($D86:AH86),1)</f>
        <v>0.73898247839689357</v>
      </c>
      <c r="AI206" s="161">
        <f>MIN(PRODUCT($D86:AI86),1)</f>
        <v>0.73233163609132157</v>
      </c>
      <c r="AJ206" s="161">
        <f>MIN(PRODUCT($D86:AJ86),1)</f>
        <v>0.72574065136649968</v>
      </c>
      <c r="AK206" s="161">
        <f>MIN(PRODUCT($D86:AK86),1)</f>
        <v>0.7192089855042012</v>
      </c>
      <c r="AL206" s="161">
        <f>MIN(PRODUCT($D86:AL86),1)</f>
        <v>0.71273610463466341</v>
      </c>
      <c r="AM206" s="161">
        <f>MIN(PRODUCT($D86:AM86),1)</f>
        <v>0.70632147969295145</v>
      </c>
      <c r="AN206" s="161">
        <f>MIN(PRODUCT($D86:AN86),1)</f>
        <v>0.6999645863757149</v>
      </c>
      <c r="AO206" s="161">
        <f>MIN(PRODUCT($D86:AO86),1)</f>
        <v>0.69366490509833345</v>
      </c>
      <c r="AP206" s="161">
        <f>MIN(PRODUCT($D86:AP86),1)</f>
        <v>0.68742192095244847</v>
      </c>
      <c r="AQ206" s="161">
        <f>MIN(PRODUCT($D86:AQ86),1)</f>
        <v>0.6812351236638764</v>
      </c>
      <c r="AR206" s="161">
        <f>MIN(PRODUCT($D86:AR86),1)</f>
        <v>0.6751040075509015</v>
      </c>
      <c r="AS206" s="161">
        <f>MIN(PRODUCT($D86:AS86),1)</f>
        <v>0.66902807148294341</v>
      </c>
      <c r="AT206" s="161">
        <f>MIN(PRODUCT($D86:AT86),1)</f>
        <v>0.66300681883959689</v>
      </c>
      <c r="AU206" s="161">
        <f>MIN(PRODUCT($D86:AU86),1)</f>
        <v>0.65703975747004051</v>
      </c>
      <c r="AV206" s="161">
        <f>MIN(PRODUCT($D86:AV86),1)</f>
        <v>0.65112639965281016</v>
      </c>
      <c r="AW206" s="161">
        <f>MIN(PRODUCT($D86:AW86),1)</f>
        <v>0.64526626205593485</v>
      </c>
      <c r="AX206" s="161">
        <f>MIN(PRODUCT($D86:AX86),1)</f>
        <v>0.63945886569743138</v>
      </c>
      <c r="AY206" s="161">
        <f>MIN(PRODUCT($D86:AY86),1)</f>
        <v>0.63370373590615448</v>
      </c>
      <c r="AZ206" s="161">
        <f>MIN(PRODUCT($D86:AZ86),1)</f>
        <v>0.62800040228299903</v>
      </c>
      <c r="BA206" s="161">
        <f>MIN(PRODUCT($D86:BA86),1)</f>
        <v>0.62234839866245206</v>
      </c>
      <c r="BB206" s="161">
        <f>MIN(PRODUCT($D86:BB86),1)</f>
        <v>0.61674726307449002</v>
      </c>
      <c r="BC206" s="161">
        <f>MIN(PRODUCT($D86:BC86),1)</f>
        <v>0.61119653770681959</v>
      </c>
      <c r="BD206" s="161">
        <f>MIN(PRODUCT($D86:BD86),1)</f>
        <v>0.60569576886745824</v>
      </c>
      <c r="BE206" s="161">
        <f>MIN(PRODUCT($D86:BE86),1)</f>
        <v>0.60024450694765108</v>
      </c>
      <c r="BF206" s="161">
        <f>MIN(PRODUCT($D86:BF86),1)</f>
        <v>0.59484230638512225</v>
      </c>
      <c r="BG206" s="161">
        <f>MIN(PRODUCT($D86:BG86),1)</f>
        <v>0.5894887256276562</v>
      </c>
      <c r="BH206" s="161">
        <f>MIN(PRODUCT($D86:BH86),1)</f>
        <v>0.58418332709700727</v>
      </c>
      <c r="BI206" s="161">
        <f>MIN(PRODUCT($D86:BI86),1)</f>
        <v>0.57892567715313414</v>
      </c>
      <c r="BJ206" s="161">
        <f>MIN(PRODUCT($D86:BJ86),1)</f>
        <v>0.57371534605875596</v>
      </c>
      <c r="BK206" s="161">
        <f>MIN(PRODUCT($D86:BK86),1)</f>
        <v>0.56855190794422716</v>
      </c>
      <c r="BL206" s="161">
        <f>MIN(PRODUCT($D86:BL86),1)</f>
        <v>0.56343494077272915</v>
      </c>
      <c r="BM206" s="161">
        <f>MIN(PRODUCT($D86:BM86),1)</f>
        <v>0.55836402630577464</v>
      </c>
      <c r="BN206" s="161">
        <f>MIN(PRODUCT($D86:BN86),1)</f>
        <v>0.55333875006902267</v>
      </c>
      <c r="BO206" s="161">
        <f>MIN(PRODUCT($D86:BO86),1)</f>
        <v>0.54835870131840148</v>
      </c>
      <c r="BP206" s="161">
        <f>MIN(PRODUCT($D86:BP86),1)</f>
        <v>0.54342347300653582</v>
      </c>
      <c r="BQ206" s="161">
        <f>MIN(PRODUCT($D86:BQ86),1)</f>
        <v>0.538532661749477</v>
      </c>
      <c r="BR206" s="161">
        <f>MIN(PRODUCT($D86:BR86),1)</f>
        <v>0.53368586779373173</v>
      </c>
      <c r="BS206" s="161">
        <f>MIN(PRODUCT($D86:BS86),1)</f>
        <v>0.52888269498358809</v>
      </c>
      <c r="BT206" s="161">
        <f>MIN(PRODUCT($D86:BT86),1)</f>
        <v>0.52412275072873582</v>
      </c>
      <c r="BU206" s="161">
        <f>MIN(PRODUCT($D86:BU86),1)</f>
        <v>0.5194056459721772</v>
      </c>
      <c r="BV206" s="161">
        <f>MIN(PRODUCT($D86:BV86),1)</f>
        <v>0.51473099515842757</v>
      </c>
      <c r="BW206" s="161">
        <f>MIN(PRODUCT($D86:BW86),1)</f>
        <v>0.51009841620200169</v>
      </c>
      <c r="BX206" s="161">
        <f>MIN(PRODUCT($D86:BX86),1)</f>
        <v>0.50550753045618368</v>
      </c>
      <c r="BY206" s="161">
        <f>MIN(PRODUCT($D86:BY86),1)</f>
        <v>0.50095796268207804</v>
      </c>
      <c r="BZ206" s="161">
        <f>MIN(PRODUCT($D86:BZ86),1)</f>
        <v>0.49644934101793936</v>
      </c>
      <c r="CA206" s="161">
        <f>MIN(PRODUCT($D86:CA86),1)</f>
        <v>0.4919812969487779</v>
      </c>
      <c r="CB206" s="161">
        <f>MIN(PRODUCT($D86:CB86),1)</f>
        <v>0.48755346527623888</v>
      </c>
      <c r="CC206" s="161">
        <f>MIN(PRODUCT($D86:CC86),1)</f>
        <v>0.48316548408875271</v>
      </c>
      <c r="CD206" s="161">
        <f>MIN(PRODUCT($D86:CD86),1)</f>
        <v>0.47881699473195394</v>
      </c>
      <c r="CE206" s="161">
        <f>MIN(PRODUCT($D86:CE86),1)</f>
        <v>0.47450764177936633</v>
      </c>
      <c r="CF206" s="161">
        <f>MIN(PRODUCT($D86:CF86),1)</f>
        <v>0.47023707300335205</v>
      </c>
      <c r="CG206" s="161">
        <f>MIN(PRODUCT($D86:CG86),1)</f>
        <v>0.46600493934632187</v>
      </c>
      <c r="CH206" s="161">
        <f>MIN(PRODUCT($D86:CH86),1)</f>
        <v>0.46181089489220495</v>
      </c>
      <c r="CI206" s="161">
        <f>MIN(PRODUCT($D86:CI86),1)</f>
        <v>0.45765459683817511</v>
      </c>
      <c r="CJ206" s="161">
        <f>MIN(PRODUCT($D86:CJ86),1)</f>
        <v>0.45353570546663152</v>
      </c>
      <c r="CK206" s="161">
        <f>MIN(PRODUCT($D86:CK86),1)</f>
        <v>0.44945388411743181</v>
      </c>
      <c r="CL206" s="161">
        <f>MIN(PRODUCT($D86:CL86),1)</f>
        <v>0.4454087991603749</v>
      </c>
      <c r="CM206" s="161">
        <f>MIN(PRODUCT($D86:CM86),1)</f>
        <v>0.44140011996793155</v>
      </c>
      <c r="CN206" s="161">
        <f>MIN(PRODUCT($D86:CN86),1)</f>
        <v>0.43742751888822018</v>
      </c>
      <c r="CO206" s="161">
        <f>MIN(PRODUCT($D86:CO86),1)</f>
        <v>0.43349067121822621</v>
      </c>
      <c r="CP206" s="161">
        <f>MIN(PRODUCT($D86:CP86),1)</f>
        <v>0.42958925517726215</v>
      </c>
      <c r="CQ206" s="161">
        <f>MIN(PRODUCT($D86:CQ86),1)</f>
        <v>0.42572295188066678</v>
      </c>
      <c r="CR206" s="161">
        <f>MIN(PRODUCT($D86:CR86),1)</f>
        <v>0.42189144531374079</v>
      </c>
      <c r="CS206" s="161">
        <f>MIN(PRODUCT($D86:CS86),1)</f>
        <v>0.41809442230591709</v>
      </c>
      <c r="CT206" s="161">
        <f>MIN(PRODUCT($D86:CT86),1)</f>
        <v>0.41433157250516384</v>
      </c>
      <c r="CU206" s="161">
        <f>MIN(PRODUCT($D86:CU86),1)</f>
        <v>0.41060258835261737</v>
      </c>
      <c r="CV206" s="161">
        <f>MIN(PRODUCT($D86:CV86),1)</f>
        <v>0.40690716505744379</v>
      </c>
      <c r="CW206" s="161">
        <f>MIN(PRODUCT($D86:CW86),1)</f>
        <v>0.4032450005719268</v>
      </c>
      <c r="CX206" s="161">
        <f>MIN(PRODUCT($D86:CX86),1)</f>
        <v>0.39961579556677945</v>
      </c>
      <c r="CY206" s="161">
        <f>MIN(PRODUCT($D86:CY86),1)</f>
        <v>0.39601925340667843</v>
      </c>
      <c r="CZ206" s="161">
        <f>MIN(PRODUCT($D86:CZ86),1)</f>
        <v>0.39245508012601832</v>
      </c>
      <c r="DA206" s="161">
        <f>MIN(PRODUCT($D86:DA86),1)</f>
        <v>0.38892298440488415</v>
      </c>
      <c r="DB206" s="161">
        <f>MIN(PRODUCT($D86:DB86),1)</f>
        <v>0.38542267754524018</v>
      </c>
      <c r="DC206" s="161">
        <f>MIN(PRODUCT($D86:DC86),1)</f>
        <v>0.381953873447333</v>
      </c>
      <c r="DD206" s="161">
        <f>MIN(PRODUCT($D86:DD86),1)</f>
        <v>0</v>
      </c>
      <c r="DE206" s="161">
        <f>MIN(PRODUCT($D86:DE86),1)</f>
        <v>0</v>
      </c>
      <c r="DF206" s="161">
        <f>MIN(PRODUCT($D86:DF86),1)</f>
        <v>0</v>
      </c>
    </row>
    <row r="207" spans="2:110" ht="14.5" x14ac:dyDescent="0.35">
      <c r="B207" s="149">
        <v>82</v>
      </c>
      <c r="C207" s="161">
        <v>1</v>
      </c>
      <c r="D207" s="161">
        <f>MIN(PRODUCT($D87:D87),1)</f>
        <v>0.99099999999999999</v>
      </c>
      <c r="E207" s="161">
        <f>MIN(PRODUCT($D87:E87),1)</f>
        <v>0.9815855</v>
      </c>
      <c r="F207" s="161">
        <f>MIN(PRODUCT($D87:F87),1)</f>
        <v>0.97196596209999997</v>
      </c>
      <c r="G207" s="161">
        <f>MIN(PRODUCT($D87:G87),1)</f>
        <v>0.96214910588279001</v>
      </c>
      <c r="H207" s="161">
        <f>MIN(PRODUCT($D87:H87),1)</f>
        <v>0.95243139991337389</v>
      </c>
      <c r="I207" s="161">
        <f>MIN(PRODUCT($D87:I87),1)</f>
        <v>0.94281184277424879</v>
      </c>
      <c r="J207" s="161">
        <f>MIN(PRODUCT($D87:J87),1)</f>
        <v>0.93347800553078375</v>
      </c>
      <c r="K207" s="161">
        <f>MIN(PRODUCT($D87:K87),1)</f>
        <v>0.92423657327602893</v>
      </c>
      <c r="L207" s="161">
        <f>MIN(PRODUCT($D87:L87),1)</f>
        <v>0.91517905485792383</v>
      </c>
      <c r="M207" s="161">
        <f>MIN(PRODUCT($D87:M87),1)</f>
        <v>0.90621030012031611</v>
      </c>
      <c r="N207" s="161">
        <f>MIN(PRODUCT($D87:N87),1)</f>
        <v>0.897420060209149</v>
      </c>
      <c r="O207" s="161">
        <f>MIN(PRODUCT($D87:O87),1)</f>
        <v>0.88871508562512025</v>
      </c>
      <c r="P207" s="161">
        <f>MIN(PRODUCT($D87:P87),1)</f>
        <v>0.88009454929455655</v>
      </c>
      <c r="Q207" s="161">
        <f>MIN(PRODUCT($D87:Q87),1)</f>
        <v>0.8713816132565404</v>
      </c>
      <c r="R207" s="161">
        <f>MIN(PRODUCT($D87:R87),1)</f>
        <v>0.86414914586651115</v>
      </c>
      <c r="S207" s="161">
        <f>MIN(PRODUCT($D87:S87),1)</f>
        <v>0.85697670795581915</v>
      </c>
      <c r="T207" s="161">
        <f>MIN(PRODUCT($D87:T87),1)</f>
        <v>0.84986380127978589</v>
      </c>
      <c r="U207" s="161">
        <f>MIN(PRODUCT($D87:U87),1)</f>
        <v>0.84280993172916374</v>
      </c>
      <c r="V207" s="161">
        <f>MIN(PRODUCT($D87:V87),1)</f>
        <v>0.83581460929581175</v>
      </c>
      <c r="W207" s="161">
        <f>MIN(PRODUCT($D87:W87),1)</f>
        <v>0.82887734803865654</v>
      </c>
      <c r="X207" s="161">
        <f>MIN(PRODUCT($D87:X87),1)</f>
        <v>0.82199766604993574</v>
      </c>
      <c r="Y207" s="161">
        <f>MIN(PRODUCT($D87:Y87),1)</f>
        <v>0.81517508542172135</v>
      </c>
      <c r="Z207" s="161">
        <f>MIN(PRODUCT($D87:Z87),1)</f>
        <v>0.80840913221272104</v>
      </c>
      <c r="AA207" s="161">
        <f>MIN(PRODUCT($D87:AA87),1)</f>
        <v>0.80169933641535551</v>
      </c>
      <c r="AB207" s="161">
        <f>MIN(PRODUCT($D87:AB87),1)</f>
        <v>0.79504523192310805</v>
      </c>
      <c r="AC207" s="161">
        <f>MIN(PRODUCT($D87:AC87),1)</f>
        <v>0.78844635649814632</v>
      </c>
      <c r="AD207" s="161">
        <f>MIN(PRODUCT($D87:AD87),1)</f>
        <v>0.78190225173921168</v>
      </c>
      <c r="AE207" s="161">
        <f>MIN(PRODUCT($D87:AE87),1)</f>
        <v>0.77541246304977629</v>
      </c>
      <c r="AF207" s="161">
        <f>MIN(PRODUCT($D87:AF87),1)</f>
        <v>0.76897653960646317</v>
      </c>
      <c r="AG207" s="161">
        <f>MIN(PRODUCT($D87:AG87),1)</f>
        <v>0.76259403432772954</v>
      </c>
      <c r="AH207" s="161">
        <f>MIN(PRODUCT($D87:AH87),1)</f>
        <v>0.75626450384280941</v>
      </c>
      <c r="AI207" s="161">
        <f>MIN(PRODUCT($D87:AI87),1)</f>
        <v>0.74998750846091411</v>
      </c>
      <c r="AJ207" s="161">
        <f>MIN(PRODUCT($D87:AJ87),1)</f>
        <v>0.74376261214068851</v>
      </c>
      <c r="AK207" s="161">
        <f>MIN(PRODUCT($D87:AK87),1)</f>
        <v>0.73758938245992078</v>
      </c>
      <c r="AL207" s="161">
        <f>MIN(PRODUCT($D87:AL87),1)</f>
        <v>0.73146739058550347</v>
      </c>
      <c r="AM207" s="161">
        <f>MIN(PRODUCT($D87:AM87),1)</f>
        <v>0.72539621124364384</v>
      </c>
      <c r="AN207" s="161">
        <f>MIN(PRODUCT($D87:AN87),1)</f>
        <v>0.71937542269032162</v>
      </c>
      <c r="AO207" s="161">
        <f>MIN(PRODUCT($D87:AO87),1)</f>
        <v>0.71340460668199202</v>
      </c>
      <c r="AP207" s="161">
        <f>MIN(PRODUCT($D87:AP87),1)</f>
        <v>0.70748334844653149</v>
      </c>
      <c r="AQ207" s="161">
        <f>MIN(PRODUCT($D87:AQ87),1)</f>
        <v>0.70161123665442526</v>
      </c>
      <c r="AR207" s="161">
        <f>MIN(PRODUCT($D87:AR87),1)</f>
        <v>0.69578786339019361</v>
      </c>
      <c r="AS207" s="161">
        <f>MIN(PRODUCT($D87:AS87),1)</f>
        <v>0.69001282412405507</v>
      </c>
      <c r="AT207" s="161">
        <f>MIN(PRODUCT($D87:AT87),1)</f>
        <v>0.6842857176838254</v>
      </c>
      <c r="AU207" s="161">
        <f>MIN(PRODUCT($D87:AU87),1)</f>
        <v>0.67860614622704962</v>
      </c>
      <c r="AV207" s="161">
        <f>MIN(PRODUCT($D87:AV87),1)</f>
        <v>0.67297371521336513</v>
      </c>
      <c r="AW207" s="161">
        <f>MIN(PRODUCT($D87:AW87),1)</f>
        <v>0.66738803337709418</v>
      </c>
      <c r="AX207" s="161">
        <f>MIN(PRODUCT($D87:AX87),1)</f>
        <v>0.66184871270006429</v>
      </c>
      <c r="AY207" s="161">
        <f>MIN(PRODUCT($D87:AY87),1)</f>
        <v>0.6563553683846538</v>
      </c>
      <c r="AZ207" s="161">
        <f>MIN(PRODUCT($D87:AZ87),1)</f>
        <v>0.65090761882706116</v>
      </c>
      <c r="BA207" s="161">
        <f>MIN(PRODUCT($D87:BA87),1)</f>
        <v>0.64550508559079656</v>
      </c>
      <c r="BB207" s="161">
        <f>MIN(PRODUCT($D87:BB87),1)</f>
        <v>0.64014739338039295</v>
      </c>
      <c r="BC207" s="161">
        <f>MIN(PRODUCT($D87:BC87),1)</f>
        <v>0.63483417001533571</v>
      </c>
      <c r="BD207" s="161">
        <f>MIN(PRODUCT($D87:BD87),1)</f>
        <v>0.62956504640420841</v>
      </c>
      <c r="BE207" s="161">
        <f>MIN(PRODUCT($D87:BE87),1)</f>
        <v>0.62433965651905354</v>
      </c>
      <c r="BF207" s="161">
        <f>MIN(PRODUCT($D87:BF87),1)</f>
        <v>0.61915763736994545</v>
      </c>
      <c r="BG207" s="161">
        <f>MIN(PRODUCT($D87:BG87),1)</f>
        <v>0.61401862897977488</v>
      </c>
      <c r="BH207" s="161">
        <f>MIN(PRODUCT($D87:BH87),1)</f>
        <v>0.60892227435924273</v>
      </c>
      <c r="BI207" s="161">
        <f>MIN(PRODUCT($D87:BI87),1)</f>
        <v>0.60386821948206104</v>
      </c>
      <c r="BJ207" s="161">
        <f>MIN(PRODUCT($D87:BJ87),1)</f>
        <v>0.59885611326035992</v>
      </c>
      <c r="BK207" s="161">
        <f>MIN(PRODUCT($D87:BK87),1)</f>
        <v>0.59388560752029895</v>
      </c>
      <c r="BL207" s="161">
        <f>MIN(PRODUCT($D87:BL87),1)</f>
        <v>0.58895635697788051</v>
      </c>
      <c r="BM207" s="161">
        <f>MIN(PRODUCT($D87:BM87),1)</f>
        <v>0.5840680192149641</v>
      </c>
      <c r="BN207" s="161">
        <f>MIN(PRODUCT($D87:BN87),1)</f>
        <v>0.57922025465547988</v>
      </c>
      <c r="BO207" s="161">
        <f>MIN(PRODUCT($D87:BO87),1)</f>
        <v>0.57441272654183939</v>
      </c>
      <c r="BP207" s="161">
        <f>MIN(PRODUCT($D87:BP87),1)</f>
        <v>0.56964510091154219</v>
      </c>
      <c r="BQ207" s="161">
        <f>MIN(PRODUCT($D87:BQ87),1)</f>
        <v>0.56491704657397646</v>
      </c>
      <c r="BR207" s="161">
        <f>MIN(PRODUCT($D87:BR87),1)</f>
        <v>0.56022823508741248</v>
      </c>
      <c r="BS207" s="161">
        <f>MIN(PRODUCT($D87:BS87),1)</f>
        <v>0.55557834073618695</v>
      </c>
      <c r="BT207" s="161">
        <f>MIN(PRODUCT($D87:BT87),1)</f>
        <v>0.55096704050807666</v>
      </c>
      <c r="BU207" s="161">
        <f>MIN(PRODUCT($D87:BU87),1)</f>
        <v>0.54639401407185961</v>
      </c>
      <c r="BV207" s="161">
        <f>MIN(PRODUCT($D87:BV87),1)</f>
        <v>0.54185894375506316</v>
      </c>
      <c r="BW207" s="161">
        <f>MIN(PRODUCT($D87:BW87),1)</f>
        <v>0.53736151452189618</v>
      </c>
      <c r="BX207" s="161">
        <f>MIN(PRODUCT($D87:BX87),1)</f>
        <v>0.53290141395136448</v>
      </c>
      <c r="BY207" s="161">
        <f>MIN(PRODUCT($D87:BY87),1)</f>
        <v>0.52847833221556817</v>
      </c>
      <c r="BZ207" s="161">
        <f>MIN(PRODUCT($D87:BZ87),1)</f>
        <v>0.52409196205817898</v>
      </c>
      <c r="CA207" s="161">
        <f>MIN(PRODUCT($D87:CA87),1)</f>
        <v>0.51974199877309613</v>
      </c>
      <c r="CB207" s="161">
        <f>MIN(PRODUCT($D87:CB87),1)</f>
        <v>0.51542814018327943</v>
      </c>
      <c r="CC207" s="161">
        <f>MIN(PRODUCT($D87:CC87),1)</f>
        <v>0.51115008661975825</v>
      </c>
      <c r="CD207" s="161">
        <f>MIN(PRODUCT($D87:CD87),1)</f>
        <v>0.50690754090081425</v>
      </c>
      <c r="CE207" s="161">
        <f>MIN(PRODUCT($D87:CE87),1)</f>
        <v>0.50270020831133755</v>
      </c>
      <c r="CF207" s="161">
        <f>MIN(PRODUCT($D87:CF87),1)</f>
        <v>0.49852779658235347</v>
      </c>
      <c r="CG207" s="161">
        <f>MIN(PRODUCT($D87:CG87),1)</f>
        <v>0.49439001587071996</v>
      </c>
      <c r="CH207" s="161">
        <f>MIN(PRODUCT($D87:CH87),1)</f>
        <v>0.49028657873899301</v>
      </c>
      <c r="CI207" s="161">
        <f>MIN(PRODUCT($D87:CI87),1)</f>
        <v>0.48621720013545938</v>
      </c>
      <c r="CJ207" s="161">
        <f>MIN(PRODUCT($D87:CJ87),1)</f>
        <v>0.48218159737433508</v>
      </c>
      <c r="CK207" s="161">
        <f>MIN(PRODUCT($D87:CK87),1)</f>
        <v>0.47817949011612809</v>
      </c>
      <c r="CL207" s="161">
        <f>MIN(PRODUCT($D87:CL87),1)</f>
        <v>0.47421060034816426</v>
      </c>
      <c r="CM207" s="161">
        <f>MIN(PRODUCT($D87:CM87),1)</f>
        <v>0.47027465236527449</v>
      </c>
      <c r="CN207" s="161">
        <f>MIN(PRODUCT($D87:CN87),1)</f>
        <v>0.46637137275064272</v>
      </c>
      <c r="CO207" s="161">
        <f>MIN(PRODUCT($D87:CO87),1)</f>
        <v>0.4625004903568124</v>
      </c>
      <c r="CP207" s="161">
        <f>MIN(PRODUCT($D87:CP87),1)</f>
        <v>0.45866173628685086</v>
      </c>
      <c r="CQ207" s="161">
        <f>MIN(PRODUCT($D87:CQ87),1)</f>
        <v>0.45485484387566999</v>
      </c>
      <c r="CR207" s="161">
        <f>MIN(PRODUCT($D87:CR87),1)</f>
        <v>0.45107954867150196</v>
      </c>
      <c r="CS207" s="161">
        <f>MIN(PRODUCT($D87:CS87),1)</f>
        <v>0.44733558841752852</v>
      </c>
      <c r="CT207" s="161">
        <f>MIN(PRODUCT($D87:CT87),1)</f>
        <v>0.44362270303366302</v>
      </c>
      <c r="CU207" s="161">
        <f>MIN(PRODUCT($D87:CU87),1)</f>
        <v>0.43994063459848365</v>
      </c>
      <c r="CV207" s="161">
        <f>MIN(PRODUCT($D87:CV87),1)</f>
        <v>0.43628912733131625</v>
      </c>
      <c r="CW207" s="161">
        <f>MIN(PRODUCT($D87:CW87),1)</f>
        <v>0.43266792757446632</v>
      </c>
      <c r="CX207" s="161">
        <f>MIN(PRODUCT($D87:CX87),1)</f>
        <v>0.42907678377559827</v>
      </c>
      <c r="CY207" s="161">
        <f>MIN(PRODUCT($D87:CY87),1)</f>
        <v>0.42551544647026079</v>
      </c>
      <c r="CZ207" s="161">
        <f>MIN(PRODUCT($D87:CZ87),1)</f>
        <v>0.42198366826455763</v>
      </c>
      <c r="DA207" s="161">
        <f>MIN(PRODUCT($D87:DA87),1)</f>
        <v>0.41848120381796183</v>
      </c>
      <c r="DB207" s="161">
        <f>MIN(PRODUCT($D87:DB87),1)</f>
        <v>0.41500780982627278</v>
      </c>
      <c r="DC207" s="161">
        <f>MIN(PRODUCT($D87:DC87),1)</f>
        <v>0.41156324500471475</v>
      </c>
      <c r="DD207" s="161">
        <f>MIN(PRODUCT($D87:DD87),1)</f>
        <v>0</v>
      </c>
      <c r="DE207" s="161">
        <f>MIN(PRODUCT($D87:DE87),1)</f>
        <v>0</v>
      </c>
      <c r="DF207" s="161">
        <f>MIN(PRODUCT($D87:DF87),1)</f>
        <v>0</v>
      </c>
    </row>
    <row r="208" spans="2:110" ht="14.5" x14ac:dyDescent="0.35">
      <c r="B208" s="149">
        <v>83</v>
      </c>
      <c r="C208" s="161">
        <v>1</v>
      </c>
      <c r="D208" s="161">
        <f>MIN(PRODUCT($D88:D88),1)</f>
        <v>0.99170000000000003</v>
      </c>
      <c r="E208" s="161">
        <f>MIN(PRODUCT($D88:E88),1)</f>
        <v>0.98307221</v>
      </c>
      <c r="F208" s="161">
        <f>MIN(PRODUCT($D88:F88),1)</f>
        <v>0.97412625288900001</v>
      </c>
      <c r="G208" s="161">
        <f>MIN(PRODUCT($D88:G88),1)</f>
        <v>0.96506687873713237</v>
      </c>
      <c r="H208" s="161">
        <f>MIN(PRODUCT($D88:H88),1)</f>
        <v>0.95599525007700337</v>
      </c>
      <c r="I208" s="161">
        <f>MIN(PRODUCT($D88:I88),1)</f>
        <v>0.94710449425128729</v>
      </c>
      <c r="J208" s="161">
        <f>MIN(PRODUCT($D88:J88),1)</f>
        <v>0.93839113290417542</v>
      </c>
      <c r="K208" s="161">
        <f>MIN(PRODUCT($D88:K88),1)</f>
        <v>0.92994561270803788</v>
      </c>
      <c r="L208" s="161">
        <f>MIN(PRODUCT($D88:L88),1)</f>
        <v>0.92157610219366548</v>
      </c>
      <c r="M208" s="161">
        <f>MIN(PRODUCT($D88:M88),1)</f>
        <v>0.91328191727392249</v>
      </c>
      <c r="N208" s="161">
        <f>MIN(PRODUCT($D88:N88),1)</f>
        <v>0.90515370821018459</v>
      </c>
      <c r="O208" s="161">
        <f>MIN(PRODUCT($D88:O88),1)</f>
        <v>0.89709784020711392</v>
      </c>
      <c r="P208" s="161">
        <f>MIN(PRODUCT($D88:P88),1)</f>
        <v>0.88902395964524994</v>
      </c>
      <c r="Q208" s="161">
        <f>MIN(PRODUCT($D88:Q88),1)</f>
        <v>0.88084493921651363</v>
      </c>
      <c r="R208" s="161">
        <f>MIN(PRODUCT($D88:R88),1)</f>
        <v>0.87415051767846808</v>
      </c>
      <c r="S208" s="161">
        <f>MIN(PRODUCT($D88:S88),1)</f>
        <v>0.86750697374411168</v>
      </c>
      <c r="T208" s="161">
        <f>MIN(PRODUCT($D88:T88),1)</f>
        <v>0.86091392074365636</v>
      </c>
      <c r="U208" s="161">
        <f>MIN(PRODUCT($D88:U88),1)</f>
        <v>0.85437097494600456</v>
      </c>
      <c r="V208" s="161">
        <f>MIN(PRODUCT($D88:V88),1)</f>
        <v>0.84787775553641487</v>
      </c>
      <c r="W208" s="161">
        <f>MIN(PRODUCT($D88:W88),1)</f>
        <v>0.8414338845943381</v>
      </c>
      <c r="X208" s="161">
        <f>MIN(PRODUCT($D88:X88),1)</f>
        <v>0.8350389870714211</v>
      </c>
      <c r="Y208" s="161">
        <f>MIN(PRODUCT($D88:Y88),1)</f>
        <v>0.82869269076967822</v>
      </c>
      <c r="Z208" s="161">
        <f>MIN(PRODUCT($D88:Z88),1)</f>
        <v>0.82239462631982863</v>
      </c>
      <c r="AA208" s="161">
        <f>MIN(PRODUCT($D88:AA88),1)</f>
        <v>0.81614442715979785</v>
      </c>
      <c r="AB208" s="161">
        <f>MIN(PRODUCT($D88:AB88),1)</f>
        <v>0.80994172951338339</v>
      </c>
      <c r="AC208" s="161">
        <f>MIN(PRODUCT($D88:AC88),1)</f>
        <v>0.80378617236908168</v>
      </c>
      <c r="AD208" s="161">
        <f>MIN(PRODUCT($D88:AD88),1)</f>
        <v>0.79767739745907662</v>
      </c>
      <c r="AE208" s="161">
        <f>MIN(PRODUCT($D88:AE88),1)</f>
        <v>0.79161504923838755</v>
      </c>
      <c r="AF208" s="161">
        <f>MIN(PRODUCT($D88:AF88),1)</f>
        <v>0.78559877486417573</v>
      </c>
      <c r="AG208" s="161">
        <f>MIN(PRODUCT($D88:AG88),1)</f>
        <v>0.77962822417520794</v>
      </c>
      <c r="AH208" s="161">
        <f>MIN(PRODUCT($D88:AH88),1)</f>
        <v>0.7737030496714763</v>
      </c>
      <c r="AI208" s="161">
        <f>MIN(PRODUCT($D88:AI88),1)</f>
        <v>0.767822906493973</v>
      </c>
      <c r="AJ208" s="161">
        <f>MIN(PRODUCT($D88:AJ88),1)</f>
        <v>0.76198745240461874</v>
      </c>
      <c r="AK208" s="161">
        <f>MIN(PRODUCT($D88:AK88),1)</f>
        <v>0.75619634776634359</v>
      </c>
      <c r="AL208" s="161">
        <f>MIN(PRODUCT($D88:AL88),1)</f>
        <v>0.75044925552331931</v>
      </c>
      <c r="AM208" s="161">
        <f>MIN(PRODUCT($D88:AM88),1)</f>
        <v>0.74474584118134202</v>
      </c>
      <c r="AN208" s="161">
        <f>MIN(PRODUCT($D88:AN88),1)</f>
        <v>0.73908577278836374</v>
      </c>
      <c r="AO208" s="161">
        <f>MIN(PRODUCT($D88:AO88),1)</f>
        <v>0.73346872091517212</v>
      </c>
      <c r="AP208" s="161">
        <f>MIN(PRODUCT($D88:AP88),1)</f>
        <v>0.72789435863621677</v>
      </c>
      <c r="AQ208" s="161">
        <f>MIN(PRODUCT($D88:AQ88),1)</f>
        <v>0.72236236151058153</v>
      </c>
      <c r="AR208" s="161">
        <f>MIN(PRODUCT($D88:AR88),1)</f>
        <v>0.71687240756310111</v>
      </c>
      <c r="AS208" s="161">
        <f>MIN(PRODUCT($D88:AS88),1)</f>
        <v>0.71142417726562146</v>
      </c>
      <c r="AT208" s="161">
        <f>MIN(PRODUCT($D88:AT88),1)</f>
        <v>0.70601735351840267</v>
      </c>
      <c r="AU208" s="161">
        <f>MIN(PRODUCT($D88:AU88),1)</f>
        <v>0.70065162163166272</v>
      </c>
      <c r="AV208" s="161">
        <f>MIN(PRODUCT($D88:AV88),1)</f>
        <v>0.69532666930726206</v>
      </c>
      <c r="AW208" s="161">
        <f>MIN(PRODUCT($D88:AW88),1)</f>
        <v>0.69004218662052685</v>
      </c>
      <c r="AX208" s="161">
        <f>MIN(PRODUCT($D88:AX88),1)</f>
        <v>0.68479786600221082</v>
      </c>
      <c r="AY208" s="161">
        <f>MIN(PRODUCT($D88:AY88),1)</f>
        <v>0.67959340222059395</v>
      </c>
      <c r="AZ208" s="161">
        <f>MIN(PRODUCT($D88:AZ88),1)</f>
        <v>0.67442849236371738</v>
      </c>
      <c r="BA208" s="161">
        <f>MIN(PRODUCT($D88:BA88),1)</f>
        <v>0.66930283582175309</v>
      </c>
      <c r="BB208" s="161">
        <f>MIN(PRODUCT($D88:BB88),1)</f>
        <v>0.66421613426950776</v>
      </c>
      <c r="BC208" s="161">
        <f>MIN(PRODUCT($D88:BC88),1)</f>
        <v>0.65916809164905943</v>
      </c>
      <c r="BD208" s="161">
        <f>MIN(PRODUCT($D88:BD88),1)</f>
        <v>0.65415841415252651</v>
      </c>
      <c r="BE208" s="161">
        <f>MIN(PRODUCT($D88:BE88),1)</f>
        <v>0.64918681020496727</v>
      </c>
      <c r="BF208" s="161">
        <f>MIN(PRODUCT($D88:BF88),1)</f>
        <v>0.64425299044740947</v>
      </c>
      <c r="BG208" s="161">
        <f>MIN(PRODUCT($D88:BG88),1)</f>
        <v>0.6393566677200091</v>
      </c>
      <c r="BH208" s="161">
        <f>MIN(PRODUCT($D88:BH88),1)</f>
        <v>0.63449755704533695</v>
      </c>
      <c r="BI208" s="161">
        <f>MIN(PRODUCT($D88:BI88),1)</f>
        <v>0.62967537561179232</v>
      </c>
      <c r="BJ208" s="161">
        <f>MIN(PRODUCT($D88:BJ88),1)</f>
        <v>0.62488984275714266</v>
      </c>
      <c r="BK208" s="161">
        <f>MIN(PRODUCT($D88:BK88),1)</f>
        <v>0.62014067995218836</v>
      </c>
      <c r="BL208" s="161">
        <f>MIN(PRODUCT($D88:BL88),1)</f>
        <v>0.61542761078455166</v>
      </c>
      <c r="BM208" s="161">
        <f>MIN(PRODUCT($D88:BM88),1)</f>
        <v>0.61075036094258905</v>
      </c>
      <c r="BN208" s="161">
        <f>MIN(PRODUCT($D88:BN88),1)</f>
        <v>0.60610865819942539</v>
      </c>
      <c r="BO208" s="161">
        <f>MIN(PRODUCT($D88:BO88),1)</f>
        <v>0.60150223239710976</v>
      </c>
      <c r="BP208" s="161">
        <f>MIN(PRODUCT($D88:BP88),1)</f>
        <v>0.59693081543089166</v>
      </c>
      <c r="BQ208" s="161">
        <f>MIN(PRODUCT($D88:BQ88),1)</f>
        <v>0.59239414123361689</v>
      </c>
      <c r="BR208" s="161">
        <f>MIN(PRODUCT($D88:BR88),1)</f>
        <v>0.5878919457602414</v>
      </c>
      <c r="BS208" s="161">
        <f>MIN(PRODUCT($D88:BS88),1)</f>
        <v>0.58342396697246357</v>
      </c>
      <c r="BT208" s="161">
        <f>MIN(PRODUCT($D88:BT88),1)</f>
        <v>0.57898994482347277</v>
      </c>
      <c r="BU208" s="161">
        <f>MIN(PRODUCT($D88:BU88),1)</f>
        <v>0.57458962124281432</v>
      </c>
      <c r="BV208" s="161">
        <f>MIN(PRODUCT($D88:BV88),1)</f>
        <v>0.57022274012136887</v>
      </c>
      <c r="BW208" s="161">
        <f>MIN(PRODUCT($D88:BW88),1)</f>
        <v>0.5658890472964464</v>
      </c>
      <c r="BX208" s="161">
        <f>MIN(PRODUCT($D88:BX88),1)</f>
        <v>0.56158829053699333</v>
      </c>
      <c r="BY208" s="161">
        <f>MIN(PRODUCT($D88:BY88),1)</f>
        <v>0.5573202195289122</v>
      </c>
      <c r="BZ208" s="161">
        <f>MIN(PRODUCT($D88:BZ88),1)</f>
        <v>0.55308458586049247</v>
      </c>
      <c r="CA208" s="161">
        <f>MIN(PRODUCT($D88:CA88),1)</f>
        <v>0.54888114300795265</v>
      </c>
      <c r="CB208" s="161">
        <f>MIN(PRODUCT($D88:CB88),1)</f>
        <v>0.5447096463210922</v>
      </c>
      <c r="CC208" s="161">
        <f>MIN(PRODUCT($D88:CC88),1)</f>
        <v>0.54056985300905191</v>
      </c>
      <c r="CD208" s="161">
        <f>MIN(PRODUCT($D88:CD88),1)</f>
        <v>0.53646152212618314</v>
      </c>
      <c r="CE208" s="161">
        <f>MIN(PRODUCT($D88:CE88),1)</f>
        <v>0.5323844145580241</v>
      </c>
      <c r="CF208" s="161">
        <f>MIN(PRODUCT($D88:CF88),1)</f>
        <v>0.52833829300738311</v>
      </c>
      <c r="CG208" s="161">
        <f>MIN(PRODUCT($D88:CG88),1)</f>
        <v>0.52432292198052699</v>
      </c>
      <c r="CH208" s="161">
        <f>MIN(PRODUCT($D88:CH88),1)</f>
        <v>0.52033806777347491</v>
      </c>
      <c r="CI208" s="161">
        <f>MIN(PRODUCT($D88:CI88),1)</f>
        <v>0.51638349845839648</v>
      </c>
      <c r="CJ208" s="161">
        <f>MIN(PRODUCT($D88:CJ88),1)</f>
        <v>0.51245898387011268</v>
      </c>
      <c r="CK208" s="161">
        <f>MIN(PRODUCT($D88:CK88),1)</f>
        <v>0.50856429559269978</v>
      </c>
      <c r="CL208" s="161">
        <f>MIN(PRODUCT($D88:CL88),1)</f>
        <v>0.50469920694619519</v>
      </c>
      <c r="CM208" s="161">
        <f>MIN(PRODUCT($D88:CM88),1)</f>
        <v>0.50086349297340405</v>
      </c>
      <c r="CN208" s="161">
        <f>MIN(PRODUCT($D88:CN88),1)</f>
        <v>0.49705693042680615</v>
      </c>
      <c r="CO208" s="161">
        <f>MIN(PRODUCT($D88:CO88),1)</f>
        <v>0.4932792977555624</v>
      </c>
      <c r="CP208" s="161">
        <f>MIN(PRODUCT($D88:CP88),1)</f>
        <v>0.4895303750926201</v>
      </c>
      <c r="CQ208" s="161">
        <f>MIN(PRODUCT($D88:CQ88),1)</f>
        <v>0.48580994424191615</v>
      </c>
      <c r="CR208" s="161">
        <f>MIN(PRODUCT($D88:CR88),1)</f>
        <v>0.48211778866567756</v>
      </c>
      <c r="CS208" s="161">
        <f>MIN(PRODUCT($D88:CS88),1)</f>
        <v>0.47845369347181838</v>
      </c>
      <c r="CT208" s="161">
        <f>MIN(PRODUCT($D88:CT88),1)</f>
        <v>0.47481744540143256</v>
      </c>
      <c r="CU208" s="161">
        <f>MIN(PRODUCT($D88:CU88),1)</f>
        <v>0.47120883281638165</v>
      </c>
      <c r="CV208" s="161">
        <f>MIN(PRODUCT($D88:CV88),1)</f>
        <v>0.46762764568697712</v>
      </c>
      <c r="CW208" s="161">
        <f>MIN(PRODUCT($D88:CW88),1)</f>
        <v>0.4640736755797561</v>
      </c>
      <c r="CX208" s="161">
        <f>MIN(PRODUCT($D88:CX88),1)</f>
        <v>0.46054671564534994</v>
      </c>
      <c r="CY208" s="161">
        <f>MIN(PRODUCT($D88:CY88),1)</f>
        <v>0.45704656060644527</v>
      </c>
      <c r="CZ208" s="161">
        <f>MIN(PRODUCT($D88:CZ88),1)</f>
        <v>0.45357300674583628</v>
      </c>
      <c r="DA208" s="161">
        <f>MIN(PRODUCT($D88:DA88),1)</f>
        <v>0.45012585189456789</v>
      </c>
      <c r="DB208" s="161">
        <f>MIN(PRODUCT($D88:DB88),1)</f>
        <v>0.44670489542016917</v>
      </c>
      <c r="DC208" s="161">
        <f>MIN(PRODUCT($D88:DC88),1)</f>
        <v>0.44330993821497588</v>
      </c>
      <c r="DD208" s="161">
        <f>MIN(PRODUCT($D88:DD88),1)</f>
        <v>0</v>
      </c>
      <c r="DE208" s="161">
        <f>MIN(PRODUCT($D88:DE88),1)</f>
        <v>0</v>
      </c>
      <c r="DF208" s="161">
        <f>MIN(PRODUCT($D88:DF88),1)</f>
        <v>0</v>
      </c>
    </row>
    <row r="209" spans="2:110" ht="14.5" x14ac:dyDescent="0.35">
      <c r="B209" s="149">
        <v>84</v>
      </c>
      <c r="C209" s="161">
        <v>1</v>
      </c>
      <c r="D209" s="161">
        <f>MIN(PRODUCT($D89:D89),1)</f>
        <v>0.99229999999999996</v>
      </c>
      <c r="E209" s="161">
        <f>MIN(PRODUCT($D89:E89),1)</f>
        <v>0.98436159999999995</v>
      </c>
      <c r="F209" s="161">
        <f>MIN(PRODUCT($D89:F89),1)</f>
        <v>0.97619139871999994</v>
      </c>
      <c r="G209" s="161">
        <f>MIN(PRODUCT($D89:G89),1)</f>
        <v>0.96789377183087999</v>
      </c>
      <c r="H209" s="161">
        <f>MIN(PRODUCT($D89:H89),1)</f>
        <v>0.95956988539313437</v>
      </c>
      <c r="I209" s="161">
        <f>MIN(PRODUCT($D89:I89),1)</f>
        <v>0.95131758437875336</v>
      </c>
      <c r="J209" s="161">
        <f>MIN(PRODUCT($D89:J89),1)</f>
        <v>0.94323138491153402</v>
      </c>
      <c r="K209" s="161">
        <f>MIN(PRODUCT($D89:K89),1)</f>
        <v>0.93530824127827716</v>
      </c>
      <c r="L209" s="161">
        <f>MIN(PRODUCT($D89:L89),1)</f>
        <v>0.92763871369979534</v>
      </c>
      <c r="M209" s="161">
        <f>MIN(PRODUCT($D89:M89),1)</f>
        <v>0.92003207624745698</v>
      </c>
      <c r="N209" s="161">
        <f>MIN(PRODUCT($D89:N89),1)</f>
        <v>0.91248781322222783</v>
      </c>
      <c r="O209" s="161">
        <f>MIN(PRODUCT($D89:O89),1)</f>
        <v>0.90500541315380556</v>
      </c>
      <c r="P209" s="161">
        <f>MIN(PRODUCT($D89:P89),1)</f>
        <v>0.89749386822462895</v>
      </c>
      <c r="Q209" s="161">
        <f>MIN(PRODUCT($D89:Q89),1)</f>
        <v>0.88995491973154206</v>
      </c>
      <c r="R209" s="161">
        <f>MIN(PRODUCT($D89:R89),1)</f>
        <v>0.8839032262773675</v>
      </c>
      <c r="S209" s="161">
        <f>MIN(PRODUCT($D89:S89),1)</f>
        <v>0.87789268433868139</v>
      </c>
      <c r="T209" s="161">
        <f>MIN(PRODUCT($D89:T89),1)</f>
        <v>0.87192301408517836</v>
      </c>
      <c r="U209" s="161">
        <f>MIN(PRODUCT($D89:U89),1)</f>
        <v>0.86599393758939913</v>
      </c>
      <c r="V209" s="161">
        <f>MIN(PRODUCT($D89:V89),1)</f>
        <v>0.86010517881379123</v>
      </c>
      <c r="W209" s="161">
        <f>MIN(PRODUCT($D89:W89),1)</f>
        <v>0.85425646359785745</v>
      </c>
      <c r="X209" s="161">
        <f>MIN(PRODUCT($D89:X89),1)</f>
        <v>0.848447519645392</v>
      </c>
      <c r="Y209" s="161">
        <f>MIN(PRODUCT($D89:Y89),1)</f>
        <v>0.84267807651180326</v>
      </c>
      <c r="Z209" s="161">
        <f>MIN(PRODUCT($D89:Z89),1)</f>
        <v>0.83694786559152301</v>
      </c>
      <c r="AA209" s="161">
        <f>MIN(PRODUCT($D89:AA89),1)</f>
        <v>0.83125662010550061</v>
      </c>
      <c r="AB209" s="161">
        <f>MIN(PRODUCT($D89:AB89),1)</f>
        <v>0.8256040750887832</v>
      </c>
      <c r="AC209" s="161">
        <f>MIN(PRODUCT($D89:AC89),1)</f>
        <v>0.81998996737817942</v>
      </c>
      <c r="AD209" s="161">
        <f>MIN(PRODUCT($D89:AD89),1)</f>
        <v>0.8144140356000078</v>
      </c>
      <c r="AE209" s="161">
        <f>MIN(PRODUCT($D89:AE89),1)</f>
        <v>0.8088760201579277</v>
      </c>
      <c r="AF209" s="161">
        <f>MIN(PRODUCT($D89:AF89),1)</f>
        <v>0.80337566322085374</v>
      </c>
      <c r="AG209" s="161">
        <f>MIN(PRODUCT($D89:AG89),1)</f>
        <v>0.79791270871095188</v>
      </c>
      <c r="AH209" s="161">
        <f>MIN(PRODUCT($D89:AH89),1)</f>
        <v>0.79248690229171737</v>
      </c>
      <c r="AI209" s="161">
        <f>MIN(PRODUCT($D89:AI89),1)</f>
        <v>0.78709799135613367</v>
      </c>
      <c r="AJ209" s="161">
        <f>MIN(PRODUCT($D89:AJ89),1)</f>
        <v>0.78174572501491191</v>
      </c>
      <c r="AK209" s="161">
        <f>MIN(PRODUCT($D89:AK89),1)</f>
        <v>0.77642985408481047</v>
      </c>
      <c r="AL209" s="161">
        <f>MIN(PRODUCT($D89:AL89),1)</f>
        <v>0.77115013107703378</v>
      </c>
      <c r="AM209" s="161">
        <f>MIN(PRODUCT($D89:AM89),1)</f>
        <v>0.76590631018570998</v>
      </c>
      <c r="AN209" s="161">
        <f>MIN(PRODUCT($D89:AN89),1)</f>
        <v>0.76069814727644713</v>
      </c>
      <c r="AO209" s="161">
        <f>MIN(PRODUCT($D89:AO89),1)</f>
        <v>0.75552539987496725</v>
      </c>
      <c r="AP209" s="161">
        <f>MIN(PRODUCT($D89:AP89),1)</f>
        <v>0.75038782715581742</v>
      </c>
      <c r="AQ209" s="161">
        <f>MIN(PRODUCT($D89:AQ89),1)</f>
        <v>0.74528518993115789</v>
      </c>
      <c r="AR209" s="161">
        <f>MIN(PRODUCT($D89:AR89),1)</f>
        <v>0.74021725063962596</v>
      </c>
      <c r="AS209" s="161">
        <f>MIN(PRODUCT($D89:AS89),1)</f>
        <v>0.73518377333527651</v>
      </c>
      <c r="AT209" s="161">
        <f>MIN(PRODUCT($D89:AT89),1)</f>
        <v>0.73018452367659659</v>
      </c>
      <c r="AU209" s="161">
        <f>MIN(PRODUCT($D89:AU89),1)</f>
        <v>0.72521926891559574</v>
      </c>
      <c r="AV209" s="161">
        <f>MIN(PRODUCT($D89:AV89),1)</f>
        <v>0.72028777788696963</v>
      </c>
      <c r="AW209" s="161">
        <f>MIN(PRODUCT($D89:AW89),1)</f>
        <v>0.71538982099733817</v>
      </c>
      <c r="AX209" s="161">
        <f>MIN(PRODUCT($D89:AX89),1)</f>
        <v>0.7105251702145563</v>
      </c>
      <c r="AY209" s="161">
        <f>MIN(PRODUCT($D89:AY89),1)</f>
        <v>0.70569359905709728</v>
      </c>
      <c r="AZ209" s="161">
        <f>MIN(PRODUCT($D89:AZ89),1)</f>
        <v>0.70089488258350896</v>
      </c>
      <c r="BA209" s="161">
        <f>MIN(PRODUCT($D89:BA89),1)</f>
        <v>0.69612879738194111</v>
      </c>
      <c r="BB209" s="161">
        <f>MIN(PRODUCT($D89:BB89),1)</f>
        <v>0.69139512155974392</v>
      </c>
      <c r="BC209" s="161">
        <f>MIN(PRODUCT($D89:BC89),1)</f>
        <v>0.6866936347331376</v>
      </c>
      <c r="BD209" s="161">
        <f>MIN(PRODUCT($D89:BD89),1)</f>
        <v>0.68202411801695229</v>
      </c>
      <c r="BE209" s="161">
        <f>MIN(PRODUCT($D89:BE89),1)</f>
        <v>0.67738635401443703</v>
      </c>
      <c r="BF209" s="161">
        <f>MIN(PRODUCT($D89:BF89),1)</f>
        <v>0.67278012680713883</v>
      </c>
      <c r="BG209" s="161">
        <f>MIN(PRODUCT($D89:BG89),1)</f>
        <v>0.66820522194485032</v>
      </c>
      <c r="BH209" s="161">
        <f>MIN(PRODUCT($D89:BH89),1)</f>
        <v>0.66366142643562531</v>
      </c>
      <c r="BI209" s="161">
        <f>MIN(PRODUCT($D89:BI89),1)</f>
        <v>0.65914852873586305</v>
      </c>
      <c r="BJ209" s="161">
        <f>MIN(PRODUCT($D89:BJ89),1)</f>
        <v>0.65466631874045911</v>
      </c>
      <c r="BK209" s="161">
        <f>MIN(PRODUCT($D89:BK89),1)</f>
        <v>0.65021458777302399</v>
      </c>
      <c r="BL209" s="161">
        <f>MIN(PRODUCT($D89:BL89),1)</f>
        <v>0.64579312857616744</v>
      </c>
      <c r="BM209" s="161">
        <f>MIN(PRODUCT($D89:BM89),1)</f>
        <v>0.64140173530184952</v>
      </c>
      <c r="BN209" s="161">
        <f>MIN(PRODUCT($D89:BN89),1)</f>
        <v>0.63704020350179691</v>
      </c>
      <c r="BO209" s="161">
        <f>MIN(PRODUCT($D89:BO89),1)</f>
        <v>0.63270833011798466</v>
      </c>
      <c r="BP209" s="161">
        <f>MIN(PRODUCT($D89:BP89),1)</f>
        <v>0.62840591347318231</v>
      </c>
      <c r="BQ209" s="161">
        <f>MIN(PRODUCT($D89:BQ89),1)</f>
        <v>0.6241327532615647</v>
      </c>
      <c r="BR209" s="161">
        <f>MIN(PRODUCT($D89:BR89),1)</f>
        <v>0.61988865053938602</v>
      </c>
      <c r="BS209" s="161">
        <f>MIN(PRODUCT($D89:BS89),1)</f>
        <v>0.61567340771571821</v>
      </c>
      <c r="BT209" s="161">
        <f>MIN(PRODUCT($D89:BT89),1)</f>
        <v>0.61148682854325132</v>
      </c>
      <c r="BU209" s="161">
        <f>MIN(PRODUCT($D89:BU89),1)</f>
        <v>0.60732871810915723</v>
      </c>
      <c r="BV209" s="161">
        <f>MIN(PRODUCT($D89:BV89),1)</f>
        <v>0.60319888282601497</v>
      </c>
      <c r="BW209" s="161">
        <f>MIN(PRODUCT($D89:BW89),1)</f>
        <v>0.599097130422798</v>
      </c>
      <c r="BX209" s="161">
        <f>MIN(PRODUCT($D89:BX89),1)</f>
        <v>0.59502326993592292</v>
      </c>
      <c r="BY209" s="161">
        <f>MIN(PRODUCT($D89:BY89),1)</f>
        <v>0.5909771117003586</v>
      </c>
      <c r="BZ209" s="161">
        <f>MIN(PRODUCT($D89:BZ89),1)</f>
        <v>0.58695846734079615</v>
      </c>
      <c r="CA209" s="161">
        <f>MIN(PRODUCT($D89:CA89),1)</f>
        <v>0.58296714976287867</v>
      </c>
      <c r="CB209" s="161">
        <f>MIN(PRODUCT($D89:CB89),1)</f>
        <v>0.57900297314449112</v>
      </c>
      <c r="CC209" s="161">
        <f>MIN(PRODUCT($D89:CC89),1)</f>
        <v>0.5750657529271086</v>
      </c>
      <c r="CD209" s="161">
        <f>MIN(PRODUCT($D89:CD89),1)</f>
        <v>0.57115530580720419</v>
      </c>
      <c r="CE209" s="161">
        <f>MIN(PRODUCT($D89:CE89),1)</f>
        <v>0.56727144972771515</v>
      </c>
      <c r="CF209" s="161">
        <f>MIN(PRODUCT($D89:CF89),1)</f>
        <v>0.56341400386956664</v>
      </c>
      <c r="CG209" s="161">
        <f>MIN(PRODUCT($D89:CG89),1)</f>
        <v>0.55958278864325361</v>
      </c>
      <c r="CH209" s="161">
        <f>MIN(PRODUCT($D89:CH89),1)</f>
        <v>0.5557776256804795</v>
      </c>
      <c r="CI209" s="161">
        <f>MIN(PRODUCT($D89:CI89),1)</f>
        <v>0.55199833782585228</v>
      </c>
      <c r="CJ209" s="161">
        <f>MIN(PRODUCT($D89:CJ89),1)</f>
        <v>0.54824474912863652</v>
      </c>
      <c r="CK209" s="161">
        <f>MIN(PRODUCT($D89:CK89),1)</f>
        <v>0.54451668483456173</v>
      </c>
      <c r="CL209" s="161">
        <f>MIN(PRODUCT($D89:CL89),1)</f>
        <v>0.54081397137768672</v>
      </c>
      <c r="CM209" s="161">
        <f>MIN(PRODUCT($D89:CM89),1)</f>
        <v>0.53713643637231845</v>
      </c>
      <c r="CN209" s="161">
        <f>MIN(PRODUCT($D89:CN89),1)</f>
        <v>0.53348390860498662</v>
      </c>
      <c r="CO209" s="161">
        <f>MIN(PRODUCT($D89:CO89),1)</f>
        <v>0.52985621802647265</v>
      </c>
      <c r="CP209" s="161">
        <f>MIN(PRODUCT($D89:CP89),1)</f>
        <v>0.52625319574389262</v>
      </c>
      <c r="CQ209" s="161">
        <f>MIN(PRODUCT($D89:CQ89),1)</f>
        <v>0.52267467401283418</v>
      </c>
      <c r="CR209" s="161">
        <f>MIN(PRODUCT($D89:CR89),1)</f>
        <v>0.51912048622954687</v>
      </c>
      <c r="CS209" s="161">
        <f>MIN(PRODUCT($D89:CS89),1)</f>
        <v>0.51559046692318589</v>
      </c>
      <c r="CT209" s="161">
        <f>MIN(PRODUCT($D89:CT89),1)</f>
        <v>0.51208445174810824</v>
      </c>
      <c r="CU209" s="161">
        <f>MIN(PRODUCT($D89:CU89),1)</f>
        <v>0.50860227747622111</v>
      </c>
      <c r="CV209" s="161">
        <f>MIN(PRODUCT($D89:CV89),1)</f>
        <v>0.50514378198938281</v>
      </c>
      <c r="CW209" s="161">
        <f>MIN(PRODUCT($D89:CW89),1)</f>
        <v>0.50170880427185505</v>
      </c>
      <c r="CX209" s="161">
        <f>MIN(PRODUCT($D89:CX89),1)</f>
        <v>0.4982971844028064</v>
      </c>
      <c r="CY209" s="161">
        <f>MIN(PRODUCT($D89:CY89),1)</f>
        <v>0.49490876354886731</v>
      </c>
      <c r="CZ209" s="161">
        <f>MIN(PRODUCT($D89:CZ89),1)</f>
        <v>0.49154338395673502</v>
      </c>
      <c r="DA209" s="161">
        <f>MIN(PRODUCT($D89:DA89),1)</f>
        <v>0.48820088894582919</v>
      </c>
      <c r="DB209" s="161">
        <f>MIN(PRODUCT($D89:DB89),1)</f>
        <v>0.48488112290099755</v>
      </c>
      <c r="DC209" s="161">
        <f>MIN(PRODUCT($D89:DC89),1)</f>
        <v>0.48158393126527077</v>
      </c>
      <c r="DD209" s="161">
        <f>MIN(PRODUCT($D89:DD89),1)</f>
        <v>0</v>
      </c>
      <c r="DE209" s="161">
        <f>MIN(PRODUCT($D89:DE89),1)</f>
        <v>0</v>
      </c>
      <c r="DF209" s="161">
        <f>MIN(PRODUCT($D89:DF89),1)</f>
        <v>0</v>
      </c>
    </row>
    <row r="210" spans="2:110" ht="14.5" x14ac:dyDescent="0.35">
      <c r="B210" s="149">
        <v>85</v>
      </c>
      <c r="C210" s="161">
        <v>1</v>
      </c>
      <c r="D210" s="161">
        <f>MIN(PRODUCT($D90:D90),1)</f>
        <v>0.9929</v>
      </c>
      <c r="E210" s="161">
        <f>MIN(PRODUCT($D90:E90),1)</f>
        <v>0.98555254000000003</v>
      </c>
      <c r="F210" s="161">
        <f>MIN(PRODUCT($D90:F90),1)</f>
        <v>0.97806234069599995</v>
      </c>
      <c r="G210" s="161">
        <f>MIN(PRODUCT($D90:G90),1)</f>
        <v>0.9704334544385711</v>
      </c>
      <c r="H210" s="161">
        <f>MIN(PRODUCT($D90:H90),1)</f>
        <v>0.9627670301485064</v>
      </c>
      <c r="I210" s="161">
        <f>MIN(PRODUCT($D90:I90),1)</f>
        <v>0.95516117061033323</v>
      </c>
      <c r="J210" s="161">
        <f>MIN(PRODUCT($D90:J90),1)</f>
        <v>0.94761539736251155</v>
      </c>
      <c r="K210" s="161">
        <f>MIN(PRODUCT($D90:K90),1)</f>
        <v>0.94022399726308392</v>
      </c>
      <c r="L210" s="161">
        <f>MIN(PRODUCT($D90:L90),1)</f>
        <v>0.93307829488388438</v>
      </c>
      <c r="M210" s="161">
        <f>MIN(PRODUCT($D90:M90),1)</f>
        <v>0.92617351550174365</v>
      </c>
      <c r="N210" s="161">
        <f>MIN(PRODUCT($D90:N90),1)</f>
        <v>0.91931983148703078</v>
      </c>
      <c r="O210" s="161">
        <f>MIN(PRODUCT($D90:O90),1)</f>
        <v>0.91251686473402682</v>
      </c>
      <c r="P210" s="161">
        <f>MIN(PRODUCT($D90:P90),1)</f>
        <v>0.90567298824852172</v>
      </c>
      <c r="Q210" s="161">
        <f>MIN(PRODUCT($D90:Q90),1)</f>
        <v>0.89869930623900807</v>
      </c>
      <c r="R210" s="161">
        <f>MIN(PRODUCT($D90:R90),1)</f>
        <v>0.89321724047095008</v>
      </c>
      <c r="S210" s="161">
        <f>MIN(PRODUCT($D90:S90),1)</f>
        <v>0.88776861530407725</v>
      </c>
      <c r="T210" s="161">
        <f>MIN(PRODUCT($D90:T90),1)</f>
        <v>0.88235322675072236</v>
      </c>
      <c r="U210" s="161">
        <f>MIN(PRODUCT($D90:U90),1)</f>
        <v>0.87697087206754298</v>
      </c>
      <c r="V210" s="161">
        <f>MIN(PRODUCT($D90:V90),1)</f>
        <v>0.87162134974793093</v>
      </c>
      <c r="W210" s="161">
        <f>MIN(PRODUCT($D90:W90),1)</f>
        <v>0.86630445951446855</v>
      </c>
      <c r="X210" s="161">
        <f>MIN(PRODUCT($D90:X90),1)</f>
        <v>0.86102000231143028</v>
      </c>
      <c r="Y210" s="161">
        <f>MIN(PRODUCT($D90:Y90),1)</f>
        <v>0.85576778029733058</v>
      </c>
      <c r="Z210" s="161">
        <f>MIN(PRODUCT($D90:Z90),1)</f>
        <v>0.85054759683751691</v>
      </c>
      <c r="AA210" s="161">
        <f>MIN(PRODUCT($D90:AA90),1)</f>
        <v>0.8453592564968081</v>
      </c>
      <c r="AB210" s="161">
        <f>MIN(PRODUCT($D90:AB90),1)</f>
        <v>0.84020256503217761</v>
      </c>
      <c r="AC210" s="161">
        <f>MIN(PRODUCT($D90:AC90),1)</f>
        <v>0.83507732938548129</v>
      </c>
      <c r="AD210" s="161">
        <f>MIN(PRODUCT($D90:AD90),1)</f>
        <v>0.82998335767622988</v>
      </c>
      <c r="AE210" s="161">
        <f>MIN(PRODUCT($D90:AE90),1)</f>
        <v>0.82492045919440493</v>
      </c>
      <c r="AF210" s="161">
        <f>MIN(PRODUCT($D90:AF90),1)</f>
        <v>0.81988844439331909</v>
      </c>
      <c r="AG210" s="161">
        <f>MIN(PRODUCT($D90:AG90),1)</f>
        <v>0.8148871248825198</v>
      </c>
      <c r="AH210" s="161">
        <f>MIN(PRODUCT($D90:AH90),1)</f>
        <v>0.80991631342073644</v>
      </c>
      <c r="AI210" s="161">
        <f>MIN(PRODUCT($D90:AI90),1)</f>
        <v>0.8049758239088699</v>
      </c>
      <c r="AJ210" s="161">
        <f>MIN(PRODUCT($D90:AJ90),1)</f>
        <v>0.80006547138302575</v>
      </c>
      <c r="AK210" s="161">
        <f>MIN(PRODUCT($D90:AK90),1)</f>
        <v>0.79518507200758926</v>
      </c>
      <c r="AL210" s="161">
        <f>MIN(PRODUCT($D90:AL90),1)</f>
        <v>0.790334443068343</v>
      </c>
      <c r="AM210" s="161">
        <f>MIN(PRODUCT($D90:AM90),1)</f>
        <v>0.78551340296562611</v>
      </c>
      <c r="AN210" s="161">
        <f>MIN(PRODUCT($D90:AN90),1)</f>
        <v>0.78072177120753583</v>
      </c>
      <c r="AO210" s="161">
        <f>MIN(PRODUCT($D90:AO90),1)</f>
        <v>0.77595936840316981</v>
      </c>
      <c r="AP210" s="161">
        <f>MIN(PRODUCT($D90:AP90),1)</f>
        <v>0.77122601625591047</v>
      </c>
      <c r="AQ210" s="161">
        <f>MIN(PRODUCT($D90:AQ90),1)</f>
        <v>0.76652153755674945</v>
      </c>
      <c r="AR210" s="161">
        <f>MIN(PRODUCT($D90:AR90),1)</f>
        <v>0.76184575617765327</v>
      </c>
      <c r="AS210" s="161">
        <f>MIN(PRODUCT($D90:AS90),1)</f>
        <v>0.75719849706496956</v>
      </c>
      <c r="AT210" s="161">
        <f>MIN(PRODUCT($D90:AT90),1)</f>
        <v>0.75257958623287324</v>
      </c>
      <c r="AU210" s="161">
        <f>MIN(PRODUCT($D90:AU90),1)</f>
        <v>0.74798885075685273</v>
      </c>
      <c r="AV210" s="161">
        <f>MIN(PRODUCT($D90:AV90),1)</f>
        <v>0.74342611876723597</v>
      </c>
      <c r="AW210" s="161">
        <f>MIN(PRODUCT($D90:AW90),1)</f>
        <v>0.73889121944275582</v>
      </c>
      <c r="AX210" s="161">
        <f>MIN(PRODUCT($D90:AX90),1)</f>
        <v>0.73438398300415497</v>
      </c>
      <c r="AY210" s="161">
        <f>MIN(PRODUCT($D90:AY90),1)</f>
        <v>0.72990424070782967</v>
      </c>
      <c r="AZ210" s="161">
        <f>MIN(PRODUCT($D90:AZ90),1)</f>
        <v>0.72545182483951187</v>
      </c>
      <c r="BA210" s="161">
        <f>MIN(PRODUCT($D90:BA90),1)</f>
        <v>0.72102656870799087</v>
      </c>
      <c r="BB210" s="161">
        <f>MIN(PRODUCT($D90:BB90),1)</f>
        <v>0.71662830663887211</v>
      </c>
      <c r="BC210" s="161">
        <f>MIN(PRODUCT($D90:BC90),1)</f>
        <v>0.712256873968375</v>
      </c>
      <c r="BD210" s="161">
        <f>MIN(PRODUCT($D90:BD90),1)</f>
        <v>0.70791210703716789</v>
      </c>
      <c r="BE210" s="161">
        <f>MIN(PRODUCT($D90:BE90),1)</f>
        <v>0.70359384318424112</v>
      </c>
      <c r="BF210" s="161">
        <f>MIN(PRODUCT($D90:BF90),1)</f>
        <v>0.69930192074081721</v>
      </c>
      <c r="BG210" s="161">
        <f>MIN(PRODUCT($D90:BG90),1)</f>
        <v>0.69503617902429826</v>
      </c>
      <c r="BH210" s="161">
        <f>MIN(PRODUCT($D90:BH90),1)</f>
        <v>0.69079645833225001</v>
      </c>
      <c r="BI210" s="161">
        <f>MIN(PRODUCT($D90:BI90),1)</f>
        <v>0.68658259993642323</v>
      </c>
      <c r="BJ210" s="161">
        <f>MIN(PRODUCT($D90:BJ90),1)</f>
        <v>0.6823944460768111</v>
      </c>
      <c r="BK210" s="161">
        <f>MIN(PRODUCT($D90:BK90),1)</f>
        <v>0.67823183995574254</v>
      </c>
      <c r="BL210" s="161">
        <f>MIN(PRODUCT($D90:BL90),1)</f>
        <v>0.67409462573201251</v>
      </c>
      <c r="BM210" s="161">
        <f>MIN(PRODUCT($D90:BM90),1)</f>
        <v>0.66998264851504719</v>
      </c>
      <c r="BN210" s="161">
        <f>MIN(PRODUCT($D90:BN90),1)</f>
        <v>0.66589575435910542</v>
      </c>
      <c r="BO210" s="161">
        <f>MIN(PRODUCT($D90:BO90),1)</f>
        <v>0.66183379025751488</v>
      </c>
      <c r="BP210" s="161">
        <f>MIN(PRODUCT($D90:BP90),1)</f>
        <v>0.65779660413694407</v>
      </c>
      <c r="BQ210" s="161">
        <f>MIN(PRODUCT($D90:BQ90),1)</f>
        <v>0.65378404485170871</v>
      </c>
      <c r="BR210" s="161">
        <f>MIN(PRODUCT($D90:BR90),1)</f>
        <v>0.64979596217811331</v>
      </c>
      <c r="BS210" s="161">
        <f>MIN(PRODUCT($D90:BS90),1)</f>
        <v>0.6458322068088268</v>
      </c>
      <c r="BT210" s="161">
        <f>MIN(PRODUCT($D90:BT90),1)</f>
        <v>0.64189263034729294</v>
      </c>
      <c r="BU210" s="161">
        <f>MIN(PRODUCT($D90:BU90),1)</f>
        <v>0.63797708530217445</v>
      </c>
      <c r="BV210" s="161">
        <f>MIN(PRODUCT($D90:BV90),1)</f>
        <v>0.63408542508183119</v>
      </c>
      <c r="BW210" s="161">
        <f>MIN(PRODUCT($D90:BW90),1)</f>
        <v>0.63021750398883203</v>
      </c>
      <c r="BX210" s="161">
        <f>MIN(PRODUCT($D90:BX90),1)</f>
        <v>0.62637317721450014</v>
      </c>
      <c r="BY210" s="161">
        <f>MIN(PRODUCT($D90:BY90),1)</f>
        <v>0.62255230083349167</v>
      </c>
      <c r="BZ210" s="161">
        <f>MIN(PRODUCT($D90:BZ90),1)</f>
        <v>0.61875473179840734</v>
      </c>
      <c r="CA210" s="161">
        <f>MIN(PRODUCT($D90:CA90),1)</f>
        <v>0.61498032793443702</v>
      </c>
      <c r="CB210" s="161">
        <f>MIN(PRODUCT($D90:CB90),1)</f>
        <v>0.61122894793403693</v>
      </c>
      <c r="CC210" s="161">
        <f>MIN(PRODUCT($D90:CC90),1)</f>
        <v>0.60750045135163933</v>
      </c>
      <c r="CD210" s="161">
        <f>MIN(PRODUCT($D90:CD90),1)</f>
        <v>0.6037946985983943</v>
      </c>
      <c r="CE210" s="161">
        <f>MIN(PRODUCT($D90:CE90),1)</f>
        <v>0.60011155093694413</v>
      </c>
      <c r="CF210" s="161">
        <f>MIN(PRODUCT($D90:CF90),1)</f>
        <v>0.5964508704762288</v>
      </c>
      <c r="CG210" s="161">
        <f>MIN(PRODUCT($D90:CG90),1)</f>
        <v>0.5928125201663238</v>
      </c>
      <c r="CH210" s="161">
        <f>MIN(PRODUCT($D90:CH90),1)</f>
        <v>0.5891963637933092</v>
      </c>
      <c r="CI210" s="161">
        <f>MIN(PRODUCT($D90:CI90),1)</f>
        <v>0.58560226597416998</v>
      </c>
      <c r="CJ210" s="161">
        <f>MIN(PRODUCT($D90:CJ90),1)</f>
        <v>0.58203009215172752</v>
      </c>
      <c r="CK210" s="161">
        <f>MIN(PRODUCT($D90:CK90),1)</f>
        <v>0.57847970858960196</v>
      </c>
      <c r="CL210" s="161">
        <f>MIN(PRODUCT($D90:CL90),1)</f>
        <v>0.57495098236720543</v>
      </c>
      <c r="CM210" s="161">
        <f>MIN(PRODUCT($D90:CM90),1)</f>
        <v>0.57144378137476548</v>
      </c>
      <c r="CN210" s="161">
        <f>MIN(PRODUCT($D90:CN90),1)</f>
        <v>0.56795797430837947</v>
      </c>
      <c r="CO210" s="161">
        <f>MIN(PRODUCT($D90:CO90),1)</f>
        <v>0.56449343066509838</v>
      </c>
      <c r="CP210" s="161">
        <f>MIN(PRODUCT($D90:CP90),1)</f>
        <v>0.56105002073804133</v>
      </c>
      <c r="CQ210" s="161">
        <f>MIN(PRODUCT($D90:CQ90),1)</f>
        <v>0.55762761561153928</v>
      </c>
      <c r="CR210" s="161">
        <f>MIN(PRODUCT($D90:CR90),1)</f>
        <v>0.55422608715630894</v>
      </c>
      <c r="CS210" s="161">
        <f>MIN(PRODUCT($D90:CS90),1)</f>
        <v>0.55084530802465548</v>
      </c>
      <c r="CT210" s="161">
        <f>MIN(PRODUCT($D90:CT90),1)</f>
        <v>0.5474851516457051</v>
      </c>
      <c r="CU210" s="161">
        <f>MIN(PRODUCT($D90:CU90),1)</f>
        <v>0.54414549222066633</v>
      </c>
      <c r="CV210" s="161">
        <f>MIN(PRODUCT($D90:CV90),1)</f>
        <v>0.54082620471812026</v>
      </c>
      <c r="CW210" s="161">
        <f>MIN(PRODUCT($D90:CW90),1)</f>
        <v>0.53752716486933971</v>
      </c>
      <c r="CX210" s="161">
        <f>MIN(PRODUCT($D90:CX90),1)</f>
        <v>0.53424824916363678</v>
      </c>
      <c r="CY210" s="161">
        <f>MIN(PRODUCT($D90:CY90),1)</f>
        <v>0.53098933484373856</v>
      </c>
      <c r="CZ210" s="161">
        <f>MIN(PRODUCT($D90:CZ90),1)</f>
        <v>0.52775029990119171</v>
      </c>
      <c r="DA210" s="161">
        <f>MIN(PRODUCT($D90:DA90),1)</f>
        <v>0.52453102307179444</v>
      </c>
      <c r="DB210" s="161">
        <f>MIN(PRODUCT($D90:DB90),1)</f>
        <v>0.52133138383105648</v>
      </c>
      <c r="DC210" s="161">
        <f>MIN(PRODUCT($D90:DC90),1)</f>
        <v>0.51815126238968701</v>
      </c>
      <c r="DD210" s="161">
        <f>MIN(PRODUCT($D90:DD90),1)</f>
        <v>0</v>
      </c>
      <c r="DE210" s="161">
        <f>MIN(PRODUCT($D90:DE90),1)</f>
        <v>0</v>
      </c>
      <c r="DF210" s="161">
        <f>MIN(PRODUCT($D90:DF90),1)</f>
        <v>0</v>
      </c>
    </row>
    <row r="211" spans="2:110" ht="14.5" x14ac:dyDescent="0.35">
      <c r="B211" s="149">
        <v>86</v>
      </c>
      <c r="C211" s="161">
        <v>1</v>
      </c>
      <c r="D211" s="161">
        <f>MIN(PRODUCT($D91:D91),1)</f>
        <v>0.99350000000000005</v>
      </c>
      <c r="E211" s="161">
        <f>MIN(PRODUCT($D91:E91),1)</f>
        <v>0.98674420000000007</v>
      </c>
      <c r="F211" s="161">
        <f>MIN(PRODUCT($D91:F91),1)</f>
        <v>0.97983699060000007</v>
      </c>
      <c r="G211" s="161">
        <f>MIN(PRODUCT($D91:G91),1)</f>
        <v>0.97278216426768005</v>
      </c>
      <c r="H211" s="161">
        <f>MIN(PRODUCT($D91:H91),1)</f>
        <v>0.96568085446852603</v>
      </c>
      <c r="I211" s="161">
        <f>MIN(PRODUCT($D91:I91),1)</f>
        <v>0.95863138423090577</v>
      </c>
      <c r="J211" s="161">
        <f>MIN(PRODUCT($D91:J91),1)</f>
        <v>0.95172923826444322</v>
      </c>
      <c r="K211" s="161">
        <f>MIN(PRODUCT($D91:K91),1)</f>
        <v>0.94497196067276568</v>
      </c>
      <c r="L211" s="161">
        <f>MIN(PRODUCT($D91:L91),1)</f>
        <v>0.93835715694805633</v>
      </c>
      <c r="M211" s="161">
        <f>MIN(PRODUCT($D91:M91),1)</f>
        <v>0.93197632828080956</v>
      </c>
      <c r="N211" s="161">
        <f>MIN(PRODUCT($D91:N91),1)</f>
        <v>0.92582528451415613</v>
      </c>
      <c r="O211" s="161">
        <f>MIN(PRODUCT($D91:O91),1)</f>
        <v>0.91962225510791129</v>
      </c>
      <c r="P211" s="161">
        <f>MIN(PRODUCT($D91:P91),1)</f>
        <v>0.91336882377317752</v>
      </c>
      <c r="Q211" s="161">
        <f>MIN(PRODUCT($D91:Q91),1)</f>
        <v>0.90697524200676527</v>
      </c>
      <c r="R211" s="161">
        <f>MIN(PRODUCT($D91:R91),1)</f>
        <v>0.90207757569992875</v>
      </c>
      <c r="S211" s="161">
        <f>MIN(PRODUCT($D91:S91),1)</f>
        <v>0.89720635679114913</v>
      </c>
      <c r="T211" s="161">
        <f>MIN(PRODUCT($D91:T91),1)</f>
        <v>0.89236144246447691</v>
      </c>
      <c r="U211" s="161">
        <f>MIN(PRODUCT($D91:U91),1)</f>
        <v>0.88754269067516878</v>
      </c>
      <c r="V211" s="161">
        <f>MIN(PRODUCT($D91:V91),1)</f>
        <v>0.88274996014552287</v>
      </c>
      <c r="W211" s="161">
        <f>MIN(PRODUCT($D91:W91),1)</f>
        <v>0.87798311036073706</v>
      </c>
      <c r="X211" s="161">
        <f>MIN(PRODUCT($D91:X91),1)</f>
        <v>0.87324200156478915</v>
      </c>
      <c r="Y211" s="161">
        <f>MIN(PRODUCT($D91:Y91),1)</f>
        <v>0.86852649475633936</v>
      </c>
      <c r="Z211" s="161">
        <f>MIN(PRODUCT($D91:Z91),1)</f>
        <v>0.86383645168465517</v>
      </c>
      <c r="AA211" s="161">
        <f>MIN(PRODUCT($D91:AA91),1)</f>
        <v>0.85917173484555809</v>
      </c>
      <c r="AB211" s="161">
        <f>MIN(PRODUCT($D91:AB91),1)</f>
        <v>0.85453220747739211</v>
      </c>
      <c r="AC211" s="161">
        <f>MIN(PRODUCT($D91:AC91),1)</f>
        <v>0.84991773355701428</v>
      </c>
      <c r="AD211" s="161">
        <f>MIN(PRODUCT($D91:AD91),1)</f>
        <v>0.84532817779580638</v>
      </c>
      <c r="AE211" s="161">
        <f>MIN(PRODUCT($D91:AE91),1)</f>
        <v>0.84076340563570906</v>
      </c>
      <c r="AF211" s="161">
        <f>MIN(PRODUCT($D91:AF91),1)</f>
        <v>0.83622328324527628</v>
      </c>
      <c r="AG211" s="161">
        <f>MIN(PRODUCT($D91:AG91),1)</f>
        <v>0.83170767751575181</v>
      </c>
      <c r="AH211" s="161">
        <f>MIN(PRODUCT($D91:AH91),1)</f>
        <v>0.82721645605716676</v>
      </c>
      <c r="AI211" s="161">
        <f>MIN(PRODUCT($D91:AI91),1)</f>
        <v>0.82274948719445806</v>
      </c>
      <c r="AJ211" s="161">
        <f>MIN(PRODUCT($D91:AJ91),1)</f>
        <v>0.81830663996360797</v>
      </c>
      <c r="AK211" s="161">
        <f>MIN(PRODUCT($D91:AK91),1)</f>
        <v>0.81388778410780449</v>
      </c>
      <c r="AL211" s="161">
        <f>MIN(PRODUCT($D91:AL91),1)</f>
        <v>0.8094927900736224</v>
      </c>
      <c r="AM211" s="161">
        <f>MIN(PRODUCT($D91:AM91),1)</f>
        <v>0.80512152900722489</v>
      </c>
      <c r="AN211" s="161">
        <f>MIN(PRODUCT($D91:AN91),1)</f>
        <v>0.80077387275058587</v>
      </c>
      <c r="AO211" s="161">
        <f>MIN(PRODUCT($D91:AO91),1)</f>
        <v>0.79644969383773279</v>
      </c>
      <c r="AP211" s="161">
        <f>MIN(PRODUCT($D91:AP91),1)</f>
        <v>0.79214886549100905</v>
      </c>
      <c r="AQ211" s="161">
        <f>MIN(PRODUCT($D91:AQ91),1)</f>
        <v>0.78787126161735765</v>
      </c>
      <c r="AR211" s="161">
        <f>MIN(PRODUCT($D91:AR91),1)</f>
        <v>0.78361675680462395</v>
      </c>
      <c r="AS211" s="161">
        <f>MIN(PRODUCT($D91:AS91),1)</f>
        <v>0.77938522631787899</v>
      </c>
      <c r="AT211" s="161">
        <f>MIN(PRODUCT($D91:AT91),1)</f>
        <v>0.77517654609576248</v>
      </c>
      <c r="AU211" s="161">
        <f>MIN(PRODUCT($D91:AU91),1)</f>
        <v>0.77099059274684534</v>
      </c>
      <c r="AV211" s="161">
        <f>MIN(PRODUCT($D91:AV91),1)</f>
        <v>0.76682724354601239</v>
      </c>
      <c r="AW211" s="161">
        <f>MIN(PRODUCT($D91:AW91),1)</f>
        <v>0.76268637643086401</v>
      </c>
      <c r="AX211" s="161">
        <f>MIN(PRODUCT($D91:AX91),1)</f>
        <v>0.75856786999813741</v>
      </c>
      <c r="AY211" s="161">
        <f>MIN(PRODUCT($D91:AY91),1)</f>
        <v>0.75447160350014753</v>
      </c>
      <c r="AZ211" s="161">
        <f>MIN(PRODUCT($D91:AZ91),1)</f>
        <v>0.75039745684124681</v>
      </c>
      <c r="BA211" s="161">
        <f>MIN(PRODUCT($D91:BA91),1)</f>
        <v>0.74634531057430409</v>
      </c>
      <c r="BB211" s="161">
        <f>MIN(PRODUCT($D91:BB91),1)</f>
        <v>0.74231504589720287</v>
      </c>
      <c r="BC211" s="161">
        <f>MIN(PRODUCT($D91:BC91),1)</f>
        <v>0.73830654464935797</v>
      </c>
      <c r="BD211" s="161">
        <f>MIN(PRODUCT($D91:BD91),1)</f>
        <v>0.73431968930825142</v>
      </c>
      <c r="BE211" s="161">
        <f>MIN(PRODUCT($D91:BE91),1)</f>
        <v>0.73035436298598688</v>
      </c>
      <c r="BF211" s="161">
        <f>MIN(PRODUCT($D91:BF91),1)</f>
        <v>0.72641044942586264</v>
      </c>
      <c r="BG211" s="161">
        <f>MIN(PRODUCT($D91:BG91),1)</f>
        <v>0.72248783299896302</v>
      </c>
      <c r="BH211" s="161">
        <f>MIN(PRODUCT($D91:BH91),1)</f>
        <v>0.71858639870076868</v>
      </c>
      <c r="BI211" s="161">
        <f>MIN(PRODUCT($D91:BI91),1)</f>
        <v>0.71470603214778461</v>
      </c>
      <c r="BJ211" s="161">
        <f>MIN(PRODUCT($D91:BJ91),1)</f>
        <v>0.7108466195741866</v>
      </c>
      <c r="BK211" s="161">
        <f>MIN(PRODUCT($D91:BK91),1)</f>
        <v>0.70700804782848603</v>
      </c>
      <c r="BL211" s="161">
        <f>MIN(PRODUCT($D91:BL91),1)</f>
        <v>0.70319020437021218</v>
      </c>
      <c r="BM211" s="161">
        <f>MIN(PRODUCT($D91:BM91),1)</f>
        <v>0.69939297726661309</v>
      </c>
      <c r="BN211" s="161">
        <f>MIN(PRODUCT($D91:BN91),1)</f>
        <v>0.69561625518937342</v>
      </c>
      <c r="BO211" s="161">
        <f>MIN(PRODUCT($D91:BO91),1)</f>
        <v>0.69185992741135083</v>
      </c>
      <c r="BP211" s="161">
        <f>MIN(PRODUCT($D91:BP91),1)</f>
        <v>0.68812388380332956</v>
      </c>
      <c r="BQ211" s="161">
        <f>MIN(PRODUCT($D91:BQ91),1)</f>
        <v>0.68440801483079161</v>
      </c>
      <c r="BR211" s="161">
        <f>MIN(PRODUCT($D91:BR91),1)</f>
        <v>0.68071221155070538</v>
      </c>
      <c r="BS211" s="161">
        <f>MIN(PRODUCT($D91:BS91),1)</f>
        <v>0.67703636560833158</v>
      </c>
      <c r="BT211" s="161">
        <f>MIN(PRODUCT($D91:BT91),1)</f>
        <v>0.67338036923404665</v>
      </c>
      <c r="BU211" s="161">
        <f>MIN(PRODUCT($D91:BU91),1)</f>
        <v>0.66974411524018285</v>
      </c>
      <c r="BV211" s="161">
        <f>MIN(PRODUCT($D91:BV91),1)</f>
        <v>0.66612749701788587</v>
      </c>
      <c r="BW211" s="161">
        <f>MIN(PRODUCT($D91:BW91),1)</f>
        <v>0.66253040853398937</v>
      </c>
      <c r="BX211" s="161">
        <f>MIN(PRODUCT($D91:BX91),1)</f>
        <v>0.65895274432790585</v>
      </c>
      <c r="BY211" s="161">
        <f>MIN(PRODUCT($D91:BY91),1)</f>
        <v>0.65539439950853517</v>
      </c>
      <c r="BZ211" s="161">
        <f>MIN(PRODUCT($D91:BZ91),1)</f>
        <v>0.65185526975118913</v>
      </c>
      <c r="CA211" s="161">
        <f>MIN(PRODUCT($D91:CA91),1)</f>
        <v>0.64833525129453273</v>
      </c>
      <c r="CB211" s="161">
        <f>MIN(PRODUCT($D91:CB91),1)</f>
        <v>0.64483424093754227</v>
      </c>
      <c r="CC211" s="161">
        <f>MIN(PRODUCT($D91:CC91),1)</f>
        <v>0.64135213603647956</v>
      </c>
      <c r="CD211" s="161">
        <f>MIN(PRODUCT($D91:CD91),1)</f>
        <v>0.63788883450188261</v>
      </c>
      <c r="CE211" s="161">
        <f>MIN(PRODUCT($D91:CE91),1)</f>
        <v>0.63444423479557244</v>
      </c>
      <c r="CF211" s="161">
        <f>MIN(PRODUCT($D91:CF91),1)</f>
        <v>0.63101823592767636</v>
      </c>
      <c r="CG211" s="161">
        <f>MIN(PRODUCT($D91:CG91),1)</f>
        <v>0.62761073745366691</v>
      </c>
      <c r="CH211" s="161">
        <f>MIN(PRODUCT($D91:CH91),1)</f>
        <v>0.62422163947141718</v>
      </c>
      <c r="CI211" s="161">
        <f>MIN(PRODUCT($D91:CI91),1)</f>
        <v>0.6208508426182715</v>
      </c>
      <c r="CJ211" s="161">
        <f>MIN(PRODUCT($D91:CJ91),1)</f>
        <v>0.61749824806813292</v>
      </c>
      <c r="CK211" s="161">
        <f>MIN(PRODUCT($D91:CK91),1)</f>
        <v>0.614163757528565</v>
      </c>
      <c r="CL211" s="161">
        <f>MIN(PRODUCT($D91:CL91),1)</f>
        <v>0.61084727323791077</v>
      </c>
      <c r="CM211" s="161">
        <f>MIN(PRODUCT($D91:CM91),1)</f>
        <v>0.60754869796242605</v>
      </c>
      <c r="CN211" s="161">
        <f>MIN(PRODUCT($D91:CN91),1)</f>
        <v>0.60426793499342901</v>
      </c>
      <c r="CO211" s="161">
        <f>MIN(PRODUCT($D91:CO91),1)</f>
        <v>0.60100488814446451</v>
      </c>
      <c r="CP211" s="161">
        <f>MIN(PRODUCT($D91:CP91),1)</f>
        <v>0.59775946174848438</v>
      </c>
      <c r="CQ211" s="161">
        <f>MIN(PRODUCT($D91:CQ91),1)</f>
        <v>0.59453156065504253</v>
      </c>
      <c r="CR211" s="161">
        <f>MIN(PRODUCT($D91:CR91),1)</f>
        <v>0.59132109022750534</v>
      </c>
      <c r="CS211" s="161">
        <f>MIN(PRODUCT($D91:CS91),1)</f>
        <v>0.58812795634027681</v>
      </c>
      <c r="CT211" s="161">
        <f>MIN(PRODUCT($D91:CT91),1)</f>
        <v>0.58495206537603939</v>
      </c>
      <c r="CU211" s="161">
        <f>MIN(PRODUCT($D91:CU91),1)</f>
        <v>0.58179332422300878</v>
      </c>
      <c r="CV211" s="161">
        <f>MIN(PRODUCT($D91:CV91),1)</f>
        <v>0.5786516402722045</v>
      </c>
      <c r="CW211" s="161">
        <f>MIN(PRODUCT($D91:CW91),1)</f>
        <v>0.5755269214147346</v>
      </c>
      <c r="CX211" s="161">
        <f>MIN(PRODUCT($D91:CX91),1)</f>
        <v>0.57241907603909503</v>
      </c>
      <c r="CY211" s="161">
        <f>MIN(PRODUCT($D91:CY91),1)</f>
        <v>0.5693280130284839</v>
      </c>
      <c r="CZ211" s="161">
        <f>MIN(PRODUCT($D91:CZ91),1)</f>
        <v>0.56625364175813009</v>
      </c>
      <c r="DA211" s="161">
        <f>MIN(PRODUCT($D91:DA91),1)</f>
        <v>0.56319587209263622</v>
      </c>
      <c r="DB211" s="161">
        <f>MIN(PRODUCT($D91:DB91),1)</f>
        <v>0.56015461438333602</v>
      </c>
      <c r="DC211" s="161">
        <f>MIN(PRODUCT($D91:DC91),1)</f>
        <v>0.557129779465666</v>
      </c>
      <c r="DD211" s="161">
        <f>MIN(PRODUCT($D91:DD91),1)</f>
        <v>0</v>
      </c>
      <c r="DE211" s="161">
        <f>MIN(PRODUCT($D91:DE91),1)</f>
        <v>0</v>
      </c>
      <c r="DF211" s="161">
        <f>MIN(PRODUCT($D91:DF91),1)</f>
        <v>0</v>
      </c>
    </row>
    <row r="212" spans="2:110" ht="14.5" x14ac:dyDescent="0.35">
      <c r="B212" s="149">
        <v>87</v>
      </c>
      <c r="C212" s="161">
        <v>1</v>
      </c>
      <c r="D212" s="161">
        <f>MIN(PRODUCT($D92:D92),1)</f>
        <v>0.99399999999999999</v>
      </c>
      <c r="E212" s="161">
        <f>MIN(PRODUCT($D92:E92),1)</f>
        <v>0.98783719999999997</v>
      </c>
      <c r="F212" s="161">
        <f>MIN(PRODUCT($D92:F92),1)</f>
        <v>0.98151504192000005</v>
      </c>
      <c r="G212" s="161">
        <f>MIN(PRODUCT($D92:G92),1)</f>
        <v>0.97503704264332802</v>
      </c>
      <c r="H212" s="161">
        <f>MIN(PRODUCT($D92:H92),1)</f>
        <v>0.96860179816188197</v>
      </c>
      <c r="I212" s="161">
        <f>MIN(PRODUCT($D92:I92),1)</f>
        <v>0.9622090262940135</v>
      </c>
      <c r="J212" s="161">
        <f>MIN(PRODUCT($D92:J92),1)</f>
        <v>0.95585844672047293</v>
      </c>
      <c r="K212" s="161">
        <f>MIN(PRODUCT($D92:K92),1)</f>
        <v>0.94954978097211773</v>
      </c>
      <c r="L212" s="161">
        <f>MIN(PRODUCT($D92:L92),1)</f>
        <v>0.94347266237389626</v>
      </c>
      <c r="M212" s="161">
        <f>MIN(PRODUCT($D92:M92),1)</f>
        <v>0.93752878460094069</v>
      </c>
      <c r="N212" s="161">
        <f>MIN(PRODUCT($D92:N92),1)</f>
        <v>0.93180985901487501</v>
      </c>
      <c r="O212" s="161">
        <f>MIN(PRODUCT($D92:O92),1)</f>
        <v>0.92631218084668721</v>
      </c>
      <c r="P212" s="161">
        <f>MIN(PRODUCT($D92:P92),1)</f>
        <v>0.92066167654352238</v>
      </c>
      <c r="Q212" s="161">
        <f>MIN(PRODUCT($D92:Q92),1)</f>
        <v>0.91486150798129817</v>
      </c>
      <c r="R212" s="161">
        <f>MIN(PRODUCT($D92:R92),1)</f>
        <v>0.91056165889378604</v>
      </c>
      <c r="S212" s="161">
        <f>MIN(PRODUCT($D92:S92),1)</f>
        <v>0.90628201909698525</v>
      </c>
      <c r="T212" s="161">
        <f>MIN(PRODUCT($D92:T92),1)</f>
        <v>0.90202249360722941</v>
      </c>
      <c r="U212" s="161">
        <f>MIN(PRODUCT($D92:U92),1)</f>
        <v>0.8977829878872754</v>
      </c>
      <c r="V212" s="161">
        <f>MIN(PRODUCT($D92:V92),1)</f>
        <v>0.89356340784420518</v>
      </c>
      <c r="W212" s="161">
        <f>MIN(PRODUCT($D92:W92),1)</f>
        <v>0.88936365982733734</v>
      </c>
      <c r="X212" s="161">
        <f>MIN(PRODUCT($D92:X92),1)</f>
        <v>0.88518365062614879</v>
      </c>
      <c r="Y212" s="161">
        <f>MIN(PRODUCT($D92:Y92),1)</f>
        <v>0.88102328746820591</v>
      </c>
      <c r="Z212" s="161">
        <f>MIN(PRODUCT($D92:Z92),1)</f>
        <v>0.87688247801710528</v>
      </c>
      <c r="AA212" s="161">
        <f>MIN(PRODUCT($D92:AA92),1)</f>
        <v>0.87276113037042491</v>
      </c>
      <c r="AB212" s="161">
        <f>MIN(PRODUCT($D92:AB92),1)</f>
        <v>0.86865915305768393</v>
      </c>
      <c r="AC212" s="161">
        <f>MIN(PRODUCT($D92:AC92),1)</f>
        <v>0.86457645503831282</v>
      </c>
      <c r="AD212" s="161">
        <f>MIN(PRODUCT($D92:AD92),1)</f>
        <v>0.86051294569963277</v>
      </c>
      <c r="AE212" s="161">
        <f>MIN(PRODUCT($D92:AE92),1)</f>
        <v>0.85646853485484442</v>
      </c>
      <c r="AF212" s="161">
        <f>MIN(PRODUCT($D92:AF92),1)</f>
        <v>0.85244313274102657</v>
      </c>
      <c r="AG212" s="161">
        <f>MIN(PRODUCT($D92:AG92),1)</f>
        <v>0.84843665001714375</v>
      </c>
      <c r="AH212" s="161">
        <f>MIN(PRODUCT($D92:AH92),1)</f>
        <v>0.84444899776206317</v>
      </c>
      <c r="AI212" s="161">
        <f>MIN(PRODUCT($D92:AI92),1)</f>
        <v>0.84048008747258141</v>
      </c>
      <c r="AJ212" s="161">
        <f>MIN(PRODUCT($D92:AJ92),1)</f>
        <v>0.83652983106146028</v>
      </c>
      <c r="AK212" s="161">
        <f>MIN(PRODUCT($D92:AK92),1)</f>
        <v>0.83259814085547135</v>
      </c>
      <c r="AL212" s="161">
        <f>MIN(PRODUCT($D92:AL92),1)</f>
        <v>0.82868492959345064</v>
      </c>
      <c r="AM212" s="161">
        <f>MIN(PRODUCT($D92:AM92),1)</f>
        <v>0.82479011042436134</v>
      </c>
      <c r="AN212" s="161">
        <f>MIN(PRODUCT($D92:AN92),1)</f>
        <v>0.8209135969053668</v>
      </c>
      <c r="AO212" s="161">
        <f>MIN(PRODUCT($D92:AO92),1)</f>
        <v>0.81705530299991158</v>
      </c>
      <c r="AP212" s="161">
        <f>MIN(PRODUCT($D92:AP92),1)</f>
        <v>0.813215143075812</v>
      </c>
      <c r="AQ212" s="161">
        <f>MIN(PRODUCT($D92:AQ92),1)</f>
        <v>0.80939303190335565</v>
      </c>
      <c r="AR212" s="161">
        <f>MIN(PRODUCT($D92:AR92),1)</f>
        <v>0.80558888465340983</v>
      </c>
      <c r="AS212" s="161">
        <f>MIN(PRODUCT($D92:AS92),1)</f>
        <v>0.80180261689553878</v>
      </c>
      <c r="AT212" s="161">
        <f>MIN(PRODUCT($D92:AT92),1)</f>
        <v>0.79803414459612976</v>
      </c>
      <c r="AU212" s="161">
        <f>MIN(PRODUCT($D92:AU92),1)</f>
        <v>0.79428338411652788</v>
      </c>
      <c r="AV212" s="161">
        <f>MIN(PRODUCT($D92:AV92),1)</f>
        <v>0.79055025221118014</v>
      </c>
      <c r="AW212" s="161">
        <f>MIN(PRODUCT($D92:AW92),1)</f>
        <v>0.78683466602578755</v>
      </c>
      <c r="AX212" s="161">
        <f>MIN(PRODUCT($D92:AX92),1)</f>
        <v>0.78313654309546632</v>
      </c>
      <c r="AY212" s="161">
        <f>MIN(PRODUCT($D92:AY92),1)</f>
        <v>0.77945580134291759</v>
      </c>
      <c r="AZ212" s="161">
        <f>MIN(PRODUCT($D92:AZ92),1)</f>
        <v>0.77579235907660582</v>
      </c>
      <c r="BA212" s="161">
        <f>MIN(PRODUCT($D92:BA92),1)</f>
        <v>0.7721461349889458</v>
      </c>
      <c r="BB212" s="161">
        <f>MIN(PRODUCT($D92:BB92),1)</f>
        <v>0.76851704815449773</v>
      </c>
      <c r="BC212" s="161">
        <f>MIN(PRODUCT($D92:BC92),1)</f>
        <v>0.76490501802817157</v>
      </c>
      <c r="BD212" s="161">
        <f>MIN(PRODUCT($D92:BD92),1)</f>
        <v>0.76130996444343912</v>
      </c>
      <c r="BE212" s="161">
        <f>MIN(PRODUCT($D92:BE92),1)</f>
        <v>0.75773180761055492</v>
      </c>
      <c r="BF212" s="161">
        <f>MIN(PRODUCT($D92:BF92),1)</f>
        <v>0.75417046811478528</v>
      </c>
      <c r="BG212" s="161">
        <f>MIN(PRODUCT($D92:BG92),1)</f>
        <v>0.75062586691464572</v>
      </c>
      <c r="BH212" s="161">
        <f>MIN(PRODUCT($D92:BH92),1)</f>
        <v>0.74709792534014685</v>
      </c>
      <c r="BI212" s="161">
        <f>MIN(PRODUCT($D92:BI92),1)</f>
        <v>0.74358656509104815</v>
      </c>
      <c r="BJ212" s="161">
        <f>MIN(PRODUCT($D92:BJ92),1)</f>
        <v>0.74009170823512016</v>
      </c>
      <c r="BK212" s="161">
        <f>MIN(PRODUCT($D92:BK92),1)</f>
        <v>0.73661327720641512</v>
      </c>
      <c r="BL212" s="161">
        <f>MIN(PRODUCT($D92:BL92),1)</f>
        <v>0.73315119480354496</v>
      </c>
      <c r="BM212" s="161">
        <f>MIN(PRODUCT($D92:BM92),1)</f>
        <v>0.72970538418796826</v>
      </c>
      <c r="BN212" s="161">
        <f>MIN(PRODUCT($D92:BN92),1)</f>
        <v>0.72627576888228473</v>
      </c>
      <c r="BO212" s="161">
        <f>MIN(PRODUCT($D92:BO92),1)</f>
        <v>0.72286227276853798</v>
      </c>
      <c r="BP212" s="161">
        <f>MIN(PRODUCT($D92:BP92),1)</f>
        <v>0.71946482008652579</v>
      </c>
      <c r="BQ212" s="161">
        <f>MIN(PRODUCT($D92:BQ92),1)</f>
        <v>0.71608333543211911</v>
      </c>
      <c r="BR212" s="161">
        <f>MIN(PRODUCT($D92:BR92),1)</f>
        <v>0.71271774375558816</v>
      </c>
      <c r="BS212" s="161">
        <f>MIN(PRODUCT($D92:BS92),1)</f>
        <v>0.70936797035993682</v>
      </c>
      <c r="BT212" s="161">
        <f>MIN(PRODUCT($D92:BT92),1)</f>
        <v>0.70603394089924509</v>
      </c>
      <c r="BU212" s="161">
        <f>MIN(PRODUCT($D92:BU92),1)</f>
        <v>0.70271558137701862</v>
      </c>
      <c r="BV212" s="161">
        <f>MIN(PRODUCT($D92:BV92),1)</f>
        <v>0.69941281814454659</v>
      </c>
      <c r="BW212" s="161">
        <f>MIN(PRODUCT($D92:BW92),1)</f>
        <v>0.69612557789926721</v>
      </c>
      <c r="BX212" s="161">
        <f>MIN(PRODUCT($D92:BX92),1)</f>
        <v>0.69285378768314065</v>
      </c>
      <c r="BY212" s="161">
        <f>MIN(PRODUCT($D92:BY92),1)</f>
        <v>0.6895973748810299</v>
      </c>
      <c r="BZ212" s="161">
        <f>MIN(PRODUCT($D92:BZ92),1)</f>
        <v>0.68635626721908904</v>
      </c>
      <c r="CA212" s="161">
        <f>MIN(PRODUCT($D92:CA92),1)</f>
        <v>0.68313039276315934</v>
      </c>
      <c r="CB212" s="161">
        <f>MIN(PRODUCT($D92:CB92),1)</f>
        <v>0.6799196799171725</v>
      </c>
      <c r="CC212" s="161">
        <f>MIN(PRODUCT($D92:CC92),1)</f>
        <v>0.67672405742156172</v>
      </c>
      <c r="CD212" s="161">
        <f>MIN(PRODUCT($D92:CD92),1)</f>
        <v>0.67354345435168039</v>
      </c>
      <c r="CE212" s="161">
        <f>MIN(PRODUCT($D92:CE92),1)</f>
        <v>0.6703778001162275</v>
      </c>
      <c r="CF212" s="161">
        <f>MIN(PRODUCT($D92:CF92),1)</f>
        <v>0.66722702445568116</v>
      </c>
      <c r="CG212" s="161">
        <f>MIN(PRODUCT($D92:CG92),1)</f>
        <v>0.66409105744073949</v>
      </c>
      <c r="CH212" s="161">
        <f>MIN(PRODUCT($D92:CH92),1)</f>
        <v>0.66096982947076799</v>
      </c>
      <c r="CI212" s="161">
        <f>MIN(PRODUCT($D92:CI92),1)</f>
        <v>0.6578632712722553</v>
      </c>
      <c r="CJ212" s="161">
        <f>MIN(PRODUCT($D92:CJ92),1)</f>
        <v>0.65477131389727572</v>
      </c>
      <c r="CK212" s="161">
        <f>MIN(PRODUCT($D92:CK92),1)</f>
        <v>0.65169388872195855</v>
      </c>
      <c r="CL212" s="161">
        <f>MIN(PRODUCT($D92:CL92),1)</f>
        <v>0.64863092744496531</v>
      </c>
      <c r="CM212" s="161">
        <f>MIN(PRODUCT($D92:CM92),1)</f>
        <v>0.64558236208597397</v>
      </c>
      <c r="CN212" s="161">
        <f>MIN(PRODUCT($D92:CN92),1)</f>
        <v>0.64254812498416991</v>
      </c>
      <c r="CO212" s="161">
        <f>MIN(PRODUCT($D92:CO92),1)</f>
        <v>0.63952814879674424</v>
      </c>
      <c r="CP212" s="161">
        <f>MIN(PRODUCT($D92:CP92),1)</f>
        <v>0.63652236649739957</v>
      </c>
      <c r="CQ212" s="161">
        <f>MIN(PRODUCT($D92:CQ92),1)</f>
        <v>0.63353071137486172</v>
      </c>
      <c r="CR212" s="161">
        <f>MIN(PRODUCT($D92:CR92),1)</f>
        <v>0.63055311703139982</v>
      </c>
      <c r="CS212" s="161">
        <f>MIN(PRODUCT($D92:CS92),1)</f>
        <v>0.62758951738135227</v>
      </c>
      <c r="CT212" s="161">
        <f>MIN(PRODUCT($D92:CT92),1)</f>
        <v>0.62463984664965988</v>
      </c>
      <c r="CU212" s="161">
        <f>MIN(PRODUCT($D92:CU92),1)</f>
        <v>0.62170403937040641</v>
      </c>
      <c r="CV212" s="161">
        <f>MIN(PRODUCT($D92:CV92),1)</f>
        <v>0.6187820303853655</v>
      </c>
      <c r="CW212" s="161">
        <f>MIN(PRODUCT($D92:CW92),1)</f>
        <v>0.61587375484255424</v>
      </c>
      <c r="CX212" s="161">
        <f>MIN(PRODUCT($D92:CX92),1)</f>
        <v>0.61297914819479427</v>
      </c>
      <c r="CY212" s="161">
        <f>MIN(PRODUCT($D92:CY92),1)</f>
        <v>0.61009814619827873</v>
      </c>
      <c r="CZ212" s="161">
        <f>MIN(PRODUCT($D92:CZ92),1)</f>
        <v>0.60723068491114685</v>
      </c>
      <c r="DA212" s="161">
        <f>MIN(PRODUCT($D92:DA92),1)</f>
        <v>0.60437670069206439</v>
      </c>
      <c r="DB212" s="161">
        <f>MIN(PRODUCT($D92:DB92),1)</f>
        <v>0.60153613019881169</v>
      </c>
      <c r="DC212" s="161">
        <f>MIN(PRODUCT($D92:DC92),1)</f>
        <v>0.59870891038687724</v>
      </c>
      <c r="DD212" s="161">
        <f>MIN(PRODUCT($D92:DD92),1)</f>
        <v>0</v>
      </c>
      <c r="DE212" s="161">
        <f>MIN(PRODUCT($D92:DE92),1)</f>
        <v>0</v>
      </c>
      <c r="DF212" s="161">
        <f>MIN(PRODUCT($D92:DF92),1)</f>
        <v>0</v>
      </c>
    </row>
    <row r="213" spans="2:110" ht="14.5" x14ac:dyDescent="0.35">
      <c r="B213" s="149">
        <v>88</v>
      </c>
      <c r="C213" s="161">
        <v>1</v>
      </c>
      <c r="D213" s="161">
        <f>MIN(PRODUCT($D93:D93),1)</f>
        <v>0.99450000000000005</v>
      </c>
      <c r="E213" s="161">
        <f>MIN(PRODUCT($D93:E93),1)</f>
        <v>0.98883135</v>
      </c>
      <c r="F213" s="161">
        <f>MIN(PRODUCT($D93:F93),1)</f>
        <v>0.98299724503499997</v>
      </c>
      <c r="G213" s="161">
        <f>MIN(PRODUCT($D93:G93),1)</f>
        <v>0.97709926156478999</v>
      </c>
      <c r="H213" s="161">
        <f>MIN(PRODUCT($D93:H93),1)</f>
        <v>0.97123666599540126</v>
      </c>
      <c r="I213" s="161">
        <f>MIN(PRODUCT($D93:I93),1)</f>
        <v>0.9654092459994289</v>
      </c>
      <c r="J213" s="161">
        <f>MIN(PRODUCT($D93:J93),1)</f>
        <v>0.95961679052343229</v>
      </c>
      <c r="K213" s="161">
        <f>MIN(PRODUCT($D93:K93),1)</f>
        <v>0.95385908978029166</v>
      </c>
      <c r="L213" s="161">
        <f>MIN(PRODUCT($D93:L93),1)</f>
        <v>0.94823132115058795</v>
      </c>
      <c r="M213" s="161">
        <f>MIN(PRODUCT($D93:M93),1)</f>
        <v>0.94273157948791453</v>
      </c>
      <c r="N213" s="161">
        <f>MIN(PRODUCT($D93:N93),1)</f>
        <v>0.93745228264278213</v>
      </c>
      <c r="O213" s="161">
        <f>MIN(PRODUCT($D93:O93),1)</f>
        <v>0.93229629508824685</v>
      </c>
      <c r="P213" s="161">
        <f>MIN(PRODUCT($D93:P93),1)</f>
        <v>0.92735512472427917</v>
      </c>
      <c r="Q213" s="161">
        <f>MIN(PRODUCT($D93:Q93),1)</f>
        <v>0.92225467153829566</v>
      </c>
      <c r="R213" s="161">
        <f>MIN(PRODUCT($D93:R93),1)</f>
        <v>0.91865787831929624</v>
      </c>
      <c r="S213" s="161">
        <f>MIN(PRODUCT($D93:S93),1)</f>
        <v>0.91507511259385099</v>
      </c>
      <c r="T213" s="161">
        <f>MIN(PRODUCT($D93:T93),1)</f>
        <v>0.91150631965473494</v>
      </c>
      <c r="U213" s="161">
        <f>MIN(PRODUCT($D93:U93),1)</f>
        <v>0.90795144500808145</v>
      </c>
      <c r="V213" s="161">
        <f>MIN(PRODUCT($D93:V93),1)</f>
        <v>0.90441043437254987</v>
      </c>
      <c r="W213" s="161">
        <f>MIN(PRODUCT($D93:W93),1)</f>
        <v>0.90088323367849688</v>
      </c>
      <c r="X213" s="161">
        <f>MIN(PRODUCT($D93:X93),1)</f>
        <v>0.8973697890671507</v>
      </c>
      <c r="Y213" s="161">
        <f>MIN(PRODUCT($D93:Y93),1)</f>
        <v>0.89387004688978877</v>
      </c>
      <c r="Z213" s="161">
        <f>MIN(PRODUCT($D93:Z93),1)</f>
        <v>0.89038395370691858</v>
      </c>
      <c r="AA213" s="161">
        <f>MIN(PRODUCT($D93:AA93),1)</f>
        <v>0.8869114562874616</v>
      </c>
      <c r="AB213" s="161">
        <f>MIN(PRODUCT($D93:AB93),1)</f>
        <v>0.88345250160794053</v>
      </c>
      <c r="AC213" s="161">
        <f>MIN(PRODUCT($D93:AC93),1)</f>
        <v>0.88000703685166959</v>
      </c>
      <c r="AD213" s="161">
        <f>MIN(PRODUCT($D93:AD93),1)</f>
        <v>0.87657500940794808</v>
      </c>
      <c r="AE213" s="161">
        <f>MIN(PRODUCT($D93:AE93),1)</f>
        <v>0.87315636687125708</v>
      </c>
      <c r="AF213" s="161">
        <f>MIN(PRODUCT($D93:AF93),1)</f>
        <v>0.86975105704045919</v>
      </c>
      <c r="AG213" s="161">
        <f>MIN(PRODUCT($D93:AG93),1)</f>
        <v>0.86635902791800135</v>
      </c>
      <c r="AH213" s="161">
        <f>MIN(PRODUCT($D93:AH93),1)</f>
        <v>0.86298022770912108</v>
      </c>
      <c r="AI213" s="161">
        <f>MIN(PRODUCT($D93:AI93),1)</f>
        <v>0.85961460482105545</v>
      </c>
      <c r="AJ213" s="161">
        <f>MIN(PRODUCT($D93:AJ93),1)</f>
        <v>0.85626210786225332</v>
      </c>
      <c r="AK213" s="161">
        <f>MIN(PRODUCT($D93:AK93),1)</f>
        <v>0.85292268564159057</v>
      </c>
      <c r="AL213" s="161">
        <f>MIN(PRODUCT($D93:AL93),1)</f>
        <v>0.84959628716758839</v>
      </c>
      <c r="AM213" s="161">
        <f>MIN(PRODUCT($D93:AM93),1)</f>
        <v>0.84628286164763478</v>
      </c>
      <c r="AN213" s="161">
        <f>MIN(PRODUCT($D93:AN93),1)</f>
        <v>0.84298235848720904</v>
      </c>
      <c r="AO213" s="161">
        <f>MIN(PRODUCT($D93:AO93),1)</f>
        <v>0.83969472728910888</v>
      </c>
      <c r="AP213" s="161">
        <f>MIN(PRODUCT($D93:AP93),1)</f>
        <v>0.83641991785268133</v>
      </c>
      <c r="AQ213" s="161">
        <f>MIN(PRODUCT($D93:AQ93),1)</f>
        <v>0.83315788017305581</v>
      </c>
      <c r="AR213" s="161">
        <f>MIN(PRODUCT($D93:AR93),1)</f>
        <v>0.82990856444038086</v>
      </c>
      <c r="AS213" s="161">
        <f>MIN(PRODUCT($D93:AS93),1)</f>
        <v>0.8266719210390634</v>
      </c>
      <c r="AT213" s="161">
        <f>MIN(PRODUCT($D93:AT93),1)</f>
        <v>0.823447900547011</v>
      </c>
      <c r="AU213" s="161">
        <f>MIN(PRODUCT($D93:AU93),1)</f>
        <v>0.82023645373487764</v>
      </c>
      <c r="AV213" s="161">
        <f>MIN(PRODUCT($D93:AV93),1)</f>
        <v>0.81703753156531156</v>
      </c>
      <c r="AW213" s="161">
        <f>MIN(PRODUCT($D93:AW93),1)</f>
        <v>0.81385108519220684</v>
      </c>
      <c r="AX213" s="161">
        <f>MIN(PRODUCT($D93:AX93),1)</f>
        <v>0.81067706595995725</v>
      </c>
      <c r="AY213" s="161">
        <f>MIN(PRODUCT($D93:AY93),1)</f>
        <v>0.80751542540271337</v>
      </c>
      <c r="AZ213" s="161">
        <f>MIN(PRODUCT($D93:AZ93),1)</f>
        <v>0.80436611524364277</v>
      </c>
      <c r="BA213" s="161">
        <f>MIN(PRODUCT($D93:BA93),1)</f>
        <v>0.80122908739419252</v>
      </c>
      <c r="BB213" s="161">
        <f>MIN(PRODUCT($D93:BB93),1)</f>
        <v>0.79810429395335514</v>
      </c>
      <c r="BC213" s="161">
        <f>MIN(PRODUCT($D93:BC93),1)</f>
        <v>0.79499168720693703</v>
      </c>
      <c r="BD213" s="161">
        <f>MIN(PRODUCT($D93:BD93),1)</f>
        <v>0.79189121962682996</v>
      </c>
      <c r="BE213" s="161">
        <f>MIN(PRODUCT($D93:BE93),1)</f>
        <v>0.78880284387028532</v>
      </c>
      <c r="BF213" s="161">
        <f>MIN(PRODUCT($D93:BF93),1)</f>
        <v>0.78572651277919114</v>
      </c>
      <c r="BG213" s="161">
        <f>MIN(PRODUCT($D93:BG93),1)</f>
        <v>0.78266217937935234</v>
      </c>
      <c r="BH213" s="161">
        <f>MIN(PRODUCT($D93:BH93),1)</f>
        <v>0.77960979687977283</v>
      </c>
      <c r="BI213" s="161">
        <f>MIN(PRODUCT($D93:BI93),1)</f>
        <v>0.77656931867194168</v>
      </c>
      <c r="BJ213" s="161">
        <f>MIN(PRODUCT($D93:BJ93),1)</f>
        <v>0.77354069832912109</v>
      </c>
      <c r="BK213" s="161">
        <f>MIN(PRODUCT($D93:BK93),1)</f>
        <v>0.77052388960563756</v>
      </c>
      <c r="BL213" s="161">
        <f>MIN(PRODUCT($D93:BL93),1)</f>
        <v>0.76751884643617552</v>
      </c>
      <c r="BM213" s="161">
        <f>MIN(PRODUCT($D93:BM93),1)</f>
        <v>0.76452552293507448</v>
      </c>
      <c r="BN213" s="161">
        <f>MIN(PRODUCT($D93:BN93),1)</f>
        <v>0.76154387339562768</v>
      </c>
      <c r="BO213" s="161">
        <f>MIN(PRODUCT($D93:BO93),1)</f>
        <v>0.75857385228938468</v>
      </c>
      <c r="BP213" s="161">
        <f>MIN(PRODUCT($D93:BP93),1)</f>
        <v>0.75561541426545609</v>
      </c>
      <c r="BQ213" s="161">
        <f>MIN(PRODUCT($D93:BQ93),1)</f>
        <v>0.75266851414982083</v>
      </c>
      <c r="BR213" s="161">
        <f>MIN(PRODUCT($D93:BR93),1)</f>
        <v>0.74973310694463657</v>
      </c>
      <c r="BS213" s="161">
        <f>MIN(PRODUCT($D93:BS93),1)</f>
        <v>0.74680914782755248</v>
      </c>
      <c r="BT213" s="161">
        <f>MIN(PRODUCT($D93:BT93),1)</f>
        <v>0.74389659215102499</v>
      </c>
      <c r="BU213" s="161">
        <f>MIN(PRODUCT($D93:BU93),1)</f>
        <v>0.74099539544163595</v>
      </c>
      <c r="BV213" s="161">
        <f>MIN(PRODUCT($D93:BV93),1)</f>
        <v>0.73810551339941355</v>
      </c>
      <c r="BW213" s="161">
        <f>MIN(PRODUCT($D93:BW93),1)</f>
        <v>0.73522690189715578</v>
      </c>
      <c r="BX213" s="161">
        <f>MIN(PRODUCT($D93:BX93),1)</f>
        <v>0.73235951697975687</v>
      </c>
      <c r="BY213" s="161">
        <f>MIN(PRODUCT($D93:BY93),1)</f>
        <v>0.72950331486353581</v>
      </c>
      <c r="BZ213" s="161">
        <f>MIN(PRODUCT($D93:BZ93),1)</f>
        <v>0.72665825193556799</v>
      </c>
      <c r="CA213" s="161">
        <f>MIN(PRODUCT($D93:CA93),1)</f>
        <v>0.7238242847530193</v>
      </c>
      <c r="CB213" s="161">
        <f>MIN(PRODUCT($D93:CB93),1)</f>
        <v>0.72100137004248255</v>
      </c>
      <c r="CC213" s="161">
        <f>MIN(PRODUCT($D93:CC93),1)</f>
        <v>0.71818946469931688</v>
      </c>
      <c r="CD213" s="161">
        <f>MIN(PRODUCT($D93:CD93),1)</f>
        <v>0.71538852578698953</v>
      </c>
      <c r="CE213" s="161">
        <f>MIN(PRODUCT($D93:CE93),1)</f>
        <v>0.7125985105364202</v>
      </c>
      <c r="CF213" s="161">
        <f>MIN(PRODUCT($D93:CF93),1)</f>
        <v>0.7098193763453281</v>
      </c>
      <c r="CG213" s="161">
        <f>MIN(PRODUCT($D93:CG93),1)</f>
        <v>0.70705108077758128</v>
      </c>
      <c r="CH213" s="161">
        <f>MIN(PRODUCT($D93:CH93),1)</f>
        <v>0.70429358156254873</v>
      </c>
      <c r="CI213" s="161">
        <f>MIN(PRODUCT($D93:CI93),1)</f>
        <v>0.70154683659445483</v>
      </c>
      <c r="CJ213" s="161">
        <f>MIN(PRODUCT($D93:CJ93),1)</f>
        <v>0.69881080393173645</v>
      </c>
      <c r="CK213" s="161">
        <f>MIN(PRODUCT($D93:CK93),1)</f>
        <v>0.69608544179640264</v>
      </c>
      <c r="CL213" s="161">
        <f>MIN(PRODUCT($D93:CL93),1)</f>
        <v>0.69337070857339667</v>
      </c>
      <c r="CM213" s="161">
        <f>MIN(PRODUCT($D93:CM93),1)</f>
        <v>0.69066656280996042</v>
      </c>
      <c r="CN213" s="161">
        <f>MIN(PRODUCT($D93:CN93),1)</f>
        <v>0.68797296321500157</v>
      </c>
      <c r="CO213" s="161">
        <f>MIN(PRODUCT($D93:CO93),1)</f>
        <v>0.68528986865846309</v>
      </c>
      <c r="CP213" s="161">
        <f>MIN(PRODUCT($D93:CP93),1)</f>
        <v>0.68261723817069508</v>
      </c>
      <c r="CQ213" s="161">
        <f>MIN(PRODUCT($D93:CQ93),1)</f>
        <v>0.67995503094182941</v>
      </c>
      <c r="CR213" s="161">
        <f>MIN(PRODUCT($D93:CR93),1)</f>
        <v>0.67730320632115626</v>
      </c>
      <c r="CS213" s="161">
        <f>MIN(PRODUCT($D93:CS93),1)</f>
        <v>0.67466172381650369</v>
      </c>
      <c r="CT213" s="161">
        <f>MIN(PRODUCT($D93:CT93),1)</f>
        <v>0.67203054309361931</v>
      </c>
      <c r="CU213" s="161">
        <f>MIN(PRODUCT($D93:CU93),1)</f>
        <v>0.66940962397555415</v>
      </c>
      <c r="CV213" s="161">
        <f>MIN(PRODUCT($D93:CV93),1)</f>
        <v>0.66679892644204952</v>
      </c>
      <c r="CW213" s="161">
        <f>MIN(PRODUCT($D93:CW93),1)</f>
        <v>0.66419841062892548</v>
      </c>
      <c r="CX213" s="161">
        <f>MIN(PRODUCT($D93:CX93),1)</f>
        <v>0.66160803682747271</v>
      </c>
      <c r="CY213" s="161">
        <f>MIN(PRODUCT($D93:CY93),1)</f>
        <v>0.65902776548384556</v>
      </c>
      <c r="CZ213" s="161">
        <f>MIN(PRODUCT($D93:CZ93),1)</f>
        <v>0.65645755719845855</v>
      </c>
      <c r="DA213" s="161">
        <f>MIN(PRODUCT($D93:DA93),1)</f>
        <v>0.65389737272538451</v>
      </c>
      <c r="DB213" s="161">
        <f>MIN(PRODUCT($D93:DB93),1)</f>
        <v>0.65134717297175548</v>
      </c>
      <c r="DC213" s="161">
        <f>MIN(PRODUCT($D93:DC93),1)</f>
        <v>0.64880691899716558</v>
      </c>
      <c r="DD213" s="161">
        <f>MIN(PRODUCT($D93:DD93),1)</f>
        <v>0</v>
      </c>
      <c r="DE213" s="161">
        <f>MIN(PRODUCT($D93:DE93),1)</f>
        <v>0</v>
      </c>
      <c r="DF213" s="161">
        <f>MIN(PRODUCT($D93:DF93),1)</f>
        <v>0</v>
      </c>
    </row>
    <row r="214" spans="2:110" ht="14.5" x14ac:dyDescent="0.35">
      <c r="B214" s="149">
        <v>89</v>
      </c>
      <c r="C214" s="161">
        <v>1</v>
      </c>
      <c r="D214" s="161">
        <f>MIN(PRODUCT($D94:D94),1)</f>
        <v>0.995</v>
      </c>
      <c r="E214" s="161">
        <f>MIN(PRODUCT($D94:E94),1)</f>
        <v>0.98982599999999998</v>
      </c>
      <c r="F214" s="161">
        <f>MIN(PRODUCT($D94:F94),1)</f>
        <v>0.98457992220000001</v>
      </c>
      <c r="G214" s="161">
        <f>MIN(PRODUCT($D94:G94),1)</f>
        <v>0.97926319062012002</v>
      </c>
      <c r="H214" s="161">
        <f>MIN(PRODUCT($D94:H94),1)</f>
        <v>0.97387724307170942</v>
      </c>
      <c r="I214" s="161">
        <f>MIN(PRODUCT($D94:I94),1)</f>
        <v>0.96852091823481512</v>
      </c>
      <c r="J214" s="161">
        <f>MIN(PRODUCT($D94:J94),1)</f>
        <v>0.96319405318452367</v>
      </c>
      <c r="K214" s="161">
        <f>MIN(PRODUCT($D94:K94),1)</f>
        <v>0.95799280529732733</v>
      </c>
      <c r="L214" s="161">
        <f>MIN(PRODUCT($D94:L94),1)</f>
        <v>0.95281964414872178</v>
      </c>
      <c r="M214" s="161">
        <f>MIN(PRODUCT($D94:M94),1)</f>
        <v>0.9477697000347336</v>
      </c>
      <c r="N214" s="161">
        <f>MIN(PRODUCT($D94:N94),1)</f>
        <v>0.94293607456455641</v>
      </c>
      <c r="O214" s="161">
        <f>MIN(PRODUCT($D94:O94),1)</f>
        <v>0.93822139419173367</v>
      </c>
      <c r="P214" s="161">
        <f>MIN(PRODUCT($D94:P94),1)</f>
        <v>0.93362410936019413</v>
      </c>
      <c r="Q214" s="161">
        <f>MIN(PRODUCT($D94:Q94),1)</f>
        <v>0.92914271363526513</v>
      </c>
      <c r="R214" s="161">
        <f>MIN(PRODUCT($D94:R94),1)</f>
        <v>0.92616945695163233</v>
      </c>
      <c r="S214" s="161">
        <f>MIN(PRODUCT($D94:S94),1)</f>
        <v>0.92320571468938717</v>
      </c>
      <c r="T214" s="161">
        <f>MIN(PRODUCT($D94:T94),1)</f>
        <v>0.92025145640238115</v>
      </c>
      <c r="U214" s="161">
        <f>MIN(PRODUCT($D94:U94),1)</f>
        <v>0.91730665174189352</v>
      </c>
      <c r="V214" s="161">
        <f>MIN(PRODUCT($D94:V94),1)</f>
        <v>0.9143712704563195</v>
      </c>
      <c r="W214" s="161">
        <f>MIN(PRODUCT($D94:W94),1)</f>
        <v>0.91144528239085931</v>
      </c>
      <c r="X214" s="161">
        <f>MIN(PRODUCT($D94:X94),1)</f>
        <v>0.90852865748720857</v>
      </c>
      <c r="Y214" s="161">
        <f>MIN(PRODUCT($D94:Y94),1)</f>
        <v>0.90562136578324948</v>
      </c>
      <c r="Z214" s="161">
        <f>MIN(PRODUCT($D94:Z94),1)</f>
        <v>0.90272337741274311</v>
      </c>
      <c r="AA214" s="161">
        <f>MIN(PRODUCT($D94:AA94),1)</f>
        <v>0.89983466260502232</v>
      </c>
      <c r="AB214" s="161">
        <f>MIN(PRODUCT($D94:AB94),1)</f>
        <v>0.89695519168468629</v>
      </c>
      <c r="AC214" s="161">
        <f>MIN(PRODUCT($D94:AC94),1)</f>
        <v>0.89408493507129527</v>
      </c>
      <c r="AD214" s="161">
        <f>MIN(PRODUCT($D94:AD94),1)</f>
        <v>0.89122386327906711</v>
      </c>
      <c r="AE214" s="161">
        <f>MIN(PRODUCT($D94:AE94),1)</f>
        <v>0.88837194691657406</v>
      </c>
      <c r="AF214" s="161">
        <f>MIN(PRODUCT($D94:AF94),1)</f>
        <v>0.88552915668644105</v>
      </c>
      <c r="AG214" s="161">
        <f>MIN(PRODUCT($D94:AG94),1)</f>
        <v>0.88269546338504445</v>
      </c>
      <c r="AH214" s="161">
        <f>MIN(PRODUCT($D94:AH94),1)</f>
        <v>0.87987083790221232</v>
      </c>
      <c r="AI214" s="161">
        <f>MIN(PRODUCT($D94:AI94),1)</f>
        <v>0.87705525122092531</v>
      </c>
      <c r="AJ214" s="161">
        <f>MIN(PRODUCT($D94:AJ94),1)</f>
        <v>0.87424867441701837</v>
      </c>
      <c r="AK214" s="161">
        <f>MIN(PRODUCT($D94:AK94),1)</f>
        <v>0.87145107865888394</v>
      </c>
      <c r="AL214" s="161">
        <f>MIN(PRODUCT($D94:AL94),1)</f>
        <v>0.86866243520717557</v>
      </c>
      <c r="AM214" s="161">
        <f>MIN(PRODUCT($D94:AM94),1)</f>
        <v>0.86588271541451267</v>
      </c>
      <c r="AN214" s="161">
        <f>MIN(PRODUCT($D94:AN94),1)</f>
        <v>0.86311189072518624</v>
      </c>
      <c r="AO214" s="161">
        <f>MIN(PRODUCT($D94:AO94),1)</f>
        <v>0.8603499326748657</v>
      </c>
      <c r="AP214" s="161">
        <f>MIN(PRODUCT($D94:AP94),1)</f>
        <v>0.8575968128903062</v>
      </c>
      <c r="AQ214" s="161">
        <f>MIN(PRODUCT($D94:AQ94),1)</f>
        <v>0.85485250308905725</v>
      </c>
      <c r="AR214" s="161">
        <f>MIN(PRODUCT($D94:AR94),1)</f>
        <v>0.85211697507917228</v>
      </c>
      <c r="AS214" s="161">
        <f>MIN(PRODUCT($D94:AS94),1)</f>
        <v>0.84939020075891891</v>
      </c>
      <c r="AT214" s="161">
        <f>MIN(PRODUCT($D94:AT94),1)</f>
        <v>0.84667215211649038</v>
      </c>
      <c r="AU214" s="161">
        <f>MIN(PRODUCT($D94:AU94),1)</f>
        <v>0.84396280122971767</v>
      </c>
      <c r="AV214" s="161">
        <f>MIN(PRODUCT($D94:AV94),1)</f>
        <v>0.84126212026578262</v>
      </c>
      <c r="AW214" s="161">
        <f>MIN(PRODUCT($D94:AW94),1)</f>
        <v>0.83857008148093215</v>
      </c>
      <c r="AX214" s="161">
        <f>MIN(PRODUCT($D94:AX94),1)</f>
        <v>0.83588665722019317</v>
      </c>
      <c r="AY214" s="161">
        <f>MIN(PRODUCT($D94:AY94),1)</f>
        <v>0.83321181991708859</v>
      </c>
      <c r="AZ214" s="161">
        <f>MIN(PRODUCT($D94:AZ94),1)</f>
        <v>0.83054554209335396</v>
      </c>
      <c r="BA214" s="161">
        <f>MIN(PRODUCT($D94:BA94),1)</f>
        <v>0.82788779635865528</v>
      </c>
      <c r="BB214" s="161">
        <f>MIN(PRODUCT($D94:BB94),1)</f>
        <v>0.82523855541030755</v>
      </c>
      <c r="BC214" s="161">
        <f>MIN(PRODUCT($D94:BC94),1)</f>
        <v>0.82259779203299455</v>
      </c>
      <c r="BD214" s="161">
        <f>MIN(PRODUCT($D94:BD94),1)</f>
        <v>0.81996547909848894</v>
      </c>
      <c r="BE214" s="161">
        <f>MIN(PRODUCT($D94:BE94),1)</f>
        <v>0.81734158956537384</v>
      </c>
      <c r="BF214" s="161">
        <f>MIN(PRODUCT($D94:BF94),1)</f>
        <v>0.81472609647876471</v>
      </c>
      <c r="BG214" s="161">
        <f>MIN(PRODUCT($D94:BG94),1)</f>
        <v>0.81211897297003266</v>
      </c>
      <c r="BH214" s="161">
        <f>MIN(PRODUCT($D94:BH94),1)</f>
        <v>0.8095201922565286</v>
      </c>
      <c r="BI214" s="161">
        <f>MIN(PRODUCT($D94:BI94),1)</f>
        <v>0.80692972764130777</v>
      </c>
      <c r="BJ214" s="161">
        <f>MIN(PRODUCT($D94:BJ94),1)</f>
        <v>0.80434755251285561</v>
      </c>
      <c r="BK214" s="161">
        <f>MIN(PRODUCT($D94:BK94),1)</f>
        <v>0.80177364034481446</v>
      </c>
      <c r="BL214" s="161">
        <f>MIN(PRODUCT($D94:BL94),1)</f>
        <v>0.79920796469571109</v>
      </c>
      <c r="BM214" s="161">
        <f>MIN(PRODUCT($D94:BM94),1)</f>
        <v>0.7966504992086848</v>
      </c>
      <c r="BN214" s="161">
        <f>MIN(PRODUCT($D94:BN94),1)</f>
        <v>0.79410121761121699</v>
      </c>
      <c r="BO214" s="161">
        <f>MIN(PRODUCT($D94:BO94),1)</f>
        <v>0.79156009371486113</v>
      </c>
      <c r="BP214" s="161">
        <f>MIN(PRODUCT($D94:BP94),1)</f>
        <v>0.78902710141497356</v>
      </c>
      <c r="BQ214" s="161">
        <f>MIN(PRODUCT($D94:BQ94),1)</f>
        <v>0.78650221469044568</v>
      </c>
      <c r="BR214" s="161">
        <f>MIN(PRODUCT($D94:BR94),1)</f>
        <v>0.78398540760343627</v>
      </c>
      <c r="BS214" s="161">
        <f>MIN(PRODUCT($D94:BS94),1)</f>
        <v>0.78147665429910529</v>
      </c>
      <c r="BT214" s="161">
        <f>MIN(PRODUCT($D94:BT94),1)</f>
        <v>0.77897592900534818</v>
      </c>
      <c r="BU214" s="161">
        <f>MIN(PRODUCT($D94:BU94),1)</f>
        <v>0.77648320603253107</v>
      </c>
      <c r="BV214" s="161">
        <f>MIN(PRODUCT($D94:BV94),1)</f>
        <v>0.77399845977322701</v>
      </c>
      <c r="BW214" s="161">
        <f>MIN(PRODUCT($D94:BW94),1)</f>
        <v>0.77152166470195271</v>
      </c>
      <c r="BX214" s="161">
        <f>MIN(PRODUCT($D94:BX94),1)</f>
        <v>0.76905279537490645</v>
      </c>
      <c r="BY214" s="161">
        <f>MIN(PRODUCT($D94:BY94),1)</f>
        <v>0.7665918264297068</v>
      </c>
      <c r="BZ214" s="161">
        <f>MIN(PRODUCT($D94:BZ94),1)</f>
        <v>0.76413873258513176</v>
      </c>
      <c r="CA214" s="161">
        <f>MIN(PRODUCT($D94:CA94),1)</f>
        <v>0.7616934886408594</v>
      </c>
      <c r="CB214" s="161">
        <f>MIN(PRODUCT($D94:CB94),1)</f>
        <v>0.75925606947720869</v>
      </c>
      <c r="CC214" s="161">
        <f>MIN(PRODUCT($D94:CC94),1)</f>
        <v>0.75682645005488169</v>
      </c>
      <c r="CD214" s="161">
        <f>MIN(PRODUCT($D94:CD94),1)</f>
        <v>0.75440460541470611</v>
      </c>
      <c r="CE214" s="161">
        <f>MIN(PRODUCT($D94:CE94),1)</f>
        <v>0.7519905106773791</v>
      </c>
      <c r="CF214" s="161">
        <f>MIN(PRODUCT($D94:CF94),1)</f>
        <v>0.74958414104321147</v>
      </c>
      <c r="CG214" s="161">
        <f>MIN(PRODUCT($D94:CG94),1)</f>
        <v>0.74718547179187322</v>
      </c>
      <c r="CH214" s="161">
        <f>MIN(PRODUCT($D94:CH94),1)</f>
        <v>0.74479447828213929</v>
      </c>
      <c r="CI214" s="161">
        <f>MIN(PRODUCT($D94:CI94),1)</f>
        <v>0.74241113595163644</v>
      </c>
      <c r="CJ214" s="161">
        <f>MIN(PRODUCT($D94:CJ94),1)</f>
        <v>0.7400354203165912</v>
      </c>
      <c r="CK214" s="161">
        <f>MIN(PRODUCT($D94:CK94),1)</f>
        <v>0.73766730697157812</v>
      </c>
      <c r="CL214" s="161">
        <f>MIN(PRODUCT($D94:CL94),1)</f>
        <v>0.73530677158926905</v>
      </c>
      <c r="CM214" s="161">
        <f>MIN(PRODUCT($D94:CM94),1)</f>
        <v>0.73295378992018345</v>
      </c>
      <c r="CN214" s="161">
        <f>MIN(PRODUCT($D94:CN94),1)</f>
        <v>0.73060833779243883</v>
      </c>
      <c r="CO214" s="161">
        <f>MIN(PRODUCT($D94:CO94),1)</f>
        <v>0.72827039111150305</v>
      </c>
      <c r="CP214" s="161">
        <f>MIN(PRODUCT($D94:CP94),1)</f>
        <v>0.72593992585994627</v>
      </c>
      <c r="CQ214" s="161">
        <f>MIN(PRODUCT($D94:CQ94),1)</f>
        <v>0.72361691809719442</v>
      </c>
      <c r="CR214" s="161">
        <f>MIN(PRODUCT($D94:CR94),1)</f>
        <v>0.72130134395928336</v>
      </c>
      <c r="CS214" s="161">
        <f>MIN(PRODUCT($D94:CS94),1)</f>
        <v>0.71899317965861365</v>
      </c>
      <c r="CT214" s="161">
        <f>MIN(PRODUCT($D94:CT94),1)</f>
        <v>0.71669240148370605</v>
      </c>
      <c r="CU214" s="161">
        <f>MIN(PRODUCT($D94:CU94),1)</f>
        <v>0.71439898579895822</v>
      </c>
      <c r="CV214" s="161">
        <f>MIN(PRODUCT($D94:CV94),1)</f>
        <v>0.71211290904440161</v>
      </c>
      <c r="CW214" s="161">
        <f>MIN(PRODUCT($D94:CW94),1)</f>
        <v>0.7098341477354595</v>
      </c>
      <c r="CX214" s="161">
        <f>MIN(PRODUCT($D94:CX94),1)</f>
        <v>0.70756267846270604</v>
      </c>
      <c r="CY214" s="161">
        <f>MIN(PRODUCT($D94:CY94),1)</f>
        <v>0.70529847789162536</v>
      </c>
      <c r="CZ214" s="161">
        <f>MIN(PRODUCT($D94:CZ94),1)</f>
        <v>0.7030415227623722</v>
      </c>
      <c r="DA214" s="161">
        <f>MIN(PRODUCT($D94:DA94),1)</f>
        <v>0.70079178988953261</v>
      </c>
      <c r="DB214" s="161">
        <f>MIN(PRODUCT($D94:DB94),1)</f>
        <v>0.69854925616188612</v>
      </c>
      <c r="DC214" s="161">
        <f>MIN(PRODUCT($D94:DC94),1)</f>
        <v>0.69631389854216807</v>
      </c>
      <c r="DD214" s="161">
        <f>MIN(PRODUCT($D94:DD94),1)</f>
        <v>0</v>
      </c>
      <c r="DE214" s="161">
        <f>MIN(PRODUCT($D94:DE94),1)</f>
        <v>0</v>
      </c>
      <c r="DF214" s="161">
        <f>MIN(PRODUCT($D94:DF94),1)</f>
        <v>0</v>
      </c>
    </row>
    <row r="215" spans="2:110" ht="14.5" x14ac:dyDescent="0.35">
      <c r="B215" s="149">
        <v>90</v>
      </c>
      <c r="C215" s="161">
        <v>1</v>
      </c>
      <c r="D215" s="161">
        <f>MIN(PRODUCT($D95:D95),1)</f>
        <v>0.99550000000000005</v>
      </c>
      <c r="E215" s="161">
        <f>MIN(PRODUCT($D95:E95),1)</f>
        <v>0.99082115000000004</v>
      </c>
      <c r="F215" s="161">
        <f>MIN(PRODUCT($D95:F95),1)</f>
        <v>0.98606520848000001</v>
      </c>
      <c r="G215" s="161">
        <f>MIN(PRODUCT($D95:G95),1)</f>
        <v>0.98123348895844797</v>
      </c>
      <c r="H215" s="161">
        <f>MIN(PRODUCT($D95:H95),1)</f>
        <v>0.97642544486255156</v>
      </c>
      <c r="I215" s="161">
        <f>MIN(PRODUCT($D95:I95),1)</f>
        <v>0.97164096018272506</v>
      </c>
      <c r="J215" s="161">
        <f>MIN(PRODUCT($D95:J95),1)</f>
        <v>0.9668799194778297</v>
      </c>
      <c r="K215" s="161">
        <f>MIN(PRODUCT($D95:K95),1)</f>
        <v>0.96214220787238836</v>
      </c>
      <c r="L215" s="161">
        <f>MIN(PRODUCT($D95:L95),1)</f>
        <v>0.95752392527460084</v>
      </c>
      <c r="M215" s="161">
        <f>MIN(PRODUCT($D95:M95),1)</f>
        <v>0.95292781043328278</v>
      </c>
      <c r="N215" s="161">
        <f>MIN(PRODUCT($D95:N95),1)</f>
        <v>0.94844904972424637</v>
      </c>
      <c r="O215" s="161">
        <f>MIN(PRODUCT($D95:O95),1)</f>
        <v>0.94408618409551481</v>
      </c>
      <c r="P215" s="161">
        <f>MIN(PRODUCT($D95:P95),1)</f>
        <v>0.93983779626708508</v>
      </c>
      <c r="Q215" s="161">
        <f>MIN(PRODUCT($D95:Q95),1)</f>
        <v>0.9357025099635099</v>
      </c>
      <c r="R215" s="161">
        <f>MIN(PRODUCT($D95:R95),1)</f>
        <v>0.93336325368860118</v>
      </c>
      <c r="S215" s="161">
        <f>MIN(PRODUCT($D95:S95),1)</f>
        <v>0.93102984555437973</v>
      </c>
      <c r="T215" s="161">
        <f>MIN(PRODUCT($D95:T95),1)</f>
        <v>0.92870227094049385</v>
      </c>
      <c r="U215" s="161">
        <f>MIN(PRODUCT($D95:U95),1)</f>
        <v>0.92638051526314269</v>
      </c>
      <c r="V215" s="161">
        <f>MIN(PRODUCT($D95:V95),1)</f>
        <v>0.92406456397498493</v>
      </c>
      <c r="W215" s="161">
        <f>MIN(PRODUCT($D95:W95),1)</f>
        <v>0.92175440256504748</v>
      </c>
      <c r="X215" s="161">
        <f>MIN(PRODUCT($D95:X95),1)</f>
        <v>0.9194500165586349</v>
      </c>
      <c r="Y215" s="161">
        <f>MIN(PRODUCT($D95:Y95),1)</f>
        <v>0.91715139151723835</v>
      </c>
      <c r="Z215" s="161">
        <f>MIN(PRODUCT($D95:Z95),1)</f>
        <v>0.91485851303844534</v>
      </c>
      <c r="AA215" s="161">
        <f>MIN(PRODUCT($D95:AA95),1)</f>
        <v>0.91257136675584927</v>
      </c>
      <c r="AB215" s="161">
        <f>MIN(PRODUCT($D95:AB95),1)</f>
        <v>0.91028993833895966</v>
      </c>
      <c r="AC215" s="161">
        <f>MIN(PRODUCT($D95:AC95),1)</f>
        <v>0.90801421349311229</v>
      </c>
      <c r="AD215" s="161">
        <f>MIN(PRODUCT($D95:AD95),1)</f>
        <v>0.90574417795937956</v>
      </c>
      <c r="AE215" s="161">
        <f>MIN(PRODUCT($D95:AE95),1)</f>
        <v>0.90347981751448114</v>
      </c>
      <c r="AF215" s="161">
        <f>MIN(PRODUCT($D95:AF95),1)</f>
        <v>0.90122111797069504</v>
      </c>
      <c r="AG215" s="161">
        <f>MIN(PRODUCT($D95:AG95),1)</f>
        <v>0.89896806517576833</v>
      </c>
      <c r="AH215" s="161">
        <f>MIN(PRODUCT($D95:AH95),1)</f>
        <v>0.896720645012829</v>
      </c>
      <c r="AI215" s="161">
        <f>MIN(PRODUCT($D95:AI95),1)</f>
        <v>0.89447884340029693</v>
      </c>
      <c r="AJ215" s="161">
        <f>MIN(PRODUCT($D95:AJ95),1)</f>
        <v>0.89224264629179628</v>
      </c>
      <c r="AK215" s="161">
        <f>MIN(PRODUCT($D95:AK95),1)</f>
        <v>0.89001203967606679</v>
      </c>
      <c r="AL215" s="161">
        <f>MIN(PRODUCT($D95:AL95),1)</f>
        <v>0.88778700957687662</v>
      </c>
      <c r="AM215" s="161">
        <f>MIN(PRODUCT($D95:AM95),1)</f>
        <v>0.88556754205293442</v>
      </c>
      <c r="AN215" s="161">
        <f>MIN(PRODUCT($D95:AN95),1)</f>
        <v>0.88335362319780208</v>
      </c>
      <c r="AO215" s="161">
        <f>MIN(PRODUCT($D95:AO95),1)</f>
        <v>0.88114523913980758</v>
      </c>
      <c r="AP215" s="161">
        <f>MIN(PRODUCT($D95:AP95),1)</f>
        <v>0.87894237604195813</v>
      </c>
      <c r="AQ215" s="161">
        <f>MIN(PRODUCT($D95:AQ95),1)</f>
        <v>0.87674502010185329</v>
      </c>
      <c r="AR215" s="161">
        <f>MIN(PRODUCT($D95:AR95),1)</f>
        <v>0.87455315755159868</v>
      </c>
      <c r="AS215" s="161">
        <f>MIN(PRODUCT($D95:AS95),1)</f>
        <v>0.87236677465771972</v>
      </c>
      <c r="AT215" s="161">
        <f>MIN(PRODUCT($D95:AT95),1)</f>
        <v>0.87018585772107548</v>
      </c>
      <c r="AU215" s="161">
        <f>MIN(PRODUCT($D95:AU95),1)</f>
        <v>0.86801039307677286</v>
      </c>
      <c r="AV215" s="161">
        <f>MIN(PRODUCT($D95:AV95),1)</f>
        <v>0.86584036709408096</v>
      </c>
      <c r="AW215" s="161">
        <f>MIN(PRODUCT($D95:AW95),1)</f>
        <v>0.86367576617634578</v>
      </c>
      <c r="AX215" s="161">
        <f>MIN(PRODUCT($D95:AX95),1)</f>
        <v>0.86151657676090498</v>
      </c>
      <c r="AY215" s="161">
        <f>MIN(PRODUCT($D95:AY95),1)</f>
        <v>0.85936278531900279</v>
      </c>
      <c r="AZ215" s="161">
        <f>MIN(PRODUCT($D95:AZ95),1)</f>
        <v>0.85721437835570535</v>
      </c>
      <c r="BA215" s="161">
        <f>MIN(PRODUCT($D95:BA95),1)</f>
        <v>0.85507134240981608</v>
      </c>
      <c r="BB215" s="161">
        <f>MIN(PRODUCT($D95:BB95),1)</f>
        <v>0.85293366405379156</v>
      </c>
      <c r="BC215" s="161">
        <f>MIN(PRODUCT($D95:BC95),1)</f>
        <v>0.85080132989365709</v>
      </c>
      <c r="BD215" s="161">
        <f>MIN(PRODUCT($D95:BD95),1)</f>
        <v>0.84867432656892294</v>
      </c>
      <c r="BE215" s="161">
        <f>MIN(PRODUCT($D95:BE95),1)</f>
        <v>0.8465526407525007</v>
      </c>
      <c r="BF215" s="161">
        <f>MIN(PRODUCT($D95:BF95),1)</f>
        <v>0.84443625915061948</v>
      </c>
      <c r="BG215" s="161">
        <f>MIN(PRODUCT($D95:BG95),1)</f>
        <v>0.84232516850274297</v>
      </c>
      <c r="BH215" s="161">
        <f>MIN(PRODUCT($D95:BH95),1)</f>
        <v>0.84021935558148619</v>
      </c>
      <c r="BI215" s="161">
        <f>MIN(PRODUCT($D95:BI95),1)</f>
        <v>0.83811880719253251</v>
      </c>
      <c r="BJ215" s="161">
        <f>MIN(PRODUCT($D95:BJ95),1)</f>
        <v>0.83602351017455123</v>
      </c>
      <c r="BK215" s="161">
        <f>MIN(PRODUCT($D95:BK95),1)</f>
        <v>0.8339334513991149</v>
      </c>
      <c r="BL215" s="161">
        <f>MIN(PRODUCT($D95:BL95),1)</f>
        <v>0.83184861777061714</v>
      </c>
      <c r="BM215" s="161">
        <f>MIN(PRODUCT($D95:BM95),1)</f>
        <v>0.8297689962261906</v>
      </c>
      <c r="BN215" s="161">
        <f>MIN(PRODUCT($D95:BN95),1)</f>
        <v>0.82769457373562516</v>
      </c>
      <c r="BO215" s="161">
        <f>MIN(PRODUCT($D95:BO95),1)</f>
        <v>0.82562533730128618</v>
      </c>
      <c r="BP215" s="161">
        <f>MIN(PRODUCT($D95:BP95),1)</f>
        <v>0.82356127395803302</v>
      </c>
      <c r="BQ215" s="161">
        <f>MIN(PRODUCT($D95:BQ95),1)</f>
        <v>0.82150237077313804</v>
      </c>
      <c r="BR215" s="161">
        <f>MIN(PRODUCT($D95:BR95),1)</f>
        <v>0.81944861484620524</v>
      </c>
      <c r="BS215" s="161">
        <f>MIN(PRODUCT($D95:BS95),1)</f>
        <v>0.81739999330908975</v>
      </c>
      <c r="BT215" s="161">
        <f>MIN(PRODUCT($D95:BT95),1)</f>
        <v>0.81535649332581706</v>
      </c>
      <c r="BU215" s="161">
        <f>MIN(PRODUCT($D95:BU95),1)</f>
        <v>0.81331810209250255</v>
      </c>
      <c r="BV215" s="161">
        <f>MIN(PRODUCT($D95:BV95),1)</f>
        <v>0.81128480683727133</v>
      </c>
      <c r="BW215" s="161">
        <f>MIN(PRODUCT($D95:BW95),1)</f>
        <v>0.8092565948201782</v>
      </c>
      <c r="BX215" s="161">
        <f>MIN(PRODUCT($D95:BX95),1)</f>
        <v>0.80723345333312779</v>
      </c>
      <c r="BY215" s="161">
        <f>MIN(PRODUCT($D95:BY95),1)</f>
        <v>0.80521536969979501</v>
      </c>
      <c r="BZ215" s="161">
        <f>MIN(PRODUCT($D95:BZ95),1)</f>
        <v>0.80320233127554552</v>
      </c>
      <c r="CA215" s="161">
        <f>MIN(PRODUCT($D95:CA95),1)</f>
        <v>0.80119432544735669</v>
      </c>
      <c r="CB215" s="161">
        <f>MIN(PRODUCT($D95:CB95),1)</f>
        <v>0.79919133963373834</v>
      </c>
      <c r="CC215" s="161">
        <f>MIN(PRODUCT($D95:CC95),1)</f>
        <v>0.79719336128465401</v>
      </c>
      <c r="CD215" s="161">
        <f>MIN(PRODUCT($D95:CD95),1)</f>
        <v>0.79520037788144238</v>
      </c>
      <c r="CE215" s="161">
        <f>MIN(PRODUCT($D95:CE95),1)</f>
        <v>0.79321237693673885</v>
      </c>
      <c r="CF215" s="161">
        <f>MIN(PRODUCT($D95:CF95),1)</f>
        <v>0.79122934599439709</v>
      </c>
      <c r="CG215" s="161">
        <f>MIN(PRODUCT($D95:CG95),1)</f>
        <v>0.78925127262941119</v>
      </c>
      <c r="CH215" s="161">
        <f>MIN(PRODUCT($D95:CH95),1)</f>
        <v>0.78727814444783772</v>
      </c>
      <c r="CI215" s="161">
        <f>MIN(PRODUCT($D95:CI95),1)</f>
        <v>0.78530994908671814</v>
      </c>
      <c r="CJ215" s="161">
        <f>MIN(PRODUCT($D95:CJ95),1)</f>
        <v>0.78334667421400139</v>
      </c>
      <c r="CK215" s="161">
        <f>MIN(PRODUCT($D95:CK95),1)</f>
        <v>0.78138830752846644</v>
      </c>
      <c r="CL215" s="161">
        <f>MIN(PRODUCT($D95:CL95),1)</f>
        <v>0.77943483675964531</v>
      </c>
      <c r="CM215" s="161">
        <f>MIN(PRODUCT($D95:CM95),1)</f>
        <v>0.77748624966774627</v>
      </c>
      <c r="CN215" s="161">
        <f>MIN(PRODUCT($D95:CN95),1)</f>
        <v>0.77554253404357698</v>
      </c>
      <c r="CO215" s="161">
        <f>MIN(PRODUCT($D95:CO95),1)</f>
        <v>0.77360367770846805</v>
      </c>
      <c r="CP215" s="161">
        <f>MIN(PRODUCT($D95:CP95),1)</f>
        <v>0.77166966851419694</v>
      </c>
      <c r="CQ215" s="161">
        <f>MIN(PRODUCT($D95:CQ95),1)</f>
        <v>0.76974049434291147</v>
      </c>
      <c r="CR215" s="161">
        <f>MIN(PRODUCT($D95:CR95),1)</f>
        <v>0.76781614310705426</v>
      </c>
      <c r="CS215" s="161">
        <f>MIN(PRODUCT($D95:CS95),1)</f>
        <v>0.76589660274928661</v>
      </c>
      <c r="CT215" s="161">
        <f>MIN(PRODUCT($D95:CT95),1)</f>
        <v>0.76398186124241341</v>
      </c>
      <c r="CU215" s="161">
        <f>MIN(PRODUCT($D95:CU95),1)</f>
        <v>0.76207190658930746</v>
      </c>
      <c r="CV215" s="161">
        <f>MIN(PRODUCT($D95:CV95),1)</f>
        <v>0.76016672682283426</v>
      </c>
      <c r="CW215" s="161">
        <f>MIN(PRODUCT($D95:CW95),1)</f>
        <v>0.75826631000577727</v>
      </c>
      <c r="CX215" s="161">
        <f>MIN(PRODUCT($D95:CX95),1)</f>
        <v>0.75637064423076283</v>
      </c>
      <c r="CY215" s="161">
        <f>MIN(PRODUCT($D95:CY95),1)</f>
        <v>0.75447971762018595</v>
      </c>
      <c r="CZ215" s="161">
        <f>MIN(PRODUCT($D95:CZ95),1)</f>
        <v>0.75259351832613552</v>
      </c>
      <c r="DA215" s="161">
        <f>MIN(PRODUCT($D95:DA95),1)</f>
        <v>0.7507120345303202</v>
      </c>
      <c r="DB215" s="161">
        <f>MIN(PRODUCT($D95:DB95),1)</f>
        <v>0.74883525444399446</v>
      </c>
      <c r="DC215" s="161">
        <f>MIN(PRODUCT($D95:DC95),1)</f>
        <v>0.74696316630788451</v>
      </c>
      <c r="DD215" s="161">
        <f>MIN(PRODUCT($D95:DD95),1)</f>
        <v>0</v>
      </c>
      <c r="DE215" s="161">
        <f>MIN(PRODUCT($D95:DE95),1)</f>
        <v>0</v>
      </c>
      <c r="DF215" s="161">
        <f>MIN(PRODUCT($D95:DF95),1)</f>
        <v>0</v>
      </c>
    </row>
    <row r="216" spans="2:110" ht="14.5" x14ac:dyDescent="0.35">
      <c r="B216" s="149">
        <v>91</v>
      </c>
      <c r="C216" s="161">
        <v>1</v>
      </c>
      <c r="D216" s="161">
        <f>MIN(PRODUCT($D96:D96),1)</f>
        <v>0.99580000000000002</v>
      </c>
      <c r="E216" s="161">
        <f>MIN(PRODUCT($D96:E96),1)</f>
        <v>0.9914184800000001</v>
      </c>
      <c r="F216" s="161">
        <f>MIN(PRODUCT($D96:F96),1)</f>
        <v>0.9869570968400001</v>
      </c>
      <c r="G216" s="161">
        <f>MIN(PRODUCT($D96:G96),1)</f>
        <v>0.98241709419453604</v>
      </c>
      <c r="H216" s="161">
        <f>MIN(PRODUCT($D96:H96),1)</f>
        <v>0.97779973385182173</v>
      </c>
      <c r="I216" s="161">
        <f>MIN(PRODUCT($D96:I96),1)</f>
        <v>0.97320407510271811</v>
      </c>
      <c r="J216" s="161">
        <f>MIN(PRODUCT($D96:J96),1)</f>
        <v>0.9686300159497353</v>
      </c>
      <c r="K216" s="161">
        <f>MIN(PRODUCT($D96:K96),1)</f>
        <v>0.96407745487477148</v>
      </c>
      <c r="L216" s="161">
        <f>MIN(PRODUCT($D96:L96),1)</f>
        <v>0.95964269858234752</v>
      </c>
      <c r="M216" s="161">
        <f>MIN(PRODUCT($D96:M96),1)</f>
        <v>0.95522834216886865</v>
      </c>
      <c r="N216" s="161">
        <f>MIN(PRODUCT($D96:N96),1)</f>
        <v>0.95092981462910875</v>
      </c>
      <c r="O216" s="161">
        <f>MIN(PRODUCT($D96:O96),1)</f>
        <v>0.94674572344474073</v>
      </c>
      <c r="P216" s="161">
        <f>MIN(PRODUCT($D96:P96),1)</f>
        <v>0.94267471683392834</v>
      </c>
      <c r="Q216" s="161">
        <f>MIN(PRODUCT($D96:Q96),1)</f>
        <v>0.93862121555154243</v>
      </c>
      <c r="R216" s="161">
        <f>MIN(PRODUCT($D96:R96),1)</f>
        <v>0.93636852463421882</v>
      </c>
      <c r="S216" s="161">
        <f>MIN(PRODUCT($D96:S96),1)</f>
        <v>0.93412124017509679</v>
      </c>
      <c r="T216" s="161">
        <f>MIN(PRODUCT($D96:T96),1)</f>
        <v>0.93187934919867654</v>
      </c>
      <c r="U216" s="161">
        <f>MIN(PRODUCT($D96:U96),1)</f>
        <v>0.92964283876059972</v>
      </c>
      <c r="V216" s="161">
        <f>MIN(PRODUCT($D96:V96),1)</f>
        <v>0.92741169594757433</v>
      </c>
      <c r="W216" s="161">
        <f>MIN(PRODUCT($D96:W96),1)</f>
        <v>0.92518590787730015</v>
      </c>
      <c r="X216" s="161">
        <f>MIN(PRODUCT($D96:X96),1)</f>
        <v>0.92296546169839466</v>
      </c>
      <c r="Y216" s="161">
        <f>MIN(PRODUCT($D96:Y96),1)</f>
        <v>0.92075034459031857</v>
      </c>
      <c r="Z216" s="161">
        <f>MIN(PRODUCT($D96:Z96),1)</f>
        <v>0.91854054376330185</v>
      </c>
      <c r="AA216" s="161">
        <f>MIN(PRODUCT($D96:AA96),1)</f>
        <v>0.91633604645826994</v>
      </c>
      <c r="AB216" s="161">
        <f>MIN(PRODUCT($D96:AB96),1)</f>
        <v>0.91413683994677009</v>
      </c>
      <c r="AC216" s="161">
        <f>MIN(PRODUCT($D96:AC96),1)</f>
        <v>0.9119429115308979</v>
      </c>
      <c r="AD216" s="161">
        <f>MIN(PRODUCT($D96:AD96),1)</f>
        <v>0.90975424854322384</v>
      </c>
      <c r="AE216" s="161">
        <f>MIN(PRODUCT($D96:AE96),1)</f>
        <v>0.90757083834672014</v>
      </c>
      <c r="AF216" s="161">
        <f>MIN(PRODUCT($D96:AF96),1)</f>
        <v>0.90539266833468801</v>
      </c>
      <c r="AG216" s="161">
        <f>MIN(PRODUCT($D96:AG96),1)</f>
        <v>0.90321972593068478</v>
      </c>
      <c r="AH216" s="161">
        <f>MIN(PRODUCT($D96:AH96),1)</f>
        <v>0.9010519985884512</v>
      </c>
      <c r="AI216" s="161">
        <f>MIN(PRODUCT($D96:AI96),1)</f>
        <v>0.89888947379183892</v>
      </c>
      <c r="AJ216" s="161">
        <f>MIN(PRODUCT($D96:AJ96),1)</f>
        <v>0.89673213905473859</v>
      </c>
      <c r="AK216" s="161">
        <f>MIN(PRODUCT($D96:AK96),1)</f>
        <v>0.89457998192100729</v>
      </c>
      <c r="AL216" s="161">
        <f>MIN(PRODUCT($D96:AL96),1)</f>
        <v>0.89243298996439691</v>
      </c>
      <c r="AM216" s="161">
        <f>MIN(PRODUCT($D96:AM96),1)</f>
        <v>0.89029115078848242</v>
      </c>
      <c r="AN216" s="161">
        <f>MIN(PRODUCT($D96:AN96),1)</f>
        <v>0.88815445202659005</v>
      </c>
      <c r="AO216" s="161">
        <f>MIN(PRODUCT($D96:AO96),1)</f>
        <v>0.88602288134172624</v>
      </c>
      <c r="AP216" s="161">
        <f>MIN(PRODUCT($D96:AP96),1)</f>
        <v>0.88389642642650612</v>
      </c>
      <c r="AQ216" s="161">
        <f>MIN(PRODUCT($D96:AQ96),1)</f>
        <v>0.8817750750030825</v>
      </c>
      <c r="AR216" s="161">
        <f>MIN(PRODUCT($D96:AR96),1)</f>
        <v>0.87965881482307517</v>
      </c>
      <c r="AS216" s="161">
        <f>MIN(PRODUCT($D96:AS96),1)</f>
        <v>0.87754763366749988</v>
      </c>
      <c r="AT216" s="161">
        <f>MIN(PRODUCT($D96:AT96),1)</f>
        <v>0.87544151934669789</v>
      </c>
      <c r="AU216" s="161">
        <f>MIN(PRODUCT($D96:AU96),1)</f>
        <v>0.87334045970026586</v>
      </c>
      <c r="AV216" s="161">
        <f>MIN(PRODUCT($D96:AV96),1)</f>
        <v>0.8712444425969853</v>
      </c>
      <c r="AW216" s="161">
        <f>MIN(PRODUCT($D96:AW96),1)</f>
        <v>0.86915345593475257</v>
      </c>
      <c r="AX216" s="161">
        <f>MIN(PRODUCT($D96:AX96),1)</f>
        <v>0.86706748764050923</v>
      </c>
      <c r="AY216" s="161">
        <f>MIN(PRODUCT($D96:AY96),1)</f>
        <v>0.86498652567017209</v>
      </c>
      <c r="AZ216" s="161">
        <f>MIN(PRODUCT($D96:AZ96),1)</f>
        <v>0.86291055800856376</v>
      </c>
      <c r="BA216" s="161">
        <f>MIN(PRODUCT($D96:BA96),1)</f>
        <v>0.86083957266934319</v>
      </c>
      <c r="BB216" s="161">
        <f>MIN(PRODUCT($D96:BB96),1)</f>
        <v>0.8587735576949368</v>
      </c>
      <c r="BC216" s="161">
        <f>MIN(PRODUCT($D96:BC96),1)</f>
        <v>0.85671250115646902</v>
      </c>
      <c r="BD216" s="161">
        <f>MIN(PRODUCT($D96:BD96),1)</f>
        <v>0.85465639115369352</v>
      </c>
      <c r="BE216" s="161">
        <f>MIN(PRODUCT($D96:BE96),1)</f>
        <v>0.85260521581492466</v>
      </c>
      <c r="BF216" s="161">
        <f>MIN(PRODUCT($D96:BF96),1)</f>
        <v>0.8505589632969689</v>
      </c>
      <c r="BG216" s="161">
        <f>MIN(PRODUCT($D96:BG96),1)</f>
        <v>0.84851762178505619</v>
      </c>
      <c r="BH216" s="161">
        <f>MIN(PRODUCT($D96:BH96),1)</f>
        <v>0.84648117949277213</v>
      </c>
      <c r="BI216" s="161">
        <f>MIN(PRODUCT($D96:BI96),1)</f>
        <v>0.84444962466198947</v>
      </c>
      <c r="BJ216" s="161">
        <f>MIN(PRODUCT($D96:BJ96),1)</f>
        <v>0.84242294556280073</v>
      </c>
      <c r="BK216" s="161">
        <f>MIN(PRODUCT($D96:BK96),1)</f>
        <v>0.84040113049345</v>
      </c>
      <c r="BL216" s="161">
        <f>MIN(PRODUCT($D96:BL96),1)</f>
        <v>0.83838416778026581</v>
      </c>
      <c r="BM216" s="161">
        <f>MIN(PRODUCT($D96:BM96),1)</f>
        <v>0.83637204577759316</v>
      </c>
      <c r="BN216" s="161">
        <f>MIN(PRODUCT($D96:BN96),1)</f>
        <v>0.83436475286772693</v>
      </c>
      <c r="BO216" s="161">
        <f>MIN(PRODUCT($D96:BO96),1)</f>
        <v>0.83236227746084446</v>
      </c>
      <c r="BP216" s="161">
        <f>MIN(PRODUCT($D96:BP96),1)</f>
        <v>0.8303646079949385</v>
      </c>
      <c r="BQ216" s="161">
        <f>MIN(PRODUCT($D96:BQ96),1)</f>
        <v>0.82837173293575073</v>
      </c>
      <c r="BR216" s="161">
        <f>MIN(PRODUCT($D96:BR96),1)</f>
        <v>0.82638364077670501</v>
      </c>
      <c r="BS216" s="161">
        <f>MIN(PRODUCT($D96:BS96),1)</f>
        <v>0.82440032003884101</v>
      </c>
      <c r="BT216" s="161">
        <f>MIN(PRODUCT($D96:BT96),1)</f>
        <v>0.82242175927074779</v>
      </c>
      <c r="BU216" s="161">
        <f>MIN(PRODUCT($D96:BU96),1)</f>
        <v>0.82044794704849799</v>
      </c>
      <c r="BV216" s="161">
        <f>MIN(PRODUCT($D96:BV96),1)</f>
        <v>0.81847887197558167</v>
      </c>
      <c r="BW216" s="161">
        <f>MIN(PRODUCT($D96:BW96),1)</f>
        <v>0.8165145226828403</v>
      </c>
      <c r="BX216" s="161">
        <f>MIN(PRODUCT($D96:BX96),1)</f>
        <v>0.81455488782840157</v>
      </c>
      <c r="BY216" s="161">
        <f>MIN(PRODUCT($D96:BY96),1)</f>
        <v>0.81259995609761349</v>
      </c>
      <c r="BZ216" s="161">
        <f>MIN(PRODUCT($D96:BZ96),1)</f>
        <v>0.81064971620297921</v>
      </c>
      <c r="CA216" s="161">
        <f>MIN(PRODUCT($D96:CA96),1)</f>
        <v>0.80870415688409214</v>
      </c>
      <c r="CB216" s="161">
        <f>MIN(PRODUCT($D96:CB96),1)</f>
        <v>0.80676326690757039</v>
      </c>
      <c r="CC216" s="161">
        <f>MIN(PRODUCT($D96:CC96),1)</f>
        <v>0.80482703506699227</v>
      </c>
      <c r="CD216" s="161">
        <f>MIN(PRODUCT($D96:CD96),1)</f>
        <v>0.80289545018283148</v>
      </c>
      <c r="CE216" s="161">
        <f>MIN(PRODUCT($D96:CE96),1)</f>
        <v>0.8009685011023927</v>
      </c>
      <c r="CF216" s="161">
        <f>MIN(PRODUCT($D96:CF96),1)</f>
        <v>0.79904617669974698</v>
      </c>
      <c r="CG216" s="161">
        <f>MIN(PRODUCT($D96:CG96),1)</f>
        <v>0.79712846587566766</v>
      </c>
      <c r="CH216" s="161">
        <f>MIN(PRODUCT($D96:CH96),1)</f>
        <v>0.79521535755756612</v>
      </c>
      <c r="CI216" s="161">
        <f>MIN(PRODUCT($D96:CI96),1)</f>
        <v>0.79330684069942803</v>
      </c>
      <c r="CJ216" s="161">
        <f>MIN(PRODUCT($D96:CJ96),1)</f>
        <v>0.79140290428174942</v>
      </c>
      <c r="CK216" s="161">
        <f>MIN(PRODUCT($D96:CK96),1)</f>
        <v>0.78950353731147327</v>
      </c>
      <c r="CL216" s="161">
        <f>MIN(PRODUCT($D96:CL96),1)</f>
        <v>0.78760872882192579</v>
      </c>
      <c r="CM216" s="161">
        <f>MIN(PRODUCT($D96:CM96),1)</f>
        <v>0.78571846787275323</v>
      </c>
      <c r="CN216" s="161">
        <f>MIN(PRODUCT($D96:CN96),1)</f>
        <v>0.78383274354985866</v>
      </c>
      <c r="CO216" s="161">
        <f>MIN(PRODUCT($D96:CO96),1)</f>
        <v>0.78195154496533903</v>
      </c>
      <c r="CP216" s="161">
        <f>MIN(PRODUCT($D96:CP96),1)</f>
        <v>0.7800748612574222</v>
      </c>
      <c r="CQ216" s="161">
        <f>MIN(PRODUCT($D96:CQ96),1)</f>
        <v>0.7782026815904044</v>
      </c>
      <c r="CR216" s="161">
        <f>MIN(PRODUCT($D96:CR96),1)</f>
        <v>0.77633499515458748</v>
      </c>
      <c r="CS216" s="161">
        <f>MIN(PRODUCT($D96:CS96),1)</f>
        <v>0.77447179116621645</v>
      </c>
      <c r="CT216" s="161">
        <f>MIN(PRODUCT($D96:CT96),1)</f>
        <v>0.7726130588674176</v>
      </c>
      <c r="CU216" s="161">
        <f>MIN(PRODUCT($D96:CU96),1)</f>
        <v>0.7707587875261358</v>
      </c>
      <c r="CV216" s="161">
        <f>MIN(PRODUCT($D96:CV96),1)</f>
        <v>0.76890896643607309</v>
      </c>
      <c r="CW216" s="161">
        <f>MIN(PRODUCT($D96:CW96),1)</f>
        <v>0.76706358491662652</v>
      </c>
      <c r="CX216" s="161">
        <f>MIN(PRODUCT($D96:CX96),1)</f>
        <v>0.76522263231282661</v>
      </c>
      <c r="CY216" s="161">
        <f>MIN(PRODUCT($D96:CY96),1)</f>
        <v>0.7633860979952759</v>
      </c>
      <c r="CZ216" s="161">
        <f>MIN(PRODUCT($D96:CZ96),1)</f>
        <v>0.76155397136008729</v>
      </c>
      <c r="DA216" s="161">
        <f>MIN(PRODUCT($D96:DA96),1)</f>
        <v>0.75972624182882309</v>
      </c>
      <c r="DB216" s="161">
        <f>MIN(PRODUCT($D96:DB96),1)</f>
        <v>0.75790289884843398</v>
      </c>
      <c r="DC216" s="161">
        <f>MIN(PRODUCT($D96:DC96),1)</f>
        <v>0.75608393189119782</v>
      </c>
      <c r="DD216" s="161">
        <f>MIN(PRODUCT($D96:DD96),1)</f>
        <v>0</v>
      </c>
      <c r="DE216" s="161">
        <f>MIN(PRODUCT($D96:DE96),1)</f>
        <v>0</v>
      </c>
      <c r="DF216" s="161">
        <f>MIN(PRODUCT($D96:DF96),1)</f>
        <v>0</v>
      </c>
    </row>
    <row r="217" spans="2:110" ht="14.5" x14ac:dyDescent="0.35">
      <c r="B217" s="149">
        <v>92</v>
      </c>
      <c r="C217" s="161">
        <v>1</v>
      </c>
      <c r="D217" s="161">
        <f>MIN(PRODUCT($D97:D97),1)</f>
        <v>0.99609999999999999</v>
      </c>
      <c r="E217" s="161">
        <f>MIN(PRODUCT($D97:E97),1)</f>
        <v>0.99201598999999996</v>
      </c>
      <c r="F217" s="161">
        <f>MIN(PRODUCT($D97:F97),1)</f>
        <v>0.987750321243</v>
      </c>
      <c r="G217" s="161">
        <f>MIN(PRODUCT($D97:G97),1)</f>
        <v>0.98340421982953086</v>
      </c>
      <c r="H217" s="161">
        <f>MIN(PRODUCT($D97:H97),1)</f>
        <v>0.97897890084029804</v>
      </c>
      <c r="I217" s="161">
        <f>MIN(PRODUCT($D97:I97),1)</f>
        <v>0.97457349578651675</v>
      </c>
      <c r="J217" s="161">
        <f>MIN(PRODUCT($D97:J97),1)</f>
        <v>0.97018791505547752</v>
      </c>
      <c r="K217" s="161">
        <f>MIN(PRODUCT($D97:K97),1)</f>
        <v>0.96582206943772797</v>
      </c>
      <c r="L217" s="161">
        <f>MIN(PRODUCT($D97:L97),1)</f>
        <v>0.96147587012525826</v>
      </c>
      <c r="M217" s="161">
        <f>MIN(PRODUCT($D97:M97),1)</f>
        <v>0.95724537629670714</v>
      </c>
      <c r="N217" s="161">
        <f>MIN(PRODUCT($D97:N97),1)</f>
        <v>0.9531292211786313</v>
      </c>
      <c r="O217" s="161">
        <f>MIN(PRODUCT($D97:O97),1)</f>
        <v>0.94903076552756327</v>
      </c>
      <c r="P217" s="161">
        <f>MIN(PRODUCT($D97:P97),1)</f>
        <v>0.94504483631234748</v>
      </c>
      <c r="Q217" s="161">
        <f>MIN(PRODUCT($D97:Q97),1)</f>
        <v>0.94107564799983567</v>
      </c>
      <c r="R217" s="161">
        <f>MIN(PRODUCT($D97:R97),1)</f>
        <v>0.93891117400943613</v>
      </c>
      <c r="S217" s="161">
        <f>MIN(PRODUCT($D97:S97),1)</f>
        <v>0.93675167830921446</v>
      </c>
      <c r="T217" s="161">
        <f>MIN(PRODUCT($D97:T97),1)</f>
        <v>0.93459714944910333</v>
      </c>
      <c r="U217" s="161">
        <f>MIN(PRODUCT($D97:U97),1)</f>
        <v>0.93244757600537043</v>
      </c>
      <c r="V217" s="161">
        <f>MIN(PRODUCT($D97:V97),1)</f>
        <v>0.93030294658055812</v>
      </c>
      <c r="W217" s="161">
        <f>MIN(PRODUCT($D97:W97),1)</f>
        <v>0.92816324980342291</v>
      </c>
      <c r="X217" s="161">
        <f>MIN(PRODUCT($D97:X97),1)</f>
        <v>0.92602847432887503</v>
      </c>
      <c r="Y217" s="161">
        <f>MIN(PRODUCT($D97:Y97),1)</f>
        <v>0.92389860883791863</v>
      </c>
      <c r="Z217" s="161">
        <f>MIN(PRODUCT($D97:Z97),1)</f>
        <v>0.92177364203759149</v>
      </c>
      <c r="AA217" s="161">
        <f>MIN(PRODUCT($D97:AA97),1)</f>
        <v>0.91965356266090503</v>
      </c>
      <c r="AB217" s="161">
        <f>MIN(PRODUCT($D97:AB97),1)</f>
        <v>0.91753835946678497</v>
      </c>
      <c r="AC217" s="161">
        <f>MIN(PRODUCT($D97:AC97),1)</f>
        <v>0.91542802124001144</v>
      </c>
      <c r="AD217" s="161">
        <f>MIN(PRODUCT($D97:AD97),1)</f>
        <v>0.91332253679115949</v>
      </c>
      <c r="AE217" s="161">
        <f>MIN(PRODUCT($D97:AE97),1)</f>
        <v>0.91122189495653982</v>
      </c>
      <c r="AF217" s="161">
        <f>MIN(PRODUCT($D97:AF97),1)</f>
        <v>0.90912608459813982</v>
      </c>
      <c r="AG217" s="161">
        <f>MIN(PRODUCT($D97:AG97),1)</f>
        <v>0.90703509460356413</v>
      </c>
      <c r="AH217" s="161">
        <f>MIN(PRODUCT($D97:AH97),1)</f>
        <v>0.90494891388597598</v>
      </c>
      <c r="AI217" s="161">
        <f>MIN(PRODUCT($D97:AI97),1)</f>
        <v>0.9028675313840383</v>
      </c>
      <c r="AJ217" s="161">
        <f>MIN(PRODUCT($D97:AJ97),1)</f>
        <v>0.90079093606185501</v>
      </c>
      <c r="AK217" s="161">
        <f>MIN(PRODUCT($D97:AK97),1)</f>
        <v>0.89871911690891282</v>
      </c>
      <c r="AL217" s="161">
        <f>MIN(PRODUCT($D97:AL97),1)</f>
        <v>0.89665206294002231</v>
      </c>
      <c r="AM217" s="161">
        <f>MIN(PRODUCT($D97:AM97),1)</f>
        <v>0.89458976319526029</v>
      </c>
      <c r="AN217" s="161">
        <f>MIN(PRODUCT($D97:AN97),1)</f>
        <v>0.89253220673991118</v>
      </c>
      <c r="AO217" s="161">
        <f>MIN(PRODUCT($D97:AO97),1)</f>
        <v>0.8904793826644094</v>
      </c>
      <c r="AP217" s="161">
        <f>MIN(PRODUCT($D97:AP97),1)</f>
        <v>0.88843128008428129</v>
      </c>
      <c r="AQ217" s="161">
        <f>MIN(PRODUCT($D97:AQ97),1)</f>
        <v>0.88638788814008751</v>
      </c>
      <c r="AR217" s="161">
        <f>MIN(PRODUCT($D97:AR97),1)</f>
        <v>0.88434919599736539</v>
      </c>
      <c r="AS217" s="161">
        <f>MIN(PRODUCT($D97:AS97),1)</f>
        <v>0.88231519284657145</v>
      </c>
      <c r="AT217" s="161">
        <f>MIN(PRODUCT($D97:AT97),1)</f>
        <v>0.88028586790302432</v>
      </c>
      <c r="AU217" s="161">
        <f>MIN(PRODUCT($D97:AU97),1)</f>
        <v>0.87826121040684735</v>
      </c>
      <c r="AV217" s="161">
        <f>MIN(PRODUCT($D97:AV97),1)</f>
        <v>0.87624120962291163</v>
      </c>
      <c r="AW217" s="161">
        <f>MIN(PRODUCT($D97:AW97),1)</f>
        <v>0.87422585484077897</v>
      </c>
      <c r="AX217" s="161">
        <f>MIN(PRODUCT($D97:AX97),1)</f>
        <v>0.87221513537464523</v>
      </c>
      <c r="AY217" s="161">
        <f>MIN(PRODUCT($D97:AY97),1)</f>
        <v>0.87020904056328363</v>
      </c>
      <c r="AZ217" s="161">
        <f>MIN(PRODUCT($D97:AZ97),1)</f>
        <v>0.86820755976998809</v>
      </c>
      <c r="BA217" s="161">
        <f>MIN(PRODUCT($D97:BA97),1)</f>
        <v>0.86621068238251719</v>
      </c>
      <c r="BB217" s="161">
        <f>MIN(PRODUCT($D97:BB97),1)</f>
        <v>0.86421839781303744</v>
      </c>
      <c r="BC217" s="161">
        <f>MIN(PRODUCT($D97:BC97),1)</f>
        <v>0.86223069549806752</v>
      </c>
      <c r="BD217" s="161">
        <f>MIN(PRODUCT($D97:BD97),1)</f>
        <v>0.86024756489842202</v>
      </c>
      <c r="BE217" s="161">
        <f>MIN(PRODUCT($D97:BE97),1)</f>
        <v>0.8582689954991557</v>
      </c>
      <c r="BF217" s="161">
        <f>MIN(PRODUCT($D97:BF97),1)</f>
        <v>0.85629497680950761</v>
      </c>
      <c r="BG217" s="161">
        <f>MIN(PRODUCT($D97:BG97),1)</f>
        <v>0.85432549836284577</v>
      </c>
      <c r="BH217" s="161">
        <f>MIN(PRODUCT($D97:BH97),1)</f>
        <v>0.85236054971661124</v>
      </c>
      <c r="BI217" s="161">
        <f>MIN(PRODUCT($D97:BI97),1)</f>
        <v>0.8504001204522631</v>
      </c>
      <c r="BJ217" s="161">
        <f>MIN(PRODUCT($D97:BJ97),1)</f>
        <v>0.84844420017522293</v>
      </c>
      <c r="BK217" s="161">
        <f>MIN(PRODUCT($D97:BK97),1)</f>
        <v>0.84649277851481997</v>
      </c>
      <c r="BL217" s="161">
        <f>MIN(PRODUCT($D97:BL97),1)</f>
        <v>0.84454584512423592</v>
      </c>
      <c r="BM217" s="161">
        <f>MIN(PRODUCT($D97:BM97),1)</f>
        <v>0.84260338968045023</v>
      </c>
      <c r="BN217" s="161">
        <f>MIN(PRODUCT($D97:BN97),1)</f>
        <v>0.84066540188418526</v>
      </c>
      <c r="BO217" s="161">
        <f>MIN(PRODUCT($D97:BO97),1)</f>
        <v>0.83873187145985162</v>
      </c>
      <c r="BP217" s="161">
        <f>MIN(PRODUCT($D97:BP97),1)</f>
        <v>0.83680278815549403</v>
      </c>
      <c r="BQ217" s="161">
        <f>MIN(PRODUCT($D97:BQ97),1)</f>
        <v>0.83487814174273645</v>
      </c>
      <c r="BR217" s="161">
        <f>MIN(PRODUCT($D97:BR97),1)</f>
        <v>0.83295792201672814</v>
      </c>
      <c r="BS217" s="161">
        <f>MIN(PRODUCT($D97:BS97),1)</f>
        <v>0.83104211879608969</v>
      </c>
      <c r="BT217" s="161">
        <f>MIN(PRODUCT($D97:BT97),1)</f>
        <v>0.82913072192285875</v>
      </c>
      <c r="BU217" s="161">
        <f>MIN(PRODUCT($D97:BU97),1)</f>
        <v>0.82722372126243615</v>
      </c>
      <c r="BV217" s="161">
        <f>MIN(PRODUCT($D97:BV97),1)</f>
        <v>0.82532110670353254</v>
      </c>
      <c r="BW217" s="161">
        <f>MIN(PRODUCT($D97:BW97),1)</f>
        <v>0.82342286815811438</v>
      </c>
      <c r="BX217" s="161">
        <f>MIN(PRODUCT($D97:BX97),1)</f>
        <v>0.82152899556135073</v>
      </c>
      <c r="BY217" s="161">
        <f>MIN(PRODUCT($D97:BY97),1)</f>
        <v>0.81963947887155963</v>
      </c>
      <c r="BZ217" s="161">
        <f>MIN(PRODUCT($D97:BZ97),1)</f>
        <v>0.81775430807015503</v>
      </c>
      <c r="CA217" s="161">
        <f>MIN(PRODUCT($D97:CA97),1)</f>
        <v>0.81587347316159375</v>
      </c>
      <c r="CB217" s="161">
        <f>MIN(PRODUCT($D97:CB97),1)</f>
        <v>0.81399696417332212</v>
      </c>
      <c r="CC217" s="161">
        <f>MIN(PRODUCT($D97:CC97),1)</f>
        <v>0.81212477115572346</v>
      </c>
      <c r="CD217" s="161">
        <f>MIN(PRODUCT($D97:CD97),1)</f>
        <v>0.81025688418206532</v>
      </c>
      <c r="CE217" s="161">
        <f>MIN(PRODUCT($D97:CE97),1)</f>
        <v>0.80839329334844656</v>
      </c>
      <c r="CF217" s="161">
        <f>MIN(PRODUCT($D97:CF97),1)</f>
        <v>0.80653398877374516</v>
      </c>
      <c r="CG217" s="161">
        <f>MIN(PRODUCT($D97:CG97),1)</f>
        <v>0.80467896059956556</v>
      </c>
      <c r="CH217" s="161">
        <f>MIN(PRODUCT($D97:CH97),1)</f>
        <v>0.80282819899018654</v>
      </c>
      <c r="CI217" s="161">
        <f>MIN(PRODUCT($D97:CI97),1)</f>
        <v>0.80098169413250908</v>
      </c>
      <c r="CJ217" s="161">
        <f>MIN(PRODUCT($D97:CJ97),1)</f>
        <v>0.79913943623600436</v>
      </c>
      <c r="CK217" s="161">
        <f>MIN(PRODUCT($D97:CK97),1)</f>
        <v>0.79730141553266154</v>
      </c>
      <c r="CL217" s="161">
        <f>MIN(PRODUCT($D97:CL97),1)</f>
        <v>0.79546762227693646</v>
      </c>
      <c r="CM217" s="161">
        <f>MIN(PRODUCT($D97:CM97),1)</f>
        <v>0.79363804674569949</v>
      </c>
      <c r="CN217" s="161">
        <f>MIN(PRODUCT($D97:CN97),1)</f>
        <v>0.79181267923818444</v>
      </c>
      <c r="CO217" s="161">
        <f>MIN(PRODUCT($D97:CO97),1)</f>
        <v>0.7899915100759366</v>
      </c>
      <c r="CP217" s="161">
        <f>MIN(PRODUCT($D97:CP97),1)</f>
        <v>0.78817452960276202</v>
      </c>
      <c r="CQ217" s="161">
        <f>MIN(PRODUCT($D97:CQ97),1)</f>
        <v>0.78636172818467565</v>
      </c>
      <c r="CR217" s="161">
        <f>MIN(PRODUCT($D97:CR97),1)</f>
        <v>0.78455309620985092</v>
      </c>
      <c r="CS217" s="161">
        <f>MIN(PRODUCT($D97:CS97),1)</f>
        <v>0.78274862408856827</v>
      </c>
      <c r="CT217" s="161">
        <f>MIN(PRODUCT($D97:CT97),1)</f>
        <v>0.78094830225316458</v>
      </c>
      <c r="CU217" s="161">
        <f>MIN(PRODUCT($D97:CU97),1)</f>
        <v>0.77915212115798238</v>
      </c>
      <c r="CV217" s="161">
        <f>MIN(PRODUCT($D97:CV97),1)</f>
        <v>0.77736007127931905</v>
      </c>
      <c r="CW217" s="161">
        <f>MIN(PRODUCT($D97:CW97),1)</f>
        <v>0.77557214311537659</v>
      </c>
      <c r="CX217" s="161">
        <f>MIN(PRODUCT($D97:CX97),1)</f>
        <v>0.77378832718621127</v>
      </c>
      <c r="CY217" s="161">
        <f>MIN(PRODUCT($D97:CY97),1)</f>
        <v>0.77200861403368304</v>
      </c>
      <c r="CZ217" s="161">
        <f>MIN(PRODUCT($D97:CZ97),1)</f>
        <v>0.77023299422140556</v>
      </c>
      <c r="DA217" s="161">
        <f>MIN(PRODUCT($D97:DA97),1)</f>
        <v>0.76846145833469637</v>
      </c>
      <c r="DB217" s="161">
        <f>MIN(PRODUCT($D97:DB97),1)</f>
        <v>0.76669399698052654</v>
      </c>
      <c r="DC217" s="161">
        <f>MIN(PRODUCT($D97:DC97),1)</f>
        <v>0.76493060078747133</v>
      </c>
      <c r="DD217" s="161">
        <f>MIN(PRODUCT($D97:DD97),1)</f>
        <v>0</v>
      </c>
      <c r="DE217" s="161">
        <f>MIN(PRODUCT($D97:DE97),1)</f>
        <v>0</v>
      </c>
      <c r="DF217" s="161">
        <f>MIN(PRODUCT($D97:DF97),1)</f>
        <v>0</v>
      </c>
    </row>
    <row r="218" spans="2:110" ht="14.5" x14ac:dyDescent="0.35">
      <c r="B218" s="149">
        <v>93</v>
      </c>
      <c r="C218" s="161">
        <v>1</v>
      </c>
      <c r="D218" s="161">
        <f>MIN(PRODUCT($D98:D98),1)</f>
        <v>0.99650000000000005</v>
      </c>
      <c r="E218" s="161">
        <f>MIN(PRODUCT($D98:E98),1)</f>
        <v>0.99271330000000002</v>
      </c>
      <c r="F218" s="161">
        <f>MIN(PRODUCT($D98:F98),1)</f>
        <v>0.98864317547000002</v>
      </c>
      <c r="G218" s="161">
        <f>MIN(PRODUCT($D98:G98),1)</f>
        <v>0.98449087413302605</v>
      </c>
      <c r="H218" s="161">
        <f>MIN(PRODUCT($D98:H98),1)</f>
        <v>0.98025756337425407</v>
      </c>
      <c r="I218" s="161">
        <f>MIN(PRODUCT($D98:I98),1)</f>
        <v>0.97604245585174476</v>
      </c>
      <c r="J218" s="161">
        <f>MIN(PRODUCT($D98:J98),1)</f>
        <v>0.97184547329158233</v>
      </c>
      <c r="K218" s="161">
        <f>MIN(PRODUCT($D98:K98),1)</f>
        <v>0.96766653775642852</v>
      </c>
      <c r="L218" s="161">
        <f>MIN(PRODUCT($D98:L98),1)</f>
        <v>0.96350557164407591</v>
      </c>
      <c r="M218" s="161">
        <f>MIN(PRODUCT($D98:M98),1)</f>
        <v>0.95936249768600645</v>
      </c>
      <c r="N218" s="161">
        <f>MIN(PRODUCT($D98:N98),1)</f>
        <v>0.95533317519572525</v>
      </c>
      <c r="O218" s="161">
        <f>MIN(PRODUCT($D98:O98),1)</f>
        <v>0.95132077585990327</v>
      </c>
      <c r="P218" s="161">
        <f>MIN(PRODUCT($D98:P98),1)</f>
        <v>0.94742036067887769</v>
      </c>
      <c r="Q218" s="161">
        <f>MIN(PRODUCT($D98:Q98),1)</f>
        <v>0.94353593720009432</v>
      </c>
      <c r="R218" s="161">
        <f>MIN(PRODUCT($D98:R98),1)</f>
        <v>0.94146015813825412</v>
      </c>
      <c r="S218" s="161">
        <f>MIN(PRODUCT($D98:S98),1)</f>
        <v>0.93938894579034993</v>
      </c>
      <c r="T218" s="161">
        <f>MIN(PRODUCT($D98:T98),1)</f>
        <v>0.93732229010961121</v>
      </c>
      <c r="U218" s="161">
        <f>MIN(PRODUCT($D98:U98),1)</f>
        <v>0.9352601810713701</v>
      </c>
      <c r="V218" s="161">
        <f>MIN(PRODUCT($D98:V98),1)</f>
        <v>0.93320260867301308</v>
      </c>
      <c r="W218" s="161">
        <f>MIN(PRODUCT($D98:W98),1)</f>
        <v>0.93114956293393247</v>
      </c>
      <c r="X218" s="161">
        <f>MIN(PRODUCT($D98:X98),1)</f>
        <v>0.92910103389547782</v>
      </c>
      <c r="Y218" s="161">
        <f>MIN(PRODUCT($D98:Y98),1)</f>
        <v>0.92705701162090781</v>
      </c>
      <c r="Z218" s="161">
        <f>MIN(PRODUCT($D98:Z98),1)</f>
        <v>0.92501748619534185</v>
      </c>
      <c r="AA218" s="161">
        <f>MIN(PRODUCT($D98:AA98),1)</f>
        <v>0.92298244772571214</v>
      </c>
      <c r="AB218" s="161">
        <f>MIN(PRODUCT($D98:AB98),1)</f>
        <v>0.92095188634071556</v>
      </c>
      <c r="AC218" s="161">
        <f>MIN(PRODUCT($D98:AC98),1)</f>
        <v>0.91892579219076598</v>
      </c>
      <c r="AD218" s="161">
        <f>MIN(PRODUCT($D98:AD98),1)</f>
        <v>0.91690415544794635</v>
      </c>
      <c r="AE218" s="161">
        <f>MIN(PRODUCT($D98:AE98),1)</f>
        <v>0.91488696630596089</v>
      </c>
      <c r="AF218" s="161">
        <f>MIN(PRODUCT($D98:AF98),1)</f>
        <v>0.91287421498008781</v>
      </c>
      <c r="AG218" s="161">
        <f>MIN(PRODUCT($D98:AG98),1)</f>
        <v>0.91086589170713161</v>
      </c>
      <c r="AH218" s="161">
        <f>MIN(PRODUCT($D98:AH98),1)</f>
        <v>0.90886198674537599</v>
      </c>
      <c r="AI218" s="161">
        <f>MIN(PRODUCT($D98:AI98),1)</f>
        <v>0.90686249037453615</v>
      </c>
      <c r="AJ218" s="161">
        <f>MIN(PRODUCT($D98:AJ98),1)</f>
        <v>0.90486739289571216</v>
      </c>
      <c r="AK218" s="161">
        <f>MIN(PRODUCT($D98:AK98),1)</f>
        <v>0.90287668463134163</v>
      </c>
      <c r="AL218" s="161">
        <f>MIN(PRODUCT($D98:AL98),1)</f>
        <v>0.90089035592515265</v>
      </c>
      <c r="AM218" s="161">
        <f>MIN(PRODUCT($D98:AM98),1)</f>
        <v>0.89890839714211734</v>
      </c>
      <c r="AN218" s="161">
        <f>MIN(PRODUCT($D98:AN98),1)</f>
        <v>0.89693079866840475</v>
      </c>
      <c r="AO218" s="161">
        <f>MIN(PRODUCT($D98:AO98),1)</f>
        <v>0.89495755091133433</v>
      </c>
      <c r="AP218" s="161">
        <f>MIN(PRODUCT($D98:AP98),1)</f>
        <v>0.89298864429932945</v>
      </c>
      <c r="AQ218" s="161">
        <f>MIN(PRODUCT($D98:AQ98),1)</f>
        <v>0.89102406928187095</v>
      </c>
      <c r="AR218" s="161">
        <f>MIN(PRODUCT($D98:AR98),1)</f>
        <v>0.88906381632945086</v>
      </c>
      <c r="AS218" s="161">
        <f>MIN(PRODUCT($D98:AS98),1)</f>
        <v>0.88710787593352614</v>
      </c>
      <c r="AT218" s="161">
        <f>MIN(PRODUCT($D98:AT98),1)</f>
        <v>0.88515623860647241</v>
      </c>
      <c r="AU218" s="161">
        <f>MIN(PRODUCT($D98:AU98),1)</f>
        <v>0.8832088948815382</v>
      </c>
      <c r="AV218" s="161">
        <f>MIN(PRODUCT($D98:AV98),1)</f>
        <v>0.88126583531279878</v>
      </c>
      <c r="AW218" s="161">
        <f>MIN(PRODUCT($D98:AW98),1)</f>
        <v>0.87932705047511062</v>
      </c>
      <c r="AX218" s="161">
        <f>MIN(PRODUCT($D98:AX98),1)</f>
        <v>0.87739253096406544</v>
      </c>
      <c r="AY218" s="161">
        <f>MIN(PRODUCT($D98:AY98),1)</f>
        <v>0.87546226739594457</v>
      </c>
      <c r="AZ218" s="161">
        <f>MIN(PRODUCT($D98:AZ98),1)</f>
        <v>0.87353625040767346</v>
      </c>
      <c r="BA218" s="161">
        <f>MIN(PRODUCT($D98:BA98),1)</f>
        <v>0.87161447065677655</v>
      </c>
      <c r="BB218" s="161">
        <f>MIN(PRODUCT($D98:BB98),1)</f>
        <v>0.86969691882133171</v>
      </c>
      <c r="BC218" s="161">
        <f>MIN(PRODUCT($D98:BC98),1)</f>
        <v>0.86778358559992474</v>
      </c>
      <c r="BD218" s="161">
        <f>MIN(PRODUCT($D98:BD98),1)</f>
        <v>0.86587446171160498</v>
      </c>
      <c r="BE218" s="161">
        <f>MIN(PRODUCT($D98:BE98),1)</f>
        <v>0.86396953789583952</v>
      </c>
      <c r="BF218" s="161">
        <f>MIN(PRODUCT($D98:BF98),1)</f>
        <v>0.86206880491246873</v>
      </c>
      <c r="BG218" s="161">
        <f>MIN(PRODUCT($D98:BG98),1)</f>
        <v>0.86017225354166127</v>
      </c>
      <c r="BH218" s="161">
        <f>MIN(PRODUCT($D98:BH98),1)</f>
        <v>0.85827987458386967</v>
      </c>
      <c r="BI218" s="161">
        <f>MIN(PRODUCT($D98:BI98),1)</f>
        <v>0.85639165885978519</v>
      </c>
      <c r="BJ218" s="161">
        <f>MIN(PRODUCT($D98:BJ98),1)</f>
        <v>0.85450759721029368</v>
      </c>
      <c r="BK218" s="161">
        <f>MIN(PRODUCT($D98:BK98),1)</f>
        <v>0.85262768049643101</v>
      </c>
      <c r="BL218" s="161">
        <f>MIN(PRODUCT($D98:BL98),1)</f>
        <v>0.85075189959933883</v>
      </c>
      <c r="BM218" s="161">
        <f>MIN(PRODUCT($D98:BM98),1)</f>
        <v>0.84888024542022034</v>
      </c>
      <c r="BN218" s="161">
        <f>MIN(PRODUCT($D98:BN98),1)</f>
        <v>0.84701270888029589</v>
      </c>
      <c r="BO218" s="161">
        <f>MIN(PRODUCT($D98:BO98),1)</f>
        <v>0.84514928092075925</v>
      </c>
      <c r="BP218" s="161">
        <f>MIN(PRODUCT($D98:BP98),1)</f>
        <v>0.84328995250273364</v>
      </c>
      <c r="BQ218" s="161">
        <f>MIN(PRODUCT($D98:BQ98),1)</f>
        <v>0.84143471460722763</v>
      </c>
      <c r="BR218" s="161">
        <f>MIN(PRODUCT($D98:BR98),1)</f>
        <v>0.83958355823509179</v>
      </c>
      <c r="BS218" s="161">
        <f>MIN(PRODUCT($D98:BS98),1)</f>
        <v>0.83773647440697463</v>
      </c>
      <c r="BT218" s="161">
        <f>MIN(PRODUCT($D98:BT98),1)</f>
        <v>0.83589345416327931</v>
      </c>
      <c r="BU218" s="161">
        <f>MIN(PRODUCT($D98:BU98),1)</f>
        <v>0.83405448856412012</v>
      </c>
      <c r="BV218" s="161">
        <f>MIN(PRODUCT($D98:BV98),1)</f>
        <v>0.83221956868927904</v>
      </c>
      <c r="BW218" s="161">
        <f>MIN(PRODUCT($D98:BW98),1)</f>
        <v>0.83038868563816259</v>
      </c>
      <c r="BX218" s="161">
        <f>MIN(PRODUCT($D98:BX98),1)</f>
        <v>0.82856183052975863</v>
      </c>
      <c r="BY218" s="161">
        <f>MIN(PRODUCT($D98:BY98),1)</f>
        <v>0.82673899450259314</v>
      </c>
      <c r="BZ218" s="161">
        <f>MIN(PRODUCT($D98:BZ98),1)</f>
        <v>0.82492016871468743</v>
      </c>
      <c r="CA218" s="161">
        <f>MIN(PRODUCT($D98:CA98),1)</f>
        <v>0.82310534434351512</v>
      </c>
      <c r="CB218" s="161">
        <f>MIN(PRODUCT($D98:CB98),1)</f>
        <v>0.82129451258595942</v>
      </c>
      <c r="CC218" s="161">
        <f>MIN(PRODUCT($D98:CC98),1)</f>
        <v>0.81948766465827028</v>
      </c>
      <c r="CD218" s="161">
        <f>MIN(PRODUCT($D98:CD98),1)</f>
        <v>0.81768479179602205</v>
      </c>
      <c r="CE218" s="161">
        <f>MIN(PRODUCT($D98:CE98),1)</f>
        <v>0.8158858852540708</v>
      </c>
      <c r="CF218" s="161">
        <f>MIN(PRODUCT($D98:CF98),1)</f>
        <v>0.81409093630651186</v>
      </c>
      <c r="CG218" s="161">
        <f>MIN(PRODUCT($D98:CG98),1)</f>
        <v>0.81229993624663754</v>
      </c>
      <c r="CH218" s="161">
        <f>MIN(PRODUCT($D98:CH98),1)</f>
        <v>0.81051287638689495</v>
      </c>
      <c r="CI218" s="161">
        <f>MIN(PRODUCT($D98:CI98),1)</f>
        <v>0.80872974805884379</v>
      </c>
      <c r="CJ218" s="161">
        <f>MIN(PRODUCT($D98:CJ98),1)</f>
        <v>0.80695054261311439</v>
      </c>
      <c r="CK218" s="161">
        <f>MIN(PRODUCT($D98:CK98),1)</f>
        <v>0.80517525141936552</v>
      </c>
      <c r="CL218" s="161">
        <f>MIN(PRODUCT($D98:CL98),1)</f>
        <v>0.80340386586624291</v>
      </c>
      <c r="CM218" s="161">
        <f>MIN(PRODUCT($D98:CM98),1)</f>
        <v>0.80163637736133719</v>
      </c>
      <c r="CN218" s="161">
        <f>MIN(PRODUCT($D98:CN98),1)</f>
        <v>0.79987277733114226</v>
      </c>
      <c r="CO218" s="161">
        <f>MIN(PRODUCT($D98:CO98),1)</f>
        <v>0.79811305722101378</v>
      </c>
      <c r="CP218" s="161">
        <f>MIN(PRODUCT($D98:CP98),1)</f>
        <v>0.79635720849512759</v>
      </c>
      <c r="CQ218" s="161">
        <f>MIN(PRODUCT($D98:CQ98),1)</f>
        <v>0.79460522263643829</v>
      </c>
      <c r="CR218" s="161">
        <f>MIN(PRODUCT($D98:CR98),1)</f>
        <v>0.79285709114663816</v>
      </c>
      <c r="CS218" s="161">
        <f>MIN(PRODUCT($D98:CS98),1)</f>
        <v>0.79111280554611563</v>
      </c>
      <c r="CT218" s="161">
        <f>MIN(PRODUCT($D98:CT98),1)</f>
        <v>0.7893723573739142</v>
      </c>
      <c r="CU218" s="161">
        <f>MIN(PRODUCT($D98:CU98),1)</f>
        <v>0.78763573818769161</v>
      </c>
      <c r="CV218" s="161">
        <f>MIN(PRODUCT($D98:CV98),1)</f>
        <v>0.78590293956367874</v>
      </c>
      <c r="CW218" s="161">
        <f>MIN(PRODUCT($D98:CW98),1)</f>
        <v>0.78417395309663862</v>
      </c>
      <c r="CX218" s="161">
        <f>MIN(PRODUCT($D98:CX98),1)</f>
        <v>0.78244877039982608</v>
      </c>
      <c r="CY218" s="161">
        <f>MIN(PRODUCT($D98:CY98),1)</f>
        <v>0.78072738310494649</v>
      </c>
      <c r="CZ218" s="161">
        <f>MIN(PRODUCT($D98:CZ98),1)</f>
        <v>0.77900978286211564</v>
      </c>
      <c r="DA218" s="161">
        <f>MIN(PRODUCT($D98:DA98),1)</f>
        <v>0.77729596133981904</v>
      </c>
      <c r="DB218" s="161">
        <f>MIN(PRODUCT($D98:DB98),1)</f>
        <v>0.77558591022487144</v>
      </c>
      <c r="DC218" s="161">
        <f>MIN(PRODUCT($D98:DC98),1)</f>
        <v>0.77387962122237675</v>
      </c>
      <c r="DD218" s="161">
        <f>MIN(PRODUCT($D98:DD98),1)</f>
        <v>0</v>
      </c>
      <c r="DE218" s="161">
        <f>MIN(PRODUCT($D98:DE98),1)</f>
        <v>0</v>
      </c>
      <c r="DF218" s="161">
        <f>MIN(PRODUCT($D98:DF98),1)</f>
        <v>0</v>
      </c>
    </row>
    <row r="219" spans="2:110" ht="14.5" x14ac:dyDescent="0.35">
      <c r="B219" s="149">
        <v>94</v>
      </c>
      <c r="C219" s="161">
        <v>1</v>
      </c>
      <c r="D219" s="161">
        <f>MIN(PRODUCT($D99:D99),1)</f>
        <v>0.99690000000000001</v>
      </c>
      <c r="E219" s="161">
        <f>MIN(PRODUCT($D99:E99),1)</f>
        <v>0.99341085000000007</v>
      </c>
      <c r="F219" s="161">
        <f>MIN(PRODUCT($D99:F99),1)</f>
        <v>0.98963588877000008</v>
      </c>
      <c r="G219" s="161">
        <f>MIN(PRODUCT($D99:G99),1)</f>
        <v>0.98567734521492012</v>
      </c>
      <c r="H219" s="161">
        <f>MIN(PRODUCT($D99:H99),1)</f>
        <v>0.98163606809953896</v>
      </c>
      <c r="I219" s="161">
        <f>MIN(PRODUCT($D99:I99),1)</f>
        <v>0.9776113602203309</v>
      </c>
      <c r="J219" s="161">
        <f>MIN(PRODUCT($D99:J99),1)</f>
        <v>0.97350539250740553</v>
      </c>
      <c r="K219" s="161">
        <f>MIN(PRODUCT($D99:K99),1)</f>
        <v>0.96951402039812518</v>
      </c>
      <c r="L219" s="161">
        <f>MIN(PRODUCT($D99:L99),1)</f>
        <v>0.96553901291449284</v>
      </c>
      <c r="M219" s="161">
        <f>MIN(PRODUCT($D99:M99),1)</f>
        <v>0.9615803029615434</v>
      </c>
      <c r="N219" s="161">
        <f>MIN(PRODUCT($D99:N99),1)</f>
        <v>0.95763782371940109</v>
      </c>
      <c r="O219" s="161">
        <f>MIN(PRODUCT($D99:O99),1)</f>
        <v>0.95380727242452346</v>
      </c>
      <c r="P219" s="161">
        <f>MIN(PRODUCT($D99:P99),1)</f>
        <v>0.94999204333482534</v>
      </c>
      <c r="Q219" s="161">
        <f>MIN(PRODUCT($D99:Q99),1)</f>
        <v>0.94619207516148607</v>
      </c>
      <c r="R219" s="161">
        <f>MIN(PRODUCT($D99:R99),1)</f>
        <v>0.94420507180364699</v>
      </c>
      <c r="S219" s="161">
        <f>MIN(PRODUCT($D99:S99),1)</f>
        <v>0.94222224115285935</v>
      </c>
      <c r="T219" s="161">
        <f>MIN(PRODUCT($D99:T99),1)</f>
        <v>0.94024357444643836</v>
      </c>
      <c r="U219" s="161">
        <f>MIN(PRODUCT($D99:U99),1)</f>
        <v>0.93826906294010082</v>
      </c>
      <c r="V219" s="161">
        <f>MIN(PRODUCT($D99:V99),1)</f>
        <v>0.93629869790792664</v>
      </c>
      <c r="W219" s="161">
        <f>MIN(PRODUCT($D99:W99),1)</f>
        <v>0.93433247064231995</v>
      </c>
      <c r="X219" s="161">
        <f>MIN(PRODUCT($D99:X99),1)</f>
        <v>0.93237037245397103</v>
      </c>
      <c r="Y219" s="161">
        <f>MIN(PRODUCT($D99:Y99),1)</f>
        <v>0.93041239467181769</v>
      </c>
      <c r="Z219" s="161">
        <f>MIN(PRODUCT($D99:Z99),1)</f>
        <v>0.92845852864300693</v>
      </c>
      <c r="AA219" s="161">
        <f>MIN(PRODUCT($D99:AA99),1)</f>
        <v>0.92650876573285668</v>
      </c>
      <c r="AB219" s="161">
        <f>MIN(PRODUCT($D99:AB99),1)</f>
        <v>0.92456309732481767</v>
      </c>
      <c r="AC219" s="161">
        <f>MIN(PRODUCT($D99:AC99),1)</f>
        <v>0.92262151482043553</v>
      </c>
      <c r="AD219" s="161">
        <f>MIN(PRODUCT($D99:AD99),1)</f>
        <v>0.92068400963931263</v>
      </c>
      <c r="AE219" s="161">
        <f>MIN(PRODUCT($D99:AE99),1)</f>
        <v>0.91875057321907005</v>
      </c>
      <c r="AF219" s="161">
        <f>MIN(PRODUCT($D99:AF99),1)</f>
        <v>0.91682119701531006</v>
      </c>
      <c r="AG219" s="161">
        <f>MIN(PRODUCT($D99:AG99),1)</f>
        <v>0.91489587250157789</v>
      </c>
      <c r="AH219" s="161">
        <f>MIN(PRODUCT($D99:AH99),1)</f>
        <v>0.91297459116932456</v>
      </c>
      <c r="AI219" s="161">
        <f>MIN(PRODUCT($D99:AI99),1)</f>
        <v>0.91105734452786902</v>
      </c>
      <c r="AJ219" s="161">
        <f>MIN(PRODUCT($D99:AJ99),1)</f>
        <v>0.90914412410436052</v>
      </c>
      <c r="AK219" s="161">
        <f>MIN(PRODUCT($D99:AK99),1)</f>
        <v>0.9072349214437414</v>
      </c>
      <c r="AL219" s="161">
        <f>MIN(PRODUCT($D99:AL99),1)</f>
        <v>0.9053297281087096</v>
      </c>
      <c r="AM219" s="161">
        <f>MIN(PRODUCT($D99:AM99),1)</f>
        <v>0.90342853567968129</v>
      </c>
      <c r="AN219" s="161">
        <f>MIN(PRODUCT($D99:AN99),1)</f>
        <v>0.90153133575475397</v>
      </c>
      <c r="AO219" s="161">
        <f>MIN(PRODUCT($D99:AO99),1)</f>
        <v>0.89963811994966902</v>
      </c>
      <c r="AP219" s="161">
        <f>MIN(PRODUCT($D99:AP99),1)</f>
        <v>0.89774887989777474</v>
      </c>
      <c r="AQ219" s="161">
        <f>MIN(PRODUCT($D99:AQ99),1)</f>
        <v>0.89586360724998948</v>
      </c>
      <c r="AR219" s="161">
        <f>MIN(PRODUCT($D99:AR99),1)</f>
        <v>0.89398229367476456</v>
      </c>
      <c r="AS219" s="161">
        <f>MIN(PRODUCT($D99:AS99),1)</f>
        <v>0.89210493085804754</v>
      </c>
      <c r="AT219" s="161">
        <f>MIN(PRODUCT($D99:AT99),1)</f>
        <v>0.89023151050324567</v>
      </c>
      <c r="AU219" s="161">
        <f>MIN(PRODUCT($D99:AU99),1)</f>
        <v>0.88836202433118883</v>
      </c>
      <c r="AV219" s="161">
        <f>MIN(PRODUCT($D99:AV99),1)</f>
        <v>0.8864964640800933</v>
      </c>
      <c r="AW219" s="161">
        <f>MIN(PRODUCT($D99:AW99),1)</f>
        <v>0.88463482150552508</v>
      </c>
      <c r="AX219" s="161">
        <f>MIN(PRODUCT($D99:AX99),1)</f>
        <v>0.88277708838036351</v>
      </c>
      <c r="AY219" s="161">
        <f>MIN(PRODUCT($D99:AY99),1)</f>
        <v>0.88092325649476477</v>
      </c>
      <c r="AZ219" s="161">
        <f>MIN(PRODUCT($D99:AZ99),1)</f>
        <v>0.87907331765612573</v>
      </c>
      <c r="BA219" s="161">
        <f>MIN(PRODUCT($D99:BA99),1)</f>
        <v>0.87722726368904791</v>
      </c>
      <c r="BB219" s="161">
        <f>MIN(PRODUCT($D99:BB99),1)</f>
        <v>0.87538508643530089</v>
      </c>
      <c r="BC219" s="161">
        <f>MIN(PRODUCT($D99:BC99),1)</f>
        <v>0.87354677775378675</v>
      </c>
      <c r="BD219" s="161">
        <f>MIN(PRODUCT($D99:BD99),1)</f>
        <v>0.87171232952050381</v>
      </c>
      <c r="BE219" s="161">
        <f>MIN(PRODUCT($D99:BE99),1)</f>
        <v>0.86988173362851073</v>
      </c>
      <c r="BF219" s="161">
        <f>MIN(PRODUCT($D99:BF99),1)</f>
        <v>0.86805498198789088</v>
      </c>
      <c r="BG219" s="161">
        <f>MIN(PRODUCT($D99:BG99),1)</f>
        <v>0.86623206652571627</v>
      </c>
      <c r="BH219" s="161">
        <f>MIN(PRODUCT($D99:BH99),1)</f>
        <v>0.86441297918601223</v>
      </c>
      <c r="BI219" s="161">
        <f>MIN(PRODUCT($D99:BI99),1)</f>
        <v>0.86259771192972157</v>
      </c>
      <c r="BJ219" s="161">
        <f>MIN(PRODUCT($D99:BJ99),1)</f>
        <v>0.86078625673466913</v>
      </c>
      <c r="BK219" s="161">
        <f>MIN(PRODUCT($D99:BK99),1)</f>
        <v>0.8589786055955263</v>
      </c>
      <c r="BL219" s="161">
        <f>MIN(PRODUCT($D99:BL99),1)</f>
        <v>0.85717475052377567</v>
      </c>
      <c r="BM219" s="161">
        <f>MIN(PRODUCT($D99:BM99),1)</f>
        <v>0.85537468354767576</v>
      </c>
      <c r="BN219" s="161">
        <f>MIN(PRODUCT($D99:BN99),1)</f>
        <v>0.85357839671222568</v>
      </c>
      <c r="BO219" s="161">
        <f>MIN(PRODUCT($D99:BO99),1)</f>
        <v>0.85178588207912997</v>
      </c>
      <c r="BP219" s="161">
        <f>MIN(PRODUCT($D99:BP99),1)</f>
        <v>0.84999713172676383</v>
      </c>
      <c r="BQ219" s="161">
        <f>MIN(PRODUCT($D99:BQ99),1)</f>
        <v>0.8482121377501376</v>
      </c>
      <c r="BR219" s="161">
        <f>MIN(PRODUCT($D99:BR99),1)</f>
        <v>0.84643089226086232</v>
      </c>
      <c r="BS219" s="161">
        <f>MIN(PRODUCT($D99:BS99),1)</f>
        <v>0.84465338738711448</v>
      </c>
      <c r="BT219" s="161">
        <f>MIN(PRODUCT($D99:BT99),1)</f>
        <v>0.84287961527360156</v>
      </c>
      <c r="BU219" s="161">
        <f>MIN(PRODUCT($D99:BU99),1)</f>
        <v>0.84110956808152704</v>
      </c>
      <c r="BV219" s="161">
        <f>MIN(PRODUCT($D99:BV99),1)</f>
        <v>0.83934323798855581</v>
      </c>
      <c r="BW219" s="161">
        <f>MIN(PRODUCT($D99:BW99),1)</f>
        <v>0.83758061718877985</v>
      </c>
      <c r="BX219" s="161">
        <f>MIN(PRODUCT($D99:BX99),1)</f>
        <v>0.83582169789268346</v>
      </c>
      <c r="BY219" s="161">
        <f>MIN(PRODUCT($D99:BY99),1)</f>
        <v>0.83406647232710884</v>
      </c>
      <c r="BZ219" s="161">
        <f>MIN(PRODUCT($D99:BZ99),1)</f>
        <v>0.83231493273522195</v>
      </c>
      <c r="CA219" s="161">
        <f>MIN(PRODUCT($D99:CA99),1)</f>
        <v>0.83056707137647801</v>
      </c>
      <c r="CB219" s="161">
        <f>MIN(PRODUCT($D99:CB99),1)</f>
        <v>0.82882288052658737</v>
      </c>
      <c r="CC219" s="161">
        <f>MIN(PRODUCT($D99:CC99),1)</f>
        <v>0.82708235247748152</v>
      </c>
      <c r="CD219" s="161">
        <f>MIN(PRODUCT($D99:CD99),1)</f>
        <v>0.82534547953727877</v>
      </c>
      <c r="CE219" s="161">
        <f>MIN(PRODUCT($D99:CE99),1)</f>
        <v>0.82361225403025051</v>
      </c>
      <c r="CF219" s="161">
        <f>MIN(PRODUCT($D99:CF99),1)</f>
        <v>0.82188266829678702</v>
      </c>
      <c r="CG219" s="161">
        <f>MIN(PRODUCT($D99:CG99),1)</f>
        <v>0.82015671469336382</v>
      </c>
      <c r="CH219" s="161">
        <f>MIN(PRODUCT($D99:CH99),1)</f>
        <v>0.81843438559250781</v>
      </c>
      <c r="CI219" s="161">
        <f>MIN(PRODUCT($D99:CI99),1)</f>
        <v>0.81671567338276352</v>
      </c>
      <c r="CJ219" s="161">
        <f>MIN(PRODUCT($D99:CJ99),1)</f>
        <v>0.8150005704686597</v>
      </c>
      <c r="CK219" s="161">
        <f>MIN(PRODUCT($D99:CK99),1)</f>
        <v>0.81328906927067557</v>
      </c>
      <c r="CL219" s="161">
        <f>MIN(PRODUCT($D99:CL99),1)</f>
        <v>0.81158116222520715</v>
      </c>
      <c r="CM219" s="161">
        <f>MIN(PRODUCT($D99:CM99),1)</f>
        <v>0.80987684178453423</v>
      </c>
      <c r="CN219" s="161">
        <f>MIN(PRODUCT($D99:CN99),1)</f>
        <v>0.80817610041678667</v>
      </c>
      <c r="CO219" s="161">
        <f>MIN(PRODUCT($D99:CO99),1)</f>
        <v>0.80647893060591147</v>
      </c>
      <c r="CP219" s="161">
        <f>MIN(PRODUCT($D99:CP99),1)</f>
        <v>0.80478532485163912</v>
      </c>
      <c r="CQ219" s="161">
        <f>MIN(PRODUCT($D99:CQ99),1)</f>
        <v>0.80309527566945071</v>
      </c>
      <c r="CR219" s="161">
        <f>MIN(PRODUCT($D99:CR99),1)</f>
        <v>0.80140877559054491</v>
      </c>
      <c r="CS219" s="161">
        <f>MIN(PRODUCT($D99:CS99),1)</f>
        <v>0.7997258171618048</v>
      </c>
      <c r="CT219" s="161">
        <f>MIN(PRODUCT($D99:CT99),1)</f>
        <v>0.79804639294576496</v>
      </c>
      <c r="CU219" s="161">
        <f>MIN(PRODUCT($D99:CU99),1)</f>
        <v>0.79637049552057881</v>
      </c>
      <c r="CV219" s="161">
        <f>MIN(PRODUCT($D99:CV99),1)</f>
        <v>0.79469811747998564</v>
      </c>
      <c r="CW219" s="161">
        <f>MIN(PRODUCT($D99:CW99),1)</f>
        <v>0.79302925143327763</v>
      </c>
      <c r="CX219" s="161">
        <f>MIN(PRODUCT($D99:CX99),1)</f>
        <v>0.79136389000526774</v>
      </c>
      <c r="CY219" s="161">
        <f>MIN(PRODUCT($D99:CY99),1)</f>
        <v>0.7897020258362567</v>
      </c>
      <c r="CZ219" s="161">
        <f>MIN(PRODUCT($D99:CZ99),1)</f>
        <v>0.78804365158200063</v>
      </c>
      <c r="DA219" s="161">
        <f>MIN(PRODUCT($D99:DA99),1)</f>
        <v>0.7863887599136784</v>
      </c>
      <c r="DB219" s="161">
        <f>MIN(PRODUCT($D99:DB99),1)</f>
        <v>0.78473734351785973</v>
      </c>
      <c r="DC219" s="161">
        <f>MIN(PRODUCT($D99:DC99),1)</f>
        <v>0.78308939509647224</v>
      </c>
      <c r="DD219" s="161">
        <f>MIN(PRODUCT($D99:DD99),1)</f>
        <v>0</v>
      </c>
      <c r="DE219" s="161">
        <f>MIN(PRODUCT($D99:DE99),1)</f>
        <v>0</v>
      </c>
      <c r="DF219" s="161">
        <f>MIN(PRODUCT($D99:DF99),1)</f>
        <v>0</v>
      </c>
    </row>
    <row r="220" spans="2:110" ht="14.5" x14ac:dyDescent="0.35">
      <c r="B220" s="149">
        <v>95</v>
      </c>
      <c r="C220" s="161">
        <v>1</v>
      </c>
      <c r="D220" s="161">
        <f>MIN(PRODUCT($D100:D100),1)</f>
        <v>0.99739999999999995</v>
      </c>
      <c r="E220" s="161">
        <f>MIN(PRODUCT($D100:E100),1)</f>
        <v>0.99430805999999994</v>
      </c>
      <c r="F220" s="161">
        <f>MIN(PRODUCT($D100:F100),1)</f>
        <v>0.99072855098399992</v>
      </c>
      <c r="G220" s="161">
        <f>MIN(PRODUCT($D100:G100),1)</f>
        <v>0.98696378249026073</v>
      </c>
      <c r="H220" s="161">
        <f>MIN(PRODUCT($D100:H100),1)</f>
        <v>0.98301592736029964</v>
      </c>
      <c r="I220" s="161">
        <f>MIN(PRODUCT($D100:I100),1)</f>
        <v>0.97908386365085842</v>
      </c>
      <c r="J220" s="161">
        <f>MIN(PRODUCT($D100:J100),1)</f>
        <v>0.97516752819625496</v>
      </c>
      <c r="K220" s="161">
        <f>MIN(PRODUCT($D100:K100),1)</f>
        <v>0.97126685808346991</v>
      </c>
      <c r="L220" s="161">
        <f>MIN(PRODUCT($D100:L100),1)</f>
        <v>0.96738179065113605</v>
      </c>
      <c r="M220" s="161">
        <f>MIN(PRODUCT($D100:M100),1)</f>
        <v>0.96351226348853147</v>
      </c>
      <c r="N220" s="161">
        <f>MIN(PRODUCT($D100:N100),1)</f>
        <v>0.95975456566092621</v>
      </c>
      <c r="O220" s="161">
        <f>MIN(PRODUCT($D100:O100),1)</f>
        <v>0.95601152285484858</v>
      </c>
      <c r="P220" s="161">
        <f>MIN(PRODUCT($D100:P100),1)</f>
        <v>0.95228307791571465</v>
      </c>
      <c r="Q220" s="161">
        <f>MIN(PRODUCT($D100:Q100),1)</f>
        <v>0.94856917391184337</v>
      </c>
      <c r="R220" s="161">
        <f>MIN(PRODUCT($D100:R100),1)</f>
        <v>0.94667203556401969</v>
      </c>
      <c r="S220" s="161">
        <f>MIN(PRODUCT($D100:S100),1)</f>
        <v>0.94477869149289162</v>
      </c>
      <c r="T220" s="161">
        <f>MIN(PRODUCT($D100:T100),1)</f>
        <v>0.94288913410990582</v>
      </c>
      <c r="U220" s="161">
        <f>MIN(PRODUCT($D100:U100),1)</f>
        <v>0.94100335584168604</v>
      </c>
      <c r="V220" s="161">
        <f>MIN(PRODUCT($D100:V100),1)</f>
        <v>0.93912134913000267</v>
      </c>
      <c r="W220" s="161">
        <f>MIN(PRODUCT($D100:W100),1)</f>
        <v>0.93724310643174269</v>
      </c>
      <c r="X220" s="161">
        <f>MIN(PRODUCT($D100:X100),1)</f>
        <v>0.93536862021887923</v>
      </c>
      <c r="Y220" s="161">
        <f>MIN(PRODUCT($D100:Y100),1)</f>
        <v>0.9334978829784415</v>
      </c>
      <c r="Z220" s="161">
        <f>MIN(PRODUCT($D100:Z100),1)</f>
        <v>0.93163088721248466</v>
      </c>
      <c r="AA220" s="161">
        <f>MIN(PRODUCT($D100:AA100),1)</f>
        <v>0.92976762543805969</v>
      </c>
      <c r="AB220" s="161">
        <f>MIN(PRODUCT($D100:AB100),1)</f>
        <v>0.92790809018718357</v>
      </c>
      <c r="AC220" s="161">
        <f>MIN(PRODUCT($D100:AC100),1)</f>
        <v>0.92605227400680923</v>
      </c>
      <c r="AD220" s="161">
        <f>MIN(PRODUCT($D100:AD100),1)</f>
        <v>0.92420016945879557</v>
      </c>
      <c r="AE220" s="161">
        <f>MIN(PRODUCT($D100:AE100),1)</f>
        <v>0.92235176911987793</v>
      </c>
      <c r="AF220" s="161">
        <f>MIN(PRODUCT($D100:AF100),1)</f>
        <v>0.9205070655816382</v>
      </c>
      <c r="AG220" s="161">
        <f>MIN(PRODUCT($D100:AG100),1)</f>
        <v>0.91866605145047486</v>
      </c>
      <c r="AH220" s="161">
        <f>MIN(PRODUCT($D100:AH100),1)</f>
        <v>0.91682871934757393</v>
      </c>
      <c r="AI220" s="161">
        <f>MIN(PRODUCT($D100:AI100),1)</f>
        <v>0.9149950619088788</v>
      </c>
      <c r="AJ220" s="161">
        <f>MIN(PRODUCT($D100:AJ100),1)</f>
        <v>0.91316507178506101</v>
      </c>
      <c r="AK220" s="161">
        <f>MIN(PRODUCT($D100:AK100),1)</f>
        <v>0.91133874164149087</v>
      </c>
      <c r="AL220" s="161">
        <f>MIN(PRODUCT($D100:AL100),1)</f>
        <v>0.90951606415820785</v>
      </c>
      <c r="AM220" s="161">
        <f>MIN(PRODUCT($D100:AM100),1)</f>
        <v>0.90769703202989138</v>
      </c>
      <c r="AN220" s="161">
        <f>MIN(PRODUCT($D100:AN100),1)</f>
        <v>0.90588163796583154</v>
      </c>
      <c r="AO220" s="161">
        <f>MIN(PRODUCT($D100:AO100),1)</f>
        <v>0.90406987468989986</v>
      </c>
      <c r="AP220" s="161">
        <f>MIN(PRODUCT($D100:AP100),1)</f>
        <v>0.90226173494052009</v>
      </c>
      <c r="AQ220" s="161">
        <f>MIN(PRODUCT($D100:AQ100),1)</f>
        <v>0.90045721147063906</v>
      </c>
      <c r="AR220" s="161">
        <f>MIN(PRODUCT($D100:AR100),1)</f>
        <v>0.89865629704769778</v>
      </c>
      <c r="AS220" s="161">
        <f>MIN(PRODUCT($D100:AS100),1)</f>
        <v>0.89685898445360235</v>
      </c>
      <c r="AT220" s="161">
        <f>MIN(PRODUCT($D100:AT100),1)</f>
        <v>0.89506526648469509</v>
      </c>
      <c r="AU220" s="161">
        <f>MIN(PRODUCT($D100:AU100),1)</f>
        <v>0.8932751359517257</v>
      </c>
      <c r="AV220" s="161">
        <f>MIN(PRODUCT($D100:AV100),1)</f>
        <v>0.89148858567982225</v>
      </c>
      <c r="AW220" s="161">
        <f>MIN(PRODUCT($D100:AW100),1)</f>
        <v>0.88970560850846259</v>
      </c>
      <c r="AX220" s="161">
        <f>MIN(PRODUCT($D100:AX100),1)</f>
        <v>0.88792619729144562</v>
      </c>
      <c r="AY220" s="161">
        <f>MIN(PRODUCT($D100:AY100),1)</f>
        <v>0.88615034489686273</v>
      </c>
      <c r="AZ220" s="161">
        <f>MIN(PRODUCT($D100:AZ100),1)</f>
        <v>0.884378044207069</v>
      </c>
      <c r="BA220" s="161">
        <f>MIN(PRODUCT($D100:BA100),1)</f>
        <v>0.88260928811865491</v>
      </c>
      <c r="BB220" s="161">
        <f>MIN(PRODUCT($D100:BB100),1)</f>
        <v>0.88084406954241756</v>
      </c>
      <c r="BC220" s="161">
        <f>MIN(PRODUCT($D100:BC100),1)</f>
        <v>0.87908238140333272</v>
      </c>
      <c r="BD220" s="161">
        <f>MIN(PRODUCT($D100:BD100),1)</f>
        <v>0.87732421664052607</v>
      </c>
      <c r="BE220" s="161">
        <f>MIN(PRODUCT($D100:BE100),1)</f>
        <v>0.87556956820724496</v>
      </c>
      <c r="BF220" s="161">
        <f>MIN(PRODUCT($D100:BF100),1)</f>
        <v>0.87381842907083052</v>
      </c>
      <c r="BG220" s="161">
        <f>MIN(PRODUCT($D100:BG100),1)</f>
        <v>0.87207079221268891</v>
      </c>
      <c r="BH220" s="161">
        <f>MIN(PRODUCT($D100:BH100),1)</f>
        <v>0.87032665062826353</v>
      </c>
      <c r="BI220" s="161">
        <f>MIN(PRODUCT($D100:BI100),1)</f>
        <v>0.86858599732700703</v>
      </c>
      <c r="BJ220" s="161">
        <f>MIN(PRODUCT($D100:BJ100),1)</f>
        <v>0.86684882533235297</v>
      </c>
      <c r="BK220" s="161">
        <f>MIN(PRODUCT($D100:BK100),1)</f>
        <v>0.8651151276816883</v>
      </c>
      <c r="BL220" s="161">
        <f>MIN(PRODUCT($D100:BL100),1)</f>
        <v>0.86338489742632496</v>
      </c>
      <c r="BM220" s="161">
        <f>MIN(PRODUCT($D100:BM100),1)</f>
        <v>0.86165812763147231</v>
      </c>
      <c r="BN220" s="161">
        <f>MIN(PRODUCT($D100:BN100),1)</f>
        <v>0.85993481137620942</v>
      </c>
      <c r="BO220" s="161">
        <f>MIN(PRODUCT($D100:BO100),1)</f>
        <v>0.85821494175345703</v>
      </c>
      <c r="BP220" s="161">
        <f>MIN(PRODUCT($D100:BP100),1)</f>
        <v>0.85649851186995007</v>
      </c>
      <c r="BQ220" s="161">
        <f>MIN(PRODUCT($D100:BQ100),1)</f>
        <v>0.85478551484621013</v>
      </c>
      <c r="BR220" s="161">
        <f>MIN(PRODUCT($D100:BR100),1)</f>
        <v>0.85307594381651775</v>
      </c>
      <c r="BS220" s="161">
        <f>MIN(PRODUCT($D100:BS100),1)</f>
        <v>0.85136979192888473</v>
      </c>
      <c r="BT220" s="161">
        <f>MIN(PRODUCT($D100:BT100),1)</f>
        <v>0.84966705234502693</v>
      </c>
      <c r="BU220" s="161">
        <f>MIN(PRODUCT($D100:BU100),1)</f>
        <v>0.8479677182403369</v>
      </c>
      <c r="BV220" s="161">
        <f>MIN(PRODUCT($D100:BV100),1)</f>
        <v>0.84627178280385618</v>
      </c>
      <c r="BW220" s="161">
        <f>MIN(PRODUCT($D100:BW100),1)</f>
        <v>0.84457923923824851</v>
      </c>
      <c r="BX220" s="161">
        <f>MIN(PRODUCT($D100:BX100),1)</f>
        <v>0.84289008075977201</v>
      </c>
      <c r="BY220" s="161">
        <f>MIN(PRODUCT($D100:BY100),1)</f>
        <v>0.84120430059825246</v>
      </c>
      <c r="BZ220" s="161">
        <f>MIN(PRODUCT($D100:BZ100),1)</f>
        <v>0.83952189199705596</v>
      </c>
      <c r="CA220" s="161">
        <f>MIN(PRODUCT($D100:CA100),1)</f>
        <v>0.83784284821306187</v>
      </c>
      <c r="CB220" s="161">
        <f>MIN(PRODUCT($D100:CB100),1)</f>
        <v>0.8361671625166357</v>
      </c>
      <c r="CC220" s="161">
        <f>MIN(PRODUCT($D100:CC100),1)</f>
        <v>0.83449482819160248</v>
      </c>
      <c r="CD220" s="161">
        <f>MIN(PRODUCT($D100:CD100),1)</f>
        <v>0.8328258385352193</v>
      </c>
      <c r="CE220" s="161">
        <f>MIN(PRODUCT($D100:CE100),1)</f>
        <v>0.83116018685814885</v>
      </c>
      <c r="CF220" s="161">
        <f>MIN(PRODUCT($D100:CF100),1)</f>
        <v>0.82949786648443258</v>
      </c>
      <c r="CG220" s="161">
        <f>MIN(PRODUCT($D100:CG100),1)</f>
        <v>0.82783887075146367</v>
      </c>
      <c r="CH220" s="161">
        <f>MIN(PRODUCT($D100:CH100),1)</f>
        <v>0.82618319300996079</v>
      </c>
      <c r="CI220" s="161">
        <f>MIN(PRODUCT($D100:CI100),1)</f>
        <v>0.82453082662394084</v>
      </c>
      <c r="CJ220" s="161">
        <f>MIN(PRODUCT($D100:CJ100),1)</f>
        <v>0.82288176497069299</v>
      </c>
      <c r="CK220" s="161">
        <f>MIN(PRODUCT($D100:CK100),1)</f>
        <v>0.8212360014407516</v>
      </c>
      <c r="CL220" s="161">
        <f>MIN(PRODUCT($D100:CL100),1)</f>
        <v>0.81959352943787012</v>
      </c>
      <c r="CM220" s="161">
        <f>MIN(PRODUCT($D100:CM100),1)</f>
        <v>0.81795434237899434</v>
      </c>
      <c r="CN220" s="161">
        <f>MIN(PRODUCT($D100:CN100),1)</f>
        <v>0.8163184336942364</v>
      </c>
      <c r="CO220" s="161">
        <f>MIN(PRODUCT($D100:CO100),1)</f>
        <v>0.81468579682684794</v>
      </c>
      <c r="CP220" s="161">
        <f>MIN(PRODUCT($D100:CP100),1)</f>
        <v>0.81305642523319421</v>
      </c>
      <c r="CQ220" s="161">
        <f>MIN(PRODUCT($D100:CQ100),1)</f>
        <v>0.81143031238272778</v>
      </c>
      <c r="CR220" s="161">
        <f>MIN(PRODUCT($D100:CR100),1)</f>
        <v>0.80980745175796232</v>
      </c>
      <c r="CS220" s="161">
        <f>MIN(PRODUCT($D100:CS100),1)</f>
        <v>0.8081878368544464</v>
      </c>
      <c r="CT220" s="161">
        <f>MIN(PRODUCT($D100:CT100),1)</f>
        <v>0.80657146118073753</v>
      </c>
      <c r="CU220" s="161">
        <f>MIN(PRODUCT($D100:CU100),1)</f>
        <v>0.80495831825837605</v>
      </c>
      <c r="CV220" s="161">
        <f>MIN(PRODUCT($D100:CV100),1)</f>
        <v>0.80334840162185928</v>
      </c>
      <c r="CW220" s="161">
        <f>MIN(PRODUCT($D100:CW100),1)</f>
        <v>0.80174170481861551</v>
      </c>
      <c r="CX220" s="161">
        <f>MIN(PRODUCT($D100:CX100),1)</f>
        <v>0.80013822140897828</v>
      </c>
      <c r="CY220" s="161">
        <f>MIN(PRODUCT($D100:CY100),1)</f>
        <v>0.79853794496616037</v>
      </c>
      <c r="CZ220" s="161">
        <f>MIN(PRODUCT($D100:CZ100),1)</f>
        <v>0.79694086907622808</v>
      </c>
      <c r="DA220" s="161">
        <f>MIN(PRODUCT($D100:DA100),1)</f>
        <v>0.79534698733807563</v>
      </c>
      <c r="DB220" s="161">
        <f>MIN(PRODUCT($D100:DB100),1)</f>
        <v>0.79375629336339948</v>
      </c>
      <c r="DC220" s="161">
        <f>MIN(PRODUCT($D100:DC100),1)</f>
        <v>0.79216878077667263</v>
      </c>
      <c r="DD220" s="161">
        <f>MIN(PRODUCT($D100:DD100),1)</f>
        <v>0</v>
      </c>
      <c r="DE220" s="161">
        <f>MIN(PRODUCT($D100:DE100),1)</f>
        <v>0</v>
      </c>
      <c r="DF220" s="161">
        <f>MIN(PRODUCT($D100:DF100),1)</f>
        <v>0</v>
      </c>
    </row>
    <row r="221" spans="2:110" ht="14.5" x14ac:dyDescent="0.35">
      <c r="B221" s="149">
        <v>96</v>
      </c>
      <c r="C221" s="161">
        <v>1</v>
      </c>
      <c r="D221" s="161">
        <f>MIN(PRODUCT($D101:D101),1)</f>
        <v>0.998</v>
      </c>
      <c r="E221" s="161">
        <f>MIN(PRODUCT($D101:E101),1)</f>
        <v>0.99530540000000001</v>
      </c>
      <c r="F221" s="161">
        <f>MIN(PRODUCT($D101:F101),1)</f>
        <v>0.99202089218</v>
      </c>
      <c r="G221" s="161">
        <f>MIN(PRODUCT($D101:G101),1)</f>
        <v>0.98835041487893394</v>
      </c>
      <c r="H221" s="161">
        <f>MIN(PRODUCT($D101:H101),1)</f>
        <v>0.98459468330239397</v>
      </c>
      <c r="I221" s="161">
        <f>MIN(PRODUCT($D101:I101),1)</f>
        <v>0.98085322350584481</v>
      </c>
      <c r="J221" s="161">
        <f>MIN(PRODUCT($D101:J101),1)</f>
        <v>0.97712598125652261</v>
      </c>
      <c r="K221" s="161">
        <f>MIN(PRODUCT($D101:K101),1)</f>
        <v>0.97341290252774781</v>
      </c>
      <c r="L221" s="161">
        <f>MIN(PRODUCT($D101:L101),1)</f>
        <v>0.96971393349814239</v>
      </c>
      <c r="M221" s="161">
        <f>MIN(PRODUCT($D101:M101),1)</f>
        <v>0.96602902055084938</v>
      </c>
      <c r="N221" s="161">
        <f>MIN(PRODUCT($D101:N101),1)</f>
        <v>0.96235811027275608</v>
      </c>
      <c r="O221" s="161">
        <f>MIN(PRODUCT($D101:O101),1)</f>
        <v>0.95870114945371954</v>
      </c>
      <c r="P221" s="161">
        <f>MIN(PRODUCT($D101:P101),1)</f>
        <v>0.95505808508579537</v>
      </c>
      <c r="Q221" s="161">
        <f>MIN(PRODUCT($D101:Q101),1)</f>
        <v>0.95142886436246932</v>
      </c>
      <c r="R221" s="161">
        <f>MIN(PRODUCT($D101:R101),1)</f>
        <v>0.94962114952018062</v>
      </c>
      <c r="S221" s="161">
        <f>MIN(PRODUCT($D101:S101),1)</f>
        <v>0.94781686933609222</v>
      </c>
      <c r="T221" s="161">
        <f>MIN(PRODUCT($D101:T101),1)</f>
        <v>0.94601601728435358</v>
      </c>
      <c r="U221" s="161">
        <f>MIN(PRODUCT($D101:U101),1)</f>
        <v>0.94421858685151328</v>
      </c>
      <c r="V221" s="161">
        <f>MIN(PRODUCT($D101:V101),1)</f>
        <v>0.94242457153649539</v>
      </c>
      <c r="W221" s="161">
        <f>MIN(PRODUCT($D101:W101),1)</f>
        <v>0.94063396485057604</v>
      </c>
      <c r="X221" s="161">
        <f>MIN(PRODUCT($D101:X101),1)</f>
        <v>0.93884676031735992</v>
      </c>
      <c r="Y221" s="161">
        <f>MIN(PRODUCT($D101:Y101),1)</f>
        <v>0.93706295147275698</v>
      </c>
      <c r="Z221" s="161">
        <f>MIN(PRODUCT($D101:Z101),1)</f>
        <v>0.93528253186495869</v>
      </c>
      <c r="AA221" s="161">
        <f>MIN(PRODUCT($D101:AA101),1)</f>
        <v>0.93350549505441527</v>
      </c>
      <c r="AB221" s="161">
        <f>MIN(PRODUCT($D101:AB101),1)</f>
        <v>0.93173183461381182</v>
      </c>
      <c r="AC221" s="161">
        <f>MIN(PRODUCT($D101:AC101),1)</f>
        <v>0.92996154412804555</v>
      </c>
      <c r="AD221" s="161">
        <f>MIN(PRODUCT($D101:AD101),1)</f>
        <v>0.92819461719420226</v>
      </c>
      <c r="AE221" s="161">
        <f>MIN(PRODUCT($D101:AE101),1)</f>
        <v>0.92643104742153326</v>
      </c>
      <c r="AF221" s="161">
        <f>MIN(PRODUCT($D101:AF101),1)</f>
        <v>0.92467082843143233</v>
      </c>
      <c r="AG221" s="161">
        <f>MIN(PRODUCT($D101:AG101),1)</f>
        <v>0.92291395385741259</v>
      </c>
      <c r="AH221" s="161">
        <f>MIN(PRODUCT($D101:AH101),1)</f>
        <v>0.92116041734508347</v>
      </c>
      <c r="AI221" s="161">
        <f>MIN(PRODUCT($D101:AI101),1)</f>
        <v>0.91941021255212785</v>
      </c>
      <c r="AJ221" s="161">
        <f>MIN(PRODUCT($D101:AJ101),1)</f>
        <v>0.91766333314827875</v>
      </c>
      <c r="AK221" s="161">
        <f>MIN(PRODUCT($D101:AK101),1)</f>
        <v>0.91591977281529702</v>
      </c>
      <c r="AL221" s="161">
        <f>MIN(PRODUCT($D101:AL101),1)</f>
        <v>0.9141795252469479</v>
      </c>
      <c r="AM221" s="161">
        <f>MIN(PRODUCT($D101:AM101),1)</f>
        <v>0.91244258414897872</v>
      </c>
      <c r="AN221" s="161">
        <f>MIN(PRODUCT($D101:AN101),1)</f>
        <v>0.91070894323909568</v>
      </c>
      <c r="AO221" s="161">
        <f>MIN(PRODUCT($D101:AO101),1)</f>
        <v>0.90897859624694144</v>
      </c>
      <c r="AP221" s="161">
        <f>MIN(PRODUCT($D101:AP101),1)</f>
        <v>0.90725153691407223</v>
      </c>
      <c r="AQ221" s="161">
        <f>MIN(PRODUCT($D101:AQ101),1)</f>
        <v>0.90552775899393545</v>
      </c>
      <c r="AR221" s="161">
        <f>MIN(PRODUCT($D101:AR101),1)</f>
        <v>0.90380725625184699</v>
      </c>
      <c r="AS221" s="161">
        <f>MIN(PRODUCT($D101:AS101),1)</f>
        <v>0.9020900224649685</v>
      </c>
      <c r="AT221" s="161">
        <f>MIN(PRODUCT($D101:AT101),1)</f>
        <v>0.90037605142228505</v>
      </c>
      <c r="AU221" s="161">
        <f>MIN(PRODUCT($D101:AU101),1)</f>
        <v>0.89866533692458272</v>
      </c>
      <c r="AV221" s="161">
        <f>MIN(PRODUCT($D101:AV101),1)</f>
        <v>0.89695787278442596</v>
      </c>
      <c r="AW221" s="161">
        <f>MIN(PRODUCT($D101:AW101),1)</f>
        <v>0.89525365282613556</v>
      </c>
      <c r="AX221" s="161">
        <f>MIN(PRODUCT($D101:AX101),1)</f>
        <v>0.89355267088576584</v>
      </c>
      <c r="AY221" s="161">
        <f>MIN(PRODUCT($D101:AY101),1)</f>
        <v>0.89185492081108286</v>
      </c>
      <c r="AZ221" s="161">
        <f>MIN(PRODUCT($D101:AZ101),1)</f>
        <v>0.89016039646154177</v>
      </c>
      <c r="BA221" s="161">
        <f>MIN(PRODUCT($D101:BA101),1)</f>
        <v>0.88846909170826482</v>
      </c>
      <c r="BB221" s="161">
        <f>MIN(PRODUCT($D101:BB101),1)</f>
        <v>0.88678100043401908</v>
      </c>
      <c r="BC221" s="161">
        <f>MIN(PRODUCT($D101:BC101),1)</f>
        <v>0.88509611653319442</v>
      </c>
      <c r="BD221" s="161">
        <f>MIN(PRODUCT($D101:BD101),1)</f>
        <v>0.88341443391178132</v>
      </c>
      <c r="BE221" s="161">
        <f>MIN(PRODUCT($D101:BE101),1)</f>
        <v>0.88173594648734888</v>
      </c>
      <c r="BF221" s="161">
        <f>MIN(PRODUCT($D101:BF101),1)</f>
        <v>0.88006064818902285</v>
      </c>
      <c r="BG221" s="161">
        <f>MIN(PRODUCT($D101:BG101),1)</f>
        <v>0.87838853295746366</v>
      </c>
      <c r="BH221" s="161">
        <f>MIN(PRODUCT($D101:BH101),1)</f>
        <v>0.87671959474484451</v>
      </c>
      <c r="BI221" s="161">
        <f>MIN(PRODUCT($D101:BI101),1)</f>
        <v>0.8750538275148293</v>
      </c>
      <c r="BJ221" s="161">
        <f>MIN(PRODUCT($D101:BJ101),1)</f>
        <v>0.87339122524255108</v>
      </c>
      <c r="BK221" s="161">
        <f>MIN(PRODUCT($D101:BK101),1)</f>
        <v>0.87173178191459022</v>
      </c>
      <c r="BL221" s="161">
        <f>MIN(PRODUCT($D101:BL101),1)</f>
        <v>0.87007549152895247</v>
      </c>
      <c r="BM221" s="161">
        <f>MIN(PRODUCT($D101:BM101),1)</f>
        <v>0.86842234809504748</v>
      </c>
      <c r="BN221" s="161">
        <f>MIN(PRODUCT($D101:BN101),1)</f>
        <v>0.8667723456336669</v>
      </c>
      <c r="BO221" s="161">
        <f>MIN(PRODUCT($D101:BO101),1)</f>
        <v>0.86512547817696295</v>
      </c>
      <c r="BP221" s="161">
        <f>MIN(PRODUCT($D101:BP101),1)</f>
        <v>0.86348173976842668</v>
      </c>
      <c r="BQ221" s="161">
        <f>MIN(PRODUCT($D101:BQ101),1)</f>
        <v>0.86184112446286665</v>
      </c>
      <c r="BR221" s="161">
        <f>MIN(PRODUCT($D101:BR101),1)</f>
        <v>0.86020362632638714</v>
      </c>
      <c r="BS221" s="161">
        <f>MIN(PRODUCT($D101:BS101),1)</f>
        <v>0.85856923943636698</v>
      </c>
      <c r="BT221" s="161">
        <f>MIN(PRODUCT($D101:BT101),1)</f>
        <v>0.8569379578814379</v>
      </c>
      <c r="BU221" s="161">
        <f>MIN(PRODUCT($D101:BU101),1)</f>
        <v>0.85530977576146316</v>
      </c>
      <c r="BV221" s="161">
        <f>MIN(PRODUCT($D101:BV101),1)</f>
        <v>0.85368468718751633</v>
      </c>
      <c r="BW221" s="161">
        <f>MIN(PRODUCT($D101:BW101),1)</f>
        <v>0.85206268628185999</v>
      </c>
      <c r="BX221" s="161">
        <f>MIN(PRODUCT($D101:BX101),1)</f>
        <v>0.85044376717792447</v>
      </c>
      <c r="BY221" s="161">
        <f>MIN(PRODUCT($D101:BY101),1)</f>
        <v>0.8488279240202864</v>
      </c>
      <c r="BZ221" s="161">
        <f>MIN(PRODUCT($D101:BZ101),1)</f>
        <v>0.84721515096464783</v>
      </c>
      <c r="CA221" s="161">
        <f>MIN(PRODUCT($D101:CA101),1)</f>
        <v>0.84560544217781497</v>
      </c>
      <c r="CB221" s="161">
        <f>MIN(PRODUCT($D101:CB101),1)</f>
        <v>0.84399879183767712</v>
      </c>
      <c r="CC221" s="161">
        <f>MIN(PRODUCT($D101:CC101),1)</f>
        <v>0.84239519413318553</v>
      </c>
      <c r="CD221" s="161">
        <f>MIN(PRODUCT($D101:CD101),1)</f>
        <v>0.84079464326433251</v>
      </c>
      <c r="CE221" s="161">
        <f>MIN(PRODUCT($D101:CE101),1)</f>
        <v>0.83919713344213032</v>
      </c>
      <c r="CF221" s="161">
        <f>MIN(PRODUCT($D101:CF101),1)</f>
        <v>0.83760265888859031</v>
      </c>
      <c r="CG221" s="161">
        <f>MIN(PRODUCT($D101:CG101),1)</f>
        <v>0.83601121383670196</v>
      </c>
      <c r="CH221" s="161">
        <f>MIN(PRODUCT($D101:CH101),1)</f>
        <v>0.83442279253041218</v>
      </c>
      <c r="CI221" s="161">
        <f>MIN(PRODUCT($D101:CI101),1)</f>
        <v>0.83283738922460437</v>
      </c>
      <c r="CJ221" s="161">
        <f>MIN(PRODUCT($D101:CJ101),1)</f>
        <v>0.83125499818507764</v>
      </c>
      <c r="CK221" s="161">
        <f>MIN(PRODUCT($D101:CK101),1)</f>
        <v>0.82967561368852594</v>
      </c>
      <c r="CL221" s="161">
        <f>MIN(PRODUCT($D101:CL101),1)</f>
        <v>0.82809923002251773</v>
      </c>
      <c r="CM221" s="161">
        <f>MIN(PRODUCT($D101:CM101),1)</f>
        <v>0.82652584148547492</v>
      </c>
      <c r="CN221" s="161">
        <f>MIN(PRODUCT($D101:CN101),1)</f>
        <v>0.82495544238665253</v>
      </c>
      <c r="CO221" s="161">
        <f>MIN(PRODUCT($D101:CO101),1)</f>
        <v>0.82338802704611791</v>
      </c>
      <c r="CP221" s="161">
        <f>MIN(PRODUCT($D101:CP101),1)</f>
        <v>0.82182358979473025</v>
      </c>
      <c r="CQ221" s="161">
        <f>MIN(PRODUCT($D101:CQ101),1)</f>
        <v>0.82026212497412021</v>
      </c>
      <c r="CR221" s="161">
        <f>MIN(PRODUCT($D101:CR101),1)</f>
        <v>0.81870362693666943</v>
      </c>
      <c r="CS221" s="161">
        <f>MIN(PRODUCT($D101:CS101),1)</f>
        <v>0.81714809004548972</v>
      </c>
      <c r="CT221" s="161">
        <f>MIN(PRODUCT($D101:CT101),1)</f>
        <v>0.81559550867440322</v>
      </c>
      <c r="CU221" s="161">
        <f>MIN(PRODUCT($D101:CU101),1)</f>
        <v>0.81404587720792188</v>
      </c>
      <c r="CV221" s="161">
        <f>MIN(PRODUCT($D101:CV101),1)</f>
        <v>0.81249919004122684</v>
      </c>
      <c r="CW221" s="161">
        <f>MIN(PRODUCT($D101:CW101),1)</f>
        <v>0.81095544158014854</v>
      </c>
      <c r="CX221" s="161">
        <f>MIN(PRODUCT($D101:CX101),1)</f>
        <v>0.80941462624114624</v>
      </c>
      <c r="CY221" s="161">
        <f>MIN(PRODUCT($D101:CY101),1)</f>
        <v>0.80787673845128805</v>
      </c>
      <c r="CZ221" s="161">
        <f>MIN(PRODUCT($D101:CZ101),1)</f>
        <v>0.80634177264823059</v>
      </c>
      <c r="DA221" s="161">
        <f>MIN(PRODUCT($D101:DA101),1)</f>
        <v>0.80480972328019895</v>
      </c>
      <c r="DB221" s="161">
        <f>MIN(PRODUCT($D101:DB101),1)</f>
        <v>0.80328058480596654</v>
      </c>
      <c r="DC221" s="161">
        <f>MIN(PRODUCT($D101:DC101),1)</f>
        <v>0.80175435169483522</v>
      </c>
      <c r="DD221" s="161">
        <f>MIN(PRODUCT($D101:DD101),1)</f>
        <v>0</v>
      </c>
      <c r="DE221" s="161">
        <f>MIN(PRODUCT($D101:DE101),1)</f>
        <v>0</v>
      </c>
      <c r="DF221" s="161">
        <f>MIN(PRODUCT($D101:DF101),1)</f>
        <v>0</v>
      </c>
    </row>
    <row r="222" spans="2:110" ht="14.5" x14ac:dyDescent="0.35">
      <c r="B222" s="149">
        <v>97</v>
      </c>
      <c r="C222" s="161">
        <v>1</v>
      </c>
      <c r="D222" s="161">
        <f>MIN(PRODUCT($D102:D102),1)</f>
        <v>0.99880000000000002</v>
      </c>
      <c r="E222" s="161">
        <f>MIN(PRODUCT($D102:E102),1)</f>
        <v>0.9966026400000001</v>
      </c>
      <c r="F222" s="161">
        <f>MIN(PRODUCT($D102:F102),1)</f>
        <v>0.99371249234400005</v>
      </c>
      <c r="G222" s="161">
        <f>MIN(PRODUCT($D102:G102),1)</f>
        <v>0.99033386987003047</v>
      </c>
      <c r="H222" s="161">
        <f>MIN(PRODUCT($D102:H102),1)</f>
        <v>0.98666963455151135</v>
      </c>
      <c r="I222" s="161">
        <f>MIN(PRODUCT($D102:I102),1)</f>
        <v>0.98301895690367069</v>
      </c>
      <c r="J222" s="161">
        <f>MIN(PRODUCT($D102:J102),1)</f>
        <v>0.97938178676312704</v>
      </c>
      <c r="K222" s="161">
        <f>MIN(PRODUCT($D102:K102),1)</f>
        <v>0.97575807415210347</v>
      </c>
      <c r="L222" s="161">
        <f>MIN(PRODUCT($D102:L102),1)</f>
        <v>0.9721477692777406</v>
      </c>
      <c r="M222" s="161">
        <f>MIN(PRODUCT($D102:M102),1)</f>
        <v>0.96855082253141289</v>
      </c>
      <c r="N222" s="161">
        <f>MIN(PRODUCT($D102:N102),1)</f>
        <v>0.96496718448804664</v>
      </c>
      <c r="O222" s="161">
        <f>MIN(PRODUCT($D102:O102),1)</f>
        <v>0.96139680590544085</v>
      </c>
      <c r="P222" s="161">
        <f>MIN(PRODUCT($D102:P102),1)</f>
        <v>0.95783963772359071</v>
      </c>
      <c r="Q222" s="161">
        <f>MIN(PRODUCT($D102:Q102),1)</f>
        <v>0.95429563106401338</v>
      </c>
      <c r="R222" s="161">
        <f>MIN(PRODUCT($D102:R102),1)</f>
        <v>0.95257789892809819</v>
      </c>
      <c r="S222" s="161">
        <f>MIN(PRODUCT($D102:S102),1)</f>
        <v>0.95086325871002764</v>
      </c>
      <c r="T222" s="161">
        <f>MIN(PRODUCT($D102:T102),1)</f>
        <v>0.94915170484434952</v>
      </c>
      <c r="U222" s="161">
        <f>MIN(PRODUCT($D102:U102),1)</f>
        <v>0.94744323177562961</v>
      </c>
      <c r="V222" s="161">
        <f>MIN(PRODUCT($D102:V102),1)</f>
        <v>0.94573783395843347</v>
      </c>
      <c r="W222" s="161">
        <f>MIN(PRODUCT($D102:W102),1)</f>
        <v>0.94403550585730822</v>
      </c>
      <c r="X222" s="161">
        <f>MIN(PRODUCT($D102:X102),1)</f>
        <v>0.94233624194676502</v>
      </c>
      <c r="Y222" s="161">
        <f>MIN(PRODUCT($D102:Y102),1)</f>
        <v>0.94064003671126084</v>
      </c>
      <c r="Z222" s="161">
        <f>MIN(PRODUCT($D102:Z102),1)</f>
        <v>0.9389468846451805</v>
      </c>
      <c r="AA222" s="161">
        <f>MIN(PRODUCT($D102:AA102),1)</f>
        <v>0.93725678025281911</v>
      </c>
      <c r="AB222" s="161">
        <f>MIN(PRODUCT($D102:AB102),1)</f>
        <v>0.93556971804836397</v>
      </c>
      <c r="AC222" s="161">
        <f>MIN(PRODUCT($D102:AC102),1)</f>
        <v>0.93388569255587695</v>
      </c>
      <c r="AD222" s="161">
        <f>MIN(PRODUCT($D102:AD102),1)</f>
        <v>0.93220469830927633</v>
      </c>
      <c r="AE222" s="161">
        <f>MIN(PRODUCT($D102:AE102),1)</f>
        <v>0.93052672985231966</v>
      </c>
      <c r="AF222" s="161">
        <f>MIN(PRODUCT($D102:AF102),1)</f>
        <v>0.92885178173858551</v>
      </c>
      <c r="AG222" s="161">
        <f>MIN(PRODUCT($D102:AG102),1)</f>
        <v>0.92717984853145607</v>
      </c>
      <c r="AH222" s="161">
        <f>MIN(PRODUCT($D102:AH102),1)</f>
        <v>0.92551092480409947</v>
      </c>
      <c r="AI222" s="161">
        <f>MIN(PRODUCT($D102:AI102),1)</f>
        <v>0.92384500513945211</v>
      </c>
      <c r="AJ222" s="161">
        <f>MIN(PRODUCT($D102:AJ102),1)</f>
        <v>0.92218208413020109</v>
      </c>
      <c r="AK222" s="161">
        <f>MIN(PRODUCT($D102:AK102),1)</f>
        <v>0.92052215637876666</v>
      </c>
      <c r="AL222" s="161">
        <f>MIN(PRODUCT($D102:AL102),1)</f>
        <v>0.91886521649728481</v>
      </c>
      <c r="AM222" s="161">
        <f>MIN(PRODUCT($D102:AM102),1)</f>
        <v>0.91721125910758972</v>
      </c>
      <c r="AN222" s="161">
        <f>MIN(PRODUCT($D102:AN102),1)</f>
        <v>0.91556027884119606</v>
      </c>
      <c r="AO222" s="161">
        <f>MIN(PRODUCT($D102:AO102),1)</f>
        <v>0.91391227033928191</v>
      </c>
      <c r="AP222" s="161">
        <f>MIN(PRODUCT($D102:AP102),1)</f>
        <v>0.91226722825267115</v>
      </c>
      <c r="AQ222" s="161">
        <f>MIN(PRODUCT($D102:AQ102),1)</f>
        <v>0.91062514724181631</v>
      </c>
      <c r="AR222" s="161">
        <f>MIN(PRODUCT($D102:AR102),1)</f>
        <v>0.90898602197678102</v>
      </c>
      <c r="AS222" s="161">
        <f>MIN(PRODUCT($D102:AS102),1)</f>
        <v>0.90734984713722278</v>
      </c>
      <c r="AT222" s="161">
        <f>MIN(PRODUCT($D102:AT102),1)</f>
        <v>0.90571661741237575</v>
      </c>
      <c r="AU222" s="161">
        <f>MIN(PRODUCT($D102:AU102),1)</f>
        <v>0.90408632750103346</v>
      </c>
      <c r="AV222" s="161">
        <f>MIN(PRODUCT($D102:AV102),1)</f>
        <v>0.90245897211153159</v>
      </c>
      <c r="AW222" s="161">
        <f>MIN(PRODUCT($D102:AW102),1)</f>
        <v>0.90083454596173085</v>
      </c>
      <c r="AX222" s="161">
        <f>MIN(PRODUCT($D102:AX102),1)</f>
        <v>0.89921304377899969</v>
      </c>
      <c r="AY222" s="161">
        <f>MIN(PRODUCT($D102:AY102),1)</f>
        <v>0.89759446030019752</v>
      </c>
      <c r="AZ222" s="161">
        <f>MIN(PRODUCT($D102:AZ102),1)</f>
        <v>0.89597879027165717</v>
      </c>
      <c r="BA222" s="161">
        <f>MIN(PRODUCT($D102:BA102),1)</f>
        <v>0.89436602844916813</v>
      </c>
      <c r="BB222" s="161">
        <f>MIN(PRODUCT($D102:BB102),1)</f>
        <v>0.89275616959795956</v>
      </c>
      <c r="BC222" s="161">
        <f>MIN(PRODUCT($D102:BC102),1)</f>
        <v>0.8911492084926832</v>
      </c>
      <c r="BD222" s="161">
        <f>MIN(PRODUCT($D102:BD102),1)</f>
        <v>0.88954513991739637</v>
      </c>
      <c r="BE222" s="161">
        <f>MIN(PRODUCT($D102:BE102),1)</f>
        <v>0.88794395866554499</v>
      </c>
      <c r="BF222" s="161">
        <f>MIN(PRODUCT($D102:BF102),1)</f>
        <v>0.88634565953994693</v>
      </c>
      <c r="BG222" s="161">
        <f>MIN(PRODUCT($D102:BG102),1)</f>
        <v>0.88475023735277503</v>
      </c>
      <c r="BH222" s="161">
        <f>MIN(PRODUCT($D102:BH102),1)</f>
        <v>0.88315768692553998</v>
      </c>
      <c r="BI222" s="161">
        <f>MIN(PRODUCT($D102:BI102),1)</f>
        <v>0.88156800308907401</v>
      </c>
      <c r="BJ222" s="161">
        <f>MIN(PRODUCT($D102:BJ102),1)</f>
        <v>0.87998118068351361</v>
      </c>
      <c r="BK222" s="161">
        <f>MIN(PRODUCT($D102:BK102),1)</f>
        <v>0.87839721455828323</v>
      </c>
      <c r="BL222" s="161">
        <f>MIN(PRODUCT($D102:BL102),1)</f>
        <v>0.87681609957207829</v>
      </c>
      <c r="BM222" s="161">
        <f>MIN(PRODUCT($D102:BM102),1)</f>
        <v>0.87523783059284854</v>
      </c>
      <c r="BN222" s="161">
        <f>MIN(PRODUCT($D102:BN102),1)</f>
        <v>0.87366240249778138</v>
      </c>
      <c r="BO222" s="161">
        <f>MIN(PRODUCT($D102:BO102),1)</f>
        <v>0.87208981017328535</v>
      </c>
      <c r="BP222" s="161">
        <f>MIN(PRODUCT($D102:BP102),1)</f>
        <v>0.87052004851497344</v>
      </c>
      <c r="BQ222" s="161">
        <f>MIN(PRODUCT($D102:BQ102),1)</f>
        <v>0.8689531124276465</v>
      </c>
      <c r="BR222" s="161">
        <f>MIN(PRODUCT($D102:BR102),1)</f>
        <v>0.8673889968252767</v>
      </c>
      <c r="BS222" s="161">
        <f>MIN(PRODUCT($D102:BS102),1)</f>
        <v>0.86582769663099124</v>
      </c>
      <c r="BT222" s="161">
        <f>MIN(PRODUCT($D102:BT102),1)</f>
        <v>0.86426920677705543</v>
      </c>
      <c r="BU222" s="161">
        <f>MIN(PRODUCT($D102:BU102),1)</f>
        <v>0.86271352220485675</v>
      </c>
      <c r="BV222" s="161">
        <f>MIN(PRODUCT($D102:BV102),1)</f>
        <v>0.86116063786488795</v>
      </c>
      <c r="BW222" s="161">
        <f>MIN(PRODUCT($D102:BW102),1)</f>
        <v>0.85961054871673115</v>
      </c>
      <c r="BX222" s="161">
        <f>MIN(PRODUCT($D102:BX102),1)</f>
        <v>0.85806324972904102</v>
      </c>
      <c r="BY222" s="161">
        <f>MIN(PRODUCT($D102:BY102),1)</f>
        <v>0.85651873587952876</v>
      </c>
      <c r="BZ222" s="161">
        <f>MIN(PRODUCT($D102:BZ102),1)</f>
        <v>0.85497700215494554</v>
      </c>
      <c r="CA222" s="161">
        <f>MIN(PRODUCT($D102:CA102),1)</f>
        <v>0.85343804355106667</v>
      </c>
      <c r="CB222" s="161">
        <f>MIN(PRODUCT($D102:CB102),1)</f>
        <v>0.85190185507267469</v>
      </c>
      <c r="CC222" s="161">
        <f>MIN(PRODUCT($D102:CC102),1)</f>
        <v>0.85036843173354382</v>
      </c>
      <c r="CD222" s="161">
        <f>MIN(PRODUCT($D102:CD102),1)</f>
        <v>0.84883776855642346</v>
      </c>
      <c r="CE222" s="161">
        <f>MIN(PRODUCT($D102:CE102),1)</f>
        <v>0.84730986057302182</v>
      </c>
      <c r="CF222" s="161">
        <f>MIN(PRODUCT($D102:CF102),1)</f>
        <v>0.84578470282399032</v>
      </c>
      <c r="CG222" s="161">
        <f>MIN(PRODUCT($D102:CG102),1)</f>
        <v>0.8442622903589071</v>
      </c>
      <c r="CH222" s="161">
        <f>MIN(PRODUCT($D102:CH102),1)</f>
        <v>0.84274261823626107</v>
      </c>
      <c r="CI222" s="161">
        <f>MIN(PRODUCT($D102:CI102),1)</f>
        <v>0.8412256815234358</v>
      </c>
      <c r="CJ222" s="161">
        <f>MIN(PRODUCT($D102:CJ102),1)</f>
        <v>0.83971147529669354</v>
      </c>
      <c r="CK222" s="161">
        <f>MIN(PRODUCT($D102:CK102),1)</f>
        <v>0.83819999464115946</v>
      </c>
      <c r="CL222" s="161">
        <f>MIN(PRODUCT($D102:CL102),1)</f>
        <v>0.8366912346508053</v>
      </c>
      <c r="CM222" s="161">
        <f>MIN(PRODUCT($D102:CM102),1)</f>
        <v>0.83518519042843387</v>
      </c>
      <c r="CN222" s="161">
        <f>MIN(PRODUCT($D102:CN102),1)</f>
        <v>0.83368185708566267</v>
      </c>
      <c r="CO222" s="161">
        <f>MIN(PRODUCT($D102:CO102),1)</f>
        <v>0.83218122974290842</v>
      </c>
      <c r="CP222" s="161">
        <f>MIN(PRODUCT($D102:CP102),1)</f>
        <v>0.83068330352937114</v>
      </c>
      <c r="CQ222" s="161">
        <f>MIN(PRODUCT($D102:CQ102),1)</f>
        <v>0.82918807358301827</v>
      </c>
      <c r="CR222" s="161">
        <f>MIN(PRODUCT($D102:CR102),1)</f>
        <v>0.82769553505056881</v>
      </c>
      <c r="CS222" s="161">
        <f>MIN(PRODUCT($D102:CS102),1)</f>
        <v>0.82620568308747777</v>
      </c>
      <c r="CT222" s="161">
        <f>MIN(PRODUCT($D102:CT102),1)</f>
        <v>0.82471851285792031</v>
      </c>
      <c r="CU222" s="161">
        <f>MIN(PRODUCT($D102:CU102),1)</f>
        <v>0.82323401953477604</v>
      </c>
      <c r="CV222" s="161">
        <f>MIN(PRODUCT($D102:CV102),1)</f>
        <v>0.82175219829961343</v>
      </c>
      <c r="CW222" s="161">
        <f>MIN(PRODUCT($D102:CW102),1)</f>
        <v>0.82027304434267412</v>
      </c>
      <c r="CX222" s="161">
        <f>MIN(PRODUCT($D102:CX102),1)</f>
        <v>0.81879655286285724</v>
      </c>
      <c r="CY222" s="161">
        <f>MIN(PRODUCT($D102:CY102),1)</f>
        <v>0.81732271906770404</v>
      </c>
      <c r="CZ222" s="161">
        <f>MIN(PRODUCT($D102:CZ102),1)</f>
        <v>0.81585153817338218</v>
      </c>
      <c r="DA222" s="161">
        <f>MIN(PRODUCT($D102:DA102),1)</f>
        <v>0.81438300540467012</v>
      </c>
      <c r="DB222" s="161">
        <f>MIN(PRODUCT($D102:DB102),1)</f>
        <v>0.81291711599494165</v>
      </c>
      <c r="DC222" s="161">
        <f>MIN(PRODUCT($D102:DC102),1)</f>
        <v>0.8114538651861507</v>
      </c>
      <c r="DD222" s="161">
        <f>MIN(PRODUCT($D102:DD102),1)</f>
        <v>0</v>
      </c>
      <c r="DE222" s="161">
        <f>MIN(PRODUCT($D102:DE102),1)</f>
        <v>0</v>
      </c>
      <c r="DF222" s="161">
        <f>MIN(PRODUCT($D102:DF102),1)</f>
        <v>0</v>
      </c>
    </row>
    <row r="223" spans="2:110" ht="14.5" x14ac:dyDescent="0.35">
      <c r="B223" s="149">
        <v>98</v>
      </c>
      <c r="C223" s="161">
        <v>1</v>
      </c>
      <c r="D223" s="161">
        <f>MIN(PRODUCT($D103:D103),1)</f>
        <v>0.99980000000000002</v>
      </c>
      <c r="E223" s="161">
        <f>MIN(PRODUCT($D103:E103),1)</f>
        <v>0.99830030000000003</v>
      </c>
      <c r="F223" s="161">
        <f>MIN(PRODUCT($D103:F103),1)</f>
        <v>0.99570471922000003</v>
      </c>
      <c r="G223" s="161">
        <f>MIN(PRODUCT($D103:G103),1)</f>
        <v>0.99251846411849609</v>
      </c>
      <c r="H223" s="161">
        <f>MIN(PRODUCT($D103:H103),1)</f>
        <v>0.98904464949408144</v>
      </c>
      <c r="I223" s="161">
        <f>MIN(PRODUCT($D103:I103),1)</f>
        <v>0.98558299322085219</v>
      </c>
      <c r="J223" s="161">
        <f>MIN(PRODUCT($D103:J103),1)</f>
        <v>0.98213345274457931</v>
      </c>
      <c r="K223" s="161">
        <f>MIN(PRODUCT($D103:K103),1)</f>
        <v>0.9785977723146988</v>
      </c>
      <c r="L223" s="161">
        <f>MIN(PRODUCT($D103:L103),1)</f>
        <v>0.97507482033436588</v>
      </c>
      <c r="M223" s="161">
        <f>MIN(PRODUCT($D103:M103),1)</f>
        <v>0.97156455098116212</v>
      </c>
      <c r="N223" s="161">
        <f>MIN(PRODUCT($D103:N103),1)</f>
        <v>0.96806691859762994</v>
      </c>
      <c r="O223" s="161">
        <f>MIN(PRODUCT($D103:O103),1)</f>
        <v>0.96458187769067838</v>
      </c>
      <c r="P223" s="161">
        <f>MIN(PRODUCT($D103:P103),1)</f>
        <v>0.96110938293099191</v>
      </c>
      <c r="Q223" s="161">
        <f>MIN(PRODUCT($D103:Q103),1)</f>
        <v>0.95764938915244024</v>
      </c>
      <c r="R223" s="161">
        <f>MIN(PRODUCT($D103:R103),1)</f>
        <v>0.95602138519088109</v>
      </c>
      <c r="S223" s="161">
        <f>MIN(PRODUCT($D103:S103),1)</f>
        <v>0.95439614883605661</v>
      </c>
      <c r="T223" s="161">
        <f>MIN(PRODUCT($D103:T103),1)</f>
        <v>0.95277367538303526</v>
      </c>
      <c r="U223" s="161">
        <f>MIN(PRODUCT($D103:U103),1)</f>
        <v>0.95115396013488407</v>
      </c>
      <c r="V223" s="161">
        <f>MIN(PRODUCT($D103:V103),1)</f>
        <v>0.94953699840265471</v>
      </c>
      <c r="W223" s="161">
        <f>MIN(PRODUCT($D103:W103),1)</f>
        <v>0.94792278550537012</v>
      </c>
      <c r="X223" s="161">
        <f>MIN(PRODUCT($D103:X103),1)</f>
        <v>0.94631131677001101</v>
      </c>
      <c r="Y223" s="161">
        <f>MIN(PRODUCT($D103:Y103),1)</f>
        <v>0.94470258753150194</v>
      </c>
      <c r="Z223" s="161">
        <f>MIN(PRODUCT($D103:Z103),1)</f>
        <v>0.94309659313269834</v>
      </c>
      <c r="AA223" s="161">
        <f>MIN(PRODUCT($D103:AA103),1)</f>
        <v>0.94149332892437276</v>
      </c>
      <c r="AB223" s="161">
        <f>MIN(PRODUCT($D103:AB103),1)</f>
        <v>0.93989279026520134</v>
      </c>
      <c r="AC223" s="161">
        <f>MIN(PRODUCT($D103:AC103),1)</f>
        <v>0.93829497252175043</v>
      </c>
      <c r="AD223" s="161">
        <f>MIN(PRODUCT($D103:AD103),1)</f>
        <v>0.93669987106846342</v>
      </c>
      <c r="AE223" s="161">
        <f>MIN(PRODUCT($D103:AE103),1)</f>
        <v>0.93510748128764698</v>
      </c>
      <c r="AF223" s="161">
        <f>MIN(PRODUCT($D103:AF103),1)</f>
        <v>0.93351779856945794</v>
      </c>
      <c r="AG223" s="161">
        <f>MIN(PRODUCT($D103:AG103),1)</f>
        <v>0.93193081831188984</v>
      </c>
      <c r="AH223" s="161">
        <f>MIN(PRODUCT($D103:AH103),1)</f>
        <v>0.93034653592075955</v>
      </c>
      <c r="AI223" s="161">
        <f>MIN(PRODUCT($D103:AI103),1)</f>
        <v>0.92876494680969424</v>
      </c>
      <c r="AJ223" s="161">
        <f>MIN(PRODUCT($D103:AJ103),1)</f>
        <v>0.9271860464001177</v>
      </c>
      <c r="AK223" s="161">
        <f>MIN(PRODUCT($D103:AK103),1)</f>
        <v>0.92560983012123743</v>
      </c>
      <c r="AL223" s="161">
        <f>MIN(PRODUCT($D103:AL103),1)</f>
        <v>0.92403629341003135</v>
      </c>
      <c r="AM223" s="161">
        <f>MIN(PRODUCT($D103:AM103),1)</f>
        <v>0.9224654317112343</v>
      </c>
      <c r="AN223" s="161">
        <f>MIN(PRODUCT($D103:AN103),1)</f>
        <v>0.92089724047732513</v>
      </c>
      <c r="AO223" s="161">
        <f>MIN(PRODUCT($D103:AO103),1)</f>
        <v>0.91933171516851364</v>
      </c>
      <c r="AP223" s="161">
        <f>MIN(PRODUCT($D103:AP103),1)</f>
        <v>0.91776885125272711</v>
      </c>
      <c r="AQ223" s="161">
        <f>MIN(PRODUCT($D103:AQ103),1)</f>
        <v>0.91620864420559744</v>
      </c>
      <c r="AR223" s="161">
        <f>MIN(PRODUCT($D103:AR103),1)</f>
        <v>0.91465108951044793</v>
      </c>
      <c r="AS223" s="161">
        <f>MIN(PRODUCT($D103:AS103),1)</f>
        <v>0.91309618265828019</v>
      </c>
      <c r="AT223" s="161">
        <f>MIN(PRODUCT($D103:AT103),1)</f>
        <v>0.91154391914776112</v>
      </c>
      <c r="AU223" s="161">
        <f>MIN(PRODUCT($D103:AU103),1)</f>
        <v>0.90999429448520985</v>
      </c>
      <c r="AV223" s="161">
        <f>MIN(PRODUCT($D103:AV103),1)</f>
        <v>0.90844730418458497</v>
      </c>
      <c r="AW223" s="161">
        <f>MIN(PRODUCT($D103:AW103),1)</f>
        <v>0.90690294376747116</v>
      </c>
      <c r="AX223" s="161">
        <f>MIN(PRODUCT($D103:AX103),1)</f>
        <v>0.90536120876306647</v>
      </c>
      <c r="AY223" s="161">
        <f>MIN(PRODUCT($D103:AY103),1)</f>
        <v>0.90382209470816921</v>
      </c>
      <c r="AZ223" s="161">
        <f>MIN(PRODUCT($D103:AZ103),1)</f>
        <v>0.90228559714716527</v>
      </c>
      <c r="BA223" s="161">
        <f>MIN(PRODUCT($D103:BA103),1)</f>
        <v>0.90075171163201506</v>
      </c>
      <c r="BB223" s="161">
        <f>MIN(PRODUCT($D103:BB103),1)</f>
        <v>0.89922043372224059</v>
      </c>
      <c r="BC223" s="161">
        <f>MIN(PRODUCT($D103:BC103),1)</f>
        <v>0.89769175898491271</v>
      </c>
      <c r="BD223" s="161">
        <f>MIN(PRODUCT($D103:BD103),1)</f>
        <v>0.89616568299463828</v>
      </c>
      <c r="BE223" s="161">
        <f>MIN(PRODUCT($D103:BE103),1)</f>
        <v>0.89464220133354733</v>
      </c>
      <c r="BF223" s="161">
        <f>MIN(PRODUCT($D103:BF103),1)</f>
        <v>0.89312130959128022</v>
      </c>
      <c r="BG223" s="161">
        <f>MIN(PRODUCT($D103:BG103),1)</f>
        <v>0.891603003364975</v>
      </c>
      <c r="BH223" s="161">
        <f>MIN(PRODUCT($D103:BH103),1)</f>
        <v>0.89008727825925449</v>
      </c>
      <c r="BI223" s="161">
        <f>MIN(PRODUCT($D103:BI103),1)</f>
        <v>0.88857412988621376</v>
      </c>
      <c r="BJ223" s="161">
        <f>MIN(PRODUCT($D103:BJ103),1)</f>
        <v>0.88706355386540714</v>
      </c>
      <c r="BK223" s="161">
        <f>MIN(PRODUCT($D103:BK103),1)</f>
        <v>0.88555554582383589</v>
      </c>
      <c r="BL223" s="161">
        <f>MIN(PRODUCT($D103:BL103),1)</f>
        <v>0.88405010139593532</v>
      </c>
      <c r="BM223" s="161">
        <f>MIN(PRODUCT($D103:BM103),1)</f>
        <v>0.88254721622356225</v>
      </c>
      <c r="BN223" s="161">
        <f>MIN(PRODUCT($D103:BN103),1)</f>
        <v>0.88104688595598213</v>
      </c>
      <c r="BO223" s="161">
        <f>MIN(PRODUCT($D103:BO103),1)</f>
        <v>0.87954910624985694</v>
      </c>
      <c r="BP223" s="161">
        <f>MIN(PRODUCT($D103:BP103),1)</f>
        <v>0.87805387276923219</v>
      </c>
      <c r="BQ223" s="161">
        <f>MIN(PRODUCT($D103:BQ103),1)</f>
        <v>0.87656118118552451</v>
      </c>
      <c r="BR223" s="161">
        <f>MIN(PRODUCT($D103:BR103),1)</f>
        <v>0.87507102717750906</v>
      </c>
      <c r="BS223" s="161">
        <f>MIN(PRODUCT($D103:BS103),1)</f>
        <v>0.87358340643130727</v>
      </c>
      <c r="BT223" s="161">
        <f>MIN(PRODUCT($D103:BT103),1)</f>
        <v>0.87209831464037402</v>
      </c>
      <c r="BU223" s="161">
        <f>MIN(PRODUCT($D103:BU103),1)</f>
        <v>0.87061574750548532</v>
      </c>
      <c r="BV223" s="161">
        <f>MIN(PRODUCT($D103:BV103),1)</f>
        <v>0.86913570073472601</v>
      </c>
      <c r="BW223" s="161">
        <f>MIN(PRODUCT($D103:BW103),1)</f>
        <v>0.8676581700434769</v>
      </c>
      <c r="BX223" s="161">
        <f>MIN(PRODUCT($D103:BX103),1)</f>
        <v>0.86618315115440292</v>
      </c>
      <c r="BY223" s="161">
        <f>MIN(PRODUCT($D103:BY103),1)</f>
        <v>0.86471063979744045</v>
      </c>
      <c r="BZ223" s="161">
        <f>MIN(PRODUCT($D103:BZ103),1)</f>
        <v>0.86324063170978482</v>
      </c>
      <c r="CA223" s="161">
        <f>MIN(PRODUCT($D103:CA103),1)</f>
        <v>0.86177312263587813</v>
      </c>
      <c r="CB223" s="161">
        <f>MIN(PRODUCT($D103:CB103),1)</f>
        <v>0.86030810832739713</v>
      </c>
      <c r="CC223" s="161">
        <f>MIN(PRODUCT($D103:CC103),1)</f>
        <v>0.85884558454324056</v>
      </c>
      <c r="CD223" s="161">
        <f>MIN(PRODUCT($D103:CD103),1)</f>
        <v>0.85738554704951697</v>
      </c>
      <c r="CE223" s="161">
        <f>MIN(PRODUCT($D103:CE103),1)</f>
        <v>0.85592799161953281</v>
      </c>
      <c r="CF223" s="161">
        <f>MIN(PRODUCT($D103:CF103),1)</f>
        <v>0.85447291403377956</v>
      </c>
      <c r="CG223" s="161">
        <f>MIN(PRODUCT($D103:CG103),1)</f>
        <v>0.85302031007992207</v>
      </c>
      <c r="CH223" s="161">
        <f>MIN(PRODUCT($D103:CH103),1)</f>
        <v>0.85157017555278613</v>
      </c>
      <c r="CI223" s="161">
        <f>MIN(PRODUCT($D103:CI103),1)</f>
        <v>0.85012250625434638</v>
      </c>
      <c r="CJ223" s="161">
        <f>MIN(PRODUCT($D103:CJ103),1)</f>
        <v>0.84867729799371394</v>
      </c>
      <c r="CK223" s="161">
        <f>MIN(PRODUCT($D103:CK103),1)</f>
        <v>0.8472345465871246</v>
      </c>
      <c r="CL223" s="161">
        <f>MIN(PRODUCT($D103:CL103),1)</f>
        <v>0.84579424785792645</v>
      </c>
      <c r="CM223" s="161">
        <f>MIN(PRODUCT($D103:CM103),1)</f>
        <v>0.844356397636568</v>
      </c>
      <c r="CN223" s="161">
        <f>MIN(PRODUCT($D103:CN103),1)</f>
        <v>0.84292099176058577</v>
      </c>
      <c r="CO223" s="161">
        <f>MIN(PRODUCT($D103:CO103),1)</f>
        <v>0.84148802607459272</v>
      </c>
      <c r="CP223" s="161">
        <f>MIN(PRODUCT($D103:CP103),1)</f>
        <v>0.84005749643026584</v>
      </c>
      <c r="CQ223" s="161">
        <f>MIN(PRODUCT($D103:CQ103),1)</f>
        <v>0.83862939868633435</v>
      </c>
      <c r="CR223" s="161">
        <f>MIN(PRODUCT($D103:CR103),1)</f>
        <v>0.83720372870856752</v>
      </c>
      <c r="CS223" s="161">
        <f>MIN(PRODUCT($D103:CS103),1)</f>
        <v>0.83578048236976288</v>
      </c>
      <c r="CT223" s="161">
        <f>MIN(PRODUCT($D103:CT103),1)</f>
        <v>0.83435965554973424</v>
      </c>
      <c r="CU223" s="161">
        <f>MIN(PRODUCT($D103:CU103),1)</f>
        <v>0.83294124413529969</v>
      </c>
      <c r="CV223" s="161">
        <f>MIN(PRODUCT($D103:CV103),1)</f>
        <v>0.83152524402026962</v>
      </c>
      <c r="CW223" s="161">
        <f>MIN(PRODUCT($D103:CW103),1)</f>
        <v>0.83011165110543517</v>
      </c>
      <c r="CX223" s="161">
        <f>MIN(PRODUCT($D103:CX103),1)</f>
        <v>0.8287004612985559</v>
      </c>
      <c r="CY223" s="161">
        <f>MIN(PRODUCT($D103:CY103),1)</f>
        <v>0.82729167051434838</v>
      </c>
      <c r="CZ223" s="161">
        <f>MIN(PRODUCT($D103:CZ103),1)</f>
        <v>0.82588527467447392</v>
      </c>
      <c r="DA223" s="161">
        <f>MIN(PRODUCT($D103:DA103),1)</f>
        <v>0.82448126970752733</v>
      </c>
      <c r="DB223" s="161">
        <f>MIN(PRODUCT($D103:DB103),1)</f>
        <v>0.82307965154902452</v>
      </c>
      <c r="DC223" s="161">
        <f>MIN(PRODUCT($D103:DC103),1)</f>
        <v>0.82168041614139109</v>
      </c>
      <c r="DD223" s="161">
        <f>MIN(PRODUCT($D103:DD103),1)</f>
        <v>0</v>
      </c>
      <c r="DE223" s="161">
        <f>MIN(PRODUCT($D103:DE103),1)</f>
        <v>0</v>
      </c>
      <c r="DF223" s="161">
        <f>MIN(PRODUCT($D103:DF103),1)</f>
        <v>0</v>
      </c>
    </row>
    <row r="224" spans="2:110" ht="14.5" x14ac:dyDescent="0.35">
      <c r="B224" s="149">
        <v>99</v>
      </c>
      <c r="C224" s="161">
        <v>1</v>
      </c>
      <c r="D224" s="161">
        <f>MIN(PRODUCT($D104:D104),1)</f>
        <v>1</v>
      </c>
      <c r="E224" s="161">
        <f>MIN(PRODUCT($D104:E104),1)</f>
        <v>1</v>
      </c>
      <c r="F224" s="161">
        <f>MIN(PRODUCT($D104:F104),1)</f>
        <v>0.99799907151199996</v>
      </c>
      <c r="G224" s="161">
        <f>MIN(PRODUCT($D104:G104),1)</f>
        <v>0.99500507429746399</v>
      </c>
      <c r="H224" s="161">
        <f>MIN(PRODUCT($D104:H104),1)</f>
        <v>0.99172155755228242</v>
      </c>
      <c r="I224" s="161">
        <f>MIN(PRODUCT($D104:I104),1)</f>
        <v>0.98834970425660473</v>
      </c>
      <c r="J224" s="161">
        <f>MIN(PRODUCT($D104:J104),1)</f>
        <v>0.98498931526213229</v>
      </c>
      <c r="K224" s="161">
        <f>MIN(PRODUCT($D104:K104),1)</f>
        <v>0.9816403515902411</v>
      </c>
      <c r="L224" s="161">
        <f>MIN(PRODUCT($D104:L104),1)</f>
        <v>0.97830277439483437</v>
      </c>
      <c r="M224" s="161">
        <f>MIN(PRODUCT($D104:M104),1)</f>
        <v>0.97497654496189201</v>
      </c>
      <c r="N224" s="161">
        <f>MIN(PRODUCT($D104:N104),1)</f>
        <v>0.97166162470902162</v>
      </c>
      <c r="O224" s="161">
        <f>MIN(PRODUCT($D104:O104),1)</f>
        <v>0.96835797518501099</v>
      </c>
      <c r="P224" s="161">
        <f>MIN(PRODUCT($D104:P104),1)</f>
        <v>0.96506555806938199</v>
      </c>
      <c r="Q224" s="161">
        <f>MIN(PRODUCT($D104:Q104),1)</f>
        <v>0.96168782861613922</v>
      </c>
      <c r="R224" s="161">
        <f>MIN(PRODUCT($D104:R104),1)</f>
        <v>0.96014912809035335</v>
      </c>
      <c r="S224" s="161">
        <f>MIN(PRODUCT($D104:S104),1)</f>
        <v>0.95861288948540879</v>
      </c>
      <c r="T224" s="161">
        <f>MIN(PRODUCT($D104:T104),1)</f>
        <v>0.95707910886223213</v>
      </c>
      <c r="U224" s="161">
        <f>MIN(PRODUCT($D104:U104),1)</f>
        <v>0.95554778228805248</v>
      </c>
      <c r="V224" s="161">
        <f>MIN(PRODUCT($D104:V104),1)</f>
        <v>0.9540189058363916</v>
      </c>
      <c r="W224" s="161">
        <f>MIN(PRODUCT($D104:W104),1)</f>
        <v>0.9524924755870533</v>
      </c>
      <c r="X224" s="161">
        <f>MIN(PRODUCT($D104:X104),1)</f>
        <v>0.95096848762611397</v>
      </c>
      <c r="Y224" s="161">
        <f>MIN(PRODUCT($D104:Y104),1)</f>
        <v>0.94944693804591218</v>
      </c>
      <c r="Z224" s="161">
        <f>MIN(PRODUCT($D104:Z104),1)</f>
        <v>0.94792782294503863</v>
      </c>
      <c r="AA224" s="161">
        <f>MIN(PRODUCT($D104:AA104),1)</f>
        <v>0.94641113842832658</v>
      </c>
      <c r="AB224" s="161">
        <f>MIN(PRODUCT($D104:AB104),1)</f>
        <v>0.94489688060684118</v>
      </c>
      <c r="AC224" s="161">
        <f>MIN(PRODUCT($D104:AC104),1)</f>
        <v>0.94338504559787018</v>
      </c>
      <c r="AD224" s="161">
        <f>MIN(PRODUCT($D104:AD104),1)</f>
        <v>0.94187562952491355</v>
      </c>
      <c r="AE224" s="161">
        <f>MIN(PRODUCT($D104:AE104),1)</f>
        <v>0.94036862851767367</v>
      </c>
      <c r="AF224" s="161">
        <f>MIN(PRODUCT($D104:AF104),1)</f>
        <v>0.93886403871204538</v>
      </c>
      <c r="AG224" s="161">
        <f>MIN(PRODUCT($D104:AG104),1)</f>
        <v>0.93736185625010604</v>
      </c>
      <c r="AH224" s="161">
        <f>MIN(PRODUCT($D104:AH104),1)</f>
        <v>0.93586207728010584</v>
      </c>
      <c r="AI224" s="161">
        <f>MIN(PRODUCT($D104:AI104),1)</f>
        <v>0.9343646979564576</v>
      </c>
      <c r="AJ224" s="161">
        <f>MIN(PRODUCT($D104:AJ104),1)</f>
        <v>0.93286971443972722</v>
      </c>
      <c r="AK224" s="161">
        <f>MIN(PRODUCT($D104:AK104),1)</f>
        <v>0.93137712289662355</v>
      </c>
      <c r="AL224" s="161">
        <f>MIN(PRODUCT($D104:AL104),1)</f>
        <v>0.92988691949998892</v>
      </c>
      <c r="AM224" s="161">
        <f>MIN(PRODUCT($D104:AM104),1)</f>
        <v>0.92839910042878893</v>
      </c>
      <c r="AN224" s="161">
        <f>MIN(PRODUCT($D104:AN104),1)</f>
        <v>0.92691366186810287</v>
      </c>
      <c r="AO224" s="161">
        <f>MIN(PRODUCT($D104:AO104),1)</f>
        <v>0.92543060000911381</v>
      </c>
      <c r="AP224" s="161">
        <f>MIN(PRODUCT($D104:AP104),1)</f>
        <v>0.92394991104909918</v>
      </c>
      <c r="AQ224" s="161">
        <f>MIN(PRODUCT($D104:AQ104),1)</f>
        <v>0.92247159119142053</v>
      </c>
      <c r="AR224" s="161">
        <f>MIN(PRODUCT($D104:AR104),1)</f>
        <v>0.9209956366455142</v>
      </c>
      <c r="AS224" s="161">
        <f>MIN(PRODUCT($D104:AS104),1)</f>
        <v>0.91952204362688139</v>
      </c>
      <c r="AT224" s="161">
        <f>MIN(PRODUCT($D104:AT104),1)</f>
        <v>0.91805080835707831</v>
      </c>
      <c r="AU224" s="161">
        <f>MIN(PRODUCT($D104:AU104),1)</f>
        <v>0.91658192706370689</v>
      </c>
      <c r="AV224" s="161">
        <f>MIN(PRODUCT($D104:AV104),1)</f>
        <v>0.91511539598040492</v>
      </c>
      <c r="AW224" s="161">
        <f>MIN(PRODUCT($D104:AW104),1)</f>
        <v>0.91365121134683625</v>
      </c>
      <c r="AX224" s="161">
        <f>MIN(PRODUCT($D104:AX104),1)</f>
        <v>0.91218936940868123</v>
      </c>
      <c r="AY224" s="161">
        <f>MIN(PRODUCT($D104:AY104),1)</f>
        <v>0.91072986641762732</v>
      </c>
      <c r="AZ224" s="161">
        <f>MIN(PRODUCT($D104:AZ104),1)</f>
        <v>0.90927269863135907</v>
      </c>
      <c r="BA224" s="161">
        <f>MIN(PRODUCT($D104:BA104),1)</f>
        <v>0.90781786231354888</v>
      </c>
      <c r="BB224" s="161">
        <f>MIN(PRODUCT($D104:BB104),1)</f>
        <v>0.90636535373384719</v>
      </c>
      <c r="BC224" s="161">
        <f>MIN(PRODUCT($D104:BC104),1)</f>
        <v>0.90491516916787296</v>
      </c>
      <c r="BD224" s="161">
        <f>MIN(PRODUCT($D104:BD104),1)</f>
        <v>0.90346730489720428</v>
      </c>
      <c r="BE224" s="161">
        <f>MIN(PRODUCT($D104:BE104),1)</f>
        <v>0.90202175720936872</v>
      </c>
      <c r="BF224" s="161">
        <f>MIN(PRODUCT($D104:BF104),1)</f>
        <v>0.90057852239783365</v>
      </c>
      <c r="BG224" s="161">
        <f>MIN(PRODUCT($D104:BG104),1)</f>
        <v>0.89913759676199712</v>
      </c>
      <c r="BH224" s="161">
        <f>MIN(PRODUCT($D104:BH104),1)</f>
        <v>0.8976989766071779</v>
      </c>
      <c r="BI224" s="161">
        <f>MIN(PRODUCT($D104:BI104),1)</f>
        <v>0.89626265824460638</v>
      </c>
      <c r="BJ224" s="161">
        <f>MIN(PRODUCT($D104:BJ104),1)</f>
        <v>0.89482863799141499</v>
      </c>
      <c r="BK224" s="161">
        <f>MIN(PRODUCT($D104:BK104),1)</f>
        <v>0.89339691217062867</v>
      </c>
      <c r="BL224" s="161">
        <f>MIN(PRODUCT($D104:BL104),1)</f>
        <v>0.89196747711115565</v>
      </c>
      <c r="BM224" s="161">
        <f>MIN(PRODUCT($D104:BM104),1)</f>
        <v>0.89054032914777781</v>
      </c>
      <c r="BN224" s="161">
        <f>MIN(PRODUCT($D104:BN104),1)</f>
        <v>0.88911546462114133</v>
      </c>
      <c r="BO224" s="161">
        <f>MIN(PRODUCT($D104:BO104),1)</f>
        <v>0.88769287987774748</v>
      </c>
      <c r="BP224" s="161">
        <f>MIN(PRODUCT($D104:BP104),1)</f>
        <v>0.88627257126994308</v>
      </c>
      <c r="BQ224" s="161">
        <f>MIN(PRODUCT($D104:BQ104),1)</f>
        <v>0.88485453515591117</v>
      </c>
      <c r="BR224" s="161">
        <f>MIN(PRODUCT($D104:BR104),1)</f>
        <v>0.88343876789966169</v>
      </c>
      <c r="BS224" s="161">
        <f>MIN(PRODUCT($D104:BS104),1)</f>
        <v>0.88202526587102215</v>
      </c>
      <c r="BT224" s="161">
        <f>MIN(PRODUCT($D104:BT104),1)</f>
        <v>0.8806140254456285</v>
      </c>
      <c r="BU224" s="161">
        <f>MIN(PRODUCT($D104:BU104),1)</f>
        <v>0.87920504300491542</v>
      </c>
      <c r="BV224" s="161">
        <f>MIN(PRODUCT($D104:BV104),1)</f>
        <v>0.87779831493610749</v>
      </c>
      <c r="BW224" s="161">
        <f>MIN(PRODUCT($D104:BW104),1)</f>
        <v>0.87639383763220968</v>
      </c>
      <c r="BX224" s="161">
        <f>MIN(PRODUCT($D104:BX104),1)</f>
        <v>0.87499160749199811</v>
      </c>
      <c r="BY224" s="161">
        <f>MIN(PRODUCT($D104:BY104),1)</f>
        <v>0.87359162092001086</v>
      </c>
      <c r="BZ224" s="161">
        <f>MIN(PRODUCT($D104:BZ104),1)</f>
        <v>0.87219387432653883</v>
      </c>
      <c r="CA224" s="161">
        <f>MIN(PRODUCT($D104:CA104),1)</f>
        <v>0.87079836412761635</v>
      </c>
      <c r="CB224" s="161">
        <f>MIN(PRODUCT($D104:CB104),1)</f>
        <v>0.86940508674501216</v>
      </c>
      <c r="CC224" s="161">
        <f>MIN(PRODUCT($D104:CC104),1)</f>
        <v>0.86801403860622006</v>
      </c>
      <c r="CD224" s="161">
        <f>MIN(PRODUCT($D104:CD104),1)</f>
        <v>0.86662521614445009</v>
      </c>
      <c r="CE224" s="161">
        <f>MIN(PRODUCT($D104:CE104),1)</f>
        <v>0.86523861579861894</v>
      </c>
      <c r="CF224" s="161">
        <f>MIN(PRODUCT($D104:CF104),1)</f>
        <v>0.86385423401334116</v>
      </c>
      <c r="CG224" s="161">
        <f>MIN(PRODUCT($D104:CG104),1)</f>
        <v>0.86247206723891978</v>
      </c>
      <c r="CH224" s="161">
        <f>MIN(PRODUCT($D104:CH104),1)</f>
        <v>0.8610921119313375</v>
      </c>
      <c r="CI224" s="161">
        <f>MIN(PRODUCT($D104:CI104),1)</f>
        <v>0.85971436455224737</v>
      </c>
      <c r="CJ224" s="161">
        <f>MIN(PRODUCT($D104:CJ104),1)</f>
        <v>0.85833882156896368</v>
      </c>
      <c r="CK224" s="161">
        <f>MIN(PRODUCT($D104:CK104),1)</f>
        <v>0.85696547945445334</v>
      </c>
      <c r="CL224" s="161">
        <f>MIN(PRODUCT($D104:CL104),1)</f>
        <v>0.85559433468732615</v>
      </c>
      <c r="CM224" s="161">
        <f>MIN(PRODUCT($D104:CM104),1)</f>
        <v>0.85422538375182644</v>
      </c>
      <c r="CN224" s="161">
        <f>MIN(PRODUCT($D104:CN104),1)</f>
        <v>0.85285862313782346</v>
      </c>
      <c r="CO224" s="161">
        <f>MIN(PRODUCT($D104:CO104),1)</f>
        <v>0.85149404934080286</v>
      </c>
      <c r="CP224" s="161">
        <f>MIN(PRODUCT($D104:CP104),1)</f>
        <v>0.85013165886185749</v>
      </c>
      <c r="CQ224" s="161">
        <f>MIN(PRODUCT($D104:CQ104),1)</f>
        <v>0.84877144820767847</v>
      </c>
      <c r="CR224" s="161">
        <f>MIN(PRODUCT($D104:CR104),1)</f>
        <v>0.84741341389054614</v>
      </c>
      <c r="CS224" s="161">
        <f>MIN(PRODUCT($D104:CS104),1)</f>
        <v>0.84605755242832126</v>
      </c>
      <c r="CT224" s="161">
        <f>MIN(PRODUCT($D104:CT104),1)</f>
        <v>0.8447038603444359</v>
      </c>
      <c r="CU224" s="161">
        <f>MIN(PRODUCT($D104:CU104),1)</f>
        <v>0.8433523341678848</v>
      </c>
      <c r="CV224" s="161">
        <f>MIN(PRODUCT($D104:CV104),1)</f>
        <v>0.84200297043321615</v>
      </c>
      <c r="CW224" s="161">
        <f>MIN(PRODUCT($D104:CW104),1)</f>
        <v>0.84065576568052292</v>
      </c>
      <c r="CX224" s="161">
        <f>MIN(PRODUCT($D104:CX104),1)</f>
        <v>0.83931071645543409</v>
      </c>
      <c r="CY224" s="161">
        <f>MIN(PRODUCT($D104:CY104),1)</f>
        <v>0.83796781930910536</v>
      </c>
      <c r="CZ224" s="161">
        <f>MIN(PRODUCT($D104:CZ104),1)</f>
        <v>0.83662707079821075</v>
      </c>
      <c r="DA224" s="161">
        <f>MIN(PRODUCT($D104:DA104),1)</f>
        <v>0.83528846748493357</v>
      </c>
      <c r="DB224" s="161">
        <f>MIN(PRODUCT($D104:DB104),1)</f>
        <v>0.83395200593695762</v>
      </c>
      <c r="DC224" s="161">
        <f>MIN(PRODUCT($D104:DC104),1)</f>
        <v>0.8326176827274584</v>
      </c>
      <c r="DD224" s="161">
        <f>MIN(PRODUCT($D104:DD104),1)</f>
        <v>0</v>
      </c>
      <c r="DE224" s="161">
        <f>MIN(PRODUCT($D104:DE104),1)</f>
        <v>0</v>
      </c>
      <c r="DF224" s="161">
        <f>MIN(PRODUCT($D104:DF104),1)</f>
        <v>0</v>
      </c>
    </row>
    <row r="225" spans="2:110" ht="14.5" x14ac:dyDescent="0.35">
      <c r="B225" s="149">
        <v>100</v>
      </c>
      <c r="C225" s="161">
        <v>1</v>
      </c>
      <c r="D225" s="161">
        <f>MIN(PRODUCT($D105:D105),1)</f>
        <v>1</v>
      </c>
      <c r="E225" s="161">
        <f>MIN(PRODUCT($D105:E105),1)</f>
        <v>1</v>
      </c>
      <c r="F225" s="161">
        <f>MIN(PRODUCT($D105:F105),1)</f>
        <v>1</v>
      </c>
      <c r="G225" s="161">
        <f>MIN(PRODUCT($D105:G105),1)</f>
        <v>0.99799465899095019</v>
      </c>
      <c r="H225" s="161">
        <f>MIN(PRODUCT($D105:H105),1)</f>
        <v>0.99490087554807827</v>
      </c>
      <c r="I225" s="161">
        <f>MIN(PRODUCT($D105:I105),1)</f>
        <v>0.99171719274632442</v>
      </c>
      <c r="J225" s="161">
        <f>MIN(PRODUCT($D105:J105),1)</f>
        <v>0.98844452601026156</v>
      </c>
      <c r="K225" s="161">
        <f>MIN(PRODUCT($D105:K105),1)</f>
        <v>0.9851826590744277</v>
      </c>
      <c r="L225" s="161">
        <f>MIN(PRODUCT($D105:L105),1)</f>
        <v>0.98193155629948214</v>
      </c>
      <c r="M225" s="161">
        <f>MIN(PRODUCT($D105:M105),1)</f>
        <v>0.97869118216369388</v>
      </c>
      <c r="N225" s="161">
        <f>MIN(PRODUCT($D105:N105),1)</f>
        <v>0.97546150126255371</v>
      </c>
      <c r="O225" s="161">
        <f>MIN(PRODUCT($D105:O105),1)</f>
        <v>0.97224247830838728</v>
      </c>
      <c r="P225" s="161">
        <f>MIN(PRODUCT($D105:P105),1)</f>
        <v>0.96903407812996967</v>
      </c>
      <c r="Q225" s="161">
        <f>MIN(PRODUCT($D105:Q105),1)</f>
        <v>0.96573936226432777</v>
      </c>
      <c r="R225" s="161">
        <f>MIN(PRODUCT($D105:R105),1)</f>
        <v>0.96429075322093138</v>
      </c>
      <c r="S225" s="161">
        <f>MIN(PRODUCT($D105:S105),1)</f>
        <v>0.96284431709110008</v>
      </c>
      <c r="T225" s="161">
        <f>MIN(PRODUCT($D105:T105),1)</f>
        <v>0.96140005061546352</v>
      </c>
      <c r="U225" s="161">
        <f>MIN(PRODUCT($D105:U105),1)</f>
        <v>0.95995795053954036</v>
      </c>
      <c r="V225" s="161">
        <f>MIN(PRODUCT($D105:V105),1)</f>
        <v>0.95851801361373112</v>
      </c>
      <c r="W225" s="161">
        <f>MIN(PRODUCT($D105:W105),1)</f>
        <v>0.95708023659331054</v>
      </c>
      <c r="X225" s="161">
        <f>MIN(PRODUCT($D105:X105),1)</f>
        <v>0.95564461623842067</v>
      </c>
      <c r="Y225" s="161">
        <f>MIN(PRODUCT($D105:Y105),1)</f>
        <v>0.95421114931406315</v>
      </c>
      <c r="Z225" s="161">
        <f>MIN(PRODUCT($D105:Z105),1)</f>
        <v>0.95277983259009214</v>
      </c>
      <c r="AA225" s="161">
        <f>MIN(PRODUCT($D105:AA105),1)</f>
        <v>0.95135066284120706</v>
      </c>
      <c r="AB225" s="161">
        <f>MIN(PRODUCT($D105:AB105),1)</f>
        <v>0.94992363684694525</v>
      </c>
      <c r="AC225" s="161">
        <f>MIN(PRODUCT($D105:AC105),1)</f>
        <v>0.94849875139167483</v>
      </c>
      <c r="AD225" s="161">
        <f>MIN(PRODUCT($D105:AD105),1)</f>
        <v>0.94707600326458741</v>
      </c>
      <c r="AE225" s="161">
        <f>MIN(PRODUCT($D105:AE105),1)</f>
        <v>0.94565538925969062</v>
      </c>
      <c r="AF225" s="161">
        <f>MIN(PRODUCT($D105:AF105),1)</f>
        <v>0.94423690617580114</v>
      </c>
      <c r="AG225" s="161">
        <f>MIN(PRODUCT($D105:AG105),1)</f>
        <v>0.94282055081653748</v>
      </c>
      <c r="AH225" s="161">
        <f>MIN(PRODUCT($D105:AH105),1)</f>
        <v>0.94140631999031277</v>
      </c>
      <c r="AI225" s="161">
        <f>MIN(PRODUCT($D105:AI105),1)</f>
        <v>0.93999421051032739</v>
      </c>
      <c r="AJ225" s="161">
        <f>MIN(PRODUCT($D105:AJ105),1)</f>
        <v>0.93858421919456192</v>
      </c>
      <c r="AK225" s="161">
        <f>MIN(PRODUCT($D105:AK105),1)</f>
        <v>0.93717634286577012</v>
      </c>
      <c r="AL225" s="161">
        <f>MIN(PRODUCT($D105:AL105),1)</f>
        <v>0.93577057835147148</v>
      </c>
      <c r="AM225" s="161">
        <f>MIN(PRODUCT($D105:AM105),1)</f>
        <v>0.93436692248394437</v>
      </c>
      <c r="AN225" s="161">
        <f>MIN(PRODUCT($D105:AN105),1)</f>
        <v>0.93296537210021846</v>
      </c>
      <c r="AO225" s="161">
        <f>MIN(PRODUCT($D105:AO105),1)</f>
        <v>0.93156592404206817</v>
      </c>
      <c r="AP225" s="161">
        <f>MIN(PRODUCT($D105:AP105),1)</f>
        <v>0.93016857515600515</v>
      </c>
      <c r="AQ225" s="161">
        <f>MIN(PRODUCT($D105:AQ105),1)</f>
        <v>0.92877332229327114</v>
      </c>
      <c r="AR225" s="161">
        <f>MIN(PRODUCT($D105:AR105),1)</f>
        <v>0.92738016230983134</v>
      </c>
      <c r="AS225" s="161">
        <f>MIN(PRODUCT($D105:AS105),1)</f>
        <v>0.92598909206636659</v>
      </c>
      <c r="AT225" s="161">
        <f>MIN(PRODUCT($D105:AT105),1)</f>
        <v>0.92460010842826712</v>
      </c>
      <c r="AU225" s="161">
        <f>MIN(PRODUCT($D105:AU105),1)</f>
        <v>0.92321320826562481</v>
      </c>
      <c r="AV225" s="161">
        <f>MIN(PRODUCT($D105:AV105),1)</f>
        <v>0.92182838845322645</v>
      </c>
      <c r="AW225" s="161">
        <f>MIN(PRODUCT($D105:AW105),1)</f>
        <v>0.92044564587054667</v>
      </c>
      <c r="AX225" s="161">
        <f>MIN(PRODUCT($D105:AX105),1)</f>
        <v>0.91906497740174087</v>
      </c>
      <c r="AY225" s="161">
        <f>MIN(PRODUCT($D105:AY105),1)</f>
        <v>0.91768637993563829</v>
      </c>
      <c r="AZ225" s="161">
        <f>MIN(PRODUCT($D105:AZ105),1)</f>
        <v>0.91630985036573487</v>
      </c>
      <c r="BA225" s="161">
        <f>MIN(PRODUCT($D105:BA105),1)</f>
        <v>0.91493538559018628</v>
      </c>
      <c r="BB225" s="161">
        <f>MIN(PRODUCT($D105:BB105),1)</f>
        <v>0.91356298251180101</v>
      </c>
      <c r="BC225" s="161">
        <f>MIN(PRODUCT($D105:BC105),1)</f>
        <v>0.91219263803803341</v>
      </c>
      <c r="BD225" s="161">
        <f>MIN(PRODUCT($D105:BD105),1)</f>
        <v>0.91082434908097643</v>
      </c>
      <c r="BE225" s="161">
        <f>MIN(PRODUCT($D105:BE105),1)</f>
        <v>0.90945811255735498</v>
      </c>
      <c r="BF225" s="161">
        <f>MIN(PRODUCT($D105:BF105),1)</f>
        <v>0.90809392538851896</v>
      </c>
      <c r="BG225" s="161">
        <f>MIN(PRODUCT($D105:BG105),1)</f>
        <v>0.90673178450043623</v>
      </c>
      <c r="BH225" s="161">
        <f>MIN(PRODUCT($D105:BH105),1)</f>
        <v>0.90537168682368563</v>
      </c>
      <c r="BI225" s="161">
        <f>MIN(PRODUCT($D105:BI105),1)</f>
        <v>0.90401362929345019</v>
      </c>
      <c r="BJ225" s="161">
        <f>MIN(PRODUCT($D105:BJ105),1)</f>
        <v>0.90265760884951007</v>
      </c>
      <c r="BK225" s="161">
        <f>MIN(PRODUCT($D105:BK105),1)</f>
        <v>0.90130362243623585</v>
      </c>
      <c r="BL225" s="161">
        <f>MIN(PRODUCT($D105:BL105),1)</f>
        <v>0.89995166700258156</v>
      </c>
      <c r="BM225" s="161">
        <f>MIN(PRODUCT($D105:BM105),1)</f>
        <v>0.89860173950207778</v>
      </c>
      <c r="BN225" s="161">
        <f>MIN(PRODUCT($D105:BN105),1)</f>
        <v>0.89725383689282467</v>
      </c>
      <c r="BO225" s="161">
        <f>MIN(PRODUCT($D105:BO105),1)</f>
        <v>0.89590795613748553</v>
      </c>
      <c r="BP225" s="161">
        <f>MIN(PRODUCT($D105:BP105),1)</f>
        <v>0.89456409420327931</v>
      </c>
      <c r="BQ225" s="161">
        <f>MIN(PRODUCT($D105:BQ105),1)</f>
        <v>0.89322224806197448</v>
      </c>
      <c r="BR225" s="161">
        <f>MIN(PRODUCT($D105:BR105),1)</f>
        <v>0.89188241468988161</v>
      </c>
      <c r="BS225" s="161">
        <f>MIN(PRODUCT($D105:BS105),1)</f>
        <v>0.89054459106784678</v>
      </c>
      <c r="BT225" s="161">
        <f>MIN(PRODUCT($D105:BT105),1)</f>
        <v>0.88920877418124511</v>
      </c>
      <c r="BU225" s="161">
        <f>MIN(PRODUCT($D105:BU105),1)</f>
        <v>0.88787496101997332</v>
      </c>
      <c r="BV225" s="161">
        <f>MIN(PRODUCT($D105:BV105),1)</f>
        <v>0.88654314857844341</v>
      </c>
      <c r="BW225" s="161">
        <f>MIN(PRODUCT($D105:BW105),1)</f>
        <v>0.88521333385557577</v>
      </c>
      <c r="BX225" s="161">
        <f>MIN(PRODUCT($D105:BX105),1)</f>
        <v>0.88388551385479242</v>
      </c>
      <c r="BY225" s="161">
        <f>MIN(PRODUCT($D105:BY105),1)</f>
        <v>0.88255968558401032</v>
      </c>
      <c r="BZ225" s="161">
        <f>MIN(PRODUCT($D105:BZ105),1)</f>
        <v>0.88123584605563432</v>
      </c>
      <c r="CA225" s="161">
        <f>MIN(PRODUCT($D105:CA105),1)</f>
        <v>0.87991399228655087</v>
      </c>
      <c r="CB225" s="161">
        <f>MIN(PRODUCT($D105:CB105),1)</f>
        <v>0.87859412129812109</v>
      </c>
      <c r="CC225" s="161">
        <f>MIN(PRODUCT($D105:CC105),1)</f>
        <v>0.87727623011617395</v>
      </c>
      <c r="CD225" s="161">
        <f>MIN(PRODUCT($D105:CD105),1)</f>
        <v>0.87596031577099975</v>
      </c>
      <c r="CE225" s="161">
        <f>MIN(PRODUCT($D105:CE105),1)</f>
        <v>0.87464637529734335</v>
      </c>
      <c r="CF225" s="161">
        <f>MIN(PRODUCT($D105:CF105),1)</f>
        <v>0.87333440573439736</v>
      </c>
      <c r="CG225" s="161">
        <f>MIN(PRODUCT($D105:CG105),1)</f>
        <v>0.87202440412579585</v>
      </c>
      <c r="CH225" s="161">
        <f>MIN(PRODUCT($D105:CH105),1)</f>
        <v>0.87071636751960724</v>
      </c>
      <c r="CI225" s="161">
        <f>MIN(PRODUCT($D105:CI105),1)</f>
        <v>0.86941029296832784</v>
      </c>
      <c r="CJ225" s="161">
        <f>MIN(PRODUCT($D105:CJ105),1)</f>
        <v>0.86810617752887542</v>
      </c>
      <c r="CK225" s="161">
        <f>MIN(PRODUCT($D105:CK105),1)</f>
        <v>0.86680401826258213</v>
      </c>
      <c r="CL225" s="161">
        <f>MIN(PRODUCT($D105:CL105),1)</f>
        <v>0.86550381223518835</v>
      </c>
      <c r="CM225" s="161">
        <f>MIN(PRODUCT($D105:CM105),1)</f>
        <v>0.86420555651683562</v>
      </c>
      <c r="CN225" s="161">
        <f>MIN(PRODUCT($D105:CN105),1)</f>
        <v>0.86290924818206038</v>
      </c>
      <c r="CO225" s="161">
        <f>MIN(PRODUCT($D105:CO105),1)</f>
        <v>0.86161488430978739</v>
      </c>
      <c r="CP225" s="161">
        <f>MIN(PRODUCT($D105:CP105),1)</f>
        <v>0.86032246198332274</v>
      </c>
      <c r="CQ225" s="161">
        <f>MIN(PRODUCT($D105:CQ105),1)</f>
        <v>0.85903197829034783</v>
      </c>
      <c r="CR225" s="161">
        <f>MIN(PRODUCT($D105:CR105),1)</f>
        <v>0.85774343032291234</v>
      </c>
      <c r="CS225" s="161">
        <f>MIN(PRODUCT($D105:CS105),1)</f>
        <v>0.856456815177428</v>
      </c>
      <c r="CT225" s="161">
        <f>MIN(PRODUCT($D105:CT105),1)</f>
        <v>0.85517212995466185</v>
      </c>
      <c r="CU225" s="161">
        <f>MIN(PRODUCT($D105:CU105),1)</f>
        <v>0.8538893717597299</v>
      </c>
      <c r="CV225" s="161">
        <f>MIN(PRODUCT($D105:CV105),1)</f>
        <v>0.85260853770209033</v>
      </c>
      <c r="CW225" s="161">
        <f>MIN(PRODUCT($D105:CW105),1)</f>
        <v>0.85132962489553721</v>
      </c>
      <c r="CX225" s="161">
        <f>MIN(PRODUCT($D105:CX105),1)</f>
        <v>0.8500526304581939</v>
      </c>
      <c r="CY225" s="161">
        <f>MIN(PRODUCT($D105:CY105),1)</f>
        <v>0.84877755151250667</v>
      </c>
      <c r="CZ225" s="161">
        <f>MIN(PRODUCT($D105:CZ105),1)</f>
        <v>0.84750438518523796</v>
      </c>
      <c r="DA225" s="161">
        <f>MIN(PRODUCT($D105:DA105),1)</f>
        <v>0.84623312860746014</v>
      </c>
      <c r="DB225" s="161">
        <f>MIN(PRODUCT($D105:DB105),1)</f>
        <v>0.84496377891454899</v>
      </c>
      <c r="DC225" s="161">
        <f>MIN(PRODUCT($D105:DC105),1)</f>
        <v>0.84369633324617721</v>
      </c>
      <c r="DD225" s="161">
        <f>MIN(PRODUCT($D105:DD105),1)</f>
        <v>0</v>
      </c>
      <c r="DE225" s="161">
        <f>MIN(PRODUCT($D105:DE105),1)</f>
        <v>0</v>
      </c>
      <c r="DF225" s="161">
        <f>MIN(PRODUCT($D105:DF105),1)</f>
        <v>0</v>
      </c>
    </row>
    <row r="226" spans="2:110" ht="14.5" x14ac:dyDescent="0.35">
      <c r="B226" s="149">
        <v>101</v>
      </c>
      <c r="C226" s="161">
        <v>1</v>
      </c>
      <c r="D226" s="161">
        <f>MIN(PRODUCT($D106:D106),1)</f>
        <v>1</v>
      </c>
      <c r="E226" s="161">
        <f>MIN(PRODUCT($D106:E106),1)</f>
        <v>1</v>
      </c>
      <c r="F226" s="161">
        <f>MIN(PRODUCT($D106:F106),1)</f>
        <v>1</v>
      </c>
      <c r="G226" s="161">
        <f>MIN(PRODUCT($D106:G106),1)</f>
        <v>1</v>
      </c>
      <c r="H226" s="161">
        <f>MIN(PRODUCT($D106:H106),1)</f>
        <v>0.99868616366735585</v>
      </c>
      <c r="I226" s="161">
        <f>MIN(PRODUCT($D106:I106),1)</f>
        <v>0.99569010517635381</v>
      </c>
      <c r="J226" s="161">
        <f>MIN(PRODUCT($D106:J106),1)</f>
        <v>0.99260346585030712</v>
      </c>
      <c r="K226" s="161">
        <f>MIN(PRODUCT($D106:K106),1)</f>
        <v>0.9894271347595861</v>
      </c>
      <c r="L226" s="161">
        <f>MIN(PRODUCT($D106:L106),1)</f>
        <v>0.98626096792835549</v>
      </c>
      <c r="M226" s="161">
        <f>MIN(PRODUCT($D106:M106),1)</f>
        <v>0.98310493283098477</v>
      </c>
      <c r="N226" s="161">
        <f>MIN(PRODUCT($D106:N106),1)</f>
        <v>0.97995899704592559</v>
      </c>
      <c r="O226" s="161">
        <f>MIN(PRODUCT($D106:O106),1)</f>
        <v>0.97682312825537865</v>
      </c>
      <c r="P226" s="161">
        <f>MIN(PRODUCT($D106:P106),1)</f>
        <v>0.97369729424496143</v>
      </c>
      <c r="Q226" s="161">
        <f>MIN(PRODUCT($D106:Q106),1)</f>
        <v>0.97048409317395312</v>
      </c>
      <c r="R226" s="161">
        <f>MIN(PRODUCT($D106:R106),1)</f>
        <v>0.96912541544350961</v>
      </c>
      <c r="S226" s="161">
        <f>MIN(PRODUCT($D106:S106),1)</f>
        <v>0.96776863986188877</v>
      </c>
      <c r="T226" s="161">
        <f>MIN(PRODUCT($D106:T106),1)</f>
        <v>0.96641376376608212</v>
      </c>
      <c r="U226" s="161">
        <f>MIN(PRODUCT($D106:U106),1)</f>
        <v>0.96506078449680965</v>
      </c>
      <c r="V226" s="161">
        <f>MIN(PRODUCT($D106:V106),1)</f>
        <v>0.96370969939851414</v>
      </c>
      <c r="W226" s="161">
        <f>MIN(PRODUCT($D106:W106),1)</f>
        <v>0.96236050581935628</v>
      </c>
      <c r="X226" s="161">
        <f>MIN(PRODUCT($D106:X106),1)</f>
        <v>0.96101320111120925</v>
      </c>
      <c r="Y226" s="161">
        <f>MIN(PRODUCT($D106:Y106),1)</f>
        <v>0.95966778262965358</v>
      </c>
      <c r="Z226" s="161">
        <f>MIN(PRODUCT($D106:Z106),1)</f>
        <v>0.95832424773397207</v>
      </c>
      <c r="AA226" s="161">
        <f>MIN(PRODUCT($D106:AA106),1)</f>
        <v>0.95698259378714456</v>
      </c>
      <c r="AB226" s="161">
        <f>MIN(PRODUCT($D106:AB106),1)</f>
        <v>0.95564281815584262</v>
      </c>
      <c r="AC226" s="161">
        <f>MIN(PRODUCT($D106:AC106),1)</f>
        <v>0.95430491821042451</v>
      </c>
      <c r="AD226" s="161">
        <f>MIN(PRODUCT($D106:AD106),1)</f>
        <v>0.95296889132493001</v>
      </c>
      <c r="AE226" s="161">
        <f>MIN(PRODUCT($D106:AE106),1)</f>
        <v>0.95163473487707517</v>
      </c>
      <c r="AF226" s="161">
        <f>MIN(PRODUCT($D106:AF106),1)</f>
        <v>0.95030244624824733</v>
      </c>
      <c r="AG226" s="161">
        <f>MIN(PRODUCT($D106:AG106),1)</f>
        <v>0.94897202282349979</v>
      </c>
      <c r="AH226" s="161">
        <f>MIN(PRODUCT($D106:AH106),1)</f>
        <v>0.94764346199154692</v>
      </c>
      <c r="AI226" s="161">
        <f>MIN(PRODUCT($D106:AI106),1)</f>
        <v>0.94631676114475882</v>
      </c>
      <c r="AJ226" s="161">
        <f>MIN(PRODUCT($D106:AJ106),1)</f>
        <v>0.94499191767915625</v>
      </c>
      <c r="AK226" s="161">
        <f>MIN(PRODUCT($D106:AK106),1)</f>
        <v>0.94366892899440546</v>
      </c>
      <c r="AL226" s="161">
        <f>MIN(PRODUCT($D106:AL106),1)</f>
        <v>0.94234779249381329</v>
      </c>
      <c r="AM226" s="161">
        <f>MIN(PRODUCT($D106:AM106),1)</f>
        <v>0.94102850558432194</v>
      </c>
      <c r="AN226" s="161">
        <f>MIN(PRODUCT($D106:AN106),1)</f>
        <v>0.93971106567650398</v>
      </c>
      <c r="AO226" s="161">
        <f>MIN(PRODUCT($D106:AO106),1)</f>
        <v>0.93839547018455693</v>
      </c>
      <c r="AP226" s="161">
        <f>MIN(PRODUCT($D106:AP106),1)</f>
        <v>0.93708171652629857</v>
      </c>
      <c r="AQ226" s="161">
        <f>MIN(PRODUCT($D106:AQ106),1)</f>
        <v>0.93576980212316174</v>
      </c>
      <c r="AR226" s="161">
        <f>MIN(PRODUCT($D106:AR106),1)</f>
        <v>0.93445972440018932</v>
      </c>
      <c r="AS226" s="161">
        <f>MIN(PRODUCT($D106:AS106),1)</f>
        <v>0.93315148078602905</v>
      </c>
      <c r="AT226" s="161">
        <f>MIN(PRODUCT($D106:AT106),1)</f>
        <v>0.9318450687129286</v>
      </c>
      <c r="AU226" s="161">
        <f>MIN(PRODUCT($D106:AU106),1)</f>
        <v>0.93054048561673053</v>
      </c>
      <c r="AV226" s="161">
        <f>MIN(PRODUCT($D106:AV106),1)</f>
        <v>0.92923772893686718</v>
      </c>
      <c r="AW226" s="161">
        <f>MIN(PRODUCT($D106:AW106),1)</f>
        <v>0.9279367961163556</v>
      </c>
      <c r="AX226" s="161">
        <f>MIN(PRODUCT($D106:AX106),1)</f>
        <v>0.92663768460179274</v>
      </c>
      <c r="AY226" s="161">
        <f>MIN(PRODUCT($D106:AY106),1)</f>
        <v>0.92534039184335026</v>
      </c>
      <c r="AZ226" s="161">
        <f>MIN(PRODUCT($D106:AZ106),1)</f>
        <v>0.92404491529476962</v>
      </c>
      <c r="BA226" s="161">
        <f>MIN(PRODUCT($D106:BA106),1)</f>
        <v>0.92275125241335698</v>
      </c>
      <c r="BB226" s="161">
        <f>MIN(PRODUCT($D106:BB106),1)</f>
        <v>0.92145940065997833</v>
      </c>
      <c r="BC226" s="161">
        <f>MIN(PRODUCT($D106:BC106),1)</f>
        <v>0.92016935749905437</v>
      </c>
      <c r="BD226" s="161">
        <f>MIN(PRODUCT($D106:BD106),1)</f>
        <v>0.91888112039855574</v>
      </c>
      <c r="BE226" s="161">
        <f>MIN(PRODUCT($D106:BE106),1)</f>
        <v>0.91759468682999779</v>
      </c>
      <c r="BF226" s="161">
        <f>MIN(PRODUCT($D106:BF106),1)</f>
        <v>0.91631005426843581</v>
      </c>
      <c r="BG226" s="161">
        <f>MIN(PRODUCT($D106:BG106),1)</f>
        <v>0.91502722019246008</v>
      </c>
      <c r="BH226" s="161">
        <f>MIN(PRODUCT($D106:BH106),1)</f>
        <v>0.91374618208419067</v>
      </c>
      <c r="BI226" s="161">
        <f>MIN(PRODUCT($D106:BI106),1)</f>
        <v>0.91246693742927287</v>
      </c>
      <c r="BJ226" s="161">
        <f>MIN(PRODUCT($D106:BJ106),1)</f>
        <v>0.91118948371687192</v>
      </c>
      <c r="BK226" s="161">
        <f>MIN(PRODUCT($D106:BK106),1)</f>
        <v>0.90991381843966834</v>
      </c>
      <c r="BL226" s="161">
        <f>MIN(PRODUCT($D106:BL106),1)</f>
        <v>0.90863993909385288</v>
      </c>
      <c r="BM226" s="161">
        <f>MIN(PRODUCT($D106:BM106),1)</f>
        <v>0.90736784317912156</v>
      </c>
      <c r="BN226" s="161">
        <f>MIN(PRODUCT($D106:BN106),1)</f>
        <v>0.90609752819867084</v>
      </c>
      <c r="BO226" s="161">
        <f>MIN(PRODUCT($D106:BO106),1)</f>
        <v>0.90482899165919273</v>
      </c>
      <c r="BP226" s="161">
        <f>MIN(PRODUCT($D106:BP106),1)</f>
        <v>0.90356223107086986</v>
      </c>
      <c r="BQ226" s="161">
        <f>MIN(PRODUCT($D106:BQ106),1)</f>
        <v>0.90229724394737065</v>
      </c>
      <c r="BR226" s="161">
        <f>MIN(PRODUCT($D106:BR106),1)</f>
        <v>0.90103402780584441</v>
      </c>
      <c r="BS226" s="161">
        <f>MIN(PRODUCT($D106:BS106),1)</f>
        <v>0.8997725801669163</v>
      </c>
      <c r="BT226" s="161">
        <f>MIN(PRODUCT($D106:BT106),1)</f>
        <v>0.89851289855468264</v>
      </c>
      <c r="BU226" s="161">
        <f>MIN(PRODUCT($D106:BU106),1)</f>
        <v>0.89725498049670616</v>
      </c>
      <c r="BV226" s="161">
        <f>MIN(PRODUCT($D106:BV106),1)</f>
        <v>0.89599882352401083</v>
      </c>
      <c r="BW226" s="161">
        <f>MIN(PRODUCT($D106:BW106),1)</f>
        <v>0.89474442517107722</v>
      </c>
      <c r="BX226" s="161">
        <f>MIN(PRODUCT($D106:BX106),1)</f>
        <v>0.89349178297583776</v>
      </c>
      <c r="BY226" s="161">
        <f>MIN(PRODUCT($D106:BY106),1)</f>
        <v>0.89224089447967159</v>
      </c>
      <c r="BZ226" s="161">
        <f>MIN(PRODUCT($D106:BZ106),1)</f>
        <v>0.89099175722740009</v>
      </c>
      <c r="CA226" s="161">
        <f>MIN(PRODUCT($D106:CA106),1)</f>
        <v>0.8897443687672818</v>
      </c>
      <c r="CB226" s="161">
        <f>MIN(PRODUCT($D106:CB106),1)</f>
        <v>0.8884987266510076</v>
      </c>
      <c r="CC226" s="161">
        <f>MIN(PRODUCT($D106:CC106),1)</f>
        <v>0.88725482843369619</v>
      </c>
      <c r="CD226" s="161">
        <f>MIN(PRODUCT($D106:CD106),1)</f>
        <v>0.88601267167388909</v>
      </c>
      <c r="CE226" s="161">
        <f>MIN(PRODUCT($D106:CE106),1)</f>
        <v>0.88477225393354564</v>
      </c>
      <c r="CF226" s="161">
        <f>MIN(PRODUCT($D106:CF106),1)</f>
        <v>0.88353357277803868</v>
      </c>
      <c r="CG226" s="161">
        <f>MIN(PRODUCT($D106:CG106),1)</f>
        <v>0.88229662577614942</v>
      </c>
      <c r="CH226" s="161">
        <f>MIN(PRODUCT($D106:CH106),1)</f>
        <v>0.88106141050006281</v>
      </c>
      <c r="CI226" s="161">
        <f>MIN(PRODUCT($D106:CI106),1)</f>
        <v>0.87982792452536274</v>
      </c>
      <c r="CJ226" s="161">
        <f>MIN(PRODUCT($D106:CJ106),1)</f>
        <v>0.87859616543102725</v>
      </c>
      <c r="CK226" s="161">
        <f>MIN(PRODUCT($D106:CK106),1)</f>
        <v>0.87736613079942383</v>
      </c>
      <c r="CL226" s="161">
        <f>MIN(PRODUCT($D106:CL106),1)</f>
        <v>0.87613781821630465</v>
      </c>
      <c r="CM226" s="161">
        <f>MIN(PRODUCT($D106:CM106),1)</f>
        <v>0.8749112252708019</v>
      </c>
      <c r="CN226" s="161">
        <f>MIN(PRODUCT($D106:CN106),1)</f>
        <v>0.87368634955542279</v>
      </c>
      <c r="CO226" s="161">
        <f>MIN(PRODUCT($D106:CO106),1)</f>
        <v>0.87246318866604522</v>
      </c>
      <c r="CP226" s="161">
        <f>MIN(PRODUCT($D106:CP106),1)</f>
        <v>0.87124174020191281</v>
      </c>
      <c r="CQ226" s="161">
        <f>MIN(PRODUCT($D106:CQ106),1)</f>
        <v>0.87002200176563016</v>
      </c>
      <c r="CR226" s="161">
        <f>MIN(PRODUCT($D106:CR106),1)</f>
        <v>0.86880397096315831</v>
      </c>
      <c r="CS226" s="161">
        <f>MIN(PRODUCT($D106:CS106),1)</f>
        <v>0.86758764540380995</v>
      </c>
      <c r="CT226" s="161">
        <f>MIN(PRODUCT($D106:CT106),1)</f>
        <v>0.86637302270024463</v>
      </c>
      <c r="CU226" s="161">
        <f>MIN(PRODUCT($D106:CU106),1)</f>
        <v>0.86516010046846437</v>
      </c>
      <c r="CV226" s="161">
        <f>MIN(PRODUCT($D106:CV106),1)</f>
        <v>0.86394887632780859</v>
      </c>
      <c r="CW226" s="161">
        <f>MIN(PRODUCT($D106:CW106),1)</f>
        <v>0.86273934790094975</v>
      </c>
      <c r="CX226" s="161">
        <f>MIN(PRODUCT($D106:CX106),1)</f>
        <v>0.86153151281388851</v>
      </c>
      <c r="CY226" s="161">
        <f>MIN(PRODUCT($D106:CY106),1)</f>
        <v>0.86032536869594911</v>
      </c>
      <c r="CZ226" s="161">
        <f>MIN(PRODUCT($D106:CZ106),1)</f>
        <v>0.85912091317977479</v>
      </c>
      <c r="DA226" s="161">
        <f>MIN(PRODUCT($D106:DA106),1)</f>
        <v>0.85791814390132315</v>
      </c>
      <c r="DB226" s="161">
        <f>MIN(PRODUCT($D106:DB106),1)</f>
        <v>0.85671705849986135</v>
      </c>
      <c r="DC226" s="161">
        <f>MIN(PRODUCT($D106:DC106),1)</f>
        <v>0.85551765461796159</v>
      </c>
      <c r="DD226" s="161">
        <f>MIN(PRODUCT($D106:DD106),1)</f>
        <v>0</v>
      </c>
      <c r="DE226" s="161">
        <f>MIN(PRODUCT($D106:DE106),1)</f>
        <v>0</v>
      </c>
      <c r="DF226" s="161">
        <f>MIN(PRODUCT($D106:DF106),1)</f>
        <v>0</v>
      </c>
    </row>
    <row r="227" spans="2:110" ht="14.5" x14ac:dyDescent="0.35">
      <c r="B227" s="149">
        <v>102</v>
      </c>
      <c r="C227" s="161">
        <v>1</v>
      </c>
      <c r="D227" s="161">
        <f>MIN(PRODUCT($D107:D107),1)</f>
        <v>1</v>
      </c>
      <c r="E227" s="161">
        <f>MIN(PRODUCT($D107:E107),1)</f>
        <v>1</v>
      </c>
      <c r="F227" s="161">
        <f>MIN(PRODUCT($D107:F107),1)</f>
        <v>1</v>
      </c>
      <c r="G227" s="161">
        <f>MIN(PRODUCT($D107:G107),1)</f>
        <v>1</v>
      </c>
      <c r="H227" s="161">
        <f>MIN(PRODUCT($D107:H107),1)</f>
        <v>1</v>
      </c>
      <c r="I227" s="161">
        <f>MIN(PRODUCT($D107:I107),1)</f>
        <v>1</v>
      </c>
      <c r="J227" s="161">
        <f>MIN(PRODUCT($D107:J107),1)</f>
        <v>0.99727309193933888</v>
      </c>
      <c r="K227" s="161">
        <f>MIN(PRODUCT($D107:K107),1)</f>
        <v>0.99428127266352084</v>
      </c>
      <c r="L227" s="161">
        <f>MIN(PRODUCT($D107:L107),1)</f>
        <v>0.99119900071826395</v>
      </c>
      <c r="M227" s="161">
        <f>MIN(PRODUCT($D107:M107),1)</f>
        <v>0.98812628381603729</v>
      </c>
      <c r="N227" s="161">
        <f>MIN(PRODUCT($D107:N107),1)</f>
        <v>0.98506309233620759</v>
      </c>
      <c r="O227" s="161">
        <f>MIN(PRODUCT($D107:O107),1)</f>
        <v>0.98200939674996535</v>
      </c>
      <c r="P227" s="161">
        <f>MIN(PRODUCT($D107:P107),1)</f>
        <v>0.97896516762004049</v>
      </c>
      <c r="Q227" s="161">
        <f>MIN(PRODUCT($D107:Q107),1)</f>
        <v>0.97583247908365633</v>
      </c>
      <c r="R227" s="161">
        <f>MIN(PRODUCT($D107:R107),1)</f>
        <v>0.97456389686084766</v>
      </c>
      <c r="S227" s="161">
        <f>MIN(PRODUCT($D107:S107),1)</f>
        <v>0.97329696379492858</v>
      </c>
      <c r="T227" s="161">
        <f>MIN(PRODUCT($D107:T107),1)</f>
        <v>0.97203167774199517</v>
      </c>
      <c r="U227" s="161">
        <f>MIN(PRODUCT($D107:U107),1)</f>
        <v>0.97076803656093058</v>
      </c>
      <c r="V227" s="161">
        <f>MIN(PRODUCT($D107:V107),1)</f>
        <v>0.96950603811340141</v>
      </c>
      <c r="W227" s="161">
        <f>MIN(PRODUCT($D107:W107),1)</f>
        <v>0.96824568026385405</v>
      </c>
      <c r="X227" s="161">
        <f>MIN(PRODUCT($D107:X107),1)</f>
        <v>0.96698696087951108</v>
      </c>
      <c r="Y227" s="161">
        <f>MIN(PRODUCT($D107:Y107),1)</f>
        <v>0.96572987783036779</v>
      </c>
      <c r="Z227" s="161">
        <f>MIN(PRODUCT($D107:Z107),1)</f>
        <v>0.96447442898918834</v>
      </c>
      <c r="AA227" s="161">
        <f>MIN(PRODUCT($D107:AA107),1)</f>
        <v>0.96322061223150246</v>
      </c>
      <c r="AB227" s="161">
        <f>MIN(PRODUCT($D107:AB107),1)</f>
        <v>0.96196842543560157</v>
      </c>
      <c r="AC227" s="161">
        <f>MIN(PRODUCT($D107:AC107),1)</f>
        <v>0.96071786648253532</v>
      </c>
      <c r="AD227" s="161">
        <f>MIN(PRODUCT($D107:AD107),1)</f>
        <v>0.95946893325610805</v>
      </c>
      <c r="AE227" s="161">
        <f>MIN(PRODUCT($D107:AE107),1)</f>
        <v>0.95822162364287511</v>
      </c>
      <c r="AF227" s="161">
        <f>MIN(PRODUCT($D107:AF107),1)</f>
        <v>0.95697593553213944</v>
      </c>
      <c r="AG227" s="161">
        <f>MIN(PRODUCT($D107:AG107),1)</f>
        <v>0.95573186681594768</v>
      </c>
      <c r="AH227" s="161">
        <f>MIN(PRODUCT($D107:AH107),1)</f>
        <v>0.95448941538908694</v>
      </c>
      <c r="AI227" s="161">
        <f>MIN(PRODUCT($D107:AI107),1)</f>
        <v>0.95324857914908112</v>
      </c>
      <c r="AJ227" s="161">
        <f>MIN(PRODUCT($D107:AJ107),1)</f>
        <v>0.9520093559961873</v>
      </c>
      <c r="AK227" s="161">
        <f>MIN(PRODUCT($D107:AK107),1)</f>
        <v>0.95077174383339225</v>
      </c>
      <c r="AL227" s="161">
        <f>MIN(PRODUCT($D107:AL107),1)</f>
        <v>0.94953574056640888</v>
      </c>
      <c r="AM227" s="161">
        <f>MIN(PRODUCT($D107:AM107),1)</f>
        <v>0.94830134410367262</v>
      </c>
      <c r="AN227" s="161">
        <f>MIN(PRODUCT($D107:AN107),1)</f>
        <v>0.94706855235633791</v>
      </c>
      <c r="AO227" s="161">
        <f>MIN(PRODUCT($D107:AO107),1)</f>
        <v>0.94583736323827472</v>
      </c>
      <c r="AP227" s="161">
        <f>MIN(PRODUCT($D107:AP107),1)</f>
        <v>0.94460777466606505</v>
      </c>
      <c r="AQ227" s="161">
        <f>MIN(PRODUCT($D107:AQ107),1)</f>
        <v>0.94337978455899918</v>
      </c>
      <c r="AR227" s="161">
        <f>MIN(PRODUCT($D107:AR107),1)</f>
        <v>0.94215339083907246</v>
      </c>
      <c r="AS227" s="161">
        <f>MIN(PRODUCT($D107:AS107),1)</f>
        <v>0.94092859143098173</v>
      </c>
      <c r="AT227" s="161">
        <f>MIN(PRODUCT($D107:AT107),1)</f>
        <v>0.93970538426212147</v>
      </c>
      <c r="AU227" s="161">
        <f>MIN(PRODUCT($D107:AU107),1)</f>
        <v>0.93848376726258076</v>
      </c>
      <c r="AV227" s="161">
        <f>MIN(PRODUCT($D107:AV107),1)</f>
        <v>0.93726373836513943</v>
      </c>
      <c r="AW227" s="161">
        <f>MIN(PRODUCT($D107:AW107),1)</f>
        <v>0.93604529550526483</v>
      </c>
      <c r="AX227" s="161">
        <f>MIN(PRODUCT($D107:AX107),1)</f>
        <v>0.93482843662110804</v>
      </c>
      <c r="AY227" s="161">
        <f>MIN(PRODUCT($D107:AY107),1)</f>
        <v>0.93361315965350067</v>
      </c>
      <c r="AZ227" s="161">
        <f>MIN(PRODUCT($D107:AZ107),1)</f>
        <v>0.93239946254595119</v>
      </c>
      <c r="BA227" s="161">
        <f>MIN(PRODUCT($D107:BA107),1)</f>
        <v>0.93118734324464147</v>
      </c>
      <c r="BB227" s="161">
        <f>MIN(PRODUCT($D107:BB107),1)</f>
        <v>0.92997679969842351</v>
      </c>
      <c r="BC227" s="161">
        <f>MIN(PRODUCT($D107:BC107),1)</f>
        <v>0.92876782985881556</v>
      </c>
      <c r="BD227" s="161">
        <f>MIN(PRODUCT($D107:BD107),1)</f>
        <v>0.92756043167999913</v>
      </c>
      <c r="BE227" s="161">
        <f>MIN(PRODUCT($D107:BE107),1)</f>
        <v>0.92635460311881512</v>
      </c>
      <c r="BF227" s="161">
        <f>MIN(PRODUCT($D107:BF107),1)</f>
        <v>0.92515034213476066</v>
      </c>
      <c r="BG227" s="161">
        <f>MIN(PRODUCT($D107:BG107),1)</f>
        <v>0.92394764668998552</v>
      </c>
      <c r="BH227" s="161">
        <f>MIN(PRODUCT($D107:BH107),1)</f>
        <v>0.92274651474928859</v>
      </c>
      <c r="BI227" s="161">
        <f>MIN(PRODUCT($D107:BI107),1)</f>
        <v>0.92154694428011452</v>
      </c>
      <c r="BJ227" s="161">
        <f>MIN(PRODUCT($D107:BJ107),1)</f>
        <v>0.92034893325255041</v>
      </c>
      <c r="BK227" s="161">
        <f>MIN(PRODUCT($D107:BK107),1)</f>
        <v>0.91915247963932212</v>
      </c>
      <c r="BL227" s="161">
        <f>MIN(PRODUCT($D107:BL107),1)</f>
        <v>0.91795758141579098</v>
      </c>
      <c r="BM227" s="161">
        <f>MIN(PRODUCT($D107:BM107),1)</f>
        <v>0.91676423655995043</v>
      </c>
      <c r="BN227" s="161">
        <f>MIN(PRODUCT($D107:BN107),1)</f>
        <v>0.91557244305242247</v>
      </c>
      <c r="BO227" s="161">
        <f>MIN(PRODUCT($D107:BO107),1)</f>
        <v>0.91438219887645433</v>
      </c>
      <c r="BP227" s="161">
        <f>MIN(PRODUCT($D107:BP107),1)</f>
        <v>0.91319350201791494</v>
      </c>
      <c r="BQ227" s="161">
        <f>MIN(PRODUCT($D107:BQ107),1)</f>
        <v>0.91200635046529166</v>
      </c>
      <c r="BR227" s="161">
        <f>MIN(PRODUCT($D107:BR107),1)</f>
        <v>0.91082074220968678</v>
      </c>
      <c r="BS227" s="161">
        <f>MIN(PRODUCT($D107:BS107),1)</f>
        <v>0.90963667524481417</v>
      </c>
      <c r="BT227" s="161">
        <f>MIN(PRODUCT($D107:BT107),1)</f>
        <v>0.90845414756699594</v>
      </c>
      <c r="BU227" s="161">
        <f>MIN(PRODUCT($D107:BU107),1)</f>
        <v>0.90727315717515888</v>
      </c>
      <c r="BV227" s="161">
        <f>MIN(PRODUCT($D107:BV107),1)</f>
        <v>0.90609370207083118</v>
      </c>
      <c r="BW227" s="161">
        <f>MIN(PRODUCT($D107:BW107),1)</f>
        <v>0.90491578025813912</v>
      </c>
      <c r="BX227" s="161">
        <f>MIN(PRODUCT($D107:BX107),1)</f>
        <v>0.90373938974380352</v>
      </c>
      <c r="BY227" s="161">
        <f>MIN(PRODUCT($D107:BY107),1)</f>
        <v>0.90256452853713665</v>
      </c>
      <c r="BZ227" s="161">
        <f>MIN(PRODUCT($D107:BZ107),1)</f>
        <v>0.90139119465003836</v>
      </c>
      <c r="CA227" s="161">
        <f>MIN(PRODUCT($D107:CA107),1)</f>
        <v>0.90021938609699337</v>
      </c>
      <c r="CB227" s="161">
        <f>MIN(PRODUCT($D107:CB107),1)</f>
        <v>0.89904910089506729</v>
      </c>
      <c r="CC227" s="161">
        <f>MIN(PRODUCT($D107:CC107),1)</f>
        <v>0.89788033706390369</v>
      </c>
      <c r="CD227" s="161">
        <f>MIN(PRODUCT($D107:CD107),1)</f>
        <v>0.89671309262572063</v>
      </c>
      <c r="CE227" s="161">
        <f>MIN(PRODUCT($D107:CE107),1)</f>
        <v>0.89554736560530723</v>
      </c>
      <c r="CF227" s="161">
        <f>MIN(PRODUCT($D107:CF107),1)</f>
        <v>0.89438315403002033</v>
      </c>
      <c r="CG227" s="161">
        <f>MIN(PRODUCT($D107:CG107),1)</f>
        <v>0.89322045592978139</v>
      </c>
      <c r="CH227" s="161">
        <f>MIN(PRODUCT($D107:CH107),1)</f>
        <v>0.89205926933707269</v>
      </c>
      <c r="CI227" s="161">
        <f>MIN(PRODUCT($D107:CI107),1)</f>
        <v>0.89089959228693449</v>
      </c>
      <c r="CJ227" s="161">
        <f>MIN(PRODUCT($D107:CJ107),1)</f>
        <v>0.88974142281696156</v>
      </c>
      <c r="CK227" s="161">
        <f>MIN(PRODUCT($D107:CK107),1)</f>
        <v>0.88858475896729949</v>
      </c>
      <c r="CL227" s="161">
        <f>MIN(PRODUCT($D107:CL107),1)</f>
        <v>0.88742959878064198</v>
      </c>
      <c r="CM227" s="161">
        <f>MIN(PRODUCT($D107:CM107),1)</f>
        <v>0.88627594030222723</v>
      </c>
      <c r="CN227" s="161">
        <f>MIN(PRODUCT($D107:CN107),1)</f>
        <v>0.8851237815798344</v>
      </c>
      <c r="CO227" s="161">
        <f>MIN(PRODUCT($D107:CO107),1)</f>
        <v>0.88397312066378064</v>
      </c>
      <c r="CP227" s="161">
        <f>MIN(PRODUCT($D107:CP107),1)</f>
        <v>0.88282395560691773</v>
      </c>
      <c r="CQ227" s="161">
        <f>MIN(PRODUCT($D107:CQ107),1)</f>
        <v>0.88167628446462876</v>
      </c>
      <c r="CR227" s="161">
        <f>MIN(PRODUCT($D107:CR107),1)</f>
        <v>0.88053010529482478</v>
      </c>
      <c r="CS227" s="161">
        <f>MIN(PRODUCT($D107:CS107),1)</f>
        <v>0.87938541615794152</v>
      </c>
      <c r="CT227" s="161">
        <f>MIN(PRODUCT($D107:CT107),1)</f>
        <v>0.87824221511693623</v>
      </c>
      <c r="CU227" s="161">
        <f>MIN(PRODUCT($D107:CU107),1)</f>
        <v>0.87710050023728425</v>
      </c>
      <c r="CV227" s="161">
        <f>MIN(PRODUCT($D107:CV107),1)</f>
        <v>0.87596026958697581</v>
      </c>
      <c r="CW227" s="161">
        <f>MIN(PRODUCT($D107:CW107),1)</f>
        <v>0.8748215212365128</v>
      </c>
      <c r="CX227" s="161">
        <f>MIN(PRODUCT($D107:CX107),1)</f>
        <v>0.87368425325890531</v>
      </c>
      <c r="CY227" s="161">
        <f>MIN(PRODUCT($D107:CY107),1)</f>
        <v>0.87254846372966877</v>
      </c>
      <c r="CZ227" s="161">
        <f>MIN(PRODUCT($D107:CZ107),1)</f>
        <v>0.87141415072682027</v>
      </c>
      <c r="DA227" s="161">
        <f>MIN(PRODUCT($D107:DA107),1)</f>
        <v>0.87028131233087547</v>
      </c>
      <c r="DB227" s="161">
        <f>MIN(PRODUCT($D107:DB107),1)</f>
        <v>0.86914994662484535</v>
      </c>
      <c r="DC227" s="161">
        <f>MIN(PRODUCT($D107:DC107),1)</f>
        <v>0.86802005169423313</v>
      </c>
      <c r="DD227" s="161">
        <f>MIN(PRODUCT($D107:DD107),1)</f>
        <v>0</v>
      </c>
      <c r="DE227" s="161">
        <f>MIN(PRODUCT($D107:DE107),1)</f>
        <v>0</v>
      </c>
      <c r="DF227" s="161">
        <f>MIN(PRODUCT($D107:DF107),1)</f>
        <v>0</v>
      </c>
    </row>
    <row r="228" spans="2:110" ht="14.5" x14ac:dyDescent="0.35">
      <c r="B228" s="149">
        <v>103</v>
      </c>
      <c r="C228" s="161">
        <v>1</v>
      </c>
      <c r="D228" s="161">
        <f>MIN(PRODUCT($D108:D108),1)</f>
        <v>1</v>
      </c>
      <c r="E228" s="161">
        <f>MIN(PRODUCT($D108:E108),1)</f>
        <v>1</v>
      </c>
      <c r="F228" s="161">
        <f>MIN(PRODUCT($D108:F108),1)</f>
        <v>1</v>
      </c>
      <c r="G228" s="161">
        <f>MIN(PRODUCT($D108:G108),1)</f>
        <v>1</v>
      </c>
      <c r="H228" s="161">
        <f>MIN(PRODUCT($D108:H108),1)</f>
        <v>1</v>
      </c>
      <c r="I228" s="161">
        <f>MIN(PRODUCT($D108:I108),1)</f>
        <v>1</v>
      </c>
      <c r="J228" s="161">
        <f>MIN(PRODUCT($D108:J108),1)</f>
        <v>1</v>
      </c>
      <c r="K228" s="161">
        <f>MIN(PRODUCT($D108:K108),1)</f>
        <v>0.99985067128598393</v>
      </c>
      <c r="L228" s="161">
        <f>MIN(PRODUCT($D108:L108),1)</f>
        <v>0.9969511043392546</v>
      </c>
      <c r="M228" s="161">
        <f>MIN(PRODUCT($D108:M108),1)</f>
        <v>0.99396025102623686</v>
      </c>
      <c r="N228" s="161">
        <f>MIN(PRODUCT($D108:N108),1)</f>
        <v>0.99097837027315816</v>
      </c>
      <c r="O228" s="161">
        <f>MIN(PRODUCT($D108:O108),1)</f>
        <v>0.98800543516233863</v>
      </c>
      <c r="P228" s="161">
        <f>MIN(PRODUCT($D108:P108),1)</f>
        <v>0.98504141885685159</v>
      </c>
      <c r="Q228" s="161">
        <f>MIN(PRODUCT($D108:Q108),1)</f>
        <v>0.98198779045839535</v>
      </c>
      <c r="R228" s="161">
        <f>MIN(PRODUCT($D108:R108),1)</f>
        <v>0.98080940510984527</v>
      </c>
      <c r="S228" s="161">
        <f>MIN(PRODUCT($D108:S108),1)</f>
        <v>0.97963243382371346</v>
      </c>
      <c r="T228" s="161">
        <f>MIN(PRODUCT($D108:T108),1)</f>
        <v>0.97845687490312505</v>
      </c>
      <c r="U228" s="161">
        <f>MIN(PRODUCT($D108:U108),1)</f>
        <v>0.97728272665324134</v>
      </c>
      <c r="V228" s="161">
        <f>MIN(PRODUCT($D108:V108),1)</f>
        <v>0.97610998738125743</v>
      </c>
      <c r="W228" s="161">
        <f>MIN(PRODUCT($D108:W108),1)</f>
        <v>0.9749386553963999</v>
      </c>
      <c r="X228" s="161">
        <f>MIN(PRODUCT($D108:X108),1)</f>
        <v>0.97376872900992428</v>
      </c>
      <c r="Y228" s="161">
        <f>MIN(PRODUCT($D108:Y108),1)</f>
        <v>0.97260020653511237</v>
      </c>
      <c r="Z228" s="161">
        <f>MIN(PRODUCT($D108:Z108),1)</f>
        <v>0.97143308628727021</v>
      </c>
      <c r="AA228" s="161">
        <f>MIN(PRODUCT($D108:AA108),1)</f>
        <v>0.97026736658372548</v>
      </c>
      <c r="AB228" s="161">
        <f>MIN(PRODUCT($D108:AB108),1)</f>
        <v>0.969103045743825</v>
      </c>
      <c r="AC228" s="161">
        <f>MIN(PRODUCT($D108:AC108),1)</f>
        <v>0.96794012208893243</v>
      </c>
      <c r="AD228" s="161">
        <f>MIN(PRODUCT($D108:AD108),1)</f>
        <v>0.96677859394242571</v>
      </c>
      <c r="AE228" s="161">
        <f>MIN(PRODUCT($D108:AE108),1)</f>
        <v>0.96561845962969484</v>
      </c>
      <c r="AF228" s="161">
        <f>MIN(PRODUCT($D108:AF108),1)</f>
        <v>0.96445971747813919</v>
      </c>
      <c r="AG228" s="161">
        <f>MIN(PRODUCT($D108:AG108),1)</f>
        <v>0.96330236581716544</v>
      </c>
      <c r="AH228" s="161">
        <f>MIN(PRODUCT($D108:AH108),1)</f>
        <v>0.96214640297818488</v>
      </c>
      <c r="AI228" s="161">
        <f>MIN(PRODUCT($D108:AI108),1)</f>
        <v>0.96099182729461108</v>
      </c>
      <c r="AJ228" s="161">
        <f>MIN(PRODUCT($D108:AJ108),1)</f>
        <v>0.95983863710185757</v>
      </c>
      <c r="AK228" s="161">
        <f>MIN(PRODUCT($D108:AK108),1)</f>
        <v>0.9586868307373354</v>
      </c>
      <c r="AL228" s="161">
        <f>MIN(PRODUCT($D108:AL108),1)</f>
        <v>0.95753640654045058</v>
      </c>
      <c r="AM228" s="161">
        <f>MIN(PRODUCT($D108:AM108),1)</f>
        <v>0.95638736285260206</v>
      </c>
      <c r="AN228" s="161">
        <f>MIN(PRODUCT($D108:AN108),1)</f>
        <v>0.95523969801717901</v>
      </c>
      <c r="AO228" s="161">
        <f>MIN(PRODUCT($D108:AO108),1)</f>
        <v>0.95409341037955842</v>
      </c>
      <c r="AP228" s="161">
        <f>MIN(PRODUCT($D108:AP108),1)</f>
        <v>0.95294849828710293</v>
      </c>
      <c r="AQ228" s="161">
        <f>MIN(PRODUCT($D108:AQ108),1)</f>
        <v>0.95180496008915838</v>
      </c>
      <c r="AR228" s="161">
        <f>MIN(PRODUCT($D108:AR108),1)</f>
        <v>0.95066279413705146</v>
      </c>
      <c r="AS228" s="161">
        <f>MIN(PRODUCT($D108:AS108),1)</f>
        <v>0.94952199878408705</v>
      </c>
      <c r="AT228" s="161">
        <f>MIN(PRODUCT($D108:AT108),1)</f>
        <v>0.94838257238554613</v>
      </c>
      <c r="AU228" s="161">
        <f>MIN(PRODUCT($D108:AU108),1)</f>
        <v>0.94724451329868353</v>
      </c>
      <c r="AV228" s="161">
        <f>MIN(PRODUCT($D108:AV108),1)</f>
        <v>0.94610781988272519</v>
      </c>
      <c r="AW228" s="161">
        <f>MIN(PRODUCT($D108:AW108),1)</f>
        <v>0.94497249049886589</v>
      </c>
      <c r="AX228" s="161">
        <f>MIN(PRODUCT($D108:AX108),1)</f>
        <v>0.94383852351026731</v>
      </c>
      <c r="AY228" s="161">
        <f>MIN(PRODUCT($D108:AY108),1)</f>
        <v>0.94270591728205499</v>
      </c>
      <c r="AZ228" s="161">
        <f>MIN(PRODUCT($D108:AZ108),1)</f>
        <v>0.94157467018131658</v>
      </c>
      <c r="BA228" s="161">
        <f>MIN(PRODUCT($D108:BA108),1)</f>
        <v>0.94044478057709902</v>
      </c>
      <c r="BB228" s="161">
        <f>MIN(PRODUCT($D108:BB108),1)</f>
        <v>0.93931624684040649</v>
      </c>
      <c r="BC228" s="161">
        <f>MIN(PRODUCT($D108:BC108),1)</f>
        <v>0.93818906734419805</v>
      </c>
      <c r="BD228" s="161">
        <f>MIN(PRODUCT($D108:BD108),1)</f>
        <v>0.93706324046338507</v>
      </c>
      <c r="BE228" s="161">
        <f>MIN(PRODUCT($D108:BE108),1)</f>
        <v>0.93593876457482905</v>
      </c>
      <c r="BF228" s="161">
        <f>MIN(PRODUCT($D108:BF108),1)</f>
        <v>0.93481563805733925</v>
      </c>
      <c r="BG228" s="161">
        <f>MIN(PRODUCT($D108:BG108),1)</f>
        <v>0.93369385929167048</v>
      </c>
      <c r="BH228" s="161">
        <f>MIN(PRODUCT($D108:BH108),1)</f>
        <v>0.93257342666052045</v>
      </c>
      <c r="BI228" s="161">
        <f>MIN(PRODUCT($D108:BI108),1)</f>
        <v>0.93145433854852788</v>
      </c>
      <c r="BJ228" s="161">
        <f>MIN(PRODUCT($D108:BJ108),1)</f>
        <v>0.9303365933422697</v>
      </c>
      <c r="BK228" s="161">
        <f>MIN(PRODUCT($D108:BK108),1)</f>
        <v>0.92922018943025897</v>
      </c>
      <c r="BL228" s="161">
        <f>MIN(PRODUCT($D108:BL108),1)</f>
        <v>0.92810512520294264</v>
      </c>
      <c r="BM228" s="161">
        <f>MIN(PRODUCT($D108:BM108),1)</f>
        <v>0.92699139905269912</v>
      </c>
      <c r="BN228" s="161">
        <f>MIN(PRODUCT($D108:BN108),1)</f>
        <v>0.92587900937383594</v>
      </c>
      <c r="BO228" s="161">
        <f>MIN(PRODUCT($D108:BO108),1)</f>
        <v>0.92476795456258731</v>
      </c>
      <c r="BP228" s="161">
        <f>MIN(PRODUCT($D108:BP108),1)</f>
        <v>0.92365823301711225</v>
      </c>
      <c r="BQ228" s="161">
        <f>MIN(PRODUCT($D108:BQ108),1)</f>
        <v>0.92254984313749178</v>
      </c>
      <c r="BR228" s="161">
        <f>MIN(PRODUCT($D108:BR108),1)</f>
        <v>0.92144278332572682</v>
      </c>
      <c r="BS228" s="161">
        <f>MIN(PRODUCT($D108:BS108),1)</f>
        <v>0.92033705198573601</v>
      </c>
      <c r="BT228" s="161">
        <f>MIN(PRODUCT($D108:BT108),1)</f>
        <v>0.9192326475233531</v>
      </c>
      <c r="BU228" s="161">
        <f>MIN(PRODUCT($D108:BU108),1)</f>
        <v>0.91812956834632509</v>
      </c>
      <c r="BV228" s="161">
        <f>MIN(PRODUCT($D108:BV108),1)</f>
        <v>0.91702781286430957</v>
      </c>
      <c r="BW228" s="161">
        <f>MIN(PRODUCT($D108:BW108),1)</f>
        <v>0.91592737948887237</v>
      </c>
      <c r="BX228" s="161">
        <f>MIN(PRODUCT($D108:BX108),1)</f>
        <v>0.91482826663348571</v>
      </c>
      <c r="BY228" s="161">
        <f>MIN(PRODUCT($D108:BY108),1)</f>
        <v>0.91373047271352559</v>
      </c>
      <c r="BZ228" s="161">
        <f>MIN(PRODUCT($D108:BZ108),1)</f>
        <v>0.91263399614626939</v>
      </c>
      <c r="CA228" s="161">
        <f>MIN(PRODUCT($D108:CA108),1)</f>
        <v>0.91153883535089386</v>
      </c>
      <c r="CB228" s="161">
        <f>MIN(PRODUCT($D108:CB108),1)</f>
        <v>0.91044498874847279</v>
      </c>
      <c r="CC228" s="161">
        <f>MIN(PRODUCT($D108:CC108),1)</f>
        <v>0.90935245476197468</v>
      </c>
      <c r="CD228" s="161">
        <f>MIN(PRODUCT($D108:CD108),1)</f>
        <v>0.90826123181626028</v>
      </c>
      <c r="CE228" s="161">
        <f>MIN(PRODUCT($D108:CE108),1)</f>
        <v>0.90717131833808085</v>
      </c>
      <c r="CF228" s="161">
        <f>MIN(PRODUCT($D108:CF108),1)</f>
        <v>0.90608271275607521</v>
      </c>
      <c r="CG228" s="161">
        <f>MIN(PRODUCT($D108:CG108),1)</f>
        <v>0.90499541350076795</v>
      </c>
      <c r="CH228" s="161">
        <f>MIN(PRODUCT($D108:CH108),1)</f>
        <v>0.90390941900456701</v>
      </c>
      <c r="CI228" s="161">
        <f>MIN(PRODUCT($D108:CI108),1)</f>
        <v>0.90282472770176159</v>
      </c>
      <c r="CJ228" s="161">
        <f>MIN(PRODUCT($D108:CJ108),1)</f>
        <v>0.90174133802851952</v>
      </c>
      <c r="CK228" s="161">
        <f>MIN(PRODUCT($D108:CK108),1)</f>
        <v>0.90065924842288536</v>
      </c>
      <c r="CL228" s="161">
        <f>MIN(PRODUCT($D108:CL108),1)</f>
        <v>0.89957845732477792</v>
      </c>
      <c r="CM228" s="161">
        <f>MIN(PRODUCT($D108:CM108),1)</f>
        <v>0.89849896317598821</v>
      </c>
      <c r="CN228" s="161">
        <f>MIN(PRODUCT($D108:CN108),1)</f>
        <v>0.89742076442017704</v>
      </c>
      <c r="CO228" s="161">
        <f>MIN(PRODUCT($D108:CO108),1)</f>
        <v>0.89634385950287288</v>
      </c>
      <c r="CP228" s="161">
        <f>MIN(PRODUCT($D108:CP108),1)</f>
        <v>0.89526824687146944</v>
      </c>
      <c r="CQ228" s="161">
        <f>MIN(PRODUCT($D108:CQ108),1)</f>
        <v>0.89419392497522365</v>
      </c>
      <c r="CR228" s="161">
        <f>MIN(PRODUCT($D108:CR108),1)</f>
        <v>0.89312089226525337</v>
      </c>
      <c r="CS228" s="161">
        <f>MIN(PRODUCT($D108:CS108),1)</f>
        <v>0.8920491471945351</v>
      </c>
      <c r="CT228" s="161">
        <f>MIN(PRODUCT($D108:CT108),1)</f>
        <v>0.89097868821790172</v>
      </c>
      <c r="CU228" s="161">
        <f>MIN(PRODUCT($D108:CU108),1)</f>
        <v>0.88990951379204031</v>
      </c>
      <c r="CV228" s="161">
        <f>MIN(PRODUCT($D108:CV108),1)</f>
        <v>0.88884162237548991</v>
      </c>
      <c r="CW228" s="161">
        <f>MIN(PRODUCT($D108:CW108),1)</f>
        <v>0.88777501242863932</v>
      </c>
      <c r="CX228" s="161">
        <f>MIN(PRODUCT($D108:CX108),1)</f>
        <v>0.88670968241372494</v>
      </c>
      <c r="CY228" s="161">
        <f>MIN(PRODUCT($D108:CY108),1)</f>
        <v>0.8856456307948285</v>
      </c>
      <c r="CZ228" s="161">
        <f>MIN(PRODUCT($D108:CZ108),1)</f>
        <v>0.88458285603787468</v>
      </c>
      <c r="DA228" s="161">
        <f>MIN(PRODUCT($D108:DA108),1)</f>
        <v>0.88352135661062925</v>
      </c>
      <c r="DB228" s="161">
        <f>MIN(PRODUCT($D108:DB108),1)</f>
        <v>0.88246113098269652</v>
      </c>
      <c r="DC228" s="161">
        <f>MIN(PRODUCT($D108:DC108),1)</f>
        <v>0.88140217762551731</v>
      </c>
      <c r="DD228" s="161">
        <f>MIN(PRODUCT($D108:DD108),1)</f>
        <v>0</v>
      </c>
      <c r="DE228" s="161">
        <f>MIN(PRODUCT($D108:DE108),1)</f>
        <v>0</v>
      </c>
      <c r="DF228" s="161">
        <f>MIN(PRODUCT($D108:DF108),1)</f>
        <v>0</v>
      </c>
    </row>
    <row r="229" spans="2:110" ht="14.5" x14ac:dyDescent="0.35">
      <c r="B229" s="149">
        <v>104</v>
      </c>
      <c r="C229" s="161">
        <v>1</v>
      </c>
      <c r="D229" s="161">
        <f>MIN(PRODUCT($D109:D109),1)</f>
        <v>1</v>
      </c>
      <c r="E229" s="161">
        <f>MIN(PRODUCT($D109:E109),1)</f>
        <v>1</v>
      </c>
      <c r="F229" s="161">
        <f>MIN(PRODUCT($D109:F109),1)</f>
        <v>1</v>
      </c>
      <c r="G229" s="161">
        <f>MIN(PRODUCT($D109:G109),1)</f>
        <v>1</v>
      </c>
      <c r="H229" s="161">
        <f>MIN(PRODUCT($D109:H109),1)</f>
        <v>1</v>
      </c>
      <c r="I229" s="161">
        <f>MIN(PRODUCT($D109:I109),1)</f>
        <v>1</v>
      </c>
      <c r="J229" s="161">
        <f>MIN(PRODUCT($D109:J109),1)</f>
        <v>1</v>
      </c>
      <c r="K229" s="161">
        <f>MIN(PRODUCT($D109:K109),1)</f>
        <v>1</v>
      </c>
      <c r="L229" s="161">
        <f>MIN(PRODUCT($D109:L109),1)</f>
        <v>1</v>
      </c>
      <c r="M229" s="161">
        <f>MIN(PRODUCT($D109:M109),1)</f>
        <v>1</v>
      </c>
      <c r="N229" s="161">
        <f>MIN(PRODUCT($D109:N109),1)</f>
        <v>0.99801873202050673</v>
      </c>
      <c r="O229" s="161">
        <f>MIN(PRODUCT($D109:O109),1)</f>
        <v>0.99512447769764723</v>
      </c>
      <c r="P229" s="161">
        <f>MIN(PRODUCT($D109:P109),1)</f>
        <v>0.99223861671232405</v>
      </c>
      <c r="Q229" s="161">
        <f>MIN(PRODUCT($D109:Q109),1)</f>
        <v>0.98926190086218713</v>
      </c>
      <c r="R229" s="161">
        <f>MIN(PRODUCT($D109:R109),1)</f>
        <v>0.98817371277123878</v>
      </c>
      <c r="S229" s="161">
        <f>MIN(PRODUCT($D109:S109),1)</f>
        <v>0.98708672168719047</v>
      </c>
      <c r="T229" s="161">
        <f>MIN(PRODUCT($D109:T109),1)</f>
        <v>0.98600092629333458</v>
      </c>
      <c r="U229" s="161">
        <f>MIN(PRODUCT($D109:U109),1)</f>
        <v>0.98491632527441197</v>
      </c>
      <c r="V229" s="161">
        <f>MIN(PRODUCT($D109:V109),1)</f>
        <v>0.98383291731661016</v>
      </c>
      <c r="W229" s="161">
        <f>MIN(PRODUCT($D109:W109),1)</f>
        <v>0.98275070110756191</v>
      </c>
      <c r="X229" s="161">
        <f>MIN(PRODUCT($D109:X109),1)</f>
        <v>0.98166967533634364</v>
      </c>
      <c r="Y229" s="161">
        <f>MIN(PRODUCT($D109:Y109),1)</f>
        <v>0.98058983869347371</v>
      </c>
      <c r="Z229" s="161">
        <f>MIN(PRODUCT($D109:Z109),1)</f>
        <v>0.9795111898709109</v>
      </c>
      <c r="AA229" s="161">
        <f>MIN(PRODUCT($D109:AA109),1)</f>
        <v>0.97843372756205294</v>
      </c>
      <c r="AB229" s="161">
        <f>MIN(PRODUCT($D109:AB109),1)</f>
        <v>0.97735745046173472</v>
      </c>
      <c r="AC229" s="161">
        <f>MIN(PRODUCT($D109:AC109),1)</f>
        <v>0.97628235726622681</v>
      </c>
      <c r="AD229" s="161">
        <f>MIN(PRODUCT($D109:AD109),1)</f>
        <v>0.97520844667323392</v>
      </c>
      <c r="AE229" s="161">
        <f>MIN(PRODUCT($D109:AE109),1)</f>
        <v>0.97413571738189342</v>
      </c>
      <c r="AF229" s="161">
        <f>MIN(PRODUCT($D109:AF109),1)</f>
        <v>0.9730641680927733</v>
      </c>
      <c r="AG229" s="161">
        <f>MIN(PRODUCT($D109:AG109),1)</f>
        <v>0.97199379750787129</v>
      </c>
      <c r="AH229" s="161">
        <f>MIN(PRODUCT($D109:AH109),1)</f>
        <v>0.97092460433061267</v>
      </c>
      <c r="AI229" s="161">
        <f>MIN(PRODUCT($D109:AI109),1)</f>
        <v>0.969856587265849</v>
      </c>
      <c r="AJ229" s="161">
        <f>MIN(PRODUCT($D109:AJ109),1)</f>
        <v>0.9687897450198566</v>
      </c>
      <c r="AK229" s="161">
        <f>MIN(PRODUCT($D109:AK109),1)</f>
        <v>0.96772407630033475</v>
      </c>
      <c r="AL229" s="161">
        <f>MIN(PRODUCT($D109:AL109),1)</f>
        <v>0.96665957981640438</v>
      </c>
      <c r="AM229" s="161">
        <f>MIN(PRODUCT($D109:AM109),1)</f>
        <v>0.96559625427860629</v>
      </c>
      <c r="AN229" s="161">
        <f>MIN(PRODUCT($D109:AN109),1)</f>
        <v>0.96453409839889981</v>
      </c>
      <c r="AO229" s="161">
        <f>MIN(PRODUCT($D109:AO109),1)</f>
        <v>0.96347311089066101</v>
      </c>
      <c r="AP229" s="161">
        <f>MIN(PRODUCT($D109:AP109),1)</f>
        <v>0.96241329046868129</v>
      </c>
      <c r="AQ229" s="161">
        <f>MIN(PRODUCT($D109:AQ109),1)</f>
        <v>0.96135463584916581</v>
      </c>
      <c r="AR229" s="161">
        <f>MIN(PRODUCT($D109:AR109),1)</f>
        <v>0.96029714574973168</v>
      </c>
      <c r="AS229" s="161">
        <f>MIN(PRODUCT($D109:AS109),1)</f>
        <v>0.95924081888940704</v>
      </c>
      <c r="AT229" s="161">
        <f>MIN(PRODUCT($D109:AT109),1)</f>
        <v>0.95818565398862876</v>
      </c>
      <c r="AU229" s="161">
        <f>MIN(PRODUCT($D109:AU109),1)</f>
        <v>0.95713164976924126</v>
      </c>
      <c r="AV229" s="161">
        <f>MIN(PRODUCT($D109:AV109),1)</f>
        <v>0.95607880495449515</v>
      </c>
      <c r="AW229" s="161">
        <f>MIN(PRODUCT($D109:AW109),1)</f>
        <v>0.95502711826904518</v>
      </c>
      <c r="AX229" s="161">
        <f>MIN(PRODUCT($D109:AX109),1)</f>
        <v>0.95397658843894928</v>
      </c>
      <c r="AY229" s="161">
        <f>MIN(PRODUCT($D109:AY109),1)</f>
        <v>0.95292721419166648</v>
      </c>
      <c r="AZ229" s="161">
        <f>MIN(PRODUCT($D109:AZ109),1)</f>
        <v>0.95187899425605571</v>
      </c>
      <c r="BA229" s="161">
        <f>MIN(PRODUCT($D109:BA109),1)</f>
        <v>0.9508319273623741</v>
      </c>
      <c r="BB229" s="161">
        <f>MIN(PRODUCT($D109:BB109),1)</f>
        <v>0.94978601224227555</v>
      </c>
      <c r="BC229" s="161">
        <f>MIN(PRODUCT($D109:BC109),1)</f>
        <v>0.94874124762880907</v>
      </c>
      <c r="BD229" s="161">
        <f>MIN(PRODUCT($D109:BD109),1)</f>
        <v>0.94769763225641734</v>
      </c>
      <c r="BE229" s="161">
        <f>MIN(PRODUCT($D109:BE109),1)</f>
        <v>0.94665516486093526</v>
      </c>
      <c r="BF229" s="161">
        <f>MIN(PRODUCT($D109:BF109),1)</f>
        <v>0.94561384417958827</v>
      </c>
      <c r="BG229" s="161">
        <f>MIN(PRODUCT($D109:BG109),1)</f>
        <v>0.94457366895099071</v>
      </c>
      <c r="BH229" s="161">
        <f>MIN(PRODUCT($D109:BH109),1)</f>
        <v>0.94353463791514458</v>
      </c>
      <c r="BI229" s="161">
        <f>MIN(PRODUCT($D109:BI109),1)</f>
        <v>0.9424967498134379</v>
      </c>
      <c r="BJ229" s="161">
        <f>MIN(PRODUCT($D109:BJ109),1)</f>
        <v>0.94146000338864311</v>
      </c>
      <c r="BK229" s="161">
        <f>MIN(PRODUCT($D109:BK109),1)</f>
        <v>0.94042439738491557</v>
      </c>
      <c r="BL229" s="161">
        <f>MIN(PRODUCT($D109:BL109),1)</f>
        <v>0.93938993054779218</v>
      </c>
      <c r="BM229" s="161">
        <f>MIN(PRODUCT($D109:BM109),1)</f>
        <v>0.93835660162418966</v>
      </c>
      <c r="BN229" s="161">
        <f>MIN(PRODUCT($D109:BN109),1)</f>
        <v>0.93732440936240302</v>
      </c>
      <c r="BO229" s="161">
        <f>MIN(PRODUCT($D109:BO109),1)</f>
        <v>0.93629335251210444</v>
      </c>
      <c r="BP229" s="161">
        <f>MIN(PRODUCT($D109:BP109),1)</f>
        <v>0.93526342982434119</v>
      </c>
      <c r="BQ229" s="161">
        <f>MIN(PRODUCT($D109:BQ109),1)</f>
        <v>0.93423464005153445</v>
      </c>
      <c r="BR229" s="161">
        <f>MIN(PRODUCT($D109:BR109),1)</f>
        <v>0.93320698194747775</v>
      </c>
      <c r="BS229" s="161">
        <f>MIN(PRODUCT($D109:BS109),1)</f>
        <v>0.93218045426733553</v>
      </c>
      <c r="BT229" s="161">
        <f>MIN(PRODUCT($D109:BT109),1)</f>
        <v>0.93115505576764146</v>
      </c>
      <c r="BU229" s="161">
        <f>MIN(PRODUCT($D109:BU109),1)</f>
        <v>0.93013078520629711</v>
      </c>
      <c r="BV229" s="161">
        <f>MIN(PRODUCT($D109:BV109),1)</f>
        <v>0.92910764134257018</v>
      </c>
      <c r="BW229" s="161">
        <f>MIN(PRODUCT($D109:BW109),1)</f>
        <v>0.9280856229370934</v>
      </c>
      <c r="BX229" s="161">
        <f>MIN(PRODUCT($D109:BX109),1)</f>
        <v>0.92706472875186263</v>
      </c>
      <c r="BY229" s="161">
        <f>MIN(PRODUCT($D109:BY109),1)</f>
        <v>0.92604495755023564</v>
      </c>
      <c r="BZ229" s="161">
        <f>MIN(PRODUCT($D109:BZ109),1)</f>
        <v>0.92502630809693043</v>
      </c>
      <c r="CA229" s="161">
        <f>MIN(PRODUCT($D109:CA109),1)</f>
        <v>0.92400877915802382</v>
      </c>
      <c r="CB229" s="161">
        <f>MIN(PRODUCT($D109:CB109),1)</f>
        <v>0.92299236950094998</v>
      </c>
      <c r="CC229" s="161">
        <f>MIN(PRODUCT($D109:CC109),1)</f>
        <v>0.9219770778944989</v>
      </c>
      <c r="CD229" s="161">
        <f>MIN(PRODUCT($D109:CD109),1)</f>
        <v>0.92096290310881501</v>
      </c>
      <c r="CE229" s="161">
        <f>MIN(PRODUCT($D109:CE109),1)</f>
        <v>0.91994984391539536</v>
      </c>
      <c r="CF229" s="161">
        <f>MIN(PRODUCT($D109:CF109),1)</f>
        <v>0.91893789908708845</v>
      </c>
      <c r="CG229" s="161">
        <f>MIN(PRODUCT($D109:CG109),1)</f>
        <v>0.91792706739809271</v>
      </c>
      <c r="CH229" s="161">
        <f>MIN(PRODUCT($D109:CH109),1)</f>
        <v>0.91691734762395483</v>
      </c>
      <c r="CI229" s="161">
        <f>MIN(PRODUCT($D109:CI109),1)</f>
        <v>0.91590873854156851</v>
      </c>
      <c r="CJ229" s="161">
        <f>MIN(PRODUCT($D109:CJ109),1)</f>
        <v>0.91490123892917274</v>
      </c>
      <c r="CK229" s="161">
        <f>MIN(PRODUCT($D109:CK109),1)</f>
        <v>0.91389484756635064</v>
      </c>
      <c r="CL229" s="161">
        <f>MIN(PRODUCT($D109:CL109),1)</f>
        <v>0.9128895632340277</v>
      </c>
      <c r="CM229" s="161">
        <f>MIN(PRODUCT($D109:CM109),1)</f>
        <v>0.91188538471447023</v>
      </c>
      <c r="CN229" s="161">
        <f>MIN(PRODUCT($D109:CN109),1)</f>
        <v>0.91088231079128434</v>
      </c>
      <c r="CO229" s="161">
        <f>MIN(PRODUCT($D109:CO109),1)</f>
        <v>0.90988034024941389</v>
      </c>
      <c r="CP229" s="161">
        <f>MIN(PRODUCT($D109:CP109),1)</f>
        <v>0.90887947187513951</v>
      </c>
      <c r="CQ229" s="161">
        <f>MIN(PRODUCT($D109:CQ109),1)</f>
        <v>0.90787970445607691</v>
      </c>
      <c r="CR229" s="161">
        <f>MIN(PRODUCT($D109:CR109),1)</f>
        <v>0.90688103678117526</v>
      </c>
      <c r="CS229" s="161">
        <f>MIN(PRODUCT($D109:CS109),1)</f>
        <v>0.90588346764071603</v>
      </c>
      <c r="CT229" s="161">
        <f>MIN(PRODUCT($D109:CT109),1)</f>
        <v>0.90488699582631127</v>
      </c>
      <c r="CU229" s="161">
        <f>MIN(PRODUCT($D109:CU109),1)</f>
        <v>0.9038916201309023</v>
      </c>
      <c r="CV229" s="161">
        <f>MIN(PRODUCT($D109:CV109),1)</f>
        <v>0.90289733934875827</v>
      </c>
      <c r="CW229" s="161">
        <f>MIN(PRODUCT($D109:CW109),1)</f>
        <v>0.9019041522754746</v>
      </c>
      <c r="CX229" s="161">
        <f>MIN(PRODUCT($D109:CX109),1)</f>
        <v>0.90091205770797156</v>
      </c>
      <c r="CY229" s="161">
        <f>MIN(PRODUCT($D109:CY109),1)</f>
        <v>0.89992105444449277</v>
      </c>
      <c r="CZ229" s="161">
        <f>MIN(PRODUCT($D109:CZ109),1)</f>
        <v>0.89893114128460383</v>
      </c>
      <c r="DA229" s="161">
        <f>MIN(PRODUCT($D109:DA109),1)</f>
        <v>0.89794231702919081</v>
      </c>
      <c r="DB229" s="161">
        <f>MIN(PRODUCT($D109:DB109),1)</f>
        <v>0.89695458048045873</v>
      </c>
      <c r="DC229" s="161">
        <f>MIN(PRODUCT($D109:DC109),1)</f>
        <v>0.89596793044193024</v>
      </c>
      <c r="DD229" s="161">
        <f>MIN(PRODUCT($D109:DD109),1)</f>
        <v>0</v>
      </c>
      <c r="DE229" s="161">
        <f>MIN(PRODUCT($D109:DE109),1)</f>
        <v>0</v>
      </c>
      <c r="DF229" s="161">
        <f>MIN(PRODUCT($D109:DF109),1)</f>
        <v>0</v>
      </c>
    </row>
    <row r="230" spans="2:110" ht="14.5" x14ac:dyDescent="0.35">
      <c r="B230" s="149">
        <v>105</v>
      </c>
      <c r="C230" s="161">
        <v>1</v>
      </c>
      <c r="D230" s="161">
        <f>MIN(PRODUCT($D110:D110),1)</f>
        <v>1</v>
      </c>
      <c r="E230" s="161">
        <f>MIN(PRODUCT($D110:E110),1)</f>
        <v>1</v>
      </c>
      <c r="F230" s="161">
        <f>MIN(PRODUCT($D110:F110),1)</f>
        <v>1</v>
      </c>
      <c r="G230" s="161">
        <f>MIN(PRODUCT($D110:G110),1)</f>
        <v>1</v>
      </c>
      <c r="H230" s="161">
        <f>MIN(PRODUCT($D110:H110),1)</f>
        <v>1</v>
      </c>
      <c r="I230" s="161">
        <f>MIN(PRODUCT($D110:I110),1)</f>
        <v>1</v>
      </c>
      <c r="J230" s="161">
        <f>MIN(PRODUCT($D110:J110),1)</f>
        <v>1</v>
      </c>
      <c r="K230" s="161">
        <f>MIN(PRODUCT($D110:K110),1)</f>
        <v>1</v>
      </c>
      <c r="L230" s="161">
        <f>MIN(PRODUCT($D110:L110),1)</f>
        <v>1</v>
      </c>
      <c r="M230" s="161">
        <f>MIN(PRODUCT($D110:M110),1)</f>
        <v>1</v>
      </c>
      <c r="N230" s="161">
        <f>MIN(PRODUCT($D110:N110),1)</f>
        <v>1</v>
      </c>
      <c r="O230" s="161">
        <f>MIN(PRODUCT($D110:O110),1)</f>
        <v>1</v>
      </c>
      <c r="P230" s="161">
        <f>MIN(PRODUCT($D110:P110),1)</f>
        <v>1</v>
      </c>
      <c r="Q230" s="161">
        <f>MIN(PRODUCT($D110:Q110),1)</f>
        <v>0.99717457474717563</v>
      </c>
      <c r="R230" s="161">
        <f>MIN(PRODUCT($D110:R110),1)</f>
        <v>0.99617740017242851</v>
      </c>
      <c r="S230" s="161">
        <f>MIN(PRODUCT($D110:S110),1)</f>
        <v>0.99518122277225607</v>
      </c>
      <c r="T230" s="161">
        <f>MIN(PRODUCT($D110:T110),1)</f>
        <v>0.99418604154948376</v>
      </c>
      <c r="U230" s="161">
        <f>MIN(PRODUCT($D110:U110),1)</f>
        <v>0.99319185550793432</v>
      </c>
      <c r="V230" s="161">
        <f>MIN(PRODUCT($D110:V110),1)</f>
        <v>0.99219866365242637</v>
      </c>
      <c r="W230" s="161">
        <f>MIN(PRODUCT($D110:W110),1)</f>
        <v>0.99120646498877396</v>
      </c>
      <c r="X230" s="161">
        <f>MIN(PRODUCT($D110:X110),1)</f>
        <v>0.99021525852378522</v>
      </c>
      <c r="Y230" s="161">
        <f>MIN(PRODUCT($D110:Y110),1)</f>
        <v>0.98922504326526139</v>
      </c>
      <c r="Z230" s="161">
        <f>MIN(PRODUCT($D110:Z110),1)</f>
        <v>0.98823581822199613</v>
      </c>
      <c r="AA230" s="161">
        <f>MIN(PRODUCT($D110:AA110),1)</f>
        <v>0.98724758240377408</v>
      </c>
      <c r="AB230" s="161">
        <f>MIN(PRODUCT($D110:AB110),1)</f>
        <v>0.98626033482137032</v>
      </c>
      <c r="AC230" s="161">
        <f>MIN(PRODUCT($D110:AC110),1)</f>
        <v>0.98527407448654891</v>
      </c>
      <c r="AD230" s="161">
        <f>MIN(PRODUCT($D110:AD110),1)</f>
        <v>0.98428880041206235</v>
      </c>
      <c r="AE230" s="161">
        <f>MIN(PRODUCT($D110:AE110),1)</f>
        <v>0.98330451161165033</v>
      </c>
      <c r="AF230" s="161">
        <f>MIN(PRODUCT($D110:AF110),1)</f>
        <v>0.98232120710003867</v>
      </c>
      <c r="AG230" s="161">
        <f>MIN(PRODUCT($D110:AG110),1)</f>
        <v>0.98133888589293861</v>
      </c>
      <c r="AH230" s="161">
        <f>MIN(PRODUCT($D110:AH110),1)</f>
        <v>0.98035754700704569</v>
      </c>
      <c r="AI230" s="161">
        <f>MIN(PRODUCT($D110:AI110),1)</f>
        <v>0.9793771894600386</v>
      </c>
      <c r="AJ230" s="161">
        <f>MIN(PRODUCT($D110:AJ110),1)</f>
        <v>0.97839781227057854</v>
      </c>
      <c r="AK230" s="161">
        <f>MIN(PRODUCT($D110:AK110),1)</f>
        <v>0.97741941445830793</v>
      </c>
      <c r="AL230" s="161">
        <f>MIN(PRODUCT($D110:AL110),1)</f>
        <v>0.97644199504384965</v>
      </c>
      <c r="AM230" s="161">
        <f>MIN(PRODUCT($D110:AM110),1)</f>
        <v>0.97546555304880578</v>
      </c>
      <c r="AN230" s="161">
        <f>MIN(PRODUCT($D110:AN110),1)</f>
        <v>0.97449008749575694</v>
      </c>
      <c r="AO230" s="161">
        <f>MIN(PRODUCT($D110:AO110),1)</f>
        <v>0.97351559740826121</v>
      </c>
      <c r="AP230" s="161">
        <f>MIN(PRODUCT($D110:AP110),1)</f>
        <v>0.972542081810853</v>
      </c>
      <c r="AQ230" s="161">
        <f>MIN(PRODUCT($D110:AQ110),1)</f>
        <v>0.97156953972904214</v>
      </c>
      <c r="AR230" s="161">
        <f>MIN(PRODUCT($D110:AR110),1)</f>
        <v>0.97059797018931315</v>
      </c>
      <c r="AS230" s="161">
        <f>MIN(PRODUCT($D110:AS110),1)</f>
        <v>0.96962737221912387</v>
      </c>
      <c r="AT230" s="161">
        <f>MIN(PRODUCT($D110:AT110),1)</f>
        <v>0.9686577448469047</v>
      </c>
      <c r="AU230" s="161">
        <f>MIN(PRODUCT($D110:AU110),1)</f>
        <v>0.96768908710205781</v>
      </c>
      <c r="AV230" s="161">
        <f>MIN(PRODUCT($D110:AV110),1)</f>
        <v>0.96672139801495571</v>
      </c>
      <c r="AW230" s="161">
        <f>MIN(PRODUCT($D110:AW110),1)</f>
        <v>0.96575467661694081</v>
      </c>
      <c r="AX230" s="161">
        <f>MIN(PRODUCT($D110:AX110),1)</f>
        <v>0.96478892194032384</v>
      </c>
      <c r="AY230" s="161">
        <f>MIN(PRODUCT($D110:AY110),1)</f>
        <v>0.96382413301838354</v>
      </c>
      <c r="AZ230" s="161">
        <f>MIN(PRODUCT($D110:AZ110),1)</f>
        <v>0.96286030888536511</v>
      </c>
      <c r="BA230" s="161">
        <f>MIN(PRODUCT($D110:BA110),1)</f>
        <v>0.96189744857647974</v>
      </c>
      <c r="BB230" s="161">
        <f>MIN(PRODUCT($D110:BB110),1)</f>
        <v>0.9609355511279033</v>
      </c>
      <c r="BC230" s="161">
        <f>MIN(PRODUCT($D110:BC110),1)</f>
        <v>0.95997461557677544</v>
      </c>
      <c r="BD230" s="161">
        <f>MIN(PRODUCT($D110:BD110),1)</f>
        <v>0.95901464096119871</v>
      </c>
      <c r="BE230" s="161">
        <f>MIN(PRODUCT($D110:BE110),1)</f>
        <v>0.95805562632023755</v>
      </c>
      <c r="BF230" s="161">
        <f>MIN(PRODUCT($D110:BF110),1)</f>
        <v>0.95709757069391732</v>
      </c>
      <c r="BG230" s="161">
        <f>MIN(PRODUCT($D110:BG110),1)</f>
        <v>0.95614047312322337</v>
      </c>
      <c r="BH230" s="161">
        <f>MIN(PRODUCT($D110:BH110),1)</f>
        <v>0.95518433265010017</v>
      </c>
      <c r="BI230" s="161">
        <f>MIN(PRODUCT($D110:BI110),1)</f>
        <v>0.95422914831745009</v>
      </c>
      <c r="BJ230" s="161">
        <f>MIN(PRODUCT($D110:BJ110),1)</f>
        <v>0.95327491916913265</v>
      </c>
      <c r="BK230" s="161">
        <f>MIN(PRODUCT($D110:BK110),1)</f>
        <v>0.95232164424996357</v>
      </c>
      <c r="BL230" s="161">
        <f>MIN(PRODUCT($D110:BL110),1)</f>
        <v>0.95136932260571361</v>
      </c>
      <c r="BM230" s="161">
        <f>MIN(PRODUCT($D110:BM110),1)</f>
        <v>0.95041795328310785</v>
      </c>
      <c r="BN230" s="161">
        <f>MIN(PRODUCT($D110:BN110),1)</f>
        <v>0.94946753532982475</v>
      </c>
      <c r="BO230" s="161">
        <f>MIN(PRODUCT($D110:BO110),1)</f>
        <v>0.94851806779449488</v>
      </c>
      <c r="BP230" s="161">
        <f>MIN(PRODUCT($D110:BP110),1)</f>
        <v>0.94756954972670038</v>
      </c>
      <c r="BQ230" s="161">
        <f>MIN(PRODUCT($D110:BQ110),1)</f>
        <v>0.94662198017697363</v>
      </c>
      <c r="BR230" s="161">
        <f>MIN(PRODUCT($D110:BR110),1)</f>
        <v>0.94567535819679671</v>
      </c>
      <c r="BS230" s="161">
        <f>MIN(PRODUCT($D110:BS110),1)</f>
        <v>0.94472968283859993</v>
      </c>
      <c r="BT230" s="161">
        <f>MIN(PRODUCT($D110:BT110),1)</f>
        <v>0.94378495315576127</v>
      </c>
      <c r="BU230" s="161">
        <f>MIN(PRODUCT($D110:BU110),1)</f>
        <v>0.94284116820260555</v>
      </c>
      <c r="BV230" s="161">
        <f>MIN(PRODUCT($D110:BV110),1)</f>
        <v>0.9418983270344029</v>
      </c>
      <c r="BW230" s="161">
        <f>MIN(PRODUCT($D110:BW110),1)</f>
        <v>0.94095642870736851</v>
      </c>
      <c r="BX230" s="161">
        <f>MIN(PRODUCT($D110:BX110),1)</f>
        <v>0.94001547227866111</v>
      </c>
      <c r="BY230" s="161">
        <f>MIN(PRODUCT($D110:BY110),1)</f>
        <v>0.93907545680638249</v>
      </c>
      <c r="BZ230" s="161">
        <f>MIN(PRODUCT($D110:BZ110),1)</f>
        <v>0.93813638134957611</v>
      </c>
      <c r="CA230" s="161">
        <f>MIN(PRODUCT($D110:CA110),1)</f>
        <v>0.93719824496822657</v>
      </c>
      <c r="CB230" s="161">
        <f>MIN(PRODUCT($D110:CB110),1)</f>
        <v>0.93626104672325838</v>
      </c>
      <c r="CC230" s="161">
        <f>MIN(PRODUCT($D110:CC110),1)</f>
        <v>0.9353247856765351</v>
      </c>
      <c r="CD230" s="161">
        <f>MIN(PRODUCT($D110:CD110),1)</f>
        <v>0.93438946089085861</v>
      </c>
      <c r="CE230" s="161">
        <f>MIN(PRODUCT($D110:CE110),1)</f>
        <v>0.93345507142996775</v>
      </c>
      <c r="CF230" s="161">
        <f>MIN(PRODUCT($D110:CF110),1)</f>
        <v>0.93252161635853781</v>
      </c>
      <c r="CG230" s="161">
        <f>MIN(PRODUCT($D110:CG110),1)</f>
        <v>0.93158909474217932</v>
      </c>
      <c r="CH230" s="161">
        <f>MIN(PRODUCT($D110:CH110),1)</f>
        <v>0.9306575056474371</v>
      </c>
      <c r="CI230" s="161">
        <f>MIN(PRODUCT($D110:CI110),1)</f>
        <v>0.92972684814178963</v>
      </c>
      <c r="CJ230" s="161">
        <f>MIN(PRODUCT($D110:CJ110),1)</f>
        <v>0.92879712129364789</v>
      </c>
      <c r="CK230" s="161">
        <f>MIN(PRODUCT($D110:CK110),1)</f>
        <v>0.92786832417235421</v>
      </c>
      <c r="CL230" s="161">
        <f>MIN(PRODUCT($D110:CL110),1)</f>
        <v>0.92694045584818185</v>
      </c>
      <c r="CM230" s="161">
        <f>MIN(PRODUCT($D110:CM110),1)</f>
        <v>0.92601351539233367</v>
      </c>
      <c r="CN230" s="161">
        <f>MIN(PRODUCT($D110:CN110),1)</f>
        <v>0.92508750187694133</v>
      </c>
      <c r="CO230" s="161">
        <f>MIN(PRODUCT($D110:CO110),1)</f>
        <v>0.92416241437506441</v>
      </c>
      <c r="CP230" s="161">
        <f>MIN(PRODUCT($D110:CP110),1)</f>
        <v>0.92323825196068932</v>
      </c>
      <c r="CQ230" s="161">
        <f>MIN(PRODUCT($D110:CQ110),1)</f>
        <v>0.92231501370872859</v>
      </c>
      <c r="CR230" s="161">
        <f>MIN(PRODUCT($D110:CR110),1)</f>
        <v>0.92139269869501983</v>
      </c>
      <c r="CS230" s="161">
        <f>MIN(PRODUCT($D110:CS110),1)</f>
        <v>0.92047130599632476</v>
      </c>
      <c r="CT230" s="161">
        <f>MIN(PRODUCT($D110:CT110),1)</f>
        <v>0.91955083469032839</v>
      </c>
      <c r="CU230" s="161">
        <f>MIN(PRODUCT($D110:CU110),1)</f>
        <v>0.91863128385563808</v>
      </c>
      <c r="CV230" s="161">
        <f>MIN(PRODUCT($D110:CV110),1)</f>
        <v>0.91771265257178247</v>
      </c>
      <c r="CW230" s="161">
        <f>MIN(PRODUCT($D110:CW110),1)</f>
        <v>0.91679493991921068</v>
      </c>
      <c r="CX230" s="161">
        <f>MIN(PRODUCT($D110:CX110),1)</f>
        <v>0.91587814497929143</v>
      </c>
      <c r="CY230" s="161">
        <f>MIN(PRODUCT($D110:CY110),1)</f>
        <v>0.91496226683431214</v>
      </c>
      <c r="CZ230" s="161">
        <f>MIN(PRODUCT($D110:CZ110),1)</f>
        <v>0.91404730456747785</v>
      </c>
      <c r="DA230" s="161">
        <f>MIN(PRODUCT($D110:DA110),1)</f>
        <v>0.91313325726291039</v>
      </c>
      <c r="DB230" s="161">
        <f>MIN(PRODUCT($D110:DB110),1)</f>
        <v>0.91222012400564745</v>
      </c>
      <c r="DC230" s="161">
        <f>MIN(PRODUCT($D110:DC110),1)</f>
        <v>0.91130790388164185</v>
      </c>
      <c r="DD230" s="161">
        <f>MIN(PRODUCT($D110:DD110),1)</f>
        <v>0</v>
      </c>
      <c r="DE230" s="161">
        <f>MIN(PRODUCT($D110:DE110),1)</f>
        <v>0</v>
      </c>
      <c r="DF230" s="161">
        <f>MIN(PRODUCT($D110:DF110),1)</f>
        <v>0</v>
      </c>
    </row>
    <row r="231" spans="2:110" ht="14.5" x14ac:dyDescent="0.35">
      <c r="B231" s="149">
        <v>106</v>
      </c>
      <c r="C231" s="161">
        <v>1</v>
      </c>
      <c r="D231" s="161">
        <f>MIN(PRODUCT($D111:D111),1)</f>
        <v>1</v>
      </c>
      <c r="E231" s="161">
        <f>MIN(PRODUCT($D111:E111),1)</f>
        <v>1</v>
      </c>
      <c r="F231" s="161">
        <f>MIN(PRODUCT($D111:F111),1)</f>
        <v>1</v>
      </c>
      <c r="G231" s="161">
        <f>MIN(PRODUCT($D111:G111),1)</f>
        <v>1</v>
      </c>
      <c r="H231" s="161">
        <f>MIN(PRODUCT($D111:H111),1)</f>
        <v>1</v>
      </c>
      <c r="I231" s="161">
        <f>MIN(PRODUCT($D111:I111),1)</f>
        <v>1</v>
      </c>
      <c r="J231" s="161">
        <f>MIN(PRODUCT($D111:J111),1)</f>
        <v>1</v>
      </c>
      <c r="K231" s="161">
        <f>MIN(PRODUCT($D111:K111),1)</f>
        <v>1</v>
      </c>
      <c r="L231" s="161">
        <f>MIN(PRODUCT($D111:L111),1)</f>
        <v>1</v>
      </c>
      <c r="M231" s="161">
        <f>MIN(PRODUCT($D111:M111),1)</f>
        <v>1</v>
      </c>
      <c r="N231" s="161">
        <f>MIN(PRODUCT($D111:N111),1)</f>
        <v>1</v>
      </c>
      <c r="O231" s="161">
        <f>MIN(PRODUCT($D111:O111),1)</f>
        <v>1</v>
      </c>
      <c r="P231" s="161">
        <f>MIN(PRODUCT($D111:P111),1)</f>
        <v>1</v>
      </c>
      <c r="Q231" s="161">
        <f>MIN(PRODUCT($D111:Q111),1)</f>
        <v>1</v>
      </c>
      <c r="R231" s="161">
        <f>MIN(PRODUCT($D111:R111),1)</f>
        <v>1</v>
      </c>
      <c r="S231" s="161">
        <f>MIN(PRODUCT($D111:S111),1)</f>
        <v>1</v>
      </c>
      <c r="T231" s="161">
        <f>MIN(PRODUCT($D111:T111),1)</f>
        <v>1</v>
      </c>
      <c r="U231" s="161">
        <f>MIN(PRODUCT($D111:U111),1)</f>
        <v>0.99935355182169672</v>
      </c>
      <c r="V231" s="161">
        <f>MIN(PRODUCT($D111:V111),1)</f>
        <v>0.99845413362505719</v>
      </c>
      <c r="W231" s="161">
        <f>MIN(PRODUCT($D111:W111),1)</f>
        <v>0.9975555249047946</v>
      </c>
      <c r="X231" s="161">
        <f>MIN(PRODUCT($D111:X111),1)</f>
        <v>0.99665772493238025</v>
      </c>
      <c r="Y231" s="161">
        <f>MIN(PRODUCT($D111:Y111),1)</f>
        <v>0.99576073297994105</v>
      </c>
      <c r="Z231" s="161">
        <f>MIN(PRODUCT($D111:Z111),1)</f>
        <v>0.99486454832025906</v>
      </c>
      <c r="AA231" s="161">
        <f>MIN(PRODUCT($D111:AA111),1)</f>
        <v>0.99396917022677078</v>
      </c>
      <c r="AB231" s="161">
        <f>MIN(PRODUCT($D111:AB111),1)</f>
        <v>0.99307459797356668</v>
      </c>
      <c r="AC231" s="161">
        <f>MIN(PRODUCT($D111:AC111),1)</f>
        <v>0.99218083083539044</v>
      </c>
      <c r="AD231" s="161">
        <f>MIN(PRODUCT($D111:AD111),1)</f>
        <v>0.99128786808763858</v>
      </c>
      <c r="AE231" s="161">
        <f>MIN(PRODUCT($D111:AE111),1)</f>
        <v>0.99039570900635965</v>
      </c>
      <c r="AF231" s="161">
        <f>MIN(PRODUCT($D111:AF111),1)</f>
        <v>0.98950435286825389</v>
      </c>
      <c r="AG231" s="161">
        <f>MIN(PRODUCT($D111:AG111),1)</f>
        <v>0.98861379895067247</v>
      </c>
      <c r="AH231" s="161">
        <f>MIN(PRODUCT($D111:AH111),1)</f>
        <v>0.98772404653161683</v>
      </c>
      <c r="AI231" s="161">
        <f>MIN(PRODUCT($D111:AI111),1)</f>
        <v>0.98683509488973831</v>
      </c>
      <c r="AJ231" s="161">
        <f>MIN(PRODUCT($D111:AJ111),1)</f>
        <v>0.98594694330433752</v>
      </c>
      <c r="AK231" s="161">
        <f>MIN(PRODUCT($D111:AK111),1)</f>
        <v>0.98505959105536356</v>
      </c>
      <c r="AL231" s="161">
        <f>MIN(PRODUCT($D111:AL111),1)</f>
        <v>0.98417303742341367</v>
      </c>
      <c r="AM231" s="161">
        <f>MIN(PRODUCT($D111:AM111),1)</f>
        <v>0.98328728168973256</v>
      </c>
      <c r="AN231" s="161">
        <f>MIN(PRODUCT($D111:AN111),1)</f>
        <v>0.98240232313621179</v>
      </c>
      <c r="AO231" s="161">
        <f>MIN(PRODUCT($D111:AO111),1)</f>
        <v>0.98151816104538914</v>
      </c>
      <c r="AP231" s="161">
        <f>MIN(PRODUCT($D111:AP111),1)</f>
        <v>0.98063479470044823</v>
      </c>
      <c r="AQ231" s="161">
        <f>MIN(PRODUCT($D111:AQ111),1)</f>
        <v>0.97975222338521784</v>
      </c>
      <c r="AR231" s="161">
        <f>MIN(PRODUCT($D111:AR111),1)</f>
        <v>0.97887044638417109</v>
      </c>
      <c r="AS231" s="161">
        <f>MIN(PRODUCT($D111:AS111),1)</f>
        <v>0.97798946298242528</v>
      </c>
      <c r="AT231" s="161">
        <f>MIN(PRODUCT($D111:AT111),1)</f>
        <v>0.97710927246574109</v>
      </c>
      <c r="AU231" s="161">
        <f>MIN(PRODUCT($D111:AU111),1)</f>
        <v>0.97622987412052187</v>
      </c>
      <c r="AV231" s="161">
        <f>MIN(PRODUCT($D111:AV111),1)</f>
        <v>0.97535126723381338</v>
      </c>
      <c r="AW231" s="161">
        <f>MIN(PRODUCT($D111:AW111),1)</f>
        <v>0.97447345109330297</v>
      </c>
      <c r="AX231" s="161">
        <f>MIN(PRODUCT($D111:AX111),1)</f>
        <v>0.97359642498731902</v>
      </c>
      <c r="AY231" s="161">
        <f>MIN(PRODUCT($D111:AY111),1)</f>
        <v>0.97272018820483042</v>
      </c>
      <c r="AZ231" s="161">
        <f>MIN(PRODUCT($D111:AZ111),1)</f>
        <v>0.97184474003544608</v>
      </c>
      <c r="BA231" s="161">
        <f>MIN(PRODUCT($D111:BA111),1)</f>
        <v>0.97097007976941418</v>
      </c>
      <c r="BB231" s="161">
        <f>MIN(PRODUCT($D111:BB111),1)</f>
        <v>0.97009620669762175</v>
      </c>
      <c r="BC231" s="161">
        <f>MIN(PRODUCT($D111:BC111),1)</f>
        <v>0.96922312011159384</v>
      </c>
      <c r="BD231" s="161">
        <f>MIN(PRODUCT($D111:BD111),1)</f>
        <v>0.96835081930349343</v>
      </c>
      <c r="BE231" s="161">
        <f>MIN(PRODUCT($D111:BE111),1)</f>
        <v>0.96747930356612022</v>
      </c>
      <c r="BF231" s="161">
        <f>MIN(PRODUCT($D111:BF111),1)</f>
        <v>0.96660857219291074</v>
      </c>
      <c r="BG231" s="161">
        <f>MIN(PRODUCT($D111:BG111),1)</f>
        <v>0.96573862447793712</v>
      </c>
      <c r="BH231" s="161">
        <f>MIN(PRODUCT($D111:BH111),1)</f>
        <v>0.96486945971590699</v>
      </c>
      <c r="BI231" s="161">
        <f>MIN(PRODUCT($D111:BI111),1)</f>
        <v>0.96400107720216266</v>
      </c>
      <c r="BJ231" s="161">
        <f>MIN(PRODUCT($D111:BJ111),1)</f>
        <v>0.96313347623268075</v>
      </c>
      <c r="BK231" s="161">
        <f>MIN(PRODUCT($D111:BK111),1)</f>
        <v>0.96226665610407136</v>
      </c>
      <c r="BL231" s="161">
        <f>MIN(PRODUCT($D111:BL111),1)</f>
        <v>0.96140061611357763</v>
      </c>
      <c r="BM231" s="161">
        <f>MIN(PRODUCT($D111:BM111),1)</f>
        <v>0.96053535555907543</v>
      </c>
      <c r="BN231" s="161">
        <f>MIN(PRODUCT($D111:BN111),1)</f>
        <v>0.95967087373907223</v>
      </c>
      <c r="BO231" s="161">
        <f>MIN(PRODUCT($D111:BO111),1)</f>
        <v>0.95880716995270709</v>
      </c>
      <c r="BP231" s="161">
        <f>MIN(PRODUCT($D111:BP111),1)</f>
        <v>0.9579442434997496</v>
      </c>
      <c r="BQ231" s="161">
        <f>MIN(PRODUCT($D111:BQ111),1)</f>
        <v>0.95708209368059982</v>
      </c>
      <c r="BR231" s="161">
        <f>MIN(PRODUCT($D111:BR111),1)</f>
        <v>0.95622071979628731</v>
      </c>
      <c r="BS231" s="161">
        <f>MIN(PRODUCT($D111:BS111),1)</f>
        <v>0.95536012114847069</v>
      </c>
      <c r="BT231" s="161">
        <f>MIN(PRODUCT($D111:BT111),1)</f>
        <v>0.95450029703943706</v>
      </c>
      <c r="BU231" s="161">
        <f>MIN(PRODUCT($D111:BU111),1)</f>
        <v>0.9536412467721016</v>
      </c>
      <c r="BV231" s="161">
        <f>MIN(PRODUCT($D111:BV111),1)</f>
        <v>0.95278296965000675</v>
      </c>
      <c r="BW231" s="161">
        <f>MIN(PRODUCT($D111:BW111),1)</f>
        <v>0.95192546497732178</v>
      </c>
      <c r="BX231" s="161">
        <f>MIN(PRODUCT($D111:BX111),1)</f>
        <v>0.95106873205884213</v>
      </c>
      <c r="BY231" s="161">
        <f>MIN(PRODUCT($D111:BY111),1)</f>
        <v>0.95021277019998918</v>
      </c>
      <c r="BZ231" s="161">
        <f>MIN(PRODUCT($D111:BZ111),1)</f>
        <v>0.94935757870680915</v>
      </c>
      <c r="CA231" s="161">
        <f>MIN(PRODUCT($D111:CA111),1)</f>
        <v>0.94850315688597298</v>
      </c>
      <c r="CB231" s="161">
        <f>MIN(PRODUCT($D111:CB111),1)</f>
        <v>0.94764950404477555</v>
      </c>
      <c r="CC231" s="161">
        <f>MIN(PRODUCT($D111:CC111),1)</f>
        <v>0.94679661949113525</v>
      </c>
      <c r="CD231" s="161">
        <f>MIN(PRODUCT($D111:CD111),1)</f>
        <v>0.94594450253359319</v>
      </c>
      <c r="CE231" s="161">
        <f>MIN(PRODUCT($D111:CE111),1)</f>
        <v>0.94509315248131298</v>
      </c>
      <c r="CF231" s="161">
        <f>MIN(PRODUCT($D111:CF111),1)</f>
        <v>0.94424256864407974</v>
      </c>
      <c r="CG231" s="161">
        <f>MIN(PRODUCT($D111:CG111),1)</f>
        <v>0.94339275033230008</v>
      </c>
      <c r="CH231" s="161">
        <f>MIN(PRODUCT($D111:CH111),1)</f>
        <v>0.94254369685700101</v>
      </c>
      <c r="CI231" s="161">
        <f>MIN(PRODUCT($D111:CI111),1)</f>
        <v>0.94169540752982972</v>
      </c>
      <c r="CJ231" s="161">
        <f>MIN(PRODUCT($D111:CJ111),1)</f>
        <v>0.94084788166305289</v>
      </c>
      <c r="CK231" s="161">
        <f>MIN(PRODUCT($D111:CK111),1)</f>
        <v>0.94000111856955615</v>
      </c>
      <c r="CL231" s="161">
        <f>MIN(PRODUCT($D111:CL111),1)</f>
        <v>0.93915511756284353</v>
      </c>
      <c r="CM231" s="161">
        <f>MIN(PRODUCT($D111:CM111),1)</f>
        <v>0.93830987795703691</v>
      </c>
      <c r="CN231" s="161">
        <f>MIN(PRODUCT($D111:CN111),1)</f>
        <v>0.93746539906687554</v>
      </c>
      <c r="CO231" s="161">
        <f>MIN(PRODUCT($D111:CO111),1)</f>
        <v>0.9366216802077153</v>
      </c>
      <c r="CP231" s="161">
        <f>MIN(PRODUCT($D111:CP111),1)</f>
        <v>0.93577872069552837</v>
      </c>
      <c r="CQ231" s="161">
        <f>MIN(PRODUCT($D111:CQ111),1)</f>
        <v>0.9349365198469024</v>
      </c>
      <c r="CR231" s="161">
        <f>MIN(PRODUCT($D111:CR111),1)</f>
        <v>0.93409507697904015</v>
      </c>
      <c r="CS231" s="161">
        <f>MIN(PRODUCT($D111:CS111),1)</f>
        <v>0.93325439140975897</v>
      </c>
      <c r="CT231" s="161">
        <f>MIN(PRODUCT($D111:CT111),1)</f>
        <v>0.93241446245749016</v>
      </c>
      <c r="CU231" s="161">
        <f>MIN(PRODUCT($D111:CU111),1)</f>
        <v>0.93157528944127843</v>
      </c>
      <c r="CV231" s="161">
        <f>MIN(PRODUCT($D111:CV111),1)</f>
        <v>0.93073687168078123</v>
      </c>
      <c r="CW231" s="161">
        <f>MIN(PRODUCT($D111:CW111),1)</f>
        <v>0.9298992084962685</v>
      </c>
      <c r="CX231" s="161">
        <f>MIN(PRODUCT($D111:CX111),1)</f>
        <v>0.92906229920862182</v>
      </c>
      <c r="CY231" s="161">
        <f>MIN(PRODUCT($D111:CY111),1)</f>
        <v>0.92822614313933405</v>
      </c>
      <c r="CZ231" s="161">
        <f>MIN(PRODUCT($D111:CZ111),1)</f>
        <v>0.92739073961050866</v>
      </c>
      <c r="DA231" s="161">
        <f>MIN(PRODUCT($D111:DA111),1)</f>
        <v>0.92655608794485922</v>
      </c>
      <c r="DB231" s="161">
        <f>MIN(PRODUCT($D111:DB111),1)</f>
        <v>0.92572218746570889</v>
      </c>
      <c r="DC231" s="161">
        <f>MIN(PRODUCT($D111:DC111),1)</f>
        <v>0.9248890374969897</v>
      </c>
      <c r="DD231" s="161">
        <f>MIN(PRODUCT($D111:DD111),1)</f>
        <v>0</v>
      </c>
      <c r="DE231" s="161">
        <f>MIN(PRODUCT($D111:DE111),1)</f>
        <v>0</v>
      </c>
      <c r="DF231" s="161">
        <f>MIN(PRODUCT($D111:DF111),1)</f>
        <v>0</v>
      </c>
    </row>
    <row r="232" spans="2:110" ht="14.5" x14ac:dyDescent="0.35">
      <c r="B232" s="149">
        <v>107</v>
      </c>
      <c r="C232" s="161">
        <v>1</v>
      </c>
      <c r="D232" s="161">
        <f>MIN(PRODUCT($D112:D112),1)</f>
        <v>1</v>
      </c>
      <c r="E232" s="161">
        <f>MIN(PRODUCT($D112:E112),1)</f>
        <v>1</v>
      </c>
      <c r="F232" s="161">
        <f>MIN(PRODUCT($D112:F112),1)</f>
        <v>1</v>
      </c>
      <c r="G232" s="161">
        <f>MIN(PRODUCT($D112:G112),1)</f>
        <v>1</v>
      </c>
      <c r="H232" s="161">
        <f>MIN(PRODUCT($D112:H112),1)</f>
        <v>1</v>
      </c>
      <c r="I232" s="161">
        <f>MIN(PRODUCT($D112:I112),1)</f>
        <v>1</v>
      </c>
      <c r="J232" s="161">
        <f>MIN(PRODUCT($D112:J112),1)</f>
        <v>1</v>
      </c>
      <c r="K232" s="161">
        <f>MIN(PRODUCT($D112:K112),1)</f>
        <v>1</v>
      </c>
      <c r="L232" s="161">
        <f>MIN(PRODUCT($D112:L112),1)</f>
        <v>1</v>
      </c>
      <c r="M232" s="161">
        <f>MIN(PRODUCT($D112:M112),1)</f>
        <v>1</v>
      </c>
      <c r="N232" s="161">
        <f>MIN(PRODUCT($D112:N112),1)</f>
        <v>1</v>
      </c>
      <c r="O232" s="161">
        <f>MIN(PRODUCT($D112:O112),1)</f>
        <v>1</v>
      </c>
      <c r="P232" s="161">
        <f>MIN(PRODUCT($D112:P112),1)</f>
        <v>1</v>
      </c>
      <c r="Q232" s="161">
        <f>MIN(PRODUCT($D112:Q112),1)</f>
        <v>1</v>
      </c>
      <c r="R232" s="161">
        <f>MIN(PRODUCT($D112:R112),1)</f>
        <v>1</v>
      </c>
      <c r="S232" s="161">
        <f>MIN(PRODUCT($D112:S112),1)</f>
        <v>1</v>
      </c>
      <c r="T232" s="161">
        <f>MIN(PRODUCT($D112:T112),1)</f>
        <v>1</v>
      </c>
      <c r="U232" s="161">
        <f>MIN(PRODUCT($D112:U112),1)</f>
        <v>1</v>
      </c>
      <c r="V232" s="161">
        <f>MIN(PRODUCT($D112:V112),1)</f>
        <v>1</v>
      </c>
      <c r="W232" s="161">
        <f>MIN(PRODUCT($D112:W112),1)</f>
        <v>1</v>
      </c>
      <c r="X232" s="161">
        <f>MIN(PRODUCT($D112:X112),1)</f>
        <v>1</v>
      </c>
      <c r="Y232" s="161">
        <f>MIN(PRODUCT($D112:Y112),1)</f>
        <v>1</v>
      </c>
      <c r="Z232" s="161">
        <f>MIN(PRODUCT($D112:Z112),1)</f>
        <v>1</v>
      </c>
      <c r="AA232" s="161">
        <f>MIN(PRODUCT($D112:AA112),1)</f>
        <v>1</v>
      </c>
      <c r="AB232" s="161">
        <f>MIN(PRODUCT($D112:AB112),1)</f>
        <v>1</v>
      </c>
      <c r="AC232" s="161">
        <f>MIN(PRODUCT($D112:AC112),1)</f>
        <v>1</v>
      </c>
      <c r="AD232" s="161">
        <f>MIN(PRODUCT($D112:AD112),1)</f>
        <v>0.99942881004003181</v>
      </c>
      <c r="AE232" s="161">
        <f>MIN(PRODUCT($D112:AE112),1)</f>
        <v>0.99862926699199972</v>
      </c>
      <c r="AF232" s="161">
        <f>MIN(PRODUCT($D112:AF112),1)</f>
        <v>0.99783036357840604</v>
      </c>
      <c r="AG232" s="161">
        <f>MIN(PRODUCT($D112:AG112),1)</f>
        <v>0.99703209928754333</v>
      </c>
      <c r="AH232" s="161">
        <f>MIN(PRODUCT($D112:AH112),1)</f>
        <v>0.99623447360811324</v>
      </c>
      <c r="AI232" s="161">
        <f>MIN(PRODUCT($D112:AI112),1)</f>
        <v>0.99543748602922677</v>
      </c>
      <c r="AJ232" s="161">
        <f>MIN(PRODUCT($D112:AJ112),1)</f>
        <v>0.99464113604040338</v>
      </c>
      <c r="AK232" s="161">
        <f>MIN(PRODUCT($D112:AK112),1)</f>
        <v>0.99384542313157109</v>
      </c>
      <c r="AL232" s="161">
        <f>MIN(PRODUCT($D112:AL112),1)</f>
        <v>0.99305034679306581</v>
      </c>
      <c r="AM232" s="161">
        <f>MIN(PRODUCT($D112:AM112),1)</f>
        <v>0.99225590651563134</v>
      </c>
      <c r="AN232" s="161">
        <f>MIN(PRODUCT($D112:AN112),1)</f>
        <v>0.99146210179041883</v>
      </c>
      <c r="AO232" s="161">
        <f>MIN(PRODUCT($D112:AO112),1)</f>
        <v>0.99066893210898643</v>
      </c>
      <c r="AP232" s="161">
        <f>MIN(PRODUCT($D112:AP112),1)</f>
        <v>0.98987639696329921</v>
      </c>
      <c r="AQ232" s="161">
        <f>MIN(PRODUCT($D112:AQ112),1)</f>
        <v>0.98908449584572855</v>
      </c>
      <c r="AR232" s="161">
        <f>MIN(PRODUCT($D112:AR112),1)</f>
        <v>0.98829322824905197</v>
      </c>
      <c r="AS232" s="161">
        <f>MIN(PRODUCT($D112:AS112),1)</f>
        <v>0.98750259366645265</v>
      </c>
      <c r="AT232" s="161">
        <f>MIN(PRODUCT($D112:AT112),1)</f>
        <v>0.98671259159151947</v>
      </c>
      <c r="AU232" s="161">
        <f>MIN(PRODUCT($D112:AU112),1)</f>
        <v>0.98592322151824618</v>
      </c>
      <c r="AV232" s="161">
        <f>MIN(PRODUCT($D112:AV112),1)</f>
        <v>0.98513448294103156</v>
      </c>
      <c r="AW232" s="161">
        <f>MIN(PRODUCT($D112:AW112),1)</f>
        <v>0.98434637535467873</v>
      </c>
      <c r="AX232" s="161">
        <f>MIN(PRODUCT($D112:AX112),1)</f>
        <v>0.98355889825439491</v>
      </c>
      <c r="AY232" s="161">
        <f>MIN(PRODUCT($D112:AY112),1)</f>
        <v>0.98277205113579136</v>
      </c>
      <c r="AZ232" s="161">
        <f>MIN(PRODUCT($D112:AZ112),1)</f>
        <v>0.98198583349488267</v>
      </c>
      <c r="BA232" s="161">
        <f>MIN(PRODUCT($D112:BA112),1)</f>
        <v>0.98120024482808677</v>
      </c>
      <c r="BB232" s="161">
        <f>MIN(PRODUCT($D112:BB112),1)</f>
        <v>0.98041528463222427</v>
      </c>
      <c r="BC232" s="161">
        <f>MIN(PRODUCT($D112:BC112),1)</f>
        <v>0.97963095240451847</v>
      </c>
      <c r="BD232" s="161">
        <f>MIN(PRODUCT($D112:BD112),1)</f>
        <v>0.97884724764259479</v>
      </c>
      <c r="BE232" s="161">
        <f>MIN(PRODUCT($D112:BE112),1)</f>
        <v>0.97806416984448064</v>
      </c>
      <c r="BF232" s="161">
        <f>MIN(PRODUCT($D112:BF112),1)</f>
        <v>0.97728171850860501</v>
      </c>
      <c r="BG232" s="161">
        <f>MIN(PRODUCT($D112:BG112),1)</f>
        <v>0.97649989313379815</v>
      </c>
      <c r="BH232" s="161">
        <f>MIN(PRODUCT($D112:BH112),1)</f>
        <v>0.97571869321929106</v>
      </c>
      <c r="BI232" s="161">
        <f>MIN(PRODUCT($D112:BI112),1)</f>
        <v>0.97493811826471555</v>
      </c>
      <c r="BJ232" s="161">
        <f>MIN(PRODUCT($D112:BJ112),1)</f>
        <v>0.97415816777010378</v>
      </c>
      <c r="BK232" s="161">
        <f>MIN(PRODUCT($D112:BK112),1)</f>
        <v>0.97337884123588769</v>
      </c>
      <c r="BL232" s="161">
        <f>MIN(PRODUCT($D112:BL112),1)</f>
        <v>0.97260013816289892</v>
      </c>
      <c r="BM232" s="161">
        <f>MIN(PRODUCT($D112:BM112),1)</f>
        <v>0.97182205805236854</v>
      </c>
      <c r="BN232" s="161">
        <f>MIN(PRODUCT($D112:BN112),1)</f>
        <v>0.97104460040592666</v>
      </c>
      <c r="BO232" s="161">
        <f>MIN(PRODUCT($D112:BO112),1)</f>
        <v>0.97026776472560194</v>
      </c>
      <c r="BP232" s="161">
        <f>MIN(PRODUCT($D112:BP112),1)</f>
        <v>0.96949155051382141</v>
      </c>
      <c r="BQ232" s="161">
        <f>MIN(PRODUCT($D112:BQ112),1)</f>
        <v>0.96871595727341031</v>
      </c>
      <c r="BR232" s="161">
        <f>MIN(PRODUCT($D112:BR112),1)</f>
        <v>0.96794098450759158</v>
      </c>
      <c r="BS232" s="161">
        <f>MIN(PRODUCT($D112:BS112),1)</f>
        <v>0.96716663171998551</v>
      </c>
      <c r="BT232" s="161">
        <f>MIN(PRODUCT($D112:BT112),1)</f>
        <v>0.96639289841460951</v>
      </c>
      <c r="BU232" s="161">
        <f>MIN(PRODUCT($D112:BU112),1)</f>
        <v>0.96561978409587779</v>
      </c>
      <c r="BV232" s="161">
        <f>MIN(PRODUCT($D112:BV112),1)</f>
        <v>0.96484728826860111</v>
      </c>
      <c r="BW232" s="161">
        <f>MIN(PRODUCT($D112:BW112),1)</f>
        <v>0.96407541043798617</v>
      </c>
      <c r="BX232" s="161">
        <f>MIN(PRODUCT($D112:BX112),1)</f>
        <v>0.96330415010963577</v>
      </c>
      <c r="BY232" s="161">
        <f>MIN(PRODUCT($D112:BY112),1)</f>
        <v>0.96253350678954808</v>
      </c>
      <c r="BZ232" s="161">
        <f>MIN(PRODUCT($D112:BZ112),1)</f>
        <v>0.96176347998411638</v>
      </c>
      <c r="CA232" s="161">
        <f>MIN(PRODUCT($D112:CA112),1)</f>
        <v>0.96099406920012909</v>
      </c>
      <c r="CB232" s="161">
        <f>MIN(PRODUCT($D112:CB112),1)</f>
        <v>0.96022527394476898</v>
      </c>
      <c r="CC232" s="161">
        <f>MIN(PRODUCT($D112:CC112),1)</f>
        <v>0.95945709372561316</v>
      </c>
      <c r="CD232" s="161">
        <f>MIN(PRODUCT($D112:CD112),1)</f>
        <v>0.95868952805063268</v>
      </c>
      <c r="CE232" s="161">
        <f>MIN(PRODUCT($D112:CE112),1)</f>
        <v>0.95792257642819212</v>
      </c>
      <c r="CF232" s="161">
        <f>MIN(PRODUCT($D112:CF112),1)</f>
        <v>0.95715623836704955</v>
      </c>
      <c r="CG232" s="161">
        <f>MIN(PRODUCT($D112:CG112),1)</f>
        <v>0.95639051337635583</v>
      </c>
      <c r="CH232" s="161">
        <f>MIN(PRODUCT($D112:CH112),1)</f>
        <v>0.95562540096565474</v>
      </c>
      <c r="CI232" s="161">
        <f>MIN(PRODUCT($D112:CI112),1)</f>
        <v>0.95486090064488216</v>
      </c>
      <c r="CJ232" s="161">
        <f>MIN(PRODUCT($D112:CJ112),1)</f>
        <v>0.95409701192436625</v>
      </c>
      <c r="CK232" s="161">
        <f>MIN(PRODUCT($D112:CK112),1)</f>
        <v>0.95333373431482671</v>
      </c>
      <c r="CL232" s="161">
        <f>MIN(PRODUCT($D112:CL112),1)</f>
        <v>0.95257106732737484</v>
      </c>
      <c r="CM232" s="161">
        <f>MIN(PRODUCT($D112:CM112),1)</f>
        <v>0.95180901047351296</v>
      </c>
      <c r="CN232" s="161">
        <f>MIN(PRODUCT($D112:CN112),1)</f>
        <v>0.95104756326513418</v>
      </c>
      <c r="CO232" s="161">
        <f>MIN(PRODUCT($D112:CO112),1)</f>
        <v>0.95028672521452207</v>
      </c>
      <c r="CP232" s="161">
        <f>MIN(PRODUCT($D112:CP112),1)</f>
        <v>0.94952649583435045</v>
      </c>
      <c r="CQ232" s="161">
        <f>MIN(PRODUCT($D112:CQ112),1)</f>
        <v>0.94876687463768294</v>
      </c>
      <c r="CR232" s="161">
        <f>MIN(PRODUCT($D112:CR112),1)</f>
        <v>0.94800786113797275</v>
      </c>
      <c r="CS232" s="161">
        <f>MIN(PRODUCT($D112:CS112),1)</f>
        <v>0.94724945484906231</v>
      </c>
      <c r="CT232" s="161">
        <f>MIN(PRODUCT($D112:CT112),1)</f>
        <v>0.94649165528518309</v>
      </c>
      <c r="CU232" s="161">
        <f>MIN(PRODUCT($D112:CU112),1)</f>
        <v>0.9457344619609549</v>
      </c>
      <c r="CV232" s="161">
        <f>MIN(PRODUCT($D112:CV112),1)</f>
        <v>0.94497787439138614</v>
      </c>
      <c r="CW232" s="161">
        <f>MIN(PRODUCT($D112:CW112),1)</f>
        <v>0.94422189209187302</v>
      </c>
      <c r="CX232" s="161">
        <f>MIN(PRODUCT($D112:CX112),1)</f>
        <v>0.94346651457819952</v>
      </c>
      <c r="CY232" s="161">
        <f>MIN(PRODUCT($D112:CY112),1)</f>
        <v>0.9427117413665369</v>
      </c>
      <c r="CZ232" s="161">
        <f>MIN(PRODUCT($D112:CZ112),1)</f>
        <v>0.94195757197344365</v>
      </c>
      <c r="DA232" s="161">
        <f>MIN(PRODUCT($D112:DA112),1)</f>
        <v>0.94120400591586484</v>
      </c>
      <c r="DB232" s="161">
        <f>MIN(PRODUCT($D112:DB112),1)</f>
        <v>0.94045104271113211</v>
      </c>
      <c r="DC232" s="161">
        <f>MIN(PRODUCT($D112:DC112),1)</f>
        <v>0.93969868187696315</v>
      </c>
      <c r="DD232" s="161">
        <f>MIN(PRODUCT($D112:DD112),1)</f>
        <v>0</v>
      </c>
      <c r="DE232" s="161">
        <f>MIN(PRODUCT($D112:DE112),1)</f>
        <v>0</v>
      </c>
      <c r="DF232" s="161">
        <f>MIN(PRODUCT($D112:DF112),1)</f>
        <v>0</v>
      </c>
    </row>
    <row r="233" spans="2:110" ht="14.5" x14ac:dyDescent="0.35">
      <c r="B233" s="149">
        <v>108</v>
      </c>
      <c r="C233" s="161">
        <v>1</v>
      </c>
      <c r="D233" s="161">
        <f>MIN(PRODUCT($D113:D113),1)</f>
        <v>1</v>
      </c>
      <c r="E233" s="161">
        <f>MIN(PRODUCT($D113:E113),1)</f>
        <v>1</v>
      </c>
      <c r="F233" s="161">
        <f>MIN(PRODUCT($D113:F113),1)</f>
        <v>1</v>
      </c>
      <c r="G233" s="161">
        <f>MIN(PRODUCT($D113:G113),1)</f>
        <v>1</v>
      </c>
      <c r="H233" s="161">
        <f>MIN(PRODUCT($D113:H113),1)</f>
        <v>1</v>
      </c>
      <c r="I233" s="161">
        <f>MIN(PRODUCT($D113:I113),1)</f>
        <v>1</v>
      </c>
      <c r="J233" s="161">
        <f>MIN(PRODUCT($D113:J113),1)</f>
        <v>1</v>
      </c>
      <c r="K233" s="161">
        <f>MIN(PRODUCT($D113:K113),1)</f>
        <v>1</v>
      </c>
      <c r="L233" s="161">
        <f>MIN(PRODUCT($D113:L113),1)</f>
        <v>1</v>
      </c>
      <c r="M233" s="161">
        <f>MIN(PRODUCT($D113:M113),1)</f>
        <v>1</v>
      </c>
      <c r="N233" s="161">
        <f>MIN(PRODUCT($D113:N113),1)</f>
        <v>1</v>
      </c>
      <c r="O233" s="161">
        <f>MIN(PRODUCT($D113:O113),1)</f>
        <v>1</v>
      </c>
      <c r="P233" s="161">
        <f>MIN(PRODUCT($D113:P113),1)</f>
        <v>1</v>
      </c>
      <c r="Q233" s="161">
        <f>MIN(PRODUCT($D113:Q113),1)</f>
        <v>1</v>
      </c>
      <c r="R233" s="161">
        <f>MIN(PRODUCT($D113:R113),1)</f>
        <v>1</v>
      </c>
      <c r="S233" s="161">
        <f>MIN(PRODUCT($D113:S113),1)</f>
        <v>1</v>
      </c>
      <c r="T233" s="161">
        <f>MIN(PRODUCT($D113:T113),1)</f>
        <v>1</v>
      </c>
      <c r="U233" s="161">
        <f>MIN(PRODUCT($D113:U113),1)</f>
        <v>1</v>
      </c>
      <c r="V233" s="161">
        <f>MIN(PRODUCT($D113:V113),1)</f>
        <v>1</v>
      </c>
      <c r="W233" s="161">
        <f>MIN(PRODUCT($D113:W113),1)</f>
        <v>1</v>
      </c>
      <c r="X233" s="161">
        <f>MIN(PRODUCT($D113:X113),1)</f>
        <v>1</v>
      </c>
      <c r="Y233" s="161">
        <f>MIN(PRODUCT($D113:Y113),1)</f>
        <v>1</v>
      </c>
      <c r="Z233" s="161">
        <f>MIN(PRODUCT($D113:Z113),1)</f>
        <v>1</v>
      </c>
      <c r="AA233" s="161">
        <f>MIN(PRODUCT($D113:AA113),1)</f>
        <v>1</v>
      </c>
      <c r="AB233" s="161">
        <f>MIN(PRODUCT($D113:AB113),1)</f>
        <v>1</v>
      </c>
      <c r="AC233" s="161">
        <f>MIN(PRODUCT($D113:AC113),1)</f>
        <v>1</v>
      </c>
      <c r="AD233" s="161">
        <f>MIN(PRODUCT($D113:AD113),1)</f>
        <v>1</v>
      </c>
      <c r="AE233" s="161">
        <f>MIN(PRODUCT($D113:AE113),1)</f>
        <v>1</v>
      </c>
      <c r="AF233" s="161">
        <f>MIN(PRODUCT($D113:AF113),1)</f>
        <v>1</v>
      </c>
      <c r="AG233" s="161">
        <f>MIN(PRODUCT($D113:AG113),1)</f>
        <v>1</v>
      </c>
      <c r="AH233" s="161">
        <f>MIN(PRODUCT($D113:AH113),1)</f>
        <v>1</v>
      </c>
      <c r="AI233" s="161">
        <f>MIN(PRODUCT($D113:AI113),1)</f>
        <v>1</v>
      </c>
      <c r="AJ233" s="161">
        <f>MIN(PRODUCT($D113:AJ113),1)</f>
        <v>1</v>
      </c>
      <c r="AK233" s="161">
        <f>MIN(PRODUCT($D113:AK113),1)</f>
        <v>1</v>
      </c>
      <c r="AL233" s="161">
        <f>MIN(PRODUCT($D113:AL113),1)</f>
        <v>1</v>
      </c>
      <c r="AM233" s="161">
        <f>MIN(PRODUCT($D113:AM113),1)</f>
        <v>1</v>
      </c>
      <c r="AN233" s="161">
        <f>MIN(PRODUCT($D113:AN113),1)</f>
        <v>1</v>
      </c>
      <c r="AO233" s="161">
        <f>MIN(PRODUCT($D113:AO113),1)</f>
        <v>1</v>
      </c>
      <c r="AP233" s="161">
        <f>MIN(PRODUCT($D113:AP113),1)</f>
        <v>0.9995973363047792</v>
      </c>
      <c r="AQ233" s="161">
        <f>MIN(PRODUCT($D113:AQ113),1)</f>
        <v>0.99889761816936584</v>
      </c>
      <c r="AR233" s="161">
        <f>MIN(PRODUCT($D113:AR113),1)</f>
        <v>0.99819838983664722</v>
      </c>
      <c r="AS233" s="161">
        <f>MIN(PRODUCT($D113:AS113),1)</f>
        <v>0.99749965096376147</v>
      </c>
      <c r="AT233" s="161">
        <f>MIN(PRODUCT($D113:AT113),1)</f>
        <v>0.9968014012080868</v>
      </c>
      <c r="AU233" s="161">
        <f>MIN(PRODUCT($D113:AU113),1)</f>
        <v>0.99610364022724107</v>
      </c>
      <c r="AV233" s="161">
        <f>MIN(PRODUCT($D113:AV113),1)</f>
        <v>0.99540636767908197</v>
      </c>
      <c r="AW233" s="161">
        <f>MIN(PRODUCT($D113:AW113),1)</f>
        <v>0.99470958322170655</v>
      </c>
      <c r="AX233" s="161">
        <f>MIN(PRODUCT($D113:AX113),1)</f>
        <v>0.99401328651345133</v>
      </c>
      <c r="AY233" s="161">
        <f>MIN(PRODUCT($D113:AY113),1)</f>
        <v>0.99331747721289188</v>
      </c>
      <c r="AZ233" s="161">
        <f>MIN(PRODUCT($D113:AZ113),1)</f>
        <v>0.99262215497884276</v>
      </c>
      <c r="BA233" s="161">
        <f>MIN(PRODUCT($D113:BA113),1)</f>
        <v>0.9919273194703575</v>
      </c>
      <c r="BB233" s="161">
        <f>MIN(PRODUCT($D113:BB113),1)</f>
        <v>0.99123297034672819</v>
      </c>
      <c r="BC233" s="161">
        <f>MIN(PRODUCT($D113:BC113),1)</f>
        <v>0.9905391072674854</v>
      </c>
      <c r="BD233" s="161">
        <f>MIN(PRODUCT($D113:BD113),1)</f>
        <v>0.98984572989239816</v>
      </c>
      <c r="BE233" s="161">
        <f>MIN(PRODUCT($D113:BE113),1)</f>
        <v>0.98915283788147346</v>
      </c>
      <c r="BF233" s="161">
        <f>MIN(PRODUCT($D113:BF113),1)</f>
        <v>0.98846043089495639</v>
      </c>
      <c r="BG233" s="161">
        <f>MIN(PRODUCT($D113:BG113),1)</f>
        <v>0.98776850859332987</v>
      </c>
      <c r="BH233" s="161">
        <f>MIN(PRODUCT($D113:BH113),1)</f>
        <v>0.98707707063731454</v>
      </c>
      <c r="BI233" s="161">
        <f>MIN(PRODUCT($D113:BI113),1)</f>
        <v>0.98638611668786835</v>
      </c>
      <c r="BJ233" s="161">
        <f>MIN(PRODUCT($D113:BJ113),1)</f>
        <v>0.98569564640618679</v>
      </c>
      <c r="BK233" s="161">
        <f>MIN(PRODUCT($D113:BK113),1)</f>
        <v>0.98500565945370244</v>
      </c>
      <c r="BL233" s="161">
        <f>MIN(PRODUCT($D113:BL113),1)</f>
        <v>0.98431615549208484</v>
      </c>
      <c r="BM233" s="161">
        <f>MIN(PRODUCT($D113:BM113),1)</f>
        <v>0.98362713418324033</v>
      </c>
      <c r="BN233" s="161">
        <f>MIN(PRODUCT($D113:BN113),1)</f>
        <v>0.98293859518931204</v>
      </c>
      <c r="BO233" s="161">
        <f>MIN(PRODUCT($D113:BO113),1)</f>
        <v>0.98225053817267949</v>
      </c>
      <c r="BP233" s="161">
        <f>MIN(PRODUCT($D113:BP113),1)</f>
        <v>0.98156296279595856</v>
      </c>
      <c r="BQ233" s="161">
        <f>MIN(PRODUCT($D113:BQ113),1)</f>
        <v>0.98087586872200139</v>
      </c>
      <c r="BR233" s="161">
        <f>MIN(PRODUCT($D113:BR113),1)</f>
        <v>0.98018925561389592</v>
      </c>
      <c r="BS233" s="161">
        <f>MIN(PRODUCT($D113:BS113),1)</f>
        <v>0.97950312313496612</v>
      </c>
      <c r="BT233" s="161">
        <f>MIN(PRODUCT($D113:BT113),1)</f>
        <v>0.97881747094877158</v>
      </c>
      <c r="BU233" s="161">
        <f>MIN(PRODUCT($D113:BU113),1)</f>
        <v>0.97813229871910745</v>
      </c>
      <c r="BV233" s="161">
        <f>MIN(PRODUCT($D113:BV113),1)</f>
        <v>0.97744760611000403</v>
      </c>
      <c r="BW233" s="161">
        <f>MIN(PRODUCT($D113:BW113),1)</f>
        <v>0.97676339278572699</v>
      </c>
      <c r="BX233" s="161">
        <f>MIN(PRODUCT($D113:BX113),1)</f>
        <v>0.97607965841077693</v>
      </c>
      <c r="BY233" s="161">
        <f>MIN(PRODUCT($D113:BY113),1)</f>
        <v>0.97539640264988936</v>
      </c>
      <c r="BZ233" s="161">
        <f>MIN(PRODUCT($D113:BZ113),1)</f>
        <v>0.97471362516803439</v>
      </c>
      <c r="CA233" s="161">
        <f>MIN(PRODUCT($D113:CA113),1)</f>
        <v>0.97403132563041672</v>
      </c>
      <c r="CB233" s="161">
        <f>MIN(PRODUCT($D113:CB113),1)</f>
        <v>0.97334950370247542</v>
      </c>
      <c r="CC233" s="161">
        <f>MIN(PRODUCT($D113:CC113),1)</f>
        <v>0.97266815904988368</v>
      </c>
      <c r="CD233" s="161">
        <f>MIN(PRODUCT($D113:CD113),1)</f>
        <v>0.97198729133854878</v>
      </c>
      <c r="CE233" s="161">
        <f>MIN(PRODUCT($D113:CE113),1)</f>
        <v>0.97130690023461175</v>
      </c>
      <c r="CF233" s="161">
        <f>MIN(PRODUCT($D113:CF113),1)</f>
        <v>0.97062698540444747</v>
      </c>
      <c r="CG233" s="161">
        <f>MIN(PRODUCT($D113:CG113),1)</f>
        <v>0.9699475465146643</v>
      </c>
      <c r="CH233" s="161">
        <f>MIN(PRODUCT($D113:CH113),1)</f>
        <v>0.96926858323210396</v>
      </c>
      <c r="CI233" s="161">
        <f>MIN(PRODUCT($D113:CI113),1)</f>
        <v>0.96859009522384143</v>
      </c>
      <c r="CJ233" s="161">
        <f>MIN(PRODUCT($D113:CJ113),1)</f>
        <v>0.96791208215718472</v>
      </c>
      <c r="CK233" s="161">
        <f>MIN(PRODUCT($D113:CK113),1)</f>
        <v>0.96723454369967465</v>
      </c>
      <c r="CL233" s="161">
        <f>MIN(PRODUCT($D113:CL113),1)</f>
        <v>0.96655747951908488</v>
      </c>
      <c r="CM233" s="161">
        <f>MIN(PRODUCT($D113:CM113),1)</f>
        <v>0.96588088928342153</v>
      </c>
      <c r="CN233" s="161">
        <f>MIN(PRODUCT($D113:CN113),1)</f>
        <v>0.96520477266092308</v>
      </c>
      <c r="CO233" s="161">
        <f>MIN(PRODUCT($D113:CO113),1)</f>
        <v>0.96452912932006041</v>
      </c>
      <c r="CP233" s="161">
        <f>MIN(PRODUCT($D113:CP113),1)</f>
        <v>0.96385395892953629</v>
      </c>
      <c r="CQ233" s="161">
        <f>MIN(PRODUCT($D113:CQ113),1)</f>
        <v>0.96317926115828556</v>
      </c>
      <c r="CR233" s="161">
        <f>MIN(PRODUCT($D113:CR113),1)</f>
        <v>0.96250503567547474</v>
      </c>
      <c r="CS233" s="161">
        <f>MIN(PRODUCT($D113:CS113),1)</f>
        <v>0.96183128215050184</v>
      </c>
      <c r="CT233" s="161">
        <f>MIN(PRODUCT($D113:CT113),1)</f>
        <v>0.96115800025299647</v>
      </c>
      <c r="CU233" s="161">
        <f>MIN(PRODUCT($D113:CU113),1)</f>
        <v>0.96048518965281937</v>
      </c>
      <c r="CV233" s="161">
        <f>MIN(PRODUCT($D113:CV113),1)</f>
        <v>0.95981285002006234</v>
      </c>
      <c r="CW233" s="161">
        <f>MIN(PRODUCT($D113:CW113),1)</f>
        <v>0.9591409810250483</v>
      </c>
      <c r="CX233" s="161">
        <f>MIN(PRODUCT($D113:CX113),1)</f>
        <v>0.95846958233833068</v>
      </c>
      <c r="CY233" s="161">
        <f>MIN(PRODUCT($D113:CY113),1)</f>
        <v>0.95779865363069383</v>
      </c>
      <c r="CZ233" s="161">
        <f>MIN(PRODUCT($D113:CZ113),1)</f>
        <v>0.95712819457315235</v>
      </c>
      <c r="DA233" s="161">
        <f>MIN(PRODUCT($D113:DA113),1)</f>
        <v>0.9564582048369511</v>
      </c>
      <c r="DB233" s="161">
        <f>MIN(PRODUCT($D113:DB113),1)</f>
        <v>0.95578868409356521</v>
      </c>
      <c r="DC233" s="161">
        <f>MIN(PRODUCT($D113:DC113),1)</f>
        <v>0.95511963201469974</v>
      </c>
      <c r="DD233" s="161">
        <f>MIN(PRODUCT($D113:DD113),1)</f>
        <v>0</v>
      </c>
      <c r="DE233" s="161">
        <f>MIN(PRODUCT($D113:DE113),1)</f>
        <v>0</v>
      </c>
      <c r="DF233" s="161">
        <f>MIN(PRODUCT($D113:DF113),1)</f>
        <v>0</v>
      </c>
    </row>
    <row r="234" spans="2:110" ht="14.5" x14ac:dyDescent="0.35">
      <c r="B234" s="149">
        <v>109</v>
      </c>
      <c r="C234" s="161">
        <v>1</v>
      </c>
      <c r="D234" s="161">
        <f>MIN(PRODUCT($D114:D114),1)</f>
        <v>1</v>
      </c>
      <c r="E234" s="161">
        <f>MIN(PRODUCT($D114:E114),1)</f>
        <v>1</v>
      </c>
      <c r="F234" s="161">
        <f>MIN(PRODUCT($D114:F114),1)</f>
        <v>1</v>
      </c>
      <c r="G234" s="161">
        <f>MIN(PRODUCT($D114:G114),1)</f>
        <v>1</v>
      </c>
      <c r="H234" s="161">
        <f>MIN(PRODUCT($D114:H114),1)</f>
        <v>1</v>
      </c>
      <c r="I234" s="161">
        <f>MIN(PRODUCT($D114:I114),1)</f>
        <v>1</v>
      </c>
      <c r="J234" s="161">
        <f>MIN(PRODUCT($D114:J114),1)</f>
        <v>1</v>
      </c>
      <c r="K234" s="161">
        <f>MIN(PRODUCT($D114:K114),1)</f>
        <v>1</v>
      </c>
      <c r="L234" s="161">
        <f>MIN(PRODUCT($D114:L114),1)</f>
        <v>1</v>
      </c>
      <c r="M234" s="161">
        <f>MIN(PRODUCT($D114:M114),1)</f>
        <v>1</v>
      </c>
      <c r="N234" s="161">
        <f>MIN(PRODUCT($D114:N114),1)</f>
        <v>1</v>
      </c>
      <c r="O234" s="161">
        <f>MIN(PRODUCT($D114:O114),1)</f>
        <v>1</v>
      </c>
      <c r="P234" s="161">
        <f>MIN(PRODUCT($D114:P114),1)</f>
        <v>1</v>
      </c>
      <c r="Q234" s="161">
        <f>MIN(PRODUCT($D114:Q114),1)</f>
        <v>1</v>
      </c>
      <c r="R234" s="161">
        <f>MIN(PRODUCT($D114:R114),1)</f>
        <v>1</v>
      </c>
      <c r="S234" s="161">
        <f>MIN(PRODUCT($D114:S114),1)</f>
        <v>1</v>
      </c>
      <c r="T234" s="161">
        <f>MIN(PRODUCT($D114:T114),1)</f>
        <v>1</v>
      </c>
      <c r="U234" s="161">
        <f>MIN(PRODUCT($D114:U114),1)</f>
        <v>1</v>
      </c>
      <c r="V234" s="161">
        <f>MIN(PRODUCT($D114:V114),1)</f>
        <v>1</v>
      </c>
      <c r="W234" s="161">
        <f>MIN(PRODUCT($D114:W114),1)</f>
        <v>1</v>
      </c>
      <c r="X234" s="161">
        <f>MIN(PRODUCT($D114:X114),1)</f>
        <v>1</v>
      </c>
      <c r="Y234" s="161">
        <f>MIN(PRODUCT($D114:Y114),1)</f>
        <v>1</v>
      </c>
      <c r="Z234" s="161">
        <f>MIN(PRODUCT($D114:Z114),1)</f>
        <v>1</v>
      </c>
      <c r="AA234" s="161">
        <f>MIN(PRODUCT($D114:AA114),1)</f>
        <v>1</v>
      </c>
      <c r="AB234" s="161">
        <f>MIN(PRODUCT($D114:AB114),1)</f>
        <v>1</v>
      </c>
      <c r="AC234" s="161">
        <f>MIN(PRODUCT($D114:AC114),1)</f>
        <v>1</v>
      </c>
      <c r="AD234" s="161">
        <f>MIN(PRODUCT($D114:AD114),1)</f>
        <v>1</v>
      </c>
      <c r="AE234" s="161">
        <f>MIN(PRODUCT($D114:AE114),1)</f>
        <v>1</v>
      </c>
      <c r="AF234" s="161">
        <f>MIN(PRODUCT($D114:AF114),1)</f>
        <v>1</v>
      </c>
      <c r="AG234" s="161">
        <f>MIN(PRODUCT($D114:AG114),1)</f>
        <v>1</v>
      </c>
      <c r="AH234" s="161">
        <f>MIN(PRODUCT($D114:AH114),1)</f>
        <v>1</v>
      </c>
      <c r="AI234" s="161">
        <f>MIN(PRODUCT($D114:AI114),1)</f>
        <v>1</v>
      </c>
      <c r="AJ234" s="161">
        <f>MIN(PRODUCT($D114:AJ114),1)</f>
        <v>1</v>
      </c>
      <c r="AK234" s="161">
        <f>MIN(PRODUCT($D114:AK114),1)</f>
        <v>1</v>
      </c>
      <c r="AL234" s="161">
        <f>MIN(PRODUCT($D114:AL114),1)</f>
        <v>1</v>
      </c>
      <c r="AM234" s="161">
        <f>MIN(PRODUCT($D114:AM114),1)</f>
        <v>1</v>
      </c>
      <c r="AN234" s="161">
        <f>MIN(PRODUCT($D114:AN114),1)</f>
        <v>1</v>
      </c>
      <c r="AO234" s="161">
        <f>MIN(PRODUCT($D114:AO114),1)</f>
        <v>1</v>
      </c>
      <c r="AP234" s="161">
        <f>MIN(PRODUCT($D114:AP114),1)</f>
        <v>1</v>
      </c>
      <c r="AQ234" s="161">
        <f>MIN(PRODUCT($D114:AQ114),1)</f>
        <v>1</v>
      </c>
      <c r="AR234" s="161">
        <f>MIN(PRODUCT($D114:AR114),1)</f>
        <v>1</v>
      </c>
      <c r="AS234" s="161">
        <f>MIN(PRODUCT($D114:AS114),1)</f>
        <v>1</v>
      </c>
      <c r="AT234" s="161">
        <f>MIN(PRODUCT($D114:AT114),1)</f>
        <v>1</v>
      </c>
      <c r="AU234" s="161">
        <f>MIN(PRODUCT($D114:AU114),1)</f>
        <v>1</v>
      </c>
      <c r="AV234" s="161">
        <f>MIN(PRODUCT($D114:AV114),1)</f>
        <v>1</v>
      </c>
      <c r="AW234" s="161">
        <f>MIN(PRODUCT($D114:AW114),1)</f>
        <v>1</v>
      </c>
      <c r="AX234" s="161">
        <f>MIN(PRODUCT($D114:AX114),1)</f>
        <v>1</v>
      </c>
      <c r="AY234" s="161">
        <f>MIN(PRODUCT($D114:AY114),1)</f>
        <v>1</v>
      </c>
      <c r="AZ234" s="161">
        <f>MIN(PRODUCT($D114:AZ114),1)</f>
        <v>1</v>
      </c>
      <c r="BA234" s="161">
        <f>MIN(PRODUCT($D114:BA114),1)</f>
        <v>1</v>
      </c>
      <c r="BB234" s="161">
        <f>MIN(PRODUCT($D114:BB114),1)</f>
        <v>1</v>
      </c>
      <c r="BC234" s="161">
        <f>MIN(PRODUCT($D114:BC114),1)</f>
        <v>1</v>
      </c>
      <c r="BD234" s="161">
        <f>MIN(PRODUCT($D114:BD114),1)</f>
        <v>1</v>
      </c>
      <c r="BE234" s="161">
        <f>MIN(PRODUCT($D114:BE114),1)</f>
        <v>1</v>
      </c>
      <c r="BF234" s="161">
        <f>MIN(PRODUCT($D114:BF114),1)</f>
        <v>1</v>
      </c>
      <c r="BG234" s="161">
        <f>MIN(PRODUCT($D114:BG114),1)</f>
        <v>1</v>
      </c>
      <c r="BH234" s="161">
        <f>MIN(PRODUCT($D114:BH114),1)</f>
        <v>0.99945807068270964</v>
      </c>
      <c r="BI234" s="161">
        <f>MIN(PRODUCT($D114:BI114),1)</f>
        <v>0.99885839584030001</v>
      </c>
      <c r="BJ234" s="161">
        <f>MIN(PRODUCT($D114:BJ114),1)</f>
        <v>0.9982590808027958</v>
      </c>
      <c r="BK234" s="161">
        <f>MIN(PRODUCT($D114:BK114),1)</f>
        <v>0.99766012535431403</v>
      </c>
      <c r="BL234" s="161">
        <f>MIN(PRODUCT($D114:BL114),1)</f>
        <v>0.99706152927910141</v>
      </c>
      <c r="BM234" s="161">
        <f>MIN(PRODUCT($D114:BM114),1)</f>
        <v>0.99646329236153386</v>
      </c>
      <c r="BN234" s="161">
        <f>MIN(PRODUCT($D114:BN114),1)</f>
        <v>0.99586541438611687</v>
      </c>
      <c r="BO234" s="161">
        <f>MIN(PRODUCT($D114:BO114),1)</f>
        <v>0.99526789513748515</v>
      </c>
      <c r="BP234" s="161">
        <f>MIN(PRODUCT($D114:BP114),1)</f>
        <v>0.99467073440040266</v>
      </c>
      <c r="BQ234" s="161">
        <f>MIN(PRODUCT($D114:BQ114),1)</f>
        <v>0.99407393195976235</v>
      </c>
      <c r="BR234" s="161">
        <f>MIN(PRODUCT($D114:BR114),1)</f>
        <v>0.99347748760058641</v>
      </c>
      <c r="BS234" s="161">
        <f>MIN(PRODUCT($D114:BS114),1)</f>
        <v>0.99288140110802603</v>
      </c>
      <c r="BT234" s="161">
        <f>MIN(PRODUCT($D114:BT114),1)</f>
        <v>0.9922856722673612</v>
      </c>
      <c r="BU234" s="161">
        <f>MIN(PRODUCT($D114:BU114),1)</f>
        <v>0.99169030086400078</v>
      </c>
      <c r="BV234" s="161">
        <f>MIN(PRODUCT($D114:BV114),1)</f>
        <v>0.99109528668348235</v>
      </c>
      <c r="BW234" s="161">
        <f>MIN(PRODUCT($D114:BW114),1)</f>
        <v>0.99050062951147222</v>
      </c>
      <c r="BX234" s="161">
        <f>MIN(PRODUCT($D114:BX114),1)</f>
        <v>0.98990632913376531</v>
      </c>
      <c r="BY234" s="161">
        <f>MIN(PRODUCT($D114:BY114),1)</f>
        <v>0.98931238533628496</v>
      </c>
      <c r="BZ234" s="161">
        <f>MIN(PRODUCT($D114:BZ114),1)</f>
        <v>0.9887187979050831</v>
      </c>
      <c r="CA234" s="161">
        <f>MIN(PRODUCT($D114:CA114),1)</f>
        <v>0.98812556662633999</v>
      </c>
      <c r="CB234" s="161">
        <f>MIN(PRODUCT($D114:CB114),1)</f>
        <v>0.98753269128636412</v>
      </c>
      <c r="CC234" s="161">
        <f>MIN(PRODUCT($D114:CC114),1)</f>
        <v>0.9869401716715922</v>
      </c>
      <c r="CD234" s="161">
        <f>MIN(PRODUCT($D114:CD114),1)</f>
        <v>0.9863480075685892</v>
      </c>
      <c r="CE234" s="161">
        <f>MIN(PRODUCT($D114:CE114),1)</f>
        <v>0.98575619876404796</v>
      </c>
      <c r="CF234" s="161">
        <f>MIN(PRODUCT($D114:CF114),1)</f>
        <v>0.98516474504478946</v>
      </c>
      <c r="CG234" s="161">
        <f>MIN(PRODUCT($D114:CG114),1)</f>
        <v>0.98457364619776255</v>
      </c>
      <c r="CH234" s="161">
        <f>MIN(PRODUCT($D114:CH114),1)</f>
        <v>0.9839829020100439</v>
      </c>
      <c r="CI234" s="161">
        <f>MIN(PRODUCT($D114:CI114),1)</f>
        <v>0.98339251226883784</v>
      </c>
      <c r="CJ234" s="161">
        <f>MIN(PRODUCT($D114:CJ114),1)</f>
        <v>0.98280247676147647</v>
      </c>
      <c r="CK234" s="161">
        <f>MIN(PRODUCT($D114:CK114),1)</f>
        <v>0.98221279527541949</v>
      </c>
      <c r="CL234" s="161">
        <f>MIN(PRODUCT($D114:CL114),1)</f>
        <v>0.98162346759825425</v>
      </c>
      <c r="CM234" s="161">
        <f>MIN(PRODUCT($D114:CM114),1)</f>
        <v>0.98103449351769523</v>
      </c>
      <c r="CN234" s="161">
        <f>MIN(PRODUCT($D114:CN114),1)</f>
        <v>0.98044587282158457</v>
      </c>
      <c r="CO234" s="161">
        <f>MIN(PRODUCT($D114:CO114),1)</f>
        <v>0.97985760529789157</v>
      </c>
      <c r="CP234" s="161">
        <f>MIN(PRODUCT($D114:CP114),1)</f>
        <v>0.97926969073471282</v>
      </c>
      <c r="CQ234" s="161">
        <f>MIN(PRODUCT($D114:CQ114),1)</f>
        <v>0.97868212892027195</v>
      </c>
      <c r="CR234" s="161">
        <f>MIN(PRODUCT($D114:CR114),1)</f>
        <v>0.97809491964291972</v>
      </c>
      <c r="CS234" s="161">
        <f>MIN(PRODUCT($D114:CS114),1)</f>
        <v>0.97750806269113388</v>
      </c>
      <c r="CT234" s="161">
        <f>MIN(PRODUCT($D114:CT114),1)</f>
        <v>0.9769215578535192</v>
      </c>
      <c r="CU234" s="161">
        <f>MIN(PRODUCT($D114:CU114),1)</f>
        <v>0.97633540491880699</v>
      </c>
      <c r="CV234" s="161">
        <f>MIN(PRODUCT($D114:CV114),1)</f>
        <v>0.97574960367585561</v>
      </c>
      <c r="CW234" s="161">
        <f>MIN(PRODUCT($D114:CW114),1)</f>
        <v>0.97516415391365008</v>
      </c>
      <c r="CX234" s="161">
        <f>MIN(PRODUCT($D114:CX114),1)</f>
        <v>0.97457905542130185</v>
      </c>
      <c r="CY234" s="161">
        <f>MIN(PRODUCT($D114:CY114),1)</f>
        <v>0.97399430798804898</v>
      </c>
      <c r="CZ234" s="161">
        <f>MIN(PRODUCT($D114:CZ114),1)</f>
        <v>0.97340991140325606</v>
      </c>
      <c r="DA234" s="161">
        <f>MIN(PRODUCT($D114:DA114),1)</f>
        <v>0.97282586545641403</v>
      </c>
      <c r="DB234" s="161">
        <f>MIN(PRODUCT($D114:DB114),1)</f>
        <v>0.97224216993714019</v>
      </c>
      <c r="DC234" s="161">
        <f>MIN(PRODUCT($D114:DC114),1)</f>
        <v>0.97165882463517783</v>
      </c>
      <c r="DD234" s="161">
        <f>MIN(PRODUCT($D114:DD114),1)</f>
        <v>0</v>
      </c>
      <c r="DE234" s="161">
        <f>MIN(PRODUCT($D114:DE114),1)</f>
        <v>0</v>
      </c>
      <c r="DF234" s="161">
        <f>MIN(PRODUCT($D114:DF114),1)</f>
        <v>0</v>
      </c>
    </row>
    <row r="235" spans="2:110" ht="14.5" x14ac:dyDescent="0.35">
      <c r="B235" s="149">
        <v>110</v>
      </c>
      <c r="C235" s="161">
        <v>1</v>
      </c>
      <c r="D235" s="161">
        <f>MIN(PRODUCT($D115:D115),1)</f>
        <v>1</v>
      </c>
      <c r="E235" s="161">
        <f>MIN(PRODUCT($D115:E115),1)</f>
        <v>1</v>
      </c>
      <c r="F235" s="161">
        <f>MIN(PRODUCT($D115:F115),1)</f>
        <v>1</v>
      </c>
      <c r="G235" s="161">
        <f>MIN(PRODUCT($D115:G115),1)</f>
        <v>1</v>
      </c>
      <c r="H235" s="161">
        <f>MIN(PRODUCT($D115:H115),1)</f>
        <v>1</v>
      </c>
      <c r="I235" s="161">
        <f>MIN(PRODUCT($D115:I115),1)</f>
        <v>1</v>
      </c>
      <c r="J235" s="161">
        <f>MIN(PRODUCT($D115:J115),1)</f>
        <v>1</v>
      </c>
      <c r="K235" s="161">
        <f>MIN(PRODUCT($D115:K115),1)</f>
        <v>1</v>
      </c>
      <c r="L235" s="161">
        <f>MIN(PRODUCT($D115:L115),1)</f>
        <v>1</v>
      </c>
      <c r="M235" s="161">
        <f>MIN(PRODUCT($D115:M115),1)</f>
        <v>1</v>
      </c>
      <c r="N235" s="161">
        <f>MIN(PRODUCT($D115:N115),1)</f>
        <v>1</v>
      </c>
      <c r="O235" s="161">
        <f>MIN(PRODUCT($D115:O115),1)</f>
        <v>1</v>
      </c>
      <c r="P235" s="161">
        <f>MIN(PRODUCT($D115:P115),1)</f>
        <v>1</v>
      </c>
      <c r="Q235" s="161">
        <f>MIN(PRODUCT($D115:Q115),1)</f>
        <v>1</v>
      </c>
      <c r="R235" s="161">
        <f>MIN(PRODUCT($D115:R115),1)</f>
        <v>1</v>
      </c>
      <c r="S235" s="161">
        <f>MIN(PRODUCT($D115:S115),1)</f>
        <v>1</v>
      </c>
      <c r="T235" s="161">
        <f>MIN(PRODUCT($D115:T115),1)</f>
        <v>1</v>
      </c>
      <c r="U235" s="161">
        <f>MIN(PRODUCT($D115:U115),1)</f>
        <v>1</v>
      </c>
      <c r="V235" s="161">
        <f>MIN(PRODUCT($D115:V115),1)</f>
        <v>1</v>
      </c>
      <c r="W235" s="161">
        <f>MIN(PRODUCT($D115:W115),1)</f>
        <v>1</v>
      </c>
      <c r="X235" s="161">
        <f>MIN(PRODUCT($D115:X115),1)</f>
        <v>1</v>
      </c>
      <c r="Y235" s="161">
        <f>MIN(PRODUCT($D115:Y115),1)</f>
        <v>1</v>
      </c>
      <c r="Z235" s="161">
        <f>MIN(PRODUCT($D115:Z115),1)</f>
        <v>1</v>
      </c>
      <c r="AA235" s="161">
        <f>MIN(PRODUCT($D115:AA115),1)</f>
        <v>1</v>
      </c>
      <c r="AB235" s="161">
        <f>MIN(PRODUCT($D115:AB115),1)</f>
        <v>1</v>
      </c>
      <c r="AC235" s="161">
        <f>MIN(PRODUCT($D115:AC115),1)</f>
        <v>1</v>
      </c>
      <c r="AD235" s="161">
        <f>MIN(PRODUCT($D115:AD115),1)</f>
        <v>1</v>
      </c>
      <c r="AE235" s="161">
        <f>MIN(PRODUCT($D115:AE115),1)</f>
        <v>1</v>
      </c>
      <c r="AF235" s="161">
        <f>MIN(PRODUCT($D115:AF115),1)</f>
        <v>1</v>
      </c>
      <c r="AG235" s="161">
        <f>MIN(PRODUCT($D115:AG115),1)</f>
        <v>1</v>
      </c>
      <c r="AH235" s="161">
        <f>MIN(PRODUCT($D115:AH115),1)</f>
        <v>1</v>
      </c>
      <c r="AI235" s="161">
        <f>MIN(PRODUCT($D115:AI115),1)</f>
        <v>1</v>
      </c>
      <c r="AJ235" s="161">
        <f>MIN(PRODUCT($D115:AJ115),1)</f>
        <v>1</v>
      </c>
      <c r="AK235" s="161">
        <f>MIN(PRODUCT($D115:AK115),1)</f>
        <v>1</v>
      </c>
      <c r="AL235" s="161">
        <f>MIN(PRODUCT($D115:AL115),1)</f>
        <v>1</v>
      </c>
      <c r="AM235" s="161">
        <f>MIN(PRODUCT($D115:AM115),1)</f>
        <v>1</v>
      </c>
      <c r="AN235" s="161">
        <f>MIN(PRODUCT($D115:AN115),1)</f>
        <v>1</v>
      </c>
      <c r="AO235" s="161">
        <f>MIN(PRODUCT($D115:AO115),1)</f>
        <v>1</v>
      </c>
      <c r="AP235" s="161">
        <f>MIN(PRODUCT($D115:AP115),1)</f>
        <v>1</v>
      </c>
      <c r="AQ235" s="161">
        <f>MIN(PRODUCT($D115:AQ115),1)</f>
        <v>1</v>
      </c>
      <c r="AR235" s="161">
        <f>MIN(PRODUCT($D115:AR115),1)</f>
        <v>1</v>
      </c>
      <c r="AS235" s="161">
        <f>MIN(PRODUCT($D115:AS115),1)</f>
        <v>1</v>
      </c>
      <c r="AT235" s="161">
        <f>MIN(PRODUCT($D115:AT115),1)</f>
        <v>1</v>
      </c>
      <c r="AU235" s="161">
        <f>MIN(PRODUCT($D115:AU115),1)</f>
        <v>1</v>
      </c>
      <c r="AV235" s="161">
        <f>MIN(PRODUCT($D115:AV115),1)</f>
        <v>1</v>
      </c>
      <c r="AW235" s="161">
        <f>MIN(PRODUCT($D115:AW115),1)</f>
        <v>1</v>
      </c>
      <c r="AX235" s="161">
        <f>MIN(PRODUCT($D115:AX115),1)</f>
        <v>1</v>
      </c>
      <c r="AY235" s="161">
        <f>MIN(PRODUCT($D115:AY115),1)</f>
        <v>1</v>
      </c>
      <c r="AZ235" s="161">
        <f>MIN(PRODUCT($D115:AZ115),1)</f>
        <v>1</v>
      </c>
      <c r="BA235" s="161">
        <f>MIN(PRODUCT($D115:BA115),1)</f>
        <v>1</v>
      </c>
      <c r="BB235" s="161">
        <f>MIN(PRODUCT($D115:BB115),1)</f>
        <v>1</v>
      </c>
      <c r="BC235" s="161">
        <f>MIN(PRODUCT($D115:BC115),1)</f>
        <v>1</v>
      </c>
      <c r="BD235" s="161">
        <f>MIN(PRODUCT($D115:BD115),1)</f>
        <v>1</v>
      </c>
      <c r="BE235" s="161">
        <f>MIN(PRODUCT($D115:BE115),1)</f>
        <v>1</v>
      </c>
      <c r="BF235" s="161">
        <f>MIN(PRODUCT($D115:BF115),1)</f>
        <v>1</v>
      </c>
      <c r="BG235" s="161">
        <f>MIN(PRODUCT($D115:BG115),1)</f>
        <v>1</v>
      </c>
      <c r="BH235" s="161">
        <f>MIN(PRODUCT($D115:BH115),1)</f>
        <v>1</v>
      </c>
      <c r="BI235" s="161">
        <f>MIN(PRODUCT($D115:BI115),1)</f>
        <v>1</v>
      </c>
      <c r="BJ235" s="161">
        <f>MIN(PRODUCT($D115:BJ115),1)</f>
        <v>1</v>
      </c>
      <c r="BK235" s="161">
        <f>MIN(PRODUCT($D115:BK115),1)</f>
        <v>1</v>
      </c>
      <c r="BL235" s="161">
        <f>MIN(PRODUCT($D115:BL115),1)</f>
        <v>1</v>
      </c>
      <c r="BM235" s="161">
        <f>MIN(PRODUCT($D115:BM115),1)</f>
        <v>1</v>
      </c>
      <c r="BN235" s="161">
        <f>MIN(PRODUCT($D115:BN115),1)</f>
        <v>1</v>
      </c>
      <c r="BO235" s="161">
        <f>MIN(PRODUCT($D115:BO115),1)</f>
        <v>1</v>
      </c>
      <c r="BP235" s="161">
        <f>MIN(PRODUCT($D115:BP115),1)</f>
        <v>1</v>
      </c>
      <c r="BQ235" s="161">
        <f>MIN(PRODUCT($D115:BQ115),1)</f>
        <v>1</v>
      </c>
      <c r="BR235" s="161">
        <f>MIN(PRODUCT($D115:BR115),1)</f>
        <v>1</v>
      </c>
      <c r="BS235" s="161">
        <f>MIN(PRODUCT($D115:BS115),1)</f>
        <v>1</v>
      </c>
      <c r="BT235" s="161">
        <f>MIN(PRODUCT($D115:BT115),1)</f>
        <v>1</v>
      </c>
      <c r="BU235" s="161">
        <f>MIN(PRODUCT($D115:BU115),1)</f>
        <v>1</v>
      </c>
      <c r="BV235" s="161">
        <f>MIN(PRODUCT($D115:BV115),1)</f>
        <v>1</v>
      </c>
      <c r="BW235" s="161">
        <f>MIN(PRODUCT($D115:BW115),1)</f>
        <v>1</v>
      </c>
      <c r="BX235" s="161">
        <f>MIN(PRODUCT($D115:BX115),1)</f>
        <v>1</v>
      </c>
      <c r="BY235" s="161">
        <f>MIN(PRODUCT($D115:BY115),1)</f>
        <v>1</v>
      </c>
      <c r="BZ235" s="161">
        <f>MIN(PRODUCT($D115:BZ115),1)</f>
        <v>1</v>
      </c>
      <c r="CA235" s="161">
        <f>MIN(PRODUCT($D115:CA115),1)</f>
        <v>1</v>
      </c>
      <c r="CB235" s="161">
        <f>MIN(PRODUCT($D115:CB115),1)</f>
        <v>1</v>
      </c>
      <c r="CC235" s="161">
        <f>MIN(PRODUCT($D115:CC115),1)</f>
        <v>1</v>
      </c>
      <c r="CD235" s="161">
        <f>MIN(PRODUCT($D115:CD115),1)</f>
        <v>1</v>
      </c>
      <c r="CE235" s="161">
        <f>MIN(PRODUCT($D115:CE115),1)</f>
        <v>1</v>
      </c>
      <c r="CF235" s="161">
        <f>MIN(PRODUCT($D115:CF115),1)</f>
        <v>1</v>
      </c>
      <c r="CG235" s="161">
        <f>MIN(PRODUCT($D115:CG115),1)</f>
        <v>0.99990734346610133</v>
      </c>
      <c r="CH235" s="161">
        <f>MIN(PRODUCT($D115:CH115),1)</f>
        <v>0.99940738979436838</v>
      </c>
      <c r="CI235" s="161">
        <f>MIN(PRODUCT($D115:CI115),1)</f>
        <v>0.99890768609947123</v>
      </c>
      <c r="CJ235" s="161">
        <f>MIN(PRODUCT($D115:CJ115),1)</f>
        <v>0.9984082322564215</v>
      </c>
      <c r="CK235" s="161">
        <f>MIN(PRODUCT($D115:CK115),1)</f>
        <v>0.99790902814029336</v>
      </c>
      <c r="CL235" s="161">
        <f>MIN(PRODUCT($D115:CL115),1)</f>
        <v>0.99741007362622325</v>
      </c>
      <c r="CM235" s="161">
        <f>MIN(PRODUCT($D115:CM115),1)</f>
        <v>0.99691136858941021</v>
      </c>
      <c r="CN235" s="161">
        <f>MIN(PRODUCT($D115:CN115),1)</f>
        <v>0.99641291290511558</v>
      </c>
      <c r="CO235" s="161">
        <f>MIN(PRODUCT($D115:CO115),1)</f>
        <v>0.99591470644866309</v>
      </c>
      <c r="CP235" s="161">
        <f>MIN(PRODUCT($D115:CP115),1)</f>
        <v>0.99541674909543876</v>
      </c>
      <c r="CQ235" s="161">
        <f>MIN(PRODUCT($D115:CQ115),1)</f>
        <v>0.9949190407208911</v>
      </c>
      <c r="CR235" s="161">
        <f>MIN(PRODUCT($D115:CR115),1)</f>
        <v>0.9944215812005307</v>
      </c>
      <c r="CS235" s="161">
        <f>MIN(PRODUCT($D115:CS115),1)</f>
        <v>0.99392437040993054</v>
      </c>
      <c r="CT235" s="161">
        <f>MIN(PRODUCT($D115:CT115),1)</f>
        <v>0.99342740822472564</v>
      </c>
      <c r="CU235" s="161">
        <f>MIN(PRODUCT($D115:CU115),1)</f>
        <v>0.99293069452061333</v>
      </c>
      <c r="CV235" s="161">
        <f>MIN(PRODUCT($D115:CV115),1)</f>
        <v>0.99243422917335311</v>
      </c>
      <c r="CW235" s="161">
        <f>MIN(PRODUCT($D115:CW115),1)</f>
        <v>0.99193801205876653</v>
      </c>
      <c r="CX235" s="161">
        <f>MIN(PRODUCT($D115:CX115),1)</f>
        <v>0.9914420430527372</v>
      </c>
      <c r="CY235" s="161">
        <f>MIN(PRODUCT($D115:CY115),1)</f>
        <v>0.99094632203121091</v>
      </c>
      <c r="CZ235" s="161">
        <f>MIN(PRODUCT($D115:CZ115),1)</f>
        <v>0.99045084887019541</v>
      </c>
      <c r="DA235" s="161">
        <f>MIN(PRODUCT($D115:DA115),1)</f>
        <v>0.98995562344576038</v>
      </c>
      <c r="DB235" s="161">
        <f>MIN(PRODUCT($D115:DB115),1)</f>
        <v>0.98946064563403757</v>
      </c>
      <c r="DC235" s="161">
        <f>MIN(PRODUCT($D115:DC115),1)</f>
        <v>0.98896591531122058</v>
      </c>
      <c r="DD235" s="161">
        <f>MIN(PRODUCT($D115:DD115),1)</f>
        <v>0</v>
      </c>
      <c r="DE235" s="161">
        <f>MIN(PRODUCT($D115:DE115),1)</f>
        <v>0</v>
      </c>
      <c r="DF235" s="161">
        <f>MIN(PRODUCT($D115:DF115),1)</f>
        <v>0</v>
      </c>
    </row>
    <row r="236" spans="2:110" ht="14.5" x14ac:dyDescent="0.35">
      <c r="B236" s="149">
        <v>111</v>
      </c>
      <c r="C236" s="161">
        <v>1</v>
      </c>
      <c r="D236" s="161">
        <f>MIN(PRODUCT($D116:D116),1)</f>
        <v>1</v>
      </c>
      <c r="E236" s="161">
        <f>MIN(PRODUCT($D116:E116),1)</f>
        <v>1</v>
      </c>
      <c r="F236" s="161">
        <f>MIN(PRODUCT($D116:F116),1)</f>
        <v>1</v>
      </c>
      <c r="G236" s="161">
        <f>MIN(PRODUCT($D116:G116),1)</f>
        <v>1</v>
      </c>
      <c r="H236" s="161">
        <f>MIN(PRODUCT($D116:H116),1)</f>
        <v>1</v>
      </c>
      <c r="I236" s="161">
        <f>MIN(PRODUCT($D116:I116),1)</f>
        <v>1</v>
      </c>
      <c r="J236" s="161">
        <f>MIN(PRODUCT($D116:J116),1)</f>
        <v>1</v>
      </c>
      <c r="K236" s="161">
        <f>MIN(PRODUCT($D116:K116),1)</f>
        <v>1</v>
      </c>
      <c r="L236" s="161">
        <f>MIN(PRODUCT($D116:L116),1)</f>
        <v>1</v>
      </c>
      <c r="M236" s="161">
        <f>MIN(PRODUCT($D116:M116),1)</f>
        <v>1</v>
      </c>
      <c r="N236" s="161">
        <f>MIN(PRODUCT($D116:N116),1)</f>
        <v>1</v>
      </c>
      <c r="O236" s="161">
        <f>MIN(PRODUCT($D116:O116),1)</f>
        <v>1</v>
      </c>
      <c r="P236" s="161">
        <f>MIN(PRODUCT($D116:P116),1)</f>
        <v>1</v>
      </c>
      <c r="Q236" s="161">
        <f>MIN(PRODUCT($D116:Q116),1)</f>
        <v>1</v>
      </c>
      <c r="R236" s="161">
        <f>MIN(PRODUCT($D116:R116),1)</f>
        <v>1</v>
      </c>
      <c r="S236" s="161">
        <f>MIN(PRODUCT($D116:S116),1)</f>
        <v>1</v>
      </c>
      <c r="T236" s="161">
        <f>MIN(PRODUCT($D116:T116),1)</f>
        <v>1</v>
      </c>
      <c r="U236" s="161">
        <f>MIN(PRODUCT($D116:U116),1)</f>
        <v>1</v>
      </c>
      <c r="V236" s="161">
        <f>MIN(PRODUCT($D116:V116),1)</f>
        <v>1</v>
      </c>
      <c r="W236" s="161">
        <f>MIN(PRODUCT($D116:W116),1)</f>
        <v>1</v>
      </c>
      <c r="X236" s="161">
        <f>MIN(PRODUCT($D116:X116),1)</f>
        <v>1</v>
      </c>
      <c r="Y236" s="161">
        <f>MIN(PRODUCT($D116:Y116),1)</f>
        <v>1</v>
      </c>
      <c r="Z236" s="161">
        <f>MIN(PRODUCT($D116:Z116),1)</f>
        <v>1</v>
      </c>
      <c r="AA236" s="161">
        <f>MIN(PRODUCT($D116:AA116),1)</f>
        <v>1</v>
      </c>
      <c r="AB236" s="161">
        <f>MIN(PRODUCT($D116:AB116),1)</f>
        <v>1</v>
      </c>
      <c r="AC236" s="161">
        <f>MIN(PRODUCT($D116:AC116),1)</f>
        <v>1</v>
      </c>
      <c r="AD236" s="161">
        <f>MIN(PRODUCT($D116:AD116),1)</f>
        <v>1</v>
      </c>
      <c r="AE236" s="161">
        <f>MIN(PRODUCT($D116:AE116),1)</f>
        <v>1</v>
      </c>
      <c r="AF236" s="161">
        <f>MIN(PRODUCT($D116:AF116),1)</f>
        <v>1</v>
      </c>
      <c r="AG236" s="161">
        <f>MIN(PRODUCT($D116:AG116),1)</f>
        <v>1</v>
      </c>
      <c r="AH236" s="161">
        <f>MIN(PRODUCT($D116:AH116),1)</f>
        <v>1</v>
      </c>
      <c r="AI236" s="161">
        <f>MIN(PRODUCT($D116:AI116),1)</f>
        <v>1</v>
      </c>
      <c r="AJ236" s="161">
        <f>MIN(PRODUCT($D116:AJ116),1)</f>
        <v>1</v>
      </c>
      <c r="AK236" s="161">
        <f>MIN(PRODUCT($D116:AK116),1)</f>
        <v>1</v>
      </c>
      <c r="AL236" s="161">
        <f>MIN(PRODUCT($D116:AL116),1)</f>
        <v>1</v>
      </c>
      <c r="AM236" s="161">
        <f>MIN(PRODUCT($D116:AM116),1)</f>
        <v>1</v>
      </c>
      <c r="AN236" s="161">
        <f>MIN(PRODUCT($D116:AN116),1)</f>
        <v>1</v>
      </c>
      <c r="AO236" s="161">
        <f>MIN(PRODUCT($D116:AO116),1)</f>
        <v>1</v>
      </c>
      <c r="AP236" s="161">
        <f>MIN(PRODUCT($D116:AP116),1)</f>
        <v>1</v>
      </c>
      <c r="AQ236" s="161">
        <f>MIN(PRODUCT($D116:AQ116),1)</f>
        <v>1</v>
      </c>
      <c r="AR236" s="161">
        <f>MIN(PRODUCT($D116:AR116),1)</f>
        <v>1</v>
      </c>
      <c r="AS236" s="161">
        <f>MIN(PRODUCT($D116:AS116),1)</f>
        <v>1</v>
      </c>
      <c r="AT236" s="161">
        <f>MIN(PRODUCT($D116:AT116),1)</f>
        <v>1</v>
      </c>
      <c r="AU236" s="161">
        <f>MIN(PRODUCT($D116:AU116),1)</f>
        <v>1</v>
      </c>
      <c r="AV236" s="161">
        <f>MIN(PRODUCT($D116:AV116),1)</f>
        <v>1</v>
      </c>
      <c r="AW236" s="161">
        <f>MIN(PRODUCT($D116:AW116),1)</f>
        <v>1</v>
      </c>
      <c r="AX236" s="161">
        <f>MIN(PRODUCT($D116:AX116),1)</f>
        <v>1</v>
      </c>
      <c r="AY236" s="161">
        <f>MIN(PRODUCT($D116:AY116),1)</f>
        <v>1</v>
      </c>
      <c r="AZ236" s="161">
        <f>MIN(PRODUCT($D116:AZ116),1)</f>
        <v>1</v>
      </c>
      <c r="BA236" s="161">
        <f>MIN(PRODUCT($D116:BA116),1)</f>
        <v>1</v>
      </c>
      <c r="BB236" s="161">
        <f>MIN(PRODUCT($D116:BB116),1)</f>
        <v>1</v>
      </c>
      <c r="BC236" s="161">
        <f>MIN(PRODUCT($D116:BC116),1)</f>
        <v>1</v>
      </c>
      <c r="BD236" s="161">
        <f>MIN(PRODUCT($D116:BD116),1)</f>
        <v>1</v>
      </c>
      <c r="BE236" s="161">
        <f>MIN(PRODUCT($D116:BE116),1)</f>
        <v>1</v>
      </c>
      <c r="BF236" s="161">
        <f>MIN(PRODUCT($D116:BF116),1)</f>
        <v>1</v>
      </c>
      <c r="BG236" s="161">
        <f>MIN(PRODUCT($D116:BG116),1)</f>
        <v>1</v>
      </c>
      <c r="BH236" s="161">
        <f>MIN(PRODUCT($D116:BH116),1)</f>
        <v>1</v>
      </c>
      <c r="BI236" s="161">
        <f>MIN(PRODUCT($D116:BI116),1)</f>
        <v>1</v>
      </c>
      <c r="BJ236" s="161">
        <f>MIN(PRODUCT($D116:BJ116),1)</f>
        <v>1</v>
      </c>
      <c r="BK236" s="161">
        <f>MIN(PRODUCT($D116:BK116),1)</f>
        <v>1</v>
      </c>
      <c r="BL236" s="161">
        <f>MIN(PRODUCT($D116:BL116),1)</f>
        <v>1</v>
      </c>
      <c r="BM236" s="161">
        <f>MIN(PRODUCT($D116:BM116),1)</f>
        <v>1</v>
      </c>
      <c r="BN236" s="161">
        <f>MIN(PRODUCT($D116:BN116),1)</f>
        <v>1</v>
      </c>
      <c r="BO236" s="161">
        <f>MIN(PRODUCT($D116:BO116),1)</f>
        <v>1</v>
      </c>
      <c r="BP236" s="161">
        <f>MIN(PRODUCT($D116:BP116),1)</f>
        <v>1</v>
      </c>
      <c r="BQ236" s="161">
        <f>MIN(PRODUCT($D116:BQ116),1)</f>
        <v>1</v>
      </c>
      <c r="BR236" s="161">
        <f>MIN(PRODUCT($D116:BR116),1)</f>
        <v>1</v>
      </c>
      <c r="BS236" s="161">
        <f>MIN(PRODUCT($D116:BS116),1)</f>
        <v>1</v>
      </c>
      <c r="BT236" s="161">
        <f>MIN(PRODUCT($D116:BT116),1)</f>
        <v>1</v>
      </c>
      <c r="BU236" s="161">
        <f>MIN(PRODUCT($D116:BU116),1)</f>
        <v>1</v>
      </c>
      <c r="BV236" s="161">
        <f>MIN(PRODUCT($D116:BV116),1)</f>
        <v>1</v>
      </c>
      <c r="BW236" s="161">
        <f>MIN(PRODUCT($D116:BW116),1)</f>
        <v>1</v>
      </c>
      <c r="BX236" s="161">
        <f>MIN(PRODUCT($D116:BX116),1)</f>
        <v>1</v>
      </c>
      <c r="BY236" s="161">
        <f>MIN(PRODUCT($D116:BY116),1)</f>
        <v>1</v>
      </c>
      <c r="BZ236" s="161">
        <f>MIN(PRODUCT($D116:BZ116),1)</f>
        <v>1</v>
      </c>
      <c r="CA236" s="161">
        <f>MIN(PRODUCT($D116:CA116),1)</f>
        <v>1</v>
      </c>
      <c r="CB236" s="161">
        <f>MIN(PRODUCT($D116:CB116),1)</f>
        <v>1</v>
      </c>
      <c r="CC236" s="161">
        <f>MIN(PRODUCT($D116:CC116),1)</f>
        <v>1</v>
      </c>
      <c r="CD236" s="161">
        <f>MIN(PRODUCT($D116:CD116),1)</f>
        <v>1</v>
      </c>
      <c r="CE236" s="161">
        <f>MIN(PRODUCT($D116:CE116),1)</f>
        <v>1</v>
      </c>
      <c r="CF236" s="161">
        <f>MIN(PRODUCT($D116:CF116),1)</f>
        <v>1</v>
      </c>
      <c r="CG236" s="161">
        <f>MIN(PRODUCT($D116:CG116),1)</f>
        <v>1</v>
      </c>
      <c r="CH236" s="161">
        <f>MIN(PRODUCT($D116:CH116),1)</f>
        <v>1</v>
      </c>
      <c r="CI236" s="161">
        <f>MIN(PRODUCT($D116:CI116),1)</f>
        <v>1</v>
      </c>
      <c r="CJ236" s="161">
        <f>MIN(PRODUCT($D116:CJ116),1)</f>
        <v>1</v>
      </c>
      <c r="CK236" s="161">
        <f>MIN(PRODUCT($D116:CK116),1)</f>
        <v>1</v>
      </c>
      <c r="CL236" s="161">
        <f>MIN(PRODUCT($D116:CL116),1)</f>
        <v>1</v>
      </c>
      <c r="CM236" s="161">
        <f>MIN(PRODUCT($D116:CM116),1)</f>
        <v>1</v>
      </c>
      <c r="CN236" s="161">
        <f>MIN(PRODUCT($D116:CN116),1)</f>
        <v>1</v>
      </c>
      <c r="CO236" s="161">
        <f>MIN(PRODUCT($D116:CO116),1)</f>
        <v>1</v>
      </c>
      <c r="CP236" s="161">
        <f>MIN(PRODUCT($D116:CP116),1)</f>
        <v>1</v>
      </c>
      <c r="CQ236" s="161">
        <f>MIN(PRODUCT($D116:CQ116),1)</f>
        <v>1</v>
      </c>
      <c r="CR236" s="161">
        <f>MIN(PRODUCT($D116:CR116),1)</f>
        <v>1</v>
      </c>
      <c r="CS236" s="161">
        <f>MIN(PRODUCT($D116:CS116),1)</f>
        <v>1</v>
      </c>
      <c r="CT236" s="161">
        <f>MIN(PRODUCT($D116:CT116),1)</f>
        <v>1</v>
      </c>
      <c r="CU236" s="161">
        <f>MIN(PRODUCT($D116:CU116),1)</f>
        <v>1</v>
      </c>
      <c r="CV236" s="161">
        <f>MIN(PRODUCT($D116:CV116),1)</f>
        <v>1</v>
      </c>
      <c r="CW236" s="161">
        <f>MIN(PRODUCT($D116:CW116),1)</f>
        <v>1</v>
      </c>
      <c r="CX236" s="161">
        <f>MIN(PRODUCT($D116:CX116),1)</f>
        <v>1</v>
      </c>
      <c r="CY236" s="161">
        <f>MIN(PRODUCT($D116:CY116),1)</f>
        <v>1</v>
      </c>
      <c r="CZ236" s="161">
        <f>MIN(PRODUCT($D116:CZ116),1)</f>
        <v>1</v>
      </c>
      <c r="DA236" s="161">
        <f>MIN(PRODUCT($D116:DA116),1)</f>
        <v>1</v>
      </c>
      <c r="DB236" s="161">
        <f>MIN(PRODUCT($D116:DB116),1)</f>
        <v>1</v>
      </c>
      <c r="DC236" s="161">
        <f>MIN(PRODUCT($D116:DC116),1)</f>
        <v>1</v>
      </c>
      <c r="DD236" s="161">
        <f>MIN(PRODUCT($D116:DD116),1)</f>
        <v>0</v>
      </c>
      <c r="DE236" s="161">
        <f>MIN(PRODUCT($D116:DE116),1)</f>
        <v>0</v>
      </c>
      <c r="DF236" s="161">
        <f>MIN(PRODUCT($D116:DF116),1)</f>
        <v>0</v>
      </c>
    </row>
    <row r="237" spans="2:110" ht="14.5" x14ac:dyDescent="0.35">
      <c r="B237" s="149">
        <v>112</v>
      </c>
      <c r="C237" s="161">
        <v>1</v>
      </c>
      <c r="D237" s="161">
        <f>MIN(PRODUCT($D117:D117),1)</f>
        <v>1</v>
      </c>
      <c r="E237" s="161">
        <f>MIN(PRODUCT($D117:E117),1)</f>
        <v>1</v>
      </c>
      <c r="F237" s="161">
        <f>MIN(PRODUCT($D117:F117),1)</f>
        <v>1</v>
      </c>
      <c r="G237" s="161">
        <f>MIN(PRODUCT($D117:G117),1)</f>
        <v>1</v>
      </c>
      <c r="H237" s="161">
        <f>MIN(PRODUCT($D117:H117),1)</f>
        <v>1</v>
      </c>
      <c r="I237" s="161">
        <f>MIN(PRODUCT($D117:I117),1)</f>
        <v>1</v>
      </c>
      <c r="J237" s="161">
        <f>MIN(PRODUCT($D117:J117),1)</f>
        <v>1</v>
      </c>
      <c r="K237" s="161">
        <f>MIN(PRODUCT($D117:K117),1)</f>
        <v>1</v>
      </c>
      <c r="L237" s="161">
        <f>MIN(PRODUCT($D117:L117),1)</f>
        <v>1</v>
      </c>
      <c r="M237" s="161">
        <f>MIN(PRODUCT($D117:M117),1)</f>
        <v>1</v>
      </c>
      <c r="N237" s="161">
        <f>MIN(PRODUCT($D117:N117),1)</f>
        <v>1</v>
      </c>
      <c r="O237" s="161">
        <f>MIN(PRODUCT($D117:O117),1)</f>
        <v>1</v>
      </c>
      <c r="P237" s="161">
        <f>MIN(PRODUCT($D117:P117),1)</f>
        <v>1</v>
      </c>
      <c r="Q237" s="161">
        <f>MIN(PRODUCT($D117:Q117),1)</f>
        <v>1</v>
      </c>
      <c r="R237" s="161">
        <f>MIN(PRODUCT($D117:R117),1)</f>
        <v>1</v>
      </c>
      <c r="S237" s="161">
        <f>MIN(PRODUCT($D117:S117),1)</f>
        <v>1</v>
      </c>
      <c r="T237" s="161">
        <f>MIN(PRODUCT($D117:T117),1)</f>
        <v>1</v>
      </c>
      <c r="U237" s="161">
        <f>MIN(PRODUCT($D117:U117),1)</f>
        <v>1</v>
      </c>
      <c r="V237" s="161">
        <f>MIN(PRODUCT($D117:V117),1)</f>
        <v>1</v>
      </c>
      <c r="W237" s="161">
        <f>MIN(PRODUCT($D117:W117),1)</f>
        <v>1</v>
      </c>
      <c r="X237" s="161">
        <f>MIN(PRODUCT($D117:X117),1)</f>
        <v>1</v>
      </c>
      <c r="Y237" s="161">
        <f>MIN(PRODUCT($D117:Y117),1)</f>
        <v>1</v>
      </c>
      <c r="Z237" s="161">
        <f>MIN(PRODUCT($D117:Z117),1)</f>
        <v>1</v>
      </c>
      <c r="AA237" s="161">
        <f>MIN(PRODUCT($D117:AA117),1)</f>
        <v>1</v>
      </c>
      <c r="AB237" s="161">
        <f>MIN(PRODUCT($D117:AB117),1)</f>
        <v>1</v>
      </c>
      <c r="AC237" s="161">
        <f>MIN(PRODUCT($D117:AC117),1)</f>
        <v>1</v>
      </c>
      <c r="AD237" s="161">
        <f>MIN(PRODUCT($D117:AD117),1)</f>
        <v>1</v>
      </c>
      <c r="AE237" s="161">
        <f>MIN(PRODUCT($D117:AE117),1)</f>
        <v>1</v>
      </c>
      <c r="AF237" s="161">
        <f>MIN(PRODUCT($D117:AF117),1)</f>
        <v>1</v>
      </c>
      <c r="AG237" s="161">
        <f>MIN(PRODUCT($D117:AG117),1)</f>
        <v>1</v>
      </c>
      <c r="AH237" s="161">
        <f>MIN(PRODUCT($D117:AH117),1)</f>
        <v>1</v>
      </c>
      <c r="AI237" s="161">
        <f>MIN(PRODUCT($D117:AI117),1)</f>
        <v>1</v>
      </c>
      <c r="AJ237" s="161">
        <f>MIN(PRODUCT($D117:AJ117),1)</f>
        <v>1</v>
      </c>
      <c r="AK237" s="161">
        <f>MIN(PRODUCT($D117:AK117),1)</f>
        <v>1</v>
      </c>
      <c r="AL237" s="161">
        <f>MIN(PRODUCT($D117:AL117),1)</f>
        <v>1</v>
      </c>
      <c r="AM237" s="161">
        <f>MIN(PRODUCT($D117:AM117),1)</f>
        <v>1</v>
      </c>
      <c r="AN237" s="161">
        <f>MIN(PRODUCT($D117:AN117),1)</f>
        <v>1</v>
      </c>
      <c r="AO237" s="161">
        <f>MIN(PRODUCT($D117:AO117),1)</f>
        <v>1</v>
      </c>
      <c r="AP237" s="161">
        <f>MIN(PRODUCT($D117:AP117),1)</f>
        <v>1</v>
      </c>
      <c r="AQ237" s="161">
        <f>MIN(PRODUCT($D117:AQ117),1)</f>
        <v>1</v>
      </c>
      <c r="AR237" s="161">
        <f>MIN(PRODUCT($D117:AR117),1)</f>
        <v>1</v>
      </c>
      <c r="AS237" s="161">
        <f>MIN(PRODUCT($D117:AS117),1)</f>
        <v>1</v>
      </c>
      <c r="AT237" s="161">
        <f>MIN(PRODUCT($D117:AT117),1)</f>
        <v>1</v>
      </c>
      <c r="AU237" s="161">
        <f>MIN(PRODUCT($D117:AU117),1)</f>
        <v>1</v>
      </c>
      <c r="AV237" s="161">
        <f>MIN(PRODUCT($D117:AV117),1)</f>
        <v>1</v>
      </c>
      <c r="AW237" s="161">
        <f>MIN(PRODUCT($D117:AW117),1)</f>
        <v>1</v>
      </c>
      <c r="AX237" s="161">
        <f>MIN(PRODUCT($D117:AX117),1)</f>
        <v>1</v>
      </c>
      <c r="AY237" s="161">
        <f>MIN(PRODUCT($D117:AY117),1)</f>
        <v>1</v>
      </c>
      <c r="AZ237" s="161">
        <f>MIN(PRODUCT($D117:AZ117),1)</f>
        <v>1</v>
      </c>
      <c r="BA237" s="161">
        <f>MIN(PRODUCT($D117:BA117),1)</f>
        <v>1</v>
      </c>
      <c r="BB237" s="161">
        <f>MIN(PRODUCT($D117:BB117),1)</f>
        <v>1</v>
      </c>
      <c r="BC237" s="161">
        <f>MIN(PRODUCT($D117:BC117),1)</f>
        <v>1</v>
      </c>
      <c r="BD237" s="161">
        <f>MIN(PRODUCT($D117:BD117),1)</f>
        <v>1</v>
      </c>
      <c r="BE237" s="161">
        <f>MIN(PRODUCT($D117:BE117),1)</f>
        <v>1</v>
      </c>
      <c r="BF237" s="161">
        <f>MIN(PRODUCT($D117:BF117),1)</f>
        <v>1</v>
      </c>
      <c r="BG237" s="161">
        <f>MIN(PRODUCT($D117:BG117),1)</f>
        <v>1</v>
      </c>
      <c r="BH237" s="161">
        <f>MIN(PRODUCT($D117:BH117),1)</f>
        <v>1</v>
      </c>
      <c r="BI237" s="161">
        <f>MIN(PRODUCT($D117:BI117),1)</f>
        <v>1</v>
      </c>
      <c r="BJ237" s="161">
        <f>MIN(PRODUCT($D117:BJ117),1)</f>
        <v>1</v>
      </c>
      <c r="BK237" s="161">
        <f>MIN(PRODUCT($D117:BK117),1)</f>
        <v>1</v>
      </c>
      <c r="BL237" s="161">
        <f>MIN(PRODUCT($D117:BL117),1)</f>
        <v>1</v>
      </c>
      <c r="BM237" s="161">
        <f>MIN(PRODUCT($D117:BM117),1)</f>
        <v>1</v>
      </c>
      <c r="BN237" s="161">
        <f>MIN(PRODUCT($D117:BN117),1)</f>
        <v>1</v>
      </c>
      <c r="BO237" s="161">
        <f>MIN(PRODUCT($D117:BO117),1)</f>
        <v>1</v>
      </c>
      <c r="BP237" s="161">
        <f>MIN(PRODUCT($D117:BP117),1)</f>
        <v>1</v>
      </c>
      <c r="BQ237" s="161">
        <f>MIN(PRODUCT($D117:BQ117),1)</f>
        <v>1</v>
      </c>
      <c r="BR237" s="161">
        <f>MIN(PRODUCT($D117:BR117),1)</f>
        <v>1</v>
      </c>
      <c r="BS237" s="161">
        <f>MIN(PRODUCT($D117:BS117),1)</f>
        <v>1</v>
      </c>
      <c r="BT237" s="161">
        <f>MIN(PRODUCT($D117:BT117),1)</f>
        <v>1</v>
      </c>
      <c r="BU237" s="161">
        <f>MIN(PRODUCT($D117:BU117),1)</f>
        <v>1</v>
      </c>
      <c r="BV237" s="161">
        <f>MIN(PRODUCT($D117:BV117),1)</f>
        <v>1</v>
      </c>
      <c r="BW237" s="161">
        <f>MIN(PRODUCT($D117:BW117),1)</f>
        <v>1</v>
      </c>
      <c r="BX237" s="161">
        <f>MIN(PRODUCT($D117:BX117),1)</f>
        <v>1</v>
      </c>
      <c r="BY237" s="161">
        <f>MIN(PRODUCT($D117:BY117),1)</f>
        <v>1</v>
      </c>
      <c r="BZ237" s="161">
        <f>MIN(PRODUCT($D117:BZ117),1)</f>
        <v>1</v>
      </c>
      <c r="CA237" s="161">
        <f>MIN(PRODUCT($D117:CA117),1)</f>
        <v>1</v>
      </c>
      <c r="CB237" s="161">
        <f>MIN(PRODUCT($D117:CB117),1)</f>
        <v>1</v>
      </c>
      <c r="CC237" s="161">
        <f>MIN(PRODUCT($D117:CC117),1)</f>
        <v>1</v>
      </c>
      <c r="CD237" s="161">
        <f>MIN(PRODUCT($D117:CD117),1)</f>
        <v>1</v>
      </c>
      <c r="CE237" s="161">
        <f>MIN(PRODUCT($D117:CE117),1)</f>
        <v>1</v>
      </c>
      <c r="CF237" s="161">
        <f>MIN(PRODUCT($D117:CF117),1)</f>
        <v>1</v>
      </c>
      <c r="CG237" s="161">
        <f>MIN(PRODUCT($D117:CG117),1)</f>
        <v>1</v>
      </c>
      <c r="CH237" s="161">
        <f>MIN(PRODUCT($D117:CH117),1)</f>
        <v>1</v>
      </c>
      <c r="CI237" s="161">
        <f>MIN(PRODUCT($D117:CI117),1)</f>
        <v>1</v>
      </c>
      <c r="CJ237" s="161">
        <f>MIN(PRODUCT($D117:CJ117),1)</f>
        <v>1</v>
      </c>
      <c r="CK237" s="161">
        <f>MIN(PRODUCT($D117:CK117),1)</f>
        <v>1</v>
      </c>
      <c r="CL237" s="161">
        <f>MIN(PRODUCT($D117:CL117),1)</f>
        <v>1</v>
      </c>
      <c r="CM237" s="161">
        <f>MIN(PRODUCT($D117:CM117),1)</f>
        <v>1</v>
      </c>
      <c r="CN237" s="161">
        <f>MIN(PRODUCT($D117:CN117),1)</f>
        <v>1</v>
      </c>
      <c r="CO237" s="161">
        <f>MIN(PRODUCT($D117:CO117),1)</f>
        <v>1</v>
      </c>
      <c r="CP237" s="161">
        <f>MIN(PRODUCT($D117:CP117),1)</f>
        <v>1</v>
      </c>
      <c r="CQ237" s="161">
        <f>MIN(PRODUCT($D117:CQ117),1)</f>
        <v>1</v>
      </c>
      <c r="CR237" s="161">
        <f>MIN(PRODUCT($D117:CR117),1)</f>
        <v>1</v>
      </c>
      <c r="CS237" s="161">
        <f>MIN(PRODUCT($D117:CS117),1)</f>
        <v>1</v>
      </c>
      <c r="CT237" s="161">
        <f>MIN(PRODUCT($D117:CT117),1)</f>
        <v>1</v>
      </c>
      <c r="CU237" s="161">
        <f>MIN(PRODUCT($D117:CU117),1)</f>
        <v>1</v>
      </c>
      <c r="CV237" s="161">
        <f>MIN(PRODUCT($D117:CV117),1)</f>
        <v>1</v>
      </c>
      <c r="CW237" s="161">
        <f>MIN(PRODUCT($D117:CW117),1)</f>
        <v>1</v>
      </c>
      <c r="CX237" s="161">
        <f>MIN(PRODUCT($D117:CX117),1)</f>
        <v>1</v>
      </c>
      <c r="CY237" s="161">
        <f>MIN(PRODUCT($D117:CY117),1)</f>
        <v>1</v>
      </c>
      <c r="CZ237" s="161">
        <f>MIN(PRODUCT($D117:CZ117),1)</f>
        <v>1</v>
      </c>
      <c r="DA237" s="161">
        <f>MIN(PRODUCT($D117:DA117),1)</f>
        <v>1</v>
      </c>
      <c r="DB237" s="161">
        <f>MIN(PRODUCT($D117:DB117),1)</f>
        <v>1</v>
      </c>
      <c r="DC237" s="161">
        <f>MIN(PRODUCT($D117:DC117),1)</f>
        <v>1</v>
      </c>
      <c r="DD237" s="161">
        <f>MIN(PRODUCT($D117:DD117),1)</f>
        <v>0</v>
      </c>
      <c r="DE237" s="161">
        <f>MIN(PRODUCT($D117:DE117),1)</f>
        <v>0</v>
      </c>
      <c r="DF237" s="161">
        <f>MIN(PRODUCT($D117:DF117),1)</f>
        <v>0</v>
      </c>
    </row>
    <row r="238" spans="2:110" ht="14.5" x14ac:dyDescent="0.35">
      <c r="B238" s="149">
        <v>113</v>
      </c>
      <c r="C238" s="161">
        <v>1</v>
      </c>
      <c r="D238" s="161">
        <f>MIN(PRODUCT($D118:D118),1)</f>
        <v>1</v>
      </c>
      <c r="E238" s="161">
        <f>MIN(PRODUCT($D118:E118),1)</f>
        <v>1</v>
      </c>
      <c r="F238" s="161">
        <f>MIN(PRODUCT($D118:F118),1)</f>
        <v>1</v>
      </c>
      <c r="G238" s="161">
        <f>MIN(PRODUCT($D118:G118),1)</f>
        <v>1</v>
      </c>
      <c r="H238" s="161">
        <f>MIN(PRODUCT($D118:H118),1)</f>
        <v>1</v>
      </c>
      <c r="I238" s="161">
        <f>MIN(PRODUCT($D118:I118),1)</f>
        <v>1</v>
      </c>
      <c r="J238" s="161">
        <f>MIN(PRODUCT($D118:J118),1)</f>
        <v>1</v>
      </c>
      <c r="K238" s="161">
        <f>MIN(PRODUCT($D118:K118),1)</f>
        <v>1</v>
      </c>
      <c r="L238" s="161">
        <f>MIN(PRODUCT($D118:L118),1)</f>
        <v>1</v>
      </c>
      <c r="M238" s="161">
        <f>MIN(PRODUCT($D118:M118),1)</f>
        <v>1</v>
      </c>
      <c r="N238" s="161">
        <f>MIN(PRODUCT($D118:N118),1)</f>
        <v>1</v>
      </c>
      <c r="O238" s="161">
        <f>MIN(PRODUCT($D118:O118),1)</f>
        <v>1</v>
      </c>
      <c r="P238" s="161">
        <f>MIN(PRODUCT($D118:P118),1)</f>
        <v>1</v>
      </c>
      <c r="Q238" s="161">
        <f>MIN(PRODUCT($D118:Q118),1)</f>
        <v>1</v>
      </c>
      <c r="R238" s="161">
        <f>MIN(PRODUCT($D118:R118),1)</f>
        <v>1</v>
      </c>
      <c r="S238" s="161">
        <f>MIN(PRODUCT($D118:S118),1)</f>
        <v>1</v>
      </c>
      <c r="T238" s="161">
        <f>MIN(PRODUCT($D118:T118),1)</f>
        <v>1</v>
      </c>
      <c r="U238" s="161">
        <f>MIN(PRODUCT($D118:U118),1)</f>
        <v>1</v>
      </c>
      <c r="V238" s="161">
        <f>MIN(PRODUCT($D118:V118),1)</f>
        <v>1</v>
      </c>
      <c r="W238" s="161">
        <f>MIN(PRODUCT($D118:W118),1)</f>
        <v>1</v>
      </c>
      <c r="X238" s="161">
        <f>MIN(PRODUCT($D118:X118),1)</f>
        <v>1</v>
      </c>
      <c r="Y238" s="161">
        <f>MIN(PRODUCT($D118:Y118),1)</f>
        <v>1</v>
      </c>
      <c r="Z238" s="161">
        <f>MIN(PRODUCT($D118:Z118),1)</f>
        <v>1</v>
      </c>
      <c r="AA238" s="161">
        <f>MIN(PRODUCT($D118:AA118),1)</f>
        <v>1</v>
      </c>
      <c r="AB238" s="161">
        <f>MIN(PRODUCT($D118:AB118),1)</f>
        <v>1</v>
      </c>
      <c r="AC238" s="161">
        <f>MIN(PRODUCT($D118:AC118),1)</f>
        <v>1</v>
      </c>
      <c r="AD238" s="161">
        <f>MIN(PRODUCT($D118:AD118),1)</f>
        <v>1</v>
      </c>
      <c r="AE238" s="161">
        <f>MIN(PRODUCT($D118:AE118),1)</f>
        <v>1</v>
      </c>
      <c r="AF238" s="161">
        <f>MIN(PRODUCT($D118:AF118),1)</f>
        <v>1</v>
      </c>
      <c r="AG238" s="161">
        <f>MIN(PRODUCT($D118:AG118),1)</f>
        <v>1</v>
      </c>
      <c r="AH238" s="161">
        <f>MIN(PRODUCT($D118:AH118),1)</f>
        <v>1</v>
      </c>
      <c r="AI238" s="161">
        <f>MIN(PRODUCT($D118:AI118),1)</f>
        <v>1</v>
      </c>
      <c r="AJ238" s="161">
        <f>MIN(PRODUCT($D118:AJ118),1)</f>
        <v>1</v>
      </c>
      <c r="AK238" s="161">
        <f>MIN(PRODUCT($D118:AK118),1)</f>
        <v>1</v>
      </c>
      <c r="AL238" s="161">
        <f>MIN(PRODUCT($D118:AL118),1)</f>
        <v>1</v>
      </c>
      <c r="AM238" s="161">
        <f>MIN(PRODUCT($D118:AM118),1)</f>
        <v>1</v>
      </c>
      <c r="AN238" s="161">
        <f>MIN(PRODUCT($D118:AN118),1)</f>
        <v>1</v>
      </c>
      <c r="AO238" s="161">
        <f>MIN(PRODUCT($D118:AO118),1)</f>
        <v>1</v>
      </c>
      <c r="AP238" s="161">
        <f>MIN(PRODUCT($D118:AP118),1)</f>
        <v>1</v>
      </c>
      <c r="AQ238" s="161">
        <f>MIN(PRODUCT($D118:AQ118),1)</f>
        <v>1</v>
      </c>
      <c r="AR238" s="161">
        <f>MIN(PRODUCT($D118:AR118),1)</f>
        <v>1</v>
      </c>
      <c r="AS238" s="161">
        <f>MIN(PRODUCT($D118:AS118),1)</f>
        <v>1</v>
      </c>
      <c r="AT238" s="161">
        <f>MIN(PRODUCT($D118:AT118),1)</f>
        <v>1</v>
      </c>
      <c r="AU238" s="161">
        <f>MIN(PRODUCT($D118:AU118),1)</f>
        <v>1</v>
      </c>
      <c r="AV238" s="161">
        <f>MIN(PRODUCT($D118:AV118),1)</f>
        <v>1</v>
      </c>
      <c r="AW238" s="161">
        <f>MIN(PRODUCT($D118:AW118),1)</f>
        <v>1</v>
      </c>
      <c r="AX238" s="161">
        <f>MIN(PRODUCT($D118:AX118),1)</f>
        <v>1</v>
      </c>
      <c r="AY238" s="161">
        <f>MIN(PRODUCT($D118:AY118),1)</f>
        <v>1</v>
      </c>
      <c r="AZ238" s="161">
        <f>MIN(PRODUCT($D118:AZ118),1)</f>
        <v>1</v>
      </c>
      <c r="BA238" s="161">
        <f>MIN(PRODUCT($D118:BA118),1)</f>
        <v>1</v>
      </c>
      <c r="BB238" s="161">
        <f>MIN(PRODUCT($D118:BB118),1)</f>
        <v>1</v>
      </c>
      <c r="BC238" s="161">
        <f>MIN(PRODUCT($D118:BC118),1)</f>
        <v>1</v>
      </c>
      <c r="BD238" s="161">
        <f>MIN(PRODUCT($D118:BD118),1)</f>
        <v>1</v>
      </c>
      <c r="BE238" s="161">
        <f>MIN(PRODUCT($D118:BE118),1)</f>
        <v>1</v>
      </c>
      <c r="BF238" s="161">
        <f>MIN(PRODUCT($D118:BF118),1)</f>
        <v>1</v>
      </c>
      <c r="BG238" s="161">
        <f>MIN(PRODUCT($D118:BG118),1)</f>
        <v>1</v>
      </c>
      <c r="BH238" s="161">
        <f>MIN(PRODUCT($D118:BH118),1)</f>
        <v>1</v>
      </c>
      <c r="BI238" s="161">
        <f>MIN(PRODUCT($D118:BI118),1)</f>
        <v>1</v>
      </c>
      <c r="BJ238" s="161">
        <f>MIN(PRODUCT($D118:BJ118),1)</f>
        <v>1</v>
      </c>
      <c r="BK238" s="161">
        <f>MIN(PRODUCT($D118:BK118),1)</f>
        <v>1</v>
      </c>
      <c r="BL238" s="161">
        <f>MIN(PRODUCT($D118:BL118),1)</f>
        <v>1</v>
      </c>
      <c r="BM238" s="161">
        <f>MIN(PRODUCT($D118:BM118),1)</f>
        <v>1</v>
      </c>
      <c r="BN238" s="161">
        <f>MIN(PRODUCT($D118:BN118),1)</f>
        <v>1</v>
      </c>
      <c r="BO238" s="161">
        <f>MIN(PRODUCT($D118:BO118),1)</f>
        <v>1</v>
      </c>
      <c r="BP238" s="161">
        <f>MIN(PRODUCT($D118:BP118),1)</f>
        <v>1</v>
      </c>
      <c r="BQ238" s="161">
        <f>MIN(PRODUCT($D118:BQ118),1)</f>
        <v>1</v>
      </c>
      <c r="BR238" s="161">
        <f>MIN(PRODUCT($D118:BR118),1)</f>
        <v>1</v>
      </c>
      <c r="BS238" s="161">
        <f>MIN(PRODUCT($D118:BS118),1)</f>
        <v>1</v>
      </c>
      <c r="BT238" s="161">
        <f>MIN(PRODUCT($D118:BT118),1)</f>
        <v>1</v>
      </c>
      <c r="BU238" s="161">
        <f>MIN(PRODUCT($D118:BU118),1)</f>
        <v>1</v>
      </c>
      <c r="BV238" s="161">
        <f>MIN(PRODUCT($D118:BV118),1)</f>
        <v>1</v>
      </c>
      <c r="BW238" s="161">
        <f>MIN(PRODUCT($D118:BW118),1)</f>
        <v>1</v>
      </c>
      <c r="BX238" s="161">
        <f>MIN(PRODUCT($D118:BX118),1)</f>
        <v>1</v>
      </c>
      <c r="BY238" s="161">
        <f>MIN(PRODUCT($D118:BY118),1)</f>
        <v>1</v>
      </c>
      <c r="BZ238" s="161">
        <f>MIN(PRODUCT($D118:BZ118),1)</f>
        <v>1</v>
      </c>
      <c r="CA238" s="161">
        <f>MIN(PRODUCT($D118:CA118),1)</f>
        <v>1</v>
      </c>
      <c r="CB238" s="161">
        <f>MIN(PRODUCT($D118:CB118),1)</f>
        <v>1</v>
      </c>
      <c r="CC238" s="161">
        <f>MIN(PRODUCT($D118:CC118),1)</f>
        <v>1</v>
      </c>
      <c r="CD238" s="161">
        <f>MIN(PRODUCT($D118:CD118),1)</f>
        <v>1</v>
      </c>
      <c r="CE238" s="161">
        <f>MIN(PRODUCT($D118:CE118),1)</f>
        <v>1</v>
      </c>
      <c r="CF238" s="161">
        <f>MIN(PRODUCT($D118:CF118),1)</f>
        <v>1</v>
      </c>
      <c r="CG238" s="161">
        <f>MIN(PRODUCT($D118:CG118),1)</f>
        <v>1</v>
      </c>
      <c r="CH238" s="161">
        <f>MIN(PRODUCT($D118:CH118),1)</f>
        <v>1</v>
      </c>
      <c r="CI238" s="161">
        <f>MIN(PRODUCT($D118:CI118),1)</f>
        <v>1</v>
      </c>
      <c r="CJ238" s="161">
        <f>MIN(PRODUCT($D118:CJ118),1)</f>
        <v>1</v>
      </c>
      <c r="CK238" s="161">
        <f>MIN(PRODUCT($D118:CK118),1)</f>
        <v>1</v>
      </c>
      <c r="CL238" s="161">
        <f>MIN(PRODUCT($D118:CL118),1)</f>
        <v>1</v>
      </c>
      <c r="CM238" s="161">
        <f>MIN(PRODUCT($D118:CM118),1)</f>
        <v>1</v>
      </c>
      <c r="CN238" s="161">
        <f>MIN(PRODUCT($D118:CN118),1)</f>
        <v>1</v>
      </c>
      <c r="CO238" s="161">
        <f>MIN(PRODUCT($D118:CO118),1)</f>
        <v>1</v>
      </c>
      <c r="CP238" s="161">
        <f>MIN(PRODUCT($D118:CP118),1)</f>
        <v>1</v>
      </c>
      <c r="CQ238" s="161">
        <f>MIN(PRODUCT($D118:CQ118),1)</f>
        <v>1</v>
      </c>
      <c r="CR238" s="161">
        <f>MIN(PRODUCT($D118:CR118),1)</f>
        <v>1</v>
      </c>
      <c r="CS238" s="161">
        <f>MIN(PRODUCT($D118:CS118),1)</f>
        <v>1</v>
      </c>
      <c r="CT238" s="161">
        <f>MIN(PRODUCT($D118:CT118),1)</f>
        <v>1</v>
      </c>
      <c r="CU238" s="161">
        <f>MIN(PRODUCT($D118:CU118),1)</f>
        <v>1</v>
      </c>
      <c r="CV238" s="161">
        <f>MIN(PRODUCT($D118:CV118),1)</f>
        <v>1</v>
      </c>
      <c r="CW238" s="161">
        <f>MIN(PRODUCT($D118:CW118),1)</f>
        <v>1</v>
      </c>
      <c r="CX238" s="161">
        <f>MIN(PRODUCT($D118:CX118),1)</f>
        <v>1</v>
      </c>
      <c r="CY238" s="161">
        <f>MIN(PRODUCT($D118:CY118),1)</f>
        <v>1</v>
      </c>
      <c r="CZ238" s="161">
        <f>MIN(PRODUCT($D118:CZ118),1)</f>
        <v>1</v>
      </c>
      <c r="DA238" s="161">
        <f>MIN(PRODUCT($D118:DA118),1)</f>
        <v>1</v>
      </c>
      <c r="DB238" s="161">
        <f>MIN(PRODUCT($D118:DB118),1)</f>
        <v>1</v>
      </c>
      <c r="DC238" s="161">
        <f>MIN(PRODUCT($D118:DC118),1)</f>
        <v>1</v>
      </c>
      <c r="DD238" s="161">
        <f>MIN(PRODUCT($D118:DD118),1)</f>
        <v>0</v>
      </c>
      <c r="DE238" s="161">
        <f>MIN(PRODUCT($D118:DE118),1)</f>
        <v>0</v>
      </c>
      <c r="DF238" s="161">
        <f>MIN(PRODUCT($D118:DF118),1)</f>
        <v>0</v>
      </c>
    </row>
    <row r="239" spans="2:110" ht="14.5" x14ac:dyDescent="0.35">
      <c r="B239" s="149">
        <v>114</v>
      </c>
      <c r="C239" s="161">
        <v>1</v>
      </c>
      <c r="D239" s="161">
        <f>MIN(PRODUCT($D119:D119),1)</f>
        <v>1</v>
      </c>
      <c r="E239" s="161">
        <f>MIN(PRODUCT($D119:E119),1)</f>
        <v>1</v>
      </c>
      <c r="F239" s="161">
        <f>MIN(PRODUCT($D119:F119),1)</f>
        <v>1</v>
      </c>
      <c r="G239" s="161">
        <f>MIN(PRODUCT($D119:G119),1)</f>
        <v>1</v>
      </c>
      <c r="H239" s="161">
        <f>MIN(PRODUCT($D119:H119),1)</f>
        <v>1</v>
      </c>
      <c r="I239" s="161">
        <f>MIN(PRODUCT($D119:I119),1)</f>
        <v>1</v>
      </c>
      <c r="J239" s="161">
        <f>MIN(PRODUCT($D119:J119),1)</f>
        <v>1</v>
      </c>
      <c r="K239" s="161">
        <f>MIN(PRODUCT($D119:K119),1)</f>
        <v>1</v>
      </c>
      <c r="L239" s="161">
        <f>MIN(PRODUCT($D119:L119),1)</f>
        <v>1</v>
      </c>
      <c r="M239" s="161">
        <f>MIN(PRODUCT($D119:M119),1)</f>
        <v>1</v>
      </c>
      <c r="N239" s="161">
        <f>MIN(PRODUCT($D119:N119),1)</f>
        <v>1</v>
      </c>
      <c r="O239" s="161">
        <f>MIN(PRODUCT($D119:O119),1)</f>
        <v>1</v>
      </c>
      <c r="P239" s="161">
        <f>MIN(PRODUCT($D119:P119),1)</f>
        <v>1</v>
      </c>
      <c r="Q239" s="161">
        <f>MIN(PRODUCT($D119:Q119),1)</f>
        <v>1</v>
      </c>
      <c r="R239" s="161">
        <f>MIN(PRODUCT($D119:R119),1)</f>
        <v>1</v>
      </c>
      <c r="S239" s="161">
        <f>MIN(PRODUCT($D119:S119),1)</f>
        <v>1</v>
      </c>
      <c r="T239" s="161">
        <f>MIN(PRODUCT($D119:T119),1)</f>
        <v>1</v>
      </c>
      <c r="U239" s="161">
        <f>MIN(PRODUCT($D119:U119),1)</f>
        <v>1</v>
      </c>
      <c r="V239" s="161">
        <f>MIN(PRODUCT($D119:V119),1)</f>
        <v>1</v>
      </c>
      <c r="W239" s="161">
        <f>MIN(PRODUCT($D119:W119),1)</f>
        <v>1</v>
      </c>
      <c r="X239" s="161">
        <f>MIN(PRODUCT($D119:X119),1)</f>
        <v>1</v>
      </c>
      <c r="Y239" s="161">
        <f>MIN(PRODUCT($D119:Y119),1)</f>
        <v>1</v>
      </c>
      <c r="Z239" s="161">
        <f>MIN(PRODUCT($D119:Z119),1)</f>
        <v>1</v>
      </c>
      <c r="AA239" s="161">
        <f>MIN(PRODUCT($D119:AA119),1)</f>
        <v>1</v>
      </c>
      <c r="AB239" s="161">
        <f>MIN(PRODUCT($D119:AB119),1)</f>
        <v>1</v>
      </c>
      <c r="AC239" s="161">
        <f>MIN(PRODUCT($D119:AC119),1)</f>
        <v>1</v>
      </c>
      <c r="AD239" s="161">
        <f>MIN(PRODUCT($D119:AD119),1)</f>
        <v>1</v>
      </c>
      <c r="AE239" s="161">
        <f>MIN(PRODUCT($D119:AE119),1)</f>
        <v>1</v>
      </c>
      <c r="AF239" s="161">
        <f>MIN(PRODUCT($D119:AF119),1)</f>
        <v>1</v>
      </c>
      <c r="AG239" s="161">
        <f>MIN(PRODUCT($D119:AG119),1)</f>
        <v>1</v>
      </c>
      <c r="AH239" s="161">
        <f>MIN(PRODUCT($D119:AH119),1)</f>
        <v>1</v>
      </c>
      <c r="AI239" s="161">
        <f>MIN(PRODUCT($D119:AI119),1)</f>
        <v>1</v>
      </c>
      <c r="AJ239" s="161">
        <f>MIN(PRODUCT($D119:AJ119),1)</f>
        <v>1</v>
      </c>
      <c r="AK239" s="161">
        <f>MIN(PRODUCT($D119:AK119),1)</f>
        <v>1</v>
      </c>
      <c r="AL239" s="161">
        <f>MIN(PRODUCT($D119:AL119),1)</f>
        <v>1</v>
      </c>
      <c r="AM239" s="161">
        <f>MIN(PRODUCT($D119:AM119),1)</f>
        <v>1</v>
      </c>
      <c r="AN239" s="161">
        <f>MIN(PRODUCT($D119:AN119),1)</f>
        <v>1</v>
      </c>
      <c r="AO239" s="161">
        <f>MIN(PRODUCT($D119:AO119),1)</f>
        <v>1</v>
      </c>
      <c r="AP239" s="161">
        <f>MIN(PRODUCT($D119:AP119),1)</f>
        <v>1</v>
      </c>
      <c r="AQ239" s="161">
        <f>MIN(PRODUCT($D119:AQ119),1)</f>
        <v>1</v>
      </c>
      <c r="AR239" s="161">
        <f>MIN(PRODUCT($D119:AR119),1)</f>
        <v>1</v>
      </c>
      <c r="AS239" s="161">
        <f>MIN(PRODUCT($D119:AS119),1)</f>
        <v>1</v>
      </c>
      <c r="AT239" s="161">
        <f>MIN(PRODUCT($D119:AT119),1)</f>
        <v>1</v>
      </c>
      <c r="AU239" s="161">
        <f>MIN(PRODUCT($D119:AU119),1)</f>
        <v>1</v>
      </c>
      <c r="AV239" s="161">
        <f>MIN(PRODUCT($D119:AV119),1)</f>
        <v>1</v>
      </c>
      <c r="AW239" s="161">
        <f>MIN(PRODUCT($D119:AW119),1)</f>
        <v>1</v>
      </c>
      <c r="AX239" s="161">
        <f>MIN(PRODUCT($D119:AX119),1)</f>
        <v>1</v>
      </c>
      <c r="AY239" s="161">
        <f>MIN(PRODUCT($D119:AY119),1)</f>
        <v>1</v>
      </c>
      <c r="AZ239" s="161">
        <f>MIN(PRODUCT($D119:AZ119),1)</f>
        <v>1</v>
      </c>
      <c r="BA239" s="161">
        <f>MIN(PRODUCT($D119:BA119),1)</f>
        <v>1</v>
      </c>
      <c r="BB239" s="161">
        <f>MIN(PRODUCT($D119:BB119),1)</f>
        <v>1</v>
      </c>
      <c r="BC239" s="161">
        <f>MIN(PRODUCT($D119:BC119),1)</f>
        <v>1</v>
      </c>
      <c r="BD239" s="161">
        <f>MIN(PRODUCT($D119:BD119),1)</f>
        <v>1</v>
      </c>
      <c r="BE239" s="161">
        <f>MIN(PRODUCT($D119:BE119),1)</f>
        <v>1</v>
      </c>
      <c r="BF239" s="161">
        <f>MIN(PRODUCT($D119:BF119),1)</f>
        <v>1</v>
      </c>
      <c r="BG239" s="161">
        <f>MIN(PRODUCT($D119:BG119),1)</f>
        <v>1</v>
      </c>
      <c r="BH239" s="161">
        <f>MIN(PRODUCT($D119:BH119),1)</f>
        <v>1</v>
      </c>
      <c r="BI239" s="161">
        <f>MIN(PRODUCT($D119:BI119),1)</f>
        <v>1</v>
      </c>
      <c r="BJ239" s="161">
        <f>MIN(PRODUCT($D119:BJ119),1)</f>
        <v>1</v>
      </c>
      <c r="BK239" s="161">
        <f>MIN(PRODUCT($D119:BK119),1)</f>
        <v>1</v>
      </c>
      <c r="BL239" s="161">
        <f>MIN(PRODUCT($D119:BL119),1)</f>
        <v>1</v>
      </c>
      <c r="BM239" s="161">
        <f>MIN(PRODUCT($D119:BM119),1)</f>
        <v>1</v>
      </c>
      <c r="BN239" s="161">
        <f>MIN(PRODUCT($D119:BN119),1)</f>
        <v>1</v>
      </c>
      <c r="BO239" s="161">
        <f>MIN(PRODUCT($D119:BO119),1)</f>
        <v>1</v>
      </c>
      <c r="BP239" s="161">
        <f>MIN(PRODUCT($D119:BP119),1)</f>
        <v>1</v>
      </c>
      <c r="BQ239" s="161">
        <f>MIN(PRODUCT($D119:BQ119),1)</f>
        <v>1</v>
      </c>
      <c r="BR239" s="161">
        <f>MIN(PRODUCT($D119:BR119),1)</f>
        <v>1</v>
      </c>
      <c r="BS239" s="161">
        <f>MIN(PRODUCT($D119:BS119),1)</f>
        <v>1</v>
      </c>
      <c r="BT239" s="161">
        <f>MIN(PRODUCT($D119:BT119),1)</f>
        <v>1</v>
      </c>
      <c r="BU239" s="161">
        <f>MIN(PRODUCT($D119:BU119),1)</f>
        <v>1</v>
      </c>
      <c r="BV239" s="161">
        <f>MIN(PRODUCT($D119:BV119),1)</f>
        <v>1</v>
      </c>
      <c r="BW239" s="161">
        <f>MIN(PRODUCT($D119:BW119),1)</f>
        <v>1</v>
      </c>
      <c r="BX239" s="161">
        <f>MIN(PRODUCT($D119:BX119),1)</f>
        <v>1</v>
      </c>
      <c r="BY239" s="161">
        <f>MIN(PRODUCT($D119:BY119),1)</f>
        <v>1</v>
      </c>
      <c r="BZ239" s="161">
        <f>MIN(PRODUCT($D119:BZ119),1)</f>
        <v>1</v>
      </c>
      <c r="CA239" s="161">
        <f>MIN(PRODUCT($D119:CA119),1)</f>
        <v>1</v>
      </c>
      <c r="CB239" s="161">
        <f>MIN(PRODUCT($D119:CB119),1)</f>
        <v>1</v>
      </c>
      <c r="CC239" s="161">
        <f>MIN(PRODUCT($D119:CC119),1)</f>
        <v>1</v>
      </c>
      <c r="CD239" s="161">
        <f>MIN(PRODUCT($D119:CD119),1)</f>
        <v>1</v>
      </c>
      <c r="CE239" s="161">
        <f>MIN(PRODUCT($D119:CE119),1)</f>
        <v>1</v>
      </c>
      <c r="CF239" s="161">
        <f>MIN(PRODUCT($D119:CF119),1)</f>
        <v>1</v>
      </c>
      <c r="CG239" s="161">
        <f>MIN(PRODUCT($D119:CG119),1)</f>
        <v>1</v>
      </c>
      <c r="CH239" s="161">
        <f>MIN(PRODUCT($D119:CH119),1)</f>
        <v>1</v>
      </c>
      <c r="CI239" s="161">
        <f>MIN(PRODUCT($D119:CI119),1)</f>
        <v>1</v>
      </c>
      <c r="CJ239" s="161">
        <f>MIN(PRODUCT($D119:CJ119),1)</f>
        <v>1</v>
      </c>
      <c r="CK239" s="161">
        <f>MIN(PRODUCT($D119:CK119),1)</f>
        <v>1</v>
      </c>
      <c r="CL239" s="161">
        <f>MIN(PRODUCT($D119:CL119),1)</f>
        <v>1</v>
      </c>
      <c r="CM239" s="161">
        <f>MIN(PRODUCT($D119:CM119),1)</f>
        <v>1</v>
      </c>
      <c r="CN239" s="161">
        <f>MIN(PRODUCT($D119:CN119),1)</f>
        <v>1</v>
      </c>
      <c r="CO239" s="161">
        <f>MIN(PRODUCT($D119:CO119),1)</f>
        <v>1</v>
      </c>
      <c r="CP239" s="161">
        <f>MIN(PRODUCT($D119:CP119),1)</f>
        <v>1</v>
      </c>
      <c r="CQ239" s="161">
        <f>MIN(PRODUCT($D119:CQ119),1)</f>
        <v>1</v>
      </c>
      <c r="CR239" s="161">
        <f>MIN(PRODUCT($D119:CR119),1)</f>
        <v>1</v>
      </c>
      <c r="CS239" s="161">
        <f>MIN(PRODUCT($D119:CS119),1)</f>
        <v>1</v>
      </c>
      <c r="CT239" s="161">
        <f>MIN(PRODUCT($D119:CT119),1)</f>
        <v>1</v>
      </c>
      <c r="CU239" s="161">
        <f>MIN(PRODUCT($D119:CU119),1)</f>
        <v>1</v>
      </c>
      <c r="CV239" s="161">
        <f>MIN(PRODUCT($D119:CV119),1)</f>
        <v>1</v>
      </c>
      <c r="CW239" s="161">
        <f>MIN(PRODUCT($D119:CW119),1)</f>
        <v>1</v>
      </c>
      <c r="CX239" s="161">
        <f>MIN(PRODUCT($D119:CX119),1)</f>
        <v>1</v>
      </c>
      <c r="CY239" s="161">
        <f>MIN(PRODUCT($D119:CY119),1)</f>
        <v>1</v>
      </c>
      <c r="CZ239" s="161">
        <f>MIN(PRODUCT($D119:CZ119),1)</f>
        <v>1</v>
      </c>
      <c r="DA239" s="161">
        <f>MIN(PRODUCT($D119:DA119),1)</f>
        <v>1</v>
      </c>
      <c r="DB239" s="161">
        <f>MIN(PRODUCT($D119:DB119),1)</f>
        <v>1</v>
      </c>
      <c r="DC239" s="161">
        <f>MIN(PRODUCT($D119:DC119),1)</f>
        <v>1</v>
      </c>
      <c r="DD239" s="161">
        <f>MIN(PRODUCT($D119:DD119),1)</f>
        <v>0</v>
      </c>
      <c r="DE239" s="161">
        <f>MIN(PRODUCT($D119:DE119),1)</f>
        <v>0</v>
      </c>
      <c r="DF239" s="161">
        <f>MIN(PRODUCT($D119:DF119),1)</f>
        <v>0</v>
      </c>
    </row>
    <row r="240" spans="2:110" ht="14.5" x14ac:dyDescent="0.35">
      <c r="B240" s="149">
        <v>115</v>
      </c>
      <c r="C240" s="161">
        <v>1</v>
      </c>
      <c r="D240" s="161">
        <f>MIN(PRODUCT($D120:D120),1)</f>
        <v>1</v>
      </c>
      <c r="E240" s="161">
        <f>MIN(PRODUCT($D120:E120),1)</f>
        <v>1</v>
      </c>
      <c r="F240" s="161">
        <f>MIN(PRODUCT($D120:F120),1)</f>
        <v>1</v>
      </c>
      <c r="G240" s="161">
        <f>MIN(PRODUCT($D120:G120),1)</f>
        <v>1</v>
      </c>
      <c r="H240" s="161">
        <f>MIN(PRODUCT($D120:H120),1)</f>
        <v>1</v>
      </c>
      <c r="I240" s="161">
        <f>MIN(PRODUCT($D120:I120),1)</f>
        <v>1</v>
      </c>
      <c r="J240" s="161">
        <f>MIN(PRODUCT($D120:J120),1)</f>
        <v>1</v>
      </c>
      <c r="K240" s="161">
        <f>MIN(PRODUCT($D120:K120),1)</f>
        <v>1</v>
      </c>
      <c r="L240" s="161">
        <f>MIN(PRODUCT($D120:L120),1)</f>
        <v>1</v>
      </c>
      <c r="M240" s="161">
        <f>MIN(PRODUCT($D120:M120),1)</f>
        <v>1</v>
      </c>
      <c r="N240" s="161">
        <f>MIN(PRODUCT($D120:N120),1)</f>
        <v>1</v>
      </c>
      <c r="O240" s="161">
        <f>MIN(PRODUCT($D120:O120),1)</f>
        <v>1</v>
      </c>
      <c r="P240" s="161">
        <f>MIN(PRODUCT($D120:P120),1)</f>
        <v>1</v>
      </c>
      <c r="Q240" s="161">
        <f>MIN(PRODUCT($D120:Q120),1)</f>
        <v>1</v>
      </c>
      <c r="R240" s="161">
        <f>MIN(PRODUCT($D120:R120),1)</f>
        <v>1</v>
      </c>
      <c r="S240" s="161">
        <f>MIN(PRODUCT($D120:S120),1)</f>
        <v>1</v>
      </c>
      <c r="T240" s="161">
        <f>MIN(PRODUCT($D120:T120),1)</f>
        <v>1</v>
      </c>
      <c r="U240" s="161">
        <f>MIN(PRODUCT($D120:U120),1)</f>
        <v>1</v>
      </c>
      <c r="V240" s="161">
        <f>MIN(PRODUCT($D120:V120),1)</f>
        <v>1</v>
      </c>
      <c r="W240" s="161">
        <f>MIN(PRODUCT($D120:W120),1)</f>
        <v>1</v>
      </c>
      <c r="X240" s="161">
        <f>MIN(PRODUCT($D120:X120),1)</f>
        <v>1</v>
      </c>
      <c r="Y240" s="161">
        <f>MIN(PRODUCT($D120:Y120),1)</f>
        <v>1</v>
      </c>
      <c r="Z240" s="161">
        <f>MIN(PRODUCT($D120:Z120),1)</f>
        <v>1</v>
      </c>
      <c r="AA240" s="161">
        <f>MIN(PRODUCT($D120:AA120),1)</f>
        <v>1</v>
      </c>
      <c r="AB240" s="161">
        <f>MIN(PRODUCT($D120:AB120),1)</f>
        <v>1</v>
      </c>
      <c r="AC240" s="161">
        <f>MIN(PRODUCT($D120:AC120),1)</f>
        <v>1</v>
      </c>
      <c r="AD240" s="161">
        <f>MIN(PRODUCT($D120:AD120),1)</f>
        <v>1</v>
      </c>
      <c r="AE240" s="161">
        <f>MIN(PRODUCT($D120:AE120),1)</f>
        <v>1</v>
      </c>
      <c r="AF240" s="161">
        <f>MIN(PRODUCT($D120:AF120),1)</f>
        <v>1</v>
      </c>
      <c r="AG240" s="161">
        <f>MIN(PRODUCT($D120:AG120),1)</f>
        <v>1</v>
      </c>
      <c r="AH240" s="161">
        <f>MIN(PRODUCT($D120:AH120),1)</f>
        <v>1</v>
      </c>
      <c r="AI240" s="161">
        <f>MIN(PRODUCT($D120:AI120),1)</f>
        <v>1</v>
      </c>
      <c r="AJ240" s="161">
        <f>MIN(PRODUCT($D120:AJ120),1)</f>
        <v>1</v>
      </c>
      <c r="AK240" s="161">
        <f>MIN(PRODUCT($D120:AK120),1)</f>
        <v>1</v>
      </c>
      <c r="AL240" s="161">
        <f>MIN(PRODUCT($D120:AL120),1)</f>
        <v>1</v>
      </c>
      <c r="AM240" s="161">
        <f>MIN(PRODUCT($D120:AM120),1)</f>
        <v>1</v>
      </c>
      <c r="AN240" s="161">
        <f>MIN(PRODUCT($D120:AN120),1)</f>
        <v>1</v>
      </c>
      <c r="AO240" s="161">
        <f>MIN(PRODUCT($D120:AO120),1)</f>
        <v>1</v>
      </c>
      <c r="AP240" s="161">
        <f>MIN(PRODUCT($D120:AP120),1)</f>
        <v>1</v>
      </c>
      <c r="AQ240" s="161">
        <f>MIN(PRODUCT($D120:AQ120),1)</f>
        <v>1</v>
      </c>
      <c r="AR240" s="161">
        <f>MIN(PRODUCT($D120:AR120),1)</f>
        <v>1</v>
      </c>
      <c r="AS240" s="161">
        <f>MIN(PRODUCT($D120:AS120),1)</f>
        <v>1</v>
      </c>
      <c r="AT240" s="161">
        <f>MIN(PRODUCT($D120:AT120),1)</f>
        <v>1</v>
      </c>
      <c r="AU240" s="161">
        <f>MIN(PRODUCT($D120:AU120),1)</f>
        <v>1</v>
      </c>
      <c r="AV240" s="161">
        <f>MIN(PRODUCT($D120:AV120),1)</f>
        <v>1</v>
      </c>
      <c r="AW240" s="161">
        <f>MIN(PRODUCT($D120:AW120),1)</f>
        <v>1</v>
      </c>
      <c r="AX240" s="161">
        <f>MIN(PRODUCT($D120:AX120),1)</f>
        <v>1</v>
      </c>
      <c r="AY240" s="161">
        <f>MIN(PRODUCT($D120:AY120),1)</f>
        <v>1</v>
      </c>
      <c r="AZ240" s="161">
        <f>MIN(PRODUCT($D120:AZ120),1)</f>
        <v>1</v>
      </c>
      <c r="BA240" s="161">
        <f>MIN(PRODUCT($D120:BA120),1)</f>
        <v>1</v>
      </c>
      <c r="BB240" s="161">
        <f>MIN(PRODUCT($D120:BB120),1)</f>
        <v>1</v>
      </c>
      <c r="BC240" s="161">
        <f>MIN(PRODUCT($D120:BC120),1)</f>
        <v>1</v>
      </c>
      <c r="BD240" s="161">
        <f>MIN(PRODUCT($D120:BD120),1)</f>
        <v>1</v>
      </c>
      <c r="BE240" s="161">
        <f>MIN(PRODUCT($D120:BE120),1)</f>
        <v>1</v>
      </c>
      <c r="BF240" s="161">
        <f>MIN(PRODUCT($D120:BF120),1)</f>
        <v>1</v>
      </c>
      <c r="BG240" s="161">
        <f>MIN(PRODUCT($D120:BG120),1)</f>
        <v>1</v>
      </c>
      <c r="BH240" s="161">
        <f>MIN(PRODUCT($D120:BH120),1)</f>
        <v>1</v>
      </c>
      <c r="BI240" s="161">
        <f>MIN(PRODUCT($D120:BI120),1)</f>
        <v>1</v>
      </c>
      <c r="BJ240" s="161">
        <f>MIN(PRODUCT($D120:BJ120),1)</f>
        <v>1</v>
      </c>
      <c r="BK240" s="161">
        <f>MIN(PRODUCT($D120:BK120),1)</f>
        <v>1</v>
      </c>
      <c r="BL240" s="161">
        <f>MIN(PRODUCT($D120:BL120),1)</f>
        <v>1</v>
      </c>
      <c r="BM240" s="161">
        <f>MIN(PRODUCT($D120:BM120),1)</f>
        <v>1</v>
      </c>
      <c r="BN240" s="161">
        <f>MIN(PRODUCT($D120:BN120),1)</f>
        <v>1</v>
      </c>
      <c r="BO240" s="161">
        <f>MIN(PRODUCT($D120:BO120),1)</f>
        <v>1</v>
      </c>
      <c r="BP240" s="161">
        <f>MIN(PRODUCT($D120:BP120),1)</f>
        <v>1</v>
      </c>
      <c r="BQ240" s="161">
        <f>MIN(PRODUCT($D120:BQ120),1)</f>
        <v>1</v>
      </c>
      <c r="BR240" s="161">
        <f>MIN(PRODUCT($D120:BR120),1)</f>
        <v>1</v>
      </c>
      <c r="BS240" s="161">
        <f>MIN(PRODUCT($D120:BS120),1)</f>
        <v>1</v>
      </c>
      <c r="BT240" s="161">
        <f>MIN(PRODUCT($D120:BT120),1)</f>
        <v>1</v>
      </c>
      <c r="BU240" s="161">
        <f>MIN(PRODUCT($D120:BU120),1)</f>
        <v>1</v>
      </c>
      <c r="BV240" s="161">
        <f>MIN(PRODUCT($D120:BV120),1)</f>
        <v>1</v>
      </c>
      <c r="BW240" s="161">
        <f>MIN(PRODUCT($D120:BW120),1)</f>
        <v>1</v>
      </c>
      <c r="BX240" s="161">
        <f>MIN(PRODUCT($D120:BX120),1)</f>
        <v>1</v>
      </c>
      <c r="BY240" s="161">
        <f>MIN(PRODUCT($D120:BY120),1)</f>
        <v>1</v>
      </c>
      <c r="BZ240" s="161">
        <f>MIN(PRODUCT($D120:BZ120),1)</f>
        <v>1</v>
      </c>
      <c r="CA240" s="161">
        <f>MIN(PRODUCT($D120:CA120),1)</f>
        <v>1</v>
      </c>
      <c r="CB240" s="161">
        <f>MIN(PRODUCT($D120:CB120),1)</f>
        <v>1</v>
      </c>
      <c r="CC240" s="161">
        <f>MIN(PRODUCT($D120:CC120),1)</f>
        <v>1</v>
      </c>
      <c r="CD240" s="161">
        <f>MIN(PRODUCT($D120:CD120),1)</f>
        <v>1</v>
      </c>
      <c r="CE240" s="161">
        <f>MIN(PRODUCT($D120:CE120),1)</f>
        <v>1</v>
      </c>
      <c r="CF240" s="161">
        <f>MIN(PRODUCT($D120:CF120),1)</f>
        <v>1</v>
      </c>
      <c r="CG240" s="161">
        <f>MIN(PRODUCT($D120:CG120),1)</f>
        <v>1</v>
      </c>
      <c r="CH240" s="161">
        <f>MIN(PRODUCT($D120:CH120),1)</f>
        <v>1</v>
      </c>
      <c r="CI240" s="161">
        <f>MIN(PRODUCT($D120:CI120),1)</f>
        <v>1</v>
      </c>
      <c r="CJ240" s="161">
        <f>MIN(PRODUCT($D120:CJ120),1)</f>
        <v>1</v>
      </c>
      <c r="CK240" s="161">
        <f>MIN(PRODUCT($D120:CK120),1)</f>
        <v>1</v>
      </c>
      <c r="CL240" s="161">
        <f>MIN(PRODUCT($D120:CL120),1)</f>
        <v>1</v>
      </c>
      <c r="CM240" s="161">
        <f>MIN(PRODUCT($D120:CM120),1)</f>
        <v>1</v>
      </c>
      <c r="CN240" s="161">
        <f>MIN(PRODUCT($D120:CN120),1)</f>
        <v>1</v>
      </c>
      <c r="CO240" s="161">
        <f>MIN(PRODUCT($D120:CO120),1)</f>
        <v>1</v>
      </c>
      <c r="CP240" s="161">
        <f>MIN(PRODUCT($D120:CP120),1)</f>
        <v>1</v>
      </c>
      <c r="CQ240" s="161">
        <f>MIN(PRODUCT($D120:CQ120),1)</f>
        <v>1</v>
      </c>
      <c r="CR240" s="161">
        <f>MIN(PRODUCT($D120:CR120),1)</f>
        <v>1</v>
      </c>
      <c r="CS240" s="161">
        <f>MIN(PRODUCT($D120:CS120),1)</f>
        <v>1</v>
      </c>
      <c r="CT240" s="161">
        <f>MIN(PRODUCT($D120:CT120),1)</f>
        <v>1</v>
      </c>
      <c r="CU240" s="161">
        <f>MIN(PRODUCT($D120:CU120),1)</f>
        <v>1</v>
      </c>
      <c r="CV240" s="161">
        <f>MIN(PRODUCT($D120:CV120),1)</f>
        <v>1</v>
      </c>
      <c r="CW240" s="161">
        <f>MIN(PRODUCT($D120:CW120),1)</f>
        <v>1</v>
      </c>
      <c r="CX240" s="161">
        <f>MIN(PRODUCT($D120:CX120),1)</f>
        <v>1</v>
      </c>
      <c r="CY240" s="161">
        <f>MIN(PRODUCT($D120:CY120),1)</f>
        <v>1</v>
      </c>
      <c r="CZ240" s="161">
        <f>MIN(PRODUCT($D120:CZ120),1)</f>
        <v>1</v>
      </c>
      <c r="DA240" s="161">
        <f>MIN(PRODUCT($D120:DA120),1)</f>
        <v>1</v>
      </c>
      <c r="DB240" s="161">
        <f>MIN(PRODUCT($D120:DB120),1)</f>
        <v>1</v>
      </c>
      <c r="DC240" s="161">
        <f>MIN(PRODUCT($D120:DC120),1)</f>
        <v>1</v>
      </c>
      <c r="DD240" s="161">
        <f>MIN(PRODUCT($D120:DD120),1)</f>
        <v>0</v>
      </c>
      <c r="DE240" s="161">
        <f>MIN(PRODUCT($D120:DE120),1)</f>
        <v>0</v>
      </c>
      <c r="DF240" s="161">
        <f>MIN(PRODUCT($D120:DF120),1)</f>
        <v>0</v>
      </c>
    </row>
    <row r="243" spans="2:110" x14ac:dyDescent="0.25">
      <c r="C243" s="150" t="str">
        <f xml:space="preserve"> CONCATENATE("Survivor Mortality Improvement Since ",C244)</f>
        <v>Survivor Mortality Improvement Since 2025</v>
      </c>
    </row>
    <row r="244" spans="2:110" ht="15.5" x14ac:dyDescent="0.35">
      <c r="B244" s="149" t="s">
        <v>34</v>
      </c>
      <c r="C244" s="148">
        <v>2025</v>
      </c>
      <c r="D244" s="148">
        <f>C244+1</f>
        <v>2026</v>
      </c>
      <c r="E244" s="148">
        <f t="shared" ref="E244:BP244" si="28">D244+1</f>
        <v>2027</v>
      </c>
      <c r="F244" s="148">
        <f t="shared" si="28"/>
        <v>2028</v>
      </c>
      <c r="G244" s="148">
        <f t="shared" si="28"/>
        <v>2029</v>
      </c>
      <c r="H244" s="148">
        <f t="shared" si="28"/>
        <v>2030</v>
      </c>
      <c r="I244" s="148">
        <f t="shared" si="28"/>
        <v>2031</v>
      </c>
      <c r="J244" s="148">
        <f t="shared" si="28"/>
        <v>2032</v>
      </c>
      <c r="K244" s="148">
        <f t="shared" si="28"/>
        <v>2033</v>
      </c>
      <c r="L244" s="148">
        <f t="shared" si="28"/>
        <v>2034</v>
      </c>
      <c r="M244" s="148">
        <f t="shared" si="28"/>
        <v>2035</v>
      </c>
      <c r="N244" s="148">
        <f t="shared" si="28"/>
        <v>2036</v>
      </c>
      <c r="O244" s="148">
        <f t="shared" si="28"/>
        <v>2037</v>
      </c>
      <c r="P244" s="148">
        <f t="shared" si="28"/>
        <v>2038</v>
      </c>
      <c r="Q244" s="148">
        <f t="shared" si="28"/>
        <v>2039</v>
      </c>
      <c r="R244" s="148">
        <f t="shared" si="28"/>
        <v>2040</v>
      </c>
      <c r="S244" s="148">
        <f t="shared" si="28"/>
        <v>2041</v>
      </c>
      <c r="T244" s="148">
        <f t="shared" si="28"/>
        <v>2042</v>
      </c>
      <c r="U244" s="148">
        <f t="shared" si="28"/>
        <v>2043</v>
      </c>
      <c r="V244" s="148">
        <f t="shared" si="28"/>
        <v>2044</v>
      </c>
      <c r="W244" s="148">
        <f t="shared" si="28"/>
        <v>2045</v>
      </c>
      <c r="X244" s="148">
        <f t="shared" si="28"/>
        <v>2046</v>
      </c>
      <c r="Y244" s="148">
        <f t="shared" si="28"/>
        <v>2047</v>
      </c>
      <c r="Z244" s="148">
        <f t="shared" si="28"/>
        <v>2048</v>
      </c>
      <c r="AA244" s="148">
        <f t="shared" si="28"/>
        <v>2049</v>
      </c>
      <c r="AB244" s="148">
        <f t="shared" si="28"/>
        <v>2050</v>
      </c>
      <c r="AC244" s="148">
        <f t="shared" si="28"/>
        <v>2051</v>
      </c>
      <c r="AD244" s="148">
        <f t="shared" si="28"/>
        <v>2052</v>
      </c>
      <c r="AE244" s="148">
        <f t="shared" si="28"/>
        <v>2053</v>
      </c>
      <c r="AF244" s="148">
        <f t="shared" si="28"/>
        <v>2054</v>
      </c>
      <c r="AG244" s="148">
        <f t="shared" si="28"/>
        <v>2055</v>
      </c>
      <c r="AH244" s="148">
        <f t="shared" si="28"/>
        <v>2056</v>
      </c>
      <c r="AI244" s="148">
        <f t="shared" si="28"/>
        <v>2057</v>
      </c>
      <c r="AJ244" s="148">
        <f t="shared" si="28"/>
        <v>2058</v>
      </c>
      <c r="AK244" s="148">
        <f t="shared" si="28"/>
        <v>2059</v>
      </c>
      <c r="AL244" s="148">
        <f t="shared" si="28"/>
        <v>2060</v>
      </c>
      <c r="AM244" s="148">
        <f t="shared" si="28"/>
        <v>2061</v>
      </c>
      <c r="AN244" s="148">
        <f t="shared" si="28"/>
        <v>2062</v>
      </c>
      <c r="AO244" s="148">
        <f t="shared" si="28"/>
        <v>2063</v>
      </c>
      <c r="AP244" s="148">
        <f t="shared" si="28"/>
        <v>2064</v>
      </c>
      <c r="AQ244" s="148">
        <f t="shared" si="28"/>
        <v>2065</v>
      </c>
      <c r="AR244" s="148">
        <f t="shared" si="28"/>
        <v>2066</v>
      </c>
      <c r="AS244" s="148">
        <f t="shared" si="28"/>
        <v>2067</v>
      </c>
      <c r="AT244" s="148">
        <f t="shared" si="28"/>
        <v>2068</v>
      </c>
      <c r="AU244" s="148">
        <f t="shared" si="28"/>
        <v>2069</v>
      </c>
      <c r="AV244" s="148">
        <f t="shared" si="28"/>
        <v>2070</v>
      </c>
      <c r="AW244" s="148">
        <f t="shared" si="28"/>
        <v>2071</v>
      </c>
      <c r="AX244" s="148">
        <f t="shared" si="28"/>
        <v>2072</v>
      </c>
      <c r="AY244" s="148">
        <f t="shared" si="28"/>
        <v>2073</v>
      </c>
      <c r="AZ244" s="148">
        <f t="shared" si="28"/>
        <v>2074</v>
      </c>
      <c r="BA244" s="148">
        <f t="shared" si="28"/>
        <v>2075</v>
      </c>
      <c r="BB244" s="148">
        <f t="shared" si="28"/>
        <v>2076</v>
      </c>
      <c r="BC244" s="148">
        <f t="shared" si="28"/>
        <v>2077</v>
      </c>
      <c r="BD244" s="148">
        <f t="shared" si="28"/>
        <v>2078</v>
      </c>
      <c r="BE244" s="148">
        <f t="shared" si="28"/>
        <v>2079</v>
      </c>
      <c r="BF244" s="148">
        <f t="shared" si="28"/>
        <v>2080</v>
      </c>
      <c r="BG244" s="148">
        <f t="shared" si="28"/>
        <v>2081</v>
      </c>
      <c r="BH244" s="148">
        <f t="shared" si="28"/>
        <v>2082</v>
      </c>
      <c r="BI244" s="148">
        <f t="shared" si="28"/>
        <v>2083</v>
      </c>
      <c r="BJ244" s="148">
        <f t="shared" si="28"/>
        <v>2084</v>
      </c>
      <c r="BK244" s="148">
        <f t="shared" si="28"/>
        <v>2085</v>
      </c>
      <c r="BL244" s="148">
        <f t="shared" si="28"/>
        <v>2086</v>
      </c>
      <c r="BM244" s="148">
        <f t="shared" si="28"/>
        <v>2087</v>
      </c>
      <c r="BN244" s="148">
        <f t="shared" si="28"/>
        <v>2088</v>
      </c>
      <c r="BO244" s="148">
        <f t="shared" si="28"/>
        <v>2089</v>
      </c>
      <c r="BP244" s="148">
        <f t="shared" si="28"/>
        <v>2090</v>
      </c>
      <c r="BQ244" s="148">
        <f t="shared" ref="BQ244:DF244" si="29">BP244+1</f>
        <v>2091</v>
      </c>
      <c r="BR244" s="148">
        <f t="shared" si="29"/>
        <v>2092</v>
      </c>
      <c r="BS244" s="148">
        <f t="shared" si="29"/>
        <v>2093</v>
      </c>
      <c r="BT244" s="148">
        <f t="shared" si="29"/>
        <v>2094</v>
      </c>
      <c r="BU244" s="148">
        <f t="shared" si="29"/>
        <v>2095</v>
      </c>
      <c r="BV244" s="148">
        <f t="shared" si="29"/>
        <v>2096</v>
      </c>
      <c r="BW244" s="148">
        <f t="shared" si="29"/>
        <v>2097</v>
      </c>
      <c r="BX244" s="148">
        <f t="shared" si="29"/>
        <v>2098</v>
      </c>
      <c r="BY244" s="148">
        <f t="shared" si="29"/>
        <v>2099</v>
      </c>
      <c r="BZ244" s="148">
        <f t="shared" si="29"/>
        <v>2100</v>
      </c>
      <c r="CA244" s="148">
        <f t="shared" si="29"/>
        <v>2101</v>
      </c>
      <c r="CB244" s="148">
        <f t="shared" si="29"/>
        <v>2102</v>
      </c>
      <c r="CC244" s="148">
        <f t="shared" si="29"/>
        <v>2103</v>
      </c>
      <c r="CD244" s="148">
        <f t="shared" si="29"/>
        <v>2104</v>
      </c>
      <c r="CE244" s="148">
        <f t="shared" si="29"/>
        <v>2105</v>
      </c>
      <c r="CF244" s="148">
        <f t="shared" si="29"/>
        <v>2106</v>
      </c>
      <c r="CG244" s="148">
        <f t="shared" si="29"/>
        <v>2107</v>
      </c>
      <c r="CH244" s="148">
        <f t="shared" si="29"/>
        <v>2108</v>
      </c>
      <c r="CI244" s="148">
        <f t="shared" si="29"/>
        <v>2109</v>
      </c>
      <c r="CJ244" s="148">
        <f t="shared" si="29"/>
        <v>2110</v>
      </c>
      <c r="CK244" s="148">
        <f t="shared" si="29"/>
        <v>2111</v>
      </c>
      <c r="CL244" s="148">
        <f t="shared" si="29"/>
        <v>2112</v>
      </c>
      <c r="CM244" s="148">
        <f t="shared" si="29"/>
        <v>2113</v>
      </c>
      <c r="CN244" s="148">
        <f t="shared" si="29"/>
        <v>2114</v>
      </c>
      <c r="CO244" s="148">
        <f t="shared" si="29"/>
        <v>2115</v>
      </c>
      <c r="CP244" s="148">
        <f t="shared" si="29"/>
        <v>2116</v>
      </c>
      <c r="CQ244" s="148">
        <f t="shared" si="29"/>
        <v>2117</v>
      </c>
      <c r="CR244" s="148">
        <f t="shared" si="29"/>
        <v>2118</v>
      </c>
      <c r="CS244" s="148">
        <f t="shared" si="29"/>
        <v>2119</v>
      </c>
      <c r="CT244" s="148">
        <f t="shared" si="29"/>
        <v>2120</v>
      </c>
      <c r="CU244" s="148">
        <f t="shared" si="29"/>
        <v>2121</v>
      </c>
      <c r="CV244" s="148">
        <f t="shared" si="29"/>
        <v>2122</v>
      </c>
      <c r="CW244" s="148">
        <f t="shared" si="29"/>
        <v>2123</v>
      </c>
      <c r="CX244" s="148">
        <f t="shared" si="29"/>
        <v>2124</v>
      </c>
      <c r="CY244" s="148">
        <f t="shared" si="29"/>
        <v>2125</v>
      </c>
      <c r="CZ244" s="148">
        <f t="shared" si="29"/>
        <v>2126</v>
      </c>
      <c r="DA244" s="148">
        <f t="shared" si="29"/>
        <v>2127</v>
      </c>
      <c r="DB244" s="148">
        <f t="shared" si="29"/>
        <v>2128</v>
      </c>
      <c r="DC244" s="148">
        <f t="shared" si="29"/>
        <v>2129</v>
      </c>
      <c r="DD244" s="148">
        <f t="shared" si="29"/>
        <v>2130</v>
      </c>
      <c r="DE244" s="148">
        <f t="shared" si="29"/>
        <v>2131</v>
      </c>
      <c r="DF244" s="148">
        <f t="shared" si="29"/>
        <v>2132</v>
      </c>
    </row>
    <row r="245" spans="2:110" ht="14.5" x14ac:dyDescent="0.35">
      <c r="B245" s="149">
        <v>0</v>
      </c>
      <c r="C245" s="161">
        <v>1</v>
      </c>
      <c r="D245" s="161">
        <f>MIN(PRODUCT('mil mi val'!$C211:C211),1)</f>
        <v>0.96930000000000005</v>
      </c>
      <c r="E245" s="161">
        <f>MIN(PRODUCT('mil mi val'!$C211:D211),1)</f>
        <v>0.93702231000000002</v>
      </c>
      <c r="F245" s="161">
        <f>MIN(PRODUCT('mil mi val'!$C211:E211),1)</f>
        <v>0.903758017995</v>
      </c>
      <c r="G245" s="161">
        <f>MIN(PRODUCT('mil mi val'!$C211:F211),1)</f>
        <v>0.87031897132918501</v>
      </c>
      <c r="H245" s="161">
        <f>MIN(PRODUCT('mil mi val'!$C211:G211),1)</f>
        <v>0.83768200990434061</v>
      </c>
      <c r="I245" s="161">
        <f>MIN(PRODUCT('mil mi val'!$C211:H211),1)</f>
        <v>0.80626893453292781</v>
      </c>
      <c r="J245" s="161">
        <f>MIN(PRODUCT('mil mi val'!$C211:I211),1)</f>
        <v>0.77603384948794307</v>
      </c>
      <c r="K245" s="161">
        <f>MIN(PRODUCT('mil mi val'!$C211:J211),1)</f>
        <v>0.74693258013214525</v>
      </c>
      <c r="L245" s="161">
        <f>MIN(PRODUCT('mil mi val'!$C211:K211),1)</f>
        <v>0.7189226083771898</v>
      </c>
      <c r="M245" s="161">
        <f>MIN(PRODUCT('mil mi val'!$C211:L211),1)</f>
        <v>0.69196301056304521</v>
      </c>
      <c r="N245" s="161">
        <f>MIN(PRODUCT('mil mi val'!$C211:M211),1)</f>
        <v>0.66601439766693105</v>
      </c>
      <c r="O245" s="161">
        <f>MIN(PRODUCT('mil mi val'!$C211:N211),1)</f>
        <v>0.64103885775442115</v>
      </c>
      <c r="P245" s="161">
        <f>MIN(PRODUCT('mil mi val'!$C211:O211),1)</f>
        <v>0.61699990058863041</v>
      </c>
      <c r="Q245" s="161">
        <f>MIN(PRODUCT('mil mi val'!$C211:P211),1)</f>
        <v>0.59386240431655679</v>
      </c>
      <c r="R245" s="161">
        <f>MIN(PRODUCT('mil mi val'!$C211:Q211),1)</f>
        <v>0.57159256415468596</v>
      </c>
      <c r="S245" s="161">
        <f>MIN(PRODUCT('mil mi val'!$C211:R211),1)</f>
        <v>0.55015784299888526</v>
      </c>
      <c r="T245" s="161">
        <f>MIN(PRODUCT('mil mi val'!$C211:S211),1)</f>
        <v>0.52952692388642708</v>
      </c>
      <c r="U245" s="161">
        <f>MIN(PRODUCT('mil mi val'!$C211:T211),1)</f>
        <v>0.50966966424068605</v>
      </c>
      <c r="V245" s="161">
        <f>MIN(PRODUCT('mil mi val'!$C211:U211),1)</f>
        <v>0.49055705183166032</v>
      </c>
      <c r="W245" s="161">
        <f>MIN(PRODUCT('mil mi val'!$C211:V211),1)</f>
        <v>0.47216116238797307</v>
      </c>
      <c r="X245" s="161">
        <f>MIN(PRODUCT('mil mi val'!$C211:W211),1)</f>
        <v>0.4544551187984241</v>
      </c>
      <c r="Y245" s="161">
        <f>MIN(PRODUCT('mil mi val'!$C211:X211),1)</f>
        <v>0.43741305184348322</v>
      </c>
      <c r="Z245" s="161">
        <f>MIN(PRODUCT('mil mi val'!$C211:Y211),1)</f>
        <v>0.42101006239935262</v>
      </c>
      <c r="AA245" s="161">
        <f>MIN(PRODUCT('mil mi val'!$C211:Z211),1)</f>
        <v>0.4052221850593769</v>
      </c>
      <c r="AB245" s="161">
        <f>MIN(PRODUCT('mil mi val'!$C211:AA211),1)</f>
        <v>0.39002635311965028</v>
      </c>
      <c r="AC245" s="161">
        <f>MIN(PRODUCT('mil mi val'!$C211:AB211),1)</f>
        <v>0.37540036487766343</v>
      </c>
      <c r="AD245" s="161">
        <f>MIN(PRODUCT('mil mi val'!$C211:AC211),1)</f>
        <v>0.36132285119475105</v>
      </c>
      <c r="AE245" s="161">
        <f>MIN(PRODUCT('mil mi val'!$C211:AD211),1)</f>
        <v>0.34777324427494788</v>
      </c>
      <c r="AF245" s="161">
        <f>MIN(PRODUCT('mil mi val'!$C211:AE211),1)</f>
        <v>0.33473174761463736</v>
      </c>
      <c r="AG245" s="161">
        <f>MIN(PRODUCT('mil mi val'!$C211:AF211),1)</f>
        <v>0.32217930707908848</v>
      </c>
      <c r="AH245" s="161">
        <f>MIN(PRODUCT('mil mi val'!$C211:AG211),1)</f>
        <v>0.31009758306362267</v>
      </c>
      <c r="AI245" s="161">
        <f>MIN(PRODUCT('mil mi val'!$C211:AH211),1)</f>
        <v>0.29846892369873684</v>
      </c>
      <c r="AJ245" s="161">
        <f>MIN(PRODUCT('mil mi val'!$C211:AI211),1)</f>
        <v>0.28727633906003419</v>
      </c>
      <c r="AK245" s="161">
        <f>MIN(PRODUCT('mil mi val'!$C211:AJ211),1)</f>
        <v>0.27650347634528294</v>
      </c>
      <c r="AL245" s="161">
        <f>MIN(PRODUCT('mil mi val'!$C211:AK211),1)</f>
        <v>0.26613459598233485</v>
      </c>
      <c r="AM245" s="161">
        <f>MIN(PRODUCT('mil mi val'!$C211:AL211),1)</f>
        <v>0.2561545486329973</v>
      </c>
      <c r="AN245" s="161">
        <f>MIN(PRODUCT('mil mi val'!$C211:AM211),1)</f>
        <v>0.24654875305925991</v>
      </c>
      <c r="AO245" s="161">
        <f>MIN(PRODUCT('mil mi val'!$C211:AN211),1)</f>
        <v>0.23730317481953767</v>
      </c>
      <c r="AP245" s="161">
        <f>MIN(PRODUCT('mil mi val'!$C211:AO211),1)</f>
        <v>0.22840430576380502</v>
      </c>
      <c r="AQ245" s="161">
        <f>MIN(PRODUCT('mil mi val'!$C211:AP211),1)</f>
        <v>0.21983914429766233</v>
      </c>
      <c r="AR245" s="161">
        <f>MIN(PRODUCT('mil mi val'!$C211:AQ211),1)</f>
        <v>0.21159517638649999</v>
      </c>
      <c r="AS245" s="161">
        <f>MIN(PRODUCT('mil mi val'!$C211:AR211),1)</f>
        <v>0.20366035727200624</v>
      </c>
      <c r="AT245" s="161">
        <f>MIN(PRODUCT('mil mi val'!$C211:AS211),1)</f>
        <v>0.196023093874306</v>
      </c>
      <c r="AU245" s="161">
        <f>MIN(PRODUCT('mil mi val'!$C211:AT211),1)</f>
        <v>0.18867222785401952</v>
      </c>
      <c r="AV245" s="161">
        <f>MIN(PRODUCT('mil mi val'!$C211:AU211),1)</f>
        <v>0.18159701930949379</v>
      </c>
      <c r="AW245" s="161">
        <f>MIN(PRODUCT('mil mi val'!$C211:AV211),1)</f>
        <v>0.17478713108538776</v>
      </c>
      <c r="AX245" s="161">
        <f>MIN(PRODUCT('mil mi val'!$C211:AW211),1)</f>
        <v>0.16823261366968573</v>
      </c>
      <c r="AY245" s="161">
        <f>MIN(PRODUCT('mil mi val'!$C211:AX211),1)</f>
        <v>0.16192389065707252</v>
      </c>
      <c r="AZ245" s="161">
        <f>MIN(PRODUCT('mil mi val'!$C211:AY211),1)</f>
        <v>0.1558517447574323</v>
      </c>
      <c r="BA245" s="161">
        <f>MIN(PRODUCT('mil mi val'!$C211:AZ211),1)</f>
        <v>0.15000730432902859</v>
      </c>
      <c r="BB245" s="161">
        <f>MIN(PRODUCT('mil mi val'!$C211:BA211),1)</f>
        <v>0.14438203041669001</v>
      </c>
      <c r="BC245" s="161">
        <f>MIN(PRODUCT('mil mi val'!$C211:BB211),1)</f>
        <v>0.13896770427606414</v>
      </c>
      <c r="BD245" s="161">
        <f>MIN(PRODUCT('mil mi val'!$C211:BC211),1)</f>
        <v>0.13375641536571173</v>
      </c>
      <c r="BE245" s="161">
        <f>MIN(PRODUCT('mil mi val'!$C211:BD211),1)</f>
        <v>0.12874054978949753</v>
      </c>
      <c r="BF245" s="161">
        <f>MIN(PRODUCT('mil mi val'!$C211:BE211),1)</f>
        <v>0.12391277917239138</v>
      </c>
      <c r="BG245" s="161">
        <f>MIN(PRODUCT('mil mi val'!$C211:BF211),1)</f>
        <v>0.11926604995342671</v>
      </c>
      <c r="BH245" s="161">
        <f>MIN(PRODUCT('mil mi val'!$C211:BG211),1)</f>
        <v>0.11479357308017321</v>
      </c>
      <c r="BI245" s="161">
        <f>MIN(PRODUCT('mil mi val'!$C211:BH211),1)</f>
        <v>0.11048881408966672</v>
      </c>
      <c r="BJ245" s="161">
        <f>MIN(PRODUCT('mil mi val'!$C211:BI211),1)</f>
        <v>0.10634548356130423</v>
      </c>
      <c r="BK245" s="161">
        <f>MIN(PRODUCT('mil mi val'!$C211:BJ211),1)</f>
        <v>0.10235752792775532</v>
      </c>
      <c r="BL245" s="161">
        <f>MIN(PRODUCT('mil mi val'!$C211:BK211),1)</f>
        <v>9.8519120630464502E-2</v>
      </c>
      <c r="BM245" s="161">
        <f>MIN(PRODUCT('mil mi val'!$C211:BL211),1)</f>
        <v>9.4824653606822087E-2</v>
      </c>
      <c r="BN245" s="161">
        <f>MIN(PRODUCT('mil mi val'!$C211:BM211),1)</f>
        <v>9.1268729096566262E-2</v>
      </c>
      <c r="BO245" s="161">
        <f>MIN(PRODUCT('mil mi val'!$C211:BN211),1)</f>
        <v>8.7846151755445023E-2</v>
      </c>
      <c r="BP245" s="161">
        <f>MIN(PRODUCT('mil mi val'!$C211:BO211),1)</f>
        <v>8.4551921064615843E-2</v>
      </c>
      <c r="BQ245" s="161">
        <f>MIN(PRODUCT('mil mi val'!$C211:BP211),1)</f>
        <v>8.138122402469275E-2</v>
      </c>
      <c r="BR245" s="161">
        <f>MIN(PRODUCT('mil mi val'!$C211:BQ211),1)</f>
        <v>7.8329428123766767E-2</v>
      </c>
      <c r="BS245" s="161">
        <f>MIN(PRODUCT('mil mi val'!$C211:BR211),1)</f>
        <v>7.5392074569125514E-2</v>
      </c>
      <c r="BT245" s="161">
        <f>MIN(PRODUCT('mil mi val'!$C211:BS211),1)</f>
        <v>7.2564871772783313E-2</v>
      </c>
      <c r="BU245" s="161">
        <f>MIN(PRODUCT('mil mi val'!$C211:BT211),1)</f>
        <v>6.9843689081303936E-2</v>
      </c>
      <c r="BV245" s="161">
        <f>MIN(PRODUCT('mil mi val'!$C211:BU211),1)</f>
        <v>6.7224550740755035E-2</v>
      </c>
      <c r="BW245" s="161">
        <f>MIN(PRODUCT('mil mi val'!$C211:BV211),1)</f>
        <v>6.4703630087976721E-2</v>
      </c>
      <c r="BX245" s="161">
        <f>MIN(PRODUCT('mil mi val'!$C211:BW211),1)</f>
        <v>6.2277243959677597E-2</v>
      </c>
      <c r="BY245" s="161">
        <f>MIN(PRODUCT('mil mi val'!$C211:BX211),1)</f>
        <v>5.9941847311189692E-2</v>
      </c>
      <c r="BZ245" s="161">
        <f>MIN(PRODUCT('mil mi val'!$C211:BY211),1)</f>
        <v>5.7694028037020083E-2</v>
      </c>
      <c r="CA245" s="161">
        <f>MIN(PRODUCT('mil mi val'!$C211:BZ211),1)</f>
        <v>5.5530501985631829E-2</v>
      </c>
      <c r="CB245" s="161">
        <f>MIN(PRODUCT('mil mi val'!$C211:CA211),1)</f>
        <v>5.3448108161170634E-2</v>
      </c>
      <c r="CC245" s="161">
        <f>MIN(PRODUCT('mil mi val'!$C211:CB211),1)</f>
        <v>5.1443804105126736E-2</v>
      </c>
      <c r="CD245" s="161">
        <f>MIN(PRODUCT('mil mi val'!$C211:CC211),1)</f>
        <v>4.9514661451184487E-2</v>
      </c>
      <c r="CE245" s="161">
        <f>MIN(PRODUCT('mil mi val'!$C211:CD211),1)</f>
        <v>4.7657861646765068E-2</v>
      </c>
      <c r="CF245" s="161">
        <f>MIN(PRODUCT('mil mi val'!$C211:CE211),1)</f>
        <v>4.5870691835011378E-2</v>
      </c>
      <c r="CG245" s="161">
        <f>MIN(PRODUCT('mil mi val'!$C211:CF211),1)</f>
        <v>4.415054089119845E-2</v>
      </c>
      <c r="CH245" s="161">
        <f>MIN(PRODUCT('mil mi val'!$C211:CG211),1)</f>
        <v>4.2494895607778513E-2</v>
      </c>
      <c r="CI245" s="161">
        <f>MIN(PRODUCT('mil mi val'!$C211:CH211),1)</f>
        <v>4.0901337022486821E-2</v>
      </c>
      <c r="CJ245" s="161">
        <f>MIN(PRODUCT('mil mi val'!$C211:CI211),1)</f>
        <v>3.9367536884143566E-2</v>
      </c>
      <c r="CK245" s="161">
        <f>MIN(PRODUCT('mil mi val'!$C211:CJ211),1)</f>
        <v>3.7891254250988181E-2</v>
      </c>
      <c r="CL245" s="161">
        <f>MIN(PRODUCT('mil mi val'!$C211:CK211),1)</f>
        <v>3.6470332216576126E-2</v>
      </c>
      <c r="CM245" s="161">
        <f>MIN(PRODUCT('mil mi val'!$C211:CL211),1)</f>
        <v>3.5102694758454525E-2</v>
      </c>
      <c r="CN245" s="161">
        <f>MIN(PRODUCT('mil mi val'!$C211:CM211),1)</f>
        <v>3.3786343705012482E-2</v>
      </c>
      <c r="CO245" s="161">
        <f>MIN(PRODUCT('mil mi val'!$C211:CN211),1)</f>
        <v>3.2519355816074513E-2</v>
      </c>
      <c r="CP245" s="161">
        <f>MIN(PRODUCT('mil mi val'!$C211:CO211),1)</f>
        <v>3.129987997297172E-2</v>
      </c>
      <c r="CQ245" s="161">
        <f>MIN(PRODUCT('mil mi val'!$C211:CP211),1)</f>
        <v>3.012613447398528E-2</v>
      </c>
      <c r="CR245" s="161">
        <f>MIN(PRODUCT('mil mi val'!$C211:CQ211),1)</f>
        <v>2.8996404431210834E-2</v>
      </c>
      <c r="CS245" s="161">
        <f>MIN(PRODUCT('mil mi val'!$C211:CR211),1)</f>
        <v>2.7909039265040427E-2</v>
      </c>
      <c r="CT245" s="161">
        <f>MIN(PRODUCT('mil mi val'!$C211:CS211),1)</f>
        <v>2.6862450292601411E-2</v>
      </c>
      <c r="CU245" s="161">
        <f>MIN(PRODUCT('mil mi val'!$C211:CT211),1)</f>
        <v>2.5855108406628861E-2</v>
      </c>
      <c r="CV245" s="161">
        <f>MIN(PRODUCT('mil mi val'!$C211:CU211),1)</f>
        <v>2.4885541841380279E-2</v>
      </c>
      <c r="CW245" s="161">
        <f>MIN(PRODUCT('mil mi val'!$C211:CV211),1)</f>
        <v>2.395233402232852E-2</v>
      </c>
      <c r="CX245" s="161">
        <f>MIN(PRODUCT('mil mi val'!$C211:CW211),1)</f>
        <v>2.3054121496491199E-2</v>
      </c>
      <c r="CY245" s="161">
        <f>MIN(PRODUCT('mil mi val'!$C211:CX211),1)</f>
        <v>2.2189591940372781E-2</v>
      </c>
      <c r="CZ245" s="161">
        <f>MIN(PRODUCT('mil mi val'!$C211:CY211),1)</f>
        <v>2.1357482242608802E-2</v>
      </c>
      <c r="DA245" s="161">
        <f>MIN(PRODUCT('mil mi val'!$C211:CZ211),1)</f>
        <v>2.0556576658510971E-2</v>
      </c>
      <c r="DB245" s="161">
        <f>MIN(PRODUCT('mil mi val'!$C211:DA211),1)</f>
        <v>1.9785705033816811E-2</v>
      </c>
      <c r="DC245" s="161">
        <f>MIN(PRODUCT('mil mi val'!$C211:DB211),1)</f>
        <v>1.904374109504868E-2</v>
      </c>
      <c r="DD245" s="161">
        <f>MIN(PRODUCT('mil mi val'!$C211:DC211),1)</f>
        <v>1.904374109504868E-2</v>
      </c>
      <c r="DE245" s="161">
        <f>MIN(PRODUCT('mil mi val'!$C211:DD211),1)</f>
        <v>1.904374109504868E-2</v>
      </c>
      <c r="DF245" s="161">
        <f>MIN(PRODUCT('mil mi val'!$C211:DE211),1)</f>
        <v>1.904374109504868E-2</v>
      </c>
    </row>
    <row r="246" spans="2:110" ht="14.5" x14ac:dyDescent="0.35">
      <c r="B246" s="149">
        <v>1</v>
      </c>
      <c r="C246" s="161">
        <v>1</v>
      </c>
      <c r="D246" s="161">
        <f>MIN(PRODUCT('mil mi val'!$C212:C212),1)</f>
        <v>0.96930000000000005</v>
      </c>
      <c r="E246" s="161">
        <f>MIN(PRODUCT('mil mi val'!$C212:D212),1)</f>
        <v>0.93702231000000002</v>
      </c>
      <c r="F246" s="161">
        <f>MIN(PRODUCT('mil mi val'!$C212:E212),1)</f>
        <v>0.903758017995</v>
      </c>
      <c r="G246" s="161">
        <f>MIN(PRODUCT('mil mi val'!$C212:F212),1)</f>
        <v>0.87031897132918501</v>
      </c>
      <c r="H246" s="161">
        <f>MIN(PRODUCT('mil mi val'!$C212:G212),1)</f>
        <v>0.83768200990434061</v>
      </c>
      <c r="I246" s="161">
        <f>MIN(PRODUCT('mil mi val'!$C212:H212),1)</f>
        <v>0.80626893453292781</v>
      </c>
      <c r="J246" s="161">
        <f>MIN(PRODUCT('mil mi val'!$C212:I212),1)</f>
        <v>0.77603384948794307</v>
      </c>
      <c r="K246" s="161">
        <f>MIN(PRODUCT('mil mi val'!$C212:J212),1)</f>
        <v>0.74693258013214525</v>
      </c>
      <c r="L246" s="161">
        <f>MIN(PRODUCT('mil mi val'!$C212:K212),1)</f>
        <v>0.7189226083771898</v>
      </c>
      <c r="M246" s="161">
        <f>MIN(PRODUCT('mil mi val'!$C212:L212),1)</f>
        <v>0.69196301056304521</v>
      </c>
      <c r="N246" s="161">
        <f>MIN(PRODUCT('mil mi val'!$C212:M212),1)</f>
        <v>0.66601439766693105</v>
      </c>
      <c r="O246" s="161">
        <f>MIN(PRODUCT('mil mi val'!$C212:N212),1)</f>
        <v>0.64103885775442115</v>
      </c>
      <c r="P246" s="161">
        <f>MIN(PRODUCT('mil mi val'!$C212:O212),1)</f>
        <v>0.61699990058863041</v>
      </c>
      <c r="Q246" s="161">
        <f>MIN(PRODUCT('mil mi val'!$C212:P212),1)</f>
        <v>0.59386240431655679</v>
      </c>
      <c r="R246" s="161">
        <f>MIN(PRODUCT('mil mi val'!$C212:Q212),1)</f>
        <v>0.57159256415468596</v>
      </c>
      <c r="S246" s="161">
        <f>MIN(PRODUCT('mil mi val'!$C212:R212),1)</f>
        <v>0.55015784299888526</v>
      </c>
      <c r="T246" s="161">
        <f>MIN(PRODUCT('mil mi val'!$C212:S212),1)</f>
        <v>0.52952692388642708</v>
      </c>
      <c r="U246" s="161">
        <f>MIN(PRODUCT('mil mi val'!$C212:T212),1)</f>
        <v>0.50966966424068605</v>
      </c>
      <c r="V246" s="161">
        <f>MIN(PRODUCT('mil mi val'!$C212:U212),1)</f>
        <v>0.49055705183166032</v>
      </c>
      <c r="W246" s="161">
        <f>MIN(PRODUCT('mil mi val'!$C212:V212),1)</f>
        <v>0.47216116238797307</v>
      </c>
      <c r="X246" s="161">
        <f>MIN(PRODUCT('mil mi val'!$C212:W212),1)</f>
        <v>0.4544551187984241</v>
      </c>
      <c r="Y246" s="161">
        <f>MIN(PRODUCT('mil mi val'!$C212:X212),1)</f>
        <v>0.43741305184348322</v>
      </c>
      <c r="Z246" s="161">
        <f>MIN(PRODUCT('mil mi val'!$C212:Y212),1)</f>
        <v>0.42101006239935262</v>
      </c>
      <c r="AA246" s="161">
        <f>MIN(PRODUCT('mil mi val'!$C212:Z212),1)</f>
        <v>0.4052221850593769</v>
      </c>
      <c r="AB246" s="161">
        <f>MIN(PRODUCT('mil mi val'!$C212:AA212),1)</f>
        <v>0.39002635311965028</v>
      </c>
      <c r="AC246" s="161">
        <f>MIN(PRODUCT('mil mi val'!$C212:AB212),1)</f>
        <v>0.37540036487766343</v>
      </c>
      <c r="AD246" s="161">
        <f>MIN(PRODUCT('mil mi val'!$C212:AC212),1)</f>
        <v>0.36132285119475105</v>
      </c>
      <c r="AE246" s="161">
        <f>MIN(PRODUCT('mil mi val'!$C212:AD212),1)</f>
        <v>0.34777324427494788</v>
      </c>
      <c r="AF246" s="161">
        <f>MIN(PRODUCT('mil mi val'!$C212:AE212),1)</f>
        <v>0.33473174761463736</v>
      </c>
      <c r="AG246" s="161">
        <f>MIN(PRODUCT('mil mi val'!$C212:AF212),1)</f>
        <v>0.32217930707908848</v>
      </c>
      <c r="AH246" s="161">
        <f>MIN(PRODUCT('mil mi val'!$C212:AG212),1)</f>
        <v>0.31009758306362267</v>
      </c>
      <c r="AI246" s="161">
        <f>MIN(PRODUCT('mil mi val'!$C212:AH212),1)</f>
        <v>0.29846892369873684</v>
      </c>
      <c r="AJ246" s="161">
        <f>MIN(PRODUCT('mil mi val'!$C212:AI212),1)</f>
        <v>0.28727633906003419</v>
      </c>
      <c r="AK246" s="161">
        <f>MIN(PRODUCT('mil mi val'!$C212:AJ212),1)</f>
        <v>0.27650347634528294</v>
      </c>
      <c r="AL246" s="161">
        <f>MIN(PRODUCT('mil mi val'!$C212:AK212),1)</f>
        <v>0.26613459598233485</v>
      </c>
      <c r="AM246" s="161">
        <f>MIN(PRODUCT('mil mi val'!$C212:AL212),1)</f>
        <v>0.2561545486329973</v>
      </c>
      <c r="AN246" s="161">
        <f>MIN(PRODUCT('mil mi val'!$C212:AM212),1)</f>
        <v>0.24654875305925991</v>
      </c>
      <c r="AO246" s="161">
        <f>MIN(PRODUCT('mil mi val'!$C212:AN212),1)</f>
        <v>0.23730317481953767</v>
      </c>
      <c r="AP246" s="161">
        <f>MIN(PRODUCT('mil mi val'!$C212:AO212),1)</f>
        <v>0.22840430576380502</v>
      </c>
      <c r="AQ246" s="161">
        <f>MIN(PRODUCT('mil mi val'!$C212:AP212),1)</f>
        <v>0.21983914429766233</v>
      </c>
      <c r="AR246" s="161">
        <f>MIN(PRODUCT('mil mi val'!$C212:AQ212),1)</f>
        <v>0.21159517638649999</v>
      </c>
      <c r="AS246" s="161">
        <f>MIN(PRODUCT('mil mi val'!$C212:AR212),1)</f>
        <v>0.20366035727200624</v>
      </c>
      <c r="AT246" s="161">
        <f>MIN(PRODUCT('mil mi val'!$C212:AS212),1)</f>
        <v>0.196023093874306</v>
      </c>
      <c r="AU246" s="161">
        <f>MIN(PRODUCT('mil mi val'!$C212:AT212),1)</f>
        <v>0.18867222785401952</v>
      </c>
      <c r="AV246" s="161">
        <f>MIN(PRODUCT('mil mi val'!$C212:AU212),1)</f>
        <v>0.18159701930949379</v>
      </c>
      <c r="AW246" s="161">
        <f>MIN(PRODUCT('mil mi val'!$C212:AV212),1)</f>
        <v>0.17478713108538776</v>
      </c>
      <c r="AX246" s="161">
        <f>MIN(PRODUCT('mil mi val'!$C212:AW212),1)</f>
        <v>0.16823261366968573</v>
      </c>
      <c r="AY246" s="161">
        <f>MIN(PRODUCT('mil mi val'!$C212:AX212),1)</f>
        <v>0.16192389065707252</v>
      </c>
      <c r="AZ246" s="161">
        <f>MIN(PRODUCT('mil mi val'!$C212:AY212),1)</f>
        <v>0.1558517447574323</v>
      </c>
      <c r="BA246" s="161">
        <f>MIN(PRODUCT('mil mi val'!$C212:AZ212),1)</f>
        <v>0.15000730432902859</v>
      </c>
      <c r="BB246" s="161">
        <f>MIN(PRODUCT('mil mi val'!$C212:BA212),1)</f>
        <v>0.14438203041669001</v>
      </c>
      <c r="BC246" s="161">
        <f>MIN(PRODUCT('mil mi val'!$C212:BB212),1)</f>
        <v>0.13896770427606414</v>
      </c>
      <c r="BD246" s="161">
        <f>MIN(PRODUCT('mil mi val'!$C212:BC212),1)</f>
        <v>0.13375641536571173</v>
      </c>
      <c r="BE246" s="161">
        <f>MIN(PRODUCT('mil mi val'!$C212:BD212),1)</f>
        <v>0.12874054978949753</v>
      </c>
      <c r="BF246" s="161">
        <f>MIN(PRODUCT('mil mi val'!$C212:BE212),1)</f>
        <v>0.12391277917239138</v>
      </c>
      <c r="BG246" s="161">
        <f>MIN(PRODUCT('mil mi val'!$C212:BF212),1)</f>
        <v>0.11926604995342671</v>
      </c>
      <c r="BH246" s="161">
        <f>MIN(PRODUCT('mil mi val'!$C212:BG212),1)</f>
        <v>0.11479357308017321</v>
      </c>
      <c r="BI246" s="161">
        <f>MIN(PRODUCT('mil mi val'!$C212:BH212),1)</f>
        <v>0.11048881408966672</v>
      </c>
      <c r="BJ246" s="161">
        <f>MIN(PRODUCT('mil mi val'!$C212:BI212),1)</f>
        <v>0.10634548356130423</v>
      </c>
      <c r="BK246" s="161">
        <f>MIN(PRODUCT('mil mi val'!$C212:BJ212),1)</f>
        <v>0.10235752792775532</v>
      </c>
      <c r="BL246" s="161">
        <f>MIN(PRODUCT('mil mi val'!$C212:BK212),1)</f>
        <v>9.8519120630464502E-2</v>
      </c>
      <c r="BM246" s="161">
        <f>MIN(PRODUCT('mil mi val'!$C212:BL212),1)</f>
        <v>9.4824653606822087E-2</v>
      </c>
      <c r="BN246" s="161">
        <f>MIN(PRODUCT('mil mi val'!$C212:BM212),1)</f>
        <v>9.1268729096566262E-2</v>
      </c>
      <c r="BO246" s="161">
        <f>MIN(PRODUCT('mil mi val'!$C212:BN212),1)</f>
        <v>8.7846151755445023E-2</v>
      </c>
      <c r="BP246" s="161">
        <f>MIN(PRODUCT('mil mi val'!$C212:BO212),1)</f>
        <v>8.4551921064615843E-2</v>
      </c>
      <c r="BQ246" s="161">
        <f>MIN(PRODUCT('mil mi val'!$C212:BP212),1)</f>
        <v>8.138122402469275E-2</v>
      </c>
      <c r="BR246" s="161">
        <f>MIN(PRODUCT('mil mi val'!$C212:BQ212),1)</f>
        <v>7.8329428123766767E-2</v>
      </c>
      <c r="BS246" s="161">
        <f>MIN(PRODUCT('mil mi val'!$C212:BR212),1)</f>
        <v>7.5392074569125514E-2</v>
      </c>
      <c r="BT246" s="161">
        <f>MIN(PRODUCT('mil mi val'!$C212:BS212),1)</f>
        <v>7.2564871772783313E-2</v>
      </c>
      <c r="BU246" s="161">
        <f>MIN(PRODUCT('mil mi val'!$C212:BT212),1)</f>
        <v>6.9843689081303936E-2</v>
      </c>
      <c r="BV246" s="161">
        <f>MIN(PRODUCT('mil mi val'!$C212:BU212),1)</f>
        <v>6.7224550740755035E-2</v>
      </c>
      <c r="BW246" s="161">
        <f>MIN(PRODUCT('mil mi val'!$C212:BV212),1)</f>
        <v>6.4703630087976721E-2</v>
      </c>
      <c r="BX246" s="161">
        <f>MIN(PRODUCT('mil mi val'!$C212:BW212),1)</f>
        <v>6.2277243959677597E-2</v>
      </c>
      <c r="BY246" s="161">
        <f>MIN(PRODUCT('mil mi val'!$C212:BX212),1)</f>
        <v>5.9941847311189692E-2</v>
      </c>
      <c r="BZ246" s="161">
        <f>MIN(PRODUCT('mil mi val'!$C212:BY212),1)</f>
        <v>5.7694028037020083E-2</v>
      </c>
      <c r="CA246" s="161">
        <f>MIN(PRODUCT('mil mi val'!$C212:BZ212),1)</f>
        <v>5.5530501985631829E-2</v>
      </c>
      <c r="CB246" s="161">
        <f>MIN(PRODUCT('mil mi val'!$C212:CA212),1)</f>
        <v>5.3448108161170634E-2</v>
      </c>
      <c r="CC246" s="161">
        <f>MIN(PRODUCT('mil mi val'!$C212:CB212),1)</f>
        <v>5.1443804105126736E-2</v>
      </c>
      <c r="CD246" s="161">
        <f>MIN(PRODUCT('mil mi val'!$C212:CC212),1)</f>
        <v>4.9514661451184487E-2</v>
      </c>
      <c r="CE246" s="161">
        <f>MIN(PRODUCT('mil mi val'!$C212:CD212),1)</f>
        <v>4.7657861646765068E-2</v>
      </c>
      <c r="CF246" s="161">
        <f>MIN(PRODUCT('mil mi val'!$C212:CE212),1)</f>
        <v>4.5870691835011378E-2</v>
      </c>
      <c r="CG246" s="161">
        <f>MIN(PRODUCT('mil mi val'!$C212:CF212),1)</f>
        <v>4.415054089119845E-2</v>
      </c>
      <c r="CH246" s="161">
        <f>MIN(PRODUCT('mil mi val'!$C212:CG212),1)</f>
        <v>4.2494895607778513E-2</v>
      </c>
      <c r="CI246" s="161">
        <f>MIN(PRODUCT('mil mi val'!$C212:CH212),1)</f>
        <v>4.0901337022486821E-2</v>
      </c>
      <c r="CJ246" s="161">
        <f>MIN(PRODUCT('mil mi val'!$C212:CI212),1)</f>
        <v>3.9367536884143566E-2</v>
      </c>
      <c r="CK246" s="161">
        <f>MIN(PRODUCT('mil mi val'!$C212:CJ212),1)</f>
        <v>3.7891254250988181E-2</v>
      </c>
      <c r="CL246" s="161">
        <f>MIN(PRODUCT('mil mi val'!$C212:CK212),1)</f>
        <v>3.6470332216576126E-2</v>
      </c>
      <c r="CM246" s="161">
        <f>MIN(PRODUCT('mil mi val'!$C212:CL212),1)</f>
        <v>3.5102694758454525E-2</v>
      </c>
      <c r="CN246" s="161">
        <f>MIN(PRODUCT('mil mi val'!$C212:CM212),1)</f>
        <v>3.3786343705012482E-2</v>
      </c>
      <c r="CO246" s="161">
        <f>MIN(PRODUCT('mil mi val'!$C212:CN212),1)</f>
        <v>3.2519355816074513E-2</v>
      </c>
      <c r="CP246" s="161">
        <f>MIN(PRODUCT('mil mi val'!$C212:CO212),1)</f>
        <v>3.129987997297172E-2</v>
      </c>
      <c r="CQ246" s="161">
        <f>MIN(PRODUCT('mil mi val'!$C212:CP212),1)</f>
        <v>3.012613447398528E-2</v>
      </c>
      <c r="CR246" s="161">
        <f>MIN(PRODUCT('mil mi val'!$C212:CQ212),1)</f>
        <v>2.8996404431210834E-2</v>
      </c>
      <c r="CS246" s="161">
        <f>MIN(PRODUCT('mil mi val'!$C212:CR212),1)</f>
        <v>2.7909039265040427E-2</v>
      </c>
      <c r="CT246" s="161">
        <f>MIN(PRODUCT('mil mi val'!$C212:CS212),1)</f>
        <v>2.6862450292601411E-2</v>
      </c>
      <c r="CU246" s="161">
        <f>MIN(PRODUCT('mil mi val'!$C212:CT212),1)</f>
        <v>2.5855108406628861E-2</v>
      </c>
      <c r="CV246" s="161">
        <f>MIN(PRODUCT('mil mi val'!$C212:CU212),1)</f>
        <v>2.4885541841380279E-2</v>
      </c>
      <c r="CW246" s="161">
        <f>MIN(PRODUCT('mil mi val'!$C212:CV212),1)</f>
        <v>2.395233402232852E-2</v>
      </c>
      <c r="CX246" s="161">
        <f>MIN(PRODUCT('mil mi val'!$C212:CW212),1)</f>
        <v>2.3054121496491199E-2</v>
      </c>
      <c r="CY246" s="161">
        <f>MIN(PRODUCT('mil mi val'!$C212:CX212),1)</f>
        <v>2.2189591940372781E-2</v>
      </c>
      <c r="CZ246" s="161">
        <f>MIN(PRODUCT('mil mi val'!$C212:CY212),1)</f>
        <v>2.1357482242608802E-2</v>
      </c>
      <c r="DA246" s="161">
        <f>MIN(PRODUCT('mil mi val'!$C212:CZ212),1)</f>
        <v>2.0556576658510971E-2</v>
      </c>
      <c r="DB246" s="161">
        <f>MIN(PRODUCT('mil mi val'!$C212:DA212),1)</f>
        <v>1.9785705033816811E-2</v>
      </c>
      <c r="DC246" s="161">
        <f>MIN(PRODUCT('mil mi val'!$C212:DB212),1)</f>
        <v>1.904374109504868E-2</v>
      </c>
      <c r="DD246" s="161">
        <f>MIN(PRODUCT('mil mi val'!$C212:DC212),1)</f>
        <v>1.904374109504868E-2</v>
      </c>
      <c r="DE246" s="161">
        <f>MIN(PRODUCT('mil mi val'!$C212:DD212),1)</f>
        <v>1.904374109504868E-2</v>
      </c>
      <c r="DF246" s="161">
        <f>MIN(PRODUCT('mil mi val'!$C212:DE212),1)</f>
        <v>1.904374109504868E-2</v>
      </c>
    </row>
    <row r="247" spans="2:110" ht="14.5" x14ac:dyDescent="0.35">
      <c r="B247" s="149">
        <v>2</v>
      </c>
      <c r="C247" s="161">
        <v>1</v>
      </c>
      <c r="D247" s="161">
        <f>MIN(PRODUCT('mil mi val'!$C213:C213),1)</f>
        <v>0.96930000000000005</v>
      </c>
      <c r="E247" s="161">
        <f>MIN(PRODUCT('mil mi val'!$C213:D213),1)</f>
        <v>0.93702231000000002</v>
      </c>
      <c r="F247" s="161">
        <f>MIN(PRODUCT('mil mi val'!$C213:E213),1)</f>
        <v>0.903758017995</v>
      </c>
      <c r="G247" s="161">
        <f>MIN(PRODUCT('mil mi val'!$C213:F213),1)</f>
        <v>0.87031897132918501</v>
      </c>
      <c r="H247" s="161">
        <f>MIN(PRODUCT('mil mi val'!$C213:G213),1)</f>
        <v>0.83768200990434061</v>
      </c>
      <c r="I247" s="161">
        <f>MIN(PRODUCT('mil mi val'!$C213:H213),1)</f>
        <v>0.80626893453292781</v>
      </c>
      <c r="J247" s="161">
        <f>MIN(PRODUCT('mil mi val'!$C213:I213),1)</f>
        <v>0.77603384948794307</v>
      </c>
      <c r="K247" s="161">
        <f>MIN(PRODUCT('mil mi val'!$C213:J213),1)</f>
        <v>0.74693258013214525</v>
      </c>
      <c r="L247" s="161">
        <f>MIN(PRODUCT('mil mi val'!$C213:K213),1)</f>
        <v>0.7189226083771898</v>
      </c>
      <c r="M247" s="161">
        <f>MIN(PRODUCT('mil mi val'!$C213:L213),1)</f>
        <v>0.69196301056304521</v>
      </c>
      <c r="N247" s="161">
        <f>MIN(PRODUCT('mil mi val'!$C213:M213),1)</f>
        <v>0.66601439766693105</v>
      </c>
      <c r="O247" s="161">
        <f>MIN(PRODUCT('mil mi val'!$C213:N213),1)</f>
        <v>0.64103885775442115</v>
      </c>
      <c r="P247" s="161">
        <f>MIN(PRODUCT('mil mi val'!$C213:O213),1)</f>
        <v>0.61699990058863041</v>
      </c>
      <c r="Q247" s="161">
        <f>MIN(PRODUCT('mil mi val'!$C213:P213),1)</f>
        <v>0.59386240431655679</v>
      </c>
      <c r="R247" s="161">
        <f>MIN(PRODUCT('mil mi val'!$C213:Q213),1)</f>
        <v>0.57159256415468596</v>
      </c>
      <c r="S247" s="161">
        <f>MIN(PRODUCT('mil mi val'!$C213:R213),1)</f>
        <v>0.55015784299888526</v>
      </c>
      <c r="T247" s="161">
        <f>MIN(PRODUCT('mil mi val'!$C213:S213),1)</f>
        <v>0.52952692388642708</v>
      </c>
      <c r="U247" s="161">
        <f>MIN(PRODUCT('mil mi val'!$C213:T213),1)</f>
        <v>0.50966966424068605</v>
      </c>
      <c r="V247" s="161">
        <f>MIN(PRODUCT('mil mi val'!$C213:U213),1)</f>
        <v>0.49055705183166032</v>
      </c>
      <c r="W247" s="161">
        <f>MIN(PRODUCT('mil mi val'!$C213:V213),1)</f>
        <v>0.47216116238797307</v>
      </c>
      <c r="X247" s="161">
        <f>MIN(PRODUCT('mil mi val'!$C213:W213),1)</f>
        <v>0.4544551187984241</v>
      </c>
      <c r="Y247" s="161">
        <f>MIN(PRODUCT('mil mi val'!$C213:X213),1)</f>
        <v>0.43741305184348322</v>
      </c>
      <c r="Z247" s="161">
        <f>MIN(PRODUCT('mil mi val'!$C213:Y213),1)</f>
        <v>0.42101006239935262</v>
      </c>
      <c r="AA247" s="161">
        <f>MIN(PRODUCT('mil mi val'!$C213:Z213),1)</f>
        <v>0.4052221850593769</v>
      </c>
      <c r="AB247" s="161">
        <f>MIN(PRODUCT('mil mi val'!$C213:AA213),1)</f>
        <v>0.39002635311965028</v>
      </c>
      <c r="AC247" s="161">
        <f>MIN(PRODUCT('mil mi val'!$C213:AB213),1)</f>
        <v>0.37540036487766343</v>
      </c>
      <c r="AD247" s="161">
        <f>MIN(PRODUCT('mil mi val'!$C213:AC213),1)</f>
        <v>0.36132285119475105</v>
      </c>
      <c r="AE247" s="161">
        <f>MIN(PRODUCT('mil mi val'!$C213:AD213),1)</f>
        <v>0.34777324427494788</v>
      </c>
      <c r="AF247" s="161">
        <f>MIN(PRODUCT('mil mi val'!$C213:AE213),1)</f>
        <v>0.33473174761463736</v>
      </c>
      <c r="AG247" s="161">
        <f>MIN(PRODUCT('mil mi val'!$C213:AF213),1)</f>
        <v>0.32217930707908848</v>
      </c>
      <c r="AH247" s="161">
        <f>MIN(PRODUCT('mil mi val'!$C213:AG213),1)</f>
        <v>0.31009758306362267</v>
      </c>
      <c r="AI247" s="161">
        <f>MIN(PRODUCT('mil mi val'!$C213:AH213),1)</f>
        <v>0.29846892369873684</v>
      </c>
      <c r="AJ247" s="161">
        <f>MIN(PRODUCT('mil mi val'!$C213:AI213),1)</f>
        <v>0.28727633906003419</v>
      </c>
      <c r="AK247" s="161">
        <f>MIN(PRODUCT('mil mi val'!$C213:AJ213),1)</f>
        <v>0.27650347634528294</v>
      </c>
      <c r="AL247" s="161">
        <f>MIN(PRODUCT('mil mi val'!$C213:AK213),1)</f>
        <v>0.26613459598233485</v>
      </c>
      <c r="AM247" s="161">
        <f>MIN(PRODUCT('mil mi val'!$C213:AL213),1)</f>
        <v>0.2561545486329973</v>
      </c>
      <c r="AN247" s="161">
        <f>MIN(PRODUCT('mil mi val'!$C213:AM213),1)</f>
        <v>0.24654875305925991</v>
      </c>
      <c r="AO247" s="161">
        <f>MIN(PRODUCT('mil mi val'!$C213:AN213),1)</f>
        <v>0.23730317481953767</v>
      </c>
      <c r="AP247" s="161">
        <f>MIN(PRODUCT('mil mi val'!$C213:AO213),1)</f>
        <v>0.22840430576380502</v>
      </c>
      <c r="AQ247" s="161">
        <f>MIN(PRODUCT('mil mi val'!$C213:AP213),1)</f>
        <v>0.21983914429766233</v>
      </c>
      <c r="AR247" s="161">
        <f>MIN(PRODUCT('mil mi val'!$C213:AQ213),1)</f>
        <v>0.21159517638649999</v>
      </c>
      <c r="AS247" s="161">
        <f>MIN(PRODUCT('mil mi val'!$C213:AR213),1)</f>
        <v>0.20366035727200624</v>
      </c>
      <c r="AT247" s="161">
        <f>MIN(PRODUCT('mil mi val'!$C213:AS213),1)</f>
        <v>0.196023093874306</v>
      </c>
      <c r="AU247" s="161">
        <f>MIN(PRODUCT('mil mi val'!$C213:AT213),1)</f>
        <v>0.18867222785401952</v>
      </c>
      <c r="AV247" s="161">
        <f>MIN(PRODUCT('mil mi val'!$C213:AU213),1)</f>
        <v>0.18159701930949379</v>
      </c>
      <c r="AW247" s="161">
        <f>MIN(PRODUCT('mil mi val'!$C213:AV213),1)</f>
        <v>0.17478713108538776</v>
      </c>
      <c r="AX247" s="161">
        <f>MIN(PRODUCT('mil mi val'!$C213:AW213),1)</f>
        <v>0.16823261366968573</v>
      </c>
      <c r="AY247" s="161">
        <f>MIN(PRODUCT('mil mi val'!$C213:AX213),1)</f>
        <v>0.16192389065707252</v>
      </c>
      <c r="AZ247" s="161">
        <f>MIN(PRODUCT('mil mi val'!$C213:AY213),1)</f>
        <v>0.1558517447574323</v>
      </c>
      <c r="BA247" s="161">
        <f>MIN(PRODUCT('mil mi val'!$C213:AZ213),1)</f>
        <v>0.15000730432902859</v>
      </c>
      <c r="BB247" s="161">
        <f>MIN(PRODUCT('mil mi val'!$C213:BA213),1)</f>
        <v>0.14438203041669001</v>
      </c>
      <c r="BC247" s="161">
        <f>MIN(PRODUCT('mil mi val'!$C213:BB213),1)</f>
        <v>0.13896770427606414</v>
      </c>
      <c r="BD247" s="161">
        <f>MIN(PRODUCT('mil mi val'!$C213:BC213),1)</f>
        <v>0.13375641536571173</v>
      </c>
      <c r="BE247" s="161">
        <f>MIN(PRODUCT('mil mi val'!$C213:BD213),1)</f>
        <v>0.12874054978949753</v>
      </c>
      <c r="BF247" s="161">
        <f>MIN(PRODUCT('mil mi val'!$C213:BE213),1)</f>
        <v>0.12391277917239138</v>
      </c>
      <c r="BG247" s="161">
        <f>MIN(PRODUCT('mil mi val'!$C213:BF213),1)</f>
        <v>0.11926604995342671</v>
      </c>
      <c r="BH247" s="161">
        <f>MIN(PRODUCT('mil mi val'!$C213:BG213),1)</f>
        <v>0.11479357308017321</v>
      </c>
      <c r="BI247" s="161">
        <f>MIN(PRODUCT('mil mi val'!$C213:BH213),1)</f>
        <v>0.11048881408966672</v>
      </c>
      <c r="BJ247" s="161">
        <f>MIN(PRODUCT('mil mi val'!$C213:BI213),1)</f>
        <v>0.10634548356130423</v>
      </c>
      <c r="BK247" s="161">
        <f>MIN(PRODUCT('mil mi val'!$C213:BJ213),1)</f>
        <v>0.10235752792775532</v>
      </c>
      <c r="BL247" s="161">
        <f>MIN(PRODUCT('mil mi val'!$C213:BK213),1)</f>
        <v>9.8519120630464502E-2</v>
      </c>
      <c r="BM247" s="161">
        <f>MIN(PRODUCT('mil mi val'!$C213:BL213),1)</f>
        <v>9.4824653606822087E-2</v>
      </c>
      <c r="BN247" s="161">
        <f>MIN(PRODUCT('mil mi val'!$C213:BM213),1)</f>
        <v>9.1268729096566262E-2</v>
      </c>
      <c r="BO247" s="161">
        <f>MIN(PRODUCT('mil mi val'!$C213:BN213),1)</f>
        <v>8.7846151755445023E-2</v>
      </c>
      <c r="BP247" s="161">
        <f>MIN(PRODUCT('mil mi val'!$C213:BO213),1)</f>
        <v>8.4551921064615843E-2</v>
      </c>
      <c r="BQ247" s="161">
        <f>MIN(PRODUCT('mil mi val'!$C213:BP213),1)</f>
        <v>8.138122402469275E-2</v>
      </c>
      <c r="BR247" s="161">
        <f>MIN(PRODUCT('mil mi val'!$C213:BQ213),1)</f>
        <v>7.8329428123766767E-2</v>
      </c>
      <c r="BS247" s="161">
        <f>MIN(PRODUCT('mil mi val'!$C213:BR213),1)</f>
        <v>7.5392074569125514E-2</v>
      </c>
      <c r="BT247" s="161">
        <f>MIN(PRODUCT('mil mi val'!$C213:BS213),1)</f>
        <v>7.2564871772783313E-2</v>
      </c>
      <c r="BU247" s="161">
        <f>MIN(PRODUCT('mil mi val'!$C213:BT213),1)</f>
        <v>6.9843689081303936E-2</v>
      </c>
      <c r="BV247" s="161">
        <f>MIN(PRODUCT('mil mi val'!$C213:BU213),1)</f>
        <v>6.7224550740755035E-2</v>
      </c>
      <c r="BW247" s="161">
        <f>MIN(PRODUCT('mil mi val'!$C213:BV213),1)</f>
        <v>6.4703630087976721E-2</v>
      </c>
      <c r="BX247" s="161">
        <f>MIN(PRODUCT('mil mi val'!$C213:BW213),1)</f>
        <v>6.2277243959677597E-2</v>
      </c>
      <c r="BY247" s="161">
        <f>MIN(PRODUCT('mil mi val'!$C213:BX213),1)</f>
        <v>5.9941847311189692E-2</v>
      </c>
      <c r="BZ247" s="161">
        <f>MIN(PRODUCT('mil mi val'!$C213:BY213),1)</f>
        <v>5.7694028037020083E-2</v>
      </c>
      <c r="CA247" s="161">
        <f>MIN(PRODUCT('mil mi val'!$C213:BZ213),1)</f>
        <v>5.5530501985631829E-2</v>
      </c>
      <c r="CB247" s="161">
        <f>MIN(PRODUCT('mil mi val'!$C213:CA213),1)</f>
        <v>5.3448108161170634E-2</v>
      </c>
      <c r="CC247" s="161">
        <f>MIN(PRODUCT('mil mi val'!$C213:CB213),1)</f>
        <v>5.1443804105126736E-2</v>
      </c>
      <c r="CD247" s="161">
        <f>MIN(PRODUCT('mil mi val'!$C213:CC213),1)</f>
        <v>4.9514661451184487E-2</v>
      </c>
      <c r="CE247" s="161">
        <f>MIN(PRODUCT('mil mi val'!$C213:CD213),1)</f>
        <v>4.7657861646765068E-2</v>
      </c>
      <c r="CF247" s="161">
        <f>MIN(PRODUCT('mil mi val'!$C213:CE213),1)</f>
        <v>4.5870691835011378E-2</v>
      </c>
      <c r="CG247" s="161">
        <f>MIN(PRODUCT('mil mi val'!$C213:CF213),1)</f>
        <v>4.415054089119845E-2</v>
      </c>
      <c r="CH247" s="161">
        <f>MIN(PRODUCT('mil mi val'!$C213:CG213),1)</f>
        <v>4.2494895607778513E-2</v>
      </c>
      <c r="CI247" s="161">
        <f>MIN(PRODUCT('mil mi val'!$C213:CH213),1)</f>
        <v>4.0901337022486821E-2</v>
      </c>
      <c r="CJ247" s="161">
        <f>MIN(PRODUCT('mil mi val'!$C213:CI213),1)</f>
        <v>3.9367536884143566E-2</v>
      </c>
      <c r="CK247" s="161">
        <f>MIN(PRODUCT('mil mi val'!$C213:CJ213),1)</f>
        <v>3.7891254250988181E-2</v>
      </c>
      <c r="CL247" s="161">
        <f>MIN(PRODUCT('mil mi val'!$C213:CK213),1)</f>
        <v>3.6470332216576126E-2</v>
      </c>
      <c r="CM247" s="161">
        <f>MIN(PRODUCT('mil mi val'!$C213:CL213),1)</f>
        <v>3.5102694758454525E-2</v>
      </c>
      <c r="CN247" s="161">
        <f>MIN(PRODUCT('mil mi val'!$C213:CM213),1)</f>
        <v>3.3786343705012482E-2</v>
      </c>
      <c r="CO247" s="161">
        <f>MIN(PRODUCT('mil mi val'!$C213:CN213),1)</f>
        <v>3.2519355816074513E-2</v>
      </c>
      <c r="CP247" s="161">
        <f>MIN(PRODUCT('mil mi val'!$C213:CO213),1)</f>
        <v>3.129987997297172E-2</v>
      </c>
      <c r="CQ247" s="161">
        <f>MIN(PRODUCT('mil mi val'!$C213:CP213),1)</f>
        <v>3.012613447398528E-2</v>
      </c>
      <c r="CR247" s="161">
        <f>MIN(PRODUCT('mil mi val'!$C213:CQ213),1)</f>
        <v>2.8996404431210834E-2</v>
      </c>
      <c r="CS247" s="161">
        <f>MIN(PRODUCT('mil mi val'!$C213:CR213),1)</f>
        <v>2.7909039265040427E-2</v>
      </c>
      <c r="CT247" s="161">
        <f>MIN(PRODUCT('mil mi val'!$C213:CS213),1)</f>
        <v>2.6862450292601411E-2</v>
      </c>
      <c r="CU247" s="161">
        <f>MIN(PRODUCT('mil mi val'!$C213:CT213),1)</f>
        <v>2.5855108406628861E-2</v>
      </c>
      <c r="CV247" s="161">
        <f>MIN(PRODUCT('mil mi val'!$C213:CU213),1)</f>
        <v>2.4885541841380279E-2</v>
      </c>
      <c r="CW247" s="161">
        <f>MIN(PRODUCT('mil mi val'!$C213:CV213),1)</f>
        <v>2.395233402232852E-2</v>
      </c>
      <c r="CX247" s="161">
        <f>MIN(PRODUCT('mil mi val'!$C213:CW213),1)</f>
        <v>2.3054121496491199E-2</v>
      </c>
      <c r="CY247" s="161">
        <f>MIN(PRODUCT('mil mi val'!$C213:CX213),1)</f>
        <v>2.2189591940372781E-2</v>
      </c>
      <c r="CZ247" s="161">
        <f>MIN(PRODUCT('mil mi val'!$C213:CY213),1)</f>
        <v>2.1357482242608802E-2</v>
      </c>
      <c r="DA247" s="161">
        <f>MIN(PRODUCT('mil mi val'!$C213:CZ213),1)</f>
        <v>2.0556576658510971E-2</v>
      </c>
      <c r="DB247" s="161">
        <f>MIN(PRODUCT('mil mi val'!$C213:DA213),1)</f>
        <v>1.9785705033816811E-2</v>
      </c>
      <c r="DC247" s="161">
        <f>MIN(PRODUCT('mil mi val'!$C213:DB213),1)</f>
        <v>1.904374109504868E-2</v>
      </c>
      <c r="DD247" s="161">
        <f>MIN(PRODUCT('mil mi val'!$C213:DC213),1)</f>
        <v>1.904374109504868E-2</v>
      </c>
      <c r="DE247" s="161">
        <f>MIN(PRODUCT('mil mi val'!$C213:DD213),1)</f>
        <v>1.904374109504868E-2</v>
      </c>
      <c r="DF247" s="161">
        <f>MIN(PRODUCT('mil mi val'!$C213:DE213),1)</f>
        <v>1.904374109504868E-2</v>
      </c>
    </row>
    <row r="248" spans="2:110" ht="14.5" x14ac:dyDescent="0.35">
      <c r="B248" s="149">
        <v>3</v>
      </c>
      <c r="C248" s="161">
        <v>1</v>
      </c>
      <c r="D248" s="161">
        <f>MIN(PRODUCT('mil mi val'!$C214:C214),1)</f>
        <v>0.96930000000000005</v>
      </c>
      <c r="E248" s="161">
        <f>MIN(PRODUCT('mil mi val'!$C214:D214),1)</f>
        <v>0.93702231000000002</v>
      </c>
      <c r="F248" s="161">
        <f>MIN(PRODUCT('mil mi val'!$C214:E214),1)</f>
        <v>0.903758017995</v>
      </c>
      <c r="G248" s="161">
        <f>MIN(PRODUCT('mil mi val'!$C214:F214),1)</f>
        <v>0.87031897132918501</v>
      </c>
      <c r="H248" s="161">
        <f>MIN(PRODUCT('mil mi val'!$C214:G214),1)</f>
        <v>0.83768200990434061</v>
      </c>
      <c r="I248" s="161">
        <f>MIN(PRODUCT('mil mi val'!$C214:H214),1)</f>
        <v>0.80626893453292781</v>
      </c>
      <c r="J248" s="161">
        <f>MIN(PRODUCT('mil mi val'!$C214:I214),1)</f>
        <v>0.77603384948794307</v>
      </c>
      <c r="K248" s="161">
        <f>MIN(PRODUCT('mil mi val'!$C214:J214),1)</f>
        <v>0.74693258013214525</v>
      </c>
      <c r="L248" s="161">
        <f>MIN(PRODUCT('mil mi val'!$C214:K214),1)</f>
        <v>0.7189226083771898</v>
      </c>
      <c r="M248" s="161">
        <f>MIN(PRODUCT('mil mi val'!$C214:L214),1)</f>
        <v>0.69196301056304521</v>
      </c>
      <c r="N248" s="161">
        <f>MIN(PRODUCT('mil mi val'!$C214:M214),1)</f>
        <v>0.66601439766693105</v>
      </c>
      <c r="O248" s="161">
        <f>MIN(PRODUCT('mil mi val'!$C214:N214),1)</f>
        <v>0.64103885775442115</v>
      </c>
      <c r="P248" s="161">
        <f>MIN(PRODUCT('mil mi val'!$C214:O214),1)</f>
        <v>0.61699990058863041</v>
      </c>
      <c r="Q248" s="161">
        <f>MIN(PRODUCT('mil mi val'!$C214:P214),1)</f>
        <v>0.59386240431655679</v>
      </c>
      <c r="R248" s="161">
        <f>MIN(PRODUCT('mil mi val'!$C214:Q214),1)</f>
        <v>0.57159256415468596</v>
      </c>
      <c r="S248" s="161">
        <f>MIN(PRODUCT('mil mi val'!$C214:R214),1)</f>
        <v>0.55015784299888526</v>
      </c>
      <c r="T248" s="161">
        <f>MIN(PRODUCT('mil mi val'!$C214:S214),1)</f>
        <v>0.52952692388642708</v>
      </c>
      <c r="U248" s="161">
        <f>MIN(PRODUCT('mil mi val'!$C214:T214),1)</f>
        <v>0.50966966424068605</v>
      </c>
      <c r="V248" s="161">
        <f>MIN(PRODUCT('mil mi val'!$C214:U214),1)</f>
        <v>0.49055705183166032</v>
      </c>
      <c r="W248" s="161">
        <f>MIN(PRODUCT('mil mi val'!$C214:V214),1)</f>
        <v>0.47216116238797307</v>
      </c>
      <c r="X248" s="161">
        <f>MIN(PRODUCT('mil mi val'!$C214:W214),1)</f>
        <v>0.4544551187984241</v>
      </c>
      <c r="Y248" s="161">
        <f>MIN(PRODUCT('mil mi val'!$C214:X214),1)</f>
        <v>0.43741305184348322</v>
      </c>
      <c r="Z248" s="161">
        <f>MIN(PRODUCT('mil mi val'!$C214:Y214),1)</f>
        <v>0.42101006239935262</v>
      </c>
      <c r="AA248" s="161">
        <f>MIN(PRODUCT('mil mi val'!$C214:Z214),1)</f>
        <v>0.4052221850593769</v>
      </c>
      <c r="AB248" s="161">
        <f>MIN(PRODUCT('mil mi val'!$C214:AA214),1)</f>
        <v>0.39002635311965028</v>
      </c>
      <c r="AC248" s="161">
        <f>MIN(PRODUCT('mil mi val'!$C214:AB214),1)</f>
        <v>0.37540036487766343</v>
      </c>
      <c r="AD248" s="161">
        <f>MIN(PRODUCT('mil mi val'!$C214:AC214),1)</f>
        <v>0.36132285119475105</v>
      </c>
      <c r="AE248" s="161">
        <f>MIN(PRODUCT('mil mi val'!$C214:AD214),1)</f>
        <v>0.34777324427494788</v>
      </c>
      <c r="AF248" s="161">
        <f>MIN(PRODUCT('mil mi val'!$C214:AE214),1)</f>
        <v>0.33473174761463736</v>
      </c>
      <c r="AG248" s="161">
        <f>MIN(PRODUCT('mil mi val'!$C214:AF214),1)</f>
        <v>0.32217930707908848</v>
      </c>
      <c r="AH248" s="161">
        <f>MIN(PRODUCT('mil mi val'!$C214:AG214),1)</f>
        <v>0.31009758306362267</v>
      </c>
      <c r="AI248" s="161">
        <f>MIN(PRODUCT('mil mi val'!$C214:AH214),1)</f>
        <v>0.29846892369873684</v>
      </c>
      <c r="AJ248" s="161">
        <f>MIN(PRODUCT('mil mi val'!$C214:AI214),1)</f>
        <v>0.28727633906003419</v>
      </c>
      <c r="AK248" s="161">
        <f>MIN(PRODUCT('mil mi val'!$C214:AJ214),1)</f>
        <v>0.27650347634528294</v>
      </c>
      <c r="AL248" s="161">
        <f>MIN(PRODUCT('mil mi val'!$C214:AK214),1)</f>
        <v>0.26613459598233485</v>
      </c>
      <c r="AM248" s="161">
        <f>MIN(PRODUCT('mil mi val'!$C214:AL214),1)</f>
        <v>0.2561545486329973</v>
      </c>
      <c r="AN248" s="161">
        <f>MIN(PRODUCT('mil mi val'!$C214:AM214),1)</f>
        <v>0.24654875305925991</v>
      </c>
      <c r="AO248" s="161">
        <f>MIN(PRODUCT('mil mi val'!$C214:AN214),1)</f>
        <v>0.23730317481953767</v>
      </c>
      <c r="AP248" s="161">
        <f>MIN(PRODUCT('mil mi val'!$C214:AO214),1)</f>
        <v>0.22840430576380502</v>
      </c>
      <c r="AQ248" s="161">
        <f>MIN(PRODUCT('mil mi val'!$C214:AP214),1)</f>
        <v>0.21983914429766233</v>
      </c>
      <c r="AR248" s="161">
        <f>MIN(PRODUCT('mil mi val'!$C214:AQ214),1)</f>
        <v>0.21159517638649999</v>
      </c>
      <c r="AS248" s="161">
        <f>MIN(PRODUCT('mil mi val'!$C214:AR214),1)</f>
        <v>0.20366035727200624</v>
      </c>
      <c r="AT248" s="161">
        <f>MIN(PRODUCT('mil mi val'!$C214:AS214),1)</f>
        <v>0.196023093874306</v>
      </c>
      <c r="AU248" s="161">
        <f>MIN(PRODUCT('mil mi val'!$C214:AT214),1)</f>
        <v>0.18867222785401952</v>
      </c>
      <c r="AV248" s="161">
        <f>MIN(PRODUCT('mil mi val'!$C214:AU214),1)</f>
        <v>0.18159701930949379</v>
      </c>
      <c r="AW248" s="161">
        <f>MIN(PRODUCT('mil mi val'!$C214:AV214),1)</f>
        <v>0.17478713108538776</v>
      </c>
      <c r="AX248" s="161">
        <f>MIN(PRODUCT('mil mi val'!$C214:AW214),1)</f>
        <v>0.16823261366968573</v>
      </c>
      <c r="AY248" s="161">
        <f>MIN(PRODUCT('mil mi val'!$C214:AX214),1)</f>
        <v>0.16192389065707252</v>
      </c>
      <c r="AZ248" s="161">
        <f>MIN(PRODUCT('mil mi val'!$C214:AY214),1)</f>
        <v>0.1558517447574323</v>
      </c>
      <c r="BA248" s="161">
        <f>MIN(PRODUCT('mil mi val'!$C214:AZ214),1)</f>
        <v>0.15000730432902859</v>
      </c>
      <c r="BB248" s="161">
        <f>MIN(PRODUCT('mil mi val'!$C214:BA214),1)</f>
        <v>0.14438203041669001</v>
      </c>
      <c r="BC248" s="161">
        <f>MIN(PRODUCT('mil mi val'!$C214:BB214),1)</f>
        <v>0.13896770427606414</v>
      </c>
      <c r="BD248" s="161">
        <f>MIN(PRODUCT('mil mi val'!$C214:BC214),1)</f>
        <v>0.13375641536571173</v>
      </c>
      <c r="BE248" s="161">
        <f>MIN(PRODUCT('mil mi val'!$C214:BD214),1)</f>
        <v>0.12874054978949753</v>
      </c>
      <c r="BF248" s="161">
        <f>MIN(PRODUCT('mil mi val'!$C214:BE214),1)</f>
        <v>0.12391277917239138</v>
      </c>
      <c r="BG248" s="161">
        <f>MIN(PRODUCT('mil mi val'!$C214:BF214),1)</f>
        <v>0.11926604995342671</v>
      </c>
      <c r="BH248" s="161">
        <f>MIN(PRODUCT('mil mi val'!$C214:BG214),1)</f>
        <v>0.11479357308017321</v>
      </c>
      <c r="BI248" s="161">
        <f>MIN(PRODUCT('mil mi val'!$C214:BH214),1)</f>
        <v>0.11048881408966672</v>
      </c>
      <c r="BJ248" s="161">
        <f>MIN(PRODUCT('mil mi val'!$C214:BI214),1)</f>
        <v>0.10634548356130423</v>
      </c>
      <c r="BK248" s="161">
        <f>MIN(PRODUCT('mil mi val'!$C214:BJ214),1)</f>
        <v>0.10235752792775532</v>
      </c>
      <c r="BL248" s="161">
        <f>MIN(PRODUCT('mil mi val'!$C214:BK214),1)</f>
        <v>9.8519120630464502E-2</v>
      </c>
      <c r="BM248" s="161">
        <f>MIN(PRODUCT('mil mi val'!$C214:BL214),1)</f>
        <v>9.4824653606822087E-2</v>
      </c>
      <c r="BN248" s="161">
        <f>MIN(PRODUCT('mil mi val'!$C214:BM214),1)</f>
        <v>9.1268729096566262E-2</v>
      </c>
      <c r="BO248" s="161">
        <f>MIN(PRODUCT('mil mi val'!$C214:BN214),1)</f>
        <v>8.7846151755445023E-2</v>
      </c>
      <c r="BP248" s="161">
        <f>MIN(PRODUCT('mil mi val'!$C214:BO214),1)</f>
        <v>8.4551921064615843E-2</v>
      </c>
      <c r="BQ248" s="161">
        <f>MIN(PRODUCT('mil mi val'!$C214:BP214),1)</f>
        <v>8.138122402469275E-2</v>
      </c>
      <c r="BR248" s="161">
        <f>MIN(PRODUCT('mil mi val'!$C214:BQ214),1)</f>
        <v>7.8329428123766767E-2</v>
      </c>
      <c r="BS248" s="161">
        <f>MIN(PRODUCT('mil mi val'!$C214:BR214),1)</f>
        <v>7.5392074569125514E-2</v>
      </c>
      <c r="BT248" s="161">
        <f>MIN(PRODUCT('mil mi val'!$C214:BS214),1)</f>
        <v>7.2564871772783313E-2</v>
      </c>
      <c r="BU248" s="161">
        <f>MIN(PRODUCT('mil mi val'!$C214:BT214),1)</f>
        <v>6.9843689081303936E-2</v>
      </c>
      <c r="BV248" s="161">
        <f>MIN(PRODUCT('mil mi val'!$C214:BU214),1)</f>
        <v>6.7224550740755035E-2</v>
      </c>
      <c r="BW248" s="161">
        <f>MIN(PRODUCT('mil mi val'!$C214:BV214),1)</f>
        <v>6.4703630087976721E-2</v>
      </c>
      <c r="BX248" s="161">
        <f>MIN(PRODUCT('mil mi val'!$C214:BW214),1)</f>
        <v>6.2277243959677597E-2</v>
      </c>
      <c r="BY248" s="161">
        <f>MIN(PRODUCT('mil mi val'!$C214:BX214),1)</f>
        <v>5.9941847311189692E-2</v>
      </c>
      <c r="BZ248" s="161">
        <f>MIN(PRODUCT('mil mi val'!$C214:BY214),1)</f>
        <v>5.7694028037020083E-2</v>
      </c>
      <c r="CA248" s="161">
        <f>MIN(PRODUCT('mil mi val'!$C214:BZ214),1)</f>
        <v>5.5530501985631829E-2</v>
      </c>
      <c r="CB248" s="161">
        <f>MIN(PRODUCT('mil mi val'!$C214:CA214),1)</f>
        <v>5.3448108161170634E-2</v>
      </c>
      <c r="CC248" s="161">
        <f>MIN(PRODUCT('mil mi val'!$C214:CB214),1)</f>
        <v>5.1443804105126736E-2</v>
      </c>
      <c r="CD248" s="161">
        <f>MIN(PRODUCT('mil mi val'!$C214:CC214),1)</f>
        <v>4.9514661451184487E-2</v>
      </c>
      <c r="CE248" s="161">
        <f>MIN(PRODUCT('mil mi val'!$C214:CD214),1)</f>
        <v>4.7657861646765068E-2</v>
      </c>
      <c r="CF248" s="161">
        <f>MIN(PRODUCT('mil mi val'!$C214:CE214),1)</f>
        <v>4.5870691835011378E-2</v>
      </c>
      <c r="CG248" s="161">
        <f>MIN(PRODUCT('mil mi val'!$C214:CF214),1)</f>
        <v>4.415054089119845E-2</v>
      </c>
      <c r="CH248" s="161">
        <f>MIN(PRODUCT('mil mi val'!$C214:CG214),1)</f>
        <v>4.2494895607778513E-2</v>
      </c>
      <c r="CI248" s="161">
        <f>MIN(PRODUCT('mil mi val'!$C214:CH214),1)</f>
        <v>4.0901337022486821E-2</v>
      </c>
      <c r="CJ248" s="161">
        <f>MIN(PRODUCT('mil mi val'!$C214:CI214),1)</f>
        <v>3.9367536884143566E-2</v>
      </c>
      <c r="CK248" s="161">
        <f>MIN(PRODUCT('mil mi val'!$C214:CJ214),1)</f>
        <v>3.7891254250988181E-2</v>
      </c>
      <c r="CL248" s="161">
        <f>MIN(PRODUCT('mil mi val'!$C214:CK214),1)</f>
        <v>3.6470332216576126E-2</v>
      </c>
      <c r="CM248" s="161">
        <f>MIN(PRODUCT('mil mi val'!$C214:CL214),1)</f>
        <v>3.5102694758454525E-2</v>
      </c>
      <c r="CN248" s="161">
        <f>MIN(PRODUCT('mil mi val'!$C214:CM214),1)</f>
        <v>3.3786343705012482E-2</v>
      </c>
      <c r="CO248" s="161">
        <f>MIN(PRODUCT('mil mi val'!$C214:CN214),1)</f>
        <v>3.2519355816074513E-2</v>
      </c>
      <c r="CP248" s="161">
        <f>MIN(PRODUCT('mil mi val'!$C214:CO214),1)</f>
        <v>3.129987997297172E-2</v>
      </c>
      <c r="CQ248" s="161">
        <f>MIN(PRODUCT('mil mi val'!$C214:CP214),1)</f>
        <v>3.012613447398528E-2</v>
      </c>
      <c r="CR248" s="161">
        <f>MIN(PRODUCT('mil mi val'!$C214:CQ214),1)</f>
        <v>2.8996404431210834E-2</v>
      </c>
      <c r="CS248" s="161">
        <f>MIN(PRODUCT('mil mi val'!$C214:CR214),1)</f>
        <v>2.7909039265040427E-2</v>
      </c>
      <c r="CT248" s="161">
        <f>MIN(PRODUCT('mil mi val'!$C214:CS214),1)</f>
        <v>2.6862450292601411E-2</v>
      </c>
      <c r="CU248" s="161">
        <f>MIN(PRODUCT('mil mi val'!$C214:CT214),1)</f>
        <v>2.5855108406628861E-2</v>
      </c>
      <c r="CV248" s="161">
        <f>MIN(PRODUCT('mil mi val'!$C214:CU214),1)</f>
        <v>2.4885541841380279E-2</v>
      </c>
      <c r="CW248" s="161">
        <f>MIN(PRODUCT('mil mi val'!$C214:CV214),1)</f>
        <v>2.395233402232852E-2</v>
      </c>
      <c r="CX248" s="161">
        <f>MIN(PRODUCT('mil mi val'!$C214:CW214),1)</f>
        <v>2.3054121496491199E-2</v>
      </c>
      <c r="CY248" s="161">
        <f>MIN(PRODUCT('mil mi val'!$C214:CX214),1)</f>
        <v>2.2189591940372781E-2</v>
      </c>
      <c r="CZ248" s="161">
        <f>MIN(PRODUCT('mil mi val'!$C214:CY214),1)</f>
        <v>2.1357482242608802E-2</v>
      </c>
      <c r="DA248" s="161">
        <f>MIN(PRODUCT('mil mi val'!$C214:CZ214),1)</f>
        <v>2.0556576658510971E-2</v>
      </c>
      <c r="DB248" s="161">
        <f>MIN(PRODUCT('mil mi val'!$C214:DA214),1)</f>
        <v>1.9785705033816811E-2</v>
      </c>
      <c r="DC248" s="161">
        <f>MIN(PRODUCT('mil mi val'!$C214:DB214),1)</f>
        <v>1.904374109504868E-2</v>
      </c>
      <c r="DD248" s="161">
        <f>MIN(PRODUCT('mil mi val'!$C214:DC214),1)</f>
        <v>1.904374109504868E-2</v>
      </c>
      <c r="DE248" s="161">
        <f>MIN(PRODUCT('mil mi val'!$C214:DD214),1)</f>
        <v>1.904374109504868E-2</v>
      </c>
      <c r="DF248" s="161">
        <f>MIN(PRODUCT('mil mi val'!$C214:DE214),1)</f>
        <v>1.904374109504868E-2</v>
      </c>
    </row>
    <row r="249" spans="2:110" ht="14.5" x14ac:dyDescent="0.35">
      <c r="B249" s="149">
        <v>4</v>
      </c>
      <c r="C249" s="161">
        <v>1</v>
      </c>
      <c r="D249" s="161">
        <f>MIN(PRODUCT('mil mi val'!$C215:C215),1)</f>
        <v>0.96930000000000005</v>
      </c>
      <c r="E249" s="161">
        <f>MIN(PRODUCT('mil mi val'!$C215:D215),1)</f>
        <v>0.93702231000000002</v>
      </c>
      <c r="F249" s="161">
        <f>MIN(PRODUCT('mil mi val'!$C215:E215),1)</f>
        <v>0.903758017995</v>
      </c>
      <c r="G249" s="161">
        <f>MIN(PRODUCT('mil mi val'!$C215:F215),1)</f>
        <v>0.87031897132918501</v>
      </c>
      <c r="H249" s="161">
        <f>MIN(PRODUCT('mil mi val'!$C215:G215),1)</f>
        <v>0.83768200990434061</v>
      </c>
      <c r="I249" s="161">
        <f>MIN(PRODUCT('mil mi val'!$C215:H215),1)</f>
        <v>0.80626893453292781</v>
      </c>
      <c r="J249" s="161">
        <f>MIN(PRODUCT('mil mi val'!$C215:I215),1)</f>
        <v>0.77603384948794307</v>
      </c>
      <c r="K249" s="161">
        <f>MIN(PRODUCT('mil mi val'!$C215:J215),1)</f>
        <v>0.74693258013214525</v>
      </c>
      <c r="L249" s="161">
        <f>MIN(PRODUCT('mil mi val'!$C215:K215),1)</f>
        <v>0.7189226083771898</v>
      </c>
      <c r="M249" s="161">
        <f>MIN(PRODUCT('mil mi val'!$C215:L215),1)</f>
        <v>0.69196301056304521</v>
      </c>
      <c r="N249" s="161">
        <f>MIN(PRODUCT('mil mi val'!$C215:M215),1)</f>
        <v>0.66601439766693105</v>
      </c>
      <c r="O249" s="161">
        <f>MIN(PRODUCT('mil mi val'!$C215:N215),1)</f>
        <v>0.64103885775442115</v>
      </c>
      <c r="P249" s="161">
        <f>MIN(PRODUCT('mil mi val'!$C215:O215),1)</f>
        <v>0.61699990058863041</v>
      </c>
      <c r="Q249" s="161">
        <f>MIN(PRODUCT('mil mi val'!$C215:P215),1)</f>
        <v>0.59386240431655679</v>
      </c>
      <c r="R249" s="161">
        <f>MIN(PRODUCT('mil mi val'!$C215:Q215),1)</f>
        <v>0.57159256415468596</v>
      </c>
      <c r="S249" s="161">
        <f>MIN(PRODUCT('mil mi val'!$C215:R215),1)</f>
        <v>0.55015784299888526</v>
      </c>
      <c r="T249" s="161">
        <f>MIN(PRODUCT('mil mi val'!$C215:S215),1)</f>
        <v>0.52952692388642708</v>
      </c>
      <c r="U249" s="161">
        <f>MIN(PRODUCT('mil mi val'!$C215:T215),1)</f>
        <v>0.50966966424068605</v>
      </c>
      <c r="V249" s="161">
        <f>MIN(PRODUCT('mil mi val'!$C215:U215),1)</f>
        <v>0.49055705183166032</v>
      </c>
      <c r="W249" s="161">
        <f>MIN(PRODUCT('mil mi val'!$C215:V215),1)</f>
        <v>0.47216116238797307</v>
      </c>
      <c r="X249" s="161">
        <f>MIN(PRODUCT('mil mi val'!$C215:W215),1)</f>
        <v>0.4544551187984241</v>
      </c>
      <c r="Y249" s="161">
        <f>MIN(PRODUCT('mil mi val'!$C215:X215),1)</f>
        <v>0.43741305184348322</v>
      </c>
      <c r="Z249" s="161">
        <f>MIN(PRODUCT('mil mi val'!$C215:Y215),1)</f>
        <v>0.42101006239935262</v>
      </c>
      <c r="AA249" s="161">
        <f>MIN(PRODUCT('mil mi val'!$C215:Z215),1)</f>
        <v>0.4052221850593769</v>
      </c>
      <c r="AB249" s="161">
        <f>MIN(PRODUCT('mil mi val'!$C215:AA215),1)</f>
        <v>0.39002635311965028</v>
      </c>
      <c r="AC249" s="161">
        <f>MIN(PRODUCT('mil mi val'!$C215:AB215),1)</f>
        <v>0.37540036487766343</v>
      </c>
      <c r="AD249" s="161">
        <f>MIN(PRODUCT('mil mi val'!$C215:AC215),1)</f>
        <v>0.36132285119475105</v>
      </c>
      <c r="AE249" s="161">
        <f>MIN(PRODUCT('mil mi val'!$C215:AD215),1)</f>
        <v>0.34777324427494788</v>
      </c>
      <c r="AF249" s="161">
        <f>MIN(PRODUCT('mil mi val'!$C215:AE215),1)</f>
        <v>0.33473174761463736</v>
      </c>
      <c r="AG249" s="161">
        <f>MIN(PRODUCT('mil mi val'!$C215:AF215),1)</f>
        <v>0.32217930707908848</v>
      </c>
      <c r="AH249" s="161">
        <f>MIN(PRODUCT('mil mi val'!$C215:AG215),1)</f>
        <v>0.31009758306362267</v>
      </c>
      <c r="AI249" s="161">
        <f>MIN(PRODUCT('mil mi val'!$C215:AH215),1)</f>
        <v>0.29846892369873684</v>
      </c>
      <c r="AJ249" s="161">
        <f>MIN(PRODUCT('mil mi val'!$C215:AI215),1)</f>
        <v>0.28727633906003419</v>
      </c>
      <c r="AK249" s="161">
        <f>MIN(PRODUCT('mil mi val'!$C215:AJ215),1)</f>
        <v>0.27650347634528294</v>
      </c>
      <c r="AL249" s="161">
        <f>MIN(PRODUCT('mil mi val'!$C215:AK215),1)</f>
        <v>0.26613459598233485</v>
      </c>
      <c r="AM249" s="161">
        <f>MIN(PRODUCT('mil mi val'!$C215:AL215),1)</f>
        <v>0.2561545486329973</v>
      </c>
      <c r="AN249" s="161">
        <f>MIN(PRODUCT('mil mi val'!$C215:AM215),1)</f>
        <v>0.24654875305925991</v>
      </c>
      <c r="AO249" s="161">
        <f>MIN(PRODUCT('mil mi val'!$C215:AN215),1)</f>
        <v>0.23730317481953767</v>
      </c>
      <c r="AP249" s="161">
        <f>MIN(PRODUCT('mil mi val'!$C215:AO215),1)</f>
        <v>0.22840430576380502</v>
      </c>
      <c r="AQ249" s="161">
        <f>MIN(PRODUCT('mil mi val'!$C215:AP215),1)</f>
        <v>0.21983914429766233</v>
      </c>
      <c r="AR249" s="161">
        <f>MIN(PRODUCT('mil mi val'!$C215:AQ215),1)</f>
        <v>0.21159517638649999</v>
      </c>
      <c r="AS249" s="161">
        <f>MIN(PRODUCT('mil mi val'!$C215:AR215),1)</f>
        <v>0.20366035727200624</v>
      </c>
      <c r="AT249" s="161">
        <f>MIN(PRODUCT('mil mi val'!$C215:AS215),1)</f>
        <v>0.196023093874306</v>
      </c>
      <c r="AU249" s="161">
        <f>MIN(PRODUCT('mil mi val'!$C215:AT215),1)</f>
        <v>0.18867222785401952</v>
      </c>
      <c r="AV249" s="161">
        <f>MIN(PRODUCT('mil mi val'!$C215:AU215),1)</f>
        <v>0.18159701930949379</v>
      </c>
      <c r="AW249" s="161">
        <f>MIN(PRODUCT('mil mi val'!$C215:AV215),1)</f>
        <v>0.17478713108538776</v>
      </c>
      <c r="AX249" s="161">
        <f>MIN(PRODUCT('mil mi val'!$C215:AW215),1)</f>
        <v>0.16823261366968573</v>
      </c>
      <c r="AY249" s="161">
        <f>MIN(PRODUCT('mil mi val'!$C215:AX215),1)</f>
        <v>0.16192389065707252</v>
      </c>
      <c r="AZ249" s="161">
        <f>MIN(PRODUCT('mil mi val'!$C215:AY215),1)</f>
        <v>0.1558517447574323</v>
      </c>
      <c r="BA249" s="161">
        <f>MIN(PRODUCT('mil mi val'!$C215:AZ215),1)</f>
        <v>0.15000730432902859</v>
      </c>
      <c r="BB249" s="161">
        <f>MIN(PRODUCT('mil mi val'!$C215:BA215),1)</f>
        <v>0.14438203041669001</v>
      </c>
      <c r="BC249" s="161">
        <f>MIN(PRODUCT('mil mi val'!$C215:BB215),1)</f>
        <v>0.13896770427606414</v>
      </c>
      <c r="BD249" s="161">
        <f>MIN(PRODUCT('mil mi val'!$C215:BC215),1)</f>
        <v>0.13375641536571173</v>
      </c>
      <c r="BE249" s="161">
        <f>MIN(PRODUCT('mil mi val'!$C215:BD215),1)</f>
        <v>0.12874054978949753</v>
      </c>
      <c r="BF249" s="161">
        <f>MIN(PRODUCT('mil mi val'!$C215:BE215),1)</f>
        <v>0.12391277917239138</v>
      </c>
      <c r="BG249" s="161">
        <f>MIN(PRODUCT('mil mi val'!$C215:BF215),1)</f>
        <v>0.11926604995342671</v>
      </c>
      <c r="BH249" s="161">
        <f>MIN(PRODUCT('mil mi val'!$C215:BG215),1)</f>
        <v>0.11479357308017321</v>
      </c>
      <c r="BI249" s="161">
        <f>MIN(PRODUCT('mil mi val'!$C215:BH215),1)</f>
        <v>0.11048881408966672</v>
      </c>
      <c r="BJ249" s="161">
        <f>MIN(PRODUCT('mil mi val'!$C215:BI215),1)</f>
        <v>0.10634548356130423</v>
      </c>
      <c r="BK249" s="161">
        <f>MIN(PRODUCT('mil mi val'!$C215:BJ215),1)</f>
        <v>0.10235752792775532</v>
      </c>
      <c r="BL249" s="161">
        <f>MIN(PRODUCT('mil mi val'!$C215:BK215),1)</f>
        <v>9.8519120630464502E-2</v>
      </c>
      <c r="BM249" s="161">
        <f>MIN(PRODUCT('mil mi val'!$C215:BL215),1)</f>
        <v>9.4824653606822087E-2</v>
      </c>
      <c r="BN249" s="161">
        <f>MIN(PRODUCT('mil mi val'!$C215:BM215),1)</f>
        <v>9.1268729096566262E-2</v>
      </c>
      <c r="BO249" s="161">
        <f>MIN(PRODUCT('mil mi val'!$C215:BN215),1)</f>
        <v>8.7846151755445023E-2</v>
      </c>
      <c r="BP249" s="161">
        <f>MIN(PRODUCT('mil mi val'!$C215:BO215),1)</f>
        <v>8.4551921064615843E-2</v>
      </c>
      <c r="BQ249" s="161">
        <f>MIN(PRODUCT('mil mi val'!$C215:BP215),1)</f>
        <v>8.138122402469275E-2</v>
      </c>
      <c r="BR249" s="161">
        <f>MIN(PRODUCT('mil mi val'!$C215:BQ215),1)</f>
        <v>7.8329428123766767E-2</v>
      </c>
      <c r="BS249" s="161">
        <f>MIN(PRODUCT('mil mi val'!$C215:BR215),1)</f>
        <v>7.5392074569125514E-2</v>
      </c>
      <c r="BT249" s="161">
        <f>MIN(PRODUCT('mil mi val'!$C215:BS215),1)</f>
        <v>7.2564871772783313E-2</v>
      </c>
      <c r="BU249" s="161">
        <f>MIN(PRODUCT('mil mi val'!$C215:BT215),1)</f>
        <v>6.9843689081303936E-2</v>
      </c>
      <c r="BV249" s="161">
        <f>MIN(PRODUCT('mil mi val'!$C215:BU215),1)</f>
        <v>6.7224550740755035E-2</v>
      </c>
      <c r="BW249" s="161">
        <f>MIN(PRODUCT('mil mi val'!$C215:BV215),1)</f>
        <v>6.4703630087976721E-2</v>
      </c>
      <c r="BX249" s="161">
        <f>MIN(PRODUCT('mil mi val'!$C215:BW215),1)</f>
        <v>6.2277243959677597E-2</v>
      </c>
      <c r="BY249" s="161">
        <f>MIN(PRODUCT('mil mi val'!$C215:BX215),1)</f>
        <v>5.9941847311189692E-2</v>
      </c>
      <c r="BZ249" s="161">
        <f>MIN(PRODUCT('mil mi val'!$C215:BY215),1)</f>
        <v>5.7694028037020083E-2</v>
      </c>
      <c r="CA249" s="161">
        <f>MIN(PRODUCT('mil mi val'!$C215:BZ215),1)</f>
        <v>5.5530501985631829E-2</v>
      </c>
      <c r="CB249" s="161">
        <f>MIN(PRODUCT('mil mi val'!$C215:CA215),1)</f>
        <v>5.3448108161170634E-2</v>
      </c>
      <c r="CC249" s="161">
        <f>MIN(PRODUCT('mil mi val'!$C215:CB215),1)</f>
        <v>5.1443804105126736E-2</v>
      </c>
      <c r="CD249" s="161">
        <f>MIN(PRODUCT('mil mi val'!$C215:CC215),1)</f>
        <v>4.9514661451184487E-2</v>
      </c>
      <c r="CE249" s="161">
        <f>MIN(PRODUCT('mil mi val'!$C215:CD215),1)</f>
        <v>4.7657861646765068E-2</v>
      </c>
      <c r="CF249" s="161">
        <f>MIN(PRODUCT('mil mi val'!$C215:CE215),1)</f>
        <v>4.5870691835011378E-2</v>
      </c>
      <c r="CG249" s="161">
        <f>MIN(PRODUCT('mil mi val'!$C215:CF215),1)</f>
        <v>4.415054089119845E-2</v>
      </c>
      <c r="CH249" s="161">
        <f>MIN(PRODUCT('mil mi val'!$C215:CG215),1)</f>
        <v>4.2494895607778513E-2</v>
      </c>
      <c r="CI249" s="161">
        <f>MIN(PRODUCT('mil mi val'!$C215:CH215),1)</f>
        <v>4.0901337022486821E-2</v>
      </c>
      <c r="CJ249" s="161">
        <f>MIN(PRODUCT('mil mi val'!$C215:CI215),1)</f>
        <v>3.9367536884143566E-2</v>
      </c>
      <c r="CK249" s="161">
        <f>MIN(PRODUCT('mil mi val'!$C215:CJ215),1)</f>
        <v>3.7891254250988181E-2</v>
      </c>
      <c r="CL249" s="161">
        <f>MIN(PRODUCT('mil mi val'!$C215:CK215),1)</f>
        <v>3.6470332216576126E-2</v>
      </c>
      <c r="CM249" s="161">
        <f>MIN(PRODUCT('mil mi val'!$C215:CL215),1)</f>
        <v>3.5102694758454525E-2</v>
      </c>
      <c r="CN249" s="161">
        <f>MIN(PRODUCT('mil mi val'!$C215:CM215),1)</f>
        <v>3.3786343705012482E-2</v>
      </c>
      <c r="CO249" s="161">
        <f>MIN(PRODUCT('mil mi val'!$C215:CN215),1)</f>
        <v>3.2519355816074513E-2</v>
      </c>
      <c r="CP249" s="161">
        <f>MIN(PRODUCT('mil mi val'!$C215:CO215),1)</f>
        <v>3.129987997297172E-2</v>
      </c>
      <c r="CQ249" s="161">
        <f>MIN(PRODUCT('mil mi val'!$C215:CP215),1)</f>
        <v>3.012613447398528E-2</v>
      </c>
      <c r="CR249" s="161">
        <f>MIN(PRODUCT('mil mi val'!$C215:CQ215),1)</f>
        <v>2.8996404431210834E-2</v>
      </c>
      <c r="CS249" s="161">
        <f>MIN(PRODUCT('mil mi val'!$C215:CR215),1)</f>
        <v>2.7909039265040427E-2</v>
      </c>
      <c r="CT249" s="161">
        <f>MIN(PRODUCT('mil mi val'!$C215:CS215),1)</f>
        <v>2.6862450292601411E-2</v>
      </c>
      <c r="CU249" s="161">
        <f>MIN(PRODUCT('mil mi val'!$C215:CT215),1)</f>
        <v>2.5855108406628861E-2</v>
      </c>
      <c r="CV249" s="161">
        <f>MIN(PRODUCT('mil mi val'!$C215:CU215),1)</f>
        <v>2.4885541841380279E-2</v>
      </c>
      <c r="CW249" s="161">
        <f>MIN(PRODUCT('mil mi val'!$C215:CV215),1)</f>
        <v>2.395233402232852E-2</v>
      </c>
      <c r="CX249" s="161">
        <f>MIN(PRODUCT('mil mi val'!$C215:CW215),1)</f>
        <v>2.3054121496491199E-2</v>
      </c>
      <c r="CY249" s="161">
        <f>MIN(PRODUCT('mil mi val'!$C215:CX215),1)</f>
        <v>2.2189591940372781E-2</v>
      </c>
      <c r="CZ249" s="161">
        <f>MIN(PRODUCT('mil mi val'!$C215:CY215),1)</f>
        <v>2.1357482242608802E-2</v>
      </c>
      <c r="DA249" s="161">
        <f>MIN(PRODUCT('mil mi val'!$C215:CZ215),1)</f>
        <v>2.0556576658510971E-2</v>
      </c>
      <c r="DB249" s="161">
        <f>MIN(PRODUCT('mil mi val'!$C215:DA215),1)</f>
        <v>1.9785705033816811E-2</v>
      </c>
      <c r="DC249" s="161">
        <f>MIN(PRODUCT('mil mi val'!$C215:DB215),1)</f>
        <v>1.904374109504868E-2</v>
      </c>
      <c r="DD249" s="161">
        <f>MIN(PRODUCT('mil mi val'!$C215:DC215),1)</f>
        <v>1.904374109504868E-2</v>
      </c>
      <c r="DE249" s="161">
        <f>MIN(PRODUCT('mil mi val'!$C215:DD215),1)</f>
        <v>1.904374109504868E-2</v>
      </c>
      <c r="DF249" s="161">
        <f>MIN(PRODUCT('mil mi val'!$C215:DE215),1)</f>
        <v>1.904374109504868E-2</v>
      </c>
    </row>
    <row r="250" spans="2:110" ht="14.5" x14ac:dyDescent="0.35">
      <c r="B250" s="149">
        <v>5</v>
      </c>
      <c r="C250" s="161">
        <v>1</v>
      </c>
      <c r="D250" s="161">
        <f>MIN(PRODUCT('mil mi val'!$C216:C216),1)</f>
        <v>0.96930000000000005</v>
      </c>
      <c r="E250" s="161">
        <f>MIN(PRODUCT('mil mi val'!$C216:D216),1)</f>
        <v>0.93702231000000002</v>
      </c>
      <c r="F250" s="161">
        <f>MIN(PRODUCT('mil mi val'!$C216:E216),1)</f>
        <v>0.903758017995</v>
      </c>
      <c r="G250" s="161">
        <f>MIN(PRODUCT('mil mi val'!$C216:F216),1)</f>
        <v>0.87031897132918501</v>
      </c>
      <c r="H250" s="161">
        <f>MIN(PRODUCT('mil mi val'!$C216:G216),1)</f>
        <v>0.83768200990434061</v>
      </c>
      <c r="I250" s="161">
        <f>MIN(PRODUCT('mil mi val'!$C216:H216),1)</f>
        <v>0.80626893453292781</v>
      </c>
      <c r="J250" s="161">
        <f>MIN(PRODUCT('mil mi val'!$C216:I216),1)</f>
        <v>0.77603384948794307</v>
      </c>
      <c r="K250" s="161">
        <f>MIN(PRODUCT('mil mi val'!$C216:J216),1)</f>
        <v>0.74693258013214525</v>
      </c>
      <c r="L250" s="161">
        <f>MIN(PRODUCT('mil mi val'!$C216:K216),1)</f>
        <v>0.7189226083771898</v>
      </c>
      <c r="M250" s="161">
        <f>MIN(PRODUCT('mil mi val'!$C216:L216),1)</f>
        <v>0.69196301056304521</v>
      </c>
      <c r="N250" s="161">
        <f>MIN(PRODUCT('mil mi val'!$C216:M216),1)</f>
        <v>0.66601439766693105</v>
      </c>
      <c r="O250" s="161">
        <f>MIN(PRODUCT('mil mi val'!$C216:N216),1)</f>
        <v>0.64103885775442115</v>
      </c>
      <c r="P250" s="161">
        <f>MIN(PRODUCT('mil mi val'!$C216:O216),1)</f>
        <v>0.61699990058863041</v>
      </c>
      <c r="Q250" s="161">
        <f>MIN(PRODUCT('mil mi val'!$C216:P216),1)</f>
        <v>0.59386240431655679</v>
      </c>
      <c r="R250" s="161">
        <f>MIN(PRODUCT('mil mi val'!$C216:Q216),1)</f>
        <v>0.57159256415468596</v>
      </c>
      <c r="S250" s="161">
        <f>MIN(PRODUCT('mil mi val'!$C216:R216),1)</f>
        <v>0.55015784299888526</v>
      </c>
      <c r="T250" s="161">
        <f>MIN(PRODUCT('mil mi val'!$C216:S216),1)</f>
        <v>0.52952692388642708</v>
      </c>
      <c r="U250" s="161">
        <f>MIN(PRODUCT('mil mi val'!$C216:T216),1)</f>
        <v>0.50966966424068605</v>
      </c>
      <c r="V250" s="161">
        <f>MIN(PRODUCT('mil mi val'!$C216:U216),1)</f>
        <v>0.49055705183166032</v>
      </c>
      <c r="W250" s="161">
        <f>MIN(PRODUCT('mil mi val'!$C216:V216),1)</f>
        <v>0.47216116238797307</v>
      </c>
      <c r="X250" s="161">
        <f>MIN(PRODUCT('mil mi val'!$C216:W216),1)</f>
        <v>0.4544551187984241</v>
      </c>
      <c r="Y250" s="161">
        <f>MIN(PRODUCT('mil mi val'!$C216:X216),1)</f>
        <v>0.43741305184348322</v>
      </c>
      <c r="Z250" s="161">
        <f>MIN(PRODUCT('mil mi val'!$C216:Y216),1)</f>
        <v>0.42101006239935262</v>
      </c>
      <c r="AA250" s="161">
        <f>MIN(PRODUCT('mil mi val'!$C216:Z216),1)</f>
        <v>0.4052221850593769</v>
      </c>
      <c r="AB250" s="161">
        <f>MIN(PRODUCT('mil mi val'!$C216:AA216),1)</f>
        <v>0.39002635311965028</v>
      </c>
      <c r="AC250" s="161">
        <f>MIN(PRODUCT('mil mi val'!$C216:AB216),1)</f>
        <v>0.37540036487766343</v>
      </c>
      <c r="AD250" s="161">
        <f>MIN(PRODUCT('mil mi val'!$C216:AC216),1)</f>
        <v>0.36132285119475105</v>
      </c>
      <c r="AE250" s="161">
        <f>MIN(PRODUCT('mil mi val'!$C216:AD216),1)</f>
        <v>0.34777324427494788</v>
      </c>
      <c r="AF250" s="161">
        <f>MIN(PRODUCT('mil mi val'!$C216:AE216),1)</f>
        <v>0.33473174761463736</v>
      </c>
      <c r="AG250" s="161">
        <f>MIN(PRODUCT('mil mi val'!$C216:AF216),1)</f>
        <v>0.32217930707908848</v>
      </c>
      <c r="AH250" s="161">
        <f>MIN(PRODUCT('mil mi val'!$C216:AG216),1)</f>
        <v>0.31009758306362267</v>
      </c>
      <c r="AI250" s="161">
        <f>MIN(PRODUCT('mil mi val'!$C216:AH216),1)</f>
        <v>0.29846892369873684</v>
      </c>
      <c r="AJ250" s="161">
        <f>MIN(PRODUCT('mil mi val'!$C216:AI216),1)</f>
        <v>0.28727633906003419</v>
      </c>
      <c r="AK250" s="161">
        <f>MIN(PRODUCT('mil mi val'!$C216:AJ216),1)</f>
        <v>0.27650347634528294</v>
      </c>
      <c r="AL250" s="161">
        <f>MIN(PRODUCT('mil mi val'!$C216:AK216),1)</f>
        <v>0.26613459598233485</v>
      </c>
      <c r="AM250" s="161">
        <f>MIN(PRODUCT('mil mi val'!$C216:AL216),1)</f>
        <v>0.2561545486329973</v>
      </c>
      <c r="AN250" s="161">
        <f>MIN(PRODUCT('mil mi val'!$C216:AM216),1)</f>
        <v>0.24654875305925991</v>
      </c>
      <c r="AO250" s="161">
        <f>MIN(PRODUCT('mil mi val'!$C216:AN216),1)</f>
        <v>0.23730317481953767</v>
      </c>
      <c r="AP250" s="161">
        <f>MIN(PRODUCT('mil mi val'!$C216:AO216),1)</f>
        <v>0.22840430576380502</v>
      </c>
      <c r="AQ250" s="161">
        <f>MIN(PRODUCT('mil mi val'!$C216:AP216),1)</f>
        <v>0.21983914429766233</v>
      </c>
      <c r="AR250" s="161">
        <f>MIN(PRODUCT('mil mi val'!$C216:AQ216),1)</f>
        <v>0.21159517638649999</v>
      </c>
      <c r="AS250" s="161">
        <f>MIN(PRODUCT('mil mi val'!$C216:AR216),1)</f>
        <v>0.20366035727200624</v>
      </c>
      <c r="AT250" s="161">
        <f>MIN(PRODUCT('mil mi val'!$C216:AS216),1)</f>
        <v>0.196023093874306</v>
      </c>
      <c r="AU250" s="161">
        <f>MIN(PRODUCT('mil mi val'!$C216:AT216),1)</f>
        <v>0.18867222785401952</v>
      </c>
      <c r="AV250" s="161">
        <f>MIN(PRODUCT('mil mi val'!$C216:AU216),1)</f>
        <v>0.18159701930949379</v>
      </c>
      <c r="AW250" s="161">
        <f>MIN(PRODUCT('mil mi val'!$C216:AV216),1)</f>
        <v>0.17478713108538776</v>
      </c>
      <c r="AX250" s="161">
        <f>MIN(PRODUCT('mil mi val'!$C216:AW216),1)</f>
        <v>0.16823261366968573</v>
      </c>
      <c r="AY250" s="161">
        <f>MIN(PRODUCT('mil mi val'!$C216:AX216),1)</f>
        <v>0.16192389065707252</v>
      </c>
      <c r="AZ250" s="161">
        <f>MIN(PRODUCT('mil mi val'!$C216:AY216),1)</f>
        <v>0.1558517447574323</v>
      </c>
      <c r="BA250" s="161">
        <f>MIN(PRODUCT('mil mi val'!$C216:AZ216),1)</f>
        <v>0.15000730432902859</v>
      </c>
      <c r="BB250" s="161">
        <f>MIN(PRODUCT('mil mi val'!$C216:BA216),1)</f>
        <v>0.14438203041669001</v>
      </c>
      <c r="BC250" s="161">
        <f>MIN(PRODUCT('mil mi val'!$C216:BB216),1)</f>
        <v>0.13896770427606414</v>
      </c>
      <c r="BD250" s="161">
        <f>MIN(PRODUCT('mil mi val'!$C216:BC216),1)</f>
        <v>0.13375641536571173</v>
      </c>
      <c r="BE250" s="161">
        <f>MIN(PRODUCT('mil mi val'!$C216:BD216),1)</f>
        <v>0.12874054978949753</v>
      </c>
      <c r="BF250" s="161">
        <f>MIN(PRODUCT('mil mi val'!$C216:BE216),1)</f>
        <v>0.12391277917239138</v>
      </c>
      <c r="BG250" s="161">
        <f>MIN(PRODUCT('mil mi val'!$C216:BF216),1)</f>
        <v>0.11926604995342671</v>
      </c>
      <c r="BH250" s="161">
        <f>MIN(PRODUCT('mil mi val'!$C216:BG216),1)</f>
        <v>0.11479357308017321</v>
      </c>
      <c r="BI250" s="161">
        <f>MIN(PRODUCT('mil mi val'!$C216:BH216),1)</f>
        <v>0.11048881408966672</v>
      </c>
      <c r="BJ250" s="161">
        <f>MIN(PRODUCT('mil mi val'!$C216:BI216),1)</f>
        <v>0.10634548356130423</v>
      </c>
      <c r="BK250" s="161">
        <f>MIN(PRODUCT('mil mi val'!$C216:BJ216),1)</f>
        <v>0.10235752792775532</v>
      </c>
      <c r="BL250" s="161">
        <f>MIN(PRODUCT('mil mi val'!$C216:BK216),1)</f>
        <v>9.8519120630464502E-2</v>
      </c>
      <c r="BM250" s="161">
        <f>MIN(PRODUCT('mil mi val'!$C216:BL216),1)</f>
        <v>9.4824653606822087E-2</v>
      </c>
      <c r="BN250" s="161">
        <f>MIN(PRODUCT('mil mi val'!$C216:BM216),1)</f>
        <v>9.1268729096566262E-2</v>
      </c>
      <c r="BO250" s="161">
        <f>MIN(PRODUCT('mil mi val'!$C216:BN216),1)</f>
        <v>8.7846151755445023E-2</v>
      </c>
      <c r="BP250" s="161">
        <f>MIN(PRODUCT('mil mi val'!$C216:BO216),1)</f>
        <v>8.4551921064615843E-2</v>
      </c>
      <c r="BQ250" s="161">
        <f>MIN(PRODUCT('mil mi val'!$C216:BP216),1)</f>
        <v>8.138122402469275E-2</v>
      </c>
      <c r="BR250" s="161">
        <f>MIN(PRODUCT('mil mi val'!$C216:BQ216),1)</f>
        <v>7.8329428123766767E-2</v>
      </c>
      <c r="BS250" s="161">
        <f>MIN(PRODUCT('mil mi val'!$C216:BR216),1)</f>
        <v>7.5392074569125514E-2</v>
      </c>
      <c r="BT250" s="161">
        <f>MIN(PRODUCT('mil mi val'!$C216:BS216),1)</f>
        <v>7.2564871772783313E-2</v>
      </c>
      <c r="BU250" s="161">
        <f>MIN(PRODUCT('mil mi val'!$C216:BT216),1)</f>
        <v>6.9843689081303936E-2</v>
      </c>
      <c r="BV250" s="161">
        <f>MIN(PRODUCT('mil mi val'!$C216:BU216),1)</f>
        <v>6.7224550740755035E-2</v>
      </c>
      <c r="BW250" s="161">
        <f>MIN(PRODUCT('mil mi val'!$C216:BV216),1)</f>
        <v>6.4703630087976721E-2</v>
      </c>
      <c r="BX250" s="161">
        <f>MIN(PRODUCT('mil mi val'!$C216:BW216),1)</f>
        <v>6.2277243959677597E-2</v>
      </c>
      <c r="BY250" s="161">
        <f>MIN(PRODUCT('mil mi val'!$C216:BX216),1)</f>
        <v>5.9941847311189692E-2</v>
      </c>
      <c r="BZ250" s="161">
        <f>MIN(PRODUCT('mil mi val'!$C216:BY216),1)</f>
        <v>5.7694028037020083E-2</v>
      </c>
      <c r="CA250" s="161">
        <f>MIN(PRODUCT('mil mi val'!$C216:BZ216),1)</f>
        <v>5.5530501985631829E-2</v>
      </c>
      <c r="CB250" s="161">
        <f>MIN(PRODUCT('mil mi val'!$C216:CA216),1)</f>
        <v>5.3448108161170634E-2</v>
      </c>
      <c r="CC250" s="161">
        <f>MIN(PRODUCT('mil mi val'!$C216:CB216),1)</f>
        <v>5.1443804105126736E-2</v>
      </c>
      <c r="CD250" s="161">
        <f>MIN(PRODUCT('mil mi val'!$C216:CC216),1)</f>
        <v>4.9514661451184487E-2</v>
      </c>
      <c r="CE250" s="161">
        <f>MIN(PRODUCT('mil mi val'!$C216:CD216),1)</f>
        <v>4.7657861646765068E-2</v>
      </c>
      <c r="CF250" s="161">
        <f>MIN(PRODUCT('mil mi val'!$C216:CE216),1)</f>
        <v>4.5870691835011378E-2</v>
      </c>
      <c r="CG250" s="161">
        <f>MIN(PRODUCT('mil mi val'!$C216:CF216),1)</f>
        <v>4.415054089119845E-2</v>
      </c>
      <c r="CH250" s="161">
        <f>MIN(PRODUCT('mil mi val'!$C216:CG216),1)</f>
        <v>4.2494895607778513E-2</v>
      </c>
      <c r="CI250" s="161">
        <f>MIN(PRODUCT('mil mi val'!$C216:CH216),1)</f>
        <v>4.0901337022486821E-2</v>
      </c>
      <c r="CJ250" s="161">
        <f>MIN(PRODUCT('mil mi val'!$C216:CI216),1)</f>
        <v>3.9367536884143566E-2</v>
      </c>
      <c r="CK250" s="161">
        <f>MIN(PRODUCT('mil mi val'!$C216:CJ216),1)</f>
        <v>3.7891254250988181E-2</v>
      </c>
      <c r="CL250" s="161">
        <f>MIN(PRODUCT('mil mi val'!$C216:CK216),1)</f>
        <v>3.6470332216576126E-2</v>
      </c>
      <c r="CM250" s="161">
        <f>MIN(PRODUCT('mil mi val'!$C216:CL216),1)</f>
        <v>3.5102694758454525E-2</v>
      </c>
      <c r="CN250" s="161">
        <f>MIN(PRODUCT('mil mi val'!$C216:CM216),1)</f>
        <v>3.3786343705012482E-2</v>
      </c>
      <c r="CO250" s="161">
        <f>MIN(PRODUCT('mil mi val'!$C216:CN216),1)</f>
        <v>3.2519355816074513E-2</v>
      </c>
      <c r="CP250" s="161">
        <f>MIN(PRODUCT('mil mi val'!$C216:CO216),1)</f>
        <v>3.129987997297172E-2</v>
      </c>
      <c r="CQ250" s="161">
        <f>MIN(PRODUCT('mil mi val'!$C216:CP216),1)</f>
        <v>3.012613447398528E-2</v>
      </c>
      <c r="CR250" s="161">
        <f>MIN(PRODUCT('mil mi val'!$C216:CQ216),1)</f>
        <v>2.8996404431210834E-2</v>
      </c>
      <c r="CS250" s="161">
        <f>MIN(PRODUCT('mil mi val'!$C216:CR216),1)</f>
        <v>2.7909039265040427E-2</v>
      </c>
      <c r="CT250" s="161">
        <f>MIN(PRODUCT('mil mi val'!$C216:CS216),1)</f>
        <v>2.6862450292601411E-2</v>
      </c>
      <c r="CU250" s="161">
        <f>MIN(PRODUCT('mil mi val'!$C216:CT216),1)</f>
        <v>2.5855108406628861E-2</v>
      </c>
      <c r="CV250" s="161">
        <f>MIN(PRODUCT('mil mi val'!$C216:CU216),1)</f>
        <v>2.4885541841380279E-2</v>
      </c>
      <c r="CW250" s="161">
        <f>MIN(PRODUCT('mil mi val'!$C216:CV216),1)</f>
        <v>2.395233402232852E-2</v>
      </c>
      <c r="CX250" s="161">
        <f>MIN(PRODUCT('mil mi val'!$C216:CW216),1)</f>
        <v>2.3054121496491199E-2</v>
      </c>
      <c r="CY250" s="161">
        <f>MIN(PRODUCT('mil mi val'!$C216:CX216),1)</f>
        <v>2.2189591940372781E-2</v>
      </c>
      <c r="CZ250" s="161">
        <f>MIN(PRODUCT('mil mi val'!$C216:CY216),1)</f>
        <v>2.1357482242608802E-2</v>
      </c>
      <c r="DA250" s="161">
        <f>MIN(PRODUCT('mil mi val'!$C216:CZ216),1)</f>
        <v>2.0556576658510971E-2</v>
      </c>
      <c r="DB250" s="161">
        <f>MIN(PRODUCT('mil mi val'!$C216:DA216),1)</f>
        <v>1.9785705033816811E-2</v>
      </c>
      <c r="DC250" s="161">
        <f>MIN(PRODUCT('mil mi val'!$C216:DB216),1)</f>
        <v>1.904374109504868E-2</v>
      </c>
      <c r="DD250" s="161">
        <f>MIN(PRODUCT('mil mi val'!$C216:DC216),1)</f>
        <v>1.904374109504868E-2</v>
      </c>
      <c r="DE250" s="161">
        <f>MIN(PRODUCT('mil mi val'!$C216:DD216),1)</f>
        <v>1.904374109504868E-2</v>
      </c>
      <c r="DF250" s="161">
        <f>MIN(PRODUCT('mil mi val'!$C216:DE216),1)</f>
        <v>1.904374109504868E-2</v>
      </c>
    </row>
    <row r="251" spans="2:110" ht="14.5" x14ac:dyDescent="0.35">
      <c r="B251" s="149">
        <v>6</v>
      </c>
      <c r="C251" s="161">
        <v>1</v>
      </c>
      <c r="D251" s="161">
        <f>MIN(PRODUCT('mil mi val'!$C217:C217),1)</f>
        <v>0.98450000000000004</v>
      </c>
      <c r="E251" s="161">
        <f>MIN(PRODUCT('mil mi val'!$C217:D217),1)</f>
        <v>0.95171615000000009</v>
      </c>
      <c r="F251" s="161">
        <f>MIN(PRODUCT('mil mi val'!$C217:E217),1)</f>
        <v>0.91793022667500013</v>
      </c>
      <c r="G251" s="161">
        <f>MIN(PRODUCT('mil mi val'!$C217:F217),1)</f>
        <v>0.8839668082880251</v>
      </c>
      <c r="H251" s="161">
        <f>MIN(PRODUCT('mil mi val'!$C217:G217),1)</f>
        <v>0.85081805297722413</v>
      </c>
      <c r="I251" s="161">
        <f>MIN(PRODUCT('mil mi val'!$C217:H217),1)</f>
        <v>0.8189123759905782</v>
      </c>
      <c r="J251" s="161">
        <f>MIN(PRODUCT('mil mi val'!$C217:I217),1)</f>
        <v>0.78820316189093154</v>
      </c>
      <c r="K251" s="161">
        <f>MIN(PRODUCT('mil mi val'!$C217:J217),1)</f>
        <v>0.75864554332002165</v>
      </c>
      <c r="L251" s="161">
        <f>MIN(PRODUCT('mil mi val'!$C217:K217),1)</f>
        <v>0.73019633544552087</v>
      </c>
      <c r="M251" s="161">
        <f>MIN(PRODUCT('mil mi val'!$C217:L217),1)</f>
        <v>0.70281397286631386</v>
      </c>
      <c r="N251" s="161">
        <f>MIN(PRODUCT('mil mi val'!$C217:M217),1)</f>
        <v>0.67645844888382711</v>
      </c>
      <c r="O251" s="161">
        <f>MIN(PRODUCT('mil mi val'!$C217:N217),1)</f>
        <v>0.6510912570506836</v>
      </c>
      <c r="P251" s="161">
        <f>MIN(PRODUCT('mil mi val'!$C217:O217),1)</f>
        <v>0.62667533491128302</v>
      </c>
      <c r="Q251" s="161">
        <f>MIN(PRODUCT('mil mi val'!$C217:P217),1)</f>
        <v>0.60317500985210992</v>
      </c>
      <c r="R251" s="161">
        <f>MIN(PRODUCT('mil mi val'!$C217:Q217),1)</f>
        <v>0.58055594698265578</v>
      </c>
      <c r="S251" s="161">
        <f>MIN(PRODUCT('mil mi val'!$C217:R217),1)</f>
        <v>0.55878509897080619</v>
      </c>
      <c r="T251" s="161">
        <f>MIN(PRODUCT('mil mi val'!$C217:S217),1)</f>
        <v>0.53783065775940098</v>
      </c>
      <c r="U251" s="161">
        <f>MIN(PRODUCT('mil mi val'!$C217:T217),1)</f>
        <v>0.51766200809342344</v>
      </c>
      <c r="V251" s="161">
        <f>MIN(PRODUCT('mil mi val'!$C217:U217),1)</f>
        <v>0.4982496827899201</v>
      </c>
      <c r="W251" s="161">
        <f>MIN(PRODUCT('mil mi val'!$C217:V217),1)</f>
        <v>0.47956531968529809</v>
      </c>
      <c r="X251" s="161">
        <f>MIN(PRODUCT('mil mi val'!$C217:W217),1)</f>
        <v>0.46158162019709942</v>
      </c>
      <c r="Y251" s="161">
        <f>MIN(PRODUCT('mil mi val'!$C217:X217),1)</f>
        <v>0.44427230943970819</v>
      </c>
      <c r="Z251" s="161">
        <f>MIN(PRODUCT('mil mi val'!$C217:Y217),1)</f>
        <v>0.42761209783571913</v>
      </c>
      <c r="AA251" s="161">
        <f>MIN(PRODUCT('mil mi val'!$C217:Z217),1)</f>
        <v>0.41157664416687967</v>
      </c>
      <c r="AB251" s="161">
        <f>MIN(PRODUCT('mil mi val'!$C217:AA217),1)</f>
        <v>0.39614252001062167</v>
      </c>
      <c r="AC251" s="161">
        <f>MIN(PRODUCT('mil mi val'!$C217:AB217),1)</f>
        <v>0.38128717551022334</v>
      </c>
      <c r="AD251" s="161">
        <f>MIN(PRODUCT('mil mi val'!$C217:AC217),1)</f>
        <v>0.36698890642859</v>
      </c>
      <c r="AE251" s="161">
        <f>MIN(PRODUCT('mil mi val'!$C217:AD217),1)</f>
        <v>0.35322682243751791</v>
      </c>
      <c r="AF251" s="161">
        <f>MIN(PRODUCT('mil mi val'!$C217:AE217),1)</f>
        <v>0.33998081659611101</v>
      </c>
      <c r="AG251" s="161">
        <f>MIN(PRODUCT('mil mi val'!$C217:AF217),1)</f>
        <v>0.32723153597375687</v>
      </c>
      <c r="AH251" s="161">
        <f>MIN(PRODUCT('mil mi val'!$C217:AG217),1)</f>
        <v>0.31496035337474099</v>
      </c>
      <c r="AI251" s="161">
        <f>MIN(PRODUCT('mil mi val'!$C217:AH217),1)</f>
        <v>0.30314934012318823</v>
      </c>
      <c r="AJ251" s="161">
        <f>MIN(PRODUCT('mil mi val'!$C217:AI217),1)</f>
        <v>0.29178123986856869</v>
      </c>
      <c r="AK251" s="161">
        <f>MIN(PRODUCT('mil mi val'!$C217:AJ217),1)</f>
        <v>0.28083944337349737</v>
      </c>
      <c r="AL251" s="161">
        <f>MIN(PRODUCT('mil mi val'!$C217:AK217),1)</f>
        <v>0.27030796424699122</v>
      </c>
      <c r="AM251" s="161">
        <f>MIN(PRODUCT('mil mi val'!$C217:AL217),1)</f>
        <v>0.26017141558772905</v>
      </c>
      <c r="AN251" s="161">
        <f>MIN(PRODUCT('mil mi val'!$C217:AM217),1)</f>
        <v>0.25041498750318919</v>
      </c>
      <c r="AO251" s="161">
        <f>MIN(PRODUCT('mil mi val'!$C217:AN217),1)</f>
        <v>0.2410244254718196</v>
      </c>
      <c r="AP251" s="161">
        <f>MIN(PRODUCT('mil mi val'!$C217:AO217),1)</f>
        <v>0.23198600951662637</v>
      </c>
      <c r="AQ251" s="161">
        <f>MIN(PRODUCT('mil mi val'!$C217:AP217),1)</f>
        <v>0.22328653415975289</v>
      </c>
      <c r="AR251" s="161">
        <f>MIN(PRODUCT('mil mi val'!$C217:AQ217),1)</f>
        <v>0.21491328912876215</v>
      </c>
      <c r="AS251" s="161">
        <f>MIN(PRODUCT('mil mi val'!$C217:AR217),1)</f>
        <v>0.20685404078643357</v>
      </c>
      <c r="AT251" s="161">
        <f>MIN(PRODUCT('mil mi val'!$C217:AS217),1)</f>
        <v>0.19909701425694232</v>
      </c>
      <c r="AU251" s="161">
        <f>MIN(PRODUCT('mil mi val'!$C217:AT217),1)</f>
        <v>0.19163087622230698</v>
      </c>
      <c r="AV251" s="161">
        <f>MIN(PRODUCT('mil mi val'!$C217:AU217),1)</f>
        <v>0.18444471836397047</v>
      </c>
      <c r="AW251" s="161">
        <f>MIN(PRODUCT('mil mi val'!$C217:AV217),1)</f>
        <v>0.17752804142532158</v>
      </c>
      <c r="AX251" s="161">
        <f>MIN(PRODUCT('mil mi val'!$C217:AW217),1)</f>
        <v>0.17087073987187201</v>
      </c>
      <c r="AY251" s="161">
        <f>MIN(PRODUCT('mil mi val'!$C217:AX217),1)</f>
        <v>0.16446308712667682</v>
      </c>
      <c r="AZ251" s="161">
        <f>MIN(PRODUCT('mil mi val'!$C217:AY217),1)</f>
        <v>0.15829572135942643</v>
      </c>
      <c r="BA251" s="161">
        <f>MIN(PRODUCT('mil mi val'!$C217:AZ217),1)</f>
        <v>0.15235963180844794</v>
      </c>
      <c r="BB251" s="161">
        <f>MIN(PRODUCT('mil mi val'!$C217:BA217),1)</f>
        <v>0.14664614561563113</v>
      </c>
      <c r="BC251" s="161">
        <f>MIN(PRODUCT('mil mi val'!$C217:BB217),1)</f>
        <v>0.14114691515504496</v>
      </c>
      <c r="BD251" s="161">
        <f>MIN(PRODUCT('mil mi val'!$C217:BC217),1)</f>
        <v>0.13585390583673077</v>
      </c>
      <c r="BE251" s="161">
        <f>MIN(PRODUCT('mil mi val'!$C217:BD217),1)</f>
        <v>0.13075938436785337</v>
      </c>
      <c r="BF251" s="161">
        <f>MIN(PRODUCT('mil mi val'!$C217:BE217),1)</f>
        <v>0.12585590745405886</v>
      </c>
      <c r="BG251" s="161">
        <f>MIN(PRODUCT('mil mi val'!$C217:BF217),1)</f>
        <v>0.12113631092453166</v>
      </c>
      <c r="BH251" s="161">
        <f>MIN(PRODUCT('mil mi val'!$C217:BG217),1)</f>
        <v>0.11659369926486172</v>
      </c>
      <c r="BI251" s="161">
        <f>MIN(PRODUCT('mil mi val'!$C217:BH217),1)</f>
        <v>0.11222143554242942</v>
      </c>
      <c r="BJ251" s="161">
        <f>MIN(PRODUCT('mil mi val'!$C217:BI217),1)</f>
        <v>0.10801313170958832</v>
      </c>
      <c r="BK251" s="161">
        <f>MIN(PRODUCT('mil mi val'!$C217:BJ217),1)</f>
        <v>0.10396263927047876</v>
      </c>
      <c r="BL251" s="161">
        <f>MIN(PRODUCT('mil mi val'!$C217:BK217),1)</f>
        <v>0.1000640402978358</v>
      </c>
      <c r="BM251" s="161">
        <f>MIN(PRODUCT('mil mi val'!$C217:BL217),1)</f>
        <v>9.6311638786666959E-2</v>
      </c>
      <c r="BN251" s="161">
        <f>MIN(PRODUCT('mil mi val'!$C217:BM217),1)</f>
        <v>9.2699952332166949E-2</v>
      </c>
      <c r="BO251" s="161">
        <f>MIN(PRODUCT('mil mi val'!$C217:BN217),1)</f>
        <v>8.9223704119710687E-2</v>
      </c>
      <c r="BP251" s="161">
        <f>MIN(PRODUCT('mil mi val'!$C217:BO217),1)</f>
        <v>8.5877815215221531E-2</v>
      </c>
      <c r="BQ251" s="161">
        <f>MIN(PRODUCT('mil mi val'!$C217:BP217),1)</f>
        <v>8.2657397144650729E-2</v>
      </c>
      <c r="BR251" s="161">
        <f>MIN(PRODUCT('mil mi val'!$C217:BQ217),1)</f>
        <v>7.9557744751726334E-2</v>
      </c>
      <c r="BS251" s="161">
        <f>MIN(PRODUCT('mil mi val'!$C217:BR217),1)</f>
        <v>7.6574329323536597E-2</v>
      </c>
      <c r="BT251" s="161">
        <f>MIN(PRODUCT('mil mi val'!$C217:BS217),1)</f>
        <v>7.3702791973903975E-2</v>
      </c>
      <c r="BU251" s="161">
        <f>MIN(PRODUCT('mil mi val'!$C217:BT217),1)</f>
        <v>7.0938937274882582E-2</v>
      </c>
      <c r="BV251" s="161">
        <f>MIN(PRODUCT('mil mi val'!$C217:BU217),1)</f>
        <v>6.8278727127074487E-2</v>
      </c>
      <c r="BW251" s="161">
        <f>MIN(PRODUCT('mil mi val'!$C217:BV217),1)</f>
        <v>6.5718274859809189E-2</v>
      </c>
      <c r="BX251" s="161">
        <f>MIN(PRODUCT('mil mi val'!$C217:BW217),1)</f>
        <v>6.3253839552566346E-2</v>
      </c>
      <c r="BY251" s="161">
        <f>MIN(PRODUCT('mil mi val'!$C217:BX217),1)</f>
        <v>6.0881820569345109E-2</v>
      </c>
      <c r="BZ251" s="161">
        <f>MIN(PRODUCT('mil mi val'!$C217:BY217),1)</f>
        <v>5.8598752297994668E-2</v>
      </c>
      <c r="CA251" s="161">
        <f>MIN(PRODUCT('mil mi val'!$C217:BZ217),1)</f>
        <v>5.6401299086819866E-2</v>
      </c>
      <c r="CB251" s="161">
        <f>MIN(PRODUCT('mil mi val'!$C217:CA217),1)</f>
        <v>5.4286250371064125E-2</v>
      </c>
      <c r="CC251" s="161">
        <f>MIN(PRODUCT('mil mi val'!$C217:CB217),1)</f>
        <v>5.225051598214922E-2</v>
      </c>
      <c r="CD251" s="161">
        <f>MIN(PRODUCT('mil mi val'!$C217:CC217),1)</f>
        <v>5.0291121632818625E-2</v>
      </c>
      <c r="CE251" s="161">
        <f>MIN(PRODUCT('mil mi val'!$C217:CD217),1)</f>
        <v>4.840520457158793E-2</v>
      </c>
      <c r="CF251" s="161">
        <f>MIN(PRODUCT('mil mi val'!$C217:CE217),1)</f>
        <v>4.6590009400153384E-2</v>
      </c>
      <c r="CG251" s="161">
        <f>MIN(PRODUCT('mil mi val'!$C217:CF217),1)</f>
        <v>4.4842884047647635E-2</v>
      </c>
      <c r="CH251" s="161">
        <f>MIN(PRODUCT('mil mi val'!$C217:CG217),1)</f>
        <v>4.316127589586085E-2</v>
      </c>
      <c r="CI251" s="161">
        <f>MIN(PRODUCT('mil mi val'!$C217:CH217),1)</f>
        <v>4.1542728049766067E-2</v>
      </c>
      <c r="CJ251" s="161">
        <f>MIN(PRODUCT('mil mi val'!$C217:CI217),1)</f>
        <v>3.9984875747899842E-2</v>
      </c>
      <c r="CK251" s="161">
        <f>MIN(PRODUCT('mil mi val'!$C217:CJ217),1)</f>
        <v>3.8485442907353597E-2</v>
      </c>
      <c r="CL251" s="161">
        <f>MIN(PRODUCT('mil mi val'!$C217:CK217),1)</f>
        <v>3.7042238798327839E-2</v>
      </c>
      <c r="CM251" s="161">
        <f>MIN(PRODUCT('mil mi val'!$C217:CL217),1)</f>
        <v>3.5653154843390544E-2</v>
      </c>
      <c r="CN251" s="161">
        <f>MIN(PRODUCT('mil mi val'!$C217:CM217),1)</f>
        <v>3.4316161536763402E-2</v>
      </c>
      <c r="CO251" s="161">
        <f>MIN(PRODUCT('mil mi val'!$C217:CN217),1)</f>
        <v>3.3029305479134775E-2</v>
      </c>
      <c r="CP251" s="161">
        <f>MIN(PRODUCT('mil mi val'!$C217:CO217),1)</f>
        <v>3.1790706523667223E-2</v>
      </c>
      <c r="CQ251" s="161">
        <f>MIN(PRODUCT('mil mi val'!$C217:CP217),1)</f>
        <v>3.0598555029029702E-2</v>
      </c>
      <c r="CR251" s="161">
        <f>MIN(PRODUCT('mil mi val'!$C217:CQ217),1)</f>
        <v>2.9451109215441088E-2</v>
      </c>
      <c r="CS251" s="161">
        <f>MIN(PRODUCT('mil mi val'!$C217:CR217),1)</f>
        <v>2.8346692619862047E-2</v>
      </c>
      <c r="CT251" s="161">
        <f>MIN(PRODUCT('mil mi val'!$C217:CS217),1)</f>
        <v>2.728369164661722E-2</v>
      </c>
      <c r="CU251" s="161">
        <f>MIN(PRODUCT('mil mi val'!$C217:CT217),1)</f>
        <v>2.6260553209869076E-2</v>
      </c>
      <c r="CV251" s="161">
        <f>MIN(PRODUCT('mil mi val'!$C217:CU217),1)</f>
        <v>2.5275782464498985E-2</v>
      </c>
      <c r="CW251" s="161">
        <f>MIN(PRODUCT('mil mi val'!$C217:CV217),1)</f>
        <v>2.4327940622080272E-2</v>
      </c>
      <c r="CX251" s="161">
        <f>MIN(PRODUCT('mil mi val'!$C217:CW217),1)</f>
        <v>2.3415642848752263E-2</v>
      </c>
      <c r="CY251" s="161">
        <f>MIN(PRODUCT('mil mi val'!$C217:CX217),1)</f>
        <v>2.2537556241924054E-2</v>
      </c>
      <c r="CZ251" s="161">
        <f>MIN(PRODUCT('mil mi val'!$C217:CY217),1)</f>
        <v>2.1692397882851901E-2</v>
      </c>
      <c r="DA251" s="161">
        <f>MIN(PRODUCT('mil mi val'!$C217:CZ217),1)</f>
        <v>2.0878932962244957E-2</v>
      </c>
      <c r="DB251" s="161">
        <f>MIN(PRODUCT('mil mi val'!$C217:DA217),1)</f>
        <v>2.009597297616077E-2</v>
      </c>
      <c r="DC251" s="161">
        <f>MIN(PRODUCT('mil mi val'!$C217:DB217),1)</f>
        <v>1.9342373989554743E-2</v>
      </c>
      <c r="DD251" s="161">
        <f>MIN(PRODUCT('mil mi val'!$C217:DC217),1)</f>
        <v>1.9342373989554743E-2</v>
      </c>
      <c r="DE251" s="161">
        <f>MIN(PRODUCT('mil mi val'!$C217:DD217),1)</f>
        <v>1.9342373989554743E-2</v>
      </c>
      <c r="DF251" s="161">
        <f>MIN(PRODUCT('mil mi val'!$C217:DE217),1)</f>
        <v>1.9342373989554743E-2</v>
      </c>
    </row>
    <row r="252" spans="2:110" ht="14.5" x14ac:dyDescent="0.35">
      <c r="B252" s="149">
        <v>7</v>
      </c>
      <c r="C252" s="161">
        <v>1</v>
      </c>
      <c r="D252" s="161">
        <f>MIN(PRODUCT('mil mi val'!$C218:C218),1)</f>
        <v>0.98450000000000004</v>
      </c>
      <c r="E252" s="161">
        <f>MIN(PRODUCT('mil mi val'!$C218:D218),1)</f>
        <v>0.96540070000000011</v>
      </c>
      <c r="F252" s="161">
        <f>MIN(PRODUCT('mil mi val'!$C218:E218),1)</f>
        <v>0.93112897515000015</v>
      </c>
      <c r="G252" s="161">
        <f>MIN(PRODUCT('mil mi val'!$C218:F218),1)</f>
        <v>0.89667720306945009</v>
      </c>
      <c r="H252" s="161">
        <f>MIN(PRODUCT('mil mi val'!$C218:G218),1)</f>
        <v>0.86305180795434577</v>
      </c>
      <c r="I252" s="161">
        <f>MIN(PRODUCT('mil mi val'!$C218:H218),1)</f>
        <v>0.83068736515605779</v>
      </c>
      <c r="J252" s="161">
        <f>MIN(PRODUCT('mil mi val'!$C218:I218),1)</f>
        <v>0.79953658896270563</v>
      </c>
      <c r="K252" s="161">
        <f>MIN(PRODUCT('mil mi val'!$C218:J218),1)</f>
        <v>0.76955396687660416</v>
      </c>
      <c r="L252" s="161">
        <f>MIN(PRODUCT('mil mi val'!$C218:K218),1)</f>
        <v>0.74069569311873151</v>
      </c>
      <c r="M252" s="161">
        <f>MIN(PRODUCT('mil mi val'!$C218:L218),1)</f>
        <v>0.71291960462677906</v>
      </c>
      <c r="N252" s="161">
        <f>MIN(PRODUCT('mil mi val'!$C218:M218),1)</f>
        <v>0.68618511945327487</v>
      </c>
      <c r="O252" s="161">
        <f>MIN(PRODUCT('mil mi val'!$C218:N218),1)</f>
        <v>0.66045317747377708</v>
      </c>
      <c r="P252" s="161">
        <f>MIN(PRODUCT('mil mi val'!$C218:O218),1)</f>
        <v>0.63568618331851046</v>
      </c>
      <c r="Q252" s="161">
        <f>MIN(PRODUCT('mil mi val'!$C218:P218),1)</f>
        <v>0.61184795144406634</v>
      </c>
      <c r="R252" s="161">
        <f>MIN(PRODUCT('mil mi val'!$C218:Q218),1)</f>
        <v>0.5889036532649139</v>
      </c>
      <c r="S252" s="161">
        <f>MIN(PRODUCT('mil mi val'!$C218:R218),1)</f>
        <v>0.56681976626747965</v>
      </c>
      <c r="T252" s="161">
        <f>MIN(PRODUCT('mil mi val'!$C218:S218),1)</f>
        <v>0.54556402503244916</v>
      </c>
      <c r="U252" s="161">
        <f>MIN(PRODUCT('mil mi val'!$C218:T218),1)</f>
        <v>0.52510537409373237</v>
      </c>
      <c r="V252" s="161">
        <f>MIN(PRODUCT('mil mi val'!$C218:U218),1)</f>
        <v>0.50541392256521744</v>
      </c>
      <c r="W252" s="161">
        <f>MIN(PRODUCT('mil mi val'!$C218:V218),1)</f>
        <v>0.4864609004690218</v>
      </c>
      <c r="X252" s="161">
        <f>MIN(PRODUCT('mil mi val'!$C218:W218),1)</f>
        <v>0.4682186167014335</v>
      </c>
      <c r="Y252" s="161">
        <f>MIN(PRODUCT('mil mi val'!$C218:X218),1)</f>
        <v>0.45066041857512973</v>
      </c>
      <c r="Z252" s="161">
        <f>MIN(PRODUCT('mil mi val'!$C218:Y218),1)</f>
        <v>0.43376065287856236</v>
      </c>
      <c r="AA252" s="161">
        <f>MIN(PRODUCT('mil mi val'!$C218:Z218),1)</f>
        <v>0.4174946283956163</v>
      </c>
      <c r="AB252" s="161">
        <f>MIN(PRODUCT('mil mi val'!$C218:AA218),1)</f>
        <v>0.4018385798307807</v>
      </c>
      <c r="AC252" s="161">
        <f>MIN(PRODUCT('mil mi val'!$C218:AB218),1)</f>
        <v>0.38676963308712642</v>
      </c>
      <c r="AD252" s="161">
        <f>MIN(PRODUCT('mil mi val'!$C218:AC218),1)</f>
        <v>0.37226577184635917</v>
      </c>
      <c r="AE252" s="161">
        <f>MIN(PRODUCT('mil mi val'!$C218:AD218),1)</f>
        <v>0.3583058054021207</v>
      </c>
      <c r="AF252" s="161">
        <f>MIN(PRODUCT('mil mi val'!$C218:AE218),1)</f>
        <v>0.3448693376995412</v>
      </c>
      <c r="AG252" s="161">
        <f>MIN(PRODUCT('mil mi val'!$C218:AF218),1)</f>
        <v>0.33193673753580843</v>
      </c>
      <c r="AH252" s="161">
        <f>MIN(PRODUCT('mil mi val'!$C218:AG218),1)</f>
        <v>0.3194891098782156</v>
      </c>
      <c r="AI252" s="161">
        <f>MIN(PRODUCT('mil mi val'!$C218:AH218),1)</f>
        <v>0.30750826825778255</v>
      </c>
      <c r="AJ252" s="161">
        <f>MIN(PRODUCT('mil mi val'!$C218:AI218),1)</f>
        <v>0.29597670819811572</v>
      </c>
      <c r="AK252" s="161">
        <f>MIN(PRODUCT('mil mi val'!$C218:AJ218),1)</f>
        <v>0.28487758164068638</v>
      </c>
      <c r="AL252" s="161">
        <f>MIN(PRODUCT('mil mi val'!$C218:AK218),1)</f>
        <v>0.27419467232916067</v>
      </c>
      <c r="AM252" s="161">
        <f>MIN(PRODUCT('mil mi val'!$C218:AL218),1)</f>
        <v>0.26391237211681717</v>
      </c>
      <c r="AN252" s="161">
        <f>MIN(PRODUCT('mil mi val'!$C218:AM218),1)</f>
        <v>0.25401565816243654</v>
      </c>
      <c r="AO252" s="161">
        <f>MIN(PRODUCT('mil mi val'!$C218:AN218),1)</f>
        <v>0.24449007098134518</v>
      </c>
      <c r="AP252" s="161">
        <f>MIN(PRODUCT('mil mi val'!$C218:AO218),1)</f>
        <v>0.23532169331954475</v>
      </c>
      <c r="AQ252" s="161">
        <f>MIN(PRODUCT('mil mi val'!$C218:AP218),1)</f>
        <v>0.22649712982006182</v>
      </c>
      <c r="AR252" s="161">
        <f>MIN(PRODUCT('mil mi val'!$C218:AQ218),1)</f>
        <v>0.2180034874518095</v>
      </c>
      <c r="AS252" s="161">
        <f>MIN(PRODUCT('mil mi val'!$C218:AR218),1)</f>
        <v>0.20982835667236666</v>
      </c>
      <c r="AT252" s="161">
        <f>MIN(PRODUCT('mil mi val'!$C218:AS218),1)</f>
        <v>0.20195979329715291</v>
      </c>
      <c r="AU252" s="161">
        <f>MIN(PRODUCT('mil mi val'!$C218:AT218),1)</f>
        <v>0.19438630104850968</v>
      </c>
      <c r="AV252" s="161">
        <f>MIN(PRODUCT('mil mi val'!$C218:AU218),1)</f>
        <v>0.18709681475919057</v>
      </c>
      <c r="AW252" s="161">
        <f>MIN(PRODUCT('mil mi val'!$C218:AV218),1)</f>
        <v>0.18008068420572093</v>
      </c>
      <c r="AX252" s="161">
        <f>MIN(PRODUCT('mil mi val'!$C218:AW218),1)</f>
        <v>0.17332765854800641</v>
      </c>
      <c r="AY252" s="161">
        <f>MIN(PRODUCT('mil mi val'!$C218:AX218),1)</f>
        <v>0.16682787135245616</v>
      </c>
      <c r="AZ252" s="161">
        <f>MIN(PRODUCT('mil mi val'!$C218:AY218),1)</f>
        <v>0.16057182617673907</v>
      </c>
      <c r="BA252" s="161">
        <f>MIN(PRODUCT('mil mi val'!$C218:AZ218),1)</f>
        <v>0.15455038269511134</v>
      </c>
      <c r="BB252" s="161">
        <f>MIN(PRODUCT('mil mi val'!$C218:BA218),1)</f>
        <v>0.14875474334404468</v>
      </c>
      <c r="BC252" s="161">
        <f>MIN(PRODUCT('mil mi val'!$C218:BB218),1)</f>
        <v>0.143176440468643</v>
      </c>
      <c r="BD252" s="161">
        <f>MIN(PRODUCT('mil mi val'!$C218:BC218),1)</f>
        <v>0.1378073239510689</v>
      </c>
      <c r="BE252" s="161">
        <f>MIN(PRODUCT('mil mi val'!$C218:BD218),1)</f>
        <v>0.13263954930290381</v>
      </c>
      <c r="BF252" s="161">
        <f>MIN(PRODUCT('mil mi val'!$C218:BE218),1)</f>
        <v>0.12766556620404493</v>
      </c>
      <c r="BG252" s="161">
        <f>MIN(PRODUCT('mil mi val'!$C218:BF218),1)</f>
        <v>0.12287810747139324</v>
      </c>
      <c r="BH252" s="161">
        <f>MIN(PRODUCT('mil mi val'!$C218:BG218),1)</f>
        <v>0.118270178441216</v>
      </c>
      <c r="BI252" s="161">
        <f>MIN(PRODUCT('mil mi val'!$C218:BH218),1)</f>
        <v>0.1138350467496704</v>
      </c>
      <c r="BJ252" s="161">
        <f>MIN(PRODUCT('mil mi val'!$C218:BI218),1)</f>
        <v>0.10956623249655777</v>
      </c>
      <c r="BK252" s="161">
        <f>MIN(PRODUCT('mil mi val'!$C218:BJ218),1)</f>
        <v>0.10545749877793685</v>
      </c>
      <c r="BL252" s="161">
        <f>MIN(PRODUCT('mil mi val'!$C218:BK218),1)</f>
        <v>0.10150284257376423</v>
      </c>
      <c r="BM252" s="161">
        <f>MIN(PRODUCT('mil mi val'!$C218:BL218),1)</f>
        <v>9.7696485977248074E-2</v>
      </c>
      <c r="BN252" s="161">
        <f>MIN(PRODUCT('mil mi val'!$C218:BM218),1)</f>
        <v>9.4032867753101268E-2</v>
      </c>
      <c r="BO252" s="161">
        <f>MIN(PRODUCT('mil mi val'!$C218:BN218),1)</f>
        <v>9.0506635212359979E-2</v>
      </c>
      <c r="BP252" s="161">
        <f>MIN(PRODUCT('mil mi val'!$C218:BO218),1)</f>
        <v>8.7112636391896481E-2</v>
      </c>
      <c r="BQ252" s="161">
        <f>MIN(PRODUCT('mil mi val'!$C218:BP218),1)</f>
        <v>8.3845912527200361E-2</v>
      </c>
      <c r="BR252" s="161">
        <f>MIN(PRODUCT('mil mi val'!$C218:BQ218),1)</f>
        <v>8.0701690807430351E-2</v>
      </c>
      <c r="BS252" s="161">
        <f>MIN(PRODUCT('mil mi val'!$C218:BR218),1)</f>
        <v>7.7675377402151718E-2</v>
      </c>
      <c r="BT252" s="161">
        <f>MIN(PRODUCT('mil mi val'!$C218:BS218),1)</f>
        <v>7.4762550749571027E-2</v>
      </c>
      <c r="BU252" s="161">
        <f>MIN(PRODUCT('mil mi val'!$C218:BT218),1)</f>
        <v>7.1958955096462121E-2</v>
      </c>
      <c r="BV252" s="161">
        <f>MIN(PRODUCT('mil mi val'!$C218:BU218),1)</f>
        <v>6.9260494280344795E-2</v>
      </c>
      <c r="BW252" s="161">
        <f>MIN(PRODUCT('mil mi val'!$C218:BV218),1)</f>
        <v>6.6663225744831869E-2</v>
      </c>
      <c r="BX252" s="161">
        <f>MIN(PRODUCT('mil mi val'!$C218:BW218),1)</f>
        <v>6.4163354779400675E-2</v>
      </c>
      <c r="BY252" s="161">
        <f>MIN(PRODUCT('mil mi val'!$C218:BX218),1)</f>
        <v>6.1757228975173148E-2</v>
      </c>
      <c r="BZ252" s="161">
        <f>MIN(PRODUCT('mil mi val'!$C218:BY218),1)</f>
        <v>5.9441332888604155E-2</v>
      </c>
      <c r="CA252" s="161">
        <f>MIN(PRODUCT('mil mi val'!$C218:BZ218),1)</f>
        <v>5.7212282905281499E-2</v>
      </c>
      <c r="CB252" s="161">
        <f>MIN(PRODUCT('mil mi val'!$C218:CA218),1)</f>
        <v>5.5066822296333445E-2</v>
      </c>
      <c r="CC252" s="161">
        <f>MIN(PRODUCT('mil mi val'!$C218:CB218),1)</f>
        <v>5.3001816460220945E-2</v>
      </c>
      <c r="CD252" s="161">
        <f>MIN(PRODUCT('mil mi val'!$C218:CC218),1)</f>
        <v>5.1014248342962663E-2</v>
      </c>
      <c r="CE252" s="161">
        <f>MIN(PRODUCT('mil mi val'!$C218:CD218),1)</f>
        <v>4.9101214030101564E-2</v>
      </c>
      <c r="CF252" s="161">
        <f>MIN(PRODUCT('mil mi val'!$C218:CE218),1)</f>
        <v>4.7259918503972757E-2</v>
      </c>
      <c r="CG252" s="161">
        <f>MIN(PRODUCT('mil mi val'!$C218:CF218),1)</f>
        <v>4.5487671560073779E-2</v>
      </c>
      <c r="CH252" s="161">
        <f>MIN(PRODUCT('mil mi val'!$C218:CG218),1)</f>
        <v>4.3781883876571011E-2</v>
      </c>
      <c r="CI252" s="161">
        <f>MIN(PRODUCT('mil mi val'!$C218:CH218),1)</f>
        <v>4.21400632311996E-2</v>
      </c>
      <c r="CJ252" s="161">
        <f>MIN(PRODUCT('mil mi val'!$C218:CI218),1)</f>
        <v>4.0559810860029619E-2</v>
      </c>
      <c r="CK252" s="161">
        <f>MIN(PRODUCT('mil mi val'!$C218:CJ218),1)</f>
        <v>3.9038817952778512E-2</v>
      </c>
      <c r="CL252" s="161">
        <f>MIN(PRODUCT('mil mi val'!$C218:CK218),1)</f>
        <v>3.7574862279549322E-2</v>
      </c>
      <c r="CM252" s="161">
        <f>MIN(PRODUCT('mil mi val'!$C218:CL218),1)</f>
        <v>3.6165804944066224E-2</v>
      </c>
      <c r="CN252" s="161">
        <f>MIN(PRODUCT('mil mi val'!$C218:CM218),1)</f>
        <v>3.4809587258663739E-2</v>
      </c>
      <c r="CO252" s="161">
        <f>MIN(PRODUCT('mil mi val'!$C218:CN218),1)</f>
        <v>3.3504227736463853E-2</v>
      </c>
      <c r="CP252" s="161">
        <f>MIN(PRODUCT('mil mi val'!$C218:CO218),1)</f>
        <v>3.2247819196346457E-2</v>
      </c>
      <c r="CQ252" s="161">
        <f>MIN(PRODUCT('mil mi val'!$C218:CP218),1)</f>
        <v>3.1038525976483464E-2</v>
      </c>
      <c r="CR252" s="161">
        <f>MIN(PRODUCT('mil mi val'!$C218:CQ218),1)</f>
        <v>2.9874581252365334E-2</v>
      </c>
      <c r="CS252" s="161">
        <f>MIN(PRODUCT('mil mi val'!$C218:CR218),1)</f>
        <v>2.8754284455401635E-2</v>
      </c>
      <c r="CT252" s="161">
        <f>MIN(PRODUCT('mil mi val'!$C218:CS218),1)</f>
        <v>2.7675998788324073E-2</v>
      </c>
      <c r="CU252" s="161">
        <f>MIN(PRODUCT('mil mi val'!$C218:CT218),1)</f>
        <v>2.6638148833761921E-2</v>
      </c>
      <c r="CV252" s="161">
        <f>MIN(PRODUCT('mil mi val'!$C218:CU218),1)</f>
        <v>2.5639218252495849E-2</v>
      </c>
      <c r="CW252" s="161">
        <f>MIN(PRODUCT('mil mi val'!$C218:CV218),1)</f>
        <v>2.4677747568027254E-2</v>
      </c>
      <c r="CX252" s="161">
        <f>MIN(PRODUCT('mil mi val'!$C218:CW218),1)</f>
        <v>2.375233203422623E-2</v>
      </c>
      <c r="CY252" s="161">
        <f>MIN(PRODUCT('mil mi val'!$C218:CX218),1)</f>
        <v>2.2861619582942746E-2</v>
      </c>
      <c r="CZ252" s="161">
        <f>MIN(PRODUCT('mil mi val'!$C218:CY218),1)</f>
        <v>2.2004308848582392E-2</v>
      </c>
      <c r="DA252" s="161">
        <f>MIN(PRODUCT('mil mi val'!$C218:CZ218),1)</f>
        <v>2.1179147266760553E-2</v>
      </c>
      <c r="DB252" s="161">
        <f>MIN(PRODUCT('mil mi val'!$C218:DA218),1)</f>
        <v>2.0384929244257034E-2</v>
      </c>
      <c r="DC252" s="161">
        <f>MIN(PRODUCT('mil mi val'!$C218:DB218),1)</f>
        <v>1.9620494397597395E-2</v>
      </c>
      <c r="DD252" s="161">
        <f>MIN(PRODUCT('mil mi val'!$C218:DC218),1)</f>
        <v>1.9620494397597395E-2</v>
      </c>
      <c r="DE252" s="161">
        <f>MIN(PRODUCT('mil mi val'!$C218:DD218),1)</f>
        <v>1.9620494397597395E-2</v>
      </c>
      <c r="DF252" s="161">
        <f>MIN(PRODUCT('mil mi val'!$C218:DE218),1)</f>
        <v>1.9620494397597395E-2</v>
      </c>
    </row>
    <row r="253" spans="2:110" ht="14.5" x14ac:dyDescent="0.35">
      <c r="B253" s="149">
        <v>8</v>
      </c>
      <c r="C253" s="161">
        <v>1</v>
      </c>
      <c r="D253" s="161">
        <f>MIN(PRODUCT('mil mi val'!$C219:C219),1)</f>
        <v>0.98450000000000004</v>
      </c>
      <c r="E253" s="161">
        <f>MIN(PRODUCT('mil mi val'!$C219:D219),1)</f>
        <v>0.96540070000000011</v>
      </c>
      <c r="F253" s="161">
        <f>MIN(PRODUCT('mil mi val'!$C219:E219),1)</f>
        <v>0.94329302397000003</v>
      </c>
      <c r="G253" s="161">
        <f>MIN(PRODUCT('mil mi val'!$C219:F219),1)</f>
        <v>0.90839118208310998</v>
      </c>
      <c r="H253" s="161">
        <f>MIN(PRODUCT('mil mi val'!$C219:G219),1)</f>
        <v>0.8743265127549934</v>
      </c>
      <c r="I253" s="161">
        <f>MIN(PRODUCT('mil mi val'!$C219:H219),1)</f>
        <v>0.84153926852668115</v>
      </c>
      <c r="J253" s="161">
        <f>MIN(PRODUCT('mil mi val'!$C219:I219),1)</f>
        <v>0.80998154595693062</v>
      </c>
      <c r="K253" s="161">
        <f>MIN(PRODUCT('mil mi val'!$C219:J219),1)</f>
        <v>0.7796072379835457</v>
      </c>
      <c r="L253" s="161">
        <f>MIN(PRODUCT('mil mi val'!$C219:K219),1)</f>
        <v>0.75037196655916272</v>
      </c>
      <c r="M253" s="161">
        <f>MIN(PRODUCT('mil mi val'!$C219:L219),1)</f>
        <v>0.72223301781319416</v>
      </c>
      <c r="N253" s="161">
        <f>MIN(PRODUCT('mil mi val'!$C219:M219),1)</f>
        <v>0.69514927964519935</v>
      </c>
      <c r="O253" s="161">
        <f>MIN(PRODUCT('mil mi val'!$C219:N219),1)</f>
        <v>0.66908118165850439</v>
      </c>
      <c r="P253" s="161">
        <f>MIN(PRODUCT('mil mi val'!$C219:O219),1)</f>
        <v>0.64399063734631046</v>
      </c>
      <c r="Q253" s="161">
        <f>MIN(PRODUCT('mil mi val'!$C219:P219),1)</f>
        <v>0.6198409884458238</v>
      </c>
      <c r="R253" s="161">
        <f>MIN(PRODUCT('mil mi val'!$C219:Q219),1)</f>
        <v>0.5965969513791054</v>
      </c>
      <c r="S253" s="161">
        <f>MIN(PRODUCT('mil mi val'!$C219:R219),1)</f>
        <v>0.574224565702389</v>
      </c>
      <c r="T253" s="161">
        <f>MIN(PRODUCT('mil mi val'!$C219:S219),1)</f>
        <v>0.55269114448854939</v>
      </c>
      <c r="U253" s="161">
        <f>MIN(PRODUCT('mil mi val'!$C219:T219),1)</f>
        <v>0.53196522657022882</v>
      </c>
      <c r="V253" s="161">
        <f>MIN(PRODUCT('mil mi val'!$C219:U219),1)</f>
        <v>0.51201653057384522</v>
      </c>
      <c r="W253" s="161">
        <f>MIN(PRODUCT('mil mi val'!$C219:V219),1)</f>
        <v>0.49281591067732605</v>
      </c>
      <c r="X253" s="161">
        <f>MIN(PRODUCT('mil mi val'!$C219:W219),1)</f>
        <v>0.47433531402692636</v>
      </c>
      <c r="Y253" s="161">
        <f>MIN(PRODUCT('mil mi val'!$C219:X219),1)</f>
        <v>0.45654773975091661</v>
      </c>
      <c r="Z253" s="161">
        <f>MIN(PRODUCT('mil mi val'!$C219:Y219),1)</f>
        <v>0.43942719951025727</v>
      </c>
      <c r="AA253" s="161">
        <f>MIN(PRODUCT('mil mi val'!$C219:Z219),1)</f>
        <v>0.42294867952862264</v>
      </c>
      <c r="AB253" s="161">
        <f>MIN(PRODUCT('mil mi val'!$C219:AA219),1)</f>
        <v>0.4070881040462993</v>
      </c>
      <c r="AC253" s="161">
        <f>MIN(PRODUCT('mil mi val'!$C219:AB219),1)</f>
        <v>0.3918223001445631</v>
      </c>
      <c r="AD253" s="161">
        <f>MIN(PRODUCT('mil mi val'!$C219:AC219),1)</f>
        <v>0.37712896388914197</v>
      </c>
      <c r="AE253" s="161">
        <f>MIN(PRODUCT('mil mi val'!$C219:AD219),1)</f>
        <v>0.36298662774329915</v>
      </c>
      <c r="AF253" s="161">
        <f>MIN(PRODUCT('mil mi val'!$C219:AE219),1)</f>
        <v>0.34937462920292545</v>
      </c>
      <c r="AG253" s="161">
        <f>MIN(PRODUCT('mil mi val'!$C219:AF219),1)</f>
        <v>0.33627308060781574</v>
      </c>
      <c r="AH253" s="161">
        <f>MIN(PRODUCT('mil mi val'!$C219:AG219),1)</f>
        <v>0.32366284008502266</v>
      </c>
      <c r="AI253" s="161">
        <f>MIN(PRODUCT('mil mi val'!$C219:AH219),1)</f>
        <v>0.31152548358183429</v>
      </c>
      <c r="AJ253" s="161">
        <f>MIN(PRODUCT('mil mi val'!$C219:AI219),1)</f>
        <v>0.29984327794751553</v>
      </c>
      <c r="AK253" s="161">
        <f>MIN(PRODUCT('mil mi val'!$C219:AJ219),1)</f>
        <v>0.28859915502448369</v>
      </c>
      <c r="AL253" s="161">
        <f>MIN(PRODUCT('mil mi val'!$C219:AK219),1)</f>
        <v>0.27777668671106553</v>
      </c>
      <c r="AM253" s="161">
        <f>MIN(PRODUCT('mil mi val'!$C219:AL219),1)</f>
        <v>0.26736006095940057</v>
      </c>
      <c r="AN253" s="161">
        <f>MIN(PRODUCT('mil mi val'!$C219:AM219),1)</f>
        <v>0.25733405867342307</v>
      </c>
      <c r="AO253" s="161">
        <f>MIN(PRODUCT('mil mi val'!$C219:AN219),1)</f>
        <v>0.24768403147316972</v>
      </c>
      <c r="AP253" s="161">
        <f>MIN(PRODUCT('mil mi val'!$C219:AO219),1)</f>
        <v>0.23839588029292585</v>
      </c>
      <c r="AQ253" s="161">
        <f>MIN(PRODUCT('mil mi val'!$C219:AP219),1)</f>
        <v>0.22945603478194115</v>
      </c>
      <c r="AR253" s="161">
        <f>MIN(PRODUCT('mil mi val'!$C219:AQ219),1)</f>
        <v>0.22085143347761838</v>
      </c>
      <c r="AS253" s="161">
        <f>MIN(PRODUCT('mil mi val'!$C219:AR219),1)</f>
        <v>0.2125695047222077</v>
      </c>
      <c r="AT253" s="161">
        <f>MIN(PRODUCT('mil mi val'!$C219:AS219),1)</f>
        <v>0.20459814829512493</v>
      </c>
      <c r="AU253" s="161">
        <f>MIN(PRODUCT('mil mi val'!$C219:AT219),1)</f>
        <v>0.19692571773405776</v>
      </c>
      <c r="AV253" s="161">
        <f>MIN(PRODUCT('mil mi val'!$C219:AU219),1)</f>
        <v>0.18954100331903059</v>
      </c>
      <c r="AW253" s="161">
        <f>MIN(PRODUCT('mil mi val'!$C219:AV219),1)</f>
        <v>0.18243321569456694</v>
      </c>
      <c r="AX253" s="161">
        <f>MIN(PRODUCT('mil mi val'!$C219:AW219),1)</f>
        <v>0.17559197010602068</v>
      </c>
      <c r="AY253" s="161">
        <f>MIN(PRODUCT('mil mi val'!$C219:AX219),1)</f>
        <v>0.1690072712270449</v>
      </c>
      <c r="AZ253" s="161">
        <f>MIN(PRODUCT('mil mi val'!$C219:AY219),1)</f>
        <v>0.16266949855603072</v>
      </c>
      <c r="BA253" s="161">
        <f>MIN(PRODUCT('mil mi val'!$C219:AZ219),1)</f>
        <v>0.15656939236017958</v>
      </c>
      <c r="BB253" s="161">
        <f>MIN(PRODUCT('mil mi val'!$C219:BA219),1)</f>
        <v>0.15069804014667285</v>
      </c>
      <c r="BC253" s="161">
        <f>MIN(PRODUCT('mil mi val'!$C219:BB219),1)</f>
        <v>0.14504686364117261</v>
      </c>
      <c r="BD253" s="161">
        <f>MIN(PRODUCT('mil mi val'!$C219:BC219),1)</f>
        <v>0.13960760625462865</v>
      </c>
      <c r="BE253" s="161">
        <f>MIN(PRODUCT('mil mi val'!$C219:BD219),1)</f>
        <v>0.13437232102008007</v>
      </c>
      <c r="BF253" s="161">
        <f>MIN(PRODUCT('mil mi val'!$C219:BE219),1)</f>
        <v>0.12933335898182707</v>
      </c>
      <c r="BG253" s="161">
        <f>MIN(PRODUCT('mil mi val'!$C219:BF219),1)</f>
        <v>0.12448335802000857</v>
      </c>
      <c r="BH253" s="161">
        <f>MIN(PRODUCT('mil mi val'!$C219:BG219),1)</f>
        <v>0.11981523209425825</v>
      </c>
      <c r="BI253" s="161">
        <f>MIN(PRODUCT('mil mi val'!$C219:BH219),1)</f>
        <v>0.11532216089072357</v>
      </c>
      <c r="BJ253" s="161">
        <f>MIN(PRODUCT('mil mi val'!$C219:BI219),1)</f>
        <v>0.11099757985732144</v>
      </c>
      <c r="BK253" s="161">
        <f>MIN(PRODUCT('mil mi val'!$C219:BJ219),1)</f>
        <v>0.10683517061267188</v>
      </c>
      <c r="BL253" s="161">
        <f>MIN(PRODUCT('mil mi val'!$C219:BK219),1)</f>
        <v>0.10282885171469669</v>
      </c>
      <c r="BM253" s="161">
        <f>MIN(PRODUCT('mil mi val'!$C219:BL219),1)</f>
        <v>9.8972769775395569E-2</v>
      </c>
      <c r="BN253" s="161">
        <f>MIN(PRODUCT('mil mi val'!$C219:BM219),1)</f>
        <v>9.5261290908818241E-2</v>
      </c>
      <c r="BO253" s="161">
        <f>MIN(PRODUCT('mil mi val'!$C219:BN219),1)</f>
        <v>9.1688992499737554E-2</v>
      </c>
      <c r="BP253" s="161">
        <f>MIN(PRODUCT('mil mi val'!$C219:BO219),1)</f>
        <v>8.8250655280997403E-2</v>
      </c>
      <c r="BQ253" s="161">
        <f>MIN(PRODUCT('mil mi val'!$C219:BP219),1)</f>
        <v>8.4941255707960003E-2</v>
      </c>
      <c r="BR253" s="161">
        <f>MIN(PRODUCT('mil mi val'!$C219:BQ219),1)</f>
        <v>8.1755958618911509E-2</v>
      </c>
      <c r="BS253" s="161">
        <f>MIN(PRODUCT('mil mi val'!$C219:BR219),1)</f>
        <v>7.8690110170702335E-2</v>
      </c>
      <c r="BT253" s="161">
        <f>MIN(PRODUCT('mil mi val'!$C219:BS219),1)</f>
        <v>7.5739231039300997E-2</v>
      </c>
      <c r="BU253" s="161">
        <f>MIN(PRODUCT('mil mi val'!$C219:BT219),1)</f>
        <v>7.2899009875327214E-2</v>
      </c>
      <c r="BV253" s="161">
        <f>MIN(PRODUCT('mil mi val'!$C219:BU219),1)</f>
        <v>7.0165297005002444E-2</v>
      </c>
      <c r="BW253" s="161">
        <f>MIN(PRODUCT('mil mi val'!$C219:BV219),1)</f>
        <v>6.753409836731486E-2</v>
      </c>
      <c r="BX253" s="161">
        <f>MIN(PRODUCT('mil mi val'!$C219:BW219),1)</f>
        <v>6.5001569678540552E-2</v>
      </c>
      <c r="BY253" s="161">
        <f>MIN(PRODUCT('mil mi val'!$C219:BX219),1)</f>
        <v>6.2564010815595289E-2</v>
      </c>
      <c r="BZ253" s="161">
        <f>MIN(PRODUCT('mil mi val'!$C219:BY219),1)</f>
        <v>6.0217860410010468E-2</v>
      </c>
      <c r="CA253" s="161">
        <f>MIN(PRODUCT('mil mi val'!$C219:BZ219),1)</f>
        <v>5.7959690644635076E-2</v>
      </c>
      <c r="CB253" s="161">
        <f>MIN(PRODUCT('mil mi val'!$C219:CA219),1)</f>
        <v>5.5786202245461262E-2</v>
      </c>
      <c r="CC253" s="161">
        <f>MIN(PRODUCT('mil mi val'!$C219:CB219),1)</f>
        <v>5.3694219661256468E-2</v>
      </c>
      <c r="CD253" s="161">
        <f>MIN(PRODUCT('mil mi val'!$C219:CC219),1)</f>
        <v>5.168068642395935E-2</v>
      </c>
      <c r="CE253" s="161">
        <f>MIN(PRODUCT('mil mi val'!$C219:CD219),1)</f>
        <v>4.9742660683060873E-2</v>
      </c>
      <c r="CF253" s="161">
        <f>MIN(PRODUCT('mil mi val'!$C219:CE219),1)</f>
        <v>4.787731090744609E-2</v>
      </c>
      <c r="CG253" s="161">
        <f>MIN(PRODUCT('mil mi val'!$C219:CF219),1)</f>
        <v>4.6081911748416859E-2</v>
      </c>
      <c r="CH253" s="161">
        <f>MIN(PRODUCT('mil mi val'!$C219:CG219),1)</f>
        <v>4.4353840057851229E-2</v>
      </c>
      <c r="CI253" s="161">
        <f>MIN(PRODUCT('mil mi val'!$C219:CH219),1)</f>
        <v>4.269057105568181E-2</v>
      </c>
      <c r="CJ253" s="161">
        <f>MIN(PRODUCT('mil mi val'!$C219:CI219),1)</f>
        <v>4.108967464109374E-2</v>
      </c>
      <c r="CK253" s="161">
        <f>MIN(PRODUCT('mil mi val'!$C219:CJ219),1)</f>
        <v>3.9548811842052729E-2</v>
      </c>
      <c r="CL253" s="161">
        <f>MIN(PRODUCT('mil mi val'!$C219:CK219),1)</f>
        <v>3.8065731397975755E-2</v>
      </c>
      <c r="CM253" s="161">
        <f>MIN(PRODUCT('mil mi val'!$C219:CL219),1)</f>
        <v>3.6638266470551663E-2</v>
      </c>
      <c r="CN253" s="161">
        <f>MIN(PRODUCT('mil mi val'!$C219:CM219),1)</f>
        <v>3.5264331477905975E-2</v>
      </c>
      <c r="CO253" s="161">
        <f>MIN(PRODUCT('mil mi val'!$C219:CN219),1)</f>
        <v>3.3941919047484503E-2</v>
      </c>
      <c r="CP253" s="161">
        <f>MIN(PRODUCT('mil mi val'!$C219:CO219),1)</f>
        <v>3.2669097083203834E-2</v>
      </c>
      <c r="CQ253" s="161">
        <f>MIN(PRODUCT('mil mi val'!$C219:CP219),1)</f>
        <v>3.1444005942583689E-2</v>
      </c>
      <c r="CR253" s="161">
        <f>MIN(PRODUCT('mil mi val'!$C219:CQ219),1)</f>
        <v>3.0264855719736802E-2</v>
      </c>
      <c r="CS253" s="161">
        <f>MIN(PRODUCT('mil mi val'!$C219:CR219),1)</f>
        <v>2.9129923630246673E-2</v>
      </c>
      <c r="CT253" s="161">
        <f>MIN(PRODUCT('mil mi val'!$C219:CS219),1)</f>
        <v>2.8037551494112422E-2</v>
      </c>
      <c r="CU253" s="161">
        <f>MIN(PRODUCT('mil mi val'!$C219:CT219),1)</f>
        <v>2.6986143313083206E-2</v>
      </c>
      <c r="CV253" s="161">
        <f>MIN(PRODUCT('mil mi val'!$C219:CU219),1)</f>
        <v>2.5974162938842586E-2</v>
      </c>
      <c r="CW253" s="161">
        <f>MIN(PRODUCT('mil mi val'!$C219:CV219),1)</f>
        <v>2.5000131828635988E-2</v>
      </c>
      <c r="CX253" s="161">
        <f>MIN(PRODUCT('mil mi val'!$C219:CW219),1)</f>
        <v>2.4062626885062138E-2</v>
      </c>
      <c r="CY253" s="161">
        <f>MIN(PRODUCT('mil mi val'!$C219:CX219),1)</f>
        <v>2.3160278376872307E-2</v>
      </c>
      <c r="CZ253" s="161">
        <f>MIN(PRODUCT('mil mi val'!$C219:CY219),1)</f>
        <v>2.2291767937739595E-2</v>
      </c>
      <c r="DA253" s="161">
        <f>MIN(PRODUCT('mil mi val'!$C219:CZ219),1)</f>
        <v>2.1455826640074359E-2</v>
      </c>
      <c r="DB253" s="161">
        <f>MIN(PRODUCT('mil mi val'!$C219:DA219),1)</f>
        <v>2.0651233141071573E-2</v>
      </c>
      <c r="DC253" s="161">
        <f>MIN(PRODUCT('mil mi val'!$C219:DB219),1)</f>
        <v>1.9876811898281388E-2</v>
      </c>
      <c r="DD253" s="161">
        <f>MIN(PRODUCT('mil mi val'!$C219:DC219),1)</f>
        <v>1.9876811898281388E-2</v>
      </c>
      <c r="DE253" s="161">
        <f>MIN(PRODUCT('mil mi val'!$C219:DD219),1)</f>
        <v>1.9876811898281388E-2</v>
      </c>
      <c r="DF253" s="161">
        <f>MIN(PRODUCT('mil mi val'!$C219:DE219),1)</f>
        <v>1.9876811898281388E-2</v>
      </c>
    </row>
    <row r="254" spans="2:110" ht="14.5" x14ac:dyDescent="0.35">
      <c r="B254" s="149">
        <v>9</v>
      </c>
      <c r="C254" s="161">
        <v>1</v>
      </c>
      <c r="D254" s="161">
        <f>MIN(PRODUCT('mil mi val'!$C220:C220),1)</f>
        <v>0.98450000000000004</v>
      </c>
      <c r="E254" s="161">
        <f>MIN(PRODUCT('mil mi val'!$C220:D220),1)</f>
        <v>0.96540070000000011</v>
      </c>
      <c r="F254" s="161">
        <f>MIN(PRODUCT('mil mi val'!$C220:E220),1)</f>
        <v>0.94329302397000003</v>
      </c>
      <c r="G254" s="161">
        <f>MIN(PRODUCT('mil mi val'!$C220:F220),1)</f>
        <v>0.91895606395157403</v>
      </c>
      <c r="H254" s="161">
        <f>MIN(PRODUCT('mil mi val'!$C220:G220),1)</f>
        <v>0.88449521155339006</v>
      </c>
      <c r="I254" s="161">
        <f>MIN(PRODUCT('mil mi val'!$C220:H220),1)</f>
        <v>0.85132664112013801</v>
      </c>
      <c r="J254" s="161">
        <f>MIN(PRODUCT('mil mi val'!$C220:I220),1)</f>
        <v>0.81940189207813285</v>
      </c>
      <c r="K254" s="161">
        <f>MIN(PRODUCT('mil mi val'!$C220:J220),1)</f>
        <v>0.78867432112520286</v>
      </c>
      <c r="L254" s="161">
        <f>MIN(PRODUCT('mil mi val'!$C220:K220),1)</f>
        <v>0.75909903408300772</v>
      </c>
      <c r="M254" s="161">
        <f>MIN(PRODUCT('mil mi val'!$C220:L220),1)</f>
        <v>0.73063282030489496</v>
      </c>
      <c r="N254" s="161">
        <f>MIN(PRODUCT('mil mi val'!$C220:M220),1)</f>
        <v>0.70323408954346145</v>
      </c>
      <c r="O254" s="161">
        <f>MIN(PRODUCT('mil mi val'!$C220:N220),1)</f>
        <v>0.67686281118558167</v>
      </c>
      <c r="P254" s="161">
        <f>MIN(PRODUCT('mil mi val'!$C220:O220),1)</f>
        <v>0.65148045576612235</v>
      </c>
      <c r="Q254" s="161">
        <f>MIN(PRODUCT('mil mi val'!$C220:P220),1)</f>
        <v>0.62704993867489278</v>
      </c>
      <c r="R254" s="161">
        <f>MIN(PRODUCT('mil mi val'!$C220:Q220),1)</f>
        <v>0.60353556597458435</v>
      </c>
      <c r="S254" s="161">
        <f>MIN(PRODUCT('mil mi val'!$C220:R220),1)</f>
        <v>0.58090298225053749</v>
      </c>
      <c r="T254" s="161">
        <f>MIN(PRODUCT('mil mi val'!$C220:S220),1)</f>
        <v>0.55911912041614231</v>
      </c>
      <c r="U254" s="161">
        <f>MIN(PRODUCT('mil mi val'!$C220:T220),1)</f>
        <v>0.53815215340053701</v>
      </c>
      <c r="V254" s="161">
        <f>MIN(PRODUCT('mil mi val'!$C220:U220),1)</f>
        <v>0.51797144764801684</v>
      </c>
      <c r="W254" s="161">
        <f>MIN(PRODUCT('mil mi val'!$C220:V220),1)</f>
        <v>0.49854751836121619</v>
      </c>
      <c r="X254" s="161">
        <f>MIN(PRODUCT('mil mi val'!$C220:W220),1)</f>
        <v>0.47985198642267057</v>
      </c>
      <c r="Y254" s="161">
        <f>MIN(PRODUCT('mil mi val'!$C220:X220),1)</f>
        <v>0.46185753693182041</v>
      </c>
      <c r="Z254" s="161">
        <f>MIN(PRODUCT('mil mi val'!$C220:Y220),1)</f>
        <v>0.44453787929687716</v>
      </c>
      <c r="AA254" s="161">
        <f>MIN(PRODUCT('mil mi val'!$C220:Z220),1)</f>
        <v>0.42786770882324426</v>
      </c>
      <c r="AB254" s="161">
        <f>MIN(PRODUCT('mil mi val'!$C220:AA220),1)</f>
        <v>0.41182266974237264</v>
      </c>
      <c r="AC254" s="161">
        <f>MIN(PRODUCT('mil mi val'!$C220:AB220),1)</f>
        <v>0.39637931962703365</v>
      </c>
      <c r="AD254" s="161">
        <f>MIN(PRODUCT('mil mi val'!$C220:AC220),1)</f>
        <v>0.38151509514101989</v>
      </c>
      <c r="AE254" s="161">
        <f>MIN(PRODUCT('mil mi val'!$C220:AD220),1)</f>
        <v>0.36720827907323167</v>
      </c>
      <c r="AF254" s="161">
        <f>MIN(PRODUCT('mil mi val'!$C220:AE220),1)</f>
        <v>0.35343796860798549</v>
      </c>
      <c r="AG254" s="161">
        <f>MIN(PRODUCT('mil mi val'!$C220:AF220),1)</f>
        <v>0.34018404478518605</v>
      </c>
      <c r="AH254" s="161">
        <f>MIN(PRODUCT('mil mi val'!$C220:AG220),1)</f>
        <v>0.32742714310574156</v>
      </c>
      <c r="AI254" s="161">
        <f>MIN(PRODUCT('mil mi val'!$C220:AH220),1)</f>
        <v>0.31514862523927628</v>
      </c>
      <c r="AJ254" s="161">
        <f>MIN(PRODUCT('mil mi val'!$C220:AI220),1)</f>
        <v>0.30333055179280344</v>
      </c>
      <c r="AK254" s="161">
        <f>MIN(PRODUCT('mil mi val'!$C220:AJ220),1)</f>
        <v>0.29195565610057334</v>
      </c>
      <c r="AL254" s="161">
        <f>MIN(PRODUCT('mil mi val'!$C220:AK220),1)</f>
        <v>0.28100731899680187</v>
      </c>
      <c r="AM254" s="161">
        <f>MIN(PRODUCT('mil mi val'!$C220:AL220),1)</f>
        <v>0.27046954453442179</v>
      </c>
      <c r="AN254" s="161">
        <f>MIN(PRODUCT('mil mi val'!$C220:AM220),1)</f>
        <v>0.260326936614381</v>
      </c>
      <c r="AO254" s="161">
        <f>MIN(PRODUCT('mil mi val'!$C220:AN220),1)</f>
        <v>0.25056467649134173</v>
      </c>
      <c r="AP254" s="161">
        <f>MIN(PRODUCT('mil mi val'!$C220:AO220),1)</f>
        <v>0.24116850112291643</v>
      </c>
      <c r="AQ254" s="161">
        <f>MIN(PRODUCT('mil mi val'!$C220:AP220),1)</f>
        <v>0.23212468233080708</v>
      </c>
      <c r="AR254" s="161">
        <f>MIN(PRODUCT('mil mi val'!$C220:AQ220),1)</f>
        <v>0.22342000674340182</v>
      </c>
      <c r="AS254" s="161">
        <f>MIN(PRODUCT('mil mi val'!$C220:AR220),1)</f>
        <v>0.21504175649052426</v>
      </c>
      <c r="AT254" s="161">
        <f>MIN(PRODUCT('mil mi val'!$C220:AS220),1)</f>
        <v>0.20697769062212962</v>
      </c>
      <c r="AU254" s="161">
        <f>MIN(PRODUCT('mil mi val'!$C220:AT220),1)</f>
        <v>0.19921602722379977</v>
      </c>
      <c r="AV254" s="161">
        <f>MIN(PRODUCT('mil mi val'!$C220:AU220),1)</f>
        <v>0.1917454262029073</v>
      </c>
      <c r="AW254" s="161">
        <f>MIN(PRODUCT('mil mi val'!$C220:AV220),1)</f>
        <v>0.18455497272029828</v>
      </c>
      <c r="AX254" s="161">
        <f>MIN(PRODUCT('mil mi val'!$C220:AW220),1)</f>
        <v>0.1776341612432871</v>
      </c>
      <c r="AY254" s="161">
        <f>MIN(PRODUCT('mil mi val'!$C220:AX220),1)</f>
        <v>0.17097288019666385</v>
      </c>
      <c r="AZ254" s="161">
        <f>MIN(PRODUCT('mil mi val'!$C220:AY220),1)</f>
        <v>0.16456139718928894</v>
      </c>
      <c r="BA254" s="161">
        <f>MIN(PRODUCT('mil mi val'!$C220:AZ220),1)</f>
        <v>0.15839034479469061</v>
      </c>
      <c r="BB254" s="161">
        <f>MIN(PRODUCT('mil mi val'!$C220:BA220),1)</f>
        <v>0.15245070686488971</v>
      </c>
      <c r="BC254" s="161">
        <f>MIN(PRODUCT('mil mi val'!$C220:BB220),1)</f>
        <v>0.14673380535745634</v>
      </c>
      <c r="BD254" s="161">
        <f>MIN(PRODUCT('mil mi val'!$C220:BC220),1)</f>
        <v>0.14123128765655174</v>
      </c>
      <c r="BE254" s="161">
        <f>MIN(PRODUCT('mil mi val'!$C220:BD220),1)</f>
        <v>0.13593511436943106</v>
      </c>
      <c r="BF254" s="161">
        <f>MIN(PRODUCT('mil mi val'!$C220:BE220),1)</f>
        <v>0.13083754758057739</v>
      </c>
      <c r="BG254" s="161">
        <f>MIN(PRODUCT('mil mi val'!$C220:BF220),1)</f>
        <v>0.12593113954630575</v>
      </c>
      <c r="BH254" s="161">
        <f>MIN(PRODUCT('mil mi val'!$C220:BG220),1)</f>
        <v>0.12120872181331929</v>
      </c>
      <c r="BI254" s="161">
        <f>MIN(PRODUCT('mil mi val'!$C220:BH220),1)</f>
        <v>0.11666339474531982</v>
      </c>
      <c r="BJ254" s="161">
        <f>MIN(PRODUCT('mil mi val'!$C220:BI220),1)</f>
        <v>0.11228851744237034</v>
      </c>
      <c r="BK254" s="161">
        <f>MIN(PRODUCT('mil mi val'!$C220:BJ220),1)</f>
        <v>0.10807769803828145</v>
      </c>
      <c r="BL254" s="161">
        <f>MIN(PRODUCT('mil mi val'!$C220:BK220),1)</f>
        <v>0.1040247843618459</v>
      </c>
      <c r="BM254" s="161">
        <f>MIN(PRODUCT('mil mi val'!$C220:BL220),1)</f>
        <v>0.10012385494827668</v>
      </c>
      <c r="BN254" s="161">
        <f>MIN(PRODUCT('mil mi val'!$C220:BM220),1)</f>
        <v>9.63692103877163E-2</v>
      </c>
      <c r="BO254" s="161">
        <f>MIN(PRODUCT('mil mi val'!$C220:BN220),1)</f>
        <v>9.2755364998176937E-2</v>
      </c>
      <c r="BP254" s="161">
        <f>MIN(PRODUCT('mil mi val'!$C220:BO220),1)</f>
        <v>8.9277038810745307E-2</v>
      </c>
      <c r="BQ254" s="161">
        <f>MIN(PRODUCT('mil mi val'!$C220:BP220),1)</f>
        <v>8.5929149855342363E-2</v>
      </c>
      <c r="BR254" s="161">
        <f>MIN(PRODUCT('mil mi val'!$C220:BQ220),1)</f>
        <v>8.2706806735767024E-2</v>
      </c>
      <c r="BS254" s="161">
        <f>MIN(PRODUCT('mil mi val'!$C220:BR220),1)</f>
        <v>7.9605301483175767E-2</v>
      </c>
      <c r="BT254" s="161">
        <f>MIN(PRODUCT('mil mi val'!$C220:BS220),1)</f>
        <v>7.6620102677556673E-2</v>
      </c>
      <c r="BU254" s="161">
        <f>MIN(PRODUCT('mil mi val'!$C220:BT220),1)</f>
        <v>7.3746848827148298E-2</v>
      </c>
      <c r="BV254" s="161">
        <f>MIN(PRODUCT('mil mi val'!$C220:BU220),1)</f>
        <v>7.0981341996130237E-2</v>
      </c>
      <c r="BW254" s="161">
        <f>MIN(PRODUCT('mil mi val'!$C220:BV220),1)</f>
        <v>6.8319541671275352E-2</v>
      </c>
      <c r="BX254" s="161">
        <f>MIN(PRODUCT('mil mi val'!$C220:BW220),1)</f>
        <v>6.575755885860253E-2</v>
      </c>
      <c r="BY254" s="161">
        <f>MIN(PRODUCT('mil mi val'!$C220:BX220),1)</f>
        <v>6.3291650401404942E-2</v>
      </c>
      <c r="BZ254" s="161">
        <f>MIN(PRODUCT('mil mi val'!$C220:BY220),1)</f>
        <v>6.0918213511352258E-2</v>
      </c>
      <c r="CA254" s="161">
        <f>MIN(PRODUCT('mil mi val'!$C220:BZ220),1)</f>
        <v>5.8633780504676547E-2</v>
      </c>
      <c r="CB254" s="161">
        <f>MIN(PRODUCT('mil mi val'!$C220:CA220),1)</f>
        <v>5.6435013735751174E-2</v>
      </c>
      <c r="CC254" s="161">
        <f>MIN(PRODUCT('mil mi val'!$C220:CB220),1)</f>
        <v>5.4318700720660508E-2</v>
      </c>
      <c r="CD254" s="161">
        <f>MIN(PRODUCT('mil mi val'!$C220:CC220),1)</f>
        <v>5.2281749443635742E-2</v>
      </c>
      <c r="CE254" s="161">
        <f>MIN(PRODUCT('mil mi val'!$C220:CD220),1)</f>
        <v>5.0321183839499399E-2</v>
      </c>
      <c r="CF254" s="161">
        <f>MIN(PRODUCT('mil mi val'!$C220:CE220),1)</f>
        <v>4.8434139445518172E-2</v>
      </c>
      <c r="CG254" s="161">
        <f>MIN(PRODUCT('mil mi val'!$C220:CF220),1)</f>
        <v>4.6617859216311244E-2</v>
      </c>
      <c r="CH254" s="161">
        <f>MIN(PRODUCT('mil mi val'!$C220:CG220),1)</f>
        <v>4.4869689495699576E-2</v>
      </c>
      <c r="CI254" s="161">
        <f>MIN(PRODUCT('mil mi val'!$C220:CH220),1)</f>
        <v>4.3187076139610842E-2</v>
      </c>
      <c r="CJ254" s="161">
        <f>MIN(PRODUCT('mil mi val'!$C220:CI220),1)</f>
        <v>4.1567560784375436E-2</v>
      </c>
      <c r="CK254" s="161">
        <f>MIN(PRODUCT('mil mi val'!$C220:CJ220),1)</f>
        <v>4.000877725496136E-2</v>
      </c>
      <c r="CL254" s="161">
        <f>MIN(PRODUCT('mil mi val'!$C220:CK220),1)</f>
        <v>3.8508448107900307E-2</v>
      </c>
      <c r="CM254" s="161">
        <f>MIN(PRODUCT('mil mi val'!$C220:CL220),1)</f>
        <v>3.7064381303854047E-2</v>
      </c>
      <c r="CN254" s="161">
        <f>MIN(PRODUCT('mil mi val'!$C220:CM220),1)</f>
        <v>3.567446700495952E-2</v>
      </c>
      <c r="CO254" s="161">
        <f>MIN(PRODUCT('mil mi val'!$C220:CN220),1)</f>
        <v>3.4336674492273539E-2</v>
      </c>
      <c r="CP254" s="161">
        <f>MIN(PRODUCT('mil mi val'!$C220:CO220),1)</f>
        <v>3.3049049198813282E-2</v>
      </c>
      <c r="CQ254" s="161">
        <f>MIN(PRODUCT('mil mi val'!$C220:CP220),1)</f>
        <v>3.1809709853857782E-2</v>
      </c>
      <c r="CR254" s="161">
        <f>MIN(PRODUCT('mil mi val'!$C220:CQ220),1)</f>
        <v>3.0616845734338115E-2</v>
      </c>
      <c r="CS254" s="161">
        <f>MIN(PRODUCT('mil mi val'!$C220:CR220),1)</f>
        <v>2.9468714019300436E-2</v>
      </c>
      <c r="CT254" s="161">
        <f>MIN(PRODUCT('mil mi val'!$C220:CS220),1)</f>
        <v>2.836363724357667E-2</v>
      </c>
      <c r="CU254" s="161">
        <f>MIN(PRODUCT('mil mi val'!$C220:CT220),1)</f>
        <v>2.7300000846942545E-2</v>
      </c>
      <c r="CV254" s="161">
        <f>MIN(PRODUCT('mil mi val'!$C220:CU220),1)</f>
        <v>2.6276250815182201E-2</v>
      </c>
      <c r="CW254" s="161">
        <f>MIN(PRODUCT('mil mi val'!$C220:CV220),1)</f>
        <v>2.5290891409612867E-2</v>
      </c>
      <c r="CX254" s="161">
        <f>MIN(PRODUCT('mil mi val'!$C220:CW220),1)</f>
        <v>2.4342482981752386E-2</v>
      </c>
      <c r="CY254" s="161">
        <f>MIN(PRODUCT('mil mi val'!$C220:CX220),1)</f>
        <v>2.3429639869936673E-2</v>
      </c>
      <c r="CZ254" s="161">
        <f>MIN(PRODUCT('mil mi val'!$C220:CY220),1)</f>
        <v>2.2551028374814049E-2</v>
      </c>
      <c r="DA254" s="161">
        <f>MIN(PRODUCT('mil mi val'!$C220:CZ220),1)</f>
        <v>2.1705364810758521E-2</v>
      </c>
      <c r="DB254" s="161">
        <f>MIN(PRODUCT('mil mi val'!$C220:DA220),1)</f>
        <v>2.0891413630355078E-2</v>
      </c>
      <c r="DC254" s="161">
        <f>MIN(PRODUCT('mil mi val'!$C220:DB220),1)</f>
        <v>2.0107985619216763E-2</v>
      </c>
      <c r="DD254" s="161">
        <f>MIN(PRODUCT('mil mi val'!$C220:DC220),1)</f>
        <v>2.0107985619216763E-2</v>
      </c>
      <c r="DE254" s="161">
        <f>MIN(PRODUCT('mil mi val'!$C220:DD220),1)</f>
        <v>2.0107985619216763E-2</v>
      </c>
      <c r="DF254" s="161">
        <f>MIN(PRODUCT('mil mi val'!$C220:DE220),1)</f>
        <v>2.0107985619216763E-2</v>
      </c>
    </row>
    <row r="255" spans="2:110" ht="14.5" x14ac:dyDescent="0.35">
      <c r="B255" s="149">
        <v>10</v>
      </c>
      <c r="C255" s="161">
        <v>1</v>
      </c>
      <c r="D255" s="161">
        <f>MIN(PRODUCT('mil mi val'!$C221:C221),1)</f>
        <v>0.98450000000000004</v>
      </c>
      <c r="E255" s="161">
        <f>MIN(PRODUCT('mil mi val'!$C221:D221),1)</f>
        <v>0.96540070000000011</v>
      </c>
      <c r="F255" s="161">
        <f>MIN(PRODUCT('mil mi val'!$C221:E221),1)</f>
        <v>0.94329302397000003</v>
      </c>
      <c r="G255" s="161">
        <f>MIN(PRODUCT('mil mi val'!$C221:F221),1)</f>
        <v>0.91895606395157403</v>
      </c>
      <c r="H255" s="161">
        <f>MIN(PRODUCT('mil mi val'!$C221:G221),1)</f>
        <v>0.89340908537372021</v>
      </c>
      <c r="I255" s="161">
        <f>MIN(PRODUCT('mil mi val'!$C221:H221),1)</f>
        <v>0.85990624467220578</v>
      </c>
      <c r="J255" s="161">
        <f>MIN(PRODUCT('mil mi val'!$C221:I221),1)</f>
        <v>0.82765976049699808</v>
      </c>
      <c r="K255" s="161">
        <f>MIN(PRODUCT('mil mi val'!$C221:J221),1)</f>
        <v>0.79662251947836071</v>
      </c>
      <c r="L255" s="161">
        <f>MIN(PRODUCT('mil mi val'!$C221:K221),1)</f>
        <v>0.76674917499792217</v>
      </c>
      <c r="M255" s="161">
        <f>MIN(PRODUCT('mil mi val'!$C221:L221),1)</f>
        <v>0.73799608093550007</v>
      </c>
      <c r="N255" s="161">
        <f>MIN(PRODUCT('mil mi val'!$C221:M221),1)</f>
        <v>0.71032122790041885</v>
      </c>
      <c r="O255" s="161">
        <f>MIN(PRODUCT('mil mi val'!$C221:N221),1)</f>
        <v>0.68368418185415314</v>
      </c>
      <c r="P255" s="161">
        <f>MIN(PRODUCT('mil mi val'!$C221:O221),1)</f>
        <v>0.65804602503462239</v>
      </c>
      <c r="Q255" s="161">
        <f>MIN(PRODUCT('mil mi val'!$C221:P221),1)</f>
        <v>0.63336929909582407</v>
      </c>
      <c r="R255" s="161">
        <f>MIN(PRODUCT('mil mi val'!$C221:Q221),1)</f>
        <v>0.60961795037973066</v>
      </c>
      <c r="S255" s="161">
        <f>MIN(PRODUCT('mil mi val'!$C221:R221),1)</f>
        <v>0.58675727724049076</v>
      </c>
      <c r="T255" s="161">
        <f>MIN(PRODUCT('mil mi val'!$C221:S221),1)</f>
        <v>0.56475387934397236</v>
      </c>
      <c r="U255" s="161">
        <f>MIN(PRODUCT('mil mi val'!$C221:T221),1)</f>
        <v>0.54357560886857337</v>
      </c>
      <c r="V255" s="161">
        <f>MIN(PRODUCT('mil mi val'!$C221:U221),1)</f>
        <v>0.52319152353600185</v>
      </c>
      <c r="W255" s="161">
        <f>MIN(PRODUCT('mil mi val'!$C221:V221),1)</f>
        <v>0.50357184140340183</v>
      </c>
      <c r="X255" s="161">
        <f>MIN(PRODUCT('mil mi val'!$C221:W221),1)</f>
        <v>0.48468789735077428</v>
      </c>
      <c r="Y255" s="161">
        <f>MIN(PRODUCT('mil mi val'!$C221:X221),1)</f>
        <v>0.46651210120012027</v>
      </c>
      <c r="Z255" s="161">
        <f>MIN(PRODUCT('mil mi val'!$C221:Y221),1)</f>
        <v>0.44901789740511577</v>
      </c>
      <c r="AA255" s="161">
        <f>MIN(PRODUCT('mil mi val'!$C221:Z221),1)</f>
        <v>0.43217972625242396</v>
      </c>
      <c r="AB255" s="161">
        <f>MIN(PRODUCT('mil mi val'!$C221:AA221),1)</f>
        <v>0.41597298651795805</v>
      </c>
      <c r="AC255" s="161">
        <f>MIN(PRODUCT('mil mi val'!$C221:AB221),1)</f>
        <v>0.40037399952353464</v>
      </c>
      <c r="AD255" s="161">
        <f>MIN(PRODUCT('mil mi val'!$C221:AC221),1)</f>
        <v>0.38535997454140208</v>
      </c>
      <c r="AE255" s="161">
        <f>MIN(PRODUCT('mil mi val'!$C221:AD221),1)</f>
        <v>0.37090897549609952</v>
      </c>
      <c r="AF255" s="161">
        <f>MIN(PRODUCT('mil mi val'!$C221:AE221),1)</f>
        <v>0.35699988891499579</v>
      </c>
      <c r="AG255" s="161">
        <f>MIN(PRODUCT('mil mi val'!$C221:AF221),1)</f>
        <v>0.34361239308068348</v>
      </c>
      <c r="AH255" s="161">
        <f>MIN(PRODUCT('mil mi val'!$C221:AG221),1)</f>
        <v>0.33072692834015788</v>
      </c>
      <c r="AI255" s="161">
        <f>MIN(PRODUCT('mil mi val'!$C221:AH221),1)</f>
        <v>0.31832466852740199</v>
      </c>
      <c r="AJ255" s="161">
        <f>MIN(PRODUCT('mil mi val'!$C221:AI221),1)</f>
        <v>0.30638749345762439</v>
      </c>
      <c r="AK255" s="161">
        <f>MIN(PRODUCT('mil mi val'!$C221:AJ221),1)</f>
        <v>0.29489796245296346</v>
      </c>
      <c r="AL255" s="161">
        <f>MIN(PRODUCT('mil mi val'!$C221:AK221),1)</f>
        <v>0.28383928886097731</v>
      </c>
      <c r="AM255" s="161">
        <f>MIN(PRODUCT('mil mi val'!$C221:AL221),1)</f>
        <v>0.2731953155286907</v>
      </c>
      <c r="AN255" s="161">
        <f>MIN(PRODUCT('mil mi val'!$C221:AM221),1)</f>
        <v>0.26295049119636482</v>
      </c>
      <c r="AO255" s="161">
        <f>MIN(PRODUCT('mil mi val'!$C221:AN221),1)</f>
        <v>0.25308984777650112</v>
      </c>
      <c r="AP255" s="161">
        <f>MIN(PRODUCT('mil mi val'!$C221:AO221),1)</f>
        <v>0.24359897848488232</v>
      </c>
      <c r="AQ255" s="161">
        <f>MIN(PRODUCT('mil mi val'!$C221:AP221),1)</f>
        <v>0.23446401679169923</v>
      </c>
      <c r="AR255" s="161">
        <f>MIN(PRODUCT('mil mi val'!$C221:AQ221),1)</f>
        <v>0.22567161616201051</v>
      </c>
      <c r="AS255" s="161">
        <f>MIN(PRODUCT('mil mi val'!$C221:AR221),1)</f>
        <v>0.21720893055593513</v>
      </c>
      <c r="AT255" s="161">
        <f>MIN(PRODUCT('mil mi val'!$C221:AS221),1)</f>
        <v>0.20906359566008756</v>
      </c>
      <c r="AU255" s="161">
        <f>MIN(PRODUCT('mil mi val'!$C221:AT221),1)</f>
        <v>0.20122371082283427</v>
      </c>
      <c r="AV255" s="161">
        <f>MIN(PRODUCT('mil mi val'!$C221:AU221),1)</f>
        <v>0.193677821666978</v>
      </c>
      <c r="AW255" s="161">
        <f>MIN(PRODUCT('mil mi val'!$C221:AV221),1)</f>
        <v>0.18641490335446634</v>
      </c>
      <c r="AX255" s="161">
        <f>MIN(PRODUCT('mil mi val'!$C221:AW221),1)</f>
        <v>0.17942434447867386</v>
      </c>
      <c r="AY255" s="161">
        <f>MIN(PRODUCT('mil mi val'!$C221:AX221),1)</f>
        <v>0.1726959315607236</v>
      </c>
      <c r="AZ255" s="161">
        <f>MIN(PRODUCT('mil mi val'!$C221:AY221),1)</f>
        <v>0.16621983412719646</v>
      </c>
      <c r="BA255" s="161">
        <f>MIN(PRODUCT('mil mi val'!$C221:AZ221),1)</f>
        <v>0.1599865903474266</v>
      </c>
      <c r="BB255" s="161">
        <f>MIN(PRODUCT('mil mi val'!$C221:BA221),1)</f>
        <v>0.1539870932093981</v>
      </c>
      <c r="BC255" s="161">
        <f>MIN(PRODUCT('mil mi val'!$C221:BB221),1)</f>
        <v>0.14821257721404568</v>
      </c>
      <c r="BD255" s="161">
        <f>MIN(PRODUCT('mil mi val'!$C221:BC221),1)</f>
        <v>0.14265460556851897</v>
      </c>
      <c r="BE255" s="161">
        <f>MIN(PRODUCT('mil mi val'!$C221:BD221),1)</f>
        <v>0.13730505785969951</v>
      </c>
      <c r="BF255" s="161">
        <f>MIN(PRODUCT('mil mi val'!$C221:BE221),1)</f>
        <v>0.13215611818996079</v>
      </c>
      <c r="BG255" s="161">
        <f>MIN(PRODUCT('mil mi val'!$C221:BF221),1)</f>
        <v>0.12720026375783727</v>
      </c>
      <c r="BH255" s="161">
        <f>MIN(PRODUCT('mil mi val'!$C221:BG221),1)</f>
        <v>0.12243025386691837</v>
      </c>
      <c r="BI255" s="161">
        <f>MIN(PRODUCT('mil mi val'!$C221:BH221),1)</f>
        <v>0.11783911934690894</v>
      </c>
      <c r="BJ255" s="161">
        <f>MIN(PRODUCT('mil mi val'!$C221:BI221),1)</f>
        <v>0.11342015237139985</v>
      </c>
      <c r="BK255" s="161">
        <f>MIN(PRODUCT('mil mi val'!$C221:BJ221),1)</f>
        <v>0.10916689665747235</v>
      </c>
      <c r="BL255" s="161">
        <f>MIN(PRODUCT('mil mi val'!$C221:BK221),1)</f>
        <v>0.10507313803281715</v>
      </c>
      <c r="BM255" s="161">
        <f>MIN(PRODUCT('mil mi val'!$C221:BL221),1)</f>
        <v>0.10113289535658651</v>
      </c>
      <c r="BN255" s="161">
        <f>MIN(PRODUCT('mil mi val'!$C221:BM221),1)</f>
        <v>9.7340411780714522E-2</v>
      </c>
      <c r="BO255" s="161">
        <f>MIN(PRODUCT('mil mi val'!$C221:BN221),1)</f>
        <v>9.3690146338937727E-2</v>
      </c>
      <c r="BP255" s="161">
        <f>MIN(PRODUCT('mil mi val'!$C221:BO221),1)</f>
        <v>9.0176765851227567E-2</v>
      </c>
      <c r="BQ255" s="161">
        <f>MIN(PRODUCT('mil mi val'!$C221:BP221),1)</f>
        <v>8.6795137131806532E-2</v>
      </c>
      <c r="BR255" s="161">
        <f>MIN(PRODUCT('mil mi val'!$C221:BQ221),1)</f>
        <v>8.3540319489363787E-2</v>
      </c>
      <c r="BS255" s="161">
        <f>MIN(PRODUCT('mil mi val'!$C221:BR221),1)</f>
        <v>8.0407557508512653E-2</v>
      </c>
      <c r="BT255" s="161">
        <f>MIN(PRODUCT('mil mi val'!$C221:BS221),1)</f>
        <v>7.7392274101943437E-2</v>
      </c>
      <c r="BU255" s="161">
        <f>MIN(PRODUCT('mil mi val'!$C221:BT221),1)</f>
        <v>7.4490063823120553E-2</v>
      </c>
      <c r="BV255" s="161">
        <f>MIN(PRODUCT('mil mi val'!$C221:BU221),1)</f>
        <v>7.1696686429753534E-2</v>
      </c>
      <c r="BW255" s="161">
        <f>MIN(PRODUCT('mil mi val'!$C221:BV221),1)</f>
        <v>6.9008060688637782E-2</v>
      </c>
      <c r="BX255" s="161">
        <f>MIN(PRODUCT('mil mi val'!$C221:BW221),1)</f>
        <v>6.6420258412813862E-2</v>
      </c>
      <c r="BY255" s="161">
        <f>MIN(PRODUCT('mil mi val'!$C221:BX221),1)</f>
        <v>6.3929498722333347E-2</v>
      </c>
      <c r="BZ255" s="161">
        <f>MIN(PRODUCT('mil mi val'!$C221:BY221),1)</f>
        <v>6.1532142520245851E-2</v>
      </c>
      <c r="CA255" s="161">
        <f>MIN(PRODUCT('mil mi val'!$C221:BZ221),1)</f>
        <v>5.9224687175736632E-2</v>
      </c>
      <c r="CB255" s="161">
        <f>MIN(PRODUCT('mil mi val'!$C221:CA221),1)</f>
        <v>5.7003761406646508E-2</v>
      </c>
      <c r="CC255" s="161">
        <f>MIN(PRODUCT('mil mi val'!$C221:CB221),1)</f>
        <v>5.4866120353897263E-2</v>
      </c>
      <c r="CD255" s="161">
        <f>MIN(PRODUCT('mil mi val'!$C221:CC221),1)</f>
        <v>5.2808640840626114E-2</v>
      </c>
      <c r="CE255" s="161">
        <f>MIN(PRODUCT('mil mi val'!$C221:CD221),1)</f>
        <v>5.0828316809102637E-2</v>
      </c>
      <c r="CF255" s="161">
        <f>MIN(PRODUCT('mil mi val'!$C221:CE221),1)</f>
        <v>4.8922254928761288E-2</v>
      </c>
      <c r="CG255" s="161">
        <f>MIN(PRODUCT('mil mi val'!$C221:CF221),1)</f>
        <v>4.7087670368932744E-2</v>
      </c>
      <c r="CH255" s="161">
        <f>MIN(PRODUCT('mil mi val'!$C221:CG221),1)</f>
        <v>4.5321882730097768E-2</v>
      </c>
      <c r="CI255" s="161">
        <f>MIN(PRODUCT('mil mi val'!$C221:CH221),1)</f>
        <v>4.3622312127719103E-2</v>
      </c>
      <c r="CJ255" s="161">
        <f>MIN(PRODUCT('mil mi val'!$C221:CI221),1)</f>
        <v>4.1986475422929638E-2</v>
      </c>
      <c r="CK255" s="161">
        <f>MIN(PRODUCT('mil mi val'!$C221:CJ221),1)</f>
        <v>4.0411982594569774E-2</v>
      </c>
      <c r="CL255" s="161">
        <f>MIN(PRODUCT('mil mi val'!$C221:CK221),1)</f>
        <v>3.8896533247273407E-2</v>
      </c>
      <c r="CM255" s="161">
        <f>MIN(PRODUCT('mil mi val'!$C221:CL221),1)</f>
        <v>3.7437913250500658E-2</v>
      </c>
      <c r="CN255" s="161">
        <f>MIN(PRODUCT('mil mi val'!$C221:CM221),1)</f>
        <v>3.6033991503606887E-2</v>
      </c>
      <c r="CO255" s="161">
        <f>MIN(PRODUCT('mil mi val'!$C221:CN221),1)</f>
        <v>3.4682716822221626E-2</v>
      </c>
      <c r="CP255" s="161">
        <f>MIN(PRODUCT('mil mi val'!$C221:CO221),1)</f>
        <v>3.3382114941388319E-2</v>
      </c>
      <c r="CQ255" s="161">
        <f>MIN(PRODUCT('mil mi val'!$C221:CP221),1)</f>
        <v>3.2130285631086261E-2</v>
      </c>
      <c r="CR255" s="161">
        <f>MIN(PRODUCT('mil mi val'!$C221:CQ221),1)</f>
        <v>3.0925399919920528E-2</v>
      </c>
      <c r="CS255" s="161">
        <f>MIN(PRODUCT('mil mi val'!$C221:CR221),1)</f>
        <v>2.9765697422923509E-2</v>
      </c>
      <c r="CT255" s="161">
        <f>MIN(PRODUCT('mil mi val'!$C221:CS221),1)</f>
        <v>2.8649483769563878E-2</v>
      </c>
      <c r="CU255" s="161">
        <f>MIN(PRODUCT('mil mi val'!$C221:CT221),1)</f>
        <v>2.7575128128205232E-2</v>
      </c>
      <c r="CV255" s="161">
        <f>MIN(PRODUCT('mil mi val'!$C221:CU221),1)</f>
        <v>2.6541060823397536E-2</v>
      </c>
      <c r="CW255" s="161">
        <f>MIN(PRODUCT('mil mi val'!$C221:CV221),1)</f>
        <v>2.5545771042520128E-2</v>
      </c>
      <c r="CX255" s="161">
        <f>MIN(PRODUCT('mil mi val'!$C221:CW221),1)</f>
        <v>2.4587804628425625E-2</v>
      </c>
      <c r="CY255" s="161">
        <f>MIN(PRODUCT('mil mi val'!$C221:CX221),1)</f>
        <v>2.3665761954859664E-2</v>
      </c>
      <c r="CZ255" s="161">
        <f>MIN(PRODUCT('mil mi val'!$C221:CY221),1)</f>
        <v>2.2778295881552429E-2</v>
      </c>
      <c r="DA255" s="161">
        <f>MIN(PRODUCT('mil mi val'!$C221:CZ221),1)</f>
        <v>2.1924109785994215E-2</v>
      </c>
      <c r="DB255" s="161">
        <f>MIN(PRODUCT('mil mi val'!$C221:DA221),1)</f>
        <v>2.1101955669019432E-2</v>
      </c>
      <c r="DC255" s="161">
        <f>MIN(PRODUCT('mil mi val'!$C221:DB221),1)</f>
        <v>2.0310632331431204E-2</v>
      </c>
      <c r="DD255" s="161">
        <f>MIN(PRODUCT('mil mi val'!$C221:DC221),1)</f>
        <v>2.0310632331431204E-2</v>
      </c>
      <c r="DE255" s="161">
        <f>MIN(PRODUCT('mil mi val'!$C221:DD221),1)</f>
        <v>2.0310632331431204E-2</v>
      </c>
      <c r="DF255" s="161">
        <f>MIN(PRODUCT('mil mi val'!$C221:DE221),1)</f>
        <v>2.0310632331431204E-2</v>
      </c>
    </row>
    <row r="256" spans="2:110" ht="14.5" x14ac:dyDescent="0.35">
      <c r="B256" s="149">
        <v>11</v>
      </c>
      <c r="C256" s="161">
        <v>1</v>
      </c>
      <c r="D256" s="161">
        <f>MIN(PRODUCT('mil mi val'!$C222:C222),1)</f>
        <v>0.98450000000000004</v>
      </c>
      <c r="E256" s="161">
        <f>MIN(PRODUCT('mil mi val'!$C222:D222),1)</f>
        <v>0.96540070000000011</v>
      </c>
      <c r="F256" s="161">
        <f>MIN(PRODUCT('mil mi val'!$C222:E222),1)</f>
        <v>0.94329302397000003</v>
      </c>
      <c r="G256" s="161">
        <f>MIN(PRODUCT('mil mi val'!$C222:F222),1)</f>
        <v>0.91895606395157403</v>
      </c>
      <c r="H256" s="161">
        <f>MIN(PRODUCT('mil mi val'!$C222:G222),1)</f>
        <v>0.89340908537372021</v>
      </c>
      <c r="I256" s="161">
        <f>MIN(PRODUCT('mil mi val'!$C222:H222),1)</f>
        <v>0.86723219917227024</v>
      </c>
      <c r="J256" s="161">
        <f>MIN(PRODUCT('mil mi val'!$C222:I222),1)</f>
        <v>0.83471099170331009</v>
      </c>
      <c r="K256" s="161">
        <f>MIN(PRODUCT('mil mi val'!$C222:J222),1)</f>
        <v>0.803409329514436</v>
      </c>
      <c r="L256" s="161">
        <f>MIN(PRODUCT('mil mi val'!$C222:K222),1)</f>
        <v>0.77328147965764471</v>
      </c>
      <c r="M256" s="161">
        <f>MIN(PRODUCT('mil mi val'!$C222:L222),1)</f>
        <v>0.7442834241704831</v>
      </c>
      <c r="N256" s="161">
        <f>MIN(PRODUCT('mil mi val'!$C222:M222),1)</f>
        <v>0.71637279576408996</v>
      </c>
      <c r="O256" s="161">
        <f>MIN(PRODUCT('mil mi val'!$C222:N222),1)</f>
        <v>0.68950881592293656</v>
      </c>
      <c r="P256" s="161">
        <f>MIN(PRODUCT('mil mi val'!$C222:O222),1)</f>
        <v>0.6636522353258264</v>
      </c>
      <c r="Q256" s="161">
        <f>MIN(PRODUCT('mil mi val'!$C222:P222),1)</f>
        <v>0.63876527650110793</v>
      </c>
      <c r="R256" s="161">
        <f>MIN(PRODUCT('mil mi val'!$C222:Q222),1)</f>
        <v>0.61481157863231639</v>
      </c>
      <c r="S256" s="161">
        <f>MIN(PRODUCT('mil mi val'!$C222:R222),1)</f>
        <v>0.59175614443360458</v>
      </c>
      <c r="T256" s="161">
        <f>MIN(PRODUCT('mil mi val'!$C222:S222),1)</f>
        <v>0.56956528901734438</v>
      </c>
      <c r="U256" s="161">
        <f>MIN(PRODUCT('mil mi val'!$C222:T222),1)</f>
        <v>0.54820659067919397</v>
      </c>
      <c r="V256" s="161">
        <f>MIN(PRODUCT('mil mi val'!$C222:U222),1)</f>
        <v>0.52764884352872421</v>
      </c>
      <c r="W256" s="161">
        <f>MIN(PRODUCT('mil mi val'!$C222:V222),1)</f>
        <v>0.50786201189639701</v>
      </c>
      <c r="X256" s="161">
        <f>MIN(PRODUCT('mil mi val'!$C222:W222),1)</f>
        <v>0.48881718645028216</v>
      </c>
      <c r="Y256" s="161">
        <f>MIN(PRODUCT('mil mi val'!$C222:X222),1)</f>
        <v>0.47048654195839656</v>
      </c>
      <c r="Z256" s="161">
        <f>MIN(PRODUCT('mil mi val'!$C222:Y222),1)</f>
        <v>0.4528432966349567</v>
      </c>
      <c r="AA256" s="161">
        <f>MIN(PRODUCT('mil mi val'!$C222:Z222),1)</f>
        <v>0.43586167301114581</v>
      </c>
      <c r="AB256" s="161">
        <f>MIN(PRODUCT('mil mi val'!$C222:AA222),1)</f>
        <v>0.41951686027322788</v>
      </c>
      <c r="AC256" s="161">
        <f>MIN(PRODUCT('mil mi val'!$C222:AB222),1)</f>
        <v>0.40378497801298185</v>
      </c>
      <c r="AD256" s="161">
        <f>MIN(PRODUCT('mil mi val'!$C222:AC222),1)</f>
        <v>0.38864304133749505</v>
      </c>
      <c r="AE256" s="161">
        <f>MIN(PRODUCT('mil mi val'!$C222:AD222),1)</f>
        <v>0.37406892728733898</v>
      </c>
      <c r="AF256" s="161">
        <f>MIN(PRODUCT('mil mi val'!$C222:AE222),1)</f>
        <v>0.36004134251406378</v>
      </c>
      <c r="AG256" s="161">
        <f>MIN(PRODUCT('mil mi val'!$C222:AF222),1)</f>
        <v>0.34653979216978642</v>
      </c>
      <c r="AH256" s="161">
        <f>MIN(PRODUCT('mil mi val'!$C222:AG222),1)</f>
        <v>0.33354454996341942</v>
      </c>
      <c r="AI256" s="161">
        <f>MIN(PRODUCT('mil mi val'!$C222:AH222),1)</f>
        <v>0.32103662933979121</v>
      </c>
      <c r="AJ256" s="161">
        <f>MIN(PRODUCT('mil mi val'!$C222:AI222),1)</f>
        <v>0.30899775573954907</v>
      </c>
      <c r="AK256" s="161">
        <f>MIN(PRODUCT('mil mi val'!$C222:AJ222),1)</f>
        <v>0.29741033989931598</v>
      </c>
      <c r="AL256" s="161">
        <f>MIN(PRODUCT('mil mi val'!$C222:AK222),1)</f>
        <v>0.28625745215309162</v>
      </c>
      <c r="AM256" s="161">
        <f>MIN(PRODUCT('mil mi val'!$C222:AL222),1)</f>
        <v>0.27552279769735066</v>
      </c>
      <c r="AN256" s="161">
        <f>MIN(PRODUCT('mil mi val'!$C222:AM222),1)</f>
        <v>0.2651906927837</v>
      </c>
      <c r="AO256" s="161">
        <f>MIN(PRODUCT('mil mi val'!$C222:AN222),1)</f>
        <v>0.25524604180431126</v>
      </c>
      <c r="AP256" s="161">
        <f>MIN(PRODUCT('mil mi val'!$C222:AO222),1)</f>
        <v>0.24567431523664959</v>
      </c>
      <c r="AQ256" s="161">
        <f>MIN(PRODUCT('mil mi val'!$C222:AP222),1)</f>
        <v>0.23646152841527524</v>
      </c>
      <c r="AR256" s="161">
        <f>MIN(PRODUCT('mil mi val'!$C222:AQ222),1)</f>
        <v>0.22759422109970243</v>
      </c>
      <c r="AS256" s="161">
        <f>MIN(PRODUCT('mil mi val'!$C222:AR222),1)</f>
        <v>0.2190594378084636</v>
      </c>
      <c r="AT256" s="161">
        <f>MIN(PRODUCT('mil mi val'!$C222:AS222),1)</f>
        <v>0.21084470889064622</v>
      </c>
      <c r="AU256" s="161">
        <f>MIN(PRODUCT('mil mi val'!$C222:AT222),1)</f>
        <v>0.202938032307247</v>
      </c>
      <c r="AV256" s="161">
        <f>MIN(PRODUCT('mil mi val'!$C222:AU222),1)</f>
        <v>0.19532785609572523</v>
      </c>
      <c r="AW256" s="161">
        <f>MIN(PRODUCT('mil mi val'!$C222:AV222),1)</f>
        <v>0.18800306149213553</v>
      </c>
      <c r="AX256" s="161">
        <f>MIN(PRODUCT('mil mi val'!$C222:AW222),1)</f>
        <v>0.18095294668618045</v>
      </c>
      <c r="AY256" s="161">
        <f>MIN(PRODUCT('mil mi val'!$C222:AX222),1)</f>
        <v>0.17416721118544867</v>
      </c>
      <c r="AZ256" s="161">
        <f>MIN(PRODUCT('mil mi val'!$C222:AY222),1)</f>
        <v>0.16763594076599436</v>
      </c>
      <c r="BA256" s="161">
        <f>MIN(PRODUCT('mil mi val'!$C222:AZ222),1)</f>
        <v>0.16134959298726959</v>
      </c>
      <c r="BB256" s="161">
        <f>MIN(PRODUCT('mil mi val'!$C222:BA222),1)</f>
        <v>0.15529898325024699</v>
      </c>
      <c r="BC256" s="161">
        <f>MIN(PRODUCT('mil mi val'!$C222:BB222),1)</f>
        <v>0.14947527137836272</v>
      </c>
      <c r="BD256" s="161">
        <f>MIN(PRODUCT('mil mi val'!$C222:BC222),1)</f>
        <v>0.14386994870167413</v>
      </c>
      <c r="BE256" s="161">
        <f>MIN(PRODUCT('mil mi val'!$C222:BD222),1)</f>
        <v>0.13847482562536137</v>
      </c>
      <c r="BF256" s="161">
        <f>MIN(PRODUCT('mil mi val'!$C222:BE222),1)</f>
        <v>0.13328201966441033</v>
      </c>
      <c r="BG256" s="161">
        <f>MIN(PRODUCT('mil mi val'!$C222:BF222),1)</f>
        <v>0.12828394392699494</v>
      </c>
      <c r="BH256" s="161">
        <f>MIN(PRODUCT('mil mi val'!$C222:BG222),1)</f>
        <v>0.12347329602973263</v>
      </c>
      <c r="BI256" s="161">
        <f>MIN(PRODUCT('mil mi val'!$C222:BH222),1)</f>
        <v>0.11884304742861766</v>
      </c>
      <c r="BJ256" s="161">
        <f>MIN(PRODUCT('mil mi val'!$C222:BI222),1)</f>
        <v>0.1143864331500445</v>
      </c>
      <c r="BK256" s="161">
        <f>MIN(PRODUCT('mil mi val'!$C222:BJ222),1)</f>
        <v>0.11009694190691784</v>
      </c>
      <c r="BL256" s="161">
        <f>MIN(PRODUCT('mil mi val'!$C222:BK222),1)</f>
        <v>0.10596830658540841</v>
      </c>
      <c r="BM256" s="161">
        <f>MIN(PRODUCT('mil mi val'!$C222:BL222),1)</f>
        <v>0.10199449508845559</v>
      </c>
      <c r="BN256" s="161">
        <f>MIN(PRODUCT('mil mi val'!$C222:BM222),1)</f>
        <v>9.8169701522638514E-2</v>
      </c>
      <c r="BO256" s="161">
        <f>MIN(PRODUCT('mil mi val'!$C222:BN222),1)</f>
        <v>9.4488337715539578E-2</v>
      </c>
      <c r="BP256" s="161">
        <f>MIN(PRODUCT('mil mi val'!$C222:BO222),1)</f>
        <v>9.0945025051206843E-2</v>
      </c>
      <c r="BQ256" s="161">
        <f>MIN(PRODUCT('mil mi val'!$C222:BP222),1)</f>
        <v>8.7534586611786591E-2</v>
      </c>
      <c r="BR256" s="161">
        <f>MIN(PRODUCT('mil mi val'!$C222:BQ222),1)</f>
        <v>8.4252039613844601E-2</v>
      </c>
      <c r="BS256" s="161">
        <f>MIN(PRODUCT('mil mi val'!$C222:BR222),1)</f>
        <v>8.1092588128325427E-2</v>
      </c>
      <c r="BT256" s="161">
        <f>MIN(PRODUCT('mil mi val'!$C222:BS222),1)</f>
        <v>7.8051616073513228E-2</v>
      </c>
      <c r="BU256" s="161">
        <f>MIN(PRODUCT('mil mi val'!$C222:BT222),1)</f>
        <v>7.5124680470756489E-2</v>
      </c>
      <c r="BV256" s="161">
        <f>MIN(PRODUCT('mil mi val'!$C222:BU222),1)</f>
        <v>7.2307504953103119E-2</v>
      </c>
      <c r="BW256" s="161">
        <f>MIN(PRODUCT('mil mi val'!$C222:BV222),1)</f>
        <v>6.9595973517361756E-2</v>
      </c>
      <c r="BX256" s="161">
        <f>MIN(PRODUCT('mil mi val'!$C222:BW222),1)</f>
        <v>6.6986124510460696E-2</v>
      </c>
      <c r="BY256" s="161">
        <f>MIN(PRODUCT('mil mi val'!$C222:BX222),1)</f>
        <v>6.4474144841318415E-2</v>
      </c>
      <c r="BZ256" s="161">
        <f>MIN(PRODUCT('mil mi val'!$C222:BY222),1)</f>
        <v>6.2056364409768978E-2</v>
      </c>
      <c r="CA256" s="161">
        <f>MIN(PRODUCT('mil mi val'!$C222:BZ222),1)</f>
        <v>5.9729250744402641E-2</v>
      </c>
      <c r="CB256" s="161">
        <f>MIN(PRODUCT('mil mi val'!$C222:CA222),1)</f>
        <v>5.7489403841487541E-2</v>
      </c>
      <c r="CC256" s="161">
        <f>MIN(PRODUCT('mil mi val'!$C222:CB222),1)</f>
        <v>5.533355119743176E-2</v>
      </c>
      <c r="CD256" s="161">
        <f>MIN(PRODUCT('mil mi val'!$C222:CC222),1)</f>
        <v>5.3258543027528069E-2</v>
      </c>
      <c r="CE256" s="161">
        <f>MIN(PRODUCT('mil mi val'!$C222:CD222),1)</f>
        <v>5.1261347663995767E-2</v>
      </c>
      <c r="CF256" s="161">
        <f>MIN(PRODUCT('mil mi val'!$C222:CE222),1)</f>
        <v>4.9339047126595925E-2</v>
      </c>
      <c r="CG256" s="161">
        <f>MIN(PRODUCT('mil mi val'!$C222:CF222),1)</f>
        <v>4.748883285934858E-2</v>
      </c>
      <c r="CH256" s="161">
        <f>MIN(PRODUCT('mil mi val'!$C222:CG222),1)</f>
        <v>4.5708001627123011E-2</v>
      </c>
      <c r="CI256" s="161">
        <f>MIN(PRODUCT('mil mi val'!$C222:CH222),1)</f>
        <v>4.3993951566105902E-2</v>
      </c>
      <c r="CJ256" s="161">
        <f>MIN(PRODUCT('mil mi val'!$C222:CI222),1)</f>
        <v>4.2344178382376932E-2</v>
      </c>
      <c r="CK256" s="161">
        <f>MIN(PRODUCT('mil mi val'!$C222:CJ222),1)</f>
        <v>4.0756271693037797E-2</v>
      </c>
      <c r="CL256" s="161">
        <f>MIN(PRODUCT('mil mi val'!$C222:CK222),1)</f>
        <v>3.9227911504548879E-2</v>
      </c>
      <c r="CM256" s="161">
        <f>MIN(PRODUCT('mil mi val'!$C222:CL222),1)</f>
        <v>3.7756864823128296E-2</v>
      </c>
      <c r="CN256" s="161">
        <f>MIN(PRODUCT('mil mi val'!$C222:CM222),1)</f>
        <v>3.6340982392260988E-2</v>
      </c>
      <c r="CO256" s="161">
        <f>MIN(PRODUCT('mil mi val'!$C222:CN222),1)</f>
        <v>3.4978195552551203E-2</v>
      </c>
      <c r="CP256" s="161">
        <f>MIN(PRODUCT('mil mi val'!$C222:CO222),1)</f>
        <v>3.3666513219330535E-2</v>
      </c>
      <c r="CQ256" s="161">
        <f>MIN(PRODUCT('mil mi val'!$C222:CP222),1)</f>
        <v>3.240401897360564E-2</v>
      </c>
      <c r="CR256" s="161">
        <f>MIN(PRODUCT('mil mi val'!$C222:CQ222),1)</f>
        <v>3.118886826209543E-2</v>
      </c>
      <c r="CS256" s="161">
        <f>MIN(PRODUCT('mil mi val'!$C222:CR222),1)</f>
        <v>3.0019285702266852E-2</v>
      </c>
      <c r="CT256" s="161">
        <f>MIN(PRODUCT('mil mi val'!$C222:CS222),1)</f>
        <v>2.8893562488431845E-2</v>
      </c>
      <c r="CU256" s="161">
        <f>MIN(PRODUCT('mil mi val'!$C222:CT222),1)</f>
        <v>2.781005389511565E-2</v>
      </c>
      <c r="CV256" s="161">
        <f>MIN(PRODUCT('mil mi val'!$C222:CU222),1)</f>
        <v>2.6767176874048813E-2</v>
      </c>
      <c r="CW256" s="161">
        <f>MIN(PRODUCT('mil mi val'!$C222:CV222),1)</f>
        <v>2.5763407741271983E-2</v>
      </c>
      <c r="CX256" s="161">
        <f>MIN(PRODUCT('mil mi val'!$C222:CW222),1)</f>
        <v>2.4797279950974284E-2</v>
      </c>
      <c r="CY256" s="161">
        <f>MIN(PRODUCT('mil mi val'!$C222:CX222),1)</f>
        <v>2.3867381952812749E-2</v>
      </c>
      <c r="CZ256" s="161">
        <f>MIN(PRODUCT('mil mi val'!$C222:CY222),1)</f>
        <v>2.2972355129582272E-2</v>
      </c>
      <c r="DA256" s="161">
        <f>MIN(PRODUCT('mil mi val'!$C222:CZ222),1)</f>
        <v>2.2110891812222939E-2</v>
      </c>
      <c r="DB256" s="161">
        <f>MIN(PRODUCT('mil mi val'!$C222:DA222),1)</f>
        <v>2.1281733369264578E-2</v>
      </c>
      <c r="DC256" s="161">
        <f>MIN(PRODUCT('mil mi val'!$C222:DB222),1)</f>
        <v>2.0483668367917155E-2</v>
      </c>
      <c r="DD256" s="161">
        <f>MIN(PRODUCT('mil mi val'!$C222:DC222),1)</f>
        <v>2.0483668367917155E-2</v>
      </c>
      <c r="DE256" s="161">
        <f>MIN(PRODUCT('mil mi val'!$C222:DD222),1)</f>
        <v>2.0483668367917155E-2</v>
      </c>
      <c r="DF256" s="161">
        <f>MIN(PRODUCT('mil mi val'!$C222:DE222),1)</f>
        <v>2.0483668367917155E-2</v>
      </c>
    </row>
    <row r="257" spans="2:110" ht="14.5" x14ac:dyDescent="0.35">
      <c r="B257" s="149">
        <v>12</v>
      </c>
      <c r="C257" s="161">
        <v>1</v>
      </c>
      <c r="D257" s="161">
        <f>MIN(PRODUCT('mil mi val'!$C223:C223),1)</f>
        <v>0.98450000000000004</v>
      </c>
      <c r="E257" s="161">
        <f>MIN(PRODUCT('mil mi val'!$C223:D223),1)</f>
        <v>0.96540070000000011</v>
      </c>
      <c r="F257" s="161">
        <f>MIN(PRODUCT('mil mi val'!$C223:E223),1)</f>
        <v>0.94329302397000003</v>
      </c>
      <c r="G257" s="161">
        <f>MIN(PRODUCT('mil mi val'!$C223:F223),1)</f>
        <v>0.91895606395157403</v>
      </c>
      <c r="H257" s="161">
        <f>MIN(PRODUCT('mil mi val'!$C223:G223),1)</f>
        <v>0.89340908537372021</v>
      </c>
      <c r="I257" s="161">
        <f>MIN(PRODUCT('mil mi val'!$C223:H223),1)</f>
        <v>0.86723219917227024</v>
      </c>
      <c r="J257" s="161">
        <f>MIN(PRODUCT('mil mi val'!$C223:I223),1)</f>
        <v>0.84060817065768156</v>
      </c>
      <c r="K257" s="161">
        <f>MIN(PRODUCT('mil mi val'!$C223:J223),1)</f>
        <v>0.80908536425801847</v>
      </c>
      <c r="L257" s="161">
        <f>MIN(PRODUCT('mil mi val'!$C223:K223),1)</f>
        <v>0.77874466309834278</v>
      </c>
      <c r="M257" s="161">
        <f>MIN(PRODUCT('mil mi val'!$C223:L223),1)</f>
        <v>0.74954173823215497</v>
      </c>
      <c r="N257" s="161">
        <f>MIN(PRODUCT('mil mi val'!$C223:M223),1)</f>
        <v>0.72143392304844922</v>
      </c>
      <c r="O257" s="161">
        <f>MIN(PRODUCT('mil mi val'!$C223:N223),1)</f>
        <v>0.69438015093413241</v>
      </c>
      <c r="P257" s="161">
        <f>MIN(PRODUCT('mil mi val'!$C223:O223),1)</f>
        <v>0.66834089527410245</v>
      </c>
      <c r="Q257" s="161">
        <f>MIN(PRODUCT('mil mi val'!$C223:P223),1)</f>
        <v>0.64327811170132365</v>
      </c>
      <c r="R257" s="161">
        <f>MIN(PRODUCT('mil mi val'!$C223:Q223),1)</f>
        <v>0.61915518251252399</v>
      </c>
      <c r="S257" s="161">
        <f>MIN(PRODUCT('mil mi val'!$C223:R223),1)</f>
        <v>0.59593686316830441</v>
      </c>
      <c r="T257" s="161">
        <f>MIN(PRODUCT('mil mi val'!$C223:S223),1)</f>
        <v>0.57358923079949298</v>
      </c>
      <c r="U257" s="161">
        <f>MIN(PRODUCT('mil mi val'!$C223:T223),1)</f>
        <v>0.55207963464451204</v>
      </c>
      <c r="V257" s="161">
        <f>MIN(PRODUCT('mil mi val'!$C223:U223),1)</f>
        <v>0.53137664834534282</v>
      </c>
      <c r="W257" s="161">
        <f>MIN(PRODUCT('mil mi val'!$C223:V223),1)</f>
        <v>0.51145002403239248</v>
      </c>
      <c r="X257" s="161">
        <f>MIN(PRODUCT('mil mi val'!$C223:W223),1)</f>
        <v>0.49227064813117777</v>
      </c>
      <c r="Y257" s="161">
        <f>MIN(PRODUCT('mil mi val'!$C223:X223),1)</f>
        <v>0.47381049882625859</v>
      </c>
      <c r="Z257" s="161">
        <f>MIN(PRODUCT('mil mi val'!$C223:Y223),1)</f>
        <v>0.45604260512027389</v>
      </c>
      <c r="AA257" s="161">
        <f>MIN(PRODUCT('mil mi val'!$C223:Z223),1)</f>
        <v>0.43894100742826364</v>
      </c>
      <c r="AB257" s="161">
        <f>MIN(PRODUCT('mil mi val'!$C223:AA223),1)</f>
        <v>0.42248071964970374</v>
      </c>
      <c r="AC257" s="161">
        <f>MIN(PRODUCT('mil mi val'!$C223:AB223),1)</f>
        <v>0.40663769266283983</v>
      </c>
      <c r="AD257" s="161">
        <f>MIN(PRODUCT('mil mi val'!$C223:AC223),1)</f>
        <v>0.39138877918798337</v>
      </c>
      <c r="AE257" s="161">
        <f>MIN(PRODUCT('mil mi val'!$C223:AD223),1)</f>
        <v>0.37671169996843401</v>
      </c>
      <c r="AF257" s="161">
        <f>MIN(PRODUCT('mil mi val'!$C223:AE223),1)</f>
        <v>0.36258501121961773</v>
      </c>
      <c r="AG257" s="161">
        <f>MIN(PRODUCT('mil mi val'!$C223:AF223),1)</f>
        <v>0.3489880732988821</v>
      </c>
      <c r="AH257" s="161">
        <f>MIN(PRODUCT('mil mi val'!$C223:AG223),1)</f>
        <v>0.33590102055017401</v>
      </c>
      <c r="AI257" s="161">
        <f>MIN(PRODUCT('mil mi val'!$C223:AH223),1)</f>
        <v>0.32330473227954248</v>
      </c>
      <c r="AJ257" s="161">
        <f>MIN(PRODUCT('mil mi val'!$C223:AI223),1)</f>
        <v>0.31118080481905963</v>
      </c>
      <c r="AK257" s="161">
        <f>MIN(PRODUCT('mil mi val'!$C223:AJ223),1)</f>
        <v>0.29951152463834491</v>
      </c>
      <c r="AL257" s="161">
        <f>MIN(PRODUCT('mil mi val'!$C223:AK223),1)</f>
        <v>0.28827984246440697</v>
      </c>
      <c r="AM257" s="161">
        <f>MIN(PRODUCT('mil mi val'!$C223:AL223),1)</f>
        <v>0.27746934837199172</v>
      </c>
      <c r="AN257" s="161">
        <f>MIN(PRODUCT('mil mi val'!$C223:AM223),1)</f>
        <v>0.26706424780804205</v>
      </c>
      <c r="AO257" s="161">
        <f>MIN(PRODUCT('mil mi val'!$C223:AN223),1)</f>
        <v>0.25704933851524048</v>
      </c>
      <c r="AP257" s="161">
        <f>MIN(PRODUCT('mil mi val'!$C223:AO223),1)</f>
        <v>0.24740998832091896</v>
      </c>
      <c r="AQ257" s="161">
        <f>MIN(PRODUCT('mil mi val'!$C223:AP223),1)</f>
        <v>0.23813211375888449</v>
      </c>
      <c r="AR257" s="161">
        <f>MIN(PRODUCT('mil mi val'!$C223:AQ223),1)</f>
        <v>0.22920215949292633</v>
      </c>
      <c r="AS257" s="161">
        <f>MIN(PRODUCT('mil mi val'!$C223:AR223),1)</f>
        <v>0.22060707851194158</v>
      </c>
      <c r="AT257" s="161">
        <f>MIN(PRODUCT('mil mi val'!$C223:AS223),1)</f>
        <v>0.21233431306774378</v>
      </c>
      <c r="AU257" s="161">
        <f>MIN(PRODUCT('mil mi val'!$C223:AT223),1)</f>
        <v>0.2043717763277034</v>
      </c>
      <c r="AV257" s="161">
        <f>MIN(PRODUCT('mil mi val'!$C223:AU223),1)</f>
        <v>0.19670783471541453</v>
      </c>
      <c r="AW257" s="161">
        <f>MIN(PRODUCT('mil mi val'!$C223:AV223),1)</f>
        <v>0.1893312909135865</v>
      </c>
      <c r="AX257" s="161">
        <f>MIN(PRODUCT('mil mi val'!$C223:AW223),1)</f>
        <v>0.182231367504327</v>
      </c>
      <c r="AY257" s="161">
        <f>MIN(PRODUCT('mil mi val'!$C223:AX223),1)</f>
        <v>0.17539769122291474</v>
      </c>
      <c r="AZ257" s="161">
        <f>MIN(PRODUCT('mil mi val'!$C223:AY223),1)</f>
        <v>0.16882027780205544</v>
      </c>
      <c r="BA257" s="161">
        <f>MIN(PRODUCT('mil mi val'!$C223:AZ223),1)</f>
        <v>0.16248951738447837</v>
      </c>
      <c r="BB257" s="161">
        <f>MIN(PRODUCT('mil mi val'!$C223:BA223),1)</f>
        <v>0.15639616048256044</v>
      </c>
      <c r="BC257" s="161">
        <f>MIN(PRODUCT('mil mi val'!$C223:BB223),1)</f>
        <v>0.15053130446446442</v>
      </c>
      <c r="BD257" s="161">
        <f>MIN(PRODUCT('mil mi val'!$C223:BC223),1)</f>
        <v>0.144886380547047</v>
      </c>
      <c r="BE257" s="161">
        <f>MIN(PRODUCT('mil mi val'!$C223:BD223),1)</f>
        <v>0.13945314127653274</v>
      </c>
      <c r="BF257" s="161">
        <f>MIN(PRODUCT('mil mi val'!$C223:BE223),1)</f>
        <v>0.13422364847866278</v>
      </c>
      <c r="BG257" s="161">
        <f>MIN(PRODUCT('mil mi val'!$C223:BF223),1)</f>
        <v>0.12919026166071293</v>
      </c>
      <c r="BH257" s="161">
        <f>MIN(PRODUCT('mil mi val'!$C223:BG223),1)</f>
        <v>0.1243456268484362</v>
      </c>
      <c r="BI257" s="161">
        <f>MIN(PRODUCT('mil mi val'!$C223:BH223),1)</f>
        <v>0.11968266584161984</v>
      </c>
      <c r="BJ257" s="161">
        <f>MIN(PRODUCT('mil mi val'!$C223:BI223),1)</f>
        <v>0.11519456587255909</v>
      </c>
      <c r="BK257" s="161">
        <f>MIN(PRODUCT('mil mi val'!$C223:BJ223),1)</f>
        <v>0.11087476965233813</v>
      </c>
      <c r="BL257" s="161">
        <f>MIN(PRODUCT('mil mi val'!$C223:BK223),1)</f>
        <v>0.10671696579037544</v>
      </c>
      <c r="BM257" s="161">
        <f>MIN(PRODUCT('mil mi val'!$C223:BL223),1)</f>
        <v>0.10271507957323636</v>
      </c>
      <c r="BN257" s="161">
        <f>MIN(PRODUCT('mil mi val'!$C223:BM223),1)</f>
        <v>9.8863264089239997E-2</v>
      </c>
      <c r="BO257" s="161">
        <f>MIN(PRODUCT('mil mi val'!$C223:BN223),1)</f>
        <v>9.5155891685893501E-2</v>
      </c>
      <c r="BP257" s="161">
        <f>MIN(PRODUCT('mil mi val'!$C223:BO223),1)</f>
        <v>9.15875457476725E-2</v>
      </c>
      <c r="BQ257" s="161">
        <f>MIN(PRODUCT('mil mi val'!$C223:BP223),1)</f>
        <v>8.8153012782134776E-2</v>
      </c>
      <c r="BR257" s="161">
        <f>MIN(PRODUCT('mil mi val'!$C223:BQ223),1)</f>
        <v>8.4847274802804726E-2</v>
      </c>
      <c r="BS257" s="161">
        <f>MIN(PRODUCT('mil mi val'!$C223:BR223),1)</f>
        <v>8.1665501997699549E-2</v>
      </c>
      <c r="BT257" s="161">
        <f>MIN(PRODUCT('mil mi val'!$C223:BS223),1)</f>
        <v>7.8603045672785823E-2</v>
      </c>
      <c r="BU257" s="161">
        <f>MIN(PRODUCT('mil mi val'!$C223:BT223),1)</f>
        <v>7.5655431460056363E-2</v>
      </c>
      <c r="BV257" s="161">
        <f>MIN(PRODUCT('mil mi val'!$C223:BU223),1)</f>
        <v>7.2818352780304255E-2</v>
      </c>
      <c r="BW257" s="161">
        <f>MIN(PRODUCT('mil mi val'!$C223:BV223),1)</f>
        <v>7.0087664551042844E-2</v>
      </c>
      <c r="BX257" s="161">
        <f>MIN(PRODUCT('mil mi val'!$C223:BW223),1)</f>
        <v>6.7459377130378737E-2</v>
      </c>
      <c r="BY257" s="161">
        <f>MIN(PRODUCT('mil mi val'!$C223:BX223),1)</f>
        <v>6.4929650487989529E-2</v>
      </c>
      <c r="BZ257" s="161">
        <f>MIN(PRODUCT('mil mi val'!$C223:BY223),1)</f>
        <v>6.2494788594689925E-2</v>
      </c>
      <c r="CA257" s="161">
        <f>MIN(PRODUCT('mil mi val'!$C223:BZ223),1)</f>
        <v>6.0151234022389054E-2</v>
      </c>
      <c r="CB257" s="161">
        <f>MIN(PRODUCT('mil mi val'!$C223:CA223),1)</f>
        <v>5.7895562746549466E-2</v>
      </c>
      <c r="CC257" s="161">
        <f>MIN(PRODUCT('mil mi val'!$C223:CB223),1)</f>
        <v>5.5724479143553864E-2</v>
      </c>
      <c r="CD257" s="161">
        <f>MIN(PRODUCT('mil mi val'!$C223:CC223),1)</f>
        <v>5.3634811175670594E-2</v>
      </c>
      <c r="CE257" s="161">
        <f>MIN(PRODUCT('mil mi val'!$C223:CD223),1)</f>
        <v>5.1623505756582949E-2</v>
      </c>
      <c r="CF257" s="161">
        <f>MIN(PRODUCT('mil mi val'!$C223:CE223),1)</f>
        <v>4.9687624290711087E-2</v>
      </c>
      <c r="CG257" s="161">
        <f>MIN(PRODUCT('mil mi val'!$C223:CF223),1)</f>
        <v>4.7824338379809421E-2</v>
      </c>
      <c r="CH257" s="161">
        <f>MIN(PRODUCT('mil mi val'!$C223:CG223),1)</f>
        <v>4.603092569056657E-2</v>
      </c>
      <c r="CI257" s="161">
        <f>MIN(PRODUCT('mil mi val'!$C223:CH223),1)</f>
        <v>4.4304765977170327E-2</v>
      </c>
      <c r="CJ257" s="161">
        <f>MIN(PRODUCT('mil mi val'!$C223:CI223),1)</f>
        <v>4.2643337253026443E-2</v>
      </c>
      <c r="CK257" s="161">
        <f>MIN(PRODUCT('mil mi val'!$C223:CJ223),1)</f>
        <v>4.1044212106037953E-2</v>
      </c>
      <c r="CL257" s="161">
        <f>MIN(PRODUCT('mil mi val'!$C223:CK223),1)</f>
        <v>3.9505054152061528E-2</v>
      </c>
      <c r="CM257" s="161">
        <f>MIN(PRODUCT('mil mi val'!$C223:CL223),1)</f>
        <v>3.8023614621359218E-2</v>
      </c>
      <c r="CN257" s="161">
        <f>MIN(PRODUCT('mil mi val'!$C223:CM223),1)</f>
        <v>3.6597729073058249E-2</v>
      </c>
      <c r="CO257" s="161">
        <f>MIN(PRODUCT('mil mi val'!$C223:CN223),1)</f>
        <v>3.5225314232818564E-2</v>
      </c>
      <c r="CP257" s="161">
        <f>MIN(PRODUCT('mil mi val'!$C223:CO223),1)</f>
        <v>3.390436494908787E-2</v>
      </c>
      <c r="CQ257" s="161">
        <f>MIN(PRODUCT('mil mi val'!$C223:CP223),1)</f>
        <v>3.2632951263497079E-2</v>
      </c>
      <c r="CR257" s="161">
        <f>MIN(PRODUCT('mil mi val'!$C223:CQ223),1)</f>
        <v>3.1409215591115938E-2</v>
      </c>
      <c r="CS257" s="161">
        <f>MIN(PRODUCT('mil mi val'!$C223:CR223),1)</f>
        <v>3.0231370006449092E-2</v>
      </c>
      <c r="CT257" s="161">
        <f>MIN(PRODUCT('mil mi val'!$C223:CS223),1)</f>
        <v>2.9097693631207251E-2</v>
      </c>
      <c r="CU257" s="161">
        <f>MIN(PRODUCT('mil mi val'!$C223:CT223),1)</f>
        <v>2.8006530120036979E-2</v>
      </c>
      <c r="CV257" s="161">
        <f>MIN(PRODUCT('mil mi val'!$C223:CU223),1)</f>
        <v>2.6956285240535591E-2</v>
      </c>
      <c r="CW257" s="161">
        <f>MIN(PRODUCT('mil mi val'!$C223:CV223),1)</f>
        <v>2.5945424544015508E-2</v>
      </c>
      <c r="CX257" s="161">
        <f>MIN(PRODUCT('mil mi val'!$C223:CW223),1)</f>
        <v>2.4972471123614927E-2</v>
      </c>
      <c r="CY257" s="161">
        <f>MIN(PRODUCT('mil mi val'!$C223:CX223),1)</f>
        <v>2.4036003456479368E-2</v>
      </c>
      <c r="CZ257" s="161">
        <f>MIN(PRODUCT('mil mi val'!$C223:CY223),1)</f>
        <v>2.3134653326861394E-2</v>
      </c>
      <c r="DA257" s="161">
        <f>MIN(PRODUCT('mil mi val'!$C223:CZ223),1)</f>
        <v>2.2267103827104093E-2</v>
      </c>
      <c r="DB257" s="161">
        <f>MIN(PRODUCT('mil mi val'!$C223:DA223),1)</f>
        <v>2.1432087433587689E-2</v>
      </c>
      <c r="DC257" s="161">
        <f>MIN(PRODUCT('mil mi val'!$C223:DB223),1)</f>
        <v>2.062838415482815E-2</v>
      </c>
      <c r="DD257" s="161">
        <f>MIN(PRODUCT('mil mi val'!$C223:DC223),1)</f>
        <v>2.062838415482815E-2</v>
      </c>
      <c r="DE257" s="161">
        <f>MIN(PRODUCT('mil mi val'!$C223:DD223),1)</f>
        <v>2.062838415482815E-2</v>
      </c>
      <c r="DF257" s="161">
        <f>MIN(PRODUCT('mil mi val'!$C223:DE223),1)</f>
        <v>2.062838415482815E-2</v>
      </c>
    </row>
    <row r="258" spans="2:110" ht="14.5" x14ac:dyDescent="0.35">
      <c r="B258" s="149">
        <v>13</v>
      </c>
      <c r="C258" s="161">
        <v>1</v>
      </c>
      <c r="D258" s="161">
        <f>MIN(PRODUCT('mil mi val'!$C224:C224),1)</f>
        <v>0.98450000000000004</v>
      </c>
      <c r="E258" s="161">
        <f>MIN(PRODUCT('mil mi val'!$C224:D224),1)</f>
        <v>0.96540070000000011</v>
      </c>
      <c r="F258" s="161">
        <f>MIN(PRODUCT('mil mi val'!$C224:E224),1)</f>
        <v>0.94329302397000003</v>
      </c>
      <c r="G258" s="161">
        <f>MIN(PRODUCT('mil mi val'!$C224:F224),1)</f>
        <v>0.91895606395157403</v>
      </c>
      <c r="H258" s="161">
        <f>MIN(PRODUCT('mil mi val'!$C224:G224),1)</f>
        <v>0.89340908537372021</v>
      </c>
      <c r="I258" s="161">
        <f>MIN(PRODUCT('mil mi val'!$C224:H224),1)</f>
        <v>0.86723219917227024</v>
      </c>
      <c r="J258" s="161">
        <f>MIN(PRODUCT('mil mi val'!$C224:I224),1)</f>
        <v>0.84060817065768156</v>
      </c>
      <c r="K258" s="161">
        <f>MIN(PRODUCT('mil mi val'!$C224:J224),1)</f>
        <v>0.81370870919663574</v>
      </c>
      <c r="L258" s="161">
        <f>MIN(PRODUCT('mil mi val'!$C224:K224),1)</f>
        <v>0.78319463260176192</v>
      </c>
      <c r="M258" s="161">
        <f>MIN(PRODUCT('mil mi val'!$C224:L224),1)</f>
        <v>0.75382483387919585</v>
      </c>
      <c r="N258" s="161">
        <f>MIN(PRODUCT('mil mi val'!$C224:M224),1)</f>
        <v>0.725556402608726</v>
      </c>
      <c r="O258" s="161">
        <f>MIN(PRODUCT('mil mi val'!$C224:N224),1)</f>
        <v>0.6983480375108988</v>
      </c>
      <c r="P258" s="161">
        <f>MIN(PRODUCT('mil mi val'!$C224:O224),1)</f>
        <v>0.6721599861042401</v>
      </c>
      <c r="Q258" s="161">
        <f>MIN(PRODUCT('mil mi val'!$C224:P224),1)</f>
        <v>0.6469539866253311</v>
      </c>
      <c r="R258" s="161">
        <f>MIN(PRODUCT('mil mi val'!$C224:Q224),1)</f>
        <v>0.62269321212688122</v>
      </c>
      <c r="S258" s="161">
        <f>MIN(PRODUCT('mil mi val'!$C224:R224),1)</f>
        <v>0.59934221667212317</v>
      </c>
      <c r="T258" s="161">
        <f>MIN(PRODUCT('mil mi val'!$C224:S224),1)</f>
        <v>0.57686688354691862</v>
      </c>
      <c r="U258" s="161">
        <f>MIN(PRODUCT('mil mi val'!$C224:T224),1)</f>
        <v>0.55523437541390919</v>
      </c>
      <c r="V258" s="161">
        <f>MIN(PRODUCT('mil mi val'!$C224:U224),1)</f>
        <v>0.53441308633588758</v>
      </c>
      <c r="W258" s="161">
        <f>MIN(PRODUCT('mil mi val'!$C224:V224),1)</f>
        <v>0.51437259559829185</v>
      </c>
      <c r="X258" s="161">
        <f>MIN(PRODUCT('mil mi val'!$C224:W224),1)</f>
        <v>0.49508362326335592</v>
      </c>
      <c r="Y258" s="161">
        <f>MIN(PRODUCT('mil mi val'!$C224:X224),1)</f>
        <v>0.47651798739098006</v>
      </c>
      <c r="Z258" s="161">
        <f>MIN(PRODUCT('mil mi val'!$C224:Y224),1)</f>
        <v>0.45864856286381833</v>
      </c>
      <c r="AA258" s="161">
        <f>MIN(PRODUCT('mil mi val'!$C224:Z224),1)</f>
        <v>0.44144924175642514</v>
      </c>
      <c r="AB258" s="161">
        <f>MIN(PRODUCT('mil mi val'!$C224:AA224),1)</f>
        <v>0.42489489519055923</v>
      </c>
      <c r="AC258" s="161">
        <f>MIN(PRODUCT('mil mi val'!$C224:AB224),1)</f>
        <v>0.40896133662091327</v>
      </c>
      <c r="AD258" s="161">
        <f>MIN(PRODUCT('mil mi val'!$C224:AC224),1)</f>
        <v>0.39362528649762901</v>
      </c>
      <c r="AE258" s="161">
        <f>MIN(PRODUCT('mil mi val'!$C224:AD224),1)</f>
        <v>0.37886433825396792</v>
      </c>
      <c r="AF258" s="161">
        <f>MIN(PRODUCT('mil mi val'!$C224:AE224),1)</f>
        <v>0.36465692556944412</v>
      </c>
      <c r="AG258" s="161">
        <f>MIN(PRODUCT('mil mi val'!$C224:AF224),1)</f>
        <v>0.35098229086058996</v>
      </c>
      <c r="AH258" s="161">
        <f>MIN(PRODUCT('mil mi val'!$C224:AG224),1)</f>
        <v>0.33782045495331786</v>
      </c>
      <c r="AI258" s="161">
        <f>MIN(PRODUCT('mil mi val'!$C224:AH224),1)</f>
        <v>0.32515218789256845</v>
      </c>
      <c r="AJ258" s="161">
        <f>MIN(PRODUCT('mil mi val'!$C224:AI224),1)</f>
        <v>0.31295898084659712</v>
      </c>
      <c r="AK258" s="161">
        <f>MIN(PRODUCT('mil mi val'!$C224:AJ224),1)</f>
        <v>0.30122301906484972</v>
      </c>
      <c r="AL258" s="161">
        <f>MIN(PRODUCT('mil mi val'!$C224:AK224),1)</f>
        <v>0.28992715584991785</v>
      </c>
      <c r="AM258" s="161">
        <f>MIN(PRODUCT('mil mi val'!$C224:AL224),1)</f>
        <v>0.27905488750554591</v>
      </c>
      <c r="AN258" s="161">
        <f>MIN(PRODUCT('mil mi val'!$C224:AM224),1)</f>
        <v>0.26859032922408793</v>
      </c>
      <c r="AO258" s="161">
        <f>MIN(PRODUCT('mil mi val'!$C224:AN224),1)</f>
        <v>0.25851819187818464</v>
      </c>
      <c r="AP258" s="161">
        <f>MIN(PRODUCT('mil mi val'!$C224:AO224),1)</f>
        <v>0.24882375968275272</v>
      </c>
      <c r="AQ258" s="161">
        <f>MIN(PRODUCT('mil mi val'!$C224:AP224),1)</f>
        <v>0.2394928686946495</v>
      </c>
      <c r="AR258" s="161">
        <f>MIN(PRODUCT('mil mi val'!$C224:AQ224),1)</f>
        <v>0.23051188611860016</v>
      </c>
      <c r="AS258" s="161">
        <f>MIN(PRODUCT('mil mi val'!$C224:AR224),1)</f>
        <v>0.22186769038915266</v>
      </c>
      <c r="AT258" s="161">
        <f>MIN(PRODUCT('mil mi val'!$C224:AS224),1)</f>
        <v>0.21354765199955944</v>
      </c>
      <c r="AU258" s="161">
        <f>MIN(PRODUCT('mil mi val'!$C224:AT224),1)</f>
        <v>0.20553961504957596</v>
      </c>
      <c r="AV258" s="161">
        <f>MIN(PRODUCT('mil mi val'!$C224:AU224),1)</f>
        <v>0.19783187948521688</v>
      </c>
      <c r="AW258" s="161">
        <f>MIN(PRODUCT('mil mi val'!$C224:AV224),1)</f>
        <v>0.19041318400452126</v>
      </c>
      <c r="AX258" s="161">
        <f>MIN(PRODUCT('mil mi val'!$C224:AW224),1)</f>
        <v>0.18327268960435172</v>
      </c>
      <c r="AY258" s="161">
        <f>MIN(PRODUCT('mil mi val'!$C224:AX224),1)</f>
        <v>0.17639996374418854</v>
      </c>
      <c r="AZ258" s="161">
        <f>MIN(PRODUCT('mil mi val'!$C224:AY224),1)</f>
        <v>0.16978496510378147</v>
      </c>
      <c r="BA258" s="161">
        <f>MIN(PRODUCT('mil mi val'!$C224:AZ224),1)</f>
        <v>0.16341802891238966</v>
      </c>
      <c r="BB258" s="161">
        <f>MIN(PRODUCT('mil mi val'!$C224:BA224),1)</f>
        <v>0.15728985282817504</v>
      </c>
      <c r="BC258" s="161">
        <f>MIN(PRODUCT('mil mi val'!$C224:BB224),1)</f>
        <v>0.15139148334711847</v>
      </c>
      <c r="BD258" s="161">
        <f>MIN(PRODUCT('mil mi val'!$C224:BC224),1)</f>
        <v>0.14571430272160152</v>
      </c>
      <c r="BE258" s="161">
        <f>MIN(PRODUCT('mil mi val'!$C224:BD224),1)</f>
        <v>0.14025001636954146</v>
      </c>
      <c r="BF258" s="161">
        <f>MIN(PRODUCT('mil mi val'!$C224:BE224),1)</f>
        <v>0.13499064075568365</v>
      </c>
      <c r="BG258" s="161">
        <f>MIN(PRODUCT('mil mi val'!$C224:BF224),1)</f>
        <v>0.12992849172734552</v>
      </c>
      <c r="BH258" s="161">
        <f>MIN(PRODUCT('mil mi val'!$C224:BG224),1)</f>
        <v>0.12505617328757007</v>
      </c>
      <c r="BI258" s="161">
        <f>MIN(PRODUCT('mil mi val'!$C224:BH224),1)</f>
        <v>0.1203665667892862</v>
      </c>
      <c r="BJ258" s="161">
        <f>MIN(PRODUCT('mil mi val'!$C224:BI224),1)</f>
        <v>0.11585282053468797</v>
      </c>
      <c r="BK258" s="161">
        <f>MIN(PRODUCT('mil mi val'!$C224:BJ224),1)</f>
        <v>0.11150833976463717</v>
      </c>
      <c r="BL258" s="161">
        <f>MIN(PRODUCT('mil mi val'!$C224:BK224),1)</f>
        <v>0.10732677702346329</v>
      </c>
      <c r="BM258" s="161">
        <f>MIN(PRODUCT('mil mi val'!$C224:BL224),1)</f>
        <v>0.10330202288508342</v>
      </c>
      <c r="BN258" s="161">
        <f>MIN(PRODUCT('mil mi val'!$C224:BM224),1)</f>
        <v>9.9428197026892789E-2</v>
      </c>
      <c r="BO258" s="161">
        <f>MIN(PRODUCT('mil mi val'!$C224:BN224),1)</f>
        <v>9.5699639638384307E-2</v>
      </c>
      <c r="BP258" s="161">
        <f>MIN(PRODUCT('mil mi val'!$C224:BO224),1)</f>
        <v>9.2110903151944895E-2</v>
      </c>
      <c r="BQ258" s="161">
        <f>MIN(PRODUCT('mil mi val'!$C224:BP224),1)</f>
        <v>8.8656744283746966E-2</v>
      </c>
      <c r="BR258" s="161">
        <f>MIN(PRODUCT('mil mi val'!$C224:BQ224),1)</f>
        <v>8.5332116373106462E-2</v>
      </c>
      <c r="BS258" s="161">
        <f>MIN(PRODUCT('mil mi val'!$C224:BR224),1)</f>
        <v>8.2132162009114967E-2</v>
      </c>
      <c r="BT258" s="161">
        <f>MIN(PRODUCT('mil mi val'!$C224:BS224),1)</f>
        <v>7.9052205933773156E-2</v>
      </c>
      <c r="BU258" s="161">
        <f>MIN(PRODUCT('mil mi val'!$C224:BT224),1)</f>
        <v>7.6087748211256662E-2</v>
      </c>
      <c r="BV258" s="161">
        <f>MIN(PRODUCT('mil mi val'!$C224:BU224),1)</f>
        <v>7.3234457653334542E-2</v>
      </c>
      <c r="BW258" s="161">
        <f>MIN(PRODUCT('mil mi val'!$C224:BV224),1)</f>
        <v>7.0488165491334492E-2</v>
      </c>
      <c r="BX258" s="161">
        <f>MIN(PRODUCT('mil mi val'!$C224:BW224),1)</f>
        <v>6.7844859285409453E-2</v>
      </c>
      <c r="BY258" s="161">
        <f>MIN(PRODUCT('mil mi val'!$C224:BX224),1)</f>
        <v>6.5300677062206602E-2</v>
      </c>
      <c r="BZ258" s="161">
        <f>MIN(PRODUCT('mil mi val'!$C224:BY224),1)</f>
        <v>6.2851901672373853E-2</v>
      </c>
      <c r="CA258" s="161">
        <f>MIN(PRODUCT('mil mi val'!$C224:BZ224),1)</f>
        <v>6.0494955359659833E-2</v>
      </c>
      <c r="CB258" s="161">
        <f>MIN(PRODUCT('mil mi val'!$C224:CA224),1)</f>
        <v>5.8226394533672593E-2</v>
      </c>
      <c r="CC258" s="161">
        <f>MIN(PRODUCT('mil mi val'!$C224:CB224),1)</f>
        <v>5.6042904738659874E-2</v>
      </c>
      <c r="CD258" s="161">
        <f>MIN(PRODUCT('mil mi val'!$C224:CC224),1)</f>
        <v>5.3941295810960133E-2</v>
      </c>
      <c r="CE258" s="161">
        <f>MIN(PRODUCT('mil mi val'!$C224:CD224),1)</f>
        <v>5.1918497218049128E-2</v>
      </c>
      <c r="CF258" s="161">
        <f>MIN(PRODUCT('mil mi val'!$C224:CE224),1)</f>
        <v>4.997155357237229E-2</v>
      </c>
      <c r="CG258" s="161">
        <f>MIN(PRODUCT('mil mi val'!$C224:CF224),1)</f>
        <v>4.8097620313408328E-2</v>
      </c>
      <c r="CH258" s="161">
        <f>MIN(PRODUCT('mil mi val'!$C224:CG224),1)</f>
        <v>4.6293959551655516E-2</v>
      </c>
      <c r="CI258" s="161">
        <f>MIN(PRODUCT('mil mi val'!$C224:CH224),1)</f>
        <v>4.4557936068468432E-2</v>
      </c>
      <c r="CJ258" s="161">
        <f>MIN(PRODUCT('mil mi val'!$C224:CI224),1)</f>
        <v>4.2887013465900868E-2</v>
      </c>
      <c r="CK258" s="161">
        <f>MIN(PRODUCT('mil mi val'!$C224:CJ224),1)</f>
        <v>4.1278750460929589E-2</v>
      </c>
      <c r="CL258" s="161">
        <f>MIN(PRODUCT('mil mi val'!$C224:CK224),1)</f>
        <v>3.9730797318644734E-2</v>
      </c>
      <c r="CM258" s="161">
        <f>MIN(PRODUCT('mil mi val'!$C224:CL224),1)</f>
        <v>3.8240892419195559E-2</v>
      </c>
      <c r="CN258" s="161">
        <f>MIN(PRODUCT('mil mi val'!$C224:CM224),1)</f>
        <v>3.6806858953475727E-2</v>
      </c>
      <c r="CO258" s="161">
        <f>MIN(PRODUCT('mil mi val'!$C224:CN224),1)</f>
        <v>3.5426601742720387E-2</v>
      </c>
      <c r="CP258" s="161">
        <f>MIN(PRODUCT('mil mi val'!$C224:CO224),1)</f>
        <v>3.4098104177368374E-2</v>
      </c>
      <c r="CQ258" s="161">
        <f>MIN(PRODUCT('mil mi val'!$C224:CP224),1)</f>
        <v>3.2819425270717059E-2</v>
      </c>
      <c r="CR258" s="161">
        <f>MIN(PRODUCT('mil mi val'!$C224:CQ224),1)</f>
        <v>3.1588696823065171E-2</v>
      </c>
      <c r="CS258" s="161">
        <f>MIN(PRODUCT('mil mi val'!$C224:CR224),1)</f>
        <v>3.0404120692200227E-2</v>
      </c>
      <c r="CT258" s="161">
        <f>MIN(PRODUCT('mil mi val'!$C224:CS224),1)</f>
        <v>2.926396616624272E-2</v>
      </c>
      <c r="CU258" s="161">
        <f>MIN(PRODUCT('mil mi val'!$C224:CT224),1)</f>
        <v>2.8166567435008619E-2</v>
      </c>
      <c r="CV258" s="161">
        <f>MIN(PRODUCT('mil mi val'!$C224:CU224),1)</f>
        <v>2.7110321156195796E-2</v>
      </c>
      <c r="CW258" s="161">
        <f>MIN(PRODUCT('mil mi val'!$C224:CV224),1)</f>
        <v>2.6093684112838453E-2</v>
      </c>
      <c r="CX258" s="161">
        <f>MIN(PRODUCT('mil mi val'!$C224:CW224),1)</f>
        <v>2.5115170958607012E-2</v>
      </c>
      <c r="CY258" s="161">
        <f>MIN(PRODUCT('mil mi val'!$C224:CX224),1)</f>
        <v>2.417335204765925E-2</v>
      </c>
      <c r="CZ258" s="161">
        <f>MIN(PRODUCT('mil mi val'!$C224:CY224),1)</f>
        <v>2.3266851345872031E-2</v>
      </c>
      <c r="DA258" s="161">
        <f>MIN(PRODUCT('mil mi val'!$C224:CZ224),1)</f>
        <v>2.2394344420401831E-2</v>
      </c>
      <c r="DB258" s="161">
        <f>MIN(PRODUCT('mil mi val'!$C224:DA224),1)</f>
        <v>2.1554556504636762E-2</v>
      </c>
      <c r="DC258" s="161">
        <f>MIN(PRODUCT('mil mi val'!$C224:DB224),1)</f>
        <v>2.0746260635712884E-2</v>
      </c>
      <c r="DD258" s="161">
        <f>MIN(PRODUCT('mil mi val'!$C224:DC224),1)</f>
        <v>2.0746260635712884E-2</v>
      </c>
      <c r="DE258" s="161">
        <f>MIN(PRODUCT('mil mi val'!$C224:DD224),1)</f>
        <v>2.0746260635712884E-2</v>
      </c>
      <c r="DF258" s="161">
        <f>MIN(PRODUCT('mil mi val'!$C224:DE224),1)</f>
        <v>2.0746260635712884E-2</v>
      </c>
    </row>
    <row r="259" spans="2:110" ht="14.5" x14ac:dyDescent="0.35">
      <c r="B259" s="149">
        <v>14</v>
      </c>
      <c r="C259" s="161">
        <v>1</v>
      </c>
      <c r="D259" s="161">
        <f>MIN(PRODUCT('mil mi val'!$C225:C225),1)</f>
        <v>0.98450000000000004</v>
      </c>
      <c r="E259" s="161">
        <f>MIN(PRODUCT('mil mi val'!$C225:D225),1)</f>
        <v>0.96540070000000011</v>
      </c>
      <c r="F259" s="161">
        <f>MIN(PRODUCT('mil mi val'!$C225:E225),1)</f>
        <v>0.94329302397000003</v>
      </c>
      <c r="G259" s="161">
        <f>MIN(PRODUCT('mil mi val'!$C225:F225),1)</f>
        <v>0.91895606395157403</v>
      </c>
      <c r="H259" s="161">
        <f>MIN(PRODUCT('mil mi val'!$C225:G225),1)</f>
        <v>0.89340908537372021</v>
      </c>
      <c r="I259" s="161">
        <f>MIN(PRODUCT('mil mi val'!$C225:H225),1)</f>
        <v>0.86723219917227024</v>
      </c>
      <c r="J259" s="161">
        <f>MIN(PRODUCT('mil mi val'!$C225:I225),1)</f>
        <v>0.84060817065768156</v>
      </c>
      <c r="K259" s="161">
        <f>MIN(PRODUCT('mil mi val'!$C225:J225),1)</f>
        <v>0.81370870919663574</v>
      </c>
      <c r="L259" s="161">
        <f>MIN(PRODUCT('mil mi val'!$C225:K225),1)</f>
        <v>0.78661220918038777</v>
      </c>
      <c r="M259" s="161">
        <f>MIN(PRODUCT('mil mi val'!$C225:L225),1)</f>
        <v>0.7571142513361232</v>
      </c>
      <c r="N259" s="161">
        <f>MIN(PRODUCT('mil mi val'!$C225:M225),1)</f>
        <v>0.72872246691101861</v>
      </c>
      <c r="O259" s="161">
        <f>MIN(PRODUCT('mil mi val'!$C225:N225),1)</f>
        <v>0.7013953744018554</v>
      </c>
      <c r="P259" s="161">
        <f>MIN(PRODUCT('mil mi val'!$C225:O225),1)</f>
        <v>0.67509304786178581</v>
      </c>
      <c r="Q259" s="161">
        <f>MIN(PRODUCT('mil mi val'!$C225:P225),1)</f>
        <v>0.64977705856696888</v>
      </c>
      <c r="R259" s="161">
        <f>MIN(PRODUCT('mil mi val'!$C225:Q225),1)</f>
        <v>0.62541041887070759</v>
      </c>
      <c r="S259" s="161">
        <f>MIN(PRODUCT('mil mi val'!$C225:R225),1)</f>
        <v>0.60195752816305603</v>
      </c>
      <c r="T259" s="161">
        <f>MIN(PRODUCT('mil mi val'!$C225:S225),1)</f>
        <v>0.57938412085694146</v>
      </c>
      <c r="U259" s="161">
        <f>MIN(PRODUCT('mil mi val'!$C225:T225),1)</f>
        <v>0.55765721632480614</v>
      </c>
      <c r="V259" s="161">
        <f>MIN(PRODUCT('mil mi val'!$C225:U225),1)</f>
        <v>0.53674507071262589</v>
      </c>
      <c r="W259" s="161">
        <f>MIN(PRODUCT('mil mi val'!$C225:V225),1)</f>
        <v>0.51661713056090242</v>
      </c>
      <c r="X259" s="161">
        <f>MIN(PRODUCT('mil mi val'!$C225:W225),1)</f>
        <v>0.49724398816486859</v>
      </c>
      <c r="Y259" s="161">
        <f>MIN(PRODUCT('mil mi val'!$C225:X225),1)</f>
        <v>0.47859733860868603</v>
      </c>
      <c r="Z259" s="161">
        <f>MIN(PRODUCT('mil mi val'!$C225:Y225),1)</f>
        <v>0.46064993841086033</v>
      </c>
      <c r="AA259" s="161">
        <f>MIN(PRODUCT('mil mi val'!$C225:Z225),1)</f>
        <v>0.44337556572045306</v>
      </c>
      <c r="AB259" s="161">
        <f>MIN(PRODUCT('mil mi val'!$C225:AA225),1)</f>
        <v>0.42674898200593608</v>
      </c>
      <c r="AC259" s="161">
        <f>MIN(PRODUCT('mil mi val'!$C225:AB225),1)</f>
        <v>0.41074589518071347</v>
      </c>
      <c r="AD259" s="161">
        <f>MIN(PRODUCT('mil mi val'!$C225:AC225),1)</f>
        <v>0.39534292411143673</v>
      </c>
      <c r="AE259" s="161">
        <f>MIN(PRODUCT('mil mi val'!$C225:AD225),1)</f>
        <v>0.38051756445725787</v>
      </c>
      <c r="AF259" s="161">
        <f>MIN(PRODUCT('mil mi val'!$C225:AE225),1)</f>
        <v>0.36624815579011072</v>
      </c>
      <c r="AG259" s="161">
        <f>MIN(PRODUCT('mil mi val'!$C225:AF225),1)</f>
        <v>0.35251384994798157</v>
      </c>
      <c r="AH259" s="161">
        <f>MIN(PRODUCT('mil mi val'!$C225:AG225),1)</f>
        <v>0.33929458057493228</v>
      </c>
      <c r="AI259" s="161">
        <f>MIN(PRODUCT('mil mi val'!$C225:AH225),1)</f>
        <v>0.32657103380337232</v>
      </c>
      <c r="AJ259" s="161">
        <f>MIN(PRODUCT('mil mi val'!$C225:AI225),1)</f>
        <v>0.31432462003574585</v>
      </c>
      <c r="AK259" s="161">
        <f>MIN(PRODUCT('mil mi val'!$C225:AJ225),1)</f>
        <v>0.30253744678440536</v>
      </c>
      <c r="AL259" s="161">
        <f>MIN(PRODUCT('mil mi val'!$C225:AK225),1)</f>
        <v>0.29119229252999018</v>
      </c>
      <c r="AM259" s="161">
        <f>MIN(PRODUCT('mil mi val'!$C225:AL225),1)</f>
        <v>0.28027258156011553</v>
      </c>
      <c r="AN259" s="161">
        <f>MIN(PRODUCT('mil mi val'!$C225:AM225),1)</f>
        <v>0.26976235975161122</v>
      </c>
      <c r="AO259" s="161">
        <f>MIN(PRODUCT('mil mi val'!$C225:AN225),1)</f>
        <v>0.25964627126092582</v>
      </c>
      <c r="AP259" s="161">
        <f>MIN(PRODUCT('mil mi val'!$C225:AO225),1)</f>
        <v>0.24990953608864111</v>
      </c>
      <c r="AQ259" s="161">
        <f>MIN(PRODUCT('mil mi val'!$C225:AP225),1)</f>
        <v>0.24053792848531708</v>
      </c>
      <c r="AR259" s="161">
        <f>MIN(PRODUCT('mil mi val'!$C225:AQ225),1)</f>
        <v>0.2315177561671177</v>
      </c>
      <c r="AS259" s="161">
        <f>MIN(PRODUCT('mil mi val'!$C225:AR225),1)</f>
        <v>0.2228358403108508</v>
      </c>
      <c r="AT259" s="161">
        <f>MIN(PRODUCT('mil mi val'!$C225:AS225),1)</f>
        <v>0.21447949629919388</v>
      </c>
      <c r="AU259" s="161">
        <f>MIN(PRODUCT('mil mi val'!$C225:AT225),1)</f>
        <v>0.20643651518797412</v>
      </c>
      <c r="AV259" s="161">
        <f>MIN(PRODUCT('mil mi val'!$C225:AU225),1)</f>
        <v>0.1986951458684251</v>
      </c>
      <c r="AW259" s="161">
        <f>MIN(PRODUCT('mil mi val'!$C225:AV225),1)</f>
        <v>0.19124407789835915</v>
      </c>
      <c r="AX259" s="161">
        <f>MIN(PRODUCT('mil mi val'!$C225:AW225),1)</f>
        <v>0.18407242497717069</v>
      </c>
      <c r="AY259" s="161">
        <f>MIN(PRODUCT('mil mi val'!$C225:AX225),1)</f>
        <v>0.17716970904052678</v>
      </c>
      <c r="AZ259" s="161">
        <f>MIN(PRODUCT('mil mi val'!$C225:AY225),1)</f>
        <v>0.17052584495150702</v>
      </c>
      <c r="BA259" s="161">
        <f>MIN(PRODUCT('mil mi val'!$C225:AZ225),1)</f>
        <v>0.1641311257658255</v>
      </c>
      <c r="BB259" s="161">
        <f>MIN(PRODUCT('mil mi val'!$C225:BA225),1)</f>
        <v>0.15797620854960706</v>
      </c>
      <c r="BC259" s="161">
        <f>MIN(PRODUCT('mil mi val'!$C225:BB225),1)</f>
        <v>0.1520521007289968</v>
      </c>
      <c r="BD259" s="161">
        <f>MIN(PRODUCT('mil mi val'!$C225:BC225),1)</f>
        <v>0.14635014695165943</v>
      </c>
      <c r="BE259" s="161">
        <f>MIN(PRODUCT('mil mi val'!$C225:BD225),1)</f>
        <v>0.14086201644097221</v>
      </c>
      <c r="BF259" s="161">
        <f>MIN(PRODUCT('mil mi val'!$C225:BE225),1)</f>
        <v>0.13557969082443574</v>
      </c>
      <c r="BG259" s="161">
        <f>MIN(PRODUCT('mil mi val'!$C225:BF225),1)</f>
        <v>0.1304954524185194</v>
      </c>
      <c r="BH259" s="161">
        <f>MIN(PRODUCT('mil mi val'!$C225:BG225),1)</f>
        <v>0.12560187295282493</v>
      </c>
      <c r="BI259" s="161">
        <f>MIN(PRODUCT('mil mi val'!$C225:BH225),1)</f>
        <v>0.120891802717094</v>
      </c>
      <c r="BJ259" s="161">
        <f>MIN(PRODUCT('mil mi val'!$C225:BI225),1)</f>
        <v>0.11635836011520298</v>
      </c>
      <c r="BK259" s="161">
        <f>MIN(PRODUCT('mil mi val'!$C225:BJ225),1)</f>
        <v>0.11199492161088287</v>
      </c>
      <c r="BL259" s="161">
        <f>MIN(PRODUCT('mil mi val'!$C225:BK225),1)</f>
        <v>0.10779511205047476</v>
      </c>
      <c r="BM259" s="161">
        <f>MIN(PRODUCT('mil mi val'!$C225:BL225),1)</f>
        <v>0.10375279534858196</v>
      </c>
      <c r="BN259" s="161">
        <f>MIN(PRODUCT('mil mi val'!$C225:BM225),1)</f>
        <v>9.9862065523010149E-2</v>
      </c>
      <c r="BO259" s="161">
        <f>MIN(PRODUCT('mil mi val'!$C225:BN225),1)</f>
        <v>9.6117238065897267E-2</v>
      </c>
      <c r="BP259" s="161">
        <f>MIN(PRODUCT('mil mi val'!$C225:BO225),1)</f>
        <v>9.2512841638426116E-2</v>
      </c>
      <c r="BQ259" s="161">
        <f>MIN(PRODUCT('mil mi val'!$C225:BP225),1)</f>
        <v>8.9043610076985136E-2</v>
      </c>
      <c r="BR259" s="161">
        <f>MIN(PRODUCT('mil mi val'!$C225:BQ225),1)</f>
        <v>8.5704474699098199E-2</v>
      </c>
      <c r="BS259" s="161">
        <f>MIN(PRODUCT('mil mi val'!$C225:BR225),1)</f>
        <v>8.2490556897882011E-2</v>
      </c>
      <c r="BT259" s="161">
        <f>MIN(PRODUCT('mil mi val'!$C225:BS225),1)</f>
        <v>7.9397161014211431E-2</v>
      </c>
      <c r="BU259" s="161">
        <f>MIN(PRODUCT('mil mi val'!$C225:BT225),1)</f>
        <v>7.6419767476178499E-2</v>
      </c>
      <c r="BV259" s="161">
        <f>MIN(PRODUCT('mil mi val'!$C225:BU225),1)</f>
        <v>7.3554026195821812E-2</v>
      </c>
      <c r="BW259" s="161">
        <f>MIN(PRODUCT('mil mi val'!$C225:BV225),1)</f>
        <v>7.0795750213478489E-2</v>
      </c>
      <c r="BX259" s="161">
        <f>MIN(PRODUCT('mil mi val'!$C225:BW225),1)</f>
        <v>6.8140909580473044E-2</v>
      </c>
      <c r="BY259" s="161">
        <f>MIN(PRODUCT('mil mi val'!$C225:BX225),1)</f>
        <v>6.5585625471205306E-2</v>
      </c>
      <c r="BZ259" s="161">
        <f>MIN(PRODUCT('mil mi val'!$C225:BY225),1)</f>
        <v>6.3126164516035102E-2</v>
      </c>
      <c r="CA259" s="161">
        <f>MIN(PRODUCT('mil mi val'!$C225:BZ225),1)</f>
        <v>6.0758933346683787E-2</v>
      </c>
      <c r="CB259" s="161">
        <f>MIN(PRODUCT('mil mi val'!$C225:CA225),1)</f>
        <v>5.848047334618315E-2</v>
      </c>
      <c r="CC259" s="161">
        <f>MIN(PRODUCT('mil mi val'!$C225:CB225),1)</f>
        <v>5.628745559570128E-2</v>
      </c>
      <c r="CD259" s="161">
        <f>MIN(PRODUCT('mil mi val'!$C225:CC225),1)</f>
        <v>5.4176676010862485E-2</v>
      </c>
      <c r="CE259" s="161">
        <f>MIN(PRODUCT('mil mi val'!$C225:CD225),1)</f>
        <v>5.214505066045514E-2</v>
      </c>
      <c r="CF259" s="161">
        <f>MIN(PRODUCT('mil mi val'!$C225:CE225),1)</f>
        <v>5.018961126068807E-2</v>
      </c>
      <c r="CG259" s="161">
        <f>MIN(PRODUCT('mil mi val'!$C225:CF225),1)</f>
        <v>4.8307500838412266E-2</v>
      </c>
      <c r="CH259" s="161">
        <f>MIN(PRODUCT('mil mi val'!$C225:CG225),1)</f>
        <v>4.6495969556971807E-2</v>
      </c>
      <c r="CI259" s="161">
        <f>MIN(PRODUCT('mil mi val'!$C225:CH225),1)</f>
        <v>4.4752370698585363E-2</v>
      </c>
      <c r="CJ259" s="161">
        <f>MIN(PRODUCT('mil mi val'!$C225:CI225),1)</f>
        <v>4.3074156797388415E-2</v>
      </c>
      <c r="CK259" s="161">
        <f>MIN(PRODUCT('mil mi val'!$C225:CJ225),1)</f>
        <v>4.145887591748635E-2</v>
      </c>
      <c r="CL259" s="161">
        <f>MIN(PRODUCT('mil mi val'!$C225:CK225),1)</f>
        <v>3.9904168070580615E-2</v>
      </c>
      <c r="CM259" s="161">
        <f>MIN(PRODUCT('mil mi val'!$C225:CL225),1)</f>
        <v>3.840776176793384E-2</v>
      </c>
      <c r="CN259" s="161">
        <f>MIN(PRODUCT('mil mi val'!$C225:CM225),1)</f>
        <v>3.6967470701636321E-2</v>
      </c>
      <c r="CO259" s="161">
        <f>MIN(PRODUCT('mil mi val'!$C225:CN225),1)</f>
        <v>3.5581190550324958E-2</v>
      </c>
      <c r="CP259" s="161">
        <f>MIN(PRODUCT('mil mi val'!$C225:CO225),1)</f>
        <v>3.4246895904687776E-2</v>
      </c>
      <c r="CQ259" s="161">
        <f>MIN(PRODUCT('mil mi val'!$C225:CP225),1)</f>
        <v>3.2962637308261981E-2</v>
      </c>
      <c r="CR259" s="161">
        <f>MIN(PRODUCT('mil mi val'!$C225:CQ225),1)</f>
        <v>3.1726538409202157E-2</v>
      </c>
      <c r="CS259" s="161">
        <f>MIN(PRODUCT('mil mi val'!$C225:CR225),1)</f>
        <v>3.0536793218857078E-2</v>
      </c>
      <c r="CT259" s="161">
        <f>MIN(PRODUCT('mil mi val'!$C225:CS225),1)</f>
        <v>2.9391663473149938E-2</v>
      </c>
      <c r="CU259" s="161">
        <f>MIN(PRODUCT('mil mi val'!$C225:CT225),1)</f>
        <v>2.8289476092906815E-2</v>
      </c>
      <c r="CV259" s="161">
        <f>MIN(PRODUCT('mil mi val'!$C225:CU225),1)</f>
        <v>2.722862073942281E-2</v>
      </c>
      <c r="CW259" s="161">
        <f>MIN(PRODUCT('mil mi val'!$C225:CV225),1)</f>
        <v>2.6207547461694455E-2</v>
      </c>
      <c r="CX259" s="161">
        <f>MIN(PRODUCT('mil mi val'!$C225:CW225),1)</f>
        <v>2.5224764431880913E-2</v>
      </c>
      <c r="CY259" s="161">
        <f>MIN(PRODUCT('mil mi val'!$C225:CX225),1)</f>
        <v>2.4278835765685378E-2</v>
      </c>
      <c r="CZ259" s="161">
        <f>MIN(PRODUCT('mil mi val'!$C225:CY225),1)</f>
        <v>2.3368379424472178E-2</v>
      </c>
      <c r="DA259" s="161">
        <f>MIN(PRODUCT('mil mi val'!$C225:CZ225),1)</f>
        <v>2.2492065196054473E-2</v>
      </c>
      <c r="DB259" s="161">
        <f>MIN(PRODUCT('mil mi val'!$C225:DA225),1)</f>
        <v>2.1648612751202431E-2</v>
      </c>
      <c r="DC259" s="161">
        <f>MIN(PRODUCT('mil mi val'!$C225:DB225),1)</f>
        <v>2.0836789773032341E-2</v>
      </c>
      <c r="DD259" s="161">
        <f>MIN(PRODUCT('mil mi val'!$C225:DC225),1)</f>
        <v>2.0836789773032341E-2</v>
      </c>
      <c r="DE259" s="161">
        <f>MIN(PRODUCT('mil mi val'!$C225:DD225),1)</f>
        <v>2.0836789773032341E-2</v>
      </c>
      <c r="DF259" s="161">
        <f>MIN(PRODUCT('mil mi val'!$C225:DE225),1)</f>
        <v>2.0836789773032341E-2</v>
      </c>
    </row>
    <row r="260" spans="2:110" ht="14.5" x14ac:dyDescent="0.35">
      <c r="B260" s="149">
        <v>15</v>
      </c>
      <c r="C260" s="161">
        <v>1</v>
      </c>
      <c r="D260" s="161">
        <f>MIN(PRODUCT('mil mi val'!$C226:C226),1)</f>
        <v>0.98450000000000004</v>
      </c>
      <c r="E260" s="161">
        <f>MIN(PRODUCT('mil mi val'!$C226:D226),1)</f>
        <v>0.96540070000000011</v>
      </c>
      <c r="F260" s="161">
        <f>MIN(PRODUCT('mil mi val'!$C226:E226),1)</f>
        <v>0.94329302397000003</v>
      </c>
      <c r="G260" s="161">
        <f>MIN(PRODUCT('mil mi val'!$C226:F226),1)</f>
        <v>0.91895606395157403</v>
      </c>
      <c r="H260" s="161">
        <f>MIN(PRODUCT('mil mi val'!$C226:G226),1)</f>
        <v>0.89340908537372021</v>
      </c>
      <c r="I260" s="161">
        <f>MIN(PRODUCT('mil mi val'!$C226:H226),1)</f>
        <v>0.86723219917227024</v>
      </c>
      <c r="J260" s="161">
        <f>MIN(PRODUCT('mil mi val'!$C226:I226),1)</f>
        <v>0.84060817065768156</v>
      </c>
      <c r="K260" s="161">
        <f>MIN(PRODUCT('mil mi val'!$C226:J226),1)</f>
        <v>0.81370870919663574</v>
      </c>
      <c r="L260" s="161">
        <f>MIN(PRODUCT('mil mi val'!$C226:K226),1)</f>
        <v>0.78661220918038777</v>
      </c>
      <c r="M260" s="161">
        <f>MIN(PRODUCT('mil mi val'!$C226:L226),1)</f>
        <v>0.75947408796366445</v>
      </c>
      <c r="N260" s="161">
        <f>MIN(PRODUCT('mil mi val'!$C226:M226),1)</f>
        <v>0.73099380966502703</v>
      </c>
      <c r="O260" s="161">
        <f>MIN(PRODUCT('mil mi val'!$C226:N226),1)</f>
        <v>0.70358154180258858</v>
      </c>
      <c r="P260" s="161">
        <f>MIN(PRODUCT('mil mi val'!$C226:O226),1)</f>
        <v>0.67719723398499154</v>
      </c>
      <c r="Q260" s="161">
        <f>MIN(PRODUCT('mil mi val'!$C226:P226),1)</f>
        <v>0.6518023377105544</v>
      </c>
      <c r="R260" s="161">
        <f>MIN(PRODUCT('mil mi val'!$C226:Q226),1)</f>
        <v>0.62735975004640865</v>
      </c>
      <c r="S260" s="161">
        <f>MIN(PRODUCT('mil mi val'!$C226:R226),1)</f>
        <v>0.60383375941966833</v>
      </c>
      <c r="T260" s="161">
        <f>MIN(PRODUCT('mil mi val'!$C226:S226),1)</f>
        <v>0.58118999344143074</v>
      </c>
      <c r="U260" s="161">
        <f>MIN(PRODUCT('mil mi val'!$C226:T226),1)</f>
        <v>0.55939536868737705</v>
      </c>
      <c r="V260" s="161">
        <f>MIN(PRODUCT('mil mi val'!$C226:U226),1)</f>
        <v>0.5384180423616004</v>
      </c>
      <c r="W260" s="161">
        <f>MIN(PRODUCT('mil mi val'!$C226:V226),1)</f>
        <v>0.5182273657730404</v>
      </c>
      <c r="X260" s="161">
        <f>MIN(PRODUCT('mil mi val'!$C226:W226),1)</f>
        <v>0.49879383955655138</v>
      </c>
      <c r="Y260" s="161">
        <f>MIN(PRODUCT('mil mi val'!$C226:X226),1)</f>
        <v>0.48008907057318073</v>
      </c>
      <c r="Z260" s="161">
        <f>MIN(PRODUCT('mil mi val'!$C226:Y226),1)</f>
        <v>0.46208573042668649</v>
      </c>
      <c r="AA260" s="161">
        <f>MIN(PRODUCT('mil mi val'!$C226:Z226),1)</f>
        <v>0.44475751553568577</v>
      </c>
      <c r="AB260" s="161">
        <f>MIN(PRODUCT('mil mi val'!$C226:AA226),1)</f>
        <v>0.42807910870309757</v>
      </c>
      <c r="AC260" s="161">
        <f>MIN(PRODUCT('mil mi val'!$C226:AB226),1)</f>
        <v>0.41202614212673144</v>
      </c>
      <c r="AD260" s="161">
        <f>MIN(PRODUCT('mil mi val'!$C226:AC226),1)</f>
        <v>0.39657516179697905</v>
      </c>
      <c r="AE260" s="161">
        <f>MIN(PRODUCT('mil mi val'!$C226:AD226),1)</f>
        <v>0.38170359322959235</v>
      </c>
      <c r="AF260" s="161">
        <f>MIN(PRODUCT('mil mi val'!$C226:AE226),1)</f>
        <v>0.36738970848348262</v>
      </c>
      <c r="AG260" s="161">
        <f>MIN(PRODUCT('mil mi val'!$C226:AF226),1)</f>
        <v>0.35361259441535203</v>
      </c>
      <c r="AH260" s="161">
        <f>MIN(PRODUCT('mil mi val'!$C226:AG226),1)</f>
        <v>0.34035212212477634</v>
      </c>
      <c r="AI260" s="161">
        <f>MIN(PRODUCT('mil mi val'!$C226:AH226),1)</f>
        <v>0.32758891754509722</v>
      </c>
      <c r="AJ260" s="161">
        <f>MIN(PRODUCT('mil mi val'!$C226:AI226),1)</f>
        <v>0.31530433313715611</v>
      </c>
      <c r="AK260" s="161">
        <f>MIN(PRODUCT('mil mi val'!$C226:AJ226),1)</f>
        <v>0.30348042064451275</v>
      </c>
      <c r="AL260" s="161">
        <f>MIN(PRODUCT('mil mi val'!$C226:AK226),1)</f>
        <v>0.29209990487034354</v>
      </c>
      <c r="AM260" s="161">
        <f>MIN(PRODUCT('mil mi val'!$C226:AL226),1)</f>
        <v>0.28114615843770568</v>
      </c>
      <c r="AN260" s="161">
        <f>MIN(PRODUCT('mil mi val'!$C226:AM226),1)</f>
        <v>0.2706031774962917</v>
      </c>
      <c r="AO260" s="161">
        <f>MIN(PRODUCT('mil mi val'!$C226:AN226),1)</f>
        <v>0.26045555834018075</v>
      </c>
      <c r="AP260" s="161">
        <f>MIN(PRODUCT('mil mi val'!$C226:AO226),1)</f>
        <v>0.25068847490242396</v>
      </c>
      <c r="AQ260" s="161">
        <f>MIN(PRODUCT('mil mi val'!$C226:AP226),1)</f>
        <v>0.24128765709358307</v>
      </c>
      <c r="AR260" s="161">
        <f>MIN(PRODUCT('mil mi val'!$C226:AQ226),1)</f>
        <v>0.23223936995257372</v>
      </c>
      <c r="AS260" s="161">
        <f>MIN(PRODUCT('mil mi val'!$C226:AR226),1)</f>
        <v>0.2235303935793522</v>
      </c>
      <c r="AT260" s="161">
        <f>MIN(PRODUCT('mil mi val'!$C226:AS226),1)</f>
        <v>0.2151480038201265</v>
      </c>
      <c r="AU260" s="161">
        <f>MIN(PRODUCT('mil mi val'!$C226:AT226),1)</f>
        <v>0.20707995367687176</v>
      </c>
      <c r="AV260" s="161">
        <f>MIN(PRODUCT('mil mi val'!$C226:AU226),1)</f>
        <v>0.19931445541398907</v>
      </c>
      <c r="AW260" s="161">
        <f>MIN(PRODUCT('mil mi val'!$C226:AV226),1)</f>
        <v>0.19184016333596449</v>
      </c>
      <c r="AX260" s="161">
        <f>MIN(PRODUCT('mil mi val'!$C226:AW226),1)</f>
        <v>0.18464615721086583</v>
      </c>
      <c r="AY260" s="161">
        <f>MIN(PRODUCT('mil mi val'!$C226:AX226),1)</f>
        <v>0.17772192631545836</v>
      </c>
      <c r="AZ260" s="161">
        <f>MIN(PRODUCT('mil mi val'!$C226:AY226),1)</f>
        <v>0.17105735407862868</v>
      </c>
      <c r="BA260" s="161">
        <f>MIN(PRODUCT('mil mi val'!$C226:AZ226),1)</f>
        <v>0.16464270330068012</v>
      </c>
      <c r="BB260" s="161">
        <f>MIN(PRODUCT('mil mi val'!$C226:BA226),1)</f>
        <v>0.15846860192690462</v>
      </c>
      <c r="BC260" s="161">
        <f>MIN(PRODUCT('mil mi val'!$C226:BB226),1)</f>
        <v>0.15252602935464571</v>
      </c>
      <c r="BD260" s="161">
        <f>MIN(PRODUCT('mil mi val'!$C226:BC226),1)</f>
        <v>0.1468063032538465</v>
      </c>
      <c r="BE260" s="161">
        <f>MIN(PRODUCT('mil mi val'!$C226:BD226),1)</f>
        <v>0.14130106688182725</v>
      </c>
      <c r="BF260" s="161">
        <f>MIN(PRODUCT('mil mi val'!$C226:BE226),1)</f>
        <v>0.13600227687375874</v>
      </c>
      <c r="BG260" s="161">
        <f>MIN(PRODUCT('mil mi val'!$C226:BF226),1)</f>
        <v>0.13090219149099278</v>
      </c>
      <c r="BH260" s="161">
        <f>MIN(PRODUCT('mil mi val'!$C226:BG226),1)</f>
        <v>0.12599335931008054</v>
      </c>
      <c r="BI260" s="161">
        <f>MIN(PRODUCT('mil mi val'!$C226:BH226),1)</f>
        <v>0.12126860833595253</v>
      </c>
      <c r="BJ260" s="161">
        <f>MIN(PRODUCT('mil mi val'!$C226:BI226),1)</f>
        <v>0.11672103552335432</v>
      </c>
      <c r="BK260" s="161">
        <f>MIN(PRODUCT('mil mi val'!$C226:BJ226),1)</f>
        <v>0.11234399669122853</v>
      </c>
      <c r="BL260" s="161">
        <f>MIN(PRODUCT('mil mi val'!$C226:BK226),1)</f>
        <v>0.10813109681530747</v>
      </c>
      <c r="BM260" s="161">
        <f>MIN(PRODUCT('mil mi val'!$C226:BL226),1)</f>
        <v>0.10407618068473344</v>
      </c>
      <c r="BN260" s="161">
        <f>MIN(PRODUCT('mil mi val'!$C226:BM226),1)</f>
        <v>0.10017332390905594</v>
      </c>
      <c r="BO260" s="161">
        <f>MIN(PRODUCT('mil mi val'!$C226:BN226),1)</f>
        <v>9.6416824262466339E-2</v>
      </c>
      <c r="BP260" s="161">
        <f>MIN(PRODUCT('mil mi val'!$C226:BO226),1)</f>
        <v>9.2801193352623851E-2</v>
      </c>
      <c r="BQ260" s="161">
        <f>MIN(PRODUCT('mil mi val'!$C226:BP226),1)</f>
        <v>8.9321148601900463E-2</v>
      </c>
      <c r="BR260" s="161">
        <f>MIN(PRODUCT('mil mi val'!$C226:BQ226),1)</f>
        <v>8.5971605529329198E-2</v>
      </c>
      <c r="BS260" s="161">
        <f>MIN(PRODUCT('mil mi val'!$C226:BR226),1)</f>
        <v>8.2747670321979355E-2</v>
      </c>
      <c r="BT260" s="161">
        <f>MIN(PRODUCT('mil mi val'!$C226:BS226),1)</f>
        <v>7.9644632684905126E-2</v>
      </c>
      <c r="BU260" s="161">
        <f>MIN(PRODUCT('mil mi val'!$C226:BT226),1)</f>
        <v>7.6657958959221187E-2</v>
      </c>
      <c r="BV260" s="161">
        <f>MIN(PRODUCT('mil mi val'!$C226:BU226),1)</f>
        <v>7.3783285498250389E-2</v>
      </c>
      <c r="BW260" s="161">
        <f>MIN(PRODUCT('mil mi val'!$C226:BV226),1)</f>
        <v>7.1016412292065997E-2</v>
      </c>
      <c r="BX260" s="161">
        <f>MIN(PRODUCT('mil mi val'!$C226:BW226),1)</f>
        <v>6.8353296831113519E-2</v>
      </c>
      <c r="BY260" s="161">
        <f>MIN(PRODUCT('mil mi val'!$C226:BX226),1)</f>
        <v>6.5790048199946757E-2</v>
      </c>
      <c r="BZ260" s="161">
        <f>MIN(PRODUCT('mil mi val'!$C226:BY226),1)</f>
        <v>6.3322921392448758E-2</v>
      </c>
      <c r="CA260" s="161">
        <f>MIN(PRODUCT('mil mi val'!$C226:BZ226),1)</f>
        <v>6.0948311840231931E-2</v>
      </c>
      <c r="CB260" s="161">
        <f>MIN(PRODUCT('mil mi val'!$C226:CA226),1)</f>
        <v>5.8662750146223235E-2</v>
      </c>
      <c r="CC260" s="161">
        <f>MIN(PRODUCT('mil mi val'!$C226:CB226),1)</f>
        <v>5.6462897015739866E-2</v>
      </c>
      <c r="CD260" s="161">
        <f>MIN(PRODUCT('mil mi val'!$C226:CC226),1)</f>
        <v>5.4345538377649619E-2</v>
      </c>
      <c r="CE260" s="161">
        <f>MIN(PRODUCT('mil mi val'!$C226:CD226),1)</f>
        <v>5.2307580688487759E-2</v>
      </c>
      <c r="CF260" s="161">
        <f>MIN(PRODUCT('mil mi val'!$C226:CE226),1)</f>
        <v>5.0346046412669467E-2</v>
      </c>
      <c r="CG260" s="161">
        <f>MIN(PRODUCT('mil mi val'!$C226:CF226),1)</f>
        <v>4.8458069672194362E-2</v>
      </c>
      <c r="CH260" s="161">
        <f>MIN(PRODUCT('mil mi val'!$C226:CG226),1)</f>
        <v>4.6640892059487071E-2</v>
      </c>
      <c r="CI260" s="161">
        <f>MIN(PRODUCT('mil mi val'!$C226:CH226),1)</f>
        <v>4.4891858607256308E-2</v>
      </c>
      <c r="CJ260" s="161">
        <f>MIN(PRODUCT('mil mi val'!$C226:CI226),1)</f>
        <v>4.3208413909484197E-2</v>
      </c>
      <c r="CK260" s="161">
        <f>MIN(PRODUCT('mil mi val'!$C226:CJ226),1)</f>
        <v>4.1588098387878539E-2</v>
      </c>
      <c r="CL260" s="161">
        <f>MIN(PRODUCT('mil mi val'!$C226:CK226),1)</f>
        <v>4.0028544698333092E-2</v>
      </c>
      <c r="CM260" s="161">
        <f>MIN(PRODUCT('mil mi val'!$C226:CL226),1)</f>
        <v>3.8527474272145604E-2</v>
      </c>
      <c r="CN260" s="161">
        <f>MIN(PRODUCT('mil mi val'!$C226:CM226),1)</f>
        <v>3.7082693986940148E-2</v>
      </c>
      <c r="CO260" s="161">
        <f>MIN(PRODUCT('mil mi val'!$C226:CN226),1)</f>
        <v>3.5692092962429894E-2</v>
      </c>
      <c r="CP260" s="161">
        <f>MIN(PRODUCT('mil mi val'!$C226:CO226),1)</f>
        <v>3.4353639476338772E-2</v>
      </c>
      <c r="CQ260" s="161">
        <f>MIN(PRODUCT('mil mi val'!$C226:CP226),1)</f>
        <v>3.3065377995976072E-2</v>
      </c>
      <c r="CR260" s="161">
        <f>MIN(PRODUCT('mil mi val'!$C226:CQ226),1)</f>
        <v>3.1825426321126969E-2</v>
      </c>
      <c r="CS260" s="161">
        <f>MIN(PRODUCT('mil mi val'!$C226:CR226),1)</f>
        <v>3.0631972834084708E-2</v>
      </c>
      <c r="CT260" s="161">
        <f>MIN(PRODUCT('mil mi val'!$C226:CS226),1)</f>
        <v>2.9483273852806531E-2</v>
      </c>
      <c r="CU260" s="161">
        <f>MIN(PRODUCT('mil mi val'!$C226:CT226),1)</f>
        <v>2.8377651083326287E-2</v>
      </c>
      <c r="CV260" s="161">
        <f>MIN(PRODUCT('mil mi val'!$C226:CU226),1)</f>
        <v>2.731348916770155E-2</v>
      </c>
      <c r="CW260" s="161">
        <f>MIN(PRODUCT('mil mi val'!$C226:CV226),1)</f>
        <v>2.6289233323912743E-2</v>
      </c>
      <c r="CX260" s="161">
        <f>MIN(PRODUCT('mil mi val'!$C226:CW226),1)</f>
        <v>2.5303387074266014E-2</v>
      </c>
      <c r="CY260" s="161">
        <f>MIN(PRODUCT('mil mi val'!$C226:CX226),1)</f>
        <v>2.4354510058981038E-2</v>
      </c>
      <c r="CZ260" s="161">
        <f>MIN(PRODUCT('mil mi val'!$C226:CY226),1)</f>
        <v>2.344121593176925E-2</v>
      </c>
      <c r="DA260" s="161">
        <f>MIN(PRODUCT('mil mi val'!$C226:CZ226),1)</f>
        <v>2.2562170334327905E-2</v>
      </c>
      <c r="DB260" s="161">
        <f>MIN(PRODUCT('mil mi val'!$C226:DA226),1)</f>
        <v>2.1716088946790609E-2</v>
      </c>
      <c r="DC260" s="161">
        <f>MIN(PRODUCT('mil mi val'!$C226:DB226),1)</f>
        <v>2.090173561128596E-2</v>
      </c>
      <c r="DD260" s="161">
        <f>MIN(PRODUCT('mil mi val'!$C226:DC226),1)</f>
        <v>2.090173561128596E-2</v>
      </c>
      <c r="DE260" s="161">
        <f>MIN(PRODUCT('mil mi val'!$C226:DD226),1)</f>
        <v>2.090173561128596E-2</v>
      </c>
      <c r="DF260" s="161">
        <f>MIN(PRODUCT('mil mi val'!$C226:DE226),1)</f>
        <v>2.090173561128596E-2</v>
      </c>
    </row>
    <row r="261" spans="2:110" ht="14.5" x14ac:dyDescent="0.35">
      <c r="B261" s="149">
        <v>16</v>
      </c>
      <c r="C261" s="161">
        <v>1</v>
      </c>
      <c r="D261" s="161">
        <f>MIN(PRODUCT('mil mi val'!$C227:C227),1)</f>
        <v>0.98450000000000004</v>
      </c>
      <c r="E261" s="161">
        <f>MIN(PRODUCT('mil mi val'!$C227:D227),1)</f>
        <v>0.96540070000000011</v>
      </c>
      <c r="F261" s="161">
        <f>MIN(PRODUCT('mil mi val'!$C227:E227),1)</f>
        <v>0.94329302397000003</v>
      </c>
      <c r="G261" s="161">
        <f>MIN(PRODUCT('mil mi val'!$C227:F227),1)</f>
        <v>0.91895606395157403</v>
      </c>
      <c r="H261" s="161">
        <f>MIN(PRODUCT('mil mi val'!$C227:G227),1)</f>
        <v>0.89340908537372021</v>
      </c>
      <c r="I261" s="161">
        <f>MIN(PRODUCT('mil mi val'!$C227:H227),1)</f>
        <v>0.86723219917227024</v>
      </c>
      <c r="J261" s="161">
        <f>MIN(PRODUCT('mil mi val'!$C227:I227),1)</f>
        <v>0.84060817065768156</v>
      </c>
      <c r="K261" s="161">
        <f>MIN(PRODUCT('mil mi val'!$C227:J227),1)</f>
        <v>0.81370870919663574</v>
      </c>
      <c r="L261" s="161">
        <f>MIN(PRODUCT('mil mi val'!$C227:K227),1)</f>
        <v>0.78661220918038777</v>
      </c>
      <c r="M261" s="161">
        <f>MIN(PRODUCT('mil mi val'!$C227:L227),1)</f>
        <v>0.75947408796366445</v>
      </c>
      <c r="N261" s="161">
        <f>MIN(PRODUCT('mil mi val'!$C227:M227),1)</f>
        <v>0.73251275784095438</v>
      </c>
      <c r="O261" s="161">
        <f>MIN(PRODUCT('mil mi val'!$C227:N227),1)</f>
        <v>0.70504352942191861</v>
      </c>
      <c r="P261" s="161">
        <f>MIN(PRODUCT('mil mi val'!$C227:O227),1)</f>
        <v>0.67860439706859665</v>
      </c>
      <c r="Q261" s="161">
        <f>MIN(PRODUCT('mil mi val'!$C227:P227),1)</f>
        <v>0.65315673217852432</v>
      </c>
      <c r="R261" s="161">
        <f>MIN(PRODUCT('mil mi val'!$C227:Q227),1)</f>
        <v>0.62866335472182966</v>
      </c>
      <c r="S261" s="161">
        <f>MIN(PRODUCT('mil mi val'!$C227:R227),1)</f>
        <v>0.60508847891976103</v>
      </c>
      <c r="T261" s="161">
        <f>MIN(PRODUCT('mil mi val'!$C227:S227),1)</f>
        <v>0.58239766096027001</v>
      </c>
      <c r="U261" s="161">
        <f>MIN(PRODUCT('mil mi val'!$C227:T227),1)</f>
        <v>0.56055774867425989</v>
      </c>
      <c r="V261" s="161">
        <f>MIN(PRODUCT('mil mi val'!$C227:U227),1)</f>
        <v>0.53953683309897515</v>
      </c>
      <c r="W261" s="161">
        <f>MIN(PRODUCT('mil mi val'!$C227:V227),1)</f>
        <v>0.5193042018577636</v>
      </c>
      <c r="X261" s="161">
        <f>MIN(PRODUCT('mil mi val'!$C227:W227),1)</f>
        <v>0.4998302942880975</v>
      </c>
      <c r="Y261" s="161">
        <f>MIN(PRODUCT('mil mi val'!$C227:X227),1)</f>
        <v>0.48108665825229385</v>
      </c>
      <c r="Z261" s="161">
        <f>MIN(PRODUCT('mil mi val'!$C227:Y227),1)</f>
        <v>0.46304590856783284</v>
      </c>
      <c r="AA261" s="161">
        <f>MIN(PRODUCT('mil mi val'!$C227:Z227),1)</f>
        <v>0.44568168699653909</v>
      </c>
      <c r="AB261" s="161">
        <f>MIN(PRODUCT('mil mi val'!$C227:AA227),1)</f>
        <v>0.42896862373416889</v>
      </c>
      <c r="AC261" s="161">
        <f>MIN(PRODUCT('mil mi val'!$C227:AB227),1)</f>
        <v>0.41288230034413759</v>
      </c>
      <c r="AD261" s="161">
        <f>MIN(PRODUCT('mil mi val'!$C227:AC227),1)</f>
        <v>0.39739921408123241</v>
      </c>
      <c r="AE261" s="161">
        <f>MIN(PRODUCT('mil mi val'!$C227:AD227),1)</f>
        <v>0.38249674355318619</v>
      </c>
      <c r="AF261" s="161">
        <f>MIN(PRODUCT('mil mi val'!$C227:AE227),1)</f>
        <v>0.36815311566994174</v>
      </c>
      <c r="AG261" s="161">
        <f>MIN(PRODUCT('mil mi val'!$C227:AF227),1)</f>
        <v>0.35434737383231896</v>
      </c>
      <c r="AH261" s="161">
        <f>MIN(PRODUCT('mil mi val'!$C227:AG227),1)</f>
        <v>0.34105934731360699</v>
      </c>
      <c r="AI261" s="161">
        <f>MIN(PRODUCT('mil mi val'!$C227:AH227),1)</f>
        <v>0.32826962178934671</v>
      </c>
      <c r="AJ261" s="161">
        <f>MIN(PRODUCT('mil mi val'!$C227:AI227),1)</f>
        <v>0.31595951097224623</v>
      </c>
      <c r="AK261" s="161">
        <f>MIN(PRODUCT('mil mi val'!$C227:AJ227),1)</f>
        <v>0.30411102931078698</v>
      </c>
      <c r="AL261" s="161">
        <f>MIN(PRODUCT('mil mi val'!$C227:AK227),1)</f>
        <v>0.29270686571163246</v>
      </c>
      <c r="AM261" s="161">
        <f>MIN(PRODUCT('mil mi val'!$C227:AL227),1)</f>
        <v>0.28173035824744624</v>
      </c>
      <c r="AN261" s="161">
        <f>MIN(PRODUCT('mil mi val'!$C227:AM227),1)</f>
        <v>0.27116546981316703</v>
      </c>
      <c r="AO261" s="161">
        <f>MIN(PRODUCT('mil mi val'!$C227:AN227),1)</f>
        <v>0.26099676469517324</v>
      </c>
      <c r="AP261" s="161">
        <f>MIN(PRODUCT('mil mi val'!$C227:AO227),1)</f>
        <v>0.25120938601910425</v>
      </c>
      <c r="AQ261" s="161">
        <f>MIN(PRODUCT('mil mi val'!$C227:AP227),1)</f>
        <v>0.24178903404338786</v>
      </c>
      <c r="AR261" s="161">
        <f>MIN(PRODUCT('mil mi val'!$C227:AQ227),1)</f>
        <v>0.23272194526676082</v>
      </c>
      <c r="AS261" s="161">
        <f>MIN(PRODUCT('mil mi val'!$C227:AR227),1)</f>
        <v>0.2239948723192573</v>
      </c>
      <c r="AT261" s="161">
        <f>MIN(PRODUCT('mil mi val'!$C227:AS227),1)</f>
        <v>0.21559506460728514</v>
      </c>
      <c r="AU261" s="161">
        <f>MIN(PRODUCT('mil mi val'!$C227:AT227),1)</f>
        <v>0.20751024968451195</v>
      </c>
      <c r="AV261" s="161">
        <f>MIN(PRODUCT('mil mi val'!$C227:AU227),1)</f>
        <v>0.19972861532134276</v>
      </c>
      <c r="AW261" s="161">
        <f>MIN(PRODUCT('mil mi val'!$C227:AV227),1)</f>
        <v>0.19223879224679241</v>
      </c>
      <c r="AX261" s="161">
        <f>MIN(PRODUCT('mil mi val'!$C227:AW227),1)</f>
        <v>0.18502983753753771</v>
      </c>
      <c r="AY261" s="161">
        <f>MIN(PRODUCT('mil mi val'!$C227:AX227),1)</f>
        <v>0.17809121862988006</v>
      </c>
      <c r="AZ261" s="161">
        <f>MIN(PRODUCT('mil mi val'!$C227:AY227),1)</f>
        <v>0.17141279793125958</v>
      </c>
      <c r="BA261" s="161">
        <f>MIN(PRODUCT('mil mi val'!$C227:AZ227),1)</f>
        <v>0.16498481800883735</v>
      </c>
      <c r="BB261" s="161">
        <f>MIN(PRODUCT('mil mi val'!$C227:BA227),1)</f>
        <v>0.15879788733350594</v>
      </c>
      <c r="BC261" s="161">
        <f>MIN(PRODUCT('mil mi val'!$C227:BB227),1)</f>
        <v>0.15284296655849947</v>
      </c>
      <c r="BD261" s="161">
        <f>MIN(PRODUCT('mil mi val'!$C227:BC227),1)</f>
        <v>0.14711135531255573</v>
      </c>
      <c r="BE261" s="161">
        <f>MIN(PRODUCT('mil mi val'!$C227:BD227),1)</f>
        <v>0.1415946794883349</v>
      </c>
      <c r="BF261" s="161">
        <f>MIN(PRODUCT('mil mi val'!$C227:BE227),1)</f>
        <v>0.13628487900752234</v>
      </c>
      <c r="BG261" s="161">
        <f>MIN(PRODUCT('mil mi val'!$C227:BF227),1)</f>
        <v>0.13117419604474026</v>
      </c>
      <c r="BH261" s="161">
        <f>MIN(PRODUCT('mil mi val'!$C227:BG227),1)</f>
        <v>0.1262551636930625</v>
      </c>
      <c r="BI261" s="161">
        <f>MIN(PRODUCT('mil mi val'!$C227:BH227),1)</f>
        <v>0.12152059505457266</v>
      </c>
      <c r="BJ261" s="161">
        <f>MIN(PRODUCT('mil mi val'!$C227:BI227),1)</f>
        <v>0.11696357274002619</v>
      </c>
      <c r="BK261" s="161">
        <f>MIN(PRODUCT('mil mi val'!$C227:BJ227),1)</f>
        <v>0.11257743876227522</v>
      </c>
      <c r="BL261" s="161">
        <f>MIN(PRODUCT('mil mi val'!$C227:BK227),1)</f>
        <v>0.1083557848086899</v>
      </c>
      <c r="BM261" s="161">
        <f>MIN(PRODUCT('mil mi val'!$C227:BL227),1)</f>
        <v>0.10429244287836403</v>
      </c>
      <c r="BN261" s="161">
        <f>MIN(PRODUCT('mil mi val'!$C227:BM227),1)</f>
        <v>0.10038147627042539</v>
      </c>
      <c r="BO261" s="161">
        <f>MIN(PRODUCT('mil mi val'!$C227:BN227),1)</f>
        <v>9.6617170910284433E-2</v>
      </c>
      <c r="BP261" s="161">
        <f>MIN(PRODUCT('mil mi val'!$C227:BO227),1)</f>
        <v>9.2994027001148769E-2</v>
      </c>
      <c r="BQ261" s="161">
        <f>MIN(PRODUCT('mil mi val'!$C227:BP227),1)</f>
        <v>8.9506750988605693E-2</v>
      </c>
      <c r="BR261" s="161">
        <f>MIN(PRODUCT('mil mi val'!$C227:BQ227),1)</f>
        <v>8.615024782653298E-2</v>
      </c>
      <c r="BS261" s="161">
        <f>MIN(PRODUCT('mil mi val'!$C227:BR227),1)</f>
        <v>8.2919613533037992E-2</v>
      </c>
      <c r="BT261" s="161">
        <f>MIN(PRODUCT('mil mi val'!$C227:BS227),1)</f>
        <v>7.9810128025549071E-2</v>
      </c>
      <c r="BU261" s="161">
        <f>MIN(PRODUCT('mil mi val'!$C227:BT227),1)</f>
        <v>7.6817248224590989E-2</v>
      </c>
      <c r="BV261" s="161">
        <f>MIN(PRODUCT('mil mi val'!$C227:BU227),1)</f>
        <v>7.3936601416168826E-2</v>
      </c>
      <c r="BW261" s="161">
        <f>MIN(PRODUCT('mil mi val'!$C227:BV227),1)</f>
        <v>7.1163978863062499E-2</v>
      </c>
      <c r="BX261" s="161">
        <f>MIN(PRODUCT('mil mi val'!$C227:BW227),1)</f>
        <v>6.8495329655697657E-2</v>
      </c>
      <c r="BY261" s="161">
        <f>MIN(PRODUCT('mil mi val'!$C227:BX227),1)</f>
        <v>6.5926754793609002E-2</v>
      </c>
      <c r="BZ261" s="161">
        <f>MIN(PRODUCT('mil mi val'!$C227:BY227),1)</f>
        <v>6.3454501488848666E-2</v>
      </c>
      <c r="CA261" s="161">
        <f>MIN(PRODUCT('mil mi val'!$C227:BZ227),1)</f>
        <v>6.1074957683016844E-2</v>
      </c>
      <c r="CB261" s="161">
        <f>MIN(PRODUCT('mil mi val'!$C227:CA227),1)</f>
        <v>5.8784646769903713E-2</v>
      </c>
      <c r="CC261" s="161">
        <f>MIN(PRODUCT('mil mi val'!$C227:CB227),1)</f>
        <v>5.6580222516032327E-2</v>
      </c>
      <c r="CD261" s="161">
        <f>MIN(PRODUCT('mil mi val'!$C227:CC227),1)</f>
        <v>5.4458464171681119E-2</v>
      </c>
      <c r="CE261" s="161">
        <f>MIN(PRODUCT('mil mi val'!$C227:CD227),1)</f>
        <v>5.2416271765243078E-2</v>
      </c>
      <c r="CF261" s="161">
        <f>MIN(PRODUCT('mil mi val'!$C227:CE227),1)</f>
        <v>5.0450661574046464E-2</v>
      </c>
      <c r="CG261" s="161">
        <f>MIN(PRODUCT('mil mi val'!$C227:CF227),1)</f>
        <v>4.855876176501972E-2</v>
      </c>
      <c r="CH261" s="161">
        <f>MIN(PRODUCT('mil mi val'!$C227:CG227),1)</f>
        <v>4.6737808198831485E-2</v>
      </c>
      <c r="CI261" s="161">
        <f>MIN(PRODUCT('mil mi val'!$C227:CH227),1)</f>
        <v>4.4985140391375307E-2</v>
      </c>
      <c r="CJ261" s="161">
        <f>MIN(PRODUCT('mil mi val'!$C227:CI227),1)</f>
        <v>4.3298197626698731E-2</v>
      </c>
      <c r="CK261" s="161">
        <f>MIN(PRODUCT('mil mi val'!$C227:CJ227),1)</f>
        <v>4.1674515215697532E-2</v>
      </c>
      <c r="CL261" s="161">
        <f>MIN(PRODUCT('mil mi val'!$C227:CK227),1)</f>
        <v>4.0111720895108872E-2</v>
      </c>
      <c r="CM261" s="161">
        <f>MIN(PRODUCT('mil mi val'!$C227:CL227),1)</f>
        <v>3.860753136154229E-2</v>
      </c>
      <c r="CN261" s="161">
        <f>MIN(PRODUCT('mil mi val'!$C227:CM227),1)</f>
        <v>3.7159748935484453E-2</v>
      </c>
      <c r="CO261" s="161">
        <f>MIN(PRODUCT('mil mi val'!$C227:CN227),1)</f>
        <v>3.5766258350403785E-2</v>
      </c>
      <c r="CP261" s="161">
        <f>MIN(PRODUCT('mil mi val'!$C227:CO227),1)</f>
        <v>3.4425023662263646E-2</v>
      </c>
      <c r="CQ261" s="161">
        <f>MIN(PRODUCT('mil mi val'!$C227:CP227),1)</f>
        <v>3.3134085274928761E-2</v>
      </c>
      <c r="CR261" s="161">
        <f>MIN(PRODUCT('mil mi val'!$C227:CQ227),1)</f>
        <v>3.189155707711893E-2</v>
      </c>
      <c r="CS261" s="161">
        <f>MIN(PRODUCT('mil mi val'!$C227:CR227),1)</f>
        <v>3.0695623686726972E-2</v>
      </c>
      <c r="CT261" s="161">
        <f>MIN(PRODUCT('mil mi val'!$C227:CS227),1)</f>
        <v>2.9544537798474713E-2</v>
      </c>
      <c r="CU261" s="161">
        <f>MIN(PRODUCT('mil mi val'!$C227:CT227),1)</f>
        <v>2.8436617631031912E-2</v>
      </c>
      <c r="CV261" s="161">
        <f>MIN(PRODUCT('mil mi val'!$C227:CU227),1)</f>
        <v>2.7370244469868216E-2</v>
      </c>
      <c r="CW261" s="161">
        <f>MIN(PRODUCT('mil mi val'!$C227:CV227),1)</f>
        <v>2.6343860302248157E-2</v>
      </c>
      <c r="CX261" s="161">
        <f>MIN(PRODUCT('mil mi val'!$C227:CW227),1)</f>
        <v>2.5355965540913853E-2</v>
      </c>
      <c r="CY261" s="161">
        <f>MIN(PRODUCT('mil mi val'!$C227:CX227),1)</f>
        <v>2.4405116833129584E-2</v>
      </c>
      <c r="CZ261" s="161">
        <f>MIN(PRODUCT('mil mi val'!$C227:CY227),1)</f>
        <v>2.3489924951887224E-2</v>
      </c>
      <c r="DA261" s="161">
        <f>MIN(PRODUCT('mil mi val'!$C227:CZ227),1)</f>
        <v>2.2609052766191455E-2</v>
      </c>
      <c r="DB261" s="161">
        <f>MIN(PRODUCT('mil mi val'!$C227:DA227),1)</f>
        <v>2.1761213287459277E-2</v>
      </c>
      <c r="DC261" s="161">
        <f>MIN(PRODUCT('mil mi val'!$C227:DB227),1)</f>
        <v>2.0945167789179556E-2</v>
      </c>
      <c r="DD261" s="161">
        <f>MIN(PRODUCT('mil mi val'!$C227:DC227),1)</f>
        <v>2.0945167789179556E-2</v>
      </c>
      <c r="DE261" s="161">
        <f>MIN(PRODUCT('mil mi val'!$C227:DD227),1)</f>
        <v>2.0945167789179556E-2</v>
      </c>
      <c r="DF261" s="161">
        <f>MIN(PRODUCT('mil mi val'!$C227:DE227),1)</f>
        <v>2.0945167789179556E-2</v>
      </c>
    </row>
    <row r="262" spans="2:110" ht="14.5" x14ac:dyDescent="0.35">
      <c r="B262" s="149">
        <v>17</v>
      </c>
      <c r="C262" s="161">
        <v>1</v>
      </c>
      <c r="D262" s="161">
        <f>MIN(PRODUCT('mil mi val'!$C228:C228),1)</f>
        <v>0.98450000000000004</v>
      </c>
      <c r="E262" s="161">
        <f>MIN(PRODUCT('mil mi val'!$C228:D228),1)</f>
        <v>0.96540070000000011</v>
      </c>
      <c r="F262" s="161">
        <f>MIN(PRODUCT('mil mi val'!$C228:E228),1)</f>
        <v>0.94329302397000003</v>
      </c>
      <c r="G262" s="161">
        <f>MIN(PRODUCT('mil mi val'!$C228:F228),1)</f>
        <v>0.91895606395157403</v>
      </c>
      <c r="H262" s="161">
        <f>MIN(PRODUCT('mil mi val'!$C228:G228),1)</f>
        <v>0.89340908537372021</v>
      </c>
      <c r="I262" s="161">
        <f>MIN(PRODUCT('mil mi val'!$C228:H228),1)</f>
        <v>0.86723219917227024</v>
      </c>
      <c r="J262" s="161">
        <f>MIN(PRODUCT('mil mi val'!$C228:I228),1)</f>
        <v>0.84060817065768156</v>
      </c>
      <c r="K262" s="161">
        <f>MIN(PRODUCT('mil mi val'!$C228:J228),1)</f>
        <v>0.81370870919663574</v>
      </c>
      <c r="L262" s="161">
        <f>MIN(PRODUCT('mil mi val'!$C228:K228),1)</f>
        <v>0.78661220918038777</v>
      </c>
      <c r="M262" s="161">
        <f>MIN(PRODUCT('mil mi val'!$C228:L228),1)</f>
        <v>0.75947408796366445</v>
      </c>
      <c r="N262" s="161">
        <f>MIN(PRODUCT('mil mi val'!$C228:M228),1)</f>
        <v>0.73251275784095438</v>
      </c>
      <c r="O262" s="161">
        <f>MIN(PRODUCT('mil mi val'!$C228:N228),1)</f>
        <v>0.70592254473132776</v>
      </c>
      <c r="P262" s="161">
        <f>MIN(PRODUCT('mil mi val'!$C228:O228),1)</f>
        <v>0.67945044930390297</v>
      </c>
      <c r="Q262" s="161">
        <f>MIN(PRODUCT('mil mi val'!$C228:P228),1)</f>
        <v>0.65397105745500661</v>
      </c>
      <c r="R262" s="161">
        <f>MIN(PRODUCT('mil mi val'!$C228:Q228),1)</f>
        <v>0.62944714280044389</v>
      </c>
      <c r="S262" s="161">
        <f>MIN(PRODUCT('mil mi val'!$C228:R228),1)</f>
        <v>0.60584287494542721</v>
      </c>
      <c r="T262" s="161">
        <f>MIN(PRODUCT('mil mi val'!$C228:S228),1)</f>
        <v>0.58312376713497371</v>
      </c>
      <c r="U262" s="161">
        <f>MIN(PRODUCT('mil mi val'!$C228:T228),1)</f>
        <v>0.56125662586741221</v>
      </c>
      <c r="V262" s="161">
        <f>MIN(PRODUCT('mil mi val'!$C228:U228),1)</f>
        <v>0.5402095023973843</v>
      </c>
      <c r="W262" s="161">
        <f>MIN(PRODUCT('mil mi val'!$C228:V228),1)</f>
        <v>0.51995164605748245</v>
      </c>
      <c r="X262" s="161">
        <f>MIN(PRODUCT('mil mi val'!$C228:W228),1)</f>
        <v>0.50045345933032692</v>
      </c>
      <c r="Y262" s="161">
        <f>MIN(PRODUCT('mil mi val'!$C228:X228),1)</f>
        <v>0.48168645460543968</v>
      </c>
      <c r="Z262" s="161">
        <f>MIN(PRODUCT('mil mi val'!$C228:Y228),1)</f>
        <v>0.4636232125577357</v>
      </c>
      <c r="AA262" s="161">
        <f>MIN(PRODUCT('mil mi val'!$C228:Z228),1)</f>
        <v>0.44623734208682064</v>
      </c>
      <c r="AB262" s="161">
        <f>MIN(PRODUCT('mil mi val'!$C228:AA228),1)</f>
        <v>0.42950344175856486</v>
      </c>
      <c r="AC262" s="161">
        <f>MIN(PRODUCT('mil mi val'!$C228:AB228),1)</f>
        <v>0.41339706269261867</v>
      </c>
      <c r="AD262" s="161">
        <f>MIN(PRODUCT('mil mi val'!$C228:AC228),1)</f>
        <v>0.39789467284164548</v>
      </c>
      <c r="AE262" s="161">
        <f>MIN(PRODUCT('mil mi val'!$C228:AD228),1)</f>
        <v>0.38297362261008377</v>
      </c>
      <c r="AF262" s="161">
        <f>MIN(PRODUCT('mil mi val'!$C228:AE228),1)</f>
        <v>0.36861211176220565</v>
      </c>
      <c r="AG262" s="161">
        <f>MIN(PRODUCT('mil mi val'!$C228:AF228),1)</f>
        <v>0.35478915757112295</v>
      </c>
      <c r="AH262" s="161">
        <f>MIN(PRODUCT('mil mi val'!$C228:AG228),1)</f>
        <v>0.34148456416220585</v>
      </c>
      <c r="AI262" s="161">
        <f>MIN(PRODUCT('mil mi val'!$C228:AH228),1)</f>
        <v>0.32867889300612313</v>
      </c>
      <c r="AJ262" s="161">
        <f>MIN(PRODUCT('mil mi val'!$C228:AI228),1)</f>
        <v>0.31635343451839354</v>
      </c>
      <c r="AK262" s="161">
        <f>MIN(PRODUCT('mil mi val'!$C228:AJ228),1)</f>
        <v>0.30449018072395378</v>
      </c>
      <c r="AL262" s="161">
        <f>MIN(PRODUCT('mil mi val'!$C228:AK228),1)</f>
        <v>0.29307179894680552</v>
      </c>
      <c r="AM262" s="161">
        <f>MIN(PRODUCT('mil mi val'!$C228:AL228),1)</f>
        <v>0.28208160648630032</v>
      </c>
      <c r="AN262" s="161">
        <f>MIN(PRODUCT('mil mi val'!$C228:AM228),1)</f>
        <v>0.27150354624306405</v>
      </c>
      <c r="AO262" s="161">
        <f>MIN(PRODUCT('mil mi val'!$C228:AN228),1)</f>
        <v>0.26132216325894914</v>
      </c>
      <c r="AP262" s="161">
        <f>MIN(PRODUCT('mil mi val'!$C228:AO228),1)</f>
        <v>0.25152258213673856</v>
      </c>
      <c r="AQ262" s="161">
        <f>MIN(PRODUCT('mil mi val'!$C228:AP228),1)</f>
        <v>0.24209048530661087</v>
      </c>
      <c r="AR262" s="161">
        <f>MIN(PRODUCT('mil mi val'!$C228:AQ228),1)</f>
        <v>0.23301209210761298</v>
      </c>
      <c r="AS262" s="161">
        <f>MIN(PRODUCT('mil mi val'!$C228:AR228),1)</f>
        <v>0.22427413865357751</v>
      </c>
      <c r="AT262" s="161">
        <f>MIN(PRODUCT('mil mi val'!$C228:AS228),1)</f>
        <v>0.21586385845406836</v>
      </c>
      <c r="AU262" s="161">
        <f>MIN(PRODUCT('mil mi val'!$C228:AT228),1)</f>
        <v>0.20776896376204079</v>
      </c>
      <c r="AV262" s="161">
        <f>MIN(PRODUCT('mil mi val'!$C228:AU228),1)</f>
        <v>0.19997762762096427</v>
      </c>
      <c r="AW262" s="161">
        <f>MIN(PRODUCT('mil mi val'!$C228:AV228),1)</f>
        <v>0.19247846658517812</v>
      </c>
      <c r="AX262" s="161">
        <f>MIN(PRODUCT('mil mi val'!$C228:AW228),1)</f>
        <v>0.18526052408823393</v>
      </c>
      <c r="AY262" s="161">
        <f>MIN(PRODUCT('mil mi val'!$C228:AX228),1)</f>
        <v>0.17831325443492516</v>
      </c>
      <c r="AZ262" s="161">
        <f>MIN(PRODUCT('mil mi val'!$C228:AY228),1)</f>
        <v>0.17162650739361546</v>
      </c>
      <c r="BA262" s="161">
        <f>MIN(PRODUCT('mil mi val'!$C228:AZ228),1)</f>
        <v>0.16519051336635487</v>
      </c>
      <c r="BB262" s="161">
        <f>MIN(PRODUCT('mil mi val'!$C228:BA228),1)</f>
        <v>0.15899586911511657</v>
      </c>
      <c r="BC262" s="161">
        <f>MIN(PRODUCT('mil mi val'!$C228:BB228),1)</f>
        <v>0.1530335240232997</v>
      </c>
      <c r="BD262" s="161">
        <f>MIN(PRODUCT('mil mi val'!$C228:BC228),1)</f>
        <v>0.14729476687242596</v>
      </c>
      <c r="BE262" s="161">
        <f>MIN(PRODUCT('mil mi val'!$C228:BD228),1)</f>
        <v>0.14177121311471</v>
      </c>
      <c r="BF262" s="161">
        <f>MIN(PRODUCT('mil mi val'!$C228:BE228),1)</f>
        <v>0.13645479262290838</v>
      </c>
      <c r="BG262" s="161">
        <f>MIN(PRODUCT('mil mi val'!$C228:BF228),1)</f>
        <v>0.13133773789954933</v>
      </c>
      <c r="BH262" s="161">
        <f>MIN(PRODUCT('mil mi val'!$C228:BG228),1)</f>
        <v>0.12641257272831624</v>
      </c>
      <c r="BI262" s="161">
        <f>MIN(PRODUCT('mil mi val'!$C228:BH228),1)</f>
        <v>0.12167210125100439</v>
      </c>
      <c r="BJ262" s="161">
        <f>MIN(PRODUCT('mil mi val'!$C228:BI228),1)</f>
        <v>0.11710939745409173</v>
      </c>
      <c r="BK262" s="161">
        <f>MIN(PRODUCT('mil mi val'!$C228:BJ228),1)</f>
        <v>0.11271779504956329</v>
      </c>
      <c r="BL262" s="161">
        <f>MIN(PRODUCT('mil mi val'!$C228:BK228),1)</f>
        <v>0.10849087773520467</v>
      </c>
      <c r="BM262" s="161">
        <f>MIN(PRODUCT('mil mi val'!$C228:BL228),1)</f>
        <v>0.10442246982013451</v>
      </c>
      <c r="BN262" s="161">
        <f>MIN(PRODUCT('mil mi val'!$C228:BM228),1)</f>
        <v>0.10050662720187946</v>
      </c>
      <c r="BO262" s="161">
        <f>MIN(PRODUCT('mil mi val'!$C228:BN228),1)</f>
        <v>9.6737628681808976E-2</v>
      </c>
      <c r="BP262" s="161">
        <f>MIN(PRODUCT('mil mi val'!$C228:BO228),1)</f>
        <v>9.3109967606241142E-2</v>
      </c>
      <c r="BQ262" s="161">
        <f>MIN(PRODUCT('mil mi val'!$C228:BP228),1)</f>
        <v>8.9618343821007099E-2</v>
      </c>
      <c r="BR262" s="161">
        <f>MIN(PRODUCT('mil mi val'!$C228:BQ228),1)</f>
        <v>8.6257655927719334E-2</v>
      </c>
      <c r="BS262" s="161">
        <f>MIN(PRODUCT('mil mi val'!$C228:BR228),1)</f>
        <v>8.3022993830429867E-2</v>
      </c>
      <c r="BT262" s="161">
        <f>MIN(PRODUCT('mil mi val'!$C228:BS228),1)</f>
        <v>7.9909631561788749E-2</v>
      </c>
      <c r="BU262" s="161">
        <f>MIN(PRODUCT('mil mi val'!$C228:BT228),1)</f>
        <v>7.6913020378221675E-2</v>
      </c>
      <c r="BV262" s="161">
        <f>MIN(PRODUCT('mil mi val'!$C228:BU228),1)</f>
        <v>7.4028782114038363E-2</v>
      </c>
      <c r="BW262" s="161">
        <f>MIN(PRODUCT('mil mi val'!$C228:BV228),1)</f>
        <v>7.1252702784761923E-2</v>
      </c>
      <c r="BX262" s="161">
        <f>MIN(PRODUCT('mil mi val'!$C228:BW228),1)</f>
        <v>6.8580726430333347E-2</v>
      </c>
      <c r="BY262" s="161">
        <f>MIN(PRODUCT('mil mi val'!$C228:BX228),1)</f>
        <v>6.6008949189195851E-2</v>
      </c>
      <c r="BZ262" s="161">
        <f>MIN(PRODUCT('mil mi val'!$C228:BY228),1)</f>
        <v>6.353361359460101E-2</v>
      </c>
      <c r="CA262" s="161">
        <f>MIN(PRODUCT('mil mi val'!$C228:BZ228),1)</f>
        <v>6.1151103084803475E-2</v>
      </c>
      <c r="CB262" s="161">
        <f>MIN(PRODUCT('mil mi val'!$C228:CA228),1)</f>
        <v>5.8857936719123344E-2</v>
      </c>
      <c r="CC262" s="161">
        <f>MIN(PRODUCT('mil mi val'!$C228:CB228),1)</f>
        <v>5.6650764092156219E-2</v>
      </c>
      <c r="CD262" s="161">
        <f>MIN(PRODUCT('mil mi val'!$C228:CC228),1)</f>
        <v>5.4526360438700364E-2</v>
      </c>
      <c r="CE262" s="161">
        <f>MIN(PRODUCT('mil mi val'!$C228:CD228),1)</f>
        <v>5.2481621922249103E-2</v>
      </c>
      <c r="CF262" s="161">
        <f>MIN(PRODUCT('mil mi val'!$C228:CE228),1)</f>
        <v>5.0513561100164764E-2</v>
      </c>
      <c r="CG262" s="161">
        <f>MIN(PRODUCT('mil mi val'!$C228:CF228),1)</f>
        <v>4.8619302558908589E-2</v>
      </c>
      <c r="CH262" s="161">
        <f>MIN(PRODUCT('mil mi val'!$C228:CG228),1)</f>
        <v>4.6796078712949517E-2</v>
      </c>
      <c r="CI262" s="161">
        <f>MIN(PRODUCT('mil mi val'!$C228:CH228),1)</f>
        <v>4.5041225761213909E-2</v>
      </c>
      <c r="CJ262" s="161">
        <f>MIN(PRODUCT('mil mi val'!$C228:CI228),1)</f>
        <v>4.3352179795168387E-2</v>
      </c>
      <c r="CK262" s="161">
        <f>MIN(PRODUCT('mil mi val'!$C228:CJ228),1)</f>
        <v>4.1726473052849572E-2</v>
      </c>
      <c r="CL262" s="161">
        <f>MIN(PRODUCT('mil mi val'!$C228:CK228),1)</f>
        <v>4.0161730313367713E-2</v>
      </c>
      <c r="CM262" s="161">
        <f>MIN(PRODUCT('mil mi val'!$C228:CL228),1)</f>
        <v>3.8655665426616428E-2</v>
      </c>
      <c r="CN262" s="161">
        <f>MIN(PRODUCT('mil mi val'!$C228:CM228),1)</f>
        <v>3.7206077973118312E-2</v>
      </c>
      <c r="CO262" s="161">
        <f>MIN(PRODUCT('mil mi val'!$C228:CN228),1)</f>
        <v>3.5810850049126375E-2</v>
      </c>
      <c r="CP262" s="161">
        <f>MIN(PRODUCT('mil mi val'!$C228:CO228),1)</f>
        <v>3.4467943172284139E-2</v>
      </c>
      <c r="CQ262" s="161">
        <f>MIN(PRODUCT('mil mi val'!$C228:CP228),1)</f>
        <v>3.3175395303323488E-2</v>
      </c>
      <c r="CR262" s="161">
        <f>MIN(PRODUCT('mil mi val'!$C228:CQ228),1)</f>
        <v>3.1931317979448856E-2</v>
      </c>
      <c r="CS262" s="161">
        <f>MIN(PRODUCT('mil mi val'!$C228:CR228),1)</f>
        <v>3.0733893555219525E-2</v>
      </c>
      <c r="CT262" s="161">
        <f>MIN(PRODUCT('mil mi val'!$C228:CS228),1)</f>
        <v>2.9581372546898792E-2</v>
      </c>
      <c r="CU262" s="161">
        <f>MIN(PRODUCT('mil mi val'!$C228:CT228),1)</f>
        <v>2.8472071076390087E-2</v>
      </c>
      <c r="CV262" s="161">
        <f>MIN(PRODUCT('mil mi val'!$C228:CU228),1)</f>
        <v>2.7404368411025459E-2</v>
      </c>
      <c r="CW262" s="161">
        <f>MIN(PRODUCT('mil mi val'!$C228:CV228),1)</f>
        <v>2.6376704595612005E-2</v>
      </c>
      <c r="CX262" s="161">
        <f>MIN(PRODUCT('mil mi val'!$C228:CW228),1)</f>
        <v>2.5387578173276554E-2</v>
      </c>
      <c r="CY262" s="161">
        <f>MIN(PRODUCT('mil mi val'!$C228:CX228),1)</f>
        <v>2.4435543991778684E-2</v>
      </c>
      <c r="CZ262" s="161">
        <f>MIN(PRODUCT('mil mi val'!$C228:CY228),1)</f>
        <v>2.3519211092086986E-2</v>
      </c>
      <c r="DA262" s="161">
        <f>MIN(PRODUCT('mil mi val'!$C228:CZ228),1)</f>
        <v>2.2637240676133725E-2</v>
      </c>
      <c r="DB262" s="161">
        <f>MIN(PRODUCT('mil mi val'!$C228:DA228),1)</f>
        <v>2.178834415077871E-2</v>
      </c>
      <c r="DC262" s="161">
        <f>MIN(PRODUCT('mil mi val'!$C228:DB228),1)</f>
        <v>2.0971281245124509E-2</v>
      </c>
      <c r="DD262" s="161">
        <f>MIN(PRODUCT('mil mi val'!$C228:DC228),1)</f>
        <v>2.0971281245124509E-2</v>
      </c>
      <c r="DE262" s="161">
        <f>MIN(PRODUCT('mil mi val'!$C228:DD228),1)</f>
        <v>2.0971281245124509E-2</v>
      </c>
      <c r="DF262" s="161">
        <f>MIN(PRODUCT('mil mi val'!$C228:DE228),1)</f>
        <v>2.0971281245124509E-2</v>
      </c>
    </row>
    <row r="263" spans="2:110" ht="14.5" x14ac:dyDescent="0.35">
      <c r="B263" s="149">
        <v>18</v>
      </c>
      <c r="C263" s="161">
        <v>1</v>
      </c>
      <c r="D263" s="161">
        <f>MIN(PRODUCT('mil mi val'!$C229:C229),1)</f>
        <v>0.98450000000000004</v>
      </c>
      <c r="E263" s="161">
        <f>MIN(PRODUCT('mil mi val'!$C229:D229),1)</f>
        <v>0.96540070000000011</v>
      </c>
      <c r="F263" s="161">
        <f>MIN(PRODUCT('mil mi val'!$C229:E229),1)</f>
        <v>0.94329302397000003</v>
      </c>
      <c r="G263" s="161">
        <f>MIN(PRODUCT('mil mi val'!$C229:F229),1)</f>
        <v>0.91895606395157403</v>
      </c>
      <c r="H263" s="161">
        <f>MIN(PRODUCT('mil mi val'!$C229:G229),1)</f>
        <v>0.89340908537372021</v>
      </c>
      <c r="I263" s="161">
        <f>MIN(PRODUCT('mil mi val'!$C229:H229),1)</f>
        <v>0.86723219917227024</v>
      </c>
      <c r="J263" s="161">
        <f>MIN(PRODUCT('mil mi val'!$C229:I229),1)</f>
        <v>0.84060817065768156</v>
      </c>
      <c r="K263" s="161">
        <f>MIN(PRODUCT('mil mi val'!$C229:J229),1)</f>
        <v>0.81370870919663574</v>
      </c>
      <c r="L263" s="161">
        <f>MIN(PRODUCT('mil mi val'!$C229:K229),1)</f>
        <v>0.78661220918038777</v>
      </c>
      <c r="M263" s="161">
        <f>MIN(PRODUCT('mil mi val'!$C229:L229),1)</f>
        <v>0.75947408796366445</v>
      </c>
      <c r="N263" s="161">
        <f>MIN(PRODUCT('mil mi val'!$C229:M229),1)</f>
        <v>0.73251275784095438</v>
      </c>
      <c r="O263" s="161">
        <f>MIN(PRODUCT('mil mi val'!$C229:N229),1)</f>
        <v>0.70592254473132776</v>
      </c>
      <c r="P263" s="161">
        <f>MIN(PRODUCT('mil mi val'!$C229:O229),1)</f>
        <v>0.67980341057626859</v>
      </c>
      <c r="Q263" s="161">
        <f>MIN(PRODUCT('mil mi val'!$C229:P229),1)</f>
        <v>0.65431078267965848</v>
      </c>
      <c r="R263" s="161">
        <f>MIN(PRODUCT('mil mi val'!$C229:Q229),1)</f>
        <v>0.62977412832917135</v>
      </c>
      <c r="S263" s="161">
        <f>MIN(PRODUCT('mil mi val'!$C229:R229),1)</f>
        <v>0.60615759851682749</v>
      </c>
      <c r="T263" s="161">
        <f>MIN(PRODUCT('mil mi val'!$C229:S229),1)</f>
        <v>0.58342668857244651</v>
      </c>
      <c r="U263" s="161">
        <f>MIN(PRODUCT('mil mi val'!$C229:T229),1)</f>
        <v>0.56154818775097981</v>
      </c>
      <c r="V263" s="161">
        <f>MIN(PRODUCT('mil mi val'!$C229:U229),1)</f>
        <v>0.54049013071031804</v>
      </c>
      <c r="W263" s="161">
        <f>MIN(PRODUCT('mil mi val'!$C229:V229),1)</f>
        <v>0.52022175080868116</v>
      </c>
      <c r="X263" s="161">
        <f>MIN(PRODUCT('mil mi val'!$C229:W229),1)</f>
        <v>0.50071343515335565</v>
      </c>
      <c r="Y263" s="161">
        <f>MIN(PRODUCT('mil mi val'!$C229:X229),1)</f>
        <v>0.48193668133510481</v>
      </c>
      <c r="Z263" s="161">
        <f>MIN(PRODUCT('mil mi val'!$C229:Y229),1)</f>
        <v>0.46386405578503836</v>
      </c>
      <c r="AA263" s="161">
        <f>MIN(PRODUCT('mil mi val'!$C229:Z229),1)</f>
        <v>0.44646915369309942</v>
      </c>
      <c r="AB263" s="161">
        <f>MIN(PRODUCT('mil mi val'!$C229:AA229),1)</f>
        <v>0.42972656042960822</v>
      </c>
      <c r="AC263" s="161">
        <f>MIN(PRODUCT('mil mi val'!$C229:AB229),1)</f>
        <v>0.41361181441349792</v>
      </c>
      <c r="AD263" s="161">
        <f>MIN(PRODUCT('mil mi val'!$C229:AC229),1)</f>
        <v>0.39810137137299179</v>
      </c>
      <c r="AE263" s="161">
        <f>MIN(PRODUCT('mil mi val'!$C229:AD229),1)</f>
        <v>0.38317256994650462</v>
      </c>
      <c r="AF263" s="161">
        <f>MIN(PRODUCT('mil mi val'!$C229:AE229),1)</f>
        <v>0.36880359857351069</v>
      </c>
      <c r="AG263" s="161">
        <f>MIN(PRODUCT('mil mi val'!$C229:AF229),1)</f>
        <v>0.35497346362700405</v>
      </c>
      <c r="AH263" s="161">
        <f>MIN(PRODUCT('mil mi val'!$C229:AG229),1)</f>
        <v>0.34166195874099142</v>
      </c>
      <c r="AI263" s="161">
        <f>MIN(PRODUCT('mil mi val'!$C229:AH229),1)</f>
        <v>0.32884963528820427</v>
      </c>
      <c r="AJ263" s="161">
        <f>MIN(PRODUCT('mil mi val'!$C229:AI229),1)</f>
        <v>0.31651777396489661</v>
      </c>
      <c r="AK263" s="161">
        <f>MIN(PRODUCT('mil mi val'!$C229:AJ229),1)</f>
        <v>0.30464835744121299</v>
      </c>
      <c r="AL263" s="161">
        <f>MIN(PRODUCT('mil mi val'!$C229:AK229),1)</f>
        <v>0.29322404403716751</v>
      </c>
      <c r="AM263" s="161">
        <f>MIN(PRODUCT('mil mi val'!$C229:AL229),1)</f>
        <v>0.28222814238577371</v>
      </c>
      <c r="AN263" s="161">
        <f>MIN(PRODUCT('mil mi val'!$C229:AM229),1)</f>
        <v>0.27164458704630717</v>
      </c>
      <c r="AO263" s="161">
        <f>MIN(PRODUCT('mil mi val'!$C229:AN229),1)</f>
        <v>0.26145791503207066</v>
      </c>
      <c r="AP263" s="161">
        <f>MIN(PRODUCT('mil mi val'!$C229:AO229),1)</f>
        <v>0.25165324321836802</v>
      </c>
      <c r="AQ263" s="161">
        <f>MIN(PRODUCT('mil mi val'!$C229:AP229),1)</f>
        <v>0.24221624659767924</v>
      </c>
      <c r="AR263" s="161">
        <f>MIN(PRODUCT('mil mi val'!$C229:AQ229),1)</f>
        <v>0.23313313735026628</v>
      </c>
      <c r="AS263" s="161">
        <f>MIN(PRODUCT('mil mi val'!$C229:AR229),1)</f>
        <v>0.2243906446996313</v>
      </c>
      <c r="AT263" s="161">
        <f>MIN(PRODUCT('mil mi val'!$C229:AS229),1)</f>
        <v>0.21597599552339514</v>
      </c>
      <c r="AU263" s="161">
        <f>MIN(PRODUCT('mil mi val'!$C229:AT229),1)</f>
        <v>0.20787689569126783</v>
      </c>
      <c r="AV263" s="161">
        <f>MIN(PRODUCT('mil mi val'!$C229:AU229),1)</f>
        <v>0.20008151210284528</v>
      </c>
      <c r="AW263" s="161">
        <f>MIN(PRODUCT('mil mi val'!$C229:AV229),1)</f>
        <v>0.19257845539898857</v>
      </c>
      <c r="AX263" s="161">
        <f>MIN(PRODUCT('mil mi val'!$C229:AW229),1)</f>
        <v>0.18535676332152651</v>
      </c>
      <c r="AY263" s="161">
        <f>MIN(PRODUCT('mil mi val'!$C229:AX229),1)</f>
        <v>0.17840588469696927</v>
      </c>
      <c r="AZ263" s="161">
        <f>MIN(PRODUCT('mil mi val'!$C229:AY229),1)</f>
        <v>0.17171566402083294</v>
      </c>
      <c r="BA263" s="161">
        <f>MIN(PRODUCT('mil mi val'!$C229:AZ229),1)</f>
        <v>0.16527632662005171</v>
      </c>
      <c r="BB263" s="161">
        <f>MIN(PRODUCT('mil mi val'!$C229:BA229),1)</f>
        <v>0.15907846437179976</v>
      </c>
      <c r="BC263" s="161">
        <f>MIN(PRODUCT('mil mi val'!$C229:BB229),1)</f>
        <v>0.15311302195785728</v>
      </c>
      <c r="BD263" s="161">
        <f>MIN(PRODUCT('mil mi val'!$C229:BC229),1)</f>
        <v>0.14737128363443763</v>
      </c>
      <c r="BE263" s="161">
        <f>MIN(PRODUCT('mil mi val'!$C229:BD229),1)</f>
        <v>0.14184486049814624</v>
      </c>
      <c r="BF263" s="161">
        <f>MIN(PRODUCT('mil mi val'!$C229:BE229),1)</f>
        <v>0.13652567822946576</v>
      </c>
      <c r="BG263" s="161">
        <f>MIN(PRODUCT('mil mi val'!$C229:BF229),1)</f>
        <v>0.13140596529586079</v>
      </c>
      <c r="BH263" s="161">
        <f>MIN(PRODUCT('mil mi val'!$C229:BG229),1)</f>
        <v>0.12647824159726601</v>
      </c>
      <c r="BI263" s="161">
        <f>MIN(PRODUCT('mil mi val'!$C229:BH229),1)</f>
        <v>0.12173530753736854</v>
      </c>
      <c r="BJ263" s="161">
        <f>MIN(PRODUCT('mil mi val'!$C229:BI229),1)</f>
        <v>0.11717023350471722</v>
      </c>
      <c r="BK263" s="161">
        <f>MIN(PRODUCT('mil mi val'!$C229:BJ229),1)</f>
        <v>0.11277634974829033</v>
      </c>
      <c r="BL263" s="161">
        <f>MIN(PRODUCT('mil mi val'!$C229:BK229),1)</f>
        <v>0.10854723663272944</v>
      </c>
      <c r="BM263" s="161">
        <f>MIN(PRODUCT('mil mi val'!$C229:BL229),1)</f>
        <v>0.1044767152590021</v>
      </c>
      <c r="BN263" s="161">
        <f>MIN(PRODUCT('mil mi val'!$C229:BM229),1)</f>
        <v>0.10055883843678952</v>
      </c>
      <c r="BO263" s="161">
        <f>MIN(PRODUCT('mil mi val'!$C229:BN229),1)</f>
        <v>9.6787881995409913E-2</v>
      </c>
      <c r="BP263" s="161">
        <f>MIN(PRODUCT('mil mi val'!$C229:BO229),1)</f>
        <v>9.315833642058205E-2</v>
      </c>
      <c r="BQ263" s="161">
        <f>MIN(PRODUCT('mil mi val'!$C229:BP229),1)</f>
        <v>8.9664898804810225E-2</v>
      </c>
      <c r="BR263" s="161">
        <f>MIN(PRODUCT('mil mi val'!$C229:BQ229),1)</f>
        <v>8.6302465099629841E-2</v>
      </c>
      <c r="BS263" s="161">
        <f>MIN(PRODUCT('mil mi val'!$C229:BR229),1)</f>
        <v>8.3066122658393721E-2</v>
      </c>
      <c r="BT263" s="161">
        <f>MIN(PRODUCT('mil mi val'!$C229:BS229),1)</f>
        <v>7.9951143058703961E-2</v>
      </c>
      <c r="BU263" s="161">
        <f>MIN(PRODUCT('mil mi val'!$C229:BT229),1)</f>
        <v>7.6952975194002571E-2</v>
      </c>
      <c r="BV263" s="161">
        <f>MIN(PRODUCT('mil mi val'!$C229:BU229),1)</f>
        <v>7.4067238624227483E-2</v>
      </c>
      <c r="BW263" s="161">
        <f>MIN(PRODUCT('mil mi val'!$C229:BV229),1)</f>
        <v>7.1289717175818959E-2</v>
      </c>
      <c r="BX263" s="161">
        <f>MIN(PRODUCT('mil mi val'!$C229:BW229),1)</f>
        <v>6.8616352781725745E-2</v>
      </c>
      <c r="BY263" s="161">
        <f>MIN(PRODUCT('mil mi val'!$C229:BX229),1)</f>
        <v>6.6043239552411037E-2</v>
      </c>
      <c r="BZ263" s="161">
        <f>MIN(PRODUCT('mil mi val'!$C229:BY229),1)</f>
        <v>6.3566618069195627E-2</v>
      </c>
      <c r="CA263" s="161">
        <f>MIN(PRODUCT('mil mi val'!$C229:BZ229),1)</f>
        <v>6.1182869891600794E-2</v>
      </c>
      <c r="CB263" s="161">
        <f>MIN(PRODUCT('mil mi val'!$C229:CA229),1)</f>
        <v>5.8888512270665765E-2</v>
      </c>
      <c r="CC263" s="161">
        <f>MIN(PRODUCT('mil mi val'!$C229:CB229),1)</f>
        <v>5.6680193060515797E-2</v>
      </c>
      <c r="CD263" s="161">
        <f>MIN(PRODUCT('mil mi val'!$C229:CC229),1)</f>
        <v>5.4554685820746456E-2</v>
      </c>
      <c r="CE263" s="161">
        <f>MIN(PRODUCT('mil mi val'!$C229:CD229),1)</f>
        <v>5.2508885102468462E-2</v>
      </c>
      <c r="CF263" s="161">
        <f>MIN(PRODUCT('mil mi val'!$C229:CE229),1)</f>
        <v>5.0539801911125899E-2</v>
      </c>
      <c r="CG263" s="161">
        <f>MIN(PRODUCT('mil mi val'!$C229:CF229),1)</f>
        <v>4.864455933945868E-2</v>
      </c>
      <c r="CH263" s="161">
        <f>MIN(PRODUCT('mil mi val'!$C229:CG229),1)</f>
        <v>4.6820388364228978E-2</v>
      </c>
      <c r="CI263" s="161">
        <f>MIN(PRODUCT('mil mi val'!$C229:CH229),1)</f>
        <v>4.5064623800570393E-2</v>
      </c>
      <c r="CJ263" s="161">
        <f>MIN(PRODUCT('mil mi val'!$C229:CI229),1)</f>
        <v>4.3374700408049006E-2</v>
      </c>
      <c r="CK263" s="161">
        <f>MIN(PRODUCT('mil mi val'!$C229:CJ229),1)</f>
        <v>4.1748149142747167E-2</v>
      </c>
      <c r="CL263" s="161">
        <f>MIN(PRODUCT('mil mi val'!$C229:CK229),1)</f>
        <v>4.0182593549894147E-2</v>
      </c>
      <c r="CM263" s="161">
        <f>MIN(PRODUCT('mil mi val'!$C229:CL229),1)</f>
        <v>3.8675746291773117E-2</v>
      </c>
      <c r="CN263" s="161">
        <f>MIN(PRODUCT('mil mi val'!$C229:CM229),1)</f>
        <v>3.7225405805831627E-2</v>
      </c>
      <c r="CO263" s="161">
        <f>MIN(PRODUCT('mil mi val'!$C229:CN229),1)</f>
        <v>3.5829453088112945E-2</v>
      </c>
      <c r="CP263" s="161">
        <f>MIN(PRODUCT('mil mi val'!$C229:CO229),1)</f>
        <v>3.4485848597308709E-2</v>
      </c>
      <c r="CQ263" s="161">
        <f>MIN(PRODUCT('mil mi val'!$C229:CP229),1)</f>
        <v>3.3192629274909631E-2</v>
      </c>
      <c r="CR263" s="161">
        <f>MIN(PRODUCT('mil mi val'!$C229:CQ229),1)</f>
        <v>3.194790567710052E-2</v>
      </c>
      <c r="CS263" s="161">
        <f>MIN(PRODUCT('mil mi val'!$C229:CR229),1)</f>
        <v>3.0749859214209252E-2</v>
      </c>
      <c r="CT263" s="161">
        <f>MIN(PRODUCT('mil mi val'!$C229:CS229),1)</f>
        <v>2.9596739493676406E-2</v>
      </c>
      <c r="CU263" s="161">
        <f>MIN(PRODUCT('mil mi val'!$C229:CT229),1)</f>
        <v>2.8486861762663542E-2</v>
      </c>
      <c r="CV263" s="161">
        <f>MIN(PRODUCT('mil mi val'!$C229:CU229),1)</f>
        <v>2.741860444656366E-2</v>
      </c>
      <c r="CW263" s="161">
        <f>MIN(PRODUCT('mil mi val'!$C229:CV229),1)</f>
        <v>2.6390406779817525E-2</v>
      </c>
      <c r="CX263" s="161">
        <f>MIN(PRODUCT('mil mi val'!$C229:CW229),1)</f>
        <v>2.5400766525574367E-2</v>
      </c>
      <c r="CY263" s="161">
        <f>MIN(PRODUCT('mil mi val'!$C229:CX229),1)</f>
        <v>2.4448237780865328E-2</v>
      </c>
      <c r="CZ263" s="161">
        <f>MIN(PRODUCT('mil mi val'!$C229:CY229),1)</f>
        <v>2.3531428864082878E-2</v>
      </c>
      <c r="DA263" s="161">
        <f>MIN(PRODUCT('mil mi val'!$C229:CZ229),1)</f>
        <v>2.2649000281679772E-2</v>
      </c>
      <c r="DB263" s="161">
        <f>MIN(PRODUCT('mil mi val'!$C229:DA229),1)</f>
        <v>2.1799662771116782E-2</v>
      </c>
      <c r="DC263" s="161">
        <f>MIN(PRODUCT('mil mi val'!$C229:DB229),1)</f>
        <v>2.0982175417199905E-2</v>
      </c>
      <c r="DD263" s="161">
        <f>MIN(PRODUCT('mil mi val'!$C229:DC229),1)</f>
        <v>2.0982175417199905E-2</v>
      </c>
      <c r="DE263" s="161">
        <f>MIN(PRODUCT('mil mi val'!$C229:DD229),1)</f>
        <v>2.0982175417199905E-2</v>
      </c>
      <c r="DF263" s="161">
        <f>MIN(PRODUCT('mil mi val'!$C229:DE229),1)</f>
        <v>2.0982175417199905E-2</v>
      </c>
    </row>
    <row r="264" spans="2:110" ht="14.5" x14ac:dyDescent="0.35">
      <c r="B264" s="149">
        <v>19</v>
      </c>
      <c r="C264" s="161">
        <v>1</v>
      </c>
      <c r="D264" s="161">
        <f>MIN(PRODUCT('mil mi val'!$C230:C230),1)</f>
        <v>0.98450000000000004</v>
      </c>
      <c r="E264" s="161">
        <f>MIN(PRODUCT('mil mi val'!$C230:D230),1)</f>
        <v>0.96540070000000011</v>
      </c>
      <c r="F264" s="161">
        <f>MIN(PRODUCT('mil mi val'!$C230:E230),1)</f>
        <v>0.94329302397000003</v>
      </c>
      <c r="G264" s="161">
        <f>MIN(PRODUCT('mil mi val'!$C230:F230),1)</f>
        <v>0.91895606395157403</v>
      </c>
      <c r="H264" s="161">
        <f>MIN(PRODUCT('mil mi val'!$C230:G230),1)</f>
        <v>0.89340908537372021</v>
      </c>
      <c r="I264" s="161">
        <f>MIN(PRODUCT('mil mi val'!$C230:H230),1)</f>
        <v>0.86723219917227024</v>
      </c>
      <c r="J264" s="161">
        <f>MIN(PRODUCT('mil mi val'!$C230:I230),1)</f>
        <v>0.84060817065768156</v>
      </c>
      <c r="K264" s="161">
        <f>MIN(PRODUCT('mil mi val'!$C230:J230),1)</f>
        <v>0.81370870919663574</v>
      </c>
      <c r="L264" s="161">
        <f>MIN(PRODUCT('mil mi val'!$C230:K230),1)</f>
        <v>0.78661220918038777</v>
      </c>
      <c r="M264" s="161">
        <f>MIN(PRODUCT('mil mi val'!$C230:L230),1)</f>
        <v>0.75947408796366445</v>
      </c>
      <c r="N264" s="161">
        <f>MIN(PRODUCT('mil mi val'!$C230:M230),1)</f>
        <v>0.73251275784095438</v>
      </c>
      <c r="O264" s="161">
        <f>MIN(PRODUCT('mil mi val'!$C230:N230),1)</f>
        <v>0.70592254473132776</v>
      </c>
      <c r="P264" s="161">
        <f>MIN(PRODUCT('mil mi val'!$C230:O230),1)</f>
        <v>0.67980341057626859</v>
      </c>
      <c r="Q264" s="161">
        <f>MIN(PRODUCT('mil mi val'!$C230:P230),1)</f>
        <v>0.65437876302071618</v>
      </c>
      <c r="R264" s="161">
        <f>MIN(PRODUCT('mil mi val'!$C230:Q230),1)</f>
        <v>0.6298395594074393</v>
      </c>
      <c r="S264" s="161">
        <f>MIN(PRODUCT('mil mi val'!$C230:R230),1)</f>
        <v>0.60622057592966039</v>
      </c>
      <c r="T264" s="161">
        <f>MIN(PRODUCT('mil mi val'!$C230:S230),1)</f>
        <v>0.58348730433229812</v>
      </c>
      <c r="U264" s="161">
        <f>MIN(PRODUCT('mil mi val'!$C230:T230),1)</f>
        <v>0.56160653041983699</v>
      </c>
      <c r="V264" s="161">
        <f>MIN(PRODUCT('mil mi val'!$C230:U230),1)</f>
        <v>0.54054628552909312</v>
      </c>
      <c r="W264" s="161">
        <f>MIN(PRODUCT('mil mi val'!$C230:V230),1)</f>
        <v>0.52027579982175209</v>
      </c>
      <c r="X264" s="161">
        <f>MIN(PRODUCT('mil mi val'!$C230:W230),1)</f>
        <v>0.50076545732843636</v>
      </c>
      <c r="Y264" s="161">
        <f>MIN(PRODUCT('mil mi val'!$C230:X230),1)</f>
        <v>0.48198675267862001</v>
      </c>
      <c r="Z264" s="161">
        <f>MIN(PRODUCT('mil mi val'!$C230:Y230),1)</f>
        <v>0.46391224945317178</v>
      </c>
      <c r="AA264" s="161">
        <f>MIN(PRODUCT('mil mi val'!$C230:Z230),1)</f>
        <v>0.44651554009867783</v>
      </c>
      <c r="AB264" s="161">
        <f>MIN(PRODUCT('mil mi val'!$C230:AA230),1)</f>
        <v>0.42977120734497742</v>
      </c>
      <c r="AC264" s="161">
        <f>MIN(PRODUCT('mil mi val'!$C230:AB230),1)</f>
        <v>0.41365478706954079</v>
      </c>
      <c r="AD264" s="161">
        <f>MIN(PRODUCT('mil mi val'!$C230:AC230),1)</f>
        <v>0.398142732554433</v>
      </c>
      <c r="AE264" s="161">
        <f>MIN(PRODUCT('mil mi val'!$C230:AD230),1)</f>
        <v>0.38321238008364178</v>
      </c>
      <c r="AF264" s="161">
        <f>MIN(PRODUCT('mil mi val'!$C230:AE230),1)</f>
        <v>0.36884191583050524</v>
      </c>
      <c r="AG264" s="161">
        <f>MIN(PRODUCT('mil mi val'!$C230:AF230),1)</f>
        <v>0.35501034398686132</v>
      </c>
      <c r="AH264" s="161">
        <f>MIN(PRODUCT('mil mi val'!$C230:AG230),1)</f>
        <v>0.34169745608735402</v>
      </c>
      <c r="AI264" s="161">
        <f>MIN(PRODUCT('mil mi val'!$C230:AH230),1)</f>
        <v>0.32888380148407825</v>
      </c>
      <c r="AJ264" s="161">
        <f>MIN(PRODUCT('mil mi val'!$C230:AI230),1)</f>
        <v>0.31655065892842532</v>
      </c>
      <c r="AK264" s="161">
        <f>MIN(PRODUCT('mil mi val'!$C230:AJ230),1)</f>
        <v>0.30468000921860938</v>
      </c>
      <c r="AL264" s="161">
        <f>MIN(PRODUCT('mil mi val'!$C230:AK230),1)</f>
        <v>0.29325450887291155</v>
      </c>
      <c r="AM264" s="161">
        <f>MIN(PRODUCT('mil mi val'!$C230:AL230),1)</f>
        <v>0.28225746479017738</v>
      </c>
      <c r="AN264" s="161">
        <f>MIN(PRODUCT('mil mi val'!$C230:AM230),1)</f>
        <v>0.27167280986054576</v>
      </c>
      <c r="AO264" s="161">
        <f>MIN(PRODUCT('mil mi val'!$C230:AN230),1)</f>
        <v>0.26148507949077532</v>
      </c>
      <c r="AP264" s="161">
        <f>MIN(PRODUCT('mil mi val'!$C230:AO230),1)</f>
        <v>0.25167938900987125</v>
      </c>
      <c r="AQ264" s="161">
        <f>MIN(PRODUCT('mil mi val'!$C230:AP230),1)</f>
        <v>0.24224141192200108</v>
      </c>
      <c r="AR264" s="161">
        <f>MIN(PRODUCT('mil mi val'!$C230:AQ230),1)</f>
        <v>0.23315735897492604</v>
      </c>
      <c r="AS264" s="161">
        <f>MIN(PRODUCT('mil mi val'!$C230:AR230),1)</f>
        <v>0.2244139580133663</v>
      </c>
      <c r="AT264" s="161">
        <f>MIN(PRODUCT('mil mi val'!$C230:AS230),1)</f>
        <v>0.21599843458786508</v>
      </c>
      <c r="AU264" s="161">
        <f>MIN(PRODUCT('mil mi val'!$C230:AT230),1)</f>
        <v>0.20789849329082014</v>
      </c>
      <c r="AV264" s="161">
        <f>MIN(PRODUCT('mil mi val'!$C230:AU230),1)</f>
        <v>0.2001022997924144</v>
      </c>
      <c r="AW264" s="161">
        <f>MIN(PRODUCT('mil mi val'!$C230:AV230),1)</f>
        <v>0.19259846355019886</v>
      </c>
      <c r="AX264" s="161">
        <f>MIN(PRODUCT('mil mi val'!$C230:AW230),1)</f>
        <v>0.18537602116706639</v>
      </c>
      <c r="AY264" s="161">
        <f>MIN(PRODUCT('mil mi val'!$C230:AX230),1)</f>
        <v>0.17842442037330142</v>
      </c>
      <c r="AZ264" s="161">
        <f>MIN(PRODUCT('mil mi val'!$C230:AY230),1)</f>
        <v>0.17173350460930262</v>
      </c>
      <c r="BA264" s="161">
        <f>MIN(PRODUCT('mil mi val'!$C230:AZ230),1)</f>
        <v>0.16529349818645378</v>
      </c>
      <c r="BB264" s="161">
        <f>MIN(PRODUCT('mil mi val'!$C230:BA230),1)</f>
        <v>0.15909499200446175</v>
      </c>
      <c r="BC264" s="161">
        <f>MIN(PRODUCT('mil mi val'!$C230:BB230),1)</f>
        <v>0.15312892980429443</v>
      </c>
      <c r="BD264" s="161">
        <f>MIN(PRODUCT('mil mi val'!$C230:BC230),1)</f>
        <v>0.14738659493663339</v>
      </c>
      <c r="BE264" s="161">
        <f>MIN(PRODUCT('mil mi val'!$C230:BD230),1)</f>
        <v>0.14185959762650965</v>
      </c>
      <c r="BF264" s="161">
        <f>MIN(PRODUCT('mil mi val'!$C230:BE230),1)</f>
        <v>0.13653986271551555</v>
      </c>
      <c r="BG264" s="161">
        <f>MIN(PRODUCT('mil mi val'!$C230:BF230),1)</f>
        <v>0.13141961786368372</v>
      </c>
      <c r="BH264" s="161">
        <f>MIN(PRODUCT('mil mi val'!$C230:BG230),1)</f>
        <v>0.12649138219379558</v>
      </c>
      <c r="BI264" s="161">
        <f>MIN(PRODUCT('mil mi val'!$C230:BH230),1)</f>
        <v>0.12174795536152824</v>
      </c>
      <c r="BJ264" s="161">
        <f>MIN(PRODUCT('mil mi val'!$C230:BI230),1)</f>
        <v>0.11718240703547093</v>
      </c>
      <c r="BK264" s="161">
        <f>MIN(PRODUCT('mil mi val'!$C230:BJ230),1)</f>
        <v>0.11278806677164077</v>
      </c>
      <c r="BL264" s="161">
        <f>MIN(PRODUCT('mil mi val'!$C230:BK230),1)</f>
        <v>0.10855851426770424</v>
      </c>
      <c r="BM264" s="161">
        <f>MIN(PRODUCT('mil mi val'!$C230:BL230),1)</f>
        <v>0.10448756998266534</v>
      </c>
      <c r="BN264" s="161">
        <f>MIN(PRODUCT('mil mi val'!$C230:BM230),1)</f>
        <v>0.10056928610831539</v>
      </c>
      <c r="BO264" s="161">
        <f>MIN(PRODUCT('mil mi val'!$C230:BN230),1)</f>
        <v>9.6797937879253573E-2</v>
      </c>
      <c r="BP264" s="161">
        <f>MIN(PRODUCT('mil mi val'!$C230:BO230),1)</f>
        <v>9.3168015208781568E-2</v>
      </c>
      <c r="BQ264" s="161">
        <f>MIN(PRODUCT('mil mi val'!$C230:BP230),1)</f>
        <v>8.9674214638452265E-2</v>
      </c>
      <c r="BR264" s="161">
        <f>MIN(PRODUCT('mil mi val'!$C230:BQ230),1)</f>
        <v>8.631143158951031E-2</v>
      </c>
      <c r="BS264" s="161">
        <f>MIN(PRODUCT('mil mi val'!$C230:BR230),1)</f>
        <v>8.3074752904903681E-2</v>
      </c>
      <c r="BT264" s="161">
        <f>MIN(PRODUCT('mil mi val'!$C230:BS230),1)</f>
        <v>7.9959449670969795E-2</v>
      </c>
      <c r="BU264" s="161">
        <f>MIN(PRODUCT('mil mi val'!$C230:BT230),1)</f>
        <v>7.6960970308308424E-2</v>
      </c>
      <c r="BV264" s="161">
        <f>MIN(PRODUCT('mil mi val'!$C230:BU230),1)</f>
        <v>7.4074933921746855E-2</v>
      </c>
      <c r="BW264" s="161">
        <f>MIN(PRODUCT('mil mi val'!$C230:BV230),1)</f>
        <v>7.1297123899681347E-2</v>
      </c>
      <c r="BX264" s="161">
        <f>MIN(PRODUCT('mil mi val'!$C230:BW230),1)</f>
        <v>6.8623481753443294E-2</v>
      </c>
      <c r="BY264" s="161">
        <f>MIN(PRODUCT('mil mi val'!$C230:BX230),1)</f>
        <v>6.605010118768917E-2</v>
      </c>
      <c r="BZ264" s="161">
        <f>MIN(PRODUCT('mil mi val'!$C230:BY230),1)</f>
        <v>6.357322239315083E-2</v>
      </c>
      <c r="CA264" s="161">
        <f>MIN(PRODUCT('mil mi val'!$C230:BZ230),1)</f>
        <v>6.1189226553407673E-2</v>
      </c>
      <c r="CB264" s="161">
        <f>MIN(PRODUCT('mil mi val'!$C230:CA230),1)</f>
        <v>5.8894630557654884E-2</v>
      </c>
      <c r="CC264" s="161">
        <f>MIN(PRODUCT('mil mi val'!$C230:CB230),1)</f>
        <v>5.6686081911742826E-2</v>
      </c>
      <c r="CD264" s="161">
        <f>MIN(PRODUCT('mil mi val'!$C230:CC230),1)</f>
        <v>5.4560353840052471E-2</v>
      </c>
      <c r="CE264" s="161">
        <f>MIN(PRODUCT('mil mi val'!$C230:CD230),1)</f>
        <v>5.2514340571050505E-2</v>
      </c>
      <c r="CF264" s="161">
        <f>MIN(PRODUCT('mil mi val'!$C230:CE230),1)</f>
        <v>5.0545052799636114E-2</v>
      </c>
      <c r="CG264" s="161">
        <f>MIN(PRODUCT('mil mi val'!$C230:CF230),1)</f>
        <v>4.8649613319649759E-2</v>
      </c>
      <c r="CH264" s="161">
        <f>MIN(PRODUCT('mil mi val'!$C230:CG230),1)</f>
        <v>4.6825252820162894E-2</v>
      </c>
      <c r="CI264" s="161">
        <f>MIN(PRODUCT('mil mi val'!$C230:CH230),1)</f>
        <v>4.5069305839406784E-2</v>
      </c>
      <c r="CJ264" s="161">
        <f>MIN(PRODUCT('mil mi val'!$C230:CI230),1)</f>
        <v>4.3379206870429031E-2</v>
      </c>
      <c r="CK264" s="161">
        <f>MIN(PRODUCT('mil mi val'!$C230:CJ230),1)</f>
        <v>4.1752486612787944E-2</v>
      </c>
      <c r="CL264" s="161">
        <f>MIN(PRODUCT('mil mi val'!$C230:CK230),1)</f>
        <v>4.0186768364808396E-2</v>
      </c>
      <c r="CM264" s="161">
        <f>MIN(PRODUCT('mil mi val'!$C230:CL230),1)</f>
        <v>3.8679764551128079E-2</v>
      </c>
      <c r="CN264" s="161">
        <f>MIN(PRODUCT('mil mi val'!$C230:CM230),1)</f>
        <v>3.7229273380460774E-2</v>
      </c>
      <c r="CO264" s="161">
        <f>MIN(PRODUCT('mil mi val'!$C230:CN230),1)</f>
        <v>3.5833175628693495E-2</v>
      </c>
      <c r="CP264" s="161">
        <f>MIN(PRODUCT('mil mi val'!$C230:CO230),1)</f>
        <v>3.4489431542617487E-2</v>
      </c>
      <c r="CQ264" s="161">
        <f>MIN(PRODUCT('mil mi val'!$C230:CP230),1)</f>
        <v>3.319607785976933E-2</v>
      </c>
      <c r="CR264" s="161">
        <f>MIN(PRODUCT('mil mi val'!$C230:CQ230),1)</f>
        <v>3.1951224940027979E-2</v>
      </c>
      <c r="CS264" s="161">
        <f>MIN(PRODUCT('mil mi val'!$C230:CR230),1)</f>
        <v>3.0753054004776931E-2</v>
      </c>
      <c r="CT264" s="161">
        <f>MIN(PRODUCT('mil mi val'!$C230:CS230),1)</f>
        <v>2.9599814479597798E-2</v>
      </c>
      <c r="CU264" s="161">
        <f>MIN(PRODUCT('mil mi val'!$C230:CT230),1)</f>
        <v>2.848982143661288E-2</v>
      </c>
      <c r="CV264" s="161">
        <f>MIN(PRODUCT('mil mi val'!$C230:CU230),1)</f>
        <v>2.7421453132739897E-2</v>
      </c>
      <c r="CW264" s="161">
        <f>MIN(PRODUCT('mil mi val'!$C230:CV230),1)</f>
        <v>2.6393148640262151E-2</v>
      </c>
      <c r="CX264" s="161">
        <f>MIN(PRODUCT('mil mi val'!$C230:CW230),1)</f>
        <v>2.540340556625232E-2</v>
      </c>
      <c r="CY264" s="161">
        <f>MIN(PRODUCT('mil mi val'!$C230:CX230),1)</f>
        <v>2.4450777857517859E-2</v>
      </c>
      <c r="CZ264" s="161">
        <f>MIN(PRODUCT('mil mi val'!$C230:CY230),1)</f>
        <v>2.3533873687860939E-2</v>
      </c>
      <c r="DA264" s="161">
        <f>MIN(PRODUCT('mil mi val'!$C230:CZ230),1)</f>
        <v>2.2651353424566156E-2</v>
      </c>
      <c r="DB264" s="161">
        <f>MIN(PRODUCT('mil mi val'!$C230:DA230),1)</f>
        <v>2.1801927671144927E-2</v>
      </c>
      <c r="DC264" s="161">
        <f>MIN(PRODUCT('mil mi val'!$C230:DB230),1)</f>
        <v>2.0984355383476993E-2</v>
      </c>
      <c r="DD264" s="161">
        <f>MIN(PRODUCT('mil mi val'!$C230:DC230),1)</f>
        <v>2.0984355383476993E-2</v>
      </c>
      <c r="DE264" s="161">
        <f>MIN(PRODUCT('mil mi val'!$C230:DD230),1)</f>
        <v>2.0984355383476993E-2</v>
      </c>
      <c r="DF264" s="161">
        <f>MIN(PRODUCT('mil mi val'!$C230:DE230),1)</f>
        <v>2.0984355383476993E-2</v>
      </c>
    </row>
    <row r="265" spans="2:110" ht="14.5" x14ac:dyDescent="0.35">
      <c r="B265" s="149">
        <f>B264+1</f>
        <v>20</v>
      </c>
      <c r="C265" s="161">
        <v>1</v>
      </c>
      <c r="D265" s="161">
        <f>MIN(PRODUCT('mil mi val'!$C231:C231),1)</f>
        <v>0.98450000000000004</v>
      </c>
      <c r="E265" s="161">
        <f>MIN(PRODUCT('mil mi val'!$C231:D231),1)</f>
        <v>0.96540070000000011</v>
      </c>
      <c r="F265" s="161">
        <f>MIN(PRODUCT('mil mi val'!$C231:E231),1)</f>
        <v>0.94329302397000003</v>
      </c>
      <c r="G265" s="161">
        <f>MIN(PRODUCT('mil mi val'!$C231:F231),1)</f>
        <v>0.91895606395157403</v>
      </c>
      <c r="H265" s="161">
        <f>MIN(PRODUCT('mil mi val'!$C231:G231),1)</f>
        <v>0.89340908537372021</v>
      </c>
      <c r="I265" s="161">
        <f>MIN(PRODUCT('mil mi val'!$C231:H231),1)</f>
        <v>0.86723219917227024</v>
      </c>
      <c r="J265" s="161">
        <f>MIN(PRODUCT('mil mi val'!$C231:I231),1)</f>
        <v>0.84060817065768156</v>
      </c>
      <c r="K265" s="161">
        <f>MIN(PRODUCT('mil mi val'!$C231:J231),1)</f>
        <v>0.81370870919663574</v>
      </c>
      <c r="L265" s="161">
        <f>MIN(PRODUCT('mil mi val'!$C231:K231),1)</f>
        <v>0.78661220918038777</v>
      </c>
      <c r="M265" s="161">
        <f>MIN(PRODUCT('mil mi val'!$C231:L231),1)</f>
        <v>0.75947408796366445</v>
      </c>
      <c r="N265" s="161">
        <f>MIN(PRODUCT('mil mi val'!$C231:M231),1)</f>
        <v>0.73251275784095438</v>
      </c>
      <c r="O265" s="161">
        <f>MIN(PRODUCT('mil mi val'!$C231:N231),1)</f>
        <v>0.70592254473132776</v>
      </c>
      <c r="P265" s="161">
        <f>MIN(PRODUCT('mil mi val'!$C231:O231),1)</f>
        <v>0.67980341057626859</v>
      </c>
      <c r="Q265" s="161">
        <f>MIN(PRODUCT('mil mi val'!$C231:P231),1)</f>
        <v>0.65437876302071618</v>
      </c>
      <c r="R265" s="161">
        <f>MIN(PRODUCT('mil mi val'!$C231:Q231),1)</f>
        <v>0.6298395594074393</v>
      </c>
      <c r="S265" s="161">
        <f>MIN(PRODUCT('mil mi val'!$C231:R231),1)</f>
        <v>0.60622057592966039</v>
      </c>
      <c r="T265" s="161">
        <f>MIN(PRODUCT('mil mi val'!$C231:S231),1)</f>
        <v>0.58348730433229812</v>
      </c>
      <c r="U265" s="161">
        <f>MIN(PRODUCT('mil mi val'!$C231:T231),1)</f>
        <v>0.56160653041983699</v>
      </c>
      <c r="V265" s="161">
        <f>MIN(PRODUCT('mil mi val'!$C231:U231),1)</f>
        <v>0.54054628552909312</v>
      </c>
      <c r="W265" s="161">
        <f>MIN(PRODUCT('mil mi val'!$C231:V231),1)</f>
        <v>0.52027579982175209</v>
      </c>
      <c r="X265" s="161">
        <f>MIN(PRODUCT('mil mi val'!$C231:W231),1)</f>
        <v>0.50076545732843636</v>
      </c>
      <c r="Y265" s="161">
        <f>MIN(PRODUCT('mil mi val'!$C231:X231),1)</f>
        <v>0.48198675267862001</v>
      </c>
      <c r="Z265" s="161">
        <f>MIN(PRODUCT('mil mi val'!$C231:Y231),1)</f>
        <v>0.46391224945317178</v>
      </c>
      <c r="AA265" s="161">
        <f>MIN(PRODUCT('mil mi val'!$C231:Z231),1)</f>
        <v>0.44651554009867783</v>
      </c>
      <c r="AB265" s="161">
        <f>MIN(PRODUCT('mil mi val'!$C231:AA231),1)</f>
        <v>0.42977120734497742</v>
      </c>
      <c r="AC265" s="161">
        <f>MIN(PRODUCT('mil mi val'!$C231:AB231),1)</f>
        <v>0.41365478706954079</v>
      </c>
      <c r="AD265" s="161">
        <f>MIN(PRODUCT('mil mi val'!$C231:AC231),1)</f>
        <v>0.398142732554433</v>
      </c>
      <c r="AE265" s="161">
        <f>MIN(PRODUCT('mil mi val'!$C231:AD231),1)</f>
        <v>0.38321238008364178</v>
      </c>
      <c r="AF265" s="161">
        <f>MIN(PRODUCT('mil mi val'!$C231:AE231),1)</f>
        <v>0.36884191583050524</v>
      </c>
      <c r="AG265" s="161">
        <f>MIN(PRODUCT('mil mi val'!$C231:AF231),1)</f>
        <v>0.35501034398686132</v>
      </c>
      <c r="AH265" s="161">
        <f>MIN(PRODUCT('mil mi val'!$C231:AG231),1)</f>
        <v>0.34169745608735402</v>
      </c>
      <c r="AI265" s="161">
        <f>MIN(PRODUCT('mil mi val'!$C231:AH231),1)</f>
        <v>0.32888380148407825</v>
      </c>
      <c r="AJ265" s="161">
        <f>MIN(PRODUCT('mil mi val'!$C231:AI231),1)</f>
        <v>0.31655065892842532</v>
      </c>
      <c r="AK265" s="161">
        <f>MIN(PRODUCT('mil mi val'!$C231:AJ231),1)</f>
        <v>0.30468000921860938</v>
      </c>
      <c r="AL265" s="161">
        <f>MIN(PRODUCT('mil mi val'!$C231:AK231),1)</f>
        <v>0.29325450887291155</v>
      </c>
      <c r="AM265" s="161">
        <f>MIN(PRODUCT('mil mi val'!$C231:AL231),1)</f>
        <v>0.28225746479017738</v>
      </c>
      <c r="AN265" s="161">
        <f>MIN(PRODUCT('mil mi val'!$C231:AM231),1)</f>
        <v>0.27167280986054576</v>
      </c>
      <c r="AO265" s="161">
        <f>MIN(PRODUCT('mil mi val'!$C231:AN231),1)</f>
        <v>0.26148507949077532</v>
      </c>
      <c r="AP265" s="161">
        <f>MIN(PRODUCT('mil mi val'!$C231:AO231),1)</f>
        <v>0.25167938900987125</v>
      </c>
      <c r="AQ265" s="161">
        <f>MIN(PRODUCT('mil mi val'!$C231:AP231),1)</f>
        <v>0.24224141192200108</v>
      </c>
      <c r="AR265" s="161">
        <f>MIN(PRODUCT('mil mi val'!$C231:AQ231),1)</f>
        <v>0.23315735897492604</v>
      </c>
      <c r="AS265" s="161">
        <f>MIN(PRODUCT('mil mi val'!$C231:AR231),1)</f>
        <v>0.2244139580133663</v>
      </c>
      <c r="AT265" s="161">
        <f>MIN(PRODUCT('mil mi val'!$C231:AS231),1)</f>
        <v>0.21599843458786508</v>
      </c>
      <c r="AU265" s="161">
        <f>MIN(PRODUCT('mil mi val'!$C231:AT231),1)</f>
        <v>0.20789849329082014</v>
      </c>
      <c r="AV265" s="161">
        <f>MIN(PRODUCT('mil mi val'!$C231:AU231),1)</f>
        <v>0.2001022997924144</v>
      </c>
      <c r="AW265" s="161">
        <f>MIN(PRODUCT('mil mi val'!$C231:AV231),1)</f>
        <v>0.19259846355019886</v>
      </c>
      <c r="AX265" s="161">
        <f>MIN(PRODUCT('mil mi val'!$C231:AW231),1)</f>
        <v>0.18537602116706639</v>
      </c>
      <c r="AY265" s="161">
        <f>MIN(PRODUCT('mil mi val'!$C231:AX231),1)</f>
        <v>0.17842442037330142</v>
      </c>
      <c r="AZ265" s="161">
        <f>MIN(PRODUCT('mil mi val'!$C231:AY231),1)</f>
        <v>0.17173350460930262</v>
      </c>
      <c r="BA265" s="161">
        <f>MIN(PRODUCT('mil mi val'!$C231:AZ231),1)</f>
        <v>0.16529349818645378</v>
      </c>
      <c r="BB265" s="161">
        <f>MIN(PRODUCT('mil mi val'!$C231:BA231),1)</f>
        <v>0.15909499200446175</v>
      </c>
      <c r="BC265" s="161">
        <f>MIN(PRODUCT('mil mi val'!$C231:BB231),1)</f>
        <v>0.15312892980429443</v>
      </c>
      <c r="BD265" s="161">
        <f>MIN(PRODUCT('mil mi val'!$C231:BC231),1)</f>
        <v>0.14738659493663339</v>
      </c>
      <c r="BE265" s="161">
        <f>MIN(PRODUCT('mil mi val'!$C231:BD231),1)</f>
        <v>0.14185959762650965</v>
      </c>
      <c r="BF265" s="161">
        <f>MIN(PRODUCT('mil mi val'!$C231:BE231),1)</f>
        <v>0.13653986271551555</v>
      </c>
      <c r="BG265" s="161">
        <f>MIN(PRODUCT('mil mi val'!$C231:BF231),1)</f>
        <v>0.13141961786368372</v>
      </c>
      <c r="BH265" s="161">
        <f>MIN(PRODUCT('mil mi val'!$C231:BG231),1)</f>
        <v>0.12649138219379558</v>
      </c>
      <c r="BI265" s="161">
        <f>MIN(PRODUCT('mil mi val'!$C231:BH231),1)</f>
        <v>0.12174795536152824</v>
      </c>
      <c r="BJ265" s="161">
        <f>MIN(PRODUCT('mil mi val'!$C231:BI231),1)</f>
        <v>0.11718240703547093</v>
      </c>
      <c r="BK265" s="161">
        <f>MIN(PRODUCT('mil mi val'!$C231:BJ231),1)</f>
        <v>0.11278806677164077</v>
      </c>
      <c r="BL265" s="161">
        <f>MIN(PRODUCT('mil mi val'!$C231:BK231),1)</f>
        <v>0.10855851426770424</v>
      </c>
      <c r="BM265" s="161">
        <f>MIN(PRODUCT('mil mi val'!$C231:BL231),1)</f>
        <v>0.10448756998266534</v>
      </c>
      <c r="BN265" s="161">
        <f>MIN(PRODUCT('mil mi val'!$C231:BM231),1)</f>
        <v>0.10056928610831539</v>
      </c>
      <c r="BO265" s="161">
        <f>MIN(PRODUCT('mil mi val'!$C231:BN231),1)</f>
        <v>9.6797937879253573E-2</v>
      </c>
      <c r="BP265" s="161">
        <f>MIN(PRODUCT('mil mi val'!$C231:BO231),1)</f>
        <v>9.3168015208781568E-2</v>
      </c>
      <c r="BQ265" s="161">
        <f>MIN(PRODUCT('mil mi val'!$C231:BP231),1)</f>
        <v>8.9674214638452265E-2</v>
      </c>
      <c r="BR265" s="161">
        <f>MIN(PRODUCT('mil mi val'!$C231:BQ231),1)</f>
        <v>8.631143158951031E-2</v>
      </c>
      <c r="BS265" s="161">
        <f>MIN(PRODUCT('mil mi val'!$C231:BR231),1)</f>
        <v>8.3074752904903681E-2</v>
      </c>
      <c r="BT265" s="161">
        <f>MIN(PRODUCT('mil mi val'!$C231:BS231),1)</f>
        <v>7.9959449670969795E-2</v>
      </c>
      <c r="BU265" s="161">
        <f>MIN(PRODUCT('mil mi val'!$C231:BT231),1)</f>
        <v>7.6960970308308424E-2</v>
      </c>
      <c r="BV265" s="161">
        <f>MIN(PRODUCT('mil mi val'!$C231:BU231),1)</f>
        <v>7.4074933921746855E-2</v>
      </c>
      <c r="BW265" s="161">
        <f>MIN(PRODUCT('mil mi val'!$C231:BV231),1)</f>
        <v>7.1297123899681347E-2</v>
      </c>
      <c r="BX265" s="161">
        <f>MIN(PRODUCT('mil mi val'!$C231:BW231),1)</f>
        <v>6.8623481753443294E-2</v>
      </c>
      <c r="BY265" s="161">
        <f>MIN(PRODUCT('mil mi val'!$C231:BX231),1)</f>
        <v>6.605010118768917E-2</v>
      </c>
      <c r="BZ265" s="161">
        <f>MIN(PRODUCT('mil mi val'!$C231:BY231),1)</f>
        <v>6.357322239315083E-2</v>
      </c>
      <c r="CA265" s="161">
        <f>MIN(PRODUCT('mil mi val'!$C231:BZ231),1)</f>
        <v>6.1189226553407673E-2</v>
      </c>
      <c r="CB265" s="161">
        <f>MIN(PRODUCT('mil mi val'!$C231:CA231),1)</f>
        <v>5.8894630557654884E-2</v>
      </c>
      <c r="CC265" s="161">
        <f>MIN(PRODUCT('mil mi val'!$C231:CB231),1)</f>
        <v>5.6686081911742826E-2</v>
      </c>
      <c r="CD265" s="161">
        <f>MIN(PRODUCT('mil mi val'!$C231:CC231),1)</f>
        <v>5.4560353840052471E-2</v>
      </c>
      <c r="CE265" s="161">
        <f>MIN(PRODUCT('mil mi val'!$C231:CD231),1)</f>
        <v>5.2514340571050505E-2</v>
      </c>
      <c r="CF265" s="161">
        <f>MIN(PRODUCT('mil mi val'!$C231:CE231),1)</f>
        <v>5.0545052799636114E-2</v>
      </c>
      <c r="CG265" s="161">
        <f>MIN(PRODUCT('mil mi val'!$C231:CF231),1)</f>
        <v>4.8649613319649759E-2</v>
      </c>
      <c r="CH265" s="161">
        <f>MIN(PRODUCT('mil mi val'!$C231:CG231),1)</f>
        <v>4.6825252820162894E-2</v>
      </c>
      <c r="CI265" s="161">
        <f>MIN(PRODUCT('mil mi val'!$C231:CH231),1)</f>
        <v>4.5069305839406784E-2</v>
      </c>
      <c r="CJ265" s="161">
        <f>MIN(PRODUCT('mil mi val'!$C231:CI231),1)</f>
        <v>4.3379206870429031E-2</v>
      </c>
      <c r="CK265" s="161">
        <f>MIN(PRODUCT('mil mi val'!$C231:CJ231),1)</f>
        <v>4.1752486612787944E-2</v>
      </c>
      <c r="CL265" s="161">
        <f>MIN(PRODUCT('mil mi val'!$C231:CK231),1)</f>
        <v>4.0186768364808396E-2</v>
      </c>
      <c r="CM265" s="161">
        <f>MIN(PRODUCT('mil mi val'!$C231:CL231),1)</f>
        <v>3.8679764551128079E-2</v>
      </c>
      <c r="CN265" s="161">
        <f>MIN(PRODUCT('mil mi val'!$C231:CM231),1)</f>
        <v>3.7229273380460774E-2</v>
      </c>
      <c r="CO265" s="161">
        <f>MIN(PRODUCT('mil mi val'!$C231:CN231),1)</f>
        <v>3.5833175628693495E-2</v>
      </c>
      <c r="CP265" s="161">
        <f>MIN(PRODUCT('mil mi val'!$C231:CO231),1)</f>
        <v>3.4489431542617487E-2</v>
      </c>
      <c r="CQ265" s="161">
        <f>MIN(PRODUCT('mil mi val'!$C231:CP231),1)</f>
        <v>3.319607785976933E-2</v>
      </c>
      <c r="CR265" s="161">
        <f>MIN(PRODUCT('mil mi val'!$C231:CQ231),1)</f>
        <v>3.1951224940027979E-2</v>
      </c>
      <c r="CS265" s="161">
        <f>MIN(PRODUCT('mil mi val'!$C231:CR231),1)</f>
        <v>3.0753054004776931E-2</v>
      </c>
      <c r="CT265" s="161">
        <f>MIN(PRODUCT('mil mi val'!$C231:CS231),1)</f>
        <v>2.9599814479597798E-2</v>
      </c>
      <c r="CU265" s="161">
        <f>MIN(PRODUCT('mil mi val'!$C231:CT231),1)</f>
        <v>2.848982143661288E-2</v>
      </c>
      <c r="CV265" s="161">
        <f>MIN(PRODUCT('mil mi val'!$C231:CU231),1)</f>
        <v>2.7421453132739897E-2</v>
      </c>
      <c r="CW265" s="161">
        <f>MIN(PRODUCT('mil mi val'!$C231:CV231),1)</f>
        <v>2.6393148640262151E-2</v>
      </c>
      <c r="CX265" s="161">
        <f>MIN(PRODUCT('mil mi val'!$C231:CW231),1)</f>
        <v>2.540340556625232E-2</v>
      </c>
      <c r="CY265" s="161">
        <f>MIN(PRODUCT('mil mi val'!$C231:CX231),1)</f>
        <v>2.4450777857517859E-2</v>
      </c>
      <c r="CZ265" s="161">
        <f>MIN(PRODUCT('mil mi val'!$C231:CY231),1)</f>
        <v>2.3533873687860939E-2</v>
      </c>
      <c r="DA265" s="161">
        <f>MIN(PRODUCT('mil mi val'!$C231:CZ231),1)</f>
        <v>2.2651353424566156E-2</v>
      </c>
      <c r="DB265" s="161">
        <f>MIN(PRODUCT('mil mi val'!$C231:DA231),1)</f>
        <v>2.1801927671144927E-2</v>
      </c>
      <c r="DC265" s="161">
        <f>MIN(PRODUCT('mil mi val'!$C231:DB231),1)</f>
        <v>2.0984355383476993E-2</v>
      </c>
      <c r="DD265" s="161">
        <f>MIN(PRODUCT('mil mi val'!$C231:DC231),1)</f>
        <v>2.0984355383476993E-2</v>
      </c>
      <c r="DE265" s="161">
        <f>MIN(PRODUCT('mil mi val'!$C231:DD231),1)</f>
        <v>2.0984355383476993E-2</v>
      </c>
      <c r="DF265" s="161">
        <f>MIN(PRODUCT('mil mi val'!$C231:DE231),1)</f>
        <v>2.0984355383476993E-2</v>
      </c>
    </row>
    <row r="266" spans="2:110" ht="14.5" x14ac:dyDescent="0.35">
      <c r="B266" s="149">
        <v>21</v>
      </c>
      <c r="C266" s="161">
        <v>1</v>
      </c>
      <c r="D266" s="161">
        <f>MIN(PRODUCT('mil mi val'!$C232:C232),1)</f>
        <v>0.98450000000000004</v>
      </c>
      <c r="E266" s="161">
        <f>MIN(PRODUCT('mil mi val'!$C232:D232),1)</f>
        <v>0.96540070000000011</v>
      </c>
      <c r="F266" s="161">
        <f>MIN(PRODUCT('mil mi val'!$C232:E232),1)</f>
        <v>0.94329302397000003</v>
      </c>
      <c r="G266" s="161">
        <f>MIN(PRODUCT('mil mi val'!$C232:F232),1)</f>
        <v>0.91895606395157403</v>
      </c>
      <c r="H266" s="161">
        <f>MIN(PRODUCT('mil mi val'!$C232:G232),1)</f>
        <v>0.89340908537372021</v>
      </c>
      <c r="I266" s="161">
        <f>MIN(PRODUCT('mil mi val'!$C232:H232),1)</f>
        <v>0.86723219917227024</v>
      </c>
      <c r="J266" s="161">
        <f>MIN(PRODUCT('mil mi val'!$C232:I232),1)</f>
        <v>0.84060817065768156</v>
      </c>
      <c r="K266" s="161">
        <f>MIN(PRODUCT('mil mi val'!$C232:J232),1)</f>
        <v>0.81370870919663574</v>
      </c>
      <c r="L266" s="161">
        <f>MIN(PRODUCT('mil mi val'!$C232:K232),1)</f>
        <v>0.78661220918038777</v>
      </c>
      <c r="M266" s="161">
        <f>MIN(PRODUCT('mil mi val'!$C232:L232),1)</f>
        <v>0.75947408796366445</v>
      </c>
      <c r="N266" s="161">
        <f>MIN(PRODUCT('mil mi val'!$C232:M232),1)</f>
        <v>0.73251275784095438</v>
      </c>
      <c r="O266" s="161">
        <f>MIN(PRODUCT('mil mi val'!$C232:N232),1)</f>
        <v>0.70592254473132776</v>
      </c>
      <c r="P266" s="161">
        <f>MIN(PRODUCT('mil mi val'!$C232:O232),1)</f>
        <v>0.67980341057626859</v>
      </c>
      <c r="Q266" s="161">
        <f>MIN(PRODUCT('mil mi val'!$C232:P232),1)</f>
        <v>0.65437876302071618</v>
      </c>
      <c r="R266" s="161">
        <f>MIN(PRODUCT('mil mi val'!$C232:Q232),1)</f>
        <v>0.6298395594074393</v>
      </c>
      <c r="S266" s="161">
        <f>MIN(PRODUCT('mil mi val'!$C232:R232),1)</f>
        <v>0.60622057592966039</v>
      </c>
      <c r="T266" s="161">
        <f>MIN(PRODUCT('mil mi val'!$C232:S232),1)</f>
        <v>0.58348730433229812</v>
      </c>
      <c r="U266" s="161">
        <f>MIN(PRODUCT('mil mi val'!$C232:T232),1)</f>
        <v>0.56160653041983699</v>
      </c>
      <c r="V266" s="161">
        <f>MIN(PRODUCT('mil mi val'!$C232:U232),1)</f>
        <v>0.54054628552909312</v>
      </c>
      <c r="W266" s="161">
        <f>MIN(PRODUCT('mil mi val'!$C232:V232),1)</f>
        <v>0.52027579982175209</v>
      </c>
      <c r="X266" s="161">
        <f>MIN(PRODUCT('mil mi val'!$C232:W232),1)</f>
        <v>0.50076545732843636</v>
      </c>
      <c r="Y266" s="161">
        <f>MIN(PRODUCT('mil mi val'!$C232:X232),1)</f>
        <v>0.48198675267862001</v>
      </c>
      <c r="Z266" s="161">
        <f>MIN(PRODUCT('mil mi val'!$C232:Y232),1)</f>
        <v>0.46391224945317178</v>
      </c>
      <c r="AA266" s="161">
        <f>MIN(PRODUCT('mil mi val'!$C232:Z232),1)</f>
        <v>0.44651554009867783</v>
      </c>
      <c r="AB266" s="161">
        <f>MIN(PRODUCT('mil mi val'!$C232:AA232),1)</f>
        <v>0.42977120734497742</v>
      </c>
      <c r="AC266" s="161">
        <f>MIN(PRODUCT('mil mi val'!$C232:AB232),1)</f>
        <v>0.41365478706954079</v>
      </c>
      <c r="AD266" s="161">
        <f>MIN(PRODUCT('mil mi val'!$C232:AC232),1)</f>
        <v>0.398142732554433</v>
      </c>
      <c r="AE266" s="161">
        <f>MIN(PRODUCT('mil mi val'!$C232:AD232),1)</f>
        <v>0.38321238008364178</v>
      </c>
      <c r="AF266" s="161">
        <f>MIN(PRODUCT('mil mi val'!$C232:AE232),1)</f>
        <v>0.36884191583050524</v>
      </c>
      <c r="AG266" s="161">
        <f>MIN(PRODUCT('mil mi val'!$C232:AF232),1)</f>
        <v>0.35501034398686132</v>
      </c>
      <c r="AH266" s="161">
        <f>MIN(PRODUCT('mil mi val'!$C232:AG232),1)</f>
        <v>0.34169745608735402</v>
      </c>
      <c r="AI266" s="161">
        <f>MIN(PRODUCT('mil mi val'!$C232:AH232),1)</f>
        <v>0.32888380148407825</v>
      </c>
      <c r="AJ266" s="161">
        <f>MIN(PRODUCT('mil mi val'!$C232:AI232),1)</f>
        <v>0.31655065892842532</v>
      </c>
      <c r="AK266" s="161">
        <f>MIN(PRODUCT('mil mi val'!$C232:AJ232),1)</f>
        <v>0.30468000921860938</v>
      </c>
      <c r="AL266" s="161">
        <f>MIN(PRODUCT('mil mi val'!$C232:AK232),1)</f>
        <v>0.29325450887291155</v>
      </c>
      <c r="AM266" s="161">
        <f>MIN(PRODUCT('mil mi val'!$C232:AL232),1)</f>
        <v>0.28225746479017738</v>
      </c>
      <c r="AN266" s="161">
        <f>MIN(PRODUCT('mil mi val'!$C232:AM232),1)</f>
        <v>0.27167280986054576</v>
      </c>
      <c r="AO266" s="161">
        <f>MIN(PRODUCT('mil mi val'!$C232:AN232),1)</f>
        <v>0.26148507949077532</v>
      </c>
      <c r="AP266" s="161">
        <f>MIN(PRODUCT('mil mi val'!$C232:AO232),1)</f>
        <v>0.25167938900987125</v>
      </c>
      <c r="AQ266" s="161">
        <f>MIN(PRODUCT('mil mi val'!$C232:AP232),1)</f>
        <v>0.24224141192200108</v>
      </c>
      <c r="AR266" s="161">
        <f>MIN(PRODUCT('mil mi val'!$C232:AQ232),1)</f>
        <v>0.23315735897492604</v>
      </c>
      <c r="AS266" s="161">
        <f>MIN(PRODUCT('mil mi val'!$C232:AR232),1)</f>
        <v>0.2244139580133663</v>
      </c>
      <c r="AT266" s="161">
        <f>MIN(PRODUCT('mil mi val'!$C232:AS232),1)</f>
        <v>0.21599843458786508</v>
      </c>
      <c r="AU266" s="161">
        <f>MIN(PRODUCT('mil mi val'!$C232:AT232),1)</f>
        <v>0.20789849329082014</v>
      </c>
      <c r="AV266" s="161">
        <f>MIN(PRODUCT('mil mi val'!$C232:AU232),1)</f>
        <v>0.2001022997924144</v>
      </c>
      <c r="AW266" s="161">
        <f>MIN(PRODUCT('mil mi val'!$C232:AV232),1)</f>
        <v>0.19259846355019886</v>
      </c>
      <c r="AX266" s="161">
        <f>MIN(PRODUCT('mil mi val'!$C232:AW232),1)</f>
        <v>0.18537602116706639</v>
      </c>
      <c r="AY266" s="161">
        <f>MIN(PRODUCT('mil mi val'!$C232:AX232),1)</f>
        <v>0.17842442037330142</v>
      </c>
      <c r="AZ266" s="161">
        <f>MIN(PRODUCT('mil mi val'!$C232:AY232),1)</f>
        <v>0.17173350460930262</v>
      </c>
      <c r="BA266" s="161">
        <f>MIN(PRODUCT('mil mi val'!$C232:AZ232),1)</f>
        <v>0.16529349818645378</v>
      </c>
      <c r="BB266" s="161">
        <f>MIN(PRODUCT('mil mi val'!$C232:BA232),1)</f>
        <v>0.15909499200446175</v>
      </c>
      <c r="BC266" s="161">
        <f>MIN(PRODUCT('mil mi val'!$C232:BB232),1)</f>
        <v>0.15312892980429443</v>
      </c>
      <c r="BD266" s="161">
        <f>MIN(PRODUCT('mil mi val'!$C232:BC232),1)</f>
        <v>0.14738659493663339</v>
      </c>
      <c r="BE266" s="161">
        <f>MIN(PRODUCT('mil mi val'!$C232:BD232),1)</f>
        <v>0.14185959762650965</v>
      </c>
      <c r="BF266" s="161">
        <f>MIN(PRODUCT('mil mi val'!$C232:BE232),1)</f>
        <v>0.13653986271551555</v>
      </c>
      <c r="BG266" s="161">
        <f>MIN(PRODUCT('mil mi val'!$C232:BF232),1)</f>
        <v>0.13141961786368372</v>
      </c>
      <c r="BH266" s="161">
        <f>MIN(PRODUCT('mil mi val'!$C232:BG232),1)</f>
        <v>0.12649138219379558</v>
      </c>
      <c r="BI266" s="161">
        <f>MIN(PRODUCT('mil mi val'!$C232:BH232),1)</f>
        <v>0.12174795536152824</v>
      </c>
      <c r="BJ266" s="161">
        <f>MIN(PRODUCT('mil mi val'!$C232:BI232),1)</f>
        <v>0.11718240703547093</v>
      </c>
      <c r="BK266" s="161">
        <f>MIN(PRODUCT('mil mi val'!$C232:BJ232),1)</f>
        <v>0.11278806677164077</v>
      </c>
      <c r="BL266" s="161">
        <f>MIN(PRODUCT('mil mi val'!$C232:BK232),1)</f>
        <v>0.10855851426770424</v>
      </c>
      <c r="BM266" s="161">
        <f>MIN(PRODUCT('mil mi val'!$C232:BL232),1)</f>
        <v>0.10448756998266534</v>
      </c>
      <c r="BN266" s="161">
        <f>MIN(PRODUCT('mil mi val'!$C232:BM232),1)</f>
        <v>0.10056928610831539</v>
      </c>
      <c r="BO266" s="161">
        <f>MIN(PRODUCT('mil mi val'!$C232:BN232),1)</f>
        <v>9.6797937879253573E-2</v>
      </c>
      <c r="BP266" s="161">
        <f>MIN(PRODUCT('mil mi val'!$C232:BO232),1)</f>
        <v>9.3168015208781568E-2</v>
      </c>
      <c r="BQ266" s="161">
        <f>MIN(PRODUCT('mil mi val'!$C232:BP232),1)</f>
        <v>8.9674214638452265E-2</v>
      </c>
      <c r="BR266" s="161">
        <f>MIN(PRODUCT('mil mi val'!$C232:BQ232),1)</f>
        <v>8.631143158951031E-2</v>
      </c>
      <c r="BS266" s="161">
        <f>MIN(PRODUCT('mil mi val'!$C232:BR232),1)</f>
        <v>8.3074752904903681E-2</v>
      </c>
      <c r="BT266" s="161">
        <f>MIN(PRODUCT('mil mi val'!$C232:BS232),1)</f>
        <v>7.9959449670969795E-2</v>
      </c>
      <c r="BU266" s="161">
        <f>MIN(PRODUCT('mil mi val'!$C232:BT232),1)</f>
        <v>7.6960970308308424E-2</v>
      </c>
      <c r="BV266" s="161">
        <f>MIN(PRODUCT('mil mi val'!$C232:BU232),1)</f>
        <v>7.4074933921746855E-2</v>
      </c>
      <c r="BW266" s="161">
        <f>MIN(PRODUCT('mil mi val'!$C232:BV232),1)</f>
        <v>7.1297123899681347E-2</v>
      </c>
      <c r="BX266" s="161">
        <f>MIN(PRODUCT('mil mi val'!$C232:BW232),1)</f>
        <v>6.8623481753443294E-2</v>
      </c>
      <c r="BY266" s="161">
        <f>MIN(PRODUCT('mil mi val'!$C232:BX232),1)</f>
        <v>6.605010118768917E-2</v>
      </c>
      <c r="BZ266" s="161">
        <f>MIN(PRODUCT('mil mi val'!$C232:BY232),1)</f>
        <v>6.357322239315083E-2</v>
      </c>
      <c r="CA266" s="161">
        <f>MIN(PRODUCT('mil mi val'!$C232:BZ232),1)</f>
        <v>6.1189226553407673E-2</v>
      </c>
      <c r="CB266" s="161">
        <f>MIN(PRODUCT('mil mi val'!$C232:CA232),1)</f>
        <v>5.8894630557654884E-2</v>
      </c>
      <c r="CC266" s="161">
        <f>MIN(PRODUCT('mil mi val'!$C232:CB232),1)</f>
        <v>5.6686081911742826E-2</v>
      </c>
      <c r="CD266" s="161">
        <f>MIN(PRODUCT('mil mi val'!$C232:CC232),1)</f>
        <v>5.4560353840052471E-2</v>
      </c>
      <c r="CE266" s="161">
        <f>MIN(PRODUCT('mil mi val'!$C232:CD232),1)</f>
        <v>5.2514340571050505E-2</v>
      </c>
      <c r="CF266" s="161">
        <f>MIN(PRODUCT('mil mi val'!$C232:CE232),1)</f>
        <v>5.0545052799636114E-2</v>
      </c>
      <c r="CG266" s="161">
        <f>MIN(PRODUCT('mil mi val'!$C232:CF232),1)</f>
        <v>4.8649613319649759E-2</v>
      </c>
      <c r="CH266" s="161">
        <f>MIN(PRODUCT('mil mi val'!$C232:CG232),1)</f>
        <v>4.6825252820162894E-2</v>
      </c>
      <c r="CI266" s="161">
        <f>MIN(PRODUCT('mil mi val'!$C232:CH232),1)</f>
        <v>4.5069305839406784E-2</v>
      </c>
      <c r="CJ266" s="161">
        <f>MIN(PRODUCT('mil mi val'!$C232:CI232),1)</f>
        <v>4.3379206870429031E-2</v>
      </c>
      <c r="CK266" s="161">
        <f>MIN(PRODUCT('mil mi val'!$C232:CJ232),1)</f>
        <v>4.1752486612787944E-2</v>
      </c>
      <c r="CL266" s="161">
        <f>MIN(PRODUCT('mil mi val'!$C232:CK232),1)</f>
        <v>4.0186768364808396E-2</v>
      </c>
      <c r="CM266" s="161">
        <f>MIN(PRODUCT('mil mi val'!$C232:CL232),1)</f>
        <v>3.8679764551128079E-2</v>
      </c>
      <c r="CN266" s="161">
        <f>MIN(PRODUCT('mil mi val'!$C232:CM232),1)</f>
        <v>3.7229273380460774E-2</v>
      </c>
      <c r="CO266" s="161">
        <f>MIN(PRODUCT('mil mi val'!$C232:CN232),1)</f>
        <v>3.5833175628693495E-2</v>
      </c>
      <c r="CP266" s="161">
        <f>MIN(PRODUCT('mil mi val'!$C232:CO232),1)</f>
        <v>3.4489431542617487E-2</v>
      </c>
      <c r="CQ266" s="161">
        <f>MIN(PRODUCT('mil mi val'!$C232:CP232),1)</f>
        <v>3.319607785976933E-2</v>
      </c>
      <c r="CR266" s="161">
        <f>MIN(PRODUCT('mil mi val'!$C232:CQ232),1)</f>
        <v>3.1951224940027979E-2</v>
      </c>
      <c r="CS266" s="161">
        <f>MIN(PRODUCT('mil mi val'!$C232:CR232),1)</f>
        <v>3.0753054004776931E-2</v>
      </c>
      <c r="CT266" s="161">
        <f>MIN(PRODUCT('mil mi val'!$C232:CS232),1)</f>
        <v>2.9599814479597798E-2</v>
      </c>
      <c r="CU266" s="161">
        <f>MIN(PRODUCT('mil mi val'!$C232:CT232),1)</f>
        <v>2.848982143661288E-2</v>
      </c>
      <c r="CV266" s="161">
        <f>MIN(PRODUCT('mil mi val'!$C232:CU232),1)</f>
        <v>2.7421453132739897E-2</v>
      </c>
      <c r="CW266" s="161">
        <f>MIN(PRODUCT('mil mi val'!$C232:CV232),1)</f>
        <v>2.6393148640262151E-2</v>
      </c>
      <c r="CX266" s="161">
        <f>MIN(PRODUCT('mil mi val'!$C232:CW232),1)</f>
        <v>2.540340556625232E-2</v>
      </c>
      <c r="CY266" s="161">
        <f>MIN(PRODUCT('mil mi val'!$C232:CX232),1)</f>
        <v>2.4450777857517859E-2</v>
      </c>
      <c r="CZ266" s="161">
        <f>MIN(PRODUCT('mil mi val'!$C232:CY232),1)</f>
        <v>2.3533873687860939E-2</v>
      </c>
      <c r="DA266" s="161">
        <f>MIN(PRODUCT('mil mi val'!$C232:CZ232),1)</f>
        <v>2.2651353424566156E-2</v>
      </c>
      <c r="DB266" s="161">
        <f>MIN(PRODUCT('mil mi val'!$C232:DA232),1)</f>
        <v>2.1801927671144927E-2</v>
      </c>
      <c r="DC266" s="161">
        <f>MIN(PRODUCT('mil mi val'!$C232:DB232),1)</f>
        <v>2.0984355383476993E-2</v>
      </c>
      <c r="DD266" s="161">
        <f>MIN(PRODUCT('mil mi val'!$C232:DC232),1)</f>
        <v>2.0984355383476993E-2</v>
      </c>
      <c r="DE266" s="161">
        <f>MIN(PRODUCT('mil mi val'!$C232:DD232),1)</f>
        <v>2.0984355383476993E-2</v>
      </c>
      <c r="DF266" s="161">
        <f>MIN(PRODUCT('mil mi val'!$C232:DE232),1)</f>
        <v>2.0984355383476993E-2</v>
      </c>
    </row>
    <row r="267" spans="2:110" ht="14.5" x14ac:dyDescent="0.35">
      <c r="B267" s="149">
        <v>22</v>
      </c>
      <c r="C267" s="161">
        <v>1</v>
      </c>
      <c r="D267" s="161">
        <f>MIN(PRODUCT('mil mi val'!$C233:C233),1)</f>
        <v>0.98450000000000004</v>
      </c>
      <c r="E267" s="161">
        <f>MIN(PRODUCT('mil mi val'!$C233:D233),1)</f>
        <v>0.96540070000000011</v>
      </c>
      <c r="F267" s="161">
        <f>MIN(PRODUCT('mil mi val'!$C233:E233),1)</f>
        <v>0.94329302397000003</v>
      </c>
      <c r="G267" s="161">
        <f>MIN(PRODUCT('mil mi val'!$C233:F233),1)</f>
        <v>0.91895606395157403</v>
      </c>
      <c r="H267" s="161">
        <f>MIN(PRODUCT('mil mi val'!$C233:G233),1)</f>
        <v>0.89340908537372021</v>
      </c>
      <c r="I267" s="161">
        <f>MIN(PRODUCT('mil mi val'!$C233:H233),1)</f>
        <v>0.86723219917227024</v>
      </c>
      <c r="J267" s="161">
        <f>MIN(PRODUCT('mil mi val'!$C233:I233),1)</f>
        <v>0.84060817065768156</v>
      </c>
      <c r="K267" s="161">
        <f>MIN(PRODUCT('mil mi val'!$C233:J233),1)</f>
        <v>0.81370870919663574</v>
      </c>
      <c r="L267" s="161">
        <f>MIN(PRODUCT('mil mi val'!$C233:K233),1)</f>
        <v>0.78661220918038777</v>
      </c>
      <c r="M267" s="161">
        <f>MIN(PRODUCT('mil mi val'!$C233:L233),1)</f>
        <v>0.75947408796366445</v>
      </c>
      <c r="N267" s="161">
        <f>MIN(PRODUCT('mil mi val'!$C233:M233),1)</f>
        <v>0.73251275784095438</v>
      </c>
      <c r="O267" s="161">
        <f>MIN(PRODUCT('mil mi val'!$C233:N233),1)</f>
        <v>0.70592254473132776</v>
      </c>
      <c r="P267" s="161">
        <f>MIN(PRODUCT('mil mi val'!$C233:O233),1)</f>
        <v>0.67980341057626859</v>
      </c>
      <c r="Q267" s="161">
        <f>MIN(PRODUCT('mil mi val'!$C233:P233),1)</f>
        <v>0.65437876302071618</v>
      </c>
      <c r="R267" s="161">
        <f>MIN(PRODUCT('mil mi val'!$C233:Q233),1)</f>
        <v>0.6298395594074393</v>
      </c>
      <c r="S267" s="161">
        <f>MIN(PRODUCT('mil mi val'!$C233:R233),1)</f>
        <v>0.60622057592966039</v>
      </c>
      <c r="T267" s="161">
        <f>MIN(PRODUCT('mil mi val'!$C233:S233),1)</f>
        <v>0.58348730433229812</v>
      </c>
      <c r="U267" s="161">
        <f>MIN(PRODUCT('mil mi val'!$C233:T233),1)</f>
        <v>0.56160653041983699</v>
      </c>
      <c r="V267" s="161">
        <f>MIN(PRODUCT('mil mi val'!$C233:U233),1)</f>
        <v>0.54054628552909312</v>
      </c>
      <c r="W267" s="161">
        <f>MIN(PRODUCT('mil mi val'!$C233:V233),1)</f>
        <v>0.52027579982175209</v>
      </c>
      <c r="X267" s="161">
        <f>MIN(PRODUCT('mil mi val'!$C233:W233),1)</f>
        <v>0.50076545732843636</v>
      </c>
      <c r="Y267" s="161">
        <f>MIN(PRODUCT('mil mi val'!$C233:X233),1)</f>
        <v>0.48198675267862001</v>
      </c>
      <c r="Z267" s="161">
        <f>MIN(PRODUCT('mil mi val'!$C233:Y233),1)</f>
        <v>0.46391224945317178</v>
      </c>
      <c r="AA267" s="161">
        <f>MIN(PRODUCT('mil mi val'!$C233:Z233),1)</f>
        <v>0.44651554009867783</v>
      </c>
      <c r="AB267" s="161">
        <f>MIN(PRODUCT('mil mi val'!$C233:AA233),1)</f>
        <v>0.42977120734497742</v>
      </c>
      <c r="AC267" s="161">
        <f>MIN(PRODUCT('mil mi val'!$C233:AB233),1)</f>
        <v>0.41365478706954079</v>
      </c>
      <c r="AD267" s="161">
        <f>MIN(PRODUCT('mil mi val'!$C233:AC233),1)</f>
        <v>0.398142732554433</v>
      </c>
      <c r="AE267" s="161">
        <f>MIN(PRODUCT('mil mi val'!$C233:AD233),1)</f>
        <v>0.38321238008364178</v>
      </c>
      <c r="AF267" s="161">
        <f>MIN(PRODUCT('mil mi val'!$C233:AE233),1)</f>
        <v>0.36884191583050524</v>
      </c>
      <c r="AG267" s="161">
        <f>MIN(PRODUCT('mil mi val'!$C233:AF233),1)</f>
        <v>0.35501034398686132</v>
      </c>
      <c r="AH267" s="161">
        <f>MIN(PRODUCT('mil mi val'!$C233:AG233),1)</f>
        <v>0.34169745608735402</v>
      </c>
      <c r="AI267" s="161">
        <f>MIN(PRODUCT('mil mi val'!$C233:AH233),1)</f>
        <v>0.32888380148407825</v>
      </c>
      <c r="AJ267" s="161">
        <f>MIN(PRODUCT('mil mi val'!$C233:AI233),1)</f>
        <v>0.31655065892842532</v>
      </c>
      <c r="AK267" s="161">
        <f>MIN(PRODUCT('mil mi val'!$C233:AJ233),1)</f>
        <v>0.30468000921860938</v>
      </c>
      <c r="AL267" s="161">
        <f>MIN(PRODUCT('mil mi val'!$C233:AK233),1)</f>
        <v>0.29325450887291155</v>
      </c>
      <c r="AM267" s="161">
        <f>MIN(PRODUCT('mil mi val'!$C233:AL233),1)</f>
        <v>0.28225746479017738</v>
      </c>
      <c r="AN267" s="161">
        <f>MIN(PRODUCT('mil mi val'!$C233:AM233),1)</f>
        <v>0.27167280986054576</v>
      </c>
      <c r="AO267" s="161">
        <f>MIN(PRODUCT('mil mi val'!$C233:AN233),1)</f>
        <v>0.26148507949077532</v>
      </c>
      <c r="AP267" s="161">
        <f>MIN(PRODUCT('mil mi val'!$C233:AO233),1)</f>
        <v>0.25167938900987125</v>
      </c>
      <c r="AQ267" s="161">
        <f>MIN(PRODUCT('mil mi val'!$C233:AP233),1)</f>
        <v>0.24224141192200108</v>
      </c>
      <c r="AR267" s="161">
        <f>MIN(PRODUCT('mil mi val'!$C233:AQ233),1)</f>
        <v>0.23315735897492604</v>
      </c>
      <c r="AS267" s="161">
        <f>MIN(PRODUCT('mil mi val'!$C233:AR233),1)</f>
        <v>0.2244139580133663</v>
      </c>
      <c r="AT267" s="161">
        <f>MIN(PRODUCT('mil mi val'!$C233:AS233),1)</f>
        <v>0.21599843458786508</v>
      </c>
      <c r="AU267" s="161">
        <f>MIN(PRODUCT('mil mi val'!$C233:AT233),1)</f>
        <v>0.20789849329082014</v>
      </c>
      <c r="AV267" s="161">
        <f>MIN(PRODUCT('mil mi val'!$C233:AU233),1)</f>
        <v>0.2001022997924144</v>
      </c>
      <c r="AW267" s="161">
        <f>MIN(PRODUCT('mil mi val'!$C233:AV233),1)</f>
        <v>0.19259846355019886</v>
      </c>
      <c r="AX267" s="161">
        <f>MIN(PRODUCT('mil mi val'!$C233:AW233),1)</f>
        <v>0.18537602116706639</v>
      </c>
      <c r="AY267" s="161">
        <f>MIN(PRODUCT('mil mi val'!$C233:AX233),1)</f>
        <v>0.17842442037330142</v>
      </c>
      <c r="AZ267" s="161">
        <f>MIN(PRODUCT('mil mi val'!$C233:AY233),1)</f>
        <v>0.17173350460930262</v>
      </c>
      <c r="BA267" s="161">
        <f>MIN(PRODUCT('mil mi val'!$C233:AZ233),1)</f>
        <v>0.16529349818645378</v>
      </c>
      <c r="BB267" s="161">
        <f>MIN(PRODUCT('mil mi val'!$C233:BA233),1)</f>
        <v>0.15909499200446175</v>
      </c>
      <c r="BC267" s="161">
        <f>MIN(PRODUCT('mil mi val'!$C233:BB233),1)</f>
        <v>0.15312892980429443</v>
      </c>
      <c r="BD267" s="161">
        <f>MIN(PRODUCT('mil mi val'!$C233:BC233),1)</f>
        <v>0.14738659493663339</v>
      </c>
      <c r="BE267" s="161">
        <f>MIN(PRODUCT('mil mi val'!$C233:BD233),1)</f>
        <v>0.14185959762650965</v>
      </c>
      <c r="BF267" s="161">
        <f>MIN(PRODUCT('mil mi val'!$C233:BE233),1)</f>
        <v>0.13653986271551555</v>
      </c>
      <c r="BG267" s="161">
        <f>MIN(PRODUCT('mil mi val'!$C233:BF233),1)</f>
        <v>0.13141961786368372</v>
      </c>
      <c r="BH267" s="161">
        <f>MIN(PRODUCT('mil mi val'!$C233:BG233),1)</f>
        <v>0.12649138219379558</v>
      </c>
      <c r="BI267" s="161">
        <f>MIN(PRODUCT('mil mi val'!$C233:BH233),1)</f>
        <v>0.12174795536152824</v>
      </c>
      <c r="BJ267" s="161">
        <f>MIN(PRODUCT('mil mi val'!$C233:BI233),1)</f>
        <v>0.11718240703547093</v>
      </c>
      <c r="BK267" s="161">
        <f>MIN(PRODUCT('mil mi val'!$C233:BJ233),1)</f>
        <v>0.11278806677164077</v>
      </c>
      <c r="BL267" s="161">
        <f>MIN(PRODUCT('mil mi val'!$C233:BK233),1)</f>
        <v>0.10855851426770424</v>
      </c>
      <c r="BM267" s="161">
        <f>MIN(PRODUCT('mil mi val'!$C233:BL233),1)</f>
        <v>0.10448756998266534</v>
      </c>
      <c r="BN267" s="161">
        <f>MIN(PRODUCT('mil mi val'!$C233:BM233),1)</f>
        <v>0.10056928610831539</v>
      </c>
      <c r="BO267" s="161">
        <f>MIN(PRODUCT('mil mi val'!$C233:BN233),1)</f>
        <v>9.6797937879253573E-2</v>
      </c>
      <c r="BP267" s="161">
        <f>MIN(PRODUCT('mil mi val'!$C233:BO233),1)</f>
        <v>9.3168015208781568E-2</v>
      </c>
      <c r="BQ267" s="161">
        <f>MIN(PRODUCT('mil mi val'!$C233:BP233),1)</f>
        <v>8.9674214638452265E-2</v>
      </c>
      <c r="BR267" s="161">
        <f>MIN(PRODUCT('mil mi val'!$C233:BQ233),1)</f>
        <v>8.631143158951031E-2</v>
      </c>
      <c r="BS267" s="161">
        <f>MIN(PRODUCT('mil mi val'!$C233:BR233),1)</f>
        <v>8.3074752904903681E-2</v>
      </c>
      <c r="BT267" s="161">
        <f>MIN(PRODUCT('mil mi val'!$C233:BS233),1)</f>
        <v>7.9959449670969795E-2</v>
      </c>
      <c r="BU267" s="161">
        <f>MIN(PRODUCT('mil mi val'!$C233:BT233),1)</f>
        <v>7.6960970308308424E-2</v>
      </c>
      <c r="BV267" s="161">
        <f>MIN(PRODUCT('mil mi val'!$C233:BU233),1)</f>
        <v>7.4074933921746855E-2</v>
      </c>
      <c r="BW267" s="161">
        <f>MIN(PRODUCT('mil mi val'!$C233:BV233),1)</f>
        <v>7.1297123899681347E-2</v>
      </c>
      <c r="BX267" s="161">
        <f>MIN(PRODUCT('mil mi val'!$C233:BW233),1)</f>
        <v>6.8623481753443294E-2</v>
      </c>
      <c r="BY267" s="161">
        <f>MIN(PRODUCT('mil mi val'!$C233:BX233),1)</f>
        <v>6.605010118768917E-2</v>
      </c>
      <c r="BZ267" s="161">
        <f>MIN(PRODUCT('mil mi val'!$C233:BY233),1)</f>
        <v>6.357322239315083E-2</v>
      </c>
      <c r="CA267" s="161">
        <f>MIN(PRODUCT('mil mi val'!$C233:BZ233),1)</f>
        <v>6.1189226553407673E-2</v>
      </c>
      <c r="CB267" s="161">
        <f>MIN(PRODUCT('mil mi val'!$C233:CA233),1)</f>
        <v>5.8894630557654884E-2</v>
      </c>
      <c r="CC267" s="161">
        <f>MIN(PRODUCT('mil mi val'!$C233:CB233),1)</f>
        <v>5.6686081911742826E-2</v>
      </c>
      <c r="CD267" s="161">
        <f>MIN(PRODUCT('mil mi val'!$C233:CC233),1)</f>
        <v>5.4560353840052471E-2</v>
      </c>
      <c r="CE267" s="161">
        <f>MIN(PRODUCT('mil mi val'!$C233:CD233),1)</f>
        <v>5.2514340571050505E-2</v>
      </c>
      <c r="CF267" s="161">
        <f>MIN(PRODUCT('mil mi val'!$C233:CE233),1)</f>
        <v>5.0545052799636114E-2</v>
      </c>
      <c r="CG267" s="161">
        <f>MIN(PRODUCT('mil mi val'!$C233:CF233),1)</f>
        <v>4.8649613319649759E-2</v>
      </c>
      <c r="CH267" s="161">
        <f>MIN(PRODUCT('mil mi val'!$C233:CG233),1)</f>
        <v>4.6825252820162894E-2</v>
      </c>
      <c r="CI267" s="161">
        <f>MIN(PRODUCT('mil mi val'!$C233:CH233),1)</f>
        <v>4.5069305839406784E-2</v>
      </c>
      <c r="CJ267" s="161">
        <f>MIN(PRODUCT('mil mi val'!$C233:CI233),1)</f>
        <v>4.3379206870429031E-2</v>
      </c>
      <c r="CK267" s="161">
        <f>MIN(PRODUCT('mil mi val'!$C233:CJ233),1)</f>
        <v>4.1752486612787944E-2</v>
      </c>
      <c r="CL267" s="161">
        <f>MIN(PRODUCT('mil mi val'!$C233:CK233),1)</f>
        <v>4.0186768364808396E-2</v>
      </c>
      <c r="CM267" s="161">
        <f>MIN(PRODUCT('mil mi val'!$C233:CL233),1)</f>
        <v>3.8679764551128079E-2</v>
      </c>
      <c r="CN267" s="161">
        <f>MIN(PRODUCT('mil mi val'!$C233:CM233),1)</f>
        <v>3.7229273380460774E-2</v>
      </c>
      <c r="CO267" s="161">
        <f>MIN(PRODUCT('mil mi val'!$C233:CN233),1)</f>
        <v>3.5833175628693495E-2</v>
      </c>
      <c r="CP267" s="161">
        <f>MIN(PRODUCT('mil mi val'!$C233:CO233),1)</f>
        <v>3.4489431542617487E-2</v>
      </c>
      <c r="CQ267" s="161">
        <f>MIN(PRODUCT('mil mi val'!$C233:CP233),1)</f>
        <v>3.319607785976933E-2</v>
      </c>
      <c r="CR267" s="161">
        <f>MIN(PRODUCT('mil mi val'!$C233:CQ233),1)</f>
        <v>3.1951224940027979E-2</v>
      </c>
      <c r="CS267" s="161">
        <f>MIN(PRODUCT('mil mi val'!$C233:CR233),1)</f>
        <v>3.0753054004776931E-2</v>
      </c>
      <c r="CT267" s="161">
        <f>MIN(PRODUCT('mil mi val'!$C233:CS233),1)</f>
        <v>2.9599814479597798E-2</v>
      </c>
      <c r="CU267" s="161">
        <f>MIN(PRODUCT('mil mi val'!$C233:CT233),1)</f>
        <v>2.848982143661288E-2</v>
      </c>
      <c r="CV267" s="161">
        <f>MIN(PRODUCT('mil mi val'!$C233:CU233),1)</f>
        <v>2.7421453132739897E-2</v>
      </c>
      <c r="CW267" s="161">
        <f>MIN(PRODUCT('mil mi val'!$C233:CV233),1)</f>
        <v>2.6393148640262151E-2</v>
      </c>
      <c r="CX267" s="161">
        <f>MIN(PRODUCT('mil mi val'!$C233:CW233),1)</f>
        <v>2.540340556625232E-2</v>
      </c>
      <c r="CY267" s="161">
        <f>MIN(PRODUCT('mil mi val'!$C233:CX233),1)</f>
        <v>2.4450777857517859E-2</v>
      </c>
      <c r="CZ267" s="161">
        <f>MIN(PRODUCT('mil mi val'!$C233:CY233),1)</f>
        <v>2.3533873687860939E-2</v>
      </c>
      <c r="DA267" s="161">
        <f>MIN(PRODUCT('mil mi val'!$C233:CZ233),1)</f>
        <v>2.2651353424566156E-2</v>
      </c>
      <c r="DB267" s="161">
        <f>MIN(PRODUCT('mil mi val'!$C233:DA233),1)</f>
        <v>2.1801927671144927E-2</v>
      </c>
      <c r="DC267" s="161">
        <f>MIN(PRODUCT('mil mi val'!$C233:DB233),1)</f>
        <v>2.0984355383476993E-2</v>
      </c>
      <c r="DD267" s="161">
        <f>MIN(PRODUCT('mil mi val'!$C233:DC233),1)</f>
        <v>2.0984355383476993E-2</v>
      </c>
      <c r="DE267" s="161">
        <f>MIN(PRODUCT('mil mi val'!$C233:DD233),1)</f>
        <v>2.0984355383476993E-2</v>
      </c>
      <c r="DF267" s="161">
        <f>MIN(PRODUCT('mil mi val'!$C233:DE233),1)</f>
        <v>2.0984355383476993E-2</v>
      </c>
    </row>
    <row r="268" spans="2:110" ht="14.5" x14ac:dyDescent="0.35">
      <c r="B268" s="149">
        <v>23</v>
      </c>
      <c r="C268" s="161">
        <v>1</v>
      </c>
      <c r="D268" s="161">
        <f>MIN(PRODUCT('mil mi val'!$C234:C234),1)</f>
        <v>0.98450000000000004</v>
      </c>
      <c r="E268" s="161">
        <f>MIN(PRODUCT('mil mi val'!$C234:D234),1)</f>
        <v>0.96540070000000011</v>
      </c>
      <c r="F268" s="161">
        <f>MIN(PRODUCT('mil mi val'!$C234:E234),1)</f>
        <v>0.94329302397000003</v>
      </c>
      <c r="G268" s="161">
        <f>MIN(PRODUCT('mil mi val'!$C234:F234),1)</f>
        <v>0.91895606395157403</v>
      </c>
      <c r="H268" s="161">
        <f>MIN(PRODUCT('mil mi val'!$C234:G234),1)</f>
        <v>0.89340908537372021</v>
      </c>
      <c r="I268" s="161">
        <f>MIN(PRODUCT('mil mi val'!$C234:H234),1)</f>
        <v>0.86723219917227024</v>
      </c>
      <c r="J268" s="161">
        <f>MIN(PRODUCT('mil mi val'!$C234:I234),1)</f>
        <v>0.84060817065768156</v>
      </c>
      <c r="K268" s="161">
        <f>MIN(PRODUCT('mil mi val'!$C234:J234),1)</f>
        <v>0.81370870919663574</v>
      </c>
      <c r="L268" s="161">
        <f>MIN(PRODUCT('mil mi val'!$C234:K234),1)</f>
        <v>0.78661220918038777</v>
      </c>
      <c r="M268" s="161">
        <f>MIN(PRODUCT('mil mi val'!$C234:L234),1)</f>
        <v>0.75947408796366445</v>
      </c>
      <c r="N268" s="161">
        <f>MIN(PRODUCT('mil mi val'!$C234:M234),1)</f>
        <v>0.73251275784095438</v>
      </c>
      <c r="O268" s="161">
        <f>MIN(PRODUCT('mil mi val'!$C234:N234),1)</f>
        <v>0.70592254473132776</v>
      </c>
      <c r="P268" s="161">
        <f>MIN(PRODUCT('mil mi val'!$C234:O234),1)</f>
        <v>0.67980341057626859</v>
      </c>
      <c r="Q268" s="161">
        <f>MIN(PRODUCT('mil mi val'!$C234:P234),1)</f>
        <v>0.65437876302071618</v>
      </c>
      <c r="R268" s="161">
        <f>MIN(PRODUCT('mil mi val'!$C234:Q234),1)</f>
        <v>0.6298395594074393</v>
      </c>
      <c r="S268" s="161">
        <f>MIN(PRODUCT('mil mi val'!$C234:R234),1)</f>
        <v>0.60622057592966039</v>
      </c>
      <c r="T268" s="161">
        <f>MIN(PRODUCT('mil mi val'!$C234:S234),1)</f>
        <v>0.58348730433229812</v>
      </c>
      <c r="U268" s="161">
        <f>MIN(PRODUCT('mil mi val'!$C234:T234),1)</f>
        <v>0.56160653041983699</v>
      </c>
      <c r="V268" s="161">
        <f>MIN(PRODUCT('mil mi val'!$C234:U234),1)</f>
        <v>0.54054628552909312</v>
      </c>
      <c r="W268" s="161">
        <f>MIN(PRODUCT('mil mi val'!$C234:V234),1)</f>
        <v>0.52027579982175209</v>
      </c>
      <c r="X268" s="161">
        <f>MIN(PRODUCT('mil mi val'!$C234:W234),1)</f>
        <v>0.50076545732843636</v>
      </c>
      <c r="Y268" s="161">
        <f>MIN(PRODUCT('mil mi val'!$C234:X234),1)</f>
        <v>0.48198675267862001</v>
      </c>
      <c r="Z268" s="161">
        <f>MIN(PRODUCT('mil mi val'!$C234:Y234),1)</f>
        <v>0.46391224945317178</v>
      </c>
      <c r="AA268" s="161">
        <f>MIN(PRODUCT('mil mi val'!$C234:Z234),1)</f>
        <v>0.44651554009867783</v>
      </c>
      <c r="AB268" s="161">
        <f>MIN(PRODUCT('mil mi val'!$C234:AA234),1)</f>
        <v>0.42977120734497742</v>
      </c>
      <c r="AC268" s="161">
        <f>MIN(PRODUCT('mil mi val'!$C234:AB234),1)</f>
        <v>0.41365478706954079</v>
      </c>
      <c r="AD268" s="161">
        <f>MIN(PRODUCT('mil mi val'!$C234:AC234),1)</f>
        <v>0.398142732554433</v>
      </c>
      <c r="AE268" s="161">
        <f>MIN(PRODUCT('mil mi val'!$C234:AD234),1)</f>
        <v>0.38321238008364178</v>
      </c>
      <c r="AF268" s="161">
        <f>MIN(PRODUCT('mil mi val'!$C234:AE234),1)</f>
        <v>0.36884191583050524</v>
      </c>
      <c r="AG268" s="161">
        <f>MIN(PRODUCT('mil mi val'!$C234:AF234),1)</f>
        <v>0.35501034398686132</v>
      </c>
      <c r="AH268" s="161">
        <f>MIN(PRODUCT('mil mi val'!$C234:AG234),1)</f>
        <v>0.34169745608735402</v>
      </c>
      <c r="AI268" s="161">
        <f>MIN(PRODUCT('mil mi val'!$C234:AH234),1)</f>
        <v>0.32888380148407825</v>
      </c>
      <c r="AJ268" s="161">
        <f>MIN(PRODUCT('mil mi val'!$C234:AI234),1)</f>
        <v>0.31655065892842532</v>
      </c>
      <c r="AK268" s="161">
        <f>MIN(PRODUCT('mil mi val'!$C234:AJ234),1)</f>
        <v>0.30468000921860938</v>
      </c>
      <c r="AL268" s="161">
        <f>MIN(PRODUCT('mil mi val'!$C234:AK234),1)</f>
        <v>0.29325450887291155</v>
      </c>
      <c r="AM268" s="161">
        <f>MIN(PRODUCT('mil mi val'!$C234:AL234),1)</f>
        <v>0.28225746479017738</v>
      </c>
      <c r="AN268" s="161">
        <f>MIN(PRODUCT('mil mi val'!$C234:AM234),1)</f>
        <v>0.27167280986054576</v>
      </c>
      <c r="AO268" s="161">
        <f>MIN(PRODUCT('mil mi val'!$C234:AN234),1)</f>
        <v>0.26148507949077532</v>
      </c>
      <c r="AP268" s="161">
        <f>MIN(PRODUCT('mil mi val'!$C234:AO234),1)</f>
        <v>0.25167938900987125</v>
      </c>
      <c r="AQ268" s="161">
        <f>MIN(PRODUCT('mil mi val'!$C234:AP234),1)</f>
        <v>0.24224141192200108</v>
      </c>
      <c r="AR268" s="161">
        <f>MIN(PRODUCT('mil mi val'!$C234:AQ234),1)</f>
        <v>0.23315735897492604</v>
      </c>
      <c r="AS268" s="161">
        <f>MIN(PRODUCT('mil mi val'!$C234:AR234),1)</f>
        <v>0.2244139580133663</v>
      </c>
      <c r="AT268" s="161">
        <f>MIN(PRODUCT('mil mi val'!$C234:AS234),1)</f>
        <v>0.21599843458786508</v>
      </c>
      <c r="AU268" s="161">
        <f>MIN(PRODUCT('mil mi val'!$C234:AT234),1)</f>
        <v>0.20789849329082014</v>
      </c>
      <c r="AV268" s="161">
        <f>MIN(PRODUCT('mil mi val'!$C234:AU234),1)</f>
        <v>0.2001022997924144</v>
      </c>
      <c r="AW268" s="161">
        <f>MIN(PRODUCT('mil mi val'!$C234:AV234),1)</f>
        <v>0.19259846355019886</v>
      </c>
      <c r="AX268" s="161">
        <f>MIN(PRODUCT('mil mi val'!$C234:AW234),1)</f>
        <v>0.18537602116706639</v>
      </c>
      <c r="AY268" s="161">
        <f>MIN(PRODUCT('mil mi val'!$C234:AX234),1)</f>
        <v>0.17842442037330142</v>
      </c>
      <c r="AZ268" s="161">
        <f>MIN(PRODUCT('mil mi val'!$C234:AY234),1)</f>
        <v>0.17173350460930262</v>
      </c>
      <c r="BA268" s="161">
        <f>MIN(PRODUCT('mil mi val'!$C234:AZ234),1)</f>
        <v>0.16529349818645378</v>
      </c>
      <c r="BB268" s="161">
        <f>MIN(PRODUCT('mil mi val'!$C234:BA234),1)</f>
        <v>0.15909499200446175</v>
      </c>
      <c r="BC268" s="161">
        <f>MIN(PRODUCT('mil mi val'!$C234:BB234),1)</f>
        <v>0.15312892980429443</v>
      </c>
      <c r="BD268" s="161">
        <f>MIN(PRODUCT('mil mi val'!$C234:BC234),1)</f>
        <v>0.14738659493663339</v>
      </c>
      <c r="BE268" s="161">
        <f>MIN(PRODUCT('mil mi val'!$C234:BD234),1)</f>
        <v>0.14185959762650965</v>
      </c>
      <c r="BF268" s="161">
        <f>MIN(PRODUCT('mil mi val'!$C234:BE234),1)</f>
        <v>0.13653986271551555</v>
      </c>
      <c r="BG268" s="161">
        <f>MIN(PRODUCT('mil mi val'!$C234:BF234),1)</f>
        <v>0.13141961786368372</v>
      </c>
      <c r="BH268" s="161">
        <f>MIN(PRODUCT('mil mi val'!$C234:BG234),1)</f>
        <v>0.12649138219379558</v>
      </c>
      <c r="BI268" s="161">
        <f>MIN(PRODUCT('mil mi val'!$C234:BH234),1)</f>
        <v>0.12174795536152824</v>
      </c>
      <c r="BJ268" s="161">
        <f>MIN(PRODUCT('mil mi val'!$C234:BI234),1)</f>
        <v>0.11718240703547093</v>
      </c>
      <c r="BK268" s="161">
        <f>MIN(PRODUCT('mil mi val'!$C234:BJ234),1)</f>
        <v>0.11278806677164077</v>
      </c>
      <c r="BL268" s="161">
        <f>MIN(PRODUCT('mil mi val'!$C234:BK234),1)</f>
        <v>0.10855851426770424</v>
      </c>
      <c r="BM268" s="161">
        <f>MIN(PRODUCT('mil mi val'!$C234:BL234),1)</f>
        <v>0.10448756998266534</v>
      </c>
      <c r="BN268" s="161">
        <f>MIN(PRODUCT('mil mi val'!$C234:BM234),1)</f>
        <v>0.10056928610831539</v>
      </c>
      <c r="BO268" s="161">
        <f>MIN(PRODUCT('mil mi val'!$C234:BN234),1)</f>
        <v>9.6797937879253573E-2</v>
      </c>
      <c r="BP268" s="161">
        <f>MIN(PRODUCT('mil mi val'!$C234:BO234),1)</f>
        <v>9.3168015208781568E-2</v>
      </c>
      <c r="BQ268" s="161">
        <f>MIN(PRODUCT('mil mi val'!$C234:BP234),1)</f>
        <v>8.9674214638452265E-2</v>
      </c>
      <c r="BR268" s="161">
        <f>MIN(PRODUCT('mil mi val'!$C234:BQ234),1)</f>
        <v>8.631143158951031E-2</v>
      </c>
      <c r="BS268" s="161">
        <f>MIN(PRODUCT('mil mi val'!$C234:BR234),1)</f>
        <v>8.3074752904903681E-2</v>
      </c>
      <c r="BT268" s="161">
        <f>MIN(PRODUCT('mil mi val'!$C234:BS234),1)</f>
        <v>7.9959449670969795E-2</v>
      </c>
      <c r="BU268" s="161">
        <f>MIN(PRODUCT('mil mi val'!$C234:BT234),1)</f>
        <v>7.6960970308308424E-2</v>
      </c>
      <c r="BV268" s="161">
        <f>MIN(PRODUCT('mil mi val'!$C234:BU234),1)</f>
        <v>7.4074933921746855E-2</v>
      </c>
      <c r="BW268" s="161">
        <f>MIN(PRODUCT('mil mi val'!$C234:BV234),1)</f>
        <v>7.1297123899681347E-2</v>
      </c>
      <c r="BX268" s="161">
        <f>MIN(PRODUCT('mil mi val'!$C234:BW234),1)</f>
        <v>6.8623481753443294E-2</v>
      </c>
      <c r="BY268" s="161">
        <f>MIN(PRODUCT('mil mi val'!$C234:BX234),1)</f>
        <v>6.605010118768917E-2</v>
      </c>
      <c r="BZ268" s="161">
        <f>MIN(PRODUCT('mil mi val'!$C234:BY234),1)</f>
        <v>6.357322239315083E-2</v>
      </c>
      <c r="CA268" s="161">
        <f>MIN(PRODUCT('mil mi val'!$C234:BZ234),1)</f>
        <v>6.1189226553407673E-2</v>
      </c>
      <c r="CB268" s="161">
        <f>MIN(PRODUCT('mil mi val'!$C234:CA234),1)</f>
        <v>5.8894630557654884E-2</v>
      </c>
      <c r="CC268" s="161">
        <f>MIN(PRODUCT('mil mi val'!$C234:CB234),1)</f>
        <v>5.6686081911742826E-2</v>
      </c>
      <c r="CD268" s="161">
        <f>MIN(PRODUCT('mil mi val'!$C234:CC234),1)</f>
        <v>5.4560353840052471E-2</v>
      </c>
      <c r="CE268" s="161">
        <f>MIN(PRODUCT('mil mi val'!$C234:CD234),1)</f>
        <v>5.2514340571050505E-2</v>
      </c>
      <c r="CF268" s="161">
        <f>MIN(PRODUCT('mil mi val'!$C234:CE234),1)</f>
        <v>5.0545052799636114E-2</v>
      </c>
      <c r="CG268" s="161">
        <f>MIN(PRODUCT('mil mi val'!$C234:CF234),1)</f>
        <v>4.8649613319649759E-2</v>
      </c>
      <c r="CH268" s="161">
        <f>MIN(PRODUCT('mil mi val'!$C234:CG234),1)</f>
        <v>4.6825252820162894E-2</v>
      </c>
      <c r="CI268" s="161">
        <f>MIN(PRODUCT('mil mi val'!$C234:CH234),1)</f>
        <v>4.5069305839406784E-2</v>
      </c>
      <c r="CJ268" s="161">
        <f>MIN(PRODUCT('mil mi val'!$C234:CI234),1)</f>
        <v>4.3379206870429031E-2</v>
      </c>
      <c r="CK268" s="161">
        <f>MIN(PRODUCT('mil mi val'!$C234:CJ234),1)</f>
        <v>4.1752486612787944E-2</v>
      </c>
      <c r="CL268" s="161">
        <f>MIN(PRODUCT('mil mi val'!$C234:CK234),1)</f>
        <v>4.0186768364808396E-2</v>
      </c>
      <c r="CM268" s="161">
        <f>MIN(PRODUCT('mil mi val'!$C234:CL234),1)</f>
        <v>3.8679764551128079E-2</v>
      </c>
      <c r="CN268" s="161">
        <f>MIN(PRODUCT('mil mi val'!$C234:CM234),1)</f>
        <v>3.7229273380460774E-2</v>
      </c>
      <c r="CO268" s="161">
        <f>MIN(PRODUCT('mil mi val'!$C234:CN234),1)</f>
        <v>3.5833175628693495E-2</v>
      </c>
      <c r="CP268" s="161">
        <f>MIN(PRODUCT('mil mi val'!$C234:CO234),1)</f>
        <v>3.4489431542617487E-2</v>
      </c>
      <c r="CQ268" s="161">
        <f>MIN(PRODUCT('mil mi val'!$C234:CP234),1)</f>
        <v>3.319607785976933E-2</v>
      </c>
      <c r="CR268" s="161">
        <f>MIN(PRODUCT('mil mi val'!$C234:CQ234),1)</f>
        <v>3.1951224940027979E-2</v>
      </c>
      <c r="CS268" s="161">
        <f>MIN(PRODUCT('mil mi val'!$C234:CR234),1)</f>
        <v>3.0753054004776931E-2</v>
      </c>
      <c r="CT268" s="161">
        <f>MIN(PRODUCT('mil mi val'!$C234:CS234),1)</f>
        <v>2.9599814479597798E-2</v>
      </c>
      <c r="CU268" s="161">
        <f>MIN(PRODUCT('mil mi val'!$C234:CT234),1)</f>
        <v>2.848982143661288E-2</v>
      </c>
      <c r="CV268" s="161">
        <f>MIN(PRODUCT('mil mi val'!$C234:CU234),1)</f>
        <v>2.7421453132739897E-2</v>
      </c>
      <c r="CW268" s="161">
        <f>MIN(PRODUCT('mil mi val'!$C234:CV234),1)</f>
        <v>2.6393148640262151E-2</v>
      </c>
      <c r="CX268" s="161">
        <f>MIN(PRODUCT('mil mi val'!$C234:CW234),1)</f>
        <v>2.540340556625232E-2</v>
      </c>
      <c r="CY268" s="161">
        <f>MIN(PRODUCT('mil mi val'!$C234:CX234),1)</f>
        <v>2.4450777857517859E-2</v>
      </c>
      <c r="CZ268" s="161">
        <f>MIN(PRODUCT('mil mi val'!$C234:CY234),1)</f>
        <v>2.3533873687860939E-2</v>
      </c>
      <c r="DA268" s="161">
        <f>MIN(PRODUCT('mil mi val'!$C234:CZ234),1)</f>
        <v>2.2651353424566156E-2</v>
      </c>
      <c r="DB268" s="161">
        <f>MIN(PRODUCT('mil mi val'!$C234:DA234),1)</f>
        <v>2.1801927671144927E-2</v>
      </c>
      <c r="DC268" s="161">
        <f>MIN(PRODUCT('mil mi val'!$C234:DB234),1)</f>
        <v>2.0984355383476993E-2</v>
      </c>
      <c r="DD268" s="161">
        <f>MIN(PRODUCT('mil mi val'!$C234:DC234),1)</f>
        <v>2.0984355383476993E-2</v>
      </c>
      <c r="DE268" s="161">
        <f>MIN(PRODUCT('mil mi val'!$C234:DD234),1)</f>
        <v>2.0984355383476993E-2</v>
      </c>
      <c r="DF268" s="161">
        <f>MIN(PRODUCT('mil mi val'!$C234:DE234),1)</f>
        <v>2.0984355383476993E-2</v>
      </c>
    </row>
    <row r="269" spans="2:110" ht="14.5" x14ac:dyDescent="0.35">
      <c r="B269" s="149">
        <v>24</v>
      </c>
      <c r="C269" s="161">
        <v>1</v>
      </c>
      <c r="D269" s="161">
        <f>MIN(PRODUCT('mil mi val'!$C235:C235),1)</f>
        <v>0.98450000000000004</v>
      </c>
      <c r="E269" s="161">
        <f>MIN(PRODUCT('mil mi val'!$C235:D235),1)</f>
        <v>0.96540070000000011</v>
      </c>
      <c r="F269" s="161">
        <f>MIN(PRODUCT('mil mi val'!$C235:E235),1)</f>
        <v>0.94329302397000003</v>
      </c>
      <c r="G269" s="161">
        <f>MIN(PRODUCT('mil mi val'!$C235:F235),1)</f>
        <v>0.91895606395157403</v>
      </c>
      <c r="H269" s="161">
        <f>MIN(PRODUCT('mil mi val'!$C235:G235),1)</f>
        <v>0.89340908537372021</v>
      </c>
      <c r="I269" s="161">
        <f>MIN(PRODUCT('mil mi val'!$C235:H235),1)</f>
        <v>0.86723219917227024</v>
      </c>
      <c r="J269" s="161">
        <f>MIN(PRODUCT('mil mi val'!$C235:I235),1)</f>
        <v>0.84060817065768156</v>
      </c>
      <c r="K269" s="161">
        <f>MIN(PRODUCT('mil mi val'!$C235:J235),1)</f>
        <v>0.81370870919663574</v>
      </c>
      <c r="L269" s="161">
        <f>MIN(PRODUCT('mil mi val'!$C235:K235),1)</f>
        <v>0.78661220918038777</v>
      </c>
      <c r="M269" s="161">
        <f>MIN(PRODUCT('mil mi val'!$C235:L235),1)</f>
        <v>0.75947408796366445</v>
      </c>
      <c r="N269" s="161">
        <f>MIN(PRODUCT('mil mi val'!$C235:M235),1)</f>
        <v>0.73251275784095438</v>
      </c>
      <c r="O269" s="161">
        <f>MIN(PRODUCT('mil mi val'!$C235:N235),1)</f>
        <v>0.70592254473132776</v>
      </c>
      <c r="P269" s="161">
        <f>MIN(PRODUCT('mil mi val'!$C235:O235),1)</f>
        <v>0.67980341057626859</v>
      </c>
      <c r="Q269" s="161">
        <f>MIN(PRODUCT('mil mi val'!$C235:P235),1)</f>
        <v>0.65437876302071618</v>
      </c>
      <c r="R269" s="161">
        <f>MIN(PRODUCT('mil mi val'!$C235:Q235),1)</f>
        <v>0.6298395594074393</v>
      </c>
      <c r="S269" s="161">
        <f>MIN(PRODUCT('mil mi val'!$C235:R235),1)</f>
        <v>0.60622057592966039</v>
      </c>
      <c r="T269" s="161">
        <f>MIN(PRODUCT('mil mi val'!$C235:S235),1)</f>
        <v>0.58348730433229812</v>
      </c>
      <c r="U269" s="161">
        <f>MIN(PRODUCT('mil mi val'!$C235:T235),1)</f>
        <v>0.56160653041983699</v>
      </c>
      <c r="V269" s="161">
        <f>MIN(PRODUCT('mil mi val'!$C235:U235),1)</f>
        <v>0.54054628552909312</v>
      </c>
      <c r="W269" s="161">
        <f>MIN(PRODUCT('mil mi val'!$C235:V235),1)</f>
        <v>0.52027579982175209</v>
      </c>
      <c r="X269" s="161">
        <f>MIN(PRODUCT('mil mi val'!$C235:W235),1)</f>
        <v>0.50076545732843636</v>
      </c>
      <c r="Y269" s="161">
        <f>MIN(PRODUCT('mil mi val'!$C235:X235),1)</f>
        <v>0.48198675267862001</v>
      </c>
      <c r="Z269" s="161">
        <f>MIN(PRODUCT('mil mi val'!$C235:Y235),1)</f>
        <v>0.46391224945317178</v>
      </c>
      <c r="AA269" s="161">
        <f>MIN(PRODUCT('mil mi val'!$C235:Z235),1)</f>
        <v>0.44651554009867783</v>
      </c>
      <c r="AB269" s="161">
        <f>MIN(PRODUCT('mil mi val'!$C235:AA235),1)</f>
        <v>0.42977120734497742</v>
      </c>
      <c r="AC269" s="161">
        <f>MIN(PRODUCT('mil mi val'!$C235:AB235),1)</f>
        <v>0.41365478706954079</v>
      </c>
      <c r="AD269" s="161">
        <f>MIN(PRODUCT('mil mi val'!$C235:AC235),1)</f>
        <v>0.398142732554433</v>
      </c>
      <c r="AE269" s="161">
        <f>MIN(PRODUCT('mil mi val'!$C235:AD235),1)</f>
        <v>0.38321238008364178</v>
      </c>
      <c r="AF269" s="161">
        <f>MIN(PRODUCT('mil mi val'!$C235:AE235),1)</f>
        <v>0.36884191583050524</v>
      </c>
      <c r="AG269" s="161">
        <f>MIN(PRODUCT('mil mi val'!$C235:AF235),1)</f>
        <v>0.35501034398686132</v>
      </c>
      <c r="AH269" s="161">
        <f>MIN(PRODUCT('mil mi val'!$C235:AG235),1)</f>
        <v>0.34169745608735402</v>
      </c>
      <c r="AI269" s="161">
        <f>MIN(PRODUCT('mil mi val'!$C235:AH235),1)</f>
        <v>0.32888380148407825</v>
      </c>
      <c r="AJ269" s="161">
        <f>MIN(PRODUCT('mil mi val'!$C235:AI235),1)</f>
        <v>0.31655065892842532</v>
      </c>
      <c r="AK269" s="161">
        <f>MIN(PRODUCT('mil mi val'!$C235:AJ235),1)</f>
        <v>0.30468000921860938</v>
      </c>
      <c r="AL269" s="161">
        <f>MIN(PRODUCT('mil mi val'!$C235:AK235),1)</f>
        <v>0.29325450887291155</v>
      </c>
      <c r="AM269" s="161">
        <f>MIN(PRODUCT('mil mi val'!$C235:AL235),1)</f>
        <v>0.28225746479017738</v>
      </c>
      <c r="AN269" s="161">
        <f>MIN(PRODUCT('mil mi val'!$C235:AM235),1)</f>
        <v>0.27167280986054576</v>
      </c>
      <c r="AO269" s="161">
        <f>MIN(PRODUCT('mil mi val'!$C235:AN235),1)</f>
        <v>0.26148507949077532</v>
      </c>
      <c r="AP269" s="161">
        <f>MIN(PRODUCT('mil mi val'!$C235:AO235),1)</f>
        <v>0.25167938900987125</v>
      </c>
      <c r="AQ269" s="161">
        <f>MIN(PRODUCT('mil mi val'!$C235:AP235),1)</f>
        <v>0.24224141192200108</v>
      </c>
      <c r="AR269" s="161">
        <f>MIN(PRODUCT('mil mi val'!$C235:AQ235),1)</f>
        <v>0.23315735897492604</v>
      </c>
      <c r="AS269" s="161">
        <f>MIN(PRODUCT('mil mi val'!$C235:AR235),1)</f>
        <v>0.2244139580133663</v>
      </c>
      <c r="AT269" s="161">
        <f>MIN(PRODUCT('mil mi val'!$C235:AS235),1)</f>
        <v>0.21599843458786508</v>
      </c>
      <c r="AU269" s="161">
        <f>MIN(PRODUCT('mil mi val'!$C235:AT235),1)</f>
        <v>0.20789849329082014</v>
      </c>
      <c r="AV269" s="161">
        <f>MIN(PRODUCT('mil mi val'!$C235:AU235),1)</f>
        <v>0.2001022997924144</v>
      </c>
      <c r="AW269" s="161">
        <f>MIN(PRODUCT('mil mi val'!$C235:AV235),1)</f>
        <v>0.19259846355019886</v>
      </c>
      <c r="AX269" s="161">
        <f>MIN(PRODUCT('mil mi val'!$C235:AW235),1)</f>
        <v>0.18537602116706639</v>
      </c>
      <c r="AY269" s="161">
        <f>MIN(PRODUCT('mil mi val'!$C235:AX235),1)</f>
        <v>0.17842442037330142</v>
      </c>
      <c r="AZ269" s="161">
        <f>MIN(PRODUCT('mil mi val'!$C235:AY235),1)</f>
        <v>0.17173350460930262</v>
      </c>
      <c r="BA269" s="161">
        <f>MIN(PRODUCT('mil mi val'!$C235:AZ235),1)</f>
        <v>0.16529349818645378</v>
      </c>
      <c r="BB269" s="161">
        <f>MIN(PRODUCT('mil mi val'!$C235:BA235),1)</f>
        <v>0.15909499200446175</v>
      </c>
      <c r="BC269" s="161">
        <f>MIN(PRODUCT('mil mi val'!$C235:BB235),1)</f>
        <v>0.15312892980429443</v>
      </c>
      <c r="BD269" s="161">
        <f>MIN(PRODUCT('mil mi val'!$C235:BC235),1)</f>
        <v>0.14738659493663339</v>
      </c>
      <c r="BE269" s="161">
        <f>MIN(PRODUCT('mil mi val'!$C235:BD235),1)</f>
        <v>0.14185959762650965</v>
      </c>
      <c r="BF269" s="161">
        <f>MIN(PRODUCT('mil mi val'!$C235:BE235),1)</f>
        <v>0.13653986271551555</v>
      </c>
      <c r="BG269" s="161">
        <f>MIN(PRODUCT('mil mi val'!$C235:BF235),1)</f>
        <v>0.13141961786368372</v>
      </c>
      <c r="BH269" s="161">
        <f>MIN(PRODUCT('mil mi val'!$C235:BG235),1)</f>
        <v>0.12649138219379558</v>
      </c>
      <c r="BI269" s="161">
        <f>MIN(PRODUCT('mil mi val'!$C235:BH235),1)</f>
        <v>0.12174795536152824</v>
      </c>
      <c r="BJ269" s="161">
        <f>MIN(PRODUCT('mil mi val'!$C235:BI235),1)</f>
        <v>0.11718240703547093</v>
      </c>
      <c r="BK269" s="161">
        <f>MIN(PRODUCT('mil mi val'!$C235:BJ235),1)</f>
        <v>0.11278806677164077</v>
      </c>
      <c r="BL269" s="161">
        <f>MIN(PRODUCT('mil mi val'!$C235:BK235),1)</f>
        <v>0.10855851426770424</v>
      </c>
      <c r="BM269" s="161">
        <f>MIN(PRODUCT('mil mi val'!$C235:BL235),1)</f>
        <v>0.10448756998266534</v>
      </c>
      <c r="BN269" s="161">
        <f>MIN(PRODUCT('mil mi val'!$C235:BM235),1)</f>
        <v>0.10056928610831539</v>
      </c>
      <c r="BO269" s="161">
        <f>MIN(PRODUCT('mil mi val'!$C235:BN235),1)</f>
        <v>9.6797937879253573E-2</v>
      </c>
      <c r="BP269" s="161">
        <f>MIN(PRODUCT('mil mi val'!$C235:BO235),1)</f>
        <v>9.3168015208781568E-2</v>
      </c>
      <c r="BQ269" s="161">
        <f>MIN(PRODUCT('mil mi val'!$C235:BP235),1)</f>
        <v>8.9674214638452265E-2</v>
      </c>
      <c r="BR269" s="161">
        <f>MIN(PRODUCT('mil mi val'!$C235:BQ235),1)</f>
        <v>8.631143158951031E-2</v>
      </c>
      <c r="BS269" s="161">
        <f>MIN(PRODUCT('mil mi val'!$C235:BR235),1)</f>
        <v>8.3074752904903681E-2</v>
      </c>
      <c r="BT269" s="161">
        <f>MIN(PRODUCT('mil mi val'!$C235:BS235),1)</f>
        <v>7.9959449670969795E-2</v>
      </c>
      <c r="BU269" s="161">
        <f>MIN(PRODUCT('mil mi val'!$C235:BT235),1)</f>
        <v>7.6960970308308424E-2</v>
      </c>
      <c r="BV269" s="161">
        <f>MIN(PRODUCT('mil mi val'!$C235:BU235),1)</f>
        <v>7.4074933921746855E-2</v>
      </c>
      <c r="BW269" s="161">
        <f>MIN(PRODUCT('mil mi val'!$C235:BV235),1)</f>
        <v>7.1297123899681347E-2</v>
      </c>
      <c r="BX269" s="161">
        <f>MIN(PRODUCT('mil mi val'!$C235:BW235),1)</f>
        <v>6.8623481753443294E-2</v>
      </c>
      <c r="BY269" s="161">
        <f>MIN(PRODUCT('mil mi val'!$C235:BX235),1)</f>
        <v>6.605010118768917E-2</v>
      </c>
      <c r="BZ269" s="161">
        <f>MIN(PRODUCT('mil mi val'!$C235:BY235),1)</f>
        <v>6.357322239315083E-2</v>
      </c>
      <c r="CA269" s="161">
        <f>MIN(PRODUCT('mil mi val'!$C235:BZ235),1)</f>
        <v>6.1189226553407673E-2</v>
      </c>
      <c r="CB269" s="161">
        <f>MIN(PRODUCT('mil mi val'!$C235:CA235),1)</f>
        <v>5.8894630557654884E-2</v>
      </c>
      <c r="CC269" s="161">
        <f>MIN(PRODUCT('mil mi val'!$C235:CB235),1)</f>
        <v>5.6686081911742826E-2</v>
      </c>
      <c r="CD269" s="161">
        <f>MIN(PRODUCT('mil mi val'!$C235:CC235),1)</f>
        <v>5.4560353840052471E-2</v>
      </c>
      <c r="CE269" s="161">
        <f>MIN(PRODUCT('mil mi val'!$C235:CD235),1)</f>
        <v>5.2514340571050505E-2</v>
      </c>
      <c r="CF269" s="161">
        <f>MIN(PRODUCT('mil mi val'!$C235:CE235),1)</f>
        <v>5.0545052799636114E-2</v>
      </c>
      <c r="CG269" s="161">
        <f>MIN(PRODUCT('mil mi val'!$C235:CF235),1)</f>
        <v>4.8649613319649759E-2</v>
      </c>
      <c r="CH269" s="161">
        <f>MIN(PRODUCT('mil mi val'!$C235:CG235),1)</f>
        <v>4.6825252820162894E-2</v>
      </c>
      <c r="CI269" s="161">
        <f>MIN(PRODUCT('mil mi val'!$C235:CH235),1)</f>
        <v>4.5069305839406784E-2</v>
      </c>
      <c r="CJ269" s="161">
        <f>MIN(PRODUCT('mil mi val'!$C235:CI235),1)</f>
        <v>4.3379206870429031E-2</v>
      </c>
      <c r="CK269" s="161">
        <f>MIN(PRODUCT('mil mi val'!$C235:CJ235),1)</f>
        <v>4.1752486612787944E-2</v>
      </c>
      <c r="CL269" s="161">
        <f>MIN(PRODUCT('mil mi val'!$C235:CK235),1)</f>
        <v>4.0186768364808396E-2</v>
      </c>
      <c r="CM269" s="161">
        <f>MIN(PRODUCT('mil mi val'!$C235:CL235),1)</f>
        <v>3.8679764551128079E-2</v>
      </c>
      <c r="CN269" s="161">
        <f>MIN(PRODUCT('mil mi val'!$C235:CM235),1)</f>
        <v>3.7229273380460774E-2</v>
      </c>
      <c r="CO269" s="161">
        <f>MIN(PRODUCT('mil mi val'!$C235:CN235),1)</f>
        <v>3.5833175628693495E-2</v>
      </c>
      <c r="CP269" s="161">
        <f>MIN(PRODUCT('mil mi val'!$C235:CO235),1)</f>
        <v>3.4489431542617487E-2</v>
      </c>
      <c r="CQ269" s="161">
        <f>MIN(PRODUCT('mil mi val'!$C235:CP235),1)</f>
        <v>3.319607785976933E-2</v>
      </c>
      <c r="CR269" s="161">
        <f>MIN(PRODUCT('mil mi val'!$C235:CQ235),1)</f>
        <v>3.1951224940027979E-2</v>
      </c>
      <c r="CS269" s="161">
        <f>MIN(PRODUCT('mil mi val'!$C235:CR235),1)</f>
        <v>3.0753054004776931E-2</v>
      </c>
      <c r="CT269" s="161">
        <f>MIN(PRODUCT('mil mi val'!$C235:CS235),1)</f>
        <v>2.9599814479597798E-2</v>
      </c>
      <c r="CU269" s="161">
        <f>MIN(PRODUCT('mil mi val'!$C235:CT235),1)</f>
        <v>2.848982143661288E-2</v>
      </c>
      <c r="CV269" s="161">
        <f>MIN(PRODUCT('mil mi val'!$C235:CU235),1)</f>
        <v>2.7421453132739897E-2</v>
      </c>
      <c r="CW269" s="161">
        <f>MIN(PRODUCT('mil mi val'!$C235:CV235),1)</f>
        <v>2.6393148640262151E-2</v>
      </c>
      <c r="CX269" s="161">
        <f>MIN(PRODUCT('mil mi val'!$C235:CW235),1)</f>
        <v>2.540340556625232E-2</v>
      </c>
      <c r="CY269" s="161">
        <f>MIN(PRODUCT('mil mi val'!$C235:CX235),1)</f>
        <v>2.4450777857517859E-2</v>
      </c>
      <c r="CZ269" s="161">
        <f>MIN(PRODUCT('mil mi val'!$C235:CY235),1)</f>
        <v>2.3533873687860939E-2</v>
      </c>
      <c r="DA269" s="161">
        <f>MIN(PRODUCT('mil mi val'!$C235:CZ235),1)</f>
        <v>2.2651353424566156E-2</v>
      </c>
      <c r="DB269" s="161">
        <f>MIN(PRODUCT('mil mi val'!$C235:DA235),1)</f>
        <v>2.1801927671144927E-2</v>
      </c>
      <c r="DC269" s="161">
        <f>MIN(PRODUCT('mil mi val'!$C235:DB235),1)</f>
        <v>2.0984355383476993E-2</v>
      </c>
      <c r="DD269" s="161">
        <f>MIN(PRODUCT('mil mi val'!$C235:DC235),1)</f>
        <v>2.0984355383476993E-2</v>
      </c>
      <c r="DE269" s="161">
        <f>MIN(PRODUCT('mil mi val'!$C235:DD235),1)</f>
        <v>2.0984355383476993E-2</v>
      </c>
      <c r="DF269" s="161">
        <f>MIN(PRODUCT('mil mi val'!$C235:DE235),1)</f>
        <v>2.0984355383476993E-2</v>
      </c>
    </row>
    <row r="270" spans="2:110" ht="14.5" x14ac:dyDescent="0.35">
      <c r="B270" s="149">
        <v>25</v>
      </c>
      <c r="C270" s="161">
        <v>1</v>
      </c>
      <c r="D270" s="161">
        <f>MIN(PRODUCT('mil mi val'!$C236:C236),1)</f>
        <v>0.98450000000000004</v>
      </c>
      <c r="E270" s="161">
        <f>MIN(PRODUCT('mil mi val'!$C236:D236),1)</f>
        <v>0.96540070000000011</v>
      </c>
      <c r="F270" s="161">
        <f>MIN(PRODUCT('mil mi val'!$C236:E236),1)</f>
        <v>0.94329302397000003</v>
      </c>
      <c r="G270" s="161">
        <f>MIN(PRODUCT('mil mi val'!$C236:F236),1)</f>
        <v>0.91895606395157403</v>
      </c>
      <c r="H270" s="161">
        <f>MIN(PRODUCT('mil mi val'!$C236:G236),1)</f>
        <v>0.89340908537372021</v>
      </c>
      <c r="I270" s="161">
        <f>MIN(PRODUCT('mil mi val'!$C236:H236),1)</f>
        <v>0.86723219917227024</v>
      </c>
      <c r="J270" s="161">
        <f>MIN(PRODUCT('mil mi val'!$C236:I236),1)</f>
        <v>0.84060817065768156</v>
      </c>
      <c r="K270" s="161">
        <f>MIN(PRODUCT('mil mi val'!$C236:J236),1)</f>
        <v>0.81370870919663574</v>
      </c>
      <c r="L270" s="161">
        <f>MIN(PRODUCT('mil mi val'!$C236:K236),1)</f>
        <v>0.78661220918038777</v>
      </c>
      <c r="M270" s="161">
        <f>MIN(PRODUCT('mil mi val'!$C236:L236),1)</f>
        <v>0.75947408796366445</v>
      </c>
      <c r="N270" s="161">
        <f>MIN(PRODUCT('mil mi val'!$C236:M236),1)</f>
        <v>0.73251275784095438</v>
      </c>
      <c r="O270" s="161">
        <f>MIN(PRODUCT('mil mi val'!$C236:N236),1)</f>
        <v>0.70592254473132776</v>
      </c>
      <c r="P270" s="161">
        <f>MIN(PRODUCT('mil mi val'!$C236:O236),1)</f>
        <v>0.67980341057626859</v>
      </c>
      <c r="Q270" s="161">
        <f>MIN(PRODUCT('mil mi val'!$C236:P236),1)</f>
        <v>0.65437876302071618</v>
      </c>
      <c r="R270" s="161">
        <f>MIN(PRODUCT('mil mi val'!$C236:Q236),1)</f>
        <v>0.6298395594074393</v>
      </c>
      <c r="S270" s="161">
        <f>MIN(PRODUCT('mil mi val'!$C236:R236),1)</f>
        <v>0.60622057592966039</v>
      </c>
      <c r="T270" s="161">
        <f>MIN(PRODUCT('mil mi val'!$C236:S236),1)</f>
        <v>0.58348730433229812</v>
      </c>
      <c r="U270" s="161">
        <f>MIN(PRODUCT('mil mi val'!$C236:T236),1)</f>
        <v>0.56160653041983699</v>
      </c>
      <c r="V270" s="161">
        <f>MIN(PRODUCT('mil mi val'!$C236:U236),1)</f>
        <v>0.54054628552909312</v>
      </c>
      <c r="W270" s="161">
        <f>MIN(PRODUCT('mil mi val'!$C236:V236),1)</f>
        <v>0.52027579982175209</v>
      </c>
      <c r="X270" s="161">
        <f>MIN(PRODUCT('mil mi val'!$C236:W236),1)</f>
        <v>0.50076545732843636</v>
      </c>
      <c r="Y270" s="161">
        <f>MIN(PRODUCT('mil mi val'!$C236:X236),1)</f>
        <v>0.48198675267862001</v>
      </c>
      <c r="Z270" s="161">
        <f>MIN(PRODUCT('mil mi val'!$C236:Y236),1)</f>
        <v>0.46391224945317178</v>
      </c>
      <c r="AA270" s="161">
        <f>MIN(PRODUCT('mil mi val'!$C236:Z236),1)</f>
        <v>0.44651554009867783</v>
      </c>
      <c r="AB270" s="161">
        <f>MIN(PRODUCT('mil mi val'!$C236:AA236),1)</f>
        <v>0.42977120734497742</v>
      </c>
      <c r="AC270" s="161">
        <f>MIN(PRODUCT('mil mi val'!$C236:AB236),1)</f>
        <v>0.41365478706954079</v>
      </c>
      <c r="AD270" s="161">
        <f>MIN(PRODUCT('mil mi val'!$C236:AC236),1)</f>
        <v>0.398142732554433</v>
      </c>
      <c r="AE270" s="161">
        <f>MIN(PRODUCT('mil mi val'!$C236:AD236),1)</f>
        <v>0.38321238008364178</v>
      </c>
      <c r="AF270" s="161">
        <f>MIN(PRODUCT('mil mi val'!$C236:AE236),1)</f>
        <v>0.36884191583050524</v>
      </c>
      <c r="AG270" s="161">
        <f>MIN(PRODUCT('mil mi val'!$C236:AF236),1)</f>
        <v>0.35501034398686132</v>
      </c>
      <c r="AH270" s="161">
        <f>MIN(PRODUCT('mil mi val'!$C236:AG236),1)</f>
        <v>0.34169745608735402</v>
      </c>
      <c r="AI270" s="161">
        <f>MIN(PRODUCT('mil mi val'!$C236:AH236),1)</f>
        <v>0.32888380148407825</v>
      </c>
      <c r="AJ270" s="161">
        <f>MIN(PRODUCT('mil mi val'!$C236:AI236),1)</f>
        <v>0.31655065892842532</v>
      </c>
      <c r="AK270" s="161">
        <f>MIN(PRODUCT('mil mi val'!$C236:AJ236),1)</f>
        <v>0.30468000921860938</v>
      </c>
      <c r="AL270" s="161">
        <f>MIN(PRODUCT('mil mi val'!$C236:AK236),1)</f>
        <v>0.29325450887291155</v>
      </c>
      <c r="AM270" s="161">
        <f>MIN(PRODUCT('mil mi val'!$C236:AL236),1)</f>
        <v>0.28225746479017738</v>
      </c>
      <c r="AN270" s="161">
        <f>MIN(PRODUCT('mil mi val'!$C236:AM236),1)</f>
        <v>0.27167280986054576</v>
      </c>
      <c r="AO270" s="161">
        <f>MIN(PRODUCT('mil mi val'!$C236:AN236),1)</f>
        <v>0.26148507949077532</v>
      </c>
      <c r="AP270" s="161">
        <f>MIN(PRODUCT('mil mi val'!$C236:AO236),1)</f>
        <v>0.25167938900987125</v>
      </c>
      <c r="AQ270" s="161">
        <f>MIN(PRODUCT('mil mi val'!$C236:AP236),1)</f>
        <v>0.24224141192200108</v>
      </c>
      <c r="AR270" s="161">
        <f>MIN(PRODUCT('mil mi val'!$C236:AQ236),1)</f>
        <v>0.23315735897492604</v>
      </c>
      <c r="AS270" s="161">
        <f>MIN(PRODUCT('mil mi val'!$C236:AR236),1)</f>
        <v>0.2244139580133663</v>
      </c>
      <c r="AT270" s="161">
        <f>MIN(PRODUCT('mil mi val'!$C236:AS236),1)</f>
        <v>0.21599843458786508</v>
      </c>
      <c r="AU270" s="161">
        <f>MIN(PRODUCT('mil mi val'!$C236:AT236),1)</f>
        <v>0.20789849329082014</v>
      </c>
      <c r="AV270" s="161">
        <f>MIN(PRODUCT('mil mi val'!$C236:AU236),1)</f>
        <v>0.2001022997924144</v>
      </c>
      <c r="AW270" s="161">
        <f>MIN(PRODUCT('mil mi val'!$C236:AV236),1)</f>
        <v>0.19259846355019886</v>
      </c>
      <c r="AX270" s="161">
        <f>MIN(PRODUCT('mil mi val'!$C236:AW236),1)</f>
        <v>0.18537602116706639</v>
      </c>
      <c r="AY270" s="161">
        <f>MIN(PRODUCT('mil mi val'!$C236:AX236),1)</f>
        <v>0.17842442037330142</v>
      </c>
      <c r="AZ270" s="161">
        <f>MIN(PRODUCT('mil mi val'!$C236:AY236),1)</f>
        <v>0.17173350460930262</v>
      </c>
      <c r="BA270" s="161">
        <f>MIN(PRODUCT('mil mi val'!$C236:AZ236),1)</f>
        <v>0.16529349818645378</v>
      </c>
      <c r="BB270" s="161">
        <f>MIN(PRODUCT('mil mi val'!$C236:BA236),1)</f>
        <v>0.15909499200446175</v>
      </c>
      <c r="BC270" s="161">
        <f>MIN(PRODUCT('mil mi val'!$C236:BB236),1)</f>
        <v>0.15312892980429443</v>
      </c>
      <c r="BD270" s="161">
        <f>MIN(PRODUCT('mil mi val'!$C236:BC236),1)</f>
        <v>0.14738659493663339</v>
      </c>
      <c r="BE270" s="161">
        <f>MIN(PRODUCT('mil mi val'!$C236:BD236),1)</f>
        <v>0.14185959762650965</v>
      </c>
      <c r="BF270" s="161">
        <f>MIN(PRODUCT('mil mi val'!$C236:BE236),1)</f>
        <v>0.13653986271551555</v>
      </c>
      <c r="BG270" s="161">
        <f>MIN(PRODUCT('mil mi val'!$C236:BF236),1)</f>
        <v>0.13141961786368372</v>
      </c>
      <c r="BH270" s="161">
        <f>MIN(PRODUCT('mil mi val'!$C236:BG236),1)</f>
        <v>0.12649138219379558</v>
      </c>
      <c r="BI270" s="161">
        <f>MIN(PRODUCT('mil mi val'!$C236:BH236),1)</f>
        <v>0.12174795536152824</v>
      </c>
      <c r="BJ270" s="161">
        <f>MIN(PRODUCT('mil mi val'!$C236:BI236),1)</f>
        <v>0.11718240703547093</v>
      </c>
      <c r="BK270" s="161">
        <f>MIN(PRODUCT('mil mi val'!$C236:BJ236),1)</f>
        <v>0.11278806677164077</v>
      </c>
      <c r="BL270" s="161">
        <f>MIN(PRODUCT('mil mi val'!$C236:BK236),1)</f>
        <v>0.10855851426770424</v>
      </c>
      <c r="BM270" s="161">
        <f>MIN(PRODUCT('mil mi val'!$C236:BL236),1)</f>
        <v>0.10448756998266534</v>
      </c>
      <c r="BN270" s="161">
        <f>MIN(PRODUCT('mil mi val'!$C236:BM236),1)</f>
        <v>0.10056928610831539</v>
      </c>
      <c r="BO270" s="161">
        <f>MIN(PRODUCT('mil mi val'!$C236:BN236),1)</f>
        <v>9.6797937879253573E-2</v>
      </c>
      <c r="BP270" s="161">
        <f>MIN(PRODUCT('mil mi val'!$C236:BO236),1)</f>
        <v>9.3168015208781568E-2</v>
      </c>
      <c r="BQ270" s="161">
        <f>MIN(PRODUCT('mil mi val'!$C236:BP236),1)</f>
        <v>8.9674214638452265E-2</v>
      </c>
      <c r="BR270" s="161">
        <f>MIN(PRODUCT('mil mi val'!$C236:BQ236),1)</f>
        <v>8.631143158951031E-2</v>
      </c>
      <c r="BS270" s="161">
        <f>MIN(PRODUCT('mil mi val'!$C236:BR236),1)</f>
        <v>8.3074752904903681E-2</v>
      </c>
      <c r="BT270" s="161">
        <f>MIN(PRODUCT('mil mi val'!$C236:BS236),1)</f>
        <v>7.9959449670969795E-2</v>
      </c>
      <c r="BU270" s="161">
        <f>MIN(PRODUCT('mil mi val'!$C236:BT236),1)</f>
        <v>7.6960970308308424E-2</v>
      </c>
      <c r="BV270" s="161">
        <f>MIN(PRODUCT('mil mi val'!$C236:BU236),1)</f>
        <v>7.4074933921746855E-2</v>
      </c>
      <c r="BW270" s="161">
        <f>MIN(PRODUCT('mil mi val'!$C236:BV236),1)</f>
        <v>7.1297123899681347E-2</v>
      </c>
      <c r="BX270" s="161">
        <f>MIN(PRODUCT('mil mi val'!$C236:BW236),1)</f>
        <v>6.8623481753443294E-2</v>
      </c>
      <c r="BY270" s="161">
        <f>MIN(PRODUCT('mil mi val'!$C236:BX236),1)</f>
        <v>6.605010118768917E-2</v>
      </c>
      <c r="BZ270" s="161">
        <f>MIN(PRODUCT('mil mi val'!$C236:BY236),1)</f>
        <v>6.357322239315083E-2</v>
      </c>
      <c r="CA270" s="161">
        <f>MIN(PRODUCT('mil mi val'!$C236:BZ236),1)</f>
        <v>6.1189226553407673E-2</v>
      </c>
      <c r="CB270" s="161">
        <f>MIN(PRODUCT('mil mi val'!$C236:CA236),1)</f>
        <v>5.8894630557654884E-2</v>
      </c>
      <c r="CC270" s="161">
        <f>MIN(PRODUCT('mil mi val'!$C236:CB236),1)</f>
        <v>5.6686081911742826E-2</v>
      </c>
      <c r="CD270" s="161">
        <f>MIN(PRODUCT('mil mi val'!$C236:CC236),1)</f>
        <v>5.4560353840052471E-2</v>
      </c>
      <c r="CE270" s="161">
        <f>MIN(PRODUCT('mil mi val'!$C236:CD236),1)</f>
        <v>5.2514340571050505E-2</v>
      </c>
      <c r="CF270" s="161">
        <f>MIN(PRODUCT('mil mi val'!$C236:CE236),1)</f>
        <v>5.0545052799636114E-2</v>
      </c>
      <c r="CG270" s="161">
        <f>MIN(PRODUCT('mil mi val'!$C236:CF236),1)</f>
        <v>4.8649613319649759E-2</v>
      </c>
      <c r="CH270" s="161">
        <f>MIN(PRODUCT('mil mi val'!$C236:CG236),1)</f>
        <v>4.6825252820162894E-2</v>
      </c>
      <c r="CI270" s="161">
        <f>MIN(PRODUCT('mil mi val'!$C236:CH236),1)</f>
        <v>4.5069305839406784E-2</v>
      </c>
      <c r="CJ270" s="161">
        <f>MIN(PRODUCT('mil mi val'!$C236:CI236),1)</f>
        <v>4.3379206870429031E-2</v>
      </c>
      <c r="CK270" s="161">
        <f>MIN(PRODUCT('mil mi val'!$C236:CJ236),1)</f>
        <v>4.1752486612787944E-2</v>
      </c>
      <c r="CL270" s="161">
        <f>MIN(PRODUCT('mil mi val'!$C236:CK236),1)</f>
        <v>4.0186768364808396E-2</v>
      </c>
      <c r="CM270" s="161">
        <f>MIN(PRODUCT('mil mi val'!$C236:CL236),1)</f>
        <v>3.8679764551128079E-2</v>
      </c>
      <c r="CN270" s="161">
        <f>MIN(PRODUCT('mil mi val'!$C236:CM236),1)</f>
        <v>3.7229273380460774E-2</v>
      </c>
      <c r="CO270" s="161">
        <f>MIN(PRODUCT('mil mi val'!$C236:CN236),1)</f>
        <v>3.5833175628693495E-2</v>
      </c>
      <c r="CP270" s="161">
        <f>MIN(PRODUCT('mil mi val'!$C236:CO236),1)</f>
        <v>3.4489431542617487E-2</v>
      </c>
      <c r="CQ270" s="161">
        <f>MIN(PRODUCT('mil mi val'!$C236:CP236),1)</f>
        <v>3.319607785976933E-2</v>
      </c>
      <c r="CR270" s="161">
        <f>MIN(PRODUCT('mil mi val'!$C236:CQ236),1)</f>
        <v>3.1951224940027979E-2</v>
      </c>
      <c r="CS270" s="161">
        <f>MIN(PRODUCT('mil mi val'!$C236:CR236),1)</f>
        <v>3.0753054004776931E-2</v>
      </c>
      <c r="CT270" s="161">
        <f>MIN(PRODUCT('mil mi val'!$C236:CS236),1)</f>
        <v>2.9599814479597798E-2</v>
      </c>
      <c r="CU270" s="161">
        <f>MIN(PRODUCT('mil mi val'!$C236:CT236),1)</f>
        <v>2.848982143661288E-2</v>
      </c>
      <c r="CV270" s="161">
        <f>MIN(PRODUCT('mil mi val'!$C236:CU236),1)</f>
        <v>2.7421453132739897E-2</v>
      </c>
      <c r="CW270" s="161">
        <f>MIN(PRODUCT('mil mi val'!$C236:CV236),1)</f>
        <v>2.6393148640262151E-2</v>
      </c>
      <c r="CX270" s="161">
        <f>MIN(PRODUCT('mil mi val'!$C236:CW236),1)</f>
        <v>2.540340556625232E-2</v>
      </c>
      <c r="CY270" s="161">
        <f>MIN(PRODUCT('mil mi val'!$C236:CX236),1)</f>
        <v>2.4450777857517859E-2</v>
      </c>
      <c r="CZ270" s="161">
        <f>MIN(PRODUCT('mil mi val'!$C236:CY236),1)</f>
        <v>2.3533873687860939E-2</v>
      </c>
      <c r="DA270" s="161">
        <f>MIN(PRODUCT('mil mi val'!$C236:CZ236),1)</f>
        <v>2.2651353424566156E-2</v>
      </c>
      <c r="DB270" s="161">
        <f>MIN(PRODUCT('mil mi val'!$C236:DA236),1)</f>
        <v>2.1801927671144927E-2</v>
      </c>
      <c r="DC270" s="161">
        <f>MIN(PRODUCT('mil mi val'!$C236:DB236),1)</f>
        <v>2.0984355383476993E-2</v>
      </c>
      <c r="DD270" s="161">
        <f>MIN(PRODUCT('mil mi val'!$C236:DC236),1)</f>
        <v>2.0984355383476993E-2</v>
      </c>
      <c r="DE270" s="161">
        <f>MIN(PRODUCT('mil mi val'!$C236:DD236),1)</f>
        <v>2.0984355383476993E-2</v>
      </c>
      <c r="DF270" s="161">
        <f>MIN(PRODUCT('mil mi val'!$C236:DE236),1)</f>
        <v>2.0984355383476993E-2</v>
      </c>
    </row>
    <row r="271" spans="2:110" ht="14.5" x14ac:dyDescent="0.35">
      <c r="B271" s="149">
        <v>26</v>
      </c>
      <c r="C271" s="161">
        <v>1</v>
      </c>
      <c r="D271" s="161">
        <f>MIN(PRODUCT('mil mi val'!$C237:C237),1)</f>
        <v>0.98450000000000004</v>
      </c>
      <c r="E271" s="161">
        <f>MIN(PRODUCT('mil mi val'!$C237:D237),1)</f>
        <v>0.96540070000000011</v>
      </c>
      <c r="F271" s="161">
        <f>MIN(PRODUCT('mil mi val'!$C237:E237),1)</f>
        <v>0.94329302397000003</v>
      </c>
      <c r="G271" s="161">
        <f>MIN(PRODUCT('mil mi val'!$C237:F237),1)</f>
        <v>0.91895606395157403</v>
      </c>
      <c r="H271" s="161">
        <f>MIN(PRODUCT('mil mi val'!$C237:G237),1)</f>
        <v>0.89340908537372021</v>
      </c>
      <c r="I271" s="161">
        <f>MIN(PRODUCT('mil mi val'!$C237:H237),1)</f>
        <v>0.86723219917227024</v>
      </c>
      <c r="J271" s="161">
        <f>MIN(PRODUCT('mil mi val'!$C237:I237),1)</f>
        <v>0.84060817065768156</v>
      </c>
      <c r="K271" s="161">
        <f>MIN(PRODUCT('mil mi val'!$C237:J237),1)</f>
        <v>0.81370870919663574</v>
      </c>
      <c r="L271" s="161">
        <f>MIN(PRODUCT('mil mi val'!$C237:K237),1)</f>
        <v>0.78661220918038777</v>
      </c>
      <c r="M271" s="161">
        <f>MIN(PRODUCT('mil mi val'!$C237:L237),1)</f>
        <v>0.75947408796366445</v>
      </c>
      <c r="N271" s="161">
        <f>MIN(PRODUCT('mil mi val'!$C237:M237),1)</f>
        <v>0.73251275784095438</v>
      </c>
      <c r="O271" s="161">
        <f>MIN(PRODUCT('mil mi val'!$C237:N237),1)</f>
        <v>0.70592254473132776</v>
      </c>
      <c r="P271" s="161">
        <f>MIN(PRODUCT('mil mi val'!$C237:O237),1)</f>
        <v>0.67980341057626859</v>
      </c>
      <c r="Q271" s="161">
        <f>MIN(PRODUCT('mil mi val'!$C237:P237),1)</f>
        <v>0.65437876302071618</v>
      </c>
      <c r="R271" s="161">
        <f>MIN(PRODUCT('mil mi val'!$C237:Q237),1)</f>
        <v>0.6298395594074393</v>
      </c>
      <c r="S271" s="161">
        <f>MIN(PRODUCT('mil mi val'!$C237:R237),1)</f>
        <v>0.60622057592966039</v>
      </c>
      <c r="T271" s="161">
        <f>MIN(PRODUCT('mil mi val'!$C237:S237),1)</f>
        <v>0.58348730433229812</v>
      </c>
      <c r="U271" s="161">
        <f>MIN(PRODUCT('mil mi val'!$C237:T237),1)</f>
        <v>0.56160653041983699</v>
      </c>
      <c r="V271" s="161">
        <f>MIN(PRODUCT('mil mi val'!$C237:U237),1)</f>
        <v>0.54054628552909312</v>
      </c>
      <c r="W271" s="161">
        <f>MIN(PRODUCT('mil mi val'!$C237:V237),1)</f>
        <v>0.52027579982175209</v>
      </c>
      <c r="X271" s="161">
        <f>MIN(PRODUCT('mil mi val'!$C237:W237),1)</f>
        <v>0.50076545732843636</v>
      </c>
      <c r="Y271" s="161">
        <f>MIN(PRODUCT('mil mi val'!$C237:X237),1)</f>
        <v>0.48198675267862001</v>
      </c>
      <c r="Z271" s="161">
        <f>MIN(PRODUCT('mil mi val'!$C237:Y237),1)</f>
        <v>0.46391224945317178</v>
      </c>
      <c r="AA271" s="161">
        <f>MIN(PRODUCT('mil mi val'!$C237:Z237),1)</f>
        <v>0.44651554009867783</v>
      </c>
      <c r="AB271" s="161">
        <f>MIN(PRODUCT('mil mi val'!$C237:AA237),1)</f>
        <v>0.42977120734497742</v>
      </c>
      <c r="AC271" s="161">
        <f>MIN(PRODUCT('mil mi val'!$C237:AB237),1)</f>
        <v>0.41365478706954079</v>
      </c>
      <c r="AD271" s="161">
        <f>MIN(PRODUCT('mil mi val'!$C237:AC237),1)</f>
        <v>0.398142732554433</v>
      </c>
      <c r="AE271" s="161">
        <f>MIN(PRODUCT('mil mi val'!$C237:AD237),1)</f>
        <v>0.38321238008364178</v>
      </c>
      <c r="AF271" s="161">
        <f>MIN(PRODUCT('mil mi val'!$C237:AE237),1)</f>
        <v>0.36884191583050524</v>
      </c>
      <c r="AG271" s="161">
        <f>MIN(PRODUCT('mil mi val'!$C237:AF237),1)</f>
        <v>0.35501034398686132</v>
      </c>
      <c r="AH271" s="161">
        <f>MIN(PRODUCT('mil mi val'!$C237:AG237),1)</f>
        <v>0.34169745608735402</v>
      </c>
      <c r="AI271" s="161">
        <f>MIN(PRODUCT('mil mi val'!$C237:AH237),1)</f>
        <v>0.32888380148407825</v>
      </c>
      <c r="AJ271" s="161">
        <f>MIN(PRODUCT('mil mi val'!$C237:AI237),1)</f>
        <v>0.31655065892842532</v>
      </c>
      <c r="AK271" s="161">
        <f>MIN(PRODUCT('mil mi val'!$C237:AJ237),1)</f>
        <v>0.30468000921860938</v>
      </c>
      <c r="AL271" s="161">
        <f>MIN(PRODUCT('mil mi val'!$C237:AK237),1)</f>
        <v>0.29325450887291155</v>
      </c>
      <c r="AM271" s="161">
        <f>MIN(PRODUCT('mil mi val'!$C237:AL237),1)</f>
        <v>0.28225746479017738</v>
      </c>
      <c r="AN271" s="161">
        <f>MIN(PRODUCT('mil mi val'!$C237:AM237),1)</f>
        <v>0.27167280986054576</v>
      </c>
      <c r="AO271" s="161">
        <f>MIN(PRODUCT('mil mi val'!$C237:AN237),1)</f>
        <v>0.26148507949077532</v>
      </c>
      <c r="AP271" s="161">
        <f>MIN(PRODUCT('mil mi val'!$C237:AO237),1)</f>
        <v>0.25167938900987125</v>
      </c>
      <c r="AQ271" s="161">
        <f>MIN(PRODUCT('mil mi val'!$C237:AP237),1)</f>
        <v>0.24224141192200108</v>
      </c>
      <c r="AR271" s="161">
        <f>MIN(PRODUCT('mil mi val'!$C237:AQ237),1)</f>
        <v>0.23315735897492604</v>
      </c>
      <c r="AS271" s="161">
        <f>MIN(PRODUCT('mil mi val'!$C237:AR237),1)</f>
        <v>0.2244139580133663</v>
      </c>
      <c r="AT271" s="161">
        <f>MIN(PRODUCT('mil mi val'!$C237:AS237),1)</f>
        <v>0.21599843458786508</v>
      </c>
      <c r="AU271" s="161">
        <f>MIN(PRODUCT('mil mi val'!$C237:AT237),1)</f>
        <v>0.20789849329082014</v>
      </c>
      <c r="AV271" s="161">
        <f>MIN(PRODUCT('mil mi val'!$C237:AU237),1)</f>
        <v>0.2001022997924144</v>
      </c>
      <c r="AW271" s="161">
        <f>MIN(PRODUCT('mil mi val'!$C237:AV237),1)</f>
        <v>0.19259846355019886</v>
      </c>
      <c r="AX271" s="161">
        <f>MIN(PRODUCT('mil mi val'!$C237:AW237),1)</f>
        <v>0.18537602116706639</v>
      </c>
      <c r="AY271" s="161">
        <f>MIN(PRODUCT('mil mi val'!$C237:AX237),1)</f>
        <v>0.17842442037330142</v>
      </c>
      <c r="AZ271" s="161">
        <f>MIN(PRODUCT('mil mi val'!$C237:AY237),1)</f>
        <v>0.17173350460930262</v>
      </c>
      <c r="BA271" s="161">
        <f>MIN(PRODUCT('mil mi val'!$C237:AZ237),1)</f>
        <v>0.16529349818645378</v>
      </c>
      <c r="BB271" s="161">
        <f>MIN(PRODUCT('mil mi val'!$C237:BA237),1)</f>
        <v>0.15909499200446175</v>
      </c>
      <c r="BC271" s="161">
        <f>MIN(PRODUCT('mil mi val'!$C237:BB237),1)</f>
        <v>0.15312892980429443</v>
      </c>
      <c r="BD271" s="161">
        <f>MIN(PRODUCT('mil mi val'!$C237:BC237),1)</f>
        <v>0.14738659493663339</v>
      </c>
      <c r="BE271" s="161">
        <f>MIN(PRODUCT('mil mi val'!$C237:BD237),1)</f>
        <v>0.14185959762650965</v>
      </c>
      <c r="BF271" s="161">
        <f>MIN(PRODUCT('mil mi val'!$C237:BE237),1)</f>
        <v>0.13653986271551555</v>
      </c>
      <c r="BG271" s="161">
        <f>MIN(PRODUCT('mil mi val'!$C237:BF237),1)</f>
        <v>0.13141961786368372</v>
      </c>
      <c r="BH271" s="161">
        <f>MIN(PRODUCT('mil mi val'!$C237:BG237),1)</f>
        <v>0.12649138219379558</v>
      </c>
      <c r="BI271" s="161">
        <f>MIN(PRODUCT('mil mi val'!$C237:BH237),1)</f>
        <v>0.12174795536152824</v>
      </c>
      <c r="BJ271" s="161">
        <f>MIN(PRODUCT('mil mi val'!$C237:BI237),1)</f>
        <v>0.11718240703547093</v>
      </c>
      <c r="BK271" s="161">
        <f>MIN(PRODUCT('mil mi val'!$C237:BJ237),1)</f>
        <v>0.11278806677164077</v>
      </c>
      <c r="BL271" s="161">
        <f>MIN(PRODUCT('mil mi val'!$C237:BK237),1)</f>
        <v>0.10855851426770424</v>
      </c>
      <c r="BM271" s="161">
        <f>MIN(PRODUCT('mil mi val'!$C237:BL237),1)</f>
        <v>0.10448756998266534</v>
      </c>
      <c r="BN271" s="161">
        <f>MIN(PRODUCT('mil mi val'!$C237:BM237),1)</f>
        <v>0.10056928610831539</v>
      </c>
      <c r="BO271" s="161">
        <f>MIN(PRODUCT('mil mi val'!$C237:BN237),1)</f>
        <v>9.6797937879253573E-2</v>
      </c>
      <c r="BP271" s="161">
        <f>MIN(PRODUCT('mil mi val'!$C237:BO237),1)</f>
        <v>9.3168015208781568E-2</v>
      </c>
      <c r="BQ271" s="161">
        <f>MIN(PRODUCT('mil mi val'!$C237:BP237),1)</f>
        <v>8.9674214638452265E-2</v>
      </c>
      <c r="BR271" s="161">
        <f>MIN(PRODUCT('mil mi val'!$C237:BQ237),1)</f>
        <v>8.631143158951031E-2</v>
      </c>
      <c r="BS271" s="161">
        <f>MIN(PRODUCT('mil mi val'!$C237:BR237),1)</f>
        <v>8.3074752904903681E-2</v>
      </c>
      <c r="BT271" s="161">
        <f>MIN(PRODUCT('mil mi val'!$C237:BS237),1)</f>
        <v>7.9959449670969795E-2</v>
      </c>
      <c r="BU271" s="161">
        <f>MIN(PRODUCT('mil mi val'!$C237:BT237),1)</f>
        <v>7.6960970308308424E-2</v>
      </c>
      <c r="BV271" s="161">
        <f>MIN(PRODUCT('mil mi val'!$C237:BU237),1)</f>
        <v>7.4074933921746855E-2</v>
      </c>
      <c r="BW271" s="161">
        <f>MIN(PRODUCT('mil mi val'!$C237:BV237),1)</f>
        <v>7.1297123899681347E-2</v>
      </c>
      <c r="BX271" s="161">
        <f>MIN(PRODUCT('mil mi val'!$C237:BW237),1)</f>
        <v>6.8623481753443294E-2</v>
      </c>
      <c r="BY271" s="161">
        <f>MIN(PRODUCT('mil mi val'!$C237:BX237),1)</f>
        <v>6.605010118768917E-2</v>
      </c>
      <c r="BZ271" s="161">
        <f>MIN(PRODUCT('mil mi val'!$C237:BY237),1)</f>
        <v>6.357322239315083E-2</v>
      </c>
      <c r="CA271" s="161">
        <f>MIN(PRODUCT('mil mi val'!$C237:BZ237),1)</f>
        <v>6.1189226553407673E-2</v>
      </c>
      <c r="CB271" s="161">
        <f>MIN(PRODUCT('mil mi val'!$C237:CA237),1)</f>
        <v>5.8894630557654884E-2</v>
      </c>
      <c r="CC271" s="161">
        <f>MIN(PRODUCT('mil mi val'!$C237:CB237),1)</f>
        <v>5.6686081911742826E-2</v>
      </c>
      <c r="CD271" s="161">
        <f>MIN(PRODUCT('mil mi val'!$C237:CC237),1)</f>
        <v>5.4560353840052471E-2</v>
      </c>
      <c r="CE271" s="161">
        <f>MIN(PRODUCT('mil mi val'!$C237:CD237),1)</f>
        <v>5.2514340571050505E-2</v>
      </c>
      <c r="CF271" s="161">
        <f>MIN(PRODUCT('mil mi val'!$C237:CE237),1)</f>
        <v>5.0545052799636114E-2</v>
      </c>
      <c r="CG271" s="161">
        <f>MIN(PRODUCT('mil mi val'!$C237:CF237),1)</f>
        <v>4.8649613319649759E-2</v>
      </c>
      <c r="CH271" s="161">
        <f>MIN(PRODUCT('mil mi val'!$C237:CG237),1)</f>
        <v>4.6825252820162894E-2</v>
      </c>
      <c r="CI271" s="161">
        <f>MIN(PRODUCT('mil mi val'!$C237:CH237),1)</f>
        <v>4.5069305839406784E-2</v>
      </c>
      <c r="CJ271" s="161">
        <f>MIN(PRODUCT('mil mi val'!$C237:CI237),1)</f>
        <v>4.3379206870429031E-2</v>
      </c>
      <c r="CK271" s="161">
        <f>MIN(PRODUCT('mil mi val'!$C237:CJ237),1)</f>
        <v>4.1752486612787944E-2</v>
      </c>
      <c r="CL271" s="161">
        <f>MIN(PRODUCT('mil mi val'!$C237:CK237),1)</f>
        <v>4.0186768364808396E-2</v>
      </c>
      <c r="CM271" s="161">
        <f>MIN(PRODUCT('mil mi val'!$C237:CL237),1)</f>
        <v>3.8679764551128079E-2</v>
      </c>
      <c r="CN271" s="161">
        <f>MIN(PRODUCT('mil mi val'!$C237:CM237),1)</f>
        <v>3.7229273380460774E-2</v>
      </c>
      <c r="CO271" s="161">
        <f>MIN(PRODUCT('mil mi val'!$C237:CN237),1)</f>
        <v>3.5833175628693495E-2</v>
      </c>
      <c r="CP271" s="161">
        <f>MIN(PRODUCT('mil mi val'!$C237:CO237),1)</f>
        <v>3.4489431542617487E-2</v>
      </c>
      <c r="CQ271" s="161">
        <f>MIN(PRODUCT('mil mi val'!$C237:CP237),1)</f>
        <v>3.319607785976933E-2</v>
      </c>
      <c r="CR271" s="161">
        <f>MIN(PRODUCT('mil mi val'!$C237:CQ237),1)</f>
        <v>3.1951224940027979E-2</v>
      </c>
      <c r="CS271" s="161">
        <f>MIN(PRODUCT('mil mi val'!$C237:CR237),1)</f>
        <v>3.0753054004776931E-2</v>
      </c>
      <c r="CT271" s="161">
        <f>MIN(PRODUCT('mil mi val'!$C237:CS237),1)</f>
        <v>2.9599814479597798E-2</v>
      </c>
      <c r="CU271" s="161">
        <f>MIN(PRODUCT('mil mi val'!$C237:CT237),1)</f>
        <v>2.848982143661288E-2</v>
      </c>
      <c r="CV271" s="161">
        <f>MIN(PRODUCT('mil mi val'!$C237:CU237),1)</f>
        <v>2.7421453132739897E-2</v>
      </c>
      <c r="CW271" s="161">
        <f>MIN(PRODUCT('mil mi val'!$C237:CV237),1)</f>
        <v>2.6393148640262151E-2</v>
      </c>
      <c r="CX271" s="161">
        <f>MIN(PRODUCT('mil mi val'!$C237:CW237),1)</f>
        <v>2.540340556625232E-2</v>
      </c>
      <c r="CY271" s="161">
        <f>MIN(PRODUCT('mil mi val'!$C237:CX237),1)</f>
        <v>2.4450777857517859E-2</v>
      </c>
      <c r="CZ271" s="161">
        <f>MIN(PRODUCT('mil mi val'!$C237:CY237),1)</f>
        <v>2.3533873687860939E-2</v>
      </c>
      <c r="DA271" s="161">
        <f>MIN(PRODUCT('mil mi val'!$C237:CZ237),1)</f>
        <v>2.2651353424566156E-2</v>
      </c>
      <c r="DB271" s="161">
        <f>MIN(PRODUCT('mil mi val'!$C237:DA237),1)</f>
        <v>2.1801927671144927E-2</v>
      </c>
      <c r="DC271" s="161">
        <f>MIN(PRODUCT('mil mi val'!$C237:DB237),1)</f>
        <v>2.0984355383476993E-2</v>
      </c>
      <c r="DD271" s="161">
        <f>MIN(PRODUCT('mil mi val'!$C237:DC237),1)</f>
        <v>2.0984355383476993E-2</v>
      </c>
      <c r="DE271" s="161">
        <f>MIN(PRODUCT('mil mi val'!$C237:DD237),1)</f>
        <v>2.0984355383476993E-2</v>
      </c>
      <c r="DF271" s="161">
        <f>MIN(PRODUCT('mil mi val'!$C237:DE237),1)</f>
        <v>2.0984355383476993E-2</v>
      </c>
    </row>
    <row r="272" spans="2:110" ht="14.5" x14ac:dyDescent="0.35">
      <c r="B272" s="149">
        <v>27</v>
      </c>
      <c r="C272" s="161">
        <v>1</v>
      </c>
      <c r="D272" s="161">
        <f>MIN(PRODUCT('mil mi val'!$C238:C238),1)</f>
        <v>0.98450000000000004</v>
      </c>
      <c r="E272" s="161">
        <f>MIN(PRODUCT('mil mi val'!$C238:D238),1)</f>
        <v>0.96540070000000011</v>
      </c>
      <c r="F272" s="161">
        <f>MIN(PRODUCT('mil mi val'!$C238:E238),1)</f>
        <v>0.94329302397000003</v>
      </c>
      <c r="G272" s="161">
        <f>MIN(PRODUCT('mil mi val'!$C238:F238),1)</f>
        <v>0.91895606395157403</v>
      </c>
      <c r="H272" s="161">
        <f>MIN(PRODUCT('mil mi val'!$C238:G238),1)</f>
        <v>0.89340908537372021</v>
      </c>
      <c r="I272" s="161">
        <f>MIN(PRODUCT('mil mi val'!$C238:H238),1)</f>
        <v>0.86723219917227024</v>
      </c>
      <c r="J272" s="161">
        <f>MIN(PRODUCT('mil mi val'!$C238:I238),1)</f>
        <v>0.84060817065768156</v>
      </c>
      <c r="K272" s="161">
        <f>MIN(PRODUCT('mil mi val'!$C238:J238),1)</f>
        <v>0.81370870919663574</v>
      </c>
      <c r="L272" s="161">
        <f>MIN(PRODUCT('mil mi val'!$C238:K238),1)</f>
        <v>0.78661220918038777</v>
      </c>
      <c r="M272" s="161">
        <f>MIN(PRODUCT('mil mi val'!$C238:L238),1)</f>
        <v>0.75947408796366445</v>
      </c>
      <c r="N272" s="161">
        <f>MIN(PRODUCT('mil mi val'!$C238:M238),1)</f>
        <v>0.73251275784095438</v>
      </c>
      <c r="O272" s="161">
        <f>MIN(PRODUCT('mil mi val'!$C238:N238),1)</f>
        <v>0.70592254473132776</v>
      </c>
      <c r="P272" s="161">
        <f>MIN(PRODUCT('mil mi val'!$C238:O238),1)</f>
        <v>0.67980341057626859</v>
      </c>
      <c r="Q272" s="161">
        <f>MIN(PRODUCT('mil mi val'!$C238:P238),1)</f>
        <v>0.65437876302071618</v>
      </c>
      <c r="R272" s="161">
        <f>MIN(PRODUCT('mil mi val'!$C238:Q238),1)</f>
        <v>0.6298395594074393</v>
      </c>
      <c r="S272" s="161">
        <f>MIN(PRODUCT('mil mi val'!$C238:R238),1)</f>
        <v>0.60622057592966039</v>
      </c>
      <c r="T272" s="161">
        <f>MIN(PRODUCT('mil mi val'!$C238:S238),1)</f>
        <v>0.58348730433229812</v>
      </c>
      <c r="U272" s="161">
        <f>MIN(PRODUCT('mil mi val'!$C238:T238),1)</f>
        <v>0.56160653041983699</v>
      </c>
      <c r="V272" s="161">
        <f>MIN(PRODUCT('mil mi val'!$C238:U238),1)</f>
        <v>0.54054628552909312</v>
      </c>
      <c r="W272" s="161">
        <f>MIN(PRODUCT('mil mi val'!$C238:V238),1)</f>
        <v>0.52027579982175209</v>
      </c>
      <c r="X272" s="161">
        <f>MIN(PRODUCT('mil mi val'!$C238:W238),1)</f>
        <v>0.50076545732843636</v>
      </c>
      <c r="Y272" s="161">
        <f>MIN(PRODUCT('mil mi val'!$C238:X238),1)</f>
        <v>0.48198675267862001</v>
      </c>
      <c r="Z272" s="161">
        <f>MIN(PRODUCT('mil mi val'!$C238:Y238),1)</f>
        <v>0.46391224945317178</v>
      </c>
      <c r="AA272" s="161">
        <f>MIN(PRODUCT('mil mi val'!$C238:Z238),1)</f>
        <v>0.44651554009867783</v>
      </c>
      <c r="AB272" s="161">
        <f>MIN(PRODUCT('mil mi val'!$C238:AA238),1)</f>
        <v>0.42977120734497742</v>
      </c>
      <c r="AC272" s="161">
        <f>MIN(PRODUCT('mil mi val'!$C238:AB238),1)</f>
        <v>0.41365478706954079</v>
      </c>
      <c r="AD272" s="161">
        <f>MIN(PRODUCT('mil mi val'!$C238:AC238),1)</f>
        <v>0.398142732554433</v>
      </c>
      <c r="AE272" s="161">
        <f>MIN(PRODUCT('mil mi val'!$C238:AD238),1)</f>
        <v>0.38321238008364178</v>
      </c>
      <c r="AF272" s="161">
        <f>MIN(PRODUCT('mil mi val'!$C238:AE238),1)</f>
        <v>0.36884191583050524</v>
      </c>
      <c r="AG272" s="161">
        <f>MIN(PRODUCT('mil mi val'!$C238:AF238),1)</f>
        <v>0.35501034398686132</v>
      </c>
      <c r="AH272" s="161">
        <f>MIN(PRODUCT('mil mi val'!$C238:AG238),1)</f>
        <v>0.34169745608735402</v>
      </c>
      <c r="AI272" s="161">
        <f>MIN(PRODUCT('mil mi val'!$C238:AH238),1)</f>
        <v>0.32888380148407825</v>
      </c>
      <c r="AJ272" s="161">
        <f>MIN(PRODUCT('mil mi val'!$C238:AI238),1)</f>
        <v>0.31655065892842532</v>
      </c>
      <c r="AK272" s="161">
        <f>MIN(PRODUCT('mil mi val'!$C238:AJ238),1)</f>
        <v>0.30468000921860938</v>
      </c>
      <c r="AL272" s="161">
        <f>MIN(PRODUCT('mil mi val'!$C238:AK238),1)</f>
        <v>0.29325450887291155</v>
      </c>
      <c r="AM272" s="161">
        <f>MIN(PRODUCT('mil mi val'!$C238:AL238),1)</f>
        <v>0.28225746479017738</v>
      </c>
      <c r="AN272" s="161">
        <f>MIN(PRODUCT('mil mi val'!$C238:AM238),1)</f>
        <v>0.27167280986054576</v>
      </c>
      <c r="AO272" s="161">
        <f>MIN(PRODUCT('mil mi val'!$C238:AN238),1)</f>
        <v>0.26148507949077532</v>
      </c>
      <c r="AP272" s="161">
        <f>MIN(PRODUCT('mil mi val'!$C238:AO238),1)</f>
        <v>0.25167938900987125</v>
      </c>
      <c r="AQ272" s="161">
        <f>MIN(PRODUCT('mil mi val'!$C238:AP238),1)</f>
        <v>0.24224141192200108</v>
      </c>
      <c r="AR272" s="161">
        <f>MIN(PRODUCT('mil mi val'!$C238:AQ238),1)</f>
        <v>0.23315735897492604</v>
      </c>
      <c r="AS272" s="161">
        <f>MIN(PRODUCT('mil mi val'!$C238:AR238),1)</f>
        <v>0.2244139580133663</v>
      </c>
      <c r="AT272" s="161">
        <f>MIN(PRODUCT('mil mi val'!$C238:AS238),1)</f>
        <v>0.21599843458786508</v>
      </c>
      <c r="AU272" s="161">
        <f>MIN(PRODUCT('mil mi val'!$C238:AT238),1)</f>
        <v>0.20789849329082014</v>
      </c>
      <c r="AV272" s="161">
        <f>MIN(PRODUCT('mil mi val'!$C238:AU238),1)</f>
        <v>0.2001022997924144</v>
      </c>
      <c r="AW272" s="161">
        <f>MIN(PRODUCT('mil mi val'!$C238:AV238),1)</f>
        <v>0.19259846355019886</v>
      </c>
      <c r="AX272" s="161">
        <f>MIN(PRODUCT('mil mi val'!$C238:AW238),1)</f>
        <v>0.18537602116706639</v>
      </c>
      <c r="AY272" s="161">
        <f>MIN(PRODUCT('mil mi val'!$C238:AX238),1)</f>
        <v>0.17842442037330142</v>
      </c>
      <c r="AZ272" s="161">
        <f>MIN(PRODUCT('mil mi val'!$C238:AY238),1)</f>
        <v>0.17173350460930262</v>
      </c>
      <c r="BA272" s="161">
        <f>MIN(PRODUCT('mil mi val'!$C238:AZ238),1)</f>
        <v>0.16529349818645378</v>
      </c>
      <c r="BB272" s="161">
        <f>MIN(PRODUCT('mil mi val'!$C238:BA238),1)</f>
        <v>0.15909499200446175</v>
      </c>
      <c r="BC272" s="161">
        <f>MIN(PRODUCT('mil mi val'!$C238:BB238),1)</f>
        <v>0.15312892980429443</v>
      </c>
      <c r="BD272" s="161">
        <f>MIN(PRODUCT('mil mi val'!$C238:BC238),1)</f>
        <v>0.14738659493663339</v>
      </c>
      <c r="BE272" s="161">
        <f>MIN(PRODUCT('mil mi val'!$C238:BD238),1)</f>
        <v>0.14185959762650965</v>
      </c>
      <c r="BF272" s="161">
        <f>MIN(PRODUCT('mil mi val'!$C238:BE238),1)</f>
        <v>0.13653986271551555</v>
      </c>
      <c r="BG272" s="161">
        <f>MIN(PRODUCT('mil mi val'!$C238:BF238),1)</f>
        <v>0.13141961786368372</v>
      </c>
      <c r="BH272" s="161">
        <f>MIN(PRODUCT('mil mi val'!$C238:BG238),1)</f>
        <v>0.12649138219379558</v>
      </c>
      <c r="BI272" s="161">
        <f>MIN(PRODUCT('mil mi val'!$C238:BH238),1)</f>
        <v>0.12174795536152824</v>
      </c>
      <c r="BJ272" s="161">
        <f>MIN(PRODUCT('mil mi val'!$C238:BI238),1)</f>
        <v>0.11718240703547093</v>
      </c>
      <c r="BK272" s="161">
        <f>MIN(PRODUCT('mil mi val'!$C238:BJ238),1)</f>
        <v>0.11278806677164077</v>
      </c>
      <c r="BL272" s="161">
        <f>MIN(PRODUCT('mil mi val'!$C238:BK238),1)</f>
        <v>0.10855851426770424</v>
      </c>
      <c r="BM272" s="161">
        <f>MIN(PRODUCT('mil mi val'!$C238:BL238),1)</f>
        <v>0.10448756998266534</v>
      </c>
      <c r="BN272" s="161">
        <f>MIN(PRODUCT('mil mi val'!$C238:BM238),1)</f>
        <v>0.10056928610831539</v>
      </c>
      <c r="BO272" s="161">
        <f>MIN(PRODUCT('mil mi val'!$C238:BN238),1)</f>
        <v>9.6797937879253573E-2</v>
      </c>
      <c r="BP272" s="161">
        <f>MIN(PRODUCT('mil mi val'!$C238:BO238),1)</f>
        <v>9.3168015208781568E-2</v>
      </c>
      <c r="BQ272" s="161">
        <f>MIN(PRODUCT('mil mi val'!$C238:BP238),1)</f>
        <v>8.9674214638452265E-2</v>
      </c>
      <c r="BR272" s="161">
        <f>MIN(PRODUCT('mil mi val'!$C238:BQ238),1)</f>
        <v>8.631143158951031E-2</v>
      </c>
      <c r="BS272" s="161">
        <f>MIN(PRODUCT('mil mi val'!$C238:BR238),1)</f>
        <v>8.3074752904903681E-2</v>
      </c>
      <c r="BT272" s="161">
        <f>MIN(PRODUCT('mil mi val'!$C238:BS238),1)</f>
        <v>7.9959449670969795E-2</v>
      </c>
      <c r="BU272" s="161">
        <f>MIN(PRODUCT('mil mi val'!$C238:BT238),1)</f>
        <v>7.6960970308308424E-2</v>
      </c>
      <c r="BV272" s="161">
        <f>MIN(PRODUCT('mil mi val'!$C238:BU238),1)</f>
        <v>7.4074933921746855E-2</v>
      </c>
      <c r="BW272" s="161">
        <f>MIN(PRODUCT('mil mi val'!$C238:BV238),1)</f>
        <v>7.1297123899681347E-2</v>
      </c>
      <c r="BX272" s="161">
        <f>MIN(PRODUCT('mil mi val'!$C238:BW238),1)</f>
        <v>6.8623481753443294E-2</v>
      </c>
      <c r="BY272" s="161">
        <f>MIN(PRODUCT('mil mi val'!$C238:BX238),1)</f>
        <v>6.605010118768917E-2</v>
      </c>
      <c r="BZ272" s="161">
        <f>MIN(PRODUCT('mil mi val'!$C238:BY238),1)</f>
        <v>6.357322239315083E-2</v>
      </c>
      <c r="CA272" s="161">
        <f>MIN(PRODUCT('mil mi val'!$C238:BZ238),1)</f>
        <v>6.1189226553407673E-2</v>
      </c>
      <c r="CB272" s="161">
        <f>MIN(PRODUCT('mil mi val'!$C238:CA238),1)</f>
        <v>5.8894630557654884E-2</v>
      </c>
      <c r="CC272" s="161">
        <f>MIN(PRODUCT('mil mi val'!$C238:CB238),1)</f>
        <v>5.6686081911742826E-2</v>
      </c>
      <c r="CD272" s="161">
        <f>MIN(PRODUCT('mil mi val'!$C238:CC238),1)</f>
        <v>5.4560353840052471E-2</v>
      </c>
      <c r="CE272" s="161">
        <f>MIN(PRODUCT('mil mi val'!$C238:CD238),1)</f>
        <v>5.2514340571050505E-2</v>
      </c>
      <c r="CF272" s="161">
        <f>MIN(PRODUCT('mil mi val'!$C238:CE238),1)</f>
        <v>5.0545052799636114E-2</v>
      </c>
      <c r="CG272" s="161">
        <f>MIN(PRODUCT('mil mi val'!$C238:CF238),1)</f>
        <v>4.8649613319649759E-2</v>
      </c>
      <c r="CH272" s="161">
        <f>MIN(PRODUCT('mil mi val'!$C238:CG238),1)</f>
        <v>4.6825252820162894E-2</v>
      </c>
      <c r="CI272" s="161">
        <f>MIN(PRODUCT('mil mi val'!$C238:CH238),1)</f>
        <v>4.5069305839406784E-2</v>
      </c>
      <c r="CJ272" s="161">
        <f>MIN(PRODUCT('mil mi val'!$C238:CI238),1)</f>
        <v>4.3379206870429031E-2</v>
      </c>
      <c r="CK272" s="161">
        <f>MIN(PRODUCT('mil mi val'!$C238:CJ238),1)</f>
        <v>4.1752486612787944E-2</v>
      </c>
      <c r="CL272" s="161">
        <f>MIN(PRODUCT('mil mi val'!$C238:CK238),1)</f>
        <v>4.0186768364808396E-2</v>
      </c>
      <c r="CM272" s="161">
        <f>MIN(PRODUCT('mil mi val'!$C238:CL238),1)</f>
        <v>3.8679764551128079E-2</v>
      </c>
      <c r="CN272" s="161">
        <f>MIN(PRODUCT('mil mi val'!$C238:CM238),1)</f>
        <v>3.7229273380460774E-2</v>
      </c>
      <c r="CO272" s="161">
        <f>MIN(PRODUCT('mil mi val'!$C238:CN238),1)</f>
        <v>3.5833175628693495E-2</v>
      </c>
      <c r="CP272" s="161">
        <f>MIN(PRODUCT('mil mi val'!$C238:CO238),1)</f>
        <v>3.4489431542617487E-2</v>
      </c>
      <c r="CQ272" s="161">
        <f>MIN(PRODUCT('mil mi val'!$C238:CP238),1)</f>
        <v>3.319607785976933E-2</v>
      </c>
      <c r="CR272" s="161">
        <f>MIN(PRODUCT('mil mi val'!$C238:CQ238),1)</f>
        <v>3.1951224940027979E-2</v>
      </c>
      <c r="CS272" s="161">
        <f>MIN(PRODUCT('mil mi val'!$C238:CR238),1)</f>
        <v>3.0753054004776931E-2</v>
      </c>
      <c r="CT272" s="161">
        <f>MIN(PRODUCT('mil mi val'!$C238:CS238),1)</f>
        <v>2.9599814479597798E-2</v>
      </c>
      <c r="CU272" s="161">
        <f>MIN(PRODUCT('mil mi val'!$C238:CT238),1)</f>
        <v>2.848982143661288E-2</v>
      </c>
      <c r="CV272" s="161">
        <f>MIN(PRODUCT('mil mi val'!$C238:CU238),1)</f>
        <v>2.7421453132739897E-2</v>
      </c>
      <c r="CW272" s="161">
        <f>MIN(PRODUCT('mil mi val'!$C238:CV238),1)</f>
        <v>2.6393148640262151E-2</v>
      </c>
      <c r="CX272" s="161">
        <f>MIN(PRODUCT('mil mi val'!$C238:CW238),1)</f>
        <v>2.540340556625232E-2</v>
      </c>
      <c r="CY272" s="161">
        <f>MIN(PRODUCT('mil mi val'!$C238:CX238),1)</f>
        <v>2.4450777857517859E-2</v>
      </c>
      <c r="CZ272" s="161">
        <f>MIN(PRODUCT('mil mi val'!$C238:CY238),1)</f>
        <v>2.3533873687860939E-2</v>
      </c>
      <c r="DA272" s="161">
        <f>MIN(PRODUCT('mil mi val'!$C238:CZ238),1)</f>
        <v>2.2651353424566156E-2</v>
      </c>
      <c r="DB272" s="161">
        <f>MIN(PRODUCT('mil mi val'!$C238:DA238),1)</f>
        <v>2.1801927671144927E-2</v>
      </c>
      <c r="DC272" s="161">
        <f>MIN(PRODUCT('mil mi val'!$C238:DB238),1)</f>
        <v>2.0984355383476993E-2</v>
      </c>
      <c r="DD272" s="161">
        <f>MIN(PRODUCT('mil mi val'!$C238:DC238),1)</f>
        <v>2.0984355383476993E-2</v>
      </c>
      <c r="DE272" s="161">
        <f>MIN(PRODUCT('mil mi val'!$C238:DD238),1)</f>
        <v>2.0984355383476993E-2</v>
      </c>
      <c r="DF272" s="161">
        <f>MIN(PRODUCT('mil mi val'!$C238:DE238),1)</f>
        <v>2.0984355383476993E-2</v>
      </c>
    </row>
    <row r="273" spans="2:110" ht="14.5" x14ac:dyDescent="0.35">
      <c r="B273" s="149">
        <v>28</v>
      </c>
      <c r="C273" s="161">
        <v>1</v>
      </c>
      <c r="D273" s="161">
        <f>MIN(PRODUCT('mil mi val'!$C239:C239),1)</f>
        <v>0.98450000000000004</v>
      </c>
      <c r="E273" s="161">
        <f>MIN(PRODUCT('mil mi val'!$C239:D239),1)</f>
        <v>0.96540070000000011</v>
      </c>
      <c r="F273" s="161">
        <f>MIN(PRODUCT('mil mi val'!$C239:E239),1)</f>
        <v>0.94329302397000003</v>
      </c>
      <c r="G273" s="161">
        <f>MIN(PRODUCT('mil mi val'!$C239:F239),1)</f>
        <v>0.91895606395157403</v>
      </c>
      <c r="H273" s="161">
        <f>MIN(PRODUCT('mil mi val'!$C239:G239),1)</f>
        <v>0.89340908537372021</v>
      </c>
      <c r="I273" s="161">
        <f>MIN(PRODUCT('mil mi val'!$C239:H239),1)</f>
        <v>0.86723219917227024</v>
      </c>
      <c r="J273" s="161">
        <f>MIN(PRODUCT('mil mi val'!$C239:I239),1)</f>
        <v>0.84060817065768156</v>
      </c>
      <c r="K273" s="161">
        <f>MIN(PRODUCT('mil mi val'!$C239:J239),1)</f>
        <v>0.81370870919663574</v>
      </c>
      <c r="L273" s="161">
        <f>MIN(PRODUCT('mil mi val'!$C239:K239),1)</f>
        <v>0.78661220918038777</v>
      </c>
      <c r="M273" s="161">
        <f>MIN(PRODUCT('mil mi val'!$C239:L239),1)</f>
        <v>0.75947408796366445</v>
      </c>
      <c r="N273" s="161">
        <f>MIN(PRODUCT('mil mi val'!$C239:M239),1)</f>
        <v>0.73251275784095438</v>
      </c>
      <c r="O273" s="161">
        <f>MIN(PRODUCT('mil mi val'!$C239:N239),1)</f>
        <v>0.70592254473132776</v>
      </c>
      <c r="P273" s="161">
        <f>MIN(PRODUCT('mil mi val'!$C239:O239),1)</f>
        <v>0.67980341057626859</v>
      </c>
      <c r="Q273" s="161">
        <f>MIN(PRODUCT('mil mi val'!$C239:P239),1)</f>
        <v>0.65437876302071618</v>
      </c>
      <c r="R273" s="161">
        <f>MIN(PRODUCT('mil mi val'!$C239:Q239),1)</f>
        <v>0.6298395594074393</v>
      </c>
      <c r="S273" s="161">
        <f>MIN(PRODUCT('mil mi val'!$C239:R239),1)</f>
        <v>0.60622057592966039</v>
      </c>
      <c r="T273" s="161">
        <f>MIN(PRODUCT('mil mi val'!$C239:S239),1)</f>
        <v>0.58348730433229812</v>
      </c>
      <c r="U273" s="161">
        <f>MIN(PRODUCT('mil mi val'!$C239:T239),1)</f>
        <v>0.56160653041983699</v>
      </c>
      <c r="V273" s="161">
        <f>MIN(PRODUCT('mil mi val'!$C239:U239),1)</f>
        <v>0.54054628552909312</v>
      </c>
      <c r="W273" s="161">
        <f>MIN(PRODUCT('mil mi val'!$C239:V239),1)</f>
        <v>0.52027579982175209</v>
      </c>
      <c r="X273" s="161">
        <f>MIN(PRODUCT('mil mi val'!$C239:W239),1)</f>
        <v>0.50076545732843636</v>
      </c>
      <c r="Y273" s="161">
        <f>MIN(PRODUCT('mil mi val'!$C239:X239),1)</f>
        <v>0.48198675267862001</v>
      </c>
      <c r="Z273" s="161">
        <f>MIN(PRODUCT('mil mi val'!$C239:Y239),1)</f>
        <v>0.46391224945317178</v>
      </c>
      <c r="AA273" s="161">
        <f>MIN(PRODUCT('mil mi val'!$C239:Z239),1)</f>
        <v>0.44651554009867783</v>
      </c>
      <c r="AB273" s="161">
        <f>MIN(PRODUCT('mil mi val'!$C239:AA239),1)</f>
        <v>0.42977120734497742</v>
      </c>
      <c r="AC273" s="161">
        <f>MIN(PRODUCT('mil mi val'!$C239:AB239),1)</f>
        <v>0.41365478706954079</v>
      </c>
      <c r="AD273" s="161">
        <f>MIN(PRODUCT('mil mi val'!$C239:AC239),1)</f>
        <v>0.398142732554433</v>
      </c>
      <c r="AE273" s="161">
        <f>MIN(PRODUCT('mil mi val'!$C239:AD239),1)</f>
        <v>0.38321238008364178</v>
      </c>
      <c r="AF273" s="161">
        <f>MIN(PRODUCT('mil mi val'!$C239:AE239),1)</f>
        <v>0.36884191583050524</v>
      </c>
      <c r="AG273" s="161">
        <f>MIN(PRODUCT('mil mi val'!$C239:AF239),1)</f>
        <v>0.35501034398686132</v>
      </c>
      <c r="AH273" s="161">
        <f>MIN(PRODUCT('mil mi val'!$C239:AG239),1)</f>
        <v>0.34169745608735402</v>
      </c>
      <c r="AI273" s="161">
        <f>MIN(PRODUCT('mil mi val'!$C239:AH239),1)</f>
        <v>0.32888380148407825</v>
      </c>
      <c r="AJ273" s="161">
        <f>MIN(PRODUCT('mil mi val'!$C239:AI239),1)</f>
        <v>0.31655065892842532</v>
      </c>
      <c r="AK273" s="161">
        <f>MIN(PRODUCT('mil mi val'!$C239:AJ239),1)</f>
        <v>0.30468000921860938</v>
      </c>
      <c r="AL273" s="161">
        <f>MIN(PRODUCT('mil mi val'!$C239:AK239),1)</f>
        <v>0.29325450887291155</v>
      </c>
      <c r="AM273" s="161">
        <f>MIN(PRODUCT('mil mi val'!$C239:AL239),1)</f>
        <v>0.28225746479017738</v>
      </c>
      <c r="AN273" s="161">
        <f>MIN(PRODUCT('mil mi val'!$C239:AM239),1)</f>
        <v>0.27167280986054576</v>
      </c>
      <c r="AO273" s="161">
        <f>MIN(PRODUCT('mil mi val'!$C239:AN239),1)</f>
        <v>0.26148507949077532</v>
      </c>
      <c r="AP273" s="161">
        <f>MIN(PRODUCT('mil mi val'!$C239:AO239),1)</f>
        <v>0.25167938900987125</v>
      </c>
      <c r="AQ273" s="161">
        <f>MIN(PRODUCT('mil mi val'!$C239:AP239),1)</f>
        <v>0.24224141192200108</v>
      </c>
      <c r="AR273" s="161">
        <f>MIN(PRODUCT('mil mi val'!$C239:AQ239),1)</f>
        <v>0.23315735897492604</v>
      </c>
      <c r="AS273" s="161">
        <f>MIN(PRODUCT('mil mi val'!$C239:AR239),1)</f>
        <v>0.2244139580133663</v>
      </c>
      <c r="AT273" s="161">
        <f>MIN(PRODUCT('mil mi val'!$C239:AS239),1)</f>
        <v>0.21599843458786508</v>
      </c>
      <c r="AU273" s="161">
        <f>MIN(PRODUCT('mil mi val'!$C239:AT239),1)</f>
        <v>0.20789849329082014</v>
      </c>
      <c r="AV273" s="161">
        <f>MIN(PRODUCT('mil mi val'!$C239:AU239),1)</f>
        <v>0.2001022997924144</v>
      </c>
      <c r="AW273" s="161">
        <f>MIN(PRODUCT('mil mi val'!$C239:AV239),1)</f>
        <v>0.19259846355019886</v>
      </c>
      <c r="AX273" s="161">
        <f>MIN(PRODUCT('mil mi val'!$C239:AW239),1)</f>
        <v>0.18537602116706639</v>
      </c>
      <c r="AY273" s="161">
        <f>MIN(PRODUCT('mil mi val'!$C239:AX239),1)</f>
        <v>0.17842442037330142</v>
      </c>
      <c r="AZ273" s="161">
        <f>MIN(PRODUCT('mil mi val'!$C239:AY239),1)</f>
        <v>0.17173350460930262</v>
      </c>
      <c r="BA273" s="161">
        <f>MIN(PRODUCT('mil mi val'!$C239:AZ239),1)</f>
        <v>0.16529349818645378</v>
      </c>
      <c r="BB273" s="161">
        <f>MIN(PRODUCT('mil mi val'!$C239:BA239),1)</f>
        <v>0.15909499200446175</v>
      </c>
      <c r="BC273" s="161">
        <f>MIN(PRODUCT('mil mi val'!$C239:BB239),1)</f>
        <v>0.15312892980429443</v>
      </c>
      <c r="BD273" s="161">
        <f>MIN(PRODUCT('mil mi val'!$C239:BC239),1)</f>
        <v>0.14738659493663339</v>
      </c>
      <c r="BE273" s="161">
        <f>MIN(PRODUCT('mil mi val'!$C239:BD239),1)</f>
        <v>0.14185959762650965</v>
      </c>
      <c r="BF273" s="161">
        <f>MIN(PRODUCT('mil mi val'!$C239:BE239),1)</f>
        <v>0.13653986271551555</v>
      </c>
      <c r="BG273" s="161">
        <f>MIN(PRODUCT('mil mi val'!$C239:BF239),1)</f>
        <v>0.13141961786368372</v>
      </c>
      <c r="BH273" s="161">
        <f>MIN(PRODUCT('mil mi val'!$C239:BG239),1)</f>
        <v>0.12649138219379558</v>
      </c>
      <c r="BI273" s="161">
        <f>MIN(PRODUCT('mil mi val'!$C239:BH239),1)</f>
        <v>0.12174795536152824</v>
      </c>
      <c r="BJ273" s="161">
        <f>MIN(PRODUCT('mil mi val'!$C239:BI239),1)</f>
        <v>0.11718240703547093</v>
      </c>
      <c r="BK273" s="161">
        <f>MIN(PRODUCT('mil mi val'!$C239:BJ239),1)</f>
        <v>0.11278806677164077</v>
      </c>
      <c r="BL273" s="161">
        <f>MIN(PRODUCT('mil mi val'!$C239:BK239),1)</f>
        <v>0.10855851426770424</v>
      </c>
      <c r="BM273" s="161">
        <f>MIN(PRODUCT('mil mi val'!$C239:BL239),1)</f>
        <v>0.10448756998266534</v>
      </c>
      <c r="BN273" s="161">
        <f>MIN(PRODUCT('mil mi val'!$C239:BM239),1)</f>
        <v>0.10056928610831539</v>
      </c>
      <c r="BO273" s="161">
        <f>MIN(PRODUCT('mil mi val'!$C239:BN239),1)</f>
        <v>9.6797937879253573E-2</v>
      </c>
      <c r="BP273" s="161">
        <f>MIN(PRODUCT('mil mi val'!$C239:BO239),1)</f>
        <v>9.3168015208781568E-2</v>
      </c>
      <c r="BQ273" s="161">
        <f>MIN(PRODUCT('mil mi val'!$C239:BP239),1)</f>
        <v>8.9674214638452265E-2</v>
      </c>
      <c r="BR273" s="161">
        <f>MIN(PRODUCT('mil mi val'!$C239:BQ239),1)</f>
        <v>8.631143158951031E-2</v>
      </c>
      <c r="BS273" s="161">
        <f>MIN(PRODUCT('mil mi val'!$C239:BR239),1)</f>
        <v>8.3074752904903681E-2</v>
      </c>
      <c r="BT273" s="161">
        <f>MIN(PRODUCT('mil mi val'!$C239:BS239),1)</f>
        <v>7.9959449670969795E-2</v>
      </c>
      <c r="BU273" s="161">
        <f>MIN(PRODUCT('mil mi val'!$C239:BT239),1)</f>
        <v>7.6960970308308424E-2</v>
      </c>
      <c r="BV273" s="161">
        <f>MIN(PRODUCT('mil mi val'!$C239:BU239),1)</f>
        <v>7.4074933921746855E-2</v>
      </c>
      <c r="BW273" s="161">
        <f>MIN(PRODUCT('mil mi val'!$C239:BV239),1)</f>
        <v>7.1297123899681347E-2</v>
      </c>
      <c r="BX273" s="161">
        <f>MIN(PRODUCT('mil mi val'!$C239:BW239),1)</f>
        <v>6.8623481753443294E-2</v>
      </c>
      <c r="BY273" s="161">
        <f>MIN(PRODUCT('mil mi val'!$C239:BX239),1)</f>
        <v>6.605010118768917E-2</v>
      </c>
      <c r="BZ273" s="161">
        <f>MIN(PRODUCT('mil mi val'!$C239:BY239),1)</f>
        <v>6.357322239315083E-2</v>
      </c>
      <c r="CA273" s="161">
        <f>MIN(PRODUCT('mil mi val'!$C239:BZ239),1)</f>
        <v>6.1189226553407673E-2</v>
      </c>
      <c r="CB273" s="161">
        <f>MIN(PRODUCT('mil mi val'!$C239:CA239),1)</f>
        <v>5.8894630557654884E-2</v>
      </c>
      <c r="CC273" s="161">
        <f>MIN(PRODUCT('mil mi val'!$C239:CB239),1)</f>
        <v>5.6686081911742826E-2</v>
      </c>
      <c r="CD273" s="161">
        <f>MIN(PRODUCT('mil mi val'!$C239:CC239),1)</f>
        <v>5.4560353840052471E-2</v>
      </c>
      <c r="CE273" s="161">
        <f>MIN(PRODUCT('mil mi val'!$C239:CD239),1)</f>
        <v>5.2514340571050505E-2</v>
      </c>
      <c r="CF273" s="161">
        <f>MIN(PRODUCT('mil mi val'!$C239:CE239),1)</f>
        <v>5.0545052799636114E-2</v>
      </c>
      <c r="CG273" s="161">
        <f>MIN(PRODUCT('mil mi val'!$C239:CF239),1)</f>
        <v>4.8649613319649759E-2</v>
      </c>
      <c r="CH273" s="161">
        <f>MIN(PRODUCT('mil mi val'!$C239:CG239),1)</f>
        <v>4.6825252820162894E-2</v>
      </c>
      <c r="CI273" s="161">
        <f>MIN(PRODUCT('mil mi val'!$C239:CH239),1)</f>
        <v>4.5069305839406784E-2</v>
      </c>
      <c r="CJ273" s="161">
        <f>MIN(PRODUCT('mil mi val'!$C239:CI239),1)</f>
        <v>4.3379206870429031E-2</v>
      </c>
      <c r="CK273" s="161">
        <f>MIN(PRODUCT('mil mi val'!$C239:CJ239),1)</f>
        <v>4.1752486612787944E-2</v>
      </c>
      <c r="CL273" s="161">
        <f>MIN(PRODUCT('mil mi val'!$C239:CK239),1)</f>
        <v>4.0186768364808396E-2</v>
      </c>
      <c r="CM273" s="161">
        <f>MIN(PRODUCT('mil mi val'!$C239:CL239),1)</f>
        <v>3.8679764551128079E-2</v>
      </c>
      <c r="CN273" s="161">
        <f>MIN(PRODUCT('mil mi val'!$C239:CM239),1)</f>
        <v>3.7229273380460774E-2</v>
      </c>
      <c r="CO273" s="161">
        <f>MIN(PRODUCT('mil mi val'!$C239:CN239),1)</f>
        <v>3.5833175628693495E-2</v>
      </c>
      <c r="CP273" s="161">
        <f>MIN(PRODUCT('mil mi val'!$C239:CO239),1)</f>
        <v>3.4489431542617487E-2</v>
      </c>
      <c r="CQ273" s="161">
        <f>MIN(PRODUCT('mil mi val'!$C239:CP239),1)</f>
        <v>3.319607785976933E-2</v>
      </c>
      <c r="CR273" s="161">
        <f>MIN(PRODUCT('mil mi val'!$C239:CQ239),1)</f>
        <v>3.1951224940027979E-2</v>
      </c>
      <c r="CS273" s="161">
        <f>MIN(PRODUCT('mil mi val'!$C239:CR239),1)</f>
        <v>3.0753054004776931E-2</v>
      </c>
      <c r="CT273" s="161">
        <f>MIN(PRODUCT('mil mi val'!$C239:CS239),1)</f>
        <v>2.9599814479597798E-2</v>
      </c>
      <c r="CU273" s="161">
        <f>MIN(PRODUCT('mil mi val'!$C239:CT239),1)</f>
        <v>2.848982143661288E-2</v>
      </c>
      <c r="CV273" s="161">
        <f>MIN(PRODUCT('mil mi val'!$C239:CU239),1)</f>
        <v>2.7421453132739897E-2</v>
      </c>
      <c r="CW273" s="161">
        <f>MIN(PRODUCT('mil mi val'!$C239:CV239),1)</f>
        <v>2.6393148640262151E-2</v>
      </c>
      <c r="CX273" s="161">
        <f>MIN(PRODUCT('mil mi val'!$C239:CW239),1)</f>
        <v>2.540340556625232E-2</v>
      </c>
      <c r="CY273" s="161">
        <f>MIN(PRODUCT('mil mi val'!$C239:CX239),1)</f>
        <v>2.4450777857517859E-2</v>
      </c>
      <c r="CZ273" s="161">
        <f>MIN(PRODUCT('mil mi val'!$C239:CY239),1)</f>
        <v>2.3533873687860939E-2</v>
      </c>
      <c r="DA273" s="161">
        <f>MIN(PRODUCT('mil mi val'!$C239:CZ239),1)</f>
        <v>2.2651353424566156E-2</v>
      </c>
      <c r="DB273" s="161">
        <f>MIN(PRODUCT('mil mi val'!$C239:DA239),1)</f>
        <v>2.1801927671144927E-2</v>
      </c>
      <c r="DC273" s="161">
        <f>MIN(PRODUCT('mil mi val'!$C239:DB239),1)</f>
        <v>2.0984355383476993E-2</v>
      </c>
      <c r="DD273" s="161">
        <f>MIN(PRODUCT('mil mi val'!$C239:DC239),1)</f>
        <v>2.0984355383476993E-2</v>
      </c>
      <c r="DE273" s="161">
        <f>MIN(PRODUCT('mil mi val'!$C239:DD239),1)</f>
        <v>2.0984355383476993E-2</v>
      </c>
      <c r="DF273" s="161">
        <f>MIN(PRODUCT('mil mi val'!$C239:DE239),1)</f>
        <v>2.0984355383476993E-2</v>
      </c>
    </row>
    <row r="274" spans="2:110" ht="14.5" x14ac:dyDescent="0.35">
      <c r="B274" s="149">
        <v>29</v>
      </c>
      <c r="C274" s="161">
        <v>1</v>
      </c>
      <c r="D274" s="161">
        <f>MIN(PRODUCT('mil mi val'!$C240:C240),1)</f>
        <v>0.98450000000000004</v>
      </c>
      <c r="E274" s="161">
        <f>MIN(PRODUCT('mil mi val'!$C240:D240),1)</f>
        <v>0.96540070000000011</v>
      </c>
      <c r="F274" s="161">
        <f>MIN(PRODUCT('mil mi val'!$C240:E240),1)</f>
        <v>0.94329302397000003</v>
      </c>
      <c r="G274" s="161">
        <f>MIN(PRODUCT('mil mi val'!$C240:F240),1)</f>
        <v>0.91895606395157403</v>
      </c>
      <c r="H274" s="161">
        <f>MIN(PRODUCT('mil mi val'!$C240:G240),1)</f>
        <v>0.89340908537372021</v>
      </c>
      <c r="I274" s="161">
        <f>MIN(PRODUCT('mil mi val'!$C240:H240),1)</f>
        <v>0.86723219917227024</v>
      </c>
      <c r="J274" s="161">
        <f>MIN(PRODUCT('mil mi val'!$C240:I240),1)</f>
        <v>0.84060817065768156</v>
      </c>
      <c r="K274" s="161">
        <f>MIN(PRODUCT('mil mi val'!$C240:J240),1)</f>
        <v>0.81370870919663574</v>
      </c>
      <c r="L274" s="161">
        <f>MIN(PRODUCT('mil mi val'!$C240:K240),1)</f>
        <v>0.78661220918038777</v>
      </c>
      <c r="M274" s="161">
        <f>MIN(PRODUCT('mil mi val'!$C240:L240),1)</f>
        <v>0.75947408796366445</v>
      </c>
      <c r="N274" s="161">
        <f>MIN(PRODUCT('mil mi val'!$C240:M240),1)</f>
        <v>0.73251275784095438</v>
      </c>
      <c r="O274" s="161">
        <f>MIN(PRODUCT('mil mi val'!$C240:N240),1)</f>
        <v>0.70592254473132776</v>
      </c>
      <c r="P274" s="161">
        <f>MIN(PRODUCT('mil mi val'!$C240:O240),1)</f>
        <v>0.67980341057626859</v>
      </c>
      <c r="Q274" s="161">
        <f>MIN(PRODUCT('mil mi val'!$C240:P240),1)</f>
        <v>0.65437876302071618</v>
      </c>
      <c r="R274" s="161">
        <f>MIN(PRODUCT('mil mi val'!$C240:Q240),1)</f>
        <v>0.6298395594074393</v>
      </c>
      <c r="S274" s="161">
        <f>MIN(PRODUCT('mil mi val'!$C240:R240),1)</f>
        <v>0.60622057592966039</v>
      </c>
      <c r="T274" s="161">
        <f>MIN(PRODUCT('mil mi val'!$C240:S240),1)</f>
        <v>0.58348730433229812</v>
      </c>
      <c r="U274" s="161">
        <f>MIN(PRODUCT('mil mi val'!$C240:T240),1)</f>
        <v>0.56160653041983699</v>
      </c>
      <c r="V274" s="161">
        <f>MIN(PRODUCT('mil mi val'!$C240:U240),1)</f>
        <v>0.54054628552909312</v>
      </c>
      <c r="W274" s="161">
        <f>MIN(PRODUCT('mil mi val'!$C240:V240),1)</f>
        <v>0.52027579982175209</v>
      </c>
      <c r="X274" s="161">
        <f>MIN(PRODUCT('mil mi val'!$C240:W240),1)</f>
        <v>0.50076545732843636</v>
      </c>
      <c r="Y274" s="161">
        <f>MIN(PRODUCT('mil mi val'!$C240:X240),1)</f>
        <v>0.48198675267862001</v>
      </c>
      <c r="Z274" s="161">
        <f>MIN(PRODUCT('mil mi val'!$C240:Y240),1)</f>
        <v>0.46391224945317178</v>
      </c>
      <c r="AA274" s="161">
        <f>MIN(PRODUCT('mil mi val'!$C240:Z240),1)</f>
        <v>0.44651554009867783</v>
      </c>
      <c r="AB274" s="161">
        <f>MIN(PRODUCT('mil mi val'!$C240:AA240),1)</f>
        <v>0.42977120734497742</v>
      </c>
      <c r="AC274" s="161">
        <f>MIN(PRODUCT('mil mi val'!$C240:AB240),1)</f>
        <v>0.41365478706954079</v>
      </c>
      <c r="AD274" s="161">
        <f>MIN(PRODUCT('mil mi val'!$C240:AC240),1)</f>
        <v>0.398142732554433</v>
      </c>
      <c r="AE274" s="161">
        <f>MIN(PRODUCT('mil mi val'!$C240:AD240),1)</f>
        <v>0.38321238008364178</v>
      </c>
      <c r="AF274" s="161">
        <f>MIN(PRODUCT('mil mi val'!$C240:AE240),1)</f>
        <v>0.36884191583050524</v>
      </c>
      <c r="AG274" s="161">
        <f>MIN(PRODUCT('mil mi val'!$C240:AF240),1)</f>
        <v>0.35501034398686132</v>
      </c>
      <c r="AH274" s="161">
        <f>MIN(PRODUCT('mil mi val'!$C240:AG240),1)</f>
        <v>0.34169745608735402</v>
      </c>
      <c r="AI274" s="161">
        <f>MIN(PRODUCT('mil mi val'!$C240:AH240),1)</f>
        <v>0.32888380148407825</v>
      </c>
      <c r="AJ274" s="161">
        <f>MIN(PRODUCT('mil mi val'!$C240:AI240),1)</f>
        <v>0.31655065892842532</v>
      </c>
      <c r="AK274" s="161">
        <f>MIN(PRODUCT('mil mi val'!$C240:AJ240),1)</f>
        <v>0.30468000921860938</v>
      </c>
      <c r="AL274" s="161">
        <f>MIN(PRODUCT('mil mi val'!$C240:AK240),1)</f>
        <v>0.29325450887291155</v>
      </c>
      <c r="AM274" s="161">
        <f>MIN(PRODUCT('mil mi val'!$C240:AL240),1)</f>
        <v>0.28225746479017738</v>
      </c>
      <c r="AN274" s="161">
        <f>MIN(PRODUCT('mil mi val'!$C240:AM240),1)</f>
        <v>0.27167280986054576</v>
      </c>
      <c r="AO274" s="161">
        <f>MIN(PRODUCT('mil mi val'!$C240:AN240),1)</f>
        <v>0.26148507949077532</v>
      </c>
      <c r="AP274" s="161">
        <f>MIN(PRODUCT('mil mi val'!$C240:AO240),1)</f>
        <v>0.25167938900987125</v>
      </c>
      <c r="AQ274" s="161">
        <f>MIN(PRODUCT('mil mi val'!$C240:AP240),1)</f>
        <v>0.24224141192200108</v>
      </c>
      <c r="AR274" s="161">
        <f>MIN(PRODUCT('mil mi val'!$C240:AQ240),1)</f>
        <v>0.23315735897492604</v>
      </c>
      <c r="AS274" s="161">
        <f>MIN(PRODUCT('mil mi val'!$C240:AR240),1)</f>
        <v>0.2244139580133663</v>
      </c>
      <c r="AT274" s="161">
        <f>MIN(PRODUCT('mil mi val'!$C240:AS240),1)</f>
        <v>0.21599843458786508</v>
      </c>
      <c r="AU274" s="161">
        <f>MIN(PRODUCT('mil mi val'!$C240:AT240),1)</f>
        <v>0.20789849329082014</v>
      </c>
      <c r="AV274" s="161">
        <f>MIN(PRODUCT('mil mi val'!$C240:AU240),1)</f>
        <v>0.2001022997924144</v>
      </c>
      <c r="AW274" s="161">
        <f>MIN(PRODUCT('mil mi val'!$C240:AV240),1)</f>
        <v>0.19259846355019886</v>
      </c>
      <c r="AX274" s="161">
        <f>MIN(PRODUCT('mil mi val'!$C240:AW240),1)</f>
        <v>0.18537602116706639</v>
      </c>
      <c r="AY274" s="161">
        <f>MIN(PRODUCT('mil mi val'!$C240:AX240),1)</f>
        <v>0.17842442037330142</v>
      </c>
      <c r="AZ274" s="161">
        <f>MIN(PRODUCT('mil mi val'!$C240:AY240),1)</f>
        <v>0.17173350460930262</v>
      </c>
      <c r="BA274" s="161">
        <f>MIN(PRODUCT('mil mi val'!$C240:AZ240),1)</f>
        <v>0.16529349818645378</v>
      </c>
      <c r="BB274" s="161">
        <f>MIN(PRODUCT('mil mi val'!$C240:BA240),1)</f>
        <v>0.15909499200446175</v>
      </c>
      <c r="BC274" s="161">
        <f>MIN(PRODUCT('mil mi val'!$C240:BB240),1)</f>
        <v>0.15312892980429443</v>
      </c>
      <c r="BD274" s="161">
        <f>MIN(PRODUCT('mil mi val'!$C240:BC240),1)</f>
        <v>0.14738659493663339</v>
      </c>
      <c r="BE274" s="161">
        <f>MIN(PRODUCT('mil mi val'!$C240:BD240),1)</f>
        <v>0.14185959762650965</v>
      </c>
      <c r="BF274" s="161">
        <f>MIN(PRODUCT('mil mi val'!$C240:BE240),1)</f>
        <v>0.13653986271551555</v>
      </c>
      <c r="BG274" s="161">
        <f>MIN(PRODUCT('mil mi val'!$C240:BF240),1)</f>
        <v>0.13141961786368372</v>
      </c>
      <c r="BH274" s="161">
        <f>MIN(PRODUCT('mil mi val'!$C240:BG240),1)</f>
        <v>0.12649138219379558</v>
      </c>
      <c r="BI274" s="161">
        <f>MIN(PRODUCT('mil mi val'!$C240:BH240),1)</f>
        <v>0.12174795536152824</v>
      </c>
      <c r="BJ274" s="161">
        <f>MIN(PRODUCT('mil mi val'!$C240:BI240),1)</f>
        <v>0.11718240703547093</v>
      </c>
      <c r="BK274" s="161">
        <f>MIN(PRODUCT('mil mi val'!$C240:BJ240),1)</f>
        <v>0.11278806677164077</v>
      </c>
      <c r="BL274" s="161">
        <f>MIN(PRODUCT('mil mi val'!$C240:BK240),1)</f>
        <v>0.10855851426770424</v>
      </c>
      <c r="BM274" s="161">
        <f>MIN(PRODUCT('mil mi val'!$C240:BL240),1)</f>
        <v>0.10448756998266534</v>
      </c>
      <c r="BN274" s="161">
        <f>MIN(PRODUCT('mil mi val'!$C240:BM240),1)</f>
        <v>0.10056928610831539</v>
      </c>
      <c r="BO274" s="161">
        <f>MIN(PRODUCT('mil mi val'!$C240:BN240),1)</f>
        <v>9.6797937879253573E-2</v>
      </c>
      <c r="BP274" s="161">
        <f>MIN(PRODUCT('mil mi val'!$C240:BO240),1)</f>
        <v>9.3168015208781568E-2</v>
      </c>
      <c r="BQ274" s="161">
        <f>MIN(PRODUCT('mil mi val'!$C240:BP240),1)</f>
        <v>8.9674214638452265E-2</v>
      </c>
      <c r="BR274" s="161">
        <f>MIN(PRODUCT('mil mi val'!$C240:BQ240),1)</f>
        <v>8.631143158951031E-2</v>
      </c>
      <c r="BS274" s="161">
        <f>MIN(PRODUCT('mil mi val'!$C240:BR240),1)</f>
        <v>8.3074752904903681E-2</v>
      </c>
      <c r="BT274" s="161">
        <f>MIN(PRODUCT('mil mi val'!$C240:BS240),1)</f>
        <v>7.9959449670969795E-2</v>
      </c>
      <c r="BU274" s="161">
        <f>MIN(PRODUCT('mil mi val'!$C240:BT240),1)</f>
        <v>7.6960970308308424E-2</v>
      </c>
      <c r="BV274" s="161">
        <f>MIN(PRODUCT('mil mi val'!$C240:BU240),1)</f>
        <v>7.4074933921746855E-2</v>
      </c>
      <c r="BW274" s="161">
        <f>MIN(PRODUCT('mil mi val'!$C240:BV240),1)</f>
        <v>7.1297123899681347E-2</v>
      </c>
      <c r="BX274" s="161">
        <f>MIN(PRODUCT('mil mi val'!$C240:BW240),1)</f>
        <v>6.8623481753443294E-2</v>
      </c>
      <c r="BY274" s="161">
        <f>MIN(PRODUCT('mil mi val'!$C240:BX240),1)</f>
        <v>6.605010118768917E-2</v>
      </c>
      <c r="BZ274" s="161">
        <f>MIN(PRODUCT('mil mi val'!$C240:BY240),1)</f>
        <v>6.357322239315083E-2</v>
      </c>
      <c r="CA274" s="161">
        <f>MIN(PRODUCT('mil mi val'!$C240:BZ240),1)</f>
        <v>6.1189226553407673E-2</v>
      </c>
      <c r="CB274" s="161">
        <f>MIN(PRODUCT('mil mi val'!$C240:CA240),1)</f>
        <v>5.8894630557654884E-2</v>
      </c>
      <c r="CC274" s="161">
        <f>MIN(PRODUCT('mil mi val'!$C240:CB240),1)</f>
        <v>5.6686081911742826E-2</v>
      </c>
      <c r="CD274" s="161">
        <f>MIN(PRODUCT('mil mi val'!$C240:CC240),1)</f>
        <v>5.4560353840052471E-2</v>
      </c>
      <c r="CE274" s="161">
        <f>MIN(PRODUCT('mil mi val'!$C240:CD240),1)</f>
        <v>5.2514340571050505E-2</v>
      </c>
      <c r="CF274" s="161">
        <f>MIN(PRODUCT('mil mi val'!$C240:CE240),1)</f>
        <v>5.0545052799636114E-2</v>
      </c>
      <c r="CG274" s="161">
        <f>MIN(PRODUCT('mil mi val'!$C240:CF240),1)</f>
        <v>4.8649613319649759E-2</v>
      </c>
      <c r="CH274" s="161">
        <f>MIN(PRODUCT('mil mi val'!$C240:CG240),1)</f>
        <v>4.6825252820162894E-2</v>
      </c>
      <c r="CI274" s="161">
        <f>MIN(PRODUCT('mil mi val'!$C240:CH240),1)</f>
        <v>4.5069305839406784E-2</v>
      </c>
      <c r="CJ274" s="161">
        <f>MIN(PRODUCT('mil mi val'!$C240:CI240),1)</f>
        <v>4.3379206870429031E-2</v>
      </c>
      <c r="CK274" s="161">
        <f>MIN(PRODUCT('mil mi val'!$C240:CJ240),1)</f>
        <v>4.1752486612787944E-2</v>
      </c>
      <c r="CL274" s="161">
        <f>MIN(PRODUCT('mil mi val'!$C240:CK240),1)</f>
        <v>4.0186768364808396E-2</v>
      </c>
      <c r="CM274" s="161">
        <f>MIN(PRODUCT('mil mi val'!$C240:CL240),1)</f>
        <v>3.8679764551128079E-2</v>
      </c>
      <c r="CN274" s="161">
        <f>MIN(PRODUCT('mil mi val'!$C240:CM240),1)</f>
        <v>3.7229273380460774E-2</v>
      </c>
      <c r="CO274" s="161">
        <f>MIN(PRODUCT('mil mi val'!$C240:CN240),1)</f>
        <v>3.5833175628693495E-2</v>
      </c>
      <c r="CP274" s="161">
        <f>MIN(PRODUCT('mil mi val'!$C240:CO240),1)</f>
        <v>3.4489431542617487E-2</v>
      </c>
      <c r="CQ274" s="161">
        <f>MIN(PRODUCT('mil mi val'!$C240:CP240),1)</f>
        <v>3.319607785976933E-2</v>
      </c>
      <c r="CR274" s="161">
        <f>MIN(PRODUCT('mil mi val'!$C240:CQ240),1)</f>
        <v>3.1951224940027979E-2</v>
      </c>
      <c r="CS274" s="161">
        <f>MIN(PRODUCT('mil mi val'!$C240:CR240),1)</f>
        <v>3.0753054004776931E-2</v>
      </c>
      <c r="CT274" s="161">
        <f>MIN(PRODUCT('mil mi val'!$C240:CS240),1)</f>
        <v>2.9599814479597798E-2</v>
      </c>
      <c r="CU274" s="161">
        <f>MIN(PRODUCT('mil mi val'!$C240:CT240),1)</f>
        <v>2.848982143661288E-2</v>
      </c>
      <c r="CV274" s="161">
        <f>MIN(PRODUCT('mil mi val'!$C240:CU240),1)</f>
        <v>2.7421453132739897E-2</v>
      </c>
      <c r="CW274" s="161">
        <f>MIN(PRODUCT('mil mi val'!$C240:CV240),1)</f>
        <v>2.6393148640262151E-2</v>
      </c>
      <c r="CX274" s="161">
        <f>MIN(PRODUCT('mil mi val'!$C240:CW240),1)</f>
        <v>2.540340556625232E-2</v>
      </c>
      <c r="CY274" s="161">
        <f>MIN(PRODUCT('mil mi val'!$C240:CX240),1)</f>
        <v>2.4450777857517859E-2</v>
      </c>
      <c r="CZ274" s="161">
        <f>MIN(PRODUCT('mil mi val'!$C240:CY240),1)</f>
        <v>2.3533873687860939E-2</v>
      </c>
      <c r="DA274" s="161">
        <f>MIN(PRODUCT('mil mi val'!$C240:CZ240),1)</f>
        <v>2.2651353424566156E-2</v>
      </c>
      <c r="DB274" s="161">
        <f>MIN(PRODUCT('mil mi val'!$C240:DA240),1)</f>
        <v>2.1801927671144927E-2</v>
      </c>
      <c r="DC274" s="161">
        <f>MIN(PRODUCT('mil mi val'!$C240:DB240),1)</f>
        <v>2.0984355383476993E-2</v>
      </c>
      <c r="DD274" s="161">
        <f>MIN(PRODUCT('mil mi val'!$C240:DC240),1)</f>
        <v>2.0984355383476993E-2</v>
      </c>
      <c r="DE274" s="161">
        <f>MIN(PRODUCT('mil mi val'!$C240:DD240),1)</f>
        <v>2.0984355383476993E-2</v>
      </c>
      <c r="DF274" s="161">
        <f>MIN(PRODUCT('mil mi val'!$C240:DE240),1)</f>
        <v>2.0984355383476993E-2</v>
      </c>
    </row>
    <row r="275" spans="2:110" ht="14.5" x14ac:dyDescent="0.35">
      <c r="B275" s="149">
        <v>30</v>
      </c>
      <c r="C275" s="161">
        <v>1</v>
      </c>
      <c r="D275" s="161">
        <f>MIN(PRODUCT('mil mi val'!$C241:C241),1)</f>
        <v>0.98450000000000004</v>
      </c>
      <c r="E275" s="161">
        <f>MIN(PRODUCT('mil mi val'!$C241:D241),1)</f>
        <v>0.96540070000000011</v>
      </c>
      <c r="F275" s="161">
        <f>MIN(PRODUCT('mil mi val'!$C241:E241),1)</f>
        <v>0.94329302397000003</v>
      </c>
      <c r="G275" s="161">
        <f>MIN(PRODUCT('mil mi val'!$C241:F241),1)</f>
        <v>0.91895606395157403</v>
      </c>
      <c r="H275" s="161">
        <f>MIN(PRODUCT('mil mi val'!$C241:G241),1)</f>
        <v>0.89340908537372021</v>
      </c>
      <c r="I275" s="161">
        <f>MIN(PRODUCT('mil mi val'!$C241:H241),1)</f>
        <v>0.86723219917227024</v>
      </c>
      <c r="J275" s="161">
        <f>MIN(PRODUCT('mil mi val'!$C241:I241),1)</f>
        <v>0.84060817065768156</v>
      </c>
      <c r="K275" s="161">
        <f>MIN(PRODUCT('mil mi val'!$C241:J241),1)</f>
        <v>0.81370870919663574</v>
      </c>
      <c r="L275" s="161">
        <f>MIN(PRODUCT('mil mi val'!$C241:K241),1)</f>
        <v>0.78661220918038777</v>
      </c>
      <c r="M275" s="161">
        <f>MIN(PRODUCT('mil mi val'!$C241:L241),1)</f>
        <v>0.75947408796366445</v>
      </c>
      <c r="N275" s="161">
        <f>MIN(PRODUCT('mil mi val'!$C241:M241),1)</f>
        <v>0.73251275784095438</v>
      </c>
      <c r="O275" s="161">
        <f>MIN(PRODUCT('mil mi val'!$C241:N241),1)</f>
        <v>0.70592254473132776</v>
      </c>
      <c r="P275" s="161">
        <f>MIN(PRODUCT('mil mi val'!$C241:O241),1)</f>
        <v>0.67980341057626859</v>
      </c>
      <c r="Q275" s="161">
        <f>MIN(PRODUCT('mil mi val'!$C241:P241),1)</f>
        <v>0.65437876302071618</v>
      </c>
      <c r="R275" s="161">
        <f>MIN(PRODUCT('mil mi val'!$C241:Q241),1)</f>
        <v>0.6298395594074393</v>
      </c>
      <c r="S275" s="161">
        <f>MIN(PRODUCT('mil mi val'!$C241:R241),1)</f>
        <v>0.60622057592966039</v>
      </c>
      <c r="T275" s="161">
        <f>MIN(PRODUCT('mil mi val'!$C241:S241),1)</f>
        <v>0.58348730433229812</v>
      </c>
      <c r="U275" s="161">
        <f>MIN(PRODUCT('mil mi val'!$C241:T241),1)</f>
        <v>0.56160653041983699</v>
      </c>
      <c r="V275" s="161">
        <f>MIN(PRODUCT('mil mi val'!$C241:U241),1)</f>
        <v>0.54054628552909312</v>
      </c>
      <c r="W275" s="161">
        <f>MIN(PRODUCT('mil mi val'!$C241:V241),1)</f>
        <v>0.52027579982175209</v>
      </c>
      <c r="X275" s="161">
        <f>MIN(PRODUCT('mil mi val'!$C241:W241),1)</f>
        <v>0.50076545732843636</v>
      </c>
      <c r="Y275" s="161">
        <f>MIN(PRODUCT('mil mi val'!$C241:X241),1)</f>
        <v>0.48198675267862001</v>
      </c>
      <c r="Z275" s="161">
        <f>MIN(PRODUCT('mil mi val'!$C241:Y241),1)</f>
        <v>0.46391224945317178</v>
      </c>
      <c r="AA275" s="161">
        <f>MIN(PRODUCT('mil mi val'!$C241:Z241),1)</f>
        <v>0.44651554009867783</v>
      </c>
      <c r="AB275" s="161">
        <f>MIN(PRODUCT('mil mi val'!$C241:AA241),1)</f>
        <v>0.42977120734497742</v>
      </c>
      <c r="AC275" s="161">
        <f>MIN(PRODUCT('mil mi val'!$C241:AB241),1)</f>
        <v>0.41365478706954079</v>
      </c>
      <c r="AD275" s="161">
        <f>MIN(PRODUCT('mil mi val'!$C241:AC241),1)</f>
        <v>0.398142732554433</v>
      </c>
      <c r="AE275" s="161">
        <f>MIN(PRODUCT('mil mi val'!$C241:AD241),1)</f>
        <v>0.38321238008364178</v>
      </c>
      <c r="AF275" s="161">
        <f>MIN(PRODUCT('mil mi val'!$C241:AE241),1)</f>
        <v>0.36884191583050524</v>
      </c>
      <c r="AG275" s="161">
        <f>MIN(PRODUCT('mil mi val'!$C241:AF241),1)</f>
        <v>0.35501034398686132</v>
      </c>
      <c r="AH275" s="161">
        <f>MIN(PRODUCT('mil mi val'!$C241:AG241),1)</f>
        <v>0.34169745608735402</v>
      </c>
      <c r="AI275" s="161">
        <f>MIN(PRODUCT('mil mi val'!$C241:AH241),1)</f>
        <v>0.32888380148407825</v>
      </c>
      <c r="AJ275" s="161">
        <f>MIN(PRODUCT('mil mi val'!$C241:AI241),1)</f>
        <v>0.31655065892842532</v>
      </c>
      <c r="AK275" s="161">
        <f>MIN(PRODUCT('mil mi val'!$C241:AJ241),1)</f>
        <v>0.30468000921860938</v>
      </c>
      <c r="AL275" s="161">
        <f>MIN(PRODUCT('mil mi val'!$C241:AK241),1)</f>
        <v>0.29325450887291155</v>
      </c>
      <c r="AM275" s="161">
        <f>MIN(PRODUCT('mil mi val'!$C241:AL241),1)</f>
        <v>0.28225746479017738</v>
      </c>
      <c r="AN275" s="161">
        <f>MIN(PRODUCT('mil mi val'!$C241:AM241),1)</f>
        <v>0.27167280986054576</v>
      </c>
      <c r="AO275" s="161">
        <f>MIN(PRODUCT('mil mi val'!$C241:AN241),1)</f>
        <v>0.26148507949077532</v>
      </c>
      <c r="AP275" s="161">
        <f>MIN(PRODUCT('mil mi val'!$C241:AO241),1)</f>
        <v>0.25167938900987125</v>
      </c>
      <c r="AQ275" s="161">
        <f>MIN(PRODUCT('mil mi val'!$C241:AP241),1)</f>
        <v>0.24224141192200108</v>
      </c>
      <c r="AR275" s="161">
        <f>MIN(PRODUCT('mil mi val'!$C241:AQ241),1)</f>
        <v>0.23315735897492604</v>
      </c>
      <c r="AS275" s="161">
        <f>MIN(PRODUCT('mil mi val'!$C241:AR241),1)</f>
        <v>0.2244139580133663</v>
      </c>
      <c r="AT275" s="161">
        <f>MIN(PRODUCT('mil mi val'!$C241:AS241),1)</f>
        <v>0.21599843458786508</v>
      </c>
      <c r="AU275" s="161">
        <f>MIN(PRODUCT('mil mi val'!$C241:AT241),1)</f>
        <v>0.20789849329082014</v>
      </c>
      <c r="AV275" s="161">
        <f>MIN(PRODUCT('mil mi val'!$C241:AU241),1)</f>
        <v>0.2001022997924144</v>
      </c>
      <c r="AW275" s="161">
        <f>MIN(PRODUCT('mil mi val'!$C241:AV241),1)</f>
        <v>0.19259846355019886</v>
      </c>
      <c r="AX275" s="161">
        <f>MIN(PRODUCT('mil mi val'!$C241:AW241),1)</f>
        <v>0.18537602116706639</v>
      </c>
      <c r="AY275" s="161">
        <f>MIN(PRODUCT('mil mi val'!$C241:AX241),1)</f>
        <v>0.17842442037330142</v>
      </c>
      <c r="AZ275" s="161">
        <f>MIN(PRODUCT('mil mi val'!$C241:AY241),1)</f>
        <v>0.17173350460930262</v>
      </c>
      <c r="BA275" s="161">
        <f>MIN(PRODUCT('mil mi val'!$C241:AZ241),1)</f>
        <v>0.16529349818645378</v>
      </c>
      <c r="BB275" s="161">
        <f>MIN(PRODUCT('mil mi val'!$C241:BA241),1)</f>
        <v>0.15909499200446175</v>
      </c>
      <c r="BC275" s="161">
        <f>MIN(PRODUCT('mil mi val'!$C241:BB241),1)</f>
        <v>0.15312892980429443</v>
      </c>
      <c r="BD275" s="161">
        <f>MIN(PRODUCT('mil mi val'!$C241:BC241),1)</f>
        <v>0.14738659493663339</v>
      </c>
      <c r="BE275" s="161">
        <f>MIN(PRODUCT('mil mi val'!$C241:BD241),1)</f>
        <v>0.14185959762650965</v>
      </c>
      <c r="BF275" s="161">
        <f>MIN(PRODUCT('mil mi val'!$C241:BE241),1)</f>
        <v>0.13653986271551555</v>
      </c>
      <c r="BG275" s="161">
        <f>MIN(PRODUCT('mil mi val'!$C241:BF241),1)</f>
        <v>0.13141961786368372</v>
      </c>
      <c r="BH275" s="161">
        <f>MIN(PRODUCT('mil mi val'!$C241:BG241),1)</f>
        <v>0.12649138219379558</v>
      </c>
      <c r="BI275" s="161">
        <f>MIN(PRODUCT('mil mi val'!$C241:BH241),1)</f>
        <v>0.12174795536152824</v>
      </c>
      <c r="BJ275" s="161">
        <f>MIN(PRODUCT('mil mi val'!$C241:BI241),1)</f>
        <v>0.11718240703547093</v>
      </c>
      <c r="BK275" s="161">
        <f>MIN(PRODUCT('mil mi val'!$C241:BJ241),1)</f>
        <v>0.11278806677164077</v>
      </c>
      <c r="BL275" s="161">
        <f>MIN(PRODUCT('mil mi val'!$C241:BK241),1)</f>
        <v>0.10855851426770424</v>
      </c>
      <c r="BM275" s="161">
        <f>MIN(PRODUCT('mil mi val'!$C241:BL241),1)</f>
        <v>0.10448756998266534</v>
      </c>
      <c r="BN275" s="161">
        <f>MIN(PRODUCT('mil mi val'!$C241:BM241),1)</f>
        <v>0.10056928610831539</v>
      </c>
      <c r="BO275" s="161">
        <f>MIN(PRODUCT('mil mi val'!$C241:BN241),1)</f>
        <v>9.6797937879253573E-2</v>
      </c>
      <c r="BP275" s="161">
        <f>MIN(PRODUCT('mil mi val'!$C241:BO241),1)</f>
        <v>9.3168015208781568E-2</v>
      </c>
      <c r="BQ275" s="161">
        <f>MIN(PRODUCT('mil mi val'!$C241:BP241),1)</f>
        <v>8.9674214638452265E-2</v>
      </c>
      <c r="BR275" s="161">
        <f>MIN(PRODUCT('mil mi val'!$C241:BQ241),1)</f>
        <v>8.631143158951031E-2</v>
      </c>
      <c r="BS275" s="161">
        <f>MIN(PRODUCT('mil mi val'!$C241:BR241),1)</f>
        <v>8.3074752904903681E-2</v>
      </c>
      <c r="BT275" s="161">
        <f>MIN(PRODUCT('mil mi val'!$C241:BS241),1)</f>
        <v>7.9959449670969795E-2</v>
      </c>
      <c r="BU275" s="161">
        <f>MIN(PRODUCT('mil mi val'!$C241:BT241),1)</f>
        <v>7.6960970308308424E-2</v>
      </c>
      <c r="BV275" s="161">
        <f>MIN(PRODUCT('mil mi val'!$C241:BU241),1)</f>
        <v>7.4074933921746855E-2</v>
      </c>
      <c r="BW275" s="161">
        <f>MIN(PRODUCT('mil mi val'!$C241:BV241),1)</f>
        <v>7.1297123899681347E-2</v>
      </c>
      <c r="BX275" s="161">
        <f>MIN(PRODUCT('mil mi val'!$C241:BW241),1)</f>
        <v>6.8623481753443294E-2</v>
      </c>
      <c r="BY275" s="161">
        <f>MIN(PRODUCT('mil mi val'!$C241:BX241),1)</f>
        <v>6.605010118768917E-2</v>
      </c>
      <c r="BZ275" s="161">
        <f>MIN(PRODUCT('mil mi val'!$C241:BY241),1)</f>
        <v>6.357322239315083E-2</v>
      </c>
      <c r="CA275" s="161">
        <f>MIN(PRODUCT('mil mi val'!$C241:BZ241),1)</f>
        <v>6.1189226553407673E-2</v>
      </c>
      <c r="CB275" s="161">
        <f>MIN(PRODUCT('mil mi val'!$C241:CA241),1)</f>
        <v>5.8894630557654884E-2</v>
      </c>
      <c r="CC275" s="161">
        <f>MIN(PRODUCT('mil mi val'!$C241:CB241),1)</f>
        <v>5.6686081911742826E-2</v>
      </c>
      <c r="CD275" s="161">
        <f>MIN(PRODUCT('mil mi val'!$C241:CC241),1)</f>
        <v>5.4560353840052471E-2</v>
      </c>
      <c r="CE275" s="161">
        <f>MIN(PRODUCT('mil mi val'!$C241:CD241),1)</f>
        <v>5.2514340571050505E-2</v>
      </c>
      <c r="CF275" s="161">
        <f>MIN(PRODUCT('mil mi val'!$C241:CE241),1)</f>
        <v>5.0545052799636114E-2</v>
      </c>
      <c r="CG275" s="161">
        <f>MIN(PRODUCT('mil mi val'!$C241:CF241),1)</f>
        <v>4.8649613319649759E-2</v>
      </c>
      <c r="CH275" s="161">
        <f>MIN(PRODUCT('mil mi val'!$C241:CG241),1)</f>
        <v>4.6825252820162894E-2</v>
      </c>
      <c r="CI275" s="161">
        <f>MIN(PRODUCT('mil mi val'!$C241:CH241),1)</f>
        <v>4.5069305839406784E-2</v>
      </c>
      <c r="CJ275" s="161">
        <f>MIN(PRODUCT('mil mi val'!$C241:CI241),1)</f>
        <v>4.3379206870429031E-2</v>
      </c>
      <c r="CK275" s="161">
        <f>MIN(PRODUCT('mil mi val'!$C241:CJ241),1)</f>
        <v>4.1752486612787944E-2</v>
      </c>
      <c r="CL275" s="161">
        <f>MIN(PRODUCT('mil mi val'!$C241:CK241),1)</f>
        <v>4.0186768364808396E-2</v>
      </c>
      <c r="CM275" s="161">
        <f>MIN(PRODUCT('mil mi val'!$C241:CL241),1)</f>
        <v>3.8679764551128079E-2</v>
      </c>
      <c r="CN275" s="161">
        <f>MIN(PRODUCT('mil mi val'!$C241:CM241),1)</f>
        <v>3.7229273380460774E-2</v>
      </c>
      <c r="CO275" s="161">
        <f>MIN(PRODUCT('mil mi val'!$C241:CN241),1)</f>
        <v>3.5833175628693495E-2</v>
      </c>
      <c r="CP275" s="161">
        <f>MIN(PRODUCT('mil mi val'!$C241:CO241),1)</f>
        <v>3.4489431542617487E-2</v>
      </c>
      <c r="CQ275" s="161">
        <f>MIN(PRODUCT('mil mi val'!$C241:CP241),1)</f>
        <v>3.319607785976933E-2</v>
      </c>
      <c r="CR275" s="161">
        <f>MIN(PRODUCT('mil mi val'!$C241:CQ241),1)</f>
        <v>3.1951224940027979E-2</v>
      </c>
      <c r="CS275" s="161">
        <f>MIN(PRODUCT('mil mi val'!$C241:CR241),1)</f>
        <v>3.0753054004776931E-2</v>
      </c>
      <c r="CT275" s="161">
        <f>MIN(PRODUCT('mil mi val'!$C241:CS241),1)</f>
        <v>2.9599814479597798E-2</v>
      </c>
      <c r="CU275" s="161">
        <f>MIN(PRODUCT('mil mi val'!$C241:CT241),1)</f>
        <v>2.848982143661288E-2</v>
      </c>
      <c r="CV275" s="161">
        <f>MIN(PRODUCT('mil mi val'!$C241:CU241),1)</f>
        <v>2.7421453132739897E-2</v>
      </c>
      <c r="CW275" s="161">
        <f>MIN(PRODUCT('mil mi val'!$C241:CV241),1)</f>
        <v>2.6393148640262151E-2</v>
      </c>
      <c r="CX275" s="161">
        <f>MIN(PRODUCT('mil mi val'!$C241:CW241),1)</f>
        <v>2.540340556625232E-2</v>
      </c>
      <c r="CY275" s="161">
        <f>MIN(PRODUCT('mil mi val'!$C241:CX241),1)</f>
        <v>2.4450777857517859E-2</v>
      </c>
      <c r="CZ275" s="161">
        <f>MIN(PRODUCT('mil mi val'!$C241:CY241),1)</f>
        <v>2.3533873687860939E-2</v>
      </c>
      <c r="DA275" s="161">
        <f>MIN(PRODUCT('mil mi val'!$C241:CZ241),1)</f>
        <v>2.2651353424566156E-2</v>
      </c>
      <c r="DB275" s="161">
        <f>MIN(PRODUCT('mil mi val'!$C241:DA241),1)</f>
        <v>2.1801927671144927E-2</v>
      </c>
      <c r="DC275" s="161">
        <f>MIN(PRODUCT('mil mi val'!$C241:DB241),1)</f>
        <v>2.0984355383476993E-2</v>
      </c>
      <c r="DD275" s="161">
        <f>MIN(PRODUCT('mil mi val'!$C241:DC241),1)</f>
        <v>2.0984355383476993E-2</v>
      </c>
      <c r="DE275" s="161">
        <f>MIN(PRODUCT('mil mi val'!$C241:DD241),1)</f>
        <v>2.0984355383476993E-2</v>
      </c>
      <c r="DF275" s="161">
        <f>MIN(PRODUCT('mil mi val'!$C241:DE241),1)</f>
        <v>2.0984355383476993E-2</v>
      </c>
    </row>
    <row r="276" spans="2:110" ht="14.5" x14ac:dyDescent="0.35">
      <c r="B276" s="149">
        <v>31</v>
      </c>
      <c r="C276" s="161">
        <v>1</v>
      </c>
      <c r="D276" s="161">
        <f>MIN(PRODUCT('mil mi val'!$C242:C242),1)</f>
        <v>0.98450000000000004</v>
      </c>
      <c r="E276" s="161">
        <f>MIN(PRODUCT('mil mi val'!$C242:D242),1)</f>
        <v>0.96540070000000011</v>
      </c>
      <c r="F276" s="161">
        <f>MIN(PRODUCT('mil mi val'!$C242:E242),1)</f>
        <v>0.94329302397000003</v>
      </c>
      <c r="G276" s="161">
        <f>MIN(PRODUCT('mil mi val'!$C242:F242),1)</f>
        <v>0.91895606395157403</v>
      </c>
      <c r="H276" s="161">
        <f>MIN(PRODUCT('mil mi val'!$C242:G242),1)</f>
        <v>0.89340908537372021</v>
      </c>
      <c r="I276" s="161">
        <f>MIN(PRODUCT('mil mi val'!$C242:H242),1)</f>
        <v>0.86723219917227024</v>
      </c>
      <c r="J276" s="161">
        <f>MIN(PRODUCT('mil mi val'!$C242:I242),1)</f>
        <v>0.84060817065768156</v>
      </c>
      <c r="K276" s="161">
        <f>MIN(PRODUCT('mil mi val'!$C242:J242),1)</f>
        <v>0.81370870919663574</v>
      </c>
      <c r="L276" s="161">
        <f>MIN(PRODUCT('mil mi val'!$C242:K242),1)</f>
        <v>0.78661220918038777</v>
      </c>
      <c r="M276" s="161">
        <f>MIN(PRODUCT('mil mi val'!$C242:L242),1)</f>
        <v>0.75947408796366445</v>
      </c>
      <c r="N276" s="161">
        <f>MIN(PRODUCT('mil mi val'!$C242:M242),1)</f>
        <v>0.73251275784095438</v>
      </c>
      <c r="O276" s="161">
        <f>MIN(PRODUCT('mil mi val'!$C242:N242),1)</f>
        <v>0.70592254473132776</v>
      </c>
      <c r="P276" s="161">
        <f>MIN(PRODUCT('mil mi val'!$C242:O242),1)</f>
        <v>0.67980341057626859</v>
      </c>
      <c r="Q276" s="161">
        <f>MIN(PRODUCT('mil mi val'!$C242:P242),1)</f>
        <v>0.65437876302071618</v>
      </c>
      <c r="R276" s="161">
        <f>MIN(PRODUCT('mil mi val'!$C242:Q242),1)</f>
        <v>0.6298395594074393</v>
      </c>
      <c r="S276" s="161">
        <f>MIN(PRODUCT('mil mi val'!$C242:R242),1)</f>
        <v>0.60622057592966039</v>
      </c>
      <c r="T276" s="161">
        <f>MIN(PRODUCT('mil mi val'!$C242:S242),1)</f>
        <v>0.58348730433229812</v>
      </c>
      <c r="U276" s="161">
        <f>MIN(PRODUCT('mil mi val'!$C242:T242),1)</f>
        <v>0.56160653041983699</v>
      </c>
      <c r="V276" s="161">
        <f>MIN(PRODUCT('mil mi val'!$C242:U242),1)</f>
        <v>0.54054628552909312</v>
      </c>
      <c r="W276" s="161">
        <f>MIN(PRODUCT('mil mi val'!$C242:V242),1)</f>
        <v>0.52027579982175209</v>
      </c>
      <c r="X276" s="161">
        <f>MIN(PRODUCT('mil mi val'!$C242:W242),1)</f>
        <v>0.50076545732843636</v>
      </c>
      <c r="Y276" s="161">
        <f>MIN(PRODUCT('mil mi val'!$C242:X242),1)</f>
        <v>0.48198675267862001</v>
      </c>
      <c r="Z276" s="161">
        <f>MIN(PRODUCT('mil mi val'!$C242:Y242),1)</f>
        <v>0.46391224945317178</v>
      </c>
      <c r="AA276" s="161">
        <f>MIN(PRODUCT('mil mi val'!$C242:Z242),1)</f>
        <v>0.44651554009867783</v>
      </c>
      <c r="AB276" s="161">
        <f>MIN(PRODUCT('mil mi val'!$C242:AA242),1)</f>
        <v>0.42977120734497742</v>
      </c>
      <c r="AC276" s="161">
        <f>MIN(PRODUCT('mil mi val'!$C242:AB242),1)</f>
        <v>0.41365478706954079</v>
      </c>
      <c r="AD276" s="161">
        <f>MIN(PRODUCT('mil mi val'!$C242:AC242),1)</f>
        <v>0.398142732554433</v>
      </c>
      <c r="AE276" s="161">
        <f>MIN(PRODUCT('mil mi val'!$C242:AD242),1)</f>
        <v>0.38321238008364178</v>
      </c>
      <c r="AF276" s="161">
        <f>MIN(PRODUCT('mil mi val'!$C242:AE242),1)</f>
        <v>0.36884191583050524</v>
      </c>
      <c r="AG276" s="161">
        <f>MIN(PRODUCT('mil mi val'!$C242:AF242),1)</f>
        <v>0.35501034398686132</v>
      </c>
      <c r="AH276" s="161">
        <f>MIN(PRODUCT('mil mi val'!$C242:AG242),1)</f>
        <v>0.34169745608735402</v>
      </c>
      <c r="AI276" s="161">
        <f>MIN(PRODUCT('mil mi val'!$C242:AH242),1)</f>
        <v>0.32888380148407825</v>
      </c>
      <c r="AJ276" s="161">
        <f>MIN(PRODUCT('mil mi val'!$C242:AI242),1)</f>
        <v>0.31655065892842532</v>
      </c>
      <c r="AK276" s="161">
        <f>MIN(PRODUCT('mil mi val'!$C242:AJ242),1)</f>
        <v>0.30468000921860938</v>
      </c>
      <c r="AL276" s="161">
        <f>MIN(PRODUCT('mil mi val'!$C242:AK242),1)</f>
        <v>0.29325450887291155</v>
      </c>
      <c r="AM276" s="161">
        <f>MIN(PRODUCT('mil mi val'!$C242:AL242),1)</f>
        <v>0.28225746479017738</v>
      </c>
      <c r="AN276" s="161">
        <f>MIN(PRODUCT('mil mi val'!$C242:AM242),1)</f>
        <v>0.27167280986054576</v>
      </c>
      <c r="AO276" s="161">
        <f>MIN(PRODUCT('mil mi val'!$C242:AN242),1)</f>
        <v>0.26148507949077532</v>
      </c>
      <c r="AP276" s="161">
        <f>MIN(PRODUCT('mil mi val'!$C242:AO242),1)</f>
        <v>0.25167938900987125</v>
      </c>
      <c r="AQ276" s="161">
        <f>MIN(PRODUCT('mil mi val'!$C242:AP242),1)</f>
        <v>0.24224141192200108</v>
      </c>
      <c r="AR276" s="161">
        <f>MIN(PRODUCT('mil mi val'!$C242:AQ242),1)</f>
        <v>0.23315735897492604</v>
      </c>
      <c r="AS276" s="161">
        <f>MIN(PRODUCT('mil mi val'!$C242:AR242),1)</f>
        <v>0.2244139580133663</v>
      </c>
      <c r="AT276" s="161">
        <f>MIN(PRODUCT('mil mi val'!$C242:AS242),1)</f>
        <v>0.21599843458786508</v>
      </c>
      <c r="AU276" s="161">
        <f>MIN(PRODUCT('mil mi val'!$C242:AT242),1)</f>
        <v>0.20789849329082014</v>
      </c>
      <c r="AV276" s="161">
        <f>MIN(PRODUCT('mil mi val'!$C242:AU242),1)</f>
        <v>0.2001022997924144</v>
      </c>
      <c r="AW276" s="161">
        <f>MIN(PRODUCT('mil mi val'!$C242:AV242),1)</f>
        <v>0.19259846355019886</v>
      </c>
      <c r="AX276" s="161">
        <f>MIN(PRODUCT('mil mi val'!$C242:AW242),1)</f>
        <v>0.18537602116706639</v>
      </c>
      <c r="AY276" s="161">
        <f>MIN(PRODUCT('mil mi val'!$C242:AX242),1)</f>
        <v>0.17842442037330142</v>
      </c>
      <c r="AZ276" s="161">
        <f>MIN(PRODUCT('mil mi val'!$C242:AY242),1)</f>
        <v>0.17173350460930262</v>
      </c>
      <c r="BA276" s="161">
        <f>MIN(PRODUCT('mil mi val'!$C242:AZ242),1)</f>
        <v>0.16529349818645378</v>
      </c>
      <c r="BB276" s="161">
        <f>MIN(PRODUCT('mil mi val'!$C242:BA242),1)</f>
        <v>0.15909499200446175</v>
      </c>
      <c r="BC276" s="161">
        <f>MIN(PRODUCT('mil mi val'!$C242:BB242),1)</f>
        <v>0.15312892980429443</v>
      </c>
      <c r="BD276" s="161">
        <f>MIN(PRODUCT('mil mi val'!$C242:BC242),1)</f>
        <v>0.14738659493663339</v>
      </c>
      <c r="BE276" s="161">
        <f>MIN(PRODUCT('mil mi val'!$C242:BD242),1)</f>
        <v>0.14185959762650965</v>
      </c>
      <c r="BF276" s="161">
        <f>MIN(PRODUCT('mil mi val'!$C242:BE242),1)</f>
        <v>0.13653986271551555</v>
      </c>
      <c r="BG276" s="161">
        <f>MIN(PRODUCT('mil mi val'!$C242:BF242),1)</f>
        <v>0.13141961786368372</v>
      </c>
      <c r="BH276" s="161">
        <f>MIN(PRODUCT('mil mi val'!$C242:BG242),1)</f>
        <v>0.12649138219379558</v>
      </c>
      <c r="BI276" s="161">
        <f>MIN(PRODUCT('mil mi val'!$C242:BH242),1)</f>
        <v>0.12174795536152824</v>
      </c>
      <c r="BJ276" s="161">
        <f>MIN(PRODUCT('mil mi val'!$C242:BI242),1)</f>
        <v>0.11718240703547093</v>
      </c>
      <c r="BK276" s="161">
        <f>MIN(PRODUCT('mil mi val'!$C242:BJ242),1)</f>
        <v>0.11278806677164077</v>
      </c>
      <c r="BL276" s="161">
        <f>MIN(PRODUCT('mil mi val'!$C242:BK242),1)</f>
        <v>0.10855851426770424</v>
      </c>
      <c r="BM276" s="161">
        <f>MIN(PRODUCT('mil mi val'!$C242:BL242),1)</f>
        <v>0.10448756998266534</v>
      </c>
      <c r="BN276" s="161">
        <f>MIN(PRODUCT('mil mi val'!$C242:BM242),1)</f>
        <v>0.10056928610831539</v>
      </c>
      <c r="BO276" s="161">
        <f>MIN(PRODUCT('mil mi val'!$C242:BN242),1)</f>
        <v>9.6797937879253573E-2</v>
      </c>
      <c r="BP276" s="161">
        <f>MIN(PRODUCT('mil mi val'!$C242:BO242),1)</f>
        <v>9.3168015208781568E-2</v>
      </c>
      <c r="BQ276" s="161">
        <f>MIN(PRODUCT('mil mi val'!$C242:BP242),1)</f>
        <v>8.9674214638452265E-2</v>
      </c>
      <c r="BR276" s="161">
        <f>MIN(PRODUCT('mil mi val'!$C242:BQ242),1)</f>
        <v>8.631143158951031E-2</v>
      </c>
      <c r="BS276" s="161">
        <f>MIN(PRODUCT('mil mi val'!$C242:BR242),1)</f>
        <v>8.3074752904903681E-2</v>
      </c>
      <c r="BT276" s="161">
        <f>MIN(PRODUCT('mil mi val'!$C242:BS242),1)</f>
        <v>7.9959449670969795E-2</v>
      </c>
      <c r="BU276" s="161">
        <f>MIN(PRODUCT('mil mi val'!$C242:BT242),1)</f>
        <v>7.6960970308308424E-2</v>
      </c>
      <c r="BV276" s="161">
        <f>MIN(PRODUCT('mil mi val'!$C242:BU242),1)</f>
        <v>7.4074933921746855E-2</v>
      </c>
      <c r="BW276" s="161">
        <f>MIN(PRODUCT('mil mi val'!$C242:BV242),1)</f>
        <v>7.1297123899681347E-2</v>
      </c>
      <c r="BX276" s="161">
        <f>MIN(PRODUCT('mil mi val'!$C242:BW242),1)</f>
        <v>6.8623481753443294E-2</v>
      </c>
      <c r="BY276" s="161">
        <f>MIN(PRODUCT('mil mi val'!$C242:BX242),1)</f>
        <v>6.605010118768917E-2</v>
      </c>
      <c r="BZ276" s="161">
        <f>MIN(PRODUCT('mil mi val'!$C242:BY242),1)</f>
        <v>6.357322239315083E-2</v>
      </c>
      <c r="CA276" s="161">
        <f>MIN(PRODUCT('mil mi val'!$C242:BZ242),1)</f>
        <v>6.1189226553407673E-2</v>
      </c>
      <c r="CB276" s="161">
        <f>MIN(PRODUCT('mil mi val'!$C242:CA242),1)</f>
        <v>5.8894630557654884E-2</v>
      </c>
      <c r="CC276" s="161">
        <f>MIN(PRODUCT('mil mi val'!$C242:CB242),1)</f>
        <v>5.6686081911742826E-2</v>
      </c>
      <c r="CD276" s="161">
        <f>MIN(PRODUCT('mil mi val'!$C242:CC242),1)</f>
        <v>5.4560353840052471E-2</v>
      </c>
      <c r="CE276" s="161">
        <f>MIN(PRODUCT('mil mi val'!$C242:CD242),1)</f>
        <v>5.2514340571050505E-2</v>
      </c>
      <c r="CF276" s="161">
        <f>MIN(PRODUCT('mil mi val'!$C242:CE242),1)</f>
        <v>5.0545052799636114E-2</v>
      </c>
      <c r="CG276" s="161">
        <f>MIN(PRODUCT('mil mi val'!$C242:CF242),1)</f>
        <v>4.8649613319649759E-2</v>
      </c>
      <c r="CH276" s="161">
        <f>MIN(PRODUCT('mil mi val'!$C242:CG242),1)</f>
        <v>4.6825252820162894E-2</v>
      </c>
      <c r="CI276" s="161">
        <f>MIN(PRODUCT('mil mi val'!$C242:CH242),1)</f>
        <v>4.5069305839406784E-2</v>
      </c>
      <c r="CJ276" s="161">
        <f>MIN(PRODUCT('mil mi val'!$C242:CI242),1)</f>
        <v>4.3379206870429031E-2</v>
      </c>
      <c r="CK276" s="161">
        <f>MIN(PRODUCT('mil mi val'!$C242:CJ242),1)</f>
        <v>4.1752486612787944E-2</v>
      </c>
      <c r="CL276" s="161">
        <f>MIN(PRODUCT('mil mi val'!$C242:CK242),1)</f>
        <v>4.0186768364808396E-2</v>
      </c>
      <c r="CM276" s="161">
        <f>MIN(PRODUCT('mil mi val'!$C242:CL242),1)</f>
        <v>3.8679764551128079E-2</v>
      </c>
      <c r="CN276" s="161">
        <f>MIN(PRODUCT('mil mi val'!$C242:CM242),1)</f>
        <v>3.7229273380460774E-2</v>
      </c>
      <c r="CO276" s="161">
        <f>MIN(PRODUCT('mil mi val'!$C242:CN242),1)</f>
        <v>3.5833175628693495E-2</v>
      </c>
      <c r="CP276" s="161">
        <f>MIN(PRODUCT('mil mi val'!$C242:CO242),1)</f>
        <v>3.4489431542617487E-2</v>
      </c>
      <c r="CQ276" s="161">
        <f>MIN(PRODUCT('mil mi val'!$C242:CP242),1)</f>
        <v>3.319607785976933E-2</v>
      </c>
      <c r="CR276" s="161">
        <f>MIN(PRODUCT('mil mi val'!$C242:CQ242),1)</f>
        <v>3.1951224940027979E-2</v>
      </c>
      <c r="CS276" s="161">
        <f>MIN(PRODUCT('mil mi val'!$C242:CR242),1)</f>
        <v>3.0753054004776931E-2</v>
      </c>
      <c r="CT276" s="161">
        <f>MIN(PRODUCT('mil mi val'!$C242:CS242),1)</f>
        <v>2.9599814479597798E-2</v>
      </c>
      <c r="CU276" s="161">
        <f>MIN(PRODUCT('mil mi val'!$C242:CT242),1)</f>
        <v>2.848982143661288E-2</v>
      </c>
      <c r="CV276" s="161">
        <f>MIN(PRODUCT('mil mi val'!$C242:CU242),1)</f>
        <v>2.7421453132739897E-2</v>
      </c>
      <c r="CW276" s="161">
        <f>MIN(PRODUCT('mil mi val'!$C242:CV242),1)</f>
        <v>2.6393148640262151E-2</v>
      </c>
      <c r="CX276" s="161">
        <f>MIN(PRODUCT('mil mi val'!$C242:CW242),1)</f>
        <v>2.540340556625232E-2</v>
      </c>
      <c r="CY276" s="161">
        <f>MIN(PRODUCT('mil mi val'!$C242:CX242),1)</f>
        <v>2.4450777857517859E-2</v>
      </c>
      <c r="CZ276" s="161">
        <f>MIN(PRODUCT('mil mi val'!$C242:CY242),1)</f>
        <v>2.3533873687860939E-2</v>
      </c>
      <c r="DA276" s="161">
        <f>MIN(PRODUCT('mil mi val'!$C242:CZ242),1)</f>
        <v>2.2651353424566156E-2</v>
      </c>
      <c r="DB276" s="161">
        <f>MIN(PRODUCT('mil mi val'!$C242:DA242),1)</f>
        <v>2.1801927671144927E-2</v>
      </c>
      <c r="DC276" s="161">
        <f>MIN(PRODUCT('mil mi val'!$C242:DB242),1)</f>
        <v>2.0984355383476993E-2</v>
      </c>
      <c r="DD276" s="161">
        <f>MIN(PRODUCT('mil mi val'!$C242:DC242),1)</f>
        <v>2.0984355383476993E-2</v>
      </c>
      <c r="DE276" s="161">
        <f>MIN(PRODUCT('mil mi val'!$C242:DD242),1)</f>
        <v>2.0984355383476993E-2</v>
      </c>
      <c r="DF276" s="161">
        <f>MIN(PRODUCT('mil mi val'!$C242:DE242),1)</f>
        <v>2.0984355383476993E-2</v>
      </c>
    </row>
    <row r="277" spans="2:110" ht="14.5" x14ac:dyDescent="0.35">
      <c r="B277" s="149">
        <v>32</v>
      </c>
      <c r="C277" s="161">
        <v>1</v>
      </c>
      <c r="D277" s="161">
        <f>MIN(PRODUCT('mil mi val'!$C243:C243),1)</f>
        <v>0.98450000000000004</v>
      </c>
      <c r="E277" s="161">
        <f>MIN(PRODUCT('mil mi val'!$C243:D243),1)</f>
        <v>0.96540070000000011</v>
      </c>
      <c r="F277" s="161">
        <f>MIN(PRODUCT('mil mi val'!$C243:E243),1)</f>
        <v>0.94329302397000003</v>
      </c>
      <c r="G277" s="161">
        <f>MIN(PRODUCT('mil mi val'!$C243:F243),1)</f>
        <v>0.91895606395157403</v>
      </c>
      <c r="H277" s="161">
        <f>MIN(PRODUCT('mil mi val'!$C243:G243),1)</f>
        <v>0.89340908537372021</v>
      </c>
      <c r="I277" s="161">
        <f>MIN(PRODUCT('mil mi val'!$C243:H243),1)</f>
        <v>0.86723219917227024</v>
      </c>
      <c r="J277" s="161">
        <f>MIN(PRODUCT('mil mi val'!$C243:I243),1)</f>
        <v>0.84060817065768156</v>
      </c>
      <c r="K277" s="161">
        <f>MIN(PRODUCT('mil mi val'!$C243:J243),1)</f>
        <v>0.81370870919663574</v>
      </c>
      <c r="L277" s="161">
        <f>MIN(PRODUCT('mil mi val'!$C243:K243),1)</f>
        <v>0.78661220918038777</v>
      </c>
      <c r="M277" s="161">
        <f>MIN(PRODUCT('mil mi val'!$C243:L243),1)</f>
        <v>0.75947408796366445</v>
      </c>
      <c r="N277" s="161">
        <f>MIN(PRODUCT('mil mi val'!$C243:M243),1)</f>
        <v>0.73251275784095438</v>
      </c>
      <c r="O277" s="161">
        <f>MIN(PRODUCT('mil mi val'!$C243:N243),1)</f>
        <v>0.70592254473132776</v>
      </c>
      <c r="P277" s="161">
        <f>MIN(PRODUCT('mil mi val'!$C243:O243),1)</f>
        <v>0.67980341057626859</v>
      </c>
      <c r="Q277" s="161">
        <f>MIN(PRODUCT('mil mi val'!$C243:P243),1)</f>
        <v>0.65437876302071618</v>
      </c>
      <c r="R277" s="161">
        <f>MIN(PRODUCT('mil mi val'!$C243:Q243),1)</f>
        <v>0.6298395594074393</v>
      </c>
      <c r="S277" s="161">
        <f>MIN(PRODUCT('mil mi val'!$C243:R243),1)</f>
        <v>0.60622057592966039</v>
      </c>
      <c r="T277" s="161">
        <f>MIN(PRODUCT('mil mi val'!$C243:S243),1)</f>
        <v>0.58348730433229812</v>
      </c>
      <c r="U277" s="161">
        <f>MIN(PRODUCT('mil mi val'!$C243:T243),1)</f>
        <v>0.56160653041983699</v>
      </c>
      <c r="V277" s="161">
        <f>MIN(PRODUCT('mil mi val'!$C243:U243),1)</f>
        <v>0.54054628552909312</v>
      </c>
      <c r="W277" s="161">
        <f>MIN(PRODUCT('mil mi val'!$C243:V243),1)</f>
        <v>0.52027579982175209</v>
      </c>
      <c r="X277" s="161">
        <f>MIN(PRODUCT('mil mi val'!$C243:W243),1)</f>
        <v>0.50076545732843636</v>
      </c>
      <c r="Y277" s="161">
        <f>MIN(PRODUCT('mil mi val'!$C243:X243),1)</f>
        <v>0.48198675267862001</v>
      </c>
      <c r="Z277" s="161">
        <f>MIN(PRODUCT('mil mi val'!$C243:Y243),1)</f>
        <v>0.46391224945317178</v>
      </c>
      <c r="AA277" s="161">
        <f>MIN(PRODUCT('mil mi val'!$C243:Z243),1)</f>
        <v>0.44651554009867783</v>
      </c>
      <c r="AB277" s="161">
        <f>MIN(PRODUCT('mil mi val'!$C243:AA243),1)</f>
        <v>0.42977120734497742</v>
      </c>
      <c r="AC277" s="161">
        <f>MIN(PRODUCT('mil mi val'!$C243:AB243),1)</f>
        <v>0.41365478706954079</v>
      </c>
      <c r="AD277" s="161">
        <f>MIN(PRODUCT('mil mi val'!$C243:AC243),1)</f>
        <v>0.398142732554433</v>
      </c>
      <c r="AE277" s="161">
        <f>MIN(PRODUCT('mil mi val'!$C243:AD243),1)</f>
        <v>0.38321238008364178</v>
      </c>
      <c r="AF277" s="161">
        <f>MIN(PRODUCT('mil mi val'!$C243:AE243),1)</f>
        <v>0.36884191583050524</v>
      </c>
      <c r="AG277" s="161">
        <f>MIN(PRODUCT('mil mi val'!$C243:AF243),1)</f>
        <v>0.35501034398686132</v>
      </c>
      <c r="AH277" s="161">
        <f>MIN(PRODUCT('mil mi val'!$C243:AG243),1)</f>
        <v>0.34169745608735402</v>
      </c>
      <c r="AI277" s="161">
        <f>MIN(PRODUCT('mil mi val'!$C243:AH243),1)</f>
        <v>0.32888380148407825</v>
      </c>
      <c r="AJ277" s="161">
        <f>MIN(PRODUCT('mil mi val'!$C243:AI243),1)</f>
        <v>0.31655065892842532</v>
      </c>
      <c r="AK277" s="161">
        <f>MIN(PRODUCT('mil mi val'!$C243:AJ243),1)</f>
        <v>0.30468000921860938</v>
      </c>
      <c r="AL277" s="161">
        <f>MIN(PRODUCT('mil mi val'!$C243:AK243),1)</f>
        <v>0.29325450887291155</v>
      </c>
      <c r="AM277" s="161">
        <f>MIN(PRODUCT('mil mi val'!$C243:AL243),1)</f>
        <v>0.28225746479017738</v>
      </c>
      <c r="AN277" s="161">
        <f>MIN(PRODUCT('mil mi val'!$C243:AM243),1)</f>
        <v>0.27167280986054576</v>
      </c>
      <c r="AO277" s="161">
        <f>MIN(PRODUCT('mil mi val'!$C243:AN243),1)</f>
        <v>0.26148507949077532</v>
      </c>
      <c r="AP277" s="161">
        <f>MIN(PRODUCT('mil mi val'!$C243:AO243),1)</f>
        <v>0.25167938900987125</v>
      </c>
      <c r="AQ277" s="161">
        <f>MIN(PRODUCT('mil mi val'!$C243:AP243),1)</f>
        <v>0.24224141192200108</v>
      </c>
      <c r="AR277" s="161">
        <f>MIN(PRODUCT('mil mi val'!$C243:AQ243),1)</f>
        <v>0.23315735897492604</v>
      </c>
      <c r="AS277" s="161">
        <f>MIN(PRODUCT('mil mi val'!$C243:AR243),1)</f>
        <v>0.2244139580133663</v>
      </c>
      <c r="AT277" s="161">
        <f>MIN(PRODUCT('mil mi val'!$C243:AS243),1)</f>
        <v>0.21599843458786508</v>
      </c>
      <c r="AU277" s="161">
        <f>MIN(PRODUCT('mil mi val'!$C243:AT243),1)</f>
        <v>0.20789849329082014</v>
      </c>
      <c r="AV277" s="161">
        <f>MIN(PRODUCT('mil mi val'!$C243:AU243),1)</f>
        <v>0.2001022997924144</v>
      </c>
      <c r="AW277" s="161">
        <f>MIN(PRODUCT('mil mi val'!$C243:AV243),1)</f>
        <v>0.19259846355019886</v>
      </c>
      <c r="AX277" s="161">
        <f>MIN(PRODUCT('mil mi val'!$C243:AW243),1)</f>
        <v>0.18537602116706639</v>
      </c>
      <c r="AY277" s="161">
        <f>MIN(PRODUCT('mil mi val'!$C243:AX243),1)</f>
        <v>0.17842442037330142</v>
      </c>
      <c r="AZ277" s="161">
        <f>MIN(PRODUCT('mil mi val'!$C243:AY243),1)</f>
        <v>0.17173350460930262</v>
      </c>
      <c r="BA277" s="161">
        <f>MIN(PRODUCT('mil mi val'!$C243:AZ243),1)</f>
        <v>0.16529349818645378</v>
      </c>
      <c r="BB277" s="161">
        <f>MIN(PRODUCT('mil mi val'!$C243:BA243),1)</f>
        <v>0.15909499200446175</v>
      </c>
      <c r="BC277" s="161">
        <f>MIN(PRODUCT('mil mi val'!$C243:BB243),1)</f>
        <v>0.15312892980429443</v>
      </c>
      <c r="BD277" s="161">
        <f>MIN(PRODUCT('mil mi val'!$C243:BC243),1)</f>
        <v>0.14738659493663339</v>
      </c>
      <c r="BE277" s="161">
        <f>MIN(PRODUCT('mil mi val'!$C243:BD243),1)</f>
        <v>0.14185959762650965</v>
      </c>
      <c r="BF277" s="161">
        <f>MIN(PRODUCT('mil mi val'!$C243:BE243),1)</f>
        <v>0.13653986271551555</v>
      </c>
      <c r="BG277" s="161">
        <f>MIN(PRODUCT('mil mi val'!$C243:BF243),1)</f>
        <v>0.13141961786368372</v>
      </c>
      <c r="BH277" s="161">
        <f>MIN(PRODUCT('mil mi val'!$C243:BG243),1)</f>
        <v>0.12649138219379558</v>
      </c>
      <c r="BI277" s="161">
        <f>MIN(PRODUCT('mil mi val'!$C243:BH243),1)</f>
        <v>0.12174795536152824</v>
      </c>
      <c r="BJ277" s="161">
        <f>MIN(PRODUCT('mil mi val'!$C243:BI243),1)</f>
        <v>0.11718240703547093</v>
      </c>
      <c r="BK277" s="161">
        <f>MIN(PRODUCT('mil mi val'!$C243:BJ243),1)</f>
        <v>0.11278806677164077</v>
      </c>
      <c r="BL277" s="161">
        <f>MIN(PRODUCT('mil mi val'!$C243:BK243),1)</f>
        <v>0.10855851426770424</v>
      </c>
      <c r="BM277" s="161">
        <f>MIN(PRODUCT('mil mi val'!$C243:BL243),1)</f>
        <v>0.10448756998266534</v>
      </c>
      <c r="BN277" s="161">
        <f>MIN(PRODUCT('mil mi val'!$C243:BM243),1)</f>
        <v>0.10056928610831539</v>
      </c>
      <c r="BO277" s="161">
        <f>MIN(PRODUCT('mil mi val'!$C243:BN243),1)</f>
        <v>9.6797937879253573E-2</v>
      </c>
      <c r="BP277" s="161">
        <f>MIN(PRODUCT('mil mi val'!$C243:BO243),1)</f>
        <v>9.3168015208781568E-2</v>
      </c>
      <c r="BQ277" s="161">
        <f>MIN(PRODUCT('mil mi val'!$C243:BP243),1)</f>
        <v>8.9674214638452265E-2</v>
      </c>
      <c r="BR277" s="161">
        <f>MIN(PRODUCT('mil mi val'!$C243:BQ243),1)</f>
        <v>8.631143158951031E-2</v>
      </c>
      <c r="BS277" s="161">
        <f>MIN(PRODUCT('mil mi val'!$C243:BR243),1)</f>
        <v>8.3074752904903681E-2</v>
      </c>
      <c r="BT277" s="161">
        <f>MIN(PRODUCT('mil mi val'!$C243:BS243),1)</f>
        <v>7.9959449670969795E-2</v>
      </c>
      <c r="BU277" s="161">
        <f>MIN(PRODUCT('mil mi val'!$C243:BT243),1)</f>
        <v>7.6960970308308424E-2</v>
      </c>
      <c r="BV277" s="161">
        <f>MIN(PRODUCT('mil mi val'!$C243:BU243),1)</f>
        <v>7.4074933921746855E-2</v>
      </c>
      <c r="BW277" s="161">
        <f>MIN(PRODUCT('mil mi val'!$C243:BV243),1)</f>
        <v>7.1297123899681347E-2</v>
      </c>
      <c r="BX277" s="161">
        <f>MIN(PRODUCT('mil mi val'!$C243:BW243),1)</f>
        <v>6.8623481753443294E-2</v>
      </c>
      <c r="BY277" s="161">
        <f>MIN(PRODUCT('mil mi val'!$C243:BX243),1)</f>
        <v>6.605010118768917E-2</v>
      </c>
      <c r="BZ277" s="161">
        <f>MIN(PRODUCT('mil mi val'!$C243:BY243),1)</f>
        <v>6.357322239315083E-2</v>
      </c>
      <c r="CA277" s="161">
        <f>MIN(PRODUCT('mil mi val'!$C243:BZ243),1)</f>
        <v>6.1189226553407673E-2</v>
      </c>
      <c r="CB277" s="161">
        <f>MIN(PRODUCT('mil mi val'!$C243:CA243),1)</f>
        <v>5.8894630557654884E-2</v>
      </c>
      <c r="CC277" s="161">
        <f>MIN(PRODUCT('mil mi val'!$C243:CB243),1)</f>
        <v>5.6686081911742826E-2</v>
      </c>
      <c r="CD277" s="161">
        <f>MIN(PRODUCT('mil mi val'!$C243:CC243),1)</f>
        <v>5.4560353840052471E-2</v>
      </c>
      <c r="CE277" s="161">
        <f>MIN(PRODUCT('mil mi val'!$C243:CD243),1)</f>
        <v>5.2514340571050505E-2</v>
      </c>
      <c r="CF277" s="161">
        <f>MIN(PRODUCT('mil mi val'!$C243:CE243),1)</f>
        <v>5.0545052799636114E-2</v>
      </c>
      <c r="CG277" s="161">
        <f>MIN(PRODUCT('mil mi val'!$C243:CF243),1)</f>
        <v>4.8649613319649759E-2</v>
      </c>
      <c r="CH277" s="161">
        <f>MIN(PRODUCT('mil mi val'!$C243:CG243),1)</f>
        <v>4.6825252820162894E-2</v>
      </c>
      <c r="CI277" s="161">
        <f>MIN(PRODUCT('mil mi val'!$C243:CH243),1)</f>
        <v>4.5069305839406784E-2</v>
      </c>
      <c r="CJ277" s="161">
        <f>MIN(PRODUCT('mil mi val'!$C243:CI243),1)</f>
        <v>4.3379206870429031E-2</v>
      </c>
      <c r="CK277" s="161">
        <f>MIN(PRODUCT('mil mi val'!$C243:CJ243),1)</f>
        <v>4.1752486612787944E-2</v>
      </c>
      <c r="CL277" s="161">
        <f>MIN(PRODUCT('mil mi val'!$C243:CK243),1)</f>
        <v>4.0186768364808396E-2</v>
      </c>
      <c r="CM277" s="161">
        <f>MIN(PRODUCT('mil mi val'!$C243:CL243),1)</f>
        <v>3.8679764551128079E-2</v>
      </c>
      <c r="CN277" s="161">
        <f>MIN(PRODUCT('mil mi val'!$C243:CM243),1)</f>
        <v>3.7229273380460774E-2</v>
      </c>
      <c r="CO277" s="161">
        <f>MIN(PRODUCT('mil mi val'!$C243:CN243),1)</f>
        <v>3.5833175628693495E-2</v>
      </c>
      <c r="CP277" s="161">
        <f>MIN(PRODUCT('mil mi val'!$C243:CO243),1)</f>
        <v>3.4489431542617487E-2</v>
      </c>
      <c r="CQ277" s="161">
        <f>MIN(PRODUCT('mil mi val'!$C243:CP243),1)</f>
        <v>3.319607785976933E-2</v>
      </c>
      <c r="CR277" s="161">
        <f>MIN(PRODUCT('mil mi val'!$C243:CQ243),1)</f>
        <v>3.1951224940027979E-2</v>
      </c>
      <c r="CS277" s="161">
        <f>MIN(PRODUCT('mil mi val'!$C243:CR243),1)</f>
        <v>3.0753054004776931E-2</v>
      </c>
      <c r="CT277" s="161">
        <f>MIN(PRODUCT('mil mi val'!$C243:CS243),1)</f>
        <v>2.9599814479597798E-2</v>
      </c>
      <c r="CU277" s="161">
        <f>MIN(PRODUCT('mil mi val'!$C243:CT243),1)</f>
        <v>2.848982143661288E-2</v>
      </c>
      <c r="CV277" s="161">
        <f>MIN(PRODUCT('mil mi val'!$C243:CU243),1)</f>
        <v>2.7421453132739897E-2</v>
      </c>
      <c r="CW277" s="161">
        <f>MIN(PRODUCT('mil mi val'!$C243:CV243),1)</f>
        <v>2.6393148640262151E-2</v>
      </c>
      <c r="CX277" s="161">
        <f>MIN(PRODUCT('mil mi val'!$C243:CW243),1)</f>
        <v>2.540340556625232E-2</v>
      </c>
      <c r="CY277" s="161">
        <f>MIN(PRODUCT('mil mi val'!$C243:CX243),1)</f>
        <v>2.4450777857517859E-2</v>
      </c>
      <c r="CZ277" s="161">
        <f>MIN(PRODUCT('mil mi val'!$C243:CY243),1)</f>
        <v>2.3533873687860939E-2</v>
      </c>
      <c r="DA277" s="161">
        <f>MIN(PRODUCT('mil mi val'!$C243:CZ243),1)</f>
        <v>2.2651353424566156E-2</v>
      </c>
      <c r="DB277" s="161">
        <f>MIN(PRODUCT('mil mi val'!$C243:DA243),1)</f>
        <v>2.1801927671144927E-2</v>
      </c>
      <c r="DC277" s="161">
        <f>MIN(PRODUCT('mil mi val'!$C243:DB243),1)</f>
        <v>2.0984355383476993E-2</v>
      </c>
      <c r="DD277" s="161">
        <f>MIN(PRODUCT('mil mi val'!$C243:DC243),1)</f>
        <v>2.0984355383476993E-2</v>
      </c>
      <c r="DE277" s="161">
        <f>MIN(PRODUCT('mil mi val'!$C243:DD243),1)</f>
        <v>2.0984355383476993E-2</v>
      </c>
      <c r="DF277" s="161">
        <f>MIN(PRODUCT('mil mi val'!$C243:DE243),1)</f>
        <v>2.0984355383476993E-2</v>
      </c>
    </row>
    <row r="278" spans="2:110" ht="14.5" x14ac:dyDescent="0.35">
      <c r="B278" s="149">
        <v>33</v>
      </c>
      <c r="C278" s="161">
        <v>1</v>
      </c>
      <c r="D278" s="161">
        <f>MIN(PRODUCT('mil mi val'!$C244:C244),1)</f>
        <v>0.98460000000000003</v>
      </c>
      <c r="E278" s="161">
        <f>MIN(PRODUCT('mil mi val'!$C244:D244),1)</f>
        <v>0.96549876000000001</v>
      </c>
      <c r="F278" s="161">
        <f>MIN(PRODUCT('mil mi val'!$C244:E244),1)</f>
        <v>0.94338883839599996</v>
      </c>
      <c r="G278" s="161">
        <f>MIN(PRODUCT('mil mi val'!$C244:F244),1)</f>
        <v>0.91904940636538313</v>
      </c>
      <c r="H278" s="161">
        <f>MIN(PRODUCT('mil mi val'!$C244:G244),1)</f>
        <v>0.89349983286842538</v>
      </c>
      <c r="I278" s="161">
        <f>MIN(PRODUCT('mil mi val'!$C244:H244),1)</f>
        <v>0.8673202877653805</v>
      </c>
      <c r="J278" s="161">
        <f>MIN(PRODUCT('mil mi val'!$C244:I244),1)</f>
        <v>0.84069355493098341</v>
      </c>
      <c r="K278" s="161">
        <f>MIN(PRODUCT('mil mi val'!$C244:J244),1)</f>
        <v>0.81379136117319195</v>
      </c>
      <c r="L278" s="161">
        <f>MIN(PRODUCT('mil mi val'!$C244:K244),1)</f>
        <v>0.78669210884612462</v>
      </c>
      <c r="M278" s="161">
        <f>MIN(PRODUCT('mil mi val'!$C244:L244),1)</f>
        <v>0.75955123109093337</v>
      </c>
      <c r="N278" s="161">
        <f>MIN(PRODUCT('mil mi val'!$C244:M244),1)</f>
        <v>0.73258716238720523</v>
      </c>
      <c r="O278" s="161">
        <f>MIN(PRODUCT('mil mi val'!$C244:N244),1)</f>
        <v>0.70599424839254965</v>
      </c>
      <c r="P278" s="161">
        <f>MIN(PRODUCT('mil mi val'!$C244:O244),1)</f>
        <v>0.67987246120202527</v>
      </c>
      <c r="Q278" s="161">
        <f>MIN(PRODUCT('mil mi val'!$C244:P244),1)</f>
        <v>0.65444523115306952</v>
      </c>
      <c r="R278" s="161">
        <f>MIN(PRODUCT('mil mi val'!$C244:Q244),1)</f>
        <v>0.62990353498482943</v>
      </c>
      <c r="S278" s="161">
        <f>MIN(PRODUCT('mil mi val'!$C244:R244),1)</f>
        <v>0.60628215242289829</v>
      </c>
      <c r="T278" s="161">
        <f>MIN(PRODUCT('mil mi val'!$C244:S244),1)</f>
        <v>0.58354657170703961</v>
      </c>
      <c r="U278" s="161">
        <f>MIN(PRODUCT('mil mi val'!$C244:T244),1)</f>
        <v>0.56166357526802568</v>
      </c>
      <c r="V278" s="161">
        <f>MIN(PRODUCT('mil mi val'!$C244:U244),1)</f>
        <v>0.54060119119547478</v>
      </c>
      <c r="W278" s="161">
        <f>MIN(PRODUCT('mil mi val'!$C244:V244),1)</f>
        <v>0.52032864652564448</v>
      </c>
      <c r="X278" s="161">
        <f>MIN(PRODUCT('mil mi val'!$C244:W244),1)</f>
        <v>0.50081632228093287</v>
      </c>
      <c r="Y278" s="161">
        <f>MIN(PRODUCT('mil mi val'!$C244:X244),1)</f>
        <v>0.48203571019539787</v>
      </c>
      <c r="Z278" s="161">
        <f>MIN(PRODUCT('mil mi val'!$C244:Y244),1)</f>
        <v>0.46395937106307045</v>
      </c>
      <c r="AA278" s="161">
        <f>MIN(PRODUCT('mil mi val'!$C244:Z244),1)</f>
        <v>0.44656089464820531</v>
      </c>
      <c r="AB278" s="161">
        <f>MIN(PRODUCT('mil mi val'!$C244:AA244),1)</f>
        <v>0.4298148610988976</v>
      </c>
      <c r="AC278" s="161">
        <f>MIN(PRODUCT('mil mi val'!$C244:AB244),1)</f>
        <v>0.41369680380768897</v>
      </c>
      <c r="AD278" s="161">
        <f>MIN(PRODUCT('mil mi val'!$C244:AC244),1)</f>
        <v>0.39818317366490064</v>
      </c>
      <c r="AE278" s="161">
        <f>MIN(PRODUCT('mil mi val'!$C244:AD244),1)</f>
        <v>0.38325130465246687</v>
      </c>
      <c r="AF278" s="161">
        <f>MIN(PRODUCT('mil mi val'!$C244:AE244),1)</f>
        <v>0.36887938072799936</v>
      </c>
      <c r="AG278" s="161">
        <f>MIN(PRODUCT('mil mi val'!$C244:AF244),1)</f>
        <v>0.35504640395069942</v>
      </c>
      <c r="AH278" s="161">
        <f>MIN(PRODUCT('mil mi val'!$C244:AG244),1)</f>
        <v>0.34173216380254817</v>
      </c>
      <c r="AI278" s="161">
        <f>MIN(PRODUCT('mil mi val'!$C244:AH244),1)</f>
        <v>0.32891720765995264</v>
      </c>
      <c r="AJ278" s="161">
        <f>MIN(PRODUCT('mil mi val'!$C244:AI244),1)</f>
        <v>0.31658281237270441</v>
      </c>
      <c r="AK278" s="161">
        <f>MIN(PRODUCT('mil mi val'!$C244:AJ244),1)</f>
        <v>0.30471095690872801</v>
      </c>
      <c r="AL278" s="161">
        <f>MIN(PRODUCT('mil mi val'!$C244:AK244),1)</f>
        <v>0.29328429602465073</v>
      </c>
      <c r="AM278" s="161">
        <f>MIN(PRODUCT('mil mi val'!$C244:AL244),1)</f>
        <v>0.28228613492372634</v>
      </c>
      <c r="AN278" s="161">
        <f>MIN(PRODUCT('mil mi val'!$C244:AM244),1)</f>
        <v>0.27170040486408659</v>
      </c>
      <c r="AO278" s="161">
        <f>MIN(PRODUCT('mil mi val'!$C244:AN244),1)</f>
        <v>0.26151163968168334</v>
      </c>
      <c r="AP278" s="161">
        <f>MIN(PRODUCT('mil mi val'!$C244:AO244),1)</f>
        <v>0.25170495319362024</v>
      </c>
      <c r="AQ278" s="161">
        <f>MIN(PRODUCT('mil mi val'!$C244:AP244),1)</f>
        <v>0.24226601744885948</v>
      </c>
      <c r="AR278" s="161">
        <f>MIN(PRODUCT('mil mi val'!$C244:AQ244),1)</f>
        <v>0.23318104179452726</v>
      </c>
      <c r="AS278" s="161">
        <f>MIN(PRODUCT('mil mi val'!$C244:AR244),1)</f>
        <v>0.22443675272723249</v>
      </c>
      <c r="AT278" s="161">
        <f>MIN(PRODUCT('mil mi val'!$C244:AS244),1)</f>
        <v>0.21602037449996128</v>
      </c>
      <c r="AU278" s="161">
        <f>MIN(PRODUCT('mil mi val'!$C244:AT244),1)</f>
        <v>0.20791961045621274</v>
      </c>
      <c r="AV278" s="161">
        <f>MIN(PRODUCT('mil mi val'!$C244:AU244),1)</f>
        <v>0.20012262506410478</v>
      </c>
      <c r="AW278" s="161">
        <f>MIN(PRODUCT('mil mi val'!$C244:AV244),1)</f>
        <v>0.19261802662420086</v>
      </c>
      <c r="AX278" s="161">
        <f>MIN(PRODUCT('mil mi val'!$C244:AW244),1)</f>
        <v>0.18539485062579333</v>
      </c>
      <c r="AY278" s="161">
        <f>MIN(PRODUCT('mil mi val'!$C244:AX244),1)</f>
        <v>0.1784425437273261</v>
      </c>
      <c r="AZ278" s="161">
        <f>MIN(PRODUCT('mil mi val'!$C244:AY244),1)</f>
        <v>0.17175094833755136</v>
      </c>
      <c r="BA278" s="161">
        <f>MIN(PRODUCT('mil mi val'!$C244:AZ244),1)</f>
        <v>0.16531028777489318</v>
      </c>
      <c r="BB278" s="161">
        <f>MIN(PRODUCT('mil mi val'!$C244:BA244),1)</f>
        <v>0.1591111519833347</v>
      </c>
      <c r="BC278" s="161">
        <f>MIN(PRODUCT('mil mi val'!$C244:BB244),1)</f>
        <v>0.15314448378395965</v>
      </c>
      <c r="BD278" s="161">
        <f>MIN(PRODUCT('mil mi val'!$C244:BC244),1)</f>
        <v>0.14740156564206117</v>
      </c>
      <c r="BE278" s="161">
        <f>MIN(PRODUCT('mil mi val'!$C244:BD244),1)</f>
        <v>0.14187400693048388</v>
      </c>
      <c r="BF278" s="161">
        <f>MIN(PRODUCT('mil mi val'!$C244:BE244),1)</f>
        <v>0.13655373167059073</v>
      </c>
      <c r="BG278" s="161">
        <f>MIN(PRODUCT('mil mi val'!$C244:BF244),1)</f>
        <v>0.13143296673294358</v>
      </c>
      <c r="BH278" s="161">
        <f>MIN(PRODUCT('mil mi val'!$C244:BG244),1)</f>
        <v>0.1265042304804582</v>
      </c>
      <c r="BI278" s="161">
        <f>MIN(PRODUCT('mil mi val'!$C244:BH244),1)</f>
        <v>0.12176032183744101</v>
      </c>
      <c r="BJ278" s="161">
        <f>MIN(PRODUCT('mil mi val'!$C244:BI244),1)</f>
        <v>0.11719430976853698</v>
      </c>
      <c r="BK278" s="161">
        <f>MIN(PRODUCT('mil mi val'!$C244:BJ244),1)</f>
        <v>0.11279952315221685</v>
      </c>
      <c r="BL278" s="161">
        <f>MIN(PRODUCT('mil mi val'!$C244:BK244),1)</f>
        <v>0.10856954103400872</v>
      </c>
      <c r="BM278" s="161">
        <f>MIN(PRODUCT('mil mi val'!$C244:BL244),1)</f>
        <v>0.1044981832452334</v>
      </c>
      <c r="BN278" s="161">
        <f>MIN(PRODUCT('mil mi val'!$C244:BM244),1)</f>
        <v>0.10057950137353715</v>
      </c>
      <c r="BO278" s="161">
        <f>MIN(PRODUCT('mil mi val'!$C244:BN244),1)</f>
        <v>9.6807770072029509E-2</v>
      </c>
      <c r="BP278" s="161">
        <f>MIN(PRODUCT('mil mi val'!$C244:BO244),1)</f>
        <v>9.3177478694328408E-2</v>
      </c>
      <c r="BQ278" s="161">
        <f>MIN(PRODUCT('mil mi val'!$C244:BP244),1)</f>
        <v>8.9683323243291091E-2</v>
      </c>
      <c r="BR278" s="161">
        <f>MIN(PRODUCT('mil mi val'!$C244:BQ244),1)</f>
        <v>8.6320198621667676E-2</v>
      </c>
      <c r="BS278" s="161">
        <f>MIN(PRODUCT('mil mi val'!$C244:BR244),1)</f>
        <v>8.3083191173355136E-2</v>
      </c>
      <c r="BT278" s="161">
        <f>MIN(PRODUCT('mil mi val'!$C244:BS244),1)</f>
        <v>7.9967571504354323E-2</v>
      </c>
      <c r="BU278" s="161">
        <f>MIN(PRODUCT('mil mi val'!$C244:BT244),1)</f>
        <v>7.6968787572941039E-2</v>
      </c>
      <c r="BV278" s="161">
        <f>MIN(PRODUCT('mil mi val'!$C244:BU244),1)</f>
        <v>7.4082458038955745E-2</v>
      </c>
      <c r="BW278" s="161">
        <f>MIN(PRODUCT('mil mi val'!$C244:BV244),1)</f>
        <v>7.1304365862494903E-2</v>
      </c>
      <c r="BX278" s="161">
        <f>MIN(PRODUCT('mil mi val'!$C244:BW244),1)</f>
        <v>6.8630452142651344E-2</v>
      </c>
      <c r="BY278" s="161">
        <f>MIN(PRODUCT('mil mi val'!$C244:BX244),1)</f>
        <v>6.6056810187301918E-2</v>
      </c>
      <c r="BZ278" s="161">
        <f>MIN(PRODUCT('mil mi val'!$C244:BY244),1)</f>
        <v>6.3579679805278094E-2</v>
      </c>
      <c r="CA278" s="161">
        <f>MIN(PRODUCT('mil mi val'!$C244:BZ244),1)</f>
        <v>6.1195441812580166E-2</v>
      </c>
      <c r="CB278" s="161">
        <f>MIN(PRODUCT('mil mi val'!$C244:CA244),1)</f>
        <v>5.8900612744608415E-2</v>
      </c>
      <c r="CC278" s="161">
        <f>MIN(PRODUCT('mil mi val'!$C244:CB244),1)</f>
        <v>5.6691839766685598E-2</v>
      </c>
      <c r="CD278" s="161">
        <f>MIN(PRODUCT('mil mi val'!$C244:CC244),1)</f>
        <v>5.4565895775434886E-2</v>
      </c>
      <c r="CE278" s="161">
        <f>MIN(PRODUCT('mil mi val'!$C244:CD244),1)</f>
        <v>5.2519674683856078E-2</v>
      </c>
      <c r="CF278" s="161">
        <f>MIN(PRODUCT('mil mi val'!$C244:CE244),1)</f>
        <v>5.0550186883211473E-2</v>
      </c>
      <c r="CG278" s="161">
        <f>MIN(PRODUCT('mil mi val'!$C244:CF244),1)</f>
        <v>4.8654554875091044E-2</v>
      </c>
      <c r="CH278" s="161">
        <f>MIN(PRODUCT('mil mi val'!$C244:CG244),1)</f>
        <v>4.6830009067275129E-2</v>
      </c>
      <c r="CI278" s="161">
        <f>MIN(PRODUCT('mil mi val'!$C244:CH244),1)</f>
        <v>4.5073883727252309E-2</v>
      </c>
      <c r="CJ278" s="161">
        <f>MIN(PRODUCT('mil mi val'!$C244:CI244),1)</f>
        <v>4.3383613087480351E-2</v>
      </c>
      <c r="CK278" s="161">
        <f>MIN(PRODUCT('mil mi val'!$C244:CJ244),1)</f>
        <v>4.1756727596699836E-2</v>
      </c>
      <c r="CL278" s="161">
        <f>MIN(PRODUCT('mil mi val'!$C244:CK244),1)</f>
        <v>4.0190850311823595E-2</v>
      </c>
      <c r="CM278" s="161">
        <f>MIN(PRODUCT('mil mi val'!$C244:CL244),1)</f>
        <v>3.8683693425130214E-2</v>
      </c>
      <c r="CN278" s="161">
        <f>MIN(PRODUCT('mil mi val'!$C244:CM244),1)</f>
        <v>3.7233054921687832E-2</v>
      </c>
      <c r="CO278" s="161">
        <f>MIN(PRODUCT('mil mi val'!$C244:CN244),1)</f>
        <v>3.583681536212454E-2</v>
      </c>
      <c r="CP278" s="161">
        <f>MIN(PRODUCT('mil mi val'!$C244:CO244),1)</f>
        <v>3.4492934786044871E-2</v>
      </c>
      <c r="CQ278" s="161">
        <f>MIN(PRODUCT('mil mi val'!$C244:CP244),1)</f>
        <v>3.3199449731568187E-2</v>
      </c>
      <c r="CR278" s="161">
        <f>MIN(PRODUCT('mil mi val'!$C244:CQ244),1)</f>
        <v>3.1954470366634381E-2</v>
      </c>
      <c r="CS278" s="161">
        <f>MIN(PRODUCT('mil mi val'!$C244:CR244),1)</f>
        <v>3.0756177727885591E-2</v>
      </c>
      <c r="CT278" s="161">
        <f>MIN(PRODUCT('mil mi val'!$C244:CS244),1)</f>
        <v>2.9602821063089882E-2</v>
      </c>
      <c r="CU278" s="161">
        <f>MIN(PRODUCT('mil mi val'!$C244:CT244),1)</f>
        <v>2.8492715273224011E-2</v>
      </c>
      <c r="CV278" s="161">
        <f>MIN(PRODUCT('mil mi val'!$C244:CU244),1)</f>
        <v>2.742423845047811E-2</v>
      </c>
      <c r="CW278" s="161">
        <f>MIN(PRODUCT('mil mi val'!$C244:CV244),1)</f>
        <v>2.639582950858518E-2</v>
      </c>
      <c r="CX278" s="161">
        <f>MIN(PRODUCT('mil mi val'!$C244:CW244),1)</f>
        <v>2.5405985902013237E-2</v>
      </c>
      <c r="CY278" s="161">
        <f>MIN(PRODUCT('mil mi val'!$C244:CX244),1)</f>
        <v>2.4453261430687743E-2</v>
      </c>
      <c r="CZ278" s="161">
        <f>MIN(PRODUCT('mil mi val'!$C244:CY244),1)</f>
        <v>2.3536264127036952E-2</v>
      </c>
      <c r="DA278" s="161">
        <f>MIN(PRODUCT('mil mi val'!$C244:CZ244),1)</f>
        <v>2.2653654222273067E-2</v>
      </c>
      <c r="DB278" s="161">
        <f>MIN(PRODUCT('mil mi val'!$C244:DA244),1)</f>
        <v>2.1804142188937826E-2</v>
      </c>
      <c r="DC278" s="161">
        <f>MIN(PRODUCT('mil mi val'!$C244:DB244),1)</f>
        <v>2.0986486856852657E-2</v>
      </c>
      <c r="DD278" s="161">
        <f>MIN(PRODUCT('mil mi val'!$C244:DC244),1)</f>
        <v>2.0986486856852657E-2</v>
      </c>
      <c r="DE278" s="161">
        <f>MIN(PRODUCT('mil mi val'!$C244:DD244),1)</f>
        <v>2.0986486856852657E-2</v>
      </c>
      <c r="DF278" s="161">
        <f>MIN(PRODUCT('mil mi val'!$C244:DE244),1)</f>
        <v>2.0986486856852657E-2</v>
      </c>
    </row>
    <row r="279" spans="2:110" ht="14.5" x14ac:dyDescent="0.35">
      <c r="B279" s="149">
        <v>34</v>
      </c>
      <c r="C279" s="161">
        <v>1</v>
      </c>
      <c r="D279" s="161">
        <f>MIN(PRODUCT('mil mi val'!$C245:C245),1)</f>
        <v>0.98460000000000003</v>
      </c>
      <c r="E279" s="161">
        <f>MIN(PRODUCT('mil mi val'!$C245:D245),1)</f>
        <v>0.96559722000000003</v>
      </c>
      <c r="F279" s="161">
        <f>MIN(PRODUCT('mil mi val'!$C245:E245),1)</f>
        <v>0.94348504366200003</v>
      </c>
      <c r="G279" s="161">
        <f>MIN(PRODUCT('mil mi val'!$C245:F245),1)</f>
        <v>0.91914312953552035</v>
      </c>
      <c r="H279" s="161">
        <f>MIN(PRODUCT('mil mi val'!$C245:G245),1)</f>
        <v>0.89359095053443283</v>
      </c>
      <c r="I279" s="161">
        <f>MIN(PRODUCT('mil mi val'!$C245:H245),1)</f>
        <v>0.86740873568377397</v>
      </c>
      <c r="J279" s="161">
        <f>MIN(PRODUCT('mil mi val'!$C245:I245),1)</f>
        <v>0.84077928749828212</v>
      </c>
      <c r="K279" s="161">
        <f>MIN(PRODUCT('mil mi val'!$C245:J245),1)</f>
        <v>0.8138743502983371</v>
      </c>
      <c r="L279" s="161">
        <f>MIN(PRODUCT('mil mi val'!$C245:K245),1)</f>
        <v>0.78677233443340244</v>
      </c>
      <c r="M279" s="161">
        <f>MIN(PRODUCT('mil mi val'!$C245:L245),1)</f>
        <v>0.7596286888954501</v>
      </c>
      <c r="N279" s="161">
        <f>MIN(PRODUCT('mil mi val'!$C245:M245),1)</f>
        <v>0.73266187043966169</v>
      </c>
      <c r="O279" s="161">
        <f>MIN(PRODUCT('mil mi val'!$C245:N245),1)</f>
        <v>0.70606624454270195</v>
      </c>
      <c r="P279" s="161">
        <f>MIN(PRODUCT('mil mi val'!$C245:O245),1)</f>
        <v>0.67994179349462192</v>
      </c>
      <c r="Q279" s="161">
        <f>MIN(PRODUCT('mil mi val'!$C245:P245),1)</f>
        <v>0.65451197041792308</v>
      </c>
      <c r="R279" s="161">
        <f>MIN(PRODUCT('mil mi val'!$C245:Q245),1)</f>
        <v>0.62996777152725103</v>
      </c>
      <c r="S279" s="161">
        <f>MIN(PRODUCT('mil mi val'!$C245:R245),1)</f>
        <v>0.60634398009497914</v>
      </c>
      <c r="T279" s="161">
        <f>MIN(PRODUCT('mil mi val'!$C245:S245),1)</f>
        <v>0.58360608084141741</v>
      </c>
      <c r="U279" s="161">
        <f>MIN(PRODUCT('mil mi val'!$C245:T245),1)</f>
        <v>0.56172085280986428</v>
      </c>
      <c r="V279" s="161">
        <f>MIN(PRODUCT('mil mi val'!$C245:U245),1)</f>
        <v>0.54065632082949433</v>
      </c>
      <c r="W279" s="161">
        <f>MIN(PRODUCT('mil mi val'!$C245:V245),1)</f>
        <v>0.5203817087983883</v>
      </c>
      <c r="X279" s="161">
        <f>MIN(PRODUCT('mil mi val'!$C245:W245),1)</f>
        <v>0.50086739471844877</v>
      </c>
      <c r="Y279" s="161">
        <f>MIN(PRODUCT('mil mi val'!$C245:X245),1)</f>
        <v>0.48208486741650697</v>
      </c>
      <c r="Z279" s="161">
        <f>MIN(PRODUCT('mil mi val'!$C245:Y245),1)</f>
        <v>0.46400668488838798</v>
      </c>
      <c r="AA279" s="161">
        <f>MIN(PRODUCT('mil mi val'!$C245:Z245),1)</f>
        <v>0.44660643420507345</v>
      </c>
      <c r="AB279" s="161">
        <f>MIN(PRODUCT('mil mi val'!$C245:AA245),1)</f>
        <v>0.42985869292238321</v>
      </c>
      <c r="AC279" s="161">
        <f>MIN(PRODUCT('mil mi val'!$C245:AB245),1)</f>
        <v>0.41373899193779384</v>
      </c>
      <c r="AD279" s="161">
        <f>MIN(PRODUCT('mil mi val'!$C245:AC245),1)</f>
        <v>0.39822377974012657</v>
      </c>
      <c r="AE279" s="161">
        <f>MIN(PRODUCT('mil mi val'!$C245:AD245),1)</f>
        <v>0.38329038799987181</v>
      </c>
      <c r="AF279" s="161">
        <f>MIN(PRODUCT('mil mi val'!$C245:AE245),1)</f>
        <v>0.36891699844987663</v>
      </c>
      <c r="AG279" s="161">
        <f>MIN(PRODUCT('mil mi val'!$C245:AF245),1)</f>
        <v>0.35508261100800625</v>
      </c>
      <c r="AH279" s="161">
        <f>MIN(PRODUCT('mil mi val'!$C245:AG245),1)</f>
        <v>0.34176701309520602</v>
      </c>
      <c r="AI279" s="161">
        <f>MIN(PRODUCT('mil mi val'!$C245:AH245),1)</f>
        <v>0.32895075010413583</v>
      </c>
      <c r="AJ279" s="161">
        <f>MIN(PRODUCT('mil mi val'!$C245:AI245),1)</f>
        <v>0.31661509697523071</v>
      </c>
      <c r="AK279" s="161">
        <f>MIN(PRODUCT('mil mi val'!$C245:AJ245),1)</f>
        <v>0.30474203083865958</v>
      </c>
      <c r="AL279" s="161">
        <f>MIN(PRODUCT('mil mi val'!$C245:AK245),1)</f>
        <v>0.29331420468220987</v>
      </c>
      <c r="AM279" s="161">
        <f>MIN(PRODUCT('mil mi val'!$C245:AL245),1)</f>
        <v>0.282314922006627</v>
      </c>
      <c r="AN279" s="161">
        <f>MIN(PRODUCT('mil mi val'!$C245:AM245),1)</f>
        <v>0.27172811243137851</v>
      </c>
      <c r="AO279" s="161">
        <f>MIN(PRODUCT('mil mi val'!$C245:AN245),1)</f>
        <v>0.2615383082152018</v>
      </c>
      <c r="AP279" s="161">
        <f>MIN(PRODUCT('mil mi val'!$C245:AO245),1)</f>
        <v>0.25173062165713173</v>
      </c>
      <c r="AQ279" s="161">
        <f>MIN(PRODUCT('mil mi val'!$C245:AP245),1)</f>
        <v>0.2422907233449893</v>
      </c>
      <c r="AR279" s="161">
        <f>MIN(PRODUCT('mil mi val'!$C245:AQ245),1)</f>
        <v>0.23320482121955222</v>
      </c>
      <c r="AS279" s="161">
        <f>MIN(PRODUCT('mil mi val'!$C245:AR245),1)</f>
        <v>0.22445964042381902</v>
      </c>
      <c r="AT279" s="161">
        <f>MIN(PRODUCT('mil mi val'!$C245:AS245),1)</f>
        <v>0.21604240390792581</v>
      </c>
      <c r="AU279" s="161">
        <f>MIN(PRODUCT('mil mi val'!$C245:AT245),1)</f>
        <v>0.2079408137613786</v>
      </c>
      <c r="AV279" s="161">
        <f>MIN(PRODUCT('mil mi val'!$C245:AU245),1)</f>
        <v>0.2001430332453269</v>
      </c>
      <c r="AW279" s="161">
        <f>MIN(PRODUCT('mil mi val'!$C245:AV245),1)</f>
        <v>0.19263766949862715</v>
      </c>
      <c r="AX279" s="161">
        <f>MIN(PRODUCT('mil mi val'!$C245:AW245),1)</f>
        <v>0.18541375689242864</v>
      </c>
      <c r="AY279" s="161">
        <f>MIN(PRODUCT('mil mi val'!$C245:AX245),1)</f>
        <v>0.17846074100896259</v>
      </c>
      <c r="AZ279" s="161">
        <f>MIN(PRODUCT('mil mi val'!$C245:AY245),1)</f>
        <v>0.17176846322112649</v>
      </c>
      <c r="BA279" s="161">
        <f>MIN(PRODUCT('mil mi val'!$C245:AZ245),1)</f>
        <v>0.16532714585033426</v>
      </c>
      <c r="BB279" s="161">
        <f>MIN(PRODUCT('mil mi val'!$C245:BA245),1)</f>
        <v>0.15912737788094672</v>
      </c>
      <c r="BC279" s="161">
        <f>MIN(PRODUCT('mil mi val'!$C245:BB245),1)</f>
        <v>0.15316010121041121</v>
      </c>
      <c r="BD279" s="161">
        <f>MIN(PRODUCT('mil mi val'!$C245:BC245),1)</f>
        <v>0.14741659741502081</v>
      </c>
      <c r="BE279" s="161">
        <f>MIN(PRODUCT('mil mi val'!$C245:BD245),1)</f>
        <v>0.14188847501195753</v>
      </c>
      <c r="BF279" s="161">
        <f>MIN(PRODUCT('mil mi val'!$C245:BE245),1)</f>
        <v>0.13656765719900912</v>
      </c>
      <c r="BG279" s="161">
        <f>MIN(PRODUCT('mil mi val'!$C245:BF245),1)</f>
        <v>0.13144637005404627</v>
      </c>
      <c r="BH279" s="161">
        <f>MIN(PRODUCT('mil mi val'!$C245:BG245),1)</f>
        <v>0.12651713117701954</v>
      </c>
      <c r="BI279" s="161">
        <f>MIN(PRODUCT('mil mi val'!$C245:BH245),1)</f>
        <v>0.12177273875788132</v>
      </c>
      <c r="BJ279" s="161">
        <f>MIN(PRODUCT('mil mi val'!$C245:BI245),1)</f>
        <v>0.11720626105446078</v>
      </c>
      <c r="BK279" s="161">
        <f>MIN(PRODUCT('mil mi val'!$C245:BJ245),1)</f>
        <v>0.1128110262649185</v>
      </c>
      <c r="BL279" s="161">
        <f>MIN(PRODUCT('mil mi val'!$C245:BK245),1)</f>
        <v>0.10858061277998406</v>
      </c>
      <c r="BM279" s="161">
        <f>MIN(PRODUCT('mil mi val'!$C245:BL245),1)</f>
        <v>0.10450883980073465</v>
      </c>
      <c r="BN279" s="161">
        <f>MIN(PRODUCT('mil mi val'!$C245:BM245),1)</f>
        <v>0.1005897583082071</v>
      </c>
      <c r="BO279" s="161">
        <f>MIN(PRODUCT('mil mi val'!$C245:BN245),1)</f>
        <v>9.6817642371649332E-2</v>
      </c>
      <c r="BP279" s="161">
        <f>MIN(PRODUCT('mil mi val'!$C245:BO245),1)</f>
        <v>9.3186980782712481E-2</v>
      </c>
      <c r="BQ279" s="161">
        <f>MIN(PRODUCT('mil mi val'!$C245:BP245),1)</f>
        <v>8.9692469003360767E-2</v>
      </c>
      <c r="BR279" s="161">
        <f>MIN(PRODUCT('mil mi val'!$C245:BQ245),1)</f>
        <v>8.6329001415734741E-2</v>
      </c>
      <c r="BS279" s="161">
        <f>MIN(PRODUCT('mil mi val'!$C245:BR245),1)</f>
        <v>8.3091663862644688E-2</v>
      </c>
      <c r="BT279" s="161">
        <f>MIN(PRODUCT('mil mi val'!$C245:BS245),1)</f>
        <v>7.9975726467795508E-2</v>
      </c>
      <c r="BU279" s="161">
        <f>MIN(PRODUCT('mil mi val'!$C245:BT245),1)</f>
        <v>7.6976636725253178E-2</v>
      </c>
      <c r="BV279" s="161">
        <f>MIN(PRODUCT('mil mi val'!$C245:BU245),1)</f>
        <v>7.4090012848056191E-2</v>
      </c>
      <c r="BW279" s="161">
        <f>MIN(PRODUCT('mil mi val'!$C245:BV245),1)</f>
        <v>7.131163736625408E-2</v>
      </c>
      <c r="BX279" s="161">
        <f>MIN(PRODUCT('mil mi val'!$C245:BW245),1)</f>
        <v>6.8637450965019553E-2</v>
      </c>
      <c r="BY279" s="161">
        <f>MIN(PRODUCT('mil mi val'!$C245:BX245),1)</f>
        <v>6.6063546553831315E-2</v>
      </c>
      <c r="BZ279" s="161">
        <f>MIN(PRODUCT('mil mi val'!$C245:BY245),1)</f>
        <v>6.3586163558062639E-2</v>
      </c>
      <c r="CA279" s="161">
        <f>MIN(PRODUCT('mil mi val'!$C245:BZ245),1)</f>
        <v>6.1201682424635293E-2</v>
      </c>
      <c r="CB279" s="161">
        <f>MIN(PRODUCT('mil mi val'!$C245:CA245),1)</f>
        <v>5.8906619333711469E-2</v>
      </c>
      <c r="CC279" s="161">
        <f>MIN(PRODUCT('mil mi val'!$C245:CB245),1)</f>
        <v>5.6697621108697291E-2</v>
      </c>
      <c r="CD279" s="161">
        <f>MIN(PRODUCT('mil mi val'!$C245:CC245),1)</f>
        <v>5.4571460317121144E-2</v>
      </c>
      <c r="CE279" s="161">
        <f>MIN(PRODUCT('mil mi val'!$C245:CD245),1)</f>
        <v>5.2525030555229099E-2</v>
      </c>
      <c r="CF279" s="161">
        <f>MIN(PRODUCT('mil mi val'!$C245:CE245),1)</f>
        <v>5.0555341909408011E-2</v>
      </c>
      <c r="CG279" s="161">
        <f>MIN(PRODUCT('mil mi val'!$C245:CF245),1)</f>
        <v>4.8659516587805214E-2</v>
      </c>
      <c r="CH279" s="161">
        <f>MIN(PRODUCT('mil mi val'!$C245:CG245),1)</f>
        <v>4.6834784715762523E-2</v>
      </c>
      <c r="CI279" s="161">
        <f>MIN(PRODUCT('mil mi val'!$C245:CH245),1)</f>
        <v>4.5078480288921433E-2</v>
      </c>
      <c r="CJ279" s="161">
        <f>MIN(PRODUCT('mil mi val'!$C245:CI245),1)</f>
        <v>4.3388037278086877E-2</v>
      </c>
      <c r="CK279" s="161">
        <f>MIN(PRODUCT('mil mi val'!$C245:CJ245),1)</f>
        <v>4.176098588015862E-2</v>
      </c>
      <c r="CL279" s="161">
        <f>MIN(PRODUCT('mil mi val'!$C245:CK245),1)</f>
        <v>4.0194948909652674E-2</v>
      </c>
      <c r="CM279" s="161">
        <f>MIN(PRODUCT('mil mi val'!$C245:CL245),1)</f>
        <v>3.8687638325540702E-2</v>
      </c>
      <c r="CN279" s="161">
        <f>MIN(PRODUCT('mil mi val'!$C245:CM245),1)</f>
        <v>3.7236851888332929E-2</v>
      </c>
      <c r="CO279" s="161">
        <f>MIN(PRODUCT('mil mi val'!$C245:CN245),1)</f>
        <v>3.5840469942520443E-2</v>
      </c>
      <c r="CP279" s="161">
        <f>MIN(PRODUCT('mil mi val'!$C245:CO245),1)</f>
        <v>3.4496452319675928E-2</v>
      </c>
      <c r="CQ279" s="161">
        <f>MIN(PRODUCT('mil mi val'!$C245:CP245),1)</f>
        <v>3.3202835357688081E-2</v>
      </c>
      <c r="CR279" s="161">
        <f>MIN(PRODUCT('mil mi val'!$C245:CQ245),1)</f>
        <v>3.1957729031774781E-2</v>
      </c>
      <c r="CS279" s="161">
        <f>MIN(PRODUCT('mil mi val'!$C245:CR245),1)</f>
        <v>3.0759314193083229E-2</v>
      </c>
      <c r="CT279" s="161">
        <f>MIN(PRODUCT('mil mi val'!$C245:CS245),1)</f>
        <v>2.9605839910842608E-2</v>
      </c>
      <c r="CU279" s="161">
        <f>MIN(PRODUCT('mil mi val'!$C245:CT245),1)</f>
        <v>2.8495620914186011E-2</v>
      </c>
      <c r="CV279" s="161">
        <f>MIN(PRODUCT('mil mi val'!$C245:CU245),1)</f>
        <v>2.7427035129904038E-2</v>
      </c>
      <c r="CW279" s="161">
        <f>MIN(PRODUCT('mil mi val'!$C245:CV245),1)</f>
        <v>2.6398521312532636E-2</v>
      </c>
      <c r="CX279" s="161">
        <f>MIN(PRODUCT('mil mi val'!$C245:CW245),1)</f>
        <v>2.5408576763312662E-2</v>
      </c>
      <c r="CY279" s="161">
        <f>MIN(PRODUCT('mil mi val'!$C245:CX245),1)</f>
        <v>2.4455755134688437E-2</v>
      </c>
      <c r="CZ279" s="161">
        <f>MIN(PRODUCT('mil mi val'!$C245:CY245),1)</f>
        <v>2.3538664317137623E-2</v>
      </c>
      <c r="DA279" s="161">
        <f>MIN(PRODUCT('mil mi val'!$C245:CZ245),1)</f>
        <v>2.2655964405244963E-2</v>
      </c>
      <c r="DB279" s="161">
        <f>MIN(PRODUCT('mil mi val'!$C245:DA245),1)</f>
        <v>2.1806365740048277E-2</v>
      </c>
      <c r="DC279" s="161">
        <f>MIN(PRODUCT('mil mi val'!$C245:DB245),1)</f>
        <v>2.0988627024796466E-2</v>
      </c>
      <c r="DD279" s="161">
        <f>MIN(PRODUCT('mil mi val'!$C245:DC245),1)</f>
        <v>2.0988627024796466E-2</v>
      </c>
      <c r="DE279" s="161">
        <f>MIN(PRODUCT('mil mi val'!$C245:DD245),1)</f>
        <v>2.0988627024796466E-2</v>
      </c>
      <c r="DF279" s="161">
        <f>MIN(PRODUCT('mil mi val'!$C245:DE245),1)</f>
        <v>2.0988627024796466E-2</v>
      </c>
    </row>
    <row r="280" spans="2:110" ht="14.5" x14ac:dyDescent="0.35">
      <c r="B280" s="149">
        <v>35</v>
      </c>
      <c r="C280" s="161">
        <v>1</v>
      </c>
      <c r="D280" s="161">
        <f>MIN(PRODUCT('mil mi val'!$C246:C246),1)</f>
        <v>0.98460000000000003</v>
      </c>
      <c r="E280" s="161">
        <f>MIN(PRODUCT('mil mi val'!$C246:D246),1)</f>
        <v>0.96559722000000003</v>
      </c>
      <c r="F280" s="161">
        <f>MIN(PRODUCT('mil mi val'!$C246:E246),1)</f>
        <v>0.94358160338399999</v>
      </c>
      <c r="G280" s="161">
        <f>MIN(PRODUCT('mil mi val'!$C246:F246),1)</f>
        <v>0.91923719801669279</v>
      </c>
      <c r="H280" s="161">
        <f>MIN(PRODUCT('mil mi val'!$C246:G246),1)</f>
        <v>0.89368240391182874</v>
      </c>
      <c r="I280" s="161">
        <f>MIN(PRODUCT('mil mi val'!$C246:H246),1)</f>
        <v>0.86749750947721216</v>
      </c>
      <c r="J280" s="161">
        <f>MIN(PRODUCT('mil mi val'!$C246:I246),1)</f>
        <v>0.84086533593626178</v>
      </c>
      <c r="K280" s="161">
        <f>MIN(PRODUCT('mil mi val'!$C246:J246),1)</f>
        <v>0.81395764518630143</v>
      </c>
      <c r="L280" s="161">
        <f>MIN(PRODUCT('mil mi val'!$C246:K246),1)</f>
        <v>0.78685285560159757</v>
      </c>
      <c r="M280" s="161">
        <f>MIN(PRODUCT('mil mi val'!$C246:L246),1)</f>
        <v>0.75970643208334243</v>
      </c>
      <c r="N280" s="161">
        <f>MIN(PRODUCT('mil mi val'!$C246:M246),1)</f>
        <v>0.7327368537443838</v>
      </c>
      <c r="O280" s="161">
        <f>MIN(PRODUCT('mil mi val'!$C246:N246),1)</f>
        <v>0.70613850595346261</v>
      </c>
      <c r="P280" s="161">
        <f>MIN(PRODUCT('mil mi val'!$C246:O246),1)</f>
        <v>0.6800113812331845</v>
      </c>
      <c r="Q280" s="161">
        <f>MIN(PRODUCT('mil mi val'!$C246:P246),1)</f>
        <v>0.6545789555750634</v>
      </c>
      <c r="R280" s="161">
        <f>MIN(PRODUCT('mil mi val'!$C246:Q246),1)</f>
        <v>0.6300322447409985</v>
      </c>
      <c r="S280" s="161">
        <f>MIN(PRODUCT('mil mi val'!$C246:R246),1)</f>
        <v>0.60640603556321104</v>
      </c>
      <c r="T280" s="161">
        <f>MIN(PRODUCT('mil mi val'!$C246:S246),1)</f>
        <v>0.58366580922959066</v>
      </c>
      <c r="U280" s="161">
        <f>MIN(PRODUCT('mil mi val'!$C246:T246),1)</f>
        <v>0.56177834138348104</v>
      </c>
      <c r="V280" s="161">
        <f>MIN(PRODUCT('mil mi val'!$C246:U246),1)</f>
        <v>0.54071165358160056</v>
      </c>
      <c r="W280" s="161">
        <f>MIN(PRODUCT('mil mi val'!$C246:V246),1)</f>
        <v>0.5204349665722906</v>
      </c>
      <c r="X280" s="161">
        <f>MIN(PRODUCT('mil mi val'!$C246:W246),1)</f>
        <v>0.50091865532582969</v>
      </c>
      <c r="Y280" s="161">
        <f>MIN(PRODUCT('mil mi val'!$C246:X246),1)</f>
        <v>0.4821342057511111</v>
      </c>
      <c r="Z280" s="161">
        <f>MIN(PRODUCT('mil mi val'!$C246:Y246),1)</f>
        <v>0.46405417303544444</v>
      </c>
      <c r="AA280" s="161">
        <f>MIN(PRODUCT('mil mi val'!$C246:Z246),1)</f>
        <v>0.44665214154661526</v>
      </c>
      <c r="AB280" s="161">
        <f>MIN(PRODUCT('mil mi val'!$C246:AA246),1)</f>
        <v>0.42990268623861722</v>
      </c>
      <c r="AC280" s="161">
        <f>MIN(PRODUCT('mil mi val'!$C246:AB246),1)</f>
        <v>0.41378133550466906</v>
      </c>
      <c r="AD280" s="161">
        <f>MIN(PRODUCT('mil mi val'!$C246:AC246),1)</f>
        <v>0.39826453542324397</v>
      </c>
      <c r="AE280" s="161">
        <f>MIN(PRODUCT('mil mi val'!$C246:AD246),1)</f>
        <v>0.38332961534487231</v>
      </c>
      <c r="AF280" s="161">
        <f>MIN(PRODUCT('mil mi val'!$C246:AE246),1)</f>
        <v>0.36895475476943962</v>
      </c>
      <c r="AG280" s="161">
        <f>MIN(PRODUCT('mil mi val'!$C246:AF246),1)</f>
        <v>0.35511895146558564</v>
      </c>
      <c r="AH280" s="161">
        <f>MIN(PRODUCT('mil mi val'!$C246:AG246),1)</f>
        <v>0.34180199078562618</v>
      </c>
      <c r="AI280" s="161">
        <f>MIN(PRODUCT('mil mi val'!$C246:AH246),1)</f>
        <v>0.32898441613116519</v>
      </c>
      <c r="AJ280" s="161">
        <f>MIN(PRODUCT('mil mi val'!$C246:AI246),1)</f>
        <v>0.31664750052624652</v>
      </c>
      <c r="AK280" s="161">
        <f>MIN(PRODUCT('mil mi val'!$C246:AJ246),1)</f>
        <v>0.3047732192565123</v>
      </c>
      <c r="AL280" s="161">
        <f>MIN(PRODUCT('mil mi val'!$C246:AK246),1)</f>
        <v>0.2933442235343931</v>
      </c>
      <c r="AM280" s="161">
        <f>MIN(PRODUCT('mil mi val'!$C246:AL246),1)</f>
        <v>0.28234381515185336</v>
      </c>
      <c r="AN280" s="161">
        <f>MIN(PRODUCT('mil mi val'!$C246:AM246),1)</f>
        <v>0.27175592208365884</v>
      </c>
      <c r="AO280" s="161">
        <f>MIN(PRODUCT('mil mi val'!$C246:AN246),1)</f>
        <v>0.26156507500552162</v>
      </c>
      <c r="AP280" s="161">
        <f>MIN(PRODUCT('mil mi val'!$C246:AO246),1)</f>
        <v>0.25175638469281458</v>
      </c>
      <c r="AQ280" s="161">
        <f>MIN(PRODUCT('mil mi val'!$C246:AP246),1)</f>
        <v>0.24231552026683403</v>
      </c>
      <c r="AR280" s="161">
        <f>MIN(PRODUCT('mil mi val'!$C246:AQ246),1)</f>
        <v>0.23322868825682777</v>
      </c>
      <c r="AS280" s="161">
        <f>MIN(PRODUCT('mil mi val'!$C246:AR246),1)</f>
        <v>0.22448261244719672</v>
      </c>
      <c r="AT280" s="161">
        <f>MIN(PRODUCT('mil mi val'!$C246:AS246),1)</f>
        <v>0.21606451448042685</v>
      </c>
      <c r="AU280" s="161">
        <f>MIN(PRODUCT('mil mi val'!$C246:AT246),1)</f>
        <v>0.20796209518741085</v>
      </c>
      <c r="AV280" s="161">
        <f>MIN(PRODUCT('mil mi val'!$C246:AU246),1)</f>
        <v>0.20016351661788295</v>
      </c>
      <c r="AW280" s="161">
        <f>MIN(PRODUCT('mil mi val'!$C246:AV246),1)</f>
        <v>0.19265738474471233</v>
      </c>
      <c r="AX280" s="161">
        <f>MIN(PRODUCT('mil mi val'!$C246:AW246),1)</f>
        <v>0.18543273281678563</v>
      </c>
      <c r="AY280" s="161">
        <f>MIN(PRODUCT('mil mi val'!$C246:AX246),1)</f>
        <v>0.17847900533615618</v>
      </c>
      <c r="AZ280" s="161">
        <f>MIN(PRODUCT('mil mi val'!$C246:AY246),1)</f>
        <v>0.17178604263605032</v>
      </c>
      <c r="BA280" s="161">
        <f>MIN(PRODUCT('mil mi val'!$C246:AZ246),1)</f>
        <v>0.16534406603719845</v>
      </c>
      <c r="BB280" s="161">
        <f>MIN(PRODUCT('mil mi val'!$C246:BA246),1)</f>
        <v>0.15914366356080351</v>
      </c>
      <c r="BC280" s="161">
        <f>MIN(PRODUCT('mil mi val'!$C246:BB246),1)</f>
        <v>0.15317577617727338</v>
      </c>
      <c r="BD280" s="161">
        <f>MIN(PRODUCT('mil mi val'!$C246:BC246),1)</f>
        <v>0.14743168457062564</v>
      </c>
      <c r="BE280" s="161">
        <f>MIN(PRODUCT('mil mi val'!$C246:BD246),1)</f>
        <v>0.14190299639922718</v>
      </c>
      <c r="BF280" s="161">
        <f>MIN(PRODUCT('mil mi val'!$C246:BE246),1)</f>
        <v>0.13658163403425616</v>
      </c>
      <c r="BG280" s="161">
        <f>MIN(PRODUCT('mil mi val'!$C246:BF246),1)</f>
        <v>0.13145982275797155</v>
      </c>
      <c r="BH280" s="161">
        <f>MIN(PRODUCT('mil mi val'!$C246:BG246),1)</f>
        <v>0.12653007940454761</v>
      </c>
      <c r="BI280" s="161">
        <f>MIN(PRODUCT('mil mi val'!$C246:BH246),1)</f>
        <v>0.12178520142687707</v>
      </c>
      <c r="BJ280" s="161">
        <f>MIN(PRODUCT('mil mi val'!$C246:BI246),1)</f>
        <v>0.11721825637336919</v>
      </c>
      <c r="BK280" s="161">
        <f>MIN(PRODUCT('mil mi val'!$C246:BJ246),1)</f>
        <v>0.11282257175936784</v>
      </c>
      <c r="BL280" s="161">
        <f>MIN(PRODUCT('mil mi val'!$C246:BK246),1)</f>
        <v>0.10859172531839155</v>
      </c>
      <c r="BM280" s="161">
        <f>MIN(PRODUCT('mil mi val'!$C246:BL246),1)</f>
        <v>0.10451953561895187</v>
      </c>
      <c r="BN280" s="161">
        <f>MIN(PRODUCT('mil mi val'!$C246:BM246),1)</f>
        <v>0.10060005303324118</v>
      </c>
      <c r="BO280" s="161">
        <f>MIN(PRODUCT('mil mi val'!$C246:BN246),1)</f>
        <v>9.6827551044494642E-2</v>
      </c>
      <c r="BP280" s="161">
        <f>MIN(PRODUCT('mil mi val'!$C246:BO246),1)</f>
        <v>9.3196517880326096E-2</v>
      </c>
      <c r="BQ280" s="161">
        <f>MIN(PRODUCT('mil mi val'!$C246:BP246),1)</f>
        <v>8.9701648459813876E-2</v>
      </c>
      <c r="BR280" s="161">
        <f>MIN(PRODUCT('mil mi val'!$C246:BQ246),1)</f>
        <v>8.6337836642570859E-2</v>
      </c>
      <c r="BS280" s="161">
        <f>MIN(PRODUCT('mil mi val'!$C246:BR246),1)</f>
        <v>8.3100167768474453E-2</v>
      </c>
      <c r="BT280" s="161">
        <f>MIN(PRODUCT('mil mi val'!$C246:BS246),1)</f>
        <v>7.9983911477156666E-2</v>
      </c>
      <c r="BU280" s="161">
        <f>MIN(PRODUCT('mil mi val'!$C246:BT246),1)</f>
        <v>7.6984514796763298E-2</v>
      </c>
      <c r="BV280" s="161">
        <f>MIN(PRODUCT('mil mi val'!$C246:BU246),1)</f>
        <v>7.4097595491884674E-2</v>
      </c>
      <c r="BW280" s="161">
        <f>MIN(PRODUCT('mil mi val'!$C246:BV246),1)</f>
        <v>7.1318935660938998E-2</v>
      </c>
      <c r="BX280" s="161">
        <f>MIN(PRODUCT('mil mi val'!$C246:BW246),1)</f>
        <v>6.8644475573653788E-2</v>
      </c>
      <c r="BY280" s="161">
        <f>MIN(PRODUCT('mil mi val'!$C246:BX246),1)</f>
        <v>6.6070307739641773E-2</v>
      </c>
      <c r="BZ280" s="161">
        <f>MIN(PRODUCT('mil mi val'!$C246:BY246),1)</f>
        <v>6.3592671199405204E-2</v>
      </c>
      <c r="CA280" s="161">
        <f>MIN(PRODUCT('mil mi val'!$C246:BZ246),1)</f>
        <v>6.1207946029427508E-2</v>
      </c>
      <c r="CB280" s="161">
        <f>MIN(PRODUCT('mil mi val'!$C246:CA246),1)</f>
        <v>5.8912648053323975E-2</v>
      </c>
      <c r="CC280" s="161">
        <f>MIN(PRODUCT('mil mi val'!$C246:CB246),1)</f>
        <v>5.6703423751324325E-2</v>
      </c>
      <c r="CD280" s="161">
        <f>MIN(PRODUCT('mil mi val'!$C246:CC246),1)</f>
        <v>5.4577045360649667E-2</v>
      </c>
      <c r="CE280" s="161">
        <f>MIN(PRODUCT('mil mi val'!$C246:CD246),1)</f>
        <v>5.2530406159625308E-2</v>
      </c>
      <c r="CF280" s="161">
        <f>MIN(PRODUCT('mil mi val'!$C246:CE246),1)</f>
        <v>5.056051592863936E-2</v>
      </c>
      <c r="CG280" s="161">
        <f>MIN(PRODUCT('mil mi val'!$C246:CF246),1)</f>
        <v>4.8664496581315386E-2</v>
      </c>
      <c r="CH280" s="161">
        <f>MIN(PRODUCT('mil mi val'!$C246:CG246),1)</f>
        <v>4.6839577959516057E-2</v>
      </c>
      <c r="CI280" s="161">
        <f>MIN(PRODUCT('mil mi val'!$C246:CH246),1)</f>
        <v>4.5083093786034208E-2</v>
      </c>
      <c r="CJ280" s="161">
        <f>MIN(PRODUCT('mil mi val'!$C246:CI246),1)</f>
        <v>4.3392477769057927E-2</v>
      </c>
      <c r="CK280" s="161">
        <f>MIN(PRODUCT('mil mi val'!$C246:CJ246),1)</f>
        <v>4.1765259852718256E-2</v>
      </c>
      <c r="CL280" s="161">
        <f>MIN(PRODUCT('mil mi val'!$C246:CK246),1)</f>
        <v>4.0199062608241319E-2</v>
      </c>
      <c r="CM280" s="161">
        <f>MIN(PRODUCT('mil mi val'!$C246:CL246),1)</f>
        <v>3.8691597760432274E-2</v>
      </c>
      <c r="CN280" s="161">
        <f>MIN(PRODUCT('mil mi val'!$C246:CM246),1)</f>
        <v>3.7240662844416066E-2</v>
      </c>
      <c r="CO280" s="161">
        <f>MIN(PRODUCT('mil mi val'!$C246:CN246),1)</f>
        <v>3.5844137987750463E-2</v>
      </c>
      <c r="CP280" s="161">
        <f>MIN(PRODUCT('mil mi val'!$C246:CO246),1)</f>
        <v>3.4499982813209824E-2</v>
      </c>
      <c r="CQ280" s="161">
        <f>MIN(PRODUCT('mil mi val'!$C246:CP246),1)</f>
        <v>3.3206233457714458E-2</v>
      </c>
      <c r="CR280" s="161">
        <f>MIN(PRODUCT('mil mi val'!$C246:CQ246),1)</f>
        <v>3.1960999703050164E-2</v>
      </c>
      <c r="CS280" s="161">
        <f>MIN(PRODUCT('mil mi val'!$C246:CR246),1)</f>
        <v>3.0762462214185785E-2</v>
      </c>
      <c r="CT280" s="161">
        <f>MIN(PRODUCT('mil mi val'!$C246:CS246),1)</f>
        <v>2.960886988115382E-2</v>
      </c>
      <c r="CU280" s="161">
        <f>MIN(PRODUCT('mil mi val'!$C246:CT246),1)</f>
        <v>2.8498537260610551E-2</v>
      </c>
      <c r="CV280" s="161">
        <f>MIN(PRODUCT('mil mi val'!$C246:CU246),1)</f>
        <v>2.7429842113337655E-2</v>
      </c>
      <c r="CW280" s="161">
        <f>MIN(PRODUCT('mil mi val'!$C246:CV246),1)</f>
        <v>2.6401223034087495E-2</v>
      </c>
      <c r="CX280" s="161">
        <f>MIN(PRODUCT('mil mi val'!$C246:CW246),1)</f>
        <v>2.5411177170309215E-2</v>
      </c>
      <c r="CY280" s="161">
        <f>MIN(PRODUCT('mil mi val'!$C246:CX246),1)</f>
        <v>2.4458258026422621E-2</v>
      </c>
      <c r="CZ280" s="161">
        <f>MIN(PRODUCT('mil mi val'!$C246:CY246),1)</f>
        <v>2.3541073350431773E-2</v>
      </c>
      <c r="DA280" s="161">
        <f>MIN(PRODUCT('mil mi val'!$C246:CZ246),1)</f>
        <v>2.2658283099790583E-2</v>
      </c>
      <c r="DB280" s="161">
        <f>MIN(PRODUCT('mil mi val'!$C246:DA246),1)</f>
        <v>2.1808597483548436E-2</v>
      </c>
      <c r="DC280" s="161">
        <f>MIN(PRODUCT('mil mi val'!$C246:DB246),1)</f>
        <v>2.0990775077915372E-2</v>
      </c>
      <c r="DD280" s="161">
        <f>MIN(PRODUCT('mil mi val'!$C246:DC246),1)</f>
        <v>2.0990775077915372E-2</v>
      </c>
      <c r="DE280" s="161">
        <f>MIN(PRODUCT('mil mi val'!$C246:DD246),1)</f>
        <v>2.0990775077915372E-2</v>
      </c>
      <c r="DF280" s="161">
        <f>MIN(PRODUCT('mil mi val'!$C246:DE246),1)</f>
        <v>2.0990775077915372E-2</v>
      </c>
    </row>
    <row r="281" spans="2:110" ht="14.5" x14ac:dyDescent="0.35">
      <c r="B281" s="149">
        <v>36</v>
      </c>
      <c r="C281" s="161">
        <v>1</v>
      </c>
      <c r="D281" s="161">
        <f>MIN(PRODUCT('mil mi val'!$C247:C247),1)</f>
        <v>0.98470000000000002</v>
      </c>
      <c r="E281" s="161">
        <f>MIN(PRODUCT('mil mi val'!$C247:D247),1)</f>
        <v>0.96579376000000006</v>
      </c>
      <c r="F281" s="161">
        <f>MIN(PRODUCT('mil mi val'!$C247:E247),1)</f>
        <v>0.94377366227199999</v>
      </c>
      <c r="G281" s="161">
        <f>MIN(PRODUCT('mil mi val'!$C247:F247),1)</f>
        <v>0.91951867915160967</v>
      </c>
      <c r="H281" s="161">
        <f>MIN(PRODUCT('mil mi val'!$C247:G247),1)</f>
        <v>0.89404801173911008</v>
      </c>
      <c r="I281" s="161">
        <f>MIN(PRODUCT('mil mi val'!$C247:H247),1)</f>
        <v>0.86785240499515415</v>
      </c>
      <c r="J281" s="161">
        <f>MIN(PRODUCT('mil mi val'!$C247:I247),1)</f>
        <v>0.84120933616180293</v>
      </c>
      <c r="K281" s="161">
        <f>MIN(PRODUCT('mil mi val'!$C247:J247),1)</f>
        <v>0.81429063740462526</v>
      </c>
      <c r="L281" s="161">
        <f>MIN(PRODUCT('mil mi val'!$C247:K247),1)</f>
        <v>0.78717475917905122</v>
      </c>
      <c r="M281" s="161">
        <f>MIN(PRODUCT('mil mi val'!$C247:L247),1)</f>
        <v>0.76001722998737398</v>
      </c>
      <c r="N281" s="161">
        <f>MIN(PRODUCT('mil mi val'!$C247:M247),1)</f>
        <v>0.73303661832282219</v>
      </c>
      <c r="O281" s="161">
        <f>MIN(PRODUCT('mil mi val'!$C247:N247),1)</f>
        <v>0.70642738907770375</v>
      </c>
      <c r="P281" s="161">
        <f>MIN(PRODUCT('mil mi val'!$C247:O247),1)</f>
        <v>0.68028957568182868</v>
      </c>
      <c r="Q281" s="161">
        <f>MIN(PRODUCT('mil mi val'!$C247:P247),1)</f>
        <v>0.65484674555132827</v>
      </c>
      <c r="R281" s="161">
        <f>MIN(PRODUCT('mil mi val'!$C247:Q247),1)</f>
        <v>0.63028999259315344</v>
      </c>
      <c r="S281" s="161">
        <f>MIN(PRODUCT('mil mi val'!$C247:R247),1)</f>
        <v>0.60665411787091017</v>
      </c>
      <c r="T281" s="161">
        <f>MIN(PRODUCT('mil mi val'!$C247:S247),1)</f>
        <v>0.58390458845075111</v>
      </c>
      <c r="U281" s="161">
        <f>MIN(PRODUCT('mil mi val'!$C247:T247),1)</f>
        <v>0.56200816638384798</v>
      </c>
      <c r="V281" s="161">
        <f>MIN(PRODUCT('mil mi val'!$C247:U247),1)</f>
        <v>0.54093286014445374</v>
      </c>
      <c r="W281" s="161">
        <f>MIN(PRODUCT('mil mi val'!$C247:V247),1)</f>
        <v>0.52064787788903677</v>
      </c>
      <c r="X281" s="161">
        <f>MIN(PRODUCT('mil mi val'!$C247:W247),1)</f>
        <v>0.50112358246819788</v>
      </c>
      <c r="Y281" s="161">
        <f>MIN(PRODUCT('mil mi val'!$C247:X247),1)</f>
        <v>0.48233144812564049</v>
      </c>
      <c r="Z281" s="161">
        <f>MIN(PRODUCT('mil mi val'!$C247:Y247),1)</f>
        <v>0.46424401882092897</v>
      </c>
      <c r="AA281" s="161">
        <f>MIN(PRODUCT('mil mi val'!$C247:Z247),1)</f>
        <v>0.44683486811514417</v>
      </c>
      <c r="AB281" s="161">
        <f>MIN(PRODUCT('mil mi val'!$C247:AA247),1)</f>
        <v>0.43007856056082627</v>
      </c>
      <c r="AC281" s="161">
        <f>MIN(PRODUCT('mil mi val'!$C247:AB247),1)</f>
        <v>0.41395061453979531</v>
      </c>
      <c r="AD281" s="161">
        <f>MIN(PRODUCT('mil mi val'!$C247:AC247),1)</f>
        <v>0.39842746649455302</v>
      </c>
      <c r="AE281" s="161">
        <f>MIN(PRODUCT('mil mi val'!$C247:AD247),1)</f>
        <v>0.38348643650100728</v>
      </c>
      <c r="AF281" s="161">
        <f>MIN(PRODUCT('mil mi val'!$C247:AE247),1)</f>
        <v>0.36910569513221952</v>
      </c>
      <c r="AG281" s="161">
        <f>MIN(PRODUCT('mil mi val'!$C247:AF247),1)</f>
        <v>0.35526423156476128</v>
      </c>
      <c r="AH281" s="161">
        <f>MIN(PRODUCT('mil mi val'!$C247:AG247),1)</f>
        <v>0.34194182288108271</v>
      </c>
      <c r="AI281" s="161">
        <f>MIN(PRODUCT('mil mi val'!$C247:AH247),1)</f>
        <v>0.3291190045230421</v>
      </c>
      <c r="AJ281" s="161">
        <f>MIN(PRODUCT('mil mi val'!$C247:AI247),1)</f>
        <v>0.31677704185342803</v>
      </c>
      <c r="AK281" s="161">
        <f>MIN(PRODUCT('mil mi val'!$C247:AJ247),1)</f>
        <v>0.30489790278392448</v>
      </c>
      <c r="AL281" s="161">
        <f>MIN(PRODUCT('mil mi val'!$C247:AK247),1)</f>
        <v>0.29346423142952732</v>
      </c>
      <c r="AM281" s="161">
        <f>MIN(PRODUCT('mil mi val'!$C247:AL247),1)</f>
        <v>0.28245932275092006</v>
      </c>
      <c r="AN281" s="161">
        <f>MIN(PRODUCT('mil mi val'!$C247:AM247),1)</f>
        <v>0.27186709814776056</v>
      </c>
      <c r="AO281" s="161">
        <f>MIN(PRODUCT('mil mi val'!$C247:AN247),1)</f>
        <v>0.26167208196721953</v>
      </c>
      <c r="AP281" s="161">
        <f>MIN(PRODUCT('mil mi val'!$C247:AO247),1)</f>
        <v>0.25185937889344878</v>
      </c>
      <c r="AQ281" s="161">
        <f>MIN(PRODUCT('mil mi val'!$C247:AP247),1)</f>
        <v>0.24241465218494446</v>
      </c>
      <c r="AR281" s="161">
        <f>MIN(PRODUCT('mil mi val'!$C247:AQ247),1)</f>
        <v>0.23332410272800905</v>
      </c>
      <c r="AS281" s="161">
        <f>MIN(PRODUCT('mil mi val'!$C247:AR247),1)</f>
        <v>0.22457444887570871</v>
      </c>
      <c r="AT281" s="161">
        <f>MIN(PRODUCT('mil mi val'!$C247:AS247),1)</f>
        <v>0.21615290704286963</v>
      </c>
      <c r="AU281" s="161">
        <f>MIN(PRODUCT('mil mi val'!$C247:AT247),1)</f>
        <v>0.20804717302876202</v>
      </c>
      <c r="AV281" s="161">
        <f>MIN(PRODUCT('mil mi val'!$C247:AU247),1)</f>
        <v>0.20024540404018346</v>
      </c>
      <c r="AW281" s="161">
        <f>MIN(PRODUCT('mil mi val'!$C247:AV247),1)</f>
        <v>0.19273620138867659</v>
      </c>
      <c r="AX281" s="161">
        <f>MIN(PRODUCT('mil mi val'!$C247:AW247),1)</f>
        <v>0.18550859383660123</v>
      </c>
      <c r="AY281" s="161">
        <f>MIN(PRODUCT('mil mi val'!$C247:AX247),1)</f>
        <v>0.1785520215677287</v>
      </c>
      <c r="AZ281" s="161">
        <f>MIN(PRODUCT('mil mi val'!$C247:AY247),1)</f>
        <v>0.17185632075893889</v>
      </c>
      <c r="BA281" s="161">
        <f>MIN(PRODUCT('mil mi val'!$C247:AZ247),1)</f>
        <v>0.1654117087304787</v>
      </c>
      <c r="BB281" s="161">
        <f>MIN(PRODUCT('mil mi val'!$C247:BA247),1)</f>
        <v>0.15920876965308575</v>
      </c>
      <c r="BC281" s="161">
        <f>MIN(PRODUCT('mil mi val'!$C247:BB247),1)</f>
        <v>0.15323844079109503</v>
      </c>
      <c r="BD281" s="161">
        <f>MIN(PRODUCT('mil mi val'!$C247:BC247),1)</f>
        <v>0.14749199926142897</v>
      </c>
      <c r="BE281" s="161">
        <f>MIN(PRODUCT('mil mi val'!$C247:BD247),1)</f>
        <v>0.1419610492891254</v>
      </c>
      <c r="BF281" s="161">
        <f>MIN(PRODUCT('mil mi val'!$C247:BE247),1)</f>
        <v>0.13663750994078319</v>
      </c>
      <c r="BG281" s="161">
        <f>MIN(PRODUCT('mil mi val'!$C247:BF247),1)</f>
        <v>0.13151360331800382</v>
      </c>
      <c r="BH281" s="161">
        <f>MIN(PRODUCT('mil mi val'!$C247:BG247),1)</f>
        <v>0.12658184319357868</v>
      </c>
      <c r="BI281" s="161">
        <f>MIN(PRODUCT('mil mi val'!$C247:BH247),1)</f>
        <v>0.12183502407381948</v>
      </c>
      <c r="BJ281" s="161">
        <f>MIN(PRODUCT('mil mi val'!$C247:BI247),1)</f>
        <v>0.11726621067105125</v>
      </c>
      <c r="BK281" s="161">
        <f>MIN(PRODUCT('mil mi val'!$C247:BJ247),1)</f>
        <v>0.11286872777088683</v>
      </c>
      <c r="BL281" s="161">
        <f>MIN(PRODUCT('mil mi val'!$C247:BK247),1)</f>
        <v>0.10863615047947857</v>
      </c>
      <c r="BM281" s="161">
        <f>MIN(PRODUCT('mil mi val'!$C247:BL247),1)</f>
        <v>0.10456229483649812</v>
      </c>
      <c r="BN281" s="161">
        <f>MIN(PRODUCT('mil mi val'!$C247:BM247),1)</f>
        <v>0.10064120878012944</v>
      </c>
      <c r="BO281" s="161">
        <f>MIN(PRODUCT('mil mi val'!$C247:BN247),1)</f>
        <v>9.6867163450874594E-2</v>
      </c>
      <c r="BP281" s="161">
        <f>MIN(PRODUCT('mil mi val'!$C247:BO247),1)</f>
        <v>9.3234644821466803E-2</v>
      </c>
      <c r="BQ281" s="161">
        <f>MIN(PRODUCT('mil mi val'!$C247:BP247),1)</f>
        <v>8.9738345640661799E-2</v>
      </c>
      <c r="BR281" s="161">
        <f>MIN(PRODUCT('mil mi val'!$C247:BQ247),1)</f>
        <v>8.6373157679136989E-2</v>
      </c>
      <c r="BS281" s="161">
        <f>MIN(PRODUCT('mil mi val'!$C247:BR247),1)</f>
        <v>8.3134164266169347E-2</v>
      </c>
      <c r="BT281" s="161">
        <f>MIN(PRODUCT('mil mi val'!$C247:BS247),1)</f>
        <v>8.0016633106187993E-2</v>
      </c>
      <c r="BU281" s="161">
        <f>MIN(PRODUCT('mil mi val'!$C247:BT247),1)</f>
        <v>7.7016009364705942E-2</v>
      </c>
      <c r="BV281" s="161">
        <f>MIN(PRODUCT('mil mi val'!$C247:BU247),1)</f>
        <v>7.4127909013529475E-2</v>
      </c>
      <c r="BW281" s="161">
        <f>MIN(PRODUCT('mil mi val'!$C247:BV247),1)</f>
        <v>7.1348112425522123E-2</v>
      </c>
      <c r="BX281" s="161">
        <f>MIN(PRODUCT('mil mi val'!$C247:BW247),1)</f>
        <v>6.8672558209565041E-2</v>
      </c>
      <c r="BY281" s="161">
        <f>MIN(PRODUCT('mil mi val'!$C247:BX247),1)</f>
        <v>6.6097337276706358E-2</v>
      </c>
      <c r="BZ281" s="161">
        <f>MIN(PRODUCT('mil mi val'!$C247:BY247),1)</f>
        <v>6.3618687128829871E-2</v>
      </c>
      <c r="CA281" s="161">
        <f>MIN(PRODUCT('mil mi val'!$C247:BZ247),1)</f>
        <v>6.1232986361498751E-2</v>
      </c>
      <c r="CB281" s="161">
        <f>MIN(PRODUCT('mil mi val'!$C247:CA247),1)</f>
        <v>5.8936749372942548E-2</v>
      </c>
      <c r="CC281" s="161">
        <f>MIN(PRODUCT('mil mi val'!$C247:CB247),1)</f>
        <v>5.6726621271457202E-2</v>
      </c>
      <c r="CD281" s="161">
        <f>MIN(PRODUCT('mil mi val'!$C247:CC247),1)</f>
        <v>5.4599372973777559E-2</v>
      </c>
      <c r="CE281" s="161">
        <f>MIN(PRODUCT('mil mi val'!$C247:CD247),1)</f>
        <v>5.2551896487260899E-2</v>
      </c>
      <c r="CF281" s="161">
        <f>MIN(PRODUCT('mil mi val'!$C247:CE247),1)</f>
        <v>5.0581200368988617E-2</v>
      </c>
      <c r="CG281" s="161">
        <f>MIN(PRODUCT('mil mi val'!$C247:CF247),1)</f>
        <v>4.8684405355151547E-2</v>
      </c>
      <c r="CH281" s="161">
        <f>MIN(PRODUCT('mil mi val'!$C247:CG247),1)</f>
        <v>4.6858740154333368E-2</v>
      </c>
      <c r="CI281" s="161">
        <f>MIN(PRODUCT('mil mi val'!$C247:CH247),1)</f>
        <v>4.5101537398545867E-2</v>
      </c>
      <c r="CJ281" s="161">
        <f>MIN(PRODUCT('mil mi val'!$C247:CI247),1)</f>
        <v>4.3410229746100398E-2</v>
      </c>
      <c r="CK281" s="161">
        <f>MIN(PRODUCT('mil mi val'!$C247:CJ247),1)</f>
        <v>4.1782346130621636E-2</v>
      </c>
      <c r="CL281" s="161">
        <f>MIN(PRODUCT('mil mi val'!$C247:CK247),1)</f>
        <v>4.0215508150723327E-2</v>
      </c>
      <c r="CM281" s="161">
        <f>MIN(PRODUCT('mil mi val'!$C247:CL247),1)</f>
        <v>3.8707426595071204E-2</v>
      </c>
      <c r="CN281" s="161">
        <f>MIN(PRODUCT('mil mi val'!$C247:CM247),1)</f>
        <v>3.7255898097756035E-2</v>
      </c>
      <c r="CO281" s="161">
        <f>MIN(PRODUCT('mil mi val'!$C247:CN247),1)</f>
        <v>3.5858801919090182E-2</v>
      </c>
      <c r="CP281" s="161">
        <f>MIN(PRODUCT('mil mi val'!$C247:CO247),1)</f>
        <v>3.4514096847124302E-2</v>
      </c>
      <c r="CQ281" s="161">
        <f>MIN(PRODUCT('mil mi val'!$C247:CP247),1)</f>
        <v>3.321981821535714E-2</v>
      </c>
      <c r="CR281" s="161">
        <f>MIN(PRODUCT('mil mi val'!$C247:CQ247),1)</f>
        <v>3.1974075032281245E-2</v>
      </c>
      <c r="CS281" s="161">
        <f>MIN(PRODUCT('mil mi val'!$C247:CR247),1)</f>
        <v>3.07750472185707E-2</v>
      </c>
      <c r="CT281" s="161">
        <f>MIN(PRODUCT('mil mi val'!$C247:CS247),1)</f>
        <v>2.96209829478743E-2</v>
      </c>
      <c r="CU281" s="161">
        <f>MIN(PRODUCT('mil mi val'!$C247:CT247),1)</f>
        <v>2.8510196087329014E-2</v>
      </c>
      <c r="CV281" s="161">
        <f>MIN(PRODUCT('mil mi val'!$C247:CU247),1)</f>
        <v>2.7441063734054177E-2</v>
      </c>
      <c r="CW281" s="161">
        <f>MIN(PRODUCT('mil mi val'!$C247:CV247),1)</f>
        <v>2.6412023844027147E-2</v>
      </c>
      <c r="CX281" s="161">
        <f>MIN(PRODUCT('mil mi val'!$C247:CW247),1)</f>
        <v>2.5421572949876129E-2</v>
      </c>
      <c r="CY281" s="161">
        <f>MIN(PRODUCT('mil mi val'!$C247:CX247),1)</f>
        <v>2.4468263964255776E-2</v>
      </c>
      <c r="CZ281" s="161">
        <f>MIN(PRODUCT('mil mi val'!$C247:CY247),1)</f>
        <v>2.3550704065596187E-2</v>
      </c>
      <c r="DA281" s="161">
        <f>MIN(PRODUCT('mil mi val'!$C247:CZ247),1)</f>
        <v>2.2667552663136331E-2</v>
      </c>
      <c r="DB281" s="161">
        <f>MIN(PRODUCT('mil mi val'!$C247:DA247),1)</f>
        <v>2.181751943826872E-2</v>
      </c>
      <c r="DC281" s="161">
        <f>MIN(PRODUCT('mil mi val'!$C247:DB247),1)</f>
        <v>2.0999362459333645E-2</v>
      </c>
      <c r="DD281" s="161">
        <f>MIN(PRODUCT('mil mi val'!$C247:DC247),1)</f>
        <v>2.0999362459333645E-2</v>
      </c>
      <c r="DE281" s="161">
        <f>MIN(PRODUCT('mil mi val'!$C247:DD247),1)</f>
        <v>2.0999362459333645E-2</v>
      </c>
      <c r="DF281" s="161">
        <f>MIN(PRODUCT('mil mi val'!$C247:DE247),1)</f>
        <v>2.0999362459333645E-2</v>
      </c>
    </row>
    <row r="282" spans="2:110" ht="14.5" x14ac:dyDescent="0.35">
      <c r="B282" s="149">
        <v>37</v>
      </c>
      <c r="C282" s="161">
        <v>1</v>
      </c>
      <c r="D282" s="161">
        <f>MIN(PRODUCT('mil mi val'!$C248:C248),1)</f>
        <v>0.98480000000000001</v>
      </c>
      <c r="E282" s="161">
        <f>MIN(PRODUCT('mil mi val'!$C248:D248),1)</f>
        <v>0.96589184000000006</v>
      </c>
      <c r="F282" s="161">
        <f>MIN(PRODUCT('mil mi val'!$C248:E248),1)</f>
        <v>0.94396609523200004</v>
      </c>
      <c r="G282" s="161">
        <f>MIN(PRODUCT('mil mi val'!$C248:F248),1)</f>
        <v>0.91980056319406089</v>
      </c>
      <c r="H282" s="161">
        <f>MIN(PRODUCT('mil mi val'!$C248:G248),1)</f>
        <v>0.89441406764990483</v>
      </c>
      <c r="I282" s="161">
        <f>MIN(PRODUCT('mil mi val'!$C248:H248),1)</f>
        <v>0.86829717687452757</v>
      </c>
      <c r="J282" s="161">
        <f>MIN(PRODUCT('mil mi val'!$C248:I248),1)</f>
        <v>0.84164045354447958</v>
      </c>
      <c r="K282" s="161">
        <f>MIN(PRODUCT('mil mi val'!$C248:J248),1)</f>
        <v>0.81470795903105619</v>
      </c>
      <c r="L282" s="161">
        <f>MIN(PRODUCT('mil mi val'!$C248:K248),1)</f>
        <v>0.78757818399532198</v>
      </c>
      <c r="M282" s="161">
        <f>MIN(PRODUCT('mil mi val'!$C248:L248),1)</f>
        <v>0.76040673664748337</v>
      </c>
      <c r="N282" s="161">
        <f>MIN(PRODUCT('mil mi val'!$C248:M248),1)</f>
        <v>0.73341229749649772</v>
      </c>
      <c r="O282" s="161">
        <f>MIN(PRODUCT('mil mi val'!$C248:N248),1)</f>
        <v>0.70678943109737491</v>
      </c>
      <c r="P282" s="161">
        <f>MIN(PRODUCT('mil mi val'!$C248:O248),1)</f>
        <v>0.68063822214677205</v>
      </c>
      <c r="Q282" s="161">
        <f>MIN(PRODUCT('mil mi val'!$C248:P248),1)</f>
        <v>0.65518235263848279</v>
      </c>
      <c r="R282" s="161">
        <f>MIN(PRODUCT('mil mi val'!$C248:Q248),1)</f>
        <v>0.63061301441453965</v>
      </c>
      <c r="S282" s="161">
        <f>MIN(PRODUCT('mil mi val'!$C248:R248),1)</f>
        <v>0.60696502637399441</v>
      </c>
      <c r="T282" s="161">
        <f>MIN(PRODUCT('mil mi val'!$C248:S248),1)</f>
        <v>0.58420383788496966</v>
      </c>
      <c r="U282" s="161">
        <f>MIN(PRODUCT('mil mi val'!$C248:T248),1)</f>
        <v>0.56229619396428332</v>
      </c>
      <c r="V282" s="161">
        <f>MIN(PRODUCT('mil mi val'!$C248:U248),1)</f>
        <v>0.54121008669062276</v>
      </c>
      <c r="W282" s="161">
        <f>MIN(PRODUCT('mil mi val'!$C248:V248),1)</f>
        <v>0.52091470843972443</v>
      </c>
      <c r="X282" s="161">
        <f>MIN(PRODUCT('mil mi val'!$C248:W248),1)</f>
        <v>0.50138040687323482</v>
      </c>
      <c r="Y282" s="161">
        <f>MIN(PRODUCT('mil mi val'!$C248:X248),1)</f>
        <v>0.48257864161548852</v>
      </c>
      <c r="Z282" s="161">
        <f>MIN(PRODUCT('mil mi val'!$C248:Y248),1)</f>
        <v>0.46448194255490771</v>
      </c>
      <c r="AA282" s="161">
        <f>MIN(PRODUCT('mil mi val'!$C248:Z248),1)</f>
        <v>0.44706386970909867</v>
      </c>
      <c r="AB282" s="161">
        <f>MIN(PRODUCT('mil mi val'!$C248:AA248),1)</f>
        <v>0.43029897459500749</v>
      </c>
      <c r="AC282" s="161">
        <f>MIN(PRODUCT('mil mi val'!$C248:AB248),1)</f>
        <v>0.41416276304769473</v>
      </c>
      <c r="AD282" s="161">
        <f>MIN(PRODUCT('mil mi val'!$C248:AC248),1)</f>
        <v>0.39863165943340617</v>
      </c>
      <c r="AE282" s="161">
        <f>MIN(PRODUCT('mil mi val'!$C248:AD248),1)</f>
        <v>0.38368297220465347</v>
      </c>
      <c r="AF282" s="161">
        <f>MIN(PRODUCT('mil mi val'!$C248:AE248),1)</f>
        <v>0.36929486074697898</v>
      </c>
      <c r="AG282" s="161">
        <f>MIN(PRODUCT('mil mi val'!$C248:AF248),1)</f>
        <v>0.35544630346896727</v>
      </c>
      <c r="AH282" s="161">
        <f>MIN(PRODUCT('mil mi val'!$C248:AG248),1)</f>
        <v>0.34211706708888101</v>
      </c>
      <c r="AI282" s="161">
        <f>MIN(PRODUCT('mil mi val'!$C248:AH248),1)</f>
        <v>0.32928767707304796</v>
      </c>
      <c r="AJ282" s="161">
        <f>MIN(PRODUCT('mil mi val'!$C248:AI248),1)</f>
        <v>0.31693938918280867</v>
      </c>
      <c r="AK282" s="161">
        <f>MIN(PRODUCT('mil mi val'!$C248:AJ248),1)</f>
        <v>0.30505416208845337</v>
      </c>
      <c r="AL282" s="161">
        <f>MIN(PRODUCT('mil mi val'!$C248:AK248),1)</f>
        <v>0.29361463101013635</v>
      </c>
      <c r="AM282" s="161">
        <f>MIN(PRODUCT('mil mi val'!$C248:AL248),1)</f>
        <v>0.28260408234725626</v>
      </c>
      <c r="AN282" s="161">
        <f>MIN(PRODUCT('mil mi val'!$C248:AM248),1)</f>
        <v>0.27200642925923413</v>
      </c>
      <c r="AO282" s="161">
        <f>MIN(PRODUCT('mil mi val'!$C248:AN248),1)</f>
        <v>0.26180618816201284</v>
      </c>
      <c r="AP282" s="161">
        <f>MIN(PRODUCT('mil mi val'!$C248:AO248),1)</f>
        <v>0.25198845610593734</v>
      </c>
      <c r="AQ282" s="161">
        <f>MIN(PRODUCT('mil mi val'!$C248:AP248),1)</f>
        <v>0.24253888900196469</v>
      </c>
      <c r="AR282" s="161">
        <f>MIN(PRODUCT('mil mi val'!$C248:AQ248),1)</f>
        <v>0.23344368066439103</v>
      </c>
      <c r="AS282" s="161">
        <f>MIN(PRODUCT('mil mi val'!$C248:AR248),1)</f>
        <v>0.22468954263947638</v>
      </c>
      <c r="AT282" s="161">
        <f>MIN(PRODUCT('mil mi val'!$C248:AS248),1)</f>
        <v>0.21626368479049601</v>
      </c>
      <c r="AU282" s="161">
        <f>MIN(PRODUCT('mil mi val'!$C248:AT248),1)</f>
        <v>0.20815379661085243</v>
      </c>
      <c r="AV282" s="161">
        <f>MIN(PRODUCT('mil mi val'!$C248:AU248),1)</f>
        <v>0.20034802923794545</v>
      </c>
      <c r="AW282" s="161">
        <f>MIN(PRODUCT('mil mi val'!$C248:AV248),1)</f>
        <v>0.19283497814152251</v>
      </c>
      <c r="AX282" s="161">
        <f>MIN(PRODUCT('mil mi val'!$C248:AW248),1)</f>
        <v>0.18560366646121543</v>
      </c>
      <c r="AY282" s="161">
        <f>MIN(PRODUCT('mil mi val'!$C248:AX248),1)</f>
        <v>0.17864352896891986</v>
      </c>
      <c r="AZ282" s="161">
        <f>MIN(PRODUCT('mil mi val'!$C248:AY248),1)</f>
        <v>0.17194439663258537</v>
      </c>
      <c r="BA282" s="161">
        <f>MIN(PRODUCT('mil mi val'!$C248:AZ248),1)</f>
        <v>0.16549648175886342</v>
      </c>
      <c r="BB282" s="161">
        <f>MIN(PRODUCT('mil mi val'!$C248:BA248),1)</f>
        <v>0.15929036369290606</v>
      </c>
      <c r="BC282" s="161">
        <f>MIN(PRODUCT('mil mi val'!$C248:BB248),1)</f>
        <v>0.15331697505442207</v>
      </c>
      <c r="BD282" s="161">
        <f>MIN(PRODUCT('mil mi val'!$C248:BC248),1)</f>
        <v>0.14756758848988125</v>
      </c>
      <c r="BE282" s="161">
        <f>MIN(PRODUCT('mil mi val'!$C248:BD248),1)</f>
        <v>0.14203380392151072</v>
      </c>
      <c r="BF282" s="161">
        <f>MIN(PRODUCT('mil mi val'!$C248:BE248),1)</f>
        <v>0.13670753627445406</v>
      </c>
      <c r="BG282" s="161">
        <f>MIN(PRODUCT('mil mi val'!$C248:BF248),1)</f>
        <v>0.13158100366416203</v>
      </c>
      <c r="BH282" s="161">
        <f>MIN(PRODUCT('mil mi val'!$C248:BG248),1)</f>
        <v>0.12664671602675595</v>
      </c>
      <c r="BI282" s="161">
        <f>MIN(PRODUCT('mil mi val'!$C248:BH248),1)</f>
        <v>0.1218974641757526</v>
      </c>
      <c r="BJ282" s="161">
        <f>MIN(PRODUCT('mil mi val'!$C248:BI248),1)</f>
        <v>0.11732630926916189</v>
      </c>
      <c r="BK282" s="161">
        <f>MIN(PRODUCT('mil mi val'!$C248:BJ248),1)</f>
        <v>0.11292657267156832</v>
      </c>
      <c r="BL282" s="161">
        <f>MIN(PRODUCT('mil mi val'!$C248:BK248),1)</f>
        <v>0.10869182619638451</v>
      </c>
      <c r="BM282" s="161">
        <f>MIN(PRODUCT('mil mi val'!$C248:BL248),1)</f>
        <v>0.1046158827140201</v>
      </c>
      <c r="BN282" s="161">
        <f>MIN(PRODUCT('mil mi val'!$C248:BM248),1)</f>
        <v>0.10069278711224434</v>
      </c>
      <c r="BO282" s="161">
        <f>MIN(PRODUCT('mil mi val'!$C248:BN248),1)</f>
        <v>9.6916807595535184E-2</v>
      </c>
      <c r="BP282" s="161">
        <f>MIN(PRODUCT('mil mi val'!$C248:BO248),1)</f>
        <v>9.3282427310702618E-2</v>
      </c>
      <c r="BQ282" s="161">
        <f>MIN(PRODUCT('mil mi val'!$C248:BP248),1)</f>
        <v>8.9784336286551275E-2</v>
      </c>
      <c r="BR282" s="161">
        <f>MIN(PRODUCT('mil mi val'!$C248:BQ248),1)</f>
        <v>8.6417423675805599E-2</v>
      </c>
      <c r="BS282" s="161">
        <f>MIN(PRODUCT('mil mi val'!$C248:BR248),1)</f>
        <v>8.3176770287962887E-2</v>
      </c>
      <c r="BT282" s="161">
        <f>MIN(PRODUCT('mil mi val'!$C248:BS248),1)</f>
        <v>8.0057641402164287E-2</v>
      </c>
      <c r="BU282" s="161">
        <f>MIN(PRODUCT('mil mi val'!$C248:BT248),1)</f>
        <v>7.7055479849583122E-2</v>
      </c>
      <c r="BV282" s="161">
        <f>MIN(PRODUCT('mil mi val'!$C248:BU248),1)</f>
        <v>7.4165899355223761E-2</v>
      </c>
      <c r="BW282" s="161">
        <f>MIN(PRODUCT('mil mi val'!$C248:BV248),1)</f>
        <v>7.138467812940287E-2</v>
      </c>
      <c r="BX282" s="161">
        <f>MIN(PRODUCT('mil mi val'!$C248:BW248),1)</f>
        <v>6.8707752699550262E-2</v>
      </c>
      <c r="BY282" s="161">
        <f>MIN(PRODUCT('mil mi val'!$C248:BX248),1)</f>
        <v>6.6131211973317131E-2</v>
      </c>
      <c r="BZ282" s="161">
        <f>MIN(PRODUCT('mil mi val'!$C248:BY248),1)</f>
        <v>6.3651291524317741E-2</v>
      </c>
      <c r="CA282" s="161">
        <f>MIN(PRODUCT('mil mi val'!$C248:BZ248),1)</f>
        <v>6.1264368092155824E-2</v>
      </c>
      <c r="CB282" s="161">
        <f>MIN(PRODUCT('mil mi val'!$C248:CA248),1)</f>
        <v>5.8966954288699983E-2</v>
      </c>
      <c r="CC282" s="161">
        <f>MIN(PRODUCT('mil mi val'!$C248:CB248),1)</f>
        <v>5.6755693502873732E-2</v>
      </c>
      <c r="CD282" s="161">
        <f>MIN(PRODUCT('mil mi val'!$C248:CC248),1)</f>
        <v>5.462735499651597E-2</v>
      </c>
      <c r="CE282" s="161">
        <f>MIN(PRODUCT('mil mi val'!$C248:CD248),1)</f>
        <v>5.2578829184146622E-2</v>
      </c>
      <c r="CF282" s="161">
        <f>MIN(PRODUCT('mil mi val'!$C248:CE248),1)</f>
        <v>5.0607123089741128E-2</v>
      </c>
      <c r="CG282" s="161">
        <f>MIN(PRODUCT('mil mi val'!$C248:CF248),1)</f>
        <v>4.8709355973875837E-2</v>
      </c>
      <c r="CH282" s="161">
        <f>MIN(PRODUCT('mil mi val'!$C248:CG248),1)</f>
        <v>4.6882755124855492E-2</v>
      </c>
      <c r="CI282" s="161">
        <f>MIN(PRODUCT('mil mi val'!$C248:CH248),1)</f>
        <v>4.5124651807673409E-2</v>
      </c>
      <c r="CJ282" s="161">
        <f>MIN(PRODUCT('mil mi val'!$C248:CI248),1)</f>
        <v>4.343247736488566E-2</v>
      </c>
      <c r="CK282" s="161">
        <f>MIN(PRODUCT('mil mi val'!$C248:CJ248),1)</f>
        <v>4.1803759463702447E-2</v>
      </c>
      <c r="CL282" s="161">
        <f>MIN(PRODUCT('mil mi val'!$C248:CK248),1)</f>
        <v>4.0236118483813609E-2</v>
      </c>
      <c r="CM282" s="161">
        <f>MIN(PRODUCT('mil mi val'!$C248:CL248),1)</f>
        <v>3.8727264040670596E-2</v>
      </c>
      <c r="CN282" s="161">
        <f>MIN(PRODUCT('mil mi val'!$C248:CM248),1)</f>
        <v>3.7274991639145452E-2</v>
      </c>
      <c r="CO282" s="161">
        <f>MIN(PRODUCT('mil mi val'!$C248:CN248),1)</f>
        <v>3.5877179452677502E-2</v>
      </c>
      <c r="CP282" s="161">
        <f>MIN(PRODUCT('mil mi val'!$C248:CO248),1)</f>
        <v>3.4531785223202098E-2</v>
      </c>
      <c r="CQ282" s="161">
        <f>MIN(PRODUCT('mil mi val'!$C248:CP248),1)</f>
        <v>3.323684327733202E-2</v>
      </c>
      <c r="CR282" s="161">
        <f>MIN(PRODUCT('mil mi val'!$C248:CQ248),1)</f>
        <v>3.1990461654432069E-2</v>
      </c>
      <c r="CS282" s="161">
        <f>MIN(PRODUCT('mil mi val'!$C248:CR248),1)</f>
        <v>3.0790819342390866E-2</v>
      </c>
      <c r="CT282" s="161">
        <f>MIN(PRODUCT('mil mi val'!$C248:CS248),1)</f>
        <v>2.9636163617051209E-2</v>
      </c>
      <c r="CU282" s="161">
        <f>MIN(PRODUCT('mil mi val'!$C248:CT248),1)</f>
        <v>2.8524807481411788E-2</v>
      </c>
      <c r="CV282" s="161">
        <f>MIN(PRODUCT('mil mi val'!$C248:CU248),1)</f>
        <v>2.7455127200858846E-2</v>
      </c>
      <c r="CW282" s="161">
        <f>MIN(PRODUCT('mil mi val'!$C248:CV248),1)</f>
        <v>2.6425559930826639E-2</v>
      </c>
      <c r="CX282" s="161">
        <f>MIN(PRODUCT('mil mi val'!$C248:CW248),1)</f>
        <v>2.5434601433420641E-2</v>
      </c>
      <c r="CY282" s="161">
        <f>MIN(PRODUCT('mil mi val'!$C248:CX248),1)</f>
        <v>2.4480803879667366E-2</v>
      </c>
      <c r="CZ282" s="161">
        <f>MIN(PRODUCT('mil mi val'!$C248:CY248),1)</f>
        <v>2.3562773734179841E-2</v>
      </c>
      <c r="DA282" s="161">
        <f>MIN(PRODUCT('mil mi val'!$C248:CZ248),1)</f>
        <v>2.2679169719148098E-2</v>
      </c>
      <c r="DB282" s="161">
        <f>MIN(PRODUCT('mil mi val'!$C248:DA248),1)</f>
        <v>2.1828700854680045E-2</v>
      </c>
      <c r="DC282" s="161">
        <f>MIN(PRODUCT('mil mi val'!$C248:DB248),1)</f>
        <v>2.1010124572629543E-2</v>
      </c>
      <c r="DD282" s="161">
        <f>MIN(PRODUCT('mil mi val'!$C248:DC248),1)</f>
        <v>2.1010124572629543E-2</v>
      </c>
      <c r="DE282" s="161">
        <f>MIN(PRODUCT('mil mi val'!$C248:DD248),1)</f>
        <v>2.1010124572629543E-2</v>
      </c>
      <c r="DF282" s="161">
        <f>MIN(PRODUCT('mil mi val'!$C248:DE248),1)</f>
        <v>2.1010124572629543E-2</v>
      </c>
    </row>
    <row r="283" spans="2:110" ht="14.5" x14ac:dyDescent="0.35">
      <c r="B283" s="149">
        <v>38</v>
      </c>
      <c r="C283" s="161">
        <v>1</v>
      </c>
      <c r="D283" s="161">
        <f>MIN(PRODUCT('mil mi val'!$C249:C249),1)</f>
        <v>0.98480000000000001</v>
      </c>
      <c r="E283" s="161">
        <f>MIN(PRODUCT('mil mi val'!$C249:D249),1)</f>
        <v>0.96599031999999996</v>
      </c>
      <c r="F283" s="161">
        <f>MIN(PRODUCT('mil mi val'!$C249:E249),1)</f>
        <v>0.94415893876800006</v>
      </c>
      <c r="G283" s="161">
        <f>MIN(PRODUCT('mil mi val'!$C249:F249),1)</f>
        <v>0.92008288582941611</v>
      </c>
      <c r="H283" s="161">
        <f>MIN(PRODUCT('mil mi val'!$C249:G249),1)</f>
        <v>0.89468859818052426</v>
      </c>
      <c r="I283" s="161">
        <f>MIN(PRODUCT('mil mi val'!$C249:H249),1)</f>
        <v>0.86865315997347103</v>
      </c>
      <c r="J283" s="161">
        <f>MIN(PRODUCT('mil mi val'!$C249:I249),1)</f>
        <v>0.84207237327828288</v>
      </c>
      <c r="K283" s="161">
        <f>MIN(PRODUCT('mil mi val'!$C249:J249),1)</f>
        <v>0.81512605733337784</v>
      </c>
      <c r="L283" s="161">
        <f>MIN(PRODUCT('mil mi val'!$C249:K249),1)</f>
        <v>0.7879823596241764</v>
      </c>
      <c r="M283" s="161">
        <f>MIN(PRODUCT('mil mi val'!$C249:L249),1)</f>
        <v>0.76079696821714238</v>
      </c>
      <c r="N283" s="161">
        <f>MIN(PRODUCT('mil mi val'!$C249:M249),1)</f>
        <v>0.73378867584543384</v>
      </c>
      <c r="O283" s="161">
        <f>MIN(PRODUCT('mil mi val'!$C249:N249),1)</f>
        <v>0.70715214691224459</v>
      </c>
      <c r="P283" s="161">
        <f>MIN(PRODUCT('mil mi val'!$C249:O249),1)</f>
        <v>0.68098751747649156</v>
      </c>
      <c r="Q283" s="161">
        <f>MIN(PRODUCT('mil mi val'!$C249:P249),1)</f>
        <v>0.6555185843228708</v>
      </c>
      <c r="R283" s="161">
        <f>MIN(PRODUCT('mil mi val'!$C249:Q249),1)</f>
        <v>0.63093663741076311</v>
      </c>
      <c r="S283" s="161">
        <f>MIN(PRODUCT('mil mi val'!$C249:R249),1)</f>
        <v>0.60727651350785949</v>
      </c>
      <c r="T283" s="161">
        <f>MIN(PRODUCT('mil mi val'!$C249:S249),1)</f>
        <v>0.58450364425131474</v>
      </c>
      <c r="U283" s="161">
        <f>MIN(PRODUCT('mil mi val'!$C249:T249),1)</f>
        <v>0.56258475759189042</v>
      </c>
      <c r="V283" s="161">
        <f>MIN(PRODUCT('mil mi val'!$C249:U249),1)</f>
        <v>0.54148782918219451</v>
      </c>
      <c r="W283" s="161">
        <f>MIN(PRODUCT('mil mi val'!$C249:V249),1)</f>
        <v>0.52118203558786225</v>
      </c>
      <c r="X283" s="161">
        <f>MIN(PRODUCT('mil mi val'!$C249:W249),1)</f>
        <v>0.50163770925331741</v>
      </c>
      <c r="Y283" s="161">
        <f>MIN(PRODUCT('mil mi val'!$C249:X249),1)</f>
        <v>0.48282629515631803</v>
      </c>
      <c r="Z283" s="161">
        <f>MIN(PRODUCT('mil mi val'!$C249:Y249),1)</f>
        <v>0.46472030908795614</v>
      </c>
      <c r="AA283" s="161">
        <f>MIN(PRODUCT('mil mi val'!$C249:Z249),1)</f>
        <v>0.44729329749715779</v>
      </c>
      <c r="AB283" s="161">
        <f>MIN(PRODUCT('mil mi val'!$C249:AA249),1)</f>
        <v>0.43051979884101438</v>
      </c>
      <c r="AC283" s="161">
        <f>MIN(PRODUCT('mil mi val'!$C249:AB249),1)</f>
        <v>0.41437530638447634</v>
      </c>
      <c r="AD283" s="161">
        <f>MIN(PRODUCT('mil mi val'!$C249:AC249),1)</f>
        <v>0.3988362323950585</v>
      </c>
      <c r="AE283" s="161">
        <f>MIN(PRODUCT('mil mi val'!$C249:AD249),1)</f>
        <v>0.38387987368024379</v>
      </c>
      <c r="AF283" s="161">
        <f>MIN(PRODUCT('mil mi val'!$C249:AE249),1)</f>
        <v>0.36948437841723464</v>
      </c>
      <c r="AG283" s="161">
        <f>MIN(PRODUCT('mil mi val'!$C249:AF249),1)</f>
        <v>0.35562871422658837</v>
      </c>
      <c r="AH283" s="161">
        <f>MIN(PRODUCT('mil mi val'!$C249:AG249),1)</f>
        <v>0.3422926374430913</v>
      </c>
      <c r="AI283" s="161">
        <f>MIN(PRODUCT('mil mi val'!$C249:AH249),1)</f>
        <v>0.3294566635389754</v>
      </c>
      <c r="AJ283" s="161">
        <f>MIN(PRODUCT('mil mi val'!$C249:AI249),1)</f>
        <v>0.31710203865626385</v>
      </c>
      <c r="AK283" s="161">
        <f>MIN(PRODUCT('mil mi val'!$C249:AJ249),1)</f>
        <v>0.30521071220665397</v>
      </c>
      <c r="AL283" s="161">
        <f>MIN(PRODUCT('mil mi val'!$C249:AK249),1)</f>
        <v>0.29376531049890448</v>
      </c>
      <c r="AM283" s="161">
        <f>MIN(PRODUCT('mil mi val'!$C249:AL249),1)</f>
        <v>0.28274911135519554</v>
      </c>
      <c r="AN283" s="161">
        <f>MIN(PRODUCT('mil mi val'!$C249:AM249),1)</f>
        <v>0.27214601967937568</v>
      </c>
      <c r="AO283" s="161">
        <f>MIN(PRODUCT('mil mi val'!$C249:AN249),1)</f>
        <v>0.2619405439413991</v>
      </c>
      <c r="AP283" s="161">
        <f>MIN(PRODUCT('mil mi val'!$C249:AO249),1)</f>
        <v>0.25211777354359666</v>
      </c>
      <c r="AQ283" s="161">
        <f>MIN(PRODUCT('mil mi val'!$C249:AP249),1)</f>
        <v>0.24266335703571179</v>
      </c>
      <c r="AR283" s="161">
        <f>MIN(PRODUCT('mil mi val'!$C249:AQ249),1)</f>
        <v>0.23356348114687261</v>
      </c>
      <c r="AS283" s="161">
        <f>MIN(PRODUCT('mil mi val'!$C249:AR249),1)</f>
        <v>0.2248048506038649</v>
      </c>
      <c r="AT283" s="161">
        <f>MIN(PRODUCT('mil mi val'!$C249:AS249),1)</f>
        <v>0.21637466870621996</v>
      </c>
      <c r="AU283" s="161">
        <f>MIN(PRODUCT('mil mi val'!$C249:AT249),1)</f>
        <v>0.20826061862973672</v>
      </c>
      <c r="AV283" s="161">
        <f>MIN(PRODUCT('mil mi val'!$C249:AU249),1)</f>
        <v>0.2004508454311216</v>
      </c>
      <c r="AW283" s="161">
        <f>MIN(PRODUCT('mil mi val'!$C249:AV249),1)</f>
        <v>0.19293393872745454</v>
      </c>
      <c r="AX283" s="161">
        <f>MIN(PRODUCT('mil mi val'!$C249:AW249),1)</f>
        <v>0.18569891602517499</v>
      </c>
      <c r="AY283" s="161">
        <f>MIN(PRODUCT('mil mi val'!$C249:AX249),1)</f>
        <v>0.17873520667423093</v>
      </c>
      <c r="AZ283" s="161">
        <f>MIN(PRODUCT('mil mi val'!$C249:AY249),1)</f>
        <v>0.17203263642394728</v>
      </c>
      <c r="BA283" s="161">
        <f>MIN(PRODUCT('mil mi val'!$C249:AZ249),1)</f>
        <v>0.16558141255804926</v>
      </c>
      <c r="BB283" s="161">
        <f>MIN(PRODUCT('mil mi val'!$C249:BA249),1)</f>
        <v>0.15937210958712242</v>
      </c>
      <c r="BC283" s="161">
        <f>MIN(PRODUCT('mil mi val'!$C249:BB249),1)</f>
        <v>0.15339565547760534</v>
      </c>
      <c r="BD283" s="161">
        <f>MIN(PRODUCT('mil mi val'!$C249:BC249),1)</f>
        <v>0.14764331839719513</v>
      </c>
      <c r="BE283" s="161">
        <f>MIN(PRODUCT('mil mi val'!$C249:BD249),1)</f>
        <v>0.14210669395730033</v>
      </c>
      <c r="BF283" s="161">
        <f>MIN(PRODUCT('mil mi val'!$C249:BE249),1)</f>
        <v>0.13677769293390157</v>
      </c>
      <c r="BG283" s="161">
        <f>MIN(PRODUCT('mil mi val'!$C249:BF249),1)</f>
        <v>0.13164852944888028</v>
      </c>
      <c r="BH283" s="161">
        <f>MIN(PRODUCT('mil mi val'!$C249:BG249),1)</f>
        <v>0.12671170959454728</v>
      </c>
      <c r="BI283" s="161">
        <f>MIN(PRODUCT('mil mi val'!$C249:BH249),1)</f>
        <v>0.12196002048475175</v>
      </c>
      <c r="BJ283" s="161">
        <f>MIN(PRODUCT('mil mi val'!$C249:BI249),1)</f>
        <v>0.11738651971657357</v>
      </c>
      <c r="BK283" s="161">
        <f>MIN(PRODUCT('mil mi val'!$C249:BJ249),1)</f>
        <v>0.11298452522720207</v>
      </c>
      <c r="BL283" s="161">
        <f>MIN(PRODUCT('mil mi val'!$C249:BK249),1)</f>
        <v>0.10874760553118198</v>
      </c>
      <c r="BM283" s="161">
        <f>MIN(PRODUCT('mil mi val'!$C249:BL249),1)</f>
        <v>0.10466957032376266</v>
      </c>
      <c r="BN283" s="161">
        <f>MIN(PRODUCT('mil mi val'!$C249:BM249),1)</f>
        <v>0.10074446143662157</v>
      </c>
      <c r="BO283" s="161">
        <f>MIN(PRODUCT('mil mi val'!$C249:BN249),1)</f>
        <v>9.6966544132748259E-2</v>
      </c>
      <c r="BP283" s="161">
        <f>MIN(PRODUCT('mil mi val'!$C249:BO249),1)</f>
        <v>9.3330298727770197E-2</v>
      </c>
      <c r="BQ283" s="161">
        <f>MIN(PRODUCT('mil mi val'!$C249:BP249),1)</f>
        <v>8.9830412525478812E-2</v>
      </c>
      <c r="BR283" s="161">
        <f>MIN(PRODUCT('mil mi val'!$C249:BQ249),1)</f>
        <v>8.6461772055773364E-2</v>
      </c>
      <c r="BS283" s="161">
        <f>MIN(PRODUCT('mil mi val'!$C249:BR249),1)</f>
        <v>8.3219455603681866E-2</v>
      </c>
      <c r="BT283" s="161">
        <f>MIN(PRODUCT('mil mi val'!$C249:BS249),1)</f>
        <v>8.00987260185438E-2</v>
      </c>
      <c r="BU283" s="161">
        <f>MIN(PRODUCT('mil mi val'!$C249:BT249),1)</f>
        <v>7.7095023792848411E-2</v>
      </c>
      <c r="BV283" s="161">
        <f>MIN(PRODUCT('mil mi val'!$C249:BU249),1)</f>
        <v>7.4203960400616595E-2</v>
      </c>
      <c r="BW283" s="161">
        <f>MIN(PRODUCT('mil mi val'!$C249:BV249),1)</f>
        <v>7.1421311885593475E-2</v>
      </c>
      <c r="BX283" s="161">
        <f>MIN(PRODUCT('mil mi val'!$C249:BW249),1)</f>
        <v>6.8743012689883726E-2</v>
      </c>
      <c r="BY283" s="161">
        <f>MIN(PRODUCT('mil mi val'!$C249:BX249),1)</f>
        <v>6.6165149714013091E-2</v>
      </c>
      <c r="BZ283" s="161">
        <f>MIN(PRODUCT('mil mi val'!$C249:BY249),1)</f>
        <v>6.3683956599737607E-2</v>
      </c>
      <c r="CA283" s="161">
        <f>MIN(PRODUCT('mil mi val'!$C249:BZ249),1)</f>
        <v>6.129580822724745E-2</v>
      </c>
      <c r="CB283" s="161">
        <f>MIN(PRODUCT('mil mi val'!$C249:CA249),1)</f>
        <v>5.8997215418725671E-2</v>
      </c>
      <c r="CC283" s="161">
        <f>MIN(PRODUCT('mil mi val'!$C249:CB249),1)</f>
        <v>5.6784819840523457E-2</v>
      </c>
      <c r="CD283" s="161">
        <f>MIN(PRODUCT('mil mi val'!$C249:CC249),1)</f>
        <v>5.4655389096503831E-2</v>
      </c>
      <c r="CE283" s="161">
        <f>MIN(PRODUCT('mil mi val'!$C249:CD249),1)</f>
        <v>5.2605812005384937E-2</v>
      </c>
      <c r="CF283" s="161">
        <f>MIN(PRODUCT('mil mi val'!$C249:CE249),1)</f>
        <v>5.0633094055183001E-2</v>
      </c>
      <c r="CG283" s="161">
        <f>MIN(PRODUCT('mil mi val'!$C249:CF249),1)</f>
        <v>4.8734353028113638E-2</v>
      </c>
      <c r="CH283" s="161">
        <f>MIN(PRODUCT('mil mi val'!$C249:CG249),1)</f>
        <v>4.6906814789559374E-2</v>
      </c>
      <c r="CI283" s="161">
        <f>MIN(PRODUCT('mil mi val'!$C249:CH249),1)</f>
        <v>4.5147809234950896E-2</v>
      </c>
      <c r="CJ283" s="161">
        <f>MIN(PRODUCT('mil mi val'!$C249:CI249),1)</f>
        <v>4.3454766388640237E-2</v>
      </c>
      <c r="CK283" s="161">
        <f>MIN(PRODUCT('mil mi val'!$C249:CJ249),1)</f>
        <v>4.1825212649066232E-2</v>
      </c>
      <c r="CL283" s="161">
        <f>MIN(PRODUCT('mil mi val'!$C249:CK249),1)</f>
        <v>4.0256767174726246E-2</v>
      </c>
      <c r="CM283" s="161">
        <f>MIN(PRODUCT('mil mi val'!$C249:CL249),1)</f>
        <v>3.8747138405674016E-2</v>
      </c>
      <c r="CN283" s="161">
        <f>MIN(PRODUCT('mil mi val'!$C249:CM249),1)</f>
        <v>3.7294120715461239E-2</v>
      </c>
      <c r="CO283" s="161">
        <f>MIN(PRODUCT('mil mi val'!$C249:CN249),1)</f>
        <v>3.5895591188631441E-2</v>
      </c>
      <c r="CP283" s="161">
        <f>MIN(PRODUCT('mil mi val'!$C249:CO249),1)</f>
        <v>3.4549506519057763E-2</v>
      </c>
      <c r="CQ283" s="161">
        <f>MIN(PRODUCT('mil mi val'!$C249:CP249),1)</f>
        <v>3.3253900024593094E-2</v>
      </c>
      <c r="CR283" s="161">
        <f>MIN(PRODUCT('mil mi val'!$C249:CQ249),1)</f>
        <v>3.2006878773670852E-2</v>
      </c>
      <c r="CS283" s="161">
        <f>MIN(PRODUCT('mil mi val'!$C249:CR249),1)</f>
        <v>3.0806620819658195E-2</v>
      </c>
      <c r="CT283" s="161">
        <f>MIN(PRODUCT('mil mi val'!$C249:CS249),1)</f>
        <v>2.9651372538921014E-2</v>
      </c>
      <c r="CU283" s="161">
        <f>MIN(PRODUCT('mil mi val'!$C249:CT249),1)</f>
        <v>2.8539446068711477E-2</v>
      </c>
      <c r="CV283" s="161">
        <f>MIN(PRODUCT('mil mi val'!$C249:CU249),1)</f>
        <v>2.7469216841134798E-2</v>
      </c>
      <c r="CW283" s="161">
        <f>MIN(PRODUCT('mil mi val'!$C249:CV249),1)</f>
        <v>2.6439121209592246E-2</v>
      </c>
      <c r="CX283" s="161">
        <f>MIN(PRODUCT('mil mi val'!$C249:CW249),1)</f>
        <v>2.5447654164232537E-2</v>
      </c>
      <c r="CY283" s="161">
        <f>MIN(PRODUCT('mil mi val'!$C249:CX249),1)</f>
        <v>2.4493367133073818E-2</v>
      </c>
      <c r="CZ283" s="161">
        <f>MIN(PRODUCT('mil mi val'!$C249:CY249),1)</f>
        <v>2.357486586558355E-2</v>
      </c>
      <c r="DA283" s="161">
        <f>MIN(PRODUCT('mil mi val'!$C249:CZ249),1)</f>
        <v>2.2690808395624169E-2</v>
      </c>
      <c r="DB283" s="161">
        <f>MIN(PRODUCT('mil mi val'!$C249:DA249),1)</f>
        <v>2.1839903080788262E-2</v>
      </c>
      <c r="DC283" s="161">
        <f>MIN(PRODUCT('mil mi val'!$C249:DB249),1)</f>
        <v>2.1020906715258702E-2</v>
      </c>
      <c r="DD283" s="161">
        <f>MIN(PRODUCT('mil mi val'!$C249:DC249),1)</f>
        <v>2.1020906715258702E-2</v>
      </c>
      <c r="DE283" s="161">
        <f>MIN(PRODUCT('mil mi val'!$C249:DD249),1)</f>
        <v>2.1020906715258702E-2</v>
      </c>
      <c r="DF283" s="161">
        <f>MIN(PRODUCT('mil mi val'!$C249:DE249),1)</f>
        <v>2.1020906715258702E-2</v>
      </c>
    </row>
    <row r="284" spans="2:110" ht="14.5" x14ac:dyDescent="0.35">
      <c r="B284" s="149">
        <v>39</v>
      </c>
      <c r="C284" s="161">
        <v>1</v>
      </c>
      <c r="D284" s="161">
        <f>MIN(PRODUCT('mil mi val'!$C250:C250),1)</f>
        <v>0.9849</v>
      </c>
      <c r="E284" s="161">
        <f>MIN(PRODUCT('mil mi val'!$C250:D250),1)</f>
        <v>0.96618689999999996</v>
      </c>
      <c r="F284" s="161">
        <f>MIN(PRODUCT('mil mi val'!$C250:E250),1)</f>
        <v>0.94444769475000001</v>
      </c>
      <c r="G284" s="161">
        <f>MIN(PRODUCT('mil mi val'!$C250:F250),1)</f>
        <v>0.92045872330334999</v>
      </c>
      <c r="H284" s="161">
        <f>MIN(PRODUCT('mil mi val'!$C250:G250),1)</f>
        <v>0.89514610841250786</v>
      </c>
      <c r="I284" s="161">
        <f>MIN(PRODUCT('mil mi val'!$C250:H250),1)</f>
        <v>0.8691868712685451</v>
      </c>
      <c r="J284" s="161">
        <f>MIN(PRODUCT('mil mi val'!$C250:I250),1)</f>
        <v>0.8426766716948545</v>
      </c>
      <c r="K284" s="161">
        <f>MIN(PRODUCT('mil mi val'!$C250:J250),1)</f>
        <v>0.8157952858677886</v>
      </c>
      <c r="L284" s="161">
        <f>MIN(PRODUCT('mil mi val'!$C250:K250),1)</f>
        <v>0.78862930284839128</v>
      </c>
      <c r="M284" s="161">
        <f>MIN(PRODUCT('mil mi val'!$C250:L250),1)</f>
        <v>0.76142159190012182</v>
      </c>
      <c r="N284" s="161">
        <f>MIN(PRODUCT('mil mi val'!$C250:M250),1)</f>
        <v>0.73439112538766749</v>
      </c>
      <c r="O284" s="161">
        <f>MIN(PRODUCT('mil mi val'!$C250:N250),1)</f>
        <v>0.70773272753609517</v>
      </c>
      <c r="P284" s="161">
        <f>MIN(PRODUCT('mil mi val'!$C250:O250),1)</f>
        <v>0.68154661661725968</v>
      </c>
      <c r="Q284" s="161">
        <f>MIN(PRODUCT('mil mi val'!$C250:P250),1)</f>
        <v>0.65605677315577415</v>
      </c>
      <c r="R284" s="161">
        <f>MIN(PRODUCT('mil mi val'!$C250:Q250),1)</f>
        <v>0.63145464416243269</v>
      </c>
      <c r="S284" s="161">
        <f>MIN(PRODUCT('mil mi val'!$C250:R250),1)</f>
        <v>0.60777509500634153</v>
      </c>
      <c r="T284" s="161">
        <f>MIN(PRODUCT('mil mi val'!$C250:S250),1)</f>
        <v>0.58498352894360373</v>
      </c>
      <c r="U284" s="161">
        <f>MIN(PRODUCT('mil mi val'!$C250:T250),1)</f>
        <v>0.56304664660821857</v>
      </c>
      <c r="V284" s="161">
        <f>MIN(PRODUCT('mil mi val'!$C250:U250),1)</f>
        <v>0.54193239736041043</v>
      </c>
      <c r="W284" s="161">
        <f>MIN(PRODUCT('mil mi val'!$C250:V250),1)</f>
        <v>0.52160993245939502</v>
      </c>
      <c r="X284" s="161">
        <f>MIN(PRODUCT('mil mi val'!$C250:W250),1)</f>
        <v>0.50204955999216772</v>
      </c>
      <c r="Y284" s="161">
        <f>MIN(PRODUCT('mil mi val'!$C250:X250),1)</f>
        <v>0.48322270149246144</v>
      </c>
      <c r="Z284" s="161">
        <f>MIN(PRODUCT('mil mi val'!$C250:Y250),1)</f>
        <v>0.46510185018649414</v>
      </c>
      <c r="AA284" s="161">
        <f>MIN(PRODUCT('mil mi val'!$C250:Z250),1)</f>
        <v>0.44766053080450063</v>
      </c>
      <c r="AB284" s="161">
        <f>MIN(PRODUCT('mil mi val'!$C250:AA250),1)</f>
        <v>0.43087326089933187</v>
      </c>
      <c r="AC284" s="161">
        <f>MIN(PRODUCT('mil mi val'!$C250:AB250),1)</f>
        <v>0.41471551361560693</v>
      </c>
      <c r="AD284" s="161">
        <f>MIN(PRODUCT('mil mi val'!$C250:AC250),1)</f>
        <v>0.39916368185502166</v>
      </c>
      <c r="AE284" s="161">
        <f>MIN(PRODUCT('mil mi val'!$C250:AD250),1)</f>
        <v>0.38419504378545838</v>
      </c>
      <c r="AF284" s="161">
        <f>MIN(PRODUCT('mil mi val'!$C250:AE250),1)</f>
        <v>0.3697877296435037</v>
      </c>
      <c r="AG284" s="161">
        <f>MIN(PRODUCT('mil mi val'!$C250:AF250),1)</f>
        <v>0.3559206897818723</v>
      </c>
      <c r="AH284" s="161">
        <f>MIN(PRODUCT('mil mi val'!$C250:AG250),1)</f>
        <v>0.34257366391505212</v>
      </c>
      <c r="AI284" s="161">
        <f>MIN(PRODUCT('mil mi val'!$C250:AH250),1)</f>
        <v>0.32972715151823767</v>
      </c>
      <c r="AJ284" s="161">
        <f>MIN(PRODUCT('mil mi val'!$C250:AI250),1)</f>
        <v>0.31736238333630379</v>
      </c>
      <c r="AK284" s="161">
        <f>MIN(PRODUCT('mil mi val'!$C250:AJ250),1)</f>
        <v>0.30546129396119243</v>
      </c>
      <c r="AL284" s="161">
        <f>MIN(PRODUCT('mil mi val'!$C250:AK250),1)</f>
        <v>0.29400649543764773</v>
      </c>
      <c r="AM284" s="161">
        <f>MIN(PRODUCT('mil mi val'!$C250:AL250),1)</f>
        <v>0.28298125185873596</v>
      </c>
      <c r="AN284" s="161">
        <f>MIN(PRODUCT('mil mi val'!$C250:AM250),1)</f>
        <v>0.27236945491403336</v>
      </c>
      <c r="AO284" s="161">
        <f>MIN(PRODUCT('mil mi val'!$C250:AN250),1)</f>
        <v>0.2621556003547571</v>
      </c>
      <c r="AP284" s="161">
        <f>MIN(PRODUCT('mil mi val'!$C250:AO250),1)</f>
        <v>0.25232476534145371</v>
      </c>
      <c r="AQ284" s="161">
        <f>MIN(PRODUCT('mil mi val'!$C250:AP250),1)</f>
        <v>0.24286258664114921</v>
      </c>
      <c r="AR284" s="161">
        <f>MIN(PRODUCT('mil mi val'!$C250:AQ250),1)</f>
        <v>0.23375523964210612</v>
      </c>
      <c r="AS284" s="161">
        <f>MIN(PRODUCT('mil mi val'!$C250:AR250),1)</f>
        <v>0.22498941815552714</v>
      </c>
      <c r="AT284" s="161">
        <f>MIN(PRODUCT('mil mi val'!$C250:AS250),1)</f>
        <v>0.21655231497469488</v>
      </c>
      <c r="AU284" s="161">
        <f>MIN(PRODUCT('mil mi val'!$C250:AT250),1)</f>
        <v>0.20843160316314382</v>
      </c>
      <c r="AV284" s="161">
        <f>MIN(PRODUCT('mil mi val'!$C250:AU250),1)</f>
        <v>0.20061541804452593</v>
      </c>
      <c r="AW284" s="161">
        <f>MIN(PRODUCT('mil mi val'!$C250:AV250),1)</f>
        <v>0.19309233986785621</v>
      </c>
      <c r="AX284" s="161">
        <f>MIN(PRODUCT('mil mi val'!$C250:AW250),1)</f>
        <v>0.18585137712281161</v>
      </c>
      <c r="AY284" s="161">
        <f>MIN(PRODUCT('mil mi val'!$C250:AX250),1)</f>
        <v>0.17888195048070618</v>
      </c>
      <c r="AZ284" s="161">
        <f>MIN(PRODUCT('mil mi val'!$C250:AY250),1)</f>
        <v>0.17217387733767969</v>
      </c>
      <c r="BA284" s="161">
        <f>MIN(PRODUCT('mil mi val'!$C250:AZ250),1)</f>
        <v>0.16571735693751671</v>
      </c>
      <c r="BB284" s="161">
        <f>MIN(PRODUCT('mil mi val'!$C250:BA250),1)</f>
        <v>0.15950295605235984</v>
      </c>
      <c r="BC284" s="161">
        <f>MIN(PRODUCT('mil mi val'!$C250:BB250),1)</f>
        <v>0.15352159520039635</v>
      </c>
      <c r="BD284" s="161">
        <f>MIN(PRODUCT('mil mi val'!$C250:BC250),1)</f>
        <v>0.14776453538038148</v>
      </c>
      <c r="BE284" s="161">
        <f>MIN(PRODUCT('mil mi val'!$C250:BD250),1)</f>
        <v>0.14222336530361718</v>
      </c>
      <c r="BF284" s="161">
        <f>MIN(PRODUCT('mil mi val'!$C250:BE250),1)</f>
        <v>0.13688998910473155</v>
      </c>
      <c r="BG284" s="161">
        <f>MIN(PRODUCT('mil mi val'!$C250:BF250),1)</f>
        <v>0.13175661451330412</v>
      </c>
      <c r="BH284" s="161">
        <f>MIN(PRODUCT('mil mi val'!$C250:BG250),1)</f>
        <v>0.12681574146905522</v>
      </c>
      <c r="BI284" s="161">
        <f>MIN(PRODUCT('mil mi val'!$C250:BH250),1)</f>
        <v>0.12206015116396565</v>
      </c>
      <c r="BJ284" s="161">
        <f>MIN(PRODUCT('mil mi val'!$C250:BI250),1)</f>
        <v>0.11748289549531694</v>
      </c>
      <c r="BK284" s="161">
        <f>MIN(PRODUCT('mil mi val'!$C250:BJ250),1)</f>
        <v>0.11307728691424256</v>
      </c>
      <c r="BL284" s="161">
        <f>MIN(PRODUCT('mil mi val'!$C250:BK250),1)</f>
        <v>0.10883688865495847</v>
      </c>
      <c r="BM284" s="161">
        <f>MIN(PRODUCT('mil mi val'!$C250:BL250),1)</f>
        <v>0.10475550533039753</v>
      </c>
      <c r="BN284" s="161">
        <f>MIN(PRODUCT('mil mi val'!$C250:BM250),1)</f>
        <v>0.10082717388050762</v>
      </c>
      <c r="BO284" s="161">
        <f>MIN(PRODUCT('mil mi val'!$C250:BN250),1)</f>
        <v>9.704615485998859E-2</v>
      </c>
      <c r="BP284" s="161">
        <f>MIN(PRODUCT('mil mi val'!$C250:BO250),1)</f>
        <v>9.3406924052739024E-2</v>
      </c>
      <c r="BQ284" s="161">
        <f>MIN(PRODUCT('mil mi val'!$C250:BP250),1)</f>
        <v>8.9904164400761308E-2</v>
      </c>
      <c r="BR284" s="161">
        <f>MIN(PRODUCT('mil mi val'!$C250:BQ250),1)</f>
        <v>8.6532758235732754E-2</v>
      </c>
      <c r="BS284" s="161">
        <f>MIN(PRODUCT('mil mi val'!$C250:BR250),1)</f>
        <v>8.3287779801892781E-2</v>
      </c>
      <c r="BT284" s="161">
        <f>MIN(PRODUCT('mil mi val'!$C250:BS250),1)</f>
        <v>8.0164488059321803E-2</v>
      </c>
      <c r="BU284" s="161">
        <f>MIN(PRODUCT('mil mi val'!$C250:BT250),1)</f>
        <v>7.7158319757097235E-2</v>
      </c>
      <c r="BV284" s="161">
        <f>MIN(PRODUCT('mil mi val'!$C250:BU250),1)</f>
        <v>7.4264882766206089E-2</v>
      </c>
      <c r="BW284" s="161">
        <f>MIN(PRODUCT('mil mi val'!$C250:BV250),1)</f>
        <v>7.1479949662473369E-2</v>
      </c>
      <c r="BX284" s="161">
        <f>MIN(PRODUCT('mil mi val'!$C250:BW250),1)</f>
        <v>6.8799451550130619E-2</v>
      </c>
      <c r="BY284" s="161">
        <f>MIN(PRODUCT('mil mi val'!$C250:BX250),1)</f>
        <v>6.6219472117000716E-2</v>
      </c>
      <c r="BZ284" s="161">
        <f>MIN(PRODUCT('mil mi val'!$C250:BY250),1)</f>
        <v>6.3736241912613192E-2</v>
      </c>
      <c r="CA284" s="161">
        <f>MIN(PRODUCT('mil mi val'!$C250:BZ250),1)</f>
        <v>6.1346132840890202E-2</v>
      </c>
      <c r="CB284" s="161">
        <f>MIN(PRODUCT('mil mi val'!$C250:CA250),1)</f>
        <v>5.9045652859356819E-2</v>
      </c>
      <c r="CC284" s="161">
        <f>MIN(PRODUCT('mil mi val'!$C250:CB250),1)</f>
        <v>5.6831440877130941E-2</v>
      </c>
      <c r="CD284" s="161">
        <f>MIN(PRODUCT('mil mi val'!$C250:CC250),1)</f>
        <v>5.4700261844238533E-2</v>
      </c>
      <c r="CE284" s="161">
        <f>MIN(PRODUCT('mil mi val'!$C250:CD250),1)</f>
        <v>5.2649002025079591E-2</v>
      </c>
      <c r="CF284" s="161">
        <f>MIN(PRODUCT('mil mi val'!$C250:CE250),1)</f>
        <v>5.0674664449139109E-2</v>
      </c>
      <c r="CG284" s="161">
        <f>MIN(PRODUCT('mil mi val'!$C250:CF250),1)</f>
        <v>4.8774364532296395E-2</v>
      </c>
      <c r="CH284" s="161">
        <f>MIN(PRODUCT('mil mi val'!$C250:CG250),1)</f>
        <v>4.6945325862335283E-2</v>
      </c>
      <c r="CI284" s="161">
        <f>MIN(PRODUCT('mil mi val'!$C250:CH250),1)</f>
        <v>4.5184876142497714E-2</v>
      </c>
      <c r="CJ284" s="161">
        <f>MIN(PRODUCT('mil mi val'!$C250:CI250),1)</f>
        <v>4.3490443287154047E-2</v>
      </c>
      <c r="CK284" s="161">
        <f>MIN(PRODUCT('mil mi val'!$C250:CJ250),1)</f>
        <v>4.1859551663885775E-2</v>
      </c>
      <c r="CL284" s="161">
        <f>MIN(PRODUCT('mil mi val'!$C250:CK250),1)</f>
        <v>4.0289818476490061E-2</v>
      </c>
      <c r="CM284" s="161">
        <f>MIN(PRODUCT('mil mi val'!$C250:CL250),1)</f>
        <v>3.8778950283621681E-2</v>
      </c>
      <c r="CN284" s="161">
        <f>MIN(PRODUCT('mil mi val'!$C250:CM250),1)</f>
        <v>3.7324739647985869E-2</v>
      </c>
      <c r="CO284" s="161">
        <f>MIN(PRODUCT('mil mi val'!$C250:CN250),1)</f>
        <v>3.5925061911186398E-2</v>
      </c>
      <c r="CP284" s="161">
        <f>MIN(PRODUCT('mil mi val'!$C250:CO250),1)</f>
        <v>3.457787208951691E-2</v>
      </c>
      <c r="CQ284" s="161">
        <f>MIN(PRODUCT('mil mi val'!$C250:CP250),1)</f>
        <v>3.3281201886160024E-2</v>
      </c>
      <c r="CR284" s="161">
        <f>MIN(PRODUCT('mil mi val'!$C250:CQ250),1)</f>
        <v>3.2033156815429023E-2</v>
      </c>
      <c r="CS284" s="161">
        <f>MIN(PRODUCT('mil mi val'!$C250:CR250),1)</f>
        <v>3.0831913434850436E-2</v>
      </c>
      <c r="CT284" s="161">
        <f>MIN(PRODUCT('mil mi val'!$C250:CS250),1)</f>
        <v>2.9675716681043546E-2</v>
      </c>
      <c r="CU284" s="161">
        <f>MIN(PRODUCT('mil mi val'!$C250:CT250),1)</f>
        <v>2.8562877305504414E-2</v>
      </c>
      <c r="CV284" s="161">
        <f>MIN(PRODUCT('mil mi val'!$C250:CU250),1)</f>
        <v>2.7491769406547999E-2</v>
      </c>
      <c r="CW284" s="161">
        <f>MIN(PRODUCT('mil mi val'!$C250:CV250),1)</f>
        <v>2.6460828053802451E-2</v>
      </c>
      <c r="CX284" s="161">
        <f>MIN(PRODUCT('mil mi val'!$C250:CW250),1)</f>
        <v>2.5468547001784858E-2</v>
      </c>
      <c r="CY284" s="161">
        <f>MIN(PRODUCT('mil mi val'!$C250:CX250),1)</f>
        <v>2.4513476489217926E-2</v>
      </c>
      <c r="CZ284" s="161">
        <f>MIN(PRODUCT('mil mi val'!$C250:CY250),1)</f>
        <v>2.3594221120872255E-2</v>
      </c>
      <c r="DA284" s="161">
        <f>MIN(PRODUCT('mil mi val'!$C250:CZ250),1)</f>
        <v>2.2709437828839545E-2</v>
      </c>
      <c r="DB284" s="161">
        <f>MIN(PRODUCT('mil mi val'!$C250:DA250),1)</f>
        <v>2.1857833910258063E-2</v>
      </c>
      <c r="DC284" s="161">
        <f>MIN(PRODUCT('mil mi val'!$C250:DB250),1)</f>
        <v>2.1038165138623388E-2</v>
      </c>
      <c r="DD284" s="161">
        <f>MIN(PRODUCT('mil mi val'!$C250:DC250),1)</f>
        <v>2.1038165138623388E-2</v>
      </c>
      <c r="DE284" s="161">
        <f>MIN(PRODUCT('mil mi val'!$C250:DD250),1)</f>
        <v>2.1038165138623388E-2</v>
      </c>
      <c r="DF284" s="161">
        <f>MIN(PRODUCT('mil mi val'!$C250:DE250),1)</f>
        <v>2.1038165138623388E-2</v>
      </c>
    </row>
    <row r="285" spans="2:110" ht="14.5" x14ac:dyDescent="0.35">
      <c r="B285" s="149">
        <v>40</v>
      </c>
      <c r="C285" s="161">
        <v>1</v>
      </c>
      <c r="D285" s="161">
        <f>MIN(PRODUCT('mil mi val'!$C251:C251),1)</f>
        <v>0.9849</v>
      </c>
      <c r="E285" s="161">
        <f>MIN(PRODUCT('mil mi val'!$C251:D251),1)</f>
        <v>0.96628539000000002</v>
      </c>
      <c r="F285" s="161">
        <f>MIN(PRODUCT('mil mi val'!$C251:E251),1)</f>
        <v>0.94464059726400007</v>
      </c>
      <c r="G285" s="161">
        <f>MIN(PRODUCT('mil mi val'!$C251:F251),1)</f>
        <v>0.92074119015322087</v>
      </c>
      <c r="H285" s="161">
        <f>MIN(PRODUCT('mil mi val'!$C251:G251),1)</f>
        <v>0.89551288154302267</v>
      </c>
      <c r="I285" s="161">
        <f>MIN(PRODUCT('mil mi val'!$C251:H251),1)</f>
        <v>0.86963255926642924</v>
      </c>
      <c r="J285" s="161">
        <f>MIN(PRODUCT('mil mi val'!$C251:I251),1)</f>
        <v>0.84328269272065648</v>
      </c>
      <c r="K285" s="161">
        <f>MIN(PRODUCT('mil mi val'!$C251:J251),1)</f>
        <v>0.81646630309213952</v>
      </c>
      <c r="L285" s="161">
        <f>MIN(PRODUCT('mil mi val'!$C251:K251),1)</f>
        <v>0.7893596218294805</v>
      </c>
      <c r="M285" s="161">
        <f>MIN(PRODUCT('mil mi val'!$C251:L251),1)</f>
        <v>0.76212671487636341</v>
      </c>
      <c r="N285" s="161">
        <f>MIN(PRODUCT('mil mi val'!$C251:M251),1)</f>
        <v>0.73507121649825258</v>
      </c>
      <c r="O285" s="161">
        <f>MIN(PRODUCT('mil mi val'!$C251:N251),1)</f>
        <v>0.70838813133936596</v>
      </c>
      <c r="P285" s="161">
        <f>MIN(PRODUCT('mil mi val'!$C251:O251),1)</f>
        <v>0.68217777047980943</v>
      </c>
      <c r="Q285" s="161">
        <f>MIN(PRODUCT('mil mi val'!$C251:P251),1)</f>
        <v>0.65666432186386459</v>
      </c>
      <c r="R285" s="161">
        <f>MIN(PRODUCT('mil mi val'!$C251:Q251),1)</f>
        <v>0.63203940979396966</v>
      </c>
      <c r="S285" s="161">
        <f>MIN(PRODUCT('mil mi val'!$C251:R251),1)</f>
        <v>0.60833793192669583</v>
      </c>
      <c r="T285" s="161">
        <f>MIN(PRODUCT('mil mi val'!$C251:S251),1)</f>
        <v>0.58552525947944478</v>
      </c>
      <c r="U285" s="161">
        <f>MIN(PRODUCT('mil mi val'!$C251:T251),1)</f>
        <v>0.56356806224896561</v>
      </c>
      <c r="V285" s="161">
        <f>MIN(PRODUCT('mil mi val'!$C251:U251),1)</f>
        <v>0.54243425991462946</v>
      </c>
      <c r="W285" s="161">
        <f>MIN(PRODUCT('mil mi val'!$C251:V251),1)</f>
        <v>0.52209297516783082</v>
      </c>
      <c r="X285" s="161">
        <f>MIN(PRODUCT('mil mi val'!$C251:W251),1)</f>
        <v>0.50251448859903713</v>
      </c>
      <c r="Y285" s="161">
        <f>MIN(PRODUCT('mil mi val'!$C251:X251),1)</f>
        <v>0.48367019527657323</v>
      </c>
      <c r="Z285" s="161">
        <f>MIN(PRODUCT('mil mi val'!$C251:Y251),1)</f>
        <v>0.46553256295370177</v>
      </c>
      <c r="AA285" s="161">
        <f>MIN(PRODUCT('mil mi val'!$C251:Z251),1)</f>
        <v>0.44807509184293798</v>
      </c>
      <c r="AB285" s="161">
        <f>MIN(PRODUCT('mil mi val'!$C251:AA251),1)</f>
        <v>0.43127227589882783</v>
      </c>
      <c r="AC285" s="161">
        <f>MIN(PRODUCT('mil mi val'!$C251:AB251),1)</f>
        <v>0.41509956555262179</v>
      </c>
      <c r="AD285" s="161">
        <f>MIN(PRODUCT('mil mi val'!$C251:AC251),1)</f>
        <v>0.39953333184439849</v>
      </c>
      <c r="AE285" s="161">
        <f>MIN(PRODUCT('mil mi val'!$C251:AD251),1)</f>
        <v>0.38455083190023354</v>
      </c>
      <c r="AF285" s="161">
        <f>MIN(PRODUCT('mil mi val'!$C251:AE251),1)</f>
        <v>0.37013017570397477</v>
      </c>
      <c r="AG285" s="161">
        <f>MIN(PRODUCT('mil mi val'!$C251:AF251),1)</f>
        <v>0.35625029411507575</v>
      </c>
      <c r="AH285" s="161">
        <f>MIN(PRODUCT('mil mi val'!$C251:AG251),1)</f>
        <v>0.34289090808576039</v>
      </c>
      <c r="AI285" s="161">
        <f>MIN(PRODUCT('mil mi val'!$C251:AH251),1)</f>
        <v>0.33003249903254439</v>
      </c>
      <c r="AJ285" s="161">
        <f>MIN(PRODUCT('mil mi val'!$C251:AI251),1)</f>
        <v>0.31765628031882398</v>
      </c>
      <c r="AK285" s="161">
        <f>MIN(PRODUCT('mil mi val'!$C251:AJ251),1)</f>
        <v>0.30574416980686808</v>
      </c>
      <c r="AL285" s="161">
        <f>MIN(PRODUCT('mil mi val'!$C251:AK251),1)</f>
        <v>0.29427876343911052</v>
      </c>
      <c r="AM285" s="161">
        <f>MIN(PRODUCT('mil mi val'!$C251:AL251),1)</f>
        <v>0.2832433098101439</v>
      </c>
      <c r="AN285" s="161">
        <f>MIN(PRODUCT('mil mi val'!$C251:AM251),1)</f>
        <v>0.27262168569226353</v>
      </c>
      <c r="AO285" s="161">
        <f>MIN(PRODUCT('mil mi val'!$C251:AN251),1)</f>
        <v>0.26239837247880365</v>
      </c>
      <c r="AP285" s="161">
        <f>MIN(PRODUCT('mil mi val'!$C251:AO251),1)</f>
        <v>0.2525584335108485</v>
      </c>
      <c r="AQ285" s="161">
        <f>MIN(PRODUCT('mil mi val'!$C251:AP251),1)</f>
        <v>0.24308749225419168</v>
      </c>
      <c r="AR285" s="161">
        <f>MIN(PRODUCT('mil mi val'!$C251:AQ251),1)</f>
        <v>0.23397171129465949</v>
      </c>
      <c r="AS285" s="161">
        <f>MIN(PRODUCT('mil mi val'!$C251:AR251),1)</f>
        <v>0.22519777212110975</v>
      </c>
      <c r="AT285" s="161">
        <f>MIN(PRODUCT('mil mi val'!$C251:AS251),1)</f>
        <v>0.21675285566656813</v>
      </c>
      <c r="AU285" s="161">
        <f>MIN(PRODUCT('mil mi val'!$C251:AT251),1)</f>
        <v>0.20862462357907183</v>
      </c>
      <c r="AV285" s="161">
        <f>MIN(PRODUCT('mil mi val'!$C251:AU251),1)</f>
        <v>0.20080120019485664</v>
      </c>
      <c r="AW285" s="161">
        <f>MIN(PRODUCT('mil mi val'!$C251:AV251),1)</f>
        <v>0.19327115518754953</v>
      </c>
      <c r="AX285" s="161">
        <f>MIN(PRODUCT('mil mi val'!$C251:AW251),1)</f>
        <v>0.18602348686801642</v>
      </c>
      <c r="AY285" s="161">
        <f>MIN(PRODUCT('mil mi val'!$C251:AX251),1)</f>
        <v>0.1790476061104658</v>
      </c>
      <c r="AZ285" s="161">
        <f>MIN(PRODUCT('mil mi val'!$C251:AY251),1)</f>
        <v>0.17233332088132333</v>
      </c>
      <c r="BA285" s="161">
        <f>MIN(PRODUCT('mil mi val'!$C251:AZ251),1)</f>
        <v>0.16587082134827372</v>
      </c>
      <c r="BB285" s="161">
        <f>MIN(PRODUCT('mil mi val'!$C251:BA251),1)</f>
        <v>0.15965066554771346</v>
      </c>
      <c r="BC285" s="161">
        <f>MIN(PRODUCT('mil mi val'!$C251:BB251),1)</f>
        <v>0.15366376558967421</v>
      </c>
      <c r="BD285" s="161">
        <f>MIN(PRODUCT('mil mi val'!$C251:BC251),1)</f>
        <v>0.14790137438006143</v>
      </c>
      <c r="BE285" s="161">
        <f>MIN(PRODUCT('mil mi val'!$C251:BD251),1)</f>
        <v>0.14235507284080912</v>
      </c>
      <c r="BF285" s="161">
        <f>MIN(PRODUCT('mil mi val'!$C251:BE251),1)</f>
        <v>0.13701675760927878</v>
      </c>
      <c r="BG285" s="161">
        <f>MIN(PRODUCT('mil mi val'!$C251:BF251),1)</f>
        <v>0.13187862919893084</v>
      </c>
      <c r="BH285" s="161">
        <f>MIN(PRODUCT('mil mi val'!$C251:BG251),1)</f>
        <v>0.12693318060397094</v>
      </c>
      <c r="BI285" s="161">
        <f>MIN(PRODUCT('mil mi val'!$C251:BH251),1)</f>
        <v>0.12217318633132203</v>
      </c>
      <c r="BJ285" s="161">
        <f>MIN(PRODUCT('mil mi val'!$C251:BI251),1)</f>
        <v>0.11759169184389745</v>
      </c>
      <c r="BK285" s="161">
        <f>MIN(PRODUCT('mil mi val'!$C251:BJ251),1)</f>
        <v>0.1131820033997513</v>
      </c>
      <c r="BL285" s="161">
        <f>MIN(PRODUCT('mil mi val'!$C251:BK251),1)</f>
        <v>0.10893767827226063</v>
      </c>
      <c r="BM285" s="161">
        <f>MIN(PRODUCT('mil mi val'!$C251:BL251),1)</f>
        <v>0.10485251533705085</v>
      </c>
      <c r="BN285" s="161">
        <f>MIN(PRODUCT('mil mi val'!$C251:BM251),1)</f>
        <v>0.10092054601191144</v>
      </c>
      <c r="BO285" s="161">
        <f>MIN(PRODUCT('mil mi val'!$C251:BN251),1)</f>
        <v>9.7136025536464762E-2</v>
      </c>
      <c r="BP285" s="161">
        <f>MIN(PRODUCT('mil mi val'!$C251:BO251),1)</f>
        <v>9.3493424578847337E-2</v>
      </c>
      <c r="BQ285" s="161">
        <f>MIN(PRODUCT('mil mi val'!$C251:BP251),1)</f>
        <v>8.9987421157140562E-2</v>
      </c>
      <c r="BR285" s="161">
        <f>MIN(PRODUCT('mil mi val'!$C251:BQ251),1)</f>
        <v>8.6612892863747792E-2</v>
      </c>
      <c r="BS285" s="161">
        <f>MIN(PRODUCT('mil mi val'!$C251:BR251),1)</f>
        <v>8.3364909381357252E-2</v>
      </c>
      <c r="BT285" s="161">
        <f>MIN(PRODUCT('mil mi val'!$C251:BS251),1)</f>
        <v>8.0238725279556361E-2</v>
      </c>
      <c r="BU285" s="161">
        <f>MIN(PRODUCT('mil mi val'!$C251:BT251),1)</f>
        <v>7.7229773081573E-2</v>
      </c>
      <c r="BV285" s="161">
        <f>MIN(PRODUCT('mil mi val'!$C251:BU251),1)</f>
        <v>7.4333656591014013E-2</v>
      </c>
      <c r="BW285" s="161">
        <f>MIN(PRODUCT('mil mi val'!$C251:BV251),1)</f>
        <v>7.1546144468850992E-2</v>
      </c>
      <c r="BX285" s="161">
        <f>MIN(PRODUCT('mil mi val'!$C251:BW251),1)</f>
        <v>6.8863164051269077E-2</v>
      </c>
      <c r="BY285" s="161">
        <f>MIN(PRODUCT('mil mi val'!$C251:BX251),1)</f>
        <v>6.628079539934649E-2</v>
      </c>
      <c r="BZ285" s="161">
        <f>MIN(PRODUCT('mil mi val'!$C251:BY251),1)</f>
        <v>6.3795265571870999E-2</v>
      </c>
      <c r="CA285" s="161">
        <f>MIN(PRODUCT('mil mi val'!$C251:BZ251),1)</f>
        <v>6.1402943112925837E-2</v>
      </c>
      <c r="CB285" s="161">
        <f>MIN(PRODUCT('mil mi val'!$C251:CA251),1)</f>
        <v>5.9100332746191121E-2</v>
      </c>
      <c r="CC285" s="161">
        <f>MIN(PRODUCT('mil mi val'!$C251:CB251),1)</f>
        <v>5.6884070268208957E-2</v>
      </c>
      <c r="CD285" s="161">
        <f>MIN(PRODUCT('mil mi val'!$C251:CC251),1)</f>
        <v>5.4750917633151125E-2</v>
      </c>
      <c r="CE285" s="161">
        <f>MIN(PRODUCT('mil mi val'!$C251:CD251),1)</f>
        <v>5.2697758221907962E-2</v>
      </c>
      <c r="CF285" s="161">
        <f>MIN(PRODUCT('mil mi val'!$C251:CE251),1)</f>
        <v>5.0721592288586415E-2</v>
      </c>
      <c r="CG285" s="161">
        <f>MIN(PRODUCT('mil mi val'!$C251:CF251),1)</f>
        <v>4.8819532577764425E-2</v>
      </c>
      <c r="CH285" s="161">
        <f>MIN(PRODUCT('mil mi val'!$C251:CG251),1)</f>
        <v>4.6988800106098259E-2</v>
      </c>
      <c r="CI285" s="161">
        <f>MIN(PRODUCT('mil mi val'!$C251:CH251),1)</f>
        <v>4.5226720102119575E-2</v>
      </c>
      <c r="CJ285" s="161">
        <f>MIN(PRODUCT('mil mi val'!$C251:CI251),1)</f>
        <v>4.3530718098290094E-2</v>
      </c>
      <c r="CK285" s="161">
        <f>MIN(PRODUCT('mil mi val'!$C251:CJ251),1)</f>
        <v>4.1898316169604218E-2</v>
      </c>
      <c r="CL285" s="161">
        <f>MIN(PRODUCT('mil mi val'!$C251:CK251),1)</f>
        <v>4.0327129313244059E-2</v>
      </c>
      <c r="CM285" s="161">
        <f>MIN(PRODUCT('mil mi val'!$C251:CL251),1)</f>
        <v>3.8814861963997409E-2</v>
      </c>
      <c r="CN285" s="161">
        <f>MIN(PRODUCT('mil mi val'!$C251:CM251),1)</f>
        <v>3.7359304640347507E-2</v>
      </c>
      <c r="CO285" s="161">
        <f>MIN(PRODUCT('mil mi val'!$C251:CN251),1)</f>
        <v>3.5958330716334475E-2</v>
      </c>
      <c r="CP285" s="161">
        <f>MIN(PRODUCT('mil mi val'!$C251:CO251),1)</f>
        <v>3.460989331447193E-2</v>
      </c>
      <c r="CQ285" s="161">
        <f>MIN(PRODUCT('mil mi val'!$C251:CP251),1)</f>
        <v>3.3312022315179234E-2</v>
      </c>
      <c r="CR285" s="161">
        <f>MIN(PRODUCT('mil mi val'!$C251:CQ251),1)</f>
        <v>3.206282147836001E-2</v>
      </c>
      <c r="CS285" s="161">
        <f>MIN(PRODUCT('mil mi val'!$C251:CR251),1)</f>
        <v>3.086046567292151E-2</v>
      </c>
      <c r="CT285" s="161">
        <f>MIN(PRODUCT('mil mi val'!$C251:CS251),1)</f>
        <v>2.9703198210186955E-2</v>
      </c>
      <c r="CU285" s="161">
        <f>MIN(PRODUCT('mil mi val'!$C251:CT251),1)</f>
        <v>2.8589328277304944E-2</v>
      </c>
      <c r="CV285" s="161">
        <f>MIN(PRODUCT('mil mi val'!$C251:CU251),1)</f>
        <v>2.7517228466906008E-2</v>
      </c>
      <c r="CW285" s="161">
        <f>MIN(PRODUCT('mil mi val'!$C251:CV251),1)</f>
        <v>2.6485332399397033E-2</v>
      </c>
      <c r="CX285" s="161">
        <f>MIN(PRODUCT('mil mi val'!$C251:CW251),1)</f>
        <v>2.5492132434419643E-2</v>
      </c>
      <c r="CY285" s="161">
        <f>MIN(PRODUCT('mil mi val'!$C251:CX251),1)</f>
        <v>2.4536177468128906E-2</v>
      </c>
      <c r="CZ285" s="161">
        <f>MIN(PRODUCT('mil mi val'!$C251:CY251),1)</f>
        <v>2.3616070813074073E-2</v>
      </c>
      <c r="DA285" s="161">
        <f>MIN(PRODUCT('mil mi val'!$C251:CZ251),1)</f>
        <v>2.2730468157583797E-2</v>
      </c>
      <c r="DB285" s="161">
        <f>MIN(PRODUCT('mil mi val'!$C251:DA251),1)</f>
        <v>2.1878075601674405E-2</v>
      </c>
      <c r="DC285" s="161">
        <f>MIN(PRODUCT('mil mi val'!$C251:DB251),1)</f>
        <v>2.1057647766611617E-2</v>
      </c>
      <c r="DD285" s="161">
        <f>MIN(PRODUCT('mil mi val'!$C251:DC251),1)</f>
        <v>2.1057647766611617E-2</v>
      </c>
      <c r="DE285" s="161">
        <f>MIN(PRODUCT('mil mi val'!$C251:DD251),1)</f>
        <v>2.1057647766611617E-2</v>
      </c>
      <c r="DF285" s="161">
        <f>MIN(PRODUCT('mil mi val'!$C251:DE251),1)</f>
        <v>2.1057647766611617E-2</v>
      </c>
    </row>
    <row r="286" spans="2:110" ht="14.5" x14ac:dyDescent="0.35">
      <c r="B286" s="149">
        <v>41</v>
      </c>
      <c r="C286" s="161">
        <v>1</v>
      </c>
      <c r="D286" s="161">
        <f>MIN(PRODUCT('mil mi val'!$C252:C252),1)</f>
        <v>0.98499999999999999</v>
      </c>
      <c r="E286" s="161">
        <f>MIN(PRODUCT('mil mi val'!$C252:D252),1)</f>
        <v>0.96648199999999995</v>
      </c>
      <c r="F286" s="161">
        <f>MIN(PRODUCT('mil mi val'!$C252:E252),1)</f>
        <v>0.94492945139999995</v>
      </c>
      <c r="G286" s="161">
        <f>MIN(PRODUCT('mil mi val'!$C252:F252),1)</f>
        <v>0.92111722922471995</v>
      </c>
      <c r="H286" s="161">
        <f>MIN(PRODUCT('mil mi val'!$C252:G252),1)</f>
        <v>0.89606284058980756</v>
      </c>
      <c r="I286" s="161">
        <f>MIN(PRODUCT('mil mi val'!$C252:H252),1)</f>
        <v>0.87034583706488011</v>
      </c>
      <c r="J286" s="161">
        <f>MIN(PRODUCT('mil mi val'!$C252:I252),1)</f>
        <v>0.84406139278552073</v>
      </c>
      <c r="K286" s="161">
        <f>MIN(PRODUCT('mil mi val'!$C252:J252),1)</f>
        <v>0.81730464663421976</v>
      </c>
      <c r="L286" s="161">
        <f>MIN(PRODUCT('mil mi val'!$C252:K252),1)</f>
        <v>0.79033359329529052</v>
      </c>
      <c r="M286" s="161">
        <f>MIN(PRODUCT('mil mi val'!$C252:L252),1)</f>
        <v>0.76322515104526201</v>
      </c>
      <c r="N286" s="161">
        <f>MIN(PRODUCT('mil mi val'!$C252:M252),1)</f>
        <v>0.73613065818315526</v>
      </c>
      <c r="O286" s="161">
        <f>MIN(PRODUCT('mil mi val'!$C252:N252),1)</f>
        <v>0.70940911529110673</v>
      </c>
      <c r="P286" s="161">
        <f>MIN(PRODUCT('mil mi val'!$C252:O252),1)</f>
        <v>0.68316097802533571</v>
      </c>
      <c r="Q286" s="161">
        <f>MIN(PRODUCT('mil mi val'!$C252:P252),1)</f>
        <v>0.65761075744718811</v>
      </c>
      <c r="R286" s="161">
        <f>MIN(PRODUCT('mil mi val'!$C252:Q252),1)</f>
        <v>0.63295035404291855</v>
      </c>
      <c r="S286" s="161">
        <f>MIN(PRODUCT('mil mi val'!$C252:R252),1)</f>
        <v>0.60921471576630915</v>
      </c>
      <c r="T286" s="161">
        <f>MIN(PRODUCT('mil mi val'!$C252:S252),1)</f>
        <v>0.58636916392507255</v>
      </c>
      <c r="U286" s="161">
        <f>MIN(PRODUCT('mil mi val'!$C252:T252),1)</f>
        <v>0.56438032027788232</v>
      </c>
      <c r="V286" s="161">
        <f>MIN(PRODUCT('mil mi val'!$C252:U252),1)</f>
        <v>0.54321605826746178</v>
      </c>
      <c r="W286" s="161">
        <f>MIN(PRODUCT('mil mi val'!$C252:V252),1)</f>
        <v>0.52284545608243194</v>
      </c>
      <c r="X286" s="161">
        <f>MIN(PRODUCT('mil mi val'!$C252:W252),1)</f>
        <v>0.50323875147934072</v>
      </c>
      <c r="Y286" s="161">
        <f>MIN(PRODUCT('mil mi val'!$C252:X252),1)</f>
        <v>0.48436729829886543</v>
      </c>
      <c r="Z286" s="161">
        <f>MIN(PRODUCT('mil mi val'!$C252:Y252),1)</f>
        <v>0.46620352461265802</v>
      </c>
      <c r="AA286" s="161">
        <f>MIN(PRODUCT('mil mi val'!$C252:Z252),1)</f>
        <v>0.44872089243968333</v>
      </c>
      <c r="AB286" s="161">
        <f>MIN(PRODUCT('mil mi val'!$C252:AA252),1)</f>
        <v>0.43189385897319521</v>
      </c>
      <c r="AC286" s="161">
        <f>MIN(PRODUCT('mil mi val'!$C252:AB252),1)</f>
        <v>0.4156978392617004</v>
      </c>
      <c r="AD286" s="161">
        <f>MIN(PRODUCT('mil mi val'!$C252:AC252),1)</f>
        <v>0.40010917028938664</v>
      </c>
      <c r="AE286" s="161">
        <f>MIN(PRODUCT('mil mi val'!$C252:AD252),1)</f>
        <v>0.38510507640353464</v>
      </c>
      <c r="AF286" s="161">
        <f>MIN(PRODUCT('mil mi val'!$C252:AE252),1)</f>
        <v>0.37066363603840208</v>
      </c>
      <c r="AG286" s="161">
        <f>MIN(PRODUCT('mil mi val'!$C252:AF252),1)</f>
        <v>0.35676374968696201</v>
      </c>
      <c r="AH286" s="161">
        <f>MIN(PRODUCT('mil mi val'!$C252:AG252),1)</f>
        <v>0.34338510907370096</v>
      </c>
      <c r="AI286" s="161">
        <f>MIN(PRODUCT('mil mi val'!$C252:AH252),1)</f>
        <v>0.3305081674834372</v>
      </c>
      <c r="AJ286" s="161">
        <f>MIN(PRODUCT('mil mi val'!$C252:AI252),1)</f>
        <v>0.3181141112028083</v>
      </c>
      <c r="AK286" s="161">
        <f>MIN(PRODUCT('mil mi val'!$C252:AJ252),1)</f>
        <v>0.30618483203270302</v>
      </c>
      <c r="AL286" s="161">
        <f>MIN(PRODUCT('mil mi val'!$C252:AK252),1)</f>
        <v>0.29470290083147666</v>
      </c>
      <c r="AM286" s="161">
        <f>MIN(PRODUCT('mil mi val'!$C252:AL252),1)</f>
        <v>0.2836515420502963</v>
      </c>
      <c r="AN286" s="161">
        <f>MIN(PRODUCT('mil mi val'!$C252:AM252),1)</f>
        <v>0.2730146092234102</v>
      </c>
      <c r="AO286" s="161">
        <f>MIN(PRODUCT('mil mi val'!$C252:AN252),1)</f>
        <v>0.2627765613775323</v>
      </c>
      <c r="AP286" s="161">
        <f>MIN(PRODUCT('mil mi val'!$C252:AO252),1)</f>
        <v>0.25292244032587485</v>
      </c>
      <c r="AQ286" s="161">
        <f>MIN(PRODUCT('mil mi val'!$C252:AP252),1)</f>
        <v>0.24343784881365454</v>
      </c>
      <c r="AR286" s="161">
        <f>MIN(PRODUCT('mil mi val'!$C252:AQ252),1)</f>
        <v>0.2343089294831425</v>
      </c>
      <c r="AS286" s="161">
        <f>MIN(PRODUCT('mil mi val'!$C252:AR252),1)</f>
        <v>0.22552234462752466</v>
      </c>
      <c r="AT286" s="161">
        <f>MIN(PRODUCT('mil mi val'!$C252:AS252),1)</f>
        <v>0.21706525670399249</v>
      </c>
      <c r="AU286" s="161">
        <f>MIN(PRODUCT('mil mi val'!$C252:AT252),1)</f>
        <v>0.20892530957759278</v>
      </c>
      <c r="AV286" s="161">
        <f>MIN(PRODUCT('mil mi val'!$C252:AU252),1)</f>
        <v>0.20109061046843305</v>
      </c>
      <c r="AW286" s="161">
        <f>MIN(PRODUCT('mil mi val'!$C252:AV252),1)</f>
        <v>0.19354971257586681</v>
      </c>
      <c r="AX286" s="161">
        <f>MIN(PRODUCT('mil mi val'!$C252:AW252),1)</f>
        <v>0.18629159835427181</v>
      </c>
      <c r="AY286" s="161">
        <f>MIN(PRODUCT('mil mi val'!$C252:AX252),1)</f>
        <v>0.17930566341598661</v>
      </c>
      <c r="AZ286" s="161">
        <f>MIN(PRODUCT('mil mi val'!$C252:AY252),1)</f>
        <v>0.17258170103788711</v>
      </c>
      <c r="BA286" s="161">
        <f>MIN(PRODUCT('mil mi val'!$C252:AZ252),1)</f>
        <v>0.16610988724896636</v>
      </c>
      <c r="BB286" s="161">
        <f>MIN(PRODUCT('mil mi val'!$C252:BA252),1)</f>
        <v>0.15988076647713012</v>
      </c>
      <c r="BC286" s="161">
        <f>MIN(PRODUCT('mil mi val'!$C252:BB252),1)</f>
        <v>0.15388523773423773</v>
      </c>
      <c r="BD286" s="161">
        <f>MIN(PRODUCT('mil mi val'!$C252:BC252),1)</f>
        <v>0.14811454131920382</v>
      </c>
      <c r="BE286" s="161">
        <f>MIN(PRODUCT('mil mi val'!$C252:BD252),1)</f>
        <v>0.14256024601973369</v>
      </c>
      <c r="BF286" s="161">
        <f>MIN(PRODUCT('mil mi val'!$C252:BE252),1)</f>
        <v>0.13721423679399367</v>
      </c>
      <c r="BG286" s="161">
        <f>MIN(PRODUCT('mil mi val'!$C252:BF252),1)</f>
        <v>0.13206870291421891</v>
      </c>
      <c r="BH286" s="161">
        <f>MIN(PRODUCT('mil mi val'!$C252:BG252),1)</f>
        <v>0.1271161265549357</v>
      </c>
      <c r="BI286" s="161">
        <f>MIN(PRODUCT('mil mi val'!$C252:BH252),1)</f>
        <v>0.12234927180912562</v>
      </c>
      <c r="BJ286" s="161">
        <f>MIN(PRODUCT('mil mi val'!$C252:BI252),1)</f>
        <v>0.11776117411628341</v>
      </c>
      <c r="BK286" s="161">
        <f>MIN(PRODUCT('mil mi val'!$C252:BJ252),1)</f>
        <v>0.11334513008692279</v>
      </c>
      <c r="BL286" s="161">
        <f>MIN(PRODUCT('mil mi val'!$C252:BK252),1)</f>
        <v>0.10909468770866319</v>
      </c>
      <c r="BM286" s="161">
        <f>MIN(PRODUCT('mil mi val'!$C252:BL252),1)</f>
        <v>0.10500363691958832</v>
      </c>
      <c r="BN286" s="161">
        <f>MIN(PRODUCT('mil mi val'!$C252:BM252),1)</f>
        <v>0.10106600053510376</v>
      </c>
      <c r="BO286" s="161">
        <f>MIN(PRODUCT('mil mi val'!$C252:BN252),1)</f>
        <v>9.7276025515037362E-2</v>
      </c>
      <c r="BP286" s="161">
        <f>MIN(PRODUCT('mil mi val'!$C252:BO252),1)</f>
        <v>9.3628174558223462E-2</v>
      </c>
      <c r="BQ286" s="161">
        <f>MIN(PRODUCT('mil mi val'!$C252:BP252),1)</f>
        <v>9.0117118012290082E-2</v>
      </c>
      <c r="BR286" s="161">
        <f>MIN(PRODUCT('mil mi val'!$C252:BQ252),1)</f>
        <v>8.6737726086829212E-2</v>
      </c>
      <c r="BS286" s="161">
        <f>MIN(PRODUCT('mil mi val'!$C252:BR252),1)</f>
        <v>8.3485061358573115E-2</v>
      </c>
      <c r="BT286" s="161">
        <f>MIN(PRODUCT('mil mi val'!$C252:BS252),1)</f>
        <v>8.0354371557626619E-2</v>
      </c>
      <c r="BU286" s="161">
        <f>MIN(PRODUCT('mil mi val'!$C252:BT252),1)</f>
        <v>7.7341082624215629E-2</v>
      </c>
      <c r="BV286" s="161">
        <f>MIN(PRODUCT('mil mi val'!$C252:BU252),1)</f>
        <v>7.4440792025807542E-2</v>
      </c>
      <c r="BW286" s="161">
        <f>MIN(PRODUCT('mil mi val'!$C252:BV252),1)</f>
        <v>7.1649262324839758E-2</v>
      </c>
      <c r="BX286" s="161">
        <f>MIN(PRODUCT('mil mi val'!$C252:BW252),1)</f>
        <v>6.8962414987658274E-2</v>
      </c>
      <c r="BY286" s="161">
        <f>MIN(PRODUCT('mil mi val'!$C252:BX252),1)</f>
        <v>6.6376324425621094E-2</v>
      </c>
      <c r="BZ286" s="161">
        <f>MIN(PRODUCT('mil mi val'!$C252:BY252),1)</f>
        <v>6.3887212259660306E-2</v>
      </c>
      <c r="CA286" s="161">
        <f>MIN(PRODUCT('mil mi val'!$C252:BZ252),1)</f>
        <v>6.1491441799923045E-2</v>
      </c>
      <c r="CB286" s="161">
        <f>MIN(PRODUCT('mil mi val'!$C252:CA252),1)</f>
        <v>5.9185512732425935E-2</v>
      </c>
      <c r="CC286" s="161">
        <f>MIN(PRODUCT('mil mi val'!$C252:CB252),1)</f>
        <v>5.6966056004959964E-2</v>
      </c>
      <c r="CD286" s="161">
        <f>MIN(PRODUCT('mil mi val'!$C252:CC252),1)</f>
        <v>5.4829828904773968E-2</v>
      </c>
      <c r="CE286" s="161">
        <f>MIN(PRODUCT('mil mi val'!$C252:CD252),1)</f>
        <v>5.2773710320844942E-2</v>
      </c>
      <c r="CF286" s="161">
        <f>MIN(PRODUCT('mil mi val'!$C252:CE252),1)</f>
        <v>5.0794696183813257E-2</v>
      </c>
      <c r="CG286" s="161">
        <f>MIN(PRODUCT('mil mi val'!$C252:CF252),1)</f>
        <v>4.8889895076920258E-2</v>
      </c>
      <c r="CH286" s="161">
        <f>MIN(PRODUCT('mil mi val'!$C252:CG252),1)</f>
        <v>4.7056524011535747E-2</v>
      </c>
      <c r="CI286" s="161">
        <f>MIN(PRODUCT('mil mi val'!$C252:CH252),1)</f>
        <v>4.5291904361103155E-2</v>
      </c>
      <c r="CJ286" s="161">
        <f>MIN(PRODUCT('mil mi val'!$C252:CI252),1)</f>
        <v>4.3593457947561788E-2</v>
      </c>
      <c r="CK286" s="161">
        <f>MIN(PRODUCT('mil mi val'!$C252:CJ252),1)</f>
        <v>4.195870327452822E-2</v>
      </c>
      <c r="CL286" s="161">
        <f>MIN(PRODUCT('mil mi val'!$C252:CK252),1)</f>
        <v>4.0385251901733414E-2</v>
      </c>
      <c r="CM286" s="161">
        <f>MIN(PRODUCT('mil mi val'!$C252:CL252),1)</f>
        <v>3.8870804955418413E-2</v>
      </c>
      <c r="CN286" s="161">
        <f>MIN(PRODUCT('mil mi val'!$C252:CM252),1)</f>
        <v>3.7413149769590225E-2</v>
      </c>
      <c r="CO286" s="161">
        <f>MIN(PRODUCT('mil mi val'!$C252:CN252),1)</f>
        <v>3.6010156653230589E-2</v>
      </c>
      <c r="CP286" s="161">
        <f>MIN(PRODUCT('mil mi val'!$C252:CO252),1)</f>
        <v>3.4659775778734442E-2</v>
      </c>
      <c r="CQ286" s="161">
        <f>MIN(PRODUCT('mil mi val'!$C252:CP252),1)</f>
        <v>3.3360034187031901E-2</v>
      </c>
      <c r="CR286" s="161">
        <f>MIN(PRODUCT('mil mi val'!$C252:CQ252),1)</f>
        <v>3.2109032905018202E-2</v>
      </c>
      <c r="CS286" s="161">
        <f>MIN(PRODUCT('mil mi val'!$C252:CR252),1)</f>
        <v>3.0904944171080018E-2</v>
      </c>
      <c r="CT286" s="161">
        <f>MIN(PRODUCT('mil mi val'!$C252:CS252),1)</f>
        <v>2.974600876466452E-2</v>
      </c>
      <c r="CU286" s="161">
        <f>MIN(PRODUCT('mil mi val'!$C252:CT252),1)</f>
        <v>2.8630533435989602E-2</v>
      </c>
      <c r="CV286" s="161">
        <f>MIN(PRODUCT('mil mi val'!$C252:CU252),1)</f>
        <v>2.7556888432139992E-2</v>
      </c>
      <c r="CW286" s="161">
        <f>MIN(PRODUCT('mil mi val'!$C252:CV252),1)</f>
        <v>2.6523505115934744E-2</v>
      </c>
      <c r="CX286" s="161">
        <f>MIN(PRODUCT('mil mi val'!$C252:CW252),1)</f>
        <v>2.5528873674087193E-2</v>
      </c>
      <c r="CY286" s="161">
        <f>MIN(PRODUCT('mil mi val'!$C252:CX252),1)</f>
        <v>2.4571540911308924E-2</v>
      </c>
      <c r="CZ286" s="161">
        <f>MIN(PRODUCT('mil mi val'!$C252:CY252),1)</f>
        <v>2.365010812713484E-2</v>
      </c>
      <c r="DA286" s="161">
        <f>MIN(PRODUCT('mil mi val'!$C252:CZ252),1)</f>
        <v>2.2763229072367285E-2</v>
      </c>
      <c r="DB286" s="161">
        <f>MIN(PRODUCT('mil mi val'!$C252:DA252),1)</f>
        <v>2.1909607982153512E-2</v>
      </c>
      <c r="DC286" s="161">
        <f>MIN(PRODUCT('mil mi val'!$C252:DB252),1)</f>
        <v>2.1087997682822757E-2</v>
      </c>
      <c r="DD286" s="161">
        <f>MIN(PRODUCT('mil mi val'!$C252:DC252),1)</f>
        <v>2.1087997682822757E-2</v>
      </c>
      <c r="DE286" s="161">
        <f>MIN(PRODUCT('mil mi val'!$C252:DD252),1)</f>
        <v>2.1087997682822757E-2</v>
      </c>
      <c r="DF286" s="161">
        <f>MIN(PRODUCT('mil mi val'!$C252:DE252),1)</f>
        <v>2.1087997682822757E-2</v>
      </c>
    </row>
    <row r="287" spans="2:110" ht="14.5" x14ac:dyDescent="0.35">
      <c r="B287" s="149">
        <v>42</v>
      </c>
      <c r="C287" s="161">
        <v>1</v>
      </c>
      <c r="D287" s="161">
        <f>MIN(PRODUCT('mil mi val'!$C253:C253),1)</f>
        <v>0.98509999999999998</v>
      </c>
      <c r="E287" s="161">
        <f>MIN(PRODUCT('mil mi val'!$C253:D253),1)</f>
        <v>0.96667862999999987</v>
      </c>
      <c r="F287" s="161">
        <f>MIN(PRODUCT('mil mi val'!$C253:E253),1)</f>
        <v>0.94521836441399987</v>
      </c>
      <c r="G287" s="161">
        <f>MIN(PRODUCT('mil mi val'!$C253:F253),1)</f>
        <v>0.92149338346720844</v>
      </c>
      <c r="H287" s="161">
        <f>MIN(PRODUCT('mil mi val'!$C253:G253),1)</f>
        <v>0.89652091277524704</v>
      </c>
      <c r="I287" s="161">
        <f>MIN(PRODUCT('mil mi val'!$C253:H253),1)</f>
        <v>0.87088041466987498</v>
      </c>
      <c r="J287" s="161">
        <f>MIN(PRODUCT('mil mi val'!$C253:I253),1)</f>
        <v>0.84466691418831175</v>
      </c>
      <c r="K287" s="161">
        <f>MIN(PRODUCT('mil mi val'!$C253:J253),1)</f>
        <v>0.81805990639137993</v>
      </c>
      <c r="L287" s="161">
        <f>MIN(PRODUCT('mil mi val'!$C253:K253),1)</f>
        <v>0.79114573547110345</v>
      </c>
      <c r="M287" s="161">
        <f>MIN(PRODUCT('mil mi val'!$C253:L253),1)</f>
        <v>0.76408855131799169</v>
      </c>
      <c r="N287" s="161">
        <f>MIN(PRODUCT('mil mi val'!$C253:M253),1)</f>
        <v>0.7371162254564666</v>
      </c>
      <c r="O287" s="161">
        <f>MIN(PRODUCT('mil mi val'!$C253:N253),1)</f>
        <v>0.71035890647239686</v>
      </c>
      <c r="P287" s="161">
        <f>MIN(PRODUCT('mil mi val'!$C253:O253),1)</f>
        <v>0.68407562693291812</v>
      </c>
      <c r="Q287" s="161">
        <f>MIN(PRODUCT('mil mi val'!$C253:P253),1)</f>
        <v>0.65849119848562698</v>
      </c>
      <c r="R287" s="161">
        <f>MIN(PRODUCT('mil mi val'!$C253:Q253),1)</f>
        <v>0.63379777854241603</v>
      </c>
      <c r="S287" s="161">
        <f>MIN(PRODUCT('mil mi val'!$C253:R253),1)</f>
        <v>0.61003036184707549</v>
      </c>
      <c r="T287" s="161">
        <f>MIN(PRODUCT('mil mi val'!$C253:S253),1)</f>
        <v>0.58715422327781019</v>
      </c>
      <c r="U287" s="161">
        <f>MIN(PRODUCT('mil mi val'!$C253:T253),1)</f>
        <v>0.5651359399048923</v>
      </c>
      <c r="V287" s="161">
        <f>MIN(PRODUCT('mil mi val'!$C253:U253),1)</f>
        <v>0.54394334215845885</v>
      </c>
      <c r="W287" s="161">
        <f>MIN(PRODUCT('mil mi val'!$C253:V253),1)</f>
        <v>0.52354546682751668</v>
      </c>
      <c r="X287" s="161">
        <f>MIN(PRODUCT('mil mi val'!$C253:W253),1)</f>
        <v>0.50391251182148478</v>
      </c>
      <c r="Y287" s="161">
        <f>MIN(PRODUCT('mil mi val'!$C253:X253),1)</f>
        <v>0.48501579262817912</v>
      </c>
      <c r="Z287" s="161">
        <f>MIN(PRODUCT('mil mi val'!$C253:Y253),1)</f>
        <v>0.4668277004046224</v>
      </c>
      <c r="AA287" s="161">
        <f>MIN(PRODUCT('mil mi val'!$C253:Z253),1)</f>
        <v>0.44932166163944909</v>
      </c>
      <c r="AB287" s="161">
        <f>MIN(PRODUCT('mil mi val'!$C253:AA253),1)</f>
        <v>0.43247209932796976</v>
      </c>
      <c r="AC287" s="161">
        <f>MIN(PRODUCT('mil mi val'!$C253:AB253),1)</f>
        <v>0.4162543956031709</v>
      </c>
      <c r="AD287" s="161">
        <f>MIN(PRODUCT('mil mi val'!$C253:AC253),1)</f>
        <v>0.40064485576805198</v>
      </c>
      <c r="AE287" s="161">
        <f>MIN(PRODUCT('mil mi val'!$C253:AD253),1)</f>
        <v>0.38562067367675001</v>
      </c>
      <c r="AF287" s="161">
        <f>MIN(PRODUCT('mil mi val'!$C253:AE253),1)</f>
        <v>0.37115989841387192</v>
      </c>
      <c r="AG287" s="161">
        <f>MIN(PRODUCT('mil mi val'!$C253:AF253),1)</f>
        <v>0.35724140222335171</v>
      </c>
      <c r="AH287" s="161">
        <f>MIN(PRODUCT('mil mi val'!$C253:AG253),1)</f>
        <v>0.34384484963997602</v>
      </c>
      <c r="AI287" s="161">
        <f>MIN(PRODUCT('mil mi val'!$C253:AH253),1)</f>
        <v>0.33095066777847693</v>
      </c>
      <c r="AJ287" s="161">
        <f>MIN(PRODUCT('mil mi val'!$C253:AI253),1)</f>
        <v>0.31854001773678403</v>
      </c>
      <c r="AK287" s="161">
        <f>MIN(PRODUCT('mil mi val'!$C253:AJ253),1)</f>
        <v>0.30659476707165462</v>
      </c>
      <c r="AL287" s="161">
        <f>MIN(PRODUCT('mil mi val'!$C253:AK253),1)</f>
        <v>0.29509746330646758</v>
      </c>
      <c r="AM287" s="161">
        <f>MIN(PRODUCT('mil mi val'!$C253:AL253),1)</f>
        <v>0.28403130843247504</v>
      </c>
      <c r="AN287" s="161">
        <f>MIN(PRODUCT('mil mi val'!$C253:AM253),1)</f>
        <v>0.27338013436625724</v>
      </c>
      <c r="AO287" s="161">
        <f>MIN(PRODUCT('mil mi val'!$C253:AN253),1)</f>
        <v>0.26312837932752259</v>
      </c>
      <c r="AP287" s="161">
        <f>MIN(PRODUCT('mil mi val'!$C253:AO253),1)</f>
        <v>0.25326106510274049</v>
      </c>
      <c r="AQ287" s="161">
        <f>MIN(PRODUCT('mil mi val'!$C253:AP253),1)</f>
        <v>0.24376377516138772</v>
      </c>
      <c r="AR287" s="161">
        <f>MIN(PRODUCT('mil mi val'!$C253:AQ253),1)</f>
        <v>0.23462263359283569</v>
      </c>
      <c r="AS287" s="161">
        <f>MIN(PRODUCT('mil mi val'!$C253:AR253),1)</f>
        <v>0.22582428483310435</v>
      </c>
      <c r="AT287" s="161">
        <f>MIN(PRODUCT('mil mi val'!$C253:AS253),1)</f>
        <v>0.21735587415186294</v>
      </c>
      <c r="AU287" s="161">
        <f>MIN(PRODUCT('mil mi val'!$C253:AT253),1)</f>
        <v>0.2092050288711681</v>
      </c>
      <c r="AV287" s="161">
        <f>MIN(PRODUCT('mil mi val'!$C253:AU253),1)</f>
        <v>0.20135984028849929</v>
      </c>
      <c r="AW287" s="161">
        <f>MIN(PRODUCT('mil mi val'!$C253:AV253),1)</f>
        <v>0.19380884627768058</v>
      </c>
      <c r="AX287" s="161">
        <f>MIN(PRODUCT('mil mi val'!$C253:AW253),1)</f>
        <v>0.18654101454226757</v>
      </c>
      <c r="AY287" s="161">
        <f>MIN(PRODUCT('mil mi val'!$C253:AX253),1)</f>
        <v>0.17954572649693254</v>
      </c>
      <c r="AZ287" s="161">
        <f>MIN(PRODUCT('mil mi val'!$C253:AY253),1)</f>
        <v>0.17281276175329757</v>
      </c>
      <c r="BA287" s="161">
        <f>MIN(PRODUCT('mil mi val'!$C253:AZ253),1)</f>
        <v>0.16633228318754892</v>
      </c>
      <c r="BB287" s="161">
        <f>MIN(PRODUCT('mil mi val'!$C253:BA253),1)</f>
        <v>0.16009482256801583</v>
      </c>
      <c r="BC287" s="161">
        <f>MIN(PRODUCT('mil mi val'!$C253:BB253),1)</f>
        <v>0.15409126672171525</v>
      </c>
      <c r="BD287" s="161">
        <f>MIN(PRODUCT('mil mi val'!$C253:BC253),1)</f>
        <v>0.14831284421965094</v>
      </c>
      <c r="BE287" s="161">
        <f>MIN(PRODUCT('mil mi val'!$C253:BD253),1)</f>
        <v>0.14275111256141404</v>
      </c>
      <c r="BF287" s="161">
        <f>MIN(PRODUCT('mil mi val'!$C253:BE253),1)</f>
        <v>0.13739794584036102</v>
      </c>
      <c r="BG287" s="161">
        <f>MIN(PRODUCT('mil mi val'!$C253:BF253),1)</f>
        <v>0.1322455228713475</v>
      </c>
      <c r="BH287" s="161">
        <f>MIN(PRODUCT('mil mi val'!$C253:BG253),1)</f>
        <v>0.12728631576367197</v>
      </c>
      <c r="BI287" s="161">
        <f>MIN(PRODUCT('mil mi val'!$C253:BH253),1)</f>
        <v>0.12251307892253427</v>
      </c>
      <c r="BJ287" s="161">
        <f>MIN(PRODUCT('mil mi val'!$C253:BI253),1)</f>
        <v>0.11791883846293924</v>
      </c>
      <c r="BK287" s="161">
        <f>MIN(PRODUCT('mil mi val'!$C253:BJ253),1)</f>
        <v>0.11349688202057902</v>
      </c>
      <c r="BL287" s="161">
        <f>MIN(PRODUCT('mil mi val'!$C253:BK253),1)</f>
        <v>0.1092407489448073</v>
      </c>
      <c r="BM287" s="161">
        <f>MIN(PRODUCT('mil mi val'!$C253:BL253),1)</f>
        <v>0.10514422085937702</v>
      </c>
      <c r="BN287" s="161">
        <f>MIN(PRODUCT('mil mi val'!$C253:BM253),1)</f>
        <v>0.10120131257715038</v>
      </c>
      <c r="BO287" s="161">
        <f>MIN(PRODUCT('mil mi val'!$C253:BN253),1)</f>
        <v>9.7406263355507242E-2</v>
      </c>
      <c r="BP287" s="161">
        <f>MIN(PRODUCT('mil mi val'!$C253:BO253),1)</f>
        <v>9.3753528479675718E-2</v>
      </c>
      <c r="BQ287" s="161">
        <f>MIN(PRODUCT('mil mi val'!$C253:BP253),1)</f>
        <v>9.023777116168788E-2</v>
      </c>
      <c r="BR287" s="161">
        <f>MIN(PRODUCT('mil mi val'!$C253:BQ253),1)</f>
        <v>8.6853854743124584E-2</v>
      </c>
      <c r="BS287" s="161">
        <f>MIN(PRODUCT('mil mi val'!$C253:BR253),1)</f>
        <v>8.3596835190257415E-2</v>
      </c>
      <c r="BT287" s="161">
        <f>MIN(PRODUCT('mil mi val'!$C253:BS253),1)</f>
        <v>8.0461953870622757E-2</v>
      </c>
      <c r="BU287" s="161">
        <f>MIN(PRODUCT('mil mi val'!$C253:BT253),1)</f>
        <v>7.7444630600474407E-2</v>
      </c>
      <c r="BV287" s="161">
        <f>MIN(PRODUCT('mil mi val'!$C253:BU253),1)</f>
        <v>7.4540456952956621E-2</v>
      </c>
      <c r="BW287" s="161">
        <f>MIN(PRODUCT('mil mi val'!$C253:BV253),1)</f>
        <v>7.174518981722075E-2</v>
      </c>
      <c r="BX287" s="161">
        <f>MIN(PRODUCT('mil mi val'!$C253:BW253),1)</f>
        <v>6.9054745199074979E-2</v>
      </c>
      <c r="BY287" s="161">
        <f>MIN(PRODUCT('mil mi val'!$C253:BX253),1)</f>
        <v>6.646519225410967E-2</v>
      </c>
      <c r="BZ287" s="161">
        <f>MIN(PRODUCT('mil mi val'!$C253:BY253),1)</f>
        <v>6.3972747544580558E-2</v>
      </c>
      <c r="CA287" s="161">
        <f>MIN(PRODUCT('mil mi val'!$C253:BZ253),1)</f>
        <v>6.1573769511658785E-2</v>
      </c>
      <c r="CB287" s="161">
        <f>MIN(PRODUCT('mil mi val'!$C253:CA253),1)</f>
        <v>5.9264753154971581E-2</v>
      </c>
      <c r="CC287" s="161">
        <f>MIN(PRODUCT('mil mi val'!$C253:CB253),1)</f>
        <v>5.7042324911660149E-2</v>
      </c>
      <c r="CD287" s="161">
        <f>MIN(PRODUCT('mil mi val'!$C253:CC253),1)</f>
        <v>5.4903237727472895E-2</v>
      </c>
      <c r="CE287" s="161">
        <f>MIN(PRODUCT('mil mi val'!$C253:CD253),1)</f>
        <v>5.284436631269266E-2</v>
      </c>
      <c r="CF287" s="161">
        <f>MIN(PRODUCT('mil mi val'!$C253:CE253),1)</f>
        <v>5.0862702575966687E-2</v>
      </c>
      <c r="CG287" s="161">
        <f>MIN(PRODUCT('mil mi val'!$C253:CF253),1)</f>
        <v>4.8955351229367935E-2</v>
      </c>
      <c r="CH287" s="161">
        <f>MIN(PRODUCT('mil mi val'!$C253:CG253),1)</f>
        <v>4.7119525558266637E-2</v>
      </c>
      <c r="CI287" s="161">
        <f>MIN(PRODUCT('mil mi val'!$C253:CH253),1)</f>
        <v>4.5352543349831638E-2</v>
      </c>
      <c r="CJ287" s="161">
        <f>MIN(PRODUCT('mil mi val'!$C253:CI253),1)</f>
        <v>4.3651822974212953E-2</v>
      </c>
      <c r="CK287" s="161">
        <f>MIN(PRODUCT('mil mi val'!$C253:CJ253),1)</f>
        <v>4.2014879612679967E-2</v>
      </c>
      <c r="CL287" s="161">
        <f>MIN(PRODUCT('mil mi val'!$C253:CK253),1)</f>
        <v>4.0439321627204469E-2</v>
      </c>
      <c r="CM287" s="161">
        <f>MIN(PRODUCT('mil mi val'!$C253:CL253),1)</f>
        <v>3.8922847066184305E-2</v>
      </c>
      <c r="CN287" s="161">
        <f>MIN(PRODUCT('mil mi val'!$C253:CM253),1)</f>
        <v>3.7463240301202391E-2</v>
      </c>
      <c r="CO287" s="161">
        <f>MIN(PRODUCT('mil mi val'!$C253:CN253),1)</f>
        <v>3.60583687899073E-2</v>
      </c>
      <c r="CP287" s="161">
        <f>MIN(PRODUCT('mil mi val'!$C253:CO253),1)</f>
        <v>3.4706179960285778E-2</v>
      </c>
      <c r="CQ287" s="161">
        <f>MIN(PRODUCT('mil mi val'!$C253:CP253),1)</f>
        <v>3.3404698211775059E-2</v>
      </c>
      <c r="CR287" s="161">
        <f>MIN(PRODUCT('mil mi val'!$C253:CQ253),1)</f>
        <v>3.2152022028833493E-2</v>
      </c>
      <c r="CS287" s="161">
        <f>MIN(PRODUCT('mil mi val'!$C253:CR253),1)</f>
        <v>3.0946321202752237E-2</v>
      </c>
      <c r="CT287" s="161">
        <f>MIN(PRODUCT('mil mi val'!$C253:CS253),1)</f>
        <v>2.978583415764903E-2</v>
      </c>
      <c r="CU287" s="161">
        <f>MIN(PRODUCT('mil mi val'!$C253:CT253),1)</f>
        <v>2.8668865376737192E-2</v>
      </c>
      <c r="CV287" s="161">
        <f>MIN(PRODUCT('mil mi val'!$C253:CU253),1)</f>
        <v>2.7593782925109549E-2</v>
      </c>
      <c r="CW287" s="161">
        <f>MIN(PRODUCT('mil mi val'!$C253:CV253),1)</f>
        <v>2.655901606541794E-2</v>
      </c>
      <c r="CX287" s="161">
        <f>MIN(PRODUCT('mil mi val'!$C253:CW253),1)</f>
        <v>2.5563052962964766E-2</v>
      </c>
      <c r="CY287" s="161">
        <f>MIN(PRODUCT('mil mi val'!$C253:CX253),1)</f>
        <v>2.4604438476853587E-2</v>
      </c>
      <c r="CZ287" s="161">
        <f>MIN(PRODUCT('mil mi val'!$C253:CY253),1)</f>
        <v>2.3681772033971579E-2</v>
      </c>
      <c r="DA287" s="161">
        <f>MIN(PRODUCT('mil mi val'!$C253:CZ253),1)</f>
        <v>2.2793705582697645E-2</v>
      </c>
      <c r="DB287" s="161">
        <f>MIN(PRODUCT('mil mi val'!$C253:DA253),1)</f>
        <v>2.1938941623346482E-2</v>
      </c>
      <c r="DC287" s="161">
        <f>MIN(PRODUCT('mil mi val'!$C253:DB253),1)</f>
        <v>2.1116231312470989E-2</v>
      </c>
      <c r="DD287" s="161">
        <f>MIN(PRODUCT('mil mi val'!$C253:DC253),1)</f>
        <v>2.1116231312470989E-2</v>
      </c>
      <c r="DE287" s="161">
        <f>MIN(PRODUCT('mil mi val'!$C253:DD253),1)</f>
        <v>2.1116231312470989E-2</v>
      </c>
      <c r="DF287" s="161">
        <f>MIN(PRODUCT('mil mi val'!$C253:DE253),1)</f>
        <v>2.1116231312470989E-2</v>
      </c>
    </row>
    <row r="288" spans="2:110" ht="14.5" x14ac:dyDescent="0.35">
      <c r="B288" s="149">
        <v>43</v>
      </c>
      <c r="C288" s="161">
        <v>1</v>
      </c>
      <c r="D288" s="161">
        <f>MIN(PRODUCT('mil mi val'!$C254:C254),1)</f>
        <v>0.98509999999999998</v>
      </c>
      <c r="E288" s="161">
        <f>MIN(PRODUCT('mil mi val'!$C254:D254),1)</f>
        <v>0.96677714000000003</v>
      </c>
      <c r="F288" s="161">
        <f>MIN(PRODUCT('mil mi val'!$C254:E254),1)</f>
        <v>0.945411365206</v>
      </c>
      <c r="G288" s="161">
        <f>MIN(PRODUCT('mil mi val'!$C254:F254),1)</f>
        <v>0.92187062221237059</v>
      </c>
      <c r="H288" s="161">
        <f>MIN(PRODUCT('mil mi val'!$C254:G254),1)</f>
        <v>0.89707230247485781</v>
      </c>
      <c r="I288" s="161">
        <f>MIN(PRODUCT('mil mi val'!$C254:H254),1)</f>
        <v>0.87159544908457187</v>
      </c>
      <c r="J288" s="161">
        <f>MIN(PRODUCT('mil mi val'!$C254:I254),1)</f>
        <v>0.84553474515694316</v>
      </c>
      <c r="K288" s="161">
        <f>MIN(PRODUCT('mil mi val'!$C254:J254),1)</f>
        <v>0.81898495415901518</v>
      </c>
      <c r="L288" s="161">
        <f>MIN(PRODUCT('mil mi val'!$C254:K254),1)</f>
        <v>0.79212224766259942</v>
      </c>
      <c r="M288" s="161">
        <f>MIN(PRODUCT('mil mi val'!$C254:L254),1)</f>
        <v>0.76519009124207105</v>
      </c>
      <c r="N288" s="161">
        <f>MIN(PRODUCT('mil mi val'!$C254:M254),1)</f>
        <v>0.73825540003035017</v>
      </c>
      <c r="O288" s="161">
        <f>MIN(PRODUCT('mil mi val'!$C254:N254),1)</f>
        <v>0.71153055454925151</v>
      </c>
      <c r="P288" s="161">
        <f>MIN(PRODUCT('mil mi val'!$C254:O254),1)</f>
        <v>0.68520392403092922</v>
      </c>
      <c r="Q288" s="161">
        <f>MIN(PRODUCT('mil mi val'!$C254:P254),1)</f>
        <v>0.65957729727217251</v>
      </c>
      <c r="R288" s="161">
        <f>MIN(PRODUCT('mil mi val'!$C254:Q254),1)</f>
        <v>0.63484314862446611</v>
      </c>
      <c r="S288" s="161">
        <f>MIN(PRODUCT('mil mi val'!$C254:R254),1)</f>
        <v>0.61103653055104867</v>
      </c>
      <c r="T288" s="161">
        <f>MIN(PRODUCT('mil mi val'!$C254:S254),1)</f>
        <v>0.58812266065538432</v>
      </c>
      <c r="U288" s="161">
        <f>MIN(PRODUCT('mil mi val'!$C254:T254),1)</f>
        <v>0.56606806088080741</v>
      </c>
      <c r="V288" s="161">
        <f>MIN(PRODUCT('mil mi val'!$C254:U254),1)</f>
        <v>0.54484050859777711</v>
      </c>
      <c r="W288" s="161">
        <f>MIN(PRODUCT('mil mi val'!$C254:V254),1)</f>
        <v>0.52440898952536052</v>
      </c>
      <c r="X288" s="161">
        <f>MIN(PRODUCT('mil mi val'!$C254:W254),1)</f>
        <v>0.50474365241815955</v>
      </c>
      <c r="Y288" s="161">
        <f>MIN(PRODUCT('mil mi val'!$C254:X254),1)</f>
        <v>0.48581576545247857</v>
      </c>
      <c r="Z288" s="161">
        <f>MIN(PRODUCT('mil mi val'!$C254:Y254),1)</f>
        <v>0.46759767424801063</v>
      </c>
      <c r="AA288" s="161">
        <f>MIN(PRODUCT('mil mi val'!$C254:Z254),1)</f>
        <v>0.45006276146371021</v>
      </c>
      <c r="AB288" s="161">
        <f>MIN(PRODUCT('mil mi val'!$C254:AA254),1)</f>
        <v>0.4331854079088211</v>
      </c>
      <c r="AC288" s="161">
        <f>MIN(PRODUCT('mil mi val'!$C254:AB254),1)</f>
        <v>0.41694095511224033</v>
      </c>
      <c r="AD288" s="161">
        <f>MIN(PRODUCT('mil mi val'!$C254:AC254),1)</f>
        <v>0.40130566929553135</v>
      </c>
      <c r="AE288" s="161">
        <f>MIN(PRODUCT('mil mi val'!$C254:AD254),1)</f>
        <v>0.38625670669694895</v>
      </c>
      <c r="AF288" s="161">
        <f>MIN(PRODUCT('mil mi val'!$C254:AE254),1)</f>
        <v>0.37177208019581337</v>
      </c>
      <c r="AG288" s="161">
        <f>MIN(PRODUCT('mil mi val'!$C254:AF254),1)</f>
        <v>0.35783062718847036</v>
      </c>
      <c r="AH288" s="161">
        <f>MIN(PRODUCT('mil mi val'!$C254:AG254),1)</f>
        <v>0.34441197866890272</v>
      </c>
      <c r="AI288" s="161">
        <f>MIN(PRODUCT('mil mi val'!$C254:AH254),1)</f>
        <v>0.33149652946881886</v>
      </c>
      <c r="AJ288" s="161">
        <f>MIN(PRODUCT('mil mi val'!$C254:AI254),1)</f>
        <v>0.31906540961373814</v>
      </c>
      <c r="AK288" s="161">
        <f>MIN(PRODUCT('mil mi val'!$C254:AJ254),1)</f>
        <v>0.30710045675322295</v>
      </c>
      <c r="AL288" s="161">
        <f>MIN(PRODUCT('mil mi val'!$C254:AK254),1)</f>
        <v>0.29558418962497712</v>
      </c>
      <c r="AM288" s="161">
        <f>MIN(PRODUCT('mil mi val'!$C254:AL254),1)</f>
        <v>0.28449978251404051</v>
      </c>
      <c r="AN288" s="161">
        <f>MIN(PRODUCT('mil mi val'!$C254:AM254),1)</f>
        <v>0.27383104066976399</v>
      </c>
      <c r="AO288" s="161">
        <f>MIN(PRODUCT('mil mi val'!$C254:AN254),1)</f>
        <v>0.26356237664464782</v>
      </c>
      <c r="AP288" s="161">
        <f>MIN(PRODUCT('mil mi val'!$C254:AO254),1)</f>
        <v>0.25367878752047351</v>
      </c>
      <c r="AQ288" s="161">
        <f>MIN(PRODUCT('mil mi val'!$C254:AP254),1)</f>
        <v>0.24416583298845576</v>
      </c>
      <c r="AR288" s="161">
        <f>MIN(PRODUCT('mil mi val'!$C254:AQ254),1)</f>
        <v>0.23500961425138867</v>
      </c>
      <c r="AS288" s="161">
        <f>MIN(PRODUCT('mil mi val'!$C254:AR254),1)</f>
        <v>0.2261967537169616</v>
      </c>
      <c r="AT288" s="161">
        <f>MIN(PRODUCT('mil mi val'!$C254:AS254),1)</f>
        <v>0.21771437545257555</v>
      </c>
      <c r="AU288" s="161">
        <f>MIN(PRODUCT('mil mi val'!$C254:AT254),1)</f>
        <v>0.20955008637310396</v>
      </c>
      <c r="AV288" s="161">
        <f>MIN(PRODUCT('mil mi val'!$C254:AU254),1)</f>
        <v>0.20169195813411256</v>
      </c>
      <c r="AW288" s="161">
        <f>MIN(PRODUCT('mil mi val'!$C254:AV254),1)</f>
        <v>0.19412850970408335</v>
      </c>
      <c r="AX288" s="161">
        <f>MIN(PRODUCT('mil mi val'!$C254:AW254),1)</f>
        <v>0.18684869059018022</v>
      </c>
      <c r="AY288" s="161">
        <f>MIN(PRODUCT('mil mi val'!$C254:AX254),1)</f>
        <v>0.17984186469304847</v>
      </c>
      <c r="AZ288" s="161">
        <f>MIN(PRODUCT('mil mi val'!$C254:AY254),1)</f>
        <v>0.17309779476705917</v>
      </c>
      <c r="BA288" s="161">
        <f>MIN(PRODUCT('mil mi val'!$C254:AZ254),1)</f>
        <v>0.16660662746329444</v>
      </c>
      <c r="BB288" s="161">
        <f>MIN(PRODUCT('mil mi val'!$C254:BA254),1)</f>
        <v>0.16035887893342091</v>
      </c>
      <c r="BC288" s="161">
        <f>MIN(PRODUCT('mil mi val'!$C254:BB254),1)</f>
        <v>0.15434542097341764</v>
      </c>
      <c r="BD288" s="161">
        <f>MIN(PRODUCT('mil mi val'!$C254:BC254),1)</f>
        <v>0.14855746768691447</v>
      </c>
      <c r="BE288" s="161">
        <f>MIN(PRODUCT('mil mi val'!$C254:BD254),1)</f>
        <v>0.14298656264865517</v>
      </c>
      <c r="BF288" s="161">
        <f>MIN(PRODUCT('mil mi val'!$C254:BE254),1)</f>
        <v>0.13762456654933061</v>
      </c>
      <c r="BG288" s="161">
        <f>MIN(PRODUCT('mil mi val'!$C254:BF254),1)</f>
        <v>0.13246364530373073</v>
      </c>
      <c r="BH288" s="161">
        <f>MIN(PRODUCT('mil mi val'!$C254:BG254),1)</f>
        <v>0.12749625860484082</v>
      </c>
      <c r="BI288" s="161">
        <f>MIN(PRODUCT('mil mi val'!$C254:BH254),1)</f>
        <v>0.12271514890715929</v>
      </c>
      <c r="BJ288" s="161">
        <f>MIN(PRODUCT('mil mi val'!$C254:BI254),1)</f>
        <v>0.11811333082314082</v>
      </c>
      <c r="BK288" s="161">
        <f>MIN(PRODUCT('mil mi val'!$C254:BJ254),1)</f>
        <v>0.11368408091727304</v>
      </c>
      <c r="BL288" s="161">
        <f>MIN(PRODUCT('mil mi val'!$C254:BK254),1)</f>
        <v>0.1094209278828753</v>
      </c>
      <c r="BM288" s="161">
        <f>MIN(PRODUCT('mil mi val'!$C254:BL254),1)</f>
        <v>0.10531764308726749</v>
      </c>
      <c r="BN288" s="161">
        <f>MIN(PRODUCT('mil mi val'!$C254:BM254),1)</f>
        <v>0.10136823147149496</v>
      </c>
      <c r="BO288" s="161">
        <f>MIN(PRODUCT('mil mi val'!$C254:BN254),1)</f>
        <v>9.7566922791313904E-2</v>
      </c>
      <c r="BP288" s="161">
        <f>MIN(PRODUCT('mil mi val'!$C254:BO254),1)</f>
        <v>9.3908163186639637E-2</v>
      </c>
      <c r="BQ288" s="161">
        <f>MIN(PRODUCT('mil mi val'!$C254:BP254),1)</f>
        <v>9.0386607067140648E-2</v>
      </c>
      <c r="BR288" s="161">
        <f>MIN(PRODUCT('mil mi val'!$C254:BQ254),1)</f>
        <v>8.6997109302122871E-2</v>
      </c>
      <c r="BS288" s="161">
        <f>MIN(PRODUCT('mil mi val'!$C254:BR254),1)</f>
        <v>8.3734717703293271E-2</v>
      </c>
      <c r="BT288" s="161">
        <f>MIN(PRODUCT('mil mi val'!$C254:BS254),1)</f>
        <v>8.0594665789419775E-2</v>
      </c>
      <c r="BU288" s="161">
        <f>MIN(PRODUCT('mil mi val'!$C254:BT254),1)</f>
        <v>7.7572365822316539E-2</v>
      </c>
      <c r="BV288" s="161">
        <f>MIN(PRODUCT('mil mi val'!$C254:BU254),1)</f>
        <v>7.4663402103979676E-2</v>
      </c>
      <c r="BW288" s="161">
        <f>MIN(PRODUCT('mil mi val'!$C254:BV254),1)</f>
        <v>7.1863524525080436E-2</v>
      </c>
      <c r="BX288" s="161">
        <f>MIN(PRODUCT('mil mi val'!$C254:BW254),1)</f>
        <v>6.9168642355389914E-2</v>
      </c>
      <c r="BY288" s="161">
        <f>MIN(PRODUCT('mil mi val'!$C254:BX254),1)</f>
        <v>6.6574818267062796E-2</v>
      </c>
      <c r="BZ288" s="161">
        <f>MIN(PRODUCT('mil mi val'!$C254:BY254),1)</f>
        <v>6.4078262582047948E-2</v>
      </c>
      <c r="CA288" s="161">
        <f>MIN(PRODUCT('mil mi val'!$C254:BZ254),1)</f>
        <v>6.167532773522115E-2</v>
      </c>
      <c r="CB288" s="161">
        <f>MIN(PRODUCT('mil mi val'!$C254:CA254),1)</f>
        <v>5.9362502945150358E-2</v>
      </c>
      <c r="CC288" s="161">
        <f>MIN(PRODUCT('mil mi val'!$C254:CB254),1)</f>
        <v>5.713640908470722E-2</v>
      </c>
      <c r="CD288" s="161">
        <f>MIN(PRODUCT('mil mi val'!$C254:CC254),1)</f>
        <v>5.4993793744030697E-2</v>
      </c>
      <c r="CE288" s="161">
        <f>MIN(PRODUCT('mil mi val'!$C254:CD254),1)</f>
        <v>5.2931526478629545E-2</v>
      </c>
      <c r="CF288" s="161">
        <f>MIN(PRODUCT('mil mi val'!$C254:CE254),1)</f>
        <v>5.0946594235680938E-2</v>
      </c>
      <c r="CG288" s="161">
        <f>MIN(PRODUCT('mil mi val'!$C254:CF254),1)</f>
        <v>4.9036096951842904E-2</v>
      </c>
      <c r="CH288" s="161">
        <f>MIN(PRODUCT('mil mi val'!$C254:CG254),1)</f>
        <v>4.7197243316148794E-2</v>
      </c>
      <c r="CI288" s="161">
        <f>MIN(PRODUCT('mil mi val'!$C254:CH254),1)</f>
        <v>4.5427346691793213E-2</v>
      </c>
      <c r="CJ288" s="161">
        <f>MIN(PRODUCT('mil mi val'!$C254:CI254),1)</f>
        <v>4.372382119085097E-2</v>
      </c>
      <c r="CK288" s="161">
        <f>MIN(PRODUCT('mil mi val'!$C254:CJ254),1)</f>
        <v>4.2084177896194057E-2</v>
      </c>
      <c r="CL288" s="161">
        <f>MIN(PRODUCT('mil mi val'!$C254:CK254),1)</f>
        <v>4.0506021225086779E-2</v>
      </c>
      <c r="CM288" s="161">
        <f>MIN(PRODUCT('mil mi val'!$C254:CL254),1)</f>
        <v>3.8987045429146022E-2</v>
      </c>
      <c r="CN288" s="161">
        <f>MIN(PRODUCT('mil mi val'!$C254:CM254),1)</f>
        <v>3.7525031225553049E-2</v>
      </c>
      <c r="CO288" s="161">
        <f>MIN(PRODUCT('mil mi val'!$C254:CN254),1)</f>
        <v>3.6117842554594812E-2</v>
      </c>
      <c r="CP288" s="161">
        <f>MIN(PRODUCT('mil mi val'!$C254:CO254),1)</f>
        <v>3.4763423458797509E-2</v>
      </c>
      <c r="CQ288" s="161">
        <f>MIN(PRODUCT('mil mi val'!$C254:CP254),1)</f>
        <v>3.3459795079092601E-2</v>
      </c>
      <c r="CR288" s="161">
        <f>MIN(PRODUCT('mil mi val'!$C254:CQ254),1)</f>
        <v>3.2205052763626632E-2</v>
      </c>
      <c r="CS288" s="161">
        <f>MIN(PRODUCT('mil mi val'!$C254:CR254),1)</f>
        <v>3.0997363284990635E-2</v>
      </c>
      <c r="CT288" s="161">
        <f>MIN(PRODUCT('mil mi val'!$C254:CS254),1)</f>
        <v>2.9834962161803487E-2</v>
      </c>
      <c r="CU288" s="161">
        <f>MIN(PRODUCT('mil mi val'!$C254:CT254),1)</f>
        <v>2.8716151080735858E-2</v>
      </c>
      <c r="CV288" s="161">
        <f>MIN(PRODUCT('mil mi val'!$C254:CU254),1)</f>
        <v>2.7639295415208265E-2</v>
      </c>
      <c r="CW288" s="161">
        <f>MIN(PRODUCT('mil mi val'!$C254:CV254),1)</f>
        <v>2.6602821837137955E-2</v>
      </c>
      <c r="CX288" s="161">
        <f>MIN(PRODUCT('mil mi val'!$C254:CW254),1)</f>
        <v>2.5605216018245284E-2</v>
      </c>
      <c r="CY288" s="161">
        <f>MIN(PRODUCT('mil mi val'!$C254:CX254),1)</f>
        <v>2.4645020417561087E-2</v>
      </c>
      <c r="CZ288" s="161">
        <f>MIN(PRODUCT('mil mi val'!$C254:CY254),1)</f>
        <v>2.3720832151902547E-2</v>
      </c>
      <c r="DA288" s="161">
        <f>MIN(PRODUCT('mil mi val'!$C254:CZ254),1)</f>
        <v>2.2831300946206202E-2</v>
      </c>
      <c r="DB288" s="161">
        <f>MIN(PRODUCT('mil mi val'!$C254:DA254),1)</f>
        <v>2.197512716072347E-2</v>
      </c>
      <c r="DC288" s="161">
        <f>MIN(PRODUCT('mil mi val'!$C254:DB254),1)</f>
        <v>2.1151059892196341E-2</v>
      </c>
      <c r="DD288" s="161">
        <f>MIN(PRODUCT('mil mi val'!$C254:DC254),1)</f>
        <v>2.1151059892196341E-2</v>
      </c>
      <c r="DE288" s="161">
        <f>MIN(PRODUCT('mil mi val'!$C254:DD254),1)</f>
        <v>2.1151059892196341E-2</v>
      </c>
      <c r="DF288" s="161">
        <f>MIN(PRODUCT('mil mi val'!$C254:DE254),1)</f>
        <v>2.1151059892196341E-2</v>
      </c>
    </row>
    <row r="289" spans="2:110" ht="14.5" x14ac:dyDescent="0.35">
      <c r="B289" s="149">
        <v>44</v>
      </c>
      <c r="C289" s="161">
        <v>1</v>
      </c>
      <c r="D289" s="161">
        <f>MIN(PRODUCT('mil mi val'!$C255:C255),1)</f>
        <v>0.98519999999999996</v>
      </c>
      <c r="E289" s="161">
        <f>MIN(PRODUCT('mil mi val'!$C255:D255),1)</f>
        <v>0.96687528</v>
      </c>
      <c r="F289" s="161">
        <f>MIN(PRODUCT('mil mi val'!$C255:E255),1)</f>
        <v>0.94560402383999997</v>
      </c>
      <c r="G289" s="161">
        <f>MIN(PRODUCT('mil mi val'!$C255:F255),1)</f>
        <v>0.92215304404876797</v>
      </c>
      <c r="H289" s="161">
        <f>MIN(PRODUCT('mil mi val'!$C255:G255),1)</f>
        <v>0.89743934246826096</v>
      </c>
      <c r="I289" s="161">
        <f>MIN(PRODUCT('mil mi val'!$C255:H255),1)</f>
        <v>0.87213155301065604</v>
      </c>
      <c r="J289" s="161">
        <f>MIN(PRODUCT('mil mi val'!$C255:I255),1)</f>
        <v>0.8462292458862396</v>
      </c>
      <c r="K289" s="161">
        <f>MIN(PRODUCT('mil mi val'!$C255:J255),1)</f>
        <v>0.81982689341458892</v>
      </c>
      <c r="L289" s="161">
        <f>MIN(PRODUCT('mil mi val'!$C255:K255),1)</f>
        <v>0.79310053668927338</v>
      </c>
      <c r="M289" s="161">
        <f>MIN(PRODUCT('mil mi val'!$C255:L255),1)</f>
        <v>0.76621442849550703</v>
      </c>
      <c r="N289" s="161">
        <f>MIN(PRODUCT('mil mi val'!$C255:M255),1)</f>
        <v>0.73939692349816422</v>
      </c>
      <c r="O289" s="161">
        <f>MIN(PRODUCT('mil mi val'!$C255:N255),1)</f>
        <v>0.71277863425223031</v>
      </c>
      <c r="P289" s="161">
        <f>MIN(PRODUCT('mil mi val'!$C255:O255),1)</f>
        <v>0.68654838051174816</v>
      </c>
      <c r="Q289" s="161">
        <f>MIN(PRODUCT('mil mi val'!$C255:P255),1)</f>
        <v>0.66087147108060873</v>
      </c>
      <c r="R289" s="161">
        <f>MIN(PRODUCT('mil mi val'!$C255:Q255),1)</f>
        <v>0.63608879091508597</v>
      </c>
      <c r="S289" s="161">
        <f>MIN(PRODUCT('mil mi val'!$C255:R255),1)</f>
        <v>0.61223546125577022</v>
      </c>
      <c r="T289" s="161">
        <f>MIN(PRODUCT('mil mi val'!$C255:S255),1)</f>
        <v>0.58927663145867881</v>
      </c>
      <c r="U289" s="161">
        <f>MIN(PRODUCT('mil mi val'!$C255:T255),1)</f>
        <v>0.56717875777897842</v>
      </c>
      <c r="V289" s="161">
        <f>MIN(PRODUCT('mil mi val'!$C255:U255),1)</f>
        <v>0.54590955436226674</v>
      </c>
      <c r="W289" s="161">
        <f>MIN(PRODUCT('mil mi val'!$C255:V255),1)</f>
        <v>0.52543794607368177</v>
      </c>
      <c r="X289" s="161">
        <f>MIN(PRODUCT('mil mi val'!$C255:W255),1)</f>
        <v>0.50573402309591875</v>
      </c>
      <c r="Y289" s="161">
        <f>MIN(PRODUCT('mil mi val'!$C255:X255),1)</f>
        <v>0.48676899722982181</v>
      </c>
      <c r="Z289" s="161">
        <f>MIN(PRODUCT('mil mi val'!$C255:Y255),1)</f>
        <v>0.46851515983370351</v>
      </c>
      <c r="AA289" s="161">
        <f>MIN(PRODUCT('mil mi val'!$C255:Z255),1)</f>
        <v>0.45094584133993965</v>
      </c>
      <c r="AB289" s="161">
        <f>MIN(PRODUCT('mil mi val'!$C255:AA255),1)</f>
        <v>0.43403537228969191</v>
      </c>
      <c r="AC289" s="161">
        <f>MIN(PRODUCT('mil mi val'!$C255:AB255),1)</f>
        <v>0.4177590458288285</v>
      </c>
      <c r="AD289" s="161">
        <f>MIN(PRODUCT('mil mi val'!$C255:AC255),1)</f>
        <v>0.40209308161024743</v>
      </c>
      <c r="AE289" s="161">
        <f>MIN(PRODUCT('mil mi val'!$C255:AD255),1)</f>
        <v>0.38701459104986313</v>
      </c>
      <c r="AF289" s="161">
        <f>MIN(PRODUCT('mil mi val'!$C255:AE255),1)</f>
        <v>0.37250154388549328</v>
      </c>
      <c r="AG289" s="161">
        <f>MIN(PRODUCT('mil mi val'!$C255:AF255),1)</f>
        <v>0.3585327359897873</v>
      </c>
      <c r="AH289" s="161">
        <f>MIN(PRODUCT('mil mi val'!$C255:AG255),1)</f>
        <v>0.34508775839017031</v>
      </c>
      <c r="AI289" s="161">
        <f>MIN(PRODUCT('mil mi val'!$C255:AH255),1)</f>
        <v>0.33214696745053895</v>
      </c>
      <c r="AJ289" s="161">
        <f>MIN(PRODUCT('mil mi val'!$C255:AI255),1)</f>
        <v>0.31969145617114375</v>
      </c>
      <c r="AK289" s="161">
        <f>MIN(PRODUCT('mil mi val'!$C255:AJ255),1)</f>
        <v>0.30770302656472587</v>
      </c>
      <c r="AL289" s="161">
        <f>MIN(PRODUCT('mil mi val'!$C255:AK255),1)</f>
        <v>0.29616416306854865</v>
      </c>
      <c r="AM289" s="161">
        <f>MIN(PRODUCT('mil mi val'!$C255:AL255),1)</f>
        <v>0.2850580069534781</v>
      </c>
      <c r="AN289" s="161">
        <f>MIN(PRODUCT('mil mi val'!$C255:AM255),1)</f>
        <v>0.27436833169272268</v>
      </c>
      <c r="AO289" s="161">
        <f>MIN(PRODUCT('mil mi val'!$C255:AN255),1)</f>
        <v>0.26407951925424561</v>
      </c>
      <c r="AP289" s="161">
        <f>MIN(PRODUCT('mil mi val'!$C255:AO255),1)</f>
        <v>0.2541765372822114</v>
      </c>
      <c r="AQ289" s="161">
        <f>MIN(PRODUCT('mil mi val'!$C255:AP255),1)</f>
        <v>0.24464491713412848</v>
      </c>
      <c r="AR289" s="161">
        <f>MIN(PRODUCT('mil mi val'!$C255:AQ255),1)</f>
        <v>0.23547073274159866</v>
      </c>
      <c r="AS289" s="161">
        <f>MIN(PRODUCT('mil mi val'!$C255:AR255),1)</f>
        <v>0.22664058026378872</v>
      </c>
      <c r="AT289" s="161">
        <f>MIN(PRODUCT('mil mi val'!$C255:AS255),1)</f>
        <v>0.21814155850389666</v>
      </c>
      <c r="AU289" s="161">
        <f>MIN(PRODUCT('mil mi val'!$C255:AT255),1)</f>
        <v>0.20996125006000055</v>
      </c>
      <c r="AV289" s="161">
        <f>MIN(PRODUCT('mil mi val'!$C255:AU255),1)</f>
        <v>0.20208770318275054</v>
      </c>
      <c r="AW289" s="161">
        <f>MIN(PRODUCT('mil mi val'!$C255:AV255),1)</f>
        <v>0.19450941431339741</v>
      </c>
      <c r="AX289" s="161">
        <f>MIN(PRODUCT('mil mi val'!$C255:AW255),1)</f>
        <v>0.18721531127664501</v>
      </c>
      <c r="AY289" s="161">
        <f>MIN(PRODUCT('mil mi val'!$C255:AX255),1)</f>
        <v>0.18019473710377082</v>
      </c>
      <c r="AZ289" s="161">
        <f>MIN(PRODUCT('mil mi val'!$C255:AY255),1)</f>
        <v>0.17343743446237941</v>
      </c>
      <c r="BA289" s="161">
        <f>MIN(PRODUCT('mil mi val'!$C255:AZ255),1)</f>
        <v>0.16693353067004019</v>
      </c>
      <c r="BB289" s="161">
        <f>MIN(PRODUCT('mil mi val'!$C255:BA255),1)</f>
        <v>0.16067352326991369</v>
      </c>
      <c r="BC289" s="161">
        <f>MIN(PRODUCT('mil mi val'!$C255:BB255),1)</f>
        <v>0.15464826614729194</v>
      </c>
      <c r="BD289" s="161">
        <f>MIN(PRODUCT('mil mi val'!$C255:BC255),1)</f>
        <v>0.14884895616676849</v>
      </c>
      <c r="BE289" s="161">
        <f>MIN(PRODUCT('mil mi val'!$C255:BD255),1)</f>
        <v>0.14326712031051467</v>
      </c>
      <c r="BF289" s="161">
        <f>MIN(PRODUCT('mil mi val'!$C255:BE255),1)</f>
        <v>0.13789460329887038</v>
      </c>
      <c r="BG289" s="161">
        <f>MIN(PRODUCT('mil mi val'!$C255:BF255),1)</f>
        <v>0.13272355567516275</v>
      </c>
      <c r="BH289" s="161">
        <f>MIN(PRODUCT('mil mi val'!$C255:BG255),1)</f>
        <v>0.12774642233734415</v>
      </c>
      <c r="BI289" s="161">
        <f>MIN(PRODUCT('mil mi val'!$C255:BH255),1)</f>
        <v>0.12295593149969375</v>
      </c>
      <c r="BJ289" s="161">
        <f>MIN(PRODUCT('mil mi val'!$C255:BI255),1)</f>
        <v>0.11834508406845523</v>
      </c>
      <c r="BK289" s="161">
        <f>MIN(PRODUCT('mil mi val'!$C255:BJ255),1)</f>
        <v>0.11390714341588816</v>
      </c>
      <c r="BL289" s="161">
        <f>MIN(PRODUCT('mil mi val'!$C255:BK255),1)</f>
        <v>0.10963562553779235</v>
      </c>
      <c r="BM289" s="161">
        <f>MIN(PRODUCT('mil mi val'!$C255:BL255),1)</f>
        <v>0.10552428958012514</v>
      </c>
      <c r="BN289" s="161">
        <f>MIN(PRODUCT('mil mi val'!$C255:BM255),1)</f>
        <v>0.10156712872087044</v>
      </c>
      <c r="BO289" s="161">
        <f>MIN(PRODUCT('mil mi val'!$C255:BN255),1)</f>
        <v>9.7758361393837798E-2</v>
      </c>
      <c r="BP289" s="161">
        <f>MIN(PRODUCT('mil mi val'!$C255:BO255),1)</f>
        <v>9.4092422841568879E-2</v>
      </c>
      <c r="BQ289" s="161">
        <f>MIN(PRODUCT('mil mi val'!$C255:BP255),1)</f>
        <v>9.0563956985010047E-2</v>
      </c>
      <c r="BR289" s="161">
        <f>MIN(PRODUCT('mil mi val'!$C255:BQ255),1)</f>
        <v>8.7167808598072175E-2</v>
      </c>
      <c r="BS289" s="161">
        <f>MIN(PRODUCT('mil mi val'!$C255:BR255),1)</f>
        <v>8.3899015775644473E-2</v>
      </c>
      <c r="BT289" s="161">
        <f>MIN(PRODUCT('mil mi val'!$C255:BS255),1)</f>
        <v>8.0752802684057809E-2</v>
      </c>
      <c r="BU289" s="161">
        <f>MIN(PRODUCT('mil mi val'!$C255:BT255),1)</f>
        <v>7.7724572583405649E-2</v>
      </c>
      <c r="BV289" s="161">
        <f>MIN(PRODUCT('mil mi val'!$C255:BU255),1)</f>
        <v>7.4809901111527938E-2</v>
      </c>
      <c r="BW289" s="161">
        <f>MIN(PRODUCT('mil mi val'!$C255:BV255),1)</f>
        <v>7.2004529819845647E-2</v>
      </c>
      <c r="BX289" s="161">
        <f>MIN(PRODUCT('mil mi val'!$C255:BW255),1)</f>
        <v>6.9304359951601432E-2</v>
      </c>
      <c r="BY289" s="161">
        <f>MIN(PRODUCT('mil mi val'!$C255:BX255),1)</f>
        <v>6.6705446453416375E-2</v>
      </c>
      <c r="BZ289" s="161">
        <f>MIN(PRODUCT('mil mi val'!$C255:BY255),1)</f>
        <v>6.4203992211413263E-2</v>
      </c>
      <c r="CA289" s="161">
        <f>MIN(PRODUCT('mil mi val'!$C255:BZ255),1)</f>
        <v>6.1796342503485265E-2</v>
      </c>
      <c r="CB289" s="161">
        <f>MIN(PRODUCT('mil mi val'!$C255:CA255),1)</f>
        <v>5.9478979659604567E-2</v>
      </c>
      <c r="CC289" s="161">
        <f>MIN(PRODUCT('mil mi val'!$C255:CB255),1)</f>
        <v>5.7248517922369395E-2</v>
      </c>
      <c r="CD289" s="161">
        <f>MIN(PRODUCT('mil mi val'!$C255:CC255),1)</f>
        <v>5.5101698500280544E-2</v>
      </c>
      <c r="CE289" s="161">
        <f>MIN(PRODUCT('mil mi val'!$C255:CD255),1)</f>
        <v>5.3035384806520022E-2</v>
      </c>
      <c r="CF289" s="161">
        <f>MIN(PRODUCT('mil mi val'!$C255:CE255),1)</f>
        <v>5.1046557876275524E-2</v>
      </c>
      <c r="CG289" s="161">
        <f>MIN(PRODUCT('mil mi val'!$C255:CF255),1)</f>
        <v>4.9132311955915192E-2</v>
      </c>
      <c r="CH289" s="161">
        <f>MIN(PRODUCT('mil mi val'!$C255:CG255),1)</f>
        <v>4.7289850257568371E-2</v>
      </c>
      <c r="CI289" s="161">
        <f>MIN(PRODUCT('mil mi val'!$C255:CH255),1)</f>
        <v>4.5516480872909555E-2</v>
      </c>
      <c r="CJ289" s="161">
        <f>MIN(PRODUCT('mil mi val'!$C255:CI255),1)</f>
        <v>4.3809612840175448E-2</v>
      </c>
      <c r="CK289" s="161">
        <f>MIN(PRODUCT('mil mi val'!$C255:CJ255),1)</f>
        <v>4.2166752358668867E-2</v>
      </c>
      <c r="CL289" s="161">
        <f>MIN(PRODUCT('mil mi val'!$C255:CK255),1)</f>
        <v>4.0585499145218785E-2</v>
      </c>
      <c r="CM289" s="161">
        <f>MIN(PRODUCT('mil mi val'!$C255:CL255),1)</f>
        <v>3.9063542927273084E-2</v>
      </c>
      <c r="CN289" s="161">
        <f>MIN(PRODUCT('mil mi val'!$C255:CM255),1)</f>
        <v>3.7598660067500345E-2</v>
      </c>
      <c r="CO289" s="161">
        <f>MIN(PRODUCT('mil mi val'!$C255:CN255),1)</f>
        <v>3.6188710314969084E-2</v>
      </c>
      <c r="CP289" s="161">
        <f>MIN(PRODUCT('mil mi val'!$C255:CO255),1)</f>
        <v>3.4831633678157746E-2</v>
      </c>
      <c r="CQ289" s="161">
        <f>MIN(PRODUCT('mil mi val'!$C255:CP255),1)</f>
        <v>3.3525447415226832E-2</v>
      </c>
      <c r="CR289" s="161">
        <f>MIN(PRODUCT('mil mi val'!$C255:CQ255),1)</f>
        <v>3.2268243137155823E-2</v>
      </c>
      <c r="CS289" s="161">
        <f>MIN(PRODUCT('mil mi val'!$C255:CR255),1)</f>
        <v>3.1058184019512481E-2</v>
      </c>
      <c r="CT289" s="161">
        <f>MIN(PRODUCT('mil mi val'!$C255:CS255),1)</f>
        <v>2.9893502118780765E-2</v>
      </c>
      <c r="CU289" s="161">
        <f>MIN(PRODUCT('mil mi val'!$C255:CT255),1)</f>
        <v>2.8772495789326488E-2</v>
      </c>
      <c r="CV289" s="161">
        <f>MIN(PRODUCT('mil mi val'!$C255:CU255),1)</f>
        <v>2.7693527197226744E-2</v>
      </c>
      <c r="CW289" s="161">
        <f>MIN(PRODUCT('mil mi val'!$C255:CV255),1)</f>
        <v>2.6655019927330742E-2</v>
      </c>
      <c r="CX289" s="161">
        <f>MIN(PRODUCT('mil mi val'!$C255:CW255),1)</f>
        <v>2.5655456680055838E-2</v>
      </c>
      <c r="CY289" s="161">
        <f>MIN(PRODUCT('mil mi val'!$C255:CX255),1)</f>
        <v>2.4693377054553746E-2</v>
      </c>
      <c r="CZ289" s="161">
        <f>MIN(PRODUCT('mil mi val'!$C255:CY255),1)</f>
        <v>2.376737541500798E-2</v>
      </c>
      <c r="DA289" s="161">
        <f>MIN(PRODUCT('mil mi val'!$C255:CZ255),1)</f>
        <v>2.2876098836945181E-2</v>
      </c>
      <c r="DB289" s="161">
        <f>MIN(PRODUCT('mil mi val'!$C255:DA255),1)</f>
        <v>2.2018245130559735E-2</v>
      </c>
      <c r="DC289" s="161">
        <f>MIN(PRODUCT('mil mi val'!$C255:DB255),1)</f>
        <v>2.1192560938163747E-2</v>
      </c>
      <c r="DD289" s="161">
        <f>MIN(PRODUCT('mil mi val'!$C255:DC255),1)</f>
        <v>2.1192560938163747E-2</v>
      </c>
      <c r="DE289" s="161">
        <f>MIN(PRODUCT('mil mi val'!$C255:DD255),1)</f>
        <v>2.1192560938163747E-2</v>
      </c>
      <c r="DF289" s="161">
        <f>MIN(PRODUCT('mil mi val'!$C255:DE255),1)</f>
        <v>2.1192560938163747E-2</v>
      </c>
    </row>
    <row r="290" spans="2:110" ht="14.5" x14ac:dyDescent="0.35">
      <c r="B290" s="149">
        <v>45</v>
      </c>
      <c r="C290" s="161">
        <v>1</v>
      </c>
      <c r="D290" s="161">
        <f>MIN(PRODUCT('mil mi val'!$C256:C256),1)</f>
        <v>0.98529999999999995</v>
      </c>
      <c r="E290" s="161">
        <f>MIN(PRODUCT('mil mi val'!$C256:D256),1)</f>
        <v>0.96707195000000001</v>
      </c>
      <c r="F290" s="161">
        <f>MIN(PRODUCT('mil mi val'!$C256:E256),1)</f>
        <v>0.94589307429500002</v>
      </c>
      <c r="G290" s="161">
        <f>MIN(PRODUCT('mil mi val'!$C256:F256),1)</f>
        <v>0.92252951535991345</v>
      </c>
      <c r="H290" s="161">
        <f>MIN(PRODUCT('mil mi val'!$C256:G256),1)</f>
        <v>0.89799023025133984</v>
      </c>
      <c r="I290" s="161">
        <f>MIN(PRODUCT('mil mi val'!$C256:H256),1)</f>
        <v>0.87284650380430229</v>
      </c>
      <c r="J290" s="161">
        <f>MIN(PRODUCT('mil mi val'!$C256:I256),1)</f>
        <v>0.84709753194207538</v>
      </c>
      <c r="K290" s="161">
        <f>MIN(PRODUCT('mil mi val'!$C256:J256),1)</f>
        <v>0.82083750845187098</v>
      </c>
      <c r="L290" s="161">
        <f>MIN(PRODUCT('mil mi val'!$C256:K256),1)</f>
        <v>0.79424237317803037</v>
      </c>
      <c r="M290" s="161">
        <f>MIN(PRODUCT('mil mi val'!$C256:L256),1)</f>
        <v>0.76747640520193083</v>
      </c>
      <c r="N290" s="161">
        <f>MIN(PRODUCT('mil mi val'!$C256:M256),1)</f>
        <v>0.74076822630090355</v>
      </c>
      <c r="O290" s="161">
        <f>MIN(PRODUCT('mil mi val'!$C256:N256),1)</f>
        <v>0.71424872379933113</v>
      </c>
      <c r="P290" s="161">
        <f>MIN(PRODUCT('mil mi val'!$C256:O256),1)</f>
        <v>0.68810722050827566</v>
      </c>
      <c r="Q290" s="161">
        <f>MIN(PRODUCT('mil mi val'!$C256:P256),1)</f>
        <v>0.66250963190536782</v>
      </c>
      <c r="R290" s="161">
        <f>MIN(PRODUCT('mil mi val'!$C256:Q256),1)</f>
        <v>0.63766552070891658</v>
      </c>
      <c r="S290" s="161">
        <f>MIN(PRODUCT('mil mi val'!$C256:R256),1)</f>
        <v>0.61375306368233218</v>
      </c>
      <c r="T290" s="161">
        <f>MIN(PRODUCT('mil mi val'!$C256:S256),1)</f>
        <v>0.59073732379424471</v>
      </c>
      <c r="U290" s="161">
        <f>MIN(PRODUCT('mil mi val'!$C256:T256),1)</f>
        <v>0.56858467415196057</v>
      </c>
      <c r="V290" s="161">
        <f>MIN(PRODUCT('mil mi val'!$C256:U256),1)</f>
        <v>0.54726274887126203</v>
      </c>
      <c r="W290" s="161">
        <f>MIN(PRODUCT('mil mi val'!$C256:V256),1)</f>
        <v>0.52674039578858967</v>
      </c>
      <c r="X290" s="161">
        <f>MIN(PRODUCT('mil mi val'!$C256:W256),1)</f>
        <v>0.50698763094651755</v>
      </c>
      <c r="Y290" s="161">
        <f>MIN(PRODUCT('mil mi val'!$C256:X256),1)</f>
        <v>0.48797559478602315</v>
      </c>
      <c r="Z290" s="161">
        <f>MIN(PRODUCT('mil mi val'!$C256:Y256),1)</f>
        <v>0.46967650998154731</v>
      </c>
      <c r="AA290" s="161">
        <f>MIN(PRODUCT('mil mi val'!$C256:Z256),1)</f>
        <v>0.45206364085723927</v>
      </c>
      <c r="AB290" s="161">
        <f>MIN(PRODUCT('mil mi val'!$C256:AA256),1)</f>
        <v>0.43511125432509279</v>
      </c>
      <c r="AC290" s="161">
        <f>MIN(PRODUCT('mil mi val'!$C256:AB256),1)</f>
        <v>0.41879458228790184</v>
      </c>
      <c r="AD290" s="161">
        <f>MIN(PRODUCT('mil mi val'!$C256:AC256),1)</f>
        <v>0.40308978545210555</v>
      </c>
      <c r="AE290" s="161">
        <f>MIN(PRODUCT('mil mi val'!$C256:AD256),1)</f>
        <v>0.38797391849765162</v>
      </c>
      <c r="AF290" s="161">
        <f>MIN(PRODUCT('mil mi val'!$C256:AE256),1)</f>
        <v>0.37342489655398969</v>
      </c>
      <c r="AG290" s="161">
        <f>MIN(PRODUCT('mil mi val'!$C256:AF256),1)</f>
        <v>0.35942146293321509</v>
      </c>
      <c r="AH290" s="161">
        <f>MIN(PRODUCT('mil mi val'!$C256:AG256),1)</f>
        <v>0.34594315807321951</v>
      </c>
      <c r="AI290" s="161">
        <f>MIN(PRODUCT('mil mi val'!$C256:AH256),1)</f>
        <v>0.33297028964547382</v>
      </c>
      <c r="AJ290" s="161">
        <f>MIN(PRODUCT('mil mi val'!$C256:AI256),1)</f>
        <v>0.32048390378376856</v>
      </c>
      <c r="AK290" s="161">
        <f>MIN(PRODUCT('mil mi val'!$C256:AJ256),1)</f>
        <v>0.30846575739187726</v>
      </c>
      <c r="AL290" s="161">
        <f>MIN(PRODUCT('mil mi val'!$C256:AK256),1)</f>
        <v>0.29689829148968189</v>
      </c>
      <c r="AM290" s="161">
        <f>MIN(PRODUCT('mil mi val'!$C256:AL256),1)</f>
        <v>0.28576460555881883</v>
      </c>
      <c r="AN290" s="161">
        <f>MIN(PRODUCT('mil mi val'!$C256:AM256),1)</f>
        <v>0.27504843285036312</v>
      </c>
      <c r="AO290" s="161">
        <f>MIN(PRODUCT('mil mi val'!$C256:AN256),1)</f>
        <v>0.26473411661847451</v>
      </c>
      <c r="AP290" s="161">
        <f>MIN(PRODUCT('mil mi val'!$C256:AO256),1)</f>
        <v>0.25480658724528171</v>
      </c>
      <c r="AQ290" s="161">
        <f>MIN(PRODUCT('mil mi val'!$C256:AP256),1)</f>
        <v>0.24525134022358366</v>
      </c>
      <c r="AR290" s="161">
        <f>MIN(PRODUCT('mil mi val'!$C256:AQ256),1)</f>
        <v>0.23605441496519927</v>
      </c>
      <c r="AS290" s="161">
        <f>MIN(PRODUCT('mil mi val'!$C256:AR256),1)</f>
        <v>0.22720237440400431</v>
      </c>
      <c r="AT290" s="161">
        <f>MIN(PRODUCT('mil mi val'!$C256:AS256),1)</f>
        <v>0.21868228536385415</v>
      </c>
      <c r="AU290" s="161">
        <f>MIN(PRODUCT('mil mi val'!$C256:AT256),1)</f>
        <v>0.21048169966270963</v>
      </c>
      <c r="AV290" s="161">
        <f>MIN(PRODUCT('mil mi val'!$C256:AU256),1)</f>
        <v>0.20258863592535803</v>
      </c>
      <c r="AW290" s="161">
        <f>MIN(PRODUCT('mil mi val'!$C256:AV256),1)</f>
        <v>0.1949915620781571</v>
      </c>
      <c r="AX290" s="161">
        <f>MIN(PRODUCT('mil mi val'!$C256:AW256),1)</f>
        <v>0.1876793785002262</v>
      </c>
      <c r="AY290" s="161">
        <f>MIN(PRODUCT('mil mi val'!$C256:AX256),1)</f>
        <v>0.18064140180646773</v>
      </c>
      <c r="AZ290" s="161">
        <f>MIN(PRODUCT('mil mi val'!$C256:AY256),1)</f>
        <v>0.17386734923872521</v>
      </c>
      <c r="BA290" s="161">
        <f>MIN(PRODUCT('mil mi val'!$C256:AZ256),1)</f>
        <v>0.16734732364227303</v>
      </c>
      <c r="BB290" s="161">
        <f>MIN(PRODUCT('mil mi val'!$C256:BA256),1)</f>
        <v>0.1610717990056878</v>
      </c>
      <c r="BC290" s="161">
        <f>MIN(PRODUCT('mil mi val'!$C256:BB256),1)</f>
        <v>0.15503160654297451</v>
      </c>
      <c r="BD290" s="161">
        <f>MIN(PRODUCT('mil mi val'!$C256:BC256),1)</f>
        <v>0.14921792129761297</v>
      </c>
      <c r="BE290" s="161">
        <f>MIN(PRODUCT('mil mi val'!$C256:BD256),1)</f>
        <v>0.14362224924895248</v>
      </c>
      <c r="BF290" s="161">
        <f>MIN(PRODUCT('mil mi val'!$C256:BE256),1)</f>
        <v>0.13823641490211677</v>
      </c>
      <c r="BG290" s="161">
        <f>MIN(PRODUCT('mil mi val'!$C256:BF256),1)</f>
        <v>0.13305254934328739</v>
      </c>
      <c r="BH290" s="161">
        <f>MIN(PRODUCT('mil mi val'!$C256:BG256),1)</f>
        <v>0.12806307874291412</v>
      </c>
      <c r="BI290" s="161">
        <f>MIN(PRODUCT('mil mi val'!$C256:BH256),1)</f>
        <v>0.12326071329005484</v>
      </c>
      <c r="BJ290" s="161">
        <f>MIN(PRODUCT('mil mi val'!$C256:BI256),1)</f>
        <v>0.11863843654167779</v>
      </c>
      <c r="BK290" s="161">
        <f>MIN(PRODUCT('mil mi val'!$C256:BJ256),1)</f>
        <v>0.11418949517136487</v>
      </c>
      <c r="BL290" s="161">
        <f>MIN(PRODUCT('mil mi val'!$C256:BK256),1)</f>
        <v>0.10990738910243869</v>
      </c>
      <c r="BM290" s="161">
        <f>MIN(PRODUCT('mil mi val'!$C256:BL256),1)</f>
        <v>0.10578586201109724</v>
      </c>
      <c r="BN290" s="161">
        <f>MIN(PRODUCT('mil mi val'!$C256:BM256),1)</f>
        <v>0.1018188921856811</v>
      </c>
      <c r="BO290" s="161">
        <f>MIN(PRODUCT('mil mi val'!$C256:BN256),1)</f>
        <v>9.8000683728718063E-2</v>
      </c>
      <c r="BP290" s="161">
        <f>MIN(PRODUCT('mil mi val'!$C256:BO256),1)</f>
        <v>9.4325658088891137E-2</v>
      </c>
      <c r="BQ290" s="161">
        <f>MIN(PRODUCT('mil mi val'!$C256:BP256),1)</f>
        <v>9.0788445910557722E-2</v>
      </c>
      <c r="BR290" s="161">
        <f>MIN(PRODUCT('mil mi val'!$C256:BQ256),1)</f>
        <v>8.7383879188911814E-2</v>
      </c>
      <c r="BS290" s="161">
        <f>MIN(PRODUCT('mil mi val'!$C256:BR256),1)</f>
        <v>8.4106983719327622E-2</v>
      </c>
      <c r="BT290" s="161">
        <f>MIN(PRODUCT('mil mi val'!$C256:BS256),1)</f>
        <v>8.0952971829852838E-2</v>
      </c>
      <c r="BU290" s="161">
        <f>MIN(PRODUCT('mil mi val'!$C256:BT256),1)</f>
        <v>7.7917235386233352E-2</v>
      </c>
      <c r="BV290" s="161">
        <f>MIN(PRODUCT('mil mi val'!$C256:BU256),1)</f>
        <v>7.4995339059249599E-2</v>
      </c>
      <c r="BW290" s="161">
        <f>MIN(PRODUCT('mil mi val'!$C256:BV256),1)</f>
        <v>7.2183013844527744E-2</v>
      </c>
      <c r="BX290" s="161">
        <f>MIN(PRODUCT('mil mi val'!$C256:BW256),1)</f>
        <v>6.9476150825357949E-2</v>
      </c>
      <c r="BY290" s="161">
        <f>MIN(PRODUCT('mil mi val'!$C256:BX256),1)</f>
        <v>6.6870795169407027E-2</v>
      </c>
      <c r="BZ290" s="161">
        <f>MIN(PRODUCT('mil mi val'!$C256:BY256),1)</f>
        <v>6.4363140350554265E-2</v>
      </c>
      <c r="CA290" s="161">
        <f>MIN(PRODUCT('mil mi val'!$C256:BZ256),1)</f>
        <v>6.1949522587408483E-2</v>
      </c>
      <c r="CB290" s="161">
        <f>MIN(PRODUCT('mil mi val'!$C256:CA256),1)</f>
        <v>5.9626415490380669E-2</v>
      </c>
      <c r="CC290" s="161">
        <f>MIN(PRODUCT('mil mi val'!$C256:CB256),1)</f>
        <v>5.7390424909491394E-2</v>
      </c>
      <c r="CD290" s="161">
        <f>MIN(PRODUCT('mil mi val'!$C256:CC256),1)</f>
        <v>5.5238283975385466E-2</v>
      </c>
      <c r="CE290" s="161">
        <f>MIN(PRODUCT('mil mi val'!$C256:CD256),1)</f>
        <v>5.3166848326308511E-2</v>
      </c>
      <c r="CF290" s="161">
        <f>MIN(PRODUCT('mil mi val'!$C256:CE256),1)</f>
        <v>5.1173091514071942E-2</v>
      </c>
      <c r="CG290" s="161">
        <f>MIN(PRODUCT('mil mi val'!$C256:CF256),1)</f>
        <v>4.9254100582294243E-2</v>
      </c>
      <c r="CH290" s="161">
        <f>MIN(PRODUCT('mil mi val'!$C256:CG256),1)</f>
        <v>4.740707181045821E-2</v>
      </c>
      <c r="CI290" s="161">
        <f>MIN(PRODUCT('mil mi val'!$C256:CH256),1)</f>
        <v>4.5629306617566028E-2</v>
      </c>
      <c r="CJ290" s="161">
        <f>MIN(PRODUCT('mil mi val'!$C256:CI256),1)</f>
        <v>4.3918207619407304E-2</v>
      </c>
      <c r="CK290" s="161">
        <f>MIN(PRODUCT('mil mi val'!$C256:CJ256),1)</f>
        <v>4.2271274833679533E-2</v>
      </c>
      <c r="CL290" s="161">
        <f>MIN(PRODUCT('mil mi val'!$C256:CK256),1)</f>
        <v>4.068610202741655E-2</v>
      </c>
      <c r="CM290" s="161">
        <f>MIN(PRODUCT('mil mi val'!$C256:CL256),1)</f>
        <v>3.9160373201388432E-2</v>
      </c>
      <c r="CN290" s="161">
        <f>MIN(PRODUCT('mil mi val'!$C256:CM256),1)</f>
        <v>3.7691859206336366E-2</v>
      </c>
      <c r="CO290" s="161">
        <f>MIN(PRODUCT('mil mi val'!$C256:CN256),1)</f>
        <v>3.6278414486098753E-2</v>
      </c>
      <c r="CP290" s="161">
        <f>MIN(PRODUCT('mil mi val'!$C256:CO256),1)</f>
        <v>3.4917973942870051E-2</v>
      </c>
      <c r="CQ290" s="161">
        <f>MIN(PRODUCT('mil mi val'!$C256:CP256),1)</f>
        <v>3.3608549920012422E-2</v>
      </c>
      <c r="CR290" s="161">
        <f>MIN(PRODUCT('mil mi val'!$C256:CQ256),1)</f>
        <v>3.2348229298011955E-2</v>
      </c>
      <c r="CS290" s="161">
        <f>MIN(PRODUCT('mil mi val'!$C256:CR256),1)</f>
        <v>3.1135170699336506E-2</v>
      </c>
      <c r="CT290" s="161">
        <f>MIN(PRODUCT('mil mi val'!$C256:CS256),1)</f>
        <v>2.9967601798111386E-2</v>
      </c>
      <c r="CU290" s="161">
        <f>MIN(PRODUCT('mil mi val'!$C256:CT256),1)</f>
        <v>2.884381673068221E-2</v>
      </c>
      <c r="CV290" s="161">
        <f>MIN(PRODUCT('mil mi val'!$C256:CU256),1)</f>
        <v>2.7762173603281627E-2</v>
      </c>
      <c r="CW290" s="161">
        <f>MIN(PRODUCT('mil mi val'!$C256:CV256),1)</f>
        <v>2.6721092093158566E-2</v>
      </c>
      <c r="CX290" s="161">
        <f>MIN(PRODUCT('mil mi val'!$C256:CW256),1)</f>
        <v>2.5719051139665119E-2</v>
      </c>
      <c r="CY290" s="161">
        <f>MIN(PRODUCT('mil mi val'!$C256:CX256),1)</f>
        <v>2.4754586721927679E-2</v>
      </c>
      <c r="CZ290" s="161">
        <f>MIN(PRODUCT('mil mi val'!$C256:CY256),1)</f>
        <v>2.3826289719855391E-2</v>
      </c>
      <c r="DA290" s="161">
        <f>MIN(PRODUCT('mil mi val'!$C256:CZ256),1)</f>
        <v>2.2932803855360815E-2</v>
      </c>
      <c r="DB290" s="161">
        <f>MIN(PRODUCT('mil mi val'!$C256:DA256),1)</f>
        <v>2.2072823710784784E-2</v>
      </c>
      <c r="DC290" s="161">
        <f>MIN(PRODUCT('mil mi val'!$C256:DB256),1)</f>
        <v>2.1245092821630354E-2</v>
      </c>
      <c r="DD290" s="161">
        <f>MIN(PRODUCT('mil mi val'!$C256:DC256),1)</f>
        <v>2.1245092821630354E-2</v>
      </c>
      <c r="DE290" s="161">
        <f>MIN(PRODUCT('mil mi val'!$C256:DD256),1)</f>
        <v>2.1245092821630354E-2</v>
      </c>
      <c r="DF290" s="161">
        <f>MIN(PRODUCT('mil mi val'!$C256:DE256),1)</f>
        <v>2.1245092821630354E-2</v>
      </c>
    </row>
    <row r="291" spans="2:110" ht="14.5" x14ac:dyDescent="0.35">
      <c r="B291" s="149">
        <v>46</v>
      </c>
      <c r="C291" s="161">
        <v>1</v>
      </c>
      <c r="D291" s="161">
        <f>MIN(PRODUCT('mil mi val'!$C257:C257),1)</f>
        <v>0.98550000000000004</v>
      </c>
      <c r="E291" s="161">
        <f>MIN(PRODUCT('mil mi val'!$C257:D257),1)</f>
        <v>0.96756390000000003</v>
      </c>
      <c r="F291" s="161">
        <f>MIN(PRODUCT('mil mi val'!$C257:E257),1)</f>
        <v>0.9466645197600001</v>
      </c>
      <c r="G291" s="161">
        <f>MIN(PRODUCT('mil mi val'!$C257:F257),1)</f>
        <v>0.92356590547785611</v>
      </c>
      <c r="H291" s="161">
        <f>MIN(PRODUCT('mil mi val'!$C257:G257),1)</f>
        <v>0.89927612216378849</v>
      </c>
      <c r="I291" s="161">
        <f>MIN(PRODUCT('mil mi val'!$C257:H257),1)</f>
        <v>0.87436617357985158</v>
      </c>
      <c r="J291" s="161">
        <f>MIN(PRODUCT('mil mi val'!$C257:I257),1)</f>
        <v>0.84892211792867789</v>
      </c>
      <c r="K291" s="161">
        <f>MIN(PRODUCT('mil mi val'!$C257:J257),1)</f>
        <v>0.82294510112006036</v>
      </c>
      <c r="L291" s="161">
        <f>MIN(PRODUCT('mil mi val'!$C257:K257),1)</f>
        <v>0.79661085788421837</v>
      </c>
      <c r="M291" s="161">
        <f>MIN(PRODUCT('mil mi val'!$C257:L257),1)</f>
        <v>0.77008371631667394</v>
      </c>
      <c r="N291" s="161">
        <f>MIN(PRODUCT('mil mi val'!$C257:M257),1)</f>
        <v>0.74351582810374872</v>
      </c>
      <c r="O291" s="161">
        <f>MIN(PRODUCT('mil mi val'!$C257:N257),1)</f>
        <v>0.71712101620606561</v>
      </c>
      <c r="P291" s="161">
        <f>MIN(PRODUCT('mil mi val'!$C257:O257),1)</f>
        <v>0.69108952331778539</v>
      </c>
      <c r="Q291" s="161">
        <f>MIN(PRODUCT('mil mi val'!$C257:P257),1)</f>
        <v>0.66565742885969081</v>
      </c>
      <c r="R291" s="161">
        <f>MIN(PRODUCT('mil mi val'!$C257:Q257),1)</f>
        <v>0.64096153824899627</v>
      </c>
      <c r="S291" s="161">
        <f>MIN(PRODUCT('mil mi val'!$C257:R257),1)</f>
        <v>0.61718186517995854</v>
      </c>
      <c r="T291" s="161">
        <f>MIN(PRODUCT('mil mi val'!$C257:S257),1)</f>
        <v>0.59428441798178211</v>
      </c>
      <c r="U291" s="161">
        <f>MIN(PRODUCT('mil mi val'!$C257:T257),1)</f>
        <v>0.57223646607465795</v>
      </c>
      <c r="V291" s="161">
        <f>MIN(PRODUCT('mil mi val'!$C257:U257),1)</f>
        <v>0.55100649318328809</v>
      </c>
      <c r="W291" s="161">
        <f>MIN(PRODUCT('mil mi val'!$C257:V257),1)</f>
        <v>0.53056415228618814</v>
      </c>
      <c r="X291" s="161">
        <f>MIN(PRODUCT('mil mi val'!$C257:W257),1)</f>
        <v>0.51088022223637053</v>
      </c>
      <c r="Y291" s="161">
        <f>MIN(PRODUCT('mil mi val'!$C257:X257),1)</f>
        <v>0.49192656599140117</v>
      </c>
      <c r="Z291" s="161">
        <f>MIN(PRODUCT('mil mi val'!$C257:Y257),1)</f>
        <v>0.4736760903931202</v>
      </c>
      <c r="AA291" s="161">
        <f>MIN(PRODUCT('mil mi val'!$C257:Z257),1)</f>
        <v>0.4561027074395354</v>
      </c>
      <c r="AB291" s="161">
        <f>MIN(PRODUCT('mil mi val'!$C257:AA257),1)</f>
        <v>0.43918129699352865</v>
      </c>
      <c r="AC291" s="161">
        <f>MIN(PRODUCT('mil mi val'!$C257:AB257),1)</f>
        <v>0.42288767087506873</v>
      </c>
      <c r="AD291" s="161">
        <f>MIN(PRODUCT('mil mi val'!$C257:AC257),1)</f>
        <v>0.40719853828560365</v>
      </c>
      <c r="AE291" s="161">
        <f>MIN(PRODUCT('mil mi val'!$C257:AD257),1)</f>
        <v>0.39209147251520776</v>
      </c>
      <c r="AF291" s="161">
        <f>MIN(PRODUCT('mil mi val'!$C257:AE257),1)</f>
        <v>0.37754487888489352</v>
      </c>
      <c r="AG291" s="161">
        <f>MIN(PRODUCT('mil mi val'!$C257:AF257),1)</f>
        <v>0.36353796387826398</v>
      </c>
      <c r="AH291" s="161">
        <f>MIN(PRODUCT('mil mi val'!$C257:AG257),1)</f>
        <v>0.3500507054183804</v>
      </c>
      <c r="AI291" s="161">
        <f>MIN(PRODUCT('mil mi val'!$C257:AH257),1)</f>
        <v>0.33706382424735848</v>
      </c>
      <c r="AJ291" s="161">
        <f>MIN(PRODUCT('mil mi val'!$C257:AI257),1)</f>
        <v>0.32455875636778148</v>
      </c>
      <c r="AK291" s="161">
        <f>MIN(PRODUCT('mil mi val'!$C257:AJ257),1)</f>
        <v>0.31251762650653675</v>
      </c>
      <c r="AL291" s="161">
        <f>MIN(PRODUCT('mil mi val'!$C257:AK257),1)</f>
        <v>0.30092322256314424</v>
      </c>
      <c r="AM291" s="161">
        <f>MIN(PRODUCT('mil mi val'!$C257:AL257),1)</f>
        <v>0.28975897100605158</v>
      </c>
      <c r="AN291" s="161">
        <f>MIN(PRODUCT('mil mi val'!$C257:AM257),1)</f>
        <v>0.27900891318172705</v>
      </c>
      <c r="AO291" s="161">
        <f>MIN(PRODUCT('mil mi val'!$C257:AN257),1)</f>
        <v>0.26865768250268496</v>
      </c>
      <c r="AP291" s="161">
        <f>MIN(PRODUCT('mil mi val'!$C257:AO257),1)</f>
        <v>0.25869048248183535</v>
      </c>
      <c r="AQ291" s="161">
        <f>MIN(PRODUCT('mil mi val'!$C257:AP257),1)</f>
        <v>0.24909306558175925</v>
      </c>
      <c r="AR291" s="161">
        <f>MIN(PRODUCT('mil mi val'!$C257:AQ257),1)</f>
        <v>0.23985171284867599</v>
      </c>
      <c r="AS291" s="161">
        <f>MIN(PRODUCT('mil mi val'!$C257:AR257),1)</f>
        <v>0.23095321430199009</v>
      </c>
      <c r="AT291" s="161">
        <f>MIN(PRODUCT('mil mi val'!$C257:AS257),1)</f>
        <v>0.22238485005138625</v>
      </c>
      <c r="AU291" s="161">
        <f>MIN(PRODUCT('mil mi val'!$C257:AT257),1)</f>
        <v>0.2141343721144798</v>
      </c>
      <c r="AV291" s="161">
        <f>MIN(PRODUCT('mil mi val'!$C257:AU257),1)</f>
        <v>0.20618998690903259</v>
      </c>
      <c r="AW291" s="161">
        <f>MIN(PRODUCT('mil mi val'!$C257:AV257),1)</f>
        <v>0.19854033839470747</v>
      </c>
      <c r="AX291" s="161">
        <f>MIN(PRODUCT('mil mi val'!$C257:AW257),1)</f>
        <v>0.19117449184026383</v>
      </c>
      <c r="AY291" s="161">
        <f>MIN(PRODUCT('mil mi val'!$C257:AX257),1)</f>
        <v>0.18408191819299005</v>
      </c>
      <c r="AZ291" s="161">
        <f>MIN(PRODUCT('mil mi val'!$C257:AY257),1)</f>
        <v>0.17725247902803012</v>
      </c>
      <c r="BA291" s="161">
        <f>MIN(PRODUCT('mil mi val'!$C257:AZ257),1)</f>
        <v>0.17067641205609022</v>
      </c>
      <c r="BB291" s="161">
        <f>MIN(PRODUCT('mil mi val'!$C257:BA257),1)</f>
        <v>0.16434431716880926</v>
      </c>
      <c r="BC291" s="161">
        <f>MIN(PRODUCT('mil mi val'!$C257:BB257),1)</f>
        <v>0.15824714300184645</v>
      </c>
      <c r="BD291" s="161">
        <f>MIN(PRODUCT('mil mi val'!$C257:BC257),1)</f>
        <v>0.15237617399647793</v>
      </c>
      <c r="BE291" s="161">
        <f>MIN(PRODUCT('mil mi val'!$C257:BD257),1)</f>
        <v>0.14672301794120859</v>
      </c>
      <c r="BF291" s="161">
        <f>MIN(PRODUCT('mil mi val'!$C257:BE257),1)</f>
        <v>0.14127959397558976</v>
      </c>
      <c r="BG291" s="161">
        <f>MIN(PRODUCT('mil mi val'!$C257:BF257),1)</f>
        <v>0.13603812103909538</v>
      </c>
      <c r="BH291" s="161">
        <f>MIN(PRODUCT('mil mi val'!$C257:BG257),1)</f>
        <v>0.13099110674854494</v>
      </c>
      <c r="BI291" s="161">
        <f>MIN(PRODUCT('mil mi val'!$C257:BH257),1)</f>
        <v>0.12613133668817392</v>
      </c>
      <c r="BJ291" s="161">
        <f>MIN(PRODUCT('mil mi val'!$C257:BI257),1)</f>
        <v>0.12145186409704266</v>
      </c>
      <c r="BK291" s="161">
        <f>MIN(PRODUCT('mil mi val'!$C257:BJ257),1)</f>
        <v>0.11694599993904237</v>
      </c>
      <c r="BL291" s="161">
        <f>MIN(PRODUCT('mil mi val'!$C257:BK257),1)</f>
        <v>0.11260730334130389</v>
      </c>
      <c r="BM291" s="161">
        <f>MIN(PRODUCT('mil mi val'!$C257:BL257),1)</f>
        <v>0.10842957238734152</v>
      </c>
      <c r="BN291" s="161">
        <f>MIN(PRODUCT('mil mi val'!$C257:BM257),1)</f>
        <v>0.10440683525177115</v>
      </c>
      <c r="BO291" s="161">
        <f>MIN(PRODUCT('mil mi val'!$C257:BN257),1)</f>
        <v>0.10053334166393044</v>
      </c>
      <c r="BP291" s="161">
        <f>MIN(PRODUCT('mil mi val'!$C257:BO257),1)</f>
        <v>9.6803554688198609E-2</v>
      </c>
      <c r="BQ291" s="161">
        <f>MIN(PRODUCT('mil mi val'!$C257:BP257),1)</f>
        <v>9.3212142809266443E-2</v>
      </c>
      <c r="BR291" s="161">
        <f>MIN(PRODUCT('mil mi val'!$C257:BQ257),1)</f>
        <v>8.9753972311042651E-2</v>
      </c>
      <c r="BS291" s="161">
        <f>MIN(PRODUCT('mil mi val'!$C257:BR257),1)</f>
        <v>8.6424099938302967E-2</v>
      </c>
      <c r="BT291" s="161">
        <f>MIN(PRODUCT('mil mi val'!$C257:BS257),1)</f>
        <v>8.3217765830591928E-2</v>
      </c>
      <c r="BU291" s="161">
        <f>MIN(PRODUCT('mil mi val'!$C257:BT257),1)</f>
        <v>8.0130386718276964E-2</v>
      </c>
      <c r="BV291" s="161">
        <f>MIN(PRODUCT('mil mi val'!$C257:BU257),1)</f>
        <v>7.715754937102888E-2</v>
      </c>
      <c r="BW291" s="161">
        <f>MIN(PRODUCT('mil mi val'!$C257:BV257),1)</f>
        <v>7.4295004289363711E-2</v>
      </c>
      <c r="BX291" s="161">
        <f>MIN(PRODUCT('mil mi val'!$C257:BW257),1)</f>
        <v>7.1538659630228318E-2</v>
      </c>
      <c r="BY291" s="161">
        <f>MIN(PRODUCT('mil mi val'!$C257:BX257),1)</f>
        <v>6.8884575357946842E-2</v>
      </c>
      <c r="BZ291" s="161">
        <f>MIN(PRODUCT('mil mi val'!$C257:BY257),1)</f>
        <v>6.6328957612167019E-2</v>
      </c>
      <c r="CA291" s="161">
        <f>MIN(PRODUCT('mil mi val'!$C257:BZ257),1)</f>
        <v>6.3868153284755619E-2</v>
      </c>
      <c r="CB291" s="161">
        <f>MIN(PRODUCT('mil mi val'!$C257:CA257),1)</f>
        <v>6.1498644797891182E-2</v>
      </c>
      <c r="CC291" s="161">
        <f>MIN(PRODUCT('mil mi val'!$C257:CB257),1)</f>
        <v>5.9217045075889416E-2</v>
      </c>
      <c r="CD291" s="161">
        <f>MIN(PRODUCT('mil mi val'!$C257:CC257),1)</f>
        <v>5.7020092703573916E-2</v>
      </c>
      <c r="CE291" s="161">
        <f>MIN(PRODUCT('mil mi val'!$C257:CD257),1)</f>
        <v>5.4904647264271321E-2</v>
      </c>
      <c r="CF291" s="161">
        <f>MIN(PRODUCT('mil mi val'!$C257:CE257),1)</f>
        <v>5.2867684850766851E-2</v>
      </c>
      <c r="CG291" s="161">
        <f>MIN(PRODUCT('mil mi val'!$C257:CF257),1)</f>
        <v>5.09062937428034E-2</v>
      </c>
      <c r="CH291" s="161">
        <f>MIN(PRODUCT('mil mi val'!$C257:CG257),1)</f>
        <v>4.9017670244945397E-2</v>
      </c>
      <c r="CI291" s="161">
        <f>MIN(PRODUCT('mil mi val'!$C257:CH257),1)</f>
        <v>4.7199114678857922E-2</v>
      </c>
      <c r="CJ291" s="161">
        <f>MIN(PRODUCT('mil mi val'!$C257:CI257),1)</f>
        <v>4.5448027524272294E-2</v>
      </c>
      <c r="CK291" s="161">
        <f>MIN(PRODUCT('mil mi val'!$C257:CJ257),1)</f>
        <v>4.3761905703121794E-2</v>
      </c>
      <c r="CL291" s="161">
        <f>MIN(PRODUCT('mil mi val'!$C257:CK257),1)</f>
        <v>4.2138339001535977E-2</v>
      </c>
      <c r="CM291" s="161">
        <f>MIN(PRODUCT('mil mi val'!$C257:CL257),1)</f>
        <v>4.0575006624578989E-2</v>
      </c>
      <c r="CN291" s="161">
        <f>MIN(PRODUCT('mil mi val'!$C257:CM257),1)</f>
        <v>3.906967387880711E-2</v>
      </c>
      <c r="CO291" s="161">
        <f>MIN(PRODUCT('mil mi val'!$C257:CN257),1)</f>
        <v>3.7620188977903368E-2</v>
      </c>
      <c r="CP291" s="161">
        <f>MIN(PRODUCT('mil mi val'!$C257:CO257),1)</f>
        <v>3.6224479966823153E-2</v>
      </c>
      <c r="CQ291" s="161">
        <f>MIN(PRODUCT('mil mi val'!$C257:CP257),1)</f>
        <v>3.4880551760054015E-2</v>
      </c>
      <c r="CR291" s="161">
        <f>MIN(PRODUCT('mil mi val'!$C257:CQ257),1)</f>
        <v>3.3586483289756011E-2</v>
      </c>
      <c r="CS291" s="161">
        <f>MIN(PRODUCT('mil mi val'!$C257:CR257),1)</f>
        <v>3.2340424759706062E-2</v>
      </c>
      <c r="CT291" s="161">
        <f>MIN(PRODUCT('mil mi val'!$C257:CS257),1)</f>
        <v>3.1140595001120965E-2</v>
      </c>
      <c r="CU291" s="161">
        <f>MIN(PRODUCT('mil mi val'!$C257:CT257),1)</f>
        <v>2.9985278926579376E-2</v>
      </c>
      <c r="CV291" s="161">
        <f>MIN(PRODUCT('mil mi val'!$C257:CU257),1)</f>
        <v>2.8872825078403282E-2</v>
      </c>
      <c r="CW291" s="161">
        <f>MIN(PRODUCT('mil mi val'!$C257:CV257),1)</f>
        <v>2.780164326799452E-2</v>
      </c>
      <c r="CX291" s="161">
        <f>MIN(PRODUCT('mil mi val'!$C257:CW257),1)</f>
        <v>2.6770202302751924E-2</v>
      </c>
      <c r="CY291" s="161">
        <f>MIN(PRODUCT('mil mi val'!$C257:CX257),1)</f>
        <v>2.5777027797319826E-2</v>
      </c>
      <c r="CZ291" s="161">
        <f>MIN(PRODUCT('mil mi val'!$C257:CY257),1)</f>
        <v>2.4820700066039258E-2</v>
      </c>
      <c r="DA291" s="161">
        <f>MIN(PRODUCT('mil mi val'!$C257:CZ257),1)</f>
        <v>2.3899852093589202E-2</v>
      </c>
      <c r="DB291" s="161">
        <f>MIN(PRODUCT('mil mi val'!$C257:DA257),1)</f>
        <v>2.3013167580917041E-2</v>
      </c>
      <c r="DC291" s="161">
        <f>MIN(PRODUCT('mil mi val'!$C257:DB257),1)</f>
        <v>2.2159379063665018E-2</v>
      </c>
      <c r="DD291" s="161">
        <f>MIN(PRODUCT('mil mi val'!$C257:DC257),1)</f>
        <v>2.2159379063665018E-2</v>
      </c>
      <c r="DE291" s="161">
        <f>MIN(PRODUCT('mil mi val'!$C257:DD257),1)</f>
        <v>2.2159379063665018E-2</v>
      </c>
      <c r="DF291" s="161">
        <f>MIN(PRODUCT('mil mi val'!$C257:DE257),1)</f>
        <v>2.2159379063665018E-2</v>
      </c>
    </row>
    <row r="292" spans="2:110" ht="14.5" x14ac:dyDescent="0.35">
      <c r="B292" s="149">
        <v>47</v>
      </c>
      <c r="C292" s="161">
        <v>1</v>
      </c>
      <c r="D292" s="161">
        <f>MIN(PRODUCT('mil mi val'!$C258:C258),1)</f>
        <v>0.98570000000000002</v>
      </c>
      <c r="E292" s="161">
        <f>MIN(PRODUCT('mil mi val'!$C258:D258),1)</f>
        <v>0.96795739999999997</v>
      </c>
      <c r="F292" s="161">
        <f>MIN(PRODUCT('mil mi val'!$C258:E258),1)</f>
        <v>0.94733990737999996</v>
      </c>
      <c r="G292" s="161">
        <f>MIN(PRODUCT('mil mi val'!$C258:F258),1)</f>
        <v>0.92450901561214194</v>
      </c>
      <c r="H292" s="161">
        <f>MIN(PRODUCT('mil mi val'!$C258:G258),1)</f>
        <v>0.90056423210778747</v>
      </c>
      <c r="I292" s="161">
        <f>MIN(PRODUCT('mil mi val'!$C258:H258),1)</f>
        <v>0.87597882857124487</v>
      </c>
      <c r="J292" s="161">
        <f>MIN(PRODUCT('mil mi val'!$C258:I258),1)</f>
        <v>0.85083823619125021</v>
      </c>
      <c r="K292" s="161">
        <f>MIN(PRODUCT('mil mi val'!$C258:J258),1)</f>
        <v>0.8251429214582745</v>
      </c>
      <c r="L292" s="161">
        <f>MIN(PRODUCT('mil mi val'!$C258:K258),1)</f>
        <v>0.79915091943233885</v>
      </c>
      <c r="M292" s="161">
        <f>MIN(PRODUCT('mil mi val'!$C258:L258),1)</f>
        <v>0.77293876927495808</v>
      </c>
      <c r="N292" s="161">
        <f>MIN(PRODUCT('mil mi val'!$C258:M258),1)</f>
        <v>0.7466588511196095</v>
      </c>
      <c r="O292" s="161">
        <f>MIN(PRODUCT('mil mi val'!$C258:N258),1)</f>
        <v>0.7204511254453112</v>
      </c>
      <c r="P292" s="161">
        <f>MIN(PRODUCT('mil mi val'!$C258:O258),1)</f>
        <v>0.69458693004182448</v>
      </c>
      <c r="Q292" s="161">
        <f>MIN(PRODUCT('mil mi val'!$C258:P258),1)</f>
        <v>0.66923450709529786</v>
      </c>
      <c r="R292" s="161">
        <f>MIN(PRODUCT('mil mi val'!$C258:Q258),1)</f>
        <v>0.64460667723419085</v>
      </c>
      <c r="S292" s="161">
        <f>MIN(PRODUCT('mil mi val'!$C258:R258),1)</f>
        <v>0.62088515151197254</v>
      </c>
      <c r="T292" s="161">
        <f>MIN(PRODUCT('mil mi val'!$C258:S258),1)</f>
        <v>0.59803657793633191</v>
      </c>
      <c r="U292" s="161">
        <f>MIN(PRODUCT('mil mi val'!$C258:T258),1)</f>
        <v>0.57602883186827492</v>
      </c>
      <c r="V292" s="161">
        <f>MIN(PRODUCT('mil mi val'!$C258:U258),1)</f>
        <v>0.55483097085552235</v>
      </c>
      <c r="W292" s="161">
        <f>MIN(PRODUCT('mil mi val'!$C258:V258),1)</f>
        <v>0.53441319112803909</v>
      </c>
      <c r="X292" s="161">
        <f>MIN(PRODUCT('mil mi val'!$C258:W258),1)</f>
        <v>0.51474678569452725</v>
      </c>
      <c r="Y292" s="161">
        <f>MIN(PRODUCT('mil mi val'!$C258:X258),1)</f>
        <v>0.49580410398096864</v>
      </c>
      <c r="Z292" s="161">
        <f>MIN(PRODUCT('mil mi val'!$C258:Y258),1)</f>
        <v>0.47755851295446894</v>
      </c>
      <c r="AA292" s="161">
        <f>MIN(PRODUCT('mil mi val'!$C258:Z258),1)</f>
        <v>0.45998435967774448</v>
      </c>
      <c r="AB292" s="161">
        <f>MIN(PRODUCT('mil mi val'!$C258:AA258),1)</f>
        <v>0.44305693524160344</v>
      </c>
      <c r="AC292" s="161">
        <f>MIN(PRODUCT('mil mi val'!$C258:AB258),1)</f>
        <v>0.42675244002471241</v>
      </c>
      <c r="AD292" s="161">
        <f>MIN(PRODUCT('mil mi val'!$C258:AC258),1)</f>
        <v>0.41104795023180296</v>
      </c>
      <c r="AE292" s="161">
        <f>MIN(PRODUCT('mil mi val'!$C258:AD258),1)</f>
        <v>0.39592138566327256</v>
      </c>
      <c r="AF292" s="161">
        <f>MIN(PRODUCT('mil mi val'!$C258:AE258),1)</f>
        <v>0.38135147867086411</v>
      </c>
      <c r="AG292" s="161">
        <f>MIN(PRODUCT('mil mi val'!$C258:AF258),1)</f>
        <v>0.36731774425577629</v>
      </c>
      <c r="AH292" s="161">
        <f>MIN(PRODUCT('mil mi val'!$C258:AG258),1)</f>
        <v>0.3538004512671637</v>
      </c>
      <c r="AI292" s="161">
        <f>MIN(PRODUCT('mil mi val'!$C258:AH258),1)</f>
        <v>0.34078059466053207</v>
      </c>
      <c r="AJ292" s="161">
        <f>MIN(PRODUCT('mil mi val'!$C258:AI258),1)</f>
        <v>0.32823986877702449</v>
      </c>
      <c r="AK292" s="161">
        <f>MIN(PRODUCT('mil mi val'!$C258:AJ258),1)</f>
        <v>0.31616064160602997</v>
      </c>
      <c r="AL292" s="161">
        <f>MIN(PRODUCT('mil mi val'!$C258:AK258),1)</f>
        <v>0.30452592999492806</v>
      </c>
      <c r="AM292" s="161">
        <f>MIN(PRODUCT('mil mi val'!$C258:AL258),1)</f>
        <v>0.29331937577111467</v>
      </c>
      <c r="AN292" s="161">
        <f>MIN(PRODUCT('mil mi val'!$C258:AM258),1)</f>
        <v>0.28252522274273761</v>
      </c>
      <c r="AO292" s="161">
        <f>MIN(PRODUCT('mil mi val'!$C258:AN258),1)</f>
        <v>0.27212829454580484</v>
      </c>
      <c r="AP292" s="161">
        <f>MIN(PRODUCT('mil mi val'!$C258:AO258),1)</f>
        <v>0.2621139733065192</v>
      </c>
      <c r="AQ292" s="161">
        <f>MIN(PRODUCT('mil mi val'!$C258:AP258),1)</f>
        <v>0.25246817908883928</v>
      </c>
      <c r="AR292" s="161">
        <f>MIN(PRODUCT('mil mi val'!$C258:AQ258),1)</f>
        <v>0.24317735009836999</v>
      </c>
      <c r="AS292" s="161">
        <f>MIN(PRODUCT('mil mi val'!$C258:AR258),1)</f>
        <v>0.23422842361474996</v>
      </c>
      <c r="AT292" s="161">
        <f>MIN(PRODUCT('mil mi val'!$C258:AS258),1)</f>
        <v>0.22560881762572715</v>
      </c>
      <c r="AU292" s="161">
        <f>MIN(PRODUCT('mil mi val'!$C258:AT258),1)</f>
        <v>0.21730641313710039</v>
      </c>
      <c r="AV292" s="161">
        <f>MIN(PRODUCT('mil mi val'!$C258:AU258),1)</f>
        <v>0.20930953713365508</v>
      </c>
      <c r="AW292" s="161">
        <f>MIN(PRODUCT('mil mi val'!$C258:AV258),1)</f>
        <v>0.20160694616713656</v>
      </c>
      <c r="AX292" s="161">
        <f>MIN(PRODUCT('mil mi val'!$C258:AW258),1)</f>
        <v>0.19418781054818593</v>
      </c>
      <c r="AY292" s="161">
        <f>MIN(PRODUCT('mil mi val'!$C258:AX258),1)</f>
        <v>0.18704169912001267</v>
      </c>
      <c r="AZ292" s="161">
        <f>MIN(PRODUCT('mil mi val'!$C258:AY258),1)</f>
        <v>0.18015856459239621</v>
      </c>
      <c r="BA292" s="161">
        <f>MIN(PRODUCT('mil mi val'!$C258:AZ258),1)</f>
        <v>0.17352872941539602</v>
      </c>
      <c r="BB292" s="161">
        <f>MIN(PRODUCT('mil mi val'!$C258:BA258),1)</f>
        <v>0.16714287217290943</v>
      </c>
      <c r="BC292" s="161">
        <f>MIN(PRODUCT('mil mi val'!$C258:BB258),1)</f>
        <v>0.16099201447694636</v>
      </c>
      <c r="BD292" s="161">
        <f>MIN(PRODUCT('mil mi val'!$C258:BC258),1)</f>
        <v>0.15506750834419472</v>
      </c>
      <c r="BE292" s="161">
        <f>MIN(PRODUCT('mil mi val'!$C258:BD258),1)</f>
        <v>0.14936102403712834</v>
      </c>
      <c r="BF292" s="161">
        <f>MIN(PRODUCT('mil mi val'!$C258:BE258),1)</f>
        <v>0.14386453835256199</v>
      </c>
      <c r="BG292" s="161">
        <f>MIN(PRODUCT('mil mi val'!$C258:BF258),1)</f>
        <v>0.13857032334118771</v>
      </c>
      <c r="BH292" s="161">
        <f>MIN(PRODUCT('mil mi val'!$C258:BG258),1)</f>
        <v>0.13347093544223199</v>
      </c>
      <c r="BI292" s="161">
        <f>MIN(PRODUCT('mil mi val'!$C258:BH258),1)</f>
        <v>0.12855920501795784</v>
      </c>
      <c r="BJ292" s="161">
        <f>MIN(PRODUCT('mil mi val'!$C258:BI258),1)</f>
        <v>0.12382822627329698</v>
      </c>
      <c r="BK292" s="161">
        <f>MIN(PRODUCT('mil mi val'!$C258:BJ258),1)</f>
        <v>0.11927134754643964</v>
      </c>
      <c r="BL292" s="161">
        <f>MIN(PRODUCT('mil mi val'!$C258:BK258),1)</f>
        <v>0.11488216195673066</v>
      </c>
      <c r="BM292" s="161">
        <f>MIN(PRODUCT('mil mi val'!$C258:BL258),1)</f>
        <v>0.11065449839672296</v>
      </c>
      <c r="BN292" s="161">
        <f>MIN(PRODUCT('mil mi val'!$C258:BM258),1)</f>
        <v>0.10658241285572355</v>
      </c>
      <c r="BO292" s="161">
        <f>MIN(PRODUCT('mil mi val'!$C258:BN258),1)</f>
        <v>0.10266018006263292</v>
      </c>
      <c r="BP292" s="161">
        <f>MIN(PRODUCT('mil mi val'!$C258:BO258),1)</f>
        <v>9.8882285436328016E-2</v>
      </c>
      <c r="BQ292" s="161">
        <f>MIN(PRODUCT('mil mi val'!$C258:BP258),1)</f>
        <v>9.5243417332271138E-2</v>
      </c>
      <c r="BR292" s="161">
        <f>MIN(PRODUCT('mil mi val'!$C258:BQ258),1)</f>
        <v>9.1738459574443557E-2</v>
      </c>
      <c r="BS292" s="161">
        <f>MIN(PRODUCT('mil mi val'!$C258:BR258),1)</f>
        <v>8.8362484262104024E-2</v>
      </c>
      <c r="BT292" s="161">
        <f>MIN(PRODUCT('mil mi val'!$C258:BS258),1)</f>
        <v>8.5110744841258593E-2</v>
      </c>
      <c r="BU292" s="161">
        <f>MIN(PRODUCT('mil mi val'!$C258:BT258),1)</f>
        <v>8.1978669431100271E-2</v>
      </c>
      <c r="BV292" s="161">
        <f>MIN(PRODUCT('mil mi val'!$C258:BU258),1)</f>
        <v>7.8961854396035772E-2</v>
      </c>
      <c r="BW292" s="161">
        <f>MIN(PRODUCT('mil mi val'!$C258:BV258),1)</f>
        <v>7.6056058154261655E-2</v>
      </c>
      <c r="BX292" s="161">
        <f>MIN(PRODUCT('mil mi val'!$C258:BW258),1)</f>
        <v>7.325719521418482E-2</v>
      </c>
      <c r="BY292" s="161">
        <f>MIN(PRODUCT('mil mi val'!$C258:BX258),1)</f>
        <v>7.0561330430302813E-2</v>
      </c>
      <c r="BZ292" s="161">
        <f>MIN(PRODUCT('mil mi val'!$C258:BY258),1)</f>
        <v>6.7964673470467668E-2</v>
      </c>
      <c r="CA292" s="161">
        <f>MIN(PRODUCT('mil mi val'!$C258:BZ258),1)</f>
        <v>6.5463573486754453E-2</v>
      </c>
      <c r="CB292" s="161">
        <f>MIN(PRODUCT('mil mi val'!$C258:CA258),1)</f>
        <v>6.3054513982441884E-2</v>
      </c>
      <c r="CC292" s="161">
        <f>MIN(PRODUCT('mil mi val'!$C258:CB258),1)</f>
        <v>6.0734107867888021E-2</v>
      </c>
      <c r="CD292" s="161">
        <f>MIN(PRODUCT('mil mi val'!$C258:CC258),1)</f>
        <v>5.8499092698349742E-2</v>
      </c>
      <c r="CE292" s="161">
        <f>MIN(PRODUCT('mil mi val'!$C258:CD258),1)</f>
        <v>5.6346326087050466E-2</v>
      </c>
      <c r="CF292" s="161">
        <f>MIN(PRODUCT('mil mi val'!$C258:CE258),1)</f>
        <v>5.4272781287047003E-2</v>
      </c>
      <c r="CG292" s="161">
        <f>MIN(PRODUCT('mil mi val'!$C258:CF258),1)</f>
        <v>5.2275542935683671E-2</v>
      </c>
      <c r="CH292" s="161">
        <f>MIN(PRODUCT('mil mi val'!$C258:CG258),1)</f>
        <v>5.0351802955650511E-2</v>
      </c>
      <c r="CI292" s="161">
        <f>MIN(PRODUCT('mil mi val'!$C258:CH258),1)</f>
        <v>4.8498856606882572E-2</v>
      </c>
      <c r="CJ292" s="161">
        <f>MIN(PRODUCT('mil mi val'!$C258:CI258),1)</f>
        <v>4.6714098683749289E-2</v>
      </c>
      <c r="CK292" s="161">
        <f>MIN(PRODUCT('mil mi val'!$C258:CJ258),1)</f>
        <v>4.4995019852187311E-2</v>
      </c>
      <c r="CL292" s="161">
        <f>MIN(PRODUCT('mil mi val'!$C258:CK258),1)</f>
        <v>4.3339203121626813E-2</v>
      </c>
      <c r="CM292" s="161">
        <f>MIN(PRODUCT('mil mi val'!$C258:CL258),1)</f>
        <v>4.1744320446750943E-2</v>
      </c>
      <c r="CN292" s="161">
        <f>MIN(PRODUCT('mil mi val'!$C258:CM258),1)</f>
        <v>4.0208129454310508E-2</v>
      </c>
      <c r="CO292" s="161">
        <f>MIN(PRODUCT('mil mi val'!$C258:CN258),1)</f>
        <v>3.8728470290391878E-2</v>
      </c>
      <c r="CP292" s="161">
        <f>MIN(PRODUCT('mil mi val'!$C258:CO258),1)</f>
        <v>3.7303262583705456E-2</v>
      </c>
      <c r="CQ292" s="161">
        <f>MIN(PRODUCT('mil mi val'!$C258:CP258),1)</f>
        <v>3.5930502520625095E-2</v>
      </c>
      <c r="CR292" s="161">
        <f>MIN(PRODUCT('mil mi val'!$C258:CQ258),1)</f>
        <v>3.4608260027866086E-2</v>
      </c>
      <c r="CS292" s="161">
        <f>MIN(PRODUCT('mil mi val'!$C258:CR258),1)</f>
        <v>3.3334676058840614E-2</v>
      </c>
      <c r="CT292" s="161">
        <f>MIN(PRODUCT('mil mi val'!$C258:CS258),1)</f>
        <v>3.2107959979875277E-2</v>
      </c>
      <c r="CU292" s="161">
        <f>MIN(PRODUCT('mil mi val'!$C258:CT258),1)</f>
        <v>3.0926387052615866E-2</v>
      </c>
      <c r="CV292" s="161">
        <f>MIN(PRODUCT('mil mi val'!$C258:CU258),1)</f>
        <v>2.97882960090796E-2</v>
      </c>
      <c r="CW292" s="161">
        <f>MIN(PRODUCT('mil mi val'!$C258:CV258),1)</f>
        <v>2.8692086715945468E-2</v>
      </c>
      <c r="CX292" s="161">
        <f>MIN(PRODUCT('mil mi val'!$C258:CW258),1)</f>
        <v>2.7636217924798673E-2</v>
      </c>
      <c r="CY292" s="161">
        <f>MIN(PRODUCT('mil mi val'!$C258:CX258),1)</f>
        <v>2.6619205105166081E-2</v>
      </c>
      <c r="CZ292" s="161">
        <f>MIN(PRODUCT('mil mi val'!$C258:CY258),1)</f>
        <v>2.5639618357295967E-2</v>
      </c>
      <c r="DA292" s="161">
        <f>MIN(PRODUCT('mil mi val'!$C258:CZ258),1)</f>
        <v>2.4696080401747474E-2</v>
      </c>
      <c r="DB292" s="161">
        <f>MIN(PRODUCT('mil mi val'!$C258:DA258),1)</f>
        <v>2.3787264642963164E-2</v>
      </c>
      <c r="DC292" s="161">
        <f>MIN(PRODUCT('mil mi val'!$C258:DB258),1)</f>
        <v>2.2911893304102118E-2</v>
      </c>
      <c r="DD292" s="161">
        <f>MIN(PRODUCT('mil mi val'!$C258:DC258),1)</f>
        <v>2.2911893304102118E-2</v>
      </c>
      <c r="DE292" s="161">
        <f>MIN(PRODUCT('mil mi val'!$C258:DD258),1)</f>
        <v>2.2911893304102118E-2</v>
      </c>
      <c r="DF292" s="161">
        <f>MIN(PRODUCT('mil mi val'!$C258:DE258),1)</f>
        <v>2.2911893304102118E-2</v>
      </c>
    </row>
    <row r="293" spans="2:110" ht="14.5" x14ac:dyDescent="0.35">
      <c r="B293" s="149">
        <v>48</v>
      </c>
      <c r="C293" s="161">
        <v>1</v>
      </c>
      <c r="D293" s="161">
        <f>MIN(PRODUCT('mil mi val'!$C259:C259),1)</f>
        <v>0.9859</v>
      </c>
      <c r="E293" s="161">
        <f>MIN(PRODUCT('mil mi val'!$C259:D259),1)</f>
        <v>0.96835097999999997</v>
      </c>
      <c r="F293" s="161">
        <f>MIN(PRODUCT('mil mi val'!$C259:E259),1)</f>
        <v>0.947918774322</v>
      </c>
      <c r="G293" s="161">
        <f>MIN(PRODUCT('mil mi val'!$C259:F259),1)</f>
        <v>0.92535830749313641</v>
      </c>
      <c r="H293" s="161">
        <f>MIN(PRODUCT('mil mi val'!$C259:G259),1)</f>
        <v>0.90166913482131217</v>
      </c>
      <c r="I293" s="161">
        <f>MIN(PRODUCT('mil mi val'!$C259:H259),1)</f>
        <v>0.87732406818113673</v>
      </c>
      <c r="J293" s="161">
        <f>MIN(PRODUCT('mil mi val'!$C259:I259),1)</f>
        <v>0.85240806464479246</v>
      </c>
      <c r="K293" s="161">
        <f>MIN(PRODUCT('mil mi val'!$C259:J259),1)</f>
        <v>0.82700630431837763</v>
      </c>
      <c r="L293" s="161">
        <f>MIN(PRODUCT('mil mi val'!$C259:K259),1)</f>
        <v>0.80128640825407604</v>
      </c>
      <c r="M293" s="161">
        <f>MIN(PRODUCT('mil mi val'!$C259:L259),1)</f>
        <v>0.77532472862664403</v>
      </c>
      <c r="N293" s="161">
        <f>MIN(PRODUCT('mil mi val'!$C259:M259),1)</f>
        <v>0.74927381774478885</v>
      </c>
      <c r="O293" s="161">
        <f>MIN(PRODUCT('mil mi val'!$C259:N259),1)</f>
        <v>0.72334894365081914</v>
      </c>
      <c r="P293" s="161">
        <f>MIN(PRODUCT('mil mi val'!$C259:O259),1)</f>
        <v>0.69767005615121513</v>
      </c>
      <c r="Q293" s="161">
        <f>MIN(PRODUCT('mil mi val'!$C259:P259),1)</f>
        <v>0.67248416712415626</v>
      </c>
      <c r="R293" s="161">
        <f>MIN(PRODUCT('mil mi val'!$C259:Q259),1)</f>
        <v>0.64800574344083695</v>
      </c>
      <c r="S293" s="161">
        <f>MIN(PRODUCT('mil mi val'!$C259:R259),1)</f>
        <v>0.62441833437959049</v>
      </c>
      <c r="T293" s="161">
        <f>MIN(PRODUCT('mil mi val'!$C259:S259),1)</f>
        <v>0.60168950700817336</v>
      </c>
      <c r="U293" s="161">
        <f>MIN(PRODUCT('mil mi val'!$C259:T259),1)</f>
        <v>0.57978800895307581</v>
      </c>
      <c r="V293" s="161">
        <f>MIN(PRODUCT('mil mi val'!$C259:U259),1)</f>
        <v>0.55868372542718381</v>
      </c>
      <c r="W293" s="161">
        <f>MIN(PRODUCT('mil mi val'!$C259:V259),1)</f>
        <v>0.53834763782163431</v>
      </c>
      <c r="X293" s="161">
        <f>MIN(PRODUCT('mil mi val'!$C259:W259),1)</f>
        <v>0.51875178380492681</v>
      </c>
      <c r="Y293" s="161">
        <f>MIN(PRODUCT('mil mi val'!$C259:X259),1)</f>
        <v>0.49986921887442748</v>
      </c>
      <c r="Z293" s="161">
        <f>MIN(PRODUCT('mil mi val'!$C259:Y259),1)</f>
        <v>0.4816739793073983</v>
      </c>
      <c r="AA293" s="161">
        <f>MIN(PRODUCT('mil mi val'!$C259:Z259),1)</f>
        <v>0.464141046460609</v>
      </c>
      <c r="AB293" s="161">
        <f>MIN(PRODUCT('mil mi val'!$C259:AA259),1)</f>
        <v>0.44724631236944284</v>
      </c>
      <c r="AC293" s="161">
        <f>MIN(PRODUCT('mil mi val'!$C259:AB259),1)</f>
        <v>0.43096654659919514</v>
      </c>
      <c r="AD293" s="161">
        <f>MIN(PRODUCT('mil mi val'!$C259:AC259),1)</f>
        <v>0.41527936430298446</v>
      </c>
      <c r="AE293" s="161">
        <f>MIN(PRODUCT('mil mi val'!$C259:AD259),1)</f>
        <v>0.40016319544235585</v>
      </c>
      <c r="AF293" s="161">
        <f>MIN(PRODUCT('mil mi val'!$C259:AE259),1)</f>
        <v>0.3855972551282541</v>
      </c>
      <c r="AG293" s="161">
        <f>MIN(PRODUCT('mil mi val'!$C259:AF259),1)</f>
        <v>0.37156151504158563</v>
      </c>
      <c r="AH293" s="161">
        <f>MIN(PRODUCT('mil mi val'!$C259:AG259),1)</f>
        <v>0.3580366758940719</v>
      </c>
      <c r="AI293" s="161">
        <f>MIN(PRODUCT('mil mi val'!$C259:AH259),1)</f>
        <v>0.3450041408915277</v>
      </c>
      <c r="AJ293" s="161">
        <f>MIN(PRODUCT('mil mi val'!$C259:AI259),1)</f>
        <v>0.33244599016307608</v>
      </c>
      <c r="AK293" s="161">
        <f>MIN(PRODUCT('mil mi val'!$C259:AJ259),1)</f>
        <v>0.32034495612114011</v>
      </c>
      <c r="AL293" s="161">
        <f>MIN(PRODUCT('mil mi val'!$C259:AK259),1)</f>
        <v>0.30868439971833062</v>
      </c>
      <c r="AM293" s="161">
        <f>MIN(PRODUCT('mil mi val'!$C259:AL259),1)</f>
        <v>0.29744828756858338</v>
      </c>
      <c r="AN293" s="161">
        <f>MIN(PRODUCT('mil mi val'!$C259:AM259),1)</f>
        <v>0.28662116990108694</v>
      </c>
      <c r="AO293" s="161">
        <f>MIN(PRODUCT('mil mi val'!$C259:AN259),1)</f>
        <v>0.27618815931668739</v>
      </c>
      <c r="AP293" s="161">
        <f>MIN(PRODUCT('mil mi val'!$C259:AO259),1)</f>
        <v>0.26613491031755998</v>
      </c>
      <c r="AQ293" s="161">
        <f>MIN(PRODUCT('mil mi val'!$C259:AP259),1)</f>
        <v>0.25644759958200081</v>
      </c>
      <c r="AR293" s="161">
        <f>MIN(PRODUCT('mil mi val'!$C259:AQ259),1)</f>
        <v>0.24711290695721599</v>
      </c>
      <c r="AS293" s="161">
        <f>MIN(PRODUCT('mil mi val'!$C259:AR259),1)</f>
        <v>0.23811799714397333</v>
      </c>
      <c r="AT293" s="161">
        <f>MIN(PRODUCT('mil mi val'!$C259:AS259),1)</f>
        <v>0.22945050204793271</v>
      </c>
      <c r="AU293" s="161">
        <f>MIN(PRODUCT('mil mi val'!$C259:AT259),1)</f>
        <v>0.22109850377338797</v>
      </c>
      <c r="AV293" s="161">
        <f>MIN(PRODUCT('mil mi val'!$C259:AU259),1)</f>
        <v>0.21305051823603666</v>
      </c>
      <c r="AW293" s="161">
        <f>MIN(PRODUCT('mil mi val'!$C259:AV259),1)</f>
        <v>0.20529547937224493</v>
      </c>
      <c r="AX293" s="161">
        <f>MIN(PRODUCT('mil mi val'!$C259:AW259),1)</f>
        <v>0.19782272392309522</v>
      </c>
      <c r="AY293" s="161">
        <f>MIN(PRODUCT('mil mi val'!$C259:AX259),1)</f>
        <v>0.19062197677229456</v>
      </c>
      <c r="AZ293" s="161">
        <f>MIN(PRODUCT('mil mi val'!$C259:AY259),1)</f>
        <v>0.18368333681778304</v>
      </c>
      <c r="BA293" s="161">
        <f>MIN(PRODUCT('mil mi val'!$C259:AZ259),1)</f>
        <v>0.17699726335761573</v>
      </c>
      <c r="BB293" s="161">
        <f>MIN(PRODUCT('mil mi val'!$C259:BA259),1)</f>
        <v>0.17055456297139851</v>
      </c>
      <c r="BC293" s="161">
        <f>MIN(PRODUCT('mil mi val'!$C259:BB259),1)</f>
        <v>0.16434637687923961</v>
      </c>
      <c r="BD293" s="161">
        <f>MIN(PRODUCT('mil mi val'!$C259:BC259),1)</f>
        <v>0.15836416876083528</v>
      </c>
      <c r="BE293" s="161">
        <f>MIN(PRODUCT('mil mi val'!$C259:BD259),1)</f>
        <v>0.15259971301794087</v>
      </c>
      <c r="BF293" s="161">
        <f>MIN(PRODUCT('mil mi val'!$C259:BE259),1)</f>
        <v>0.14704508346408782</v>
      </c>
      <c r="BG293" s="161">
        <f>MIN(PRODUCT('mil mi val'!$C259:BF259),1)</f>
        <v>0.14169264242599502</v>
      </c>
      <c r="BH293" s="161">
        <f>MIN(PRODUCT('mil mi val'!$C259:BG259),1)</f>
        <v>0.13653503024168881</v>
      </c>
      <c r="BI293" s="161">
        <f>MIN(PRODUCT('mil mi val'!$C259:BH259),1)</f>
        <v>0.13156515514089134</v>
      </c>
      <c r="BJ293" s="161">
        <f>MIN(PRODUCT('mil mi val'!$C259:BI259),1)</f>
        <v>0.12677618349376291</v>
      </c>
      <c r="BK293" s="161">
        <f>MIN(PRODUCT('mil mi val'!$C259:BJ259),1)</f>
        <v>0.12216153041458994</v>
      </c>
      <c r="BL293" s="161">
        <f>MIN(PRODUCT('mil mi val'!$C259:BK259),1)</f>
        <v>0.11771485070749886</v>
      </c>
      <c r="BM293" s="161">
        <f>MIN(PRODUCT('mil mi val'!$C259:BL259),1)</f>
        <v>0.11343003014174591</v>
      </c>
      <c r="BN293" s="161">
        <f>MIN(PRODUCT('mil mi val'!$C259:BM259),1)</f>
        <v>0.10930117704458636</v>
      </c>
      <c r="BO293" s="161">
        <f>MIN(PRODUCT('mil mi val'!$C259:BN259),1)</f>
        <v>0.10532261420016342</v>
      </c>
      <c r="BP293" s="161">
        <f>MIN(PRODUCT('mil mi val'!$C259:BO259),1)</f>
        <v>0.10148887104327747</v>
      </c>
      <c r="BQ293" s="161">
        <f>MIN(PRODUCT('mil mi val'!$C259:BP259),1)</f>
        <v>9.7794676137302181E-2</v>
      </c>
      <c r="BR293" s="161">
        <f>MIN(PRODUCT('mil mi val'!$C259:BQ259),1)</f>
        <v>9.4234949925904379E-2</v>
      </c>
      <c r="BS293" s="161">
        <f>MIN(PRODUCT('mil mi val'!$C259:BR259),1)</f>
        <v>9.0804797748601465E-2</v>
      </c>
      <c r="BT293" s="161">
        <f>MIN(PRODUCT('mil mi val'!$C259:BS259),1)</f>
        <v>8.7499503110552379E-2</v>
      </c>
      <c r="BU293" s="161">
        <f>MIN(PRODUCT('mil mi val'!$C259:BT259),1)</f>
        <v>8.4314521197328268E-2</v>
      </c>
      <c r="BV293" s="161">
        <f>MIN(PRODUCT('mil mi val'!$C259:BU259),1)</f>
        <v>8.1245472625745524E-2</v>
      </c>
      <c r="BW293" s="161">
        <f>MIN(PRODUCT('mil mi val'!$C259:BV259),1)</f>
        <v>7.8288137422168391E-2</v>
      </c>
      <c r="BX293" s="161">
        <f>MIN(PRODUCT('mil mi val'!$C259:BW259),1)</f>
        <v>7.5438449220001466E-2</v>
      </c>
      <c r="BY293" s="161">
        <f>MIN(PRODUCT('mil mi val'!$C259:BX259),1)</f>
        <v>7.2692489668393409E-2</v>
      </c>
      <c r="BZ293" s="161">
        <f>MIN(PRODUCT('mil mi val'!$C259:BY259),1)</f>
        <v>7.0046483044463884E-2</v>
      </c>
      <c r="CA293" s="161">
        <f>MIN(PRODUCT('mil mi val'!$C259:BZ259),1)</f>
        <v>6.7496791061645398E-2</v>
      </c>
      <c r="CB293" s="161">
        <f>MIN(PRODUCT('mil mi val'!$C259:CA259),1)</f>
        <v>6.5039907867001506E-2</v>
      </c>
      <c r="CC293" s="161">
        <f>MIN(PRODUCT('mil mi val'!$C259:CB259),1)</f>
        <v>6.2672455220642659E-2</v>
      </c>
      <c r="CD293" s="161">
        <f>MIN(PRODUCT('mil mi val'!$C259:CC259),1)</f>
        <v>6.0391177850611266E-2</v>
      </c>
      <c r="CE293" s="161">
        <f>MIN(PRODUCT('mil mi val'!$C259:CD259),1)</f>
        <v>5.8192938976849018E-2</v>
      </c>
      <c r="CF293" s="161">
        <f>MIN(PRODUCT('mil mi val'!$C259:CE259),1)</f>
        <v>5.6074715998091718E-2</v>
      </c>
      <c r="CG293" s="161">
        <f>MIN(PRODUCT('mil mi val'!$C259:CF259),1)</f>
        <v>5.4033596335761179E-2</v>
      </c>
      <c r="CH293" s="161">
        <f>MIN(PRODUCT('mil mi val'!$C259:CG259),1)</f>
        <v>5.2066773429139471E-2</v>
      </c>
      <c r="CI293" s="161">
        <f>MIN(PRODUCT('mil mi val'!$C259:CH259),1)</f>
        <v>5.0171542876318795E-2</v>
      </c>
      <c r="CJ293" s="161">
        <f>MIN(PRODUCT('mil mi val'!$C259:CI259),1)</f>
        <v>4.8345298715620794E-2</v>
      </c>
      <c r="CK293" s="161">
        <f>MIN(PRODUCT('mil mi val'!$C259:CJ259),1)</f>
        <v>4.65855298423722E-2</v>
      </c>
      <c r="CL293" s="161">
        <f>MIN(PRODUCT('mil mi val'!$C259:CK259),1)</f>
        <v>4.4889816556109852E-2</v>
      </c>
      <c r="CM293" s="161">
        <f>MIN(PRODUCT('mil mi val'!$C259:CL259),1)</f>
        <v>4.325582723346745E-2</v>
      </c>
      <c r="CN293" s="161">
        <f>MIN(PRODUCT('mil mi val'!$C259:CM259),1)</f>
        <v>4.1681315122169237E-2</v>
      </c>
      <c r="CO293" s="161">
        <f>MIN(PRODUCT('mil mi val'!$C259:CN259),1)</f>
        <v>4.0164115251722275E-2</v>
      </c>
      <c r="CP293" s="161">
        <f>MIN(PRODUCT('mil mi val'!$C259:CO259),1)</f>
        <v>3.8702141456559584E-2</v>
      </c>
      <c r="CQ293" s="161">
        <f>MIN(PRODUCT('mil mi val'!$C259:CP259),1)</f>
        <v>3.7293383507540814E-2</v>
      </c>
      <c r="CR293" s="161">
        <f>MIN(PRODUCT('mil mi val'!$C259:CQ259),1)</f>
        <v>3.5935904347866331E-2</v>
      </c>
      <c r="CS293" s="161">
        <f>MIN(PRODUCT('mil mi val'!$C259:CR259),1)</f>
        <v>3.4627837429604E-2</v>
      </c>
      <c r="CT293" s="161">
        <f>MIN(PRODUCT('mil mi val'!$C259:CS259),1)</f>
        <v>3.3367384147166418E-2</v>
      </c>
      <c r="CU293" s="161">
        <f>MIN(PRODUCT('mil mi val'!$C259:CT259),1)</f>
        <v>3.2152811364209562E-2</v>
      </c>
      <c r="CV293" s="161">
        <f>MIN(PRODUCT('mil mi val'!$C259:CU259),1)</f>
        <v>3.0982449030552334E-2</v>
      </c>
      <c r="CW293" s="161">
        <f>MIN(PRODUCT('mil mi val'!$C259:CV259),1)</f>
        <v>2.9854687885840229E-2</v>
      </c>
      <c r="CX293" s="161">
        <f>MIN(PRODUCT('mil mi val'!$C259:CW259),1)</f>
        <v>2.8767977246795647E-2</v>
      </c>
      <c r="CY293" s="161">
        <f>MIN(PRODUCT('mil mi val'!$C259:CX259),1)</f>
        <v>2.7720822875012284E-2</v>
      </c>
      <c r="CZ293" s="161">
        <f>MIN(PRODUCT('mil mi val'!$C259:CY259),1)</f>
        <v>2.6711784922361839E-2</v>
      </c>
      <c r="DA293" s="161">
        <f>MIN(PRODUCT('mil mi val'!$C259:CZ259),1)</f>
        <v>2.5739475951187869E-2</v>
      </c>
      <c r="DB293" s="161">
        <f>MIN(PRODUCT('mil mi val'!$C259:DA259),1)</f>
        <v>2.4802559026564631E-2</v>
      </c>
      <c r="DC293" s="161">
        <f>MIN(PRODUCT('mil mi val'!$C259:DB259),1)</f>
        <v>2.3899745877997678E-2</v>
      </c>
      <c r="DD293" s="161">
        <f>MIN(PRODUCT('mil mi val'!$C259:DC259),1)</f>
        <v>2.3899745877997678E-2</v>
      </c>
      <c r="DE293" s="161">
        <f>MIN(PRODUCT('mil mi val'!$C259:DD259),1)</f>
        <v>2.3899745877997678E-2</v>
      </c>
      <c r="DF293" s="161">
        <f>MIN(PRODUCT('mil mi val'!$C259:DE259),1)</f>
        <v>2.3899745877997678E-2</v>
      </c>
    </row>
    <row r="294" spans="2:110" ht="14.5" x14ac:dyDescent="0.35">
      <c r="B294" s="149">
        <v>49</v>
      </c>
      <c r="C294" s="161">
        <v>1</v>
      </c>
      <c r="D294" s="161">
        <f>MIN(PRODUCT('mil mi val'!$C260:C260),1)</f>
        <v>0.98609999999999998</v>
      </c>
      <c r="E294" s="161">
        <f>MIN(PRODUCT('mil mi val'!$C260:D260),1)</f>
        <v>0.96884325000000004</v>
      </c>
      <c r="F294" s="161">
        <f>MIN(PRODUCT('mil mi val'!$C260:E260),1)</f>
        <v>0.94869131039999999</v>
      </c>
      <c r="G294" s="161">
        <f>MIN(PRODUCT('mil mi val'!$C260:F260),1)</f>
        <v>0.92649193373663996</v>
      </c>
      <c r="H294" s="161">
        <f>MIN(PRODUCT('mil mi val'!$C260:G260),1)</f>
        <v>0.90305168781310297</v>
      </c>
      <c r="I294" s="161">
        <f>MIN(PRODUCT('mil mi val'!$C260:H260),1)</f>
        <v>0.87903051291727452</v>
      </c>
      <c r="J294" s="161">
        <f>MIN(PRODUCT('mil mi val'!$C260:I260),1)</f>
        <v>0.85441765855559082</v>
      </c>
      <c r="K294" s="161">
        <f>MIN(PRODUCT('mil mi val'!$C260:J260),1)</f>
        <v>0.82929777939405647</v>
      </c>
      <c r="L294" s="161">
        <f>MIN(PRODUCT('mil mi val'!$C260:K260),1)</f>
        <v>0.80383833756665901</v>
      </c>
      <c r="M294" s="161">
        <f>MIN(PRODUCT('mil mi val'!$C260:L260),1)</f>
        <v>0.7781155107645259</v>
      </c>
      <c r="N294" s="161">
        <f>MIN(PRODUCT('mil mi val'!$C260:M260),1)</f>
        <v>0.75235988735822013</v>
      </c>
      <c r="O294" s="161">
        <f>MIN(PRODUCT('mil mi val'!$C260:N260),1)</f>
        <v>0.72662917921056902</v>
      </c>
      <c r="P294" s="161">
        <f>MIN(PRODUCT('mil mi val'!$C260:O260),1)</f>
        <v>0.70112449502027807</v>
      </c>
      <c r="Q294" s="161">
        <f>MIN(PRODUCT('mil mi val'!$C260:P260),1)</f>
        <v>0.67609435054805422</v>
      </c>
      <c r="R294" s="161">
        <f>MIN(PRODUCT('mil mi val'!$C260:Q260),1)</f>
        <v>0.65168734449326948</v>
      </c>
      <c r="S294" s="161">
        <f>MIN(PRODUCT('mil mi val'!$C260:R260),1)</f>
        <v>0.62816143135706248</v>
      </c>
      <c r="T294" s="161">
        <f>MIN(PRODUCT('mil mi val'!$C260:S260),1)</f>
        <v>0.60548480368507251</v>
      </c>
      <c r="U294" s="161">
        <f>MIN(PRODUCT('mil mi val'!$C260:T260),1)</f>
        <v>0.58362680227204133</v>
      </c>
      <c r="V294" s="161">
        <f>MIN(PRODUCT('mil mi val'!$C260:U260),1)</f>
        <v>0.56255787471002061</v>
      </c>
      <c r="W294" s="161">
        <f>MIN(PRODUCT('mil mi val'!$C260:V260),1)</f>
        <v>0.54224953543298882</v>
      </c>
      <c r="X294" s="161">
        <f>MIN(PRODUCT('mil mi val'!$C260:W260),1)</f>
        <v>0.52267432720385787</v>
      </c>
      <c r="Y294" s="161">
        <f>MIN(PRODUCT('mil mi val'!$C260:X260),1)</f>
        <v>0.50380578399179854</v>
      </c>
      <c r="Z294" s="161">
        <f>MIN(PRODUCT('mil mi val'!$C260:Y260),1)</f>
        <v>0.48561839518969457</v>
      </c>
      <c r="AA294" s="161">
        <f>MIN(PRODUCT('mil mi val'!$C260:Z260),1)</f>
        <v>0.46808757112334659</v>
      </c>
      <c r="AB294" s="161">
        <f>MIN(PRODUCT('mil mi val'!$C260:AA260),1)</f>
        <v>0.45118960980579376</v>
      </c>
      <c r="AC294" s="161">
        <f>MIN(PRODUCT('mil mi val'!$C260:AB260),1)</f>
        <v>0.4349016648918046</v>
      </c>
      <c r="AD294" s="161">
        <f>MIN(PRODUCT('mil mi val'!$C260:AC260),1)</f>
        <v>0.41920171478921042</v>
      </c>
      <c r="AE294" s="161">
        <f>MIN(PRODUCT('mil mi val'!$C260:AD260),1)</f>
        <v>0.40406853288531991</v>
      </c>
      <c r="AF294" s="161">
        <f>MIN(PRODUCT('mil mi val'!$C260:AE260),1)</f>
        <v>0.38948165884815983</v>
      </c>
      <c r="AG294" s="161">
        <f>MIN(PRODUCT('mil mi val'!$C260:AF260),1)</f>
        <v>0.37542137096374123</v>
      </c>
      <c r="AH294" s="161">
        <f>MIN(PRODUCT('mil mi val'!$C260:AG260),1)</f>
        <v>0.36186865947195018</v>
      </c>
      <c r="AI294" s="161">
        <f>MIN(PRODUCT('mil mi val'!$C260:AH260),1)</f>
        <v>0.34880520086501277</v>
      </c>
      <c r="AJ294" s="161">
        <f>MIN(PRODUCT('mil mi val'!$C260:AI260),1)</f>
        <v>0.33621333311378582</v>
      </c>
      <c r="AK294" s="161">
        <f>MIN(PRODUCT('mil mi val'!$C260:AJ260),1)</f>
        <v>0.32407603178837813</v>
      </c>
      <c r="AL294" s="161">
        <f>MIN(PRODUCT('mil mi val'!$C260:AK260),1)</f>
        <v>0.31237688704081767</v>
      </c>
      <c r="AM294" s="161">
        <f>MIN(PRODUCT('mil mi val'!$C260:AL260),1)</f>
        <v>0.30110008141864414</v>
      </c>
      <c r="AN294" s="161">
        <f>MIN(PRODUCT('mil mi val'!$C260:AM260),1)</f>
        <v>0.29023036847943107</v>
      </c>
      <c r="AO294" s="161">
        <f>MIN(PRODUCT('mil mi val'!$C260:AN260),1)</f>
        <v>0.2797530521773236</v>
      </c>
      <c r="AP294" s="161">
        <f>MIN(PRODUCT('mil mi val'!$C260:AO260),1)</f>
        <v>0.26965396699372224</v>
      </c>
      <c r="AQ294" s="161">
        <f>MIN(PRODUCT('mil mi val'!$C260:AP260),1)</f>
        <v>0.25991945878524886</v>
      </c>
      <c r="AR294" s="161">
        <f>MIN(PRODUCT('mil mi val'!$C260:AQ260),1)</f>
        <v>0.25053636632310139</v>
      </c>
      <c r="AS294" s="161">
        <f>MIN(PRODUCT('mil mi val'!$C260:AR260),1)</f>
        <v>0.24149200349883743</v>
      </c>
      <c r="AT294" s="161">
        <f>MIN(PRODUCT('mil mi val'!$C260:AS260),1)</f>
        <v>0.2327741421725294</v>
      </c>
      <c r="AU294" s="161">
        <f>MIN(PRODUCT('mil mi val'!$C260:AT260),1)</f>
        <v>0.22437099564010107</v>
      </c>
      <c r="AV294" s="161">
        <f>MIN(PRODUCT('mil mi val'!$C260:AU260),1)</f>
        <v>0.21627120269749342</v>
      </c>
      <c r="AW294" s="161">
        <f>MIN(PRODUCT('mil mi val'!$C260:AV260),1)</f>
        <v>0.2084638122801139</v>
      </c>
      <c r="AX294" s="161">
        <f>MIN(PRODUCT('mil mi val'!$C260:AW260),1)</f>
        <v>0.20093826865680178</v>
      </c>
      <c r="AY294" s="161">
        <f>MIN(PRODUCT('mil mi val'!$C260:AX260),1)</f>
        <v>0.19368439715829122</v>
      </c>
      <c r="AZ294" s="161">
        <f>MIN(PRODUCT('mil mi val'!$C260:AY260),1)</f>
        <v>0.1866923904208769</v>
      </c>
      <c r="BA294" s="161">
        <f>MIN(PRODUCT('mil mi val'!$C260:AZ260),1)</f>
        <v>0.17995279512668325</v>
      </c>
      <c r="BB294" s="161">
        <f>MIN(PRODUCT('mil mi val'!$C260:BA260),1)</f>
        <v>0.17345649922260997</v>
      </c>
      <c r="BC294" s="161">
        <f>MIN(PRODUCT('mil mi val'!$C260:BB260),1)</f>
        <v>0.16719471960067375</v>
      </c>
      <c r="BD294" s="161">
        <f>MIN(PRODUCT('mil mi val'!$C260:BC260),1)</f>
        <v>0.16115899022308944</v>
      </c>
      <c r="BE294" s="161">
        <f>MIN(PRODUCT('mil mi val'!$C260:BD260),1)</f>
        <v>0.15534115067603591</v>
      </c>
      <c r="BF294" s="161">
        <f>MIN(PRODUCT('mil mi val'!$C260:BE260),1)</f>
        <v>0.14973333513663101</v>
      </c>
      <c r="BG294" s="161">
        <f>MIN(PRODUCT('mil mi val'!$C260:BF260),1)</f>
        <v>0.14432796173819862</v>
      </c>
      <c r="BH294" s="161">
        <f>MIN(PRODUCT('mil mi val'!$C260:BG260),1)</f>
        <v>0.13911772231944963</v>
      </c>
      <c r="BI294" s="161">
        <f>MIN(PRODUCT('mil mi val'!$C260:BH260),1)</f>
        <v>0.13409557254371751</v>
      </c>
      <c r="BJ294" s="161">
        <f>MIN(PRODUCT('mil mi val'!$C260:BI260),1)</f>
        <v>0.1292547223748893</v>
      </c>
      <c r="BK294" s="161">
        <f>MIN(PRODUCT('mil mi val'!$C260:BJ260),1)</f>
        <v>0.1245886268971558</v>
      </c>
      <c r="BL294" s="161">
        <f>MIN(PRODUCT('mil mi val'!$C260:BK260),1)</f>
        <v>0.12009097746616848</v>
      </c>
      <c r="BM294" s="161">
        <f>MIN(PRODUCT('mil mi val'!$C260:BL260),1)</f>
        <v>0.1157556931796398</v>
      </c>
      <c r="BN294" s="161">
        <f>MIN(PRODUCT('mil mi val'!$C260:BM260),1)</f>
        <v>0.1115769126558548</v>
      </c>
      <c r="BO294" s="161">
        <f>MIN(PRODUCT('mil mi val'!$C260:BN260),1)</f>
        <v>0.10754898610897844</v>
      </c>
      <c r="BP294" s="161">
        <f>MIN(PRODUCT('mil mi val'!$C260:BO260),1)</f>
        <v>0.10366646771044431</v>
      </c>
      <c r="BQ294" s="161">
        <f>MIN(PRODUCT('mil mi val'!$C260:BP260),1)</f>
        <v>9.9924108226097277E-2</v>
      </c>
      <c r="BR294" s="161">
        <f>MIN(PRODUCT('mil mi val'!$C260:BQ260),1)</f>
        <v>9.6316847919135168E-2</v>
      </c>
      <c r="BS294" s="161">
        <f>MIN(PRODUCT('mil mi val'!$C260:BR260),1)</f>
        <v>9.2839809709254387E-2</v>
      </c>
      <c r="BT294" s="161">
        <f>MIN(PRODUCT('mil mi val'!$C260:BS260),1)</f>
        <v>8.9488292578750295E-2</v>
      </c>
      <c r="BU294" s="161">
        <f>MIN(PRODUCT('mil mi val'!$C260:BT260),1)</f>
        <v>8.62577652166574E-2</v>
      </c>
      <c r="BV294" s="161">
        <f>MIN(PRODUCT('mil mi val'!$C260:BU260),1)</f>
        <v>8.3143859892336067E-2</v>
      </c>
      <c r="BW294" s="161">
        <f>MIN(PRODUCT('mil mi val'!$C260:BV260),1)</f>
        <v>8.0142366550222735E-2</v>
      </c>
      <c r="BX294" s="161">
        <f>MIN(PRODUCT('mil mi val'!$C260:BW260),1)</f>
        <v>7.7249227117759695E-2</v>
      </c>
      <c r="BY294" s="161">
        <f>MIN(PRODUCT('mil mi val'!$C260:BX260),1)</f>
        <v>7.4460530018808563E-2</v>
      </c>
      <c r="BZ294" s="161">
        <f>MIN(PRODUCT('mil mi val'!$C260:BY260),1)</f>
        <v>7.1772504885129568E-2</v>
      </c>
      <c r="CA294" s="161">
        <f>MIN(PRODUCT('mil mi val'!$C260:BZ260),1)</f>
        <v>6.918151745877639E-2</v>
      </c>
      <c r="CB294" s="161">
        <f>MIN(PRODUCT('mil mi val'!$C260:CA260),1)</f>
        <v>6.6684064678514565E-2</v>
      </c>
      <c r="CC294" s="161">
        <f>MIN(PRODUCT('mil mi val'!$C260:CB260),1)</f>
        <v>6.4276769943620193E-2</v>
      </c>
      <c r="CD294" s="161">
        <f>MIN(PRODUCT('mil mi val'!$C260:CC260),1)</f>
        <v>6.1956378548655502E-2</v>
      </c>
      <c r="CE294" s="161">
        <f>MIN(PRODUCT('mil mi val'!$C260:CD260),1)</f>
        <v>5.9719753283049036E-2</v>
      </c>
      <c r="CF294" s="161">
        <f>MIN(PRODUCT('mil mi val'!$C260:CE260),1)</f>
        <v>5.7563870189530963E-2</v>
      </c>
      <c r="CG294" s="161">
        <f>MIN(PRODUCT('mil mi val'!$C260:CF260),1)</f>
        <v>5.5485814475688892E-2</v>
      </c>
      <c r="CH294" s="161">
        <f>MIN(PRODUCT('mil mi val'!$C260:CG260),1)</f>
        <v>5.3482776573116522E-2</v>
      </c>
      <c r="CI294" s="161">
        <f>MIN(PRODUCT('mil mi val'!$C260:CH260),1)</f>
        <v>5.1552048338827011E-2</v>
      </c>
      <c r="CJ294" s="161">
        <f>MIN(PRODUCT('mil mi val'!$C260:CI260),1)</f>
        <v>4.9691019393795353E-2</v>
      </c>
      <c r="CK294" s="161">
        <f>MIN(PRODUCT('mil mi val'!$C260:CJ260),1)</f>
        <v>4.7897173593679343E-2</v>
      </c>
      <c r="CL294" s="161">
        <f>MIN(PRODUCT('mil mi val'!$C260:CK260),1)</f>
        <v>4.6168085626947519E-2</v>
      </c>
      <c r="CM294" s="161">
        <f>MIN(PRODUCT('mil mi val'!$C260:CL260),1)</f>
        <v>4.4501417735814716E-2</v>
      </c>
      <c r="CN294" s="161">
        <f>MIN(PRODUCT('mil mi val'!$C260:CM260),1)</f>
        <v>4.2894916555551804E-2</v>
      </c>
      <c r="CO294" s="161">
        <f>MIN(PRODUCT('mil mi val'!$C260:CN260),1)</f>
        <v>4.1346410067896383E-2</v>
      </c>
      <c r="CP294" s="161">
        <f>MIN(PRODUCT('mil mi val'!$C260:CO260),1)</f>
        <v>3.9853804664445325E-2</v>
      </c>
      <c r="CQ294" s="161">
        <f>MIN(PRODUCT('mil mi val'!$C260:CP260),1)</f>
        <v>3.8415082316058849E-2</v>
      </c>
      <c r="CR294" s="161">
        <f>MIN(PRODUCT('mil mi val'!$C260:CQ260),1)</f>
        <v>3.7028297844449123E-2</v>
      </c>
      <c r="CS294" s="161">
        <f>MIN(PRODUCT('mil mi val'!$C260:CR260),1)</f>
        <v>3.5691576292264507E-2</v>
      </c>
      <c r="CT294" s="161">
        <f>MIN(PRODUCT('mil mi val'!$C260:CS260),1)</f>
        <v>3.4403110388113757E-2</v>
      </c>
      <c r="CU294" s="161">
        <f>MIN(PRODUCT('mil mi val'!$C260:CT260),1)</f>
        <v>3.3161158103102849E-2</v>
      </c>
      <c r="CV294" s="161">
        <f>MIN(PRODUCT('mil mi val'!$C260:CU260),1)</f>
        <v>3.1964040295580837E-2</v>
      </c>
      <c r="CW294" s="161">
        <f>MIN(PRODUCT('mil mi val'!$C260:CV260),1)</f>
        <v>3.0810138440910368E-2</v>
      </c>
      <c r="CX294" s="161">
        <f>MIN(PRODUCT('mil mi val'!$C260:CW260),1)</f>
        <v>2.9697892443193503E-2</v>
      </c>
      <c r="CY294" s="161">
        <f>MIN(PRODUCT('mil mi val'!$C260:CX260),1)</f>
        <v>2.8625798525994218E-2</v>
      </c>
      <c r="CZ294" s="161">
        <f>MIN(PRODUCT('mil mi val'!$C260:CY260),1)</f>
        <v>2.7592407199205825E-2</v>
      </c>
      <c r="DA294" s="161">
        <f>MIN(PRODUCT('mil mi val'!$C260:CZ260),1)</f>
        <v>2.6596321299314492E-2</v>
      </c>
      <c r="DB294" s="161">
        <f>MIN(PRODUCT('mil mi val'!$C260:DA260),1)</f>
        <v>2.5636194100409238E-2</v>
      </c>
      <c r="DC294" s="161">
        <f>MIN(PRODUCT('mil mi val'!$C260:DB260),1)</f>
        <v>2.4710727493384464E-2</v>
      </c>
      <c r="DD294" s="161">
        <f>MIN(PRODUCT('mil mi val'!$C260:DC260),1)</f>
        <v>2.4710727493384464E-2</v>
      </c>
      <c r="DE294" s="161">
        <f>MIN(PRODUCT('mil mi val'!$C260:DD260),1)</f>
        <v>2.4710727493384464E-2</v>
      </c>
      <c r="DF294" s="161">
        <f>MIN(PRODUCT('mil mi val'!$C260:DE260),1)</f>
        <v>2.4710727493384464E-2</v>
      </c>
    </row>
    <row r="295" spans="2:110" ht="14.5" x14ac:dyDescent="0.35">
      <c r="B295" s="149">
        <v>50</v>
      </c>
      <c r="C295" s="161">
        <v>1</v>
      </c>
      <c r="D295" s="161">
        <f>MIN(PRODUCT('mil mi val'!$C261:C261),1)</f>
        <v>0.98629999999999995</v>
      </c>
      <c r="E295" s="161">
        <f>MIN(PRODUCT('mil mi val'!$C261:D261),1)</f>
        <v>0.96933563999999994</v>
      </c>
      <c r="F295" s="161">
        <f>MIN(PRODUCT('mil mi val'!$C261:E261),1)</f>
        <v>0.94946425938000001</v>
      </c>
      <c r="G295" s="161">
        <f>MIN(PRODUCT('mil mi val'!$C261:F261),1)</f>
        <v>0.92753163498832203</v>
      </c>
      <c r="H295" s="161">
        <f>MIN(PRODUCT('mil mi val'!$C261:G261),1)</f>
        <v>0.90443609727711283</v>
      </c>
      <c r="I295" s="161">
        <f>MIN(PRODUCT('mil mi val'!$C261:H261),1)</f>
        <v>0.8806494279187248</v>
      </c>
      <c r="J295" s="161">
        <f>MIN(PRODUCT('mil mi val'!$C261:I261),1)</f>
        <v>0.85634350370816803</v>
      </c>
      <c r="K295" s="161">
        <f>MIN(PRODUCT('mil mi val'!$C261:J261),1)</f>
        <v>0.8315095421006311</v>
      </c>
      <c r="L295" s="161">
        <f>MIN(PRODUCT('mil mi val'!$C261:K261),1)</f>
        <v>0.80631480297498204</v>
      </c>
      <c r="M295" s="161">
        <f>MIN(PRODUCT('mil mi val'!$C261:L261),1)</f>
        <v>0.7809158866812701</v>
      </c>
      <c r="N295" s="161">
        <f>MIN(PRODUCT('mil mi val'!$C261:M261),1)</f>
        <v>0.75537993718679264</v>
      </c>
      <c r="O295" s="161">
        <f>MIN(PRODUCT('mil mi val'!$C261:N261),1)</f>
        <v>0.72992363330359777</v>
      </c>
      <c r="P295" s="161">
        <f>MIN(PRODUCT('mil mi val'!$C261:O261),1)</f>
        <v>0.7046682755912933</v>
      </c>
      <c r="Q295" s="161">
        <f>MIN(PRODUCT('mil mi val'!$C261:P261),1)</f>
        <v>0.67979348546292062</v>
      </c>
      <c r="R295" s="161">
        <f>MIN(PRODUCT('mil mi val'!$C261:Q261),1)</f>
        <v>0.65552485803189442</v>
      </c>
      <c r="S295" s="161">
        <f>MIN(PRODUCT('mil mi val'!$C261:R261),1)</f>
        <v>0.63212262060015578</v>
      </c>
      <c r="T295" s="161">
        <f>MIN(PRODUCT('mil mi val'!$C261:S261),1)</f>
        <v>0.60955584304473021</v>
      </c>
      <c r="U295" s="161">
        <f>MIN(PRODUCT('mil mi val'!$C261:T261),1)</f>
        <v>0.58779469944803342</v>
      </c>
      <c r="V295" s="161">
        <f>MIN(PRODUCT('mil mi val'!$C261:U261),1)</f>
        <v>0.56681042867773868</v>
      </c>
      <c r="W295" s="161">
        <f>MIN(PRODUCT('mil mi val'!$C261:V261),1)</f>
        <v>0.54657529637394342</v>
      </c>
      <c r="X295" s="161">
        <f>MIN(PRODUCT('mil mi val'!$C261:W261),1)</f>
        <v>0.52706255829339366</v>
      </c>
      <c r="Y295" s="161">
        <f>MIN(PRODUCT('mil mi val'!$C261:X261),1)</f>
        <v>0.50824642496231953</v>
      </c>
      <c r="Z295" s="161">
        <f>MIN(PRODUCT('mil mi val'!$C261:Y261),1)</f>
        <v>0.49010202759116472</v>
      </c>
      <c r="AA295" s="161">
        <f>MIN(PRODUCT('mil mi val'!$C261:Z261),1)</f>
        <v>0.47260538520616019</v>
      </c>
      <c r="AB295" s="161">
        <f>MIN(PRODUCT('mil mi val'!$C261:AA261),1)</f>
        <v>0.45573337295430028</v>
      </c>
      <c r="AC295" s="161">
        <f>MIN(PRODUCT('mil mi val'!$C261:AB261),1)</f>
        <v>0.43946369153983178</v>
      </c>
      <c r="AD295" s="161">
        <f>MIN(PRODUCT('mil mi val'!$C261:AC261),1)</f>
        <v>0.42377483775185981</v>
      </c>
      <c r="AE295" s="161">
        <f>MIN(PRODUCT('mil mi val'!$C261:AD261),1)</f>
        <v>0.40864607604411846</v>
      </c>
      <c r="AF295" s="161">
        <f>MIN(PRODUCT('mil mi val'!$C261:AE261),1)</f>
        <v>0.39405741112934345</v>
      </c>
      <c r="AG295" s="161">
        <f>MIN(PRODUCT('mil mi val'!$C261:AF261),1)</f>
        <v>0.3799895615520259</v>
      </c>
      <c r="AH295" s="161">
        <f>MIN(PRODUCT('mil mi val'!$C261:AG261),1)</f>
        <v>0.36642393420461861</v>
      </c>
      <c r="AI295" s="161">
        <f>MIN(PRODUCT('mil mi val'!$C261:AH261),1)</f>
        <v>0.35334259975351373</v>
      </c>
      <c r="AJ295" s="161">
        <f>MIN(PRODUCT('mil mi val'!$C261:AI261),1)</f>
        <v>0.34072826894231328</v>
      </c>
      <c r="AK295" s="161">
        <f>MIN(PRODUCT('mil mi val'!$C261:AJ261),1)</f>
        <v>0.32856426974107272</v>
      </c>
      <c r="AL295" s="161">
        <f>MIN(PRODUCT('mil mi val'!$C261:AK261),1)</f>
        <v>0.31683452531131645</v>
      </c>
      <c r="AM295" s="161">
        <f>MIN(PRODUCT('mil mi val'!$C261:AL261),1)</f>
        <v>0.30552353275770244</v>
      </c>
      <c r="AN295" s="161">
        <f>MIN(PRODUCT('mil mi val'!$C261:AM261),1)</f>
        <v>0.29461634263825248</v>
      </c>
      <c r="AO295" s="161">
        <f>MIN(PRODUCT('mil mi val'!$C261:AN261),1)</f>
        <v>0.28409853920606687</v>
      </c>
      <c r="AP295" s="161">
        <f>MIN(PRODUCT('mil mi val'!$C261:AO261),1)</f>
        <v>0.27395622135641029</v>
      </c>
      <c r="AQ295" s="161">
        <f>MIN(PRODUCT('mil mi val'!$C261:AP261),1)</f>
        <v>0.26417598425398647</v>
      </c>
      <c r="AR295" s="161">
        <f>MIN(PRODUCT('mil mi val'!$C261:AQ261),1)</f>
        <v>0.25474490161611918</v>
      </c>
      <c r="AS295" s="161">
        <f>MIN(PRODUCT('mil mi val'!$C261:AR261),1)</f>
        <v>0.24565050862842375</v>
      </c>
      <c r="AT295" s="161">
        <f>MIN(PRODUCT('mil mi val'!$C261:AS261),1)</f>
        <v>0.23688078547038904</v>
      </c>
      <c r="AU295" s="161">
        <f>MIN(PRODUCT('mil mi val'!$C261:AT261),1)</f>
        <v>0.22842414142909617</v>
      </c>
      <c r="AV295" s="161">
        <f>MIN(PRODUCT('mil mi val'!$C261:AU261),1)</f>
        <v>0.22026939958007746</v>
      </c>
      <c r="AW295" s="161">
        <f>MIN(PRODUCT('mil mi val'!$C261:AV261),1)</f>
        <v>0.21240578201506871</v>
      </c>
      <c r="AX295" s="161">
        <f>MIN(PRODUCT('mil mi val'!$C261:AW261),1)</f>
        <v>0.20482289559713077</v>
      </c>
      <c r="AY295" s="161">
        <f>MIN(PRODUCT('mil mi val'!$C261:AX261),1)</f>
        <v>0.19751071822431321</v>
      </c>
      <c r="AZ295" s="161">
        <f>MIN(PRODUCT('mil mi val'!$C261:AY261),1)</f>
        <v>0.19045958558370524</v>
      </c>
      <c r="BA295" s="161">
        <f>MIN(PRODUCT('mil mi val'!$C261:AZ261),1)</f>
        <v>0.18366017837836696</v>
      </c>
      <c r="BB295" s="161">
        <f>MIN(PRODUCT('mil mi val'!$C261:BA261),1)</f>
        <v>0.17710351001025926</v>
      </c>
      <c r="BC295" s="161">
        <f>MIN(PRODUCT('mil mi val'!$C261:BB261),1)</f>
        <v>0.170780914702893</v>
      </c>
      <c r="BD295" s="161">
        <f>MIN(PRODUCT('mil mi val'!$C261:BC261),1)</f>
        <v>0.16468403604799972</v>
      </c>
      <c r="BE295" s="161">
        <f>MIN(PRODUCT('mil mi val'!$C261:BD261),1)</f>
        <v>0.15880481596108614</v>
      </c>
      <c r="BF295" s="161">
        <f>MIN(PRODUCT('mil mi val'!$C261:BE261),1)</f>
        <v>0.15313548403127539</v>
      </c>
      <c r="BG295" s="161">
        <f>MIN(PRODUCT('mil mi val'!$C261:BF261),1)</f>
        <v>0.14766854725135886</v>
      </c>
      <c r="BH295" s="161">
        <f>MIN(PRODUCT('mil mi val'!$C261:BG261),1)</f>
        <v>0.14239678011448537</v>
      </c>
      <c r="BI295" s="161">
        <f>MIN(PRODUCT('mil mi val'!$C261:BH261),1)</f>
        <v>0.13731321506439825</v>
      </c>
      <c r="BJ295" s="161">
        <f>MIN(PRODUCT('mil mi val'!$C261:BI261),1)</f>
        <v>0.13241113328659923</v>
      </c>
      <c r="BK295" s="161">
        <f>MIN(PRODUCT('mil mi val'!$C261:BJ261),1)</f>
        <v>0.12768405582826764</v>
      </c>
      <c r="BL295" s="161">
        <f>MIN(PRODUCT('mil mi val'!$C261:BK261),1)</f>
        <v>0.1231257350351985</v>
      </c>
      <c r="BM295" s="161">
        <f>MIN(PRODUCT('mil mi val'!$C261:BL261),1)</f>
        <v>0.11873014629444191</v>
      </c>
      <c r="BN295" s="161">
        <f>MIN(PRODUCT('mil mi val'!$C261:BM261),1)</f>
        <v>0.11449148007173034</v>
      </c>
      <c r="BO295" s="161">
        <f>MIN(PRODUCT('mil mi val'!$C261:BN261),1)</f>
        <v>0.11040413423316957</v>
      </c>
      <c r="BP295" s="161">
        <f>MIN(PRODUCT('mil mi val'!$C261:BO261),1)</f>
        <v>0.10646270664104542</v>
      </c>
      <c r="BQ295" s="161">
        <f>MIN(PRODUCT('mil mi val'!$C261:BP261),1)</f>
        <v>0.10266198801396009</v>
      </c>
      <c r="BR295" s="161">
        <f>MIN(PRODUCT('mil mi val'!$C261:BQ261),1)</f>
        <v>9.899695504186172E-2</v>
      </c>
      <c r="BS295" s="161">
        <f>MIN(PRODUCT('mil mi val'!$C261:BR261),1)</f>
        <v>9.5462763746867255E-2</v>
      </c>
      <c r="BT295" s="161">
        <f>MIN(PRODUCT('mil mi val'!$C261:BS261),1)</f>
        <v>9.2054743081104104E-2</v>
      </c>
      <c r="BU295" s="161">
        <f>MIN(PRODUCT('mil mi val'!$C261:BT261),1)</f>
        <v>8.876838875310869E-2</v>
      </c>
      <c r="BV295" s="161">
        <f>MIN(PRODUCT('mil mi val'!$C261:BU261),1)</f>
        <v>8.5599357274622714E-2</v>
      </c>
      <c r="BW295" s="161">
        <f>MIN(PRODUCT('mil mi val'!$C261:BV261),1)</f>
        <v>8.2543460219918693E-2</v>
      </c>
      <c r="BX295" s="161">
        <f>MIN(PRODUCT('mil mi val'!$C261:BW261),1)</f>
        <v>7.9596658690067601E-2</v>
      </c>
      <c r="BY295" s="161">
        <f>MIN(PRODUCT('mil mi val'!$C261:BX261),1)</f>
        <v>7.6755057974832189E-2</v>
      </c>
      <c r="BZ295" s="161">
        <f>MIN(PRODUCT('mil mi val'!$C261:BY261),1)</f>
        <v>7.4014902405130686E-2</v>
      </c>
      <c r="CA295" s="161">
        <f>MIN(PRODUCT('mil mi val'!$C261:BZ261),1)</f>
        <v>7.1372570389267531E-2</v>
      </c>
      <c r="CB295" s="161">
        <f>MIN(PRODUCT('mil mi val'!$C261:CA261),1)</f>
        <v>6.882456962637068E-2</v>
      </c>
      <c r="CC295" s="161">
        <f>MIN(PRODUCT('mil mi val'!$C261:CB261),1)</f>
        <v>6.6367532490709244E-2</v>
      </c>
      <c r="CD295" s="161">
        <f>MIN(PRODUCT('mil mi val'!$C261:CC261),1)</f>
        <v>6.3998211580790929E-2</v>
      </c>
      <c r="CE295" s="161">
        <f>MIN(PRODUCT('mil mi val'!$C261:CD261),1)</f>
        <v>6.1713475427356695E-2</v>
      </c>
      <c r="CF295" s="161">
        <f>MIN(PRODUCT('mil mi val'!$C261:CE261),1)</f>
        <v>5.9510304354600065E-2</v>
      </c>
      <c r="CG295" s="161">
        <f>MIN(PRODUCT('mil mi val'!$C261:CF261),1)</f>
        <v>5.7385786489140847E-2</v>
      </c>
      <c r="CH295" s="161">
        <f>MIN(PRODUCT('mil mi val'!$C261:CG261),1)</f>
        <v>5.5337113911478525E-2</v>
      </c>
      <c r="CI295" s="161">
        <f>MIN(PRODUCT('mil mi val'!$C261:CH261),1)</f>
        <v>5.3361578944838742E-2</v>
      </c>
      <c r="CJ295" s="161">
        <f>MIN(PRODUCT('mil mi val'!$C261:CI261),1)</f>
        <v>5.1456570576508001E-2</v>
      </c>
      <c r="CK295" s="161">
        <f>MIN(PRODUCT('mil mi val'!$C261:CJ261),1)</f>
        <v>4.9619571006926669E-2</v>
      </c>
      <c r="CL295" s="161">
        <f>MIN(PRODUCT('mil mi val'!$C261:CK261),1)</f>
        <v>4.7848152321979386E-2</v>
      </c>
      <c r="CM295" s="161">
        <f>MIN(PRODUCT('mil mi val'!$C261:CL261),1)</f>
        <v>4.6139973284084722E-2</v>
      </c>
      <c r="CN295" s="161">
        <f>MIN(PRODUCT('mil mi val'!$C261:CM261),1)</f>
        <v>4.4492776237842896E-2</v>
      </c>
      <c r="CO295" s="161">
        <f>MIN(PRODUCT('mil mi val'!$C261:CN261),1)</f>
        <v>4.2904384126151905E-2</v>
      </c>
      <c r="CP295" s="161">
        <f>MIN(PRODUCT('mil mi val'!$C261:CO261),1)</f>
        <v>4.1372697612848286E-2</v>
      </c>
      <c r="CQ295" s="161">
        <f>MIN(PRODUCT('mil mi val'!$C261:CP261),1)</f>
        <v>3.9895692308069601E-2</v>
      </c>
      <c r="CR295" s="161">
        <f>MIN(PRODUCT('mil mi val'!$C261:CQ261),1)</f>
        <v>3.8471416092671518E-2</v>
      </c>
      <c r="CS295" s="161">
        <f>MIN(PRODUCT('mil mi val'!$C261:CR261),1)</f>
        <v>3.7097986538163145E-2</v>
      </c>
      <c r="CT295" s="161">
        <f>MIN(PRODUCT('mil mi val'!$C261:CS261),1)</f>
        <v>3.5773588418750724E-2</v>
      </c>
      <c r="CU295" s="161">
        <f>MIN(PRODUCT('mil mi val'!$C261:CT261),1)</f>
        <v>3.4496471312201321E-2</v>
      </c>
      <c r="CV295" s="161">
        <f>MIN(PRODUCT('mil mi val'!$C261:CU261),1)</f>
        <v>3.3264947286355734E-2</v>
      </c>
      <c r="CW295" s="161">
        <f>MIN(PRODUCT('mil mi val'!$C261:CV261),1)</f>
        <v>3.2077388668232835E-2</v>
      </c>
      <c r="CX295" s="161">
        <f>MIN(PRODUCT('mil mi val'!$C261:CW261),1)</f>
        <v>3.0932225892776926E-2</v>
      </c>
      <c r="CY295" s="161">
        <f>MIN(PRODUCT('mil mi val'!$C261:CX261),1)</f>
        <v>2.9827945428404792E-2</v>
      </c>
      <c r="CZ295" s="161">
        <f>MIN(PRODUCT('mil mi val'!$C261:CY261),1)</f>
        <v>2.8763087776610744E-2</v>
      </c>
      <c r="DA295" s="161">
        <f>MIN(PRODUCT('mil mi val'!$C261:CZ261),1)</f>
        <v>2.7736245542985743E-2</v>
      </c>
      <c r="DB295" s="161">
        <f>MIN(PRODUCT('mil mi val'!$C261:DA261),1)</f>
        <v>2.6746061577101153E-2</v>
      </c>
      <c r="DC295" s="161">
        <f>MIN(PRODUCT('mil mi val'!$C261:DB261),1)</f>
        <v>2.5791227178798642E-2</v>
      </c>
      <c r="DD295" s="161">
        <f>MIN(PRODUCT('mil mi val'!$C261:DC261),1)</f>
        <v>2.5791227178798642E-2</v>
      </c>
      <c r="DE295" s="161">
        <f>MIN(PRODUCT('mil mi val'!$C261:DD261),1)</f>
        <v>2.5791227178798642E-2</v>
      </c>
      <c r="DF295" s="161">
        <f>MIN(PRODUCT('mil mi val'!$C261:DE261),1)</f>
        <v>2.5791227178798642E-2</v>
      </c>
    </row>
    <row r="296" spans="2:110" ht="14.5" x14ac:dyDescent="0.35">
      <c r="B296" s="149">
        <v>51</v>
      </c>
      <c r="C296" s="161">
        <v>1</v>
      </c>
      <c r="D296" s="161">
        <f>MIN(PRODUCT('mil mi val'!$C262:C262),1)</f>
        <v>0.98660000000000003</v>
      </c>
      <c r="E296" s="161">
        <f>MIN(PRODUCT('mil mi val'!$C262:D262),1)</f>
        <v>0.96992646000000005</v>
      </c>
      <c r="F296" s="161">
        <f>MIN(PRODUCT('mil mi val'!$C262:E262),1)</f>
        <v>0.95052793079999998</v>
      </c>
      <c r="G296" s="161">
        <f>MIN(PRODUCT('mil mi val'!$C262:F262),1)</f>
        <v>0.92904599956391998</v>
      </c>
      <c r="H296" s="161">
        <f>MIN(PRODUCT('mil mi val'!$C262:G262),1)</f>
        <v>0.9063772771745604</v>
      </c>
      <c r="I296" s="161">
        <f>MIN(PRODUCT('mil mi val'!$C262:H262),1)</f>
        <v>0.88299274342345668</v>
      </c>
      <c r="J296" s="161">
        <f>MIN(PRODUCT('mil mi val'!$C262:I262),1)</f>
        <v>0.85906364007668101</v>
      </c>
      <c r="K296" s="161">
        <f>MIN(PRODUCT('mil mi val'!$C262:J262),1)</f>
        <v>0.83466623269850326</v>
      </c>
      <c r="L296" s="161">
        <f>MIN(PRODUCT('mil mi val'!$C262:K262),1)</f>
        <v>0.80987664558735772</v>
      </c>
      <c r="M296" s="161">
        <f>MIN(PRODUCT('mil mi val'!$C262:L262),1)</f>
        <v>0.78477046957414964</v>
      </c>
      <c r="N296" s="161">
        <f>MIN(PRODUCT('mil mi val'!$C262:M262),1)</f>
        <v>0.75957933750081941</v>
      </c>
      <c r="O296" s="161">
        <f>MIN(PRODUCT('mil mi val'!$C262:N262),1)</f>
        <v>0.73443726142954224</v>
      </c>
      <c r="P296" s="161">
        <f>MIN(PRODUCT('mil mi val'!$C262:O262),1)</f>
        <v>0.70946639454093774</v>
      </c>
      <c r="Q296" s="161">
        <f>MIN(PRODUCT('mil mi val'!$C262:P262),1)</f>
        <v>0.68491885728982127</v>
      </c>
      <c r="R296" s="161">
        <f>MIN(PRODUCT('mil mi val'!$C262:Q262),1)</f>
        <v>0.66087820539894848</v>
      </c>
      <c r="S296" s="161">
        <f>MIN(PRODUCT('mil mi val'!$C262:R262),1)</f>
        <v>0.63768138038944533</v>
      </c>
      <c r="T296" s="161">
        <f>MIN(PRODUCT('mil mi val'!$C262:S262),1)</f>
        <v>0.61529876393777583</v>
      </c>
      <c r="U296" s="161">
        <f>MIN(PRODUCT('mil mi val'!$C262:T262),1)</f>
        <v>0.59370177732355989</v>
      </c>
      <c r="V296" s="161">
        <f>MIN(PRODUCT('mil mi val'!$C262:U262),1)</f>
        <v>0.5728628449395029</v>
      </c>
      <c r="W296" s="161">
        <f>MIN(PRODUCT('mil mi val'!$C262:V262),1)</f>
        <v>0.55275535908212636</v>
      </c>
      <c r="X296" s="161">
        <f>MIN(PRODUCT('mil mi val'!$C262:W262),1)</f>
        <v>0.53335364597834367</v>
      </c>
      <c r="Y296" s="161">
        <f>MIN(PRODUCT('mil mi val'!$C262:X262),1)</f>
        <v>0.51463293300450375</v>
      </c>
      <c r="Z296" s="161">
        <f>MIN(PRODUCT('mil mi val'!$C262:Y262),1)</f>
        <v>0.49656931705604568</v>
      </c>
      <c r="AA296" s="161">
        <f>MIN(PRODUCT('mil mi val'!$C262:Z262),1)</f>
        <v>0.47913973402737847</v>
      </c>
      <c r="AB296" s="161">
        <f>MIN(PRODUCT('mil mi val'!$C262:AA262),1)</f>
        <v>0.46232192936301747</v>
      </c>
      <c r="AC296" s="161">
        <f>MIN(PRODUCT('mil mi val'!$C262:AB262),1)</f>
        <v>0.44609442964237556</v>
      </c>
      <c r="AD296" s="161">
        <f>MIN(PRODUCT('mil mi val'!$C262:AC262),1)</f>
        <v>0.43043651516192816</v>
      </c>
      <c r="AE296" s="161">
        <f>MIN(PRODUCT('mil mi val'!$C262:AD262),1)</f>
        <v>0.41532819347974448</v>
      </c>
      <c r="AF296" s="161">
        <f>MIN(PRODUCT('mil mi val'!$C262:AE262),1)</f>
        <v>0.40075017388860545</v>
      </c>
      <c r="AG296" s="161">
        <f>MIN(PRODUCT('mil mi val'!$C262:AF262),1)</f>
        <v>0.38668384278511542</v>
      </c>
      <c r="AH296" s="161">
        <f>MIN(PRODUCT('mil mi val'!$C262:AG262),1)</f>
        <v>0.37311123990335787</v>
      </c>
      <c r="AI296" s="161">
        <f>MIN(PRODUCT('mil mi val'!$C262:AH262),1)</f>
        <v>0.36001503538274998</v>
      </c>
      <c r="AJ296" s="161">
        <f>MIN(PRODUCT('mil mi val'!$C262:AI262),1)</f>
        <v>0.34737850764081546</v>
      </c>
      <c r="AK296" s="161">
        <f>MIN(PRODUCT('mil mi val'!$C262:AJ262),1)</f>
        <v>0.33518552202262281</v>
      </c>
      <c r="AL296" s="161">
        <f>MIN(PRODUCT('mil mi val'!$C262:AK262),1)</f>
        <v>0.32342051019962875</v>
      </c>
      <c r="AM296" s="161">
        <f>MIN(PRODUCT('mil mi val'!$C262:AL262),1)</f>
        <v>0.31206845029162178</v>
      </c>
      <c r="AN296" s="161">
        <f>MIN(PRODUCT('mil mi val'!$C262:AM262),1)</f>
        <v>0.30111484768638586</v>
      </c>
      <c r="AO296" s="161">
        <f>MIN(PRODUCT('mil mi val'!$C262:AN262),1)</f>
        <v>0.2905457165325937</v>
      </c>
      <c r="AP296" s="161">
        <f>MIN(PRODUCT('mil mi val'!$C262:AO262),1)</f>
        <v>0.28034756188229965</v>
      </c>
      <c r="AQ296" s="161">
        <f>MIN(PRODUCT('mil mi val'!$C262:AP262),1)</f>
        <v>0.27050736246023094</v>
      </c>
      <c r="AR296" s="161">
        <f>MIN(PRODUCT('mil mi val'!$C262:AQ262),1)</f>
        <v>0.26101255403787682</v>
      </c>
      <c r="AS296" s="161">
        <f>MIN(PRODUCT('mil mi val'!$C262:AR262),1)</f>
        <v>0.25185101339114735</v>
      </c>
      <c r="AT296" s="161">
        <f>MIN(PRODUCT('mil mi val'!$C262:AS262),1)</f>
        <v>0.24301104282111807</v>
      </c>
      <c r="AU296" s="161">
        <f>MIN(PRODUCT('mil mi val'!$C262:AT262),1)</f>
        <v>0.23448135521809682</v>
      </c>
      <c r="AV296" s="161">
        <f>MIN(PRODUCT('mil mi val'!$C262:AU262),1)</f>
        <v>0.2262510596499416</v>
      </c>
      <c r="AW296" s="161">
        <f>MIN(PRODUCT('mil mi val'!$C262:AV262),1)</f>
        <v>0.21830964745622866</v>
      </c>
      <c r="AX296" s="161">
        <f>MIN(PRODUCT('mil mi val'!$C262:AW262),1)</f>
        <v>0.21064697883051503</v>
      </c>
      <c r="AY296" s="161">
        <f>MIN(PRODUCT('mil mi val'!$C262:AX262),1)</f>
        <v>0.20325326987356396</v>
      </c>
      <c r="AZ296" s="161">
        <f>MIN(PRODUCT('mil mi val'!$C262:AY262),1)</f>
        <v>0.19611908010100185</v>
      </c>
      <c r="BA296" s="161">
        <f>MIN(PRODUCT('mil mi val'!$C262:AZ262),1)</f>
        <v>0.18923530038945668</v>
      </c>
      <c r="BB296" s="161">
        <f>MIN(PRODUCT('mil mi val'!$C262:BA262),1)</f>
        <v>0.18259314134578675</v>
      </c>
      <c r="BC296" s="161">
        <f>MIN(PRODUCT('mil mi val'!$C262:BB262),1)</f>
        <v>0.17618412208454962</v>
      </c>
      <c r="BD296" s="161">
        <f>MIN(PRODUCT('mil mi val'!$C262:BC262),1)</f>
        <v>0.17000005939938193</v>
      </c>
      <c r="BE296" s="161">
        <f>MIN(PRODUCT('mil mi val'!$C262:BD262),1)</f>
        <v>0.1640330573144636</v>
      </c>
      <c r="BF296" s="161">
        <f>MIN(PRODUCT('mil mi val'!$C262:BE262),1)</f>
        <v>0.15827549700272592</v>
      </c>
      <c r="BG296" s="161">
        <f>MIN(PRODUCT('mil mi val'!$C262:BF262),1)</f>
        <v>0.15272002705793022</v>
      </c>
      <c r="BH296" s="161">
        <f>MIN(PRODUCT('mil mi val'!$C262:BG262),1)</f>
        <v>0.14735955410819687</v>
      </c>
      <c r="BI296" s="161">
        <f>MIN(PRODUCT('mil mi val'!$C262:BH262),1)</f>
        <v>0.14218723375899917</v>
      </c>
      <c r="BJ296" s="161">
        <f>MIN(PRODUCT('mil mi val'!$C262:BI262),1)</f>
        <v>0.13719646185405829</v>
      </c>
      <c r="BK296" s="161">
        <f>MIN(PRODUCT('mil mi val'!$C262:BJ262),1)</f>
        <v>0.13238086604298083</v>
      </c>
      <c r="BL296" s="161">
        <f>MIN(PRODUCT('mil mi val'!$C262:BK262),1)</f>
        <v>0.12773429764487221</v>
      </c>
      <c r="BM296" s="161">
        <f>MIN(PRODUCT('mil mi val'!$C262:BL262),1)</f>
        <v>0.12325082379753718</v>
      </c>
      <c r="BN296" s="161">
        <f>MIN(PRODUCT('mil mi val'!$C262:BM262),1)</f>
        <v>0.11892471988224362</v>
      </c>
      <c r="BO296" s="161">
        <f>MIN(PRODUCT('mil mi val'!$C262:BN262),1)</f>
        <v>0.11475046221437687</v>
      </c>
      <c r="BP296" s="161">
        <f>MIN(PRODUCT('mil mi val'!$C262:BO262),1)</f>
        <v>0.11072272099065224</v>
      </c>
      <c r="BQ296" s="161">
        <f>MIN(PRODUCT('mil mi val'!$C262:BP262),1)</f>
        <v>0.10683635348388035</v>
      </c>
      <c r="BR296" s="161">
        <f>MIN(PRODUCT('mil mi val'!$C262:BQ262),1)</f>
        <v>0.10308639747659615</v>
      </c>
      <c r="BS296" s="161">
        <f>MIN(PRODUCT('mil mi val'!$C262:BR262),1)</f>
        <v>9.9468064925167618E-2</v>
      </c>
      <c r="BT296" s="161">
        <f>MIN(PRODUCT('mil mi val'!$C262:BS262),1)</f>
        <v>9.5976735846294237E-2</v>
      </c>
      <c r="BU296" s="161">
        <f>MIN(PRODUCT('mil mi val'!$C262:BT262),1)</f>
        <v>9.2607952418089307E-2</v>
      </c>
      <c r="BV296" s="161">
        <f>MIN(PRODUCT('mil mi val'!$C262:BU262),1)</f>
        <v>8.9357413288214366E-2</v>
      </c>
      <c r="BW296" s="161">
        <f>MIN(PRODUCT('mil mi val'!$C262:BV262),1)</f>
        <v>8.6220968081798036E-2</v>
      </c>
      <c r="BX296" s="161">
        <f>MIN(PRODUCT('mil mi val'!$C262:BW262),1)</f>
        <v>8.3194612102126919E-2</v>
      </c>
      <c r="BY296" s="161">
        <f>MIN(PRODUCT('mil mi val'!$C262:BX262),1)</f>
        <v>8.0274481217342264E-2</v>
      </c>
      <c r="BZ296" s="161">
        <f>MIN(PRODUCT('mil mi val'!$C262:BY262),1)</f>
        <v>7.7456846926613546E-2</v>
      </c>
      <c r="CA296" s="161">
        <f>MIN(PRODUCT('mil mi val'!$C262:BZ262),1)</f>
        <v>7.4738111599489412E-2</v>
      </c>
      <c r="CB296" s="161">
        <f>MIN(PRODUCT('mil mi val'!$C262:CA262),1)</f>
        <v>7.2114803882347339E-2</v>
      </c>
      <c r="CC296" s="161">
        <f>MIN(PRODUCT('mil mi val'!$C262:CB262),1)</f>
        <v>6.9583574266076947E-2</v>
      </c>
      <c r="CD296" s="161">
        <f>MIN(PRODUCT('mil mi val'!$C262:CC262),1)</f>
        <v>6.7141190809337642E-2</v>
      </c>
      <c r="CE296" s="161">
        <f>MIN(PRODUCT('mil mi val'!$C262:CD262),1)</f>
        <v>6.4784535011929892E-2</v>
      </c>
      <c r="CF296" s="161">
        <f>MIN(PRODUCT('mil mi val'!$C262:CE262),1)</f>
        <v>6.2510597833011147E-2</v>
      </c>
      <c r="CG296" s="161">
        <f>MIN(PRODUCT('mil mi val'!$C262:CF262),1)</f>
        <v>6.0316475849072453E-2</v>
      </c>
      <c r="CH296" s="161">
        <f>MIN(PRODUCT('mil mi val'!$C262:CG262),1)</f>
        <v>5.8199367546770006E-2</v>
      </c>
      <c r="CI296" s="161">
        <f>MIN(PRODUCT('mil mi val'!$C262:CH262),1)</f>
        <v>5.6156569745878376E-2</v>
      </c>
      <c r="CJ296" s="161">
        <f>MIN(PRODUCT('mil mi val'!$C262:CI262),1)</f>
        <v>5.4185474147798042E-2</v>
      </c>
      <c r="CK296" s="161">
        <f>MIN(PRODUCT('mil mi val'!$C262:CJ262),1)</f>
        <v>5.228356400521033E-2</v>
      </c>
      <c r="CL296" s="161">
        <f>MIN(PRODUCT('mil mi val'!$C262:CK262),1)</f>
        <v>5.0448410908627443E-2</v>
      </c>
      <c r="CM296" s="161">
        <f>MIN(PRODUCT('mil mi val'!$C262:CL262),1)</f>
        <v>4.8677671685734621E-2</v>
      </c>
      <c r="CN296" s="161">
        <f>MIN(PRODUCT('mil mi val'!$C262:CM262),1)</f>
        <v>4.6969085409565334E-2</v>
      </c>
      <c r="CO296" s="161">
        <f>MIN(PRODUCT('mil mi val'!$C262:CN262),1)</f>
        <v>4.5320470511689588E-2</v>
      </c>
      <c r="CP296" s="161">
        <f>MIN(PRODUCT('mil mi val'!$C262:CO262),1)</f>
        <v>4.3729721996729282E-2</v>
      </c>
      <c r="CQ296" s="161">
        <f>MIN(PRODUCT('mil mi val'!$C262:CP262),1)</f>
        <v>4.2194808754644084E-2</v>
      </c>
      <c r="CR296" s="161">
        <f>MIN(PRODUCT('mil mi val'!$C262:CQ262),1)</f>
        <v>4.0713770967356074E-2</v>
      </c>
      <c r="CS296" s="161">
        <f>MIN(PRODUCT('mil mi val'!$C262:CR262),1)</f>
        <v>3.9284717606401877E-2</v>
      </c>
      <c r="CT296" s="161">
        <f>MIN(PRODUCT('mil mi val'!$C262:CS262),1)</f>
        <v>3.7905824018417168E-2</v>
      </c>
      <c r="CU296" s="161">
        <f>MIN(PRODUCT('mil mi val'!$C262:CT262),1)</f>
        <v>3.6575329595370722E-2</v>
      </c>
      <c r="CV296" s="161">
        <f>MIN(PRODUCT('mil mi val'!$C262:CU262),1)</f>
        <v>3.5291535526573208E-2</v>
      </c>
      <c r="CW296" s="161">
        <f>MIN(PRODUCT('mil mi val'!$C262:CV262),1)</f>
        <v>3.4052802629590484E-2</v>
      </c>
      <c r="CX296" s="161">
        <f>MIN(PRODUCT('mil mi val'!$C262:CW262),1)</f>
        <v>3.2857549257291854E-2</v>
      </c>
      <c r="CY296" s="161">
        <f>MIN(PRODUCT('mil mi val'!$C262:CX262),1)</f>
        <v>3.1704249278360908E-2</v>
      </c>
      <c r="CZ296" s="161">
        <f>MIN(PRODUCT('mil mi val'!$C262:CY262),1)</f>
        <v>3.059143012869044E-2</v>
      </c>
      <c r="DA296" s="161">
        <f>MIN(PRODUCT('mil mi val'!$C262:CZ262),1)</f>
        <v>2.9517670931173405E-2</v>
      </c>
      <c r="DB296" s="161">
        <f>MIN(PRODUCT('mil mi val'!$C262:DA262),1)</f>
        <v>2.8481600681489219E-2</v>
      </c>
      <c r="DC296" s="161">
        <f>MIN(PRODUCT('mil mi val'!$C262:DB262),1)</f>
        <v>2.7481896497568947E-2</v>
      </c>
      <c r="DD296" s="161">
        <f>MIN(PRODUCT('mil mi val'!$C262:DC262),1)</f>
        <v>2.7481896497568947E-2</v>
      </c>
      <c r="DE296" s="161">
        <f>MIN(PRODUCT('mil mi val'!$C262:DD262),1)</f>
        <v>2.7481896497568947E-2</v>
      </c>
      <c r="DF296" s="161">
        <f>MIN(PRODUCT('mil mi val'!$C262:DE262),1)</f>
        <v>2.7481896497568947E-2</v>
      </c>
    </row>
    <row r="297" spans="2:110" ht="14.5" x14ac:dyDescent="0.35">
      <c r="B297" s="149">
        <v>52</v>
      </c>
      <c r="C297" s="161">
        <v>1</v>
      </c>
      <c r="D297" s="161">
        <f>MIN(PRODUCT('mil mi val'!$C263:C263),1)</f>
        <v>0.9869</v>
      </c>
      <c r="E297" s="161">
        <f>MIN(PRODUCT('mil mi val'!$C263:D263),1)</f>
        <v>0.97061615000000001</v>
      </c>
      <c r="F297" s="161">
        <f>MIN(PRODUCT('mil mi val'!$C263:E263),1)</f>
        <v>0.95159207346000008</v>
      </c>
      <c r="G297" s="161">
        <f>MIN(PRODUCT('mil mi val'!$C263:F263),1)</f>
        <v>0.93046672942918807</v>
      </c>
      <c r="H297" s="161">
        <f>MIN(PRODUCT('mil mi val'!$C263:G263),1)</f>
        <v>0.9082285745958304</v>
      </c>
      <c r="I297" s="161">
        <f>MIN(PRODUCT('mil mi val'!$C263:H263),1)</f>
        <v>0.88534121451601544</v>
      </c>
      <c r="J297" s="161">
        <f>MIN(PRODUCT('mil mi val'!$C263:I263),1)</f>
        <v>0.86179113820988951</v>
      </c>
      <c r="K297" s="161">
        <f>MIN(PRODUCT('mil mi val'!$C263:J263),1)</f>
        <v>0.83774716545383354</v>
      </c>
      <c r="L297" s="161">
        <f>MIN(PRODUCT('mil mi val'!$C263:K263),1)</f>
        <v>0.81328494822258157</v>
      </c>
      <c r="M297" s="161">
        <f>MIN(PRODUCT('mil mi val'!$C263:L263),1)</f>
        <v>0.7885610857966151</v>
      </c>
      <c r="N297" s="161">
        <f>MIN(PRODUCT('mil mi val'!$C263:M263),1)</f>
        <v>0.76372141159402174</v>
      </c>
      <c r="O297" s="161">
        <f>MIN(PRODUCT('mil mi val'!$C263:N263),1)</f>
        <v>0.73890046571721602</v>
      </c>
      <c r="P297" s="161">
        <f>MIN(PRODUCT('mil mi val'!$C263:O263),1)</f>
        <v>0.71422119016226104</v>
      </c>
      <c r="Q297" s="161">
        <f>MIN(PRODUCT('mil mi val'!$C263:P263),1)</f>
        <v>0.68993766969674419</v>
      </c>
      <c r="R297" s="161">
        <f>MIN(PRODUCT('mil mi val'!$C263:Q263),1)</f>
        <v>0.66613482009220648</v>
      </c>
      <c r="S297" s="161">
        <f>MIN(PRODUCT('mil mi val'!$C263:R263),1)</f>
        <v>0.6431531687990254</v>
      </c>
      <c r="T297" s="161">
        <f>MIN(PRODUCT('mil mi val'!$C263:S263),1)</f>
        <v>0.62096438447545899</v>
      </c>
      <c r="U297" s="161">
        <f>MIN(PRODUCT('mil mi val'!$C263:T263),1)</f>
        <v>0.59954111321105563</v>
      </c>
      <c r="V297" s="161">
        <f>MIN(PRODUCT('mil mi val'!$C263:U263),1)</f>
        <v>0.57885694480527428</v>
      </c>
      <c r="W297" s="161">
        <f>MIN(PRODUCT('mil mi val'!$C263:V263),1)</f>
        <v>0.55888638020949233</v>
      </c>
      <c r="X297" s="161">
        <f>MIN(PRODUCT('mil mi val'!$C263:W263),1)</f>
        <v>0.53960480009226486</v>
      </c>
      <c r="Y297" s="161">
        <f>MIN(PRODUCT('mil mi val'!$C263:X263),1)</f>
        <v>0.52098843448908172</v>
      </c>
      <c r="Z297" s="161">
        <f>MIN(PRODUCT('mil mi val'!$C263:Y263),1)</f>
        <v>0.50301433349920843</v>
      </c>
      <c r="AA297" s="161">
        <f>MIN(PRODUCT('mil mi val'!$C263:Z263),1)</f>
        <v>0.48566033899348576</v>
      </c>
      <c r="AB297" s="161">
        <f>MIN(PRODUCT('mil mi val'!$C263:AA263),1)</f>
        <v>0.46890505729821053</v>
      </c>
      <c r="AC297" s="161">
        <f>MIN(PRODUCT('mil mi val'!$C263:AB263),1)</f>
        <v>0.45272783282142226</v>
      </c>
      <c r="AD297" s="161">
        <f>MIN(PRODUCT('mil mi val'!$C263:AC263),1)</f>
        <v>0.43710872258908318</v>
      </c>
      <c r="AE297" s="161">
        <f>MIN(PRODUCT('mil mi val'!$C263:AD263),1)</f>
        <v>0.42202847165975982</v>
      </c>
      <c r="AF297" s="161">
        <f>MIN(PRODUCT('mil mi val'!$C263:AE263),1)</f>
        <v>0.40746848938749813</v>
      </c>
      <c r="AG297" s="161">
        <f>MIN(PRODUCT('mil mi val'!$C263:AF263),1)</f>
        <v>0.39341082650362946</v>
      </c>
      <c r="AH297" s="161">
        <f>MIN(PRODUCT('mil mi val'!$C263:AG263),1)</f>
        <v>0.37983815298925427</v>
      </c>
      <c r="AI297" s="161">
        <f>MIN(PRODUCT('mil mi val'!$C263:AH263),1)</f>
        <v>0.36673373671112502</v>
      </c>
      <c r="AJ297" s="161">
        <f>MIN(PRODUCT('mil mi val'!$C263:AI263),1)</f>
        <v>0.35408142279459121</v>
      </c>
      <c r="AK297" s="161">
        <f>MIN(PRODUCT('mil mi val'!$C263:AJ263),1)</f>
        <v>0.34186561370817781</v>
      </c>
      <c r="AL297" s="161">
        <f>MIN(PRODUCT('mil mi val'!$C263:AK263),1)</f>
        <v>0.33007125003524568</v>
      </c>
      <c r="AM297" s="161">
        <f>MIN(PRODUCT('mil mi val'!$C263:AL263),1)</f>
        <v>0.31868379190902973</v>
      </c>
      <c r="AN297" s="161">
        <f>MIN(PRODUCT('mil mi val'!$C263:AM263),1)</f>
        <v>0.30768920108816822</v>
      </c>
      <c r="AO297" s="161">
        <f>MIN(PRODUCT('mil mi val'!$C263:AN263),1)</f>
        <v>0.2970739236506264</v>
      </c>
      <c r="AP297" s="161">
        <f>MIN(PRODUCT('mil mi val'!$C263:AO263),1)</f>
        <v>0.28682487328467982</v>
      </c>
      <c r="AQ297" s="161">
        <f>MIN(PRODUCT('mil mi val'!$C263:AP263),1)</f>
        <v>0.27692941515635838</v>
      </c>
      <c r="AR297" s="161">
        <f>MIN(PRODUCT('mil mi val'!$C263:AQ263),1)</f>
        <v>0.26737535033346405</v>
      </c>
      <c r="AS297" s="161">
        <f>MIN(PRODUCT('mil mi val'!$C263:AR263),1)</f>
        <v>0.25815090074695957</v>
      </c>
      <c r="AT297" s="161">
        <f>MIN(PRODUCT('mil mi val'!$C263:AS263),1)</f>
        <v>0.24924469467118945</v>
      </c>
      <c r="AU297" s="161">
        <f>MIN(PRODUCT('mil mi val'!$C263:AT263),1)</f>
        <v>0.24064575270503341</v>
      </c>
      <c r="AV297" s="161">
        <f>MIN(PRODUCT('mil mi val'!$C263:AU263),1)</f>
        <v>0.23234347423670976</v>
      </c>
      <c r="AW297" s="161">
        <f>MIN(PRODUCT('mil mi val'!$C263:AV263),1)</f>
        <v>0.22432762437554327</v>
      </c>
      <c r="AX297" s="161">
        <f>MIN(PRODUCT('mil mi val'!$C263:AW263),1)</f>
        <v>0.21658832133458703</v>
      </c>
      <c r="AY297" s="161">
        <f>MIN(PRODUCT('mil mi val'!$C263:AX263),1)</f>
        <v>0.20911602424854378</v>
      </c>
      <c r="AZ297" s="161">
        <f>MIN(PRODUCT('mil mi val'!$C263:AY263),1)</f>
        <v>0.20190152141196901</v>
      </c>
      <c r="BA297" s="161">
        <f>MIN(PRODUCT('mil mi val'!$C263:AZ263),1)</f>
        <v>0.1949359189232561</v>
      </c>
      <c r="BB297" s="161">
        <f>MIN(PRODUCT('mil mi val'!$C263:BA263),1)</f>
        <v>0.18821062972040375</v>
      </c>
      <c r="BC297" s="161">
        <f>MIN(PRODUCT('mil mi val'!$C263:BB263),1)</f>
        <v>0.18171736299504984</v>
      </c>
      <c r="BD297" s="161">
        <f>MIN(PRODUCT('mil mi val'!$C263:BC263),1)</f>
        <v>0.17544811397172064</v>
      </c>
      <c r="BE297" s="161">
        <f>MIN(PRODUCT('mil mi val'!$C263:BD263),1)</f>
        <v>0.16939515403969627</v>
      </c>
      <c r="BF297" s="161">
        <f>MIN(PRODUCT('mil mi val'!$C263:BE263),1)</f>
        <v>0.16355102122532675</v>
      </c>
      <c r="BG297" s="161">
        <f>MIN(PRODUCT('mil mi val'!$C263:BF263),1)</f>
        <v>0.15790851099305298</v>
      </c>
      <c r="BH297" s="161">
        <f>MIN(PRODUCT('mil mi val'!$C263:BG263),1)</f>
        <v>0.15246066736379266</v>
      </c>
      <c r="BI297" s="161">
        <f>MIN(PRODUCT('mil mi val'!$C263:BH263),1)</f>
        <v>0.14720077433974182</v>
      </c>
      <c r="BJ297" s="161">
        <f>MIN(PRODUCT('mil mi val'!$C263:BI263),1)</f>
        <v>0.14212234762502074</v>
      </c>
      <c r="BK297" s="161">
        <f>MIN(PRODUCT('mil mi val'!$C263:BJ263),1)</f>
        <v>0.13721912663195754</v>
      </c>
      <c r="BL297" s="161">
        <f>MIN(PRODUCT('mil mi val'!$C263:BK263),1)</f>
        <v>0.132485066763155</v>
      </c>
      <c r="BM297" s="161">
        <f>MIN(PRODUCT('mil mi val'!$C263:BL263),1)</f>
        <v>0.12791433195982616</v>
      </c>
      <c r="BN297" s="161">
        <f>MIN(PRODUCT('mil mi val'!$C263:BM263),1)</f>
        <v>0.12350128750721216</v>
      </c>
      <c r="BO297" s="161">
        <f>MIN(PRODUCT('mil mi val'!$C263:BN263),1)</f>
        <v>0.11924049308821334</v>
      </c>
      <c r="BP297" s="161">
        <f>MIN(PRODUCT('mil mi val'!$C263:BO263),1)</f>
        <v>0.11512669607666999</v>
      </c>
      <c r="BQ297" s="161">
        <f>MIN(PRODUCT('mil mi val'!$C263:BP263),1)</f>
        <v>0.11115482506202488</v>
      </c>
      <c r="BR297" s="161">
        <f>MIN(PRODUCT('mil mi val'!$C263:BQ263),1)</f>
        <v>0.10731998359738502</v>
      </c>
      <c r="BS297" s="161">
        <f>MIN(PRODUCT('mil mi val'!$C263:BR263),1)</f>
        <v>0.10361744416327524</v>
      </c>
      <c r="BT297" s="161">
        <f>MIN(PRODUCT('mil mi val'!$C263:BS263),1)</f>
        <v>0.10004264233964225</v>
      </c>
      <c r="BU297" s="161">
        <f>MIN(PRODUCT('mil mi val'!$C263:BT263),1)</f>
        <v>9.6591171178924587E-2</v>
      </c>
      <c r="BV297" s="161">
        <f>MIN(PRODUCT('mil mi val'!$C263:BU263),1)</f>
        <v>9.3258775773251687E-2</v>
      </c>
      <c r="BW297" s="161">
        <f>MIN(PRODUCT('mil mi val'!$C263:BV263),1)</f>
        <v>9.0041348009074512E-2</v>
      </c>
      <c r="BX297" s="161">
        <f>MIN(PRODUCT('mil mi val'!$C263:BW263),1)</f>
        <v>8.6934921502761442E-2</v>
      </c>
      <c r="BY297" s="161">
        <f>MIN(PRODUCT('mil mi val'!$C263:BX263),1)</f>
        <v>8.3935666710916179E-2</v>
      </c>
      <c r="BZ297" s="161">
        <f>MIN(PRODUCT('mil mi val'!$C263:BY263),1)</f>
        <v>8.1039886209389567E-2</v>
      </c>
      <c r="CA297" s="161">
        <f>MIN(PRODUCT('mil mi val'!$C263:BZ263),1)</f>
        <v>7.8244010135165631E-2</v>
      </c>
      <c r="CB297" s="161">
        <f>MIN(PRODUCT('mil mi val'!$C263:CA263),1)</f>
        <v>7.5544591785502421E-2</v>
      </c>
      <c r="CC297" s="161">
        <f>MIN(PRODUCT('mil mi val'!$C263:CB263),1)</f>
        <v>7.2938303368902585E-2</v>
      </c>
      <c r="CD297" s="161">
        <f>MIN(PRODUCT('mil mi val'!$C263:CC263),1)</f>
        <v>7.0421931902675441E-2</v>
      </c>
      <c r="CE297" s="161">
        <f>MIN(PRODUCT('mil mi val'!$C263:CD263),1)</f>
        <v>6.7992375252033138E-2</v>
      </c>
      <c r="CF297" s="161">
        <f>MIN(PRODUCT('mil mi val'!$C263:CE263),1)</f>
        <v>6.5646638305838001E-2</v>
      </c>
      <c r="CG297" s="161">
        <f>MIN(PRODUCT('mil mi val'!$C263:CF263),1)</f>
        <v>6.3381829284286595E-2</v>
      </c>
      <c r="CH297" s="161">
        <f>MIN(PRODUCT('mil mi val'!$C263:CG263),1)</f>
        <v>6.1195156173978707E-2</v>
      </c>
      <c r="CI297" s="161">
        <f>MIN(PRODUCT('mil mi val'!$C263:CH263),1)</f>
        <v>5.908392328597644E-2</v>
      </c>
      <c r="CJ297" s="161">
        <f>MIN(PRODUCT('mil mi val'!$C263:CI263),1)</f>
        <v>5.7045527932610252E-2</v>
      </c>
      <c r="CK297" s="161">
        <f>MIN(PRODUCT('mil mi val'!$C263:CJ263),1)</f>
        <v>5.50774572189352E-2</v>
      </c>
      <c r="CL297" s="161">
        <f>MIN(PRODUCT('mil mi val'!$C263:CK263),1)</f>
        <v>5.3177284944881935E-2</v>
      </c>
      <c r="CM297" s="161">
        <f>MIN(PRODUCT('mil mi val'!$C263:CL263),1)</f>
        <v>5.1342668614283507E-2</v>
      </c>
      <c r="CN297" s="161">
        <f>MIN(PRODUCT('mil mi val'!$C263:CM263),1)</f>
        <v>4.9571346547090729E-2</v>
      </c>
      <c r="CO297" s="161">
        <f>MIN(PRODUCT('mil mi val'!$C263:CN263),1)</f>
        <v>4.7861135091216103E-2</v>
      </c>
      <c r="CP297" s="161">
        <f>MIN(PRODUCT('mil mi val'!$C263:CO263),1)</f>
        <v>4.6209925930569148E-2</v>
      </c>
      <c r="CQ297" s="161">
        <f>MIN(PRODUCT('mil mi val'!$C263:CP263),1)</f>
        <v>4.4615683485964515E-2</v>
      </c>
      <c r="CR297" s="161">
        <f>MIN(PRODUCT('mil mi val'!$C263:CQ263),1)</f>
        <v>4.3076442405698738E-2</v>
      </c>
      <c r="CS297" s="161">
        <f>MIN(PRODUCT('mil mi val'!$C263:CR263),1)</f>
        <v>4.1590305142702136E-2</v>
      </c>
      <c r="CT297" s="161">
        <f>MIN(PRODUCT('mil mi val'!$C263:CS263),1)</f>
        <v>4.0155439615278912E-2</v>
      </c>
      <c r="CU297" s="161">
        <f>MIN(PRODUCT('mil mi val'!$C263:CT263),1)</f>
        <v>3.8770076948551793E-2</v>
      </c>
      <c r="CV297" s="161">
        <f>MIN(PRODUCT('mil mi val'!$C263:CU263),1)</f>
        <v>3.7432509293826757E-2</v>
      </c>
      <c r="CW297" s="161">
        <f>MIN(PRODUCT('mil mi val'!$C263:CV263),1)</f>
        <v>3.6141087723189733E-2</v>
      </c>
      <c r="CX297" s="161">
        <f>MIN(PRODUCT('mil mi val'!$C263:CW263),1)</f>
        <v>3.4894220196739691E-2</v>
      </c>
      <c r="CY297" s="161">
        <f>MIN(PRODUCT('mil mi val'!$C263:CX263),1)</f>
        <v>3.3690369599952169E-2</v>
      </c>
      <c r="CZ297" s="161">
        <f>MIN(PRODUCT('mil mi val'!$C263:CY263),1)</f>
        <v>3.2528051848753819E-2</v>
      </c>
      <c r="DA297" s="161">
        <f>MIN(PRODUCT('mil mi val'!$C263:CZ263),1)</f>
        <v>3.1405834059971813E-2</v>
      </c>
      <c r="DB297" s="161">
        <f>MIN(PRODUCT('mil mi val'!$C263:DA263),1)</f>
        <v>3.0322332784902786E-2</v>
      </c>
      <c r="DC297" s="161">
        <f>MIN(PRODUCT('mil mi val'!$C263:DB263),1)</f>
        <v>2.9276212303823639E-2</v>
      </c>
      <c r="DD297" s="161">
        <f>MIN(PRODUCT('mil mi val'!$C263:DC263),1)</f>
        <v>2.9276212303823639E-2</v>
      </c>
      <c r="DE297" s="161">
        <f>MIN(PRODUCT('mil mi val'!$C263:DD263),1)</f>
        <v>2.9276212303823639E-2</v>
      </c>
      <c r="DF297" s="161">
        <f>MIN(PRODUCT('mil mi val'!$C263:DE263),1)</f>
        <v>2.9276212303823639E-2</v>
      </c>
    </row>
    <row r="298" spans="2:110" ht="14.5" x14ac:dyDescent="0.35">
      <c r="B298" s="149">
        <v>53</v>
      </c>
      <c r="C298" s="161">
        <v>1</v>
      </c>
      <c r="D298" s="161">
        <f>MIN(PRODUCT('mil mi val'!$C264:C264),1)</f>
        <v>0.98709999999999998</v>
      </c>
      <c r="E298" s="161">
        <f>MIN(PRODUCT('mil mi val'!$C264:D264),1)</f>
        <v>0.97110898000000001</v>
      </c>
      <c r="F298" s="161">
        <f>MIN(PRODUCT('mil mi val'!$C264:E264),1)</f>
        <v>0.95246368758400002</v>
      </c>
      <c r="G298" s="161">
        <f>MIN(PRODUCT('mil mi val'!$C264:F264),1)</f>
        <v>0.9317952255634272</v>
      </c>
      <c r="H298" s="161">
        <f>MIN(PRODUCT('mil mi val'!$C264:G264),1)</f>
        <v>0.90999121728524301</v>
      </c>
      <c r="I298" s="161">
        <f>MIN(PRODUCT('mil mi val'!$C264:H264),1)</f>
        <v>0.88751443421829745</v>
      </c>
      <c r="J298" s="161">
        <f>MIN(PRODUCT('mil mi val'!$C264:I264),1)</f>
        <v>0.86443905892862172</v>
      </c>
      <c r="K298" s="161">
        <f>MIN(PRODUCT('mil mi val'!$C264:J264),1)</f>
        <v>0.84075342871397751</v>
      </c>
      <c r="L298" s="161">
        <f>MIN(PRODUCT('mil mi val'!$C264:K264),1)</f>
        <v>0.81670788065275779</v>
      </c>
      <c r="M298" s="161">
        <f>MIN(PRODUCT('mil mi val'!$C264:L264),1)</f>
        <v>0.79236998580930562</v>
      </c>
      <c r="N298" s="161">
        <f>MIN(PRODUCT('mil mi val'!$C264:M264),1)</f>
        <v>0.76788575324779806</v>
      </c>
      <c r="O298" s="161">
        <f>MIN(PRODUCT('mil mi val'!$C264:N264),1)</f>
        <v>0.74339019771919324</v>
      </c>
      <c r="P298" s="161">
        <f>MIN(PRODUCT('mil mi val'!$C264:O264),1)</f>
        <v>0.71900699923400369</v>
      </c>
      <c r="Q298" s="161">
        <f>MIN(PRODUCT('mil mi val'!$C264:P264),1)</f>
        <v>0.69499216545958797</v>
      </c>
      <c r="R298" s="161">
        <f>MIN(PRODUCT('mil mi val'!$C264:Q264),1)</f>
        <v>0.67143193105050791</v>
      </c>
      <c r="S298" s="161">
        <f>MIN(PRODUCT('mil mi val'!$C264:R264),1)</f>
        <v>0.64867038858789572</v>
      </c>
      <c r="T298" s="161">
        <f>MIN(PRODUCT('mil mi val'!$C264:S264),1)</f>
        <v>0.62668046241476605</v>
      </c>
      <c r="U298" s="161">
        <f>MIN(PRODUCT('mil mi val'!$C264:T264),1)</f>
        <v>0.60543599473890541</v>
      </c>
      <c r="V298" s="161">
        <f>MIN(PRODUCT('mil mi val'!$C264:U264),1)</f>
        <v>0.58491171451725654</v>
      </c>
      <c r="W298" s="161">
        <f>MIN(PRODUCT('mil mi val'!$C264:V264),1)</f>
        <v>0.56508320739512152</v>
      </c>
      <c r="X298" s="161">
        <f>MIN(PRODUCT('mil mi val'!$C264:W264),1)</f>
        <v>0.5459268866644269</v>
      </c>
      <c r="Y298" s="161">
        <f>MIN(PRODUCT('mil mi val'!$C264:X264),1)</f>
        <v>0.52741996520650281</v>
      </c>
      <c r="Z298" s="161">
        <f>MIN(PRODUCT('mil mi val'!$C264:Y264),1)</f>
        <v>0.50954042838600233</v>
      </c>
      <c r="AA298" s="161">
        <f>MIN(PRODUCT('mil mi val'!$C264:Z264),1)</f>
        <v>0.49226700786371685</v>
      </c>
      <c r="AB298" s="161">
        <f>MIN(PRODUCT('mil mi val'!$C264:AA264),1)</f>
        <v>0.47557915629713682</v>
      </c>
      <c r="AC298" s="161">
        <f>MIN(PRODUCT('mil mi val'!$C264:AB264),1)</f>
        <v>0.45945702289866386</v>
      </c>
      <c r="AD298" s="161">
        <f>MIN(PRODUCT('mil mi val'!$C264:AC264),1)</f>
        <v>0.44388142982239914</v>
      </c>
      <c r="AE298" s="161">
        <f>MIN(PRODUCT('mil mi val'!$C264:AD264),1)</f>
        <v>0.42883384935141977</v>
      </c>
      <c r="AF298" s="161">
        <f>MIN(PRODUCT('mil mi val'!$C264:AE264),1)</f>
        <v>0.41429638185840661</v>
      </c>
      <c r="AG298" s="161">
        <f>MIN(PRODUCT('mil mi val'!$C264:AF264),1)</f>
        <v>0.40025173451340662</v>
      </c>
      <c r="AH298" s="161">
        <f>MIN(PRODUCT('mil mi val'!$C264:AG264),1)</f>
        <v>0.38668320071340212</v>
      </c>
      <c r="AI298" s="161">
        <f>MIN(PRODUCT('mil mi val'!$C264:AH264),1)</f>
        <v>0.37357464020921777</v>
      </c>
      <c r="AJ298" s="161">
        <f>MIN(PRODUCT('mil mi val'!$C264:AI264),1)</f>
        <v>0.36091045990612525</v>
      </c>
      <c r="AK298" s="161">
        <f>MIN(PRODUCT('mil mi val'!$C264:AJ264),1)</f>
        <v>0.34867559531530756</v>
      </c>
      <c r="AL298" s="161">
        <f>MIN(PRODUCT('mil mi val'!$C264:AK264),1)</f>
        <v>0.33685549263411863</v>
      </c>
      <c r="AM298" s="161">
        <f>MIN(PRODUCT('mil mi val'!$C264:AL264),1)</f>
        <v>0.32543609143382202</v>
      </c>
      <c r="AN298" s="161">
        <f>MIN(PRODUCT('mil mi val'!$C264:AM264),1)</f>
        <v>0.31440380793421546</v>
      </c>
      <c r="AO298" s="161">
        <f>MIN(PRODUCT('mil mi val'!$C264:AN264),1)</f>
        <v>0.30374551884524553</v>
      </c>
      <c r="AP298" s="161">
        <f>MIN(PRODUCT('mil mi val'!$C264:AO264),1)</f>
        <v>0.29344854575639168</v>
      </c>
      <c r="AQ298" s="161">
        <f>MIN(PRODUCT('mil mi val'!$C264:AP264),1)</f>
        <v>0.28350064005525</v>
      </c>
      <c r="AR298" s="161">
        <f>MIN(PRODUCT('mil mi val'!$C264:AQ264),1)</f>
        <v>0.273889968357377</v>
      </c>
      <c r="AS298" s="161">
        <f>MIN(PRODUCT('mil mi val'!$C264:AR264),1)</f>
        <v>0.26460509843006191</v>
      </c>
      <c r="AT298" s="161">
        <f>MIN(PRODUCT('mil mi val'!$C264:AS264),1)</f>
        <v>0.25563498559328279</v>
      </c>
      <c r="AU298" s="161">
        <f>MIN(PRODUCT('mil mi val'!$C264:AT264),1)</f>
        <v>0.24696895958167051</v>
      </c>
      <c r="AV298" s="161">
        <f>MIN(PRODUCT('mil mi val'!$C264:AU264),1)</f>
        <v>0.23859671185185186</v>
      </c>
      <c r="AW298" s="161">
        <f>MIN(PRODUCT('mil mi val'!$C264:AV264),1)</f>
        <v>0.23050828332007406</v>
      </c>
      <c r="AX298" s="161">
        <f>MIN(PRODUCT('mil mi val'!$C264:AW264),1)</f>
        <v>0.22269405251552354</v>
      </c>
      <c r="AY298" s="161">
        <f>MIN(PRODUCT('mil mi val'!$C264:AX264),1)</f>
        <v>0.21514472413524729</v>
      </c>
      <c r="AZ298" s="161">
        <f>MIN(PRODUCT('mil mi val'!$C264:AY264),1)</f>
        <v>0.20785131798706241</v>
      </c>
      <c r="BA298" s="161">
        <f>MIN(PRODUCT('mil mi val'!$C264:AZ264),1)</f>
        <v>0.20080515830730097</v>
      </c>
      <c r="BB298" s="161">
        <f>MIN(PRODUCT('mil mi val'!$C264:BA264),1)</f>
        <v>0.19399786344068345</v>
      </c>
      <c r="BC298" s="161">
        <f>MIN(PRODUCT('mil mi val'!$C264:BB264),1)</f>
        <v>0.18742133587004428</v>
      </c>
      <c r="BD298" s="161">
        <f>MIN(PRODUCT('mil mi val'!$C264:BC264),1)</f>
        <v>0.18106775258404978</v>
      </c>
      <c r="BE298" s="161">
        <f>MIN(PRODUCT('mil mi val'!$C264:BD264),1)</f>
        <v>0.17492955577145047</v>
      </c>
      <c r="BF298" s="161">
        <f>MIN(PRODUCT('mil mi val'!$C264:BE264),1)</f>
        <v>0.16899944383079829</v>
      </c>
      <c r="BG298" s="161">
        <f>MIN(PRODUCT('mil mi val'!$C264:BF264),1)</f>
        <v>0.16327036268493422</v>
      </c>
      <c r="BH298" s="161">
        <f>MIN(PRODUCT('mil mi val'!$C264:BG264),1)</f>
        <v>0.15773549738991494</v>
      </c>
      <c r="BI298" s="161">
        <f>MIN(PRODUCT('mil mi val'!$C264:BH264),1)</f>
        <v>0.15238826402839681</v>
      </c>
      <c r="BJ298" s="161">
        <f>MIN(PRODUCT('mil mi val'!$C264:BI264),1)</f>
        <v>0.14722230187783414</v>
      </c>
      <c r="BK298" s="161">
        <f>MIN(PRODUCT('mil mi val'!$C264:BJ264),1)</f>
        <v>0.14223146584417556</v>
      </c>
      <c r="BL298" s="161">
        <f>MIN(PRODUCT('mil mi val'!$C264:BK264),1)</f>
        <v>0.13740981915205799</v>
      </c>
      <c r="BM298" s="161">
        <f>MIN(PRODUCT('mil mi val'!$C264:BL264),1)</f>
        <v>0.13275162628280321</v>
      </c>
      <c r="BN298" s="161">
        <f>MIN(PRODUCT('mil mi val'!$C264:BM264),1)</f>
        <v>0.12825134615181619</v>
      </c>
      <c r="BO298" s="161">
        <f>MIN(PRODUCT('mil mi val'!$C264:BN264),1)</f>
        <v>0.12390362551726962</v>
      </c>
      <c r="BP298" s="161">
        <f>MIN(PRODUCT('mil mi val'!$C264:BO264),1)</f>
        <v>0.11970329261223417</v>
      </c>
      <c r="BQ298" s="161">
        <f>MIN(PRODUCT('mil mi val'!$C264:BP264),1)</f>
        <v>0.11564535099267942</v>
      </c>
      <c r="BR298" s="161">
        <f>MIN(PRODUCT('mil mi val'!$C264:BQ264),1)</f>
        <v>0.11172497359402758</v>
      </c>
      <c r="BS298" s="161">
        <f>MIN(PRODUCT('mil mi val'!$C264:BR264),1)</f>
        <v>0.10793749698919004</v>
      </c>
      <c r="BT298" s="161">
        <f>MIN(PRODUCT('mil mi val'!$C264:BS264),1)</f>
        <v>0.10427841584125649</v>
      </c>
      <c r="BU298" s="161">
        <f>MIN(PRODUCT('mil mi val'!$C264:BT264),1)</f>
        <v>0.1007433775442379</v>
      </c>
      <c r="BV298" s="161">
        <f>MIN(PRODUCT('mil mi val'!$C264:BU264),1)</f>
        <v>9.7328177045488226E-2</v>
      </c>
      <c r="BW298" s="161">
        <f>MIN(PRODUCT('mil mi val'!$C264:BV264),1)</f>
        <v>9.4028751843646174E-2</v>
      </c>
      <c r="BX298" s="161">
        <f>MIN(PRODUCT('mil mi val'!$C264:BW264),1)</f>
        <v>9.0841177156146563E-2</v>
      </c>
      <c r="BY298" s="161">
        <f>MIN(PRODUCT('mil mi val'!$C264:BX264),1)</f>
        <v>8.7761661250553194E-2</v>
      </c>
      <c r="BZ298" s="161">
        <f>MIN(PRODUCT('mil mi val'!$C264:BY264),1)</f>
        <v>8.4786540934159438E-2</v>
      </c>
      <c r="CA298" s="161">
        <f>MIN(PRODUCT('mil mi val'!$C264:BZ264),1)</f>
        <v>8.1912277196491426E-2</v>
      </c>
      <c r="CB298" s="161">
        <f>MIN(PRODUCT('mil mi val'!$C264:CA264),1)</f>
        <v>7.9135450999530357E-2</v>
      </c>
      <c r="CC298" s="161">
        <f>MIN(PRODUCT('mil mi val'!$C264:CB264),1)</f>
        <v>7.6452759210646273E-2</v>
      </c>
      <c r="CD298" s="161">
        <f>MIN(PRODUCT('mil mi val'!$C264:CC264),1)</f>
        <v>7.3861010673405364E-2</v>
      </c>
      <c r="CE298" s="161">
        <f>MIN(PRODUCT('mil mi val'!$C264:CD264),1)</f>
        <v>7.135712241157692E-2</v>
      </c>
      <c r="CF298" s="161">
        <f>MIN(PRODUCT('mil mi val'!$C264:CE264),1)</f>
        <v>6.8938115961824462E-2</v>
      </c>
      <c r="CG298" s="161">
        <f>MIN(PRODUCT('mil mi val'!$C264:CF264),1)</f>
        <v>6.6601113830718608E-2</v>
      </c>
      <c r="CH298" s="161">
        <f>MIN(PRODUCT('mil mi val'!$C264:CG264),1)</f>
        <v>6.4343336071857243E-2</v>
      </c>
      <c r="CI298" s="161">
        <f>MIN(PRODUCT('mil mi val'!$C264:CH264),1)</f>
        <v>6.2162096979021281E-2</v>
      </c>
      <c r="CJ298" s="161">
        <f>MIN(PRODUCT('mil mi val'!$C264:CI264),1)</f>
        <v>6.0054801891432454E-2</v>
      </c>
      <c r="CK298" s="161">
        <f>MIN(PRODUCT('mil mi val'!$C264:CJ264),1)</f>
        <v>5.8018944107312891E-2</v>
      </c>
      <c r="CL298" s="161">
        <f>MIN(PRODUCT('mil mi val'!$C264:CK264),1)</f>
        <v>5.6052101902074984E-2</v>
      </c>
      <c r="CM298" s="161">
        <f>MIN(PRODUCT('mil mi val'!$C264:CL264),1)</f>
        <v>5.4151935647594643E-2</v>
      </c>
      <c r="CN298" s="161">
        <f>MIN(PRODUCT('mil mi val'!$C264:CM264),1)</f>
        <v>5.2316185029141184E-2</v>
      </c>
      <c r="CO298" s="161">
        <f>MIN(PRODUCT('mil mi val'!$C264:CN264),1)</f>
        <v>5.0542666356653297E-2</v>
      </c>
      <c r="CP298" s="161">
        <f>MIN(PRODUCT('mil mi val'!$C264:CO264),1)</f>
        <v>4.8829269967162747E-2</v>
      </c>
      <c r="CQ298" s="161">
        <f>MIN(PRODUCT('mil mi val'!$C264:CP264),1)</f>
        <v>4.7173957715275931E-2</v>
      </c>
      <c r="CR298" s="161">
        <f>MIN(PRODUCT('mil mi val'!$C264:CQ264),1)</f>
        <v>4.5574760548728076E-2</v>
      </c>
      <c r="CS298" s="161">
        <f>MIN(PRODUCT('mil mi val'!$C264:CR264),1)</f>
        <v>4.4029776166126189E-2</v>
      </c>
      <c r="CT298" s="161">
        <f>MIN(PRODUCT('mil mi val'!$C264:CS264),1)</f>
        <v>4.253716675409451E-2</v>
      </c>
      <c r="CU298" s="161">
        <f>MIN(PRODUCT('mil mi val'!$C264:CT264),1)</f>
        <v>4.1095156801130704E-2</v>
      </c>
      <c r="CV298" s="161">
        <f>MIN(PRODUCT('mil mi val'!$C264:CU264),1)</f>
        <v>3.9702030985572373E-2</v>
      </c>
      <c r="CW298" s="161">
        <f>MIN(PRODUCT('mil mi val'!$C264:CV264),1)</f>
        <v>3.8356132135161466E-2</v>
      </c>
      <c r="CX298" s="161">
        <f>MIN(PRODUCT('mil mi val'!$C264:CW264),1)</f>
        <v>3.7055859255779491E-2</v>
      </c>
      <c r="CY298" s="161">
        <f>MIN(PRODUCT('mil mi val'!$C264:CX264),1)</f>
        <v>3.5799665627008564E-2</v>
      </c>
      <c r="CZ298" s="161">
        <f>MIN(PRODUCT('mil mi val'!$C264:CY264),1)</f>
        <v>3.4586056962252976E-2</v>
      </c>
      <c r="DA298" s="161">
        <f>MIN(PRODUCT('mil mi val'!$C264:CZ264),1)</f>
        <v>3.3413589631232601E-2</v>
      </c>
      <c r="DB298" s="161">
        <f>MIN(PRODUCT('mil mi val'!$C264:DA264),1)</f>
        <v>3.2280868942733812E-2</v>
      </c>
      <c r="DC298" s="161">
        <f>MIN(PRODUCT('mil mi val'!$C264:DB264),1)</f>
        <v>3.1186547485575134E-2</v>
      </c>
      <c r="DD298" s="161">
        <f>MIN(PRODUCT('mil mi val'!$C264:DC264),1)</f>
        <v>3.1186547485575134E-2</v>
      </c>
      <c r="DE298" s="161">
        <f>MIN(PRODUCT('mil mi val'!$C264:DD264),1)</f>
        <v>3.1186547485575134E-2</v>
      </c>
      <c r="DF298" s="161">
        <f>MIN(PRODUCT('mil mi val'!$C264:DE264),1)</f>
        <v>3.1186547485575134E-2</v>
      </c>
    </row>
    <row r="299" spans="2:110" ht="14.5" x14ac:dyDescent="0.35">
      <c r="B299" s="149">
        <v>54</v>
      </c>
      <c r="C299" s="161">
        <v>1</v>
      </c>
      <c r="D299" s="161">
        <f>MIN(PRODUCT('mil mi val'!$C265:C265),1)</f>
        <v>0.98740000000000006</v>
      </c>
      <c r="E299" s="161">
        <f>MIN(PRODUCT('mil mi val'!$C265:D265),1)</f>
        <v>0.97179908000000004</v>
      </c>
      <c r="F299" s="161">
        <f>MIN(PRODUCT('mil mi val'!$C265:E265),1)</f>
        <v>0.95352925729600002</v>
      </c>
      <c r="G299" s="161">
        <f>MIN(PRODUCT('mil mi val'!$C265:F265),1)</f>
        <v>0.93331443704132477</v>
      </c>
      <c r="H299" s="161">
        <f>MIN(PRODUCT('mil mi val'!$C265:G265),1)</f>
        <v>0.9119415364330784</v>
      </c>
      <c r="I299" s="161">
        <f>MIN(PRODUCT('mil mi val'!$C265:H265),1)</f>
        <v>0.88987255125139786</v>
      </c>
      <c r="J299" s="161">
        <f>MIN(PRODUCT('mil mi val'!$C265:I265),1)</f>
        <v>0.86718080119448726</v>
      </c>
      <c r="K299" s="161">
        <f>MIN(PRODUCT('mil mi val'!$C265:J265),1)</f>
        <v>0.84394035572247494</v>
      </c>
      <c r="L299" s="161">
        <f>MIN(PRODUCT('mil mi val'!$C265:K265),1)</f>
        <v>0.8202256317266734</v>
      </c>
      <c r="M299" s="161">
        <f>MIN(PRODUCT('mil mi val'!$C265:L265),1)</f>
        <v>0.79619302071708187</v>
      </c>
      <c r="N299" s="161">
        <f>MIN(PRODUCT('mil mi val'!$C265:M265),1)</f>
        <v>0.77198875288728264</v>
      </c>
      <c r="O299" s="161">
        <f>MIN(PRODUCT('mil mi val'!$C265:N265),1)</f>
        <v>0.74782550492191069</v>
      </c>
      <c r="P299" s="161">
        <f>MIN(PRODUCT('mil mi val'!$C265:O265),1)</f>
        <v>0.72374552366342515</v>
      </c>
      <c r="Q299" s="161">
        <f>MIN(PRODUCT('mil mi val'!$C265:P265),1)</f>
        <v>0.70000667048726473</v>
      </c>
      <c r="R299" s="161">
        <f>MIN(PRODUCT('mil mi val'!$C265:Q265),1)</f>
        <v>0.67676644902708749</v>
      </c>
      <c r="S299" s="161">
        <f>MIN(PRODUCT('mil mi val'!$C265:R265),1)</f>
        <v>0.65429780291938822</v>
      </c>
      <c r="T299" s="161">
        <f>MIN(PRODUCT('mil mi val'!$C265:S265),1)</f>
        <v>0.63257511586246451</v>
      </c>
      <c r="U299" s="161">
        <f>MIN(PRODUCT('mil mi val'!$C265:T265),1)</f>
        <v>0.61157362201583065</v>
      </c>
      <c r="V299" s="161">
        <f>MIN(PRODUCT('mil mi val'!$C265:U265),1)</f>
        <v>0.59126937776490507</v>
      </c>
      <c r="W299" s="161">
        <f>MIN(PRODUCT('mil mi val'!$C265:V265),1)</f>
        <v>0.57163923442311027</v>
      </c>
      <c r="X299" s="161">
        <f>MIN(PRODUCT('mil mi val'!$C265:W265),1)</f>
        <v>0.55266081184026306</v>
      </c>
      <c r="Y299" s="161">
        <f>MIN(PRODUCT('mil mi val'!$C265:X265),1)</f>
        <v>0.53431247288716632</v>
      </c>
      <c r="Z299" s="161">
        <f>MIN(PRODUCT('mil mi val'!$C265:Y265),1)</f>
        <v>0.5165732987873124</v>
      </c>
      <c r="AA299" s="161">
        <f>MIN(PRODUCT('mil mi val'!$C265:Z265),1)</f>
        <v>0.49942306526757363</v>
      </c>
      <c r="AB299" s="161">
        <f>MIN(PRODUCT('mil mi val'!$C265:AA265),1)</f>
        <v>0.48284221950069017</v>
      </c>
      <c r="AC299" s="161">
        <f>MIN(PRODUCT('mil mi val'!$C265:AB265),1)</f>
        <v>0.46681185781326723</v>
      </c>
      <c r="AD299" s="161">
        <f>MIN(PRODUCT('mil mi val'!$C265:AC265),1)</f>
        <v>0.45131370413386673</v>
      </c>
      <c r="AE299" s="161">
        <f>MIN(PRODUCT('mil mi val'!$C265:AD265),1)</f>
        <v>0.43633008915662236</v>
      </c>
      <c r="AF299" s="161">
        <f>MIN(PRODUCT('mil mi val'!$C265:AE265),1)</f>
        <v>0.42184393019662247</v>
      </c>
      <c r="AG299" s="161">
        <f>MIN(PRODUCT('mil mi val'!$C265:AF265),1)</f>
        <v>0.40783871171409458</v>
      </c>
      <c r="AH299" s="161">
        <f>MIN(PRODUCT('mil mi val'!$C265:AG265),1)</f>
        <v>0.39429846648518663</v>
      </c>
      <c r="AI299" s="161">
        <f>MIN(PRODUCT('mil mi val'!$C265:AH265),1)</f>
        <v>0.38120775739787843</v>
      </c>
      <c r="AJ299" s="161">
        <f>MIN(PRODUCT('mil mi val'!$C265:AI265),1)</f>
        <v>0.36855165985226884</v>
      </c>
      <c r="AK299" s="161">
        <f>MIN(PRODUCT('mil mi val'!$C265:AJ265),1)</f>
        <v>0.35631574474517352</v>
      </c>
      <c r="AL299" s="161">
        <f>MIN(PRODUCT('mil mi val'!$C265:AK265),1)</f>
        <v>0.34448606201963378</v>
      </c>
      <c r="AM299" s="161">
        <f>MIN(PRODUCT('mil mi val'!$C265:AL265),1)</f>
        <v>0.3330491247605819</v>
      </c>
      <c r="AN299" s="161">
        <f>MIN(PRODUCT('mil mi val'!$C265:AM265),1)</f>
        <v>0.32199189381853061</v>
      </c>
      <c r="AO299" s="161">
        <f>MIN(PRODUCT('mil mi val'!$C265:AN265),1)</f>
        <v>0.31130176294375539</v>
      </c>
      <c r="AP299" s="161">
        <f>MIN(PRODUCT('mil mi val'!$C265:AO265),1)</f>
        <v>0.30096654441402271</v>
      </c>
      <c r="AQ299" s="161">
        <f>MIN(PRODUCT('mil mi val'!$C265:AP265),1)</f>
        <v>0.29097445513947717</v>
      </c>
      <c r="AR299" s="161">
        <f>MIN(PRODUCT('mil mi val'!$C265:AQ265),1)</f>
        <v>0.28131410322884653</v>
      </c>
      <c r="AS299" s="161">
        <f>MIN(PRODUCT('mil mi val'!$C265:AR265),1)</f>
        <v>0.27197447500164884</v>
      </c>
      <c r="AT299" s="161">
        <f>MIN(PRODUCT('mil mi val'!$C265:AS265),1)</f>
        <v>0.26294492243159412</v>
      </c>
      <c r="AU299" s="161">
        <f>MIN(PRODUCT('mil mi val'!$C265:AT265),1)</f>
        <v>0.2542151510068652</v>
      </c>
      <c r="AV299" s="161">
        <f>MIN(PRODUCT('mil mi val'!$C265:AU265),1)</f>
        <v>0.24577520799343727</v>
      </c>
      <c r="AW299" s="161">
        <f>MIN(PRODUCT('mil mi val'!$C265:AV265),1)</f>
        <v>0.23761547108805514</v>
      </c>
      <c r="AX299" s="161">
        <f>MIN(PRODUCT('mil mi val'!$C265:AW265),1)</f>
        <v>0.2297266374479317</v>
      </c>
      <c r="AY299" s="161">
        <f>MIN(PRODUCT('mil mi val'!$C265:AX265),1)</f>
        <v>0.22209971308466037</v>
      </c>
      <c r="AZ299" s="161">
        <f>MIN(PRODUCT('mil mi val'!$C265:AY265),1)</f>
        <v>0.21472600261024963</v>
      </c>
      <c r="BA299" s="161">
        <f>MIN(PRODUCT('mil mi val'!$C265:AZ265),1)</f>
        <v>0.20759709932358933</v>
      </c>
      <c r="BB299" s="161">
        <f>MIN(PRODUCT('mil mi val'!$C265:BA265),1)</f>
        <v>0.20070487562604616</v>
      </c>
      <c r="BC299" s="161">
        <f>MIN(PRODUCT('mil mi val'!$C265:BB265),1)</f>
        <v>0.19404147375526143</v>
      </c>
      <c r="BD299" s="161">
        <f>MIN(PRODUCT('mil mi val'!$C265:BC265),1)</f>
        <v>0.18759929682658674</v>
      </c>
      <c r="BE299" s="161">
        <f>MIN(PRODUCT('mil mi val'!$C265:BD265),1)</f>
        <v>0.18137100017194407</v>
      </c>
      <c r="BF299" s="161">
        <f>MIN(PRODUCT('mil mi val'!$C265:BE265),1)</f>
        <v>0.17534948296623554</v>
      </c>
      <c r="BG299" s="161">
        <f>MIN(PRODUCT('mil mi val'!$C265:BF265),1)</f>
        <v>0.16952788013175651</v>
      </c>
      <c r="BH299" s="161">
        <f>MIN(PRODUCT('mil mi val'!$C265:BG265),1)</f>
        <v>0.16389955451138219</v>
      </c>
      <c r="BI299" s="161">
        <f>MIN(PRODUCT('mil mi val'!$C265:BH265),1)</f>
        <v>0.15845808930160429</v>
      </c>
      <c r="BJ299" s="161">
        <f>MIN(PRODUCT('mil mi val'!$C265:BI265),1)</f>
        <v>0.15319728073679104</v>
      </c>
      <c r="BK299" s="161">
        <f>MIN(PRODUCT('mil mi val'!$C265:BJ265),1)</f>
        <v>0.14811113101632958</v>
      </c>
      <c r="BL299" s="161">
        <f>MIN(PRODUCT('mil mi val'!$C265:BK265),1)</f>
        <v>0.14319384146658745</v>
      </c>
      <c r="BM299" s="161">
        <f>MIN(PRODUCT('mil mi val'!$C265:BL265),1)</f>
        <v>0.13843980592989674</v>
      </c>
      <c r="BN299" s="161">
        <f>MIN(PRODUCT('mil mi val'!$C265:BM265),1)</f>
        <v>0.13384360437302417</v>
      </c>
      <c r="BO299" s="161">
        <f>MIN(PRODUCT('mil mi val'!$C265:BN265),1)</f>
        <v>0.12939999670783978</v>
      </c>
      <c r="BP299" s="161">
        <f>MIN(PRODUCT('mil mi val'!$C265:BO265),1)</f>
        <v>0.1251039168171395</v>
      </c>
      <c r="BQ299" s="161">
        <f>MIN(PRODUCT('mil mi val'!$C265:BP265),1)</f>
        <v>0.12095046677881047</v>
      </c>
      <c r="BR299" s="161">
        <f>MIN(PRODUCT('mil mi val'!$C265:BQ265),1)</f>
        <v>0.11693491128175396</v>
      </c>
      <c r="BS299" s="161">
        <f>MIN(PRODUCT('mil mi val'!$C265:BR265),1)</f>
        <v>0.11305267222719972</v>
      </c>
      <c r="BT299" s="161">
        <f>MIN(PRODUCT('mil mi val'!$C265:BS265),1)</f>
        <v>0.1092993235092567</v>
      </c>
      <c r="BU299" s="161">
        <f>MIN(PRODUCT('mil mi val'!$C265:BT265),1)</f>
        <v>0.10567058596874937</v>
      </c>
      <c r="BV299" s="161">
        <f>MIN(PRODUCT('mil mi val'!$C265:BU265),1)</f>
        <v>0.10216232251458689</v>
      </c>
      <c r="BW299" s="161">
        <f>MIN(PRODUCT('mil mi val'!$C265:BV265),1)</f>
        <v>9.8770533407102595E-2</v>
      </c>
      <c r="BX299" s="161">
        <f>MIN(PRODUCT('mil mi val'!$C265:BW265),1)</f>
        <v>9.5491351697986782E-2</v>
      </c>
      <c r="BY299" s="161">
        <f>MIN(PRODUCT('mil mi val'!$C265:BX265),1)</f>
        <v>9.2321038821613619E-2</v>
      </c>
      <c r="BZ299" s="161">
        <f>MIN(PRODUCT('mil mi val'!$C265:BY265),1)</f>
        <v>8.9255980332736046E-2</v>
      </c>
      <c r="CA299" s="161">
        <f>MIN(PRODUCT('mil mi val'!$C265:BZ265),1)</f>
        <v>8.6292681785689204E-2</v>
      </c>
      <c r="CB299" s="161">
        <f>MIN(PRODUCT('mil mi val'!$C265:CA265),1)</f>
        <v>8.3427764750404323E-2</v>
      </c>
      <c r="CC299" s="161">
        <f>MIN(PRODUCT('mil mi val'!$C265:CB265),1)</f>
        <v>8.0657962960690902E-2</v>
      </c>
      <c r="CD299" s="161">
        <f>MIN(PRODUCT('mil mi val'!$C265:CC265),1)</f>
        <v>7.7980118590395969E-2</v>
      </c>
      <c r="CE299" s="161">
        <f>MIN(PRODUCT('mil mi val'!$C265:CD265),1)</f>
        <v>7.5391178653194821E-2</v>
      </c>
      <c r="CF299" s="161">
        <f>MIN(PRODUCT('mil mi val'!$C265:CE265),1)</f>
        <v>7.2888191521908757E-2</v>
      </c>
      <c r="CG299" s="161">
        <f>MIN(PRODUCT('mil mi val'!$C265:CF265),1)</f>
        <v>7.0468303563381379E-2</v>
      </c>
      <c r="CH299" s="161">
        <f>MIN(PRODUCT('mil mi val'!$C265:CG265),1)</f>
        <v>6.8128755885077122E-2</v>
      </c>
      <c r="CI299" s="161">
        <f>MIN(PRODUCT('mil mi val'!$C265:CH265),1)</f>
        <v>6.5866881189692555E-2</v>
      </c>
      <c r="CJ299" s="161">
        <f>MIN(PRODUCT('mil mi val'!$C265:CI265),1)</f>
        <v>6.3680100734194764E-2</v>
      </c>
      <c r="CK299" s="161">
        <f>MIN(PRODUCT('mil mi val'!$C265:CJ265),1)</f>
        <v>6.1565921389819499E-2</v>
      </c>
      <c r="CL299" s="161">
        <f>MIN(PRODUCT('mil mi val'!$C265:CK265),1)</f>
        <v>5.9521932799677491E-2</v>
      </c>
      <c r="CM299" s="161">
        <f>MIN(PRODUCT('mil mi val'!$C265:CL265),1)</f>
        <v>5.7545804630728198E-2</v>
      </c>
      <c r="CN299" s="161">
        <f>MIN(PRODUCT('mil mi val'!$C265:CM265),1)</f>
        <v>5.5635283916988021E-2</v>
      </c>
      <c r="CO299" s="161">
        <f>MIN(PRODUCT('mil mi val'!$C265:CN265),1)</f>
        <v>5.378819249094402E-2</v>
      </c>
      <c r="CP299" s="161">
        <f>MIN(PRODUCT('mil mi val'!$C265:CO265),1)</f>
        <v>5.2002424500244677E-2</v>
      </c>
      <c r="CQ299" s="161">
        <f>MIN(PRODUCT('mil mi val'!$C265:CP265),1)</f>
        <v>5.0275944006836555E-2</v>
      </c>
      <c r="CR299" s="161">
        <f>MIN(PRODUCT('mil mi val'!$C265:CQ265),1)</f>
        <v>4.8606782665809582E-2</v>
      </c>
      <c r="CS299" s="161">
        <f>MIN(PRODUCT('mil mi val'!$C265:CR265),1)</f>
        <v>4.6993037481304706E-2</v>
      </c>
      <c r="CT299" s="161">
        <f>MIN(PRODUCT('mil mi val'!$C265:CS265),1)</f>
        <v>4.5432868636925389E-2</v>
      </c>
      <c r="CU299" s="161">
        <f>MIN(PRODUCT('mil mi val'!$C265:CT265),1)</f>
        <v>4.3924497398179468E-2</v>
      </c>
      <c r="CV299" s="161">
        <f>MIN(PRODUCT('mil mi val'!$C265:CU265),1)</f>
        <v>4.2466204084559908E-2</v>
      </c>
      <c r="CW299" s="161">
        <f>MIN(PRODUCT('mil mi val'!$C265:CV265),1)</f>
        <v>4.1056326108952518E-2</v>
      </c>
      <c r="CX299" s="161">
        <f>MIN(PRODUCT('mil mi val'!$C265:CW265),1)</f>
        <v>3.9693256082135295E-2</v>
      </c>
      <c r="CY299" s="161">
        <f>MIN(PRODUCT('mil mi val'!$C265:CX265),1)</f>
        <v>3.8375439980208405E-2</v>
      </c>
      <c r="CZ299" s="161">
        <f>MIN(PRODUCT('mil mi val'!$C265:CY265),1)</f>
        <v>3.7101375372865487E-2</v>
      </c>
      <c r="DA299" s="161">
        <f>MIN(PRODUCT('mil mi val'!$C265:CZ265),1)</f>
        <v>3.5869609710486354E-2</v>
      </c>
      <c r="DB299" s="161">
        <f>MIN(PRODUCT('mil mi val'!$C265:DA265),1)</f>
        <v>3.4678738668098209E-2</v>
      </c>
      <c r="DC299" s="161">
        <f>MIN(PRODUCT('mil mi val'!$C265:DB265),1)</f>
        <v>3.3527404544317352E-2</v>
      </c>
      <c r="DD299" s="161">
        <f>MIN(PRODUCT('mil mi val'!$C265:DC265),1)</f>
        <v>3.3527404544317352E-2</v>
      </c>
      <c r="DE299" s="161">
        <f>MIN(PRODUCT('mil mi val'!$C265:DD265),1)</f>
        <v>3.3527404544317352E-2</v>
      </c>
      <c r="DF299" s="161">
        <f>MIN(PRODUCT('mil mi val'!$C265:DE265),1)</f>
        <v>3.3527404544317352E-2</v>
      </c>
    </row>
    <row r="300" spans="2:110" ht="14.5" x14ac:dyDescent="0.35">
      <c r="B300" s="149">
        <v>55</v>
      </c>
      <c r="C300" s="161">
        <v>1</v>
      </c>
      <c r="D300" s="161">
        <f>MIN(PRODUCT('mil mi val'!$C266:C266),1)</f>
        <v>0.98770000000000002</v>
      </c>
      <c r="E300" s="161">
        <f>MIN(PRODUCT('mil mi val'!$C266:D266),1)</f>
        <v>0.97239065000000002</v>
      </c>
      <c r="F300" s="161">
        <f>MIN(PRODUCT('mil mi val'!$C266:E266),1)</f>
        <v>0.95449866204</v>
      </c>
      <c r="G300" s="161">
        <f>MIN(PRODUCT('mil mi val'!$C266:F266),1)</f>
        <v>0.93474053973577198</v>
      </c>
      <c r="H300" s="161">
        <f>MIN(PRODUCT('mil mi val'!$C266:G266),1)</f>
        <v>0.91380235164569068</v>
      </c>
      <c r="I300" s="161">
        <f>MIN(PRODUCT('mil mi val'!$C266:H266),1)</f>
        <v>0.89223661614685246</v>
      </c>
      <c r="J300" s="161">
        <f>MIN(PRODUCT('mil mi val'!$C266:I266),1)</f>
        <v>0.87001992440479581</v>
      </c>
      <c r="K300" s="161">
        <f>MIN(PRODUCT('mil mi val'!$C266:J266),1)</f>
        <v>0.84722540238539013</v>
      </c>
      <c r="L300" s="161">
        <f>MIN(PRODUCT('mil mi val'!$C266:K266),1)</f>
        <v>0.82392670381979194</v>
      </c>
      <c r="M300" s="161">
        <f>MIN(PRODUCT('mil mi val'!$C266:L266),1)</f>
        <v>0.80028000742016392</v>
      </c>
      <c r="N300" s="161">
        <f>MIN(PRODUCT('mil mi val'!$C266:M266),1)</f>
        <v>0.776431663199043</v>
      </c>
      <c r="O300" s="161">
        <f>MIN(PRODUCT('mil mi val'!$C266:N266),1)</f>
        <v>0.75259521113883243</v>
      </c>
      <c r="P300" s="161">
        <f>MIN(PRODUCT('mil mi val'!$C266:O266),1)</f>
        <v>0.72881320246684533</v>
      </c>
      <c r="Q300" s="161">
        <f>MIN(PRODUCT('mil mi val'!$C266:P266),1)</f>
        <v>0.70534541734741296</v>
      </c>
      <c r="R300" s="161">
        <f>MIN(PRODUCT('mil mi val'!$C266:Q266),1)</f>
        <v>0.68235115674188729</v>
      </c>
      <c r="S300" s="161">
        <f>MIN(PRODUCT('mil mi val'!$C266:R266),1)</f>
        <v>0.66010650903210177</v>
      </c>
      <c r="T300" s="161">
        <f>MIN(PRODUCT('mil mi val'!$C266:S266),1)</f>
        <v>0.63858703683765528</v>
      </c>
      <c r="U300" s="161">
        <f>MIN(PRODUCT('mil mi val'!$C266:T266),1)</f>
        <v>0.61776909943674774</v>
      </c>
      <c r="V300" s="161">
        <f>MIN(PRODUCT('mil mi val'!$C266:U266),1)</f>
        <v>0.59762982679510979</v>
      </c>
      <c r="W300" s="161">
        <f>MIN(PRODUCT('mil mi val'!$C266:V266),1)</f>
        <v>0.57814709444158918</v>
      </c>
      <c r="X300" s="161">
        <f>MIN(PRODUCT('mil mi val'!$C266:W266),1)</f>
        <v>0.55929949916279342</v>
      </c>
      <c r="Y300" s="161">
        <f>MIN(PRODUCT('mil mi val'!$C266:X266),1)</f>
        <v>0.54106633549008643</v>
      </c>
      <c r="Z300" s="161">
        <f>MIN(PRODUCT('mil mi val'!$C266:Y266),1)</f>
        <v>0.5234275729531096</v>
      </c>
      <c r="AA300" s="161">
        <f>MIN(PRODUCT('mil mi val'!$C266:Z266),1)</f>
        <v>0.5063638340748382</v>
      </c>
      <c r="AB300" s="161">
        <f>MIN(PRODUCT('mil mi val'!$C266:AA266),1)</f>
        <v>0.48985637308399849</v>
      </c>
      <c r="AC300" s="161">
        <f>MIN(PRODUCT('mil mi val'!$C266:AB266),1)</f>
        <v>0.47388705532146014</v>
      </c>
      <c r="AD300" s="161">
        <f>MIN(PRODUCT('mil mi val'!$C266:AC266),1)</f>
        <v>0.45843833731798056</v>
      </c>
      <c r="AE300" s="161">
        <f>MIN(PRODUCT('mil mi val'!$C266:AD266),1)</f>
        <v>0.44349324752141439</v>
      </c>
      <c r="AF300" s="161">
        <f>MIN(PRODUCT('mil mi val'!$C266:AE266),1)</f>
        <v>0.42903536765221628</v>
      </c>
      <c r="AG300" s="161">
        <f>MIN(PRODUCT('mil mi val'!$C266:AF266),1)</f>
        <v>0.41504881466675403</v>
      </c>
      <c r="AH300" s="161">
        <f>MIN(PRODUCT('mil mi val'!$C266:AG266),1)</f>
        <v>0.40151822330861786</v>
      </c>
      <c r="AI300" s="161">
        <f>MIN(PRODUCT('mil mi val'!$C266:AH266),1)</f>
        <v>0.38842872922875693</v>
      </c>
      <c r="AJ300" s="161">
        <f>MIN(PRODUCT('mil mi val'!$C266:AI266),1)</f>
        <v>0.37576595265589946</v>
      </c>
      <c r="AK300" s="161">
        <f>MIN(PRODUCT('mil mi val'!$C266:AJ266),1)</f>
        <v>0.36351598259931717</v>
      </c>
      <c r="AL300" s="161">
        <f>MIN(PRODUCT('mil mi val'!$C266:AK266),1)</f>
        <v>0.35166536156657946</v>
      </c>
      <c r="AM300" s="161">
        <f>MIN(PRODUCT('mil mi val'!$C266:AL266),1)</f>
        <v>0.34020107077950901</v>
      </c>
      <c r="AN300" s="161">
        <f>MIN(PRODUCT('mil mi val'!$C266:AM266),1)</f>
        <v>0.32911051587209705</v>
      </c>
      <c r="AO300" s="161">
        <f>MIN(PRODUCT('mil mi val'!$C266:AN266),1)</f>
        <v>0.31838151305466672</v>
      </c>
      <c r="AP300" s="161">
        <f>MIN(PRODUCT('mil mi val'!$C266:AO266),1)</f>
        <v>0.30800227572908462</v>
      </c>
      <c r="AQ300" s="161">
        <f>MIN(PRODUCT('mil mi val'!$C266:AP266),1)</f>
        <v>0.29796140154031647</v>
      </c>
      <c r="AR300" s="161">
        <f>MIN(PRODUCT('mil mi val'!$C266:AQ266),1)</f>
        <v>0.28824785985010215</v>
      </c>
      <c r="AS300" s="161">
        <f>MIN(PRODUCT('mil mi val'!$C266:AR266),1)</f>
        <v>0.27885097961898886</v>
      </c>
      <c r="AT300" s="161">
        <f>MIN(PRODUCT('mil mi val'!$C266:AS266),1)</f>
        <v>0.26976043768340985</v>
      </c>
      <c r="AU300" s="161">
        <f>MIN(PRODUCT('mil mi val'!$C266:AT266),1)</f>
        <v>0.26096624741493069</v>
      </c>
      <c r="AV300" s="161">
        <f>MIN(PRODUCT('mil mi val'!$C266:AU266),1)</f>
        <v>0.25245874774920396</v>
      </c>
      <c r="AW300" s="161">
        <f>MIN(PRODUCT('mil mi val'!$C266:AV266),1)</f>
        <v>0.24422859257257992</v>
      </c>
      <c r="AX300" s="161">
        <f>MIN(PRODUCT('mil mi val'!$C266:AW266),1)</f>
        <v>0.23626674045471383</v>
      </c>
      <c r="AY300" s="161">
        <f>MIN(PRODUCT('mil mi val'!$C266:AX266),1)</f>
        <v>0.22856444471589016</v>
      </c>
      <c r="AZ300" s="161">
        <f>MIN(PRODUCT('mil mi val'!$C266:AY266),1)</f>
        <v>0.22111324381815214</v>
      </c>
      <c r="BA300" s="161">
        <f>MIN(PRODUCT('mil mi val'!$C266:AZ266),1)</f>
        <v>0.21390495206968038</v>
      </c>
      <c r="BB300" s="161">
        <f>MIN(PRODUCT('mil mi val'!$C266:BA266),1)</f>
        <v>0.20693165063220881</v>
      </c>
      <c r="BC300" s="161">
        <f>MIN(PRODUCT('mil mi val'!$C266:BB266),1)</f>
        <v>0.20018567882159879</v>
      </c>
      <c r="BD300" s="161">
        <f>MIN(PRODUCT('mil mi val'!$C266:BC266),1)</f>
        <v>0.19365962569201467</v>
      </c>
      <c r="BE300" s="161">
        <f>MIN(PRODUCT('mil mi val'!$C266:BD266),1)</f>
        <v>0.18734632189445499</v>
      </c>
      <c r="BF300" s="161">
        <f>MIN(PRODUCT('mil mi val'!$C266:BE266),1)</f>
        <v>0.18123883180069578</v>
      </c>
      <c r="BG300" s="161">
        <f>MIN(PRODUCT('mil mi val'!$C266:BF266),1)</f>
        <v>0.1753304458839931</v>
      </c>
      <c r="BH300" s="161">
        <f>MIN(PRODUCT('mil mi val'!$C266:BG266),1)</f>
        <v>0.16961467334817493</v>
      </c>
      <c r="BI300" s="161">
        <f>MIN(PRODUCT('mil mi val'!$C266:BH266),1)</f>
        <v>0.16408523499702443</v>
      </c>
      <c r="BJ300" s="161">
        <f>MIN(PRODUCT('mil mi val'!$C266:BI266),1)</f>
        <v>0.15873605633612145</v>
      </c>
      <c r="BK300" s="161">
        <f>MIN(PRODUCT('mil mi val'!$C266:BJ266),1)</f>
        <v>0.1535612608995639</v>
      </c>
      <c r="BL300" s="161">
        <f>MIN(PRODUCT('mil mi val'!$C266:BK266),1)</f>
        <v>0.14855516379423811</v>
      </c>
      <c r="BM300" s="161">
        <f>MIN(PRODUCT('mil mi val'!$C266:BL266),1)</f>
        <v>0.14371226545454596</v>
      </c>
      <c r="BN300" s="161">
        <f>MIN(PRODUCT('mil mi val'!$C266:BM266),1)</f>
        <v>0.13902724560072777</v>
      </c>
      <c r="BO300" s="161">
        <f>MIN(PRODUCT('mil mi val'!$C266:BN266),1)</f>
        <v>0.13449495739414405</v>
      </c>
      <c r="BP300" s="161">
        <f>MIN(PRODUCT('mil mi val'!$C266:BO266),1)</f>
        <v>0.13011042178309495</v>
      </c>
      <c r="BQ300" s="161">
        <f>MIN(PRODUCT('mil mi val'!$C266:BP266),1)</f>
        <v>0.12586882203296607</v>
      </c>
      <c r="BR300" s="161">
        <f>MIN(PRODUCT('mil mi val'!$C266:BQ266),1)</f>
        <v>0.12176549843469138</v>
      </c>
      <c r="BS300" s="161">
        <f>MIN(PRODUCT('mil mi val'!$C266:BR266),1)</f>
        <v>0.11779594318572044</v>
      </c>
      <c r="BT300" s="161">
        <f>MIN(PRODUCT('mil mi val'!$C266:BS266),1)</f>
        <v>0.11395579543786595</v>
      </c>
      <c r="BU300" s="161">
        <f>MIN(PRODUCT('mil mi val'!$C266:BT266),1)</f>
        <v>0.11024083650659153</v>
      </c>
      <c r="BV300" s="161">
        <f>MIN(PRODUCT('mil mi val'!$C266:BU266),1)</f>
        <v>0.10664698523647664</v>
      </c>
      <c r="BW300" s="161">
        <f>MIN(PRODUCT('mil mi val'!$C266:BV266),1)</f>
        <v>0.10317029351776751</v>
      </c>
      <c r="BX300" s="161">
        <f>MIN(PRODUCT('mil mi val'!$C266:BW266),1)</f>
        <v>9.980694194908829E-2</v>
      </c>
      <c r="BY300" s="161">
        <f>MIN(PRODUCT('mil mi val'!$C266:BX266),1)</f>
        <v>9.655323564154801E-2</v>
      </c>
      <c r="BZ300" s="161">
        <f>MIN(PRODUCT('mil mi val'!$C266:BY266),1)</f>
        <v>9.3405600159633548E-2</v>
      </c>
      <c r="CA300" s="161">
        <f>MIN(PRODUCT('mil mi val'!$C266:BZ266),1)</f>
        <v>9.0360577594429503E-2</v>
      </c>
      <c r="CB300" s="161">
        <f>MIN(PRODUCT('mil mi val'!$C266:CA266),1)</f>
        <v>8.7414822764851102E-2</v>
      </c>
      <c r="CC300" s="161">
        <f>MIN(PRODUCT('mil mi val'!$C266:CB266),1)</f>
        <v>8.4565099542716959E-2</v>
      </c>
      <c r="CD300" s="161">
        <f>MIN(PRODUCT('mil mi val'!$C266:CC266),1)</f>
        <v>8.1808277297624396E-2</v>
      </c>
      <c r="CE300" s="161">
        <f>MIN(PRODUCT('mil mi val'!$C266:CD266),1)</f>
        <v>7.9141327457721844E-2</v>
      </c>
      <c r="CF300" s="161">
        <f>MIN(PRODUCT('mil mi val'!$C266:CE266),1)</f>
        <v>7.6561320182600118E-2</v>
      </c>
      <c r="CG300" s="161">
        <f>MIN(PRODUCT('mil mi val'!$C266:CF266),1)</f>
        <v>7.4065421144647356E-2</v>
      </c>
      <c r="CH300" s="161">
        <f>MIN(PRODUCT('mil mi val'!$C266:CG266),1)</f>
        <v>7.1650888415331848E-2</v>
      </c>
      <c r="CI300" s="161">
        <f>MIN(PRODUCT('mil mi val'!$C266:CH266),1)</f>
        <v>6.9315069452992026E-2</v>
      </c>
      <c r="CJ300" s="161">
        <f>MIN(PRODUCT('mil mi val'!$C266:CI266),1)</f>
        <v>6.7055398188824486E-2</v>
      </c>
      <c r="CK300" s="161">
        <f>MIN(PRODUCT('mil mi val'!$C266:CJ266),1)</f>
        <v>6.4869392207868803E-2</v>
      </c>
      <c r="CL300" s="161">
        <f>MIN(PRODUCT('mil mi val'!$C266:CK266),1)</f>
        <v>6.2754650021892289E-2</v>
      </c>
      <c r="CM300" s="161">
        <f>MIN(PRODUCT('mil mi val'!$C266:CL266),1)</f>
        <v>6.0708848431178603E-2</v>
      </c>
      <c r="CN300" s="161">
        <f>MIN(PRODUCT('mil mi val'!$C266:CM266),1)</f>
        <v>5.8729739972322184E-2</v>
      </c>
      <c r="CO300" s="161">
        <f>MIN(PRODUCT('mil mi val'!$C266:CN266),1)</f>
        <v>5.6815150449224486E-2</v>
      </c>
      <c r="CP300" s="161">
        <f>MIN(PRODUCT('mil mi val'!$C266:CO266),1)</f>
        <v>5.4962976544579767E-2</v>
      </c>
      <c r="CQ300" s="161">
        <f>MIN(PRODUCT('mil mi val'!$C266:CP266),1)</f>
        <v>5.317118350922647E-2</v>
      </c>
      <c r="CR300" s="161">
        <f>MIN(PRODUCT('mil mi val'!$C266:CQ266),1)</f>
        <v>5.143780292682569E-2</v>
      </c>
      <c r="CS300" s="161">
        <f>MIN(PRODUCT('mil mi val'!$C266:CR266),1)</f>
        <v>4.9760930551411175E-2</v>
      </c>
      <c r="CT300" s="161">
        <f>MIN(PRODUCT('mil mi val'!$C266:CS266),1)</f>
        <v>4.813872421543517E-2</v>
      </c>
      <c r="CU300" s="161">
        <f>MIN(PRODUCT('mil mi val'!$C266:CT266),1)</f>
        <v>4.6569401806011983E-2</v>
      </c>
      <c r="CV300" s="161">
        <f>MIN(PRODUCT('mil mi val'!$C266:CU266),1)</f>
        <v>4.5051239307135997E-2</v>
      </c>
      <c r="CW300" s="161">
        <f>MIN(PRODUCT('mil mi val'!$C266:CV266),1)</f>
        <v>4.3582568905723366E-2</v>
      </c>
      <c r="CX300" s="161">
        <f>MIN(PRODUCT('mil mi val'!$C266:CW266),1)</f>
        <v>4.2161777159396785E-2</v>
      </c>
      <c r="CY300" s="161">
        <f>MIN(PRODUCT('mil mi val'!$C266:CX266),1)</f>
        <v>4.0787303224000454E-2</v>
      </c>
      <c r="CZ300" s="161">
        <f>MIN(PRODUCT('mil mi val'!$C266:CY266),1)</f>
        <v>3.9457637138898043E-2</v>
      </c>
      <c r="DA300" s="161">
        <f>MIN(PRODUCT('mil mi val'!$C266:CZ266),1)</f>
        <v>3.8171318168169967E-2</v>
      </c>
      <c r="DB300" s="161">
        <f>MIN(PRODUCT('mil mi val'!$C266:DA266),1)</f>
        <v>3.6926933195887628E-2</v>
      </c>
      <c r="DC300" s="161">
        <f>MIN(PRODUCT('mil mi val'!$C266:DB266),1)</f>
        <v>3.5723115173701692E-2</v>
      </c>
      <c r="DD300" s="161">
        <f>MIN(PRODUCT('mil mi val'!$C266:DC266),1)</f>
        <v>3.5723115173701692E-2</v>
      </c>
      <c r="DE300" s="161">
        <f>MIN(PRODUCT('mil mi val'!$C266:DD266),1)</f>
        <v>3.5723115173701692E-2</v>
      </c>
      <c r="DF300" s="161">
        <f>MIN(PRODUCT('mil mi val'!$C266:DE266),1)</f>
        <v>3.5723115173701692E-2</v>
      </c>
    </row>
    <row r="301" spans="2:110" ht="14.5" x14ac:dyDescent="0.35">
      <c r="B301" s="149">
        <v>56</v>
      </c>
      <c r="C301" s="161">
        <v>1</v>
      </c>
      <c r="D301" s="161">
        <f>MIN(PRODUCT('mil mi val'!$C267:C267),1)</f>
        <v>0.98799999999999999</v>
      </c>
      <c r="E301" s="161">
        <f>MIN(PRODUCT('mil mi val'!$C267:D267),1)</f>
        <v>0.97308119999999998</v>
      </c>
      <c r="F301" s="161">
        <f>MIN(PRODUCT('mil mi val'!$C267:E267),1)</f>
        <v>0.95566304652</v>
      </c>
      <c r="G301" s="161">
        <f>MIN(PRODUCT('mil mi val'!$C267:F267),1)</f>
        <v>0.93626308667564406</v>
      </c>
      <c r="H301" s="161">
        <f>MIN(PRODUCT('mil mi val'!$C267:G267),1)</f>
        <v>0.91575892507744738</v>
      </c>
      <c r="I301" s="161">
        <f>MIN(PRODUCT('mil mi val'!$C267:H267),1)</f>
        <v>0.89460489390815834</v>
      </c>
      <c r="J301" s="161">
        <f>MIN(PRODUCT('mil mi val'!$C267:I267),1)</f>
        <v>0.87286599498619011</v>
      </c>
      <c r="K301" s="161">
        <f>MIN(PRODUCT('mil mi val'!$C267:J267),1)</f>
        <v>0.85052062551454366</v>
      </c>
      <c r="L301" s="161">
        <f>MIN(PRODUCT('mil mi val'!$C267:K267),1)</f>
        <v>0.82772667275075384</v>
      </c>
      <c r="M301" s="161">
        <f>MIN(PRODUCT('mil mi val'!$C267:L267),1)</f>
        <v>0.80446755324645769</v>
      </c>
      <c r="N301" s="161">
        <f>MIN(PRODUCT('mil mi val'!$C267:M267),1)</f>
        <v>0.78097710069166115</v>
      </c>
      <c r="O301" s="161">
        <f>MIN(PRODUCT('mil mi val'!$C267:N267),1)</f>
        <v>0.75739159225077302</v>
      </c>
      <c r="P301" s="161">
        <f>MIN(PRODUCT('mil mi val'!$C267:O267),1)</f>
        <v>0.73391245289099905</v>
      </c>
      <c r="Q301" s="161">
        <f>MIN(PRODUCT('mil mi val'!$C267:P267),1)</f>
        <v>0.71072081937964349</v>
      </c>
      <c r="R301" s="161">
        <f>MIN(PRODUCT('mil mi val'!$C267:Q267),1)</f>
        <v>0.68797775315949483</v>
      </c>
      <c r="S301" s="161">
        <f>MIN(PRODUCT('mil mi val'!$C267:R267),1)</f>
        <v>0.66596246505839096</v>
      </c>
      <c r="T301" s="161">
        <f>MIN(PRODUCT('mil mi val'!$C267:S267),1)</f>
        <v>0.64465166617652248</v>
      </c>
      <c r="U301" s="161">
        <f>MIN(PRODUCT('mil mi val'!$C267:T267),1)</f>
        <v>0.62402281285887373</v>
      </c>
      <c r="V301" s="161">
        <f>MIN(PRODUCT('mil mi val'!$C267:U267),1)</f>
        <v>0.60405408284738971</v>
      </c>
      <c r="W301" s="161">
        <f>MIN(PRODUCT('mil mi val'!$C267:V267),1)</f>
        <v>0.58472435219627317</v>
      </c>
      <c r="X301" s="161">
        <f>MIN(PRODUCT('mil mi val'!$C267:W267),1)</f>
        <v>0.5660131729259924</v>
      </c>
      <c r="Y301" s="161">
        <f>MIN(PRODUCT('mil mi val'!$C267:X267),1)</f>
        <v>0.54790075139236061</v>
      </c>
      <c r="Z301" s="161">
        <f>MIN(PRODUCT('mil mi val'!$C267:Y267),1)</f>
        <v>0.53036792734780502</v>
      </c>
      <c r="AA301" s="161">
        <f>MIN(PRODUCT('mil mi val'!$C267:Z267),1)</f>
        <v>0.51339615367267522</v>
      </c>
      <c r="AB301" s="161">
        <f>MIN(PRODUCT('mil mi val'!$C267:AA267),1)</f>
        <v>0.49696747675514957</v>
      </c>
      <c r="AC301" s="161">
        <f>MIN(PRODUCT('mil mi val'!$C267:AB267),1)</f>
        <v>0.48106451749898477</v>
      </c>
      <c r="AD301" s="161">
        <f>MIN(PRODUCT('mil mi val'!$C267:AC267),1)</f>
        <v>0.46567045293901727</v>
      </c>
      <c r="AE301" s="161">
        <f>MIN(PRODUCT('mil mi val'!$C267:AD267),1)</f>
        <v>0.4507689984449687</v>
      </c>
      <c r="AF301" s="161">
        <f>MIN(PRODUCT('mil mi val'!$C267:AE267),1)</f>
        <v>0.43634439049472967</v>
      </c>
      <c r="AG301" s="161">
        <f>MIN(PRODUCT('mil mi val'!$C267:AF267),1)</f>
        <v>0.4223813699988983</v>
      </c>
      <c r="AH301" s="161">
        <f>MIN(PRODUCT('mil mi val'!$C267:AG267),1)</f>
        <v>0.40886516615893354</v>
      </c>
      <c r="AI301" s="161">
        <f>MIN(PRODUCT('mil mi val'!$C267:AH267),1)</f>
        <v>0.39578148084184767</v>
      </c>
      <c r="AJ301" s="161">
        <f>MIN(PRODUCT('mil mi val'!$C267:AI267),1)</f>
        <v>0.38311647345490851</v>
      </c>
      <c r="AK301" s="161">
        <f>MIN(PRODUCT('mil mi val'!$C267:AJ267),1)</f>
        <v>0.37085674630435145</v>
      </c>
      <c r="AL301" s="161">
        <f>MIN(PRODUCT('mil mi val'!$C267:AK267),1)</f>
        <v>0.35898933042261222</v>
      </c>
      <c r="AM301" s="161">
        <f>MIN(PRODUCT('mil mi val'!$C267:AL267),1)</f>
        <v>0.34750167184908864</v>
      </c>
      <c r="AN301" s="161">
        <f>MIN(PRODUCT('mil mi val'!$C267:AM267),1)</f>
        <v>0.33638161834991781</v>
      </c>
      <c r="AO301" s="161">
        <f>MIN(PRODUCT('mil mi val'!$C267:AN267),1)</f>
        <v>0.32561740656272042</v>
      </c>
      <c r="AP301" s="161">
        <f>MIN(PRODUCT('mil mi val'!$C267:AO267),1)</f>
        <v>0.31519764955271334</v>
      </c>
      <c r="AQ301" s="161">
        <f>MIN(PRODUCT('mil mi val'!$C267:AP267),1)</f>
        <v>0.30511132476702651</v>
      </c>
      <c r="AR301" s="161">
        <f>MIN(PRODUCT('mil mi val'!$C267:AQ267),1)</f>
        <v>0.29534776237448168</v>
      </c>
      <c r="AS301" s="161">
        <f>MIN(PRODUCT('mil mi val'!$C267:AR267),1)</f>
        <v>0.28589663397849824</v>
      </c>
      <c r="AT301" s="161">
        <f>MIN(PRODUCT('mil mi val'!$C267:AS267),1)</f>
        <v>0.27674794169118627</v>
      </c>
      <c r="AU301" s="161">
        <f>MIN(PRODUCT('mil mi val'!$C267:AT267),1)</f>
        <v>0.26789200755706832</v>
      </c>
      <c r="AV301" s="161">
        <f>MIN(PRODUCT('mil mi val'!$C267:AU267),1)</f>
        <v>0.25931946331524214</v>
      </c>
      <c r="AW301" s="161">
        <f>MIN(PRODUCT('mil mi val'!$C267:AV267),1)</f>
        <v>0.25102124048915436</v>
      </c>
      <c r="AX301" s="161">
        <f>MIN(PRODUCT('mil mi val'!$C267:AW267),1)</f>
        <v>0.24298856079350142</v>
      </c>
      <c r="AY301" s="161">
        <f>MIN(PRODUCT('mil mi val'!$C267:AX267),1)</f>
        <v>0.23521292684810938</v>
      </c>
      <c r="AZ301" s="161">
        <f>MIN(PRODUCT('mil mi val'!$C267:AY267),1)</f>
        <v>0.22768611318896986</v>
      </c>
      <c r="BA301" s="161">
        <f>MIN(PRODUCT('mil mi val'!$C267:AZ267),1)</f>
        <v>0.22040015756692283</v>
      </c>
      <c r="BB301" s="161">
        <f>MIN(PRODUCT('mil mi val'!$C267:BA267),1)</f>
        <v>0.21334735252478129</v>
      </c>
      <c r="BC301" s="161">
        <f>MIN(PRODUCT('mil mi val'!$C267:BB267),1)</f>
        <v>0.2065202372439883</v>
      </c>
      <c r="BD301" s="161">
        <f>MIN(PRODUCT('mil mi val'!$C267:BC267),1)</f>
        <v>0.19991158965218067</v>
      </c>
      <c r="BE301" s="161">
        <f>MIN(PRODUCT('mil mi val'!$C267:BD267),1)</f>
        <v>0.19351441878331088</v>
      </c>
      <c r="BF301" s="161">
        <f>MIN(PRODUCT('mil mi val'!$C267:BE267),1)</f>
        <v>0.18732195738224494</v>
      </c>
      <c r="BG301" s="161">
        <f>MIN(PRODUCT('mil mi val'!$C267:BF267),1)</f>
        <v>0.18132765474601309</v>
      </c>
      <c r="BH301" s="161">
        <f>MIN(PRODUCT('mil mi val'!$C267:BG267),1)</f>
        <v>0.17552516979414068</v>
      </c>
      <c r="BI301" s="161">
        <f>MIN(PRODUCT('mil mi val'!$C267:BH267),1)</f>
        <v>0.16990836436072818</v>
      </c>
      <c r="BJ301" s="161">
        <f>MIN(PRODUCT('mil mi val'!$C267:BI267),1)</f>
        <v>0.16447129670118488</v>
      </c>
      <c r="BK301" s="161">
        <f>MIN(PRODUCT('mil mi val'!$C267:BJ267),1)</f>
        <v>0.15920821520674697</v>
      </c>
      <c r="BL301" s="161">
        <f>MIN(PRODUCT('mil mi val'!$C267:BK267),1)</f>
        <v>0.15411355232013105</v>
      </c>
      <c r="BM301" s="161">
        <f>MIN(PRODUCT('mil mi val'!$C267:BL267),1)</f>
        <v>0.14918191864588684</v>
      </c>
      <c r="BN301" s="161">
        <f>MIN(PRODUCT('mil mi val'!$C267:BM267),1)</f>
        <v>0.14440809724921846</v>
      </c>
      <c r="BO301" s="161">
        <f>MIN(PRODUCT('mil mi val'!$C267:BN267),1)</f>
        <v>0.13978703813724347</v>
      </c>
      <c r="BP301" s="161">
        <f>MIN(PRODUCT('mil mi val'!$C267:BO267),1)</f>
        <v>0.13531385291685166</v>
      </c>
      <c r="BQ301" s="161">
        <f>MIN(PRODUCT('mil mi val'!$C267:BP267),1)</f>
        <v>0.13098380962351241</v>
      </c>
      <c r="BR301" s="161">
        <f>MIN(PRODUCT('mil mi val'!$C267:BQ267),1)</f>
        <v>0.12679232771556001</v>
      </c>
      <c r="BS301" s="161">
        <f>MIN(PRODUCT('mil mi val'!$C267:BR267),1)</f>
        <v>0.12273497322866209</v>
      </c>
      <c r="BT301" s="161">
        <f>MIN(PRODUCT('mil mi val'!$C267:BS267),1)</f>
        <v>0.11880745408534489</v>
      </c>
      <c r="BU301" s="161">
        <f>MIN(PRODUCT('mil mi val'!$C267:BT267),1)</f>
        <v>0.11500561555461385</v>
      </c>
      <c r="BV301" s="161">
        <f>MIN(PRODUCT('mil mi val'!$C267:BU267),1)</f>
        <v>0.1113254358568662</v>
      </c>
      <c r="BW301" s="161">
        <f>MIN(PRODUCT('mil mi val'!$C267:BV267),1)</f>
        <v>0.10776302190944648</v>
      </c>
      <c r="BX301" s="161">
        <f>MIN(PRODUCT('mil mi val'!$C267:BW267),1)</f>
        <v>0.10431460520834418</v>
      </c>
      <c r="BY301" s="161">
        <f>MIN(PRODUCT('mil mi val'!$C267:BX267),1)</f>
        <v>0.10097653784167716</v>
      </c>
      <c r="BZ301" s="161">
        <f>MIN(PRODUCT('mil mi val'!$C267:BY267),1)</f>
        <v>9.7745288630743485E-2</v>
      </c>
      <c r="CA301" s="161">
        <f>MIN(PRODUCT('mil mi val'!$C267:BZ267),1)</f>
        <v>9.4617439394559688E-2</v>
      </c>
      <c r="CB301" s="161">
        <f>MIN(PRODUCT('mil mi val'!$C267:CA267),1)</f>
        <v>9.1589681333933776E-2</v>
      </c>
      <c r="CC301" s="161">
        <f>MIN(PRODUCT('mil mi val'!$C267:CB267),1)</f>
        <v>8.8658811531247897E-2</v>
      </c>
      <c r="CD301" s="161">
        <f>MIN(PRODUCT('mil mi val'!$C267:CC267),1)</f>
        <v>8.5821729562247956E-2</v>
      </c>
      <c r="CE301" s="161">
        <f>MIN(PRODUCT('mil mi val'!$C267:CD267),1)</f>
        <v>8.3075434216256017E-2</v>
      </c>
      <c r="CF301" s="161">
        <f>MIN(PRODUCT('mil mi val'!$C267:CE267),1)</f>
        <v>8.0417020321335825E-2</v>
      </c>
      <c r="CG301" s="161">
        <f>MIN(PRODUCT('mil mi val'!$C267:CF267),1)</f>
        <v>7.7843675671053075E-2</v>
      </c>
      <c r="CH301" s="161">
        <f>MIN(PRODUCT('mil mi val'!$C267:CG267),1)</f>
        <v>7.5352678049579375E-2</v>
      </c>
      <c r="CI301" s="161">
        <f>MIN(PRODUCT('mil mi val'!$C267:CH267),1)</f>
        <v>7.2941392351992831E-2</v>
      </c>
      <c r="CJ301" s="161">
        <f>MIN(PRODUCT('mil mi val'!$C267:CI267),1)</f>
        <v>7.0607267796729059E-2</v>
      </c>
      <c r="CK301" s="161">
        <f>MIN(PRODUCT('mil mi val'!$C267:CJ267),1)</f>
        <v>6.8347835227233728E-2</v>
      </c>
      <c r="CL301" s="161">
        <f>MIN(PRODUCT('mil mi val'!$C267:CK267),1)</f>
        <v>6.6160704499962253E-2</v>
      </c>
      <c r="CM301" s="161">
        <f>MIN(PRODUCT('mil mi val'!$C267:CL267),1)</f>
        <v>6.404356195596346E-2</v>
      </c>
      <c r="CN301" s="161">
        <f>MIN(PRODUCT('mil mi val'!$C267:CM267),1)</f>
        <v>6.1994167973372628E-2</v>
      </c>
      <c r="CO301" s="161">
        <f>MIN(PRODUCT('mil mi val'!$C267:CN267),1)</f>
        <v>6.0010354598224701E-2</v>
      </c>
      <c r="CP301" s="161">
        <f>MIN(PRODUCT('mil mi val'!$C267:CO267),1)</f>
        <v>5.8090023251081507E-2</v>
      </c>
      <c r="CQ301" s="161">
        <f>MIN(PRODUCT('mil mi val'!$C267:CP267),1)</f>
        <v>5.6231142507046895E-2</v>
      </c>
      <c r="CR301" s="161">
        <f>MIN(PRODUCT('mil mi val'!$C267:CQ267),1)</f>
        <v>5.4431745946821396E-2</v>
      </c>
      <c r="CS301" s="161">
        <f>MIN(PRODUCT('mil mi val'!$C267:CR267),1)</f>
        <v>5.268993007652311E-2</v>
      </c>
      <c r="CT301" s="161">
        <f>MIN(PRODUCT('mil mi val'!$C267:CS267),1)</f>
        <v>5.1003852314074366E-2</v>
      </c>
      <c r="CU301" s="161">
        <f>MIN(PRODUCT('mil mi val'!$C267:CT267),1)</f>
        <v>4.9371729040023987E-2</v>
      </c>
      <c r="CV301" s="161">
        <f>MIN(PRODUCT('mil mi val'!$C267:CU267),1)</f>
        <v>4.779183371074322E-2</v>
      </c>
      <c r="CW301" s="161">
        <f>MIN(PRODUCT('mil mi val'!$C267:CV267),1)</f>
        <v>4.6262495031999439E-2</v>
      </c>
      <c r="CX301" s="161">
        <f>MIN(PRODUCT('mil mi val'!$C267:CW267),1)</f>
        <v>4.4782095190975459E-2</v>
      </c>
      <c r="CY301" s="161">
        <f>MIN(PRODUCT('mil mi val'!$C267:CX267),1)</f>
        <v>4.3349068144864243E-2</v>
      </c>
      <c r="CZ301" s="161">
        <f>MIN(PRODUCT('mil mi val'!$C267:CY267),1)</f>
        <v>4.1961897964228584E-2</v>
      </c>
      <c r="DA301" s="161">
        <f>MIN(PRODUCT('mil mi val'!$C267:CZ267),1)</f>
        <v>4.0619117229373267E-2</v>
      </c>
      <c r="DB301" s="161">
        <f>MIN(PRODUCT('mil mi val'!$C267:DA267),1)</f>
        <v>3.931930547803332E-2</v>
      </c>
      <c r="DC301" s="161">
        <f>MIN(PRODUCT('mil mi val'!$C267:DB267),1)</f>
        <v>3.8061087702736252E-2</v>
      </c>
      <c r="DD301" s="161">
        <f>MIN(PRODUCT('mil mi val'!$C267:DC267),1)</f>
        <v>3.8061087702736252E-2</v>
      </c>
      <c r="DE301" s="161">
        <f>MIN(PRODUCT('mil mi val'!$C267:DD267),1)</f>
        <v>3.8061087702736252E-2</v>
      </c>
      <c r="DF301" s="161">
        <f>MIN(PRODUCT('mil mi val'!$C267:DE267),1)</f>
        <v>3.8061087702736252E-2</v>
      </c>
    </row>
    <row r="302" spans="2:110" ht="14.5" x14ac:dyDescent="0.35">
      <c r="B302" s="149">
        <v>57</v>
      </c>
      <c r="C302" s="161">
        <v>1</v>
      </c>
      <c r="D302" s="161">
        <f>MIN(PRODUCT('mil mi val'!$C268:C268),1)</f>
        <v>0.98829999999999996</v>
      </c>
      <c r="E302" s="161">
        <f>MIN(PRODUCT('mil mi val'!$C268:D268),1)</f>
        <v>0.97367315999999993</v>
      </c>
      <c r="F302" s="161">
        <f>MIN(PRODUCT('mil mi val'!$C268:E268),1)</f>
        <v>0.95663387969999991</v>
      </c>
      <c r="G302" s="161">
        <f>MIN(PRODUCT('mil mi val'!$C268:F268),1)</f>
        <v>0.93769252888193988</v>
      </c>
      <c r="H302" s="161">
        <f>MIN(PRODUCT('mil mi val'!$C268:G268),1)</f>
        <v>0.9176259087638664</v>
      </c>
      <c r="I302" s="161">
        <f>MIN(PRODUCT('mil mi val'!$C268:H268),1)</f>
        <v>0.8969793258166795</v>
      </c>
      <c r="J302" s="161">
        <f>MIN(PRODUCT('mil mi val'!$C268:I268),1)</f>
        <v>0.87572091579482414</v>
      </c>
      <c r="K302" s="161">
        <f>MIN(PRODUCT('mil mi val'!$C268:J268),1)</f>
        <v>0.85382789289995353</v>
      </c>
      <c r="L302" s="161">
        <f>MIN(PRODUCT('mil mi val'!$C268:K268),1)</f>
        <v>0.83145760210597475</v>
      </c>
      <c r="M302" s="161">
        <f>MIN(PRODUCT('mil mi val'!$C268:L268),1)</f>
        <v>0.80867566380827105</v>
      </c>
      <c r="N302" s="161">
        <f>MIN(PRODUCT('mil mi val'!$C268:M268),1)</f>
        <v>0.78562840738973538</v>
      </c>
      <c r="O302" s="161">
        <f>MIN(PRODUCT('mil mi val'!$C268:N268),1)</f>
        <v>0.76237380653099929</v>
      </c>
      <c r="P302" s="161">
        <f>MIN(PRODUCT('mil mi val'!$C268:O268),1)</f>
        <v>0.73919764281245692</v>
      </c>
      <c r="Q302" s="161">
        <f>MIN(PRODUCT('mil mi val'!$C268:P268),1)</f>
        <v>0.7162825158852707</v>
      </c>
      <c r="R302" s="161">
        <f>MIN(PRODUCT('mil mi val'!$C268:Q268),1)</f>
        <v>0.69379124488647326</v>
      </c>
      <c r="S302" s="161">
        <f>MIN(PRODUCT('mil mi val'!$C268:R268),1)</f>
        <v>0.67200619979703802</v>
      </c>
      <c r="T302" s="161">
        <f>MIN(PRODUCT('mil mi val'!$C268:S268),1)</f>
        <v>0.65090520512341099</v>
      </c>
      <c r="U302" s="161">
        <f>MIN(PRODUCT('mil mi val'!$C268:T268),1)</f>
        <v>0.63046678168253589</v>
      </c>
      <c r="V302" s="161">
        <f>MIN(PRODUCT('mil mi val'!$C268:U268),1)</f>
        <v>0.61067012473770432</v>
      </c>
      <c r="W302" s="161">
        <f>MIN(PRODUCT('mil mi val'!$C268:V268),1)</f>
        <v>0.59149508282094043</v>
      </c>
      <c r="X302" s="161">
        <f>MIN(PRODUCT('mil mi val'!$C268:W268),1)</f>
        <v>0.57292213722036289</v>
      </c>
      <c r="Y302" s="161">
        <f>MIN(PRODUCT('mil mi val'!$C268:X268),1)</f>
        <v>0.55493238211164353</v>
      </c>
      <c r="Z302" s="161">
        <f>MIN(PRODUCT('mil mi val'!$C268:Y268),1)</f>
        <v>0.53750750531333791</v>
      </c>
      <c r="AA302" s="161">
        <f>MIN(PRODUCT('mil mi val'!$C268:Z268),1)</f>
        <v>0.5206297696464991</v>
      </c>
      <c r="AB302" s="161">
        <f>MIN(PRODUCT('mil mi val'!$C268:AA268),1)</f>
        <v>0.50428199487959902</v>
      </c>
      <c r="AC302" s="161">
        <f>MIN(PRODUCT('mil mi val'!$C268:AB268),1)</f>
        <v>0.48844754024037962</v>
      </c>
      <c r="AD302" s="161">
        <f>MIN(PRODUCT('mil mi val'!$C268:AC268),1)</f>
        <v>0.4731102874768317</v>
      </c>
      <c r="AE302" s="161">
        <f>MIN(PRODUCT('mil mi val'!$C268:AD268),1)</f>
        <v>0.45825462445005921</v>
      </c>
      <c r="AF302" s="161">
        <f>MIN(PRODUCT('mil mi val'!$C268:AE268),1)</f>
        <v>0.44386542924232736</v>
      </c>
      <c r="AG302" s="161">
        <f>MIN(PRODUCT('mil mi val'!$C268:AF268),1)</f>
        <v>0.42992805476411827</v>
      </c>
      <c r="AH302" s="161">
        <f>MIN(PRODUCT('mil mi val'!$C268:AG268),1)</f>
        <v>0.41642831384452494</v>
      </c>
      <c r="AI302" s="161">
        <f>MIN(PRODUCT('mil mi val'!$C268:AH268),1)</f>
        <v>0.40335246478980685</v>
      </c>
      <c r="AJ302" s="161">
        <f>MIN(PRODUCT('mil mi val'!$C268:AI268),1)</f>
        <v>0.39068719739540692</v>
      </c>
      <c r="AK302" s="161">
        <f>MIN(PRODUCT('mil mi val'!$C268:AJ268),1)</f>
        <v>0.37841961939719115</v>
      </c>
      <c r="AL302" s="161">
        <f>MIN(PRODUCT('mil mi val'!$C268:AK268),1)</f>
        <v>0.36653724334811938</v>
      </c>
      <c r="AM302" s="161">
        <f>MIN(PRODUCT('mil mi val'!$C268:AL268),1)</f>
        <v>0.35502797390698843</v>
      </c>
      <c r="AN302" s="161">
        <f>MIN(PRODUCT('mil mi val'!$C268:AM268),1)</f>
        <v>0.34388009552630899</v>
      </c>
      <c r="AO302" s="161">
        <f>MIN(PRODUCT('mil mi val'!$C268:AN268),1)</f>
        <v>0.33308226052678291</v>
      </c>
      <c r="AP302" s="161">
        <f>MIN(PRODUCT('mil mi val'!$C268:AO268),1)</f>
        <v>0.32262347754624193</v>
      </c>
      <c r="AQ302" s="161">
        <f>MIN(PRODUCT('mil mi val'!$C268:AP268),1)</f>
        <v>0.31249310035128997</v>
      </c>
      <c r="AR302" s="161">
        <f>MIN(PRODUCT('mil mi val'!$C268:AQ268),1)</f>
        <v>0.30268081700025945</v>
      </c>
      <c r="AS302" s="161">
        <f>MIN(PRODUCT('mil mi val'!$C268:AR268),1)</f>
        <v>0.29317663934645133</v>
      </c>
      <c r="AT302" s="161">
        <f>MIN(PRODUCT('mil mi val'!$C268:AS268),1)</f>
        <v>0.28397089287097277</v>
      </c>
      <c r="AU302" s="161">
        <f>MIN(PRODUCT('mil mi val'!$C268:AT268),1)</f>
        <v>0.27505420683482423</v>
      </c>
      <c r="AV302" s="161">
        <f>MIN(PRODUCT('mil mi val'!$C268:AU268),1)</f>
        <v>0.26641750474021075</v>
      </c>
      <c r="AW302" s="161">
        <f>MIN(PRODUCT('mil mi val'!$C268:AV268),1)</f>
        <v>0.25805199509136811</v>
      </c>
      <c r="AX302" s="161">
        <f>MIN(PRODUCT('mil mi val'!$C268:AW268),1)</f>
        <v>0.24994916244549917</v>
      </c>
      <c r="AY302" s="161">
        <f>MIN(PRODUCT('mil mi val'!$C268:AX268),1)</f>
        <v>0.24210075874471049</v>
      </c>
      <c r="AZ302" s="161">
        <f>MIN(PRODUCT('mil mi val'!$C268:AY268),1)</f>
        <v>0.23449879492012657</v>
      </c>
      <c r="BA302" s="161">
        <f>MIN(PRODUCT('mil mi val'!$C268:AZ268),1)</f>
        <v>0.22713553275963461</v>
      </c>
      <c r="BB302" s="161">
        <f>MIN(PRODUCT('mil mi val'!$C268:BA268),1)</f>
        <v>0.22000347703098208</v>
      </c>
      <c r="BC302" s="161">
        <f>MIN(PRODUCT('mil mi val'!$C268:BB268),1)</f>
        <v>0.21309536785220926</v>
      </c>
      <c r="BD302" s="161">
        <f>MIN(PRODUCT('mil mi val'!$C268:BC268),1)</f>
        <v>0.2064041733016499</v>
      </c>
      <c r="BE302" s="161">
        <f>MIN(PRODUCT('mil mi val'!$C268:BD268),1)</f>
        <v>0.1999230822599781</v>
      </c>
      <c r="BF302" s="161">
        <f>MIN(PRODUCT('mil mi val'!$C268:BE268),1)</f>
        <v>0.19364549747701479</v>
      </c>
      <c r="BG302" s="161">
        <f>MIN(PRODUCT('mil mi val'!$C268:BF268),1)</f>
        <v>0.18756502885623652</v>
      </c>
      <c r="BH302" s="161">
        <f>MIN(PRODUCT('mil mi val'!$C268:BG268),1)</f>
        <v>0.18167548695015071</v>
      </c>
      <c r="BI302" s="161">
        <f>MIN(PRODUCT('mil mi val'!$C268:BH268),1)</f>
        <v>0.17597087665991598</v>
      </c>
      <c r="BJ302" s="161">
        <f>MIN(PRODUCT('mil mi val'!$C268:BI268),1)</f>
        <v>0.17044539113279461</v>
      </c>
      <c r="BK302" s="161">
        <f>MIN(PRODUCT('mil mi val'!$C268:BJ268),1)</f>
        <v>0.16509340585122487</v>
      </c>
      <c r="BL302" s="161">
        <f>MIN(PRODUCT('mil mi val'!$C268:BK268),1)</f>
        <v>0.15990947290749641</v>
      </c>
      <c r="BM302" s="161">
        <f>MIN(PRODUCT('mil mi val'!$C268:BL268),1)</f>
        <v>0.15488831545820103</v>
      </c>
      <c r="BN302" s="161">
        <f>MIN(PRODUCT('mil mi val'!$C268:BM268),1)</f>
        <v>0.15002482235281353</v>
      </c>
      <c r="BO302" s="161">
        <f>MIN(PRODUCT('mil mi val'!$C268:BN268),1)</f>
        <v>0.14531404293093519</v>
      </c>
      <c r="BP302" s="161">
        <f>MIN(PRODUCT('mil mi val'!$C268:BO268),1)</f>
        <v>0.14075118198290384</v>
      </c>
      <c r="BQ302" s="161">
        <f>MIN(PRODUCT('mil mi val'!$C268:BP268),1)</f>
        <v>0.13633159486864066</v>
      </c>
      <c r="BR302" s="161">
        <f>MIN(PRODUCT('mil mi val'!$C268:BQ268),1)</f>
        <v>0.13205078278976534</v>
      </c>
      <c r="BS302" s="161">
        <f>MIN(PRODUCT('mil mi val'!$C268:BR268),1)</f>
        <v>0.12790438821016673</v>
      </c>
      <c r="BT302" s="161">
        <f>MIN(PRODUCT('mil mi val'!$C268:BS268),1)</f>
        <v>0.12388819042036749</v>
      </c>
      <c r="BU302" s="161">
        <f>MIN(PRODUCT('mil mi val'!$C268:BT268),1)</f>
        <v>0.11999810124116794</v>
      </c>
      <c r="BV302" s="161">
        <f>MIN(PRODUCT('mil mi val'!$C268:BU268),1)</f>
        <v>0.11623016086219527</v>
      </c>
      <c r="BW302" s="161">
        <f>MIN(PRODUCT('mil mi val'!$C268:BV268),1)</f>
        <v>0.11258053381112235</v>
      </c>
      <c r="BX302" s="161">
        <f>MIN(PRODUCT('mil mi val'!$C268:BW268),1)</f>
        <v>0.10904550504945311</v>
      </c>
      <c r="BY302" s="161">
        <f>MIN(PRODUCT('mil mi val'!$C268:BX268),1)</f>
        <v>0.10562147619090029</v>
      </c>
      <c r="BZ302" s="161">
        <f>MIN(PRODUCT('mil mi val'!$C268:BY268),1)</f>
        <v>0.10230496183850601</v>
      </c>
      <c r="CA302" s="161">
        <f>MIN(PRODUCT('mil mi val'!$C268:BZ268),1)</f>
        <v>9.9092586036776925E-2</v>
      </c>
      <c r="CB302" s="161">
        <f>MIN(PRODUCT('mil mi val'!$C268:CA268),1)</f>
        <v>9.5981078835222125E-2</v>
      </c>
      <c r="CC302" s="161">
        <f>MIN(PRODUCT('mil mi val'!$C268:CB268),1)</f>
        <v>9.2967272959796149E-2</v>
      </c>
      <c r="CD302" s="161">
        <f>MIN(PRODUCT('mil mi val'!$C268:CC268),1)</f>
        <v>9.0048100588858551E-2</v>
      </c>
      <c r="CE302" s="161">
        <f>MIN(PRODUCT('mil mi val'!$C268:CD268),1)</f>
        <v>8.7220590230368392E-2</v>
      </c>
      <c r="CF302" s="161">
        <f>MIN(PRODUCT('mil mi val'!$C268:CE268),1)</f>
        <v>8.4481863697134826E-2</v>
      </c>
      <c r="CG302" s="161">
        <f>MIN(PRODUCT('mil mi val'!$C268:CF268),1)</f>
        <v>8.1829133177044794E-2</v>
      </c>
      <c r="CH302" s="161">
        <f>MIN(PRODUCT('mil mi val'!$C268:CG268),1)</f>
        <v>7.9259698395285585E-2</v>
      </c>
      <c r="CI302" s="161">
        <f>MIN(PRODUCT('mil mi val'!$C268:CH268),1)</f>
        <v>7.6770943865673624E-2</v>
      </c>
      <c r="CJ302" s="161">
        <f>MIN(PRODUCT('mil mi val'!$C268:CI268),1)</f>
        <v>7.4360336228291468E-2</v>
      </c>
      <c r="CK302" s="161">
        <f>MIN(PRODUCT('mil mi val'!$C268:CJ268),1)</f>
        <v>7.2025421670723122E-2</v>
      </c>
      <c r="CL302" s="161">
        <f>MIN(PRODUCT('mil mi val'!$C268:CK268),1)</f>
        <v>6.9763823430262412E-2</v>
      </c>
      <c r="CM302" s="161">
        <f>MIN(PRODUCT('mil mi val'!$C268:CL268),1)</f>
        <v>6.7573239374552174E-2</v>
      </c>
      <c r="CN302" s="161">
        <f>MIN(PRODUCT('mil mi val'!$C268:CM268),1)</f>
        <v>6.5451439658191238E-2</v>
      </c>
      <c r="CO302" s="161">
        <f>MIN(PRODUCT('mil mi val'!$C268:CN268),1)</f>
        <v>6.3396264452924039E-2</v>
      </c>
      <c r="CP302" s="161">
        <f>MIN(PRODUCT('mil mi val'!$C268:CO268),1)</f>
        <v>6.1405621749102225E-2</v>
      </c>
      <c r="CQ302" s="161">
        <f>MIN(PRODUCT('mil mi val'!$C268:CP268),1)</f>
        <v>5.9477485226180418E-2</v>
      </c>
      <c r="CR302" s="161">
        <f>MIN(PRODUCT('mil mi val'!$C268:CQ268),1)</f>
        <v>5.7609892190078352E-2</v>
      </c>
      <c r="CS302" s="161">
        <f>MIN(PRODUCT('mil mi val'!$C268:CR268),1)</f>
        <v>5.580094157530989E-2</v>
      </c>
      <c r="CT302" s="161">
        <f>MIN(PRODUCT('mil mi val'!$C268:CS268),1)</f>
        <v>5.4048792009845158E-2</v>
      </c>
      <c r="CU302" s="161">
        <f>MIN(PRODUCT('mil mi val'!$C268:CT268),1)</f>
        <v>5.2351659940736019E-2</v>
      </c>
      <c r="CV302" s="161">
        <f>MIN(PRODUCT('mil mi val'!$C268:CU268),1)</f>
        <v>5.0707817818596908E-2</v>
      </c>
      <c r="CW302" s="161">
        <f>MIN(PRODUCT('mil mi val'!$C268:CV268),1)</f>
        <v>4.9115592339092969E-2</v>
      </c>
      <c r="CX302" s="161">
        <f>MIN(PRODUCT('mil mi val'!$C268:CW268),1)</f>
        <v>4.757336273964545E-2</v>
      </c>
      <c r="CY302" s="161">
        <f>MIN(PRODUCT('mil mi val'!$C268:CX268),1)</f>
        <v>4.6079559149620586E-2</v>
      </c>
      <c r="CZ302" s="161">
        <f>MIN(PRODUCT('mil mi val'!$C268:CY268),1)</f>
        <v>4.46326609923225E-2</v>
      </c>
      <c r="DA302" s="161">
        <f>MIN(PRODUCT('mil mi val'!$C268:CZ268),1)</f>
        <v>4.3231195437163576E-2</v>
      </c>
      <c r="DB302" s="161">
        <f>MIN(PRODUCT('mil mi val'!$C268:DA268),1)</f>
        <v>4.1873735900436637E-2</v>
      </c>
      <c r="DC302" s="161">
        <f>MIN(PRODUCT('mil mi val'!$C268:DB268),1)</f>
        <v>4.055890059316293E-2</v>
      </c>
      <c r="DD302" s="161">
        <f>MIN(PRODUCT('mil mi val'!$C268:DC268),1)</f>
        <v>4.055890059316293E-2</v>
      </c>
      <c r="DE302" s="161">
        <f>MIN(PRODUCT('mil mi val'!$C268:DD268),1)</f>
        <v>4.055890059316293E-2</v>
      </c>
      <c r="DF302" s="161">
        <f>MIN(PRODUCT('mil mi val'!$C268:DE268),1)</f>
        <v>4.055890059316293E-2</v>
      </c>
    </row>
    <row r="303" spans="2:110" ht="14.5" x14ac:dyDescent="0.35">
      <c r="B303" s="149">
        <v>58</v>
      </c>
      <c r="C303" s="161">
        <v>1</v>
      </c>
      <c r="D303" s="161">
        <f>MIN(PRODUCT('mil mi val'!$C269:C269),1)</f>
        <v>0.98860000000000003</v>
      </c>
      <c r="E303" s="161">
        <f>MIN(PRODUCT('mil mi val'!$C269:D269),1)</f>
        <v>0.97436416000000003</v>
      </c>
      <c r="F303" s="161">
        <f>MIN(PRODUCT('mil mi val'!$C269:E269),1)</f>
        <v>0.95770253286399998</v>
      </c>
      <c r="G303" s="161">
        <f>MIN(PRODUCT('mil mi val'!$C269:F269),1)</f>
        <v>0.93921887397972481</v>
      </c>
      <c r="H303" s="161">
        <f>MIN(PRODUCT('mil mi val'!$C269:G269),1)</f>
        <v>0.91968312140094655</v>
      </c>
      <c r="I303" s="161">
        <f>MIN(PRODUCT('mil mi val'!$C269:H269),1)</f>
        <v>0.89945009273012566</v>
      </c>
      <c r="J303" s="161">
        <f>MIN(PRODUCT('mil mi val'!$C269:I269),1)</f>
        <v>0.87858285057878671</v>
      </c>
      <c r="K303" s="161">
        <f>MIN(PRODUCT('mil mi val'!$C269:J269),1)</f>
        <v>0.85714542902466428</v>
      </c>
      <c r="L303" s="161">
        <f>MIN(PRODUCT('mil mi val'!$C269:K269),1)</f>
        <v>0.83520250604163293</v>
      </c>
      <c r="M303" s="161">
        <f>MIN(PRODUCT('mil mi val'!$C269:L269),1)</f>
        <v>0.81290259913032137</v>
      </c>
      <c r="N303" s="161">
        <f>MIN(PRODUCT('mil mi val'!$C269:M269),1)</f>
        <v>0.79022261661458537</v>
      </c>
      <c r="O303" s="161">
        <f>MIN(PRODUCT('mil mi val'!$C269:N269),1)</f>
        <v>0.76738518299442382</v>
      </c>
      <c r="P303" s="161">
        <f>MIN(PRODUCT('mil mi val'!$C269:O269),1)</f>
        <v>0.74451710454118991</v>
      </c>
      <c r="Q303" s="161">
        <f>MIN(PRODUCT('mil mi val'!$C269:P269),1)</f>
        <v>0.72188378456313773</v>
      </c>
      <c r="R303" s="161">
        <f>MIN(PRODUCT('mil mi val'!$C269:Q269),1)</f>
        <v>0.69964976399859302</v>
      </c>
      <c r="S303" s="161">
        <f>MIN(PRODUCT('mil mi val'!$C269:R269),1)</f>
        <v>0.67810055126743629</v>
      </c>
      <c r="T303" s="161">
        <f>MIN(PRODUCT('mil mi val'!$C269:S269),1)</f>
        <v>0.65721505428839921</v>
      </c>
      <c r="U303" s="161">
        <f>MIN(PRODUCT('mil mi val'!$C269:T269),1)</f>
        <v>0.63697283061631649</v>
      </c>
      <c r="V303" s="161">
        <f>MIN(PRODUCT('mil mi val'!$C269:U269),1)</f>
        <v>0.61735406743333388</v>
      </c>
      <c r="W303" s="161">
        <f>MIN(PRODUCT('mil mi val'!$C269:V269),1)</f>
        <v>0.59833956215638717</v>
      </c>
      <c r="X303" s="161">
        <f>MIN(PRODUCT('mil mi val'!$C269:W269),1)</f>
        <v>0.57991070364197039</v>
      </c>
      <c r="Y303" s="161">
        <f>MIN(PRODUCT('mil mi val'!$C269:X269),1)</f>
        <v>0.56204945396979766</v>
      </c>
      <c r="Z303" s="161">
        <f>MIN(PRODUCT('mil mi val'!$C269:Y269),1)</f>
        <v>0.54473833078752787</v>
      </c>
      <c r="AA303" s="161">
        <f>MIN(PRODUCT('mil mi val'!$C269:Z269),1)</f>
        <v>0.52796039019927199</v>
      </c>
      <c r="AB303" s="161">
        <f>MIN(PRODUCT('mil mi val'!$C269:AA269),1)</f>
        <v>0.5116992101811344</v>
      </c>
      <c r="AC303" s="161">
        <f>MIN(PRODUCT('mil mi val'!$C269:AB269),1)</f>
        <v>0.49593887450755542</v>
      </c>
      <c r="AD303" s="161">
        <f>MIN(PRODUCT('mil mi val'!$C269:AC269),1)</f>
        <v>0.4806639571727227</v>
      </c>
      <c r="AE303" s="161">
        <f>MIN(PRODUCT('mil mi val'!$C269:AD269),1)</f>
        <v>0.46585950729180281</v>
      </c>
      <c r="AF303" s="161">
        <f>MIN(PRODUCT('mil mi val'!$C269:AE269),1)</f>
        <v>0.45151103446721524</v>
      </c>
      <c r="AG303" s="161">
        <f>MIN(PRODUCT('mil mi val'!$C269:AF269),1)</f>
        <v>0.43760449460562501</v>
      </c>
      <c r="AH303" s="161">
        <f>MIN(PRODUCT('mil mi val'!$C269:AG269),1)</f>
        <v>0.42412627617177173</v>
      </c>
      <c r="AI303" s="161">
        <f>MIN(PRODUCT('mil mi val'!$C269:AH269),1)</f>
        <v>0.41106318686568116</v>
      </c>
      <c r="AJ303" s="161">
        <f>MIN(PRODUCT('mil mi val'!$C269:AI269),1)</f>
        <v>0.39840244071021819</v>
      </c>
      <c r="AK303" s="161">
        <f>MIN(PRODUCT('mil mi val'!$C269:AJ269),1)</f>
        <v>0.38613164553634344</v>
      </c>
      <c r="AL303" s="161">
        <f>MIN(PRODUCT('mil mi val'!$C269:AK269),1)</f>
        <v>0.37423879085382405</v>
      </c>
      <c r="AM303" s="161">
        <f>MIN(PRODUCT('mil mi val'!$C269:AL269),1)</f>
        <v>0.36271223609552627</v>
      </c>
      <c r="AN303" s="161">
        <f>MIN(PRODUCT('mil mi val'!$C269:AM269),1)</f>
        <v>0.35154069922378406</v>
      </c>
      <c r="AO303" s="161">
        <f>MIN(PRODUCT('mil mi val'!$C269:AN269),1)</f>
        <v>0.34071324568769151</v>
      </c>
      <c r="AP303" s="161">
        <f>MIN(PRODUCT('mil mi val'!$C269:AO269),1)</f>
        <v>0.33021927772051057</v>
      </c>
      <c r="AQ303" s="161">
        <f>MIN(PRODUCT('mil mi val'!$C269:AP269),1)</f>
        <v>0.32004852396671885</v>
      </c>
      <c r="AR303" s="161">
        <f>MIN(PRODUCT('mil mi val'!$C269:AQ269),1)</f>
        <v>0.31019102942854387</v>
      </c>
      <c r="AS303" s="161">
        <f>MIN(PRODUCT('mil mi val'!$C269:AR269),1)</f>
        <v>0.30063714572214473</v>
      </c>
      <c r="AT303" s="161">
        <f>MIN(PRODUCT('mil mi val'!$C269:AS269),1)</f>
        <v>0.29137752163390268</v>
      </c>
      <c r="AU303" s="161">
        <f>MIN(PRODUCT('mil mi val'!$C269:AT269),1)</f>
        <v>0.28240309396757846</v>
      </c>
      <c r="AV303" s="161">
        <f>MIN(PRODUCT('mil mi val'!$C269:AU269),1)</f>
        <v>0.27370507867337701</v>
      </c>
      <c r="AW303" s="161">
        <f>MIN(PRODUCT('mil mi val'!$C269:AV269),1)</f>
        <v>0.265274962250237</v>
      </c>
      <c r="AX303" s="161">
        <f>MIN(PRODUCT('mil mi val'!$C269:AW269),1)</f>
        <v>0.25710449341292968</v>
      </c>
      <c r="AY303" s="161">
        <f>MIN(PRODUCT('mil mi val'!$C269:AX269),1)</f>
        <v>0.24918567501581143</v>
      </c>
      <c r="AZ303" s="161">
        <f>MIN(PRODUCT('mil mi val'!$C269:AY269),1)</f>
        <v>0.24151075622532442</v>
      </c>
      <c r="BA303" s="161">
        <f>MIN(PRODUCT('mil mi val'!$C269:AZ269),1)</f>
        <v>0.23407222493358443</v>
      </c>
      <c r="BB303" s="161">
        <f>MIN(PRODUCT('mil mi val'!$C269:BA269),1)</f>
        <v>0.22686280040563001</v>
      </c>
      <c r="BC303" s="161">
        <f>MIN(PRODUCT('mil mi val'!$C269:BB269),1)</f>
        <v>0.2198754261531366</v>
      </c>
      <c r="BD303" s="161">
        <f>MIN(PRODUCT('mil mi val'!$C269:BC269),1)</f>
        <v>0.21310326302761998</v>
      </c>
      <c r="BE303" s="161">
        <f>MIN(PRODUCT('mil mi val'!$C269:BD269),1)</f>
        <v>0.20653968252636928</v>
      </c>
      <c r="BF303" s="161">
        <f>MIN(PRODUCT('mil mi val'!$C269:BE269),1)</f>
        <v>0.2001782603045571</v>
      </c>
      <c r="BG303" s="161">
        <f>MIN(PRODUCT('mil mi val'!$C269:BF269),1)</f>
        <v>0.19401276988717672</v>
      </c>
      <c r="BH303" s="161">
        <f>MIN(PRODUCT('mil mi val'!$C269:BG269),1)</f>
        <v>0.18803717657465166</v>
      </c>
      <c r="BI303" s="161">
        <f>MIN(PRODUCT('mil mi val'!$C269:BH269),1)</f>
        <v>0.18224563153615239</v>
      </c>
      <c r="BJ303" s="161">
        <f>MIN(PRODUCT('mil mi val'!$C269:BI269),1)</f>
        <v>0.1766324660848389</v>
      </c>
      <c r="BK303" s="161">
        <f>MIN(PRODUCT('mil mi val'!$C269:BJ269),1)</f>
        <v>0.17119218612942586</v>
      </c>
      <c r="BL303" s="161">
        <f>MIN(PRODUCT('mil mi val'!$C269:BK269),1)</f>
        <v>0.16591946679663952</v>
      </c>
      <c r="BM303" s="161">
        <f>MIN(PRODUCT('mil mi val'!$C269:BL269),1)</f>
        <v>0.16080914721930301</v>
      </c>
      <c r="BN303" s="161">
        <f>MIN(PRODUCT('mil mi val'!$C269:BM269),1)</f>
        <v>0.15585622548494846</v>
      </c>
      <c r="BO303" s="161">
        <f>MIN(PRODUCT('mil mi val'!$C269:BN269),1)</f>
        <v>0.15105585374001204</v>
      </c>
      <c r="BP303" s="161">
        <f>MIN(PRODUCT('mil mi val'!$C269:BO269),1)</f>
        <v>0.14640333344481965</v>
      </c>
      <c r="BQ303" s="161">
        <f>MIN(PRODUCT('mil mi val'!$C269:BP269),1)</f>
        <v>0.1418941107747192</v>
      </c>
      <c r="BR303" s="161">
        <f>MIN(PRODUCT('mil mi val'!$C269:BQ269),1)</f>
        <v>0.13752377216285783</v>
      </c>
      <c r="BS303" s="161">
        <f>MIN(PRODUCT('mil mi val'!$C269:BR269),1)</f>
        <v>0.1332880399802418</v>
      </c>
      <c r="BT303" s="161">
        <f>MIN(PRODUCT('mil mi val'!$C269:BS269),1)</f>
        <v>0.12918276834885034</v>
      </c>
      <c r="BU303" s="161">
        <f>MIN(PRODUCT('mil mi val'!$C269:BT269),1)</f>
        <v>0.12520393908370575</v>
      </c>
      <c r="BV303" s="161">
        <f>MIN(PRODUCT('mil mi val'!$C269:BU269),1)</f>
        <v>0.1213476577599276</v>
      </c>
      <c r="BW303" s="161">
        <f>MIN(PRODUCT('mil mi val'!$C269:BV269),1)</f>
        <v>0.11761014990092183</v>
      </c>
      <c r="BX303" s="161">
        <f>MIN(PRODUCT('mil mi val'!$C269:BW269),1)</f>
        <v>0.11398775728397344</v>
      </c>
      <c r="BY303" s="161">
        <f>MIN(PRODUCT('mil mi val'!$C269:BX269),1)</f>
        <v>0.11047693435962705</v>
      </c>
      <c r="BZ303" s="161">
        <f>MIN(PRODUCT('mil mi val'!$C269:BY269),1)</f>
        <v>0.10707424478135052</v>
      </c>
      <c r="CA303" s="161">
        <f>MIN(PRODUCT('mil mi val'!$C269:BZ269),1)</f>
        <v>0.10377635804208492</v>
      </c>
      <c r="CB303" s="161">
        <f>MIN(PRODUCT('mil mi val'!$C269:CA269),1)</f>
        <v>0.10058004621438869</v>
      </c>
      <c r="CC303" s="161">
        <f>MIN(PRODUCT('mil mi val'!$C269:CB269),1)</f>
        <v>9.7482180790985515E-2</v>
      </c>
      <c r="CD303" s="161">
        <f>MIN(PRODUCT('mil mi val'!$C269:CC269),1)</f>
        <v>9.447972962262316E-2</v>
      </c>
      <c r="CE303" s="161">
        <f>MIN(PRODUCT('mil mi val'!$C269:CD269),1)</f>
        <v>9.1569753950246358E-2</v>
      </c>
      <c r="CF303" s="161">
        <f>MIN(PRODUCT('mil mi val'!$C269:CE269),1)</f>
        <v>8.8749405528578768E-2</v>
      </c>
      <c r="CG303" s="161">
        <f>MIN(PRODUCT('mil mi val'!$C269:CF269),1)</f>
        <v>8.6015923838298536E-2</v>
      </c>
      <c r="CH303" s="161">
        <f>MIN(PRODUCT('mil mi val'!$C269:CG269),1)</f>
        <v>8.3366633384078931E-2</v>
      </c>
      <c r="CI303" s="161">
        <f>MIN(PRODUCT('mil mi val'!$C269:CH269),1)</f>
        <v>8.0798941075849298E-2</v>
      </c>
      <c r="CJ303" s="161">
        <f>MIN(PRODUCT('mil mi val'!$C269:CI269),1)</f>
        <v>7.8310333690713135E-2</v>
      </c>
      <c r="CK303" s="161">
        <f>MIN(PRODUCT('mil mi val'!$C269:CJ269),1)</f>
        <v>7.5898375413039162E-2</v>
      </c>
      <c r="CL303" s="161">
        <f>MIN(PRODUCT('mil mi val'!$C269:CK269),1)</f>
        <v>7.3560705450317551E-2</v>
      </c>
      <c r="CM303" s="161">
        <f>MIN(PRODUCT('mil mi val'!$C269:CL269),1)</f>
        <v>7.1295035722447761E-2</v>
      </c>
      <c r="CN303" s="161">
        <f>MIN(PRODUCT('mil mi val'!$C269:CM269),1)</f>
        <v>6.9099148622196363E-2</v>
      </c>
      <c r="CO303" s="161">
        <f>MIN(PRODUCT('mil mi val'!$C269:CN269),1)</f>
        <v>6.6970894844632714E-2</v>
      </c>
      <c r="CP303" s="161">
        <f>MIN(PRODUCT('mil mi val'!$C269:CO269),1)</f>
        <v>6.4908191283418029E-2</v>
      </c>
      <c r="CQ303" s="161">
        <f>MIN(PRODUCT('mil mi val'!$C269:CP269),1)</f>
        <v>6.2909018991888749E-2</v>
      </c>
      <c r="CR303" s="161">
        <f>MIN(PRODUCT('mil mi val'!$C269:CQ269),1)</f>
        <v>6.0971421206938575E-2</v>
      </c>
      <c r="CS303" s="161">
        <f>MIN(PRODUCT('mil mi val'!$C269:CR269),1)</f>
        <v>5.9093501433764864E-2</v>
      </c>
      <c r="CT303" s="161">
        <f>MIN(PRODUCT('mil mi val'!$C269:CS269),1)</f>
        <v>5.7273421589604905E-2</v>
      </c>
      <c r="CU303" s="161">
        <f>MIN(PRODUCT('mil mi val'!$C269:CT269),1)</f>
        <v>5.5509400204645072E-2</v>
      </c>
      <c r="CV303" s="161">
        <f>MIN(PRODUCT('mil mi val'!$C269:CU269),1)</f>
        <v>5.3799710678342001E-2</v>
      </c>
      <c r="CW303" s="161">
        <f>MIN(PRODUCT('mil mi val'!$C269:CV269),1)</f>
        <v>5.2142679589449063E-2</v>
      </c>
      <c r="CX303" s="161">
        <f>MIN(PRODUCT('mil mi val'!$C269:CW269),1)</f>
        <v>5.0536685058094027E-2</v>
      </c>
      <c r="CY303" s="161">
        <f>MIN(PRODUCT('mil mi val'!$C269:CX269),1)</f>
        <v>4.8980155158304728E-2</v>
      </c>
      <c r="CZ303" s="161">
        <f>MIN(PRODUCT('mil mi val'!$C269:CY269),1)</f>
        <v>4.7471566379428939E-2</v>
      </c>
      <c r="DA303" s="161">
        <f>MIN(PRODUCT('mil mi val'!$C269:CZ269),1)</f>
        <v>4.6009442134942527E-2</v>
      </c>
      <c r="DB303" s="161">
        <f>MIN(PRODUCT('mil mi val'!$C269:DA269),1)</f>
        <v>4.4592351317186293E-2</v>
      </c>
      <c r="DC303" s="161">
        <f>MIN(PRODUCT('mil mi val'!$C269:DB269),1)</f>
        <v>4.3218906896616956E-2</v>
      </c>
      <c r="DD303" s="161">
        <f>MIN(PRODUCT('mil mi val'!$C269:DC269),1)</f>
        <v>4.3218906896616956E-2</v>
      </c>
      <c r="DE303" s="161">
        <f>MIN(PRODUCT('mil mi val'!$C269:DD269),1)</f>
        <v>4.3218906896616956E-2</v>
      </c>
      <c r="DF303" s="161">
        <f>MIN(PRODUCT('mil mi val'!$C269:DE269),1)</f>
        <v>4.3218906896616956E-2</v>
      </c>
    </row>
    <row r="304" spans="2:110" ht="14.5" x14ac:dyDescent="0.35">
      <c r="B304" s="149">
        <v>59</v>
      </c>
      <c r="C304" s="161">
        <v>1</v>
      </c>
      <c r="D304" s="161">
        <f>MIN(PRODUCT('mil mi val'!$C270:C270),1)</f>
        <v>0.9889</v>
      </c>
      <c r="E304" s="161">
        <f>MIN(PRODUCT('mil mi val'!$C270:D270),1)</f>
        <v>0.97505540000000002</v>
      </c>
      <c r="F304" s="161">
        <f>MIN(PRODUCT('mil mi val'!$C270:E270),1)</f>
        <v>0.95877197481999998</v>
      </c>
      <c r="G304" s="161">
        <f>MIN(PRODUCT('mil mi val'!$C270:F270),1)</f>
        <v>0.94074706169338396</v>
      </c>
      <c r="H304" s="161">
        <f>MIN(PRODUCT('mil mi val'!$C270:G270),1)</f>
        <v>0.92164989634100825</v>
      </c>
      <c r="I304" s="161">
        <f>MIN(PRODUCT('mil mi val'!$C270:H270),1)</f>
        <v>0.90192658855931074</v>
      </c>
      <c r="J304" s="161">
        <f>MIN(PRODUCT('mil mi val'!$C270:I270),1)</f>
        <v>0.88154304765787039</v>
      </c>
      <c r="K304" s="161">
        <f>MIN(PRODUCT('mil mi val'!$C270:J270),1)</f>
        <v>0.86056232312361303</v>
      </c>
      <c r="L304" s="161">
        <f>MIN(PRODUCT('mil mi val'!$C270:K270),1)</f>
        <v>0.83913432127783505</v>
      </c>
      <c r="M304" s="161">
        <f>MIN(PRODUCT('mil mi val'!$C270:L270),1)</f>
        <v>0.81723291549248356</v>
      </c>
      <c r="N304" s="161">
        <f>MIN(PRODUCT('mil mi val'!$C270:M270),1)</f>
        <v>0.79500418019108798</v>
      </c>
      <c r="O304" s="161">
        <f>MIN(PRODUCT('mil mi val'!$C270:N270),1)</f>
        <v>0.77258506230969926</v>
      </c>
      <c r="P304" s="161">
        <f>MIN(PRODUCT('mil mi val'!$C270:O270),1)</f>
        <v>0.75010283699648694</v>
      </c>
      <c r="Q304" s="161">
        <f>MIN(PRODUCT('mil mi val'!$C270:P270),1)</f>
        <v>0.72774977245399164</v>
      </c>
      <c r="R304" s="161">
        <f>MIN(PRODUCT('mil mi val'!$C270:Q270),1)</f>
        <v>0.70577172932588106</v>
      </c>
      <c r="S304" s="161">
        <f>MIN(PRODUCT('mil mi val'!$C270:R270),1)</f>
        <v>0.68445742310023949</v>
      </c>
      <c r="T304" s="161">
        <f>MIN(PRODUCT('mil mi val'!$C270:S270),1)</f>
        <v>0.66378680892261221</v>
      </c>
      <c r="U304" s="161">
        <f>MIN(PRODUCT('mil mi val'!$C270:T270),1)</f>
        <v>0.64374044729314928</v>
      </c>
      <c r="V304" s="161">
        <f>MIN(PRODUCT('mil mi val'!$C270:U270),1)</f>
        <v>0.62429948578489614</v>
      </c>
      <c r="W304" s="161">
        <f>MIN(PRODUCT('mil mi val'!$C270:V270),1)</f>
        <v>0.60544564131419232</v>
      </c>
      <c r="X304" s="161">
        <f>MIN(PRODUCT('mil mi val'!$C270:W270),1)</f>
        <v>0.58716118294650366</v>
      </c>
      <c r="Y304" s="161">
        <f>MIN(PRODUCT('mil mi val'!$C270:X270),1)</f>
        <v>0.56942891522151928</v>
      </c>
      <c r="Z304" s="161">
        <f>MIN(PRODUCT('mil mi val'!$C270:Y270),1)</f>
        <v>0.55223216198182945</v>
      </c>
      <c r="AA304" s="161">
        <f>MIN(PRODUCT('mil mi val'!$C270:Z270),1)</f>
        <v>0.53555475068997815</v>
      </c>
      <c r="AB304" s="161">
        <f>MIN(PRODUCT('mil mi val'!$C270:AA270),1)</f>
        <v>0.51938099721914077</v>
      </c>
      <c r="AC304" s="161">
        <f>MIN(PRODUCT('mil mi val'!$C270:AB270),1)</f>
        <v>0.50369569110312273</v>
      </c>
      <c r="AD304" s="161">
        <f>MIN(PRODUCT('mil mi val'!$C270:AC270),1)</f>
        <v>0.48848408123180842</v>
      </c>
      <c r="AE304" s="161">
        <f>MIN(PRODUCT('mil mi val'!$C270:AD270),1)</f>
        <v>0.47373186197860778</v>
      </c>
      <c r="AF304" s="161">
        <f>MIN(PRODUCT('mil mi val'!$C270:AE270),1)</f>
        <v>0.45942515974685383</v>
      </c>
      <c r="AG304" s="161">
        <f>MIN(PRODUCT('mil mi val'!$C270:AF270),1)</f>
        <v>0.44555051992249883</v>
      </c>
      <c r="AH304" s="161">
        <f>MIN(PRODUCT('mil mi val'!$C270:AG270),1)</f>
        <v>0.43209489422083935</v>
      </c>
      <c r="AI304" s="161">
        <f>MIN(PRODUCT('mil mi val'!$C270:AH270),1)</f>
        <v>0.41904562841537002</v>
      </c>
      <c r="AJ304" s="161">
        <f>MIN(PRODUCT('mil mi val'!$C270:AI270),1)</f>
        <v>0.40639045043722583</v>
      </c>
      <c r="AK304" s="161">
        <f>MIN(PRODUCT('mil mi val'!$C270:AJ270),1)</f>
        <v>0.39411745883402161</v>
      </c>
      <c r="AL304" s="161">
        <f>MIN(PRODUCT('mil mi val'!$C270:AK270),1)</f>
        <v>0.38221511157723415</v>
      </c>
      <c r="AM304" s="161">
        <f>MIN(PRODUCT('mil mi val'!$C270:AL270),1)</f>
        <v>0.37067221520760169</v>
      </c>
      <c r="AN304" s="161">
        <f>MIN(PRODUCT('mil mi val'!$C270:AM270),1)</f>
        <v>0.35947791430833209</v>
      </c>
      <c r="AO304" s="161">
        <f>MIN(PRODUCT('mil mi val'!$C270:AN270),1)</f>
        <v>0.34862168129622045</v>
      </c>
      <c r="AP304" s="161">
        <f>MIN(PRODUCT('mil mi val'!$C270:AO270),1)</f>
        <v>0.33809330652107461</v>
      </c>
      <c r="AQ304" s="161">
        <f>MIN(PRODUCT('mil mi val'!$C270:AP270),1)</f>
        <v>0.32788288866413817</v>
      </c>
      <c r="AR304" s="161">
        <f>MIN(PRODUCT('mil mi val'!$C270:AQ270),1)</f>
        <v>0.31798082542648121</v>
      </c>
      <c r="AS304" s="161">
        <f>MIN(PRODUCT('mil mi val'!$C270:AR270),1)</f>
        <v>0.30837780449860147</v>
      </c>
      <c r="AT304" s="161">
        <f>MIN(PRODUCT('mil mi val'!$C270:AS270),1)</f>
        <v>0.29906479480274373</v>
      </c>
      <c r="AU304" s="161">
        <f>MIN(PRODUCT('mil mi val'!$C270:AT270),1)</f>
        <v>0.29003303799970087</v>
      </c>
      <c r="AV304" s="161">
        <f>MIN(PRODUCT('mil mi val'!$C270:AU270),1)</f>
        <v>0.28127404025210989</v>
      </c>
      <c r="AW304" s="161">
        <f>MIN(PRODUCT('mil mi val'!$C270:AV270),1)</f>
        <v>0.27277956423649619</v>
      </c>
      <c r="AX304" s="161">
        <f>MIN(PRODUCT('mil mi val'!$C270:AW270),1)</f>
        <v>0.26454162139655402</v>
      </c>
      <c r="AY304" s="161">
        <f>MIN(PRODUCT('mil mi val'!$C270:AX270),1)</f>
        <v>0.2565524644303781</v>
      </c>
      <c r="AZ304" s="161">
        <f>MIN(PRODUCT('mil mi val'!$C270:AY270),1)</f>
        <v>0.24880458000458069</v>
      </c>
      <c r="BA304" s="161">
        <f>MIN(PRODUCT('mil mi val'!$C270:AZ270),1)</f>
        <v>0.24129068168844237</v>
      </c>
      <c r="BB304" s="161">
        <f>MIN(PRODUCT('mil mi val'!$C270:BA270),1)</f>
        <v>0.23400370310145141</v>
      </c>
      <c r="BC304" s="161">
        <f>MIN(PRODUCT('mil mi val'!$C270:BB270),1)</f>
        <v>0.22693679126778757</v>
      </c>
      <c r="BD304" s="161">
        <f>MIN(PRODUCT('mil mi val'!$C270:BC270),1)</f>
        <v>0.22008330017150038</v>
      </c>
      <c r="BE304" s="161">
        <f>MIN(PRODUCT('mil mi val'!$C270:BD270),1)</f>
        <v>0.21343678450632106</v>
      </c>
      <c r="BF304" s="161">
        <f>MIN(PRODUCT('mil mi val'!$C270:BE270),1)</f>
        <v>0.20699099361423015</v>
      </c>
      <c r="BG304" s="161">
        <f>MIN(PRODUCT('mil mi val'!$C270:BF270),1)</f>
        <v>0.2007398656070804</v>
      </c>
      <c r="BH304" s="161">
        <f>MIN(PRODUCT('mil mi val'!$C270:BG270),1)</f>
        <v>0.19467752166574656</v>
      </c>
      <c r="BI304" s="161">
        <f>MIN(PRODUCT('mil mi val'!$C270:BH270),1)</f>
        <v>0.18879826051144102</v>
      </c>
      <c r="BJ304" s="161">
        <f>MIN(PRODUCT('mil mi val'!$C270:BI270),1)</f>
        <v>0.1830965530439955</v>
      </c>
      <c r="BK304" s="161">
        <f>MIN(PRODUCT('mil mi val'!$C270:BJ270),1)</f>
        <v>0.17756703714206684</v>
      </c>
      <c r="BL304" s="161">
        <f>MIN(PRODUCT('mil mi val'!$C270:BK270),1)</f>
        <v>0.17220451262037642</v>
      </c>
      <c r="BM304" s="161">
        <f>MIN(PRODUCT('mil mi val'!$C270:BL270),1)</f>
        <v>0.16700393633924104</v>
      </c>
      <c r="BN304" s="161">
        <f>MIN(PRODUCT('mil mi val'!$C270:BM270),1)</f>
        <v>0.16196041746179596</v>
      </c>
      <c r="BO304" s="161">
        <f>MIN(PRODUCT('mil mi val'!$C270:BN270),1)</f>
        <v>0.15706921285444972</v>
      </c>
      <c r="BP304" s="161">
        <f>MIN(PRODUCT('mil mi val'!$C270:BO270),1)</f>
        <v>0.15232572262624533</v>
      </c>
      <c r="BQ304" s="161">
        <f>MIN(PRODUCT('mil mi val'!$C270:BP270),1)</f>
        <v>0.14772548580293271</v>
      </c>
      <c r="BR304" s="161">
        <f>MIN(PRODUCT('mil mi val'!$C270:BQ270),1)</f>
        <v>0.14326417613168413</v>
      </c>
      <c r="BS304" s="161">
        <f>MIN(PRODUCT('mil mi val'!$C270:BR270),1)</f>
        <v>0.13893759801250727</v>
      </c>
      <c r="BT304" s="161">
        <f>MIN(PRODUCT('mil mi val'!$C270:BS270),1)</f>
        <v>0.13474168255252955</v>
      </c>
      <c r="BU304" s="161">
        <f>MIN(PRODUCT('mil mi val'!$C270:BT270),1)</f>
        <v>0.13067248373944315</v>
      </c>
      <c r="BV304" s="161">
        <f>MIN(PRODUCT('mil mi val'!$C270:BU270),1)</f>
        <v>0.12672617473051198</v>
      </c>
      <c r="BW304" s="161">
        <f>MIN(PRODUCT('mil mi val'!$C270:BV270),1)</f>
        <v>0.12289904425365052</v>
      </c>
      <c r="BX304" s="161">
        <f>MIN(PRODUCT('mil mi val'!$C270:BW270),1)</f>
        <v>0.11918749311719028</v>
      </c>
      <c r="BY304" s="161">
        <f>MIN(PRODUCT('mil mi val'!$C270:BX270),1)</f>
        <v>0.11558803082505113</v>
      </c>
      <c r="BZ304" s="161">
        <f>MIN(PRODUCT('mil mi val'!$C270:BY270),1)</f>
        <v>0.11209727229413459</v>
      </c>
      <c r="CA304" s="161">
        <f>MIN(PRODUCT('mil mi val'!$C270:BZ270),1)</f>
        <v>0.10871193467085172</v>
      </c>
      <c r="CB304" s="161">
        <f>MIN(PRODUCT('mil mi val'!$C270:CA270),1)</f>
        <v>0.105428834243792</v>
      </c>
      <c r="CC304" s="161">
        <f>MIN(PRODUCT('mil mi val'!$C270:CB270),1)</f>
        <v>0.10224488344962948</v>
      </c>
      <c r="CD304" s="161">
        <f>MIN(PRODUCT('mil mi val'!$C270:CC270),1)</f>
        <v>9.9157087969450664E-2</v>
      </c>
      <c r="CE304" s="161">
        <f>MIN(PRODUCT('mil mi val'!$C270:CD270),1)</f>
        <v>9.6162543912773249E-2</v>
      </c>
      <c r="CF304" s="161">
        <f>MIN(PRODUCT('mil mi val'!$C270:CE270),1)</f>
        <v>9.32584350866075E-2</v>
      </c>
      <c r="CG304" s="161">
        <f>MIN(PRODUCT('mil mi val'!$C270:CF270),1)</f>
        <v>9.0442030346991956E-2</v>
      </c>
      <c r="CH304" s="161">
        <f>MIN(PRODUCT('mil mi val'!$C270:CG270),1)</f>
        <v>8.7710681030512799E-2</v>
      </c>
      <c r="CI304" s="161">
        <f>MIN(PRODUCT('mil mi val'!$C270:CH270),1)</f>
        <v>8.5061818463391309E-2</v>
      </c>
      <c r="CJ304" s="161">
        <f>MIN(PRODUCT('mil mi val'!$C270:CI270),1)</f>
        <v>8.2492951545796889E-2</v>
      </c>
      <c r="CK304" s="161">
        <f>MIN(PRODUCT('mil mi val'!$C270:CJ270),1)</f>
        <v>8.0001664409113826E-2</v>
      </c>
      <c r="CL304" s="161">
        <f>MIN(PRODUCT('mil mi val'!$C270:CK270),1)</f>
        <v>7.7585614143958592E-2</v>
      </c>
      <c r="CM304" s="161">
        <f>MIN(PRODUCT('mil mi val'!$C270:CL270),1)</f>
        <v>7.5242528596811048E-2</v>
      </c>
      <c r="CN304" s="161">
        <f>MIN(PRODUCT('mil mi val'!$C270:CM270),1)</f>
        <v>7.2970204233187355E-2</v>
      </c>
      <c r="CO304" s="161">
        <f>MIN(PRODUCT('mil mi val'!$C270:CN270),1)</f>
        <v>7.0766504065345098E-2</v>
      </c>
      <c r="CP304" s="161">
        <f>MIN(PRODUCT('mil mi val'!$C270:CO270),1)</f>
        <v>6.8629355642571679E-2</v>
      </c>
      <c r="CQ304" s="161">
        <f>MIN(PRODUCT('mil mi val'!$C270:CP270),1)</f>
        <v>6.655674910216601E-2</v>
      </c>
      <c r="CR304" s="161">
        <f>MIN(PRODUCT('mil mi val'!$C270:CQ270),1)</f>
        <v>6.4546735279280593E-2</v>
      </c>
      <c r="CS304" s="161">
        <f>MIN(PRODUCT('mil mi val'!$C270:CR270),1)</f>
        <v>6.2597423873846314E-2</v>
      </c>
      <c r="CT304" s="161">
        <f>MIN(PRODUCT('mil mi val'!$C270:CS270),1)</f>
        <v>6.0706981672856153E-2</v>
      </c>
      <c r="CU304" s="161">
        <f>MIN(PRODUCT('mil mi val'!$C270:CT270),1)</f>
        <v>5.8873630826335899E-2</v>
      </c>
      <c r="CV304" s="161">
        <f>MIN(PRODUCT('mil mi val'!$C270:CU270),1)</f>
        <v>5.7095647175380557E-2</v>
      </c>
      <c r="CW304" s="161">
        <f>MIN(PRODUCT('mil mi val'!$C270:CV270),1)</f>
        <v>5.5371358630684063E-2</v>
      </c>
      <c r="CX304" s="161">
        <f>MIN(PRODUCT('mil mi val'!$C270:CW270),1)</f>
        <v>5.3699143600037406E-2</v>
      </c>
      <c r="CY304" s="161">
        <f>MIN(PRODUCT('mil mi val'!$C270:CX270),1)</f>
        <v>5.2077429463316276E-2</v>
      </c>
      <c r="CZ304" s="161">
        <f>MIN(PRODUCT('mil mi val'!$C270:CY270),1)</f>
        <v>5.0504691093524123E-2</v>
      </c>
      <c r="DA304" s="161">
        <f>MIN(PRODUCT('mil mi val'!$C270:CZ270),1)</f>
        <v>4.8979449422499696E-2</v>
      </c>
      <c r="DB304" s="161">
        <f>MIN(PRODUCT('mil mi val'!$C270:DA270),1)</f>
        <v>4.7500270049940202E-2</v>
      </c>
      <c r="DC304" s="161">
        <f>MIN(PRODUCT('mil mi val'!$C270:DB270),1)</f>
        <v>4.6065761894432004E-2</v>
      </c>
      <c r="DD304" s="161">
        <f>MIN(PRODUCT('mil mi val'!$C270:DC270),1)</f>
        <v>4.6065761894432004E-2</v>
      </c>
      <c r="DE304" s="161">
        <f>MIN(PRODUCT('mil mi val'!$C270:DD270),1)</f>
        <v>4.6065761894432004E-2</v>
      </c>
      <c r="DF304" s="161">
        <f>MIN(PRODUCT('mil mi val'!$C270:DE270),1)</f>
        <v>4.6065761894432004E-2</v>
      </c>
    </row>
    <row r="305" spans="2:110" ht="14.5" x14ac:dyDescent="0.35">
      <c r="B305" s="149">
        <v>60</v>
      </c>
      <c r="C305" s="161">
        <v>1</v>
      </c>
      <c r="D305" s="161">
        <f>MIN(PRODUCT('mil mi val'!$C271:C271),1)</f>
        <v>0.98929999999999996</v>
      </c>
      <c r="E305" s="161">
        <f>MIN(PRODUCT('mil mi val'!$C271:D271),1)</f>
        <v>0.97584552000000002</v>
      </c>
      <c r="F305" s="161">
        <f>MIN(PRODUCT('mil mi val'!$C271:E271),1)</f>
        <v>0.96003682257599998</v>
      </c>
      <c r="G305" s="161">
        <f>MIN(PRODUCT('mil mi val'!$C271:F271),1)</f>
        <v>0.94237214504060163</v>
      </c>
      <c r="H305" s="161">
        <f>MIN(PRODUCT('mil mi val'!$C271:G271),1)</f>
        <v>0.9237131765687977</v>
      </c>
      <c r="I305" s="161">
        <f>MIN(PRODUCT('mil mi val'!$C271:H271),1)</f>
        <v>0.90440757117850978</v>
      </c>
      <c r="J305" s="161">
        <f>MIN(PRODUCT('mil mi val'!$C271:I271),1)</f>
        <v>0.88451060461258257</v>
      </c>
      <c r="K305" s="161">
        <f>MIN(PRODUCT('mil mi val'!$C271:J271),1)</f>
        <v>0.86398995858557071</v>
      </c>
      <c r="L305" s="161">
        <f>MIN(PRODUCT('mil mi val'!$C271:K271),1)</f>
        <v>0.84299500259194138</v>
      </c>
      <c r="M305" s="161">
        <f>MIN(PRODUCT('mil mi val'!$C271:L271),1)</f>
        <v>0.82158292952610612</v>
      </c>
      <c r="N305" s="161">
        <f>MIN(PRODUCT('mil mi val'!$C271:M271),1)</f>
        <v>0.79981098189366429</v>
      </c>
      <c r="O305" s="161">
        <f>MIN(PRODUCT('mil mi val'!$C271:N271),1)</f>
        <v>0.77781617989158858</v>
      </c>
      <c r="P305" s="161">
        <f>MIN(PRODUCT('mil mi val'!$C271:O271),1)</f>
        <v>0.75580398200065668</v>
      </c>
      <c r="Q305" s="161">
        <f>MIN(PRODUCT('mil mi val'!$C271:P271),1)</f>
        <v>0.73381008612443754</v>
      </c>
      <c r="R305" s="161">
        <f>MIN(PRODUCT('mil mi val'!$C271:Q271),1)</f>
        <v>0.71208930757515421</v>
      </c>
      <c r="S305" s="161">
        <f>MIN(PRODUCT('mil mi val'!$C271:R271),1)</f>
        <v>0.69101146407092973</v>
      </c>
      <c r="T305" s="161">
        <f>MIN(PRODUCT('mil mi val'!$C271:S271),1)</f>
        <v>0.6705575247344302</v>
      </c>
      <c r="U305" s="161">
        <f>MIN(PRODUCT('mil mi val'!$C271:T271),1)</f>
        <v>0.65070902200229108</v>
      </c>
      <c r="V305" s="161">
        <f>MIN(PRODUCT('mil mi val'!$C271:U271),1)</f>
        <v>0.63144803495102331</v>
      </c>
      <c r="W305" s="161">
        <f>MIN(PRODUCT('mil mi val'!$C271:V271),1)</f>
        <v>0.61275717311647304</v>
      </c>
      <c r="X305" s="161">
        <f>MIN(PRODUCT('mil mi val'!$C271:W271),1)</f>
        <v>0.59461956079222544</v>
      </c>
      <c r="Y305" s="161">
        <f>MIN(PRODUCT('mil mi val'!$C271:X271),1)</f>
        <v>0.57701882179277564</v>
      </c>
      <c r="Z305" s="161">
        <f>MIN(PRODUCT('mil mi val'!$C271:Y271),1)</f>
        <v>0.55993906466770949</v>
      </c>
      <c r="AA305" s="161">
        <f>MIN(PRODUCT('mil mi val'!$C271:Z271),1)</f>
        <v>0.54336486835354536</v>
      </c>
      <c r="AB305" s="161">
        <f>MIN(PRODUCT('mil mi val'!$C271:AA271),1)</f>
        <v>0.52728126825028043</v>
      </c>
      <c r="AC305" s="161">
        <f>MIN(PRODUCT('mil mi val'!$C271:AB271),1)</f>
        <v>0.51167374271007215</v>
      </c>
      <c r="AD305" s="161">
        <f>MIN(PRODUCT('mil mi val'!$C271:AC271),1)</f>
        <v>0.49652819992585406</v>
      </c>
      <c r="AE305" s="161">
        <f>MIN(PRODUCT('mil mi val'!$C271:AD271),1)</f>
        <v>0.4818309652080488</v>
      </c>
      <c r="AF305" s="161">
        <f>MIN(PRODUCT('mil mi val'!$C271:AE271),1)</f>
        <v>0.4675687686378906</v>
      </c>
      <c r="AG305" s="161">
        <f>MIN(PRODUCT('mil mi val'!$C271:AF271),1)</f>
        <v>0.45372873308620904</v>
      </c>
      <c r="AH305" s="161">
        <f>MIN(PRODUCT('mil mi val'!$C271:AG271),1)</f>
        <v>0.44029836258685728</v>
      </c>
      <c r="AI305" s="161">
        <f>MIN(PRODUCT('mil mi val'!$C271:AH271),1)</f>
        <v>0.42726553105428633</v>
      </c>
      <c r="AJ305" s="161">
        <f>MIN(PRODUCT('mil mi val'!$C271:AI271),1)</f>
        <v>0.41461847133507945</v>
      </c>
      <c r="AK305" s="161">
        <f>MIN(PRODUCT('mil mi val'!$C271:AJ271),1)</f>
        <v>0.40234576458356114</v>
      </c>
      <c r="AL305" s="161">
        <f>MIN(PRODUCT('mil mi val'!$C271:AK271),1)</f>
        <v>0.39043632995188776</v>
      </c>
      <c r="AM305" s="161">
        <f>MIN(PRODUCT('mil mi val'!$C271:AL271),1)</f>
        <v>0.37887941458531188</v>
      </c>
      <c r="AN305" s="161">
        <f>MIN(PRODUCT('mil mi val'!$C271:AM271),1)</f>
        <v>0.36766458391358664</v>
      </c>
      <c r="AO305" s="161">
        <f>MIN(PRODUCT('mil mi val'!$C271:AN271),1)</f>
        <v>0.35678171222974447</v>
      </c>
      <c r="AP305" s="161">
        <f>MIN(PRODUCT('mil mi val'!$C271:AO271),1)</f>
        <v>0.34622097354774406</v>
      </c>
      <c r="AQ305" s="161">
        <f>MIN(PRODUCT('mil mi val'!$C271:AP271),1)</f>
        <v>0.33597283273073086</v>
      </c>
      <c r="AR305" s="161">
        <f>MIN(PRODUCT('mil mi val'!$C271:AQ271),1)</f>
        <v>0.32602803688190124</v>
      </c>
      <c r="AS305" s="161">
        <f>MIN(PRODUCT('mil mi val'!$C271:AR271),1)</f>
        <v>0.31637760699019696</v>
      </c>
      <c r="AT305" s="161">
        <f>MIN(PRODUCT('mil mi val'!$C271:AS271),1)</f>
        <v>0.30701282982328715</v>
      </c>
      <c r="AU305" s="161">
        <f>MIN(PRODUCT('mil mi val'!$C271:AT271),1)</f>
        <v>0.29792525006051784</v>
      </c>
      <c r="AV305" s="161">
        <f>MIN(PRODUCT('mil mi val'!$C271:AU271),1)</f>
        <v>0.28910666265872653</v>
      </c>
      <c r="AW305" s="161">
        <f>MIN(PRODUCT('mil mi val'!$C271:AV271),1)</f>
        <v>0.28054910544402822</v>
      </c>
      <c r="AX305" s="161">
        <f>MIN(PRODUCT('mil mi val'!$C271:AW271),1)</f>
        <v>0.272244851922885</v>
      </c>
      <c r="AY305" s="161">
        <f>MIN(PRODUCT('mil mi val'!$C271:AX271),1)</f>
        <v>0.26418640430596763</v>
      </c>
      <c r="AZ305" s="161">
        <f>MIN(PRODUCT('mil mi val'!$C271:AY271),1)</f>
        <v>0.25636648673851098</v>
      </c>
      <c r="BA305" s="161">
        <f>MIN(PRODUCT('mil mi val'!$C271:AZ271),1)</f>
        <v>0.24877803873105106</v>
      </c>
      <c r="BB305" s="161">
        <f>MIN(PRODUCT('mil mi val'!$C271:BA271),1)</f>
        <v>0.24141420878461195</v>
      </c>
      <c r="BC305" s="161">
        <f>MIN(PRODUCT('mil mi val'!$C271:BB271),1)</f>
        <v>0.23426834820458745</v>
      </c>
      <c r="BD305" s="161">
        <f>MIN(PRODUCT('mil mi val'!$C271:BC271),1)</f>
        <v>0.22733400509773166</v>
      </c>
      <c r="BE305" s="161">
        <f>MIN(PRODUCT('mil mi val'!$C271:BD271),1)</f>
        <v>0.22060491854683881</v>
      </c>
      <c r="BF305" s="161">
        <f>MIN(PRODUCT('mil mi val'!$C271:BE271),1)</f>
        <v>0.21407501295785239</v>
      </c>
      <c r="BG305" s="161">
        <f>MIN(PRODUCT('mil mi val'!$C271:BF271),1)</f>
        <v>0.20773839257429996</v>
      </c>
      <c r="BH305" s="161">
        <f>MIN(PRODUCT('mil mi val'!$C271:BG271),1)</f>
        <v>0.20158933615410068</v>
      </c>
      <c r="BI305" s="161">
        <f>MIN(PRODUCT('mil mi val'!$C271:BH271),1)</f>
        <v>0.19562229180393931</v>
      </c>
      <c r="BJ305" s="161">
        <f>MIN(PRODUCT('mil mi val'!$C271:BI271),1)</f>
        <v>0.18983187196654272</v>
      </c>
      <c r="BK305" s="161">
        <f>MIN(PRODUCT('mil mi val'!$C271:BJ271),1)</f>
        <v>0.18421284855633308</v>
      </c>
      <c r="BL305" s="161">
        <f>MIN(PRODUCT('mil mi val'!$C271:BK271),1)</f>
        <v>0.17876014823906564</v>
      </c>
      <c r="BM305" s="161">
        <f>MIN(PRODUCT('mil mi val'!$C271:BL271),1)</f>
        <v>0.1734688478511893</v>
      </c>
      <c r="BN305" s="161">
        <f>MIN(PRODUCT('mil mi val'!$C271:BM271),1)</f>
        <v>0.16833416995479411</v>
      </c>
      <c r="BO305" s="161">
        <f>MIN(PRODUCT('mil mi val'!$C271:BN271),1)</f>
        <v>0.1633514785241322</v>
      </c>
      <c r="BP305" s="161">
        <f>MIN(PRODUCT('mil mi val'!$C271:BO271),1)</f>
        <v>0.15851627475981789</v>
      </c>
      <c r="BQ305" s="161">
        <f>MIN(PRODUCT('mil mi val'!$C271:BP271),1)</f>
        <v>0.15382419302692729</v>
      </c>
      <c r="BR305" s="161">
        <f>MIN(PRODUCT('mil mi val'!$C271:BQ271),1)</f>
        <v>0.14927099691333026</v>
      </c>
      <c r="BS305" s="161">
        <f>MIN(PRODUCT('mil mi val'!$C271:BR271),1)</f>
        <v>0.1448525754046957</v>
      </c>
      <c r="BT305" s="161">
        <f>MIN(PRODUCT('mil mi val'!$C271:BS271),1)</f>
        <v>0.14056493917271673</v>
      </c>
      <c r="BU305" s="161">
        <f>MIN(PRODUCT('mil mi val'!$C271:BT271),1)</f>
        <v>0.13640421697320432</v>
      </c>
      <c r="BV305" s="161">
        <f>MIN(PRODUCT('mil mi val'!$C271:BU271),1)</f>
        <v>0.13236665215079749</v>
      </c>
      <c r="BW305" s="161">
        <f>MIN(PRODUCT('mil mi val'!$C271:BV271),1)</f>
        <v>0.12844859924713389</v>
      </c>
      <c r="BX305" s="161">
        <f>MIN(PRODUCT('mil mi val'!$C271:BW271),1)</f>
        <v>0.12464652070941873</v>
      </c>
      <c r="BY305" s="161">
        <f>MIN(PRODUCT('mil mi val'!$C271:BX271),1)</f>
        <v>0.12095698369641994</v>
      </c>
      <c r="BZ305" s="161">
        <f>MIN(PRODUCT('mil mi val'!$C271:BY271),1)</f>
        <v>0.11737665697900591</v>
      </c>
      <c r="CA305" s="161">
        <f>MIN(PRODUCT('mil mi val'!$C271:BZ271),1)</f>
        <v>0.11390230793242734</v>
      </c>
      <c r="CB305" s="161">
        <f>MIN(PRODUCT('mil mi val'!$C271:CA271),1)</f>
        <v>0.11053079961762749</v>
      </c>
      <c r="CC305" s="161">
        <f>MIN(PRODUCT('mil mi val'!$C271:CB271),1)</f>
        <v>0.10725908794894572</v>
      </c>
      <c r="CD305" s="161">
        <f>MIN(PRODUCT('mil mi val'!$C271:CC271),1)</f>
        <v>0.10408421894565693</v>
      </c>
      <c r="CE305" s="161">
        <f>MIN(PRODUCT('mil mi val'!$C271:CD271),1)</f>
        <v>0.10100332606486549</v>
      </c>
      <c r="CF305" s="161">
        <f>MIN(PRODUCT('mil mi val'!$C271:CE271),1)</f>
        <v>9.8013627613345478E-2</v>
      </c>
      <c r="CG305" s="161">
        <f>MIN(PRODUCT('mil mi val'!$C271:CF271),1)</f>
        <v>9.511242423599045E-2</v>
      </c>
      <c r="CH305" s="161">
        <f>MIN(PRODUCT('mil mi val'!$C271:CG271),1)</f>
        <v>9.2297096478605137E-2</v>
      </c>
      <c r="CI305" s="161">
        <f>MIN(PRODUCT('mil mi val'!$C271:CH271),1)</f>
        <v>8.9565102422838425E-2</v>
      </c>
      <c r="CJ305" s="161">
        <f>MIN(PRODUCT('mil mi val'!$C271:CI271),1)</f>
        <v>8.6913975391122417E-2</v>
      </c>
      <c r="CK305" s="161">
        <f>MIN(PRODUCT('mil mi val'!$C271:CJ271),1)</f>
        <v>8.4341321719545198E-2</v>
      </c>
      <c r="CL305" s="161">
        <f>MIN(PRODUCT('mil mi val'!$C271:CK271),1)</f>
        <v>8.1844818596646662E-2</v>
      </c>
      <c r="CM305" s="161">
        <f>MIN(PRODUCT('mil mi val'!$C271:CL271),1)</f>
        <v>7.9422211966185929E-2</v>
      </c>
      <c r="CN305" s="161">
        <f>MIN(PRODUCT('mil mi val'!$C271:CM271),1)</f>
        <v>7.7071314491986828E-2</v>
      </c>
      <c r="CO305" s="161">
        <f>MIN(PRODUCT('mil mi val'!$C271:CN271),1)</f>
        <v>7.4790003583024026E-2</v>
      </c>
      <c r="CP305" s="161">
        <f>MIN(PRODUCT('mil mi val'!$C271:CO271),1)</f>
        <v>7.2576219476966519E-2</v>
      </c>
      <c r="CQ305" s="161">
        <f>MIN(PRODUCT('mil mi val'!$C271:CP271),1)</f>
        <v>7.0427963380448308E-2</v>
      </c>
      <c r="CR305" s="161">
        <f>MIN(PRODUCT('mil mi val'!$C271:CQ271),1)</f>
        <v>6.8343295664387044E-2</v>
      </c>
      <c r="CS305" s="161">
        <f>MIN(PRODUCT('mil mi val'!$C271:CR271),1)</f>
        <v>6.6320334112721188E-2</v>
      </c>
      <c r="CT305" s="161">
        <f>MIN(PRODUCT('mil mi val'!$C271:CS271),1)</f>
        <v>6.4357252222984648E-2</v>
      </c>
      <c r="CU305" s="161">
        <f>MIN(PRODUCT('mil mi val'!$C271:CT271),1)</f>
        <v>6.2452277557184306E-2</v>
      </c>
      <c r="CV305" s="161">
        <f>MIN(PRODUCT('mil mi val'!$C271:CU271),1)</f>
        <v>6.0603690141491653E-2</v>
      </c>
      <c r="CW305" s="161">
        <f>MIN(PRODUCT('mil mi val'!$C271:CV271),1)</f>
        <v>5.8809820913303501E-2</v>
      </c>
      <c r="CX305" s="161">
        <f>MIN(PRODUCT('mil mi val'!$C271:CW271),1)</f>
        <v>5.7069050214269723E-2</v>
      </c>
      <c r="CY305" s="161">
        <f>MIN(PRODUCT('mil mi val'!$C271:CX271),1)</f>
        <v>5.5379806327927342E-2</v>
      </c>
      <c r="CZ305" s="161">
        <f>MIN(PRODUCT('mil mi val'!$C271:CY271),1)</f>
        <v>5.3740564060620694E-2</v>
      </c>
      <c r="DA305" s="161">
        <f>MIN(PRODUCT('mil mi val'!$C271:CZ271),1)</f>
        <v>5.2149843364426324E-2</v>
      </c>
      <c r="DB305" s="161">
        <f>MIN(PRODUCT('mil mi val'!$C271:DA271),1)</f>
        <v>5.0606208000839308E-2</v>
      </c>
      <c r="DC305" s="161">
        <f>MIN(PRODUCT('mil mi val'!$C271:DB271),1)</f>
        <v>4.9108264244014467E-2</v>
      </c>
      <c r="DD305" s="161">
        <f>MIN(PRODUCT('mil mi val'!$C271:DC271),1)</f>
        <v>4.9108264244014467E-2</v>
      </c>
      <c r="DE305" s="161">
        <f>MIN(PRODUCT('mil mi val'!$C271:DD271),1)</f>
        <v>4.9108264244014467E-2</v>
      </c>
      <c r="DF305" s="161">
        <f>MIN(PRODUCT('mil mi val'!$C271:DE271),1)</f>
        <v>4.9108264244014467E-2</v>
      </c>
    </row>
    <row r="306" spans="2:110" ht="14.5" x14ac:dyDescent="0.35">
      <c r="B306" s="149">
        <v>61</v>
      </c>
      <c r="C306" s="161">
        <v>1</v>
      </c>
      <c r="D306" s="161">
        <f>MIN(PRODUCT('mil mi val'!$C272:C272),1)</f>
        <v>0.98970000000000002</v>
      </c>
      <c r="E306" s="161">
        <f>MIN(PRODUCT('mil mi val'!$C272:D272),1)</f>
        <v>0.97673493</v>
      </c>
      <c r="F306" s="161">
        <f>MIN(PRODUCT('mil mi val'!$C272:E272),1)</f>
        <v>0.96140019159899992</v>
      </c>
      <c r="G306" s="161">
        <f>MIN(PRODUCT('mil mi val'!$C272:F272),1)</f>
        <v>0.9442872681885377</v>
      </c>
      <c r="H306" s="161">
        <f>MIN(PRODUCT('mil mi val'!$C272:G272),1)</f>
        <v>0.92615695263931774</v>
      </c>
      <c r="I306" s="161">
        <f>MIN(PRODUCT('mil mi val'!$C272:H272),1)</f>
        <v>0.90735596650073957</v>
      </c>
      <c r="J306" s="161">
        <f>MIN(PRODUCT('mil mi val'!$C272:I272),1)</f>
        <v>0.88802928441427387</v>
      </c>
      <c r="K306" s="161">
        <f>MIN(PRODUCT('mil mi val'!$C272:J272),1)</f>
        <v>0.86804862551495277</v>
      </c>
      <c r="L306" s="161">
        <f>MIN(PRODUCT('mil mi val'!$C272:K272),1)</f>
        <v>0.84756267795279994</v>
      </c>
      <c r="M306" s="161">
        <f>MIN(PRODUCT('mil mi val'!$C272:L272),1)</f>
        <v>0.82662787980736574</v>
      </c>
      <c r="N306" s="161">
        <f>MIN(PRODUCT('mil mi val'!$C272:M272),1)</f>
        <v>0.80538354329631645</v>
      </c>
      <c r="O306" s="161">
        <f>MIN(PRODUCT('mil mi val'!$C272:N272),1)</f>
        <v>0.78387980269030488</v>
      </c>
      <c r="P306" s="161">
        <f>MIN(PRODUCT('mil mi val'!$C272:O272),1)</f>
        <v>0.76232310811632154</v>
      </c>
      <c r="Q306" s="161">
        <f>MIN(PRODUCT('mil mi val'!$C272:P272),1)</f>
        <v>0.74082559646744128</v>
      </c>
      <c r="R306" s="161">
        <f>MIN(PRODUCT('mil mi val'!$C272:Q272),1)</f>
        <v>0.71948981928917899</v>
      </c>
      <c r="S306" s="161">
        <f>MIN(PRODUCT('mil mi val'!$C272:R272),1)</f>
        <v>0.69876851249365057</v>
      </c>
      <c r="T306" s="161">
        <f>MIN(PRODUCT('mil mi val'!$C272:S272),1)</f>
        <v>0.67864397933383336</v>
      </c>
      <c r="U306" s="161">
        <f>MIN(PRODUCT('mil mi val'!$C272:T272),1)</f>
        <v>0.65909903272901893</v>
      </c>
      <c r="V306" s="161">
        <f>MIN(PRODUCT('mil mi val'!$C272:U272),1)</f>
        <v>0.64011698058642319</v>
      </c>
      <c r="W306" s="161">
        <f>MIN(PRODUCT('mil mi val'!$C272:V272),1)</f>
        <v>0.62168161154553414</v>
      </c>
      <c r="X306" s="161">
        <f>MIN(PRODUCT('mil mi val'!$C272:W272),1)</f>
        <v>0.6037771811330227</v>
      </c>
      <c r="Y306" s="161">
        <f>MIN(PRODUCT('mil mi val'!$C272:X272),1)</f>
        <v>0.58638839831639167</v>
      </c>
      <c r="Z306" s="161">
        <f>MIN(PRODUCT('mil mi val'!$C272:Y272),1)</f>
        <v>0.56950041244487959</v>
      </c>
      <c r="AA306" s="161">
        <f>MIN(PRODUCT('mil mi val'!$C272:Z272),1)</f>
        <v>0.55309880056646699</v>
      </c>
      <c r="AB306" s="161">
        <f>MIN(PRODUCT('mil mi val'!$C272:AA272),1)</f>
        <v>0.53716955511015274</v>
      </c>
      <c r="AC306" s="161">
        <f>MIN(PRODUCT('mil mi val'!$C272:AB272),1)</f>
        <v>0.52169907192298026</v>
      </c>
      <c r="AD306" s="161">
        <f>MIN(PRODUCT('mil mi val'!$C272:AC272),1)</f>
        <v>0.50667413865159838</v>
      </c>
      <c r="AE306" s="161">
        <f>MIN(PRODUCT('mil mi val'!$C272:AD272),1)</f>
        <v>0.49208192345843232</v>
      </c>
      <c r="AF306" s="161">
        <f>MIN(PRODUCT('mil mi val'!$C272:AE272),1)</f>
        <v>0.47790996406282943</v>
      </c>
      <c r="AG306" s="161">
        <f>MIN(PRODUCT('mil mi val'!$C272:AF272),1)</f>
        <v>0.46414615709781992</v>
      </c>
      <c r="AH306" s="161">
        <f>MIN(PRODUCT('mil mi val'!$C272:AG272),1)</f>
        <v>0.45077874777340271</v>
      </c>
      <c r="AI306" s="161">
        <f>MIN(PRODUCT('mil mi val'!$C272:AH272),1)</f>
        <v>0.4377963198375287</v>
      </c>
      <c r="AJ306" s="161">
        <f>MIN(PRODUCT('mil mi val'!$C272:AI272),1)</f>
        <v>0.42518778582620786</v>
      </c>
      <c r="AK306" s="161">
        <f>MIN(PRODUCT('mil mi val'!$C272:AJ272),1)</f>
        <v>0.41294237759441305</v>
      </c>
      <c r="AL306" s="161">
        <f>MIN(PRODUCT('mil mi val'!$C272:AK272),1)</f>
        <v>0.40104963711969394</v>
      </c>
      <c r="AM306" s="161">
        <f>MIN(PRODUCT('mil mi val'!$C272:AL272),1)</f>
        <v>0.38949940757064672</v>
      </c>
      <c r="AN306" s="161">
        <f>MIN(PRODUCT('mil mi val'!$C272:AM272),1)</f>
        <v>0.37828182463261206</v>
      </c>
      <c r="AO306" s="161">
        <f>MIN(PRODUCT('mil mi val'!$C272:AN272),1)</f>
        <v>0.36738730808319281</v>
      </c>
      <c r="AP306" s="161">
        <f>MIN(PRODUCT('mil mi val'!$C272:AO272),1)</f>
        <v>0.35680655361039681</v>
      </c>
      <c r="AQ306" s="161">
        <f>MIN(PRODUCT('mil mi val'!$C272:AP272),1)</f>
        <v>0.34653052486641739</v>
      </c>
      <c r="AR306" s="161">
        <f>MIN(PRODUCT('mil mi val'!$C272:AQ272),1)</f>
        <v>0.33655044575026455</v>
      </c>
      <c r="AS306" s="161">
        <f>MIN(PRODUCT('mil mi val'!$C272:AR272),1)</f>
        <v>0.32685779291265693</v>
      </c>
      <c r="AT306" s="161">
        <f>MIN(PRODUCT('mil mi val'!$C272:AS272),1)</f>
        <v>0.31744428847677242</v>
      </c>
      <c r="AU306" s="161">
        <f>MIN(PRODUCT('mil mi val'!$C272:AT272),1)</f>
        <v>0.30830189296864136</v>
      </c>
      <c r="AV306" s="161">
        <f>MIN(PRODUCT('mil mi val'!$C272:AU272),1)</f>
        <v>0.29942279845114445</v>
      </c>
      <c r="AW306" s="161">
        <f>MIN(PRODUCT('mil mi val'!$C272:AV272),1)</f>
        <v>0.29079942185575147</v>
      </c>
      <c r="AX306" s="161">
        <f>MIN(PRODUCT('mil mi val'!$C272:AW272),1)</f>
        <v>0.2824243985063058</v>
      </c>
      <c r="AY306" s="161">
        <f>MIN(PRODUCT('mil mi val'!$C272:AX272),1)</f>
        <v>0.2742905758293242</v>
      </c>
      <c r="AZ306" s="161">
        <f>MIN(PRODUCT('mil mi val'!$C272:AY272),1)</f>
        <v>0.26639100724543963</v>
      </c>
      <c r="BA306" s="161">
        <f>MIN(PRODUCT('mil mi val'!$C272:AZ272),1)</f>
        <v>0.25871894623677094</v>
      </c>
      <c r="BB306" s="161">
        <f>MIN(PRODUCT('mil mi val'!$C272:BA272),1)</f>
        <v>0.25126784058515195</v>
      </c>
      <c r="BC306" s="161">
        <f>MIN(PRODUCT('mil mi val'!$C272:BB272),1)</f>
        <v>0.24403132677629955</v>
      </c>
      <c r="BD306" s="161">
        <f>MIN(PRODUCT('mil mi val'!$C272:BC272),1)</f>
        <v>0.23700322456514211</v>
      </c>
      <c r="BE306" s="161">
        <f>MIN(PRODUCT('mil mi val'!$C272:BD272),1)</f>
        <v>0.230177531697666</v>
      </c>
      <c r="BF306" s="161">
        <f>MIN(PRODUCT('mil mi val'!$C272:BE272),1)</f>
        <v>0.22354841878477322</v>
      </c>
      <c r="BG306" s="161">
        <f>MIN(PRODUCT('mil mi val'!$C272:BF272),1)</f>
        <v>0.21711022432377175</v>
      </c>
      <c r="BH306" s="161">
        <f>MIN(PRODUCT('mil mi val'!$C272:BG272),1)</f>
        <v>0.21085744986324712</v>
      </c>
      <c r="BI306" s="161">
        <f>MIN(PRODUCT('mil mi val'!$C272:BH272),1)</f>
        <v>0.2047847553071856</v>
      </c>
      <c r="BJ306" s="161">
        <f>MIN(PRODUCT('mil mi val'!$C272:BI272),1)</f>
        <v>0.19888695435433865</v>
      </c>
      <c r="BK306" s="161">
        <f>MIN(PRODUCT('mil mi val'!$C272:BJ272),1)</f>
        <v>0.19315901006893368</v>
      </c>
      <c r="BL306" s="161">
        <f>MIN(PRODUCT('mil mi val'!$C272:BK272),1)</f>
        <v>0.18759603057894839</v>
      </c>
      <c r="BM306" s="161">
        <f>MIN(PRODUCT('mil mi val'!$C272:BL272),1)</f>
        <v>0.18219326489827467</v>
      </c>
      <c r="BN306" s="161">
        <f>MIN(PRODUCT('mil mi val'!$C272:BM272),1)</f>
        <v>0.17694609886920434</v>
      </c>
      <c r="BO306" s="161">
        <f>MIN(PRODUCT('mil mi val'!$C272:BN272),1)</f>
        <v>0.17185005122177124</v>
      </c>
      <c r="BP306" s="161">
        <f>MIN(PRODUCT('mil mi val'!$C272:BO272),1)</f>
        <v>0.16690076974658422</v>
      </c>
      <c r="BQ306" s="161">
        <f>MIN(PRODUCT('mil mi val'!$C272:BP272),1)</f>
        <v>0.16209402757788258</v>
      </c>
      <c r="BR306" s="161">
        <f>MIN(PRODUCT('mil mi val'!$C272:BQ272),1)</f>
        <v>0.15742571958363955</v>
      </c>
      <c r="BS306" s="161">
        <f>MIN(PRODUCT('mil mi val'!$C272:BR272),1)</f>
        <v>0.15289185885963072</v>
      </c>
      <c r="BT306" s="161">
        <f>MIN(PRODUCT('mil mi val'!$C272:BS272),1)</f>
        <v>0.14848857332447335</v>
      </c>
      <c r="BU306" s="161">
        <f>MIN(PRODUCT('mil mi val'!$C272:BT272),1)</f>
        <v>0.1442121024127285</v>
      </c>
      <c r="BV306" s="161">
        <f>MIN(PRODUCT('mil mi val'!$C272:BU272),1)</f>
        <v>0.14005879386324191</v>
      </c>
      <c r="BW306" s="161">
        <f>MIN(PRODUCT('mil mi val'!$C272:BV272),1)</f>
        <v>0.13602510059998055</v>
      </c>
      <c r="BX306" s="161">
        <f>MIN(PRODUCT('mil mi val'!$C272:BW272),1)</f>
        <v>0.1321075777027011</v>
      </c>
      <c r="BY306" s="161">
        <f>MIN(PRODUCT('mil mi val'!$C272:BX272),1)</f>
        <v>0.1283028794648633</v>
      </c>
      <c r="BZ306" s="161">
        <f>MIN(PRODUCT('mil mi val'!$C272:BY272),1)</f>
        <v>0.12460775653627523</v>
      </c>
      <c r="CA306" s="161">
        <f>MIN(PRODUCT('mil mi val'!$C272:BZ272),1)</f>
        <v>0.12101905314803051</v>
      </c>
      <c r="CB306" s="161">
        <f>MIN(PRODUCT('mil mi val'!$C272:CA272),1)</f>
        <v>0.11753370441736723</v>
      </c>
      <c r="CC306" s="161">
        <f>MIN(PRODUCT('mil mi val'!$C272:CB272),1)</f>
        <v>0.11414873373014704</v>
      </c>
      <c r="CD306" s="161">
        <f>MIN(PRODUCT('mil mi val'!$C272:CC272),1)</f>
        <v>0.1108612501987188</v>
      </c>
      <c r="CE306" s="161">
        <f>MIN(PRODUCT('mil mi val'!$C272:CD272),1)</f>
        <v>0.10766844619299569</v>
      </c>
      <c r="CF306" s="161">
        <f>MIN(PRODUCT('mil mi val'!$C272:CE272),1)</f>
        <v>0.10456759494263741</v>
      </c>
      <c r="CG306" s="161">
        <f>MIN(PRODUCT('mil mi val'!$C272:CF272),1)</f>
        <v>0.10155604820828945</v>
      </c>
      <c r="CH306" s="161">
        <f>MIN(PRODUCT('mil mi val'!$C272:CG272),1)</f>
        <v>9.8631234019890712E-2</v>
      </c>
      <c r="CI306" s="161">
        <f>MIN(PRODUCT('mil mi val'!$C272:CH272),1)</f>
        <v>9.5790654480117851E-2</v>
      </c>
      <c r="CJ306" s="161">
        <f>MIN(PRODUCT('mil mi val'!$C272:CI272),1)</f>
        <v>9.3031883631090453E-2</v>
      </c>
      <c r="CK306" s="161">
        <f>MIN(PRODUCT('mil mi val'!$C272:CJ272),1)</f>
        <v>9.0352565382515043E-2</v>
      </c>
      <c r="CL306" s="161">
        <f>MIN(PRODUCT('mil mi val'!$C272:CK272),1)</f>
        <v>8.775041149949861E-2</v>
      </c>
      <c r="CM306" s="161">
        <f>MIN(PRODUCT('mil mi val'!$C272:CL272),1)</f>
        <v>8.5223199648313042E-2</v>
      </c>
      <c r="CN306" s="161">
        <f>MIN(PRODUCT('mil mi val'!$C272:CM272),1)</f>
        <v>8.2768771498441626E-2</v>
      </c>
      <c r="CO306" s="161">
        <f>MIN(PRODUCT('mil mi val'!$C272:CN272),1)</f>
        <v>8.0385030879286501E-2</v>
      </c>
      <c r="CP306" s="161">
        <f>MIN(PRODUCT('mil mi val'!$C272:CO272),1)</f>
        <v>7.8069941989963046E-2</v>
      </c>
      <c r="CQ306" s="161">
        <f>MIN(PRODUCT('mil mi val'!$C272:CP272),1)</f>
        <v>7.5821527660652102E-2</v>
      </c>
      <c r="CR306" s="161">
        <f>MIN(PRODUCT('mil mi val'!$C272:CQ272),1)</f>
        <v>7.3637867664025317E-2</v>
      </c>
      <c r="CS306" s="161">
        <f>MIN(PRODUCT('mil mi val'!$C272:CR272),1)</f>
        <v>7.1517097075301378E-2</v>
      </c>
      <c r="CT306" s="161">
        <f>MIN(PRODUCT('mil mi val'!$C272:CS272),1)</f>
        <v>6.9457404679532694E-2</v>
      </c>
      <c r="CU306" s="161">
        <f>MIN(PRODUCT('mil mi val'!$C272:CT272),1)</f>
        <v>6.7457031424762143E-2</v>
      </c>
      <c r="CV306" s="161">
        <f>MIN(PRODUCT('mil mi val'!$C272:CU272),1)</f>
        <v>6.5514268919728988E-2</v>
      </c>
      <c r="CW306" s="161">
        <f>MIN(PRODUCT('mil mi val'!$C272:CV272),1)</f>
        <v>6.362745797484079E-2</v>
      </c>
      <c r="CX306" s="161">
        <f>MIN(PRODUCT('mil mi val'!$C272:CW272),1)</f>
        <v>6.1794987185165372E-2</v>
      </c>
      <c r="CY306" s="161">
        <f>MIN(PRODUCT('mil mi val'!$C272:CX272),1)</f>
        <v>6.0015291554232603E-2</v>
      </c>
      <c r="CZ306" s="161">
        <f>MIN(PRODUCT('mil mi val'!$C272:CY272),1)</f>
        <v>5.8286851157470704E-2</v>
      </c>
      <c r="DA306" s="161">
        <f>MIN(PRODUCT('mil mi val'!$C272:CZ272),1)</f>
        <v>5.6608189844135542E-2</v>
      </c>
      <c r="DB306" s="161">
        <f>MIN(PRODUCT('mil mi val'!$C272:DA272),1)</f>
        <v>5.4977873976624438E-2</v>
      </c>
      <c r="DC306" s="161">
        <f>MIN(PRODUCT('mil mi val'!$C272:DB272),1)</f>
        <v>5.3394511206097652E-2</v>
      </c>
      <c r="DD306" s="161">
        <f>MIN(PRODUCT('mil mi val'!$C272:DC272),1)</f>
        <v>5.3394511206097652E-2</v>
      </c>
      <c r="DE306" s="161">
        <f>MIN(PRODUCT('mil mi val'!$C272:DD272),1)</f>
        <v>5.3394511206097652E-2</v>
      </c>
      <c r="DF306" s="161">
        <f>MIN(PRODUCT('mil mi val'!$C272:DE272),1)</f>
        <v>5.3394511206097652E-2</v>
      </c>
    </row>
    <row r="307" spans="2:110" ht="14.5" x14ac:dyDescent="0.35">
      <c r="B307" s="149">
        <v>62</v>
      </c>
      <c r="C307" s="161">
        <v>1</v>
      </c>
      <c r="D307" s="161">
        <f>MIN(PRODUCT('mil mi val'!$C273:C273),1)</f>
        <v>0.99009999999999998</v>
      </c>
      <c r="E307" s="161">
        <f>MIN(PRODUCT('mil mi val'!$C273:D273),1)</f>
        <v>0.97762473999999999</v>
      </c>
      <c r="F307" s="161">
        <f>MIN(PRODUCT('mil mi val'!$C273:E273),1)</f>
        <v>0.96276484395200002</v>
      </c>
      <c r="G307" s="161">
        <f>MIN(PRODUCT('mil mi val'!$C273:F273),1)</f>
        <v>0.9462052886360256</v>
      </c>
      <c r="H307" s="161">
        <f>MIN(PRODUCT('mil mi val'!$C273:G273),1)</f>
        <v>0.92860587026739561</v>
      </c>
      <c r="I307" s="161">
        <f>MIN(PRODUCT('mil mi val'!$C273:H273),1)</f>
        <v>0.91040519521015473</v>
      </c>
      <c r="J307" s="161">
        <f>MIN(PRODUCT('mil mi val'!$C273:I273),1)</f>
        <v>0.89155980766930443</v>
      </c>
      <c r="K307" s="161">
        <f>MIN(PRODUCT('mil mi val'!$C273:J273),1)</f>
        <v>0.87212380386211352</v>
      </c>
      <c r="L307" s="161">
        <f>MIN(PRODUCT('mil mi val'!$C273:K273),1)</f>
        <v>0.85223938113405728</v>
      </c>
      <c r="M307" s="161">
        <f>MIN(PRODUCT('mil mi val'!$C273:L273),1)</f>
        <v>0.83187085992495324</v>
      </c>
      <c r="N307" s="161">
        <f>MIN(PRODUCT('mil mi val'!$C273:M273),1)</f>
        <v>0.81115727551282191</v>
      </c>
      <c r="O307" s="161">
        <f>MIN(PRODUCT('mil mi val'!$C273:N273),1)</f>
        <v>0.79014830207703979</v>
      </c>
      <c r="P307" s="161">
        <f>MIN(PRODUCT('mil mi val'!$C273:O273),1)</f>
        <v>0.76905134241158291</v>
      </c>
      <c r="Q307" s="161">
        <f>MIN(PRODUCT('mil mi val'!$C273:P273),1)</f>
        <v>0.74797933562950558</v>
      </c>
      <c r="R307" s="161">
        <f>MIN(PRODUCT('mil mi val'!$C273:Q273),1)</f>
        <v>0.72711071216544232</v>
      </c>
      <c r="S307" s="161">
        <f>MIN(PRODUCT('mil mi val'!$C273:R273),1)</f>
        <v>0.7068243232960264</v>
      </c>
      <c r="T307" s="161">
        <f>MIN(PRODUCT('mil mi val'!$C273:S273),1)</f>
        <v>0.68710392467606729</v>
      </c>
      <c r="U307" s="161">
        <f>MIN(PRODUCT('mil mi val'!$C273:T273),1)</f>
        <v>0.66793372517760496</v>
      </c>
      <c r="V307" s="161">
        <f>MIN(PRODUCT('mil mi val'!$C273:U273),1)</f>
        <v>0.6492983742451498</v>
      </c>
      <c r="W307" s="161">
        <f>MIN(PRODUCT('mil mi val'!$C273:V273),1)</f>
        <v>0.63118294960371013</v>
      </c>
      <c r="X307" s="161">
        <f>MIN(PRODUCT('mil mi val'!$C273:W273),1)</f>
        <v>0.61357294530976658</v>
      </c>
      <c r="Y307" s="161">
        <f>MIN(PRODUCT('mil mi val'!$C273:X273),1)</f>
        <v>0.59645426013562408</v>
      </c>
      <c r="Z307" s="161">
        <f>MIN(PRODUCT('mil mi val'!$C273:Y273),1)</f>
        <v>0.57981318627784018</v>
      </c>
      <c r="AA307" s="161">
        <f>MIN(PRODUCT('mil mi val'!$C273:Z273),1)</f>
        <v>0.56363639838068846</v>
      </c>
      <c r="AB307" s="161">
        <f>MIN(PRODUCT('mil mi val'!$C273:AA273),1)</f>
        <v>0.54791094286586728</v>
      </c>
      <c r="AC307" s="161">
        <f>MIN(PRODUCT('mil mi val'!$C273:AB273),1)</f>
        <v>0.53262422755990957</v>
      </c>
      <c r="AD307" s="161">
        <f>MIN(PRODUCT('mil mi val'!$C273:AC273),1)</f>
        <v>0.51776401161098806</v>
      </c>
      <c r="AE307" s="161">
        <f>MIN(PRODUCT('mil mi val'!$C273:AD273),1)</f>
        <v>0.50331839568704151</v>
      </c>
      <c r="AF307" s="161">
        <f>MIN(PRODUCT('mil mi val'!$C273:AE273),1)</f>
        <v>0.48927581244737306</v>
      </c>
      <c r="AG307" s="161">
        <f>MIN(PRODUCT('mil mi val'!$C273:AF273),1)</f>
        <v>0.47562501728009132</v>
      </c>
      <c r="AH307" s="161">
        <f>MIN(PRODUCT('mil mi val'!$C273:AG273),1)</f>
        <v>0.46235507929797676</v>
      </c>
      <c r="AI307" s="161">
        <f>MIN(PRODUCT('mil mi val'!$C273:AH273),1)</f>
        <v>0.44945537258556317</v>
      </c>
      <c r="AJ307" s="161">
        <f>MIN(PRODUCT('mil mi val'!$C273:AI273),1)</f>
        <v>0.43691556769042594</v>
      </c>
      <c r="AK307" s="161">
        <f>MIN(PRODUCT('mil mi val'!$C273:AJ273),1)</f>
        <v>0.42472562335186304</v>
      </c>
      <c r="AL307" s="161">
        <f>MIN(PRODUCT('mil mi val'!$C273:AK273),1)</f>
        <v>0.41287577846034607</v>
      </c>
      <c r="AM307" s="161">
        <f>MIN(PRODUCT('mil mi val'!$C273:AL273),1)</f>
        <v>0.4013565442413024</v>
      </c>
      <c r="AN307" s="161">
        <f>MIN(PRODUCT('mil mi val'!$C273:AM273),1)</f>
        <v>0.39015869665697006</v>
      </c>
      <c r="AO307" s="161">
        <f>MIN(PRODUCT('mil mi val'!$C273:AN273),1)</f>
        <v>0.37927326902024056</v>
      </c>
      <c r="AP307" s="161">
        <f>MIN(PRODUCT('mil mi val'!$C273:AO273),1)</f>
        <v>0.36869154481457583</v>
      </c>
      <c r="AQ307" s="161">
        <f>MIN(PRODUCT('mil mi val'!$C273:AP273),1)</f>
        <v>0.35840505071424916</v>
      </c>
      <c r="AR307" s="161">
        <f>MIN(PRODUCT('mil mi val'!$C273:AQ273),1)</f>
        <v>0.34840554979932159</v>
      </c>
      <c r="AS307" s="161">
        <f>MIN(PRODUCT('mil mi val'!$C273:AR273),1)</f>
        <v>0.33868503495992053</v>
      </c>
      <c r="AT307" s="161">
        <f>MIN(PRODUCT('mil mi val'!$C273:AS273),1)</f>
        <v>0.32923572248453875</v>
      </c>
      <c r="AU307" s="161">
        <f>MIN(PRODUCT('mil mi val'!$C273:AT273),1)</f>
        <v>0.32005004582722013</v>
      </c>
      <c r="AV307" s="161">
        <f>MIN(PRODUCT('mil mi val'!$C273:AU273),1)</f>
        <v>0.31112064954864066</v>
      </c>
      <c r="AW307" s="161">
        <f>MIN(PRODUCT('mil mi val'!$C273:AV273),1)</f>
        <v>0.30244038342623358</v>
      </c>
      <c r="AX307" s="161">
        <f>MIN(PRODUCT('mil mi val'!$C273:AW273),1)</f>
        <v>0.29400229672864164</v>
      </c>
      <c r="AY307" s="161">
        <f>MIN(PRODUCT('mil mi val'!$C273:AX273),1)</f>
        <v>0.28579963264991254</v>
      </c>
      <c r="AZ307" s="161">
        <f>MIN(PRODUCT('mil mi val'!$C273:AY273),1)</f>
        <v>0.27782582289897995</v>
      </c>
      <c r="BA307" s="161">
        <f>MIN(PRODUCT('mil mi val'!$C273:AZ273),1)</f>
        <v>0.27007448244009841</v>
      </c>
      <c r="BB307" s="161">
        <f>MIN(PRODUCT('mil mi val'!$C273:BA273),1)</f>
        <v>0.26253940438001966</v>
      </c>
      <c r="BC307" s="161">
        <f>MIN(PRODUCT('mil mi val'!$C273:BB273),1)</f>
        <v>0.25521455499781709</v>
      </c>
      <c r="BD307" s="161">
        <f>MIN(PRODUCT('mil mi val'!$C273:BC273),1)</f>
        <v>0.24809406891337799</v>
      </c>
      <c r="BE307" s="161">
        <f>MIN(PRODUCT('mil mi val'!$C273:BD273),1)</f>
        <v>0.24117224439069473</v>
      </c>
      <c r="BF307" s="161">
        <f>MIN(PRODUCT('mil mi val'!$C273:BE273),1)</f>
        <v>0.23444353877219434</v>
      </c>
      <c r="BG307" s="161">
        <f>MIN(PRODUCT('mil mi val'!$C273:BF273),1)</f>
        <v>0.22790256404045012</v>
      </c>
      <c r="BH307" s="161">
        <f>MIN(PRODUCT('mil mi val'!$C273:BG273),1)</f>
        <v>0.22154408250372154</v>
      </c>
      <c r="BI307" s="161">
        <f>MIN(PRODUCT('mil mi val'!$C273:BH273),1)</f>
        <v>0.21536300260186769</v>
      </c>
      <c r="BJ307" s="161">
        <f>MIN(PRODUCT('mil mi val'!$C273:BI273),1)</f>
        <v>0.20935437482927557</v>
      </c>
      <c r="BK307" s="161">
        <f>MIN(PRODUCT('mil mi val'!$C273:BJ273),1)</f>
        <v>0.20351338777153877</v>
      </c>
      <c r="BL307" s="161">
        <f>MIN(PRODUCT('mil mi val'!$C273:BK273),1)</f>
        <v>0.19783536425271284</v>
      </c>
      <c r="BM307" s="161">
        <f>MIN(PRODUCT('mil mi val'!$C273:BL273),1)</f>
        <v>0.19231575759006214</v>
      </c>
      <c r="BN307" s="161">
        <f>MIN(PRODUCT('mil mi val'!$C273:BM273),1)</f>
        <v>0.18695014795329939</v>
      </c>
      <c r="BO307" s="161">
        <f>MIN(PRODUCT('mil mi val'!$C273:BN273),1)</f>
        <v>0.18173423882540232</v>
      </c>
      <c r="BP307" s="161">
        <f>MIN(PRODUCT('mil mi val'!$C273:BO273),1)</f>
        <v>0.1766638535621736</v>
      </c>
      <c r="BQ307" s="161">
        <f>MIN(PRODUCT('mil mi val'!$C273:BP273),1)</f>
        <v>0.17173493204778895</v>
      </c>
      <c r="BR307" s="161">
        <f>MIN(PRODUCT('mil mi val'!$C273:BQ273),1)</f>
        <v>0.16694352744365562</v>
      </c>
      <c r="BS307" s="161">
        <f>MIN(PRODUCT('mil mi val'!$C273:BR273),1)</f>
        <v>0.16228580302797763</v>
      </c>
      <c r="BT307" s="161">
        <f>MIN(PRODUCT('mil mi val'!$C273:BS273),1)</f>
        <v>0.15775802912349704</v>
      </c>
      <c r="BU307" s="161">
        <f>MIN(PRODUCT('mil mi val'!$C273:BT273),1)</f>
        <v>0.15335658011095146</v>
      </c>
      <c r="BV307" s="161">
        <f>MIN(PRODUCT('mil mi val'!$C273:BU273),1)</f>
        <v>0.14907793152585591</v>
      </c>
      <c r="BW307" s="161">
        <f>MIN(PRODUCT('mil mi val'!$C273:BV273),1)</f>
        <v>0.14491865723628453</v>
      </c>
      <c r="BX307" s="161">
        <f>MIN(PRODUCT('mil mi val'!$C273:BW273),1)</f>
        <v>0.14087542669939218</v>
      </c>
      <c r="BY307" s="161">
        <f>MIN(PRODUCT('mil mi val'!$C273:BX273),1)</f>
        <v>0.13694500229447915</v>
      </c>
      <c r="BZ307" s="161">
        <f>MIN(PRODUCT('mil mi val'!$C273:BY273),1)</f>
        <v>0.13312423673046317</v>
      </c>
      <c r="CA307" s="161">
        <f>MIN(PRODUCT('mil mi val'!$C273:BZ273),1)</f>
        <v>0.12941007052568324</v>
      </c>
      <c r="CB307" s="161">
        <f>MIN(PRODUCT('mil mi val'!$C273:CA273),1)</f>
        <v>0.12579952955801668</v>
      </c>
      <c r="CC307" s="161">
        <f>MIN(PRODUCT('mil mi val'!$C273:CB273),1)</f>
        <v>0.12228972268334801</v>
      </c>
      <c r="CD307" s="161">
        <f>MIN(PRODUCT('mil mi val'!$C273:CC273),1)</f>
        <v>0.11887783942048259</v>
      </c>
      <c r="CE307" s="161">
        <f>MIN(PRODUCT('mil mi val'!$C273:CD273),1)</f>
        <v>0.11556114770065112</v>
      </c>
      <c r="CF307" s="161">
        <f>MIN(PRODUCT('mil mi val'!$C273:CE273),1)</f>
        <v>0.11233699167980295</v>
      </c>
      <c r="CG307" s="161">
        <f>MIN(PRODUCT('mil mi val'!$C273:CF273),1)</f>
        <v>0.10920278961193644</v>
      </c>
      <c r="CH307" s="161">
        <f>MIN(PRODUCT('mil mi val'!$C273:CG273),1)</f>
        <v>0.10615603178176342</v>
      </c>
      <c r="CI307" s="161">
        <f>MIN(PRODUCT('mil mi val'!$C273:CH273),1)</f>
        <v>0.10319427849505221</v>
      </c>
      <c r="CJ307" s="161">
        <f>MIN(PRODUCT('mil mi val'!$C273:CI273),1)</f>
        <v>0.10031515812504024</v>
      </c>
      <c r="CK307" s="161">
        <f>MIN(PRODUCT('mil mi val'!$C273:CJ273),1)</f>
        <v>9.7516365213351622E-2</v>
      </c>
      <c r="CL307" s="161">
        <f>MIN(PRODUCT('mil mi val'!$C273:CK273),1)</f>
        <v>9.4795658623899104E-2</v>
      </c>
      <c r="CM307" s="161">
        <f>MIN(PRODUCT('mil mi val'!$C273:CL273),1)</f>
        <v>9.2150859748292319E-2</v>
      </c>
      <c r="CN307" s="161">
        <f>MIN(PRODUCT('mil mi val'!$C273:CM273),1)</f>
        <v>8.9579850761314958E-2</v>
      </c>
      <c r="CO307" s="161">
        <f>MIN(PRODUCT('mil mi val'!$C273:CN273),1)</f>
        <v>8.7080572925074262E-2</v>
      </c>
      <c r="CP307" s="161">
        <f>MIN(PRODUCT('mil mi val'!$C273:CO273),1)</f>
        <v>8.4651024940464684E-2</v>
      </c>
      <c r="CQ307" s="161">
        <f>MIN(PRODUCT('mil mi val'!$C273:CP273),1)</f>
        <v>8.2289261344625719E-2</v>
      </c>
      <c r="CR307" s="161">
        <f>MIN(PRODUCT('mil mi val'!$C273:CQ273),1)</f>
        <v>7.9993390953110657E-2</v>
      </c>
      <c r="CS307" s="161">
        <f>MIN(PRODUCT('mil mi val'!$C273:CR273),1)</f>
        <v>7.7761575345518863E-2</v>
      </c>
      <c r="CT307" s="161">
        <f>MIN(PRODUCT('mil mi val'!$C273:CS273),1)</f>
        <v>7.5592027393378877E-2</v>
      </c>
      <c r="CU307" s="161">
        <f>MIN(PRODUCT('mil mi val'!$C273:CT273),1)</f>
        <v>7.3483009829103607E-2</v>
      </c>
      <c r="CV307" s="161">
        <f>MIN(PRODUCT('mil mi val'!$C273:CU273),1)</f>
        <v>7.1432833854871619E-2</v>
      </c>
      <c r="CW307" s="161">
        <f>MIN(PRODUCT('mil mi val'!$C273:CV273),1)</f>
        <v>6.9439857790320691E-2</v>
      </c>
      <c r="CX307" s="161">
        <f>MIN(PRODUCT('mil mi val'!$C273:CW273),1)</f>
        <v>6.7502485757970743E-2</v>
      </c>
      <c r="CY307" s="161">
        <f>MIN(PRODUCT('mil mi val'!$C273:CX273),1)</f>
        <v>6.5619166405323351E-2</v>
      </c>
      <c r="CZ307" s="161">
        <f>MIN(PRODUCT('mil mi val'!$C273:CY273),1)</f>
        <v>6.3788391662614824E-2</v>
      </c>
      <c r="DA307" s="161">
        <f>MIN(PRODUCT('mil mi val'!$C273:CZ273),1)</f>
        <v>6.2008695535227872E-2</v>
      </c>
      <c r="DB307" s="161">
        <f>MIN(PRODUCT('mil mi val'!$C273:DA273),1)</f>
        <v>6.0278652929795014E-2</v>
      </c>
      <c r="DC307" s="161">
        <f>MIN(PRODUCT('mil mi val'!$C273:DB273),1)</f>
        <v>5.859687851305373E-2</v>
      </c>
      <c r="DD307" s="161">
        <f>MIN(PRODUCT('mil mi val'!$C273:DC273),1)</f>
        <v>5.859687851305373E-2</v>
      </c>
      <c r="DE307" s="161">
        <f>MIN(PRODUCT('mil mi val'!$C273:DD273),1)</f>
        <v>5.859687851305373E-2</v>
      </c>
      <c r="DF307" s="161">
        <f>MIN(PRODUCT('mil mi val'!$C273:DE273),1)</f>
        <v>5.859687851305373E-2</v>
      </c>
    </row>
    <row r="308" spans="2:110" ht="14.5" x14ac:dyDescent="0.35">
      <c r="B308" s="149">
        <v>63</v>
      </c>
      <c r="C308" s="161">
        <v>1</v>
      </c>
      <c r="D308" s="161">
        <f>MIN(PRODUCT('mil mi val'!$C274:C274),1)</f>
        <v>0.99050000000000005</v>
      </c>
      <c r="E308" s="161">
        <f>MIN(PRODUCT('mil mi val'!$C274:D274),1)</f>
        <v>0.97841590000000001</v>
      </c>
      <c r="F308" s="161">
        <f>MIN(PRODUCT('mil mi val'!$C274:E274),1)</f>
        <v>0.96413102786000004</v>
      </c>
      <c r="G308" s="161">
        <f>MIN(PRODUCT('mil mi val'!$C274:F274),1)</f>
        <v>0.94812645279752406</v>
      </c>
      <c r="H308" s="161">
        <f>MIN(PRODUCT('mil mi val'!$C274:G274),1)</f>
        <v>0.93106017664716856</v>
      </c>
      <c r="I308" s="161">
        <f>MIN(PRODUCT('mil mi val'!$C274:H274),1)</f>
        <v>0.9133700332908723</v>
      </c>
      <c r="J308" s="161">
        <f>MIN(PRODUCT('mil mi val'!$C274:I274),1)</f>
        <v>0.89510263262505485</v>
      </c>
      <c r="K308" s="161">
        <f>MIN(PRODUCT('mil mi val'!$C274:J274),1)</f>
        <v>0.8763054773399287</v>
      </c>
      <c r="L308" s="161">
        <f>MIN(PRODUCT('mil mi val'!$C274:K274),1)</f>
        <v>0.85693912629071622</v>
      </c>
      <c r="M308" s="161">
        <f>MIN(PRODUCT('mil mi val'!$C274:L274),1)</f>
        <v>0.8370581385607716</v>
      </c>
      <c r="N308" s="161">
        <f>MIN(PRODUCT('mil mi val'!$C274:M274),1)</f>
        <v>0.81680133160760093</v>
      </c>
      <c r="O308" s="161">
        <f>MIN(PRODUCT('mil mi val'!$C274:N274),1)</f>
        <v>0.7962996181842501</v>
      </c>
      <c r="P308" s="161">
        <f>MIN(PRODUCT('mil mi val'!$C274:O274),1)</f>
        <v>0.77567545807327798</v>
      </c>
      <c r="Q308" s="161">
        <f>MIN(PRODUCT('mil mi val'!$C274:P274),1)</f>
        <v>0.75504249088852882</v>
      </c>
      <c r="R308" s="161">
        <f>MIN(PRODUCT('mil mi val'!$C274:Q274),1)</f>
        <v>0.73458083938544971</v>
      </c>
      <c r="S308" s="161">
        <f>MIN(PRODUCT('mil mi val'!$C274:R274),1)</f>
        <v>0.71467369863810404</v>
      </c>
      <c r="T308" s="161">
        <f>MIN(PRODUCT('mil mi val'!$C274:S274),1)</f>
        <v>0.6953060414050114</v>
      </c>
      <c r="U308" s="161">
        <f>MIN(PRODUCT('mil mi val'!$C274:T274),1)</f>
        <v>0.67646324768293553</v>
      </c>
      <c r="V308" s="161">
        <f>MIN(PRODUCT('mil mi val'!$C274:U274),1)</f>
        <v>0.65813109367072797</v>
      </c>
      <c r="W308" s="161">
        <f>MIN(PRODUCT('mil mi val'!$C274:V274),1)</f>
        <v>0.64029574103225129</v>
      </c>
      <c r="X308" s="161">
        <f>MIN(PRODUCT('mil mi val'!$C274:W274),1)</f>
        <v>0.62294372645027729</v>
      </c>
      <c r="Y308" s="161">
        <f>MIN(PRODUCT('mil mi val'!$C274:X274),1)</f>
        <v>0.60606195146347475</v>
      </c>
      <c r="Z308" s="161">
        <f>MIN(PRODUCT('mil mi val'!$C274:Y274),1)</f>
        <v>0.58963767257881461</v>
      </c>
      <c r="AA308" s="161">
        <f>MIN(PRODUCT('mil mi val'!$C274:Z274),1)</f>
        <v>0.57365849165192873</v>
      </c>
      <c r="AB308" s="161">
        <f>MIN(PRODUCT('mil mi val'!$C274:AA274),1)</f>
        <v>0.55811234652816144</v>
      </c>
      <c r="AC308" s="161">
        <f>MIN(PRODUCT('mil mi val'!$C274:AB274),1)</f>
        <v>0.54298750193724821</v>
      </c>
      <c r="AD308" s="161">
        <f>MIN(PRODUCT('mil mi val'!$C274:AC274),1)</f>
        <v>0.52827254063474882</v>
      </c>
      <c r="AE308" s="161">
        <f>MIN(PRODUCT('mil mi val'!$C274:AD274),1)</f>
        <v>0.51395635478354718</v>
      </c>
      <c r="AF308" s="161">
        <f>MIN(PRODUCT('mil mi val'!$C274:AE274),1)</f>
        <v>0.50002813756891307</v>
      </c>
      <c r="AG308" s="161">
        <f>MIN(PRODUCT('mil mi val'!$C274:AF274),1)</f>
        <v>0.48647737504079552</v>
      </c>
      <c r="AH308" s="161">
        <f>MIN(PRODUCT('mil mi val'!$C274:AG274),1)</f>
        <v>0.47329383817718995</v>
      </c>
      <c r="AI308" s="161">
        <f>MIN(PRODUCT('mil mi val'!$C274:AH274),1)</f>
        <v>0.46046757516258807</v>
      </c>
      <c r="AJ308" s="161">
        <f>MIN(PRODUCT('mil mi val'!$C274:AI274),1)</f>
        <v>0.44798890387568191</v>
      </c>
      <c r="AK308" s="161">
        <f>MIN(PRODUCT('mil mi val'!$C274:AJ274),1)</f>
        <v>0.43584840458065094</v>
      </c>
      <c r="AL308" s="161">
        <f>MIN(PRODUCT('mil mi val'!$C274:AK274),1)</f>
        <v>0.42403691281651529</v>
      </c>
      <c r="AM308" s="161">
        <f>MIN(PRODUCT('mil mi val'!$C274:AL274),1)</f>
        <v>0.41254551247918769</v>
      </c>
      <c r="AN308" s="161">
        <f>MIN(PRODUCT('mil mi val'!$C274:AM274),1)</f>
        <v>0.4013655290910017</v>
      </c>
      <c r="AO308" s="161">
        <f>MIN(PRODUCT('mil mi val'!$C274:AN274),1)</f>
        <v>0.39048852325263556</v>
      </c>
      <c r="AP308" s="161">
        <f>MIN(PRODUCT('mil mi val'!$C274:AO274),1)</f>
        <v>0.37990628427248913</v>
      </c>
      <c r="AQ308" s="161">
        <f>MIN(PRODUCT('mil mi val'!$C274:AP274),1)</f>
        <v>0.36961082396870465</v>
      </c>
      <c r="AR308" s="161">
        <f>MIN(PRODUCT('mil mi val'!$C274:AQ274),1)</f>
        <v>0.35959437063915273</v>
      </c>
      <c r="AS308" s="161">
        <f>MIN(PRODUCT('mil mi val'!$C274:AR274),1)</f>
        <v>0.34984936319483168</v>
      </c>
      <c r="AT308" s="161">
        <f>MIN(PRODUCT('mil mi val'!$C274:AS274),1)</f>
        <v>0.34036844545225176</v>
      </c>
      <c r="AU308" s="161">
        <f>MIN(PRODUCT('mil mi val'!$C274:AT274),1)</f>
        <v>0.33114446058049574</v>
      </c>
      <c r="AV308" s="161">
        <f>MIN(PRODUCT('mil mi val'!$C274:AU274),1)</f>
        <v>0.3221704456987643</v>
      </c>
      <c r="AW308" s="161">
        <f>MIN(PRODUCT('mil mi val'!$C274:AV274),1)</f>
        <v>0.31343962662032776</v>
      </c>
      <c r="AX308" s="161">
        <f>MIN(PRODUCT('mil mi val'!$C274:AW274),1)</f>
        <v>0.3049454127389169</v>
      </c>
      <c r="AY308" s="161">
        <f>MIN(PRODUCT('mil mi val'!$C274:AX274),1)</f>
        <v>0.29668139205369226</v>
      </c>
      <c r="AZ308" s="161">
        <f>MIN(PRODUCT('mil mi val'!$C274:AY274),1)</f>
        <v>0.28864132632903722</v>
      </c>
      <c r="BA308" s="161">
        <f>MIN(PRODUCT('mil mi val'!$C274:AZ274),1)</f>
        <v>0.2808191463855203</v>
      </c>
      <c r="BB308" s="161">
        <f>MIN(PRODUCT('mil mi val'!$C274:BA274),1)</f>
        <v>0.27320894751847269</v>
      </c>
      <c r="BC308" s="161">
        <f>MIN(PRODUCT('mil mi val'!$C274:BB274),1)</f>
        <v>0.26580498504072209</v>
      </c>
      <c r="BD308" s="161">
        <f>MIN(PRODUCT('mil mi val'!$C274:BC274),1)</f>
        <v>0.2586016699461185</v>
      </c>
      <c r="BE308" s="161">
        <f>MIN(PRODUCT('mil mi val'!$C274:BD274),1)</f>
        <v>0.2515935646905787</v>
      </c>
      <c r="BF308" s="161">
        <f>MIN(PRODUCT('mil mi val'!$C274:BE274),1)</f>
        <v>0.24477537908746402</v>
      </c>
      <c r="BG308" s="161">
        <f>MIN(PRODUCT('mil mi val'!$C274:BF274),1)</f>
        <v>0.23814196631419374</v>
      </c>
      <c r="BH308" s="161">
        <f>MIN(PRODUCT('mil mi val'!$C274:BG274),1)</f>
        <v>0.23168831902707909</v>
      </c>
      <c r="BI308" s="161">
        <f>MIN(PRODUCT('mil mi val'!$C274:BH274),1)</f>
        <v>0.22540956558144526</v>
      </c>
      <c r="BJ308" s="161">
        <f>MIN(PRODUCT('mil mi val'!$C274:BI274),1)</f>
        <v>0.21930096635418808</v>
      </c>
      <c r="BK308" s="161">
        <f>MIN(PRODUCT('mil mi val'!$C274:BJ274),1)</f>
        <v>0.21335791016598959</v>
      </c>
      <c r="BL308" s="161">
        <f>MIN(PRODUCT('mil mi val'!$C274:BK274),1)</f>
        <v>0.20757591080049129</v>
      </c>
      <c r="BM308" s="161">
        <f>MIN(PRODUCT('mil mi val'!$C274:BL274),1)</f>
        <v>0.20195060361779796</v>
      </c>
      <c r="BN308" s="161">
        <f>MIN(PRODUCT('mil mi val'!$C274:BM274),1)</f>
        <v>0.19647774225975564</v>
      </c>
      <c r="BO308" s="161">
        <f>MIN(PRODUCT('mil mi val'!$C274:BN274),1)</f>
        <v>0.19115319544451626</v>
      </c>
      <c r="BP308" s="161">
        <f>MIN(PRODUCT('mil mi val'!$C274:BO274),1)</f>
        <v>0.18597294384796986</v>
      </c>
      <c r="BQ308" s="161">
        <f>MIN(PRODUCT('mil mi val'!$C274:BP274),1)</f>
        <v>0.18093307706968989</v>
      </c>
      <c r="BR308" s="161">
        <f>MIN(PRODUCT('mil mi val'!$C274:BQ274),1)</f>
        <v>0.17602979068110131</v>
      </c>
      <c r="BS308" s="161">
        <f>MIN(PRODUCT('mil mi val'!$C274:BR274),1)</f>
        <v>0.17125938335364346</v>
      </c>
      <c r="BT308" s="161">
        <f>MIN(PRODUCT('mil mi val'!$C274:BS274),1)</f>
        <v>0.16661825406475972</v>
      </c>
      <c r="BU308" s="161">
        <f>MIN(PRODUCT('mil mi val'!$C274:BT274),1)</f>
        <v>0.16210289937960473</v>
      </c>
      <c r="BV308" s="161">
        <f>MIN(PRODUCT('mil mi val'!$C274:BU274),1)</f>
        <v>0.15770991080641744</v>
      </c>
      <c r="BW308" s="161">
        <f>MIN(PRODUCT('mil mi val'!$C274:BV274),1)</f>
        <v>0.15343597222356353</v>
      </c>
      <c r="BX308" s="161">
        <f>MIN(PRODUCT('mil mi val'!$C274:BW274),1)</f>
        <v>0.14927785737630495</v>
      </c>
      <c r="BY308" s="161">
        <f>MIN(PRODUCT('mil mi val'!$C274:BX274),1)</f>
        <v>0.14523242744140707</v>
      </c>
      <c r="BZ308" s="161">
        <f>MIN(PRODUCT('mil mi val'!$C274:BY274),1)</f>
        <v>0.14129662865774495</v>
      </c>
      <c r="CA308" s="161">
        <f>MIN(PRODUCT('mil mi val'!$C274:BZ274),1)</f>
        <v>0.13746749002112005</v>
      </c>
      <c r="CB308" s="161">
        <f>MIN(PRODUCT('mil mi val'!$C274:CA274),1)</f>
        <v>0.1337421210415477</v>
      </c>
      <c r="CC308" s="161">
        <f>MIN(PRODUCT('mil mi val'!$C274:CB274),1)</f>
        <v>0.13011770956132176</v>
      </c>
      <c r="CD308" s="161">
        <f>MIN(PRODUCT('mil mi val'!$C274:CC274),1)</f>
        <v>0.12659151963220994</v>
      </c>
      <c r="CE308" s="161">
        <f>MIN(PRODUCT('mil mi val'!$C274:CD274),1)</f>
        <v>0.12316088945017704</v>
      </c>
      <c r="CF308" s="161">
        <f>MIN(PRODUCT('mil mi val'!$C274:CE274),1)</f>
        <v>0.11982322934607724</v>
      </c>
      <c r="CG308" s="161">
        <f>MIN(PRODUCT('mil mi val'!$C274:CF274),1)</f>
        <v>0.11657601983079854</v>
      </c>
      <c r="CH308" s="161">
        <f>MIN(PRODUCT('mil mi val'!$C274:CG274),1)</f>
        <v>0.1134168096933839</v>
      </c>
      <c r="CI308" s="161">
        <f>MIN(PRODUCT('mil mi val'!$C274:CH274),1)</f>
        <v>0.11034321415069319</v>
      </c>
      <c r="CJ308" s="161">
        <f>MIN(PRODUCT('mil mi val'!$C274:CI274),1)</f>
        <v>0.1073529130472094</v>
      </c>
      <c r="CK308" s="161">
        <f>MIN(PRODUCT('mil mi val'!$C274:CJ274),1)</f>
        <v>0.10444364910363002</v>
      </c>
      <c r="CL308" s="161">
        <f>MIN(PRODUCT('mil mi val'!$C274:CK274),1)</f>
        <v>0.10161322621292164</v>
      </c>
      <c r="CM308" s="161">
        <f>MIN(PRODUCT('mil mi val'!$C274:CL274),1)</f>
        <v>9.8859507782551467E-2</v>
      </c>
      <c r="CN308" s="161">
        <f>MIN(PRODUCT('mil mi val'!$C274:CM274),1)</f>
        <v>9.6180415121644325E-2</v>
      </c>
      <c r="CO308" s="161">
        <f>MIN(PRODUCT('mil mi val'!$C274:CN274),1)</f>
        <v>9.3573925871847763E-2</v>
      </c>
      <c r="CP308" s="161">
        <f>MIN(PRODUCT('mil mi val'!$C274:CO274),1)</f>
        <v>9.1038072480720683E-2</v>
      </c>
      <c r="CQ308" s="161">
        <f>MIN(PRODUCT('mil mi val'!$C274:CP274),1)</f>
        <v>8.8570940716493157E-2</v>
      </c>
      <c r="CR308" s="161">
        <f>MIN(PRODUCT('mil mi val'!$C274:CQ274),1)</f>
        <v>8.6170668223076188E-2</v>
      </c>
      <c r="CS308" s="161">
        <f>MIN(PRODUCT('mil mi val'!$C274:CR274),1)</f>
        <v>8.3835443114230829E-2</v>
      </c>
      <c r="CT308" s="161">
        <f>MIN(PRODUCT('mil mi val'!$C274:CS274),1)</f>
        <v>8.156350260583517E-2</v>
      </c>
      <c r="CU308" s="161">
        <f>MIN(PRODUCT('mil mi val'!$C274:CT274),1)</f>
        <v>7.9353131685217029E-2</v>
      </c>
      <c r="CV308" s="161">
        <f>MIN(PRODUCT('mil mi val'!$C274:CU274),1)</f>
        <v>7.7202661816547641E-2</v>
      </c>
      <c r="CW308" s="161">
        <f>MIN(PRODUCT('mil mi val'!$C274:CV274),1)</f>
        <v>7.5110469681319195E-2</v>
      </c>
      <c r="CX308" s="161">
        <f>MIN(PRODUCT('mil mi val'!$C274:CW274),1)</f>
        <v>7.3074975952955437E-2</v>
      </c>
      <c r="CY308" s="161">
        <f>MIN(PRODUCT('mil mi val'!$C274:CX274),1)</f>
        <v>7.1094644104630345E-2</v>
      </c>
      <c r="CZ308" s="161">
        <f>MIN(PRODUCT('mil mi val'!$C274:CY274),1)</f>
        <v>6.9167979249394856E-2</v>
      </c>
      <c r="DA308" s="161">
        <f>MIN(PRODUCT('mil mi val'!$C274:CZ274),1)</f>
        <v>6.7293527011736257E-2</v>
      </c>
      <c r="DB308" s="161">
        <f>MIN(PRODUCT('mil mi val'!$C274:DA274),1)</f>
        <v>6.5469872429718204E-2</v>
      </c>
      <c r="DC308" s="161">
        <f>MIN(PRODUCT('mil mi val'!$C274:DB274),1)</f>
        <v>6.3695638886872838E-2</v>
      </c>
      <c r="DD308" s="161">
        <f>MIN(PRODUCT('mil mi val'!$C274:DC274),1)</f>
        <v>6.3695638886872838E-2</v>
      </c>
      <c r="DE308" s="161">
        <f>MIN(PRODUCT('mil mi val'!$C274:DD274),1)</f>
        <v>6.3695638886872838E-2</v>
      </c>
      <c r="DF308" s="161">
        <f>MIN(PRODUCT('mil mi val'!$C274:DE274),1)</f>
        <v>6.3695638886872838E-2</v>
      </c>
    </row>
    <row r="309" spans="2:110" ht="14.5" x14ac:dyDescent="0.35">
      <c r="B309" s="149">
        <v>64</v>
      </c>
      <c r="C309" s="161">
        <v>1</v>
      </c>
      <c r="D309" s="161">
        <f>MIN(PRODUCT('mil mi val'!$C275:C275),1)</f>
        <v>0.9909</v>
      </c>
      <c r="E309" s="161">
        <f>MIN(PRODUCT('mil mi val'!$C275:D275),1)</f>
        <v>0.97930646999999993</v>
      </c>
      <c r="F309" s="161">
        <f>MIN(PRODUCT('mil mi val'!$C275:E275),1)</f>
        <v>0.96549824877299995</v>
      </c>
      <c r="G309" s="161">
        <f>MIN(PRODUCT('mil mi val'!$C275:F275),1)</f>
        <v>0.95005027679263199</v>
      </c>
      <c r="H309" s="161">
        <f>MIN(PRODUCT('mil mi val'!$C275:G275),1)</f>
        <v>0.93361440700411946</v>
      </c>
      <c r="I309" s="161">
        <f>MIN(PRODUCT('mil mi val'!$C275:H275),1)</f>
        <v>0.91652926335594409</v>
      </c>
      <c r="J309" s="161">
        <f>MIN(PRODUCT('mil mi val'!$C275:I275),1)</f>
        <v>0.89884024857317435</v>
      </c>
      <c r="K309" s="161">
        <f>MIN(PRODUCT('mil mi val'!$C275:J275),1)</f>
        <v>0.8805937915271389</v>
      </c>
      <c r="L309" s="161">
        <f>MIN(PRODUCT('mil mi val'!$C275:K275),1)</f>
        <v>0.8617490843884581</v>
      </c>
      <c r="M309" s="161">
        <f>MIN(PRODUCT('mil mi val'!$C275:L275),1)</f>
        <v>0.84244590489815663</v>
      </c>
      <c r="N309" s="161">
        <f>MIN(PRODUCT('mil mi val'!$C275:M275),1)</f>
        <v>0.82273267072353973</v>
      </c>
      <c r="O309" s="161">
        <f>MIN(PRODUCT('mil mi val'!$C275:N275),1)</f>
        <v>0.80274026682495769</v>
      </c>
      <c r="P309" s="161">
        <f>MIN(PRODUCT('mil mi val'!$C275:O275),1)</f>
        <v>0.78259148612765128</v>
      </c>
      <c r="Q309" s="161">
        <f>MIN(PRODUCT('mil mi val'!$C275:P275),1)</f>
        <v>0.76240062578555789</v>
      </c>
      <c r="R309" s="161">
        <f>MIN(PRODUCT('mil mi val'!$C275:Q275),1)</f>
        <v>0.74234948932739775</v>
      </c>
      <c r="S309" s="161">
        <f>MIN(PRODUCT('mil mi val'!$C275:R275),1)</f>
        <v>0.72282569775808725</v>
      </c>
      <c r="T309" s="161">
        <f>MIN(PRODUCT('mil mi val'!$C275:S275),1)</f>
        <v>0.70381538190704951</v>
      </c>
      <c r="U309" s="161">
        <f>MIN(PRODUCT('mil mi val'!$C275:T275),1)</f>
        <v>0.68530503736289416</v>
      </c>
      <c r="V309" s="161">
        <f>MIN(PRODUCT('mil mi val'!$C275:U275),1)</f>
        <v>0.66728151488025</v>
      </c>
      <c r="W309" s="161">
        <f>MIN(PRODUCT('mil mi val'!$C275:V275),1)</f>
        <v>0.64973201103889944</v>
      </c>
      <c r="X309" s="161">
        <f>MIN(PRODUCT('mil mi val'!$C275:W275),1)</f>
        <v>0.63264405914857635</v>
      </c>
      <c r="Y309" s="161">
        <f>MIN(PRODUCT('mil mi val'!$C275:X275),1)</f>
        <v>0.61600552039296885</v>
      </c>
      <c r="Z309" s="161">
        <f>MIN(PRODUCT('mil mi val'!$C275:Y275),1)</f>
        <v>0.59980457520663377</v>
      </c>
      <c r="AA309" s="161">
        <f>MIN(PRODUCT('mil mi val'!$C275:Z275),1)</f>
        <v>0.58402971487869926</v>
      </c>
      <c r="AB309" s="161">
        <f>MIN(PRODUCT('mil mi val'!$C275:AA275),1)</f>
        <v>0.56866973337738946</v>
      </c>
      <c r="AC309" s="161">
        <f>MIN(PRODUCT('mil mi val'!$C275:AB275),1)</f>
        <v>0.55371371938956415</v>
      </c>
      <c r="AD309" s="161">
        <f>MIN(PRODUCT('mil mi val'!$C275:AC275),1)</f>
        <v>0.5391510485696186</v>
      </c>
      <c r="AE309" s="161">
        <f>MIN(PRODUCT('mil mi val'!$C275:AD275),1)</f>
        <v>0.52497137599223764</v>
      </c>
      <c r="AF309" s="161">
        <f>MIN(PRODUCT('mil mi val'!$C275:AE275),1)</f>
        <v>0.51116462880364177</v>
      </c>
      <c r="AG309" s="161">
        <f>MIN(PRODUCT('mil mi val'!$C275:AF275),1)</f>
        <v>0.49772099906610601</v>
      </c>
      <c r="AH309" s="161">
        <f>MIN(PRODUCT('mil mi val'!$C275:AG275),1)</f>
        <v>0.48463093679066743</v>
      </c>
      <c r="AI309" s="161">
        <f>MIN(PRODUCT('mil mi val'!$C275:AH275),1)</f>
        <v>0.47188514315307289</v>
      </c>
      <c r="AJ309" s="161">
        <f>MIN(PRODUCT('mil mi val'!$C275:AI275),1)</f>
        <v>0.45947456388814706</v>
      </c>
      <c r="AK309" s="161">
        <f>MIN(PRODUCT('mil mi val'!$C275:AJ275),1)</f>
        <v>0.44739038285788879</v>
      </c>
      <c r="AL309" s="161">
        <f>MIN(PRODUCT('mil mi val'!$C275:AK275),1)</f>
        <v>0.43562401578872634</v>
      </c>
      <c r="AM309" s="161">
        <f>MIN(PRODUCT('mil mi val'!$C275:AL275),1)</f>
        <v>0.42416710417348286</v>
      </c>
      <c r="AN309" s="161">
        <f>MIN(PRODUCT('mil mi val'!$C275:AM275),1)</f>
        <v>0.41301150933372027</v>
      </c>
      <c r="AO309" s="161">
        <f>MIN(PRODUCT('mil mi val'!$C275:AN275),1)</f>
        <v>0.40214930663824344</v>
      </c>
      <c r="AP309" s="161">
        <f>MIN(PRODUCT('mil mi val'!$C275:AO275),1)</f>
        <v>0.39157277987365763</v>
      </c>
      <c r="AQ309" s="161">
        <f>MIN(PRODUCT('mil mi val'!$C275:AP275),1)</f>
        <v>0.38127441576298043</v>
      </c>
      <c r="AR309" s="161">
        <f>MIN(PRODUCT('mil mi val'!$C275:AQ275),1)</f>
        <v>0.37124689862841403</v>
      </c>
      <c r="AS309" s="161">
        <f>MIN(PRODUCT('mil mi val'!$C275:AR275),1)</f>
        <v>0.36148310519448673</v>
      </c>
      <c r="AT309" s="161">
        <f>MIN(PRODUCT('mil mi val'!$C275:AS275),1)</f>
        <v>0.35197609952787173</v>
      </c>
      <c r="AU309" s="161">
        <f>MIN(PRODUCT('mil mi val'!$C275:AT275),1)</f>
        <v>0.34271912811028871</v>
      </c>
      <c r="AV309" s="161">
        <f>MIN(PRODUCT('mil mi val'!$C275:AU275),1)</f>
        <v>0.33370561504098811</v>
      </c>
      <c r="AW309" s="161">
        <f>MIN(PRODUCT('mil mi val'!$C275:AV275),1)</f>
        <v>0.32492915736541012</v>
      </c>
      <c r="AX309" s="161">
        <f>MIN(PRODUCT('mil mi val'!$C275:AW275),1)</f>
        <v>0.31638352052669982</v>
      </c>
      <c r="AY309" s="161">
        <f>MIN(PRODUCT('mil mi val'!$C275:AX275),1)</f>
        <v>0.30806263393684763</v>
      </c>
      <c r="AZ309" s="161">
        <f>MIN(PRODUCT('mil mi val'!$C275:AY275),1)</f>
        <v>0.29996058666430853</v>
      </c>
      <c r="BA309" s="161">
        <f>MIN(PRODUCT('mil mi val'!$C275:AZ275),1)</f>
        <v>0.29207162323503721</v>
      </c>
      <c r="BB309" s="161">
        <f>MIN(PRODUCT('mil mi val'!$C275:BA275),1)</f>
        <v>0.28439013954395576</v>
      </c>
      <c r="BC309" s="161">
        <f>MIN(PRODUCT('mil mi val'!$C275:BB275),1)</f>
        <v>0.27691067887394971</v>
      </c>
      <c r="BD309" s="161">
        <f>MIN(PRODUCT('mil mi val'!$C275:BC275),1)</f>
        <v>0.26962792801956481</v>
      </c>
      <c r="BE309" s="161">
        <f>MIN(PRODUCT('mil mi val'!$C275:BD275),1)</f>
        <v>0.26253671351265023</v>
      </c>
      <c r="BF309" s="161">
        <f>MIN(PRODUCT('mil mi val'!$C275:BE275),1)</f>
        <v>0.25563199794726754</v>
      </c>
      <c r="BG309" s="161">
        <f>MIN(PRODUCT('mil mi val'!$C275:BF275),1)</f>
        <v>0.24890887640125442</v>
      </c>
      <c r="BH309" s="161">
        <f>MIN(PRODUCT('mil mi val'!$C275:BG275),1)</f>
        <v>0.24236257295190142</v>
      </c>
      <c r="BI309" s="161">
        <f>MIN(PRODUCT('mil mi val'!$C275:BH275),1)</f>
        <v>0.23598843728326641</v>
      </c>
      <c r="BJ309" s="161">
        <f>MIN(PRODUCT('mil mi val'!$C275:BI275),1)</f>
        <v>0.22978194138271651</v>
      </c>
      <c r="BK309" s="161">
        <f>MIN(PRODUCT('mil mi val'!$C275:BJ275),1)</f>
        <v>0.22373867632435107</v>
      </c>
      <c r="BL309" s="161">
        <f>MIN(PRODUCT('mil mi val'!$C275:BK275),1)</f>
        <v>0.21785434913702065</v>
      </c>
      <c r="BM309" s="161">
        <f>MIN(PRODUCT('mil mi val'!$C275:BL275),1)</f>
        <v>0.212124779754717</v>
      </c>
      <c r="BN309" s="161">
        <f>MIN(PRODUCT('mil mi val'!$C275:BM275),1)</f>
        <v>0.20654589804716794</v>
      </c>
      <c r="BO309" s="161">
        <f>MIN(PRODUCT('mil mi val'!$C275:BN275),1)</f>
        <v>0.20111374092852743</v>
      </c>
      <c r="BP309" s="161">
        <f>MIN(PRODUCT('mil mi val'!$C275:BO275),1)</f>
        <v>0.19582444954210718</v>
      </c>
      <c r="BQ309" s="161">
        <f>MIN(PRODUCT('mil mi val'!$C275:BP275),1)</f>
        <v>0.19067426651914976</v>
      </c>
      <c r="BR309" s="161">
        <f>MIN(PRODUCT('mil mi val'!$C275:BQ275),1)</f>
        <v>0.18565953330969612</v>
      </c>
      <c r="BS309" s="161">
        <f>MIN(PRODUCT('mil mi val'!$C275:BR275),1)</f>
        <v>0.18077668758365112</v>
      </c>
      <c r="BT309" s="161">
        <f>MIN(PRODUCT('mil mi val'!$C275:BS275),1)</f>
        <v>0.17602226070020111</v>
      </c>
      <c r="BU309" s="161">
        <f>MIN(PRODUCT('mil mi val'!$C275:BT275),1)</f>
        <v>0.17139287524378582</v>
      </c>
      <c r="BV309" s="161">
        <f>MIN(PRODUCT('mil mi val'!$C275:BU275),1)</f>
        <v>0.16688524262487425</v>
      </c>
      <c r="BW309" s="161">
        <f>MIN(PRODUCT('mil mi val'!$C275:BV275),1)</f>
        <v>0.16249616074384007</v>
      </c>
      <c r="BX309" s="161">
        <f>MIN(PRODUCT('mil mi val'!$C275:BW275),1)</f>
        <v>0.15822251171627708</v>
      </c>
      <c r="BY309" s="161">
        <f>MIN(PRODUCT('mil mi val'!$C275:BX275),1)</f>
        <v>0.15406125965813899</v>
      </c>
      <c r="BZ309" s="161">
        <f>MIN(PRODUCT('mil mi val'!$C275:BY275),1)</f>
        <v>0.15000944852912995</v>
      </c>
      <c r="CA309" s="161">
        <f>MIN(PRODUCT('mil mi val'!$C275:BZ275),1)</f>
        <v>0.14606420003281384</v>
      </c>
      <c r="CB309" s="161">
        <f>MIN(PRODUCT('mil mi val'!$C275:CA275),1)</f>
        <v>0.14222271157195085</v>
      </c>
      <c r="CC309" s="161">
        <f>MIN(PRODUCT('mil mi val'!$C275:CB275),1)</f>
        <v>0.13848225425760854</v>
      </c>
      <c r="CD309" s="161">
        <f>MIN(PRODUCT('mil mi val'!$C275:CC275),1)</f>
        <v>0.13484017097063344</v>
      </c>
      <c r="CE309" s="161">
        <f>MIN(PRODUCT('mil mi val'!$C275:CD275),1)</f>
        <v>0.13129387447410579</v>
      </c>
      <c r="CF309" s="161">
        <f>MIN(PRODUCT('mil mi val'!$C275:CE275),1)</f>
        <v>0.12784084557543682</v>
      </c>
      <c r="CG309" s="161">
        <f>MIN(PRODUCT('mil mi val'!$C275:CF275),1)</f>
        <v>0.12447863133680283</v>
      </c>
      <c r="CH309" s="161">
        <f>MIN(PRODUCT('mil mi val'!$C275:CG275),1)</f>
        <v>0.12120484333264492</v>
      </c>
      <c r="CI309" s="161">
        <f>MIN(PRODUCT('mil mi val'!$C275:CH275),1)</f>
        <v>0.11801715595299636</v>
      </c>
      <c r="CJ309" s="161">
        <f>MIN(PRODUCT('mil mi val'!$C275:CI275),1)</f>
        <v>0.11491330475143256</v>
      </c>
      <c r="CK309" s="161">
        <f>MIN(PRODUCT('mil mi val'!$C275:CJ275),1)</f>
        <v>0.11189108483646988</v>
      </c>
      <c r="CL309" s="161">
        <f>MIN(PRODUCT('mil mi val'!$C275:CK275),1)</f>
        <v>0.10894834930527073</v>
      </c>
      <c r="CM309" s="161">
        <f>MIN(PRODUCT('mil mi val'!$C275:CL275),1)</f>
        <v>0.10608300771854211</v>
      </c>
      <c r="CN309" s="161">
        <f>MIN(PRODUCT('mil mi val'!$C275:CM275),1)</f>
        <v>0.10329302461554445</v>
      </c>
      <c r="CO309" s="161">
        <f>MIN(PRODUCT('mil mi val'!$C275:CN275),1)</f>
        <v>0.10057641806815563</v>
      </c>
      <c r="CP309" s="161">
        <f>MIN(PRODUCT('mil mi val'!$C275:CO275),1)</f>
        <v>9.7931258272963145E-2</v>
      </c>
      <c r="CQ309" s="161">
        <f>MIN(PRODUCT('mil mi val'!$C275:CP275),1)</f>
        <v>9.5355666180384213E-2</v>
      </c>
      <c r="CR309" s="161">
        <f>MIN(PRODUCT('mil mi val'!$C275:CQ275),1)</f>
        <v>9.2847812159840115E-2</v>
      </c>
      <c r="CS309" s="161">
        <f>MIN(PRODUCT('mil mi val'!$C275:CR275),1)</f>
        <v>9.0405914700036324E-2</v>
      </c>
      <c r="CT309" s="161">
        <f>MIN(PRODUCT('mil mi val'!$C275:CS275),1)</f>
        <v>8.8028239143425377E-2</v>
      </c>
      <c r="CU309" s="161">
        <f>MIN(PRODUCT('mil mi val'!$C275:CT275),1)</f>
        <v>8.5713096453953294E-2</v>
      </c>
      <c r="CV309" s="161">
        <f>MIN(PRODUCT('mil mi val'!$C275:CU275),1)</f>
        <v>8.3458842017214319E-2</v>
      </c>
      <c r="CW309" s="161">
        <f>MIN(PRODUCT('mil mi val'!$C275:CV275),1)</f>
        <v>8.1263874472161587E-2</v>
      </c>
      <c r="CX309" s="161">
        <f>MIN(PRODUCT('mil mi val'!$C275:CW275),1)</f>
        <v>7.9126634573543742E-2</v>
      </c>
      <c r="CY309" s="161">
        <f>MIN(PRODUCT('mil mi val'!$C275:CX275),1)</f>
        <v>7.7045604084259547E-2</v>
      </c>
      <c r="CZ309" s="161">
        <f>MIN(PRODUCT('mil mi val'!$C275:CY275),1)</f>
        <v>7.5019304696843522E-2</v>
      </c>
      <c r="DA309" s="161">
        <f>MIN(PRODUCT('mil mi val'!$C275:CZ275),1)</f>
        <v>7.3046296983316536E-2</v>
      </c>
      <c r="DB309" s="161">
        <f>MIN(PRODUCT('mil mi val'!$C275:DA275),1)</f>
        <v>7.1125179372655306E-2</v>
      </c>
      <c r="DC309" s="161">
        <f>MIN(PRODUCT('mil mi val'!$C275:DB275),1)</f>
        <v>6.9254587155154479E-2</v>
      </c>
      <c r="DD309" s="161">
        <f>MIN(PRODUCT('mil mi val'!$C275:DC275),1)</f>
        <v>6.9254587155154479E-2</v>
      </c>
      <c r="DE309" s="161">
        <f>MIN(PRODUCT('mil mi val'!$C275:DD275),1)</f>
        <v>6.9254587155154479E-2</v>
      </c>
      <c r="DF309" s="161">
        <f>MIN(PRODUCT('mil mi val'!$C275:DE275),1)</f>
        <v>6.9254587155154479E-2</v>
      </c>
    </row>
    <row r="310" spans="2:110" ht="14.5" x14ac:dyDescent="0.35">
      <c r="B310" s="149">
        <v>65</v>
      </c>
      <c r="C310" s="161">
        <v>1</v>
      </c>
      <c r="D310" s="161">
        <f>MIN(PRODUCT('mil mi val'!$C276:C276),1)</f>
        <v>0.99150000000000005</v>
      </c>
      <c r="E310" s="161">
        <f>MIN(PRODUCT('mil mi val'!$C276:D276),1)</f>
        <v>0.98029605000000009</v>
      </c>
      <c r="F310" s="161">
        <f>MIN(PRODUCT('mil mi val'!$C276:E276),1)</f>
        <v>0.96696402372000012</v>
      </c>
      <c r="G310" s="161">
        <f>MIN(PRODUCT('mil mi val'!$C276:F276),1)</f>
        <v>0.95197608135234013</v>
      </c>
      <c r="H310" s="161">
        <f>MIN(PRODUCT('mil mi val'!$C276:G276),1)</f>
        <v>0.93607808079375598</v>
      </c>
      <c r="I310" s="161">
        <f>MIN(PRODUCT('mil mi val'!$C276:H276),1)</f>
        <v>0.91950949876370647</v>
      </c>
      <c r="J310" s="161">
        <f>MIN(PRODUCT('mil mi val'!$C276:I276),1)</f>
        <v>0.90240662208670153</v>
      </c>
      <c r="K310" s="161">
        <f>MIN(PRODUCT('mil mi val'!$C276:J276),1)</f>
        <v>0.88471945229380222</v>
      </c>
      <c r="L310" s="161">
        <f>MIN(PRODUCT('mil mi val'!$C276:K276),1)</f>
        <v>0.86649423157654992</v>
      </c>
      <c r="M310" s="161">
        <f>MIN(PRODUCT('mil mi val'!$C276:L276),1)</f>
        <v>0.84777795617449647</v>
      </c>
      <c r="N310" s="161">
        <f>MIN(PRODUCT('mil mi val'!$C276:M276),1)</f>
        <v>0.82861817436495289</v>
      </c>
      <c r="O310" s="161">
        <f>MIN(PRODUCT('mil mi val'!$C276:N276),1)</f>
        <v>0.80914564726737648</v>
      </c>
      <c r="P310" s="161">
        <f>MIN(PRODUCT('mil mi val'!$C276:O276),1)</f>
        <v>0.78948340803877926</v>
      </c>
      <c r="Q310" s="161">
        <f>MIN(PRODUCT('mil mi val'!$C276:P276),1)</f>
        <v>0.76982527117861366</v>
      </c>
      <c r="R310" s="161">
        <f>MIN(PRODUCT('mil mi val'!$C276:Q276),1)</f>
        <v>0.75019472676355903</v>
      </c>
      <c r="S310" s="161">
        <f>MIN(PRODUCT('mil mi val'!$C276:R276),1)</f>
        <v>0.73106476123108832</v>
      </c>
      <c r="T310" s="161">
        <f>MIN(PRODUCT('mil mi val'!$C276:S276),1)</f>
        <v>0.71242260981969563</v>
      </c>
      <c r="U310" s="161">
        <f>MIN(PRODUCT('mil mi val'!$C276:T276),1)</f>
        <v>0.69425583326929341</v>
      </c>
      <c r="V310" s="161">
        <f>MIN(PRODUCT('mil mi val'!$C276:U276),1)</f>
        <v>0.67655230952092649</v>
      </c>
      <c r="W310" s="161">
        <f>MIN(PRODUCT('mil mi val'!$C276:V276),1)</f>
        <v>0.65930022562814283</v>
      </c>
      <c r="X310" s="161">
        <f>MIN(PRODUCT('mil mi val'!$C276:W276),1)</f>
        <v>0.64248806987462526</v>
      </c>
      <c r="Y310" s="161">
        <f>MIN(PRODUCT('mil mi val'!$C276:X276),1)</f>
        <v>0.6261046240928223</v>
      </c>
      <c r="Z310" s="161">
        <f>MIN(PRODUCT('mil mi val'!$C276:Y276),1)</f>
        <v>0.61013895617845537</v>
      </c>
      <c r="AA310" s="161">
        <f>MIN(PRODUCT('mil mi val'!$C276:Z276),1)</f>
        <v>0.59458041279590479</v>
      </c>
      <c r="AB310" s="161">
        <f>MIN(PRODUCT('mil mi val'!$C276:AA276),1)</f>
        <v>0.57941861226960922</v>
      </c>
      <c r="AC310" s="161">
        <f>MIN(PRODUCT('mil mi val'!$C276:AB276),1)</f>
        <v>0.56464343765673419</v>
      </c>
      <c r="AD310" s="161">
        <f>MIN(PRODUCT('mil mi val'!$C276:AC276),1)</f>
        <v>0.5502450299964875</v>
      </c>
      <c r="AE310" s="161">
        <f>MIN(PRODUCT('mil mi val'!$C276:AD276),1)</f>
        <v>0.53621378173157708</v>
      </c>
      <c r="AF310" s="161">
        <f>MIN(PRODUCT('mil mi val'!$C276:AE276),1)</f>
        <v>0.52254033029742186</v>
      </c>
      <c r="AG310" s="161">
        <f>MIN(PRODUCT('mil mi val'!$C276:AF276),1)</f>
        <v>0.50921555187483758</v>
      </c>
      <c r="AH310" s="161">
        <f>MIN(PRODUCT('mil mi val'!$C276:AG276),1)</f>
        <v>0.49623055530202925</v>
      </c>
      <c r="AI310" s="161">
        <f>MIN(PRODUCT('mil mi val'!$C276:AH276),1)</f>
        <v>0.48357667614182753</v>
      </c>
      <c r="AJ310" s="161">
        <f>MIN(PRODUCT('mil mi val'!$C276:AI276),1)</f>
        <v>0.47124547090021096</v>
      </c>
      <c r="AK310" s="161">
        <f>MIN(PRODUCT('mil mi val'!$C276:AJ276),1)</f>
        <v>0.45922871139225557</v>
      </c>
      <c r="AL310" s="161">
        <f>MIN(PRODUCT('mil mi val'!$C276:AK276),1)</f>
        <v>0.44751837925175308</v>
      </c>
      <c r="AM310" s="161">
        <f>MIN(PRODUCT('mil mi val'!$C276:AL276),1)</f>
        <v>0.43610666058083342</v>
      </c>
      <c r="AN310" s="161">
        <f>MIN(PRODUCT('mil mi val'!$C276:AM276),1)</f>
        <v>0.42498594073602219</v>
      </c>
      <c r="AO310" s="161">
        <f>MIN(PRODUCT('mil mi val'!$C276:AN276),1)</f>
        <v>0.41414879924725362</v>
      </c>
      <c r="AP310" s="161">
        <f>MIN(PRODUCT('mil mi val'!$C276:AO276),1)</f>
        <v>0.40358800486644869</v>
      </c>
      <c r="AQ310" s="161">
        <f>MIN(PRODUCT('mil mi val'!$C276:AP276),1)</f>
        <v>0.39329651074235428</v>
      </c>
      <c r="AR310" s="161">
        <f>MIN(PRODUCT('mil mi val'!$C276:AQ276),1)</f>
        <v>0.38326744971842425</v>
      </c>
      <c r="AS310" s="161">
        <f>MIN(PRODUCT('mil mi val'!$C276:AR276),1)</f>
        <v>0.37349412975060442</v>
      </c>
      <c r="AT310" s="161">
        <f>MIN(PRODUCT('mil mi val'!$C276:AS276),1)</f>
        <v>0.36397002944196399</v>
      </c>
      <c r="AU310" s="161">
        <f>MIN(PRODUCT('mil mi val'!$C276:AT276),1)</f>
        <v>0.35468879369119394</v>
      </c>
      <c r="AV310" s="161">
        <f>MIN(PRODUCT('mil mi val'!$C276:AU276),1)</f>
        <v>0.34564422945206852</v>
      </c>
      <c r="AW310" s="161">
        <f>MIN(PRODUCT('mil mi val'!$C276:AV276),1)</f>
        <v>0.33683030160104077</v>
      </c>
      <c r="AX310" s="161">
        <f>MIN(PRODUCT('mil mi val'!$C276:AW276),1)</f>
        <v>0.32824112891021423</v>
      </c>
      <c r="AY310" s="161">
        <f>MIN(PRODUCT('mil mi val'!$C276:AX276),1)</f>
        <v>0.3198709801230038</v>
      </c>
      <c r="AZ310" s="161">
        <f>MIN(PRODUCT('mil mi val'!$C276:AY276),1)</f>
        <v>0.31171427012986719</v>
      </c>
      <c r="BA310" s="161">
        <f>MIN(PRODUCT('mil mi val'!$C276:AZ276),1)</f>
        <v>0.3037655562415556</v>
      </c>
      <c r="BB310" s="161">
        <f>MIN(PRODUCT('mil mi val'!$C276:BA276),1)</f>
        <v>0.29601953455739594</v>
      </c>
      <c r="BC310" s="161">
        <f>MIN(PRODUCT('mil mi val'!$C276:BB276),1)</f>
        <v>0.28847103642618233</v>
      </c>
      <c r="BD310" s="161">
        <f>MIN(PRODUCT('mil mi val'!$C276:BC276),1)</f>
        <v>0.28111502499731467</v>
      </c>
      <c r="BE310" s="161">
        <f>MIN(PRODUCT('mil mi val'!$C276:BD276),1)</f>
        <v>0.27394659185988313</v>
      </c>
      <c r="BF310" s="161">
        <f>MIN(PRODUCT('mil mi val'!$C276:BE276),1)</f>
        <v>0.2669609537674561</v>
      </c>
      <c r="BG310" s="161">
        <f>MIN(PRODUCT('mil mi val'!$C276:BF276),1)</f>
        <v>0.26015344944638596</v>
      </c>
      <c r="BH310" s="161">
        <f>MIN(PRODUCT('mil mi val'!$C276:BG276),1)</f>
        <v>0.25351953648550313</v>
      </c>
      <c r="BI310" s="161">
        <f>MIN(PRODUCT('mil mi val'!$C276:BH276),1)</f>
        <v>0.24705478830512281</v>
      </c>
      <c r="BJ310" s="161">
        <f>MIN(PRODUCT('mil mi val'!$C276:BI276),1)</f>
        <v>0.2407548912033422</v>
      </c>
      <c r="BK310" s="161">
        <f>MIN(PRODUCT('mil mi val'!$C276:BJ276),1)</f>
        <v>0.23461564147765698</v>
      </c>
      <c r="BL310" s="161">
        <f>MIN(PRODUCT('mil mi val'!$C276:BK276),1)</f>
        <v>0.22863294261997674</v>
      </c>
      <c r="BM310" s="161">
        <f>MIN(PRODUCT('mil mi val'!$C276:BL276),1)</f>
        <v>0.22280280258316734</v>
      </c>
      <c r="BN310" s="161">
        <f>MIN(PRODUCT('mil mi val'!$C276:BM276),1)</f>
        <v>0.21712133111729659</v>
      </c>
      <c r="BO310" s="161">
        <f>MIN(PRODUCT('mil mi val'!$C276:BN276),1)</f>
        <v>0.21158473717380552</v>
      </c>
      <c r="BP310" s="161">
        <f>MIN(PRODUCT('mil mi val'!$C276:BO276),1)</f>
        <v>0.20618932637587348</v>
      </c>
      <c r="BQ310" s="161">
        <f>MIN(PRODUCT('mil mi val'!$C276:BP276),1)</f>
        <v>0.20093149855328871</v>
      </c>
      <c r="BR310" s="161">
        <f>MIN(PRODUCT('mil mi val'!$C276:BQ276),1)</f>
        <v>0.19580774534017986</v>
      </c>
      <c r="BS310" s="161">
        <f>MIN(PRODUCT('mil mi val'!$C276:BR276),1)</f>
        <v>0.19081464783400529</v>
      </c>
      <c r="BT310" s="161">
        <f>MIN(PRODUCT('mil mi val'!$C276:BS276),1)</f>
        <v>0.18594887431423815</v>
      </c>
      <c r="BU310" s="161">
        <f>MIN(PRODUCT('mil mi val'!$C276:BT276),1)</f>
        <v>0.18120717801922509</v>
      </c>
      <c r="BV310" s="161">
        <f>MIN(PRODUCT('mil mi val'!$C276:BU276),1)</f>
        <v>0.17658639497973486</v>
      </c>
      <c r="BW310" s="161">
        <f>MIN(PRODUCT('mil mi val'!$C276:BV276),1)</f>
        <v>0.17208344190775163</v>
      </c>
      <c r="BX310" s="161">
        <f>MIN(PRODUCT('mil mi val'!$C276:BW276),1)</f>
        <v>0.16769531413910396</v>
      </c>
      <c r="BY310" s="161">
        <f>MIN(PRODUCT('mil mi val'!$C276:BX276),1)</f>
        <v>0.16341908362855681</v>
      </c>
      <c r="BZ310" s="161">
        <f>MIN(PRODUCT('mil mi val'!$C276:BY276),1)</f>
        <v>0.15925189699602862</v>
      </c>
      <c r="CA310" s="161">
        <f>MIN(PRODUCT('mil mi val'!$C276:BZ276),1)</f>
        <v>0.1551909736226299</v>
      </c>
      <c r="CB310" s="161">
        <f>MIN(PRODUCT('mil mi val'!$C276:CA276),1)</f>
        <v>0.15123360379525286</v>
      </c>
      <c r="CC310" s="161">
        <f>MIN(PRODUCT('mil mi val'!$C276:CB276),1)</f>
        <v>0.14737714689847392</v>
      </c>
      <c r="CD310" s="161">
        <f>MIN(PRODUCT('mil mi val'!$C276:CC276),1)</f>
        <v>0.14361902965256285</v>
      </c>
      <c r="CE310" s="161">
        <f>MIN(PRODUCT('mil mi val'!$C276:CD276),1)</f>
        <v>0.1399567443964225</v>
      </c>
      <c r="CF310" s="161">
        <f>MIN(PRODUCT('mil mi val'!$C276:CE276),1)</f>
        <v>0.13638784741431373</v>
      </c>
      <c r="CG310" s="161">
        <f>MIN(PRODUCT('mil mi val'!$C276:CF276),1)</f>
        <v>0.13290995730524874</v>
      </c>
      <c r="CH310" s="161">
        <f>MIN(PRODUCT('mil mi val'!$C276:CG276),1)</f>
        <v>0.1295207533939649</v>
      </c>
      <c r="CI310" s="161">
        <f>MIN(PRODUCT('mil mi val'!$C276:CH276),1)</f>
        <v>0.12621797418241881</v>
      </c>
      <c r="CJ310" s="161">
        <f>MIN(PRODUCT('mil mi val'!$C276:CI276),1)</f>
        <v>0.12299941584076714</v>
      </c>
      <c r="CK310" s="161">
        <f>MIN(PRODUCT('mil mi val'!$C276:CJ276),1)</f>
        <v>0.11986293073682758</v>
      </c>
      <c r="CL310" s="161">
        <f>MIN(PRODUCT('mil mi val'!$C276:CK276),1)</f>
        <v>0.11680642600303848</v>
      </c>
      <c r="CM310" s="161">
        <f>MIN(PRODUCT('mil mi val'!$C276:CL276),1)</f>
        <v>0.113827862139961</v>
      </c>
      <c r="CN310" s="161">
        <f>MIN(PRODUCT('mil mi val'!$C276:CM276),1)</f>
        <v>0.11092525165539201</v>
      </c>
      <c r="CO310" s="161">
        <f>MIN(PRODUCT('mil mi val'!$C276:CN276),1)</f>
        <v>0.10809665773817952</v>
      </c>
      <c r="CP310" s="161">
        <f>MIN(PRODUCT('mil mi val'!$C276:CO276),1)</f>
        <v>0.10534019296585594</v>
      </c>
      <c r="CQ310" s="161">
        <f>MIN(PRODUCT('mil mi val'!$C276:CP276),1)</f>
        <v>0.10265401804522661</v>
      </c>
      <c r="CR310" s="161">
        <f>MIN(PRODUCT('mil mi val'!$C276:CQ276),1)</f>
        <v>0.10003634058507334</v>
      </c>
      <c r="CS310" s="161">
        <f>MIN(PRODUCT('mil mi val'!$C276:CR276),1)</f>
        <v>9.7485413900153972E-2</v>
      </c>
      <c r="CT310" s="161">
        <f>MIN(PRODUCT('mil mi val'!$C276:CS276),1)</f>
        <v>9.4999535845700048E-2</v>
      </c>
      <c r="CU310" s="161">
        <f>MIN(PRODUCT('mil mi val'!$C276:CT276),1)</f>
        <v>9.2577047681634703E-2</v>
      </c>
      <c r="CV310" s="161">
        <f>MIN(PRODUCT('mil mi val'!$C276:CU276),1)</f>
        <v>9.0216332965753016E-2</v>
      </c>
      <c r="CW310" s="161">
        <f>MIN(PRODUCT('mil mi val'!$C276:CV276),1)</f>
        <v>8.7915816475126321E-2</v>
      </c>
      <c r="CX310" s="161">
        <f>MIN(PRODUCT('mil mi val'!$C276:CW276),1)</f>
        <v>8.5673963155010607E-2</v>
      </c>
      <c r="CY310" s="161">
        <f>MIN(PRODUCT('mil mi val'!$C276:CX276),1)</f>
        <v>8.3489277094557834E-2</v>
      </c>
      <c r="CZ310" s="161">
        <f>MIN(PRODUCT('mil mi val'!$C276:CY276),1)</f>
        <v>8.1360300528646609E-2</v>
      </c>
      <c r="DA310" s="161">
        <f>MIN(PRODUCT('mil mi val'!$C276:CZ276),1)</f>
        <v>7.9285612865166125E-2</v>
      </c>
      <c r="DB310" s="161">
        <f>MIN(PRODUCT('mil mi val'!$C276:DA276),1)</f>
        <v>7.7263829737104397E-2</v>
      </c>
      <c r="DC310" s="161">
        <f>MIN(PRODUCT('mil mi val'!$C276:DB276),1)</f>
        <v>7.5293602078808239E-2</v>
      </c>
      <c r="DD310" s="161">
        <f>MIN(PRODUCT('mil mi val'!$C276:DC276),1)</f>
        <v>7.5293602078808239E-2</v>
      </c>
      <c r="DE310" s="161">
        <f>MIN(PRODUCT('mil mi val'!$C276:DD276),1)</f>
        <v>7.5293602078808239E-2</v>
      </c>
      <c r="DF310" s="161">
        <f>MIN(PRODUCT('mil mi val'!$C276:DE276),1)</f>
        <v>7.5293602078808239E-2</v>
      </c>
    </row>
    <row r="311" spans="2:110" ht="14.5" x14ac:dyDescent="0.35">
      <c r="B311" s="149">
        <v>66</v>
      </c>
      <c r="C311" s="161">
        <v>1</v>
      </c>
      <c r="D311" s="161">
        <f>MIN(PRODUCT('mil mi val'!$C277:C277),1)</f>
        <v>0.99199999999999999</v>
      </c>
      <c r="E311" s="161">
        <f>MIN(PRODUCT('mil mi val'!$C277:D277),1)</f>
        <v>0.98138559999999997</v>
      </c>
      <c r="F311" s="161">
        <f>MIN(PRODUCT('mil mi val'!$C277:E277),1)</f>
        <v>0.96852944864000001</v>
      </c>
      <c r="G311" s="161">
        <f>MIN(PRODUCT('mil mi val'!$C277:F277),1)</f>
        <v>0.95409835985526403</v>
      </c>
      <c r="H311" s="161">
        <f>MIN(PRODUCT('mil mi val'!$C277:G277),1)</f>
        <v>0.93873737626159426</v>
      </c>
      <c r="I311" s="161">
        <f>MIN(PRODUCT('mil mi val'!$C277:H277),1)</f>
        <v>0.92277884086514717</v>
      </c>
      <c r="J311" s="161">
        <f>MIN(PRODUCT('mil mi val'!$C277:I277),1)</f>
        <v>0.90626109961366097</v>
      </c>
      <c r="K311" s="161">
        <f>MIN(PRODUCT('mil mi val'!$C277:J277),1)</f>
        <v>0.88913276483096271</v>
      </c>
      <c r="L311" s="161">
        <f>MIN(PRODUCT('mil mi val'!$C277:K277),1)</f>
        <v>0.87143902281082652</v>
      </c>
      <c r="M311" s="161">
        <f>MIN(PRODUCT('mil mi val'!$C277:L277),1)</f>
        <v>0.85322594723408018</v>
      </c>
      <c r="N311" s="161">
        <f>MIN(PRODUCT('mil mi val'!$C277:M277),1)</f>
        <v>0.83462562158437725</v>
      </c>
      <c r="O311" s="161">
        <f>MIN(PRODUCT('mil mi val'!$C277:N277),1)</f>
        <v>0.81567961997441185</v>
      </c>
      <c r="P311" s="161">
        <f>MIN(PRODUCT('mil mi val'!$C277:O277),1)</f>
        <v>0.79651114890501318</v>
      </c>
      <c r="Q311" s="161">
        <f>MIN(PRODUCT('mil mi val'!$C277:P277),1)</f>
        <v>0.77731523021640236</v>
      </c>
      <c r="R311" s="161">
        <f>MIN(PRODUCT('mil mi val'!$C277:Q277),1)</f>
        <v>0.75819327555307892</v>
      </c>
      <c r="S311" s="161">
        <f>MIN(PRODUCT('mil mi val'!$C277:R277),1)</f>
        <v>0.73954172097447324</v>
      </c>
      <c r="T311" s="161">
        <f>MIN(PRODUCT('mil mi val'!$C277:S277),1)</f>
        <v>0.72134899463850122</v>
      </c>
      <c r="U311" s="161">
        <f>MIN(PRODUCT('mil mi val'!$C277:T277),1)</f>
        <v>0.70360380937039413</v>
      </c>
      <c r="V311" s="161">
        <f>MIN(PRODUCT('mil mi val'!$C277:U277),1)</f>
        <v>0.68629515565988242</v>
      </c>
      <c r="W311" s="161">
        <f>MIN(PRODUCT('mil mi val'!$C277:V277),1)</f>
        <v>0.66941229483064935</v>
      </c>
      <c r="X311" s="161">
        <f>MIN(PRODUCT('mil mi val'!$C277:W277),1)</f>
        <v>0.65294475237781535</v>
      </c>
      <c r="Y311" s="161">
        <f>MIN(PRODUCT('mil mi val'!$C277:X277),1)</f>
        <v>0.63688231146932117</v>
      </c>
      <c r="Z311" s="161">
        <f>MIN(PRODUCT('mil mi val'!$C277:Y277),1)</f>
        <v>0.62121500660717588</v>
      </c>
      <c r="AA311" s="161">
        <f>MIN(PRODUCT('mil mi val'!$C277:Z277),1)</f>
        <v>0.6059331174446394</v>
      </c>
      <c r="AB311" s="161">
        <f>MIN(PRODUCT('mil mi val'!$C277:AA277),1)</f>
        <v>0.59102716275550127</v>
      </c>
      <c r="AC311" s="161">
        <f>MIN(PRODUCT('mil mi val'!$C277:AB277),1)</f>
        <v>0.57648789455171601</v>
      </c>
      <c r="AD311" s="161">
        <f>MIN(PRODUCT('mil mi val'!$C277:AC277),1)</f>
        <v>0.56230629234574381</v>
      </c>
      <c r="AE311" s="161">
        <f>MIN(PRODUCT('mil mi val'!$C277:AD277),1)</f>
        <v>0.54847355755403848</v>
      </c>
      <c r="AF311" s="161">
        <f>MIN(PRODUCT('mil mi val'!$C277:AE277),1)</f>
        <v>0.5349811080382092</v>
      </c>
      <c r="AG311" s="161">
        <f>MIN(PRODUCT('mil mi val'!$C277:AF277),1)</f>
        <v>0.52182057278046923</v>
      </c>
      <c r="AH311" s="161">
        <f>MIN(PRODUCT('mil mi val'!$C277:AG277),1)</f>
        <v>0.50898378669006972</v>
      </c>
      <c r="AI311" s="161">
        <f>MIN(PRODUCT('mil mi val'!$C277:AH277),1)</f>
        <v>0.49646278553749401</v>
      </c>
      <c r="AJ311" s="161">
        <f>MIN(PRODUCT('mil mi val'!$C277:AI277),1)</f>
        <v>0.4842498010132717</v>
      </c>
      <c r="AK311" s="161">
        <f>MIN(PRODUCT('mil mi val'!$C277:AJ277),1)</f>
        <v>0.47233725590834524</v>
      </c>
      <c r="AL311" s="161">
        <f>MIN(PRODUCT('mil mi val'!$C277:AK277),1)</f>
        <v>0.46071775941299997</v>
      </c>
      <c r="AM311" s="161">
        <f>MIN(PRODUCT('mil mi val'!$C277:AL277),1)</f>
        <v>0.44938410253144018</v>
      </c>
      <c r="AN311" s="161">
        <f>MIN(PRODUCT('mil mi val'!$C277:AM277),1)</f>
        <v>0.43832925360916675</v>
      </c>
      <c r="AO311" s="161">
        <f>MIN(PRODUCT('mil mi val'!$C277:AN277),1)</f>
        <v>0.42754635397038127</v>
      </c>
      <c r="AP311" s="161">
        <f>MIN(PRODUCT('mil mi val'!$C277:AO277),1)</f>
        <v>0.41702871366270988</v>
      </c>
      <c r="AQ311" s="161">
        <f>MIN(PRODUCT('mil mi val'!$C277:AP277),1)</f>
        <v>0.40676980730660722</v>
      </c>
      <c r="AR311" s="161">
        <f>MIN(PRODUCT('mil mi val'!$C277:AQ277),1)</f>
        <v>0.39676327004686468</v>
      </c>
      <c r="AS311" s="161">
        <f>MIN(PRODUCT('mil mi val'!$C277:AR277),1)</f>
        <v>0.38700289360371182</v>
      </c>
      <c r="AT311" s="161">
        <f>MIN(PRODUCT('mil mi val'!$C277:AS277),1)</f>
        <v>0.37748262242106051</v>
      </c>
      <c r="AU311" s="161">
        <f>MIN(PRODUCT('mil mi val'!$C277:AT277),1)</f>
        <v>0.36819654990950246</v>
      </c>
      <c r="AV311" s="161">
        <f>MIN(PRODUCT('mil mi val'!$C277:AU277),1)</f>
        <v>0.35913891478172871</v>
      </c>
      <c r="AW311" s="161">
        <f>MIN(PRODUCT('mil mi val'!$C277:AV277),1)</f>
        <v>0.35030409747809821</v>
      </c>
      <c r="AX311" s="161">
        <f>MIN(PRODUCT('mil mi val'!$C277:AW277),1)</f>
        <v>0.341686616680137</v>
      </c>
      <c r="AY311" s="161">
        <f>MIN(PRODUCT('mil mi val'!$C277:AX277),1)</f>
        <v>0.33328112590980563</v>
      </c>
      <c r="AZ311" s="161">
        <f>MIN(PRODUCT('mil mi val'!$C277:AY277),1)</f>
        <v>0.32508241021242446</v>
      </c>
      <c r="BA311" s="161">
        <f>MIN(PRODUCT('mil mi val'!$C277:AZ277),1)</f>
        <v>0.31708538292119881</v>
      </c>
      <c r="BB311" s="161">
        <f>MIN(PRODUCT('mil mi val'!$C277:BA277),1)</f>
        <v>0.30928508250133735</v>
      </c>
      <c r="BC311" s="161">
        <f>MIN(PRODUCT('mil mi val'!$C277:BB277),1)</f>
        <v>0.30167666947180444</v>
      </c>
      <c r="BD311" s="161">
        <f>MIN(PRODUCT('mil mi val'!$C277:BC277),1)</f>
        <v>0.29425542340279809</v>
      </c>
      <c r="BE311" s="161">
        <f>MIN(PRODUCT('mil mi val'!$C277:BD277),1)</f>
        <v>0.28701673998708926</v>
      </c>
      <c r="BF311" s="161">
        <f>MIN(PRODUCT('mil mi val'!$C277:BE277),1)</f>
        <v>0.27995612818340687</v>
      </c>
      <c r="BG311" s="161">
        <f>MIN(PRODUCT('mil mi val'!$C277:BF277),1)</f>
        <v>0.27306920743009505</v>
      </c>
      <c r="BH311" s="161">
        <f>MIN(PRODUCT('mil mi val'!$C277:BG277),1)</f>
        <v>0.26635170492731475</v>
      </c>
      <c r="BI311" s="161">
        <f>MIN(PRODUCT('mil mi val'!$C277:BH277),1)</f>
        <v>0.2597994529861028</v>
      </c>
      <c r="BJ311" s="161">
        <f>MIN(PRODUCT('mil mi val'!$C277:BI277),1)</f>
        <v>0.25340838644264468</v>
      </c>
      <c r="BK311" s="161">
        <f>MIN(PRODUCT('mil mi val'!$C277:BJ277),1)</f>
        <v>0.24717454013615564</v>
      </c>
      <c r="BL311" s="161">
        <f>MIN(PRODUCT('mil mi val'!$C277:BK277),1)</f>
        <v>0.24109404644880622</v>
      </c>
      <c r="BM311" s="161">
        <f>MIN(PRODUCT('mil mi val'!$C277:BL277),1)</f>
        <v>0.23516313290616561</v>
      </c>
      <c r="BN311" s="161">
        <f>MIN(PRODUCT('mil mi val'!$C277:BM277),1)</f>
        <v>0.22937811983667394</v>
      </c>
      <c r="BO311" s="161">
        <f>MIN(PRODUCT('mil mi val'!$C277:BN277),1)</f>
        <v>0.22373541808869177</v>
      </c>
      <c r="BP311" s="161">
        <f>MIN(PRODUCT('mil mi val'!$C277:BO277),1)</f>
        <v>0.21823152680370997</v>
      </c>
      <c r="BQ311" s="161">
        <f>MIN(PRODUCT('mil mi val'!$C277:BP277),1)</f>
        <v>0.21286303124433872</v>
      </c>
      <c r="BR311" s="161">
        <f>MIN(PRODUCT('mil mi val'!$C277:BQ277),1)</f>
        <v>0.207626600675728</v>
      </c>
      <c r="BS311" s="161">
        <f>MIN(PRODUCT('mil mi val'!$C277:BR277),1)</f>
        <v>0.20251898629910509</v>
      </c>
      <c r="BT311" s="161">
        <f>MIN(PRODUCT('mil mi val'!$C277:BS277),1)</f>
        <v>0.19753701923614711</v>
      </c>
      <c r="BU311" s="161">
        <f>MIN(PRODUCT('mil mi val'!$C277:BT277),1)</f>
        <v>0.19267760856293789</v>
      </c>
      <c r="BV311" s="161">
        <f>MIN(PRODUCT('mil mi val'!$C277:BU277),1)</f>
        <v>0.18793773939228964</v>
      </c>
      <c r="BW311" s="161">
        <f>MIN(PRODUCT('mil mi val'!$C277:BV277),1)</f>
        <v>0.18331447100323933</v>
      </c>
      <c r="BX311" s="161">
        <f>MIN(PRODUCT('mil mi val'!$C277:BW277),1)</f>
        <v>0.17880493501655964</v>
      </c>
      <c r="BY311" s="161">
        <f>MIN(PRODUCT('mil mi val'!$C277:BX277),1)</f>
        <v>0.17440633361515229</v>
      </c>
      <c r="BZ311" s="161">
        <f>MIN(PRODUCT('mil mi val'!$C277:BY277),1)</f>
        <v>0.17011593780821954</v>
      </c>
      <c r="CA311" s="161">
        <f>MIN(PRODUCT('mil mi val'!$C277:BZ277),1)</f>
        <v>0.16593108573813733</v>
      </c>
      <c r="CB311" s="161">
        <f>MIN(PRODUCT('mil mi val'!$C277:CA277),1)</f>
        <v>0.16184918102897916</v>
      </c>
      <c r="CC311" s="161">
        <f>MIN(PRODUCT('mil mi val'!$C277:CB277),1)</f>
        <v>0.15786769117566629</v>
      </c>
      <c r="CD311" s="161">
        <f>MIN(PRODUCT('mil mi val'!$C277:CC277),1)</f>
        <v>0.1539841459727449</v>
      </c>
      <c r="CE311" s="161">
        <f>MIN(PRODUCT('mil mi val'!$C277:CD277),1)</f>
        <v>0.15019613598181539</v>
      </c>
      <c r="CF311" s="161">
        <f>MIN(PRODUCT('mil mi val'!$C277:CE277),1)</f>
        <v>0.14650131103666272</v>
      </c>
      <c r="CG311" s="161">
        <f>MIN(PRODUCT('mil mi val'!$C277:CF277),1)</f>
        <v>0.14289737878516082</v>
      </c>
      <c r="CH311" s="161">
        <f>MIN(PRODUCT('mil mi val'!$C277:CG277),1)</f>
        <v>0.13938210326704586</v>
      </c>
      <c r="CI311" s="161">
        <f>MIN(PRODUCT('mil mi val'!$C277:CH277),1)</f>
        <v>0.13595330352667653</v>
      </c>
      <c r="CJ311" s="161">
        <f>MIN(PRODUCT('mil mi val'!$C277:CI277),1)</f>
        <v>0.13260885225992031</v>
      </c>
      <c r="CK311" s="161">
        <f>MIN(PRODUCT('mil mi val'!$C277:CJ277),1)</f>
        <v>0.12934667449432627</v>
      </c>
      <c r="CL311" s="161">
        <f>MIN(PRODUCT('mil mi val'!$C277:CK277),1)</f>
        <v>0.12616474630176586</v>
      </c>
      <c r="CM311" s="161">
        <f>MIN(PRODUCT('mil mi val'!$C277:CL277),1)</f>
        <v>0.12306109354274242</v>
      </c>
      <c r="CN311" s="161">
        <f>MIN(PRODUCT('mil mi val'!$C277:CM277),1)</f>
        <v>0.12003379064159096</v>
      </c>
      <c r="CO311" s="161">
        <f>MIN(PRODUCT('mil mi val'!$C277:CN277),1)</f>
        <v>0.11708095939180783</v>
      </c>
      <c r="CP311" s="161">
        <f>MIN(PRODUCT('mil mi val'!$C277:CO277),1)</f>
        <v>0.11420076779076936</v>
      </c>
      <c r="CQ311" s="161">
        <f>MIN(PRODUCT('mil mi val'!$C277:CP277),1)</f>
        <v>0.11139142890311644</v>
      </c>
      <c r="CR311" s="161">
        <f>MIN(PRODUCT('mil mi val'!$C277:CQ277),1)</f>
        <v>0.10865119975209979</v>
      </c>
      <c r="CS311" s="161">
        <f>MIN(PRODUCT('mil mi val'!$C277:CR277),1)</f>
        <v>0.10597838023819814</v>
      </c>
      <c r="CT311" s="161">
        <f>MIN(PRODUCT('mil mi val'!$C277:CS277),1)</f>
        <v>0.10337131208433847</v>
      </c>
      <c r="CU311" s="161">
        <f>MIN(PRODUCT('mil mi val'!$C277:CT277),1)</f>
        <v>0.10082837780706375</v>
      </c>
      <c r="CV311" s="161">
        <f>MIN(PRODUCT('mil mi val'!$C277:CU277),1)</f>
        <v>9.8347999713009976E-2</v>
      </c>
      <c r="CW311" s="161">
        <f>MIN(PRODUCT('mil mi val'!$C277:CV277),1)</f>
        <v>9.5928638920069934E-2</v>
      </c>
      <c r="CX311" s="161">
        <f>MIN(PRODUCT('mil mi val'!$C277:CW277),1)</f>
        <v>9.3568794402636213E-2</v>
      </c>
      <c r="CY311" s="161">
        <f>MIN(PRODUCT('mil mi val'!$C277:CX277),1)</f>
        <v>9.1267002060331365E-2</v>
      </c>
      <c r="CZ311" s="161">
        <f>MIN(PRODUCT('mil mi val'!$C277:CY277),1)</f>
        <v>8.9021833809647219E-2</v>
      </c>
      <c r="DA311" s="161">
        <f>MIN(PRODUCT('mil mi val'!$C277:CZ277),1)</f>
        <v>8.68318966979299E-2</v>
      </c>
      <c r="DB311" s="161">
        <f>MIN(PRODUCT('mil mi val'!$C277:DA277),1)</f>
        <v>8.4695832039160826E-2</v>
      </c>
      <c r="DC311" s="161">
        <f>MIN(PRODUCT('mil mi val'!$C277:DB277),1)</f>
        <v>8.2612314570997478E-2</v>
      </c>
      <c r="DD311" s="161">
        <f>MIN(PRODUCT('mil mi val'!$C277:DC277),1)</f>
        <v>8.2612314570997478E-2</v>
      </c>
      <c r="DE311" s="161">
        <f>MIN(PRODUCT('mil mi val'!$C277:DD277),1)</f>
        <v>8.2612314570997478E-2</v>
      </c>
      <c r="DF311" s="161">
        <f>MIN(PRODUCT('mil mi val'!$C277:DE277),1)</f>
        <v>8.2612314570997478E-2</v>
      </c>
    </row>
    <row r="312" spans="2:110" ht="14.5" x14ac:dyDescent="0.35">
      <c r="B312" s="149">
        <v>67</v>
      </c>
      <c r="C312" s="161">
        <v>1</v>
      </c>
      <c r="D312" s="161">
        <f>MIN(PRODUCT('mil mi val'!$C278:C278),1)</f>
        <v>0.99250000000000005</v>
      </c>
      <c r="E312" s="161">
        <f>MIN(PRODUCT('mil mi val'!$C278:D278),1)</f>
        <v>0.98247575000000009</v>
      </c>
      <c r="F312" s="161">
        <f>MIN(PRODUCT('mil mi val'!$C278:E278),1)</f>
        <v>0.97029305070000016</v>
      </c>
      <c r="G312" s="161">
        <f>MIN(PRODUCT('mil mi val'!$C278:F278),1)</f>
        <v>0.95641786007499019</v>
      </c>
      <c r="H312" s="161">
        <f>MIN(PRODUCT('mil mi val'!$C278:G278),1)</f>
        <v>0.94159338324382791</v>
      </c>
      <c r="I312" s="161">
        <f>MIN(PRODUCT('mil mi val'!$C278:H278),1)</f>
        <v>0.92615125175862911</v>
      </c>
      <c r="J312" s="161">
        <f>MIN(PRODUCT('mil mi val'!$C278:I278),1)</f>
        <v>0.91012883510320486</v>
      </c>
      <c r="K312" s="161">
        <f>MIN(PRODUCT('mil mi val'!$C278:J278),1)</f>
        <v>0.8935644903043265</v>
      </c>
      <c r="L312" s="161">
        <f>MIN(PRODUCT('mil mi val'!$C278:K278),1)</f>
        <v>0.87640805209048345</v>
      </c>
      <c r="M312" s="161">
        <f>MIN(PRODUCT('mil mi val'!$C278:L278),1)</f>
        <v>0.85879225024346473</v>
      </c>
      <c r="N312" s="161">
        <f>MIN(PRODUCT('mil mi val'!$C278:M278),1)</f>
        <v>0.84075761298835194</v>
      </c>
      <c r="O312" s="161">
        <f>MIN(PRODUCT('mil mi val'!$C278:N278),1)</f>
        <v>0.82234502126390696</v>
      </c>
      <c r="P312" s="161">
        <f>MIN(PRODUCT('mil mi val'!$C278:O278),1)</f>
        <v>0.80367778928121625</v>
      </c>
      <c r="Q312" s="161">
        <f>MIN(PRODUCT('mil mi val'!$C278:P278),1)</f>
        <v>0.78495209679096389</v>
      </c>
      <c r="R312" s="161">
        <f>MIN(PRODUCT('mil mi val'!$C278:Q278),1)</f>
        <v>0.76627023688733897</v>
      </c>
      <c r="S312" s="161">
        <f>MIN(PRODUCT('mil mi val'!$C278:R278),1)</f>
        <v>0.74803300524942029</v>
      </c>
      <c r="T312" s="161">
        <f>MIN(PRODUCT('mil mi val'!$C278:S278),1)</f>
        <v>0.73022981972448409</v>
      </c>
      <c r="U312" s="161">
        <f>MIN(PRODUCT('mil mi val'!$C278:T278),1)</f>
        <v>0.71285035001504138</v>
      </c>
      <c r="V312" s="161">
        <f>MIN(PRODUCT('mil mi val'!$C278:U278),1)</f>
        <v>0.69588451168468335</v>
      </c>
      <c r="W312" s="161">
        <f>MIN(PRODUCT('mil mi val'!$C278:V278),1)</f>
        <v>0.67932246030658783</v>
      </c>
      <c r="X312" s="161">
        <f>MIN(PRODUCT('mil mi val'!$C278:W278),1)</f>
        <v>0.66315458575129105</v>
      </c>
      <c r="Y312" s="161">
        <f>MIN(PRODUCT('mil mi val'!$C278:X278),1)</f>
        <v>0.64737150661041032</v>
      </c>
      <c r="Z312" s="161">
        <f>MIN(PRODUCT('mil mi val'!$C278:Y278),1)</f>
        <v>0.63196406475308253</v>
      </c>
      <c r="AA312" s="161">
        <f>MIN(PRODUCT('mil mi val'!$C278:Z278),1)</f>
        <v>0.61692332001195915</v>
      </c>
      <c r="AB312" s="161">
        <f>MIN(PRODUCT('mil mi val'!$C278:AA278),1)</f>
        <v>0.60224054499567448</v>
      </c>
      <c r="AC312" s="161">
        <f>MIN(PRODUCT('mil mi val'!$C278:AB278),1)</f>
        <v>0.58790722002477735</v>
      </c>
      <c r="AD312" s="161">
        <f>MIN(PRODUCT('mil mi val'!$C278:AC278),1)</f>
        <v>0.57391502818818763</v>
      </c>
      <c r="AE312" s="161">
        <f>MIN(PRODUCT('mil mi val'!$C278:AD278),1)</f>
        <v>0.56025585051730875</v>
      </c>
      <c r="AF312" s="161">
        <f>MIN(PRODUCT('mil mi val'!$C278:AE278),1)</f>
        <v>0.54692176127499681</v>
      </c>
      <c r="AG312" s="161">
        <f>MIN(PRODUCT('mil mi val'!$C278:AF278),1)</f>
        <v>0.53390502335665191</v>
      </c>
      <c r="AH312" s="161">
        <f>MIN(PRODUCT('mil mi val'!$C278:AG278),1)</f>
        <v>0.5211980838007636</v>
      </c>
      <c r="AI312" s="161">
        <f>MIN(PRODUCT('mil mi val'!$C278:AH278),1)</f>
        <v>0.50879356940630538</v>
      </c>
      <c r="AJ312" s="161">
        <f>MIN(PRODUCT('mil mi val'!$C278:AI278),1)</f>
        <v>0.4966842824544353</v>
      </c>
      <c r="AK312" s="161">
        <f>MIN(PRODUCT('mil mi val'!$C278:AJ278),1)</f>
        <v>0.4848631965320197</v>
      </c>
      <c r="AL312" s="161">
        <f>MIN(PRODUCT('mil mi val'!$C278:AK278),1)</f>
        <v>0.47332345245455759</v>
      </c>
      <c r="AM312" s="161">
        <f>MIN(PRODUCT('mil mi val'!$C278:AL278),1)</f>
        <v>0.46205835428613912</v>
      </c>
      <c r="AN312" s="161">
        <f>MIN(PRODUCT('mil mi val'!$C278:AM278),1)</f>
        <v>0.451061365454129</v>
      </c>
      <c r="AO312" s="161">
        <f>MIN(PRODUCT('mil mi val'!$C278:AN278),1)</f>
        <v>0.44032610495632074</v>
      </c>
      <c r="AP312" s="161">
        <f>MIN(PRODUCT('mil mi val'!$C278:AO278),1)</f>
        <v>0.42984634365836027</v>
      </c>
      <c r="AQ312" s="161">
        <f>MIN(PRODUCT('mil mi val'!$C278:AP278),1)</f>
        <v>0.41961600067929128</v>
      </c>
      <c r="AR312" s="161">
        <f>MIN(PRODUCT('mil mi val'!$C278:AQ278),1)</f>
        <v>0.4096291398631241</v>
      </c>
      <c r="AS312" s="161">
        <f>MIN(PRODUCT('mil mi val'!$C278:AR278),1)</f>
        <v>0.39987996633438172</v>
      </c>
      <c r="AT312" s="161">
        <f>MIN(PRODUCT('mil mi val'!$C278:AS278),1)</f>
        <v>0.39036282313562343</v>
      </c>
      <c r="AU312" s="161">
        <f>MIN(PRODUCT('mil mi val'!$C278:AT278),1)</f>
        <v>0.38107218794499559</v>
      </c>
      <c r="AV312" s="161">
        <f>MIN(PRODUCT('mil mi val'!$C278:AU278),1)</f>
        <v>0.37200266987190467</v>
      </c>
      <c r="AW312" s="161">
        <f>MIN(PRODUCT('mil mi val'!$C278:AV278),1)</f>
        <v>0.36314900632895331</v>
      </c>
      <c r="AX312" s="161">
        <f>MIN(PRODUCT('mil mi val'!$C278:AW278),1)</f>
        <v>0.35450605997832418</v>
      </c>
      <c r="AY312" s="161">
        <f>MIN(PRODUCT('mil mi val'!$C278:AX278),1)</f>
        <v>0.34606881575084003</v>
      </c>
      <c r="AZ312" s="161">
        <f>MIN(PRODUCT('mil mi val'!$C278:AY278),1)</f>
        <v>0.33783237793597004</v>
      </c>
      <c r="BA312" s="161">
        <f>MIN(PRODUCT('mil mi val'!$C278:AZ278),1)</f>
        <v>0.32979196734109395</v>
      </c>
      <c r="BB312" s="161">
        <f>MIN(PRODUCT('mil mi val'!$C278:BA278),1)</f>
        <v>0.32194291851837592</v>
      </c>
      <c r="BC312" s="161">
        <f>MIN(PRODUCT('mil mi val'!$C278:BB278),1)</f>
        <v>0.31428067705763857</v>
      </c>
      <c r="BD312" s="161">
        <f>MIN(PRODUCT('mil mi val'!$C278:BC278),1)</f>
        <v>0.30680079694366674</v>
      </c>
      <c r="BE312" s="161">
        <f>MIN(PRODUCT('mil mi val'!$C278:BD278),1)</f>
        <v>0.29949893797640748</v>
      </c>
      <c r="BF312" s="161">
        <f>MIN(PRODUCT('mil mi val'!$C278:BE278),1)</f>
        <v>0.29237086325256895</v>
      </c>
      <c r="BG312" s="161">
        <f>MIN(PRODUCT('mil mi val'!$C278:BF278),1)</f>
        <v>0.28541243670715777</v>
      </c>
      <c r="BH312" s="161">
        <f>MIN(PRODUCT('mil mi val'!$C278:BG278),1)</f>
        <v>0.27861962071352742</v>
      </c>
      <c r="BI312" s="161">
        <f>MIN(PRODUCT('mil mi val'!$C278:BH278),1)</f>
        <v>0.27198847374054547</v>
      </c>
      <c r="BJ312" s="161">
        <f>MIN(PRODUCT('mil mi val'!$C278:BI278),1)</f>
        <v>0.26551514806552046</v>
      </c>
      <c r="BK312" s="161">
        <f>MIN(PRODUCT('mil mi val'!$C278:BJ278),1)</f>
        <v>0.25919588754156103</v>
      </c>
      <c r="BL312" s="161">
        <f>MIN(PRODUCT('mil mi val'!$C278:BK278),1)</f>
        <v>0.25302702541807187</v>
      </c>
      <c r="BM312" s="161">
        <f>MIN(PRODUCT('mil mi val'!$C278:BL278),1)</f>
        <v>0.24700498221312175</v>
      </c>
      <c r="BN312" s="161">
        <f>MIN(PRODUCT('mil mi val'!$C278:BM278),1)</f>
        <v>0.24112626363644946</v>
      </c>
      <c r="BO312" s="161">
        <f>MIN(PRODUCT('mil mi val'!$C278:BN278),1)</f>
        <v>0.23538745856190194</v>
      </c>
      <c r="BP312" s="161">
        <f>MIN(PRODUCT('mil mi val'!$C278:BO278),1)</f>
        <v>0.22978523704812867</v>
      </c>
      <c r="BQ312" s="161">
        <f>MIN(PRODUCT('mil mi val'!$C278:BP278),1)</f>
        <v>0.2243163484063832</v>
      </c>
      <c r="BR312" s="161">
        <f>MIN(PRODUCT('mil mi val'!$C278:BQ278),1)</f>
        <v>0.21897761931431128</v>
      </c>
      <c r="BS312" s="161">
        <f>MIN(PRODUCT('mil mi val'!$C278:BR278),1)</f>
        <v>0.21376595197463066</v>
      </c>
      <c r="BT312" s="161">
        <f>MIN(PRODUCT('mil mi val'!$C278:BS278),1)</f>
        <v>0.20867832231763445</v>
      </c>
      <c r="BU312" s="161">
        <f>MIN(PRODUCT('mil mi val'!$C278:BT278),1)</f>
        <v>0.20371177824647474</v>
      </c>
      <c r="BV312" s="161">
        <f>MIN(PRODUCT('mil mi val'!$C278:BU278),1)</f>
        <v>0.19886343792420863</v>
      </c>
      <c r="BW312" s="161">
        <f>MIN(PRODUCT('mil mi val'!$C278:BV278),1)</f>
        <v>0.19413048810161246</v>
      </c>
      <c r="BX312" s="161">
        <f>MIN(PRODUCT('mil mi val'!$C278:BW278),1)</f>
        <v>0.18951018248479407</v>
      </c>
      <c r="BY312" s="161">
        <f>MIN(PRODUCT('mil mi val'!$C278:BX278),1)</f>
        <v>0.18499984014165596</v>
      </c>
      <c r="BZ312" s="161">
        <f>MIN(PRODUCT('mil mi val'!$C278:BY278),1)</f>
        <v>0.18059684394628453</v>
      </c>
      <c r="CA312" s="161">
        <f>MIN(PRODUCT('mil mi val'!$C278:BZ278),1)</f>
        <v>0.17629863906036294</v>
      </c>
      <c r="CB312" s="161">
        <f>MIN(PRODUCT('mil mi val'!$C278:CA278),1)</f>
        <v>0.1721027314507263</v>
      </c>
      <c r="CC312" s="161">
        <f>MIN(PRODUCT('mil mi val'!$C278:CB278),1)</f>
        <v>0.16800668644219902</v>
      </c>
      <c r="CD312" s="161">
        <f>MIN(PRODUCT('mil mi val'!$C278:CC278),1)</f>
        <v>0.16400812730487468</v>
      </c>
      <c r="CE312" s="161">
        <f>MIN(PRODUCT('mil mi val'!$C278:CD278),1)</f>
        <v>0.16010473387501867</v>
      </c>
      <c r="CF312" s="161">
        <f>MIN(PRODUCT('mil mi val'!$C278:CE278),1)</f>
        <v>0.15629424120879321</v>
      </c>
      <c r="CG312" s="161">
        <f>MIN(PRODUCT('mil mi val'!$C278:CF278),1)</f>
        <v>0.15257443826802392</v>
      </c>
      <c r="CH312" s="161">
        <f>MIN(PRODUCT('mil mi val'!$C278:CG278),1)</f>
        <v>0.14894316663724494</v>
      </c>
      <c r="CI312" s="161">
        <f>MIN(PRODUCT('mil mi val'!$C278:CH278),1)</f>
        <v>0.1453983192712785</v>
      </c>
      <c r="CJ312" s="161">
        <f>MIN(PRODUCT('mil mi val'!$C278:CI278),1)</f>
        <v>0.14193783927262207</v>
      </c>
      <c r="CK312" s="161">
        <f>MIN(PRODUCT('mil mi val'!$C278:CJ278),1)</f>
        <v>0.13855971869793365</v>
      </c>
      <c r="CL312" s="161">
        <f>MIN(PRODUCT('mil mi val'!$C278:CK278),1)</f>
        <v>0.13526199739292283</v>
      </c>
      <c r="CM312" s="161">
        <f>MIN(PRODUCT('mil mi val'!$C278:CL278),1)</f>
        <v>0.13204276185497127</v>
      </c>
      <c r="CN312" s="161">
        <f>MIN(PRODUCT('mil mi val'!$C278:CM278),1)</f>
        <v>0.12890014412282294</v>
      </c>
      <c r="CO312" s="161">
        <f>MIN(PRODUCT('mil mi val'!$C278:CN278),1)</f>
        <v>0.12583232069269976</v>
      </c>
      <c r="CP312" s="161">
        <f>MIN(PRODUCT('mil mi val'!$C278:CO278),1)</f>
        <v>0.1228375114602135</v>
      </c>
      <c r="CQ312" s="161">
        <f>MIN(PRODUCT('mil mi val'!$C278:CP278),1)</f>
        <v>0.11991397868746041</v>
      </c>
      <c r="CR312" s="161">
        <f>MIN(PRODUCT('mil mi val'!$C278:CQ278),1)</f>
        <v>0.11706002599469885</v>
      </c>
      <c r="CS312" s="161">
        <f>MIN(PRODUCT('mil mi val'!$C278:CR278),1)</f>
        <v>0.114273997376025</v>
      </c>
      <c r="CT312" s="161">
        <f>MIN(PRODUCT('mil mi val'!$C278:CS278),1)</f>
        <v>0.11155427623847561</v>
      </c>
      <c r="CU312" s="161">
        <f>MIN(PRODUCT('mil mi val'!$C278:CT278),1)</f>
        <v>0.10889928446399988</v>
      </c>
      <c r="CV312" s="161">
        <f>MIN(PRODUCT('mil mi val'!$C278:CU278),1)</f>
        <v>0.10630748149375668</v>
      </c>
      <c r="CW312" s="161">
        <f>MIN(PRODUCT('mil mi val'!$C278:CV278),1)</f>
        <v>0.10377736343420527</v>
      </c>
      <c r="CX312" s="161">
        <f>MIN(PRODUCT('mil mi val'!$C278:CW278),1)</f>
        <v>0.10130746218447118</v>
      </c>
      <c r="CY312" s="161">
        <f>MIN(PRODUCT('mil mi val'!$C278:CX278),1)</f>
        <v>9.8896344584480753E-2</v>
      </c>
      <c r="CZ312" s="161">
        <f>MIN(PRODUCT('mil mi val'!$C278:CY278),1)</f>
        <v>9.6542611583370103E-2</v>
      </c>
      <c r="DA312" s="161">
        <f>MIN(PRODUCT('mil mi val'!$C278:CZ278),1)</f>
        <v>9.4244897427685895E-2</v>
      </c>
      <c r="DB312" s="161">
        <f>MIN(PRODUCT('mil mi val'!$C278:DA278),1)</f>
        <v>9.2001868868906961E-2</v>
      </c>
      <c r="DC312" s="161">
        <f>MIN(PRODUCT('mil mi val'!$C278:DB278),1)</f>
        <v>8.9812224389826972E-2</v>
      </c>
      <c r="DD312" s="161">
        <f>MIN(PRODUCT('mil mi val'!$C278:DC278),1)</f>
        <v>8.9812224389826972E-2</v>
      </c>
      <c r="DE312" s="161">
        <f>MIN(PRODUCT('mil mi val'!$C278:DD278),1)</f>
        <v>8.9812224389826972E-2</v>
      </c>
      <c r="DF312" s="161">
        <f>MIN(PRODUCT('mil mi val'!$C278:DE278),1)</f>
        <v>8.9812224389826972E-2</v>
      </c>
    </row>
    <row r="313" spans="2:110" ht="14.5" x14ac:dyDescent="0.35">
      <c r="B313" s="149">
        <v>68</v>
      </c>
      <c r="C313" s="161">
        <v>1</v>
      </c>
      <c r="D313" s="161">
        <f>MIN(PRODUCT('mil mi val'!$C279:C279),1)</f>
        <v>0.9929</v>
      </c>
      <c r="E313" s="161">
        <f>MIN(PRODUCT('mil mi val'!$C279:D279),1)</f>
        <v>0.98346745000000002</v>
      </c>
      <c r="F313" s="161">
        <f>MIN(PRODUCT('mil mi val'!$C279:E279),1)</f>
        <v>0.97186253409000001</v>
      </c>
      <c r="G313" s="161">
        <f>MIN(PRODUCT('mil mi val'!$C279:F279),1)</f>
        <v>0.95864520362637606</v>
      </c>
      <c r="H313" s="161">
        <f>MIN(PRODUCT('mil mi val'!$C279:G279),1)</f>
        <v>0.94436139009234299</v>
      </c>
      <c r="I313" s="161">
        <f>MIN(PRODUCT('mil mi val'!$C279:H279),1)</f>
        <v>0.9295349162678932</v>
      </c>
      <c r="J313" s="161">
        <f>MIN(PRODUCT('mil mi val'!$C279:I279),1)</f>
        <v>0.91410463665784625</v>
      </c>
      <c r="K313" s="161">
        <f>MIN(PRODUCT('mil mi val'!$C279:J279),1)</f>
        <v>0.89810780551633396</v>
      </c>
      <c r="L313" s="161">
        <f>MIN(PRODUCT('mil mi val'!$C279:K279),1)</f>
        <v>0.88158262189483338</v>
      </c>
      <c r="M313" s="161">
        <f>MIN(PRODUCT('mil mi val'!$C279:L279),1)</f>
        <v>0.86456807729226315</v>
      </c>
      <c r="N313" s="161">
        <f>MIN(PRODUCT('mil mi val'!$C279:M279),1)</f>
        <v>0.84710380213095948</v>
      </c>
      <c r="O313" s="161">
        <f>MIN(PRODUCT('mil mi val'!$C279:N279),1)</f>
        <v>0.82922991190599626</v>
      </c>
      <c r="P313" s="161">
        <f>MIN(PRODUCT('mil mi val'!$C279:O279),1)</f>
        <v>0.81115269982644556</v>
      </c>
      <c r="Q313" s="161">
        <f>MIN(PRODUCT('mil mi val'!$C279:P279),1)</f>
        <v>0.79290176408035051</v>
      </c>
      <c r="R313" s="161">
        <f>MIN(PRODUCT('mil mi val'!$C279:Q279),1)</f>
        <v>0.77466502350650246</v>
      </c>
      <c r="S313" s="161">
        <f>MIN(PRODUCT('mil mi val'!$C279:R279),1)</f>
        <v>0.75684772796585287</v>
      </c>
      <c r="T313" s="161">
        <f>MIN(PRODUCT('mil mi val'!$C279:S279),1)</f>
        <v>0.73944023022263827</v>
      </c>
      <c r="U313" s="161">
        <f>MIN(PRODUCT('mil mi val'!$C279:T279),1)</f>
        <v>0.72243310492751756</v>
      </c>
      <c r="V313" s="161">
        <f>MIN(PRODUCT('mil mi val'!$C279:U279),1)</f>
        <v>0.70581714351418468</v>
      </c>
      <c r="W313" s="161">
        <f>MIN(PRODUCT('mil mi val'!$C279:V279),1)</f>
        <v>0.6895833492133584</v>
      </c>
      <c r="X313" s="161">
        <f>MIN(PRODUCT('mil mi val'!$C279:W279),1)</f>
        <v>0.67372293218145118</v>
      </c>
      <c r="Y313" s="161">
        <f>MIN(PRODUCT('mil mi val'!$C279:X279),1)</f>
        <v>0.65822730474127777</v>
      </c>
      <c r="Z313" s="161">
        <f>MIN(PRODUCT('mil mi val'!$C279:Y279),1)</f>
        <v>0.64308807673222834</v>
      </c>
      <c r="AA313" s="161">
        <f>MIN(PRODUCT('mil mi val'!$C279:Z279),1)</f>
        <v>0.62829705096738708</v>
      </c>
      <c r="AB313" s="161">
        <f>MIN(PRODUCT('mil mi val'!$C279:AA279),1)</f>
        <v>0.61384621879513712</v>
      </c>
      <c r="AC313" s="161">
        <f>MIN(PRODUCT('mil mi val'!$C279:AB279),1)</f>
        <v>0.59972775576284898</v>
      </c>
      <c r="AD313" s="161">
        <f>MIN(PRODUCT('mil mi val'!$C279:AC279),1)</f>
        <v>0.58593401738030348</v>
      </c>
      <c r="AE313" s="161">
        <f>MIN(PRODUCT('mil mi val'!$C279:AD279),1)</f>
        <v>0.57245753498055651</v>
      </c>
      <c r="AF313" s="161">
        <f>MIN(PRODUCT('mil mi val'!$C279:AE279),1)</f>
        <v>0.5592910116760037</v>
      </c>
      <c r="AG313" s="161">
        <f>MIN(PRODUCT('mil mi val'!$C279:AF279),1)</f>
        <v>0.54642731840745562</v>
      </c>
      <c r="AH313" s="161">
        <f>MIN(PRODUCT('mil mi val'!$C279:AG279),1)</f>
        <v>0.53385949008408418</v>
      </c>
      <c r="AI313" s="161">
        <f>MIN(PRODUCT('mil mi val'!$C279:AH279),1)</f>
        <v>0.52158072181215021</v>
      </c>
      <c r="AJ313" s="161">
        <f>MIN(PRODUCT('mil mi val'!$C279:AI279),1)</f>
        <v>0.50958436521047079</v>
      </c>
      <c r="AK313" s="161">
        <f>MIN(PRODUCT('mil mi val'!$C279:AJ279),1)</f>
        <v>0.49786392481062997</v>
      </c>
      <c r="AL313" s="161">
        <f>MIN(PRODUCT('mil mi val'!$C279:AK279),1)</f>
        <v>0.48641305453998546</v>
      </c>
      <c r="AM313" s="161">
        <f>MIN(PRODUCT('mil mi val'!$C279:AL279),1)</f>
        <v>0.47522555428556579</v>
      </c>
      <c r="AN313" s="161">
        <f>MIN(PRODUCT('mil mi val'!$C279:AM279),1)</f>
        <v>0.46429536653699777</v>
      </c>
      <c r="AO313" s="161">
        <f>MIN(PRODUCT('mil mi val'!$C279:AN279),1)</f>
        <v>0.45361657310664683</v>
      </c>
      <c r="AP313" s="161">
        <f>MIN(PRODUCT('mil mi val'!$C279:AO279),1)</f>
        <v>0.44318339192519396</v>
      </c>
      <c r="AQ313" s="161">
        <f>MIN(PRODUCT('mil mi val'!$C279:AP279),1)</f>
        <v>0.43299017391091449</v>
      </c>
      <c r="AR313" s="161">
        <f>MIN(PRODUCT('mil mi val'!$C279:AQ279),1)</f>
        <v>0.42303139991096345</v>
      </c>
      <c r="AS313" s="161">
        <f>MIN(PRODUCT('mil mi val'!$C279:AR279),1)</f>
        <v>0.4133016777130113</v>
      </c>
      <c r="AT313" s="161">
        <f>MIN(PRODUCT('mil mi val'!$C279:AS279),1)</f>
        <v>0.40379573912561201</v>
      </c>
      <c r="AU313" s="161">
        <f>MIN(PRODUCT('mil mi val'!$C279:AT279),1)</f>
        <v>0.39450843712572292</v>
      </c>
      <c r="AV313" s="161">
        <f>MIN(PRODUCT('mil mi val'!$C279:AU279),1)</f>
        <v>0.38543474307183129</v>
      </c>
      <c r="AW313" s="161">
        <f>MIN(PRODUCT('mil mi val'!$C279:AV279),1)</f>
        <v>0.37656974398117915</v>
      </c>
      <c r="AX313" s="161">
        <f>MIN(PRODUCT('mil mi val'!$C279:AW279),1)</f>
        <v>0.36790863986961203</v>
      </c>
      <c r="AY313" s="161">
        <f>MIN(PRODUCT('mil mi val'!$C279:AX279),1)</f>
        <v>0.35944674115261094</v>
      </c>
      <c r="AZ313" s="161">
        <f>MIN(PRODUCT('mil mi val'!$C279:AY279),1)</f>
        <v>0.3511794661061009</v>
      </c>
      <c r="BA313" s="161">
        <f>MIN(PRODUCT('mil mi val'!$C279:AZ279),1)</f>
        <v>0.34310233838566057</v>
      </c>
      <c r="BB313" s="161">
        <f>MIN(PRODUCT('mil mi val'!$C279:BA279),1)</f>
        <v>0.33521098460279036</v>
      </c>
      <c r="BC313" s="161">
        <f>MIN(PRODUCT('mil mi val'!$C279:BB279),1)</f>
        <v>0.32750113195692615</v>
      </c>
      <c r="BD313" s="161">
        <f>MIN(PRODUCT('mil mi val'!$C279:BC279),1)</f>
        <v>0.31996860592191684</v>
      </c>
      <c r="BE313" s="161">
        <f>MIN(PRODUCT('mil mi val'!$C279:BD279),1)</f>
        <v>0.31260932798571273</v>
      </c>
      <c r="BF313" s="161">
        <f>MIN(PRODUCT('mil mi val'!$C279:BE279),1)</f>
        <v>0.30541931344204132</v>
      </c>
      <c r="BG313" s="161">
        <f>MIN(PRODUCT('mil mi val'!$C279:BF279),1)</f>
        <v>0.29839466923287439</v>
      </c>
      <c r="BH313" s="161">
        <f>MIN(PRODUCT('mil mi val'!$C279:BG279),1)</f>
        <v>0.29153159184051824</v>
      </c>
      <c r="BI313" s="161">
        <f>MIN(PRODUCT('mil mi val'!$C279:BH279),1)</f>
        <v>0.28482636522818633</v>
      </c>
      <c r="BJ313" s="161">
        <f>MIN(PRODUCT('mil mi val'!$C279:BI279),1)</f>
        <v>0.27827535882793802</v>
      </c>
      <c r="BK313" s="161">
        <f>MIN(PRODUCT('mil mi val'!$C279:BJ279),1)</f>
        <v>0.27187502557489546</v>
      </c>
      <c r="BL313" s="161">
        <f>MIN(PRODUCT('mil mi val'!$C279:BK279),1)</f>
        <v>0.26562189998667285</v>
      </c>
      <c r="BM313" s="161">
        <f>MIN(PRODUCT('mil mi val'!$C279:BL279),1)</f>
        <v>0.25951259628697937</v>
      </c>
      <c r="BN313" s="161">
        <f>MIN(PRODUCT('mil mi val'!$C279:BM279),1)</f>
        <v>0.25354380657237885</v>
      </c>
      <c r="BO313" s="161">
        <f>MIN(PRODUCT('mil mi val'!$C279:BN279),1)</f>
        <v>0.24771229902121414</v>
      </c>
      <c r="BP313" s="161">
        <f>MIN(PRODUCT('mil mi val'!$C279:BO279),1)</f>
        <v>0.24201491614372622</v>
      </c>
      <c r="BQ313" s="161">
        <f>MIN(PRODUCT('mil mi val'!$C279:BP279),1)</f>
        <v>0.23644857307242051</v>
      </c>
      <c r="BR313" s="161">
        <f>MIN(PRODUCT('mil mi val'!$C279:BQ279),1)</f>
        <v>0.23101025589175483</v>
      </c>
      <c r="BS313" s="161">
        <f>MIN(PRODUCT('mil mi val'!$C279:BR279),1)</f>
        <v>0.22569702000624448</v>
      </c>
      <c r="BT313" s="161">
        <f>MIN(PRODUCT('mil mi val'!$C279:BS279),1)</f>
        <v>0.22050598854610085</v>
      </c>
      <c r="BU313" s="161">
        <f>MIN(PRODUCT('mil mi val'!$C279:BT279),1)</f>
        <v>0.21543435080954051</v>
      </c>
      <c r="BV313" s="161">
        <f>MIN(PRODUCT('mil mi val'!$C279:BU279),1)</f>
        <v>0.21047936074092108</v>
      </c>
      <c r="BW313" s="161">
        <f>MIN(PRODUCT('mil mi val'!$C279:BV279),1)</f>
        <v>0.20563833544387988</v>
      </c>
      <c r="BX313" s="161">
        <f>MIN(PRODUCT('mil mi val'!$C279:BW279),1)</f>
        <v>0.20090865372867064</v>
      </c>
      <c r="BY313" s="161">
        <f>MIN(PRODUCT('mil mi val'!$C279:BX279),1)</f>
        <v>0.19628775469291121</v>
      </c>
      <c r="BZ313" s="161">
        <f>MIN(PRODUCT('mil mi val'!$C279:BY279),1)</f>
        <v>0.19177313633497425</v>
      </c>
      <c r="CA313" s="161">
        <f>MIN(PRODUCT('mil mi val'!$C279:BZ279),1)</f>
        <v>0.18736235419926983</v>
      </c>
      <c r="CB313" s="161">
        <f>MIN(PRODUCT('mil mi val'!$C279:CA279),1)</f>
        <v>0.18305302005268662</v>
      </c>
      <c r="CC313" s="161">
        <f>MIN(PRODUCT('mil mi val'!$C279:CB279),1)</f>
        <v>0.17884280059147481</v>
      </c>
      <c r="CD313" s="161">
        <f>MIN(PRODUCT('mil mi val'!$C279:CC279),1)</f>
        <v>0.17472941617787088</v>
      </c>
      <c r="CE313" s="161">
        <f>MIN(PRODUCT('mil mi val'!$C279:CD279),1)</f>
        <v>0.17071063960577984</v>
      </c>
      <c r="CF313" s="161">
        <f>MIN(PRODUCT('mil mi val'!$C279:CE279),1)</f>
        <v>0.16678429489484689</v>
      </c>
      <c r="CG313" s="161">
        <f>MIN(PRODUCT('mil mi val'!$C279:CF279),1)</f>
        <v>0.1629482561122654</v>
      </c>
      <c r="CH313" s="161">
        <f>MIN(PRODUCT('mil mi val'!$C279:CG279),1)</f>
        <v>0.15920044622168331</v>
      </c>
      <c r="CI313" s="161">
        <f>MIN(PRODUCT('mil mi val'!$C279:CH279),1)</f>
        <v>0.15553883595858459</v>
      </c>
      <c r="CJ313" s="161">
        <f>MIN(PRODUCT('mil mi val'!$C279:CI279),1)</f>
        <v>0.15196144273153714</v>
      </c>
      <c r="CK313" s="161">
        <f>MIN(PRODUCT('mil mi val'!$C279:CJ279),1)</f>
        <v>0.14846632954871178</v>
      </c>
      <c r="CL313" s="161">
        <f>MIN(PRODUCT('mil mi val'!$C279:CK279),1)</f>
        <v>0.14505160396909139</v>
      </c>
      <c r="CM313" s="161">
        <f>MIN(PRODUCT('mil mi val'!$C279:CL279),1)</f>
        <v>0.14171541707780227</v>
      </c>
      <c r="CN313" s="161">
        <f>MIN(PRODUCT('mil mi val'!$C279:CM279),1)</f>
        <v>0.13845596248501282</v>
      </c>
      <c r="CO313" s="161">
        <f>MIN(PRODUCT('mil mi val'!$C279:CN279),1)</f>
        <v>0.13527147534785752</v>
      </c>
      <c r="CP313" s="161">
        <f>MIN(PRODUCT('mil mi val'!$C279:CO279),1)</f>
        <v>0.1321602314148568</v>
      </c>
      <c r="CQ313" s="161">
        <f>MIN(PRODUCT('mil mi val'!$C279:CP279),1)</f>
        <v>0.1291205460923151</v>
      </c>
      <c r="CR313" s="161">
        <f>MIN(PRODUCT('mil mi val'!$C279:CQ279),1)</f>
        <v>0.12615077353219184</v>
      </c>
      <c r="CS313" s="161">
        <f>MIN(PRODUCT('mil mi val'!$C279:CR279),1)</f>
        <v>0.12324930574095143</v>
      </c>
      <c r="CT313" s="161">
        <f>MIN(PRODUCT('mil mi val'!$C279:CS279),1)</f>
        <v>0.12041457170890954</v>
      </c>
      <c r="CU313" s="161">
        <f>MIN(PRODUCT('mil mi val'!$C279:CT279),1)</f>
        <v>0.11764503655960462</v>
      </c>
      <c r="CV313" s="161">
        <f>MIN(PRODUCT('mil mi val'!$C279:CU279),1)</f>
        <v>0.11493920071873372</v>
      </c>
      <c r="CW313" s="161">
        <f>MIN(PRODUCT('mil mi val'!$C279:CV279),1)</f>
        <v>0.11229559910220284</v>
      </c>
      <c r="CX313" s="161">
        <f>MIN(PRODUCT('mil mi val'!$C279:CW279),1)</f>
        <v>0.10971280032285217</v>
      </c>
      <c r="CY313" s="161">
        <f>MIN(PRODUCT('mil mi val'!$C279:CX279),1)</f>
        <v>0.10718940591542657</v>
      </c>
      <c r="CZ313" s="161">
        <f>MIN(PRODUCT('mil mi val'!$C279:CY279),1)</f>
        <v>0.10472404957937176</v>
      </c>
      <c r="DA313" s="161">
        <f>MIN(PRODUCT('mil mi val'!$C279:CZ279),1)</f>
        <v>0.10231539643904621</v>
      </c>
      <c r="DB313" s="161">
        <f>MIN(PRODUCT('mil mi val'!$C279:DA279),1)</f>
        <v>9.9962142320948147E-2</v>
      </c>
      <c r="DC313" s="161">
        <f>MIN(PRODUCT('mil mi val'!$C279:DB279),1)</f>
        <v>9.7663013047566333E-2</v>
      </c>
      <c r="DD313" s="161">
        <f>MIN(PRODUCT('mil mi val'!$C279:DC279),1)</f>
        <v>9.7663013047566333E-2</v>
      </c>
      <c r="DE313" s="161">
        <f>MIN(PRODUCT('mil mi val'!$C279:DD279),1)</f>
        <v>9.7663013047566333E-2</v>
      </c>
      <c r="DF313" s="161">
        <f>MIN(PRODUCT('mil mi val'!$C279:DE279),1)</f>
        <v>9.7663013047566333E-2</v>
      </c>
    </row>
    <row r="314" spans="2:110" ht="14.5" x14ac:dyDescent="0.35">
      <c r="B314" s="149">
        <v>69</v>
      </c>
      <c r="C314" s="161">
        <v>1</v>
      </c>
      <c r="D314" s="161">
        <f>MIN(PRODUCT('mil mi val'!$C280:C280),1)</f>
        <v>0.99339999999999995</v>
      </c>
      <c r="E314" s="161">
        <f>MIN(PRODUCT('mil mi val'!$C280:D280),1)</f>
        <v>0.98445939999999998</v>
      </c>
      <c r="F314" s="161">
        <f>MIN(PRODUCT('mil mi val'!$C280:E280),1)</f>
        <v>0.97353190065999995</v>
      </c>
      <c r="G314" s="161">
        <f>MIN(PRODUCT('mil mi val'!$C280:F280),1)</f>
        <v>0.96097333914148597</v>
      </c>
      <c r="H314" s="161">
        <f>MIN(PRODUCT('mil mi val'!$C280:G280),1)</f>
        <v>0.94742361505959105</v>
      </c>
      <c r="I314" s="161">
        <f>MIN(PRODUCT('mil mi val'!$C280:H280),1)</f>
        <v>0.93311751847219127</v>
      </c>
      <c r="J314" s="161">
        <f>MIN(PRODUCT('mil mi val'!$C280:I280),1)</f>
        <v>0.91828094992848341</v>
      </c>
      <c r="K314" s="161">
        <f>MIN(PRODUCT('mil mi val'!$C280:J280),1)</f>
        <v>0.90285382996968488</v>
      </c>
      <c r="L314" s="161">
        <f>MIN(PRODUCT('mil mi val'!$C280:K280),1)</f>
        <v>0.88687331717922147</v>
      </c>
      <c r="M314" s="161">
        <f>MIN(PRODUCT('mil mi val'!$C280:L280),1)</f>
        <v>0.87037747347968797</v>
      </c>
      <c r="N314" s="161">
        <f>MIN(PRODUCT('mil mi val'!$C280:M280),1)</f>
        <v>0.85340511274683406</v>
      </c>
      <c r="O314" s="161">
        <f>MIN(PRODUCT('mil mi val'!$C280:N280),1)</f>
        <v>0.83608098895807337</v>
      </c>
      <c r="P314" s="161">
        <f>MIN(PRODUCT('mil mi val'!$C280:O280),1)</f>
        <v>0.81852328818995379</v>
      </c>
      <c r="Q314" s="161">
        <f>MIN(PRODUCT('mil mi val'!$C280:P280),1)</f>
        <v>0.80076133283623174</v>
      </c>
      <c r="R314" s="161">
        <f>MIN(PRODUCT('mil mi val'!$C280:Q280),1)</f>
        <v>0.78298443124726735</v>
      </c>
      <c r="S314" s="161">
        <f>MIN(PRODUCT('mil mi val'!$C280:R280),1)</f>
        <v>0.76560217687357801</v>
      </c>
      <c r="T314" s="161">
        <f>MIN(PRODUCT('mil mi val'!$C280:S280),1)</f>
        <v>0.74860580854698455</v>
      </c>
      <c r="U314" s="161">
        <f>MIN(PRODUCT('mil mi val'!$C280:T280),1)</f>
        <v>0.73198675959724147</v>
      </c>
      <c r="V314" s="161">
        <f>MIN(PRODUCT('mil mi val'!$C280:U280),1)</f>
        <v>0.7157366535341827</v>
      </c>
      <c r="W314" s="161">
        <f>MIN(PRODUCT('mil mi val'!$C280:V280),1)</f>
        <v>0.6998472998257238</v>
      </c>
      <c r="X314" s="161">
        <f>MIN(PRODUCT('mil mi val'!$C280:W280),1)</f>
        <v>0.68431068976959275</v>
      </c>
      <c r="Y314" s="161">
        <f>MIN(PRODUCT('mil mi val'!$C280:X280),1)</f>
        <v>0.66911899245670781</v>
      </c>
      <c r="Z314" s="161">
        <f>MIN(PRODUCT('mil mi val'!$C280:Y280),1)</f>
        <v>0.6542645508241689</v>
      </c>
      <c r="AA314" s="161">
        <f>MIN(PRODUCT('mil mi val'!$C280:Z280),1)</f>
        <v>0.63973987779587238</v>
      </c>
      <c r="AB314" s="161">
        <f>MIN(PRODUCT('mil mi val'!$C280:AA280),1)</f>
        <v>0.625537652508804</v>
      </c>
      <c r="AC314" s="161">
        <f>MIN(PRODUCT('mil mi val'!$C280:AB280),1)</f>
        <v>0.61165071662310855</v>
      </c>
      <c r="AD314" s="161">
        <f>MIN(PRODUCT('mil mi val'!$C280:AC280),1)</f>
        <v>0.59807207071407553</v>
      </c>
      <c r="AE314" s="161">
        <f>MIN(PRODUCT('mil mi val'!$C280:AD280),1)</f>
        <v>0.58479487074422309</v>
      </c>
      <c r="AF314" s="161">
        <f>MIN(PRODUCT('mil mi val'!$C280:AE280),1)</f>
        <v>0.5718124246137013</v>
      </c>
      <c r="AG314" s="161">
        <f>MIN(PRODUCT('mil mi val'!$C280:AF280),1)</f>
        <v>0.55911818878727715</v>
      </c>
      <c r="AH314" s="161">
        <f>MIN(PRODUCT('mil mi val'!$C280:AG280),1)</f>
        <v>0.54670576499619961</v>
      </c>
      <c r="AI314" s="161">
        <f>MIN(PRODUCT('mil mi val'!$C280:AH280),1)</f>
        <v>0.53456889701328403</v>
      </c>
      <c r="AJ314" s="161">
        <f>MIN(PRODUCT('mil mi val'!$C280:AI280),1)</f>
        <v>0.52270146749958912</v>
      </c>
      <c r="AK314" s="161">
        <f>MIN(PRODUCT('mil mi val'!$C280:AJ280),1)</f>
        <v>0.51109749492109824</v>
      </c>
      <c r="AL314" s="161">
        <f>MIN(PRODUCT('mil mi val'!$C280:AK280),1)</f>
        <v>0.49975113053384984</v>
      </c>
      <c r="AM314" s="161">
        <f>MIN(PRODUCT('mil mi val'!$C280:AL280),1)</f>
        <v>0.4886566554359984</v>
      </c>
      <c r="AN314" s="161">
        <f>MIN(PRODUCT('mil mi val'!$C280:AM280),1)</f>
        <v>0.47780847768531926</v>
      </c>
      <c r="AO314" s="161">
        <f>MIN(PRODUCT('mil mi val'!$C280:AN280),1)</f>
        <v>0.46720112948070519</v>
      </c>
      <c r="AP314" s="161">
        <f>MIN(PRODUCT('mil mi val'!$C280:AO280),1)</f>
        <v>0.45682926440623356</v>
      </c>
      <c r="AQ314" s="161">
        <f>MIN(PRODUCT('mil mi val'!$C280:AP280),1)</f>
        <v>0.4466876547364152</v>
      </c>
      <c r="AR314" s="161">
        <f>MIN(PRODUCT('mil mi val'!$C280:AQ280),1)</f>
        <v>0.43677118880126681</v>
      </c>
      <c r="AS314" s="161">
        <f>MIN(PRODUCT('mil mi val'!$C280:AR280),1)</f>
        <v>0.42707486840987868</v>
      </c>
      <c r="AT314" s="161">
        <f>MIN(PRODUCT('mil mi val'!$C280:AS280),1)</f>
        <v>0.41759380633117937</v>
      </c>
      <c r="AU314" s="161">
        <f>MIN(PRODUCT('mil mi val'!$C280:AT280),1)</f>
        <v>0.40832322383062719</v>
      </c>
      <c r="AV314" s="161">
        <f>MIN(PRODUCT('mil mi val'!$C280:AU280),1)</f>
        <v>0.3992584482615873</v>
      </c>
      <c r="AW314" s="161">
        <f>MIN(PRODUCT('mil mi val'!$C280:AV280),1)</f>
        <v>0.39039491071018007</v>
      </c>
      <c r="AX314" s="161">
        <f>MIN(PRODUCT('mil mi val'!$C280:AW280),1)</f>
        <v>0.38172814369241409</v>
      </c>
      <c r="AY314" s="161">
        <f>MIN(PRODUCT('mil mi val'!$C280:AX280),1)</f>
        <v>0.37325377890244249</v>
      </c>
      <c r="AZ314" s="161">
        <f>MIN(PRODUCT('mil mi val'!$C280:AY280),1)</f>
        <v>0.36496754501080825</v>
      </c>
      <c r="BA314" s="161">
        <f>MIN(PRODUCT('mil mi val'!$C280:AZ280),1)</f>
        <v>0.35686526551156833</v>
      </c>
      <c r="BB314" s="161">
        <f>MIN(PRODUCT('mil mi val'!$C280:BA280),1)</f>
        <v>0.34894285661721153</v>
      </c>
      <c r="BC314" s="161">
        <f>MIN(PRODUCT('mil mi val'!$C280:BB280),1)</f>
        <v>0.34119632520030946</v>
      </c>
      <c r="BD314" s="161">
        <f>MIN(PRODUCT('mil mi val'!$C280:BC280),1)</f>
        <v>0.33362176678086258</v>
      </c>
      <c r="BE314" s="161">
        <f>MIN(PRODUCT('mil mi val'!$C280:BD280),1)</f>
        <v>0.32621536355832742</v>
      </c>
      <c r="BF314" s="161">
        <f>MIN(PRODUCT('mil mi val'!$C280:BE280),1)</f>
        <v>0.31897338248733254</v>
      </c>
      <c r="BG314" s="161">
        <f>MIN(PRODUCT('mil mi val'!$C280:BF280),1)</f>
        <v>0.31189217339611375</v>
      </c>
      <c r="BH314" s="161">
        <f>MIN(PRODUCT('mil mi val'!$C280:BG280),1)</f>
        <v>0.30496816714672004</v>
      </c>
      <c r="BI314" s="161">
        <f>MIN(PRODUCT('mil mi val'!$C280:BH280),1)</f>
        <v>0.29819787383606283</v>
      </c>
      <c r="BJ314" s="161">
        <f>MIN(PRODUCT('mil mi val'!$C280:BI280),1)</f>
        <v>0.29157788103690224</v>
      </c>
      <c r="BK314" s="161">
        <f>MIN(PRODUCT('mil mi val'!$C280:BJ280),1)</f>
        <v>0.285104852077883</v>
      </c>
      <c r="BL314" s="161">
        <f>MIN(PRODUCT('mil mi val'!$C280:BK280),1)</f>
        <v>0.27877552436175401</v>
      </c>
      <c r="BM314" s="161">
        <f>MIN(PRODUCT('mil mi val'!$C280:BL280),1)</f>
        <v>0.27258670772092308</v>
      </c>
      <c r="BN314" s="161">
        <f>MIN(PRODUCT('mil mi val'!$C280:BM280),1)</f>
        <v>0.2665352828095186</v>
      </c>
      <c r="BO314" s="161">
        <f>MIN(PRODUCT('mil mi val'!$C280:BN280),1)</f>
        <v>0.26061819953114729</v>
      </c>
      <c r="BP314" s="161">
        <f>MIN(PRODUCT('mil mi val'!$C280:BO280),1)</f>
        <v>0.2548324755015558</v>
      </c>
      <c r="BQ314" s="161">
        <f>MIN(PRODUCT('mil mi val'!$C280:BP280),1)</f>
        <v>0.24917519454542125</v>
      </c>
      <c r="BR314" s="161">
        <f>MIN(PRODUCT('mil mi val'!$C280:BQ280),1)</f>
        <v>0.2436435052265129</v>
      </c>
      <c r="BS314" s="161">
        <f>MIN(PRODUCT('mil mi val'!$C280:BR280),1)</f>
        <v>0.23823461941048432</v>
      </c>
      <c r="BT314" s="161">
        <f>MIN(PRODUCT('mil mi val'!$C280:BS280),1)</f>
        <v>0.23294581085957158</v>
      </c>
      <c r="BU314" s="161">
        <f>MIN(PRODUCT('mil mi val'!$C280:BT280),1)</f>
        <v>0.22777441385848909</v>
      </c>
      <c r="BV314" s="161">
        <f>MIN(PRODUCT('mil mi val'!$C280:BU280),1)</f>
        <v>0.22271782187083064</v>
      </c>
      <c r="BW314" s="161">
        <f>MIN(PRODUCT('mil mi val'!$C280:BV280),1)</f>
        <v>0.21777348622529821</v>
      </c>
      <c r="BX314" s="161">
        <f>MIN(PRODUCT('mil mi val'!$C280:BW280),1)</f>
        <v>0.21293891483109659</v>
      </c>
      <c r="BY314" s="161">
        <f>MIN(PRODUCT('mil mi val'!$C280:BX280),1)</f>
        <v>0.20821167092184625</v>
      </c>
      <c r="BZ314" s="161">
        <f>MIN(PRODUCT('mil mi val'!$C280:BY280),1)</f>
        <v>0.20358937182738127</v>
      </c>
      <c r="CA314" s="161">
        <f>MIN(PRODUCT('mil mi val'!$C280:BZ280),1)</f>
        <v>0.19906968777281339</v>
      </c>
      <c r="CB314" s="161">
        <f>MIN(PRODUCT('mil mi val'!$C280:CA280),1)</f>
        <v>0.19465034070425694</v>
      </c>
      <c r="CC314" s="161">
        <f>MIN(PRODUCT('mil mi val'!$C280:CB280),1)</f>
        <v>0.19032910314062243</v>
      </c>
      <c r="CD314" s="161">
        <f>MIN(PRODUCT('mil mi val'!$C280:CC280),1)</f>
        <v>0.1861037970509006</v>
      </c>
      <c r="CE314" s="161">
        <f>MIN(PRODUCT('mil mi val'!$C280:CD280),1)</f>
        <v>0.18197229275637061</v>
      </c>
      <c r="CF314" s="161">
        <f>MIN(PRODUCT('mil mi val'!$C280:CE280),1)</f>
        <v>0.17793250785717918</v>
      </c>
      <c r="CG314" s="161">
        <f>MIN(PRODUCT('mil mi val'!$C280:CF280),1)</f>
        <v>0.17398240618274979</v>
      </c>
      <c r="CH314" s="161">
        <f>MIN(PRODUCT('mil mi val'!$C280:CG280),1)</f>
        <v>0.17011999676549275</v>
      </c>
      <c r="CI314" s="161">
        <f>MIN(PRODUCT('mil mi val'!$C280:CH280),1)</f>
        <v>0.1663433328372988</v>
      </c>
      <c r="CJ314" s="161">
        <f>MIN(PRODUCT('mil mi val'!$C280:CI280),1)</f>
        <v>0.16265051084831075</v>
      </c>
      <c r="CK314" s="161">
        <f>MIN(PRODUCT('mil mi val'!$C280:CJ280),1)</f>
        <v>0.15903966950747825</v>
      </c>
      <c r="CL314" s="161">
        <f>MIN(PRODUCT('mil mi val'!$C280:CK280),1)</f>
        <v>0.15550898884441222</v>
      </c>
      <c r="CM314" s="161">
        <f>MIN(PRODUCT('mil mi val'!$C280:CL280),1)</f>
        <v>0.15205668929206628</v>
      </c>
      <c r="CN314" s="161">
        <f>MIN(PRODUCT('mil mi val'!$C280:CM280),1)</f>
        <v>0.1486810307897824</v>
      </c>
      <c r="CO314" s="161">
        <f>MIN(PRODUCT('mil mi val'!$C280:CN280),1)</f>
        <v>0.14538031190624923</v>
      </c>
      <c r="CP314" s="161">
        <f>MIN(PRODUCT('mil mi val'!$C280:CO280),1)</f>
        <v>0.1421528689819305</v>
      </c>
      <c r="CQ314" s="161">
        <f>MIN(PRODUCT('mil mi val'!$C280:CP280),1)</f>
        <v>0.13899707529053165</v>
      </c>
      <c r="CR314" s="161">
        <f>MIN(PRODUCT('mil mi val'!$C280:CQ280),1)</f>
        <v>0.13591134021908186</v>
      </c>
      <c r="CS314" s="161">
        <f>MIN(PRODUCT('mil mi val'!$C280:CR280),1)</f>
        <v>0.13289410846621824</v>
      </c>
      <c r="CT314" s="161">
        <f>MIN(PRODUCT('mil mi val'!$C280:CS280),1)</f>
        <v>0.12994385925826821</v>
      </c>
      <c r="CU314" s="161">
        <f>MIN(PRODUCT('mil mi val'!$C280:CT280),1)</f>
        <v>0.12705910558273464</v>
      </c>
      <c r="CV314" s="161">
        <f>MIN(PRODUCT('mil mi val'!$C280:CU280),1)</f>
        <v>0.12423839343879793</v>
      </c>
      <c r="CW314" s="161">
        <f>MIN(PRODUCT('mil mi val'!$C280:CV280),1)</f>
        <v>0.12148030110445662</v>
      </c>
      <c r="CX314" s="161">
        <f>MIN(PRODUCT('mil mi val'!$C280:CW280),1)</f>
        <v>0.11878343841993769</v>
      </c>
      <c r="CY314" s="161">
        <f>MIN(PRODUCT('mil mi val'!$C280:CX280),1)</f>
        <v>0.11614644608701508</v>
      </c>
      <c r="CZ314" s="161">
        <f>MIN(PRODUCT('mil mi val'!$C280:CY280),1)</f>
        <v>0.11356799498388334</v>
      </c>
      <c r="DA314" s="161">
        <f>MIN(PRODUCT('mil mi val'!$C280:CZ280),1)</f>
        <v>0.11104678549524113</v>
      </c>
      <c r="DB314" s="161">
        <f>MIN(PRODUCT('mil mi val'!$C280:DA280),1)</f>
        <v>0.10858154685724679</v>
      </c>
      <c r="DC314" s="161">
        <f>MIN(PRODUCT('mil mi val'!$C280:DB280),1)</f>
        <v>0.10617103651701591</v>
      </c>
      <c r="DD314" s="161">
        <f>MIN(PRODUCT('mil mi val'!$C280:DC280),1)</f>
        <v>0.10617103651701591</v>
      </c>
      <c r="DE314" s="161">
        <f>MIN(PRODUCT('mil mi val'!$C280:DD280),1)</f>
        <v>0.10617103651701591</v>
      </c>
      <c r="DF314" s="161">
        <f>MIN(PRODUCT('mil mi val'!$C280:DE280),1)</f>
        <v>0.10617103651701591</v>
      </c>
    </row>
    <row r="315" spans="2:110" ht="14.5" x14ac:dyDescent="0.35">
      <c r="B315" s="149">
        <v>70</v>
      </c>
      <c r="C315" s="161">
        <v>1</v>
      </c>
      <c r="D315" s="161">
        <f>MIN(PRODUCT('mil mi val'!$C281:C281),1)</f>
        <v>0.99380000000000002</v>
      </c>
      <c r="E315" s="161">
        <f>MIN(PRODUCT('mil mi val'!$C281:D281),1)</f>
        <v>0.98535270000000008</v>
      </c>
      <c r="F315" s="161">
        <f>MIN(PRODUCT('mil mi val'!$C281:E281),1)</f>
        <v>0.97500649665000017</v>
      </c>
      <c r="G315" s="161">
        <f>MIN(PRODUCT('mil mi val'!$C281:F281),1)</f>
        <v>0.96311141739087014</v>
      </c>
      <c r="H315" s="161">
        <f>MIN(PRODUCT('mil mi val'!$C281:G281),1)</f>
        <v>0.95020572439783246</v>
      </c>
      <c r="I315" s="161">
        <f>MIN(PRODUCT('mil mi val'!$C281:H281),1)</f>
        <v>0.93661778253894346</v>
      </c>
      <c r="J315" s="161">
        <f>MIN(PRODUCT('mil mi val'!$C281:I281),1)</f>
        <v>0.92238119224435156</v>
      </c>
      <c r="K315" s="161">
        <f>MIN(PRODUCT('mil mi val'!$C281:J281),1)</f>
        <v>0.90753085504921749</v>
      </c>
      <c r="L315" s="161">
        <f>MIN(PRODUCT('mil mi val'!$C281:K281),1)</f>
        <v>0.8921028305133808</v>
      </c>
      <c r="M315" s="161">
        <f>MIN(PRODUCT('mil mi val'!$C281:L281),1)</f>
        <v>0.87622340013024258</v>
      </c>
      <c r="N315" s="161">
        <f>MIN(PRODUCT('mil mi val'!$C281:M281),1)</f>
        <v>0.85983802254780695</v>
      </c>
      <c r="O315" s="161">
        <f>MIN(PRODUCT('mil mi val'!$C281:N281),1)</f>
        <v>0.84307118110812473</v>
      </c>
      <c r="P315" s="161">
        <f>MIN(PRODUCT('mil mi val'!$C281:O281),1)</f>
        <v>0.82604114324974065</v>
      </c>
      <c r="Q315" s="161">
        <f>MIN(PRODUCT('mil mi val'!$C281:P281),1)</f>
        <v>0.80885948747014602</v>
      </c>
      <c r="R315" s="161">
        <f>MIN(PRODUCT('mil mi val'!$C281:Q281),1)</f>
        <v>0.79163078038703194</v>
      </c>
      <c r="S315" s="161">
        <f>MIN(PRODUCT('mil mi val'!$C281:R281),1)</f>
        <v>0.77476904476478814</v>
      </c>
      <c r="T315" s="161">
        <f>MIN(PRODUCT('mil mi val'!$C281:S281),1)</f>
        <v>0.75826646411129817</v>
      </c>
      <c r="U315" s="161">
        <f>MIN(PRODUCT('mil mi val'!$C281:T281),1)</f>
        <v>0.74211538842572755</v>
      </c>
      <c r="V315" s="161">
        <f>MIN(PRODUCT('mil mi val'!$C281:U281),1)</f>
        <v>0.72630833065225953</v>
      </c>
      <c r="W315" s="161">
        <f>MIN(PRODUCT('mil mi val'!$C281:V281),1)</f>
        <v>0.71083796320936643</v>
      </c>
      <c r="X315" s="161">
        <f>MIN(PRODUCT('mil mi val'!$C281:W281),1)</f>
        <v>0.69569711459300698</v>
      </c>
      <c r="Y315" s="161">
        <f>MIN(PRODUCT('mil mi val'!$C281:X281),1)</f>
        <v>0.6808787660521759</v>
      </c>
      <c r="Z315" s="161">
        <f>MIN(PRODUCT('mil mi val'!$C281:Y281),1)</f>
        <v>0.66637604833526454</v>
      </c>
      <c r="AA315" s="161">
        <f>MIN(PRODUCT('mil mi val'!$C281:Z281),1)</f>
        <v>0.65218223850572343</v>
      </c>
      <c r="AB315" s="161">
        <f>MIN(PRODUCT('mil mi val'!$C281:AA281),1)</f>
        <v>0.63829075682555159</v>
      </c>
      <c r="AC315" s="161">
        <f>MIN(PRODUCT('mil mi val'!$C281:AB281),1)</f>
        <v>0.62469516370516731</v>
      </c>
      <c r="AD315" s="161">
        <f>MIN(PRODUCT('mil mi val'!$C281:AC281),1)</f>
        <v>0.61138915671824723</v>
      </c>
      <c r="AE315" s="161">
        <f>MIN(PRODUCT('mil mi val'!$C281:AD281),1)</f>
        <v>0.59836656768014862</v>
      </c>
      <c r="AF315" s="161">
        <f>MIN(PRODUCT('mil mi val'!$C281:AE281),1)</f>
        <v>0.58562135978856145</v>
      </c>
      <c r="AG315" s="161">
        <f>MIN(PRODUCT('mil mi val'!$C281:AF281),1)</f>
        <v>0.57314762482506509</v>
      </c>
      <c r="AH315" s="161">
        <f>MIN(PRODUCT('mil mi val'!$C281:AG281),1)</f>
        <v>0.56093958041629122</v>
      </c>
      <c r="AI315" s="161">
        <f>MIN(PRODUCT('mil mi val'!$C281:AH281),1)</f>
        <v>0.54899156735342425</v>
      </c>
      <c r="AJ315" s="161">
        <f>MIN(PRODUCT('mil mi val'!$C281:AI281),1)</f>
        <v>0.53729804696879635</v>
      </c>
      <c r="AK315" s="161">
        <f>MIN(PRODUCT('mil mi val'!$C281:AJ281),1)</f>
        <v>0.525853598568361</v>
      </c>
      <c r="AL315" s="161">
        <f>MIN(PRODUCT('mil mi val'!$C281:AK281),1)</f>
        <v>0.51465291691885495</v>
      </c>
      <c r="AM315" s="161">
        <f>MIN(PRODUCT('mil mi val'!$C281:AL281),1)</f>
        <v>0.50369080978848335</v>
      </c>
      <c r="AN315" s="161">
        <f>MIN(PRODUCT('mil mi val'!$C281:AM281),1)</f>
        <v>0.49296219553998866</v>
      </c>
      <c r="AO315" s="161">
        <f>MIN(PRODUCT('mil mi val'!$C281:AN281),1)</f>
        <v>0.48246210077498691</v>
      </c>
      <c r="AP315" s="161">
        <f>MIN(PRODUCT('mil mi val'!$C281:AO281),1)</f>
        <v>0.47218565802847967</v>
      </c>
      <c r="AQ315" s="161">
        <f>MIN(PRODUCT('mil mi val'!$C281:AP281),1)</f>
        <v>0.46212810351247308</v>
      </c>
      <c r="AR315" s="161">
        <f>MIN(PRODUCT('mil mi val'!$C281:AQ281),1)</f>
        <v>0.45228477490765739</v>
      </c>
      <c r="AS315" s="161">
        <f>MIN(PRODUCT('mil mi val'!$C281:AR281),1)</f>
        <v>0.4426511092021243</v>
      </c>
      <c r="AT315" s="161">
        <f>MIN(PRODUCT('mil mi val'!$C281:AS281),1)</f>
        <v>0.43322264057611909</v>
      </c>
      <c r="AU315" s="161">
        <f>MIN(PRODUCT('mil mi val'!$C281:AT281),1)</f>
        <v>0.42399499833184778</v>
      </c>
      <c r="AV315" s="161">
        <f>MIN(PRODUCT('mil mi val'!$C281:AU281),1)</f>
        <v>0.41496390486737944</v>
      </c>
      <c r="AW315" s="161">
        <f>MIN(PRODUCT('mil mi val'!$C281:AV281),1)</f>
        <v>0.40612517369370427</v>
      </c>
      <c r="AX315" s="161">
        <f>MIN(PRODUCT('mil mi val'!$C281:AW281),1)</f>
        <v>0.39747470749402836</v>
      </c>
      <c r="AY315" s="161">
        <f>MIN(PRODUCT('mil mi val'!$C281:AX281),1)</f>
        <v>0.38900849622440553</v>
      </c>
      <c r="AZ315" s="161">
        <f>MIN(PRODUCT('mil mi val'!$C281:AY281),1)</f>
        <v>0.3807226152548257</v>
      </c>
      <c r="BA315" s="161">
        <f>MIN(PRODUCT('mil mi val'!$C281:AZ281),1)</f>
        <v>0.3726132235498979</v>
      </c>
      <c r="BB315" s="161">
        <f>MIN(PRODUCT('mil mi val'!$C281:BA281),1)</f>
        <v>0.36467656188828507</v>
      </c>
      <c r="BC315" s="161">
        <f>MIN(PRODUCT('mil mi val'!$C281:BB281),1)</f>
        <v>0.3569089511200646</v>
      </c>
      <c r="BD315" s="161">
        <f>MIN(PRODUCT('mil mi val'!$C281:BC281),1)</f>
        <v>0.34930679046120722</v>
      </c>
      <c r="BE315" s="161">
        <f>MIN(PRODUCT('mil mi val'!$C281:BD281),1)</f>
        <v>0.34186655582438352</v>
      </c>
      <c r="BF315" s="161">
        <f>MIN(PRODUCT('mil mi val'!$C281:BE281),1)</f>
        <v>0.33458479818532416</v>
      </c>
      <c r="BG315" s="161">
        <f>MIN(PRODUCT('mil mi val'!$C281:BF281),1)</f>
        <v>0.32745814198397677</v>
      </c>
      <c r="BH315" s="161">
        <f>MIN(PRODUCT('mil mi val'!$C281:BG281),1)</f>
        <v>0.32048328355971806</v>
      </c>
      <c r="BI315" s="161">
        <f>MIN(PRODUCT('mil mi val'!$C281:BH281),1)</f>
        <v>0.31365698961989608</v>
      </c>
      <c r="BJ315" s="161">
        <f>MIN(PRODUCT('mil mi val'!$C281:BI281),1)</f>
        <v>0.30697609574099227</v>
      </c>
      <c r="BK315" s="161">
        <f>MIN(PRODUCT('mil mi val'!$C281:BJ281),1)</f>
        <v>0.30043750490170912</v>
      </c>
      <c r="BL315" s="161">
        <f>MIN(PRODUCT('mil mi val'!$C281:BK281),1)</f>
        <v>0.2940381860473027</v>
      </c>
      <c r="BM315" s="161">
        <f>MIN(PRODUCT('mil mi val'!$C281:BL281),1)</f>
        <v>0.28777517268449515</v>
      </c>
      <c r="BN315" s="161">
        <f>MIN(PRODUCT('mil mi val'!$C281:BM281),1)</f>
        <v>0.28164556150631542</v>
      </c>
      <c r="BO315" s="161">
        <f>MIN(PRODUCT('mil mi val'!$C281:BN281),1)</f>
        <v>0.27564651104623089</v>
      </c>
      <c r="BP315" s="161">
        <f>MIN(PRODUCT('mil mi val'!$C281:BO281),1)</f>
        <v>0.26977524036094619</v>
      </c>
      <c r="BQ315" s="161">
        <f>MIN(PRODUCT('mil mi val'!$C281:BP281),1)</f>
        <v>0.26402902774125803</v>
      </c>
      <c r="BR315" s="161">
        <f>MIN(PRODUCT('mil mi val'!$C281:BQ281),1)</f>
        <v>0.25840520945036921</v>
      </c>
      <c r="BS315" s="161">
        <f>MIN(PRODUCT('mil mi val'!$C281:BR281),1)</f>
        <v>0.25290117848907634</v>
      </c>
      <c r="BT315" s="161">
        <f>MIN(PRODUCT('mil mi val'!$C281:BS281),1)</f>
        <v>0.24751438338725901</v>
      </c>
      <c r="BU315" s="161">
        <f>MIN(PRODUCT('mil mi val'!$C281:BT281),1)</f>
        <v>0.2422423270211104</v>
      </c>
      <c r="BV315" s="161">
        <f>MIN(PRODUCT('mil mi val'!$C281:BU281),1)</f>
        <v>0.23708256545556075</v>
      </c>
      <c r="BW315" s="161">
        <f>MIN(PRODUCT('mil mi val'!$C281:BV281),1)</f>
        <v>0.23203270681135732</v>
      </c>
      <c r="BX315" s="161">
        <f>MIN(PRODUCT('mil mi val'!$C281:BW281),1)</f>
        <v>0.2270904101562754</v>
      </c>
      <c r="BY315" s="161">
        <f>MIN(PRODUCT('mil mi val'!$C281:BX281),1)</f>
        <v>0.22225338441994674</v>
      </c>
      <c r="BZ315" s="161">
        <f>MIN(PRODUCT('mil mi val'!$C281:BY281),1)</f>
        <v>0.21751938733180187</v>
      </c>
      <c r="CA315" s="161">
        <f>MIN(PRODUCT('mil mi val'!$C281:BZ281),1)</f>
        <v>0.21288622438163449</v>
      </c>
      <c r="CB315" s="161">
        <f>MIN(PRODUCT('mil mi val'!$C281:CA281),1)</f>
        <v>0.20835174780230567</v>
      </c>
      <c r="CC315" s="161">
        <f>MIN(PRODUCT('mil mi val'!$C281:CB281),1)</f>
        <v>0.20391385557411656</v>
      </c>
      <c r="CD315" s="161">
        <f>MIN(PRODUCT('mil mi val'!$C281:CC281),1)</f>
        <v>0.19957049045038788</v>
      </c>
      <c r="CE315" s="161">
        <f>MIN(PRODUCT('mil mi val'!$C281:CD281),1)</f>
        <v>0.19531963900379462</v>
      </c>
      <c r="CF315" s="161">
        <f>MIN(PRODUCT('mil mi val'!$C281:CE281),1)</f>
        <v>0.1911593306930138</v>
      </c>
      <c r="CG315" s="161">
        <f>MIN(PRODUCT('mil mi val'!$C281:CF281),1)</f>
        <v>0.18708763694925262</v>
      </c>
      <c r="CH315" s="161">
        <f>MIN(PRODUCT('mil mi val'!$C281:CG281),1)</f>
        <v>0.18310267028223354</v>
      </c>
      <c r="CI315" s="161">
        <f>MIN(PRODUCT('mil mi val'!$C281:CH281),1)</f>
        <v>0.17920258340522197</v>
      </c>
      <c r="CJ315" s="161">
        <f>MIN(PRODUCT('mil mi val'!$C281:CI281),1)</f>
        <v>0.17538556837869074</v>
      </c>
      <c r="CK315" s="161">
        <f>MIN(PRODUCT('mil mi val'!$C281:CJ281),1)</f>
        <v>0.17164985577222464</v>
      </c>
      <c r="CL315" s="161">
        <f>MIN(PRODUCT('mil mi val'!$C281:CK281),1)</f>
        <v>0.16799371384427625</v>
      </c>
      <c r="CM315" s="161">
        <f>MIN(PRODUCT('mil mi val'!$C281:CL281),1)</f>
        <v>0.16441544773939318</v>
      </c>
      <c r="CN315" s="161">
        <f>MIN(PRODUCT('mil mi val'!$C281:CM281),1)</f>
        <v>0.16091339870254412</v>
      </c>
      <c r="CO315" s="161">
        <f>MIN(PRODUCT('mil mi val'!$C281:CN281),1)</f>
        <v>0.15748594331017993</v>
      </c>
      <c r="CP315" s="161">
        <f>MIN(PRODUCT('mil mi val'!$C281:CO281),1)</f>
        <v>0.1541314927176731</v>
      </c>
      <c r="CQ315" s="161">
        <f>MIN(PRODUCT('mil mi val'!$C281:CP281),1)</f>
        <v>0.15084849192278665</v>
      </c>
      <c r="CR315" s="161">
        <f>MIN(PRODUCT('mil mi val'!$C281:CQ281),1)</f>
        <v>0.1476354190448313</v>
      </c>
      <c r="CS315" s="161">
        <f>MIN(PRODUCT('mil mi val'!$C281:CR281),1)</f>
        <v>0.14449078461917639</v>
      </c>
      <c r="CT315" s="161">
        <f>MIN(PRODUCT('mil mi val'!$C281:CS281),1)</f>
        <v>0.14141313090678792</v>
      </c>
      <c r="CU315" s="161">
        <f>MIN(PRODUCT('mil mi val'!$C281:CT281),1)</f>
        <v>0.13840103121847333</v>
      </c>
      <c r="CV315" s="161">
        <f>MIN(PRODUCT('mil mi val'!$C281:CU281),1)</f>
        <v>0.13545308925351984</v>
      </c>
      <c r="CW315" s="161">
        <f>MIN(PRODUCT('mil mi val'!$C281:CV281),1)</f>
        <v>0.13256793845241988</v>
      </c>
      <c r="CX315" s="161">
        <f>MIN(PRODUCT('mil mi val'!$C281:CW281),1)</f>
        <v>0.12974424136338333</v>
      </c>
      <c r="CY315" s="161">
        <f>MIN(PRODUCT('mil mi val'!$C281:CX281),1)</f>
        <v>0.12698068902234327</v>
      </c>
      <c r="CZ315" s="161">
        <f>MIN(PRODUCT('mil mi val'!$C281:CY281),1)</f>
        <v>0.12427600034616737</v>
      </c>
      <c r="DA315" s="161">
        <f>MIN(PRODUCT('mil mi val'!$C281:CZ281),1)</f>
        <v>0.12162892153879401</v>
      </c>
      <c r="DB315" s="161">
        <f>MIN(PRODUCT('mil mi val'!$C281:DA281),1)</f>
        <v>0.11903822551001771</v>
      </c>
      <c r="DC315" s="161">
        <f>MIN(PRODUCT('mil mi val'!$C281:DB281),1)</f>
        <v>0.11650271130665434</v>
      </c>
      <c r="DD315" s="161">
        <f>MIN(PRODUCT('mil mi val'!$C281:DC281),1)</f>
        <v>0.11650271130665434</v>
      </c>
      <c r="DE315" s="161">
        <f>MIN(PRODUCT('mil mi val'!$C281:DD281),1)</f>
        <v>0.11650271130665434</v>
      </c>
      <c r="DF315" s="161">
        <f>MIN(PRODUCT('mil mi val'!$C281:DE281),1)</f>
        <v>0.11650271130665434</v>
      </c>
    </row>
    <row r="316" spans="2:110" ht="14.5" x14ac:dyDescent="0.35">
      <c r="B316" s="149">
        <v>71</v>
      </c>
      <c r="C316" s="161">
        <v>1</v>
      </c>
      <c r="D316" s="161">
        <f>MIN(PRODUCT('mil mi val'!$C282:C282),1)</f>
        <v>0.99419999999999997</v>
      </c>
      <c r="E316" s="161">
        <f>MIN(PRODUCT('mil mi val'!$C282:D282),1)</f>
        <v>0.98624639999999997</v>
      </c>
      <c r="F316" s="161">
        <f>MIN(PRODUCT('mil mi val'!$C282:E282),1)</f>
        <v>0.97648256063999994</v>
      </c>
      <c r="G316" s="161">
        <f>MIN(PRODUCT('mil mi val'!$C282:F282),1)</f>
        <v>0.96515536293657589</v>
      </c>
      <c r="H316" s="161">
        <f>MIN(PRODUCT('mil mi val'!$C282:G282),1)</f>
        <v>0.9528978898272813</v>
      </c>
      <c r="I316" s="161">
        <f>MIN(PRODUCT('mil mi val'!$C282:H282),1)</f>
        <v>0.93993847852563028</v>
      </c>
      <c r="J316" s="161">
        <f>MIN(PRODUCT('mil mi val'!$C282:I282),1)</f>
        <v>0.92630937058700868</v>
      </c>
      <c r="K316" s="161">
        <f>MIN(PRODUCT('mil mi val'!$C282:J282),1)</f>
        <v>0.91204420627996874</v>
      </c>
      <c r="L316" s="161">
        <f>MIN(PRODUCT('mil mi val'!$C282:K282),1)</f>
        <v>0.89726909013823331</v>
      </c>
      <c r="M316" s="161">
        <f>MIN(PRODUCT('mil mi val'!$C282:L282),1)</f>
        <v>0.88192578869686955</v>
      </c>
      <c r="N316" s="161">
        <f>MIN(PRODUCT('mil mi val'!$C282:M282),1)</f>
        <v>0.86613931707919556</v>
      </c>
      <c r="O316" s="161">
        <f>MIN(PRODUCT('mil mi val'!$C282:N282),1)</f>
        <v>0.84994251184981451</v>
      </c>
      <c r="P316" s="161">
        <f>MIN(PRODUCT('mil mi val'!$C282:O282),1)</f>
        <v>0.8334536271199281</v>
      </c>
      <c r="Q316" s="161">
        <f>MIN(PRODUCT('mil mi val'!$C282:P282),1)</f>
        <v>0.81678455457752952</v>
      </c>
      <c r="R316" s="161">
        <f>MIN(PRODUCT('mil mi val'!$C282:Q282),1)</f>
        <v>0.80004047120869015</v>
      </c>
      <c r="S316" s="161">
        <f>MIN(PRODUCT('mil mi val'!$C282:R282),1)</f>
        <v>0.78363964154891208</v>
      </c>
      <c r="T316" s="161">
        <f>MIN(PRODUCT('mil mi val'!$C282:S282),1)</f>
        <v>0.76757502889715945</v>
      </c>
      <c r="U316" s="161">
        <f>MIN(PRODUCT('mil mi val'!$C282:T282),1)</f>
        <v>0.75183974080476768</v>
      </c>
      <c r="V316" s="161">
        <f>MIN(PRODUCT('mil mi val'!$C282:U282),1)</f>
        <v>0.73642702611826993</v>
      </c>
      <c r="W316" s="161">
        <f>MIN(PRODUCT('mil mi val'!$C282:V282),1)</f>
        <v>0.72133027208284539</v>
      </c>
      <c r="X316" s="161">
        <f>MIN(PRODUCT('mil mi val'!$C282:W282),1)</f>
        <v>0.70654300150514704</v>
      </c>
      <c r="Y316" s="161">
        <f>MIN(PRODUCT('mil mi val'!$C282:X282),1)</f>
        <v>0.69205886997429156</v>
      </c>
      <c r="Z316" s="161">
        <f>MIN(PRODUCT('mil mi val'!$C282:Y282),1)</f>
        <v>0.67787166313981861</v>
      </c>
      <c r="AA316" s="161">
        <f>MIN(PRODUCT('mil mi val'!$C282:Z282),1)</f>
        <v>0.66397529404545241</v>
      </c>
      <c r="AB316" s="161">
        <f>MIN(PRODUCT('mil mi val'!$C282:AA282),1)</f>
        <v>0.65036380051752063</v>
      </c>
      <c r="AC316" s="161">
        <f>MIN(PRODUCT('mil mi val'!$C282:AB282),1)</f>
        <v>0.63703134260691152</v>
      </c>
      <c r="AD316" s="161">
        <f>MIN(PRODUCT('mil mi val'!$C282:AC282),1)</f>
        <v>0.62397220008346987</v>
      </c>
      <c r="AE316" s="161">
        <f>MIN(PRODUCT('mil mi val'!$C282:AD282),1)</f>
        <v>0.61118076998175874</v>
      </c>
      <c r="AF316" s="161">
        <f>MIN(PRODUCT('mil mi val'!$C282:AE282),1)</f>
        <v>0.59865156419713272</v>
      </c>
      <c r="AG316" s="161">
        <f>MIN(PRODUCT('mil mi val'!$C282:AF282),1)</f>
        <v>0.58637920713109148</v>
      </c>
      <c r="AH316" s="161">
        <f>MIN(PRODUCT('mil mi val'!$C282:AG282),1)</f>
        <v>0.57435843338490411</v>
      </c>
      <c r="AI316" s="161">
        <f>MIN(PRODUCT('mil mi val'!$C282:AH282),1)</f>
        <v>0.56258408550051364</v>
      </c>
      <c r="AJ316" s="161">
        <f>MIN(PRODUCT('mil mi val'!$C282:AI282),1)</f>
        <v>0.55105111174775312</v>
      </c>
      <c r="AK316" s="161">
        <f>MIN(PRODUCT('mil mi val'!$C282:AJ282),1)</f>
        <v>0.53975456395692423</v>
      </c>
      <c r="AL316" s="161">
        <f>MIN(PRODUCT('mil mi val'!$C282:AK282),1)</f>
        <v>0.52868959539580729</v>
      </c>
      <c r="AM316" s="161">
        <f>MIN(PRODUCT('mil mi val'!$C282:AL282),1)</f>
        <v>0.51785145869019322</v>
      </c>
      <c r="AN316" s="161">
        <f>MIN(PRODUCT('mil mi val'!$C282:AM282),1)</f>
        <v>0.5072355037870443</v>
      </c>
      <c r="AO316" s="161">
        <f>MIN(PRODUCT('mil mi val'!$C282:AN282),1)</f>
        <v>0.4968371759594099</v>
      </c>
      <c r="AP316" s="161">
        <f>MIN(PRODUCT('mil mi val'!$C282:AO282),1)</f>
        <v>0.48665201385224199</v>
      </c>
      <c r="AQ316" s="161">
        <f>MIN(PRODUCT('mil mi val'!$C282:AP282),1)</f>
        <v>0.47667564756827108</v>
      </c>
      <c r="AR316" s="161">
        <f>MIN(PRODUCT('mil mi val'!$C282:AQ282),1)</f>
        <v>0.46690379679312155</v>
      </c>
      <c r="AS316" s="161">
        <f>MIN(PRODUCT('mil mi val'!$C282:AR282),1)</f>
        <v>0.45733226895886259</v>
      </c>
      <c r="AT316" s="161">
        <f>MIN(PRODUCT('mil mi val'!$C282:AS282),1)</f>
        <v>0.44795695744520592</v>
      </c>
      <c r="AU316" s="161">
        <f>MIN(PRODUCT('mil mi val'!$C282:AT282),1)</f>
        <v>0.43877383981757923</v>
      </c>
      <c r="AV316" s="161">
        <f>MIN(PRODUCT('mil mi val'!$C282:AU282),1)</f>
        <v>0.42977897610131888</v>
      </c>
      <c r="AW316" s="161">
        <f>MIN(PRODUCT('mil mi val'!$C282:AV282),1)</f>
        <v>0.42096850709124184</v>
      </c>
      <c r="AX316" s="161">
        <f>MIN(PRODUCT('mil mi val'!$C282:AW282),1)</f>
        <v>0.41233865269587139</v>
      </c>
      <c r="AY316" s="161">
        <f>MIN(PRODUCT('mil mi val'!$C282:AX282),1)</f>
        <v>0.40388571031560605</v>
      </c>
      <c r="AZ316" s="161">
        <f>MIN(PRODUCT('mil mi val'!$C282:AY282),1)</f>
        <v>0.39560605325413611</v>
      </c>
      <c r="BA316" s="161">
        <f>MIN(PRODUCT('mil mi val'!$C282:AZ282),1)</f>
        <v>0.38749612916242632</v>
      </c>
      <c r="BB316" s="161">
        <f>MIN(PRODUCT('mil mi val'!$C282:BA282),1)</f>
        <v>0.37955245851459657</v>
      </c>
      <c r="BC316" s="161">
        <f>MIN(PRODUCT('mil mi val'!$C282:BB282),1)</f>
        <v>0.37177163311504735</v>
      </c>
      <c r="BD316" s="161">
        <f>MIN(PRODUCT('mil mi val'!$C282:BC282),1)</f>
        <v>0.36415031463618891</v>
      </c>
      <c r="BE316" s="161">
        <f>MIN(PRODUCT('mil mi val'!$C282:BD282),1)</f>
        <v>0.35668523318614703</v>
      </c>
      <c r="BF316" s="161">
        <f>MIN(PRODUCT('mil mi val'!$C282:BE282),1)</f>
        <v>0.34937318590583105</v>
      </c>
      <c r="BG316" s="161">
        <f>MIN(PRODUCT('mil mi val'!$C282:BF282),1)</f>
        <v>0.34221103559476151</v>
      </c>
      <c r="BH316" s="161">
        <f>MIN(PRODUCT('mil mi val'!$C282:BG282),1)</f>
        <v>0.33519570936506893</v>
      </c>
      <c r="BI316" s="161">
        <f>MIN(PRODUCT('mil mi val'!$C282:BH282),1)</f>
        <v>0.32832419732308504</v>
      </c>
      <c r="BJ316" s="161">
        <f>MIN(PRODUCT('mil mi val'!$C282:BI282),1)</f>
        <v>0.3215935512779618</v>
      </c>
      <c r="BK316" s="161">
        <f>MIN(PRODUCT('mil mi val'!$C282:BJ282),1)</f>
        <v>0.31500088347676358</v>
      </c>
      <c r="BL316" s="161">
        <f>MIN(PRODUCT('mil mi val'!$C282:BK282),1)</f>
        <v>0.30854336536548993</v>
      </c>
      <c r="BM316" s="161">
        <f>MIN(PRODUCT('mil mi val'!$C282:BL282),1)</f>
        <v>0.30221822637549739</v>
      </c>
      <c r="BN316" s="161">
        <f>MIN(PRODUCT('mil mi val'!$C282:BM282),1)</f>
        <v>0.29602275273479972</v>
      </c>
      <c r="BO316" s="161">
        <f>MIN(PRODUCT('mil mi val'!$C282:BN282),1)</f>
        <v>0.28995428630373632</v>
      </c>
      <c r="BP316" s="161">
        <f>MIN(PRODUCT('mil mi val'!$C282:BO282),1)</f>
        <v>0.28401022343450971</v>
      </c>
      <c r="BQ316" s="161">
        <f>MIN(PRODUCT('mil mi val'!$C282:BP282),1)</f>
        <v>0.2781880138541023</v>
      </c>
      <c r="BR316" s="161">
        <f>MIN(PRODUCT('mil mi val'!$C282:BQ282),1)</f>
        <v>0.27248515957009323</v>
      </c>
      <c r="BS316" s="161">
        <f>MIN(PRODUCT('mil mi val'!$C282:BR282),1)</f>
        <v>0.2668992137989063</v>
      </c>
      <c r="BT316" s="161">
        <f>MIN(PRODUCT('mil mi val'!$C282:BS282),1)</f>
        <v>0.26142777991602872</v>
      </c>
      <c r="BU316" s="161">
        <f>MIN(PRODUCT('mil mi val'!$C282:BT282),1)</f>
        <v>0.25606851042775014</v>
      </c>
      <c r="BV316" s="161">
        <f>MIN(PRODUCT('mil mi val'!$C282:BU282),1)</f>
        <v>0.25081910596398127</v>
      </c>
      <c r="BW316" s="161">
        <f>MIN(PRODUCT('mil mi val'!$C282:BV282),1)</f>
        <v>0.24567731429171966</v>
      </c>
      <c r="BX316" s="161">
        <f>MIN(PRODUCT('mil mi val'!$C282:BW282),1)</f>
        <v>0.2406409293487394</v>
      </c>
      <c r="BY316" s="161">
        <f>MIN(PRODUCT('mil mi val'!$C282:BX282),1)</f>
        <v>0.23570779029709024</v>
      </c>
      <c r="BZ316" s="161">
        <f>MIN(PRODUCT('mil mi val'!$C282:BY282),1)</f>
        <v>0.23087578059599989</v>
      </c>
      <c r="CA316" s="161">
        <f>MIN(PRODUCT('mil mi val'!$C282:BZ282),1)</f>
        <v>0.22614282709378189</v>
      </c>
      <c r="CB316" s="161">
        <f>MIN(PRODUCT('mil mi val'!$C282:CA282),1)</f>
        <v>0.22150689913835936</v>
      </c>
      <c r="CC316" s="161">
        <f>MIN(PRODUCT('mil mi val'!$C282:CB282),1)</f>
        <v>0.21696600770602301</v>
      </c>
      <c r="CD316" s="161">
        <f>MIN(PRODUCT('mil mi val'!$C282:CC282),1)</f>
        <v>0.21251820454804954</v>
      </c>
      <c r="CE316" s="161">
        <f>MIN(PRODUCT('mil mi val'!$C282:CD282),1)</f>
        <v>0.20816158135481452</v>
      </c>
      <c r="CF316" s="161">
        <f>MIN(PRODUCT('mil mi val'!$C282:CE282),1)</f>
        <v>0.20389426893704082</v>
      </c>
      <c r="CG316" s="161">
        <f>MIN(PRODUCT('mil mi val'!$C282:CF282),1)</f>
        <v>0.19971443642383149</v>
      </c>
      <c r="CH316" s="161">
        <f>MIN(PRODUCT('mil mi val'!$C282:CG282),1)</f>
        <v>0.19562029047714297</v>
      </c>
      <c r="CI316" s="161">
        <f>MIN(PRODUCT('mil mi val'!$C282:CH282),1)</f>
        <v>0.19161007452236153</v>
      </c>
      <c r="CJ316" s="161">
        <f>MIN(PRODUCT('mil mi val'!$C282:CI282),1)</f>
        <v>0.18768206799465312</v>
      </c>
      <c r="CK316" s="161">
        <f>MIN(PRODUCT('mil mi val'!$C282:CJ282),1)</f>
        <v>0.18383458560076274</v>
      </c>
      <c r="CL316" s="161">
        <f>MIN(PRODUCT('mil mi val'!$C282:CK282),1)</f>
        <v>0.18006597659594711</v>
      </c>
      <c r="CM316" s="161">
        <f>MIN(PRODUCT('mil mi val'!$C282:CL282),1)</f>
        <v>0.17637462407573021</v>
      </c>
      <c r="CN316" s="161">
        <f>MIN(PRODUCT('mil mi val'!$C282:CM282),1)</f>
        <v>0.17275894428217775</v>
      </c>
      <c r="CO316" s="161">
        <f>MIN(PRODUCT('mil mi val'!$C282:CN282),1)</f>
        <v>0.16921738592439312</v>
      </c>
      <c r="CP316" s="161">
        <f>MIN(PRODUCT('mil mi val'!$C282:CO282),1)</f>
        <v>0.16574842951294305</v>
      </c>
      <c r="CQ316" s="161">
        <f>MIN(PRODUCT('mil mi val'!$C282:CP282),1)</f>
        <v>0.16235058670792774</v>
      </c>
      <c r="CR316" s="161">
        <f>MIN(PRODUCT('mil mi val'!$C282:CQ282),1)</f>
        <v>0.15902239968041523</v>
      </c>
      <c r="CS316" s="161">
        <f>MIN(PRODUCT('mil mi val'!$C282:CR282),1)</f>
        <v>0.15576244048696672</v>
      </c>
      <c r="CT316" s="161">
        <f>MIN(PRODUCT('mil mi val'!$C282:CS282),1)</f>
        <v>0.15256931045698391</v>
      </c>
      <c r="CU316" s="161">
        <f>MIN(PRODUCT('mil mi val'!$C282:CT282),1)</f>
        <v>0.14944163959261575</v>
      </c>
      <c r="CV316" s="161">
        <f>MIN(PRODUCT('mil mi val'!$C282:CU282),1)</f>
        <v>0.14637808598096713</v>
      </c>
      <c r="CW316" s="161">
        <f>MIN(PRODUCT('mil mi val'!$C282:CV282),1)</f>
        <v>0.1433773352183573</v>
      </c>
      <c r="CX316" s="161">
        <f>MIN(PRODUCT('mil mi val'!$C282:CW282),1)</f>
        <v>0.14043809984638098</v>
      </c>
      <c r="CY316" s="161">
        <f>MIN(PRODUCT('mil mi val'!$C282:CX282),1)</f>
        <v>0.13755911879953017</v>
      </c>
      <c r="CZ316" s="161">
        <f>MIN(PRODUCT('mil mi val'!$C282:CY282),1)</f>
        <v>0.13473915686413981</v>
      </c>
      <c r="DA316" s="161">
        <f>MIN(PRODUCT('mil mi val'!$C282:CZ282),1)</f>
        <v>0.13197700414842495</v>
      </c>
      <c r="DB316" s="161">
        <f>MIN(PRODUCT('mil mi val'!$C282:DA282),1)</f>
        <v>0.12927147556338225</v>
      </c>
      <c r="DC316" s="161">
        <f>MIN(PRODUCT('mil mi val'!$C282:DB282),1)</f>
        <v>0.12662141031433291</v>
      </c>
      <c r="DD316" s="161">
        <f>MIN(PRODUCT('mil mi val'!$C282:DC282),1)</f>
        <v>0.12662141031433291</v>
      </c>
      <c r="DE316" s="161">
        <f>MIN(PRODUCT('mil mi val'!$C282:DD282),1)</f>
        <v>0.12662141031433291</v>
      </c>
      <c r="DF316" s="161">
        <f>MIN(PRODUCT('mil mi val'!$C282:DE282),1)</f>
        <v>0.12662141031433291</v>
      </c>
    </row>
    <row r="317" spans="2:110" ht="14.5" x14ac:dyDescent="0.35">
      <c r="B317" s="149">
        <v>72</v>
      </c>
      <c r="C317" s="161">
        <v>1</v>
      </c>
      <c r="D317" s="161">
        <f>MIN(PRODUCT('mil mi val'!$C283:C283),1)</f>
        <v>0.99450000000000005</v>
      </c>
      <c r="E317" s="161">
        <f>MIN(PRODUCT('mil mi val'!$C283:D283),1)</f>
        <v>0.98704125000000009</v>
      </c>
      <c r="F317" s="161">
        <f>MIN(PRODUCT('mil mi val'!$C283:E283),1)</f>
        <v>0.97776306225000009</v>
      </c>
      <c r="G317" s="161">
        <f>MIN(PRODUCT('mil mi val'!$C283:F283),1)</f>
        <v>0.9671054448714751</v>
      </c>
      <c r="H317" s="161">
        <f>MIN(PRODUCT('mil mi val'!$C283:G283),1)</f>
        <v>0.95550017953301736</v>
      </c>
      <c r="I317" s="161">
        <f>MIN(PRODUCT('mil mi val'!$C283:H283),1)</f>
        <v>0.94317422721704136</v>
      </c>
      <c r="J317" s="161">
        <f>MIN(PRODUCT('mil mi val'!$C283:I283),1)</f>
        <v>0.93025274030416782</v>
      </c>
      <c r="K317" s="161">
        <f>MIN(PRODUCT('mil mi val'!$C283:J283),1)</f>
        <v>0.91667105029572704</v>
      </c>
      <c r="L317" s="161">
        <f>MIN(PRODUCT('mil mi val'!$C283:K283),1)</f>
        <v>0.90246264901614326</v>
      </c>
      <c r="M317" s="161">
        <f>MIN(PRODUCT('mil mi val'!$C283:L283),1)</f>
        <v>0.88775250783718018</v>
      </c>
      <c r="N317" s="161">
        <f>MIN(PRODUCT('mil mi val'!$C283:M283),1)</f>
        <v>0.8725719399531644</v>
      </c>
      <c r="O317" s="161">
        <f>MIN(PRODUCT('mil mi val'!$C283:N283),1)</f>
        <v>0.85695290222800269</v>
      </c>
      <c r="P317" s="161">
        <f>MIN(PRODUCT('mil mi val'!$C283:O283),1)</f>
        <v>0.84101357824656187</v>
      </c>
      <c r="Q317" s="161">
        <f>MIN(PRODUCT('mil mi val'!$C283:P283),1)</f>
        <v>0.82486611754422789</v>
      </c>
      <c r="R317" s="161">
        <f>MIN(PRODUCT('mil mi val'!$C283:Q283),1)</f>
        <v>0.80861625502860657</v>
      </c>
      <c r="S317" s="161">
        <f>MIN(PRODUCT('mil mi val'!$C283:R283),1)</f>
        <v>0.792686514804543</v>
      </c>
      <c r="T317" s="161">
        <f>MIN(PRODUCT('mil mi val'!$C283:S283),1)</f>
        <v>0.77707059046289351</v>
      </c>
      <c r="U317" s="161">
        <f>MIN(PRODUCT('mil mi val'!$C283:T283),1)</f>
        <v>0.76176229983077448</v>
      </c>
      <c r="V317" s="161">
        <f>MIN(PRODUCT('mil mi val'!$C283:U283),1)</f>
        <v>0.74675558252410823</v>
      </c>
      <c r="W317" s="161">
        <f>MIN(PRODUCT('mil mi val'!$C283:V283),1)</f>
        <v>0.7320444975483833</v>
      </c>
      <c r="X317" s="161">
        <f>MIN(PRODUCT('mil mi val'!$C283:W283),1)</f>
        <v>0.71762322094668007</v>
      </c>
      <c r="Y317" s="161">
        <f>MIN(PRODUCT('mil mi val'!$C283:X283),1)</f>
        <v>0.70348604349403043</v>
      </c>
      <c r="Z317" s="161">
        <f>MIN(PRODUCT('mil mi val'!$C283:Y283),1)</f>
        <v>0.68962736843719796</v>
      </c>
      <c r="AA317" s="161">
        <f>MIN(PRODUCT('mil mi val'!$C283:Z283),1)</f>
        <v>0.6760417092789851</v>
      </c>
      <c r="AB317" s="161">
        <f>MIN(PRODUCT('mil mi val'!$C283:AA283),1)</f>
        <v>0.66272368760618905</v>
      </c>
      <c r="AC317" s="161">
        <f>MIN(PRODUCT('mil mi val'!$C283:AB283),1)</f>
        <v>0.64966803096034709</v>
      </c>
      <c r="AD317" s="161">
        <f>MIN(PRODUCT('mil mi val'!$C283:AC283),1)</f>
        <v>0.63686957075042827</v>
      </c>
      <c r="AE317" s="161">
        <f>MIN(PRODUCT('mil mi val'!$C283:AD283),1)</f>
        <v>0.62432324020664476</v>
      </c>
      <c r="AF317" s="161">
        <f>MIN(PRODUCT('mil mi val'!$C283:AE283),1)</f>
        <v>0.61202407237457379</v>
      </c>
      <c r="AG317" s="161">
        <f>MIN(PRODUCT('mil mi val'!$C283:AF283),1)</f>
        <v>0.59996719814879462</v>
      </c>
      <c r="AH317" s="161">
        <f>MIN(PRODUCT('mil mi val'!$C283:AG283),1)</f>
        <v>0.58814784434526335</v>
      </c>
      <c r="AI317" s="161">
        <f>MIN(PRODUCT('mil mi val'!$C283:AH283),1)</f>
        <v>0.57656133181166158</v>
      </c>
      <c r="AJ317" s="161">
        <f>MIN(PRODUCT('mil mi val'!$C283:AI283),1)</f>
        <v>0.56520307357497179</v>
      </c>
      <c r="AK317" s="161">
        <f>MIN(PRODUCT('mil mi val'!$C283:AJ283),1)</f>
        <v>0.5540685730255448</v>
      </c>
      <c r="AL317" s="161">
        <f>MIN(PRODUCT('mil mi val'!$C283:AK283),1)</f>
        <v>0.54315342213694151</v>
      </c>
      <c r="AM317" s="161">
        <f>MIN(PRODUCT('mil mi val'!$C283:AL283),1)</f>
        <v>0.53245329972084376</v>
      </c>
      <c r="AN317" s="161">
        <f>MIN(PRODUCT('mil mi val'!$C283:AM283),1)</f>
        <v>0.52196396971634307</v>
      </c>
      <c r="AO317" s="161">
        <f>MIN(PRODUCT('mil mi val'!$C283:AN283),1)</f>
        <v>0.51168127951293108</v>
      </c>
      <c r="AP317" s="161">
        <f>MIN(PRODUCT('mil mi val'!$C283:AO283),1)</f>
        <v>0.5016011583065263</v>
      </c>
      <c r="AQ317" s="161">
        <f>MIN(PRODUCT('mil mi val'!$C283:AP283),1)</f>
        <v>0.49171961548788773</v>
      </c>
      <c r="AR317" s="161">
        <f>MIN(PRODUCT('mil mi val'!$C283:AQ283),1)</f>
        <v>0.48203273906277633</v>
      </c>
      <c r="AS317" s="161">
        <f>MIN(PRODUCT('mil mi val'!$C283:AR283),1)</f>
        <v>0.47253669410323962</v>
      </c>
      <c r="AT317" s="161">
        <f>MIN(PRODUCT('mil mi val'!$C283:AS283),1)</f>
        <v>0.46322772122940575</v>
      </c>
      <c r="AU317" s="161">
        <f>MIN(PRODUCT('mil mi val'!$C283:AT283),1)</f>
        <v>0.45410213512118641</v>
      </c>
      <c r="AV317" s="161">
        <f>MIN(PRODUCT('mil mi val'!$C283:AU283),1)</f>
        <v>0.44515632305929903</v>
      </c>
      <c r="AW317" s="161">
        <f>MIN(PRODUCT('mil mi val'!$C283:AV283),1)</f>
        <v>0.43638674349503082</v>
      </c>
      <c r="AX317" s="161">
        <f>MIN(PRODUCT('mil mi val'!$C283:AW283),1)</f>
        <v>0.42778992464817867</v>
      </c>
      <c r="AY317" s="161">
        <f>MIN(PRODUCT('mil mi val'!$C283:AX283),1)</f>
        <v>0.4193624631326095</v>
      </c>
      <c r="AZ317" s="161">
        <f>MIN(PRODUCT('mil mi val'!$C283:AY283),1)</f>
        <v>0.41110102260889708</v>
      </c>
      <c r="BA317" s="161">
        <f>MIN(PRODUCT('mil mi val'!$C283:AZ283),1)</f>
        <v>0.40300233246350181</v>
      </c>
      <c r="BB317" s="161">
        <f>MIN(PRODUCT('mil mi val'!$C283:BA283),1)</f>
        <v>0.39506318651397082</v>
      </c>
      <c r="BC317" s="161">
        <f>MIN(PRODUCT('mil mi val'!$C283:BB283),1)</f>
        <v>0.3872804417396456</v>
      </c>
      <c r="BD317" s="161">
        <f>MIN(PRODUCT('mil mi val'!$C283:BC283),1)</f>
        <v>0.37965101703737458</v>
      </c>
      <c r="BE317" s="161">
        <f>MIN(PRODUCT('mil mi val'!$C283:BD283),1)</f>
        <v>0.37217189200173828</v>
      </c>
      <c r="BF317" s="161">
        <f>MIN(PRODUCT('mil mi val'!$C283:BE283),1)</f>
        <v>0.36484010572930403</v>
      </c>
      <c r="BG317" s="161">
        <f>MIN(PRODUCT('mil mi val'!$C283:BF283),1)</f>
        <v>0.35765275564643673</v>
      </c>
      <c r="BH317" s="161">
        <f>MIN(PRODUCT('mil mi val'!$C283:BG283),1)</f>
        <v>0.35060699636020193</v>
      </c>
      <c r="BI317" s="161">
        <f>MIN(PRODUCT('mil mi val'!$C283:BH283),1)</f>
        <v>0.34370003853190595</v>
      </c>
      <c r="BJ317" s="161">
        <f>MIN(PRODUCT('mil mi val'!$C283:BI283),1)</f>
        <v>0.3369291477728274</v>
      </c>
      <c r="BK317" s="161">
        <f>MIN(PRODUCT('mil mi val'!$C283:BJ283),1)</f>
        <v>0.33029164356170271</v>
      </c>
      <c r="BL317" s="161">
        <f>MIN(PRODUCT('mil mi val'!$C283:BK283),1)</f>
        <v>0.32378489818353717</v>
      </c>
      <c r="BM317" s="161">
        <f>MIN(PRODUCT('mil mi val'!$C283:BL283),1)</f>
        <v>0.31740633568932147</v>
      </c>
      <c r="BN317" s="161">
        <f>MIN(PRODUCT('mil mi val'!$C283:BM283),1)</f>
        <v>0.31115343087624181</v>
      </c>
      <c r="BO317" s="161">
        <f>MIN(PRODUCT('mil mi val'!$C283:BN283),1)</f>
        <v>0.30502370828797981</v>
      </c>
      <c r="BP317" s="161">
        <f>MIN(PRODUCT('mil mi val'!$C283:BO283),1)</f>
        <v>0.29901474123470662</v>
      </c>
      <c r="BQ317" s="161">
        <f>MIN(PRODUCT('mil mi val'!$C283:BP283),1)</f>
        <v>0.29312415083238286</v>
      </c>
      <c r="BR317" s="161">
        <f>MIN(PRODUCT('mil mi val'!$C283:BQ283),1)</f>
        <v>0.28734960506098489</v>
      </c>
      <c r="BS317" s="161">
        <f>MIN(PRODUCT('mil mi val'!$C283:BR283),1)</f>
        <v>0.28168881784128347</v>
      </c>
      <c r="BT317" s="161">
        <f>MIN(PRODUCT('mil mi val'!$C283:BS283),1)</f>
        <v>0.27613954812981018</v>
      </c>
      <c r="BU317" s="161">
        <f>MIN(PRODUCT('mil mi val'!$C283:BT283),1)</f>
        <v>0.27069959903165292</v>
      </c>
      <c r="BV317" s="161">
        <f>MIN(PRODUCT('mil mi val'!$C283:BU283),1)</f>
        <v>0.26536681693072933</v>
      </c>
      <c r="BW317" s="161">
        <f>MIN(PRODUCT('mil mi val'!$C283:BV283),1)</f>
        <v>0.26013909063719393</v>
      </c>
      <c r="BX317" s="161">
        <f>MIN(PRODUCT('mil mi val'!$C283:BW283),1)</f>
        <v>0.25501435055164118</v>
      </c>
      <c r="BY317" s="161">
        <f>MIN(PRODUCT('mil mi val'!$C283:BX283),1)</f>
        <v>0.24999056784577384</v>
      </c>
      <c r="BZ317" s="161">
        <f>MIN(PRODUCT('mil mi val'!$C283:BY283),1)</f>
        <v>0.24506575365921207</v>
      </c>
      <c r="CA317" s="161">
        <f>MIN(PRODUCT('mil mi val'!$C283:BZ283),1)</f>
        <v>0.24023795831212558</v>
      </c>
      <c r="CB317" s="161">
        <f>MIN(PRODUCT('mil mi val'!$C283:CA283),1)</f>
        <v>0.23550527053337669</v>
      </c>
      <c r="CC317" s="161">
        <f>MIN(PRODUCT('mil mi val'!$C283:CB283),1)</f>
        <v>0.23086581670386916</v>
      </c>
      <c r="CD317" s="161">
        <f>MIN(PRODUCT('mil mi val'!$C283:CC283),1)</f>
        <v>0.22631776011480292</v>
      </c>
      <c r="CE317" s="161">
        <f>MIN(PRODUCT('mil mi val'!$C283:CD283),1)</f>
        <v>0.22185930024054129</v>
      </c>
      <c r="CF317" s="161">
        <f>MIN(PRODUCT('mil mi val'!$C283:CE283),1)</f>
        <v>0.2174886720258026</v>
      </c>
      <c r="CG317" s="161">
        <f>MIN(PRODUCT('mil mi val'!$C283:CF283),1)</f>
        <v>0.21320414518689429</v>
      </c>
      <c r="CH317" s="161">
        <f>MIN(PRODUCT('mil mi val'!$C283:CG283),1)</f>
        <v>0.20900402352671246</v>
      </c>
      <c r="CI317" s="161">
        <f>MIN(PRODUCT('mil mi val'!$C283:CH283),1)</f>
        <v>0.20488664426323622</v>
      </c>
      <c r="CJ317" s="161">
        <f>MIN(PRODUCT('mil mi val'!$C283:CI283),1)</f>
        <v>0.20085037737125044</v>
      </c>
      <c r="CK317" s="161">
        <f>MIN(PRODUCT('mil mi val'!$C283:CJ283),1)</f>
        <v>0.1968936249370368</v>
      </c>
      <c r="CL317" s="161">
        <f>MIN(PRODUCT('mil mi val'!$C283:CK283),1)</f>
        <v>0.19301482052577718</v>
      </c>
      <c r="CM317" s="161">
        <f>MIN(PRODUCT('mil mi val'!$C283:CL283),1)</f>
        <v>0.18921242856141934</v>
      </c>
      <c r="CN317" s="161">
        <f>MIN(PRODUCT('mil mi val'!$C283:CM283),1)</f>
        <v>0.18548494371875937</v>
      </c>
      <c r="CO317" s="161">
        <f>MIN(PRODUCT('mil mi val'!$C283:CN283),1)</f>
        <v>0.1818308903274998</v>
      </c>
      <c r="CP317" s="161">
        <f>MIN(PRODUCT('mil mi val'!$C283:CO283),1)</f>
        <v>0.17824882178804805</v>
      </c>
      <c r="CQ317" s="161">
        <f>MIN(PRODUCT('mil mi val'!$C283:CP283),1)</f>
        <v>0.1747373199988235</v>
      </c>
      <c r="CR317" s="161">
        <f>MIN(PRODUCT('mil mi val'!$C283:CQ283),1)</f>
        <v>0.17129499479484667</v>
      </c>
      <c r="CS317" s="161">
        <f>MIN(PRODUCT('mil mi val'!$C283:CR283),1)</f>
        <v>0.16792048339738819</v>
      </c>
      <c r="CT317" s="161">
        <f>MIN(PRODUCT('mil mi val'!$C283:CS283),1)</f>
        <v>0.16461244987445964</v>
      </c>
      <c r="CU317" s="161">
        <f>MIN(PRODUCT('mil mi val'!$C283:CT283),1)</f>
        <v>0.16136958461193276</v>
      </c>
      <c r="CV317" s="161">
        <f>MIN(PRODUCT('mil mi val'!$C283:CU283),1)</f>
        <v>0.15819060379507768</v>
      </c>
      <c r="CW317" s="161">
        <f>MIN(PRODUCT('mil mi val'!$C283:CV283),1)</f>
        <v>0.15507424890031465</v>
      </c>
      <c r="CX317" s="161">
        <f>MIN(PRODUCT('mil mi val'!$C283:CW283),1)</f>
        <v>0.15201928619697844</v>
      </c>
      <c r="CY317" s="161">
        <f>MIN(PRODUCT('mil mi val'!$C283:CX283),1)</f>
        <v>0.14902450625889796</v>
      </c>
      <c r="CZ317" s="161">
        <f>MIN(PRODUCT('mil mi val'!$C283:CY283),1)</f>
        <v>0.14608872348559765</v>
      </c>
      <c r="DA317" s="161">
        <f>MIN(PRODUCT('mil mi val'!$C283:CZ283),1)</f>
        <v>0.14321077563293136</v>
      </c>
      <c r="DB317" s="161">
        <f>MIN(PRODUCT('mil mi val'!$C283:DA283),1)</f>
        <v>0.14038952335296259</v>
      </c>
      <c r="DC317" s="161">
        <f>MIN(PRODUCT('mil mi val'!$C283:DB283),1)</f>
        <v>0.13762384974290923</v>
      </c>
      <c r="DD317" s="161">
        <f>MIN(PRODUCT('mil mi val'!$C283:DC283),1)</f>
        <v>0.13762384974290923</v>
      </c>
      <c r="DE317" s="161">
        <f>MIN(PRODUCT('mil mi val'!$C283:DD283),1)</f>
        <v>0.13762384974290923</v>
      </c>
      <c r="DF317" s="161">
        <f>MIN(PRODUCT('mil mi val'!$C283:DE283),1)</f>
        <v>0.13762384974290923</v>
      </c>
    </row>
    <row r="318" spans="2:110" ht="14.5" x14ac:dyDescent="0.35">
      <c r="B318" s="149">
        <v>73</v>
      </c>
      <c r="C318" s="161">
        <v>1</v>
      </c>
      <c r="D318" s="161">
        <f>MIN(PRODUCT('mil mi val'!$C284:C284),1)</f>
        <v>0.99490000000000001</v>
      </c>
      <c r="E318" s="161">
        <f>MIN(PRODUCT('mil mi val'!$C284:D284),1)</f>
        <v>0.98783620999999999</v>
      </c>
      <c r="F318" s="161">
        <f>MIN(PRODUCT('mil mi val'!$C284:E284),1)</f>
        <v>0.97914325135199998</v>
      </c>
      <c r="G318" s="161">
        <f>MIN(PRODUCT('mil mi val'!$C284:F284),1)</f>
        <v>0.96905807586307435</v>
      </c>
      <c r="H318" s="161">
        <f>MIN(PRODUCT('mil mi val'!$C284:G284),1)</f>
        <v>0.95810771960582164</v>
      </c>
      <c r="I318" s="161">
        <f>MIN(PRODUCT('mil mi val'!$C284:H284),1)</f>
        <v>0.94651461619859123</v>
      </c>
      <c r="J318" s="161">
        <f>MIN(PRODUCT('mil mi val'!$C284:I284),1)</f>
        <v>0.93420992618800958</v>
      </c>
      <c r="K318" s="161">
        <f>MIN(PRODUCT('mil mi val'!$C284:J284),1)</f>
        <v>0.92131782920661498</v>
      </c>
      <c r="L318" s="161">
        <f>MIN(PRODUCT('mil mi val'!$C284:K284),1)</f>
        <v>0.90777445711727767</v>
      </c>
      <c r="M318" s="161">
        <f>MIN(PRODUCT('mil mi val'!$C284:L284),1)</f>
        <v>0.89370395303195993</v>
      </c>
      <c r="N318" s="161">
        <f>MIN(PRODUCT('mil mi val'!$C284:M284),1)</f>
        <v>0.87913657859753902</v>
      </c>
      <c r="O318" s="161">
        <f>MIN(PRODUCT('mil mi val'!$C284:N284),1)</f>
        <v>0.8641033431035211</v>
      </c>
      <c r="P318" s="161">
        <f>MIN(PRODUCT('mil mi val'!$C284:O284),1)</f>
        <v>0.84872230359627843</v>
      </c>
      <c r="Q318" s="161">
        <f>MIN(PRODUCT('mil mi val'!$C284:P284),1)</f>
        <v>0.8331058132101069</v>
      </c>
      <c r="R318" s="161">
        <f>MIN(PRODUCT('mil mi val'!$C284:Q284),1)</f>
        <v>0.8173601133404359</v>
      </c>
      <c r="S318" s="161">
        <f>MIN(PRODUCT('mil mi val'!$C284:R284),1)</f>
        <v>0.80191200719830169</v>
      </c>
      <c r="T318" s="161">
        <f>MIN(PRODUCT('mil mi val'!$C284:S284),1)</f>
        <v>0.7867558702622538</v>
      </c>
      <c r="U318" s="161">
        <f>MIN(PRODUCT('mil mi val'!$C284:T284),1)</f>
        <v>0.77188618431429723</v>
      </c>
      <c r="V318" s="161">
        <f>MIN(PRODUCT('mil mi val'!$C284:U284),1)</f>
        <v>0.75729753543075695</v>
      </c>
      <c r="W318" s="161">
        <f>MIN(PRODUCT('mil mi val'!$C284:V284),1)</f>
        <v>0.74298461201111565</v>
      </c>
      <c r="X318" s="161">
        <f>MIN(PRODUCT('mil mi val'!$C284:W284),1)</f>
        <v>0.72894220284410549</v>
      </c>
      <c r="Y318" s="161">
        <f>MIN(PRODUCT('mil mi val'!$C284:X284),1)</f>
        <v>0.71516519521035182</v>
      </c>
      <c r="Z318" s="161">
        <f>MIN(PRODUCT('mil mi val'!$C284:Y284),1)</f>
        <v>0.70164857302087613</v>
      </c>
      <c r="AA318" s="161">
        <f>MIN(PRODUCT('mil mi val'!$C284:Z284),1)</f>
        <v>0.6883874149907816</v>
      </c>
      <c r="AB318" s="161">
        <f>MIN(PRODUCT('mil mi val'!$C284:AA284),1)</f>
        <v>0.67537689284745583</v>
      </c>
      <c r="AC318" s="161">
        <f>MIN(PRODUCT('mil mi val'!$C284:AB284),1)</f>
        <v>0.66261226957263886</v>
      </c>
      <c r="AD318" s="161">
        <f>MIN(PRODUCT('mil mi val'!$C284:AC284),1)</f>
        <v>0.65008889767771594</v>
      </c>
      <c r="AE318" s="161">
        <f>MIN(PRODUCT('mil mi val'!$C284:AD284),1)</f>
        <v>0.63780221751160704</v>
      </c>
      <c r="AF318" s="161">
        <f>MIN(PRODUCT('mil mi val'!$C284:AE284),1)</f>
        <v>0.62574775560063767</v>
      </c>
      <c r="AG318" s="161">
        <f>MIN(PRODUCT('mil mi val'!$C284:AF284),1)</f>
        <v>0.61392112301978563</v>
      </c>
      <c r="AH318" s="161">
        <f>MIN(PRODUCT('mil mi val'!$C284:AG284),1)</f>
        <v>0.60231801379471162</v>
      </c>
      <c r="AI318" s="161">
        <f>MIN(PRODUCT('mil mi val'!$C284:AH284),1)</f>
        <v>0.5909342033339916</v>
      </c>
      <c r="AJ318" s="161">
        <f>MIN(PRODUCT('mil mi val'!$C284:AI284),1)</f>
        <v>0.57976554689097914</v>
      </c>
      <c r="AK318" s="161">
        <f>MIN(PRODUCT('mil mi val'!$C284:AJ284),1)</f>
        <v>0.56880797805473959</v>
      </c>
      <c r="AL318" s="161">
        <f>MIN(PRODUCT('mil mi val'!$C284:AK284),1)</f>
        <v>0.55805750726950498</v>
      </c>
      <c r="AM318" s="161">
        <f>MIN(PRODUCT('mil mi val'!$C284:AL284),1)</f>
        <v>0.54751022038211128</v>
      </c>
      <c r="AN318" s="161">
        <f>MIN(PRODUCT('mil mi val'!$C284:AM284),1)</f>
        <v>0.53716227721688936</v>
      </c>
      <c r="AO318" s="161">
        <f>MIN(PRODUCT('mil mi val'!$C284:AN284),1)</f>
        <v>0.5270099101774901</v>
      </c>
      <c r="AP318" s="161">
        <f>MIN(PRODUCT('mil mi val'!$C284:AO284),1)</f>
        <v>0.51704942287513556</v>
      </c>
      <c r="AQ318" s="161">
        <f>MIN(PRODUCT('mil mi val'!$C284:AP284),1)</f>
        <v>0.50727718878279549</v>
      </c>
      <c r="AR318" s="161">
        <f>MIN(PRODUCT('mil mi val'!$C284:AQ284),1)</f>
        <v>0.49768964991480064</v>
      </c>
      <c r="AS318" s="161">
        <f>MIN(PRODUCT('mil mi val'!$C284:AR284),1)</f>
        <v>0.48828331553141091</v>
      </c>
      <c r="AT318" s="161">
        <f>MIN(PRODUCT('mil mi val'!$C284:AS284),1)</f>
        <v>0.47905476086786725</v>
      </c>
      <c r="AU318" s="161">
        <f>MIN(PRODUCT('mil mi val'!$C284:AT284),1)</f>
        <v>0.47000062588746455</v>
      </c>
      <c r="AV318" s="161">
        <f>MIN(PRODUCT('mil mi val'!$C284:AU284),1)</f>
        <v>0.46111761405819146</v>
      </c>
      <c r="AW318" s="161">
        <f>MIN(PRODUCT('mil mi val'!$C284:AV284),1)</f>
        <v>0.45240249115249165</v>
      </c>
      <c r="AX318" s="161">
        <f>MIN(PRODUCT('mil mi val'!$C284:AW284),1)</f>
        <v>0.44385208406970955</v>
      </c>
      <c r="AY318" s="161">
        <f>MIN(PRODUCT('mil mi val'!$C284:AX284),1)</f>
        <v>0.43546327968079201</v>
      </c>
      <c r="AZ318" s="161">
        <f>MIN(PRODUCT('mil mi val'!$C284:AY284),1)</f>
        <v>0.42723302369482502</v>
      </c>
      <c r="BA318" s="161">
        <f>MIN(PRODUCT('mil mi val'!$C284:AZ284),1)</f>
        <v>0.41915831954699284</v>
      </c>
      <c r="BB318" s="161">
        <f>MIN(PRODUCT('mil mi val'!$C284:BA284),1)</f>
        <v>0.41123622730755466</v>
      </c>
      <c r="BC318" s="161">
        <f>MIN(PRODUCT('mil mi val'!$C284:BB284),1)</f>
        <v>0.40346386261144185</v>
      </c>
      <c r="BD318" s="161">
        <f>MIN(PRODUCT('mil mi val'!$C284:BC284),1)</f>
        <v>0.39583839560808559</v>
      </c>
      <c r="BE318" s="161">
        <f>MIN(PRODUCT('mil mi val'!$C284:BD284),1)</f>
        <v>0.38835704993109277</v>
      </c>
      <c r="BF318" s="161">
        <f>MIN(PRODUCT('mil mi val'!$C284:BE284),1)</f>
        <v>0.38101710168739511</v>
      </c>
      <c r="BG318" s="161">
        <f>MIN(PRODUCT('mil mi val'!$C284:BF284),1)</f>
        <v>0.37381587846550335</v>
      </c>
      <c r="BH318" s="161">
        <f>MIN(PRODUCT('mil mi val'!$C284:BG284),1)</f>
        <v>0.36675075836250531</v>
      </c>
      <c r="BI318" s="161">
        <f>MIN(PRODUCT('mil mi val'!$C284:BH284),1)</f>
        <v>0.35981916902945393</v>
      </c>
      <c r="BJ318" s="161">
        <f>MIN(PRODUCT('mil mi val'!$C284:BI284),1)</f>
        <v>0.35301858673479725</v>
      </c>
      <c r="BK318" s="161">
        <f>MIN(PRODUCT('mil mi val'!$C284:BJ284),1)</f>
        <v>0.34634653544550958</v>
      </c>
      <c r="BL318" s="161">
        <f>MIN(PRODUCT('mil mi val'!$C284:BK284),1)</f>
        <v>0.33980058592558943</v>
      </c>
      <c r="BM318" s="161">
        <f>MIN(PRODUCT('mil mi val'!$C284:BL284),1)</f>
        <v>0.33337835485159578</v>
      </c>
      <c r="BN318" s="161">
        <f>MIN(PRODUCT('mil mi val'!$C284:BM284),1)</f>
        <v>0.32707750394490059</v>
      </c>
      <c r="BO318" s="161">
        <f>MIN(PRODUCT('mil mi val'!$C284:BN284),1)</f>
        <v>0.32089573912034197</v>
      </c>
      <c r="BP318" s="161">
        <f>MIN(PRODUCT('mil mi val'!$C284:BO284),1)</f>
        <v>0.31483080965096749</v>
      </c>
      <c r="BQ318" s="161">
        <f>MIN(PRODUCT('mil mi val'!$C284:BP284),1)</f>
        <v>0.3088805073485642</v>
      </c>
      <c r="BR318" s="161">
        <f>MIN(PRODUCT('mil mi val'!$C284:BQ284),1)</f>
        <v>0.30304266575967631</v>
      </c>
      <c r="BS318" s="161">
        <f>MIN(PRODUCT('mil mi val'!$C284:BR284),1)</f>
        <v>0.29731515937681841</v>
      </c>
      <c r="BT318" s="161">
        <f>MIN(PRODUCT('mil mi val'!$C284:BS284),1)</f>
        <v>0.29169590286459651</v>
      </c>
      <c r="BU318" s="161">
        <f>MIN(PRODUCT('mil mi val'!$C284:BT284),1)</f>
        <v>0.28618285030045565</v>
      </c>
      <c r="BV318" s="161">
        <f>MIN(PRODUCT('mil mi val'!$C284:BU284),1)</f>
        <v>0.28077399442977702</v>
      </c>
      <c r="BW318" s="161">
        <f>MIN(PRODUCT('mil mi val'!$C284:BV284),1)</f>
        <v>0.27546736593505422</v>
      </c>
      <c r="BX318" s="161">
        <f>MIN(PRODUCT('mil mi val'!$C284:BW284),1)</f>
        <v>0.27026103271888169</v>
      </c>
      <c r="BY318" s="161">
        <f>MIN(PRODUCT('mil mi val'!$C284:BX284),1)</f>
        <v>0.26515309920049479</v>
      </c>
      <c r="BZ318" s="161">
        <f>MIN(PRODUCT('mil mi val'!$C284:BY284),1)</f>
        <v>0.26014170562560546</v>
      </c>
      <c r="CA318" s="161">
        <f>MIN(PRODUCT('mil mi val'!$C284:BZ284),1)</f>
        <v>0.25522502738928149</v>
      </c>
      <c r="CB318" s="161">
        <f>MIN(PRODUCT('mil mi val'!$C284:CA284),1)</f>
        <v>0.25040127437162407</v>
      </c>
      <c r="CC318" s="161">
        <f>MIN(PRODUCT('mil mi val'!$C284:CB284),1)</f>
        <v>0.24566869028600036</v>
      </c>
      <c r="CD318" s="161">
        <f>MIN(PRODUCT('mil mi val'!$C284:CC284),1)</f>
        <v>0.24102555203959494</v>
      </c>
      <c r="CE318" s="161">
        <f>MIN(PRODUCT('mil mi val'!$C284:CD284),1)</f>
        <v>0.2364701691060466</v>
      </c>
      <c r="CF318" s="161">
        <f>MIN(PRODUCT('mil mi val'!$C284:CE284),1)</f>
        <v>0.23200088290994231</v>
      </c>
      <c r="CG318" s="161">
        <f>MIN(PRODUCT('mil mi val'!$C284:CF284),1)</f>
        <v>0.22761606622294439</v>
      </c>
      <c r="CH318" s="161">
        <f>MIN(PRODUCT('mil mi val'!$C284:CG284),1)</f>
        <v>0.22331412257133074</v>
      </c>
      <c r="CI318" s="161">
        <f>MIN(PRODUCT('mil mi val'!$C284:CH284),1)</f>
        <v>0.21909348565473258</v>
      </c>
      <c r="CJ318" s="161">
        <f>MIN(PRODUCT('mil mi val'!$C284:CI284),1)</f>
        <v>0.21495261877585814</v>
      </c>
      <c r="CK318" s="161">
        <f>MIN(PRODUCT('mil mi val'!$C284:CJ284),1)</f>
        <v>0.21089001428099441</v>
      </c>
      <c r="CL318" s="161">
        <f>MIN(PRODUCT('mil mi val'!$C284:CK284),1)</f>
        <v>0.20690419301108362</v>
      </c>
      <c r="CM318" s="161">
        <f>MIN(PRODUCT('mil mi val'!$C284:CL284),1)</f>
        <v>0.20299370376317413</v>
      </c>
      <c r="CN318" s="161">
        <f>MIN(PRODUCT('mil mi val'!$C284:CM284),1)</f>
        <v>0.19915712276205014</v>
      </c>
      <c r="CO318" s="161">
        <f>MIN(PRODUCT('mil mi val'!$C284:CN284),1)</f>
        <v>0.19539305314184738</v>
      </c>
      <c r="CP318" s="161">
        <f>MIN(PRODUCT('mil mi val'!$C284:CO284),1)</f>
        <v>0.19170012443746645</v>
      </c>
      <c r="CQ318" s="161">
        <f>MIN(PRODUCT('mil mi val'!$C284:CP284),1)</f>
        <v>0.18807699208559833</v>
      </c>
      <c r="CR318" s="161">
        <f>MIN(PRODUCT('mil mi val'!$C284:CQ284),1)</f>
        <v>0.18452233693518053</v>
      </c>
      <c r="CS318" s="161">
        <f>MIN(PRODUCT('mil mi val'!$C284:CR284),1)</f>
        <v>0.18103486476710562</v>
      </c>
      <c r="CT318" s="161">
        <f>MIN(PRODUCT('mil mi val'!$C284:CS284),1)</f>
        <v>0.17761330582300733</v>
      </c>
      <c r="CU318" s="161">
        <f>MIN(PRODUCT('mil mi val'!$C284:CT284),1)</f>
        <v>0.1742564143429525</v>
      </c>
      <c r="CV318" s="161">
        <f>MIN(PRODUCT('mil mi val'!$C284:CU284),1)</f>
        <v>0.1709629681118707</v>
      </c>
      <c r="CW318" s="161">
        <f>MIN(PRODUCT('mil mi val'!$C284:CV284),1)</f>
        <v>0.16773176801455633</v>
      </c>
      <c r="CX318" s="161">
        <f>MIN(PRODUCT('mil mi val'!$C284:CW284),1)</f>
        <v>0.16456163759908121</v>
      </c>
      <c r="CY318" s="161">
        <f>MIN(PRODUCT('mil mi val'!$C284:CX284),1)</f>
        <v>0.16145142264845858</v>
      </c>
      <c r="CZ318" s="161">
        <f>MIN(PRODUCT('mil mi val'!$C284:CY284),1)</f>
        <v>0.1583999907604027</v>
      </c>
      <c r="DA318" s="161">
        <f>MIN(PRODUCT('mil mi val'!$C284:CZ284),1)</f>
        <v>0.15540623093503109</v>
      </c>
      <c r="DB318" s="161">
        <f>MIN(PRODUCT('mil mi val'!$C284:DA284),1)</f>
        <v>0.152469053170359</v>
      </c>
      <c r="DC318" s="161">
        <f>MIN(PRODUCT('mil mi val'!$C284:DB284),1)</f>
        <v>0.1495873880654392</v>
      </c>
      <c r="DD318" s="161">
        <f>MIN(PRODUCT('mil mi val'!$C284:DC284),1)</f>
        <v>0.1495873880654392</v>
      </c>
      <c r="DE318" s="161">
        <f>MIN(PRODUCT('mil mi val'!$C284:DD284),1)</f>
        <v>0.1495873880654392</v>
      </c>
      <c r="DF318" s="161">
        <f>MIN(PRODUCT('mil mi val'!$C284:DE284),1)</f>
        <v>0.1495873880654392</v>
      </c>
    </row>
    <row r="319" spans="2:110" ht="14.5" x14ac:dyDescent="0.35">
      <c r="B319" s="149">
        <v>74</v>
      </c>
      <c r="C319" s="161">
        <v>1</v>
      </c>
      <c r="D319" s="161">
        <f>MIN(PRODUCT('mil mi val'!$C285:C285),1)</f>
        <v>0.99519999999999997</v>
      </c>
      <c r="E319" s="161">
        <f>MIN(PRODUCT('mil mi val'!$C285:D285),1)</f>
        <v>0.9886316799999999</v>
      </c>
      <c r="F319" s="161">
        <f>MIN(PRODUCT('mil mi val'!$C285:E285),1)</f>
        <v>0.98042603705599995</v>
      </c>
      <c r="G319" s="161">
        <f>MIN(PRODUCT('mil mi val'!$C285:F285),1)</f>
        <v>0.97091590449655674</v>
      </c>
      <c r="H319" s="161">
        <f>MIN(PRODUCT('mil mi val'!$C285:G285),1)</f>
        <v>0.96052710431844357</v>
      </c>
      <c r="I319" s="161">
        <f>MIN(PRODUCT('mil mi val'!$C285:H285),1)</f>
        <v>0.94957709532921331</v>
      </c>
      <c r="J319" s="161">
        <f>MIN(PRODUCT('mil mi val'!$C285:I285),1)</f>
        <v>0.93799225476619696</v>
      </c>
      <c r="K319" s="161">
        <f>MIN(PRODUCT('mil mi val'!$C285:J285),1)</f>
        <v>0.9257045562287598</v>
      </c>
      <c r="L319" s="161">
        <f>MIN(PRODUCT('mil mi val'!$C285:K285),1)</f>
        <v>0.91283726289718004</v>
      </c>
      <c r="M319" s="161">
        <f>MIN(PRODUCT('mil mi val'!$C285:L285),1)</f>
        <v>0.8994185551325915</v>
      </c>
      <c r="N319" s="161">
        <f>MIN(PRODUCT('mil mi val'!$C285:M285),1)</f>
        <v>0.88547756752803641</v>
      </c>
      <c r="O319" s="161">
        <f>MIN(PRODUCT('mil mi val'!$C285:N285),1)</f>
        <v>0.8710442831773294</v>
      </c>
      <c r="P319" s="161">
        <f>MIN(PRODUCT('mil mi val'!$C285:O285),1)</f>
        <v>0.85623653036331482</v>
      </c>
      <c r="Q319" s="161">
        <f>MIN(PRODUCT('mil mi val'!$C285:P285),1)</f>
        <v>0.84125239108195682</v>
      </c>
      <c r="R319" s="161">
        <f>MIN(PRODUCT('mil mi val'!$C285:Q285),1)</f>
        <v>0.82610984804248155</v>
      </c>
      <c r="S319" s="161">
        <f>MIN(PRODUCT('mil mi val'!$C285:R285),1)</f>
        <v>0.81123987077771686</v>
      </c>
      <c r="T319" s="161">
        <f>MIN(PRODUCT('mil mi val'!$C285:S285),1)</f>
        <v>0.79663755310371798</v>
      </c>
      <c r="U319" s="161">
        <f>MIN(PRODUCT('mil mi val'!$C285:T285),1)</f>
        <v>0.78229807714785105</v>
      </c>
      <c r="V319" s="161">
        <f>MIN(PRODUCT('mil mi val'!$C285:U285),1)</f>
        <v>0.76821671175918971</v>
      </c>
      <c r="W319" s="161">
        <f>MIN(PRODUCT('mil mi val'!$C285:V285),1)</f>
        <v>0.7543888109475243</v>
      </c>
      <c r="X319" s="161">
        <f>MIN(PRODUCT('mil mi val'!$C285:W285),1)</f>
        <v>0.74080981235046883</v>
      </c>
      <c r="Y319" s="161">
        <f>MIN(PRODUCT('mil mi val'!$C285:X285),1)</f>
        <v>0.72747523572816042</v>
      </c>
      <c r="Z319" s="161">
        <f>MIN(PRODUCT('mil mi val'!$C285:Y285),1)</f>
        <v>0.71438068148505351</v>
      </c>
      <c r="AA319" s="161">
        <f>MIN(PRODUCT('mil mi val'!$C285:Z285),1)</f>
        <v>0.70152182921832251</v>
      </c>
      <c r="AB319" s="161">
        <f>MIN(PRODUCT('mil mi val'!$C285:AA285),1)</f>
        <v>0.68889443629239266</v>
      </c>
      <c r="AC319" s="161">
        <f>MIN(PRODUCT('mil mi val'!$C285:AB285),1)</f>
        <v>0.6764943364391296</v>
      </c>
      <c r="AD319" s="161">
        <f>MIN(PRODUCT('mil mi val'!$C285:AC285),1)</f>
        <v>0.66431743838322521</v>
      </c>
      <c r="AE319" s="161">
        <f>MIN(PRODUCT('mil mi val'!$C285:AD285),1)</f>
        <v>0.65235972449232715</v>
      </c>
      <c r="AF319" s="161">
        <f>MIN(PRODUCT('mil mi val'!$C285:AE285),1)</f>
        <v>0.64061724945146525</v>
      </c>
      <c r="AG319" s="161">
        <f>MIN(PRODUCT('mil mi val'!$C285:AF285),1)</f>
        <v>0.62908613896133891</v>
      </c>
      <c r="AH319" s="161">
        <f>MIN(PRODUCT('mil mi val'!$C285:AG285),1)</f>
        <v>0.61776258846003484</v>
      </c>
      <c r="AI319" s="161">
        <f>MIN(PRODUCT('mil mi val'!$C285:AH285),1)</f>
        <v>0.60664286186775418</v>
      </c>
      <c r="AJ319" s="161">
        <f>MIN(PRODUCT('mil mi val'!$C285:AI285),1)</f>
        <v>0.59572329035413463</v>
      </c>
      <c r="AK319" s="161">
        <f>MIN(PRODUCT('mil mi val'!$C285:AJ285),1)</f>
        <v>0.58500027112776021</v>
      </c>
      <c r="AL319" s="161">
        <f>MIN(PRODUCT('mil mi val'!$C285:AK285),1)</f>
        <v>0.57447026624746056</v>
      </c>
      <c r="AM319" s="161">
        <f>MIN(PRODUCT('mil mi val'!$C285:AL285),1)</f>
        <v>0.56412980145500624</v>
      </c>
      <c r="AN319" s="161">
        <f>MIN(PRODUCT('mil mi val'!$C285:AM285),1)</f>
        <v>0.55397546502881612</v>
      </c>
      <c r="AO319" s="161">
        <f>MIN(PRODUCT('mil mi val'!$C285:AN285),1)</f>
        <v>0.54400390665829745</v>
      </c>
      <c r="AP319" s="161">
        <f>MIN(PRODUCT('mil mi val'!$C285:AO285),1)</f>
        <v>0.53421183633844804</v>
      </c>
      <c r="AQ319" s="161">
        <f>MIN(PRODUCT('mil mi val'!$C285:AP285),1)</f>
        <v>0.52459602328435595</v>
      </c>
      <c r="AR319" s="161">
        <f>MIN(PRODUCT('mil mi val'!$C285:AQ285),1)</f>
        <v>0.51515329486523753</v>
      </c>
      <c r="AS319" s="161">
        <f>MIN(PRODUCT('mil mi val'!$C285:AR285),1)</f>
        <v>0.50588053555766321</v>
      </c>
      <c r="AT319" s="161">
        <f>MIN(PRODUCT('mil mi val'!$C285:AS285),1)</f>
        <v>0.49677468591762525</v>
      </c>
      <c r="AU319" s="161">
        <f>MIN(PRODUCT('mil mi val'!$C285:AT285),1)</f>
        <v>0.48783274157110801</v>
      </c>
      <c r="AV319" s="161">
        <f>MIN(PRODUCT('mil mi val'!$C285:AU285),1)</f>
        <v>0.47905175222282803</v>
      </c>
      <c r="AW319" s="161">
        <f>MIN(PRODUCT('mil mi val'!$C285:AV285),1)</f>
        <v>0.47042882068281711</v>
      </c>
      <c r="AX319" s="161">
        <f>MIN(PRODUCT('mil mi val'!$C285:AW285),1)</f>
        <v>0.46196110191052642</v>
      </c>
      <c r="AY319" s="161">
        <f>MIN(PRODUCT('mil mi val'!$C285:AX285),1)</f>
        <v>0.45364580207613692</v>
      </c>
      <c r="AZ319" s="161">
        <f>MIN(PRODUCT('mil mi val'!$C285:AY285),1)</f>
        <v>0.44548017763876646</v>
      </c>
      <c r="BA319" s="161">
        <f>MIN(PRODUCT('mil mi val'!$C285:AZ285),1)</f>
        <v>0.43746153444126867</v>
      </c>
      <c r="BB319" s="161">
        <f>MIN(PRODUCT('mil mi val'!$C285:BA285),1)</f>
        <v>0.42958722682132583</v>
      </c>
      <c r="BC319" s="161">
        <f>MIN(PRODUCT('mil mi val'!$C285:BB285),1)</f>
        <v>0.42185465673854194</v>
      </c>
      <c r="BD319" s="161">
        <f>MIN(PRODUCT('mil mi val'!$C285:BC285),1)</f>
        <v>0.41426127291724818</v>
      </c>
      <c r="BE319" s="161">
        <f>MIN(PRODUCT('mil mi val'!$C285:BD285),1)</f>
        <v>0.40680457000473769</v>
      </c>
      <c r="BF319" s="161">
        <f>MIN(PRODUCT('mil mi val'!$C285:BE285),1)</f>
        <v>0.39948208774465238</v>
      </c>
      <c r="BG319" s="161">
        <f>MIN(PRODUCT('mil mi val'!$C285:BF285),1)</f>
        <v>0.39229141016524866</v>
      </c>
      <c r="BH319" s="161">
        <f>MIN(PRODUCT('mil mi val'!$C285:BG285),1)</f>
        <v>0.38523016478227418</v>
      </c>
      <c r="BI319" s="161">
        <f>MIN(PRODUCT('mil mi val'!$C285:BH285),1)</f>
        <v>0.37829602181619326</v>
      </c>
      <c r="BJ319" s="161">
        <f>MIN(PRODUCT('mil mi val'!$C285:BI285),1)</f>
        <v>0.37148669342350177</v>
      </c>
      <c r="BK319" s="161">
        <f>MIN(PRODUCT('mil mi val'!$C285:BJ285),1)</f>
        <v>0.36479993294187874</v>
      </c>
      <c r="BL319" s="161">
        <f>MIN(PRODUCT('mil mi val'!$C285:BK285),1)</f>
        <v>0.35823353414892489</v>
      </c>
      <c r="BM319" s="161">
        <f>MIN(PRODUCT('mil mi val'!$C285:BL285),1)</f>
        <v>0.35178533053424421</v>
      </c>
      <c r="BN319" s="161">
        <f>MIN(PRODUCT('mil mi val'!$C285:BM285),1)</f>
        <v>0.34545319458462781</v>
      </c>
      <c r="BO319" s="161">
        <f>MIN(PRODUCT('mil mi val'!$C285:BN285),1)</f>
        <v>0.33923503708210451</v>
      </c>
      <c r="BP319" s="161">
        <f>MIN(PRODUCT('mil mi val'!$C285:BO285),1)</f>
        <v>0.33312880641462661</v>
      </c>
      <c r="BQ319" s="161">
        <f>MIN(PRODUCT('mil mi val'!$C285:BP285),1)</f>
        <v>0.32713248789916333</v>
      </c>
      <c r="BR319" s="161">
        <f>MIN(PRODUCT('mil mi val'!$C285:BQ285),1)</f>
        <v>0.32124410311697837</v>
      </c>
      <c r="BS319" s="161">
        <f>MIN(PRODUCT('mil mi val'!$C285:BR285),1)</f>
        <v>0.31546170926087275</v>
      </c>
      <c r="BT319" s="161">
        <f>MIN(PRODUCT('mil mi val'!$C285:BS285),1)</f>
        <v>0.30978339849417702</v>
      </c>
      <c r="BU319" s="161">
        <f>MIN(PRODUCT('mil mi val'!$C285:BT285),1)</f>
        <v>0.30420729732128182</v>
      </c>
      <c r="BV319" s="161">
        <f>MIN(PRODUCT('mil mi val'!$C285:BU285),1)</f>
        <v>0.29873156596949874</v>
      </c>
      <c r="BW319" s="161">
        <f>MIN(PRODUCT('mil mi val'!$C285:BV285),1)</f>
        <v>0.29335439778204775</v>
      </c>
      <c r="BX319" s="161">
        <f>MIN(PRODUCT('mil mi val'!$C285:BW285),1)</f>
        <v>0.28807401862197091</v>
      </c>
      <c r="BY319" s="161">
        <f>MIN(PRODUCT('mil mi val'!$C285:BX285),1)</f>
        <v>0.28288868628677544</v>
      </c>
      <c r="BZ319" s="161">
        <f>MIN(PRODUCT('mil mi val'!$C285:BY285),1)</f>
        <v>0.27779668993361345</v>
      </c>
      <c r="CA319" s="161">
        <f>MIN(PRODUCT('mil mi val'!$C285:BZ285),1)</f>
        <v>0.27279634951480841</v>
      </c>
      <c r="CB319" s="161">
        <f>MIN(PRODUCT('mil mi val'!$C285:CA285),1)</f>
        <v>0.26788601522354183</v>
      </c>
      <c r="CC319" s="161">
        <f>MIN(PRODUCT('mil mi val'!$C285:CB285),1)</f>
        <v>0.26306406694951806</v>
      </c>
      <c r="CD319" s="161">
        <f>MIN(PRODUCT('mil mi val'!$C285:CC285),1)</f>
        <v>0.25832891374442674</v>
      </c>
      <c r="CE319" s="161">
        <f>MIN(PRODUCT('mil mi val'!$C285:CD285),1)</f>
        <v>0.25367899329702703</v>
      </c>
      <c r="CF319" s="161">
        <f>MIN(PRODUCT('mil mi val'!$C285:CE285),1)</f>
        <v>0.24911277141768054</v>
      </c>
      <c r="CG319" s="161">
        <f>MIN(PRODUCT('mil mi val'!$C285:CF285),1)</f>
        <v>0.2446287415321623</v>
      </c>
      <c r="CH319" s="161">
        <f>MIN(PRODUCT('mil mi val'!$C285:CG285),1)</f>
        <v>0.24022542418458337</v>
      </c>
      <c r="CI319" s="161">
        <f>MIN(PRODUCT('mil mi val'!$C285:CH285),1)</f>
        <v>0.23590136654926086</v>
      </c>
      <c r="CJ319" s="161">
        <f>MIN(PRODUCT('mil mi val'!$C285:CI285),1)</f>
        <v>0.23165514195137415</v>
      </c>
      <c r="CK319" s="161">
        <f>MIN(PRODUCT('mil mi val'!$C285:CJ285),1)</f>
        <v>0.22748534939624943</v>
      </c>
      <c r="CL319" s="161">
        <f>MIN(PRODUCT('mil mi val'!$C285:CK285),1)</f>
        <v>0.22339061310711694</v>
      </c>
      <c r="CM319" s="161">
        <f>MIN(PRODUCT('mil mi val'!$C285:CL285),1)</f>
        <v>0.21936958207118884</v>
      </c>
      <c r="CN319" s="161">
        <f>MIN(PRODUCT('mil mi val'!$C285:CM285),1)</f>
        <v>0.21542092959390743</v>
      </c>
      <c r="CO319" s="161">
        <f>MIN(PRODUCT('mil mi val'!$C285:CN285),1)</f>
        <v>0.21154335286121709</v>
      </c>
      <c r="CP319" s="161">
        <f>MIN(PRODUCT('mil mi val'!$C285:CO285),1)</f>
        <v>0.20773557250971517</v>
      </c>
      <c r="CQ319" s="161">
        <f>MIN(PRODUCT('mil mi val'!$C285:CP285),1)</f>
        <v>0.20399633220454028</v>
      </c>
      <c r="CR319" s="161">
        <f>MIN(PRODUCT('mil mi val'!$C285:CQ285),1)</f>
        <v>0.20032439822485854</v>
      </c>
      <c r="CS319" s="161">
        <f>MIN(PRODUCT('mil mi val'!$C285:CR285),1)</f>
        <v>0.19671855905681107</v>
      </c>
      <c r="CT319" s="161">
        <f>MIN(PRODUCT('mil mi val'!$C285:CS285),1)</f>
        <v>0.19317762499378846</v>
      </c>
      <c r="CU319" s="161">
        <f>MIN(PRODUCT('mil mi val'!$C285:CT285),1)</f>
        <v>0.18970042774390025</v>
      </c>
      <c r="CV319" s="161">
        <f>MIN(PRODUCT('mil mi val'!$C285:CU285),1)</f>
        <v>0.18628582004451005</v>
      </c>
      <c r="CW319" s="161">
        <f>MIN(PRODUCT('mil mi val'!$C285:CV285),1)</f>
        <v>0.18293267528370888</v>
      </c>
      <c r="CX319" s="161">
        <f>MIN(PRODUCT('mil mi val'!$C285:CW285),1)</f>
        <v>0.17963988712860213</v>
      </c>
      <c r="CY319" s="161">
        <f>MIN(PRODUCT('mil mi val'!$C285:CX285),1)</f>
        <v>0.17640636916028729</v>
      </c>
      <c r="CZ319" s="161">
        <f>MIN(PRODUCT('mil mi val'!$C285:CY285),1)</f>
        <v>0.17323105451540211</v>
      </c>
      <c r="DA319" s="161">
        <f>MIN(PRODUCT('mil mi val'!$C285:CZ285),1)</f>
        <v>0.17011289553412487</v>
      </c>
      <c r="DB319" s="161">
        <f>MIN(PRODUCT('mil mi val'!$C285:DA285),1)</f>
        <v>0.16705086341451061</v>
      </c>
      <c r="DC319" s="161">
        <f>MIN(PRODUCT('mil mi val'!$C285:DB285),1)</f>
        <v>0.16404394787304943</v>
      </c>
      <c r="DD319" s="161">
        <f>MIN(PRODUCT('mil mi val'!$C285:DC285),1)</f>
        <v>0.16404394787304943</v>
      </c>
      <c r="DE319" s="161">
        <f>MIN(PRODUCT('mil mi val'!$C285:DD285),1)</f>
        <v>0.16404394787304943</v>
      </c>
      <c r="DF319" s="161">
        <f>MIN(PRODUCT('mil mi val'!$C285:DE285),1)</f>
        <v>0.16404394787304943</v>
      </c>
    </row>
    <row r="320" spans="2:110" ht="14.5" x14ac:dyDescent="0.35">
      <c r="B320" s="149">
        <v>75</v>
      </c>
      <c r="C320" s="161">
        <v>1</v>
      </c>
      <c r="D320" s="161">
        <f>MIN(PRODUCT('mil mi val'!$C286:C286),1)</f>
        <v>0.99560000000000004</v>
      </c>
      <c r="E320" s="161">
        <f>MIN(PRODUCT('mil mi val'!$C286:D286),1)</f>
        <v>0.98942728000000002</v>
      </c>
      <c r="F320" s="161">
        <f>MIN(PRODUCT('mil mi val'!$C286:E286),1)</f>
        <v>0.98170974721600002</v>
      </c>
      <c r="G320" s="161">
        <f>MIN(PRODUCT('mil mi val'!$C286:F286),1)</f>
        <v>0.97277618851633441</v>
      </c>
      <c r="H320" s="161">
        <f>MIN(PRODUCT('mil mi val'!$C286:G286),1)</f>
        <v>0.96304842663117107</v>
      </c>
      <c r="I320" s="161">
        <f>MIN(PRODUCT('mil mi val'!$C286:H286),1)</f>
        <v>0.95264750362355444</v>
      </c>
      <c r="J320" s="161">
        <f>MIN(PRODUCT('mil mi val'!$C286:I286),1)</f>
        <v>0.94169205733188366</v>
      </c>
      <c r="K320" s="161">
        <f>MIN(PRODUCT('mil mi val'!$C286:J286),1)</f>
        <v>0.93010924502670156</v>
      </c>
      <c r="L320" s="161">
        <f>MIN(PRODUCT('mil mi val'!$C286:K286),1)</f>
        <v>0.91792481391685177</v>
      </c>
      <c r="M320" s="161">
        <f>MIN(PRODUCT('mil mi val'!$C286:L286),1)</f>
        <v>0.90507386652201582</v>
      </c>
      <c r="N320" s="161">
        <f>MIN(PRODUCT('mil mi val'!$C286:M286),1)</f>
        <v>0.89176928068414218</v>
      </c>
      <c r="O320" s="161">
        <f>MIN(PRODUCT('mil mi val'!$C286:N286),1)</f>
        <v>0.87794685683353801</v>
      </c>
      <c r="P320" s="161">
        <f>MIN(PRODUCT('mil mi val'!$C286:O286),1)</f>
        <v>0.86381191243851807</v>
      </c>
      <c r="Q320" s="161">
        <f>MIN(PRODUCT('mil mi val'!$C286:P286),1)</f>
        <v>0.84938625350079477</v>
      </c>
      <c r="R320" s="161">
        <f>MIN(PRODUCT('mil mi val'!$C286:Q286),1)</f>
        <v>0.83477680994058112</v>
      </c>
      <c r="S320" s="161">
        <f>MIN(PRODUCT('mil mi val'!$C286:R286),1)</f>
        <v>0.82041864880960313</v>
      </c>
      <c r="T320" s="161">
        <f>MIN(PRODUCT('mil mi val'!$C286:S286),1)</f>
        <v>0.80630744805007792</v>
      </c>
      <c r="U320" s="161">
        <f>MIN(PRODUCT('mil mi val'!$C286:T286),1)</f>
        <v>0.79243895994361657</v>
      </c>
      <c r="V320" s="161">
        <f>MIN(PRODUCT('mil mi val'!$C286:U286),1)</f>
        <v>0.77880900983258639</v>
      </c>
      <c r="W320" s="161">
        <f>MIN(PRODUCT('mil mi val'!$C286:V286),1)</f>
        <v>0.76541349486346588</v>
      </c>
      <c r="X320" s="161">
        <f>MIN(PRODUCT('mil mi val'!$C286:W286),1)</f>
        <v>0.75224838275181427</v>
      </c>
      <c r="Y320" s="161">
        <f>MIN(PRODUCT('mil mi val'!$C286:X286),1)</f>
        <v>0.73930971056848305</v>
      </c>
      <c r="Z320" s="161">
        <f>MIN(PRODUCT('mil mi val'!$C286:Y286),1)</f>
        <v>0.72659358354670511</v>
      </c>
      <c r="AA320" s="161">
        <f>MIN(PRODUCT('mil mi val'!$C286:Z286),1)</f>
        <v>0.71409617390970181</v>
      </c>
      <c r="AB320" s="161">
        <f>MIN(PRODUCT('mil mi val'!$C286:AA286),1)</f>
        <v>0.70181371971845496</v>
      </c>
      <c r="AC320" s="161">
        <f>MIN(PRODUCT('mil mi val'!$C286:AB286),1)</f>
        <v>0.68974252373929756</v>
      </c>
      <c r="AD320" s="161">
        <f>MIN(PRODUCT('mil mi val'!$C286:AC286),1)</f>
        <v>0.67787895233098161</v>
      </c>
      <c r="AE320" s="161">
        <f>MIN(PRODUCT('mil mi val'!$C286:AD286),1)</f>
        <v>0.66621943435088871</v>
      </c>
      <c r="AF320" s="161">
        <f>MIN(PRODUCT('mil mi val'!$C286:AE286),1)</f>
        <v>0.6547604600800534</v>
      </c>
      <c r="AG320" s="161">
        <f>MIN(PRODUCT('mil mi val'!$C286:AF286),1)</f>
        <v>0.64349858016667649</v>
      </c>
      <c r="AH320" s="161">
        <f>MIN(PRODUCT('mil mi val'!$C286:AG286),1)</f>
        <v>0.63243040458780964</v>
      </c>
      <c r="AI320" s="161">
        <f>MIN(PRODUCT('mil mi val'!$C286:AH286),1)</f>
        <v>0.62155260162889936</v>
      </c>
      <c r="AJ320" s="161">
        <f>MIN(PRODUCT('mil mi val'!$C286:AI286),1)</f>
        <v>0.61086189688088233</v>
      </c>
      <c r="AK320" s="161">
        <f>MIN(PRODUCT('mil mi val'!$C286:AJ286),1)</f>
        <v>0.60035507225453111</v>
      </c>
      <c r="AL320" s="161">
        <f>MIN(PRODUCT('mil mi val'!$C286:AK286),1)</f>
        <v>0.59002896501175317</v>
      </c>
      <c r="AM320" s="161">
        <f>MIN(PRODUCT('mil mi val'!$C286:AL286),1)</f>
        <v>0.57988046681355099</v>
      </c>
      <c r="AN320" s="161">
        <f>MIN(PRODUCT('mil mi val'!$C286:AM286),1)</f>
        <v>0.56990652278435794</v>
      </c>
      <c r="AO320" s="161">
        <f>MIN(PRODUCT('mil mi val'!$C286:AN286),1)</f>
        <v>0.560104130592467</v>
      </c>
      <c r="AP320" s="161">
        <f>MIN(PRODUCT('mil mi val'!$C286:AO286),1)</f>
        <v>0.55047033954627655</v>
      </c>
      <c r="AQ320" s="161">
        <f>MIN(PRODUCT('mil mi val'!$C286:AP286),1)</f>
        <v>0.54100224970608057</v>
      </c>
      <c r="AR320" s="161">
        <f>MIN(PRODUCT('mil mi val'!$C286:AQ286),1)</f>
        <v>0.53169701101113598</v>
      </c>
      <c r="AS320" s="161">
        <f>MIN(PRODUCT('mil mi val'!$C286:AR286),1)</f>
        <v>0.52255182242174447</v>
      </c>
      <c r="AT320" s="161">
        <f>MIN(PRODUCT('mil mi val'!$C286:AS286),1)</f>
        <v>0.51356393107609044</v>
      </c>
      <c r="AU320" s="161">
        <f>MIN(PRODUCT('mil mi val'!$C286:AT286),1)</f>
        <v>0.5047306314615817</v>
      </c>
      <c r="AV320" s="161">
        <f>MIN(PRODUCT('mil mi val'!$C286:AU286),1)</f>
        <v>0.49604926460044252</v>
      </c>
      <c r="AW320" s="161">
        <f>MIN(PRODUCT('mil mi val'!$C286:AV286),1)</f>
        <v>0.4875172172493149</v>
      </c>
      <c r="AX320" s="161">
        <f>MIN(PRODUCT('mil mi val'!$C286:AW286),1)</f>
        <v>0.4791319211126267</v>
      </c>
      <c r="AY320" s="161">
        <f>MIN(PRODUCT('mil mi val'!$C286:AX286),1)</f>
        <v>0.47089085206948955</v>
      </c>
      <c r="AZ320" s="161">
        <f>MIN(PRODUCT('mil mi val'!$C286:AY286),1)</f>
        <v>0.46279152941389434</v>
      </c>
      <c r="BA320" s="161">
        <f>MIN(PRODUCT('mil mi val'!$C286:AZ286),1)</f>
        <v>0.45483151510797537</v>
      </c>
      <c r="BB320" s="161">
        <f>MIN(PRODUCT('mil mi val'!$C286:BA286),1)</f>
        <v>0.44700841304811822</v>
      </c>
      <c r="BC320" s="161">
        <f>MIN(PRODUCT('mil mi val'!$C286:BB286),1)</f>
        <v>0.43931986834369058</v>
      </c>
      <c r="BD320" s="161">
        <f>MIN(PRODUCT('mil mi val'!$C286:BC286),1)</f>
        <v>0.43176356660817911</v>
      </c>
      <c r="BE320" s="161">
        <f>MIN(PRODUCT('mil mi val'!$C286:BD286),1)</f>
        <v>0.42433723326251843</v>
      </c>
      <c r="BF320" s="161">
        <f>MIN(PRODUCT('mil mi val'!$C286:BE286),1)</f>
        <v>0.4170386328504031</v>
      </c>
      <c r="BG320" s="161">
        <f>MIN(PRODUCT('mil mi val'!$C286:BF286),1)</f>
        <v>0.40986556836537619</v>
      </c>
      <c r="BH320" s="161">
        <f>MIN(PRODUCT('mil mi val'!$C286:BG286),1)</f>
        <v>0.40281588058949169</v>
      </c>
      <c r="BI320" s="161">
        <f>MIN(PRODUCT('mil mi val'!$C286:BH286),1)</f>
        <v>0.39588744744335241</v>
      </c>
      <c r="BJ320" s="161">
        <f>MIN(PRODUCT('mil mi val'!$C286:BI286),1)</f>
        <v>0.38907818334732674</v>
      </c>
      <c r="BK320" s="161">
        <f>MIN(PRODUCT('mil mi val'!$C286:BJ286),1)</f>
        <v>0.38238603859375275</v>
      </c>
      <c r="BL320" s="161">
        <f>MIN(PRODUCT('mil mi val'!$C286:BK286),1)</f>
        <v>0.37580899872994022</v>
      </c>
      <c r="BM320" s="161">
        <f>MIN(PRODUCT('mil mi val'!$C286:BL286),1)</f>
        <v>0.36934508395178528</v>
      </c>
      <c r="BN320" s="161">
        <f>MIN(PRODUCT('mil mi val'!$C286:BM286),1)</f>
        <v>0.36299234850781459</v>
      </c>
      <c r="BO320" s="161">
        <f>MIN(PRODUCT('mil mi val'!$C286:BN286),1)</f>
        <v>0.35674888011348016</v>
      </c>
      <c r="BP320" s="161">
        <f>MIN(PRODUCT('mil mi val'!$C286:BO286),1)</f>
        <v>0.35061279937552831</v>
      </c>
      <c r="BQ320" s="161">
        <f>MIN(PRODUCT('mil mi val'!$C286:BP286),1)</f>
        <v>0.34458225922626923</v>
      </c>
      <c r="BR320" s="161">
        <f>MIN(PRODUCT('mil mi val'!$C286:BQ286),1)</f>
        <v>0.33865544436757739</v>
      </c>
      <c r="BS320" s="161">
        <f>MIN(PRODUCT('mil mi val'!$C286:BR286),1)</f>
        <v>0.33283057072445504</v>
      </c>
      <c r="BT320" s="161">
        <f>MIN(PRODUCT('mil mi val'!$C286:BS286),1)</f>
        <v>0.32710588490799442</v>
      </c>
      <c r="BU320" s="161">
        <f>MIN(PRODUCT('mil mi val'!$C286:BT286),1)</f>
        <v>0.32147966368757691</v>
      </c>
      <c r="BV320" s="161">
        <f>MIN(PRODUCT('mil mi val'!$C286:BU286),1)</f>
        <v>0.31595021347215058</v>
      </c>
      <c r="BW320" s="161">
        <f>MIN(PRODUCT('mil mi val'!$C286:BV286),1)</f>
        <v>0.31051586980042961</v>
      </c>
      <c r="BX320" s="161">
        <f>MIN(PRODUCT('mil mi val'!$C286:BW286),1)</f>
        <v>0.30517499683986221</v>
      </c>
      <c r="BY320" s="161">
        <f>MIN(PRODUCT('mil mi val'!$C286:BX286),1)</f>
        <v>0.29992598689421657</v>
      </c>
      <c r="BZ320" s="161">
        <f>MIN(PRODUCT('mil mi val'!$C286:BY286),1)</f>
        <v>0.29476725991963604</v>
      </c>
      <c r="CA320" s="161">
        <f>MIN(PRODUCT('mil mi val'!$C286:BZ286),1)</f>
        <v>0.28969726304901833</v>
      </c>
      <c r="CB320" s="161">
        <f>MIN(PRODUCT('mil mi val'!$C286:CA286),1)</f>
        <v>0.28471447012457524</v>
      </c>
      <c r="CC320" s="161">
        <f>MIN(PRODUCT('mil mi val'!$C286:CB286),1)</f>
        <v>0.27981738123843253</v>
      </c>
      <c r="CD320" s="161">
        <f>MIN(PRODUCT('mil mi val'!$C286:CC286),1)</f>
        <v>0.27500452228113148</v>
      </c>
      <c r="CE320" s="161">
        <f>MIN(PRODUCT('mil mi val'!$C286:CD286),1)</f>
        <v>0.270274444497896</v>
      </c>
      <c r="CF320" s="161">
        <f>MIN(PRODUCT('mil mi val'!$C286:CE286),1)</f>
        <v>0.26562572405253221</v>
      </c>
      <c r="CG320" s="161">
        <f>MIN(PRODUCT('mil mi val'!$C286:CF286),1)</f>
        <v>0.26105696159882863</v>
      </c>
      <c r="CH320" s="161">
        <f>MIN(PRODUCT('mil mi val'!$C286:CG286),1)</f>
        <v>0.2565667818593288</v>
      </c>
      <c r="CI320" s="161">
        <f>MIN(PRODUCT('mil mi val'!$C286:CH286),1)</f>
        <v>0.25215383321134832</v>
      </c>
      <c r="CJ320" s="161">
        <f>MIN(PRODUCT('mil mi val'!$C286:CI286),1)</f>
        <v>0.24781678728011314</v>
      </c>
      <c r="CK320" s="161">
        <f>MIN(PRODUCT('mil mi val'!$C286:CJ286),1)</f>
        <v>0.24355433853889519</v>
      </c>
      <c r="CL320" s="161">
        <f>MIN(PRODUCT('mil mi val'!$C286:CK286),1)</f>
        <v>0.2393652039160262</v>
      </c>
      <c r="CM320" s="161">
        <f>MIN(PRODUCT('mil mi val'!$C286:CL286),1)</f>
        <v>0.23524812240867055</v>
      </c>
      <c r="CN320" s="161">
        <f>MIN(PRODUCT('mil mi val'!$C286:CM286),1)</f>
        <v>0.23120185470324142</v>
      </c>
      <c r="CO320" s="161">
        <f>MIN(PRODUCT('mil mi val'!$C286:CN286),1)</f>
        <v>0.22722518280234566</v>
      </c>
      <c r="CP320" s="161">
        <f>MIN(PRODUCT('mil mi val'!$C286:CO286),1)</f>
        <v>0.22331690965814532</v>
      </c>
      <c r="CQ320" s="161">
        <f>MIN(PRODUCT('mil mi val'!$C286:CP286),1)</f>
        <v>0.21947585881202522</v>
      </c>
      <c r="CR320" s="161">
        <f>MIN(PRODUCT('mil mi val'!$C286:CQ286),1)</f>
        <v>0.2157008740404584</v>
      </c>
      <c r="CS320" s="161">
        <f>MIN(PRODUCT('mil mi val'!$C286:CR286),1)</f>
        <v>0.21199081900696251</v>
      </c>
      <c r="CT320" s="161">
        <f>MIN(PRODUCT('mil mi val'!$C286:CS286),1)</f>
        <v>0.20834457692004277</v>
      </c>
      <c r="CU320" s="161">
        <f>MIN(PRODUCT('mil mi val'!$C286:CT286),1)</f>
        <v>0.20476105019701804</v>
      </c>
      <c r="CV320" s="161">
        <f>MIN(PRODUCT('mil mi val'!$C286:CU286),1)</f>
        <v>0.20123916013362933</v>
      </c>
      <c r="CW320" s="161">
        <f>MIN(PRODUCT('mil mi val'!$C286:CV286),1)</f>
        <v>0.1977778465793309</v>
      </c>
      <c r="CX320" s="161">
        <f>MIN(PRODUCT('mil mi val'!$C286:CW286),1)</f>
        <v>0.19437606761816639</v>
      </c>
      <c r="CY320" s="161">
        <f>MIN(PRODUCT('mil mi val'!$C286:CX286),1)</f>
        <v>0.19103279925513394</v>
      </c>
      <c r="CZ320" s="161">
        <f>MIN(PRODUCT('mil mi val'!$C286:CY286),1)</f>
        <v>0.18774703510794563</v>
      </c>
      <c r="DA320" s="161">
        <f>MIN(PRODUCT('mil mi val'!$C286:CZ286),1)</f>
        <v>0.18451778610408898</v>
      </c>
      <c r="DB320" s="161">
        <f>MIN(PRODUCT('mil mi val'!$C286:DA286),1)</f>
        <v>0.18134408018309864</v>
      </c>
      <c r="DC320" s="161">
        <f>MIN(PRODUCT('mil mi val'!$C286:DB286),1)</f>
        <v>0.17822496200394936</v>
      </c>
      <c r="DD320" s="161">
        <f>MIN(PRODUCT('mil mi val'!$C286:DC286),1)</f>
        <v>0.17822496200394936</v>
      </c>
      <c r="DE320" s="161">
        <f>MIN(PRODUCT('mil mi val'!$C286:DD286),1)</f>
        <v>0.17822496200394936</v>
      </c>
      <c r="DF320" s="161">
        <f>MIN(PRODUCT('mil mi val'!$C286:DE286),1)</f>
        <v>0.17822496200394936</v>
      </c>
    </row>
    <row r="321" spans="2:110" ht="14.5" x14ac:dyDescent="0.35">
      <c r="B321" s="149">
        <v>76</v>
      </c>
      <c r="C321" s="161">
        <v>1</v>
      </c>
      <c r="D321" s="161">
        <f>MIN(PRODUCT('mil mi val'!$C287:C287),1)</f>
        <v>0.99590000000000001</v>
      </c>
      <c r="E321" s="161">
        <f>MIN(PRODUCT('mil mi val'!$C287:D287),1)</f>
        <v>0.99012378000000001</v>
      </c>
      <c r="F321" s="161">
        <f>MIN(PRODUCT('mil mi val'!$C287:E287),1)</f>
        <v>0.98289587640600007</v>
      </c>
      <c r="G321" s="161">
        <f>MIN(PRODUCT('mil mi val'!$C287:F287),1)</f>
        <v>0.97454126145654907</v>
      </c>
      <c r="H321" s="161">
        <f>MIN(PRODUCT('mil mi val'!$C287:G287),1)</f>
        <v>0.96538057359885754</v>
      </c>
      <c r="I321" s="161">
        <f>MIN(PRODUCT('mil mi val'!$C287:H287),1)</f>
        <v>0.95563022980550905</v>
      </c>
      <c r="J321" s="161">
        <f>MIN(PRODUCT('mil mi val'!$C287:I287),1)</f>
        <v>0.94530942332360957</v>
      </c>
      <c r="K321" s="161">
        <f>MIN(PRODUCT('mil mi val'!$C287:J287),1)</f>
        <v>0.93434383401305565</v>
      </c>
      <c r="L321" s="161">
        <f>MIN(PRODUCT('mil mi val'!$C287:K287),1)</f>
        <v>0.92275797047129382</v>
      </c>
      <c r="M321" s="161">
        <f>MIN(PRODUCT('mil mi val'!$C287:L287),1)</f>
        <v>0.9105775652610727</v>
      </c>
      <c r="N321" s="161">
        <f>MIN(PRODUCT('mil mi val'!$C287:M287),1)</f>
        <v>0.89792053710394382</v>
      </c>
      <c r="O321" s="161">
        <f>MIN(PRODUCT('mil mi val'!$C287:N287),1)</f>
        <v>0.88472110520851577</v>
      </c>
      <c r="P321" s="161">
        <f>MIN(PRODUCT('mil mi val'!$C287:O287),1)</f>
        <v>0.87118487229882546</v>
      </c>
      <c r="Q321" s="161">
        <f>MIN(PRODUCT('mil mi val'!$C287:P287),1)</f>
        <v>0.85733303282927409</v>
      </c>
      <c r="R321" s="161">
        <f>MIN(PRODUCT('mil mi val'!$C287:Q287),1)</f>
        <v>0.84327277109087406</v>
      </c>
      <c r="S321" s="161">
        <f>MIN(PRODUCT('mil mi val'!$C287:R287),1)</f>
        <v>0.82944309764498381</v>
      </c>
      <c r="T321" s="161">
        <f>MIN(PRODUCT('mil mi val'!$C287:S287),1)</f>
        <v>0.81584023084360613</v>
      </c>
      <c r="U321" s="161">
        <f>MIN(PRODUCT('mil mi val'!$C287:T287),1)</f>
        <v>0.80246045105777097</v>
      </c>
      <c r="V321" s="161">
        <f>MIN(PRODUCT('mil mi val'!$C287:U287),1)</f>
        <v>0.78930009966042358</v>
      </c>
      <c r="W321" s="161">
        <f>MIN(PRODUCT('mil mi val'!$C287:V287),1)</f>
        <v>0.77635557802599264</v>
      </c>
      <c r="X321" s="161">
        <f>MIN(PRODUCT('mil mi val'!$C287:W287),1)</f>
        <v>0.76362334654636643</v>
      </c>
      <c r="Y321" s="161">
        <f>MIN(PRODUCT('mil mi val'!$C287:X287),1)</f>
        <v>0.75109992366300604</v>
      </c>
      <c r="Z321" s="161">
        <f>MIN(PRODUCT('mil mi val'!$C287:Y287),1)</f>
        <v>0.7387818849149328</v>
      </c>
      <c r="AA321" s="161">
        <f>MIN(PRODUCT('mil mi val'!$C287:Z287),1)</f>
        <v>0.72666586200232797</v>
      </c>
      <c r="AB321" s="161">
        <f>MIN(PRODUCT('mil mi val'!$C287:AA287),1)</f>
        <v>0.71474854186548986</v>
      </c>
      <c r="AC321" s="161">
        <f>MIN(PRODUCT('mil mi val'!$C287:AB287),1)</f>
        <v>0.70302666577889583</v>
      </c>
      <c r="AD321" s="161">
        <f>MIN(PRODUCT('mil mi val'!$C287:AC287),1)</f>
        <v>0.69149702846012195</v>
      </c>
      <c r="AE321" s="161">
        <f>MIN(PRODUCT('mil mi val'!$C287:AD287),1)</f>
        <v>0.68015647719337602</v>
      </c>
      <c r="AF321" s="161">
        <f>MIN(PRODUCT('mil mi val'!$C287:AE287),1)</f>
        <v>0.66900191096740469</v>
      </c>
      <c r="AG321" s="161">
        <f>MIN(PRODUCT('mil mi val'!$C287:AF287),1)</f>
        <v>0.65803027962753924</v>
      </c>
      <c r="AH321" s="161">
        <f>MIN(PRODUCT('mil mi val'!$C287:AG287),1)</f>
        <v>0.64723858304164761</v>
      </c>
      <c r="AI321" s="161">
        <f>MIN(PRODUCT('mil mi val'!$C287:AH287),1)</f>
        <v>0.63662387027976464</v>
      </c>
      <c r="AJ321" s="161">
        <f>MIN(PRODUCT('mil mi val'!$C287:AI287),1)</f>
        <v>0.62618323880717652</v>
      </c>
      <c r="AK321" s="161">
        <f>MIN(PRODUCT('mil mi val'!$C287:AJ287),1)</f>
        <v>0.61591383369073882</v>
      </c>
      <c r="AL321" s="161">
        <f>MIN(PRODUCT('mil mi val'!$C287:AK287),1)</f>
        <v>0.60581284681821068</v>
      </c>
      <c r="AM321" s="161">
        <f>MIN(PRODUCT('mil mi val'!$C287:AL287),1)</f>
        <v>0.59587751613039208</v>
      </c>
      <c r="AN321" s="161">
        <f>MIN(PRODUCT('mil mi val'!$C287:AM287),1)</f>
        <v>0.58610512486585364</v>
      </c>
      <c r="AO321" s="161">
        <f>MIN(PRODUCT('mil mi val'!$C287:AN287),1)</f>
        <v>0.57649300081805366</v>
      </c>
      <c r="AP321" s="161">
        <f>MIN(PRODUCT('mil mi val'!$C287:AO287),1)</f>
        <v>0.56703851560463758</v>
      </c>
      <c r="AQ321" s="161">
        <f>MIN(PRODUCT('mil mi val'!$C287:AP287),1)</f>
        <v>0.55773908394872151</v>
      </c>
      <c r="AR321" s="161">
        <f>MIN(PRODUCT('mil mi val'!$C287:AQ287),1)</f>
        <v>0.54859216297196245</v>
      </c>
      <c r="AS321" s="161">
        <f>MIN(PRODUCT('mil mi val'!$C287:AR287),1)</f>
        <v>0.53959525149922227</v>
      </c>
      <c r="AT321" s="161">
        <f>MIN(PRODUCT('mil mi val'!$C287:AS287),1)</f>
        <v>0.53074588937463507</v>
      </c>
      <c r="AU321" s="161">
        <f>MIN(PRODUCT('mil mi val'!$C287:AT287),1)</f>
        <v>0.52204165678889103</v>
      </c>
      <c r="AV321" s="161">
        <f>MIN(PRODUCT('mil mi val'!$C287:AU287),1)</f>
        <v>0.51348017361755327</v>
      </c>
      <c r="AW321" s="161">
        <f>MIN(PRODUCT('mil mi val'!$C287:AV287),1)</f>
        <v>0.50505909877022537</v>
      </c>
      <c r="AX321" s="161">
        <f>MIN(PRODUCT('mil mi val'!$C287:AW287),1)</f>
        <v>0.49677612955039369</v>
      </c>
      <c r="AY321" s="161">
        <f>MIN(PRODUCT('mil mi val'!$C287:AX287),1)</f>
        <v>0.48862900102576723</v>
      </c>
      <c r="AZ321" s="161">
        <f>MIN(PRODUCT('mil mi val'!$C287:AY287),1)</f>
        <v>0.48061548540894466</v>
      </c>
      <c r="BA321" s="161">
        <f>MIN(PRODUCT('mil mi val'!$C287:AZ287),1)</f>
        <v>0.47273339144823801</v>
      </c>
      <c r="BB321" s="161">
        <f>MIN(PRODUCT('mil mi val'!$C287:BA287),1)</f>
        <v>0.4649805638284869</v>
      </c>
      <c r="BC321" s="161">
        <f>MIN(PRODUCT('mil mi val'!$C287:BB287),1)</f>
        <v>0.45735488258169971</v>
      </c>
      <c r="BD321" s="161">
        <f>MIN(PRODUCT('mil mi val'!$C287:BC287),1)</f>
        <v>0.44985426250735983</v>
      </c>
      <c r="BE321" s="161">
        <f>MIN(PRODUCT('mil mi val'!$C287:BD287),1)</f>
        <v>0.44247665260223912</v>
      </c>
      <c r="BF321" s="161">
        <f>MIN(PRODUCT('mil mi val'!$C287:BE287),1)</f>
        <v>0.4352200354995624</v>
      </c>
      <c r="BG321" s="161">
        <f>MIN(PRODUCT('mil mi val'!$C287:BF287),1)</f>
        <v>0.42808242691736959</v>
      </c>
      <c r="BH321" s="161">
        <f>MIN(PRODUCT('mil mi val'!$C287:BG287),1)</f>
        <v>0.42106187511592474</v>
      </c>
      <c r="BI321" s="161">
        <f>MIN(PRODUCT('mil mi val'!$C287:BH287),1)</f>
        <v>0.41415646036402359</v>
      </c>
      <c r="BJ321" s="161">
        <f>MIN(PRODUCT('mil mi val'!$C287:BI287),1)</f>
        <v>0.40736429441405364</v>
      </c>
      <c r="BK321" s="161">
        <f>MIN(PRODUCT('mil mi val'!$C287:BJ287),1)</f>
        <v>0.40068351998566315</v>
      </c>
      <c r="BL321" s="161">
        <f>MIN(PRODUCT('mil mi val'!$C287:BK287),1)</f>
        <v>0.39411231025789828</v>
      </c>
      <c r="BM321" s="161">
        <f>MIN(PRODUCT('mil mi val'!$C287:BL287),1)</f>
        <v>0.38764886836966878</v>
      </c>
      <c r="BN321" s="161">
        <f>MIN(PRODUCT('mil mi val'!$C287:BM287),1)</f>
        <v>0.38129142692840623</v>
      </c>
      <c r="BO321" s="161">
        <f>MIN(PRODUCT('mil mi val'!$C287:BN287),1)</f>
        <v>0.37503824752678039</v>
      </c>
      <c r="BP321" s="161">
        <f>MIN(PRODUCT('mil mi val'!$C287:BO287),1)</f>
        <v>0.36888762026734118</v>
      </c>
      <c r="BQ321" s="161">
        <f>MIN(PRODUCT('mil mi val'!$C287:BP287),1)</f>
        <v>0.36283786329495682</v>
      </c>
      <c r="BR321" s="161">
        <f>MIN(PRODUCT('mil mi val'!$C287:BQ287),1)</f>
        <v>0.35688732233691955</v>
      </c>
      <c r="BS321" s="161">
        <f>MIN(PRODUCT('mil mi val'!$C287:BR287),1)</f>
        <v>0.35103437025059409</v>
      </c>
      <c r="BT321" s="161">
        <f>MIN(PRODUCT('mil mi val'!$C287:BS287),1)</f>
        <v>0.34527740657848438</v>
      </c>
      <c r="BU321" s="161">
        <f>MIN(PRODUCT('mil mi val'!$C287:BT287),1)</f>
        <v>0.33961485711059725</v>
      </c>
      <c r="BV321" s="161">
        <f>MIN(PRODUCT('mil mi val'!$C287:BU287),1)</f>
        <v>0.33404517345398343</v>
      </c>
      <c r="BW321" s="161">
        <f>MIN(PRODUCT('mil mi val'!$C287:BV287),1)</f>
        <v>0.32856683260933811</v>
      </c>
      <c r="BX321" s="161">
        <f>MIN(PRODUCT('mil mi val'!$C287:BW287),1)</f>
        <v>0.32317833655454498</v>
      </c>
      <c r="BY321" s="161">
        <f>MIN(PRODUCT('mil mi val'!$C287:BX287),1)</f>
        <v>0.31787821183505044</v>
      </c>
      <c r="BZ321" s="161">
        <f>MIN(PRODUCT('mil mi val'!$C287:BY287),1)</f>
        <v>0.31266500916095563</v>
      </c>
      <c r="CA321" s="161">
        <f>MIN(PRODUCT('mil mi val'!$C287:BZ287),1)</f>
        <v>0.30753730301071597</v>
      </c>
      <c r="CB321" s="161">
        <f>MIN(PRODUCT('mil mi val'!$C287:CA287),1)</f>
        <v>0.30249369124134023</v>
      </c>
      <c r="CC321" s="161">
        <f>MIN(PRODUCT('mil mi val'!$C287:CB287),1)</f>
        <v>0.29753279470498228</v>
      </c>
      <c r="CD321" s="161">
        <f>MIN(PRODUCT('mil mi val'!$C287:CC287),1)</f>
        <v>0.29265325687182059</v>
      </c>
      <c r="CE321" s="161">
        <f>MIN(PRODUCT('mil mi val'!$C287:CD287),1)</f>
        <v>0.28785374345912274</v>
      </c>
      <c r="CF321" s="161">
        <f>MIN(PRODUCT('mil mi val'!$C287:CE287),1)</f>
        <v>0.28313294206639311</v>
      </c>
      <c r="CG321" s="161">
        <f>MIN(PRODUCT('mil mi val'!$C287:CF287),1)</f>
        <v>0.27848956181650425</v>
      </c>
      <c r="CH321" s="161">
        <f>MIN(PRODUCT('mil mi val'!$C287:CG287),1)</f>
        <v>0.27392233300271357</v>
      </c>
      <c r="CI321" s="161">
        <f>MIN(PRODUCT('mil mi val'!$C287:CH287),1)</f>
        <v>0.26943000674146905</v>
      </c>
      <c r="CJ321" s="161">
        <f>MIN(PRODUCT('mil mi val'!$C287:CI287),1)</f>
        <v>0.26501135463090897</v>
      </c>
      <c r="CK321" s="161">
        <f>MIN(PRODUCT('mil mi val'!$C287:CJ287),1)</f>
        <v>0.26066516841496207</v>
      </c>
      <c r="CL321" s="161">
        <f>MIN(PRODUCT('mil mi val'!$C287:CK287),1)</f>
        <v>0.2563902596529567</v>
      </c>
      <c r="CM321" s="161">
        <f>MIN(PRODUCT('mil mi val'!$C287:CL287),1)</f>
        <v>0.2521854593946482</v>
      </c>
      <c r="CN321" s="161">
        <f>MIN(PRODUCT('mil mi val'!$C287:CM287),1)</f>
        <v>0.24804961786057597</v>
      </c>
      <c r="CO321" s="161">
        <f>MIN(PRODUCT('mil mi val'!$C287:CN287),1)</f>
        <v>0.24398160412766254</v>
      </c>
      <c r="CP321" s="161">
        <f>MIN(PRODUCT('mil mi val'!$C287:CO287),1)</f>
        <v>0.23998030581996888</v>
      </c>
      <c r="CQ321" s="161">
        <f>MIN(PRODUCT('mil mi val'!$C287:CP287),1)</f>
        <v>0.2360446288045214</v>
      </c>
      <c r="CR321" s="161">
        <f>MIN(PRODUCT('mil mi val'!$C287:CQ287),1)</f>
        <v>0.23217349689212727</v>
      </c>
      <c r="CS321" s="161">
        <f>MIN(PRODUCT('mil mi val'!$C287:CR287),1)</f>
        <v>0.22836585154309638</v>
      </c>
      <c r="CT321" s="161">
        <f>MIN(PRODUCT('mil mi val'!$C287:CS287),1)</f>
        <v>0.2246206515777896</v>
      </c>
      <c r="CU321" s="161">
        <f>MIN(PRODUCT('mil mi val'!$C287:CT287),1)</f>
        <v>0.22093687289191385</v>
      </c>
      <c r="CV321" s="161">
        <f>MIN(PRODUCT('mil mi val'!$C287:CU287),1)</f>
        <v>0.21731350817648648</v>
      </c>
      <c r="CW321" s="161">
        <f>MIN(PRODUCT('mil mi val'!$C287:CV287),1)</f>
        <v>0.21374956664239211</v>
      </c>
      <c r="CX321" s="161">
        <f>MIN(PRODUCT('mil mi val'!$C287:CW287),1)</f>
        <v>0.21024407374945689</v>
      </c>
      <c r="CY321" s="161">
        <f>MIN(PRODUCT('mil mi val'!$C287:CX287),1)</f>
        <v>0.2067960709399658</v>
      </c>
      <c r="CZ321" s="161">
        <f>MIN(PRODUCT('mil mi val'!$C287:CY287),1)</f>
        <v>0.20340461537655036</v>
      </c>
      <c r="DA321" s="161">
        <f>MIN(PRODUCT('mil mi val'!$C287:CZ287),1)</f>
        <v>0.20006877968437495</v>
      </c>
      <c r="DB321" s="161">
        <f>MIN(PRODUCT('mil mi val'!$C287:DA287),1)</f>
        <v>0.19678765169755119</v>
      </c>
      <c r="DC321" s="161">
        <f>MIN(PRODUCT('mil mi val'!$C287:DB287),1)</f>
        <v>0.19356033420971136</v>
      </c>
      <c r="DD321" s="161">
        <f>MIN(PRODUCT('mil mi val'!$C287:DC287),1)</f>
        <v>0.19356033420971136</v>
      </c>
      <c r="DE321" s="161">
        <f>MIN(PRODUCT('mil mi val'!$C287:DD287),1)</f>
        <v>0.19356033420971136</v>
      </c>
      <c r="DF321" s="161">
        <f>MIN(PRODUCT('mil mi val'!$C287:DE287),1)</f>
        <v>0.19356033420971136</v>
      </c>
    </row>
    <row r="322" spans="2:110" ht="14.5" x14ac:dyDescent="0.35">
      <c r="B322" s="149">
        <v>77</v>
      </c>
      <c r="C322" s="161">
        <v>1</v>
      </c>
      <c r="D322" s="161">
        <f>MIN(PRODUCT('mil mi val'!$C288:C288),1)</f>
        <v>0.99619999999999997</v>
      </c>
      <c r="E322" s="161">
        <f>MIN(PRODUCT('mil mi val'!$C288:D288),1)</f>
        <v>0.99092013999999995</v>
      </c>
      <c r="F322" s="161">
        <f>MIN(PRODUCT('mil mi val'!$C288:E288),1)</f>
        <v>0.98418188304799992</v>
      </c>
      <c r="G322" s="161">
        <f>MIN(PRODUCT('mil mi val'!$C288:F288),1)</f>
        <v>0.97630842798361595</v>
      </c>
      <c r="H322" s="161">
        <f>MIN(PRODUCT('mil mi val'!$C288:G288),1)</f>
        <v>0.96771691381736014</v>
      </c>
      <c r="I322" s="161">
        <f>MIN(PRODUCT('mil mi val'!$C288:H288),1)</f>
        <v>0.95862037482747697</v>
      </c>
      <c r="J322" s="161">
        <f>MIN(PRODUCT('mil mi val'!$C288:I288),1)</f>
        <v>0.9489383090417195</v>
      </c>
      <c r="K322" s="161">
        <f>MIN(PRODUCT('mil mi val'!$C288:J288),1)</f>
        <v>0.93859488147316472</v>
      </c>
      <c r="L322" s="161">
        <f>MIN(PRODUCT('mil mi val'!$C288:K288),1)</f>
        <v>0.92770718084807591</v>
      </c>
      <c r="M322" s="161">
        <f>MIN(PRODUCT('mil mi val'!$C288:L288),1)</f>
        <v>0.91620361180555976</v>
      </c>
      <c r="N322" s="161">
        <f>MIN(PRODUCT('mil mi val'!$C288:M288),1)</f>
        <v>0.90420134449090694</v>
      </c>
      <c r="O322" s="161">
        <f>MIN(PRODUCT('mil mi val'!$C288:N288),1)</f>
        <v>0.89163294580248331</v>
      </c>
      <c r="P322" s="161">
        <f>MIN(PRODUCT('mil mi val'!$C288:O288),1)</f>
        <v>0.87870426808834734</v>
      </c>
      <c r="Q322" s="161">
        <f>MIN(PRODUCT('mil mi val'!$C288:P288),1)</f>
        <v>0.86543583364021326</v>
      </c>
      <c r="R322" s="161">
        <f>MIN(PRODUCT('mil mi val'!$C288:Q288),1)</f>
        <v>0.85193503463542597</v>
      </c>
      <c r="S322" s="161">
        <f>MIN(PRODUCT('mil mi val'!$C288:R288),1)</f>
        <v>0.83864484809511342</v>
      </c>
      <c r="T322" s="161">
        <f>MIN(PRODUCT('mil mi val'!$C288:S288),1)</f>
        <v>0.82556198846482964</v>
      </c>
      <c r="U322" s="161">
        <f>MIN(PRODUCT('mil mi val'!$C288:T288),1)</f>
        <v>0.81268322144477834</v>
      </c>
      <c r="V322" s="161">
        <f>MIN(PRODUCT('mil mi val'!$C288:U288),1)</f>
        <v>0.80000536319023985</v>
      </c>
      <c r="W322" s="161">
        <f>MIN(PRODUCT('mil mi val'!$C288:V288),1)</f>
        <v>0.78752527952447215</v>
      </c>
      <c r="X322" s="161">
        <f>MIN(PRODUCT('mil mi val'!$C288:W288),1)</f>
        <v>0.77523988516389042</v>
      </c>
      <c r="Y322" s="161">
        <f>MIN(PRODUCT('mil mi val'!$C288:X288),1)</f>
        <v>0.76314614295533378</v>
      </c>
      <c r="Z322" s="161">
        <f>MIN(PRODUCT('mil mi val'!$C288:Y288),1)</f>
        <v>0.75124106312523065</v>
      </c>
      <c r="AA322" s="161">
        <f>MIN(PRODUCT('mil mi val'!$C288:Z288),1)</f>
        <v>0.73952170254047711</v>
      </c>
      <c r="AB322" s="161">
        <f>MIN(PRODUCT('mil mi val'!$C288:AA288),1)</f>
        <v>0.72798516398084567</v>
      </c>
      <c r="AC322" s="161">
        <f>MIN(PRODUCT('mil mi val'!$C288:AB288),1)</f>
        <v>0.71662859542274449</v>
      </c>
      <c r="AD322" s="161">
        <f>MIN(PRODUCT('mil mi val'!$C288:AC288),1)</f>
        <v>0.70544918933414968</v>
      </c>
      <c r="AE322" s="161">
        <f>MIN(PRODUCT('mil mi val'!$C288:AD288),1)</f>
        <v>0.69444418198053703</v>
      </c>
      <c r="AF322" s="161">
        <f>MIN(PRODUCT('mil mi val'!$C288:AE288),1)</f>
        <v>0.68361085274164068</v>
      </c>
      <c r="AG322" s="161">
        <f>MIN(PRODUCT('mil mi val'!$C288:AF288),1)</f>
        <v>0.67294652343887118</v>
      </c>
      <c r="AH322" s="161">
        <f>MIN(PRODUCT('mil mi val'!$C288:AG288),1)</f>
        <v>0.66244855767322486</v>
      </c>
      <c r="AI322" s="161">
        <f>MIN(PRODUCT('mil mi val'!$C288:AH288),1)</f>
        <v>0.65211436017352253</v>
      </c>
      <c r="AJ322" s="161">
        <f>MIN(PRODUCT('mil mi val'!$C288:AI288),1)</f>
        <v>0.64194137615481561</v>
      </c>
      <c r="AK322" s="161">
        <f>MIN(PRODUCT('mil mi val'!$C288:AJ288),1)</f>
        <v>0.63192709068680053</v>
      </c>
      <c r="AL322" s="161">
        <f>MIN(PRODUCT('mil mi val'!$C288:AK288),1)</f>
        <v>0.62206902807208653</v>
      </c>
      <c r="AM322" s="161">
        <f>MIN(PRODUCT('mil mi val'!$C288:AL288),1)</f>
        <v>0.61236475123416201</v>
      </c>
      <c r="AN322" s="161">
        <f>MIN(PRODUCT('mil mi val'!$C288:AM288),1)</f>
        <v>0.60281186111490914</v>
      </c>
      <c r="AO322" s="161">
        <f>MIN(PRODUCT('mil mi val'!$C288:AN288),1)</f>
        <v>0.59340799608151662</v>
      </c>
      <c r="AP322" s="161">
        <f>MIN(PRODUCT('mil mi val'!$C288:AO288),1)</f>
        <v>0.584150831342645</v>
      </c>
      <c r="AQ322" s="161">
        <f>MIN(PRODUCT('mil mi val'!$C288:AP288),1)</f>
        <v>0.5750380783736998</v>
      </c>
      <c r="AR322" s="161">
        <f>MIN(PRODUCT('mil mi val'!$C288:AQ288),1)</f>
        <v>0.56606748435107013</v>
      </c>
      <c r="AS322" s="161">
        <f>MIN(PRODUCT('mil mi val'!$C288:AR288),1)</f>
        <v>0.55723683159519344</v>
      </c>
      <c r="AT322" s="161">
        <f>MIN(PRODUCT('mil mi val'!$C288:AS288),1)</f>
        <v>0.54854393702230841</v>
      </c>
      <c r="AU322" s="161">
        <f>MIN(PRODUCT('mil mi val'!$C288:AT288),1)</f>
        <v>0.53998665160476045</v>
      </c>
      <c r="AV322" s="161">
        <f>MIN(PRODUCT('mil mi val'!$C288:AU288),1)</f>
        <v>0.53156285983972618</v>
      </c>
      <c r="AW322" s="161">
        <f>MIN(PRODUCT('mil mi val'!$C288:AV288),1)</f>
        <v>0.52327047922622649</v>
      </c>
      <c r="AX322" s="161">
        <f>MIN(PRODUCT('mil mi val'!$C288:AW288),1)</f>
        <v>0.51510745975029737</v>
      </c>
      <c r="AY322" s="161">
        <f>MIN(PRODUCT('mil mi val'!$C288:AX288),1)</f>
        <v>0.50707178337819281</v>
      </c>
      <c r="AZ322" s="161">
        <f>MIN(PRODUCT('mil mi val'!$C288:AY288),1)</f>
        <v>0.49916146355749302</v>
      </c>
      <c r="BA322" s="161">
        <f>MIN(PRODUCT('mil mi val'!$C288:AZ288),1)</f>
        <v>0.49137454472599618</v>
      </c>
      <c r="BB322" s="161">
        <f>MIN(PRODUCT('mil mi val'!$C288:BA288),1)</f>
        <v>0.48370910182827065</v>
      </c>
      <c r="BC322" s="161">
        <f>MIN(PRODUCT('mil mi val'!$C288:BB288),1)</f>
        <v>0.47616323983974967</v>
      </c>
      <c r="BD322" s="161">
        <f>MIN(PRODUCT('mil mi val'!$C288:BC288),1)</f>
        <v>0.46873509329824958</v>
      </c>
      <c r="BE322" s="161">
        <f>MIN(PRODUCT('mil mi val'!$C288:BD288),1)</f>
        <v>0.46142282584279692</v>
      </c>
      <c r="BF322" s="161">
        <f>MIN(PRODUCT('mil mi val'!$C288:BE288),1)</f>
        <v>0.45422462975964933</v>
      </c>
      <c r="BG322" s="161">
        <f>MIN(PRODUCT('mil mi val'!$C288:BF288),1)</f>
        <v>0.44713872553539885</v>
      </c>
      <c r="BH322" s="161">
        <f>MIN(PRODUCT('mil mi val'!$C288:BG288),1)</f>
        <v>0.44016336141704665</v>
      </c>
      <c r="BI322" s="161">
        <f>MIN(PRODUCT('mil mi val'!$C288:BH288),1)</f>
        <v>0.43329681297894074</v>
      </c>
      <c r="BJ322" s="161">
        <f>MIN(PRODUCT('mil mi val'!$C288:BI288),1)</f>
        <v>0.42653738269646929</v>
      </c>
      <c r="BK322" s="161">
        <f>MIN(PRODUCT('mil mi val'!$C288:BJ288),1)</f>
        <v>0.41988339952640441</v>
      </c>
      <c r="BL322" s="161">
        <f>MIN(PRODUCT('mil mi val'!$C288:BK288),1)</f>
        <v>0.41333321849379251</v>
      </c>
      <c r="BM322" s="161">
        <f>MIN(PRODUCT('mil mi val'!$C288:BL288),1)</f>
        <v>0.4068852202852894</v>
      </c>
      <c r="BN322" s="161">
        <f>MIN(PRODUCT('mil mi val'!$C288:BM288),1)</f>
        <v>0.40053781084883888</v>
      </c>
      <c r="BO322" s="161">
        <f>MIN(PRODUCT('mil mi val'!$C288:BN288),1)</f>
        <v>0.39428942099959702</v>
      </c>
      <c r="BP322" s="161">
        <f>MIN(PRODUCT('mil mi val'!$C288:BO288),1)</f>
        <v>0.38813850603200334</v>
      </c>
      <c r="BQ322" s="161">
        <f>MIN(PRODUCT('mil mi val'!$C288:BP288),1)</f>
        <v>0.38208354533790412</v>
      </c>
      <c r="BR322" s="161">
        <f>MIN(PRODUCT('mil mi val'!$C288:BQ288),1)</f>
        <v>0.37612304203063285</v>
      </c>
      <c r="BS322" s="161">
        <f>MIN(PRODUCT('mil mi val'!$C288:BR288),1)</f>
        <v>0.37025552257495498</v>
      </c>
      <c r="BT322" s="161">
        <f>MIN(PRODUCT('mil mi val'!$C288:BS288),1)</f>
        <v>0.36447953642278569</v>
      </c>
      <c r="BU322" s="161">
        <f>MIN(PRODUCT('mil mi val'!$C288:BT288),1)</f>
        <v>0.35879365565459026</v>
      </c>
      <c r="BV322" s="161">
        <f>MIN(PRODUCT('mil mi val'!$C288:BU288),1)</f>
        <v>0.35319647462637865</v>
      </c>
      <c r="BW322" s="161">
        <f>MIN(PRODUCT('mil mi val'!$C288:BV288),1)</f>
        <v>0.34768660962220715</v>
      </c>
      <c r="BX322" s="161">
        <f>MIN(PRODUCT('mil mi val'!$C288:BW288),1)</f>
        <v>0.34226269851210073</v>
      </c>
      <c r="BY322" s="161">
        <f>MIN(PRODUCT('mil mi val'!$C288:BX288),1)</f>
        <v>0.33692340041531199</v>
      </c>
      <c r="BZ322" s="161">
        <f>MIN(PRODUCT('mil mi val'!$C288:BY288),1)</f>
        <v>0.33166739536883316</v>
      </c>
      <c r="CA322" s="161">
        <f>MIN(PRODUCT('mil mi val'!$C288:BZ288),1)</f>
        <v>0.32649338400107936</v>
      </c>
      <c r="CB322" s="161">
        <f>MIN(PRODUCT('mil mi val'!$C288:CA288),1)</f>
        <v>0.32140008721066254</v>
      </c>
      <c r="CC322" s="161">
        <f>MIN(PRODUCT('mil mi val'!$C288:CB288),1)</f>
        <v>0.31638624585017622</v>
      </c>
      <c r="CD322" s="161">
        <f>MIN(PRODUCT('mil mi val'!$C288:CC288),1)</f>
        <v>0.3114506204149135</v>
      </c>
      <c r="CE322" s="161">
        <f>MIN(PRODUCT('mil mi val'!$C288:CD288),1)</f>
        <v>0.30659199073644089</v>
      </c>
      <c r="CF322" s="161">
        <f>MIN(PRODUCT('mil mi val'!$C288:CE288),1)</f>
        <v>0.3018091556809524</v>
      </c>
      <c r="CG322" s="161">
        <f>MIN(PRODUCT('mil mi val'!$C288:CF288),1)</f>
        <v>0.29710093285232958</v>
      </c>
      <c r="CH322" s="161">
        <f>MIN(PRODUCT('mil mi val'!$C288:CG288),1)</f>
        <v>0.29246615829983325</v>
      </c>
      <c r="CI322" s="161">
        <f>MIN(PRODUCT('mil mi val'!$C288:CH288),1)</f>
        <v>0.28790368623035584</v>
      </c>
      <c r="CJ322" s="161">
        <f>MIN(PRODUCT('mil mi val'!$C288:CI288),1)</f>
        <v>0.28341238872516228</v>
      </c>
      <c r="CK322" s="161">
        <f>MIN(PRODUCT('mil mi val'!$C288:CJ288),1)</f>
        <v>0.27899115546104974</v>
      </c>
      <c r="CL322" s="161">
        <f>MIN(PRODUCT('mil mi val'!$C288:CK288),1)</f>
        <v>0.2746388934358574</v>
      </c>
      <c r="CM322" s="161">
        <f>MIN(PRODUCT('mil mi val'!$C288:CL288),1)</f>
        <v>0.27035452669825805</v>
      </c>
      <c r="CN322" s="161">
        <f>MIN(PRODUCT('mil mi val'!$C288:CM288),1)</f>
        <v>0.26613699608176522</v>
      </c>
      <c r="CO322" s="161">
        <f>MIN(PRODUCT('mil mi val'!$C288:CN288),1)</f>
        <v>0.26198525894288971</v>
      </c>
      <c r="CP322" s="161">
        <f>MIN(PRODUCT('mil mi val'!$C288:CO288),1)</f>
        <v>0.25789828890338062</v>
      </c>
      <c r="CQ322" s="161">
        <f>MIN(PRODUCT('mil mi val'!$C288:CP288),1)</f>
        <v>0.25387507559648792</v>
      </c>
      <c r="CR322" s="161">
        <f>MIN(PRODUCT('mil mi val'!$C288:CQ288),1)</f>
        <v>0.24991462441718273</v>
      </c>
      <c r="CS322" s="161">
        <f>MIN(PRODUCT('mil mi val'!$C288:CR288),1)</f>
        <v>0.24601595627627471</v>
      </c>
      <c r="CT322" s="161">
        <f>MIN(PRODUCT('mil mi val'!$C288:CS288),1)</f>
        <v>0.24217810735836484</v>
      </c>
      <c r="CU322" s="161">
        <f>MIN(PRODUCT('mil mi val'!$C288:CT288),1)</f>
        <v>0.23840012888357437</v>
      </c>
      <c r="CV322" s="161">
        <f>MIN(PRODUCT('mil mi val'!$C288:CU288),1)</f>
        <v>0.23468108687299064</v>
      </c>
      <c r="CW322" s="161">
        <f>MIN(PRODUCT('mil mi val'!$C288:CV288),1)</f>
        <v>0.231020061917772</v>
      </c>
      <c r="CX322" s="161">
        <f>MIN(PRODUCT('mil mi val'!$C288:CW288),1)</f>
        <v>0.22741614895185477</v>
      </c>
      <c r="CY322" s="161">
        <f>MIN(PRODUCT('mil mi val'!$C288:CX288),1)</f>
        <v>0.22386845702820585</v>
      </c>
      <c r="CZ322" s="161">
        <f>MIN(PRODUCT('mil mi val'!$C288:CY288),1)</f>
        <v>0.22037610909856584</v>
      </c>
      <c r="DA322" s="161">
        <f>MIN(PRODUCT('mil mi val'!$C288:CZ288),1)</f>
        <v>0.21693824179662821</v>
      </c>
      <c r="DB322" s="161">
        <f>MIN(PRODUCT('mil mi val'!$C288:DA288),1)</f>
        <v>0.21355400522460083</v>
      </c>
      <c r="DC322" s="161">
        <f>MIN(PRODUCT('mil mi val'!$C288:DB288),1)</f>
        <v>0.21022256274309706</v>
      </c>
      <c r="DD322" s="161">
        <f>MIN(PRODUCT('mil mi val'!$C288:DC288),1)</f>
        <v>0.21022256274309706</v>
      </c>
      <c r="DE322" s="161">
        <f>MIN(PRODUCT('mil mi val'!$C288:DD288),1)</f>
        <v>0.21022256274309706</v>
      </c>
      <c r="DF322" s="161">
        <f>MIN(PRODUCT('mil mi val'!$C288:DE288),1)</f>
        <v>0.21022256274309706</v>
      </c>
    </row>
    <row r="323" spans="2:110" ht="14.5" x14ac:dyDescent="0.35">
      <c r="B323" s="149">
        <v>78</v>
      </c>
      <c r="C323" s="161">
        <v>1</v>
      </c>
      <c r="D323" s="161">
        <f>MIN(PRODUCT('mil mi val'!$C289:C289),1)</f>
        <v>0.99650000000000005</v>
      </c>
      <c r="E323" s="161">
        <f>MIN(PRODUCT('mil mi val'!$C289:D289),1)</f>
        <v>0.99151750000000005</v>
      </c>
      <c r="F323" s="161">
        <f>MIN(PRODUCT('mil mi val'!$C289:E289),1)</f>
        <v>0.98527093975000013</v>
      </c>
      <c r="G323" s="161">
        <f>MIN(PRODUCT('mil mi val'!$C289:F289),1)</f>
        <v>0.97797993479585021</v>
      </c>
      <c r="H323" s="161">
        <f>MIN(PRODUCT('mil mi val'!$C289:G289),1)</f>
        <v>0.96996049933052431</v>
      </c>
      <c r="I323" s="161">
        <f>MIN(PRODUCT('mil mi val'!$C289:H289),1)</f>
        <v>0.96142484693641561</v>
      </c>
      <c r="J323" s="161">
        <f>MIN(PRODUCT('mil mi val'!$C289:I289),1)</f>
        <v>0.95238745337521336</v>
      </c>
      <c r="K323" s="161">
        <f>MIN(PRODUCT('mil mi val'!$C289:J289),1)</f>
        <v>0.94276834009612365</v>
      </c>
      <c r="L323" s="161">
        <f>MIN(PRODUCT('mil mi val'!$C289:K289),1)</f>
        <v>0.93249216518907585</v>
      </c>
      <c r="M323" s="161">
        <f>MIN(PRODUCT('mil mi val'!$C289:L289),1)</f>
        <v>0.92167525607288248</v>
      </c>
      <c r="N323" s="161">
        <f>MIN(PRODUCT('mil mi val'!$C289:M289),1)</f>
        <v>0.91033865042318607</v>
      </c>
      <c r="O323" s="161">
        <f>MIN(PRODUCT('mil mi val'!$C289:N289),1)</f>
        <v>0.89850424796768469</v>
      </c>
      <c r="P323" s="161">
        <f>MIN(PRODUCT('mil mi val'!$C289:O289),1)</f>
        <v>0.88619473977052732</v>
      </c>
      <c r="Q323" s="161">
        <f>MIN(PRODUCT('mil mi val'!$C289:P289),1)</f>
        <v>0.87352215499180874</v>
      </c>
      <c r="R323" s="161">
        <f>MIN(PRODUCT('mil mi val'!$C289:Q289),1)</f>
        <v>0.86068137931342914</v>
      </c>
      <c r="S323" s="161">
        <f>MIN(PRODUCT('mil mi val'!$C289:R289),1)</f>
        <v>0.84802936303752174</v>
      </c>
      <c r="T323" s="161">
        <f>MIN(PRODUCT('mil mi val'!$C289:S289),1)</f>
        <v>0.83556333140087014</v>
      </c>
      <c r="U323" s="161">
        <f>MIN(PRODUCT('mil mi val'!$C289:T289),1)</f>
        <v>0.82328055042927728</v>
      </c>
      <c r="V323" s="161">
        <f>MIN(PRODUCT('mil mi val'!$C289:U289),1)</f>
        <v>0.81117832633796683</v>
      </c>
      <c r="W323" s="161">
        <f>MIN(PRODUCT('mil mi val'!$C289:V289),1)</f>
        <v>0.79925400494079868</v>
      </c>
      <c r="X323" s="161">
        <f>MIN(PRODUCT('mil mi val'!$C289:W289),1)</f>
        <v>0.78750497106816886</v>
      </c>
      <c r="Y323" s="161">
        <f>MIN(PRODUCT('mil mi val'!$C289:X289),1)</f>
        <v>0.77592864799346672</v>
      </c>
      <c r="Z323" s="161">
        <f>MIN(PRODUCT('mil mi val'!$C289:Y289),1)</f>
        <v>0.7645224968679627</v>
      </c>
      <c r="AA323" s="161">
        <f>MIN(PRODUCT('mil mi val'!$C289:Z289),1)</f>
        <v>0.75328401616400364</v>
      </c>
      <c r="AB323" s="161">
        <f>MIN(PRODUCT('mil mi val'!$C289:AA289),1)</f>
        <v>0.74221074112639274</v>
      </c>
      <c r="AC323" s="161">
        <f>MIN(PRODUCT('mil mi val'!$C289:AB289),1)</f>
        <v>0.73130024323183473</v>
      </c>
      <c r="AD323" s="161">
        <f>MIN(PRODUCT('mil mi val'!$C289:AC289),1)</f>
        <v>0.7205501296563267</v>
      </c>
      <c r="AE323" s="161">
        <f>MIN(PRODUCT('mil mi val'!$C289:AD289),1)</f>
        <v>0.70995804275037866</v>
      </c>
      <c r="AF323" s="161">
        <f>MIN(PRODUCT('mil mi val'!$C289:AE289),1)</f>
        <v>0.69952165952194811</v>
      </c>
      <c r="AG323" s="161">
        <f>MIN(PRODUCT('mil mi val'!$C289:AF289),1)</f>
        <v>0.68923869112697544</v>
      </c>
      <c r="AH323" s="161">
        <f>MIN(PRODUCT('mil mi val'!$C289:AG289),1)</f>
        <v>0.6791068823674089</v>
      </c>
      <c r="AI323" s="161">
        <f>MIN(PRODUCT('mil mi val'!$C289:AH289),1)</f>
        <v>0.66912401119660792</v>
      </c>
      <c r="AJ323" s="161">
        <f>MIN(PRODUCT('mil mi val'!$C289:AI289),1)</f>
        <v>0.65928788823201778</v>
      </c>
      <c r="AK323" s="161">
        <f>MIN(PRODUCT('mil mi val'!$C289:AJ289),1)</f>
        <v>0.64959635627500711</v>
      </c>
      <c r="AL323" s="161">
        <f>MIN(PRODUCT('mil mi val'!$C289:AK289),1)</f>
        <v>0.64004728983776449</v>
      </c>
      <c r="AM323" s="161">
        <f>MIN(PRODUCT('mil mi val'!$C289:AL289),1)</f>
        <v>0.63063859467714933</v>
      </c>
      <c r="AN323" s="161">
        <f>MIN(PRODUCT('mil mi val'!$C289:AM289),1)</f>
        <v>0.62136820733539522</v>
      </c>
      <c r="AO323" s="161">
        <f>MIN(PRODUCT('mil mi val'!$C289:AN289),1)</f>
        <v>0.61223409468756484</v>
      </c>
      <c r="AP323" s="161">
        <f>MIN(PRODUCT('mil mi val'!$C289:AO289),1)</f>
        <v>0.60323425349565762</v>
      </c>
      <c r="AQ323" s="161">
        <f>MIN(PRODUCT('mil mi val'!$C289:AP289),1)</f>
        <v>0.59436670996927143</v>
      </c>
      <c r="AR323" s="161">
        <f>MIN(PRODUCT('mil mi val'!$C289:AQ289),1)</f>
        <v>0.58562951933272311</v>
      </c>
      <c r="AS323" s="161">
        <f>MIN(PRODUCT('mil mi val'!$C289:AR289),1)</f>
        <v>0.57702076539853209</v>
      </c>
      <c r="AT323" s="161">
        <f>MIN(PRODUCT('mil mi val'!$C289:AS289),1)</f>
        <v>0.56853856014717363</v>
      </c>
      <c r="AU323" s="161">
        <f>MIN(PRODUCT('mil mi val'!$C289:AT289),1)</f>
        <v>0.56018104331301011</v>
      </c>
      <c r="AV323" s="161">
        <f>MIN(PRODUCT('mil mi val'!$C289:AU289),1)</f>
        <v>0.55194638197630885</v>
      </c>
      <c r="AW323" s="161">
        <f>MIN(PRODUCT('mil mi val'!$C289:AV289),1)</f>
        <v>0.54383277016125708</v>
      </c>
      <c r="AX323" s="161">
        <f>MIN(PRODUCT('mil mi val'!$C289:AW289),1)</f>
        <v>0.5358384284398866</v>
      </c>
      <c r="AY323" s="161">
        <f>MIN(PRODUCT('mil mi val'!$C289:AX289),1)</f>
        <v>0.5279616035418202</v>
      </c>
      <c r="AZ323" s="161">
        <f>MIN(PRODUCT('mil mi val'!$C289:AY289),1)</f>
        <v>0.52020056796975545</v>
      </c>
      <c r="BA323" s="161">
        <f>MIN(PRODUCT('mil mi val'!$C289:AZ289),1)</f>
        <v>0.51255361962059998</v>
      </c>
      <c r="BB323" s="161">
        <f>MIN(PRODUCT('mil mi val'!$C289:BA289),1)</f>
        <v>0.50501908141217711</v>
      </c>
      <c r="BC323" s="161">
        <f>MIN(PRODUCT('mil mi val'!$C289:BB289),1)</f>
        <v>0.49759530091541809</v>
      </c>
      <c r="BD323" s="161">
        <f>MIN(PRODUCT('mil mi val'!$C289:BC289),1)</f>
        <v>0.49028064999196141</v>
      </c>
      <c r="BE323" s="161">
        <f>MIN(PRODUCT('mil mi val'!$C289:BD289),1)</f>
        <v>0.48307352443707957</v>
      </c>
      <c r="BF323" s="161">
        <f>MIN(PRODUCT('mil mi val'!$C289:BE289),1)</f>
        <v>0.47597234362785446</v>
      </c>
      <c r="BG323" s="161">
        <f>MIN(PRODUCT('mil mi val'!$C289:BF289),1)</f>
        <v>0.46897555017652498</v>
      </c>
      <c r="BH323" s="161">
        <f>MIN(PRODUCT('mil mi val'!$C289:BG289),1)</f>
        <v>0.46208160958893002</v>
      </c>
      <c r="BI323" s="161">
        <f>MIN(PRODUCT('mil mi val'!$C289:BH289),1)</f>
        <v>0.45528900992797272</v>
      </c>
      <c r="BJ323" s="161">
        <f>MIN(PRODUCT('mil mi val'!$C289:BI289),1)</f>
        <v>0.44859626148203152</v>
      </c>
      <c r="BK323" s="161">
        <f>MIN(PRODUCT('mil mi val'!$C289:BJ289),1)</f>
        <v>0.44200189643824561</v>
      </c>
      <c r="BL323" s="161">
        <f>MIN(PRODUCT('mil mi val'!$C289:BK289),1)</f>
        <v>0.43550446856060337</v>
      </c>
      <c r="BM323" s="161">
        <f>MIN(PRODUCT('mil mi val'!$C289:BL289),1)</f>
        <v>0.4291025528727625</v>
      </c>
      <c r="BN323" s="161">
        <f>MIN(PRODUCT('mil mi val'!$C289:BM289),1)</f>
        <v>0.42279474534553285</v>
      </c>
      <c r="BO323" s="161">
        <f>MIN(PRODUCT('mil mi val'!$C289:BN289),1)</f>
        <v>0.41657966258895351</v>
      </c>
      <c r="BP323" s="161">
        <f>MIN(PRODUCT('mil mi val'!$C289:BO289),1)</f>
        <v>0.41045594154889586</v>
      </c>
      <c r="BQ323" s="161">
        <f>MIN(PRODUCT('mil mi val'!$C289:BP289),1)</f>
        <v>0.40442223920812709</v>
      </c>
      <c r="BR323" s="161">
        <f>MIN(PRODUCT('mil mi val'!$C289:BQ289),1)</f>
        <v>0.39847723229176762</v>
      </c>
      <c r="BS323" s="161">
        <f>MIN(PRODUCT('mil mi val'!$C289:BR289),1)</f>
        <v>0.39261961697707864</v>
      </c>
      <c r="BT323" s="161">
        <f>MIN(PRODUCT('mil mi val'!$C289:BS289),1)</f>
        <v>0.38684810860751556</v>
      </c>
      <c r="BU323" s="161">
        <f>MIN(PRODUCT('mil mi val'!$C289:BT289),1)</f>
        <v>0.38116144141098507</v>
      </c>
      <c r="BV323" s="161">
        <f>MIN(PRODUCT('mil mi val'!$C289:BU289),1)</f>
        <v>0.37555836822224359</v>
      </c>
      <c r="BW323" s="161">
        <f>MIN(PRODUCT('mil mi val'!$C289:BV289),1)</f>
        <v>0.37003766020937662</v>
      </c>
      <c r="BX323" s="161">
        <f>MIN(PRODUCT('mil mi val'!$C289:BW289),1)</f>
        <v>0.36459810660429876</v>
      </c>
      <c r="BY323" s="161">
        <f>MIN(PRODUCT('mil mi val'!$C289:BX289),1)</f>
        <v>0.35923851443721555</v>
      </c>
      <c r="BZ323" s="161">
        <f>MIN(PRODUCT('mil mi val'!$C289:BY289),1)</f>
        <v>0.35395770827498846</v>
      </c>
      <c r="CA323" s="161">
        <f>MIN(PRODUCT('mil mi val'!$C289:BZ289),1)</f>
        <v>0.3487545299633461</v>
      </c>
      <c r="CB323" s="161">
        <f>MIN(PRODUCT('mil mi val'!$C289:CA289),1)</f>
        <v>0.34362783837288491</v>
      </c>
      <c r="CC323" s="161">
        <f>MIN(PRODUCT('mil mi val'!$C289:CB289),1)</f>
        <v>0.3385765091488035</v>
      </c>
      <c r="CD323" s="161">
        <f>MIN(PRODUCT('mil mi val'!$C289:CC289),1)</f>
        <v>0.33359943446431606</v>
      </c>
      <c r="CE323" s="161">
        <f>MIN(PRODUCT('mil mi val'!$C289:CD289),1)</f>
        <v>0.3286955227776906</v>
      </c>
      <c r="CF323" s="161">
        <f>MIN(PRODUCT('mil mi val'!$C289:CE289),1)</f>
        <v>0.32386369859285852</v>
      </c>
      <c r="CG323" s="161">
        <f>MIN(PRODUCT('mil mi val'!$C289:CF289),1)</f>
        <v>0.31910290222354348</v>
      </c>
      <c r="CH323" s="161">
        <f>MIN(PRODUCT('mil mi val'!$C289:CG289),1)</f>
        <v>0.31441208956085737</v>
      </c>
      <c r="CI323" s="161">
        <f>MIN(PRODUCT('mil mi val'!$C289:CH289),1)</f>
        <v>0.30979023184431276</v>
      </c>
      <c r="CJ323" s="161">
        <f>MIN(PRODUCT('mil mi val'!$C289:CI289),1)</f>
        <v>0.30523631543620133</v>
      </c>
      <c r="CK323" s="161">
        <f>MIN(PRODUCT('mil mi val'!$C289:CJ289),1)</f>
        <v>0.30074934159928918</v>
      </c>
      <c r="CL323" s="161">
        <f>MIN(PRODUCT('mil mi val'!$C289:CK289),1)</f>
        <v>0.29632832627777961</v>
      </c>
      <c r="CM323" s="161">
        <f>MIN(PRODUCT('mil mi val'!$C289:CL289),1)</f>
        <v>0.29197229988149626</v>
      </c>
      <c r="CN323" s="161">
        <f>MIN(PRODUCT('mil mi val'!$C289:CM289),1)</f>
        <v>0.28768030707323827</v>
      </c>
      <c r="CO323" s="161">
        <f>MIN(PRODUCT('mil mi val'!$C289:CN289),1)</f>
        <v>0.28345140655926165</v>
      </c>
      <c r="CP323" s="161">
        <f>MIN(PRODUCT('mil mi val'!$C289:CO289),1)</f>
        <v>0.27928467088284048</v>
      </c>
      <c r="CQ323" s="161">
        <f>MIN(PRODUCT('mil mi val'!$C289:CP289),1)</f>
        <v>0.27517918622086274</v>
      </c>
      <c r="CR323" s="161">
        <f>MIN(PRODUCT('mil mi val'!$C289:CQ289),1)</f>
        <v>0.27113405218341602</v>
      </c>
      <c r="CS323" s="161">
        <f>MIN(PRODUCT('mil mi val'!$C289:CR289),1)</f>
        <v>0.26714838161631976</v>
      </c>
      <c r="CT323" s="161">
        <f>MIN(PRODUCT('mil mi val'!$C289:CS289),1)</f>
        <v>0.26322130040655983</v>
      </c>
      <c r="CU323" s="161">
        <f>MIN(PRODUCT('mil mi val'!$C289:CT289),1)</f>
        <v>0.25935194729058342</v>
      </c>
      <c r="CV323" s="161">
        <f>MIN(PRODUCT('mil mi val'!$C289:CU289),1)</f>
        <v>0.25553947366541185</v>
      </c>
      <c r="CW323" s="161">
        <f>MIN(PRODUCT('mil mi val'!$C289:CV289),1)</f>
        <v>0.25178304340253027</v>
      </c>
      <c r="CX323" s="161">
        <f>MIN(PRODUCT('mil mi val'!$C289:CW289),1)</f>
        <v>0.24808183266451306</v>
      </c>
      <c r="CY323" s="161">
        <f>MIN(PRODUCT('mil mi val'!$C289:CX289),1)</f>
        <v>0.24443502972434469</v>
      </c>
      <c r="CZ323" s="161">
        <f>MIN(PRODUCT('mil mi val'!$C289:CY289),1)</f>
        <v>0.24084183478739682</v>
      </c>
      <c r="DA323" s="161">
        <f>MIN(PRODUCT('mil mi val'!$C289:CZ289),1)</f>
        <v>0.23730145981602208</v>
      </c>
      <c r="DB323" s="161">
        <f>MIN(PRODUCT('mil mi val'!$C289:DA289),1)</f>
        <v>0.23381312835672655</v>
      </c>
      <c r="DC323" s="161">
        <f>MIN(PRODUCT('mil mi val'!$C289:DB289),1)</f>
        <v>0.23037607536988267</v>
      </c>
      <c r="DD323" s="161">
        <f>MIN(PRODUCT('mil mi val'!$C289:DC289),1)</f>
        <v>0.23037607536988267</v>
      </c>
      <c r="DE323" s="161">
        <f>MIN(PRODUCT('mil mi val'!$C289:DD289),1)</f>
        <v>0.23037607536988267</v>
      </c>
      <c r="DF323" s="161">
        <f>MIN(PRODUCT('mil mi val'!$C289:DE289),1)</f>
        <v>0.23037607536988267</v>
      </c>
    </row>
    <row r="324" spans="2:110" ht="14.5" x14ac:dyDescent="0.35">
      <c r="B324" s="149">
        <v>79</v>
      </c>
      <c r="C324" s="161">
        <v>1</v>
      </c>
      <c r="D324" s="161">
        <f>MIN(PRODUCT('mil mi val'!$C290:C290),1)</f>
        <v>0.99680000000000002</v>
      </c>
      <c r="E324" s="161">
        <f>MIN(PRODUCT('mil mi val'!$C290:D290),1)</f>
        <v>0.99221471999999999</v>
      </c>
      <c r="F324" s="161">
        <f>MIN(PRODUCT('mil mi val'!$C290:E290),1)</f>
        <v>0.98645987462399998</v>
      </c>
      <c r="G324" s="161">
        <f>MIN(PRODUCT('mil mi val'!$C290:F290),1)</f>
        <v>0.97975194747655669</v>
      </c>
      <c r="H324" s="161">
        <f>MIN(PRODUCT('mil mi val'!$C290:G290),1)</f>
        <v>0.97230583267573478</v>
      </c>
      <c r="I324" s="161">
        <f>MIN(PRODUCT('mil mi val'!$C290:H290),1)</f>
        <v>0.96443015543106136</v>
      </c>
      <c r="J324" s="161">
        <f>MIN(PRODUCT('mil mi val'!$C290:I290),1)</f>
        <v>0.95603961307881113</v>
      </c>
      <c r="K324" s="161">
        <f>MIN(PRODUCT('mil mi val'!$C290:J290),1)</f>
        <v>0.94705284071587037</v>
      </c>
      <c r="L324" s="161">
        <f>MIN(PRODUCT('mil mi val'!$C290:K290),1)</f>
        <v>0.93748760702464007</v>
      </c>
      <c r="M324" s="161">
        <f>MIN(PRODUCT('mil mi val'!$C290:L290),1)</f>
        <v>0.9273627408687739</v>
      </c>
      <c r="N324" s="161">
        <f>MIN(PRODUCT('mil mi val'!$C290:M290),1)</f>
        <v>0.91669806934878306</v>
      </c>
      <c r="O324" s="161">
        <f>MIN(PRODUCT('mil mi val'!$C290:N290),1)</f>
        <v>0.90551435290272797</v>
      </c>
      <c r="P324" s="161">
        <f>MIN(PRODUCT('mil mi val'!$C290:O290),1)</f>
        <v>0.89383321775028279</v>
      </c>
      <c r="Q324" s="161">
        <f>MIN(PRODUCT('mil mi val'!$C290:P290),1)</f>
        <v>0.88185585263242905</v>
      </c>
      <c r="R324" s="161">
        <f>MIN(PRODUCT('mil mi val'!$C290:Q290),1)</f>
        <v>0.86959805628083831</v>
      </c>
      <c r="S324" s="161">
        <f>MIN(PRODUCT('mil mi val'!$C290:R290),1)</f>
        <v>0.85751064329853466</v>
      </c>
      <c r="T324" s="161">
        <f>MIN(PRODUCT('mil mi val'!$C290:S290),1)</f>
        <v>0.84559124535668506</v>
      </c>
      <c r="U324" s="161">
        <f>MIN(PRODUCT('mil mi val'!$C290:T290),1)</f>
        <v>0.83383752704622716</v>
      </c>
      <c r="V324" s="161">
        <f>MIN(PRODUCT('mil mi val'!$C290:U290),1)</f>
        <v>0.82224718542028463</v>
      </c>
      <c r="W324" s="161">
        <f>MIN(PRODUCT('mil mi val'!$C290:V290),1)</f>
        <v>0.81081794954294262</v>
      </c>
      <c r="X324" s="161">
        <f>MIN(PRODUCT('mil mi val'!$C290:W290),1)</f>
        <v>0.79954758004429571</v>
      </c>
      <c r="Y324" s="161">
        <f>MIN(PRODUCT('mil mi val'!$C290:X290),1)</f>
        <v>0.78843386868167997</v>
      </c>
      <c r="Z324" s="161">
        <f>MIN(PRODUCT('mil mi val'!$C290:Y290),1)</f>
        <v>0.77747463790700455</v>
      </c>
      <c r="AA324" s="161">
        <f>MIN(PRODUCT('mil mi val'!$C290:Z290),1)</f>
        <v>0.76666774044009722</v>
      </c>
      <c r="AB324" s="161">
        <f>MIN(PRODUCT('mil mi val'!$C290:AA290),1)</f>
        <v>0.75601105884797981</v>
      </c>
      <c r="AC324" s="161">
        <f>MIN(PRODUCT('mil mi val'!$C290:AB290),1)</f>
        <v>0.74550250512999283</v>
      </c>
      <c r="AD324" s="161">
        <f>MIN(PRODUCT('mil mi val'!$C290:AC290),1)</f>
        <v>0.73514002030868586</v>
      </c>
      <c r="AE324" s="161">
        <f>MIN(PRODUCT('mil mi val'!$C290:AD290),1)</f>
        <v>0.72492157402639512</v>
      </c>
      <c r="AF324" s="161">
        <f>MIN(PRODUCT('mil mi val'!$C290:AE290),1)</f>
        <v>0.71484516414742816</v>
      </c>
      <c r="AG324" s="161">
        <f>MIN(PRODUCT('mil mi val'!$C290:AF290),1)</f>
        <v>0.70490881636577885</v>
      </c>
      <c r="AH324" s="161">
        <f>MIN(PRODUCT('mil mi val'!$C290:AG290),1)</f>
        <v>0.69511058381829449</v>
      </c>
      <c r="AI324" s="161">
        <f>MIN(PRODUCT('mil mi val'!$C290:AH290),1)</f>
        <v>0.6854485467032202</v>
      </c>
      <c r="AJ324" s="161">
        <f>MIN(PRODUCT('mil mi val'!$C290:AI290),1)</f>
        <v>0.6759208119040454</v>
      </c>
      <c r="AK324" s="161">
        <f>MIN(PRODUCT('mil mi val'!$C290:AJ290),1)</f>
        <v>0.66652551261857917</v>
      </c>
      <c r="AL324" s="161">
        <f>MIN(PRODUCT('mil mi val'!$C290:AK290),1)</f>
        <v>0.65726080799318087</v>
      </c>
      <c r="AM324" s="161">
        <f>MIN(PRODUCT('mil mi val'!$C290:AL290),1)</f>
        <v>0.64812488276207569</v>
      </c>
      <c r="AN324" s="161">
        <f>MIN(PRODUCT('mil mi val'!$C290:AM290),1)</f>
        <v>0.63911594689168283</v>
      </c>
      <c r="AO324" s="161">
        <f>MIN(PRODUCT('mil mi val'!$C290:AN290),1)</f>
        <v>0.63023223522988847</v>
      </c>
      <c r="AP324" s="161">
        <f>MIN(PRODUCT('mil mi val'!$C290:AO290),1)</f>
        <v>0.62147200716019302</v>
      </c>
      <c r="AQ324" s="161">
        <f>MIN(PRODUCT('mil mi val'!$C290:AP290),1)</f>
        <v>0.61283354626066633</v>
      </c>
      <c r="AR324" s="161">
        <f>MIN(PRODUCT('mil mi val'!$C290:AQ290),1)</f>
        <v>0.60431515996764307</v>
      </c>
      <c r="AS324" s="161">
        <f>MIN(PRODUCT('mil mi val'!$C290:AR290),1)</f>
        <v>0.59591517924409276</v>
      </c>
      <c r="AT324" s="161">
        <f>MIN(PRODUCT('mil mi val'!$C290:AS290),1)</f>
        <v>0.58763195825259984</v>
      </c>
      <c r="AU324" s="161">
        <f>MIN(PRODUCT('mil mi val'!$C290:AT290),1)</f>
        <v>0.57946387403288868</v>
      </c>
      <c r="AV324" s="161">
        <f>MIN(PRODUCT('mil mi val'!$C290:AU290),1)</f>
        <v>0.57140932618383156</v>
      </c>
      <c r="AW324" s="161">
        <f>MIN(PRODUCT('mil mi val'!$C290:AV290),1)</f>
        <v>0.56346673654987633</v>
      </c>
      <c r="AX324" s="161">
        <f>MIN(PRODUCT('mil mi val'!$C290:AW290),1)</f>
        <v>0.55563454891183306</v>
      </c>
      <c r="AY324" s="161">
        <f>MIN(PRODUCT('mil mi val'!$C290:AX290),1)</f>
        <v>0.54791122868195852</v>
      </c>
      <c r="AZ324" s="161">
        <f>MIN(PRODUCT('mil mi val'!$C290:AY290),1)</f>
        <v>0.54029526260327931</v>
      </c>
      <c r="BA324" s="161">
        <f>MIN(PRODUCT('mil mi val'!$C290:AZ290),1)</f>
        <v>0.53278515845309371</v>
      </c>
      <c r="BB324" s="161">
        <f>MIN(PRODUCT('mil mi val'!$C290:BA290),1)</f>
        <v>0.52537944475059573</v>
      </c>
      <c r="BC324" s="161">
        <f>MIN(PRODUCT('mil mi val'!$C290:BB290),1)</f>
        <v>0.51807667046856243</v>
      </c>
      <c r="BD324" s="161">
        <f>MIN(PRODUCT('mil mi val'!$C290:BC290),1)</f>
        <v>0.51087540474904936</v>
      </c>
      <c r="BE324" s="161">
        <f>MIN(PRODUCT('mil mi val'!$C290:BD290),1)</f>
        <v>0.50377423662303755</v>
      </c>
      <c r="BF324" s="161">
        <f>MIN(PRODUCT('mil mi val'!$C290:BE290),1)</f>
        <v>0.49677177473397732</v>
      </c>
      <c r="BG324" s="161">
        <f>MIN(PRODUCT('mil mi val'!$C290:BF290),1)</f>
        <v>0.48986664706517502</v>
      </c>
      <c r="BH324" s="161">
        <f>MIN(PRODUCT('mil mi val'!$C290:BG290),1)</f>
        <v>0.48305750067096909</v>
      </c>
      <c r="BI324" s="161">
        <f>MIN(PRODUCT('mil mi val'!$C290:BH290),1)</f>
        <v>0.4763430014116426</v>
      </c>
      <c r="BJ324" s="161">
        <f>MIN(PRODUCT('mil mi val'!$C290:BI290),1)</f>
        <v>0.46972183369202075</v>
      </c>
      <c r="BK324" s="161">
        <f>MIN(PRODUCT('mil mi val'!$C290:BJ290),1)</f>
        <v>0.46319270020370168</v>
      </c>
      <c r="BL324" s="161">
        <f>MIN(PRODUCT('mil mi val'!$C290:BK290),1)</f>
        <v>0.45675432167087021</v>
      </c>
      <c r="BM324" s="161">
        <f>MIN(PRODUCT('mil mi val'!$C290:BL290),1)</f>
        <v>0.4504054365996451</v>
      </c>
      <c r="BN324" s="161">
        <f>MIN(PRODUCT('mil mi val'!$C290:BM290),1)</f>
        <v>0.44414480103091003</v>
      </c>
      <c r="BO324" s="161">
        <f>MIN(PRODUCT('mil mi val'!$C290:BN290),1)</f>
        <v>0.43797118829658038</v>
      </c>
      <c r="BP324" s="161">
        <f>MIN(PRODUCT('mil mi val'!$C290:BO290),1)</f>
        <v>0.43188338877925792</v>
      </c>
      <c r="BQ324" s="161">
        <f>MIN(PRODUCT('mil mi val'!$C290:BP290),1)</f>
        <v>0.42588020967522622</v>
      </c>
      <c r="BR324" s="161">
        <f>MIN(PRODUCT('mil mi val'!$C290:BQ290),1)</f>
        <v>0.41996047476074055</v>
      </c>
      <c r="BS324" s="161">
        <f>MIN(PRODUCT('mil mi val'!$C290:BR290),1)</f>
        <v>0.41412302416156627</v>
      </c>
      <c r="BT324" s="161">
        <f>MIN(PRODUCT('mil mi val'!$C290:BS290),1)</f>
        <v>0.40836671412572051</v>
      </c>
      <c r="BU324" s="161">
        <f>MIN(PRODUCT('mil mi val'!$C290:BT290),1)</f>
        <v>0.40269041679937301</v>
      </c>
      <c r="BV324" s="161">
        <f>MIN(PRODUCT('mil mi val'!$C290:BU290),1)</f>
        <v>0.39709302000586172</v>
      </c>
      <c r="BW324" s="161">
        <f>MIN(PRODUCT('mil mi val'!$C290:BV290),1)</f>
        <v>0.39157342702778025</v>
      </c>
      <c r="BX324" s="161">
        <f>MIN(PRODUCT('mil mi val'!$C290:BW290),1)</f>
        <v>0.38613055639209409</v>
      </c>
      <c r="BY324" s="161">
        <f>MIN(PRODUCT('mil mi val'!$C290:BX290),1)</f>
        <v>0.38076334165824399</v>
      </c>
      <c r="BZ324" s="161">
        <f>MIN(PRODUCT('mil mi val'!$C290:BY290),1)</f>
        <v>0.37547073120919439</v>
      </c>
      <c r="CA324" s="161">
        <f>MIN(PRODUCT('mil mi val'!$C290:BZ290),1)</f>
        <v>0.37025168804538655</v>
      </c>
      <c r="CB324" s="161">
        <f>MIN(PRODUCT('mil mi val'!$C290:CA290),1)</f>
        <v>0.36510518958155569</v>
      </c>
      <c r="CC324" s="161">
        <f>MIN(PRODUCT('mil mi val'!$C290:CB290),1)</f>
        <v>0.36003022744637203</v>
      </c>
      <c r="CD324" s="161">
        <f>MIN(PRODUCT('mil mi val'!$C290:CC290),1)</f>
        <v>0.35502580728486743</v>
      </c>
      <c r="CE324" s="161">
        <f>MIN(PRODUCT('mil mi val'!$C290:CD290),1)</f>
        <v>0.35009094856360778</v>
      </c>
      <c r="CF324" s="161">
        <f>MIN(PRODUCT('mil mi val'!$C290:CE290),1)</f>
        <v>0.34522468437857362</v>
      </c>
      <c r="CG324" s="161">
        <f>MIN(PRODUCT('mil mi val'!$C290:CF290),1)</f>
        <v>0.34042606126571145</v>
      </c>
      <c r="CH324" s="161">
        <f>MIN(PRODUCT('mil mi val'!$C290:CG290),1)</f>
        <v>0.33569413901411804</v>
      </c>
      <c r="CI324" s="161">
        <f>MIN(PRODUCT('mil mi val'!$C290:CH290),1)</f>
        <v>0.3310279904818218</v>
      </c>
      <c r="CJ324" s="161">
        <f>MIN(PRODUCT('mil mi val'!$C290:CI290),1)</f>
        <v>0.32642670141412444</v>
      </c>
      <c r="CK324" s="161">
        <f>MIN(PRODUCT('mil mi val'!$C290:CJ290),1)</f>
        <v>0.32188937026446812</v>
      </c>
      <c r="CL324" s="161">
        <f>MIN(PRODUCT('mil mi val'!$C290:CK290),1)</f>
        <v>0.31741510801779199</v>
      </c>
      <c r="CM324" s="161">
        <f>MIN(PRODUCT('mil mi val'!$C290:CL290),1)</f>
        <v>0.31300303801634466</v>
      </c>
      <c r="CN324" s="161">
        <f>MIN(PRODUCT('mil mi val'!$C290:CM290),1)</f>
        <v>0.30865229578791747</v>
      </c>
      <c r="CO324" s="161">
        <f>MIN(PRODUCT('mil mi val'!$C290:CN290),1)</f>
        <v>0.30436202887646541</v>
      </c>
      <c r="CP324" s="161">
        <f>MIN(PRODUCT('mil mi val'!$C290:CO290),1)</f>
        <v>0.30013139667508254</v>
      </c>
      <c r="CQ324" s="161">
        <f>MIN(PRODUCT('mil mi val'!$C290:CP290),1)</f>
        <v>0.29595957026129888</v>
      </c>
      <c r="CR324" s="161">
        <f>MIN(PRODUCT('mil mi val'!$C290:CQ290),1)</f>
        <v>0.29184573223466681</v>
      </c>
      <c r="CS324" s="161">
        <f>MIN(PRODUCT('mil mi val'!$C290:CR290),1)</f>
        <v>0.28778907655660496</v>
      </c>
      <c r="CT324" s="161">
        <f>MIN(PRODUCT('mil mi val'!$C290:CS290),1)</f>
        <v>0.28378880839246817</v>
      </c>
      <c r="CU324" s="161">
        <f>MIN(PRODUCT('mil mi val'!$C290:CT290),1)</f>
        <v>0.27984414395581286</v>
      </c>
      <c r="CV324" s="161">
        <f>MIN(PRODUCT('mil mi val'!$C290:CU290),1)</f>
        <v>0.27595431035482704</v>
      </c>
      <c r="CW324" s="161">
        <f>MIN(PRODUCT('mil mi val'!$C290:CV290),1)</f>
        <v>0.27211854544089492</v>
      </c>
      <c r="CX324" s="161">
        <f>MIN(PRODUCT('mil mi val'!$C290:CW290),1)</f>
        <v>0.26833609765926647</v>
      </c>
      <c r="CY324" s="161">
        <f>MIN(PRODUCT('mil mi val'!$C290:CX290),1)</f>
        <v>0.26460622590180266</v>
      </c>
      <c r="CZ324" s="161">
        <f>MIN(PRODUCT('mil mi val'!$C290:CY290),1)</f>
        <v>0.26092819936176759</v>
      </c>
      <c r="DA324" s="161">
        <f>MIN(PRODUCT('mil mi val'!$C290:CZ290),1)</f>
        <v>0.25730129739063901</v>
      </c>
      <c r="DB324" s="161">
        <f>MIN(PRODUCT('mil mi val'!$C290:DA290),1)</f>
        <v>0.25372480935690911</v>
      </c>
      <c r="DC324" s="161">
        <f>MIN(PRODUCT('mil mi val'!$C290:DB290),1)</f>
        <v>0.25019803450684808</v>
      </c>
      <c r="DD324" s="161">
        <f>MIN(PRODUCT('mil mi val'!$C290:DC290),1)</f>
        <v>0.25019803450684808</v>
      </c>
      <c r="DE324" s="161">
        <f>MIN(PRODUCT('mil mi val'!$C290:DD290),1)</f>
        <v>0.25019803450684808</v>
      </c>
      <c r="DF324" s="161">
        <f>MIN(PRODUCT('mil mi val'!$C290:DE290),1)</f>
        <v>0.25019803450684808</v>
      </c>
    </row>
    <row r="325" spans="2:110" ht="14.5" x14ac:dyDescent="0.35">
      <c r="B325" s="149">
        <v>80</v>
      </c>
      <c r="C325" s="161">
        <v>1</v>
      </c>
      <c r="D325" s="161">
        <f>MIN(PRODUCT('mil mi val'!$C291:C291),1)</f>
        <v>0.99709999999999999</v>
      </c>
      <c r="E325" s="161">
        <f>MIN(PRODUCT('mil mi val'!$C291:D291),1)</f>
        <v>0.99291218000000003</v>
      </c>
      <c r="F325" s="161">
        <f>MIN(PRODUCT('mil mi val'!$C291:E291),1)</f>
        <v>0.98755045422800003</v>
      </c>
      <c r="G325" s="161">
        <f>MIN(PRODUCT('mil mi val'!$C291:F291),1)</f>
        <v>0.98123013132094083</v>
      </c>
      <c r="H325" s="161">
        <f>MIN(PRODUCT('mil mi val'!$C291:G291),1)</f>
        <v>0.97436152040169421</v>
      </c>
      <c r="I325" s="161">
        <f>MIN(PRODUCT('mil mi val'!$C291:H291),1)</f>
        <v>0.96705380899868154</v>
      </c>
      <c r="J325" s="161">
        <f>MIN(PRODUCT('mil mi val'!$C291:I291),1)</f>
        <v>0.95922067314579218</v>
      </c>
      <c r="K325" s="161">
        <f>MIN(PRODUCT('mil mi val'!$C291:J291),1)</f>
        <v>0.9508754532894238</v>
      </c>
      <c r="L325" s="161">
        <f>MIN(PRODUCT('mil mi val'!$C291:K291),1)</f>
        <v>0.94193722402850322</v>
      </c>
      <c r="M325" s="161">
        <f>MIN(PRODUCT('mil mi val'!$C291:L291),1)</f>
        <v>0.93242365806581529</v>
      </c>
      <c r="N325" s="161">
        <f>MIN(PRODUCT('mil mi val'!$C291:M291),1)</f>
        <v>0.92235348255870442</v>
      </c>
      <c r="O325" s="161">
        <f>MIN(PRODUCT('mil mi val'!$C291:N291),1)</f>
        <v>0.91183865285753518</v>
      </c>
      <c r="P325" s="161">
        <f>MIN(PRODUCT('mil mi val'!$C291:O291),1)</f>
        <v>0.90080540515795904</v>
      </c>
      <c r="Q325" s="161">
        <f>MIN(PRODUCT('mil mi val'!$C291:P291),1)</f>
        <v>0.8894552570529688</v>
      </c>
      <c r="R325" s="161">
        <f>MIN(PRODUCT('mil mi val'!$C291:Q291),1)</f>
        <v>0.87780339318557488</v>
      </c>
      <c r="S325" s="161">
        <f>MIN(PRODUCT('mil mi val'!$C291:R291),1)</f>
        <v>0.86630416873484384</v>
      </c>
      <c r="T325" s="161">
        <f>MIN(PRODUCT('mil mi val'!$C291:S291),1)</f>
        <v>0.85495558412441741</v>
      </c>
      <c r="U325" s="161">
        <f>MIN(PRODUCT('mil mi val'!$C291:T291),1)</f>
        <v>0.84375566597238749</v>
      </c>
      <c r="V325" s="161">
        <f>MIN(PRODUCT('mil mi val'!$C291:U291),1)</f>
        <v>0.83270246674814918</v>
      </c>
      <c r="W325" s="161">
        <f>MIN(PRODUCT('mil mi val'!$C291:V291),1)</f>
        <v>0.82179406443374847</v>
      </c>
      <c r="X325" s="161">
        <f>MIN(PRODUCT('mil mi val'!$C291:W291),1)</f>
        <v>0.81102856218966635</v>
      </c>
      <c r="Y325" s="161">
        <f>MIN(PRODUCT('mil mi val'!$C291:X291),1)</f>
        <v>0.80040408802498175</v>
      </c>
      <c r="Z325" s="161">
        <f>MIN(PRODUCT('mil mi val'!$C291:Y291),1)</f>
        <v>0.78991879447185454</v>
      </c>
      <c r="AA325" s="161">
        <f>MIN(PRODUCT('mil mi val'!$C291:Z291),1)</f>
        <v>0.77957085826427319</v>
      </c>
      <c r="AB325" s="161">
        <f>MIN(PRODUCT('mil mi val'!$C291:AA291),1)</f>
        <v>0.76935848002101126</v>
      </c>
      <c r="AC325" s="161">
        <f>MIN(PRODUCT('mil mi val'!$C291:AB291),1)</f>
        <v>0.75927988393273604</v>
      </c>
      <c r="AD325" s="161">
        <f>MIN(PRODUCT('mil mi val'!$C291:AC291),1)</f>
        <v>0.74933331745321718</v>
      </c>
      <c r="AE325" s="161">
        <f>MIN(PRODUCT('mil mi val'!$C291:AD291),1)</f>
        <v>0.73951705099458009</v>
      </c>
      <c r="AF325" s="161">
        <f>MIN(PRODUCT('mil mi val'!$C291:AE291),1)</f>
        <v>0.72982937762655109</v>
      </c>
      <c r="AG325" s="161">
        <f>MIN(PRODUCT('mil mi val'!$C291:AF291),1)</f>
        <v>0.72026861277964327</v>
      </c>
      <c r="AH325" s="161">
        <f>MIN(PRODUCT('mil mi val'!$C291:AG291),1)</f>
        <v>0.71083309395222993</v>
      </c>
      <c r="AI325" s="161">
        <f>MIN(PRODUCT('mil mi val'!$C291:AH291),1)</f>
        <v>0.70152118042145573</v>
      </c>
      <c r="AJ325" s="161">
        <f>MIN(PRODUCT('mil mi val'!$C291:AI291),1)</f>
        <v>0.69233125295793463</v>
      </c>
      <c r="AK325" s="161">
        <f>MIN(PRODUCT('mil mi val'!$C291:AJ291),1)</f>
        <v>0.68326171354418563</v>
      </c>
      <c r="AL325" s="161">
        <f>MIN(PRODUCT('mil mi val'!$C291:AK291),1)</f>
        <v>0.6743109850967568</v>
      </c>
      <c r="AM325" s="161">
        <f>MIN(PRODUCT('mil mi val'!$C291:AL291),1)</f>
        <v>0.66547751119198928</v>
      </c>
      <c r="AN325" s="161">
        <f>MIN(PRODUCT('mil mi val'!$C291:AM291),1)</f>
        <v>0.65675975579537427</v>
      </c>
      <c r="AO325" s="161">
        <f>MIN(PRODUCT('mil mi val'!$C291:AN291),1)</f>
        <v>0.64815620299445487</v>
      </c>
      <c r="AP325" s="161">
        <f>MIN(PRODUCT('mil mi val'!$C291:AO291),1)</f>
        <v>0.63966535673522751</v>
      </c>
      <c r="AQ325" s="161">
        <f>MIN(PRODUCT('mil mi val'!$C291:AP291),1)</f>
        <v>0.63128574056199604</v>
      </c>
      <c r="AR325" s="161">
        <f>MIN(PRODUCT('mil mi val'!$C291:AQ291),1)</f>
        <v>0.6230158973606339</v>
      </c>
      <c r="AS325" s="161">
        <f>MIN(PRODUCT('mil mi val'!$C291:AR291),1)</f>
        <v>0.61485438910520962</v>
      </c>
      <c r="AT325" s="161">
        <f>MIN(PRODUCT('mil mi val'!$C291:AS291),1)</f>
        <v>0.60679979660793137</v>
      </c>
      <c r="AU325" s="161">
        <f>MIN(PRODUCT('mil mi val'!$C291:AT291),1)</f>
        <v>0.59885071927236744</v>
      </c>
      <c r="AV325" s="161">
        <f>MIN(PRODUCT('mil mi val'!$C291:AU291),1)</f>
        <v>0.59100577484989947</v>
      </c>
      <c r="AW325" s="161">
        <f>MIN(PRODUCT('mil mi val'!$C291:AV291),1)</f>
        <v>0.58326359919936577</v>
      </c>
      <c r="AX325" s="161">
        <f>MIN(PRODUCT('mil mi val'!$C291:AW291),1)</f>
        <v>0.57562284604985403</v>
      </c>
      <c r="AY325" s="161">
        <f>MIN(PRODUCT('mil mi val'!$C291:AX291),1)</f>
        <v>0.56808218676660094</v>
      </c>
      <c r="AZ325" s="161">
        <f>MIN(PRODUCT('mil mi val'!$C291:AY291),1)</f>
        <v>0.56064031011995852</v>
      </c>
      <c r="BA325" s="161">
        <f>MIN(PRODUCT('mil mi val'!$C291:AZ291),1)</f>
        <v>0.55329592205738709</v>
      </c>
      <c r="BB325" s="161">
        <f>MIN(PRODUCT('mil mi val'!$C291:BA291),1)</f>
        <v>0.54604774547843526</v>
      </c>
      <c r="BC325" s="161">
        <f>MIN(PRODUCT('mil mi val'!$C291:BB291),1)</f>
        <v>0.5388945200126678</v>
      </c>
      <c r="BD325" s="161">
        <f>MIN(PRODUCT('mil mi val'!$C291:BC291),1)</f>
        <v>0.53183500180050181</v>
      </c>
      <c r="BE325" s="161">
        <f>MIN(PRODUCT('mil mi val'!$C291:BD291),1)</f>
        <v>0.52486796327691521</v>
      </c>
      <c r="BF325" s="161">
        <f>MIN(PRODUCT('mil mi val'!$C291:BE291),1)</f>
        <v>0.5179921929579876</v>
      </c>
      <c r="BG325" s="161">
        <f>MIN(PRODUCT('mil mi val'!$C291:BF291),1)</f>
        <v>0.51120649523023798</v>
      </c>
      <c r="BH325" s="161">
        <f>MIN(PRODUCT('mil mi val'!$C291:BG291),1)</f>
        <v>0.50450969014272184</v>
      </c>
      <c r="BI325" s="161">
        <f>MIN(PRODUCT('mil mi val'!$C291:BH291),1)</f>
        <v>0.49790061320185219</v>
      </c>
      <c r="BJ325" s="161">
        <f>MIN(PRODUCT('mil mi val'!$C291:BI291),1)</f>
        <v>0.49137811516890795</v>
      </c>
      <c r="BK325" s="161">
        <f>MIN(PRODUCT('mil mi val'!$C291:BJ291),1)</f>
        <v>0.48494106186019525</v>
      </c>
      <c r="BL325" s="161">
        <f>MIN(PRODUCT('mil mi val'!$C291:BK291),1)</f>
        <v>0.47858833394982669</v>
      </c>
      <c r="BM325" s="161">
        <f>MIN(PRODUCT('mil mi val'!$C291:BL291),1)</f>
        <v>0.47231882677508397</v>
      </c>
      <c r="BN325" s="161">
        <f>MIN(PRODUCT('mil mi val'!$C291:BM291),1)</f>
        <v>0.46613145014433038</v>
      </c>
      <c r="BO325" s="161">
        <f>MIN(PRODUCT('mil mi val'!$C291:BN291),1)</f>
        <v>0.46002512814743968</v>
      </c>
      <c r="BP325" s="161">
        <f>MIN(PRODUCT('mil mi val'!$C291:BO291),1)</f>
        <v>0.45399879896870821</v>
      </c>
      <c r="BQ325" s="161">
        <f>MIN(PRODUCT('mil mi val'!$C291:BP291),1)</f>
        <v>0.44805141470221815</v>
      </c>
      <c r="BR325" s="161">
        <f>MIN(PRODUCT('mil mi val'!$C291:BQ291),1)</f>
        <v>0.44218194116961912</v>
      </c>
      <c r="BS325" s="161">
        <f>MIN(PRODUCT('mil mi val'!$C291:BR291),1)</f>
        <v>0.43638935774029713</v>
      </c>
      <c r="BT325" s="161">
        <f>MIN(PRODUCT('mil mi val'!$C291:BS291),1)</f>
        <v>0.43067265715389924</v>
      </c>
      <c r="BU325" s="161">
        <f>MIN(PRODUCT('mil mi val'!$C291:BT291),1)</f>
        <v>0.42503084534518315</v>
      </c>
      <c r="BV325" s="161">
        <f>MIN(PRODUCT('mil mi val'!$C291:BU291),1)</f>
        <v>0.41946294127116124</v>
      </c>
      <c r="BW325" s="161">
        <f>MIN(PRODUCT('mil mi val'!$C291:BV291),1)</f>
        <v>0.413967976740509</v>
      </c>
      <c r="BX325" s="161">
        <f>MIN(PRODUCT('mil mi val'!$C291:BW291),1)</f>
        <v>0.40854499624520835</v>
      </c>
      <c r="BY325" s="161">
        <f>MIN(PRODUCT('mil mi val'!$C291:BX291),1)</f>
        <v>0.4031930567943961</v>
      </c>
      <c r="BZ325" s="161">
        <f>MIN(PRODUCT('mil mi val'!$C291:BY291),1)</f>
        <v>0.39791122775038951</v>
      </c>
      <c r="CA325" s="161">
        <f>MIN(PRODUCT('mil mi val'!$C291:BZ291),1)</f>
        <v>0.39269859066685942</v>
      </c>
      <c r="CB325" s="161">
        <f>MIN(PRODUCT('mil mi val'!$C291:CA291),1)</f>
        <v>0.38755423912912357</v>
      </c>
      <c r="CC325" s="161">
        <f>MIN(PRODUCT('mil mi val'!$C291:CB291),1)</f>
        <v>0.38247727859653202</v>
      </c>
      <c r="CD325" s="161">
        <f>MIN(PRODUCT('mil mi val'!$C291:CC291),1)</f>
        <v>0.37746682624691746</v>
      </c>
      <c r="CE325" s="161">
        <f>MIN(PRODUCT('mil mi val'!$C291:CD291),1)</f>
        <v>0.37252201082308284</v>
      </c>
      <c r="CF325" s="161">
        <f>MIN(PRODUCT('mil mi val'!$C291:CE291),1)</f>
        <v>0.36764197248130043</v>
      </c>
      <c r="CG325" s="161">
        <f>MIN(PRODUCT('mil mi val'!$C291:CF291),1)</f>
        <v>0.36282586264179539</v>
      </c>
      <c r="CH325" s="161">
        <f>MIN(PRODUCT('mil mi val'!$C291:CG291),1)</f>
        <v>0.35807284384118787</v>
      </c>
      <c r="CI325" s="161">
        <f>MIN(PRODUCT('mil mi val'!$C291:CH291),1)</f>
        <v>0.35338208958686829</v>
      </c>
      <c r="CJ325" s="161">
        <f>MIN(PRODUCT('mil mi val'!$C291:CI291),1)</f>
        <v>0.34875278421328032</v>
      </c>
      <c r="CK325" s="161">
        <f>MIN(PRODUCT('mil mi val'!$C291:CJ291),1)</f>
        <v>0.34418412274008636</v>
      </c>
      <c r="CL325" s="161">
        <f>MIN(PRODUCT('mil mi val'!$C291:CK291),1)</f>
        <v>0.3396753107321912</v>
      </c>
      <c r="CM325" s="161">
        <f>MIN(PRODUCT('mil mi val'!$C291:CL291),1)</f>
        <v>0.33522556416159949</v>
      </c>
      <c r="CN325" s="161">
        <f>MIN(PRODUCT('mil mi val'!$C291:CM291),1)</f>
        <v>0.33083410927108253</v>
      </c>
      <c r="CO325" s="161">
        <f>MIN(PRODUCT('mil mi val'!$C291:CN291),1)</f>
        <v>0.32650018243963136</v>
      </c>
      <c r="CP325" s="161">
        <f>MIN(PRODUCT('mil mi val'!$C291:CO291),1)</f>
        <v>0.32222303004967218</v>
      </c>
      <c r="CQ325" s="161">
        <f>MIN(PRODUCT('mil mi val'!$C291:CP291),1)</f>
        <v>0.31800190835602149</v>
      </c>
      <c r="CR325" s="161">
        <f>MIN(PRODUCT('mil mi val'!$C291:CQ291),1)</f>
        <v>0.3138360833565576</v>
      </c>
      <c r="CS325" s="161">
        <f>MIN(PRODUCT('mil mi val'!$C291:CR291),1)</f>
        <v>0.30972483066458673</v>
      </c>
      <c r="CT325" s="161">
        <f>MIN(PRODUCT('mil mi val'!$C291:CS291),1)</f>
        <v>0.30566743538288066</v>
      </c>
      <c r="CU325" s="161">
        <f>MIN(PRODUCT('mil mi val'!$C291:CT291),1)</f>
        <v>0.30166319197936492</v>
      </c>
      <c r="CV325" s="161">
        <f>MIN(PRODUCT('mil mi val'!$C291:CU291),1)</f>
        <v>0.29771140416443526</v>
      </c>
      <c r="CW325" s="161">
        <f>MIN(PRODUCT('mil mi val'!$C291:CV291),1)</f>
        <v>0.29381138476988117</v>
      </c>
      <c r="CX325" s="161">
        <f>MIN(PRODUCT('mil mi val'!$C291:CW291),1)</f>
        <v>0.28996245562939571</v>
      </c>
      <c r="CY325" s="161">
        <f>MIN(PRODUCT('mil mi val'!$C291:CX291),1)</f>
        <v>0.2861639474606506</v>
      </c>
      <c r="CZ325" s="161">
        <f>MIN(PRODUCT('mil mi val'!$C291:CY291),1)</f>
        <v>0.2824151997489161</v>
      </c>
      <c r="DA325" s="161">
        <f>MIN(PRODUCT('mil mi val'!$C291:CZ291),1)</f>
        <v>0.27871556063220532</v>
      </c>
      <c r="DB325" s="161">
        <f>MIN(PRODUCT('mil mi val'!$C291:DA291),1)</f>
        <v>0.27506438678792344</v>
      </c>
      <c r="DC325" s="161">
        <f>MIN(PRODUCT('mil mi val'!$C291:DB291),1)</f>
        <v>0.27146104332100163</v>
      </c>
      <c r="DD325" s="161">
        <f>MIN(PRODUCT('mil mi val'!$C291:DC291),1)</f>
        <v>0.27146104332100163</v>
      </c>
      <c r="DE325" s="161">
        <f>MIN(PRODUCT('mil mi val'!$C291:DD291),1)</f>
        <v>0.27146104332100163</v>
      </c>
      <c r="DF325" s="161">
        <f>MIN(PRODUCT('mil mi val'!$C291:DE291),1)</f>
        <v>0.27146104332100163</v>
      </c>
    </row>
    <row r="326" spans="2:110" ht="14.5" x14ac:dyDescent="0.35">
      <c r="B326" s="149">
        <v>81</v>
      </c>
      <c r="C326" s="161">
        <v>1</v>
      </c>
      <c r="D326" s="161">
        <f>MIN(PRODUCT('mil mi val'!$C292:C292),1)</f>
        <v>0.99739999999999995</v>
      </c>
      <c r="E326" s="161">
        <f>MIN(PRODUCT('mil mi val'!$C292:D292),1)</f>
        <v>0.99351013999999993</v>
      </c>
      <c r="F326" s="161">
        <f>MIN(PRODUCT('mil mi val'!$C292:E292),1)</f>
        <v>0.98854258929999994</v>
      </c>
      <c r="G326" s="161">
        <f>MIN(PRODUCT('mil mi val'!$C292:F292),1)</f>
        <v>0.98271018802312993</v>
      </c>
      <c r="H326" s="161">
        <f>MIN(PRODUCT('mil mi val'!$C292:G292),1)</f>
        <v>0.97642084281978192</v>
      </c>
      <c r="I326" s="161">
        <f>MIN(PRODUCT('mil mi val'!$C292:H292),1)</f>
        <v>0.96978118108860734</v>
      </c>
      <c r="J326" s="161">
        <f>MIN(PRODUCT('mil mi val'!$C292:I292),1)</f>
        <v>0.96260480034855167</v>
      </c>
      <c r="K326" s="161">
        <f>MIN(PRODUCT('mil mi val'!$C292:J292),1)</f>
        <v>0.95490396194576321</v>
      </c>
      <c r="L326" s="161">
        <f>MIN(PRODUCT('mil mi val'!$C292:K292),1)</f>
        <v>0.94669178787302966</v>
      </c>
      <c r="M326" s="161">
        <f>MIN(PRODUCT('mil mi val'!$C292:L292),1)</f>
        <v>0.9378875542458105</v>
      </c>
      <c r="N326" s="161">
        <f>MIN(PRODUCT('mil mi val'!$C292:M292),1)</f>
        <v>0.92850867870335241</v>
      </c>
      <c r="O326" s="161">
        <f>MIN(PRODUCT('mil mi val'!$C292:N292),1)</f>
        <v>0.91866648670909679</v>
      </c>
      <c r="P326" s="161">
        <f>MIN(PRODUCT('mil mi val'!$C292:O292),1)</f>
        <v>0.90837742205795491</v>
      </c>
      <c r="Q326" s="161">
        <f>MIN(PRODUCT('mil mi val'!$C292:P292),1)</f>
        <v>0.897658568477671</v>
      </c>
      <c r="R326" s="161">
        <f>MIN(PRODUCT('mil mi val'!$C292:Q292),1)</f>
        <v>0.88670713394224343</v>
      </c>
      <c r="S326" s="161">
        <f>MIN(PRODUCT('mil mi val'!$C292:R292),1)</f>
        <v>0.87588930690814804</v>
      </c>
      <c r="T326" s="161">
        <f>MIN(PRODUCT('mil mi val'!$C292:S292),1)</f>
        <v>0.86520345736386861</v>
      </c>
      <c r="U326" s="161">
        <f>MIN(PRODUCT('mil mi val'!$C292:T292),1)</f>
        <v>0.85464797518402946</v>
      </c>
      <c r="V326" s="161">
        <f>MIN(PRODUCT('mil mi val'!$C292:U292),1)</f>
        <v>0.84422126988678436</v>
      </c>
      <c r="W326" s="161">
        <f>MIN(PRODUCT('mil mi val'!$C292:V292),1)</f>
        <v>0.8339217703941656</v>
      </c>
      <c r="X326" s="161">
        <f>MIN(PRODUCT('mil mi val'!$C292:W292),1)</f>
        <v>0.82374792479535675</v>
      </c>
      <c r="Y326" s="161">
        <f>MIN(PRODUCT('mil mi val'!$C292:X292),1)</f>
        <v>0.81369820011285343</v>
      </c>
      <c r="Z326" s="161">
        <f>MIN(PRODUCT('mil mi val'!$C292:Y292),1)</f>
        <v>0.80377108207147663</v>
      </c>
      <c r="AA326" s="161">
        <f>MIN(PRODUCT('mil mi val'!$C292:Z292),1)</f>
        <v>0.79396507487020462</v>
      </c>
      <c r="AB326" s="161">
        <f>MIN(PRODUCT('mil mi val'!$C292:AA292),1)</f>
        <v>0.78427870095678809</v>
      </c>
      <c r="AC326" s="161">
        <f>MIN(PRODUCT('mil mi val'!$C292:AB292),1)</f>
        <v>0.77471050080511528</v>
      </c>
      <c r="AD326" s="161">
        <f>MIN(PRODUCT('mil mi val'!$C292:AC292),1)</f>
        <v>0.76525903269529283</v>
      </c>
      <c r="AE326" s="161">
        <f>MIN(PRODUCT('mil mi val'!$C292:AD292),1)</f>
        <v>0.75592287249641021</v>
      </c>
      <c r="AF326" s="161">
        <f>MIN(PRODUCT('mil mi val'!$C292:AE292),1)</f>
        <v>0.74670061345195404</v>
      </c>
      <c r="AG326" s="161">
        <f>MIN(PRODUCT('mil mi val'!$C292:AF292),1)</f>
        <v>0.73759086596784018</v>
      </c>
      <c r="AH326" s="161">
        <f>MIN(PRODUCT('mil mi val'!$C292:AG292),1)</f>
        <v>0.72859225740303257</v>
      </c>
      <c r="AI326" s="161">
        <f>MIN(PRODUCT('mil mi val'!$C292:AH292),1)</f>
        <v>0.71970343186271557</v>
      </c>
      <c r="AJ326" s="161">
        <f>MIN(PRODUCT('mil mi val'!$C292:AI292),1)</f>
        <v>0.71092304999399047</v>
      </c>
      <c r="AK326" s="161">
        <f>MIN(PRODUCT('mil mi val'!$C292:AJ292),1)</f>
        <v>0.70224978878406374</v>
      </c>
      <c r="AL326" s="161">
        <f>MIN(PRODUCT('mil mi val'!$C292:AK292),1)</f>
        <v>0.69368234136089812</v>
      </c>
      <c r="AM326" s="161">
        <f>MIN(PRODUCT('mil mi val'!$C292:AL292),1)</f>
        <v>0.68521941679629517</v>
      </c>
      <c r="AN326" s="161">
        <f>MIN(PRODUCT('mil mi val'!$C292:AM292),1)</f>
        <v>0.67685973991138038</v>
      </c>
      <c r="AO326" s="161">
        <f>MIN(PRODUCT('mil mi val'!$C292:AN292),1)</f>
        <v>0.66860205108446158</v>
      </c>
      <c r="AP326" s="161">
        <f>MIN(PRODUCT('mil mi val'!$C292:AO292),1)</f>
        <v>0.66044510606123119</v>
      </c>
      <c r="AQ326" s="161">
        <f>MIN(PRODUCT('mil mi val'!$C292:AP292),1)</f>
        <v>0.65238767576728418</v>
      </c>
      <c r="AR326" s="161">
        <f>MIN(PRODUCT('mil mi val'!$C292:AQ292),1)</f>
        <v>0.64442854612292333</v>
      </c>
      <c r="AS326" s="161">
        <f>MIN(PRODUCT('mil mi val'!$C292:AR292),1)</f>
        <v>0.63656651786022367</v>
      </c>
      <c r="AT326" s="161">
        <f>MIN(PRODUCT('mil mi val'!$C292:AS292),1)</f>
        <v>0.62880040634232892</v>
      </c>
      <c r="AU326" s="161">
        <f>MIN(PRODUCT('mil mi val'!$C292:AT292),1)</f>
        <v>0.62112904138495251</v>
      </c>
      <c r="AV326" s="161">
        <f>MIN(PRODUCT('mil mi val'!$C292:AU292),1)</f>
        <v>0.61355126708005614</v>
      </c>
      <c r="AW326" s="161">
        <f>MIN(PRODUCT('mil mi val'!$C292:AV292),1)</f>
        <v>0.60606594162167948</v>
      </c>
      <c r="AX326" s="161">
        <f>MIN(PRODUCT('mil mi val'!$C292:AW292),1)</f>
        <v>0.59867193713389499</v>
      </c>
      <c r="AY326" s="161">
        <f>MIN(PRODUCT('mil mi val'!$C292:AX292),1)</f>
        <v>0.59136813950086153</v>
      </c>
      <c r="AZ326" s="161">
        <f>MIN(PRODUCT('mil mi val'!$C292:AY292),1)</f>
        <v>0.58415344819895099</v>
      </c>
      <c r="BA326" s="161">
        <f>MIN(PRODUCT('mil mi val'!$C292:AZ292),1)</f>
        <v>0.57702677613092379</v>
      </c>
      <c r="BB326" s="161">
        <f>MIN(PRODUCT('mil mi val'!$C292:BA292),1)</f>
        <v>0.56998704946212653</v>
      </c>
      <c r="BC326" s="161">
        <f>MIN(PRODUCT('mil mi val'!$C292:BB292),1)</f>
        <v>0.56303320745868857</v>
      </c>
      <c r="BD326" s="161">
        <f>MIN(PRODUCT('mil mi val'!$C292:BC292),1)</f>
        <v>0.55616420232769259</v>
      </c>
      <c r="BE326" s="161">
        <f>MIN(PRODUCT('mil mi val'!$C292:BD292),1)</f>
        <v>0.54937899905929477</v>
      </c>
      <c r="BF326" s="161">
        <f>MIN(PRODUCT('mil mi val'!$C292:BE292),1)</f>
        <v>0.5426765752707714</v>
      </c>
      <c r="BG326" s="161">
        <f>MIN(PRODUCT('mil mi val'!$C292:BF292),1)</f>
        <v>0.53605592105246802</v>
      </c>
      <c r="BH326" s="161">
        <f>MIN(PRODUCT('mil mi val'!$C292:BG292),1)</f>
        <v>0.52951603881562792</v>
      </c>
      <c r="BI326" s="161">
        <f>MIN(PRODUCT('mil mi val'!$C292:BH292),1)</f>
        <v>0.52305594314207726</v>
      </c>
      <c r="BJ326" s="161">
        <f>MIN(PRODUCT('mil mi val'!$C292:BI292),1)</f>
        <v>0.51667466063574397</v>
      </c>
      <c r="BK326" s="161">
        <f>MIN(PRODUCT('mil mi val'!$C292:BJ292),1)</f>
        <v>0.51037122977598792</v>
      </c>
      <c r="BL326" s="161">
        <f>MIN(PRODUCT('mil mi val'!$C292:BK292),1)</f>
        <v>0.50414470077272089</v>
      </c>
      <c r="BM326" s="161">
        <f>MIN(PRODUCT('mil mi val'!$C292:BL292),1)</f>
        <v>0.49799413542329368</v>
      </c>
      <c r="BN326" s="161">
        <f>MIN(PRODUCT('mil mi val'!$C292:BM292),1)</f>
        <v>0.49191860697112949</v>
      </c>
      <c r="BO326" s="161">
        <f>MIN(PRODUCT('mil mi val'!$C292:BN292),1)</f>
        <v>0.48591719996608174</v>
      </c>
      <c r="BP326" s="161">
        <f>MIN(PRODUCT('mil mi val'!$C292:BO292),1)</f>
        <v>0.47998901012649553</v>
      </c>
      <c r="BQ326" s="161">
        <f>MIN(PRODUCT('mil mi val'!$C292:BP292),1)</f>
        <v>0.47413314420295227</v>
      </c>
      <c r="BR326" s="161">
        <f>MIN(PRODUCT('mil mi val'!$C292:BQ292),1)</f>
        <v>0.46834871984367626</v>
      </c>
      <c r="BS326" s="161">
        <f>MIN(PRODUCT('mil mi val'!$C292:BR292),1)</f>
        <v>0.46263486546158344</v>
      </c>
      <c r="BT326" s="161">
        <f>MIN(PRODUCT('mil mi val'!$C292:BS292),1)</f>
        <v>0.45699072010295211</v>
      </c>
      <c r="BU326" s="161">
        <f>MIN(PRODUCT('mil mi val'!$C292:BT292),1)</f>
        <v>0.45141543331769612</v>
      </c>
      <c r="BV326" s="161">
        <f>MIN(PRODUCT('mil mi val'!$C292:BU292),1)</f>
        <v>0.44590816503122022</v>
      </c>
      <c r="BW326" s="161">
        <f>MIN(PRODUCT('mil mi val'!$C292:BV292),1)</f>
        <v>0.44046808541783933</v>
      </c>
      <c r="BX326" s="161">
        <f>MIN(PRODUCT('mil mi val'!$C292:BW292),1)</f>
        <v>0.4350943747757417</v>
      </c>
      <c r="BY326" s="161">
        <f>MIN(PRODUCT('mil mi val'!$C292:BX292),1)</f>
        <v>0.42978622340347766</v>
      </c>
      <c r="BZ326" s="161">
        <f>MIN(PRODUCT('mil mi val'!$C292:BY292),1)</f>
        <v>0.42454283147795524</v>
      </c>
      <c r="CA326" s="161">
        <f>MIN(PRODUCT('mil mi val'!$C292:BZ292),1)</f>
        <v>0.41936340893392421</v>
      </c>
      <c r="CB326" s="161">
        <f>MIN(PRODUCT('mil mi val'!$C292:CA292),1)</f>
        <v>0.41424717534493033</v>
      </c>
      <c r="CC326" s="161">
        <f>MIN(PRODUCT('mil mi val'!$C292:CB292),1)</f>
        <v>0.40919335980572219</v>
      </c>
      <c r="CD326" s="161">
        <f>MIN(PRODUCT('mil mi val'!$C292:CC292),1)</f>
        <v>0.4042012008160924</v>
      </c>
      <c r="CE326" s="161">
        <f>MIN(PRODUCT('mil mi val'!$C292:CD292),1)</f>
        <v>0.39926994616613609</v>
      </c>
      <c r="CF326" s="161">
        <f>MIN(PRODUCT('mil mi val'!$C292:CE292),1)</f>
        <v>0.39439885282290926</v>
      </c>
      <c r="CG326" s="161">
        <f>MIN(PRODUCT('mil mi val'!$C292:CF292),1)</f>
        <v>0.38958718681846977</v>
      </c>
      <c r="CH326" s="161">
        <f>MIN(PRODUCT('mil mi val'!$C292:CG292),1)</f>
        <v>0.38483422313928445</v>
      </c>
      <c r="CI326" s="161">
        <f>MIN(PRODUCT('mil mi val'!$C292:CH292),1)</f>
        <v>0.3801392456169852</v>
      </c>
      <c r="CJ326" s="161">
        <f>MIN(PRODUCT('mil mi val'!$C292:CI292),1)</f>
        <v>0.375501546820458</v>
      </c>
      <c r="CK326" s="161">
        <f>MIN(PRODUCT('mil mi val'!$C292:CJ292),1)</f>
        <v>0.3709204279492484</v>
      </c>
      <c r="CL326" s="161">
        <f>MIN(PRODUCT('mil mi val'!$C292:CK292),1)</f>
        <v>0.36639519872826759</v>
      </c>
      <c r="CM326" s="161">
        <f>MIN(PRODUCT('mil mi val'!$C292:CL292),1)</f>
        <v>0.36192517730378271</v>
      </c>
      <c r="CN326" s="161">
        <f>MIN(PRODUCT('mil mi val'!$C292:CM292),1)</f>
        <v>0.35750969014067657</v>
      </c>
      <c r="CO326" s="161">
        <f>MIN(PRODUCT('mil mi val'!$C292:CN292),1)</f>
        <v>0.35314807192096032</v>
      </c>
      <c r="CP326" s="161">
        <f>MIN(PRODUCT('mil mi val'!$C292:CO292),1)</f>
        <v>0.34883966544352463</v>
      </c>
      <c r="CQ326" s="161">
        <f>MIN(PRODUCT('mil mi val'!$C292:CP292),1)</f>
        <v>0.34458382152511363</v>
      </c>
      <c r="CR326" s="161">
        <f>MIN(PRODUCT('mil mi val'!$C292:CQ292),1)</f>
        <v>0.34037989890250725</v>
      </c>
      <c r="CS326" s="161">
        <f>MIN(PRODUCT('mil mi val'!$C292:CR292),1)</f>
        <v>0.33622726413589665</v>
      </c>
      <c r="CT326" s="161">
        <f>MIN(PRODUCT('mil mi val'!$C292:CS292),1)</f>
        <v>0.33212529151343873</v>
      </c>
      <c r="CU326" s="161">
        <f>MIN(PRODUCT('mil mi val'!$C292:CT292),1)</f>
        <v>0.32807336295697476</v>
      </c>
      <c r="CV326" s="161">
        <f>MIN(PRODUCT('mil mi val'!$C292:CU292),1)</f>
        <v>0.32407086792889966</v>
      </c>
      <c r="CW326" s="161">
        <f>MIN(PRODUCT('mil mi val'!$C292:CV292),1)</f>
        <v>0.32011720334016708</v>
      </c>
      <c r="CX326" s="161">
        <f>MIN(PRODUCT('mil mi val'!$C292:CW292),1)</f>
        <v>0.31621177345941703</v>
      </c>
      <c r="CY326" s="161">
        <f>MIN(PRODUCT('mil mi val'!$C292:CX292),1)</f>
        <v>0.31235398982321216</v>
      </c>
      <c r="CZ326" s="161">
        <f>MIN(PRODUCT('mil mi val'!$C292:CY292),1)</f>
        <v>0.30854327114736896</v>
      </c>
      <c r="DA326" s="161">
        <f>MIN(PRODUCT('mil mi val'!$C292:CZ292),1)</f>
        <v>0.30477904323937105</v>
      </c>
      <c r="DB326" s="161">
        <f>MIN(PRODUCT('mil mi val'!$C292:DA292),1)</f>
        <v>0.3010607389118507</v>
      </c>
      <c r="DC326" s="161">
        <f>MIN(PRODUCT('mil mi val'!$C292:DB292),1)</f>
        <v>0.2973877978971261</v>
      </c>
      <c r="DD326" s="161">
        <f>MIN(PRODUCT('mil mi val'!$C292:DC292),1)</f>
        <v>0.2973877978971261</v>
      </c>
      <c r="DE326" s="161">
        <f>MIN(PRODUCT('mil mi val'!$C292:DD292),1)</f>
        <v>0.2973877978971261</v>
      </c>
      <c r="DF326" s="161">
        <f>MIN(PRODUCT('mil mi val'!$C292:DE292),1)</f>
        <v>0.2973877978971261</v>
      </c>
    </row>
    <row r="327" spans="2:110" ht="14.5" x14ac:dyDescent="0.35">
      <c r="B327" s="149">
        <v>82</v>
      </c>
      <c r="C327" s="161">
        <v>1</v>
      </c>
      <c r="D327" s="161">
        <f>MIN(PRODUCT('mil mi val'!$C293:C293),1)</f>
        <v>0.99770000000000003</v>
      </c>
      <c r="E327" s="161">
        <f>MIN(PRODUCT('mil mi val'!$C293:D293),1)</f>
        <v>0.99420805000000012</v>
      </c>
      <c r="F327" s="161">
        <f>MIN(PRODUCT('mil mi val'!$C293:E293),1)</f>
        <v>0.9897341137750002</v>
      </c>
      <c r="G327" s="161">
        <f>MIN(PRODUCT('mil mi val'!$C293:F293),1)</f>
        <v>0.9843895495606152</v>
      </c>
      <c r="H327" s="161">
        <f>MIN(PRODUCT('mil mi val'!$C293:G293),1)</f>
        <v>0.9785816512182075</v>
      </c>
      <c r="I327" s="161">
        <f>MIN(PRODUCT('mil mi val'!$C293:H293),1)</f>
        <v>0.97241658681553278</v>
      </c>
      <c r="J327" s="161">
        <f>MIN(PRODUCT('mil mi val'!$C293:I293),1)</f>
        <v>0.96590139568386868</v>
      </c>
      <c r="K327" s="161">
        <f>MIN(PRODUCT('mil mi val'!$C293:J293),1)</f>
        <v>0.95885031549537647</v>
      </c>
      <c r="L327" s="161">
        <f>MIN(PRODUCT('mil mi val'!$C293:K293),1)</f>
        <v>0.95127539800296301</v>
      </c>
      <c r="M327" s="161">
        <f>MIN(PRODUCT('mil mi val'!$C293:L293),1)</f>
        <v>0.9431895571199379</v>
      </c>
      <c r="N327" s="161">
        <f>MIN(PRODUCT('mil mi val'!$C293:M293),1)</f>
        <v>0.93451221319443445</v>
      </c>
      <c r="O327" s="161">
        <f>MIN(PRODUCT('mil mi val'!$C293:N293),1)</f>
        <v>0.92535399350512892</v>
      </c>
      <c r="P327" s="161">
        <f>MIN(PRODUCT('mil mi val'!$C293:O293),1)</f>
        <v>0.91573031197267563</v>
      </c>
      <c r="Q327" s="161">
        <f>MIN(PRODUCT('mil mi val'!$C293:P293),1)</f>
        <v>0.90565727854097622</v>
      </c>
      <c r="R327" s="161">
        <f>MIN(PRODUCT('mil mi val'!$C293:Q293),1)</f>
        <v>0.89533278556560913</v>
      </c>
      <c r="S327" s="161">
        <f>MIN(PRODUCT('mil mi val'!$C293:R293),1)</f>
        <v>0.88512599181016127</v>
      </c>
      <c r="T327" s="161">
        <f>MIN(PRODUCT('mil mi val'!$C293:S293),1)</f>
        <v>0.87503555550352552</v>
      </c>
      <c r="U327" s="161">
        <f>MIN(PRODUCT('mil mi val'!$C293:T293),1)</f>
        <v>0.86506015017078541</v>
      </c>
      <c r="V327" s="161">
        <f>MIN(PRODUCT('mil mi val'!$C293:U293),1)</f>
        <v>0.85519846445883851</v>
      </c>
      <c r="W327" s="161">
        <f>MIN(PRODUCT('mil mi val'!$C293:V293),1)</f>
        <v>0.84544920196400775</v>
      </c>
      <c r="X327" s="161">
        <f>MIN(PRODUCT('mil mi val'!$C293:W293),1)</f>
        <v>0.83581108106161806</v>
      </c>
      <c r="Y327" s="161">
        <f>MIN(PRODUCT('mil mi val'!$C293:X293),1)</f>
        <v>0.82628283473751563</v>
      </c>
      <c r="Z327" s="161">
        <f>MIN(PRODUCT('mil mi val'!$C293:Y293),1)</f>
        <v>0.816863210421508</v>
      </c>
      <c r="AA327" s="161">
        <f>MIN(PRODUCT('mil mi val'!$C293:Z293),1)</f>
        <v>0.8075509698227028</v>
      </c>
      <c r="AB327" s="161">
        <f>MIN(PRODUCT('mil mi val'!$C293:AA293),1)</f>
        <v>0.79834488876672405</v>
      </c>
      <c r="AC327" s="161">
        <f>MIN(PRODUCT('mil mi val'!$C293:AB293),1)</f>
        <v>0.78924375703478344</v>
      </c>
      <c r="AD327" s="161">
        <f>MIN(PRODUCT('mil mi val'!$C293:AC293),1)</f>
        <v>0.78024637820458698</v>
      </c>
      <c r="AE327" s="161">
        <f>MIN(PRODUCT('mil mi val'!$C293:AD293),1)</f>
        <v>0.77135156949305472</v>
      </c>
      <c r="AF327" s="161">
        <f>MIN(PRODUCT('mil mi val'!$C293:AE293),1)</f>
        <v>0.76255816160083389</v>
      </c>
      <c r="AG327" s="161">
        <f>MIN(PRODUCT('mil mi val'!$C293:AF293),1)</f>
        <v>0.75386499855858446</v>
      </c>
      <c r="AH327" s="161">
        <f>MIN(PRODUCT('mil mi val'!$C293:AG293),1)</f>
        <v>0.74527093757501661</v>
      </c>
      <c r="AI327" s="161">
        <f>MIN(PRODUCT('mil mi val'!$C293:AH293),1)</f>
        <v>0.73677484888666145</v>
      </c>
      <c r="AJ327" s="161">
        <f>MIN(PRODUCT('mil mi val'!$C293:AI293),1)</f>
        <v>0.72837561560935349</v>
      </c>
      <c r="AK327" s="161">
        <f>MIN(PRODUCT('mil mi val'!$C293:AJ293),1)</f>
        <v>0.72007213359140687</v>
      </c>
      <c r="AL327" s="161">
        <f>MIN(PRODUCT('mil mi val'!$C293:AK293),1)</f>
        <v>0.7118633112684648</v>
      </c>
      <c r="AM327" s="161">
        <f>MIN(PRODUCT('mil mi val'!$C293:AL293),1)</f>
        <v>0.70374806952000435</v>
      </c>
      <c r="AN327" s="161">
        <f>MIN(PRODUCT('mil mi val'!$C293:AM293),1)</f>
        <v>0.69572534152747634</v>
      </c>
      <c r="AO327" s="161">
        <f>MIN(PRODUCT('mil mi val'!$C293:AN293),1)</f>
        <v>0.68779407263406311</v>
      </c>
      <c r="AP327" s="161">
        <f>MIN(PRODUCT('mil mi val'!$C293:AO293),1)</f>
        <v>0.67995322020603477</v>
      </c>
      <c r="AQ327" s="161">
        <f>MIN(PRODUCT('mil mi val'!$C293:AP293),1)</f>
        <v>0.67220175349568601</v>
      </c>
      <c r="AR327" s="161">
        <f>MIN(PRODUCT('mil mi val'!$C293:AQ293),1)</f>
        <v>0.66453865350583519</v>
      </c>
      <c r="AS327" s="161">
        <f>MIN(PRODUCT('mil mi val'!$C293:AR293),1)</f>
        <v>0.65696291285586872</v>
      </c>
      <c r="AT327" s="161">
        <f>MIN(PRODUCT('mil mi val'!$C293:AS293),1)</f>
        <v>0.64947353564931187</v>
      </c>
      <c r="AU327" s="161">
        <f>MIN(PRODUCT('mil mi val'!$C293:AT293),1)</f>
        <v>0.64206953734290972</v>
      </c>
      <c r="AV327" s="161">
        <f>MIN(PRODUCT('mil mi val'!$C293:AU293),1)</f>
        <v>0.63474994461720058</v>
      </c>
      <c r="AW327" s="161">
        <f>MIN(PRODUCT('mil mi val'!$C293:AV293),1)</f>
        <v>0.62751379524856454</v>
      </c>
      <c r="AX327" s="161">
        <f>MIN(PRODUCT('mil mi val'!$C293:AW293),1)</f>
        <v>0.62036013798273093</v>
      </c>
      <c r="AY327" s="161">
        <f>MIN(PRODUCT('mil mi val'!$C293:AX293),1)</f>
        <v>0.61328803240972785</v>
      </c>
      <c r="AZ327" s="161">
        <f>MIN(PRODUCT('mil mi val'!$C293:AY293),1)</f>
        <v>0.60629654884025697</v>
      </c>
      <c r="BA327" s="161">
        <f>MIN(PRODUCT('mil mi val'!$C293:AZ293),1)</f>
        <v>0.59938476818347808</v>
      </c>
      <c r="BB327" s="161">
        <f>MIN(PRODUCT('mil mi val'!$C293:BA293),1)</f>
        <v>0.5925517818261864</v>
      </c>
      <c r="BC327" s="161">
        <f>MIN(PRODUCT('mil mi val'!$C293:BB293),1)</f>
        <v>0.58579669151336788</v>
      </c>
      <c r="BD327" s="161">
        <f>MIN(PRODUCT('mil mi val'!$C293:BC293),1)</f>
        <v>0.57911860923011549</v>
      </c>
      <c r="BE327" s="161">
        <f>MIN(PRODUCT('mil mi val'!$C293:BD293),1)</f>
        <v>0.57251665708489219</v>
      </c>
      <c r="BF327" s="161">
        <f>MIN(PRODUCT('mil mi val'!$C293:BE293),1)</f>
        <v>0.56598996719412442</v>
      </c>
      <c r="BG327" s="161">
        <f>MIN(PRODUCT('mil mi val'!$C293:BF293),1)</f>
        <v>0.55953768156811146</v>
      </c>
      <c r="BH327" s="161">
        <f>MIN(PRODUCT('mil mi val'!$C293:BG293),1)</f>
        <v>0.55315895199823495</v>
      </c>
      <c r="BI327" s="161">
        <f>MIN(PRODUCT('mil mi val'!$C293:BH293),1)</f>
        <v>0.54685293994545514</v>
      </c>
      <c r="BJ327" s="161">
        <f>MIN(PRODUCT('mil mi val'!$C293:BI293),1)</f>
        <v>0.54061881643007692</v>
      </c>
      <c r="BK327" s="161">
        <f>MIN(PRODUCT('mil mi val'!$C293:BJ293),1)</f>
        <v>0.53445576192277411</v>
      </c>
      <c r="BL327" s="161">
        <f>MIN(PRODUCT('mil mi val'!$C293:BK293),1)</f>
        <v>0.52836296623685453</v>
      </c>
      <c r="BM327" s="161">
        <f>MIN(PRODUCT('mil mi val'!$C293:BL293),1)</f>
        <v>0.52233962842175441</v>
      </c>
      <c r="BN327" s="161">
        <f>MIN(PRODUCT('mil mi val'!$C293:BM293),1)</f>
        <v>0.51638495665774642</v>
      </c>
      <c r="BO327" s="161">
        <f>MIN(PRODUCT('mil mi val'!$C293:BN293),1)</f>
        <v>0.51049816815184812</v>
      </c>
      <c r="BP327" s="161">
        <f>MIN(PRODUCT('mil mi val'!$C293:BO293),1)</f>
        <v>0.50467848903491708</v>
      </c>
      <c r="BQ327" s="161">
        <f>MIN(PRODUCT('mil mi val'!$C293:BP293),1)</f>
        <v>0.49892515425991901</v>
      </c>
      <c r="BR327" s="161">
        <f>MIN(PRODUCT('mil mi val'!$C293:BQ293),1)</f>
        <v>0.49323740750135597</v>
      </c>
      <c r="BS327" s="161">
        <f>MIN(PRODUCT('mil mi val'!$C293:BR293),1)</f>
        <v>0.48761450105584053</v>
      </c>
      <c r="BT327" s="161">
        <f>MIN(PRODUCT('mil mi val'!$C293:BS293),1)</f>
        <v>0.48205569574380397</v>
      </c>
      <c r="BU327" s="161">
        <f>MIN(PRODUCT('mil mi val'!$C293:BT293),1)</f>
        <v>0.47656026081232461</v>
      </c>
      <c r="BV327" s="161">
        <f>MIN(PRODUCT('mil mi val'!$C293:BU293),1)</f>
        <v>0.47112747383906411</v>
      </c>
      <c r="BW327" s="161">
        <f>MIN(PRODUCT('mil mi val'!$C293:BV293),1)</f>
        <v>0.46575662063729878</v>
      </c>
      <c r="BX327" s="161">
        <f>MIN(PRODUCT('mil mi val'!$C293:BW293),1)</f>
        <v>0.46044699516203358</v>
      </c>
      <c r="BY327" s="161">
        <f>MIN(PRODUCT('mil mi val'!$C293:BX293),1)</f>
        <v>0.45519789941718641</v>
      </c>
      <c r="BZ327" s="161">
        <f>MIN(PRODUCT('mil mi val'!$C293:BY293),1)</f>
        <v>0.45000864336383051</v>
      </c>
      <c r="CA327" s="161">
        <f>MIN(PRODUCT('mil mi val'!$C293:BZ293),1)</f>
        <v>0.44487854482948286</v>
      </c>
      <c r="CB327" s="161">
        <f>MIN(PRODUCT('mil mi val'!$C293:CA293),1)</f>
        <v>0.43980692941842675</v>
      </c>
      <c r="CC327" s="161">
        <f>MIN(PRODUCT('mil mi val'!$C293:CB293),1)</f>
        <v>0.43479313042305673</v>
      </c>
      <c r="CD327" s="161">
        <f>MIN(PRODUCT('mil mi val'!$C293:CC293),1)</f>
        <v>0.42983648873623392</v>
      </c>
      <c r="CE327" s="161">
        <f>MIN(PRODUCT('mil mi val'!$C293:CD293),1)</f>
        <v>0.42493635276464087</v>
      </c>
      <c r="CF327" s="161">
        <f>MIN(PRODUCT('mil mi val'!$C293:CE293),1)</f>
        <v>0.42009207834312395</v>
      </c>
      <c r="CG327" s="161">
        <f>MIN(PRODUCT('mil mi val'!$C293:CF293),1)</f>
        <v>0.41530302865001234</v>
      </c>
      <c r="CH327" s="161">
        <f>MIN(PRODUCT('mil mi val'!$C293:CG293),1)</f>
        <v>0.4105685741234022</v>
      </c>
      <c r="CI327" s="161">
        <f>MIN(PRODUCT('mil mi val'!$C293:CH293),1)</f>
        <v>0.4058880923783954</v>
      </c>
      <c r="CJ327" s="161">
        <f>MIN(PRODUCT('mil mi val'!$C293:CI293),1)</f>
        <v>0.40126096812528173</v>
      </c>
      <c r="CK327" s="161">
        <f>MIN(PRODUCT('mil mi val'!$C293:CJ293),1)</f>
        <v>0.39668659308865351</v>
      </c>
      <c r="CL327" s="161">
        <f>MIN(PRODUCT('mil mi val'!$C293:CK293),1)</f>
        <v>0.39216436592744286</v>
      </c>
      <c r="CM327" s="161">
        <f>MIN(PRODUCT('mil mi val'!$C293:CL293),1)</f>
        <v>0.38769369215587002</v>
      </c>
      <c r="CN327" s="161">
        <f>MIN(PRODUCT('mil mi val'!$C293:CM293),1)</f>
        <v>0.38327398406529312</v>
      </c>
      <c r="CO327" s="161">
        <f>MIN(PRODUCT('mil mi val'!$C293:CN293),1)</f>
        <v>0.37890466064694878</v>
      </c>
      <c r="CP327" s="161">
        <f>MIN(PRODUCT('mil mi val'!$C293:CO293),1)</f>
        <v>0.37458514751557359</v>
      </c>
      <c r="CQ327" s="161">
        <f>MIN(PRODUCT('mil mi val'!$C293:CP293),1)</f>
        <v>0.37031487683389608</v>
      </c>
      <c r="CR327" s="161">
        <f>MIN(PRODUCT('mil mi val'!$C293:CQ293),1)</f>
        <v>0.36609328723798967</v>
      </c>
      <c r="CS327" s="161">
        <f>MIN(PRODUCT('mil mi val'!$C293:CR293),1)</f>
        <v>0.36191982376347659</v>
      </c>
      <c r="CT327" s="161">
        <f>MIN(PRODUCT('mil mi val'!$C293:CS293),1)</f>
        <v>0.35779393777257296</v>
      </c>
      <c r="CU327" s="161">
        <f>MIN(PRODUCT('mil mi val'!$C293:CT293),1)</f>
        <v>0.35371508688196562</v>
      </c>
      <c r="CV327" s="161">
        <f>MIN(PRODUCT('mil mi val'!$C293:CU293),1)</f>
        <v>0.34968273489151125</v>
      </c>
      <c r="CW327" s="161">
        <f>MIN(PRODUCT('mil mi val'!$C293:CV293),1)</f>
        <v>0.34569635171374802</v>
      </c>
      <c r="CX327" s="161">
        <f>MIN(PRODUCT('mil mi val'!$C293:CW293),1)</f>
        <v>0.34175541330421128</v>
      </c>
      <c r="CY327" s="161">
        <f>MIN(PRODUCT('mil mi val'!$C293:CX293),1)</f>
        <v>0.3378594015925433</v>
      </c>
      <c r="CZ327" s="161">
        <f>MIN(PRODUCT('mil mi val'!$C293:CY293),1)</f>
        <v>0.33400780441438832</v>
      </c>
      <c r="DA327" s="161">
        <f>MIN(PRODUCT('mil mi val'!$C293:CZ293),1)</f>
        <v>0.3302001154440643</v>
      </c>
      <c r="DB327" s="161">
        <f>MIN(PRODUCT('mil mi val'!$C293:DA293),1)</f>
        <v>0.32643583412800198</v>
      </c>
      <c r="DC327" s="161">
        <f>MIN(PRODUCT('mil mi val'!$C293:DB293),1)</f>
        <v>0.32271446561894279</v>
      </c>
      <c r="DD327" s="161">
        <f>MIN(PRODUCT('mil mi val'!$C293:DC293),1)</f>
        <v>0.32271446561894279</v>
      </c>
      <c r="DE327" s="161">
        <f>MIN(PRODUCT('mil mi val'!$C293:DD293),1)</f>
        <v>0.32271446561894279</v>
      </c>
      <c r="DF327" s="161">
        <f>MIN(PRODUCT('mil mi val'!$C293:DE293),1)</f>
        <v>0.32271446561894279</v>
      </c>
    </row>
    <row r="328" spans="2:110" ht="14.5" x14ac:dyDescent="0.35">
      <c r="B328" s="149">
        <v>83</v>
      </c>
      <c r="C328" s="161">
        <v>1</v>
      </c>
      <c r="D328" s="161">
        <f>MIN(PRODUCT('mil mi val'!$C294:C294),1)</f>
        <v>0.99790000000000001</v>
      </c>
      <c r="E328" s="161">
        <f>MIN(PRODUCT('mil mi val'!$C294:D294),1)</f>
        <v>0.99470672000000004</v>
      </c>
      <c r="F328" s="161">
        <f>MIN(PRODUCT('mil mi val'!$C294:E294),1)</f>
        <v>0.99062842244800009</v>
      </c>
      <c r="G328" s="161">
        <f>MIN(PRODUCT('mil mi val'!$C294:F294),1)</f>
        <v>0.98577434317800483</v>
      </c>
      <c r="H328" s="161">
        <f>MIN(PRODUCT('mil mi val'!$C294:G294),1)</f>
        <v>0.98045116172484359</v>
      </c>
      <c r="I328" s="161">
        <f>MIN(PRODUCT('mil mi val'!$C294:H294),1)</f>
        <v>0.97476454498683951</v>
      </c>
      <c r="J328" s="161">
        <f>MIN(PRODUCT('mil mi val'!$C294:I294),1)</f>
        <v>0.96872100480792112</v>
      </c>
      <c r="K328" s="161">
        <f>MIN(PRODUCT('mil mi val'!$C294:J294),1)</f>
        <v>0.96232744617618882</v>
      </c>
      <c r="L328" s="161">
        <f>MIN(PRODUCT('mil mi val'!$C294:K294),1)</f>
        <v>0.95539868856372023</v>
      </c>
      <c r="M328" s="161">
        <f>MIN(PRODUCT('mil mi val'!$C294:L294),1)</f>
        <v>0.94794657879292321</v>
      </c>
      <c r="N328" s="161">
        <f>MIN(PRODUCT('mil mi val'!$C294:M294),1)</f>
        <v>0.93998382753106269</v>
      </c>
      <c r="O328" s="161">
        <f>MIN(PRODUCT('mil mi val'!$C294:N294),1)</f>
        <v>0.93152397308328316</v>
      </c>
      <c r="P328" s="161">
        <f>MIN(PRODUCT('mil mi val'!$C294:O294),1)</f>
        <v>0.92258134294168359</v>
      </c>
      <c r="Q328" s="161">
        <f>MIN(PRODUCT('mil mi val'!$C294:P294),1)</f>
        <v>0.91326327137797259</v>
      </c>
      <c r="R328" s="161">
        <f>MIN(PRODUCT('mil mi val'!$C294:Q294),1)</f>
        <v>0.90358268070136605</v>
      </c>
      <c r="S328" s="161">
        <f>MIN(PRODUCT('mil mi val'!$C294:R294),1)</f>
        <v>0.89400470428593148</v>
      </c>
      <c r="T328" s="161">
        <f>MIN(PRODUCT('mil mi val'!$C294:S294),1)</f>
        <v>0.88452825442050054</v>
      </c>
      <c r="U328" s="161">
        <f>MIN(PRODUCT('mil mi val'!$C294:T294),1)</f>
        <v>0.87515225492364324</v>
      </c>
      <c r="V328" s="161">
        <f>MIN(PRODUCT('mil mi val'!$C294:U294),1)</f>
        <v>0.86587564102145254</v>
      </c>
      <c r="W328" s="161">
        <f>MIN(PRODUCT('mil mi val'!$C294:V294),1)</f>
        <v>0.85669735922662504</v>
      </c>
      <c r="X328" s="161">
        <f>MIN(PRODUCT('mil mi val'!$C294:W294),1)</f>
        <v>0.84761636721882272</v>
      </c>
      <c r="Y328" s="161">
        <f>MIN(PRODUCT('mil mi val'!$C294:X294),1)</f>
        <v>0.83863163372630312</v>
      </c>
      <c r="Z328" s="161">
        <f>MIN(PRODUCT('mil mi val'!$C294:Y294),1)</f>
        <v>0.82974213840880429</v>
      </c>
      <c r="AA328" s="161">
        <f>MIN(PRODUCT('mil mi val'!$C294:Z294),1)</f>
        <v>0.82094687174167091</v>
      </c>
      <c r="AB328" s="161">
        <f>MIN(PRODUCT('mil mi val'!$C294:AA294),1)</f>
        <v>0.81224483490120913</v>
      </c>
      <c r="AC328" s="161">
        <f>MIN(PRODUCT('mil mi val'!$C294:AB294),1)</f>
        <v>0.80363503965125627</v>
      </c>
      <c r="AD328" s="161">
        <f>MIN(PRODUCT('mil mi val'!$C294:AC294),1)</f>
        <v>0.79511650823095292</v>
      </c>
      <c r="AE328" s="161">
        <f>MIN(PRODUCT('mil mi val'!$C294:AD294),1)</f>
        <v>0.78668827324370483</v>
      </c>
      <c r="AF328" s="161">
        <f>MIN(PRODUCT('mil mi val'!$C294:AE294),1)</f>
        <v>0.77834937754732147</v>
      </c>
      <c r="AG328" s="161">
        <f>MIN(PRODUCT('mil mi val'!$C294:AF294),1)</f>
        <v>0.77009887414531986</v>
      </c>
      <c r="AH328" s="161">
        <f>MIN(PRODUCT('mil mi val'!$C294:AG294),1)</f>
        <v>0.76193582607937937</v>
      </c>
      <c r="AI328" s="161">
        <f>MIN(PRODUCT('mil mi val'!$C294:AH294),1)</f>
        <v>0.75385930632293796</v>
      </c>
      <c r="AJ328" s="161">
        <f>MIN(PRODUCT('mil mi val'!$C294:AI294),1)</f>
        <v>0.74586839767591473</v>
      </c>
      <c r="AK328" s="161">
        <f>MIN(PRODUCT('mil mi val'!$C294:AJ294),1)</f>
        <v>0.73796219266054996</v>
      </c>
      <c r="AL328" s="161">
        <f>MIN(PRODUCT('mil mi val'!$C294:AK294),1)</f>
        <v>0.73013979341834812</v>
      </c>
      <c r="AM328" s="161">
        <f>MIN(PRODUCT('mil mi val'!$C294:AL294),1)</f>
        <v>0.72240031160811358</v>
      </c>
      <c r="AN328" s="161">
        <f>MIN(PRODUCT('mil mi val'!$C294:AM294),1)</f>
        <v>0.7147428683050675</v>
      </c>
      <c r="AO328" s="161">
        <f>MIN(PRODUCT('mil mi val'!$C294:AN294),1)</f>
        <v>0.70716659390103376</v>
      </c>
      <c r="AP328" s="161">
        <f>MIN(PRODUCT('mil mi val'!$C294:AO294),1)</f>
        <v>0.6996706280056828</v>
      </c>
      <c r="AQ328" s="161">
        <f>MIN(PRODUCT('mil mi val'!$C294:AP294),1)</f>
        <v>0.69225411934882253</v>
      </c>
      <c r="AR328" s="161">
        <f>MIN(PRODUCT('mil mi val'!$C294:AQ294),1)</f>
        <v>0.68491622568372501</v>
      </c>
      <c r="AS328" s="161">
        <f>MIN(PRODUCT('mil mi val'!$C294:AR294),1)</f>
        <v>0.67765611369147749</v>
      </c>
      <c r="AT328" s="161">
        <f>MIN(PRODUCT('mil mi val'!$C294:AS294),1)</f>
        <v>0.67047295888634784</v>
      </c>
      <c r="AU328" s="161">
        <f>MIN(PRODUCT('mil mi val'!$C294:AT294),1)</f>
        <v>0.66336594552215256</v>
      </c>
      <c r="AV328" s="161">
        <f>MIN(PRODUCT('mil mi val'!$C294:AU294),1)</f>
        <v>0.65633426649961768</v>
      </c>
      <c r="AW328" s="161">
        <f>MIN(PRODUCT('mil mi val'!$C294:AV294),1)</f>
        <v>0.64937712327472175</v>
      </c>
      <c r="AX328" s="161">
        <f>MIN(PRODUCT('mil mi val'!$C294:AW294),1)</f>
        <v>0.64249372576800967</v>
      </c>
      <c r="AY328" s="161">
        <f>MIN(PRODUCT('mil mi val'!$C294:AX294),1)</f>
        <v>0.63568329227486875</v>
      </c>
      <c r="AZ328" s="161">
        <f>MIN(PRODUCT('mil mi val'!$C294:AY294),1)</f>
        <v>0.62894504937675511</v>
      </c>
      <c r="BA328" s="161">
        <f>MIN(PRODUCT('mil mi val'!$C294:AZ294),1)</f>
        <v>0.62227823185336151</v>
      </c>
      <c r="BB328" s="161">
        <f>MIN(PRODUCT('mil mi val'!$C294:BA294),1)</f>
        <v>0.61568208259571588</v>
      </c>
      <c r="BC328" s="161">
        <f>MIN(PRODUCT('mil mi val'!$C294:BB294),1)</f>
        <v>0.60915585252020121</v>
      </c>
      <c r="BD328" s="161">
        <f>MIN(PRODUCT('mil mi val'!$C294:BC294),1)</f>
        <v>0.60269880048348701</v>
      </c>
      <c r="BE328" s="161">
        <f>MIN(PRODUCT('mil mi val'!$C294:BD294),1)</f>
        <v>0.59631019319836198</v>
      </c>
      <c r="BF328" s="161">
        <f>MIN(PRODUCT('mil mi val'!$C294:BE294),1)</f>
        <v>0.58998930515045933</v>
      </c>
      <c r="BG328" s="161">
        <f>MIN(PRODUCT('mil mi val'!$C294:BF294),1)</f>
        <v>0.58373541851586441</v>
      </c>
      <c r="BH328" s="161">
        <f>MIN(PRODUCT('mil mi val'!$C294:BG294),1)</f>
        <v>0.57754782307959618</v>
      </c>
      <c r="BI328" s="161">
        <f>MIN(PRODUCT('mil mi val'!$C294:BH294),1)</f>
        <v>0.57142581615495247</v>
      </c>
      <c r="BJ328" s="161">
        <f>MIN(PRODUCT('mil mi val'!$C294:BI294),1)</f>
        <v>0.56536870250370996</v>
      </c>
      <c r="BK328" s="161">
        <f>MIN(PRODUCT('mil mi val'!$C294:BJ294),1)</f>
        <v>0.55937579425717066</v>
      </c>
      <c r="BL328" s="161">
        <f>MIN(PRODUCT('mil mi val'!$C294:BK294),1)</f>
        <v>0.55344641083804458</v>
      </c>
      <c r="BM328" s="161">
        <f>MIN(PRODUCT('mil mi val'!$C294:BL294),1)</f>
        <v>0.54757987888316129</v>
      </c>
      <c r="BN328" s="161">
        <f>MIN(PRODUCT('mil mi val'!$C294:BM294),1)</f>
        <v>0.5417755321669997</v>
      </c>
      <c r="BO328" s="161">
        <f>MIN(PRODUCT('mil mi val'!$C294:BN294),1)</f>
        <v>0.53603271152602949</v>
      </c>
      <c r="BP328" s="161">
        <f>MIN(PRODUCT('mil mi val'!$C294:BO294),1)</f>
        <v>0.53035076478385357</v>
      </c>
      <c r="BQ328" s="161">
        <f>MIN(PRODUCT('mil mi val'!$C294:BP294),1)</f>
        <v>0.52472904667714471</v>
      </c>
      <c r="BR328" s="161">
        <f>MIN(PRODUCT('mil mi val'!$C294:BQ294),1)</f>
        <v>0.51916691878236698</v>
      </c>
      <c r="BS328" s="161">
        <f>MIN(PRODUCT('mil mi val'!$C294:BR294),1)</f>
        <v>0.51366374944327386</v>
      </c>
      <c r="BT328" s="161">
        <f>MIN(PRODUCT('mil mi val'!$C294:BS294),1)</f>
        <v>0.50821891369917516</v>
      </c>
      <c r="BU328" s="161">
        <f>MIN(PRODUCT('mil mi val'!$C294:BT294),1)</f>
        <v>0.50283179321396387</v>
      </c>
      <c r="BV328" s="161">
        <f>MIN(PRODUCT('mil mi val'!$C294:BU294),1)</f>
        <v>0.49750177620589581</v>
      </c>
      <c r="BW328" s="161">
        <f>MIN(PRODUCT('mil mi val'!$C294:BV294),1)</f>
        <v>0.49222825737811327</v>
      </c>
      <c r="BX328" s="161">
        <f>MIN(PRODUCT('mil mi val'!$C294:BW294),1)</f>
        <v>0.48701063784990523</v>
      </c>
      <c r="BY328" s="161">
        <f>MIN(PRODUCT('mil mi val'!$C294:BX294),1)</f>
        <v>0.48184832508869618</v>
      </c>
      <c r="BZ328" s="161">
        <f>MIN(PRODUCT('mil mi val'!$C294:BY294),1)</f>
        <v>0.47674073284275598</v>
      </c>
      <c r="CA328" s="161">
        <f>MIN(PRODUCT('mil mi val'!$C294:BZ294),1)</f>
        <v>0.47168728107462271</v>
      </c>
      <c r="CB328" s="161">
        <f>MIN(PRODUCT('mil mi val'!$C294:CA294),1)</f>
        <v>0.46668739589523167</v>
      </c>
      <c r="CC328" s="161">
        <f>MIN(PRODUCT('mil mi val'!$C294:CB294),1)</f>
        <v>0.46174050949874218</v>
      </c>
      <c r="CD328" s="161">
        <f>MIN(PRODUCT('mil mi val'!$C294:CC294),1)</f>
        <v>0.45684606009805551</v>
      </c>
      <c r="CE328" s="161">
        <f>MIN(PRODUCT('mil mi val'!$C294:CD294),1)</f>
        <v>0.45200349186101607</v>
      </c>
      <c r="CF328" s="161">
        <f>MIN(PRODUCT('mil mi val'!$C294:CE294),1)</f>
        <v>0.44721225484728927</v>
      </c>
      <c r="CG328" s="161">
        <f>MIN(PRODUCT('mil mi val'!$C294:CF294),1)</f>
        <v>0.44247180494590799</v>
      </c>
      <c r="CH328" s="161">
        <f>MIN(PRODUCT('mil mi val'!$C294:CG294),1)</f>
        <v>0.43778160381348136</v>
      </c>
      <c r="CI328" s="161">
        <f>MIN(PRODUCT('mil mi val'!$C294:CH294),1)</f>
        <v>0.43314111881305845</v>
      </c>
      <c r="CJ328" s="161">
        <f>MIN(PRODUCT('mil mi val'!$C294:CI294),1)</f>
        <v>0.42854982295364002</v>
      </c>
      <c r="CK328" s="161">
        <f>MIN(PRODUCT('mil mi val'!$C294:CJ294),1)</f>
        <v>0.42400719483033139</v>
      </c>
      <c r="CL328" s="161">
        <f>MIN(PRODUCT('mil mi val'!$C294:CK294),1)</f>
        <v>0.41951271856512984</v>
      </c>
      <c r="CM328" s="161">
        <f>MIN(PRODUCT('mil mi val'!$C294:CL294),1)</f>
        <v>0.41506588374833941</v>
      </c>
      <c r="CN328" s="161">
        <f>MIN(PRODUCT('mil mi val'!$C294:CM294),1)</f>
        <v>0.41066618538060701</v>
      </c>
      <c r="CO328" s="161">
        <f>MIN(PRODUCT('mil mi val'!$C294:CN294),1)</f>
        <v>0.40631312381557255</v>
      </c>
      <c r="CP328" s="161">
        <f>MIN(PRODUCT('mil mi val'!$C294:CO294),1)</f>
        <v>0.40200620470312748</v>
      </c>
      <c r="CQ328" s="161">
        <f>MIN(PRODUCT('mil mi val'!$C294:CP294),1)</f>
        <v>0.39774493893327428</v>
      </c>
      <c r="CR328" s="161">
        <f>MIN(PRODUCT('mil mi val'!$C294:CQ294),1)</f>
        <v>0.39352884258058157</v>
      </c>
      <c r="CS328" s="161">
        <f>MIN(PRODUCT('mil mi val'!$C294:CR294),1)</f>
        <v>0.38935743684922741</v>
      </c>
      <c r="CT328" s="161">
        <f>MIN(PRODUCT('mil mi val'!$C294:CS294),1)</f>
        <v>0.3852302480186256</v>
      </c>
      <c r="CU328" s="161">
        <f>MIN(PRODUCT('mil mi val'!$C294:CT294),1)</f>
        <v>0.38114680738962814</v>
      </c>
      <c r="CV328" s="161">
        <f>MIN(PRODUCT('mil mi val'!$C294:CU294),1)</f>
        <v>0.37710665123129805</v>
      </c>
      <c r="CW328" s="161">
        <f>MIN(PRODUCT('mil mi val'!$C294:CV294),1)</f>
        <v>0.37310932072824626</v>
      </c>
      <c r="CX328" s="161">
        <f>MIN(PRODUCT('mil mi val'!$C294:CW294),1)</f>
        <v>0.36915436192852685</v>
      </c>
      <c r="CY328" s="161">
        <f>MIN(PRODUCT('mil mi val'!$C294:CX294),1)</f>
        <v>0.36524132569208445</v>
      </c>
      <c r="CZ328" s="161">
        <f>MIN(PRODUCT('mil mi val'!$C294:CY294),1)</f>
        <v>0.36136976763974832</v>
      </c>
      <c r="DA328" s="161">
        <f>MIN(PRODUCT('mil mi val'!$C294:CZ294),1)</f>
        <v>0.35753924810276699</v>
      </c>
      <c r="DB328" s="161">
        <f>MIN(PRODUCT('mil mi val'!$C294:DA294),1)</f>
        <v>0.35374933207287762</v>
      </c>
      <c r="DC328" s="161">
        <f>MIN(PRODUCT('mil mi val'!$C294:DB294),1)</f>
        <v>0.34999958915290508</v>
      </c>
      <c r="DD328" s="161">
        <f>MIN(PRODUCT('mil mi val'!$C294:DC294),1)</f>
        <v>0.34999958915290508</v>
      </c>
      <c r="DE328" s="161">
        <f>MIN(PRODUCT('mil mi val'!$C294:DD294),1)</f>
        <v>0.34999958915290508</v>
      </c>
      <c r="DF328" s="161">
        <f>MIN(PRODUCT('mil mi val'!$C294:DE294),1)</f>
        <v>0.34999958915290508</v>
      </c>
    </row>
    <row r="329" spans="2:110" ht="14.5" x14ac:dyDescent="0.35">
      <c r="B329" s="149">
        <v>84</v>
      </c>
      <c r="C329" s="161">
        <v>1</v>
      </c>
      <c r="D329" s="161">
        <f>MIN(PRODUCT('mil mi val'!$C295:C295),1)</f>
        <v>0.99809999999999999</v>
      </c>
      <c r="E329" s="161">
        <f>MIN(PRODUCT('mil mi val'!$C295:D295),1)</f>
        <v>0.99530531999999994</v>
      </c>
      <c r="F329" s="161">
        <f>MIN(PRODUCT('mil mi val'!$C295:E295),1)</f>
        <v>0.99162269031599992</v>
      </c>
      <c r="G329" s="161">
        <f>MIN(PRODUCT('mil mi val'!$C295:F295),1)</f>
        <v>0.98725955047860958</v>
      </c>
      <c r="H329" s="161">
        <f>MIN(PRODUCT('mil mi val'!$C295:G295),1)</f>
        <v>0.98252070463631225</v>
      </c>
      <c r="I329" s="161">
        <f>MIN(PRODUCT('mil mi val'!$C295:H295),1)</f>
        <v>0.97741159697220348</v>
      </c>
      <c r="J329" s="161">
        <f>MIN(PRODUCT('mil mi val'!$C295:I295),1)</f>
        <v>0.97193809202915904</v>
      </c>
      <c r="K329" s="161">
        <f>MIN(PRODUCT('mil mi val'!$C295:J295),1)</f>
        <v>0.96610646347698403</v>
      </c>
      <c r="L329" s="161">
        <f>MIN(PRODUCT('mil mi val'!$C295:K295),1)</f>
        <v>0.95992338211073136</v>
      </c>
      <c r="M329" s="161">
        <f>MIN(PRODUCT('mil mi val'!$C295:L295),1)</f>
        <v>0.9532039184359562</v>
      </c>
      <c r="N329" s="161">
        <f>MIN(PRODUCT('mil mi val'!$C295:M295),1)</f>
        <v>0.94595956865584285</v>
      </c>
      <c r="O329" s="161">
        <f>MIN(PRODUCT('mil mi val'!$C295:N295),1)</f>
        <v>0.938202700192865</v>
      </c>
      <c r="P329" s="161">
        <f>MIN(PRODUCT('mil mi val'!$C295:O295),1)</f>
        <v>0.92994651643116777</v>
      </c>
      <c r="Q329" s="161">
        <f>MIN(PRODUCT('mil mi val'!$C295:P295),1)</f>
        <v>0.92129801382835796</v>
      </c>
      <c r="R329" s="161">
        <f>MIN(PRODUCT('mil mi val'!$C295:Q295),1)</f>
        <v>0.91226929329284001</v>
      </c>
      <c r="S329" s="161">
        <f>MIN(PRODUCT('mil mi val'!$C295:R295),1)</f>
        <v>0.90332905421857013</v>
      </c>
      <c r="T329" s="161">
        <f>MIN(PRODUCT('mil mi val'!$C295:S295),1)</f>
        <v>0.89447642948722816</v>
      </c>
      <c r="U329" s="161">
        <f>MIN(PRODUCT('mil mi val'!$C295:T295),1)</f>
        <v>0.88571056047825325</v>
      </c>
      <c r="V329" s="161">
        <f>MIN(PRODUCT('mil mi val'!$C295:U295),1)</f>
        <v>0.87703059698556629</v>
      </c>
      <c r="W329" s="161">
        <f>MIN(PRODUCT('mil mi val'!$C295:V295),1)</f>
        <v>0.86843569713510771</v>
      </c>
      <c r="X329" s="161">
        <f>MIN(PRODUCT('mil mi val'!$C295:W295),1)</f>
        <v>0.85992502730318365</v>
      </c>
      <c r="Y329" s="161">
        <f>MIN(PRODUCT('mil mi val'!$C295:X295),1)</f>
        <v>0.85149776203561245</v>
      </c>
      <c r="Z329" s="161">
        <f>MIN(PRODUCT('mil mi val'!$C295:Y295),1)</f>
        <v>0.84315308396766342</v>
      </c>
      <c r="AA329" s="161">
        <f>MIN(PRODUCT('mil mi val'!$C295:Z295),1)</f>
        <v>0.8348901837447803</v>
      </c>
      <c r="AB329" s="161">
        <f>MIN(PRODUCT('mil mi val'!$C295:AA295),1)</f>
        <v>0.82670825994408148</v>
      </c>
      <c r="AC329" s="161">
        <f>MIN(PRODUCT('mil mi val'!$C295:AB295),1)</f>
        <v>0.81860651899662951</v>
      </c>
      <c r="AD329" s="161">
        <f>MIN(PRODUCT('mil mi val'!$C295:AC295),1)</f>
        <v>0.81058417511046255</v>
      </c>
      <c r="AE329" s="161">
        <f>MIN(PRODUCT('mil mi val'!$C295:AD295),1)</f>
        <v>0.80264045019438002</v>
      </c>
      <c r="AF329" s="161">
        <f>MIN(PRODUCT('mil mi val'!$C295:AE295),1)</f>
        <v>0.79477457378247507</v>
      </c>
      <c r="AG329" s="161">
        <f>MIN(PRODUCT('mil mi val'!$C295:AF295),1)</f>
        <v>0.7869857829594068</v>
      </c>
      <c r="AH329" s="161">
        <f>MIN(PRODUCT('mil mi val'!$C295:AG295),1)</f>
        <v>0.77927332228640456</v>
      </c>
      <c r="AI329" s="161">
        <f>MIN(PRODUCT('mil mi val'!$C295:AH295),1)</f>
        <v>0.77163644372799778</v>
      </c>
      <c r="AJ329" s="161">
        <f>MIN(PRODUCT('mil mi val'!$C295:AI295),1)</f>
        <v>0.76407440657946335</v>
      </c>
      <c r="AK329" s="161">
        <f>MIN(PRODUCT('mil mi val'!$C295:AJ295),1)</f>
        <v>0.75658647739498464</v>
      </c>
      <c r="AL329" s="161">
        <f>MIN(PRODUCT('mil mi val'!$C295:AK295),1)</f>
        <v>0.74917192991651371</v>
      </c>
      <c r="AM329" s="161">
        <f>MIN(PRODUCT('mil mi val'!$C295:AL295),1)</f>
        <v>0.74183004500333183</v>
      </c>
      <c r="AN329" s="161">
        <f>MIN(PRODUCT('mil mi val'!$C295:AM295),1)</f>
        <v>0.7345601105622992</v>
      </c>
      <c r="AO329" s="161">
        <f>MIN(PRODUCT('mil mi val'!$C295:AN295),1)</f>
        <v>0.72736142147878868</v>
      </c>
      <c r="AP329" s="161">
        <f>MIN(PRODUCT('mil mi val'!$C295:AO295),1)</f>
        <v>0.72023327954829652</v>
      </c>
      <c r="AQ329" s="161">
        <f>MIN(PRODUCT('mil mi val'!$C295:AP295),1)</f>
        <v>0.71317499340872315</v>
      </c>
      <c r="AR329" s="161">
        <f>MIN(PRODUCT('mil mi val'!$C295:AQ295),1)</f>
        <v>0.7061858784733176</v>
      </c>
      <c r="AS329" s="161">
        <f>MIN(PRODUCT('mil mi val'!$C295:AR295),1)</f>
        <v>0.69926525686427909</v>
      </c>
      <c r="AT329" s="161">
        <f>MIN(PRODUCT('mil mi val'!$C295:AS295),1)</f>
        <v>0.69241245734700918</v>
      </c>
      <c r="AU329" s="161">
        <f>MIN(PRODUCT('mil mi val'!$C295:AT295),1)</f>
        <v>0.68562681526500846</v>
      </c>
      <c r="AV329" s="161">
        <f>MIN(PRODUCT('mil mi val'!$C295:AU295),1)</f>
        <v>0.67890767247541139</v>
      </c>
      <c r="AW329" s="161">
        <f>MIN(PRODUCT('mil mi val'!$C295:AV295),1)</f>
        <v>0.67225437728515236</v>
      </c>
      <c r="AX329" s="161">
        <f>MIN(PRODUCT('mil mi val'!$C295:AW295),1)</f>
        <v>0.66566628438775788</v>
      </c>
      <c r="AY329" s="161">
        <f>MIN(PRODUCT('mil mi val'!$C295:AX295),1)</f>
        <v>0.65914275480075779</v>
      </c>
      <c r="AZ329" s="161">
        <f>MIN(PRODUCT('mil mi val'!$C295:AY295),1)</f>
        <v>0.65268315580371039</v>
      </c>
      <c r="BA329" s="161">
        <f>MIN(PRODUCT('mil mi val'!$C295:AZ295),1)</f>
        <v>0.64628686087683396</v>
      </c>
      <c r="BB329" s="161">
        <f>MIN(PRODUCT('mil mi val'!$C295:BA295),1)</f>
        <v>0.63995324964024092</v>
      </c>
      <c r="BC329" s="161">
        <f>MIN(PRODUCT('mil mi val'!$C295:BB295),1)</f>
        <v>0.63368170779376654</v>
      </c>
      <c r="BD329" s="161">
        <f>MIN(PRODUCT('mil mi val'!$C295:BC295),1)</f>
        <v>0.62747162705738757</v>
      </c>
      <c r="BE329" s="161">
        <f>MIN(PRODUCT('mil mi val'!$C295:BD295),1)</f>
        <v>0.62132240511222514</v>
      </c>
      <c r="BF329" s="161">
        <f>MIN(PRODUCT('mil mi val'!$C295:BE295),1)</f>
        <v>0.61523344554212533</v>
      </c>
      <c r="BG329" s="161">
        <f>MIN(PRODUCT('mil mi val'!$C295:BF295),1)</f>
        <v>0.60920415777581249</v>
      </c>
      <c r="BH329" s="161">
        <f>MIN(PRODUCT('mil mi val'!$C295:BG295),1)</f>
        <v>0.60323395702960947</v>
      </c>
      <c r="BI329" s="161">
        <f>MIN(PRODUCT('mil mi val'!$C295:BH295),1)</f>
        <v>0.59732226425071933</v>
      </c>
      <c r="BJ329" s="161">
        <f>MIN(PRODUCT('mil mi val'!$C295:BI295),1)</f>
        <v>0.59146850606106227</v>
      </c>
      <c r="BK329" s="161">
        <f>MIN(PRODUCT('mil mi val'!$C295:BJ295),1)</f>
        <v>0.5856721147016638</v>
      </c>
      <c r="BL329" s="161">
        <f>MIN(PRODUCT('mil mi val'!$C295:BK295),1)</f>
        <v>0.57993252797758743</v>
      </c>
      <c r="BM329" s="161">
        <f>MIN(PRODUCT('mil mi val'!$C295:BL295),1)</f>
        <v>0.57424918920340706</v>
      </c>
      <c r="BN329" s="161">
        <f>MIN(PRODUCT('mil mi val'!$C295:BM295),1)</f>
        <v>0.56862154714921365</v>
      </c>
      <c r="BO329" s="161">
        <f>MIN(PRODUCT('mil mi val'!$C295:BN295),1)</f>
        <v>0.56304905598715138</v>
      </c>
      <c r="BP329" s="161">
        <f>MIN(PRODUCT('mil mi val'!$C295:BO295),1)</f>
        <v>0.55753117523847728</v>
      </c>
      <c r="BQ329" s="161">
        <f>MIN(PRODUCT('mil mi val'!$C295:BP295),1)</f>
        <v>0.55206736972114023</v>
      </c>
      <c r="BR329" s="161">
        <f>MIN(PRODUCT('mil mi val'!$C295:BQ295),1)</f>
        <v>0.54665710949787305</v>
      </c>
      <c r="BS329" s="161">
        <f>MIN(PRODUCT('mil mi val'!$C295:BR295),1)</f>
        <v>0.54129986982479383</v>
      </c>
      <c r="BT329" s="161">
        <f>MIN(PRODUCT('mil mi val'!$C295:BS295),1)</f>
        <v>0.53599513110051089</v>
      </c>
      <c r="BU329" s="161">
        <f>MIN(PRODUCT('mil mi val'!$C295:BT295),1)</f>
        <v>0.53074237881572583</v>
      </c>
      <c r="BV329" s="161">
        <f>MIN(PRODUCT('mil mi val'!$C295:BU295),1)</f>
        <v>0.52554110350333172</v>
      </c>
      <c r="BW329" s="161">
        <f>MIN(PRODUCT('mil mi val'!$C295:BV295),1)</f>
        <v>0.52039080068899901</v>
      </c>
      <c r="BX329" s="161">
        <f>MIN(PRODUCT('mil mi val'!$C295:BW295),1)</f>
        <v>0.51529097084224684</v>
      </c>
      <c r="BY329" s="161">
        <f>MIN(PRODUCT('mil mi val'!$C295:BX295),1)</f>
        <v>0.51024111932799276</v>
      </c>
      <c r="BZ329" s="161">
        <f>MIN(PRODUCT('mil mi val'!$C295:BY295),1)</f>
        <v>0.50524075635857846</v>
      </c>
      <c r="CA329" s="161">
        <f>MIN(PRODUCT('mil mi val'!$C295:BZ295),1)</f>
        <v>0.5002893969462644</v>
      </c>
      <c r="CB329" s="161">
        <f>MIN(PRODUCT('mil mi val'!$C295:CA295),1)</f>
        <v>0.49538656085619098</v>
      </c>
      <c r="CC329" s="161">
        <f>MIN(PRODUCT('mil mi val'!$C295:CB295),1)</f>
        <v>0.49053177255980029</v>
      </c>
      <c r="CD329" s="161">
        <f>MIN(PRODUCT('mil mi val'!$C295:CC295),1)</f>
        <v>0.48572456118871421</v>
      </c>
      <c r="CE329" s="161">
        <f>MIN(PRODUCT('mil mi val'!$C295:CD295),1)</f>
        <v>0.48096446048906477</v>
      </c>
      <c r="CF329" s="161">
        <f>MIN(PRODUCT('mil mi val'!$C295:CE295),1)</f>
        <v>0.47625100877627191</v>
      </c>
      <c r="CG329" s="161">
        <f>MIN(PRODUCT('mil mi val'!$C295:CF295),1)</f>
        <v>0.47158374889026444</v>
      </c>
      <c r="CH329" s="161">
        <f>MIN(PRODUCT('mil mi val'!$C295:CG295),1)</f>
        <v>0.46696222815113986</v>
      </c>
      <c r="CI329" s="161">
        <f>MIN(PRODUCT('mil mi val'!$C295:CH295),1)</f>
        <v>0.46238599831525867</v>
      </c>
      <c r="CJ329" s="161">
        <f>MIN(PRODUCT('mil mi val'!$C295:CI295),1)</f>
        <v>0.45785461553176915</v>
      </c>
      <c r="CK329" s="161">
        <f>MIN(PRODUCT('mil mi val'!$C295:CJ295),1)</f>
        <v>0.45336764029955778</v>
      </c>
      <c r="CL329" s="161">
        <f>MIN(PRODUCT('mil mi val'!$C295:CK295),1)</f>
        <v>0.44892463742462213</v>
      </c>
      <c r="CM329" s="161">
        <f>MIN(PRODUCT('mil mi val'!$C295:CL295),1)</f>
        <v>0.44452517597786084</v>
      </c>
      <c r="CN329" s="161">
        <f>MIN(PRODUCT('mil mi val'!$C295:CM295),1)</f>
        <v>0.44016882925327777</v>
      </c>
      <c r="CO329" s="161">
        <f>MIN(PRODUCT('mil mi val'!$C295:CN295),1)</f>
        <v>0.43585517472659563</v>
      </c>
      <c r="CP329" s="161">
        <f>MIN(PRODUCT('mil mi val'!$C295:CO295),1)</f>
        <v>0.43158379401427499</v>
      </c>
      <c r="CQ329" s="161">
        <f>MIN(PRODUCT('mil mi val'!$C295:CP295),1)</f>
        <v>0.42735427283293509</v>
      </c>
      <c r="CR329" s="161">
        <f>MIN(PRODUCT('mil mi val'!$C295:CQ295),1)</f>
        <v>0.42316620095917229</v>
      </c>
      <c r="CS329" s="161">
        <f>MIN(PRODUCT('mil mi val'!$C295:CR295),1)</f>
        <v>0.41901917218977242</v>
      </c>
      <c r="CT329" s="161">
        <f>MIN(PRODUCT('mil mi val'!$C295:CS295),1)</f>
        <v>0.41491278430231265</v>
      </c>
      <c r="CU329" s="161">
        <f>MIN(PRODUCT('mil mi val'!$C295:CT295),1)</f>
        <v>0.41084663901614998</v>
      </c>
      <c r="CV329" s="161">
        <f>MIN(PRODUCT('mil mi val'!$C295:CU295),1)</f>
        <v>0.40682034195379169</v>
      </c>
      <c r="CW329" s="161">
        <f>MIN(PRODUCT('mil mi val'!$C295:CV295),1)</f>
        <v>0.4028335026026445</v>
      </c>
      <c r="CX329" s="161">
        <f>MIN(PRODUCT('mil mi val'!$C295:CW295),1)</f>
        <v>0.39888573427713858</v>
      </c>
      <c r="CY329" s="161">
        <f>MIN(PRODUCT('mil mi val'!$C295:CX295),1)</f>
        <v>0.39497665408122262</v>
      </c>
      <c r="CZ329" s="161">
        <f>MIN(PRODUCT('mil mi val'!$C295:CY295),1)</f>
        <v>0.39110588287122661</v>
      </c>
      <c r="DA329" s="161">
        <f>MIN(PRODUCT('mil mi val'!$C295:CZ295),1)</f>
        <v>0.38727304521908856</v>
      </c>
      <c r="DB329" s="161">
        <f>MIN(PRODUCT('mil mi val'!$C295:DA295),1)</f>
        <v>0.38347776937594147</v>
      </c>
      <c r="DC329" s="161">
        <f>MIN(PRODUCT('mil mi val'!$C295:DB295),1)</f>
        <v>0.37971968723605726</v>
      </c>
      <c r="DD329" s="161">
        <f>MIN(PRODUCT('mil mi val'!$C295:DC295),1)</f>
        <v>0.37971968723605726</v>
      </c>
      <c r="DE329" s="161">
        <f>MIN(PRODUCT('mil mi val'!$C295:DD295),1)</f>
        <v>0.37971968723605726</v>
      </c>
      <c r="DF329" s="161">
        <f>MIN(PRODUCT('mil mi val'!$C295:DE295),1)</f>
        <v>0.37971968723605726</v>
      </c>
    </row>
    <row r="330" spans="2:110" ht="14.5" x14ac:dyDescent="0.35">
      <c r="B330" s="149">
        <v>85</v>
      </c>
      <c r="C330" s="161">
        <v>1</v>
      </c>
      <c r="D330" s="161">
        <f>MIN(PRODUCT('mil mi val'!$C296:C296),1)</f>
        <v>0.99829999999999997</v>
      </c>
      <c r="E330" s="161">
        <f>MIN(PRODUCT('mil mi val'!$C296:D296),1)</f>
        <v>0.99580425000000006</v>
      </c>
      <c r="F330" s="161">
        <f>MIN(PRODUCT('mil mi val'!$C296:E296),1)</f>
        <v>0.99251809597500007</v>
      </c>
      <c r="G330" s="161">
        <f>MIN(PRODUCT('mil mi val'!$C296:F296),1)</f>
        <v>0.98864727540069752</v>
      </c>
      <c r="H330" s="161">
        <f>MIN(PRODUCT('mil mi val'!$C296:G296),1)</f>
        <v>0.9843960921164745</v>
      </c>
      <c r="I330" s="161">
        <f>MIN(PRODUCT('mil mi val'!$C296:H296),1)</f>
        <v>0.97986787009273868</v>
      </c>
      <c r="J330" s="161">
        <f>MIN(PRODUCT('mil mi val'!$C296:I296),1)</f>
        <v>0.97496853074227496</v>
      </c>
      <c r="K330" s="161">
        <f>MIN(PRODUCT('mil mi val'!$C296:J296),1)</f>
        <v>0.96970370067626677</v>
      </c>
      <c r="L330" s="161">
        <f>MIN(PRODUCT('mil mi val'!$C296:K296),1)</f>
        <v>0.96407941921234441</v>
      </c>
      <c r="M330" s="161">
        <f>MIN(PRODUCT('mil mi val'!$C296:L296),1)</f>
        <v>0.9580057188713067</v>
      </c>
      <c r="N330" s="161">
        <f>MIN(PRODUCT('mil mi val'!$C296:M296),1)</f>
        <v>0.95149127998298177</v>
      </c>
      <c r="O330" s="161">
        <f>MIN(PRODUCT('mil mi val'!$C296:N296),1)</f>
        <v>0.94445024451110771</v>
      </c>
      <c r="P330" s="161">
        <f>MIN(PRODUCT('mil mi val'!$C296:O296),1)</f>
        <v>0.93689464255501886</v>
      </c>
      <c r="Q330" s="161">
        <f>MIN(PRODUCT('mil mi val'!$C296:P296),1)</f>
        <v>0.92893103809330124</v>
      </c>
      <c r="R330" s="161">
        <f>MIN(PRODUCT('mil mi val'!$C296:Q296),1)</f>
        <v>0.92066355185427085</v>
      </c>
      <c r="S330" s="161">
        <f>MIN(PRODUCT('mil mi val'!$C296:R296),1)</f>
        <v>0.91246964624276783</v>
      </c>
      <c r="T330" s="161">
        <f>MIN(PRODUCT('mil mi val'!$C296:S296),1)</f>
        <v>0.90434866639120715</v>
      </c>
      <c r="U330" s="161">
        <f>MIN(PRODUCT('mil mi val'!$C296:T296),1)</f>
        <v>0.89629996326032535</v>
      </c>
      <c r="V330" s="161">
        <f>MIN(PRODUCT('mil mi val'!$C296:U296),1)</f>
        <v>0.88832289358730843</v>
      </c>
      <c r="W330" s="161">
        <f>MIN(PRODUCT('mil mi val'!$C296:V296),1)</f>
        <v>0.88041681983438136</v>
      </c>
      <c r="X330" s="161">
        <f>MIN(PRODUCT('mil mi val'!$C296:W296),1)</f>
        <v>0.87258111013785533</v>
      </c>
      <c r="Y330" s="161">
        <f>MIN(PRODUCT('mil mi val'!$C296:X296),1)</f>
        <v>0.86481513825762846</v>
      </c>
      <c r="Z330" s="161">
        <f>MIN(PRODUCT('mil mi val'!$C296:Y296),1)</f>
        <v>0.85711828352713559</v>
      </c>
      <c r="AA330" s="161">
        <f>MIN(PRODUCT('mil mi val'!$C296:Z296),1)</f>
        <v>0.84948993080374402</v>
      </c>
      <c r="AB330" s="161">
        <f>MIN(PRODUCT('mil mi val'!$C296:AA296),1)</f>
        <v>0.84192947041959065</v>
      </c>
      <c r="AC330" s="161">
        <f>MIN(PRODUCT('mil mi val'!$C296:AB296),1)</f>
        <v>0.83443629813285625</v>
      </c>
      <c r="AD330" s="161">
        <f>MIN(PRODUCT('mil mi val'!$C296:AC296),1)</f>
        <v>0.8270098150794738</v>
      </c>
      <c r="AE330" s="161">
        <f>MIN(PRODUCT('mil mi val'!$C296:AD296),1)</f>
        <v>0.8196494277252665</v>
      </c>
      <c r="AF330" s="161">
        <f>MIN(PRODUCT('mil mi val'!$C296:AE296),1)</f>
        <v>0.81235454781851157</v>
      </c>
      <c r="AG330" s="161">
        <f>MIN(PRODUCT('mil mi val'!$C296:AF296),1)</f>
        <v>0.80512459234292677</v>
      </c>
      <c r="AH330" s="161">
        <f>MIN(PRODUCT('mil mi val'!$C296:AG296),1)</f>
        <v>0.79795898347107475</v>
      </c>
      <c r="AI330" s="161">
        <f>MIN(PRODUCT('mil mi val'!$C296:AH296),1)</f>
        <v>0.79085714851818212</v>
      </c>
      <c r="AJ330" s="161">
        <f>MIN(PRODUCT('mil mi val'!$C296:AI296),1)</f>
        <v>0.7838185198963703</v>
      </c>
      <c r="AK330" s="161">
        <f>MIN(PRODUCT('mil mi val'!$C296:AJ296),1)</f>
        <v>0.77684253506929257</v>
      </c>
      <c r="AL330" s="161">
        <f>MIN(PRODUCT('mil mi val'!$C296:AK296),1)</f>
        <v>0.7699286365071758</v>
      </c>
      <c r="AM330" s="161">
        <f>MIN(PRODUCT('mil mi val'!$C296:AL296),1)</f>
        <v>0.76307627164226188</v>
      </c>
      <c r="AN330" s="161">
        <f>MIN(PRODUCT('mil mi val'!$C296:AM296),1)</f>
        <v>0.75628489282464573</v>
      </c>
      <c r="AO330" s="161">
        <f>MIN(PRODUCT('mil mi val'!$C296:AN296),1)</f>
        <v>0.74955395727850638</v>
      </c>
      <c r="AP330" s="161">
        <f>MIN(PRODUCT('mil mi val'!$C296:AO296),1)</f>
        <v>0.7428829270587276</v>
      </c>
      <c r="AQ330" s="161">
        <f>MIN(PRODUCT('mil mi val'!$C296:AP296),1)</f>
        <v>0.73627126900790496</v>
      </c>
      <c r="AR330" s="161">
        <f>MIN(PRODUCT('mil mi val'!$C296:AQ296),1)</f>
        <v>0.72971845471373464</v>
      </c>
      <c r="AS330" s="161">
        <f>MIN(PRODUCT('mil mi val'!$C296:AR296),1)</f>
        <v>0.72322396046678239</v>
      </c>
      <c r="AT330" s="161">
        <f>MIN(PRODUCT('mil mi val'!$C296:AS296),1)</f>
        <v>0.71678726721862807</v>
      </c>
      <c r="AU330" s="161">
        <f>MIN(PRODUCT('mil mi val'!$C296:AT296),1)</f>
        <v>0.7104078605403823</v>
      </c>
      <c r="AV330" s="161">
        <f>MIN(PRODUCT('mil mi val'!$C296:AU296),1)</f>
        <v>0.70408523058157291</v>
      </c>
      <c r="AW330" s="161">
        <f>MIN(PRODUCT('mil mi val'!$C296:AV296),1)</f>
        <v>0.69781887202939685</v>
      </c>
      <c r="AX330" s="161">
        <f>MIN(PRODUCT('mil mi val'!$C296:AW296),1)</f>
        <v>0.69160828406833519</v>
      </c>
      <c r="AY330" s="161">
        <f>MIN(PRODUCT('mil mi val'!$C296:AX296),1)</f>
        <v>0.68545297034012698</v>
      </c>
      <c r="AZ330" s="161">
        <f>MIN(PRODUCT('mil mi val'!$C296:AY296),1)</f>
        <v>0.6793524389040998</v>
      </c>
      <c r="BA330" s="161">
        <f>MIN(PRODUCT('mil mi val'!$C296:AZ296),1)</f>
        <v>0.67330620219785331</v>
      </c>
      <c r="BB330" s="161">
        <f>MIN(PRODUCT('mil mi val'!$C296:BA296),1)</f>
        <v>0.66731377699829242</v>
      </c>
      <c r="BC330" s="161">
        <f>MIN(PRODUCT('mil mi val'!$C296:BB296),1)</f>
        <v>0.66137468438300762</v>
      </c>
      <c r="BD330" s="161">
        <f>MIN(PRODUCT('mil mi val'!$C296:BC296),1)</f>
        <v>0.65548844969199882</v>
      </c>
      <c r="BE330" s="161">
        <f>MIN(PRODUCT('mil mi val'!$C296:BD296),1)</f>
        <v>0.64965460248974005</v>
      </c>
      <c r="BF330" s="161">
        <f>MIN(PRODUCT('mil mi val'!$C296:BE296),1)</f>
        <v>0.6438726765275814</v>
      </c>
      <c r="BG330" s="161">
        <f>MIN(PRODUCT('mil mi val'!$C296:BF296),1)</f>
        <v>0.63814220970648594</v>
      </c>
      <c r="BH330" s="161">
        <f>MIN(PRODUCT('mil mi val'!$C296:BG296),1)</f>
        <v>0.63246274404009817</v>
      </c>
      <c r="BI330" s="161">
        <f>MIN(PRODUCT('mil mi val'!$C296:BH296),1)</f>
        <v>0.62683382561814127</v>
      </c>
      <c r="BJ330" s="161">
        <f>MIN(PRODUCT('mil mi val'!$C296:BI296),1)</f>
        <v>0.62125500457013982</v>
      </c>
      <c r="BK330" s="161">
        <f>MIN(PRODUCT('mil mi val'!$C296:BJ296),1)</f>
        <v>0.61572583502946554</v>
      </c>
      <c r="BL330" s="161">
        <f>MIN(PRODUCT('mil mi val'!$C296:BK296),1)</f>
        <v>0.61024587509770334</v>
      </c>
      <c r="BM330" s="161">
        <f>MIN(PRODUCT('mil mi val'!$C296:BL296),1)</f>
        <v>0.60481468680933381</v>
      </c>
      <c r="BN330" s="161">
        <f>MIN(PRODUCT('mil mi val'!$C296:BM296),1)</f>
        <v>0.59943183609673067</v>
      </c>
      <c r="BO330" s="161">
        <f>MIN(PRODUCT('mil mi val'!$C296:BN296),1)</f>
        <v>0.59409689275546973</v>
      </c>
      <c r="BP330" s="161">
        <f>MIN(PRODUCT('mil mi val'!$C296:BO296),1)</f>
        <v>0.58880943040994604</v>
      </c>
      <c r="BQ330" s="161">
        <f>MIN(PRODUCT('mil mi val'!$C296:BP296),1)</f>
        <v>0.58356902647929754</v>
      </c>
      <c r="BR330" s="161">
        <f>MIN(PRODUCT('mil mi val'!$C296:BQ296),1)</f>
        <v>0.57837526214363177</v>
      </c>
      <c r="BS330" s="161">
        <f>MIN(PRODUCT('mil mi val'!$C296:BR296),1)</f>
        <v>0.57322772231055341</v>
      </c>
      <c r="BT330" s="161">
        <f>MIN(PRODUCT('mil mi val'!$C296:BS296),1)</f>
        <v>0.56812599558198951</v>
      </c>
      <c r="BU330" s="161">
        <f>MIN(PRODUCT('mil mi val'!$C296:BT296),1)</f>
        <v>0.56306967422130982</v>
      </c>
      <c r="BV330" s="161">
        <f>MIN(PRODUCT('mil mi val'!$C296:BU296),1)</f>
        <v>0.55805835412074012</v>
      </c>
      <c r="BW330" s="161">
        <f>MIN(PRODUCT('mil mi val'!$C296:BV296),1)</f>
        <v>0.55309163476906553</v>
      </c>
      <c r="BX330" s="161">
        <f>MIN(PRODUCT('mil mi val'!$C296:BW296),1)</f>
        <v>0.54816911921962086</v>
      </c>
      <c r="BY330" s="161">
        <f>MIN(PRODUCT('mil mi val'!$C296:BX296),1)</f>
        <v>0.54329041405856626</v>
      </c>
      <c r="BZ330" s="161">
        <f>MIN(PRODUCT('mil mi val'!$C296:BY296),1)</f>
        <v>0.53845512937344497</v>
      </c>
      <c r="CA330" s="161">
        <f>MIN(PRODUCT('mil mi val'!$C296:BZ296),1)</f>
        <v>0.53366287872202134</v>
      </c>
      <c r="CB330" s="161">
        <f>MIN(PRODUCT('mil mi val'!$C296:CA296),1)</f>
        <v>0.5289132791013953</v>
      </c>
      <c r="CC330" s="161">
        <f>MIN(PRODUCT('mil mi val'!$C296:CB296),1)</f>
        <v>0.52420595091739286</v>
      </c>
      <c r="CD330" s="161">
        <f>MIN(PRODUCT('mil mi val'!$C296:CC296),1)</f>
        <v>0.51954051795422806</v>
      </c>
      <c r="CE330" s="161">
        <f>MIN(PRODUCT('mil mi val'!$C296:CD296),1)</f>
        <v>0.51491660734443545</v>
      </c>
      <c r="CF330" s="161">
        <f>MIN(PRODUCT('mil mi val'!$C296:CE296),1)</f>
        <v>0.51033384953907002</v>
      </c>
      <c r="CG330" s="161">
        <f>MIN(PRODUCT('mil mi val'!$C296:CF296),1)</f>
        <v>0.50579187827817229</v>
      </c>
      <c r="CH330" s="161">
        <f>MIN(PRODUCT('mil mi val'!$C296:CG296),1)</f>
        <v>0.50129033056149652</v>
      </c>
      <c r="CI330" s="161">
        <f>MIN(PRODUCT('mil mi val'!$C296:CH296),1)</f>
        <v>0.49682884661949922</v>
      </c>
      <c r="CJ330" s="161">
        <f>MIN(PRODUCT('mil mi val'!$C296:CI296),1)</f>
        <v>0.49240706988458566</v>
      </c>
      <c r="CK330" s="161">
        <f>MIN(PRODUCT('mil mi val'!$C296:CJ296),1)</f>
        <v>0.48802464696261283</v>
      </c>
      <c r="CL330" s="161">
        <f>MIN(PRODUCT('mil mi val'!$C296:CK296),1)</f>
        <v>0.48368122760464555</v>
      </c>
      <c r="CM330" s="161">
        <f>MIN(PRODUCT('mil mi val'!$C296:CL296),1)</f>
        <v>0.47937646467896422</v>
      </c>
      <c r="CN330" s="161">
        <f>MIN(PRODUCT('mil mi val'!$C296:CM296),1)</f>
        <v>0.47511001414332144</v>
      </c>
      <c r="CO330" s="161">
        <f>MIN(PRODUCT('mil mi val'!$C296:CN296),1)</f>
        <v>0.47088153501744584</v>
      </c>
      <c r="CP330" s="161">
        <f>MIN(PRODUCT('mil mi val'!$C296:CO296),1)</f>
        <v>0.46669068935579056</v>
      </c>
      <c r="CQ330" s="161">
        <f>MIN(PRODUCT('mil mi val'!$C296:CP296),1)</f>
        <v>0.462537142220524</v>
      </c>
      <c r="CR330" s="161">
        <f>MIN(PRODUCT('mil mi val'!$C296:CQ296),1)</f>
        <v>0.4584205616547613</v>
      </c>
      <c r="CS330" s="161">
        <f>MIN(PRODUCT('mil mi val'!$C296:CR296),1)</f>
        <v>0.45434061865603392</v>
      </c>
      <c r="CT330" s="161">
        <f>MIN(PRODUCT('mil mi val'!$C296:CS296),1)</f>
        <v>0.45029698714999522</v>
      </c>
      <c r="CU330" s="161">
        <f>MIN(PRODUCT('mil mi val'!$C296:CT296),1)</f>
        <v>0.44628934396436026</v>
      </c>
      <c r="CV330" s="161">
        <f>MIN(PRODUCT('mil mi val'!$C296:CU296),1)</f>
        <v>0.44231736880307743</v>
      </c>
      <c r="CW330" s="161">
        <f>MIN(PRODUCT('mil mi val'!$C296:CV296),1)</f>
        <v>0.43838074422073003</v>
      </c>
      <c r="CX330" s="161">
        <f>MIN(PRODUCT('mil mi val'!$C296:CW296),1)</f>
        <v>0.43447915559716555</v>
      </c>
      <c r="CY330" s="161">
        <f>MIN(PRODUCT('mil mi val'!$C296:CX296),1)</f>
        <v>0.43061229111235078</v>
      </c>
      <c r="CZ330" s="161">
        <f>MIN(PRODUCT('mil mi val'!$C296:CY296),1)</f>
        <v>0.42677984172145084</v>
      </c>
      <c r="DA330" s="161">
        <f>MIN(PRODUCT('mil mi val'!$C296:CZ296),1)</f>
        <v>0.42298150113012989</v>
      </c>
      <c r="DB330" s="161">
        <f>MIN(PRODUCT('mil mi val'!$C296:DA296),1)</f>
        <v>0.41921696577007173</v>
      </c>
      <c r="DC330" s="161">
        <f>MIN(PRODUCT('mil mi val'!$C296:DB296),1)</f>
        <v>0.41548593477471807</v>
      </c>
      <c r="DD330" s="161">
        <f>MIN(PRODUCT('mil mi val'!$C296:DC296),1)</f>
        <v>0.41548593477471807</v>
      </c>
      <c r="DE330" s="161">
        <f>MIN(PRODUCT('mil mi val'!$C296:DD296),1)</f>
        <v>0.41548593477471807</v>
      </c>
      <c r="DF330" s="161">
        <f>MIN(PRODUCT('mil mi val'!$C296:DE296),1)</f>
        <v>0.41548593477471807</v>
      </c>
    </row>
    <row r="331" spans="2:110" ht="14.5" x14ac:dyDescent="0.35">
      <c r="B331" s="149">
        <v>86</v>
      </c>
      <c r="C331" s="161">
        <v>1</v>
      </c>
      <c r="D331" s="161">
        <f>MIN(PRODUCT('mil mi val'!$C297:C297),1)</f>
        <v>0.99850000000000005</v>
      </c>
      <c r="E331" s="161">
        <f>MIN(PRODUCT('mil mi val'!$C297:D297),1)</f>
        <v>0.99630330000000011</v>
      </c>
      <c r="F331" s="161">
        <f>MIN(PRODUCT('mil mi val'!$C297:E297),1)</f>
        <v>0.99341402043000016</v>
      </c>
      <c r="G331" s="161">
        <f>MIN(PRODUCT('mil mi val'!$C297:F297),1)</f>
        <v>0.98993707135849518</v>
      </c>
      <c r="H331" s="161">
        <f>MIN(PRODUCT('mil mi val'!$C297:G297),1)</f>
        <v>0.98607631678019703</v>
      </c>
      <c r="I331" s="161">
        <f>MIN(PRODUCT('mil mi val'!$C297:H297),1)</f>
        <v>0.98203340388139826</v>
      </c>
      <c r="J331" s="161">
        <f>MIN(PRODUCT('mil mi val'!$C297:I297),1)</f>
        <v>0.97771245690432018</v>
      </c>
      <c r="K331" s="161">
        <f>MIN(PRODUCT('mil mi val'!$C297:J297),1)</f>
        <v>0.97301943711117944</v>
      </c>
      <c r="L331" s="161">
        <f>MIN(PRODUCT('mil mi val'!$C297:K297),1)</f>
        <v>0.96795973603820129</v>
      </c>
      <c r="M331" s="161">
        <f>MIN(PRODUCT('mil mi val'!$C297:L297),1)</f>
        <v>0.9625391615163873</v>
      </c>
      <c r="N331" s="161">
        <f>MIN(PRODUCT('mil mi val'!$C297:M297),1)</f>
        <v>0.95666767263113739</v>
      </c>
      <c r="O331" s="161">
        <f>MIN(PRODUCT('mil mi val'!$C297:N297),1)</f>
        <v>0.95035366599177185</v>
      </c>
      <c r="P331" s="161">
        <f>MIN(PRODUCT('mil mi val'!$C297:O297),1)</f>
        <v>0.94351111959663114</v>
      </c>
      <c r="Q331" s="161">
        <f>MIN(PRODUCT('mil mi val'!$C297:P297),1)</f>
        <v>0.93624608397573705</v>
      </c>
      <c r="R331" s="161">
        <f>MIN(PRODUCT('mil mi val'!$C297:Q297),1)</f>
        <v>0.92866249069553364</v>
      </c>
      <c r="S331" s="161">
        <f>MIN(PRODUCT('mil mi val'!$C297:R297),1)</f>
        <v>0.92114032452089978</v>
      </c>
      <c r="T331" s="161">
        <f>MIN(PRODUCT('mil mi val'!$C297:S297),1)</f>
        <v>0.91367908789228047</v>
      </c>
      <c r="U331" s="161">
        <f>MIN(PRODUCT('mil mi val'!$C297:T297),1)</f>
        <v>0.90627828728035298</v>
      </c>
      <c r="V331" s="161">
        <f>MIN(PRODUCT('mil mi val'!$C297:U297),1)</f>
        <v>0.89893743315338215</v>
      </c>
      <c r="W331" s="161">
        <f>MIN(PRODUCT('mil mi val'!$C297:V297),1)</f>
        <v>0.89165603994483977</v>
      </c>
      <c r="X331" s="161">
        <f>MIN(PRODUCT('mil mi val'!$C297:W297),1)</f>
        <v>0.88443362602128661</v>
      </c>
      <c r="Y331" s="161">
        <f>MIN(PRODUCT('mil mi val'!$C297:X297),1)</f>
        <v>0.8772697136505142</v>
      </c>
      <c r="Z331" s="161">
        <f>MIN(PRODUCT('mil mi val'!$C297:Y297),1)</f>
        <v>0.87016382896994504</v>
      </c>
      <c r="AA331" s="161">
        <f>MIN(PRODUCT('mil mi val'!$C297:Z297),1)</f>
        <v>0.86311550195528852</v>
      </c>
      <c r="AB331" s="161">
        <f>MIN(PRODUCT('mil mi val'!$C297:AA297),1)</f>
        <v>0.85612426638945072</v>
      </c>
      <c r="AC331" s="161">
        <f>MIN(PRODUCT('mil mi val'!$C297:AB297),1)</f>
        <v>0.84918965983169614</v>
      </c>
      <c r="AD331" s="161">
        <f>MIN(PRODUCT('mil mi val'!$C297:AC297),1)</f>
        <v>0.84231122358705945</v>
      </c>
      <c r="AE331" s="161">
        <f>MIN(PRODUCT('mil mi val'!$C297:AD297),1)</f>
        <v>0.83548850267600427</v>
      </c>
      <c r="AF331" s="161">
        <f>MIN(PRODUCT('mil mi val'!$C297:AE297),1)</f>
        <v>0.82872104580432859</v>
      </c>
      <c r="AG331" s="161">
        <f>MIN(PRODUCT('mil mi val'!$C297:AF297),1)</f>
        <v>0.82200840533331354</v>
      </c>
      <c r="AH331" s="161">
        <f>MIN(PRODUCT('mil mi val'!$C297:AG297),1)</f>
        <v>0.81535013725011374</v>
      </c>
      <c r="AI331" s="161">
        <f>MIN(PRODUCT('mil mi val'!$C297:AH297),1)</f>
        <v>0.80874580113838779</v>
      </c>
      <c r="AJ331" s="161">
        <f>MIN(PRODUCT('mil mi val'!$C297:AI297),1)</f>
        <v>0.8021949601491668</v>
      </c>
      <c r="AK331" s="161">
        <f>MIN(PRODUCT('mil mi val'!$C297:AJ297),1)</f>
        <v>0.79569718097195852</v>
      </c>
      <c r="AL331" s="161">
        <f>MIN(PRODUCT('mil mi val'!$C297:AK297),1)</f>
        <v>0.78925203380608566</v>
      </c>
      <c r="AM331" s="161">
        <f>MIN(PRODUCT('mil mi val'!$C297:AL297),1)</f>
        <v>0.78285909233225637</v>
      </c>
      <c r="AN331" s="161">
        <f>MIN(PRODUCT('mil mi val'!$C297:AM297),1)</f>
        <v>0.77651793368436506</v>
      </c>
      <c r="AO331" s="161">
        <f>MIN(PRODUCT('mil mi val'!$C297:AN297),1)</f>
        <v>0.77022813842152171</v>
      </c>
      <c r="AP331" s="161">
        <f>MIN(PRODUCT('mil mi val'!$C297:AO297),1)</f>
        <v>0.76398929050030739</v>
      </c>
      <c r="AQ331" s="161">
        <f>MIN(PRODUCT('mil mi val'!$C297:AP297),1)</f>
        <v>0.75780097724725493</v>
      </c>
      <c r="AR331" s="161">
        <f>MIN(PRODUCT('mil mi val'!$C297:AQ297),1)</f>
        <v>0.75166278933155217</v>
      </c>
      <c r="AS331" s="161">
        <f>MIN(PRODUCT('mil mi val'!$C297:AR297),1)</f>
        <v>0.74557432073796659</v>
      </c>
      <c r="AT331" s="161">
        <f>MIN(PRODUCT('mil mi val'!$C297:AS297),1)</f>
        <v>0.73953516873998904</v>
      </c>
      <c r="AU331" s="161">
        <f>MIN(PRODUCT('mil mi val'!$C297:AT297),1)</f>
        <v>0.73354493387319508</v>
      </c>
      <c r="AV331" s="161">
        <f>MIN(PRODUCT('mil mi val'!$C297:AU297),1)</f>
        <v>0.72760321990882215</v>
      </c>
      <c r="AW331" s="161">
        <f>MIN(PRODUCT('mil mi val'!$C297:AV297),1)</f>
        <v>0.7217096338275607</v>
      </c>
      <c r="AX331" s="161">
        <f>MIN(PRODUCT('mil mi val'!$C297:AW297),1)</f>
        <v>0.71586378579355747</v>
      </c>
      <c r="AY331" s="161">
        <f>MIN(PRODUCT('mil mi val'!$C297:AX297),1)</f>
        <v>0.71006528912862965</v>
      </c>
      <c r="AZ331" s="161">
        <f>MIN(PRODUCT('mil mi val'!$C297:AY297),1)</f>
        <v>0.7043137602866878</v>
      </c>
      <c r="BA331" s="161">
        <f>MIN(PRODUCT('mil mi val'!$C297:AZ297),1)</f>
        <v>0.69860881882836567</v>
      </c>
      <c r="BB331" s="161">
        <f>MIN(PRODUCT('mil mi val'!$C297:BA297),1)</f>
        <v>0.69295008739585595</v>
      </c>
      <c r="BC331" s="161">
        <f>MIN(PRODUCT('mil mi val'!$C297:BB297),1)</f>
        <v>0.68733719168794949</v>
      </c>
      <c r="BD331" s="161">
        <f>MIN(PRODUCT('mil mi val'!$C297:BC297),1)</f>
        <v>0.68176976043527715</v>
      </c>
      <c r="BE331" s="161">
        <f>MIN(PRODUCT('mil mi val'!$C297:BD297),1)</f>
        <v>0.67624742537575144</v>
      </c>
      <c r="BF331" s="161">
        <f>MIN(PRODUCT('mil mi val'!$C297:BE297),1)</f>
        <v>0.6707698212302079</v>
      </c>
      <c r="BG331" s="161">
        <f>MIN(PRODUCT('mil mi val'!$C297:BF297),1)</f>
        <v>0.66533658567824316</v>
      </c>
      <c r="BH331" s="161">
        <f>MIN(PRODUCT('mil mi val'!$C297:BG297),1)</f>
        <v>0.65994735933424942</v>
      </c>
      <c r="BI331" s="161">
        <f>MIN(PRODUCT('mil mi val'!$C297:BH297),1)</f>
        <v>0.65460178572364203</v>
      </c>
      <c r="BJ331" s="161">
        <f>MIN(PRODUCT('mil mi val'!$C297:BI297),1)</f>
        <v>0.64929951125928054</v>
      </c>
      <c r="BK331" s="161">
        <f>MIN(PRODUCT('mil mi val'!$C297:BJ297),1)</f>
        <v>0.64404018521808037</v>
      </c>
      <c r="BL331" s="161">
        <f>MIN(PRODUCT('mil mi val'!$C297:BK297),1)</f>
        <v>0.63882345971781396</v>
      </c>
      <c r="BM331" s="161">
        <f>MIN(PRODUCT('mil mi val'!$C297:BL297),1)</f>
        <v>0.63364898969409966</v>
      </c>
      <c r="BN331" s="161">
        <f>MIN(PRODUCT('mil mi val'!$C297:BM297),1)</f>
        <v>0.62851643287757741</v>
      </c>
      <c r="BO331" s="161">
        <f>MIN(PRODUCT('mil mi val'!$C297:BN297),1)</f>
        <v>0.62342544977126901</v>
      </c>
      <c r="BP331" s="161">
        <f>MIN(PRODUCT('mil mi val'!$C297:BO297),1)</f>
        <v>0.61837570362812178</v>
      </c>
      <c r="BQ331" s="161">
        <f>MIN(PRODUCT('mil mi val'!$C297:BP297),1)</f>
        <v>0.61336686042873401</v>
      </c>
      <c r="BR331" s="161">
        <f>MIN(PRODUCT('mil mi val'!$C297:BQ297),1)</f>
        <v>0.60839858885926124</v>
      </c>
      <c r="BS331" s="161">
        <f>MIN(PRODUCT('mil mi val'!$C297:BR297),1)</f>
        <v>0.60347056028950119</v>
      </c>
      <c r="BT331" s="161">
        <f>MIN(PRODUCT('mil mi val'!$C297:BS297),1)</f>
        <v>0.59858244875115618</v>
      </c>
      <c r="BU331" s="161">
        <f>MIN(PRODUCT('mil mi val'!$C297:BT297),1)</f>
        <v>0.5937339309162718</v>
      </c>
      <c r="BV331" s="161">
        <f>MIN(PRODUCT('mil mi val'!$C297:BU297),1)</f>
        <v>0.58892468607585002</v>
      </c>
      <c r="BW331" s="161">
        <f>MIN(PRODUCT('mil mi val'!$C297:BV297),1)</f>
        <v>0.58415439611863562</v>
      </c>
      <c r="BX331" s="161">
        <f>MIN(PRODUCT('mil mi val'!$C297:BW297),1)</f>
        <v>0.57942274551007467</v>
      </c>
      <c r="BY331" s="161">
        <f>MIN(PRODUCT('mil mi val'!$C297:BX297),1)</f>
        <v>0.57472942127144311</v>
      </c>
      <c r="BZ331" s="161">
        <f>MIN(PRODUCT('mil mi val'!$C297:BY297),1)</f>
        <v>0.57007411295914445</v>
      </c>
      <c r="CA331" s="161">
        <f>MIN(PRODUCT('mil mi val'!$C297:BZ297),1)</f>
        <v>0.5654565126441754</v>
      </c>
      <c r="CB331" s="161">
        <f>MIN(PRODUCT('mil mi val'!$C297:CA297),1)</f>
        <v>0.5608763148917576</v>
      </c>
      <c r="CC331" s="161">
        <f>MIN(PRODUCT('mil mi val'!$C297:CB297),1)</f>
        <v>0.55633321674113434</v>
      </c>
      <c r="CD331" s="161">
        <f>MIN(PRODUCT('mil mi val'!$C297:CC297),1)</f>
        <v>0.55182691768553116</v>
      </c>
      <c r="CE331" s="161">
        <f>MIN(PRODUCT('mil mi val'!$C297:CD297),1)</f>
        <v>0.5473571196522784</v>
      </c>
      <c r="CF331" s="161">
        <f>MIN(PRODUCT('mil mi val'!$C297:CE297),1)</f>
        <v>0.54292352698309498</v>
      </c>
      <c r="CG331" s="161">
        <f>MIN(PRODUCT('mil mi val'!$C297:CF297),1)</f>
        <v>0.53852584641453194</v>
      </c>
      <c r="CH331" s="161">
        <f>MIN(PRODUCT('mil mi val'!$C297:CG297),1)</f>
        <v>0.53416378705857426</v>
      </c>
      <c r="CI331" s="161">
        <f>MIN(PRODUCT('mil mi val'!$C297:CH297),1)</f>
        <v>0.52983706038339984</v>
      </c>
      <c r="CJ331" s="161">
        <f>MIN(PRODUCT('mil mi val'!$C297:CI297),1)</f>
        <v>0.52554538019429431</v>
      </c>
      <c r="CK331" s="161">
        <f>MIN(PRODUCT('mil mi val'!$C297:CJ297),1)</f>
        <v>0.5212884626147205</v>
      </c>
      <c r="CL331" s="161">
        <f>MIN(PRODUCT('mil mi val'!$C297:CK297),1)</f>
        <v>0.51706602606754126</v>
      </c>
      <c r="CM331" s="161">
        <f>MIN(PRODUCT('mil mi val'!$C297:CL297),1)</f>
        <v>0.51287779125639421</v>
      </c>
      <c r="CN331" s="161">
        <f>MIN(PRODUCT('mil mi val'!$C297:CM297),1)</f>
        <v>0.50872348114721744</v>
      </c>
      <c r="CO331" s="161">
        <f>MIN(PRODUCT('mil mi val'!$C297:CN297),1)</f>
        <v>0.50460282094992492</v>
      </c>
      <c r="CP331" s="161">
        <f>MIN(PRODUCT('mil mi val'!$C297:CO297),1)</f>
        <v>0.50051553810023053</v>
      </c>
      <c r="CQ331" s="161">
        <f>MIN(PRODUCT('mil mi val'!$C297:CP297),1)</f>
        <v>0.49646136224161869</v>
      </c>
      <c r="CR331" s="161">
        <f>MIN(PRODUCT('mil mi val'!$C297:CQ297),1)</f>
        <v>0.49244002520746155</v>
      </c>
      <c r="CS331" s="161">
        <f>MIN(PRODUCT('mil mi val'!$C297:CR297),1)</f>
        <v>0.48845126100328112</v>
      </c>
      <c r="CT331" s="161">
        <f>MIN(PRODUCT('mil mi val'!$C297:CS297),1)</f>
        <v>0.48449480578915455</v>
      </c>
      <c r="CU331" s="161">
        <f>MIN(PRODUCT('mil mi val'!$C297:CT297),1)</f>
        <v>0.48057039786226241</v>
      </c>
      <c r="CV331" s="161">
        <f>MIN(PRODUCT('mil mi val'!$C297:CU297),1)</f>
        <v>0.47667777763957808</v>
      </c>
      <c r="CW331" s="161">
        <f>MIN(PRODUCT('mil mi val'!$C297:CV297),1)</f>
        <v>0.47281668764069751</v>
      </c>
      <c r="CX331" s="161">
        <f>MIN(PRODUCT('mil mi val'!$C297:CW297),1)</f>
        <v>0.46898687247080784</v>
      </c>
      <c r="CY331" s="161">
        <f>MIN(PRODUCT('mil mi val'!$C297:CX297),1)</f>
        <v>0.46518807880379431</v>
      </c>
      <c r="CZ331" s="161">
        <f>MIN(PRODUCT('mil mi val'!$C297:CY297),1)</f>
        <v>0.46142005536548358</v>
      </c>
      <c r="DA331" s="161">
        <f>MIN(PRODUCT('mil mi val'!$C297:CZ297),1)</f>
        <v>0.45768255291702314</v>
      </c>
      <c r="DB331" s="161">
        <f>MIN(PRODUCT('mil mi val'!$C297:DA297),1)</f>
        <v>0.45397532423839526</v>
      </c>
      <c r="DC331" s="161">
        <f>MIN(PRODUCT('mil mi val'!$C297:DB297),1)</f>
        <v>0.45029812411206427</v>
      </c>
      <c r="DD331" s="161">
        <f>MIN(PRODUCT('mil mi val'!$C297:DC297),1)</f>
        <v>0.45029812411206427</v>
      </c>
      <c r="DE331" s="161">
        <f>MIN(PRODUCT('mil mi val'!$C297:DD297),1)</f>
        <v>0.45029812411206427</v>
      </c>
      <c r="DF331" s="161">
        <f>MIN(PRODUCT('mil mi val'!$C297:DE297),1)</f>
        <v>0.45029812411206427</v>
      </c>
    </row>
    <row r="332" spans="2:110" ht="14.5" x14ac:dyDescent="0.35">
      <c r="B332" s="149">
        <v>87</v>
      </c>
      <c r="C332" s="161">
        <v>1</v>
      </c>
      <c r="D332" s="161">
        <f>MIN(PRODUCT('mil mi val'!$C298:C298),1)</f>
        <v>0.99870000000000003</v>
      </c>
      <c r="E332" s="161">
        <f>MIN(PRODUCT('mil mi val'!$C298:D298),1)</f>
        <v>0.99670259999999999</v>
      </c>
      <c r="F332" s="161">
        <f>MIN(PRODUCT('mil mi val'!$C298:E298),1)</f>
        <v>0.99411117323999998</v>
      </c>
      <c r="G332" s="161">
        <f>MIN(PRODUCT('mil mi val'!$C298:F298),1)</f>
        <v>0.99102942860295595</v>
      </c>
      <c r="H332" s="161">
        <f>MIN(PRODUCT('mil mi val'!$C298:G298),1)</f>
        <v>0.98765992854570595</v>
      </c>
      <c r="I332" s="161">
        <f>MIN(PRODUCT('mil mi val'!$C298:H298),1)</f>
        <v>0.9841043528029414</v>
      </c>
      <c r="J332" s="161">
        <f>MIN(PRODUCT('mil mi val'!$C298:I298),1)</f>
        <v>0.98026634582700989</v>
      </c>
      <c r="K332" s="161">
        <f>MIN(PRODUCT('mil mi val'!$C298:J298),1)</f>
        <v>0.97614922717453645</v>
      </c>
      <c r="L332" s="161">
        <f>MIN(PRODUCT('mil mi val'!$C298:K298),1)</f>
        <v>0.97165894072953352</v>
      </c>
      <c r="M332" s="161">
        <f>MIN(PRODUCT('mil mi val'!$C298:L298),1)</f>
        <v>0.96680064602588589</v>
      </c>
      <c r="N332" s="161">
        <f>MIN(PRODUCT('mil mi val'!$C298:M298),1)</f>
        <v>0.96157992253734614</v>
      </c>
      <c r="O332" s="161">
        <f>MIN(PRODUCT('mil mi val'!$C298:N298),1)</f>
        <v>0.95600275898662956</v>
      </c>
      <c r="P332" s="161">
        <f>MIN(PRODUCT('mil mi val'!$C298:O298),1)</f>
        <v>0.94997994160501387</v>
      </c>
      <c r="Q332" s="161">
        <f>MIN(PRODUCT('mil mi val'!$C298:P298),1)</f>
        <v>0.94352007800209969</v>
      </c>
      <c r="R332" s="161">
        <f>MIN(PRODUCT('mil mi val'!$C298:Q298),1)</f>
        <v>0.93663238143268435</v>
      </c>
      <c r="S332" s="161">
        <f>MIN(PRODUCT('mil mi val'!$C298:R298),1)</f>
        <v>0.92979496504822579</v>
      </c>
      <c r="T332" s="161">
        <f>MIN(PRODUCT('mil mi val'!$C298:S298),1)</f>
        <v>0.92300746180337379</v>
      </c>
      <c r="U332" s="161">
        <f>MIN(PRODUCT('mil mi val'!$C298:T298),1)</f>
        <v>0.91626950733220913</v>
      </c>
      <c r="V332" s="161">
        <f>MIN(PRODUCT('mil mi val'!$C298:U298),1)</f>
        <v>0.90958073992868405</v>
      </c>
      <c r="W332" s="161">
        <f>MIN(PRODUCT('mil mi val'!$C298:V298),1)</f>
        <v>0.90294080052720471</v>
      </c>
      <c r="X332" s="161">
        <f>MIN(PRODUCT('mil mi val'!$C298:W298),1)</f>
        <v>0.89634933268335615</v>
      </c>
      <c r="Y332" s="161">
        <f>MIN(PRODUCT('mil mi val'!$C298:X298),1)</f>
        <v>0.88980598255476773</v>
      </c>
      <c r="Z332" s="161">
        <f>MIN(PRODUCT('mil mi val'!$C298:Y298),1)</f>
        <v>0.88331039888211793</v>
      </c>
      <c r="AA332" s="161">
        <f>MIN(PRODUCT('mil mi val'!$C298:Z298),1)</f>
        <v>0.87686223297027854</v>
      </c>
      <c r="AB332" s="161">
        <f>MIN(PRODUCT('mil mi val'!$C298:AA298),1)</f>
        <v>0.87046113866959551</v>
      </c>
      <c r="AC332" s="161">
        <f>MIN(PRODUCT('mil mi val'!$C298:AB298),1)</f>
        <v>0.86410677235730748</v>
      </c>
      <c r="AD332" s="161">
        <f>MIN(PRODUCT('mil mi val'!$C298:AC298),1)</f>
        <v>0.85779879291909922</v>
      </c>
      <c r="AE332" s="161">
        <f>MIN(PRODUCT('mil mi val'!$C298:AD298),1)</f>
        <v>0.8515368617307898</v>
      </c>
      <c r="AF332" s="161">
        <f>MIN(PRODUCT('mil mi val'!$C298:AE298),1)</f>
        <v>0.84532064264015505</v>
      </c>
      <c r="AG332" s="161">
        <f>MIN(PRODUCT('mil mi val'!$C298:AF298),1)</f>
        <v>0.83914980194888189</v>
      </c>
      <c r="AH332" s="161">
        <f>MIN(PRODUCT('mil mi val'!$C298:AG298),1)</f>
        <v>0.83302400839465507</v>
      </c>
      <c r="AI332" s="161">
        <f>MIN(PRODUCT('mil mi val'!$C298:AH298),1)</f>
        <v>0.82694293313337408</v>
      </c>
      <c r="AJ332" s="161">
        <f>MIN(PRODUCT('mil mi val'!$C298:AI298),1)</f>
        <v>0.8209062497215005</v>
      </c>
      <c r="AK332" s="161">
        <f>MIN(PRODUCT('mil mi val'!$C298:AJ298),1)</f>
        <v>0.81491363409853357</v>
      </c>
      <c r="AL332" s="161">
        <f>MIN(PRODUCT('mil mi val'!$C298:AK298),1)</f>
        <v>0.8089647645696143</v>
      </c>
      <c r="AM332" s="161">
        <f>MIN(PRODUCT('mil mi val'!$C298:AL298),1)</f>
        <v>0.80305932178825612</v>
      </c>
      <c r="AN332" s="161">
        <f>MIN(PRODUCT('mil mi val'!$C298:AM298),1)</f>
        <v>0.79719698873920186</v>
      </c>
      <c r="AO332" s="161">
        <f>MIN(PRODUCT('mil mi val'!$C298:AN298),1)</f>
        <v>0.79137745072140575</v>
      </c>
      <c r="AP332" s="161">
        <f>MIN(PRODUCT('mil mi val'!$C298:AO298),1)</f>
        <v>0.78560039533113946</v>
      </c>
      <c r="AQ332" s="161">
        <f>MIN(PRODUCT('mil mi val'!$C298:AP298),1)</f>
        <v>0.77986551244522218</v>
      </c>
      <c r="AR332" s="161">
        <f>MIN(PRODUCT('mil mi val'!$C298:AQ298),1)</f>
        <v>0.77417249420437206</v>
      </c>
      <c r="AS332" s="161">
        <f>MIN(PRODUCT('mil mi val'!$C298:AR298),1)</f>
        <v>0.76852103499668012</v>
      </c>
      <c r="AT332" s="161">
        <f>MIN(PRODUCT('mil mi val'!$C298:AS298),1)</f>
        <v>0.76291083144120442</v>
      </c>
      <c r="AU332" s="161">
        <f>MIN(PRODUCT('mil mi val'!$C298:AT298),1)</f>
        <v>0.7573415823716837</v>
      </c>
      <c r="AV332" s="161">
        <f>MIN(PRODUCT('mil mi val'!$C298:AU298),1)</f>
        <v>0.7518129888203704</v>
      </c>
      <c r="AW332" s="161">
        <f>MIN(PRODUCT('mil mi val'!$C298:AV298),1)</f>
        <v>0.74632475400198173</v>
      </c>
      <c r="AX332" s="161">
        <f>MIN(PRODUCT('mil mi val'!$C298:AW298),1)</f>
        <v>0.74087658329776729</v>
      </c>
      <c r="AY332" s="161">
        <f>MIN(PRODUCT('mil mi val'!$C298:AX298),1)</f>
        <v>0.73546818423969362</v>
      </c>
      <c r="AZ332" s="161">
        <f>MIN(PRODUCT('mil mi val'!$C298:AY298),1)</f>
        <v>0.73009926649474388</v>
      </c>
      <c r="BA332" s="161">
        <f>MIN(PRODUCT('mil mi val'!$C298:AZ298),1)</f>
        <v>0.72476954184933229</v>
      </c>
      <c r="BB332" s="161">
        <f>MIN(PRODUCT('mil mi val'!$C298:BA298),1)</f>
        <v>0.71947872419383219</v>
      </c>
      <c r="BC332" s="161">
        <f>MIN(PRODUCT('mil mi val'!$C298:BB298),1)</f>
        <v>0.71422652950721721</v>
      </c>
      <c r="BD332" s="161">
        <f>MIN(PRODUCT('mil mi val'!$C298:BC298),1)</f>
        <v>0.7090126758418146</v>
      </c>
      <c r="BE332" s="161">
        <f>MIN(PRODUCT('mil mi val'!$C298:BD298),1)</f>
        <v>0.7038368833081694</v>
      </c>
      <c r="BF332" s="161">
        <f>MIN(PRODUCT('mil mi val'!$C298:BE298),1)</f>
        <v>0.69869887406001974</v>
      </c>
      <c r="BG332" s="161">
        <f>MIN(PRODUCT('mil mi val'!$C298:BF298),1)</f>
        <v>0.69359837227938159</v>
      </c>
      <c r="BH332" s="161">
        <f>MIN(PRODUCT('mil mi val'!$C298:BG298),1)</f>
        <v>0.68853510416174213</v>
      </c>
      <c r="BI332" s="161">
        <f>MIN(PRODUCT('mil mi val'!$C298:BH298),1)</f>
        <v>0.68350879790136143</v>
      </c>
      <c r="BJ332" s="161">
        <f>MIN(PRODUCT('mil mi val'!$C298:BI298),1)</f>
        <v>0.67851918367668151</v>
      </c>
      <c r="BK332" s="161">
        <f>MIN(PRODUCT('mil mi val'!$C298:BJ298),1)</f>
        <v>0.6735659936358418</v>
      </c>
      <c r="BL332" s="161">
        <f>MIN(PRODUCT('mil mi val'!$C298:BK298),1)</f>
        <v>0.66864896188230016</v>
      </c>
      <c r="BM332" s="161">
        <f>MIN(PRODUCT('mil mi val'!$C298:BL298),1)</f>
        <v>0.66376782446055937</v>
      </c>
      <c r="BN332" s="161">
        <f>MIN(PRODUCT('mil mi val'!$C298:BM298),1)</f>
        <v>0.6589223193419973</v>
      </c>
      <c r="BO332" s="161">
        <f>MIN(PRODUCT('mil mi val'!$C298:BN298),1)</f>
        <v>0.65411218641080071</v>
      </c>
      <c r="BP332" s="161">
        <f>MIN(PRODUCT('mil mi val'!$C298:BO298),1)</f>
        <v>0.64933716745000192</v>
      </c>
      <c r="BQ332" s="161">
        <f>MIN(PRODUCT('mil mi val'!$C298:BP298),1)</f>
        <v>0.64459700612761694</v>
      </c>
      <c r="BR332" s="161">
        <f>MIN(PRODUCT('mil mi val'!$C298:BQ298),1)</f>
        <v>0.63989144798288533</v>
      </c>
      <c r="BS332" s="161">
        <f>MIN(PRODUCT('mil mi val'!$C298:BR298),1)</f>
        <v>0.63522024041261027</v>
      </c>
      <c r="BT332" s="161">
        <f>MIN(PRODUCT('mil mi val'!$C298:BS298),1)</f>
        <v>0.63058313265759824</v>
      </c>
      <c r="BU332" s="161">
        <f>MIN(PRODUCT('mil mi val'!$C298:BT298),1)</f>
        <v>0.62597987578919778</v>
      </c>
      <c r="BV332" s="161">
        <f>MIN(PRODUCT('mil mi val'!$C298:BU298),1)</f>
        <v>0.62141022269593671</v>
      </c>
      <c r="BW332" s="161">
        <f>MIN(PRODUCT('mil mi val'!$C298:BV298),1)</f>
        <v>0.61687392807025643</v>
      </c>
      <c r="BX332" s="161">
        <f>MIN(PRODUCT('mil mi val'!$C298:BW298),1)</f>
        <v>0.61237074839534356</v>
      </c>
      <c r="BY332" s="161">
        <f>MIN(PRODUCT('mil mi val'!$C298:BX298),1)</f>
        <v>0.60790044193205761</v>
      </c>
      <c r="BZ332" s="161">
        <f>MIN(PRODUCT('mil mi val'!$C298:BY298),1)</f>
        <v>0.60346276870595361</v>
      </c>
      <c r="CA332" s="161">
        <f>MIN(PRODUCT('mil mi val'!$C298:BZ298),1)</f>
        <v>0.59905749049440016</v>
      </c>
      <c r="CB332" s="161">
        <f>MIN(PRODUCT('mil mi val'!$C298:CA298),1)</f>
        <v>0.59468437081379111</v>
      </c>
      <c r="CC332" s="161">
        <f>MIN(PRODUCT('mil mi val'!$C298:CB298),1)</f>
        <v>0.5903431749068504</v>
      </c>
      <c r="CD332" s="161">
        <f>MIN(PRODUCT('mil mi val'!$C298:CC298),1)</f>
        <v>0.58603366973003046</v>
      </c>
      <c r="CE332" s="161">
        <f>MIN(PRODUCT('mil mi val'!$C298:CD298),1)</f>
        <v>0.58175562394100122</v>
      </c>
      <c r="CF332" s="161">
        <f>MIN(PRODUCT('mil mi val'!$C298:CE298),1)</f>
        <v>0.57750880788623193</v>
      </c>
      <c r="CG332" s="161">
        <f>MIN(PRODUCT('mil mi val'!$C298:CF298),1)</f>
        <v>0.57329299358866248</v>
      </c>
      <c r="CH332" s="161">
        <f>MIN(PRODUCT('mil mi val'!$C298:CG298),1)</f>
        <v>0.56910795473546527</v>
      </c>
      <c r="CI332" s="161">
        <f>MIN(PRODUCT('mil mi val'!$C298:CH298),1)</f>
        <v>0.56495346666589641</v>
      </c>
      <c r="CJ332" s="161">
        <f>MIN(PRODUCT('mil mi val'!$C298:CI298),1)</f>
        <v>0.56082930635923534</v>
      </c>
      <c r="CK332" s="161">
        <f>MIN(PRODUCT('mil mi val'!$C298:CJ298),1)</f>
        <v>0.55673525242281297</v>
      </c>
      <c r="CL332" s="161">
        <f>MIN(PRODUCT('mil mi val'!$C298:CK298),1)</f>
        <v>0.55267108508012641</v>
      </c>
      <c r="CM332" s="161">
        <f>MIN(PRODUCT('mil mi val'!$C298:CL298),1)</f>
        <v>0.54863658615904154</v>
      </c>
      <c r="CN332" s="161">
        <f>MIN(PRODUCT('mil mi val'!$C298:CM298),1)</f>
        <v>0.54463153908008055</v>
      </c>
      <c r="CO332" s="161">
        <f>MIN(PRODUCT('mil mi val'!$C298:CN298),1)</f>
        <v>0.54065572884479596</v>
      </c>
      <c r="CP332" s="161">
        <f>MIN(PRODUCT('mil mi val'!$C298:CO298),1)</f>
        <v>0.53670894202422892</v>
      </c>
      <c r="CQ332" s="161">
        <f>MIN(PRODUCT('mil mi val'!$C298:CP298),1)</f>
        <v>0.53279096674745208</v>
      </c>
      <c r="CR332" s="161">
        <f>MIN(PRODUCT('mil mi val'!$C298:CQ298),1)</f>
        <v>0.52890159269019565</v>
      </c>
      <c r="CS332" s="161">
        <f>MIN(PRODUCT('mil mi val'!$C298:CR298),1)</f>
        <v>0.52504061106355726</v>
      </c>
      <c r="CT332" s="161">
        <f>MIN(PRODUCT('mil mi val'!$C298:CS298),1)</f>
        <v>0.52120781460279331</v>
      </c>
      <c r="CU332" s="161">
        <f>MIN(PRODUCT('mil mi val'!$C298:CT298),1)</f>
        <v>0.5174029975561929</v>
      </c>
      <c r="CV332" s="161">
        <f>MIN(PRODUCT('mil mi val'!$C298:CU298),1)</f>
        <v>0.51362595567403269</v>
      </c>
      <c r="CW332" s="161">
        <f>MIN(PRODUCT('mil mi val'!$C298:CV298),1)</f>
        <v>0.50987648619761228</v>
      </c>
      <c r="CX332" s="161">
        <f>MIN(PRODUCT('mil mi val'!$C298:CW298),1)</f>
        <v>0.50615438784836975</v>
      </c>
      <c r="CY332" s="161">
        <f>MIN(PRODUCT('mil mi val'!$C298:CX298),1)</f>
        <v>0.50245946081707671</v>
      </c>
      <c r="CZ332" s="161">
        <f>MIN(PRODUCT('mil mi val'!$C298:CY298),1)</f>
        <v>0.49879150675311207</v>
      </c>
      <c r="DA332" s="161">
        <f>MIN(PRODUCT('mil mi val'!$C298:CZ298),1)</f>
        <v>0.49515032875381437</v>
      </c>
      <c r="DB332" s="161">
        <f>MIN(PRODUCT('mil mi val'!$C298:DA298),1)</f>
        <v>0.49153573135391154</v>
      </c>
      <c r="DC332" s="161">
        <f>MIN(PRODUCT('mil mi val'!$C298:DB298),1)</f>
        <v>0.48794752051502799</v>
      </c>
      <c r="DD332" s="161">
        <f>MIN(PRODUCT('mil mi val'!$C298:DC298),1)</f>
        <v>0.48794752051502799</v>
      </c>
      <c r="DE332" s="161">
        <f>MIN(PRODUCT('mil mi val'!$C298:DD298),1)</f>
        <v>0.48794752051502799</v>
      </c>
      <c r="DF332" s="161">
        <f>MIN(PRODUCT('mil mi val'!$C298:DE298),1)</f>
        <v>0.48794752051502799</v>
      </c>
    </row>
    <row r="333" spans="2:110" ht="14.5" x14ac:dyDescent="0.35">
      <c r="B333" s="149">
        <v>88</v>
      </c>
      <c r="C333" s="161">
        <v>1</v>
      </c>
      <c r="D333" s="161">
        <f>MIN(PRODUCT('mil mi val'!$C299:C299),1)</f>
        <v>0.99890000000000001</v>
      </c>
      <c r="E333" s="161">
        <f>MIN(PRODUCT('mil mi val'!$C299:D299),1)</f>
        <v>0.99720186999999993</v>
      </c>
      <c r="F333" s="161">
        <f>MIN(PRODUCT('mil mi val'!$C299:E299),1)</f>
        <v>0.9950080258859999</v>
      </c>
      <c r="G333" s="161">
        <f>MIN(PRODUCT('mil mi val'!$C299:F299),1)</f>
        <v>0.99232150421610765</v>
      </c>
      <c r="H333" s="161">
        <f>MIN(PRODUCT('mil mi val'!$C299:G299),1)</f>
        <v>0.98934453970345937</v>
      </c>
      <c r="I333" s="161">
        <f>MIN(PRODUCT('mil mi val'!$C299:H299),1)</f>
        <v>0.9861786371764083</v>
      </c>
      <c r="J333" s="161">
        <f>MIN(PRODUCT('mil mi val'!$C299:I299),1)</f>
        <v>0.98282562981000854</v>
      </c>
      <c r="K333" s="161">
        <f>MIN(PRODUCT('mil mi val'!$C299:J299),1)</f>
        <v>0.97928745754269242</v>
      </c>
      <c r="L333" s="161">
        <f>MIN(PRODUCT('mil mi val'!$C299:K299),1)</f>
        <v>0.97537030771252164</v>
      </c>
      <c r="M333" s="161">
        <f>MIN(PRODUCT('mil mi val'!$C299:L299),1)</f>
        <v>0.97107867835858663</v>
      </c>
      <c r="N333" s="161">
        <f>MIN(PRODUCT('mil mi val'!$C299:M299),1)</f>
        <v>0.96641750070246535</v>
      </c>
      <c r="O333" s="161">
        <f>MIN(PRODUCT('mil mi val'!$C299:N299),1)</f>
        <v>0.96139212969881249</v>
      </c>
      <c r="P333" s="161">
        <f>MIN(PRODUCT('mil mi val'!$C299:O299),1)</f>
        <v>0.95610447298546908</v>
      </c>
      <c r="Q333" s="161">
        <f>MIN(PRODUCT('mil mi val'!$C299:P299),1)</f>
        <v>0.95036784614755621</v>
      </c>
      <c r="R333" s="161">
        <f>MIN(PRODUCT('mil mi val'!$C299:Q299),1)</f>
        <v>0.94419045514759714</v>
      </c>
      <c r="S333" s="161">
        <f>MIN(PRODUCT('mil mi val'!$C299:R299),1)</f>
        <v>0.93805321718913781</v>
      </c>
      <c r="T333" s="161">
        <f>MIN(PRODUCT('mil mi val'!$C299:S299),1)</f>
        <v>0.93195587127740842</v>
      </c>
      <c r="U333" s="161">
        <f>MIN(PRODUCT('mil mi val'!$C299:T299),1)</f>
        <v>0.92589815811410536</v>
      </c>
      <c r="V333" s="161">
        <f>MIN(PRODUCT('mil mi val'!$C299:U299),1)</f>
        <v>0.91987982008636371</v>
      </c>
      <c r="W333" s="161">
        <f>MIN(PRODUCT('mil mi val'!$C299:V299),1)</f>
        <v>0.91390060125580241</v>
      </c>
      <c r="X333" s="161">
        <f>MIN(PRODUCT('mil mi val'!$C299:W299),1)</f>
        <v>0.90796024734763969</v>
      </c>
      <c r="Y333" s="161">
        <f>MIN(PRODUCT('mil mi val'!$C299:X299),1)</f>
        <v>0.90205850573988011</v>
      </c>
      <c r="Z333" s="161">
        <f>MIN(PRODUCT('mil mi val'!$C299:Y299),1)</f>
        <v>0.89619512545257096</v>
      </c>
      <c r="AA333" s="161">
        <f>MIN(PRODUCT('mil mi val'!$C299:Z299),1)</f>
        <v>0.89036985713712935</v>
      </c>
      <c r="AB333" s="161">
        <f>MIN(PRODUCT('mil mi val'!$C299:AA299),1)</f>
        <v>0.88458245306573802</v>
      </c>
      <c r="AC333" s="161">
        <f>MIN(PRODUCT('mil mi val'!$C299:AB299),1)</f>
        <v>0.87883266712081076</v>
      </c>
      <c r="AD333" s="161">
        <f>MIN(PRODUCT('mil mi val'!$C299:AC299),1)</f>
        <v>0.87312025478452548</v>
      </c>
      <c r="AE333" s="161">
        <f>MIN(PRODUCT('mil mi val'!$C299:AD299),1)</f>
        <v>0.86744497312842617</v>
      </c>
      <c r="AF333" s="161">
        <f>MIN(PRODUCT('mil mi val'!$C299:AE299),1)</f>
        <v>0.86180658080309147</v>
      </c>
      <c r="AG333" s="161">
        <f>MIN(PRODUCT('mil mi val'!$C299:AF299),1)</f>
        <v>0.8562048380278714</v>
      </c>
      <c r="AH333" s="161">
        <f>MIN(PRODUCT('mil mi val'!$C299:AG299),1)</f>
        <v>0.85063950658069032</v>
      </c>
      <c r="AI333" s="161">
        <f>MIN(PRODUCT('mil mi val'!$C299:AH299),1)</f>
        <v>0.84511034978791588</v>
      </c>
      <c r="AJ333" s="161">
        <f>MIN(PRODUCT('mil mi val'!$C299:AI299),1)</f>
        <v>0.83961713251429448</v>
      </c>
      <c r="AK333" s="161">
        <f>MIN(PRODUCT('mil mi val'!$C299:AJ299),1)</f>
        <v>0.83415962115295161</v>
      </c>
      <c r="AL333" s="161">
        <f>MIN(PRODUCT('mil mi val'!$C299:AK299),1)</f>
        <v>0.82873758361545746</v>
      </c>
      <c r="AM333" s="161">
        <f>MIN(PRODUCT('mil mi val'!$C299:AL299),1)</f>
        <v>0.82335078932195704</v>
      </c>
      <c r="AN333" s="161">
        <f>MIN(PRODUCT('mil mi val'!$C299:AM299),1)</f>
        <v>0.81799900919136437</v>
      </c>
      <c r="AO333" s="161">
        <f>MIN(PRODUCT('mil mi val'!$C299:AN299),1)</f>
        <v>0.81268201563162057</v>
      </c>
      <c r="AP333" s="161">
        <f>MIN(PRODUCT('mil mi val'!$C299:AO299),1)</f>
        <v>0.80739958253001509</v>
      </c>
      <c r="AQ333" s="161">
        <f>MIN(PRODUCT('mil mi val'!$C299:AP299),1)</f>
        <v>0.80215148524357005</v>
      </c>
      <c r="AR333" s="161">
        <f>MIN(PRODUCT('mil mi val'!$C299:AQ299),1)</f>
        <v>0.79693750058948687</v>
      </c>
      <c r="AS333" s="161">
        <f>MIN(PRODUCT('mil mi val'!$C299:AR299),1)</f>
        <v>0.79175740683565521</v>
      </c>
      <c r="AT333" s="161">
        <f>MIN(PRODUCT('mil mi val'!$C299:AS299),1)</f>
        <v>0.78661098369122351</v>
      </c>
      <c r="AU333" s="161">
        <f>MIN(PRODUCT('mil mi val'!$C299:AT299),1)</f>
        <v>0.78149801229723059</v>
      </c>
      <c r="AV333" s="161">
        <f>MIN(PRODUCT('mil mi val'!$C299:AU299),1)</f>
        <v>0.77641827521729867</v>
      </c>
      <c r="AW333" s="161">
        <f>MIN(PRODUCT('mil mi val'!$C299:AV299),1)</f>
        <v>0.77137155642838628</v>
      </c>
      <c r="AX333" s="161">
        <f>MIN(PRODUCT('mil mi val'!$C299:AW299),1)</f>
        <v>0.76635764131160178</v>
      </c>
      <c r="AY333" s="161">
        <f>MIN(PRODUCT('mil mi val'!$C299:AX299),1)</f>
        <v>0.76137631664307637</v>
      </c>
      <c r="AZ333" s="161">
        <f>MIN(PRODUCT('mil mi val'!$C299:AY299),1)</f>
        <v>0.7564273705848964</v>
      </c>
      <c r="BA333" s="161">
        <f>MIN(PRODUCT('mil mi val'!$C299:AZ299),1)</f>
        <v>0.75151059267609466</v>
      </c>
      <c r="BB333" s="161">
        <f>MIN(PRODUCT('mil mi val'!$C299:BA299),1)</f>
        <v>0.7466257738237001</v>
      </c>
      <c r="BC333" s="161">
        <f>MIN(PRODUCT('mil mi val'!$C299:BB299),1)</f>
        <v>0.74177270629384606</v>
      </c>
      <c r="BD333" s="161">
        <f>MIN(PRODUCT('mil mi val'!$C299:BC299),1)</f>
        <v>0.73695118370293611</v>
      </c>
      <c r="BE333" s="161">
        <f>MIN(PRODUCT('mil mi val'!$C299:BD299),1)</f>
        <v>0.73216100100886705</v>
      </c>
      <c r="BF333" s="161">
        <f>MIN(PRODUCT('mil mi val'!$C299:BE299),1)</f>
        <v>0.72740195450230949</v>
      </c>
      <c r="BG333" s="161">
        <f>MIN(PRODUCT('mil mi val'!$C299:BF299),1)</f>
        <v>0.7226738417980445</v>
      </c>
      <c r="BH333" s="161">
        <f>MIN(PRODUCT('mil mi val'!$C299:BG299),1)</f>
        <v>0.71797646182635722</v>
      </c>
      <c r="BI333" s="161">
        <f>MIN(PRODUCT('mil mi val'!$C299:BH299),1)</f>
        <v>0.71330961482448596</v>
      </c>
      <c r="BJ333" s="161">
        <f>MIN(PRODUCT('mil mi val'!$C299:BI299),1)</f>
        <v>0.70867310232812686</v>
      </c>
      <c r="BK333" s="161">
        <f>MIN(PRODUCT('mil mi val'!$C299:BJ299),1)</f>
        <v>0.70406672716299412</v>
      </c>
      <c r="BL333" s="161">
        <f>MIN(PRODUCT('mil mi val'!$C299:BK299),1)</f>
        <v>0.69949029343643465</v>
      </c>
      <c r="BM333" s="161">
        <f>MIN(PRODUCT('mil mi val'!$C299:BL299),1)</f>
        <v>0.69494360652909781</v>
      </c>
      <c r="BN333" s="161">
        <f>MIN(PRODUCT('mil mi val'!$C299:BM299),1)</f>
        <v>0.69042647308665872</v>
      </c>
      <c r="BO333" s="161">
        <f>MIN(PRODUCT('mil mi val'!$C299:BN299),1)</f>
        <v>0.68593870101159549</v>
      </c>
      <c r="BP333" s="161">
        <f>MIN(PRODUCT('mil mi val'!$C299:BO299),1)</f>
        <v>0.68148009945502019</v>
      </c>
      <c r="BQ333" s="161">
        <f>MIN(PRODUCT('mil mi val'!$C299:BP299),1)</f>
        <v>0.67705047880856262</v>
      </c>
      <c r="BR333" s="161">
        <f>MIN(PRODUCT('mil mi val'!$C299:BQ299),1)</f>
        <v>0.672649650696307</v>
      </c>
      <c r="BS333" s="161">
        <f>MIN(PRODUCT('mil mi val'!$C299:BR299),1)</f>
        <v>0.66827742796678102</v>
      </c>
      <c r="BT333" s="161">
        <f>MIN(PRODUCT('mil mi val'!$C299:BS299),1)</f>
        <v>0.66393362468499695</v>
      </c>
      <c r="BU333" s="161">
        <f>MIN(PRODUCT('mil mi val'!$C299:BT299),1)</f>
        <v>0.65961805612454449</v>
      </c>
      <c r="BV333" s="161">
        <f>MIN(PRODUCT('mil mi val'!$C299:BU299),1)</f>
        <v>0.65533053875973502</v>
      </c>
      <c r="BW333" s="161">
        <f>MIN(PRODUCT('mil mi val'!$C299:BV299),1)</f>
        <v>0.65107089025779674</v>
      </c>
      <c r="BX333" s="161">
        <f>MIN(PRODUCT('mil mi val'!$C299:BW299),1)</f>
        <v>0.64683892947112109</v>
      </c>
      <c r="BY333" s="161">
        <f>MIN(PRODUCT('mil mi val'!$C299:BX299),1)</f>
        <v>0.64263447642955884</v>
      </c>
      <c r="BZ333" s="161">
        <f>MIN(PRODUCT('mil mi val'!$C299:BY299),1)</f>
        <v>0.63845735233276679</v>
      </c>
      <c r="CA333" s="161">
        <f>MIN(PRODUCT('mil mi val'!$C299:BZ299),1)</f>
        <v>0.63430737954260386</v>
      </c>
      <c r="CB333" s="161">
        <f>MIN(PRODUCT('mil mi val'!$C299:CA299),1)</f>
        <v>0.63018438157557699</v>
      </c>
      <c r="CC333" s="161">
        <f>MIN(PRODUCT('mil mi val'!$C299:CB299),1)</f>
        <v>0.62608818309533576</v>
      </c>
      <c r="CD333" s="161">
        <f>MIN(PRODUCT('mil mi val'!$C299:CC299),1)</f>
        <v>0.62201860990521607</v>
      </c>
      <c r="CE333" s="161">
        <f>MIN(PRODUCT('mil mi val'!$C299:CD299),1)</f>
        <v>0.61797548894083221</v>
      </c>
      <c r="CF333" s="161">
        <f>MIN(PRODUCT('mil mi val'!$C299:CE299),1)</f>
        <v>0.61395864826271684</v>
      </c>
      <c r="CG333" s="161">
        <f>MIN(PRODUCT('mil mi val'!$C299:CF299),1)</f>
        <v>0.60996791704900921</v>
      </c>
      <c r="CH333" s="161">
        <f>MIN(PRODUCT('mil mi val'!$C299:CG299),1)</f>
        <v>0.60600312558819069</v>
      </c>
      <c r="CI333" s="161">
        <f>MIN(PRODUCT('mil mi val'!$C299:CH299),1)</f>
        <v>0.60206410527186749</v>
      </c>
      <c r="CJ333" s="161">
        <f>MIN(PRODUCT('mil mi val'!$C299:CI299),1)</f>
        <v>0.59815068858760034</v>
      </c>
      <c r="CK333" s="161">
        <f>MIN(PRODUCT('mil mi val'!$C299:CJ299),1)</f>
        <v>0.59426270911178092</v>
      </c>
      <c r="CL333" s="161">
        <f>MIN(PRODUCT('mil mi val'!$C299:CK299),1)</f>
        <v>0.59040000150255434</v>
      </c>
      <c r="CM333" s="161">
        <f>MIN(PRODUCT('mil mi val'!$C299:CL299),1)</f>
        <v>0.58656240149278771</v>
      </c>
      <c r="CN333" s="161">
        <f>MIN(PRODUCT('mil mi val'!$C299:CM299),1)</f>
        <v>0.58274974588308459</v>
      </c>
      <c r="CO333" s="161">
        <f>MIN(PRODUCT('mil mi val'!$C299:CN299),1)</f>
        <v>0.57896187253484455</v>
      </c>
      <c r="CP333" s="161">
        <f>MIN(PRODUCT('mil mi val'!$C299:CO299),1)</f>
        <v>0.57519862036336811</v>
      </c>
      <c r="CQ333" s="161">
        <f>MIN(PRODUCT('mil mi val'!$C299:CP299),1)</f>
        <v>0.57145982933100625</v>
      </c>
      <c r="CR333" s="161">
        <f>MIN(PRODUCT('mil mi val'!$C299:CQ299),1)</f>
        <v>0.56774534044035474</v>
      </c>
      <c r="CS333" s="161">
        <f>MIN(PRODUCT('mil mi val'!$C299:CR299),1)</f>
        <v>0.56405499572749251</v>
      </c>
      <c r="CT333" s="161">
        <f>MIN(PRODUCT('mil mi val'!$C299:CS299),1)</f>
        <v>0.56038863825526386</v>
      </c>
      <c r="CU333" s="161">
        <f>MIN(PRODUCT('mil mi val'!$C299:CT299),1)</f>
        <v>0.55674611210660463</v>
      </c>
      <c r="CV333" s="161">
        <f>MIN(PRODUCT('mil mi val'!$C299:CU299),1)</f>
        <v>0.55312726237791177</v>
      </c>
      <c r="CW333" s="161">
        <f>MIN(PRODUCT('mil mi val'!$C299:CV299),1)</f>
        <v>0.54953193517245535</v>
      </c>
      <c r="CX333" s="161">
        <f>MIN(PRODUCT('mil mi val'!$C299:CW299),1)</f>
        <v>0.54595997759383441</v>
      </c>
      <c r="CY333" s="161">
        <f>MIN(PRODUCT('mil mi val'!$C299:CX299),1)</f>
        <v>0.54241123773947453</v>
      </c>
      <c r="CZ333" s="161">
        <f>MIN(PRODUCT('mil mi val'!$C299:CY299),1)</f>
        <v>0.53888556469416793</v>
      </c>
      <c r="DA333" s="161">
        <f>MIN(PRODUCT('mil mi val'!$C299:CZ299),1)</f>
        <v>0.53538280852365583</v>
      </c>
      <c r="DB333" s="161">
        <f>MIN(PRODUCT('mil mi val'!$C299:DA299),1)</f>
        <v>0.53190282026825209</v>
      </c>
      <c r="DC333" s="161">
        <f>MIN(PRODUCT('mil mi val'!$C299:DB299),1)</f>
        <v>0.52844545193650849</v>
      </c>
      <c r="DD333" s="161">
        <f>MIN(PRODUCT('mil mi val'!$C299:DC299),1)</f>
        <v>0.52844545193650849</v>
      </c>
      <c r="DE333" s="161">
        <f>MIN(PRODUCT('mil mi val'!$C299:DD299),1)</f>
        <v>0.52844545193650849</v>
      </c>
      <c r="DF333" s="161">
        <f>MIN(PRODUCT('mil mi val'!$C299:DE299),1)</f>
        <v>0.52844545193650849</v>
      </c>
    </row>
    <row r="334" spans="2:110" ht="14.5" x14ac:dyDescent="0.35">
      <c r="B334" s="149">
        <v>89</v>
      </c>
      <c r="C334" s="161">
        <v>1</v>
      </c>
      <c r="D334" s="161">
        <f>MIN(PRODUCT('mil mi val'!$C300:C300),1)</f>
        <v>0.99909999999999999</v>
      </c>
      <c r="E334" s="161">
        <f>MIN(PRODUCT('mil mi val'!$C300:D300),1)</f>
        <v>0.99770126000000003</v>
      </c>
      <c r="F334" s="161">
        <f>MIN(PRODUCT('mil mi val'!$C300:E300),1)</f>
        <v>0.995805627606</v>
      </c>
      <c r="G334" s="161">
        <f>MIN(PRODUCT('mil mi val'!$C300:F300),1)</f>
        <v>0.99351527466250622</v>
      </c>
      <c r="H334" s="161">
        <f>MIN(PRODUCT('mil mi val'!$C300:G300),1)</f>
        <v>0.99093213494838361</v>
      </c>
      <c r="I334" s="161">
        <f>MIN(PRODUCT('mil mi val'!$C300:H300),1)</f>
        <v>0.98825661818402299</v>
      </c>
      <c r="J334" s="161">
        <f>MIN(PRODUCT('mil mi val'!$C300:I300),1)</f>
        <v>0.98529184832947092</v>
      </c>
      <c r="K334" s="161">
        <f>MIN(PRODUCT('mil mi val'!$C300:J300),1)</f>
        <v>0.9821389144148166</v>
      </c>
      <c r="L334" s="161">
        <f>MIN(PRODUCT('mil mi val'!$C300:K300),1)</f>
        <v>0.97879964210580628</v>
      </c>
      <c r="M334" s="161">
        <f>MIN(PRODUCT('mil mi val'!$C300:L300),1)</f>
        <v>0.97508020346580415</v>
      </c>
      <c r="N334" s="161">
        <f>MIN(PRODUCT('mil mi val'!$C300:M300),1)</f>
        <v>0.97108237463159441</v>
      </c>
      <c r="O334" s="161">
        <f>MIN(PRODUCT('mil mi val'!$C300:N300),1)</f>
        <v>0.96671250394575226</v>
      </c>
      <c r="P334" s="161">
        <f>MIN(PRODUCT('mil mi val'!$C300:O300),1)</f>
        <v>0.96197561267641807</v>
      </c>
      <c r="Q334" s="161">
        <f>MIN(PRODUCT('mil mi val'!$C300:P300),1)</f>
        <v>0.95697333949050067</v>
      </c>
      <c r="R334" s="161">
        <f>MIN(PRODUCT('mil mi val'!$C300:Q300),1)</f>
        <v>0.95161428878935383</v>
      </c>
      <c r="S334" s="161">
        <f>MIN(PRODUCT('mil mi val'!$C300:R300),1)</f>
        <v>0.94628524877213338</v>
      </c>
      <c r="T334" s="161">
        <f>MIN(PRODUCT('mil mi val'!$C300:S300),1)</f>
        <v>0.94098605137900937</v>
      </c>
      <c r="U334" s="161">
        <f>MIN(PRODUCT('mil mi val'!$C300:T300),1)</f>
        <v>0.93571652949128692</v>
      </c>
      <c r="V334" s="161">
        <f>MIN(PRODUCT('mil mi val'!$C300:U300),1)</f>
        <v>0.93047651692613564</v>
      </c>
      <c r="W334" s="161">
        <f>MIN(PRODUCT('mil mi val'!$C300:V300),1)</f>
        <v>0.92526584843134929</v>
      </c>
      <c r="X334" s="161">
        <f>MIN(PRODUCT('mil mi val'!$C300:W300),1)</f>
        <v>0.92008435968013369</v>
      </c>
      <c r="Y334" s="161">
        <f>MIN(PRODUCT('mil mi val'!$C300:X300),1)</f>
        <v>0.91493188726592489</v>
      </c>
      <c r="Z334" s="161">
        <f>MIN(PRODUCT('mil mi val'!$C300:Y300),1)</f>
        <v>0.90980826869723563</v>
      </c>
      <c r="AA334" s="161">
        <f>MIN(PRODUCT('mil mi val'!$C300:Z300),1)</f>
        <v>0.90471334239253109</v>
      </c>
      <c r="AB334" s="161">
        <f>MIN(PRODUCT('mil mi val'!$C300:AA300),1)</f>
        <v>0.89964694767513287</v>
      </c>
      <c r="AC334" s="161">
        <f>MIN(PRODUCT('mil mi val'!$C300:AB300),1)</f>
        <v>0.89460892476815213</v>
      </c>
      <c r="AD334" s="161">
        <f>MIN(PRODUCT('mil mi val'!$C300:AC300),1)</f>
        <v>0.88959911478945042</v>
      </c>
      <c r="AE334" s="161">
        <f>MIN(PRODUCT('mil mi val'!$C300:AD300),1)</f>
        <v>0.88461735974662947</v>
      </c>
      <c r="AF334" s="161">
        <f>MIN(PRODUCT('mil mi val'!$C300:AE300),1)</f>
        <v>0.87966350253204828</v>
      </c>
      <c r="AG334" s="161">
        <f>MIN(PRODUCT('mil mi val'!$C300:AF300),1)</f>
        <v>0.87473738691786873</v>
      </c>
      <c r="AH334" s="161">
        <f>MIN(PRODUCT('mil mi val'!$C300:AG300),1)</f>
        <v>0.86983885755112866</v>
      </c>
      <c r="AI334" s="161">
        <f>MIN(PRODUCT('mil mi val'!$C300:AH300),1)</f>
        <v>0.86496775994884234</v>
      </c>
      <c r="AJ334" s="161">
        <f>MIN(PRODUCT('mil mi val'!$C300:AI300),1)</f>
        <v>0.86012394049312879</v>
      </c>
      <c r="AK334" s="161">
        <f>MIN(PRODUCT('mil mi val'!$C300:AJ300),1)</f>
        <v>0.85530724642636724</v>
      </c>
      <c r="AL334" s="161">
        <f>MIN(PRODUCT('mil mi val'!$C300:AK300),1)</f>
        <v>0.85051752584637952</v>
      </c>
      <c r="AM334" s="161">
        <f>MIN(PRODUCT('mil mi val'!$C300:AL300),1)</f>
        <v>0.84575462770163978</v>
      </c>
      <c r="AN334" s="161">
        <f>MIN(PRODUCT('mil mi val'!$C300:AM300),1)</f>
        <v>0.84101840178651055</v>
      </c>
      <c r="AO334" s="161">
        <f>MIN(PRODUCT('mil mi val'!$C300:AN300),1)</f>
        <v>0.83630869873650604</v>
      </c>
      <c r="AP334" s="161">
        <f>MIN(PRODUCT('mil mi val'!$C300:AO300),1)</f>
        <v>0.83162537002358161</v>
      </c>
      <c r="AQ334" s="161">
        <f>MIN(PRODUCT('mil mi val'!$C300:AP300),1)</f>
        <v>0.82696826795144951</v>
      </c>
      <c r="AR334" s="161">
        <f>MIN(PRODUCT('mil mi val'!$C300:AQ300),1)</f>
        <v>0.82233724565092137</v>
      </c>
      <c r="AS334" s="161">
        <f>MIN(PRODUCT('mil mi val'!$C300:AR300),1)</f>
        <v>0.81773215707527613</v>
      </c>
      <c r="AT334" s="161">
        <f>MIN(PRODUCT('mil mi val'!$C300:AS300),1)</f>
        <v>0.81315285699565454</v>
      </c>
      <c r="AU334" s="161">
        <f>MIN(PRODUCT('mil mi val'!$C300:AT300),1)</f>
        <v>0.80859920099647886</v>
      </c>
      <c r="AV334" s="161">
        <f>MIN(PRODUCT('mil mi val'!$C300:AU300),1)</f>
        <v>0.80407104547089858</v>
      </c>
      <c r="AW334" s="161">
        <f>MIN(PRODUCT('mil mi val'!$C300:AV300),1)</f>
        <v>0.79956824761626155</v>
      </c>
      <c r="AX334" s="161">
        <f>MIN(PRODUCT('mil mi val'!$C300:AW300),1)</f>
        <v>0.79509066542961049</v>
      </c>
      <c r="AY334" s="161">
        <f>MIN(PRODUCT('mil mi val'!$C300:AX300),1)</f>
        <v>0.79063815770320467</v>
      </c>
      <c r="AZ334" s="161">
        <f>MIN(PRODUCT('mil mi val'!$C300:AY300),1)</f>
        <v>0.78621058402006672</v>
      </c>
      <c r="BA334" s="161">
        <f>MIN(PRODUCT('mil mi val'!$C300:AZ300),1)</f>
        <v>0.78180780474955436</v>
      </c>
      <c r="BB334" s="161">
        <f>MIN(PRODUCT('mil mi val'!$C300:BA300),1)</f>
        <v>0.77742968104295684</v>
      </c>
      <c r="BC334" s="161">
        <f>MIN(PRODUCT('mil mi val'!$C300:BB300),1)</f>
        <v>0.77307607482911622</v>
      </c>
      <c r="BD334" s="161">
        <f>MIN(PRODUCT('mil mi val'!$C300:BC300),1)</f>
        <v>0.76874684881007316</v>
      </c>
      <c r="BE334" s="161">
        <f>MIN(PRODUCT('mil mi val'!$C300:BD300),1)</f>
        <v>0.76444186645673673</v>
      </c>
      <c r="BF334" s="161">
        <f>MIN(PRODUCT('mil mi val'!$C300:BE300),1)</f>
        <v>0.76016099200457898</v>
      </c>
      <c r="BG334" s="161">
        <f>MIN(PRODUCT('mil mi val'!$C300:BF300),1)</f>
        <v>0.75590409044935325</v>
      </c>
      <c r="BH334" s="161">
        <f>MIN(PRODUCT('mil mi val'!$C300:BG300),1)</f>
        <v>0.75167102754283688</v>
      </c>
      <c r="BI334" s="161">
        <f>MIN(PRODUCT('mil mi val'!$C300:BH300),1)</f>
        <v>0.74746166978859696</v>
      </c>
      <c r="BJ334" s="161">
        <f>MIN(PRODUCT('mil mi val'!$C300:BI300),1)</f>
        <v>0.74327588443778081</v>
      </c>
      <c r="BK334" s="161">
        <f>MIN(PRODUCT('mil mi val'!$C300:BJ300),1)</f>
        <v>0.73911353948492919</v>
      </c>
      <c r="BL334" s="161">
        <f>MIN(PRODUCT('mil mi val'!$C300:BK300),1)</f>
        <v>0.73497450366381356</v>
      </c>
      <c r="BM334" s="161">
        <f>MIN(PRODUCT('mil mi val'!$C300:BL300),1)</f>
        <v>0.73085864644329612</v>
      </c>
      <c r="BN334" s="161">
        <f>MIN(PRODUCT('mil mi val'!$C300:BM300),1)</f>
        <v>0.7267658380232136</v>
      </c>
      <c r="BO334" s="161">
        <f>MIN(PRODUCT('mil mi val'!$C300:BN300),1)</f>
        <v>0.72269594933028358</v>
      </c>
      <c r="BP334" s="161">
        <f>MIN(PRODUCT('mil mi val'!$C300:BO300),1)</f>
        <v>0.71864885201403395</v>
      </c>
      <c r="BQ334" s="161">
        <f>MIN(PRODUCT('mil mi val'!$C300:BP300),1)</f>
        <v>0.71462441844275537</v>
      </c>
      <c r="BR334" s="161">
        <f>MIN(PRODUCT('mil mi val'!$C300:BQ300),1)</f>
        <v>0.71062252169947593</v>
      </c>
      <c r="BS334" s="161">
        <f>MIN(PRODUCT('mil mi val'!$C300:BR300),1)</f>
        <v>0.70664303557795882</v>
      </c>
      <c r="BT334" s="161">
        <f>MIN(PRODUCT('mil mi val'!$C300:BS300),1)</f>
        <v>0.70268583457872225</v>
      </c>
      <c r="BU334" s="161">
        <f>MIN(PRODUCT('mil mi val'!$C300:BT300),1)</f>
        <v>0.69875079390508132</v>
      </c>
      <c r="BV334" s="161">
        <f>MIN(PRODUCT('mil mi val'!$C300:BU300),1)</f>
        <v>0.69483778945921282</v>
      </c>
      <c r="BW334" s="161">
        <f>MIN(PRODUCT('mil mi val'!$C300:BV300),1)</f>
        <v>0.69094669783824114</v>
      </c>
      <c r="BX334" s="161">
        <f>MIN(PRODUCT('mil mi val'!$C300:BW300),1)</f>
        <v>0.68707739633034692</v>
      </c>
      <c r="BY334" s="161">
        <f>MIN(PRODUCT('mil mi val'!$C300:BX300),1)</f>
        <v>0.68322976291089699</v>
      </c>
      <c r="BZ334" s="161">
        <f>MIN(PRODUCT('mil mi val'!$C300:BY300),1)</f>
        <v>0.67940367623859588</v>
      </c>
      <c r="CA334" s="161">
        <f>MIN(PRODUCT('mil mi val'!$C300:BZ300),1)</f>
        <v>0.6755990156516597</v>
      </c>
      <c r="CB334" s="161">
        <f>MIN(PRODUCT('mil mi val'!$C300:CA300),1)</f>
        <v>0.67181566116401037</v>
      </c>
      <c r="CC334" s="161">
        <f>MIN(PRODUCT('mil mi val'!$C300:CB300),1)</f>
        <v>0.6680534934614919</v>
      </c>
      <c r="CD334" s="161">
        <f>MIN(PRODUCT('mil mi val'!$C300:CC300),1)</f>
        <v>0.66431239389810748</v>
      </c>
      <c r="CE334" s="161">
        <f>MIN(PRODUCT('mil mi val'!$C300:CD300),1)</f>
        <v>0.66059224449227805</v>
      </c>
      <c r="CF334" s="161">
        <f>MIN(PRODUCT('mil mi val'!$C300:CE300),1)</f>
        <v>0.65689292792312126</v>
      </c>
      <c r="CG334" s="161">
        <f>MIN(PRODUCT('mil mi val'!$C300:CF300),1)</f>
        <v>0.65321432752675179</v>
      </c>
      <c r="CH334" s="161">
        <f>MIN(PRODUCT('mil mi val'!$C300:CG300),1)</f>
        <v>0.64955632729260193</v>
      </c>
      <c r="CI334" s="161">
        <f>MIN(PRODUCT('mil mi val'!$C300:CH300),1)</f>
        <v>0.6459188118597633</v>
      </c>
      <c r="CJ334" s="161">
        <f>MIN(PRODUCT('mil mi val'!$C300:CI300),1)</f>
        <v>0.64230166651334863</v>
      </c>
      <c r="CK334" s="161">
        <f>MIN(PRODUCT('mil mi val'!$C300:CJ300),1)</f>
        <v>0.63870477718087382</v>
      </c>
      <c r="CL334" s="161">
        <f>MIN(PRODUCT('mil mi val'!$C300:CK300),1)</f>
        <v>0.63512803042866084</v>
      </c>
      <c r="CM334" s="161">
        <f>MIN(PRODUCT('mil mi val'!$C300:CL300),1)</f>
        <v>0.63157131345826034</v>
      </c>
      <c r="CN334" s="161">
        <f>MIN(PRODUCT('mil mi val'!$C300:CM300),1)</f>
        <v>0.62803451410289401</v>
      </c>
      <c r="CO334" s="161">
        <f>MIN(PRODUCT('mil mi val'!$C300:CN300),1)</f>
        <v>0.62451752082391776</v>
      </c>
      <c r="CP334" s="161">
        <f>MIN(PRODUCT('mil mi val'!$C300:CO300),1)</f>
        <v>0.62102022270730384</v>
      </c>
      <c r="CQ334" s="161">
        <f>MIN(PRODUCT('mil mi val'!$C300:CP300),1)</f>
        <v>0.61754250946014289</v>
      </c>
      <c r="CR334" s="161">
        <f>MIN(PRODUCT('mil mi val'!$C300:CQ300),1)</f>
        <v>0.61408427140716604</v>
      </c>
      <c r="CS334" s="161">
        <f>MIN(PRODUCT('mil mi val'!$C300:CR300),1)</f>
        <v>0.61064539948728591</v>
      </c>
      <c r="CT334" s="161">
        <f>MIN(PRODUCT('mil mi val'!$C300:CS300),1)</f>
        <v>0.60722578525015714</v>
      </c>
      <c r="CU334" s="161">
        <f>MIN(PRODUCT('mil mi val'!$C300:CT300),1)</f>
        <v>0.6038253208527562</v>
      </c>
      <c r="CV334" s="161">
        <f>MIN(PRODUCT('mil mi val'!$C300:CU300),1)</f>
        <v>0.60044389905598072</v>
      </c>
      <c r="CW334" s="161">
        <f>MIN(PRODUCT('mil mi val'!$C300:CV300),1)</f>
        <v>0.59708141322126718</v>
      </c>
      <c r="CX334" s="161">
        <f>MIN(PRODUCT('mil mi val'!$C300:CW300),1)</f>
        <v>0.593737757307228</v>
      </c>
      <c r="CY334" s="161">
        <f>MIN(PRODUCT('mil mi val'!$C300:CX300),1)</f>
        <v>0.5904128258663075</v>
      </c>
      <c r="CZ334" s="161">
        <f>MIN(PRODUCT('mil mi val'!$C300:CY300),1)</f>
        <v>0.5871065140414562</v>
      </c>
      <c r="DA334" s="161">
        <f>MIN(PRODUCT('mil mi val'!$C300:CZ300),1)</f>
        <v>0.583818717562824</v>
      </c>
      <c r="DB334" s="161">
        <f>MIN(PRODUCT('mil mi val'!$C300:DA300),1)</f>
        <v>0.58054933274447218</v>
      </c>
      <c r="DC334" s="161">
        <f>MIN(PRODUCT('mil mi val'!$C300:DB300),1)</f>
        <v>0.57729825648110311</v>
      </c>
      <c r="DD334" s="161">
        <f>MIN(PRODUCT('mil mi val'!$C300:DC300),1)</f>
        <v>0.57729825648110311</v>
      </c>
      <c r="DE334" s="161">
        <f>MIN(PRODUCT('mil mi val'!$C300:DD300),1)</f>
        <v>0.57729825648110311</v>
      </c>
      <c r="DF334" s="161">
        <f>MIN(PRODUCT('mil mi val'!$C300:DE300),1)</f>
        <v>0.57729825648110311</v>
      </c>
    </row>
    <row r="335" spans="2:110" ht="14.5" x14ac:dyDescent="0.35">
      <c r="B335" s="149">
        <v>90</v>
      </c>
      <c r="C335" s="161">
        <v>1</v>
      </c>
      <c r="D335" s="161">
        <f>MIN(PRODUCT('mil mi val'!$C301:C301),1)</f>
        <v>0.99919999999999998</v>
      </c>
      <c r="E335" s="161">
        <f>MIN(PRODUCT('mil mi val'!$C301:D301),1)</f>
        <v>0.99800096000000005</v>
      </c>
      <c r="F335" s="161">
        <f>MIN(PRODUCT('mil mi val'!$C301:E301),1)</f>
        <v>0.99640415846399999</v>
      </c>
      <c r="G335" s="161">
        <f>MIN(PRODUCT('mil mi val'!$C301:F301),1)</f>
        <v>0.99451099056291836</v>
      </c>
      <c r="H335" s="161">
        <f>MIN(PRODUCT('mil mi val'!$C301:G301),1)</f>
        <v>0.99242251748273624</v>
      </c>
      <c r="I335" s="161">
        <f>MIN(PRODUCT('mil mi val'!$C301:H301),1)</f>
        <v>0.99013994569252595</v>
      </c>
      <c r="J335" s="161">
        <f>MIN(PRODUCT('mil mi val'!$C301:I301),1)</f>
        <v>0.98766459582829469</v>
      </c>
      <c r="K335" s="161">
        <f>MIN(PRODUCT('mil mi val'!$C301:J301),1)</f>
        <v>0.98499790141955823</v>
      </c>
      <c r="L335" s="161">
        <f>MIN(PRODUCT('mil mi val'!$C301:K301),1)</f>
        <v>0.98214140750544154</v>
      </c>
      <c r="M335" s="161">
        <f>MIN(PRODUCT('mil mi val'!$C301:L301),1)</f>
        <v>0.97909676914217469</v>
      </c>
      <c r="N335" s="161">
        <f>MIN(PRODUCT('mil mi val'!$C301:M301),1)</f>
        <v>0.97566993045017714</v>
      </c>
      <c r="O335" s="161">
        <f>MIN(PRODUCT('mil mi val'!$C301:N301),1)</f>
        <v>0.97186481772142141</v>
      </c>
      <c r="P335" s="161">
        <f>MIN(PRODUCT('mil mi val'!$C301:O301),1)</f>
        <v>0.96778298548699149</v>
      </c>
      <c r="Q335" s="161">
        <f>MIN(PRODUCT('mil mi val'!$C301:P301),1)</f>
        <v>0.96342796205230008</v>
      </c>
      <c r="R335" s="161">
        <f>MIN(PRODUCT('mil mi val'!$C301:Q301),1)</f>
        <v>0.95880350783444901</v>
      </c>
      <c r="S335" s="161">
        <f>MIN(PRODUCT('mil mi val'!$C301:R301),1)</f>
        <v>0.95420125099684361</v>
      </c>
      <c r="T335" s="161">
        <f>MIN(PRODUCT('mil mi val'!$C301:S301),1)</f>
        <v>0.94962108499205877</v>
      </c>
      <c r="U335" s="161">
        <f>MIN(PRODUCT('mil mi val'!$C301:T301),1)</f>
        <v>0.94506290378409685</v>
      </c>
      <c r="V335" s="161">
        <f>MIN(PRODUCT('mil mi val'!$C301:U301),1)</f>
        <v>0.94052660184593317</v>
      </c>
      <c r="W335" s="161">
        <f>MIN(PRODUCT('mil mi val'!$C301:V301),1)</f>
        <v>0.93601207415707266</v>
      </c>
      <c r="X335" s="161">
        <f>MIN(PRODUCT('mil mi val'!$C301:W301),1)</f>
        <v>0.93151921620111866</v>
      </c>
      <c r="Y335" s="161">
        <f>MIN(PRODUCT('mil mi val'!$C301:X301),1)</f>
        <v>0.92704792396335323</v>
      </c>
      <c r="Z335" s="161">
        <f>MIN(PRODUCT('mil mi val'!$C301:Y301),1)</f>
        <v>0.92259809392832914</v>
      </c>
      <c r="AA335" s="161">
        <f>MIN(PRODUCT('mil mi val'!$C301:Z301),1)</f>
        <v>0.91816962307747318</v>
      </c>
      <c r="AB335" s="161">
        <f>MIN(PRODUCT('mil mi val'!$C301:AA301),1)</f>
        <v>0.91376240888670124</v>
      </c>
      <c r="AC335" s="161">
        <f>MIN(PRODUCT('mil mi val'!$C301:AB301),1)</f>
        <v>0.9093763493240451</v>
      </c>
      <c r="AD335" s="161">
        <f>MIN(PRODUCT('mil mi val'!$C301:AC301),1)</f>
        <v>0.90501134284728968</v>
      </c>
      <c r="AE335" s="161">
        <f>MIN(PRODUCT('mil mi val'!$C301:AD301),1)</f>
        <v>0.90066728840162269</v>
      </c>
      <c r="AF335" s="161">
        <f>MIN(PRODUCT('mil mi val'!$C301:AE301),1)</f>
        <v>0.89634408541729482</v>
      </c>
      <c r="AG335" s="161">
        <f>MIN(PRODUCT('mil mi val'!$C301:AF301),1)</f>
        <v>0.89204163380729173</v>
      </c>
      <c r="AH335" s="161">
        <f>MIN(PRODUCT('mil mi val'!$C301:AG301),1)</f>
        <v>0.88775983396501668</v>
      </c>
      <c r="AI335" s="161">
        <f>MIN(PRODUCT('mil mi val'!$C301:AH301),1)</f>
        <v>0.88349858676198456</v>
      </c>
      <c r="AJ335" s="161">
        <f>MIN(PRODUCT('mil mi val'!$C301:AI301),1)</f>
        <v>0.87925779354552702</v>
      </c>
      <c r="AK335" s="161">
        <f>MIN(PRODUCT('mil mi val'!$C301:AJ301),1)</f>
        <v>0.87503735613650846</v>
      </c>
      <c r="AL335" s="161">
        <f>MIN(PRODUCT('mil mi val'!$C301:AK301),1)</f>
        <v>0.87083717682705319</v>
      </c>
      <c r="AM335" s="161">
        <f>MIN(PRODUCT('mil mi val'!$C301:AL301),1)</f>
        <v>0.86665715837828328</v>
      </c>
      <c r="AN335" s="161">
        <f>MIN(PRODUCT('mil mi val'!$C301:AM301),1)</f>
        <v>0.86249720401806751</v>
      </c>
      <c r="AO335" s="161">
        <f>MIN(PRODUCT('mil mi val'!$C301:AN301),1)</f>
        <v>0.8583572174387808</v>
      </c>
      <c r="AP335" s="161">
        <f>MIN(PRODUCT('mil mi val'!$C301:AO301),1)</f>
        <v>0.85423710279507459</v>
      </c>
      <c r="AQ335" s="161">
        <f>MIN(PRODUCT('mil mi val'!$C301:AP301),1)</f>
        <v>0.85013676470165822</v>
      </c>
      <c r="AR335" s="161">
        <f>MIN(PRODUCT('mil mi val'!$C301:AQ301),1)</f>
        <v>0.84605610823109023</v>
      </c>
      <c r="AS335" s="161">
        <f>MIN(PRODUCT('mil mi val'!$C301:AR301),1)</f>
        <v>0.84199503891158101</v>
      </c>
      <c r="AT335" s="161">
        <f>MIN(PRODUCT('mil mi val'!$C301:AS301),1)</f>
        <v>0.83795346272480542</v>
      </c>
      <c r="AU335" s="161">
        <f>MIN(PRODUCT('mil mi val'!$C301:AT301),1)</f>
        <v>0.83393128610372635</v>
      </c>
      <c r="AV335" s="161">
        <f>MIN(PRODUCT('mil mi val'!$C301:AU301),1)</f>
        <v>0.82992841593042843</v>
      </c>
      <c r="AW335" s="161">
        <f>MIN(PRODUCT('mil mi val'!$C301:AV301),1)</f>
        <v>0.8259447595339624</v>
      </c>
      <c r="AX335" s="161">
        <f>MIN(PRODUCT('mil mi val'!$C301:AW301),1)</f>
        <v>0.82198022468819931</v>
      </c>
      <c r="AY335" s="161">
        <f>MIN(PRODUCT('mil mi val'!$C301:AX301),1)</f>
        <v>0.81803471960969598</v>
      </c>
      <c r="AZ335" s="161">
        <f>MIN(PRODUCT('mil mi val'!$C301:AY301),1)</f>
        <v>0.81410815295556938</v>
      </c>
      <c r="BA335" s="161">
        <f>MIN(PRODUCT('mil mi val'!$C301:AZ301),1)</f>
        <v>0.81020043382138263</v>
      </c>
      <c r="BB335" s="161">
        <f>MIN(PRODUCT('mil mi val'!$C301:BA301),1)</f>
        <v>0.80631147173903994</v>
      </c>
      <c r="BC335" s="161">
        <f>MIN(PRODUCT('mil mi val'!$C301:BB301),1)</f>
        <v>0.8024411766746925</v>
      </c>
      <c r="BD335" s="161">
        <f>MIN(PRODUCT('mil mi val'!$C301:BC301),1)</f>
        <v>0.7985894590266539</v>
      </c>
      <c r="BE335" s="161">
        <f>MIN(PRODUCT('mil mi val'!$C301:BD301),1)</f>
        <v>0.79475622962332593</v>
      </c>
      <c r="BF335" s="161">
        <f>MIN(PRODUCT('mil mi val'!$C301:BE301),1)</f>
        <v>0.79094139972113398</v>
      </c>
      <c r="BG335" s="161">
        <f>MIN(PRODUCT('mil mi val'!$C301:BF301),1)</f>
        <v>0.78714488100247249</v>
      </c>
      <c r="BH335" s="161">
        <f>MIN(PRODUCT('mil mi val'!$C301:BG301),1)</f>
        <v>0.78336658557366057</v>
      </c>
      <c r="BI335" s="161">
        <f>MIN(PRODUCT('mil mi val'!$C301:BH301),1)</f>
        <v>0.77960642596290697</v>
      </c>
      <c r="BJ335" s="161">
        <f>MIN(PRODUCT('mil mi val'!$C301:BI301),1)</f>
        <v>0.77586431511828502</v>
      </c>
      <c r="BK335" s="161">
        <f>MIN(PRODUCT('mil mi val'!$C301:BJ301),1)</f>
        <v>0.77214016640571725</v>
      </c>
      <c r="BL335" s="161">
        <f>MIN(PRODUCT('mil mi val'!$C301:BK301),1)</f>
        <v>0.76843389360696979</v>
      </c>
      <c r="BM335" s="161">
        <f>MIN(PRODUCT('mil mi val'!$C301:BL301),1)</f>
        <v>0.76474541091765635</v>
      </c>
      <c r="BN335" s="161">
        <f>MIN(PRODUCT('mil mi val'!$C301:BM301),1)</f>
        <v>0.76107463294525157</v>
      </c>
      <c r="BO335" s="161">
        <f>MIN(PRODUCT('mil mi val'!$C301:BN301),1)</f>
        <v>0.7574214747071143</v>
      </c>
      <c r="BP335" s="161">
        <f>MIN(PRODUCT('mil mi val'!$C301:BO301),1)</f>
        <v>0.75378585162852008</v>
      </c>
      <c r="BQ335" s="161">
        <f>MIN(PRODUCT('mil mi val'!$C301:BP301),1)</f>
        <v>0.75016767954070318</v>
      </c>
      <c r="BR335" s="161">
        <f>MIN(PRODUCT('mil mi val'!$C301:BQ301),1)</f>
        <v>0.74656687467890781</v>
      </c>
      <c r="BS335" s="161">
        <f>MIN(PRODUCT('mil mi val'!$C301:BR301),1)</f>
        <v>0.74298335368044899</v>
      </c>
      <c r="BT335" s="161">
        <f>MIN(PRODUCT('mil mi val'!$C301:BS301),1)</f>
        <v>0.73941703358278277</v>
      </c>
      <c r="BU335" s="161">
        <f>MIN(PRODUCT('mil mi val'!$C301:BT301),1)</f>
        <v>0.73586783182158544</v>
      </c>
      <c r="BV335" s="161">
        <f>MIN(PRODUCT('mil mi val'!$C301:BU301),1)</f>
        <v>0.73233566622884183</v>
      </c>
      <c r="BW335" s="161">
        <f>MIN(PRODUCT('mil mi val'!$C301:BV301),1)</f>
        <v>0.72882045503094339</v>
      </c>
      <c r="BX335" s="161">
        <f>MIN(PRODUCT('mil mi val'!$C301:BW301),1)</f>
        <v>0.72532211684679482</v>
      </c>
      <c r="BY335" s="161">
        <f>MIN(PRODUCT('mil mi val'!$C301:BX301),1)</f>
        <v>0.72184057068593022</v>
      </c>
      <c r="BZ335" s="161">
        <f>MIN(PRODUCT('mil mi val'!$C301:BY301),1)</f>
        <v>0.71837573594663773</v>
      </c>
      <c r="CA335" s="161">
        <f>MIN(PRODUCT('mil mi val'!$C301:BZ301),1)</f>
        <v>0.7149275324140939</v>
      </c>
      <c r="CB335" s="161">
        <f>MIN(PRODUCT('mil mi val'!$C301:CA301),1)</f>
        <v>0.71149588025850619</v>
      </c>
      <c r="CC335" s="161">
        <f>MIN(PRODUCT('mil mi val'!$C301:CB301),1)</f>
        <v>0.70808070003326529</v>
      </c>
      <c r="CD335" s="161">
        <f>MIN(PRODUCT('mil mi val'!$C301:CC301),1)</f>
        <v>0.70468191267310565</v>
      </c>
      <c r="CE335" s="161">
        <f>MIN(PRODUCT('mil mi val'!$C301:CD301),1)</f>
        <v>0.70129943949227469</v>
      </c>
      <c r="CF335" s="161">
        <f>MIN(PRODUCT('mil mi val'!$C301:CE301),1)</f>
        <v>0.69793320218271171</v>
      </c>
      <c r="CG335" s="161">
        <f>MIN(PRODUCT('mil mi val'!$C301:CF301),1)</f>
        <v>0.69458312281223467</v>
      </c>
      <c r="CH335" s="161">
        <f>MIN(PRODUCT('mil mi val'!$C301:CG301),1)</f>
        <v>0.69124912382273596</v>
      </c>
      <c r="CI335" s="161">
        <f>MIN(PRODUCT('mil mi val'!$C301:CH301),1)</f>
        <v>0.68793112802838685</v>
      </c>
      <c r="CJ335" s="161">
        <f>MIN(PRODUCT('mil mi val'!$C301:CI301),1)</f>
        <v>0.68462905861385059</v>
      </c>
      <c r="CK335" s="161">
        <f>MIN(PRODUCT('mil mi val'!$C301:CJ301),1)</f>
        <v>0.68134283913250404</v>
      </c>
      <c r="CL335" s="161">
        <f>MIN(PRODUCT('mil mi val'!$C301:CK301),1)</f>
        <v>0.67807239350466797</v>
      </c>
      <c r="CM335" s="161">
        <f>MIN(PRODUCT('mil mi val'!$C301:CL301),1)</f>
        <v>0.6748176460158456</v>
      </c>
      <c r="CN335" s="161">
        <f>MIN(PRODUCT('mil mi val'!$C301:CM301),1)</f>
        <v>0.67157852131496953</v>
      </c>
      <c r="CO335" s="161">
        <f>MIN(PRODUCT('mil mi val'!$C301:CN301),1)</f>
        <v>0.66835494441265764</v>
      </c>
      <c r="CP335" s="161">
        <f>MIN(PRODUCT('mil mi val'!$C301:CO301),1)</f>
        <v>0.66514684067947683</v>
      </c>
      <c r="CQ335" s="161">
        <f>MIN(PRODUCT('mil mi val'!$C301:CP301),1)</f>
        <v>0.66195413584421536</v>
      </c>
      <c r="CR335" s="161">
        <f>MIN(PRODUCT('mil mi val'!$C301:CQ301),1)</f>
        <v>0.65877675599216312</v>
      </c>
      <c r="CS335" s="161">
        <f>MIN(PRODUCT('mil mi val'!$C301:CR301),1)</f>
        <v>0.65561462756340072</v>
      </c>
      <c r="CT335" s="161">
        <f>MIN(PRODUCT('mil mi val'!$C301:CS301),1)</f>
        <v>0.65246767735109634</v>
      </c>
      <c r="CU335" s="161">
        <f>MIN(PRODUCT('mil mi val'!$C301:CT301),1)</f>
        <v>0.64933583249981108</v>
      </c>
      <c r="CV335" s="161">
        <f>MIN(PRODUCT('mil mi val'!$C301:CU301),1)</f>
        <v>0.64621902050381197</v>
      </c>
      <c r="CW335" s="161">
        <f>MIN(PRODUCT('mil mi val'!$C301:CV301),1)</f>
        <v>0.64311716920539364</v>
      </c>
      <c r="CX335" s="161">
        <f>MIN(PRODUCT('mil mi val'!$C301:CW301),1)</f>
        <v>0.64003020679320777</v>
      </c>
      <c r="CY335" s="161">
        <f>MIN(PRODUCT('mil mi val'!$C301:CX301),1)</f>
        <v>0.63695806180060033</v>
      </c>
      <c r="CZ335" s="161">
        <f>MIN(PRODUCT('mil mi val'!$C301:CY301),1)</f>
        <v>0.63390066310395743</v>
      </c>
      <c r="DA335" s="161">
        <f>MIN(PRODUCT('mil mi val'!$C301:CZ301),1)</f>
        <v>0.63085793992105843</v>
      </c>
      <c r="DB335" s="161">
        <f>MIN(PRODUCT('mil mi val'!$C301:DA301),1)</f>
        <v>0.62782982180943736</v>
      </c>
      <c r="DC335" s="161">
        <f>MIN(PRODUCT('mil mi val'!$C301:DB301),1)</f>
        <v>0.624816238664752</v>
      </c>
      <c r="DD335" s="161">
        <f>MIN(PRODUCT('mil mi val'!$C301:DC301),1)</f>
        <v>0.624816238664752</v>
      </c>
      <c r="DE335" s="161">
        <f>MIN(PRODUCT('mil mi val'!$C301:DD301),1)</f>
        <v>0.624816238664752</v>
      </c>
      <c r="DF335" s="161">
        <f>MIN(PRODUCT('mil mi val'!$C301:DE301),1)</f>
        <v>0.624816238664752</v>
      </c>
    </row>
    <row r="336" spans="2:110" ht="14.5" x14ac:dyDescent="0.35">
      <c r="B336" s="149">
        <v>91</v>
      </c>
      <c r="C336" s="161">
        <v>1</v>
      </c>
      <c r="D336" s="161">
        <f>MIN(PRODUCT('mil mi val'!$C302:C302),1)</f>
        <v>0.99929999999999997</v>
      </c>
      <c r="E336" s="161">
        <f>MIN(PRODUCT('mil mi val'!$C302:D302),1)</f>
        <v>0.99820076999999996</v>
      </c>
      <c r="F336" s="161">
        <f>MIN(PRODUCT('mil mi val'!$C302:E302),1)</f>
        <v>0.99680328892199999</v>
      </c>
      <c r="G336" s="161">
        <f>MIN(PRODUCT('mil mi val'!$C302:F302),1)</f>
        <v>0.99510872333083256</v>
      </c>
      <c r="H336" s="161">
        <f>MIN(PRODUCT('mil mi val'!$C302:G302),1)</f>
        <v>0.99321801675650401</v>
      </c>
      <c r="I336" s="161">
        <f>MIN(PRODUCT('mil mi val'!$C302:H302),1)</f>
        <v>0.9911322589213154</v>
      </c>
      <c r="J336" s="161">
        <f>MIN(PRODUCT('mil mi val'!$C302:I302),1)</f>
        <v>0.98895176795168849</v>
      </c>
      <c r="K336" s="161">
        <f>MIN(PRODUCT('mil mi val'!$C302:J302),1)</f>
        <v>0.98657828370860445</v>
      </c>
      <c r="L336" s="161">
        <f>MIN(PRODUCT('mil mi val'!$C302:K302),1)</f>
        <v>0.98401318017096207</v>
      </c>
      <c r="M336" s="161">
        <f>MIN(PRODUCT('mil mi val'!$C302:L302),1)</f>
        <v>0.9812579432664833</v>
      </c>
      <c r="N336" s="161">
        <f>MIN(PRODUCT('mil mi val'!$C302:M302),1)</f>
        <v>0.97831416943668381</v>
      </c>
      <c r="O336" s="161">
        <f>MIN(PRODUCT('mil mi val'!$C302:N302),1)</f>
        <v>0.97498790126059909</v>
      </c>
      <c r="P336" s="161">
        <f>MIN(PRODUCT('mil mi val'!$C302:O302),1)</f>
        <v>0.97138044602593487</v>
      </c>
      <c r="Q336" s="161">
        <f>MIN(PRODUCT('mil mi val'!$C302:P302),1)</f>
        <v>0.96749492424183114</v>
      </c>
      <c r="R336" s="161">
        <f>MIN(PRODUCT('mil mi val'!$C302:Q302),1)</f>
        <v>0.96333469606759126</v>
      </c>
      <c r="S336" s="161">
        <f>MIN(PRODUCT('mil mi val'!$C302:R302),1)</f>
        <v>0.95919235687450066</v>
      </c>
      <c r="T336" s="161">
        <f>MIN(PRODUCT('mil mi val'!$C302:S302),1)</f>
        <v>0.95506782973994031</v>
      </c>
      <c r="U336" s="161">
        <f>MIN(PRODUCT('mil mi val'!$C302:T302),1)</f>
        <v>0.95096103807205856</v>
      </c>
      <c r="V336" s="161">
        <f>MIN(PRODUCT('mil mi val'!$C302:U302),1)</f>
        <v>0.94687190560834877</v>
      </c>
      <c r="W336" s="161">
        <f>MIN(PRODUCT('mil mi val'!$C302:V302),1)</f>
        <v>0.94280035641423288</v>
      </c>
      <c r="X336" s="161">
        <f>MIN(PRODUCT('mil mi val'!$C302:W302),1)</f>
        <v>0.93874631488165172</v>
      </c>
      <c r="Y336" s="161">
        <f>MIN(PRODUCT('mil mi val'!$C302:X302),1)</f>
        <v>0.93470970572766066</v>
      </c>
      <c r="Z336" s="161">
        <f>MIN(PRODUCT('mil mi val'!$C302:Y302),1)</f>
        <v>0.93069045399303174</v>
      </c>
      <c r="AA336" s="161">
        <f>MIN(PRODUCT('mil mi val'!$C302:Z302),1)</f>
        <v>0.92668848504086176</v>
      </c>
      <c r="AB336" s="161">
        <f>MIN(PRODUCT('mil mi val'!$C302:AA302),1)</f>
        <v>0.92270372455518612</v>
      </c>
      <c r="AC336" s="161">
        <f>MIN(PRODUCT('mil mi val'!$C302:AB302),1)</f>
        <v>0.91873609853959881</v>
      </c>
      <c r="AD336" s="161">
        <f>MIN(PRODUCT('mil mi val'!$C302:AC302),1)</f>
        <v>0.91478553331587853</v>
      </c>
      <c r="AE336" s="161">
        <f>MIN(PRODUCT('mil mi val'!$C302:AD302),1)</f>
        <v>0.91085195552262033</v>
      </c>
      <c r="AF336" s="161">
        <f>MIN(PRODUCT('mil mi val'!$C302:AE302),1)</f>
        <v>0.90693529211387314</v>
      </c>
      <c r="AG336" s="161">
        <f>MIN(PRODUCT('mil mi val'!$C302:AF302),1)</f>
        <v>0.90303547035778353</v>
      </c>
      <c r="AH336" s="161">
        <f>MIN(PRODUCT('mil mi val'!$C302:AG302),1)</f>
        <v>0.89915241783524513</v>
      </c>
      <c r="AI336" s="161">
        <f>MIN(PRODUCT('mil mi val'!$C302:AH302),1)</f>
        <v>0.89528606243855358</v>
      </c>
      <c r="AJ336" s="161">
        <f>MIN(PRODUCT('mil mi val'!$C302:AI302),1)</f>
        <v>0.89143633237006781</v>
      </c>
      <c r="AK336" s="161">
        <f>MIN(PRODUCT('mil mi val'!$C302:AJ302),1)</f>
        <v>0.88760315614087659</v>
      </c>
      <c r="AL336" s="161">
        <f>MIN(PRODUCT('mil mi val'!$C302:AK302),1)</f>
        <v>0.8837864625694708</v>
      </c>
      <c r="AM336" s="161">
        <f>MIN(PRODUCT('mil mi val'!$C302:AL302),1)</f>
        <v>0.87998618078042212</v>
      </c>
      <c r="AN336" s="161">
        <f>MIN(PRODUCT('mil mi val'!$C302:AM302),1)</f>
        <v>0.87620224020306636</v>
      </c>
      <c r="AO336" s="161">
        <f>MIN(PRODUCT('mil mi val'!$C302:AN302),1)</f>
        <v>0.87243457057019325</v>
      </c>
      <c r="AP336" s="161">
        <f>MIN(PRODUCT('mil mi val'!$C302:AO302),1)</f>
        <v>0.86868310191674147</v>
      </c>
      <c r="AQ336" s="161">
        <f>MIN(PRODUCT('mil mi val'!$C302:AP302),1)</f>
        <v>0.86494776457849953</v>
      </c>
      <c r="AR336" s="161">
        <f>MIN(PRODUCT('mil mi val'!$C302:AQ302),1)</f>
        <v>0.86122848919081196</v>
      </c>
      <c r="AS336" s="161">
        <f>MIN(PRODUCT('mil mi val'!$C302:AR302),1)</f>
        <v>0.85752520668729149</v>
      </c>
      <c r="AT336" s="161">
        <f>MIN(PRODUCT('mil mi val'!$C302:AS302),1)</f>
        <v>0.85383784829853615</v>
      </c>
      <c r="AU336" s="161">
        <f>MIN(PRODUCT('mil mi val'!$C302:AT302),1)</f>
        <v>0.85016634555085246</v>
      </c>
      <c r="AV336" s="161">
        <f>MIN(PRODUCT('mil mi val'!$C302:AU302),1)</f>
        <v>0.84651063026498385</v>
      </c>
      <c r="AW336" s="161">
        <f>MIN(PRODUCT('mil mi val'!$C302:AV302),1)</f>
        <v>0.84287063455484446</v>
      </c>
      <c r="AX336" s="161">
        <f>MIN(PRODUCT('mil mi val'!$C302:AW302),1)</f>
        <v>0.83924629082625868</v>
      </c>
      <c r="AY336" s="161">
        <f>MIN(PRODUCT('mil mi val'!$C302:AX302),1)</f>
        <v>0.83563753177570577</v>
      </c>
      <c r="AZ336" s="161">
        <f>MIN(PRODUCT('mil mi val'!$C302:AY302),1)</f>
        <v>0.83204429038907024</v>
      </c>
      <c r="BA336" s="161">
        <f>MIN(PRODUCT('mil mi val'!$C302:AZ302),1)</f>
        <v>0.82846649994039723</v>
      </c>
      <c r="BB336" s="161">
        <f>MIN(PRODUCT('mil mi val'!$C302:BA302),1)</f>
        <v>0.82490409399065356</v>
      </c>
      <c r="BC336" s="161">
        <f>MIN(PRODUCT('mil mi val'!$C302:BB302),1)</f>
        <v>0.82135700638649378</v>
      </c>
      <c r="BD336" s="161">
        <f>MIN(PRODUCT('mil mi val'!$C302:BC302),1)</f>
        <v>0.81782517125903187</v>
      </c>
      <c r="BE336" s="161">
        <f>MIN(PRODUCT('mil mi val'!$C302:BD302),1)</f>
        <v>0.81430852302261802</v>
      </c>
      <c r="BF336" s="161">
        <f>MIN(PRODUCT('mil mi val'!$C302:BE302),1)</f>
        <v>0.81080699637362075</v>
      </c>
      <c r="BG336" s="161">
        <f>MIN(PRODUCT('mil mi val'!$C302:BF302),1)</f>
        <v>0.80732052628921425</v>
      </c>
      <c r="BH336" s="161">
        <f>MIN(PRODUCT('mil mi val'!$C302:BG302),1)</f>
        <v>0.80384904802617063</v>
      </c>
      <c r="BI336" s="161">
        <f>MIN(PRODUCT('mil mi val'!$C302:BH302),1)</f>
        <v>0.8003924971196581</v>
      </c>
      <c r="BJ336" s="161">
        <f>MIN(PRODUCT('mil mi val'!$C302:BI302),1)</f>
        <v>0.79695080938204355</v>
      </c>
      <c r="BK336" s="161">
        <f>MIN(PRODUCT('mil mi val'!$C302:BJ302),1)</f>
        <v>0.79352392090170076</v>
      </c>
      <c r="BL336" s="161">
        <f>MIN(PRODUCT('mil mi val'!$C302:BK302),1)</f>
        <v>0.79011176804182348</v>
      </c>
      <c r="BM336" s="161">
        <f>MIN(PRODUCT('mil mi val'!$C302:BL302),1)</f>
        <v>0.78671428743924365</v>
      </c>
      <c r="BN336" s="161">
        <f>MIN(PRODUCT('mil mi val'!$C302:BM302),1)</f>
        <v>0.78333141600325495</v>
      </c>
      <c r="BO336" s="161">
        <f>MIN(PRODUCT('mil mi val'!$C302:BN302),1)</f>
        <v>0.77996309091444094</v>
      </c>
      <c r="BP336" s="161">
        <f>MIN(PRODUCT('mil mi val'!$C302:BO302),1)</f>
        <v>0.77660924962350886</v>
      </c>
      <c r="BQ336" s="161">
        <f>MIN(PRODUCT('mil mi val'!$C302:BP302),1)</f>
        <v>0.77326982985012782</v>
      </c>
      <c r="BR336" s="161">
        <f>MIN(PRODUCT('mil mi val'!$C302:BQ302),1)</f>
        <v>0.76994476958177227</v>
      </c>
      <c r="BS336" s="161">
        <f>MIN(PRODUCT('mil mi val'!$C302:BR302),1)</f>
        <v>0.76663400707257068</v>
      </c>
      <c r="BT336" s="161">
        <f>MIN(PRODUCT('mil mi val'!$C302:BS302),1)</f>
        <v>0.76333748084215869</v>
      </c>
      <c r="BU336" s="161">
        <f>MIN(PRODUCT('mil mi val'!$C302:BT302),1)</f>
        <v>0.76005512967453748</v>
      </c>
      <c r="BV336" s="161">
        <f>MIN(PRODUCT('mil mi val'!$C302:BU302),1)</f>
        <v>0.75678689261693699</v>
      </c>
      <c r="BW336" s="161">
        <f>MIN(PRODUCT('mil mi val'!$C302:BV302),1)</f>
        <v>0.75353270897868418</v>
      </c>
      <c r="BX336" s="161">
        <f>MIN(PRODUCT('mil mi val'!$C302:BW302),1)</f>
        <v>0.75029251833007582</v>
      </c>
      <c r="BY336" s="161">
        <f>MIN(PRODUCT('mil mi val'!$C302:BX302),1)</f>
        <v>0.74706626050125646</v>
      </c>
      <c r="BZ336" s="161">
        <f>MIN(PRODUCT('mil mi val'!$C302:BY302),1)</f>
        <v>0.74385387558110105</v>
      </c>
      <c r="CA336" s="161">
        <f>MIN(PRODUCT('mil mi val'!$C302:BZ302),1)</f>
        <v>0.74065530391610235</v>
      </c>
      <c r="CB336" s="161">
        <f>MIN(PRODUCT('mil mi val'!$C302:CA302),1)</f>
        <v>0.73747048610926313</v>
      </c>
      <c r="CC336" s="161">
        <f>MIN(PRODUCT('mil mi val'!$C302:CB302),1)</f>
        <v>0.73429936301899335</v>
      </c>
      <c r="CD336" s="161">
        <f>MIN(PRODUCT('mil mi val'!$C302:CC302),1)</f>
        <v>0.73114187575801171</v>
      </c>
      <c r="CE336" s="161">
        <f>MIN(PRODUCT('mil mi val'!$C302:CD302),1)</f>
        <v>0.72799796569225228</v>
      </c>
      <c r="CF336" s="161">
        <f>MIN(PRODUCT('mil mi val'!$C302:CE302),1)</f>
        <v>0.72486757443977556</v>
      </c>
      <c r="CG336" s="161">
        <f>MIN(PRODUCT('mil mi val'!$C302:CF302),1)</f>
        <v>0.72175064386968457</v>
      </c>
      <c r="CH336" s="161">
        <f>MIN(PRODUCT('mil mi val'!$C302:CG302),1)</f>
        <v>0.71864711610104492</v>
      </c>
      <c r="CI336" s="161">
        <f>MIN(PRODUCT('mil mi val'!$C302:CH302),1)</f>
        <v>0.71555693350181049</v>
      </c>
      <c r="CJ336" s="161">
        <f>MIN(PRODUCT('mil mi val'!$C302:CI302),1)</f>
        <v>0.71248003868775267</v>
      </c>
      <c r="CK336" s="161">
        <f>MIN(PRODUCT('mil mi val'!$C302:CJ302),1)</f>
        <v>0.70941637452139539</v>
      </c>
      <c r="CL336" s="161">
        <f>MIN(PRODUCT('mil mi val'!$C302:CK302),1)</f>
        <v>0.70636588411095336</v>
      </c>
      <c r="CM336" s="161">
        <f>MIN(PRODUCT('mil mi val'!$C302:CL302),1)</f>
        <v>0.70332851080927627</v>
      </c>
      <c r="CN336" s="161">
        <f>MIN(PRODUCT('mil mi val'!$C302:CM302),1)</f>
        <v>0.70030419821279644</v>
      </c>
      <c r="CO336" s="161">
        <f>MIN(PRODUCT('mil mi val'!$C302:CN302),1)</f>
        <v>0.69729289016048146</v>
      </c>
      <c r="CP336" s="161">
        <f>MIN(PRODUCT('mil mi val'!$C302:CO302),1)</f>
        <v>0.69429453073279146</v>
      </c>
      <c r="CQ336" s="161">
        <f>MIN(PRODUCT('mil mi val'!$C302:CP302),1)</f>
        <v>0.69130906425064043</v>
      </c>
      <c r="CR336" s="161">
        <f>MIN(PRODUCT('mil mi val'!$C302:CQ302),1)</f>
        <v>0.68833643527436272</v>
      </c>
      <c r="CS336" s="161">
        <f>MIN(PRODUCT('mil mi val'!$C302:CR302),1)</f>
        <v>0.68537658860268302</v>
      </c>
      <c r="CT336" s="161">
        <f>MIN(PRODUCT('mil mi val'!$C302:CS302),1)</f>
        <v>0.68242946927169146</v>
      </c>
      <c r="CU336" s="161">
        <f>MIN(PRODUCT('mil mi val'!$C302:CT302),1)</f>
        <v>0.67949502255382321</v>
      </c>
      <c r="CV336" s="161">
        <f>MIN(PRODUCT('mil mi val'!$C302:CU302),1)</f>
        <v>0.67657319395684179</v>
      </c>
      <c r="CW336" s="161">
        <f>MIN(PRODUCT('mil mi val'!$C302:CV302),1)</f>
        <v>0.67366392922282736</v>
      </c>
      <c r="CX336" s="161">
        <f>MIN(PRODUCT('mil mi val'!$C302:CW302),1)</f>
        <v>0.67076717432716926</v>
      </c>
      <c r="CY336" s="161">
        <f>MIN(PRODUCT('mil mi val'!$C302:CX302),1)</f>
        <v>0.66788287547756242</v>
      </c>
      <c r="CZ336" s="161">
        <f>MIN(PRODUCT('mil mi val'!$C302:CY302),1)</f>
        <v>0.66501097911300888</v>
      </c>
      <c r="DA336" s="161">
        <f>MIN(PRODUCT('mil mi val'!$C302:CZ302),1)</f>
        <v>0.662151431902823</v>
      </c>
      <c r="DB336" s="161">
        <f>MIN(PRODUCT('mil mi val'!$C302:DA302),1)</f>
        <v>0.6593041807456409</v>
      </c>
      <c r="DC336" s="161">
        <f>MIN(PRODUCT('mil mi val'!$C302:DB302),1)</f>
        <v>0.65646917276843464</v>
      </c>
      <c r="DD336" s="161">
        <f>MIN(PRODUCT('mil mi val'!$C302:DC302),1)</f>
        <v>0.65646917276843464</v>
      </c>
      <c r="DE336" s="161">
        <f>MIN(PRODUCT('mil mi val'!$C302:DD302),1)</f>
        <v>0.65646917276843464</v>
      </c>
      <c r="DF336" s="161">
        <f>MIN(PRODUCT('mil mi val'!$C302:DE302),1)</f>
        <v>0.65646917276843464</v>
      </c>
    </row>
    <row r="337" spans="2:110" ht="14.5" x14ac:dyDescent="0.35">
      <c r="B337" s="149">
        <v>92</v>
      </c>
      <c r="C337" s="161">
        <v>1</v>
      </c>
      <c r="D337" s="161">
        <f>MIN(PRODUCT('mil mi val'!$C303:C303),1)</f>
        <v>0.99939999999999996</v>
      </c>
      <c r="E337" s="161">
        <f>MIN(PRODUCT('mil mi val'!$C303:D303),1)</f>
        <v>0.99850053999999999</v>
      </c>
      <c r="F337" s="161">
        <f>MIN(PRODUCT('mil mi val'!$C303:E303),1)</f>
        <v>0.99730233935199997</v>
      </c>
      <c r="G337" s="161">
        <f>MIN(PRODUCT('mil mi val'!$C303:F303),1)</f>
        <v>0.99580638584297199</v>
      </c>
      <c r="H337" s="161">
        <f>MIN(PRODUCT('mil mi val'!$C303:G303),1)</f>
        <v>0.99411351498703893</v>
      </c>
      <c r="I337" s="161">
        <f>MIN(PRODUCT('mil mi val'!$C303:H303),1)</f>
        <v>0.99232411066006221</v>
      </c>
      <c r="J337" s="161">
        <f>MIN(PRODUCT('mil mi val'!$C303:I303),1)</f>
        <v>0.99033946243874205</v>
      </c>
      <c r="K337" s="161">
        <f>MIN(PRODUCT('mil mi val'!$C303:J303),1)</f>
        <v>0.98825974956762075</v>
      </c>
      <c r="L337" s="161">
        <f>MIN(PRODUCT('mil mi val'!$C303:K303),1)</f>
        <v>0.9859867521436152</v>
      </c>
      <c r="M337" s="161">
        <f>MIN(PRODUCT('mil mi val'!$C303:L303),1)</f>
        <v>0.98352178526325618</v>
      </c>
      <c r="N337" s="161">
        <f>MIN(PRODUCT('mil mi val'!$C303:M303),1)</f>
        <v>0.98086627644304536</v>
      </c>
      <c r="O337" s="161">
        <f>MIN(PRODUCT('mil mi val'!$C303:N303),1)</f>
        <v>0.97802176424136056</v>
      </c>
      <c r="P337" s="161">
        <f>MIN(PRODUCT('mil mi val'!$C303:O303),1)</f>
        <v>0.97489209459578818</v>
      </c>
      <c r="Q337" s="161">
        <f>MIN(PRODUCT('mil mi val'!$C303:P303),1)</f>
        <v>0.97147997226470295</v>
      </c>
      <c r="R337" s="161">
        <f>MIN(PRODUCT('mil mi val'!$C303:Q303),1)</f>
        <v>0.96778834837009708</v>
      </c>
      <c r="S337" s="161">
        <f>MIN(PRODUCT('mil mi val'!$C303:R303),1)</f>
        <v>0.96411075264629065</v>
      </c>
      <c r="T337" s="161">
        <f>MIN(PRODUCT('mil mi val'!$C303:S303),1)</f>
        <v>0.96044713178623475</v>
      </c>
      <c r="U337" s="161">
        <f>MIN(PRODUCT('mil mi val'!$C303:T303),1)</f>
        <v>0.95679743268544704</v>
      </c>
      <c r="V337" s="161">
        <f>MIN(PRODUCT('mil mi val'!$C303:U303),1)</f>
        <v>0.95316160244124226</v>
      </c>
      <c r="W337" s="161">
        <f>MIN(PRODUCT('mil mi val'!$C303:V303),1)</f>
        <v>0.9495395883519655</v>
      </c>
      <c r="X337" s="161">
        <f>MIN(PRODUCT('mil mi val'!$C303:W303),1)</f>
        <v>0.94593133791622797</v>
      </c>
      <c r="Y337" s="161">
        <f>MIN(PRODUCT('mil mi val'!$C303:X303),1)</f>
        <v>0.94233679883214627</v>
      </c>
      <c r="Z337" s="161">
        <f>MIN(PRODUCT('mil mi val'!$C303:Y303),1)</f>
        <v>0.93875591899658406</v>
      </c>
      <c r="AA337" s="161">
        <f>MIN(PRODUCT('mil mi val'!$C303:Z303),1)</f>
        <v>0.93518864650439704</v>
      </c>
      <c r="AB337" s="161">
        <f>MIN(PRODUCT('mil mi val'!$C303:AA303),1)</f>
        <v>0.93163492964768035</v>
      </c>
      <c r="AC337" s="161">
        <f>MIN(PRODUCT('mil mi val'!$C303:AB303),1)</f>
        <v>0.9280947169150191</v>
      </c>
      <c r="AD337" s="161">
        <f>MIN(PRODUCT('mil mi val'!$C303:AC303),1)</f>
        <v>0.92456795699074201</v>
      </c>
      <c r="AE337" s="161">
        <f>MIN(PRODUCT('mil mi val'!$C303:AD303),1)</f>
        <v>0.92105459875417717</v>
      </c>
      <c r="AF337" s="161">
        <f>MIN(PRODUCT('mil mi val'!$C303:AE303),1)</f>
        <v>0.91755459127891126</v>
      </c>
      <c r="AG337" s="161">
        <f>MIN(PRODUCT('mil mi val'!$C303:AF303),1)</f>
        <v>0.9140678838320514</v>
      </c>
      <c r="AH337" s="161">
        <f>MIN(PRODUCT('mil mi val'!$C303:AG303),1)</f>
        <v>0.9105944258734896</v>
      </c>
      <c r="AI337" s="161">
        <f>MIN(PRODUCT('mil mi val'!$C303:AH303),1)</f>
        <v>0.90713416705517036</v>
      </c>
      <c r="AJ337" s="161">
        <f>MIN(PRODUCT('mil mi val'!$C303:AI303),1)</f>
        <v>0.90368705722036069</v>
      </c>
      <c r="AK337" s="161">
        <f>MIN(PRODUCT('mil mi val'!$C303:AJ303),1)</f>
        <v>0.90025304640292325</v>
      </c>
      <c r="AL337" s="161">
        <f>MIN(PRODUCT('mil mi val'!$C303:AK303),1)</f>
        <v>0.89683208482659216</v>
      </c>
      <c r="AM337" s="161">
        <f>MIN(PRODUCT('mil mi val'!$C303:AL303),1)</f>
        <v>0.89342412290425111</v>
      </c>
      <c r="AN337" s="161">
        <f>MIN(PRODUCT('mil mi val'!$C303:AM303),1)</f>
        <v>0.89002911123721495</v>
      </c>
      <c r="AO337" s="161">
        <f>MIN(PRODUCT('mil mi val'!$C303:AN303),1)</f>
        <v>0.88664700061451351</v>
      </c>
      <c r="AP337" s="161">
        <f>MIN(PRODUCT('mil mi val'!$C303:AO303),1)</f>
        <v>0.88327774201217835</v>
      </c>
      <c r="AQ337" s="161">
        <f>MIN(PRODUCT('mil mi val'!$C303:AP303),1)</f>
        <v>0.87992128659253199</v>
      </c>
      <c r="AR337" s="161">
        <f>MIN(PRODUCT('mil mi val'!$C303:AQ303),1)</f>
        <v>0.87657758570348032</v>
      </c>
      <c r="AS337" s="161">
        <f>MIN(PRODUCT('mil mi val'!$C303:AR303),1)</f>
        <v>0.87324659087780709</v>
      </c>
      <c r="AT337" s="161">
        <f>MIN(PRODUCT('mil mi val'!$C303:AS303),1)</f>
        <v>0.86992825383247141</v>
      </c>
      <c r="AU337" s="161">
        <f>MIN(PRODUCT('mil mi val'!$C303:AT303),1)</f>
        <v>0.86662252646790805</v>
      </c>
      <c r="AV337" s="161">
        <f>MIN(PRODUCT('mil mi val'!$C303:AU303),1)</f>
        <v>0.86332936086733003</v>
      </c>
      <c r="AW337" s="161">
        <f>MIN(PRODUCT('mil mi val'!$C303:AV303),1)</f>
        <v>0.86004870929603416</v>
      </c>
      <c r="AX337" s="161">
        <f>MIN(PRODUCT('mil mi val'!$C303:AW303),1)</f>
        <v>0.85678052420070916</v>
      </c>
      <c r="AY337" s="161">
        <f>MIN(PRODUCT('mil mi val'!$C303:AX303),1)</f>
        <v>0.8535247582087464</v>
      </c>
      <c r="AZ337" s="161">
        <f>MIN(PRODUCT('mil mi val'!$C303:AY303),1)</f>
        <v>0.85028136412755317</v>
      </c>
      <c r="BA337" s="161">
        <f>MIN(PRODUCT('mil mi val'!$C303:AZ303),1)</f>
        <v>0.84705029494386841</v>
      </c>
      <c r="BB337" s="161">
        <f>MIN(PRODUCT('mil mi val'!$C303:BA303),1)</f>
        <v>0.8438315038230817</v>
      </c>
      <c r="BC337" s="161">
        <f>MIN(PRODUCT('mil mi val'!$C303:BB303),1)</f>
        <v>0.84062494410855393</v>
      </c>
      <c r="BD337" s="161">
        <f>MIN(PRODUCT('mil mi val'!$C303:BC303),1)</f>
        <v>0.8374305693209414</v>
      </c>
      <c r="BE337" s="161">
        <f>MIN(PRODUCT('mil mi val'!$C303:BD303),1)</f>
        <v>0.83424833315752178</v>
      </c>
      <c r="BF337" s="161">
        <f>MIN(PRODUCT('mil mi val'!$C303:BE303),1)</f>
        <v>0.83107818949152312</v>
      </c>
      <c r="BG337" s="161">
        <f>MIN(PRODUCT('mil mi val'!$C303:BF303),1)</f>
        <v>0.82792009237145536</v>
      </c>
      <c r="BH337" s="161">
        <f>MIN(PRODUCT('mil mi val'!$C303:BG303),1)</f>
        <v>0.82477399602044377</v>
      </c>
      <c r="BI337" s="161">
        <f>MIN(PRODUCT('mil mi val'!$C303:BH303),1)</f>
        <v>0.82163985483556601</v>
      </c>
      <c r="BJ337" s="161">
        <f>MIN(PRODUCT('mil mi val'!$C303:BI303),1)</f>
        <v>0.81851762338719081</v>
      </c>
      <c r="BK337" s="161">
        <f>MIN(PRODUCT('mil mi val'!$C303:BJ303),1)</f>
        <v>0.81540725641831946</v>
      </c>
      <c r="BL337" s="161">
        <f>MIN(PRODUCT('mil mi val'!$C303:BK303),1)</f>
        <v>0.81230870884392981</v>
      </c>
      <c r="BM337" s="161">
        <f>MIN(PRODUCT('mil mi val'!$C303:BL303),1)</f>
        <v>0.80922193575032286</v>
      </c>
      <c r="BN337" s="161">
        <f>MIN(PRODUCT('mil mi val'!$C303:BM303),1)</f>
        <v>0.80614689239447157</v>
      </c>
      <c r="BO337" s="161">
        <f>MIN(PRODUCT('mil mi val'!$C303:BN303),1)</f>
        <v>0.80308353420337253</v>
      </c>
      <c r="BP337" s="161">
        <f>MIN(PRODUCT('mil mi val'!$C303:BO303),1)</f>
        <v>0.80003181677339974</v>
      </c>
      <c r="BQ337" s="161">
        <f>MIN(PRODUCT('mil mi val'!$C303:BP303),1)</f>
        <v>0.79699169586966079</v>
      </c>
      <c r="BR337" s="161">
        <f>MIN(PRODUCT('mil mi val'!$C303:BQ303),1)</f>
        <v>0.79396312742535602</v>
      </c>
      <c r="BS337" s="161">
        <f>MIN(PRODUCT('mil mi val'!$C303:BR303),1)</f>
        <v>0.79094606754113961</v>
      </c>
      <c r="BT337" s="161">
        <f>MIN(PRODUCT('mil mi val'!$C303:BS303),1)</f>
        <v>0.78794047248448329</v>
      </c>
      <c r="BU337" s="161">
        <f>MIN(PRODUCT('mil mi val'!$C303:BT303),1)</f>
        <v>0.7849462986890422</v>
      </c>
      <c r="BV337" s="161">
        <f>MIN(PRODUCT('mil mi val'!$C303:BU303),1)</f>
        <v>0.78196350275402382</v>
      </c>
      <c r="BW337" s="161">
        <f>MIN(PRODUCT('mil mi val'!$C303:BV303),1)</f>
        <v>0.77899204144355849</v>
      </c>
      <c r="BX337" s="161">
        <f>MIN(PRODUCT('mil mi val'!$C303:BW303),1)</f>
        <v>0.7760318716860729</v>
      </c>
      <c r="BY337" s="161">
        <f>MIN(PRODUCT('mil mi val'!$C303:BX303),1)</f>
        <v>0.77308295057366583</v>
      </c>
      <c r="BZ337" s="161">
        <f>MIN(PRODUCT('mil mi val'!$C303:BY303),1)</f>
        <v>0.77014523536148582</v>
      </c>
      <c r="CA337" s="161">
        <f>MIN(PRODUCT('mil mi val'!$C303:BZ303),1)</f>
        <v>0.76721868346711219</v>
      </c>
      <c r="CB337" s="161">
        <f>MIN(PRODUCT('mil mi val'!$C303:CA303),1)</f>
        <v>0.76430325246993713</v>
      </c>
      <c r="CC337" s="161">
        <f>MIN(PRODUCT('mil mi val'!$C303:CB303),1)</f>
        <v>0.76139890011055134</v>
      </c>
      <c r="CD337" s="161">
        <f>MIN(PRODUCT('mil mi val'!$C303:CC303),1)</f>
        <v>0.75850558429013126</v>
      </c>
      <c r="CE337" s="161">
        <f>MIN(PRODUCT('mil mi val'!$C303:CD303),1)</f>
        <v>0.75562326306982874</v>
      </c>
      <c r="CF337" s="161">
        <f>MIN(PRODUCT('mil mi val'!$C303:CE303),1)</f>
        <v>0.75275189467016335</v>
      </c>
      <c r="CG337" s="161">
        <f>MIN(PRODUCT('mil mi val'!$C303:CF303),1)</f>
        <v>0.74989143747041676</v>
      </c>
      <c r="CH337" s="161">
        <f>MIN(PRODUCT('mil mi val'!$C303:CG303),1)</f>
        <v>0.74704185000802914</v>
      </c>
      <c r="CI337" s="161">
        <f>MIN(PRODUCT('mil mi val'!$C303:CH303),1)</f>
        <v>0.74420309097799864</v>
      </c>
      <c r="CJ337" s="161">
        <f>MIN(PRODUCT('mil mi val'!$C303:CI303),1)</f>
        <v>0.74137511923228228</v>
      </c>
      <c r="CK337" s="161">
        <f>MIN(PRODUCT('mil mi val'!$C303:CJ303),1)</f>
        <v>0.73855789377919956</v>
      </c>
      <c r="CL337" s="161">
        <f>MIN(PRODUCT('mil mi val'!$C303:CK303),1)</f>
        <v>0.73575137378283861</v>
      </c>
      <c r="CM337" s="161">
        <f>MIN(PRODUCT('mil mi val'!$C303:CL303),1)</f>
        <v>0.73295551856246377</v>
      </c>
      <c r="CN337" s="161">
        <f>MIN(PRODUCT('mil mi val'!$C303:CM303),1)</f>
        <v>0.73017028759192637</v>
      </c>
      <c r="CO337" s="161">
        <f>MIN(PRODUCT('mil mi val'!$C303:CN303),1)</f>
        <v>0.72739564049907701</v>
      </c>
      <c r="CP337" s="161">
        <f>MIN(PRODUCT('mil mi val'!$C303:CO303),1)</f>
        <v>0.72463153706518046</v>
      </c>
      <c r="CQ337" s="161">
        <f>MIN(PRODUCT('mil mi val'!$C303:CP303),1)</f>
        <v>0.7218779372243328</v>
      </c>
      <c r="CR337" s="161">
        <f>MIN(PRODUCT('mil mi val'!$C303:CQ303),1)</f>
        <v>0.7191348010628803</v>
      </c>
      <c r="CS337" s="161">
        <f>MIN(PRODUCT('mil mi val'!$C303:CR303),1)</f>
        <v>0.71640208881884138</v>
      </c>
      <c r="CT337" s="161">
        <f>MIN(PRODUCT('mil mi val'!$C303:CS303),1)</f>
        <v>0.71367976088132978</v>
      </c>
      <c r="CU337" s="161">
        <f>MIN(PRODUCT('mil mi val'!$C303:CT303),1)</f>
        <v>0.71096777778998066</v>
      </c>
      <c r="CV337" s="161">
        <f>MIN(PRODUCT('mil mi val'!$C303:CU303),1)</f>
        <v>0.70826610023437875</v>
      </c>
      <c r="CW337" s="161">
        <f>MIN(PRODUCT('mil mi val'!$C303:CV303),1)</f>
        <v>0.70557468905348808</v>
      </c>
      <c r="CX337" s="161">
        <f>MIN(PRODUCT('mil mi val'!$C303:CW303),1)</f>
        <v>0.70289350523508476</v>
      </c>
      <c r="CY337" s="161">
        <f>MIN(PRODUCT('mil mi val'!$C303:CX303),1)</f>
        <v>0.70022250991519142</v>
      </c>
      <c r="CZ337" s="161">
        <f>MIN(PRODUCT('mil mi val'!$C303:CY303),1)</f>
        <v>0.69756166437751366</v>
      </c>
      <c r="DA337" s="161">
        <f>MIN(PRODUCT('mil mi val'!$C303:CZ303),1)</f>
        <v>0.69491093005287907</v>
      </c>
      <c r="DB337" s="161">
        <f>MIN(PRODUCT('mil mi val'!$C303:DA303),1)</f>
        <v>0.69227026851867812</v>
      </c>
      <c r="DC337" s="161">
        <f>MIN(PRODUCT('mil mi val'!$C303:DB303),1)</f>
        <v>0.68963964149830714</v>
      </c>
      <c r="DD337" s="161">
        <f>MIN(PRODUCT('mil mi val'!$C303:DC303),1)</f>
        <v>0.68963964149830714</v>
      </c>
      <c r="DE337" s="161">
        <f>MIN(PRODUCT('mil mi val'!$C303:DD303),1)</f>
        <v>0.68963964149830714</v>
      </c>
      <c r="DF337" s="161">
        <f>MIN(PRODUCT('mil mi val'!$C303:DE303),1)</f>
        <v>0.68963964149830714</v>
      </c>
    </row>
    <row r="338" spans="2:110" ht="14.5" x14ac:dyDescent="0.35">
      <c r="B338" s="149">
        <v>93</v>
      </c>
      <c r="C338" s="161">
        <v>1</v>
      </c>
      <c r="D338" s="161">
        <f>MIN(PRODUCT('mil mi val'!$C304:C304),1)</f>
        <v>0.99950000000000006</v>
      </c>
      <c r="E338" s="161">
        <f>MIN(PRODUCT('mil mi val'!$C304:D304),1)</f>
        <v>0.99870040000000004</v>
      </c>
      <c r="F338" s="161">
        <f>MIN(PRODUCT('mil mi val'!$C304:E304),1)</f>
        <v>0.9976018295600001</v>
      </c>
      <c r="G338" s="161">
        <f>MIN(PRODUCT('mil mi val'!$C304:F304),1)</f>
        <v>0.99630494718157214</v>
      </c>
      <c r="H338" s="161">
        <f>MIN(PRODUCT('mil mi val'!$C304:G304),1)</f>
        <v>0.99491012025551795</v>
      </c>
      <c r="I338" s="161">
        <f>MIN(PRODUCT('mil mi val'!$C304:H304),1)</f>
        <v>0.99341775507513475</v>
      </c>
      <c r="J338" s="161">
        <f>MIN(PRODUCT('mil mi val'!$C304:I304),1)</f>
        <v>0.99172894489150698</v>
      </c>
      <c r="K338" s="161">
        <f>MIN(PRODUCT('mil mi val'!$C304:J304),1)</f>
        <v>0.98984465989621306</v>
      </c>
      <c r="L338" s="161">
        <f>MIN(PRODUCT('mil mi val'!$C304:K304),1)</f>
        <v>0.98786497057642064</v>
      </c>
      <c r="M338" s="161">
        <f>MIN(PRODUCT('mil mi val'!$C304:L304),1)</f>
        <v>0.98569166764115257</v>
      </c>
      <c r="N338" s="161">
        <f>MIN(PRODUCT('mil mi val'!$C304:M304),1)</f>
        <v>0.98332600763881384</v>
      </c>
      <c r="O338" s="161">
        <f>MIN(PRODUCT('mil mi val'!$C304:N304),1)</f>
        <v>0.98076936001895287</v>
      </c>
      <c r="P338" s="161">
        <f>MIN(PRODUCT('mil mi val'!$C304:O304),1)</f>
        <v>0.97812128274690169</v>
      </c>
      <c r="Q338" s="161">
        <f>MIN(PRODUCT('mil mi val'!$C304:P304),1)</f>
        <v>0.97518691889866094</v>
      </c>
      <c r="R338" s="161">
        <f>MIN(PRODUCT('mil mi val'!$C304:Q304),1)</f>
        <v>0.97196880206629543</v>
      </c>
      <c r="S338" s="161">
        <f>MIN(PRODUCT('mil mi val'!$C304:R304),1)</f>
        <v>0.96876130501947666</v>
      </c>
      <c r="T338" s="161">
        <f>MIN(PRODUCT('mil mi val'!$C304:S304),1)</f>
        <v>0.96556439271291239</v>
      </c>
      <c r="U338" s="161">
        <f>MIN(PRODUCT('mil mi val'!$C304:T304),1)</f>
        <v>0.96237803021695978</v>
      </c>
      <c r="V338" s="161">
        <f>MIN(PRODUCT('mil mi val'!$C304:U304),1)</f>
        <v>0.95920218271724389</v>
      </c>
      <c r="W338" s="161">
        <f>MIN(PRODUCT('mil mi val'!$C304:V304),1)</f>
        <v>0.95603681551427699</v>
      </c>
      <c r="X338" s="161">
        <f>MIN(PRODUCT('mil mi val'!$C304:W304),1)</f>
        <v>0.95288189402307988</v>
      </c>
      <c r="Y338" s="161">
        <f>MIN(PRODUCT('mil mi val'!$C304:X304),1)</f>
        <v>0.9497373837728037</v>
      </c>
      <c r="Z338" s="161">
        <f>MIN(PRODUCT('mil mi val'!$C304:Y304),1)</f>
        <v>0.94660325040635351</v>
      </c>
      <c r="AA338" s="161">
        <f>MIN(PRODUCT('mil mi val'!$C304:Z304),1)</f>
        <v>0.94347945968001257</v>
      </c>
      <c r="AB338" s="161">
        <f>MIN(PRODUCT('mil mi val'!$C304:AA304),1)</f>
        <v>0.9403659774630686</v>
      </c>
      <c r="AC338" s="161">
        <f>MIN(PRODUCT('mil mi val'!$C304:AB304),1)</f>
        <v>0.93726276973744049</v>
      </c>
      <c r="AD338" s="161">
        <f>MIN(PRODUCT('mil mi val'!$C304:AC304),1)</f>
        <v>0.93416980259730698</v>
      </c>
      <c r="AE338" s="161">
        <f>MIN(PRODUCT('mil mi val'!$C304:AD304),1)</f>
        <v>0.93108704224873584</v>
      </c>
      <c r="AF338" s="161">
        <f>MIN(PRODUCT('mil mi val'!$C304:AE304),1)</f>
        <v>0.92801445500931501</v>
      </c>
      <c r="AG338" s="161">
        <f>MIN(PRODUCT('mil mi val'!$C304:AF304),1)</f>
        <v>0.92495200730778426</v>
      </c>
      <c r="AH338" s="161">
        <f>MIN(PRODUCT('mil mi val'!$C304:AG304),1)</f>
        <v>0.92189966568366866</v>
      </c>
      <c r="AI338" s="161">
        <f>MIN(PRODUCT('mil mi val'!$C304:AH304),1)</f>
        <v>0.91885739678691258</v>
      </c>
      <c r="AJ338" s="161">
        <f>MIN(PRODUCT('mil mi val'!$C304:AI304),1)</f>
        <v>0.91582516737751585</v>
      </c>
      <c r="AK338" s="161">
        <f>MIN(PRODUCT('mil mi val'!$C304:AJ304),1)</f>
        <v>0.91280294432517006</v>
      </c>
      <c r="AL338" s="161">
        <f>MIN(PRODUCT('mil mi val'!$C304:AK304),1)</f>
        <v>0.90979069460889705</v>
      </c>
      <c r="AM338" s="161">
        <f>MIN(PRODUCT('mil mi val'!$C304:AL304),1)</f>
        <v>0.90678838531668771</v>
      </c>
      <c r="AN338" s="161">
        <f>MIN(PRODUCT('mil mi val'!$C304:AM304),1)</f>
        <v>0.90379598364514269</v>
      </c>
      <c r="AO338" s="161">
        <f>MIN(PRODUCT('mil mi val'!$C304:AN304),1)</f>
        <v>0.90081345689911374</v>
      </c>
      <c r="AP338" s="161">
        <f>MIN(PRODUCT('mil mi val'!$C304:AO304),1)</f>
        <v>0.89784077249134664</v>
      </c>
      <c r="AQ338" s="161">
        <f>MIN(PRODUCT('mil mi val'!$C304:AP304),1)</f>
        <v>0.89487789794212524</v>
      </c>
      <c r="AR338" s="161">
        <f>MIN(PRODUCT('mil mi val'!$C304:AQ304),1)</f>
        <v>0.89192480087891624</v>
      </c>
      <c r="AS338" s="161">
        <f>MIN(PRODUCT('mil mi val'!$C304:AR304),1)</f>
        <v>0.88898144903601584</v>
      </c>
      <c r="AT338" s="161">
        <f>MIN(PRODUCT('mil mi val'!$C304:AS304),1)</f>
        <v>0.88604781025419699</v>
      </c>
      <c r="AU338" s="161">
        <f>MIN(PRODUCT('mil mi val'!$C304:AT304),1)</f>
        <v>0.88312385248035818</v>
      </c>
      <c r="AV338" s="161">
        <f>MIN(PRODUCT('mil mi val'!$C304:AU304),1)</f>
        <v>0.88020954376717297</v>
      </c>
      <c r="AW338" s="161">
        <f>MIN(PRODUCT('mil mi val'!$C304:AV304),1)</f>
        <v>0.87730485227274135</v>
      </c>
      <c r="AX338" s="161">
        <f>MIN(PRODUCT('mil mi val'!$C304:AW304),1)</f>
        <v>0.87440974626024137</v>
      </c>
      <c r="AY338" s="161">
        <f>MIN(PRODUCT('mil mi val'!$C304:AX304),1)</f>
        <v>0.87152419409758264</v>
      </c>
      <c r="AZ338" s="161">
        <f>MIN(PRODUCT('mil mi val'!$C304:AY304),1)</f>
        <v>0.8686481642570606</v>
      </c>
      <c r="BA338" s="161">
        <f>MIN(PRODUCT('mil mi val'!$C304:AZ304),1)</f>
        <v>0.86578162531501235</v>
      </c>
      <c r="BB338" s="161">
        <f>MIN(PRODUCT('mil mi val'!$C304:BA304),1)</f>
        <v>0.86292454595147283</v>
      </c>
      <c r="BC338" s="161">
        <f>MIN(PRODUCT('mil mi val'!$C304:BB304),1)</f>
        <v>0.86007689494983297</v>
      </c>
      <c r="BD338" s="161">
        <f>MIN(PRODUCT('mil mi val'!$C304:BC304),1)</f>
        <v>0.85723864119649851</v>
      </c>
      <c r="BE338" s="161">
        <f>MIN(PRODUCT('mil mi val'!$C304:BD304),1)</f>
        <v>0.85440975368055005</v>
      </c>
      <c r="BF338" s="161">
        <f>MIN(PRODUCT('mil mi val'!$C304:BE304),1)</f>
        <v>0.85159020149340425</v>
      </c>
      <c r="BG338" s="161">
        <f>MIN(PRODUCT('mil mi val'!$C304:BF304),1)</f>
        <v>0.84877995382847604</v>
      </c>
      <c r="BH338" s="161">
        <f>MIN(PRODUCT('mil mi val'!$C304:BG304),1)</f>
        <v>0.84597897998084215</v>
      </c>
      <c r="BI338" s="161">
        <f>MIN(PRODUCT('mil mi val'!$C304:BH304),1)</f>
        <v>0.84318724934690537</v>
      </c>
      <c r="BJ338" s="161">
        <f>MIN(PRODUCT('mil mi val'!$C304:BI304),1)</f>
        <v>0.84040473142406058</v>
      </c>
      <c r="BK338" s="161">
        <f>MIN(PRODUCT('mil mi val'!$C304:BJ304),1)</f>
        <v>0.83763139581036117</v>
      </c>
      <c r="BL338" s="161">
        <f>MIN(PRODUCT('mil mi val'!$C304:BK304),1)</f>
        <v>0.83486721220418703</v>
      </c>
      <c r="BM338" s="161">
        <f>MIN(PRODUCT('mil mi val'!$C304:BL304),1)</f>
        <v>0.83211215040391329</v>
      </c>
      <c r="BN338" s="161">
        <f>MIN(PRODUCT('mil mi val'!$C304:BM304),1)</f>
        <v>0.82936618030758036</v>
      </c>
      <c r="BO338" s="161">
        <f>MIN(PRODUCT('mil mi val'!$C304:BN304),1)</f>
        <v>0.82662927191256541</v>
      </c>
      <c r="BP338" s="161">
        <f>MIN(PRODUCT('mil mi val'!$C304:BO304),1)</f>
        <v>0.82390139531525397</v>
      </c>
      <c r="BQ338" s="161">
        <f>MIN(PRODUCT('mil mi val'!$C304:BP304),1)</f>
        <v>0.82118252071071363</v>
      </c>
      <c r="BR338" s="161">
        <f>MIN(PRODUCT('mil mi val'!$C304:BQ304),1)</f>
        <v>0.81847261839236829</v>
      </c>
      <c r="BS338" s="161">
        <f>MIN(PRODUCT('mil mi val'!$C304:BR304),1)</f>
        <v>0.81577165875167346</v>
      </c>
      <c r="BT338" s="161">
        <f>MIN(PRODUCT('mil mi val'!$C304:BS304),1)</f>
        <v>0.81307961227779291</v>
      </c>
      <c r="BU338" s="161">
        <f>MIN(PRODUCT('mil mi val'!$C304:BT304),1)</f>
        <v>0.81039644955727619</v>
      </c>
      <c r="BV338" s="161">
        <f>MIN(PRODUCT('mil mi val'!$C304:BU304),1)</f>
        <v>0.8077221412737372</v>
      </c>
      <c r="BW338" s="161">
        <f>MIN(PRODUCT('mil mi val'!$C304:BV304),1)</f>
        <v>0.80505665820753392</v>
      </c>
      <c r="BX338" s="161">
        <f>MIN(PRODUCT('mil mi val'!$C304:BW304),1)</f>
        <v>0.80239997123544904</v>
      </c>
      <c r="BY338" s="161">
        <f>MIN(PRODUCT('mil mi val'!$C304:BX304),1)</f>
        <v>0.79975205133037208</v>
      </c>
      <c r="BZ338" s="161">
        <f>MIN(PRODUCT('mil mi val'!$C304:BY304),1)</f>
        <v>0.79711286956098193</v>
      </c>
      <c r="CA338" s="161">
        <f>MIN(PRODUCT('mil mi val'!$C304:BZ304),1)</f>
        <v>0.79448239709143076</v>
      </c>
      <c r="CB338" s="161">
        <f>MIN(PRODUCT('mil mi val'!$C304:CA304),1)</f>
        <v>0.79186060518102908</v>
      </c>
      <c r="CC338" s="161">
        <f>MIN(PRODUCT('mil mi val'!$C304:CB304),1)</f>
        <v>0.78924746518393174</v>
      </c>
      <c r="CD338" s="161">
        <f>MIN(PRODUCT('mil mi val'!$C304:CC304),1)</f>
        <v>0.78664294854882477</v>
      </c>
      <c r="CE338" s="161">
        <f>MIN(PRODUCT('mil mi val'!$C304:CD304),1)</f>
        <v>0.78404702681861371</v>
      </c>
      <c r="CF338" s="161">
        <f>MIN(PRODUCT('mil mi val'!$C304:CE304),1)</f>
        <v>0.78145967163011232</v>
      </c>
      <c r="CG338" s="161">
        <f>MIN(PRODUCT('mil mi val'!$C304:CF304),1)</f>
        <v>0.77888085471373292</v>
      </c>
      <c r="CH338" s="161">
        <f>MIN(PRODUCT('mil mi val'!$C304:CG304),1)</f>
        <v>0.77631054789317766</v>
      </c>
      <c r="CI338" s="161">
        <f>MIN(PRODUCT('mil mi val'!$C304:CH304),1)</f>
        <v>0.77374872308513021</v>
      </c>
      <c r="CJ338" s="161">
        <f>MIN(PRODUCT('mil mi val'!$C304:CI304),1)</f>
        <v>0.77119535229894931</v>
      </c>
      <c r="CK338" s="161">
        <f>MIN(PRODUCT('mil mi val'!$C304:CJ304),1)</f>
        <v>0.76865040763636283</v>
      </c>
      <c r="CL338" s="161">
        <f>MIN(PRODUCT('mil mi val'!$C304:CK304),1)</f>
        <v>0.76611386129116288</v>
      </c>
      <c r="CM338" s="161">
        <f>MIN(PRODUCT('mil mi val'!$C304:CL304),1)</f>
        <v>0.76358568554890205</v>
      </c>
      <c r="CN338" s="161">
        <f>MIN(PRODUCT('mil mi val'!$C304:CM304),1)</f>
        <v>0.76106585278659067</v>
      </c>
      <c r="CO338" s="161">
        <f>MIN(PRODUCT('mil mi val'!$C304:CN304),1)</f>
        <v>0.75855433547239492</v>
      </c>
      <c r="CP338" s="161">
        <f>MIN(PRODUCT('mil mi val'!$C304:CO304),1)</f>
        <v>0.756051106165336</v>
      </c>
      <c r="CQ338" s="161">
        <f>MIN(PRODUCT('mil mi val'!$C304:CP304),1)</f>
        <v>0.7535561375149904</v>
      </c>
      <c r="CR338" s="161">
        <f>MIN(PRODUCT('mil mi val'!$C304:CQ304),1)</f>
        <v>0.7510694022611909</v>
      </c>
      <c r="CS338" s="161">
        <f>MIN(PRODUCT('mil mi val'!$C304:CR304),1)</f>
        <v>0.74859087323372897</v>
      </c>
      <c r="CT338" s="161">
        <f>MIN(PRODUCT('mil mi val'!$C304:CS304),1)</f>
        <v>0.7461205233520577</v>
      </c>
      <c r="CU338" s="161">
        <f>MIN(PRODUCT('mil mi val'!$C304:CT304),1)</f>
        <v>0.7436583256249959</v>
      </c>
      <c r="CV338" s="161">
        <f>MIN(PRODUCT('mil mi val'!$C304:CU304),1)</f>
        <v>0.74120425315043348</v>
      </c>
      <c r="CW338" s="161">
        <f>MIN(PRODUCT('mil mi val'!$C304:CV304),1)</f>
        <v>0.73875827911503711</v>
      </c>
      <c r="CX338" s="161">
        <f>MIN(PRODUCT('mil mi val'!$C304:CW304),1)</f>
        <v>0.73632037679395745</v>
      </c>
      <c r="CY338" s="161">
        <f>MIN(PRODUCT('mil mi val'!$C304:CX304),1)</f>
        <v>0.73389051955053741</v>
      </c>
      <c r="CZ338" s="161">
        <f>MIN(PRODUCT('mil mi val'!$C304:CY304),1)</f>
        <v>0.73146868083602068</v>
      </c>
      <c r="DA338" s="161">
        <f>MIN(PRODUCT('mil mi val'!$C304:CZ304),1)</f>
        <v>0.72905483418926187</v>
      </c>
      <c r="DB338" s="161">
        <f>MIN(PRODUCT('mil mi val'!$C304:DA304),1)</f>
        <v>0.7266489532364373</v>
      </c>
      <c r="DC338" s="161">
        <f>MIN(PRODUCT('mil mi val'!$C304:DB304),1)</f>
        <v>0.72425101169075712</v>
      </c>
      <c r="DD338" s="161">
        <f>MIN(PRODUCT('mil mi val'!$C304:DC304),1)</f>
        <v>0.72425101169075712</v>
      </c>
      <c r="DE338" s="161">
        <f>MIN(PRODUCT('mil mi val'!$C304:DD304),1)</f>
        <v>0.72425101169075712</v>
      </c>
      <c r="DF338" s="161">
        <f>MIN(PRODUCT('mil mi val'!$C304:DE304),1)</f>
        <v>0.72425101169075712</v>
      </c>
    </row>
    <row r="339" spans="2:110" ht="14.5" x14ac:dyDescent="0.35">
      <c r="B339" s="149">
        <v>94</v>
      </c>
      <c r="C339" s="161">
        <v>1</v>
      </c>
      <c r="D339" s="161">
        <f>MIN(PRODUCT('mil mi val'!$C305:C305),1)</f>
        <v>0.99960000000000004</v>
      </c>
      <c r="E339" s="161">
        <f>MIN(PRODUCT('mil mi val'!$C305:D305),1)</f>
        <v>0.99890027999999997</v>
      </c>
      <c r="F339" s="161">
        <f>MIN(PRODUCT('mil mi val'!$C305:E305),1)</f>
        <v>0.99800126974799996</v>
      </c>
      <c r="G339" s="161">
        <f>MIN(PRODUCT('mil mi val'!$C305:F305),1)</f>
        <v>0.99690346835127719</v>
      </c>
      <c r="H339" s="161">
        <f>MIN(PRODUCT('mil mi val'!$C305:G305),1)</f>
        <v>0.99570718418925563</v>
      </c>
      <c r="I339" s="161">
        <f>MIN(PRODUCT('mil mi val'!$C305:H305),1)</f>
        <v>0.99441276484980967</v>
      </c>
      <c r="J339" s="161">
        <f>MIN(PRODUCT('mil mi val'!$C305:I305),1)</f>
        <v>0.99302058697901996</v>
      </c>
      <c r="K339" s="161">
        <f>MIN(PRODUCT('mil mi val'!$C305:J305),1)</f>
        <v>0.99143175403985351</v>
      </c>
      <c r="L339" s="161">
        <f>MIN(PRODUCT('mil mi val'!$C305:K305),1)</f>
        <v>0.98974632005798568</v>
      </c>
      <c r="M339" s="161">
        <f>MIN(PRODUCT('mil mi val'!$C305:L305),1)</f>
        <v>0.98786580204987551</v>
      </c>
      <c r="N339" s="161">
        <f>MIN(PRODUCT('mil mi val'!$C305:M305),1)</f>
        <v>0.9857912838655708</v>
      </c>
      <c r="O339" s="161">
        <f>MIN(PRODUCT('mil mi val'!$C305:N305),1)</f>
        <v>0.98362254304106655</v>
      </c>
      <c r="P339" s="161">
        <f>MIN(PRODUCT('mil mi val'!$C305:O305),1)</f>
        <v>0.98126184893776802</v>
      </c>
      <c r="Q339" s="161">
        <f>MIN(PRODUCT('mil mi val'!$C305:P305),1)</f>
        <v>0.97880869431542361</v>
      </c>
      <c r="R339" s="161">
        <f>MIN(PRODUCT('mil mi val'!$C305:Q305),1)</f>
        <v>0.97606802997134035</v>
      </c>
      <c r="S339" s="161">
        <f>MIN(PRODUCT('mil mi val'!$C305:R305),1)</f>
        <v>0.97333503948742062</v>
      </c>
      <c r="T339" s="161">
        <f>MIN(PRODUCT('mil mi val'!$C305:S305),1)</f>
        <v>0.97060970137685576</v>
      </c>
      <c r="U339" s="161">
        <f>MIN(PRODUCT('mil mi val'!$C305:T305),1)</f>
        <v>0.96789199421300054</v>
      </c>
      <c r="V339" s="161">
        <f>MIN(PRODUCT('mil mi val'!$C305:U305),1)</f>
        <v>0.96518189662920406</v>
      </c>
      <c r="W339" s="161">
        <f>MIN(PRODUCT('mil mi val'!$C305:V305),1)</f>
        <v>0.96247938731864224</v>
      </c>
      <c r="X339" s="161">
        <f>MIN(PRODUCT('mil mi val'!$C305:W305),1)</f>
        <v>0.95978444503415006</v>
      </c>
      <c r="Y339" s="161">
        <f>MIN(PRODUCT('mil mi val'!$C305:X305),1)</f>
        <v>0.95709704858805444</v>
      </c>
      <c r="Z339" s="161">
        <f>MIN(PRODUCT('mil mi val'!$C305:Y305),1)</f>
        <v>0.95441717685200789</v>
      </c>
      <c r="AA339" s="161">
        <f>MIN(PRODUCT('mil mi val'!$C305:Z305),1)</f>
        <v>0.95174480875682221</v>
      </c>
      <c r="AB339" s="161">
        <f>MIN(PRODUCT('mil mi val'!$C305:AA305),1)</f>
        <v>0.94907992329230306</v>
      </c>
      <c r="AC339" s="161">
        <f>MIN(PRODUCT('mil mi val'!$C305:AB305),1)</f>
        <v>0.94642249950708457</v>
      </c>
      <c r="AD339" s="161">
        <f>MIN(PRODUCT('mil mi val'!$C305:AC305),1)</f>
        <v>0.94377251650846472</v>
      </c>
      <c r="AE339" s="161">
        <f>MIN(PRODUCT('mil mi val'!$C305:AD305),1)</f>
        <v>0.94112995346224104</v>
      </c>
      <c r="AF339" s="161">
        <f>MIN(PRODUCT('mil mi val'!$C305:AE305),1)</f>
        <v>0.93849478959254673</v>
      </c>
      <c r="AG339" s="161">
        <f>MIN(PRODUCT('mil mi val'!$C305:AF305),1)</f>
        <v>0.93586700418168756</v>
      </c>
      <c r="AH339" s="161">
        <f>MIN(PRODUCT('mil mi val'!$C305:AG305),1)</f>
        <v>0.93324657656997878</v>
      </c>
      <c r="AI339" s="161">
        <f>MIN(PRODUCT('mil mi val'!$C305:AH305),1)</f>
        <v>0.93063348615558283</v>
      </c>
      <c r="AJ339" s="161">
        <f>MIN(PRODUCT('mil mi val'!$C305:AI305),1)</f>
        <v>0.92802771239434723</v>
      </c>
      <c r="AK339" s="161">
        <f>MIN(PRODUCT('mil mi val'!$C305:AJ305),1)</f>
        <v>0.92542923479964301</v>
      </c>
      <c r="AL339" s="161">
        <f>MIN(PRODUCT('mil mi val'!$C305:AK305),1)</f>
        <v>0.92283803294220401</v>
      </c>
      <c r="AM339" s="161">
        <f>MIN(PRODUCT('mil mi val'!$C305:AL305),1)</f>
        <v>0.92025408644996587</v>
      </c>
      <c r="AN339" s="161">
        <f>MIN(PRODUCT('mil mi val'!$C305:AM305),1)</f>
        <v>0.91767737500790592</v>
      </c>
      <c r="AO339" s="161">
        <f>MIN(PRODUCT('mil mi val'!$C305:AN305),1)</f>
        <v>0.91510787835788376</v>
      </c>
      <c r="AP339" s="161">
        <f>MIN(PRODUCT('mil mi val'!$C305:AO305),1)</f>
        <v>0.91254557629848165</v>
      </c>
      <c r="AQ339" s="161">
        <f>MIN(PRODUCT('mil mi val'!$C305:AP305),1)</f>
        <v>0.90999044868484591</v>
      </c>
      <c r="AR339" s="161">
        <f>MIN(PRODUCT('mil mi val'!$C305:AQ305),1)</f>
        <v>0.90744247542852829</v>
      </c>
      <c r="AS339" s="161">
        <f>MIN(PRODUCT('mil mi val'!$C305:AR305),1)</f>
        <v>0.90490163649732835</v>
      </c>
      <c r="AT339" s="161">
        <f>MIN(PRODUCT('mil mi val'!$C305:AS305),1)</f>
        <v>0.90236791191513577</v>
      </c>
      <c r="AU339" s="161">
        <f>MIN(PRODUCT('mil mi val'!$C305:AT305),1)</f>
        <v>0.89984128176177336</v>
      </c>
      <c r="AV339" s="161">
        <f>MIN(PRODUCT('mil mi val'!$C305:AU305),1)</f>
        <v>0.89732172617284034</v>
      </c>
      <c r="AW339" s="161">
        <f>MIN(PRODUCT('mil mi val'!$C305:AV305),1)</f>
        <v>0.89480922533955631</v>
      </c>
      <c r="AX339" s="161">
        <f>MIN(PRODUCT('mil mi val'!$C305:AW305),1)</f>
        <v>0.89230375950860552</v>
      </c>
      <c r="AY339" s="161">
        <f>MIN(PRODUCT('mil mi val'!$C305:AX305),1)</f>
        <v>0.8898053089819814</v>
      </c>
      <c r="AZ339" s="161">
        <f>MIN(PRODUCT('mil mi val'!$C305:AY305),1)</f>
        <v>0.88731385411683183</v>
      </c>
      <c r="BA339" s="161">
        <f>MIN(PRODUCT('mil mi val'!$C305:AZ305),1)</f>
        <v>0.8848293753253047</v>
      </c>
      <c r="BB339" s="161">
        <f>MIN(PRODUCT('mil mi val'!$C305:BA305),1)</f>
        <v>0.88235185307439379</v>
      </c>
      <c r="BC339" s="161">
        <f>MIN(PRODUCT('mil mi val'!$C305:BB305),1)</f>
        <v>0.87988126788578547</v>
      </c>
      <c r="BD339" s="161">
        <f>MIN(PRODUCT('mil mi val'!$C305:BC305),1)</f>
        <v>0.87741760033570526</v>
      </c>
      <c r="BE339" s="161">
        <f>MIN(PRODUCT('mil mi val'!$C305:BD305),1)</f>
        <v>0.8749608310547653</v>
      </c>
      <c r="BF339" s="161">
        <f>MIN(PRODUCT('mil mi val'!$C305:BE305),1)</f>
        <v>0.87251094072781188</v>
      </c>
      <c r="BG339" s="161">
        <f>MIN(PRODUCT('mil mi val'!$C305:BF305),1)</f>
        <v>0.87006791009377393</v>
      </c>
      <c r="BH339" s="161">
        <f>MIN(PRODUCT('mil mi val'!$C305:BG305),1)</f>
        <v>0.86763171994551136</v>
      </c>
      <c r="BI339" s="161">
        <f>MIN(PRODUCT('mil mi val'!$C305:BH305),1)</f>
        <v>0.86520235112966393</v>
      </c>
      <c r="BJ339" s="161">
        <f>MIN(PRODUCT('mil mi val'!$C305:BI305),1)</f>
        <v>0.86277978454650084</v>
      </c>
      <c r="BK339" s="161">
        <f>MIN(PRODUCT('mil mi val'!$C305:BJ305),1)</f>
        <v>0.86036400114977063</v>
      </c>
      <c r="BL339" s="161">
        <f>MIN(PRODUCT('mil mi val'!$C305:BK305),1)</f>
        <v>0.85795498194655129</v>
      </c>
      <c r="BM339" s="161">
        <f>MIN(PRODUCT('mil mi val'!$C305:BL305),1)</f>
        <v>0.85555270799710093</v>
      </c>
      <c r="BN339" s="161">
        <f>MIN(PRODUCT('mil mi val'!$C305:BM305),1)</f>
        <v>0.85315716041470901</v>
      </c>
      <c r="BO339" s="161">
        <f>MIN(PRODUCT('mil mi val'!$C305:BN305),1)</f>
        <v>0.85076832036554784</v>
      </c>
      <c r="BP339" s="161">
        <f>MIN(PRODUCT('mil mi val'!$C305:BO305),1)</f>
        <v>0.84838616906852427</v>
      </c>
      <c r="BQ339" s="161">
        <f>MIN(PRODUCT('mil mi val'!$C305:BP305),1)</f>
        <v>0.84601068779513233</v>
      </c>
      <c r="BR339" s="161">
        <f>MIN(PRODUCT('mil mi val'!$C305:BQ305),1)</f>
        <v>0.8436418578693059</v>
      </c>
      <c r="BS339" s="161">
        <f>MIN(PRODUCT('mil mi val'!$C305:BR305),1)</f>
        <v>0.84127966066727178</v>
      </c>
      <c r="BT339" s="161">
        <f>MIN(PRODUCT('mil mi val'!$C305:BS305),1)</f>
        <v>0.8389240776174034</v>
      </c>
      <c r="BU339" s="161">
        <f>MIN(PRODUCT('mil mi val'!$C305:BT305),1)</f>
        <v>0.8365750902000747</v>
      </c>
      <c r="BV339" s="161">
        <f>MIN(PRODUCT('mil mi val'!$C305:BU305),1)</f>
        <v>0.83423267994751449</v>
      </c>
      <c r="BW339" s="161">
        <f>MIN(PRODUCT('mil mi val'!$C305:BV305),1)</f>
        <v>0.83189682844366142</v>
      </c>
      <c r="BX339" s="161">
        <f>MIN(PRODUCT('mil mi val'!$C305:BW305),1)</f>
        <v>0.82956751732401912</v>
      </c>
      <c r="BY339" s="161">
        <f>MIN(PRODUCT('mil mi val'!$C305:BX305),1)</f>
        <v>0.82724472827551188</v>
      </c>
      <c r="BZ339" s="161">
        <f>MIN(PRODUCT('mil mi val'!$C305:BY305),1)</f>
        <v>0.82492844303634039</v>
      </c>
      <c r="CA339" s="161">
        <f>MIN(PRODUCT('mil mi val'!$C305:BZ305),1)</f>
        <v>0.82261864339583857</v>
      </c>
      <c r="CB339" s="161">
        <f>MIN(PRODUCT('mil mi val'!$C305:CA305),1)</f>
        <v>0.82031531119433021</v>
      </c>
      <c r="CC339" s="161">
        <f>MIN(PRODUCT('mil mi val'!$C305:CB305),1)</f>
        <v>0.8180184283229861</v>
      </c>
      <c r="CD339" s="161">
        <f>MIN(PRODUCT('mil mi val'!$C305:CC305),1)</f>
        <v>0.81572797672368169</v>
      </c>
      <c r="CE339" s="161">
        <f>MIN(PRODUCT('mil mi val'!$C305:CD305),1)</f>
        <v>0.81344393838885531</v>
      </c>
      <c r="CF339" s="161">
        <f>MIN(PRODUCT('mil mi val'!$C305:CE305),1)</f>
        <v>0.81116629536136653</v>
      </c>
      <c r="CG339" s="161">
        <f>MIN(PRODUCT('mil mi val'!$C305:CF305),1)</f>
        <v>0.80889502973435468</v>
      </c>
      <c r="CH339" s="161">
        <f>MIN(PRODUCT('mil mi val'!$C305:CG305),1)</f>
        <v>0.80663012365109843</v>
      </c>
      <c r="CI339" s="161">
        <f>MIN(PRODUCT('mil mi val'!$C305:CH305),1)</f>
        <v>0.80437155930487536</v>
      </c>
      <c r="CJ339" s="161">
        <f>MIN(PRODUCT('mil mi val'!$C305:CI305),1)</f>
        <v>0.80211931893882171</v>
      </c>
      <c r="CK339" s="161">
        <f>MIN(PRODUCT('mil mi val'!$C305:CJ305),1)</f>
        <v>0.79987338484579296</v>
      </c>
      <c r="CL339" s="161">
        <f>MIN(PRODUCT('mil mi val'!$C305:CK305),1)</f>
        <v>0.79763373936822468</v>
      </c>
      <c r="CM339" s="161">
        <f>MIN(PRODUCT('mil mi val'!$C305:CL305),1)</f>
        <v>0.79540036489799359</v>
      </c>
      <c r="CN339" s="161">
        <f>MIN(PRODUCT('mil mi val'!$C305:CM305),1)</f>
        <v>0.79317324387627919</v>
      </c>
      <c r="CO339" s="161">
        <f>MIN(PRODUCT('mil mi val'!$C305:CN305),1)</f>
        <v>0.79095235879342563</v>
      </c>
      <c r="CP339" s="161">
        <f>MIN(PRODUCT('mil mi val'!$C305:CO305),1)</f>
        <v>0.78873769218880396</v>
      </c>
      <c r="CQ339" s="161">
        <f>MIN(PRODUCT('mil mi val'!$C305:CP305),1)</f>
        <v>0.78652922665067526</v>
      </c>
      <c r="CR339" s="161">
        <f>MIN(PRODUCT('mil mi val'!$C305:CQ305),1)</f>
        <v>0.78432694481605336</v>
      </c>
      <c r="CS339" s="161">
        <f>MIN(PRODUCT('mil mi val'!$C305:CR305),1)</f>
        <v>0.78213082937056844</v>
      </c>
      <c r="CT339" s="161">
        <f>MIN(PRODUCT('mil mi val'!$C305:CS305),1)</f>
        <v>0.77994086304833088</v>
      </c>
      <c r="CU339" s="161">
        <f>MIN(PRODUCT('mil mi val'!$C305:CT305),1)</f>
        <v>0.77775702863179552</v>
      </c>
      <c r="CV339" s="161">
        <f>MIN(PRODUCT('mil mi val'!$C305:CU305),1)</f>
        <v>0.77557930895162652</v>
      </c>
      <c r="CW339" s="161">
        <f>MIN(PRODUCT('mil mi val'!$C305:CV305),1)</f>
        <v>0.77340768688656192</v>
      </c>
      <c r="CX339" s="161">
        <f>MIN(PRODUCT('mil mi val'!$C305:CW305),1)</f>
        <v>0.77124214536327951</v>
      </c>
      <c r="CY339" s="161">
        <f>MIN(PRODUCT('mil mi val'!$C305:CX305),1)</f>
        <v>0.7690826673562623</v>
      </c>
      <c r="CZ339" s="161">
        <f>MIN(PRODUCT('mil mi val'!$C305:CY305),1)</f>
        <v>0.76692923588766471</v>
      </c>
      <c r="DA339" s="161">
        <f>MIN(PRODUCT('mil mi val'!$C305:CZ305),1)</f>
        <v>0.76478183402717925</v>
      </c>
      <c r="DB339" s="161">
        <f>MIN(PRODUCT('mil mi val'!$C305:DA305),1)</f>
        <v>0.76264044489190308</v>
      </c>
      <c r="DC339" s="161">
        <f>MIN(PRODUCT('mil mi val'!$C305:DB305),1)</f>
        <v>0.76050505164620574</v>
      </c>
      <c r="DD339" s="161">
        <f>MIN(PRODUCT('mil mi val'!$C305:DC305),1)</f>
        <v>0.76050505164620574</v>
      </c>
      <c r="DE339" s="161">
        <f>MIN(PRODUCT('mil mi val'!$C305:DD305),1)</f>
        <v>0.76050505164620574</v>
      </c>
      <c r="DF339" s="161">
        <f>MIN(PRODUCT('mil mi val'!$C305:DE305),1)</f>
        <v>0.76050505164620574</v>
      </c>
    </row>
    <row r="340" spans="2:110" ht="14.5" x14ac:dyDescent="0.35">
      <c r="B340" s="149">
        <v>95</v>
      </c>
      <c r="C340" s="161">
        <v>1</v>
      </c>
      <c r="D340" s="161">
        <f>MIN(PRODUCT('mil mi val'!$C306:C306),1)</f>
        <v>0.99960000000000004</v>
      </c>
      <c r="E340" s="161">
        <f>MIN(PRODUCT('mil mi val'!$C306:D306),1)</f>
        <v>0.9991002000000001</v>
      </c>
      <c r="F340" s="161">
        <f>MIN(PRODUCT('mil mi val'!$C306:E306),1)</f>
        <v>0.99840082986000012</v>
      </c>
      <c r="G340" s="161">
        <f>MIN(PRODUCT('mil mi val'!$C306:F306),1)</f>
        <v>0.99750226911312612</v>
      </c>
      <c r="H340" s="161">
        <f>MIN(PRODUCT('mil mi val'!$C306:G306),1)</f>
        <v>0.99650476684401301</v>
      </c>
      <c r="I340" s="161">
        <f>MIN(PRODUCT('mil mi val'!$C306:H306),1)</f>
        <v>0.99540861160048466</v>
      </c>
      <c r="J340" s="161">
        <f>MIN(PRODUCT('mil mi val'!$C306:I306),1)</f>
        <v>0.99421412126656405</v>
      </c>
      <c r="K340" s="161">
        <f>MIN(PRODUCT('mil mi val'!$C306:J306),1)</f>
        <v>0.9929216429089176</v>
      </c>
      <c r="L340" s="161">
        <f>MIN(PRODUCT('mil mi val'!$C306:K306),1)</f>
        <v>0.99143226044455424</v>
      </c>
      <c r="M340" s="161">
        <f>MIN(PRODUCT('mil mi val'!$C306:L306),1)</f>
        <v>0.98984596882784293</v>
      </c>
      <c r="N340" s="161">
        <f>MIN(PRODUCT('mil mi val'!$C306:M306),1)</f>
        <v>0.98806424608395282</v>
      </c>
      <c r="O340" s="161">
        <f>MIN(PRODUCT('mil mi val'!$C306:N306),1)</f>
        <v>0.9861869240163933</v>
      </c>
      <c r="P340" s="161">
        <f>MIN(PRODUCT('mil mi val'!$C306:O306),1)</f>
        <v>0.98411593147595888</v>
      </c>
      <c r="Q340" s="161">
        <f>MIN(PRODUCT('mil mi val'!$C306:P306),1)</f>
        <v>0.98195087642671175</v>
      </c>
      <c r="R340" s="161">
        <f>MIN(PRODUCT('mil mi val'!$C306:Q306),1)</f>
        <v>0.97979058449857304</v>
      </c>
      <c r="S340" s="161">
        <f>MIN(PRODUCT('mil mi val'!$C306:R306),1)</f>
        <v>0.97763504521267619</v>
      </c>
      <c r="T340" s="161">
        <f>MIN(PRODUCT('mil mi val'!$C306:S306),1)</f>
        <v>0.97548424811320833</v>
      </c>
      <c r="U340" s="161">
        <f>MIN(PRODUCT('mil mi val'!$C306:T306),1)</f>
        <v>0.97333818276735928</v>
      </c>
      <c r="V340" s="161">
        <f>MIN(PRODUCT('mil mi val'!$C306:U306),1)</f>
        <v>0.97119683876527108</v>
      </c>
      <c r="W340" s="161">
        <f>MIN(PRODUCT('mil mi val'!$C306:V306),1)</f>
        <v>0.96906020571998752</v>
      </c>
      <c r="X340" s="161">
        <f>MIN(PRODUCT('mil mi val'!$C306:W306),1)</f>
        <v>0.9669282732674036</v>
      </c>
      <c r="Y340" s="161">
        <f>MIN(PRODUCT('mil mi val'!$C306:X306),1)</f>
        <v>0.96480103106621529</v>
      </c>
      <c r="Z340" s="161">
        <f>MIN(PRODUCT('mil mi val'!$C306:Y306),1)</f>
        <v>0.96267846879786967</v>
      </c>
      <c r="AA340" s="161">
        <f>MIN(PRODUCT('mil mi val'!$C306:Z306),1)</f>
        <v>0.96056057616651436</v>
      </c>
      <c r="AB340" s="161">
        <f>MIN(PRODUCT('mil mi val'!$C306:AA306),1)</f>
        <v>0.95844734289894806</v>
      </c>
      <c r="AC340" s="161">
        <f>MIN(PRODUCT('mil mi val'!$C306:AB306),1)</f>
        <v>0.95633875874457042</v>
      </c>
      <c r="AD340" s="161">
        <f>MIN(PRODUCT('mil mi val'!$C306:AC306),1)</f>
        <v>0.95423481347533234</v>
      </c>
      <c r="AE340" s="161">
        <f>MIN(PRODUCT('mil mi val'!$C306:AD306),1)</f>
        <v>0.95213549688568666</v>
      </c>
      <c r="AF340" s="161">
        <f>MIN(PRODUCT('mil mi val'!$C306:AE306),1)</f>
        <v>0.95004079879253822</v>
      </c>
      <c r="AG340" s="161">
        <f>MIN(PRODUCT('mil mi val'!$C306:AF306),1)</f>
        <v>0.94795070903519463</v>
      </c>
      <c r="AH340" s="161">
        <f>MIN(PRODUCT('mil mi val'!$C306:AG306),1)</f>
        <v>0.94586521747531727</v>
      </c>
      <c r="AI340" s="161">
        <f>MIN(PRODUCT('mil mi val'!$C306:AH306),1)</f>
        <v>0.94378431399687157</v>
      </c>
      <c r="AJ340" s="161">
        <f>MIN(PRODUCT('mil mi val'!$C306:AI306),1)</f>
        <v>0.94170798850607851</v>
      </c>
      <c r="AK340" s="161">
        <f>MIN(PRODUCT('mil mi val'!$C306:AJ306),1)</f>
        <v>0.93963623093136517</v>
      </c>
      <c r="AL340" s="161">
        <f>MIN(PRODUCT('mil mi val'!$C306:AK306),1)</f>
        <v>0.93756903122331614</v>
      </c>
      <c r="AM340" s="161">
        <f>MIN(PRODUCT('mil mi val'!$C306:AL306),1)</f>
        <v>0.93550637935462488</v>
      </c>
      <c r="AN340" s="161">
        <f>MIN(PRODUCT('mil mi val'!$C306:AM306),1)</f>
        <v>0.93344826532004477</v>
      </c>
      <c r="AO340" s="161">
        <f>MIN(PRODUCT('mil mi val'!$C306:AN306),1)</f>
        <v>0.93139467913634066</v>
      </c>
      <c r="AP340" s="161">
        <f>MIN(PRODUCT('mil mi val'!$C306:AO306),1)</f>
        <v>0.92934561084224077</v>
      </c>
      <c r="AQ340" s="161">
        <f>MIN(PRODUCT('mil mi val'!$C306:AP306),1)</f>
        <v>0.92730105049838785</v>
      </c>
      <c r="AR340" s="161">
        <f>MIN(PRODUCT('mil mi val'!$C306:AQ306),1)</f>
        <v>0.92526098818729141</v>
      </c>
      <c r="AS340" s="161">
        <f>MIN(PRODUCT('mil mi val'!$C306:AR306),1)</f>
        <v>0.9232254140132794</v>
      </c>
      <c r="AT340" s="161">
        <f>MIN(PRODUCT('mil mi val'!$C306:AS306),1)</f>
        <v>0.92119431810245023</v>
      </c>
      <c r="AU340" s="161">
        <f>MIN(PRODUCT('mil mi val'!$C306:AT306),1)</f>
        <v>0.91916769060262482</v>
      </c>
      <c r="AV340" s="161">
        <f>MIN(PRODUCT('mil mi val'!$C306:AU306),1)</f>
        <v>0.9171455216832991</v>
      </c>
      <c r="AW340" s="161">
        <f>MIN(PRODUCT('mil mi val'!$C306:AV306),1)</f>
        <v>0.91512780153559581</v>
      </c>
      <c r="AX340" s="161">
        <f>MIN(PRODUCT('mil mi val'!$C306:AW306),1)</f>
        <v>0.91311452037221752</v>
      </c>
      <c r="AY340" s="161">
        <f>MIN(PRODUCT('mil mi val'!$C306:AX306),1)</f>
        <v>0.91110566842739871</v>
      </c>
      <c r="AZ340" s="161">
        <f>MIN(PRODUCT('mil mi val'!$C306:AY306),1)</f>
        <v>0.90910123595685843</v>
      </c>
      <c r="BA340" s="161">
        <f>MIN(PRODUCT('mil mi val'!$C306:AZ306),1)</f>
        <v>0.90710121323775339</v>
      </c>
      <c r="BB340" s="161">
        <f>MIN(PRODUCT('mil mi val'!$C306:BA306),1)</f>
        <v>0.90510559056863038</v>
      </c>
      <c r="BC340" s="161">
        <f>MIN(PRODUCT('mil mi val'!$C306:BB306),1)</f>
        <v>0.90311435826937936</v>
      </c>
      <c r="BD340" s="161">
        <f>MIN(PRODUCT('mil mi val'!$C306:BC306),1)</f>
        <v>0.9011275066811868</v>
      </c>
      <c r="BE340" s="161">
        <f>MIN(PRODUCT('mil mi val'!$C306:BD306),1)</f>
        <v>0.89914502616648817</v>
      </c>
      <c r="BF340" s="161">
        <f>MIN(PRODUCT('mil mi val'!$C306:BE306),1)</f>
        <v>0.89716690710892188</v>
      </c>
      <c r="BG340" s="161">
        <f>MIN(PRODUCT('mil mi val'!$C306:BF306),1)</f>
        <v>0.89519313991328231</v>
      </c>
      <c r="BH340" s="161">
        <f>MIN(PRODUCT('mil mi val'!$C306:BG306),1)</f>
        <v>0.89322371500547315</v>
      </c>
      <c r="BI340" s="161">
        <f>MIN(PRODUCT('mil mi val'!$C306:BH306),1)</f>
        <v>0.89125862283246116</v>
      </c>
      <c r="BJ340" s="161">
        <f>MIN(PRODUCT('mil mi val'!$C306:BI306),1)</f>
        <v>0.88929785386222981</v>
      </c>
      <c r="BK340" s="161">
        <f>MIN(PRODUCT('mil mi val'!$C306:BJ306),1)</f>
        <v>0.88734139858373295</v>
      </c>
      <c r="BL340" s="161">
        <f>MIN(PRODUCT('mil mi val'!$C306:BK306),1)</f>
        <v>0.88538924750684878</v>
      </c>
      <c r="BM340" s="161">
        <f>MIN(PRODUCT('mil mi val'!$C306:BL306),1)</f>
        <v>0.88344139116233378</v>
      </c>
      <c r="BN340" s="161">
        <f>MIN(PRODUCT('mil mi val'!$C306:BM306),1)</f>
        <v>0.88149782010177669</v>
      </c>
      <c r="BO340" s="161">
        <f>MIN(PRODUCT('mil mi val'!$C306:BN306),1)</f>
        <v>0.87955852489755282</v>
      </c>
      <c r="BP340" s="161">
        <f>MIN(PRODUCT('mil mi val'!$C306:BO306),1)</f>
        <v>0.87762349614277824</v>
      </c>
      <c r="BQ340" s="161">
        <f>MIN(PRODUCT('mil mi val'!$C306:BP306),1)</f>
        <v>0.87569272445126412</v>
      </c>
      <c r="BR340" s="161">
        <f>MIN(PRODUCT('mil mi val'!$C306:BQ306),1)</f>
        <v>0.87376620045747133</v>
      </c>
      <c r="BS340" s="161">
        <f>MIN(PRODUCT('mil mi val'!$C306:BR306),1)</f>
        <v>0.87184391481646495</v>
      </c>
      <c r="BT340" s="161">
        <f>MIN(PRODUCT('mil mi val'!$C306:BS306),1)</f>
        <v>0.8699258582038687</v>
      </c>
      <c r="BU340" s="161">
        <f>MIN(PRODUCT('mil mi val'!$C306:BT306),1)</f>
        <v>0.86801202131582023</v>
      </c>
      <c r="BV340" s="161">
        <f>MIN(PRODUCT('mil mi val'!$C306:BU306),1)</f>
        <v>0.86610239486892548</v>
      </c>
      <c r="BW340" s="161">
        <f>MIN(PRODUCT('mil mi val'!$C306:BV306),1)</f>
        <v>0.86419696960021386</v>
      </c>
      <c r="BX340" s="161">
        <f>MIN(PRODUCT('mil mi val'!$C306:BW306),1)</f>
        <v>0.86229573626709344</v>
      </c>
      <c r="BY340" s="161">
        <f>MIN(PRODUCT('mil mi val'!$C306:BX306),1)</f>
        <v>0.86039868564730582</v>
      </c>
      <c r="BZ340" s="161">
        <f>MIN(PRODUCT('mil mi val'!$C306:BY306),1)</f>
        <v>0.85850580853888181</v>
      </c>
      <c r="CA340" s="161">
        <f>MIN(PRODUCT('mil mi val'!$C306:BZ306),1)</f>
        <v>0.85661709576009626</v>
      </c>
      <c r="CB340" s="161">
        <f>MIN(PRODUCT('mil mi val'!$C306:CA306),1)</f>
        <v>0.85473253814942407</v>
      </c>
      <c r="CC340" s="161">
        <f>MIN(PRODUCT('mil mi val'!$C306:CB306),1)</f>
        <v>0.85285212656549536</v>
      </c>
      <c r="CD340" s="161">
        <f>MIN(PRODUCT('mil mi val'!$C306:CC306),1)</f>
        <v>0.85097585188705127</v>
      </c>
      <c r="CE340" s="161">
        <f>MIN(PRODUCT('mil mi val'!$C306:CD306),1)</f>
        <v>0.84910370501289978</v>
      </c>
      <c r="CF340" s="161">
        <f>MIN(PRODUCT('mil mi val'!$C306:CE306),1)</f>
        <v>0.8472356768618714</v>
      </c>
      <c r="CG340" s="161">
        <f>MIN(PRODUCT('mil mi val'!$C306:CF306),1)</f>
        <v>0.84537175837277534</v>
      </c>
      <c r="CH340" s="161">
        <f>MIN(PRODUCT('mil mi val'!$C306:CG306),1)</f>
        <v>0.8435119405043553</v>
      </c>
      <c r="CI340" s="161">
        <f>MIN(PRODUCT('mil mi val'!$C306:CH306),1)</f>
        <v>0.84165621423524573</v>
      </c>
      <c r="CJ340" s="161">
        <f>MIN(PRODUCT('mil mi val'!$C306:CI306),1)</f>
        <v>0.83980457056392821</v>
      </c>
      <c r="CK340" s="161">
        <f>MIN(PRODUCT('mil mi val'!$C306:CJ306),1)</f>
        <v>0.8379570005086876</v>
      </c>
      <c r="CL340" s="161">
        <f>MIN(PRODUCT('mil mi val'!$C306:CK306),1)</f>
        <v>0.83611349510756849</v>
      </c>
      <c r="CM340" s="161">
        <f>MIN(PRODUCT('mil mi val'!$C306:CL306),1)</f>
        <v>0.83427404541833183</v>
      </c>
      <c r="CN340" s="161">
        <f>MIN(PRODUCT('mil mi val'!$C306:CM306),1)</f>
        <v>0.83243864251841149</v>
      </c>
      <c r="CO340" s="161">
        <f>MIN(PRODUCT('mil mi val'!$C306:CN306),1)</f>
        <v>0.83060727750487096</v>
      </c>
      <c r="CP340" s="161">
        <f>MIN(PRODUCT('mil mi val'!$C306:CO306),1)</f>
        <v>0.82877994149436029</v>
      </c>
      <c r="CQ340" s="161">
        <f>MIN(PRODUCT('mil mi val'!$C306:CP306),1)</f>
        <v>0.82695662562307271</v>
      </c>
      <c r="CR340" s="161">
        <f>MIN(PRODUCT('mil mi val'!$C306:CQ306),1)</f>
        <v>0.82513732104670201</v>
      </c>
      <c r="CS340" s="161">
        <f>MIN(PRODUCT('mil mi val'!$C306:CR306),1)</f>
        <v>0.82332201894039925</v>
      </c>
      <c r="CT340" s="161">
        <f>MIN(PRODUCT('mil mi val'!$C306:CS306),1)</f>
        <v>0.82151071049873037</v>
      </c>
      <c r="CU340" s="161">
        <f>MIN(PRODUCT('mil mi val'!$C306:CT306),1)</f>
        <v>0.81970338693563316</v>
      </c>
      <c r="CV340" s="161">
        <f>MIN(PRODUCT('mil mi val'!$C306:CU306),1)</f>
        <v>0.81790003948437473</v>
      </c>
      <c r="CW340" s="161">
        <f>MIN(PRODUCT('mil mi val'!$C306:CV306),1)</f>
        <v>0.81610065939750909</v>
      </c>
      <c r="CX340" s="161">
        <f>MIN(PRODUCT('mil mi val'!$C306:CW306),1)</f>
        <v>0.81430523794683463</v>
      </c>
      <c r="CY340" s="161">
        <f>MIN(PRODUCT('mil mi val'!$C306:CX306),1)</f>
        <v>0.8125137664233516</v>
      </c>
      <c r="CZ340" s="161">
        <f>MIN(PRODUCT('mil mi val'!$C306:CY306),1)</f>
        <v>0.81072623613722028</v>
      </c>
      <c r="DA340" s="161">
        <f>MIN(PRODUCT('mil mi val'!$C306:CZ306),1)</f>
        <v>0.80894263841771841</v>
      </c>
      <c r="DB340" s="161">
        <f>MIN(PRODUCT('mil mi val'!$C306:DA306),1)</f>
        <v>0.80716296461319947</v>
      </c>
      <c r="DC340" s="161">
        <f>MIN(PRODUCT('mil mi val'!$C306:DB306),1)</f>
        <v>0.80538720609105041</v>
      </c>
      <c r="DD340" s="161">
        <f>MIN(PRODUCT('mil mi val'!$C306:DC306),1)</f>
        <v>0.80538720609105041</v>
      </c>
      <c r="DE340" s="161">
        <f>MIN(PRODUCT('mil mi val'!$C306:DD306),1)</f>
        <v>0.80538720609105041</v>
      </c>
      <c r="DF340" s="161">
        <f>MIN(PRODUCT('mil mi val'!$C306:DE306),1)</f>
        <v>0.80538720609105041</v>
      </c>
    </row>
    <row r="341" spans="2:110" ht="14.5" x14ac:dyDescent="0.35">
      <c r="B341" s="149">
        <v>96</v>
      </c>
      <c r="C341" s="161">
        <v>1</v>
      </c>
      <c r="D341" s="161">
        <f>MIN(PRODUCT('mil mi val'!$C307:C307),1)</f>
        <v>0.99960000000000004</v>
      </c>
      <c r="E341" s="161">
        <f>MIN(PRODUCT('mil mi val'!$C307:D307),1)</f>
        <v>0.9991002000000001</v>
      </c>
      <c r="F341" s="161">
        <f>MIN(PRODUCT('mil mi val'!$C307:E307),1)</f>
        <v>0.99840082986000012</v>
      </c>
      <c r="G341" s="161">
        <f>MIN(PRODUCT('mil mi val'!$C307:F307),1)</f>
        <v>0.99760210919611214</v>
      </c>
      <c r="H341" s="161">
        <f>MIN(PRODUCT('mil mi val'!$C307:G307),1)</f>
        <v>0.99670426729783568</v>
      </c>
      <c r="I341" s="161">
        <f>MIN(PRODUCT('mil mi val'!$C307:H307),1)</f>
        <v>0.99570756303053787</v>
      </c>
      <c r="J341" s="161">
        <f>MIN(PRODUCT('mil mi val'!$C307:I307),1)</f>
        <v>0.99461228471120433</v>
      </c>
      <c r="K341" s="161">
        <f>MIN(PRODUCT('mil mi val'!$C307:J307),1)</f>
        <v>0.99341874996955093</v>
      </c>
      <c r="L341" s="161">
        <f>MIN(PRODUCT('mil mi val'!$C307:K307),1)</f>
        <v>0.99202796371959356</v>
      </c>
      <c r="M341" s="161">
        <f>MIN(PRODUCT('mil mi val'!$C307:L307),1)</f>
        <v>0.99053992177401418</v>
      </c>
      <c r="N341" s="161">
        <f>MIN(PRODUCT('mil mi val'!$C307:M307),1)</f>
        <v>0.98885600390699835</v>
      </c>
      <c r="O341" s="161">
        <f>MIN(PRODUCT('mil mi val'!$C307:N307),1)</f>
        <v>0.98707606309996576</v>
      </c>
      <c r="P341" s="161">
        <f>MIN(PRODUCT('mil mi val'!$C307:O307),1)</f>
        <v>0.98510191097376587</v>
      </c>
      <c r="Q341" s="161">
        <f>MIN(PRODUCT('mil mi val'!$C307:P307),1)</f>
        <v>0.983033196960721</v>
      </c>
      <c r="R341" s="161">
        <f>MIN(PRODUCT('mil mi val'!$C307:Q307),1)</f>
        <v>0.98096882724710355</v>
      </c>
      <c r="S341" s="161">
        <f>MIN(PRODUCT('mil mi val'!$C307:R307),1)</f>
        <v>0.97890879270988462</v>
      </c>
      <c r="T341" s="161">
        <f>MIN(PRODUCT('mil mi val'!$C307:S307),1)</f>
        <v>0.9768530842451939</v>
      </c>
      <c r="U341" s="161">
        <f>MIN(PRODUCT('mil mi val'!$C307:T307),1)</f>
        <v>0.97480169276827899</v>
      </c>
      <c r="V341" s="161">
        <f>MIN(PRODUCT('mil mi val'!$C307:U307),1)</f>
        <v>0.97275460921346557</v>
      </c>
      <c r="W341" s="161">
        <f>MIN(PRODUCT('mil mi val'!$C307:V307),1)</f>
        <v>0.97071182453411731</v>
      </c>
      <c r="X341" s="161">
        <f>MIN(PRODUCT('mil mi val'!$C307:W307),1)</f>
        <v>0.96867332970259568</v>
      </c>
      <c r="Y341" s="161">
        <f>MIN(PRODUCT('mil mi val'!$C307:X307),1)</f>
        <v>0.96663911571022021</v>
      </c>
      <c r="Z341" s="161">
        <f>MIN(PRODUCT('mil mi val'!$C307:Y307),1)</f>
        <v>0.96460917356722875</v>
      </c>
      <c r="AA341" s="161">
        <f>MIN(PRODUCT('mil mi val'!$C307:Z307),1)</f>
        <v>0.9625834943027376</v>
      </c>
      <c r="AB341" s="161">
        <f>MIN(PRODUCT('mil mi val'!$C307:AA307),1)</f>
        <v>0.96056206896470187</v>
      </c>
      <c r="AC341" s="161">
        <f>MIN(PRODUCT('mil mi val'!$C307:AB307),1)</f>
        <v>0.95854488861987597</v>
      </c>
      <c r="AD341" s="161">
        <f>MIN(PRODUCT('mil mi val'!$C307:AC307),1)</f>
        <v>0.9565319443537742</v>
      </c>
      <c r="AE341" s="161">
        <f>MIN(PRODUCT('mil mi val'!$C307:AD307),1)</f>
        <v>0.95452322727063132</v>
      </c>
      <c r="AF341" s="161">
        <f>MIN(PRODUCT('mil mi val'!$C307:AE307),1)</f>
        <v>0.95251872849336305</v>
      </c>
      <c r="AG341" s="161">
        <f>MIN(PRODUCT('mil mi val'!$C307:AF307),1)</f>
        <v>0.95051843916352696</v>
      </c>
      <c r="AH341" s="161">
        <f>MIN(PRODUCT('mil mi val'!$C307:AG307),1)</f>
        <v>0.94852235044128352</v>
      </c>
      <c r="AI341" s="161">
        <f>MIN(PRODUCT('mil mi val'!$C307:AH307),1)</f>
        <v>0.94653045350535681</v>
      </c>
      <c r="AJ341" s="161">
        <f>MIN(PRODUCT('mil mi val'!$C307:AI307),1)</f>
        <v>0.94454273955299561</v>
      </c>
      <c r="AK341" s="161">
        <f>MIN(PRODUCT('mil mi val'!$C307:AJ307),1)</f>
        <v>0.9425591997999343</v>
      </c>
      <c r="AL341" s="161">
        <f>MIN(PRODUCT('mil mi val'!$C307:AK307),1)</f>
        <v>0.94057982548035446</v>
      </c>
      <c r="AM341" s="161">
        <f>MIN(PRODUCT('mil mi val'!$C307:AL307),1)</f>
        <v>0.93860460784684574</v>
      </c>
      <c r="AN341" s="161">
        <f>MIN(PRODUCT('mil mi val'!$C307:AM307),1)</f>
        <v>0.93663353817036732</v>
      </c>
      <c r="AO341" s="161">
        <f>MIN(PRODUCT('mil mi val'!$C307:AN307),1)</f>
        <v>0.9346666077402096</v>
      </c>
      <c r="AP341" s="161">
        <f>MIN(PRODUCT('mil mi val'!$C307:AO307),1)</f>
        <v>0.93270380786395513</v>
      </c>
      <c r="AQ341" s="161">
        <f>MIN(PRODUCT('mil mi val'!$C307:AP307),1)</f>
        <v>0.93074512986744085</v>
      </c>
      <c r="AR341" s="161">
        <f>MIN(PRODUCT('mil mi val'!$C307:AQ307),1)</f>
        <v>0.92879056509471924</v>
      </c>
      <c r="AS341" s="161">
        <f>MIN(PRODUCT('mil mi val'!$C307:AR307),1)</f>
        <v>0.92684010490802038</v>
      </c>
      <c r="AT341" s="161">
        <f>MIN(PRODUCT('mil mi val'!$C307:AS307),1)</f>
        <v>0.92489374068771357</v>
      </c>
      <c r="AU341" s="161">
        <f>MIN(PRODUCT('mil mi val'!$C307:AT307),1)</f>
        <v>0.92295146383226934</v>
      </c>
      <c r="AV341" s="161">
        <f>MIN(PRODUCT('mil mi val'!$C307:AU307),1)</f>
        <v>0.92101326575822162</v>
      </c>
      <c r="AW341" s="161">
        <f>MIN(PRODUCT('mil mi val'!$C307:AV307),1)</f>
        <v>0.91907913790012941</v>
      </c>
      <c r="AX341" s="161">
        <f>MIN(PRODUCT('mil mi val'!$C307:AW307),1)</f>
        <v>0.91714907171053917</v>
      </c>
      <c r="AY341" s="161">
        <f>MIN(PRODUCT('mil mi val'!$C307:AX307),1)</f>
        <v>0.91522305865994702</v>
      </c>
      <c r="AZ341" s="161">
        <f>MIN(PRODUCT('mil mi val'!$C307:AY307),1)</f>
        <v>0.91330109023676109</v>
      </c>
      <c r="BA341" s="161">
        <f>MIN(PRODUCT('mil mi val'!$C307:AZ307),1)</f>
        <v>0.91138315794726388</v>
      </c>
      <c r="BB341" s="161">
        <f>MIN(PRODUCT('mil mi val'!$C307:BA307),1)</f>
        <v>0.9094692533155746</v>
      </c>
      <c r="BC341" s="161">
        <f>MIN(PRODUCT('mil mi val'!$C307:BB307),1)</f>
        <v>0.90755936788361191</v>
      </c>
      <c r="BD341" s="161">
        <f>MIN(PRODUCT('mil mi val'!$C307:BC307),1)</f>
        <v>0.90565349321105637</v>
      </c>
      <c r="BE341" s="161">
        <f>MIN(PRODUCT('mil mi val'!$C307:BD307),1)</f>
        <v>0.90375162087531313</v>
      </c>
      <c r="BF341" s="161">
        <f>MIN(PRODUCT('mil mi val'!$C307:BE307),1)</f>
        <v>0.90185374247147498</v>
      </c>
      <c r="BG341" s="161">
        <f>MIN(PRODUCT('mil mi val'!$C307:BF307),1)</f>
        <v>0.89995984961228492</v>
      </c>
      <c r="BH341" s="161">
        <f>MIN(PRODUCT('mil mi val'!$C307:BG307),1)</f>
        <v>0.89806993392809908</v>
      </c>
      <c r="BI341" s="161">
        <f>MIN(PRODUCT('mil mi val'!$C307:BH307),1)</f>
        <v>0.8961839870668501</v>
      </c>
      <c r="BJ341" s="161">
        <f>MIN(PRODUCT('mil mi val'!$C307:BI307),1)</f>
        <v>0.89430200069400967</v>
      </c>
      <c r="BK341" s="161">
        <f>MIN(PRODUCT('mil mi val'!$C307:BJ307),1)</f>
        <v>0.89242396649255229</v>
      </c>
      <c r="BL341" s="161">
        <f>MIN(PRODUCT('mil mi val'!$C307:BK307),1)</f>
        <v>0.89054987616291792</v>
      </c>
      <c r="BM341" s="161">
        <f>MIN(PRODUCT('mil mi val'!$C307:BL307),1)</f>
        <v>0.8886797214229758</v>
      </c>
      <c r="BN341" s="161">
        <f>MIN(PRODUCT('mil mi val'!$C307:BM307),1)</f>
        <v>0.88681349400798759</v>
      </c>
      <c r="BO341" s="161">
        <f>MIN(PRODUCT('mil mi val'!$C307:BN307),1)</f>
        <v>0.88495118567057085</v>
      </c>
      <c r="BP341" s="161">
        <f>MIN(PRODUCT('mil mi val'!$C307:BO307),1)</f>
        <v>0.88309278818066261</v>
      </c>
      <c r="BQ341" s="161">
        <f>MIN(PRODUCT('mil mi val'!$C307:BP307),1)</f>
        <v>0.8812382933254832</v>
      </c>
      <c r="BR341" s="161">
        <f>MIN(PRODUCT('mil mi val'!$C307:BQ307),1)</f>
        <v>0.8793876929094997</v>
      </c>
      <c r="BS341" s="161">
        <f>MIN(PRODUCT('mil mi val'!$C307:BR307),1)</f>
        <v>0.87754097875438974</v>
      </c>
      <c r="BT341" s="161">
        <f>MIN(PRODUCT('mil mi val'!$C307:BS307),1)</f>
        <v>0.87569814269900559</v>
      </c>
      <c r="BU341" s="161">
        <f>MIN(PRODUCT('mil mi val'!$C307:BT307),1)</f>
        <v>0.87385917659933765</v>
      </c>
      <c r="BV341" s="161">
        <f>MIN(PRODUCT('mil mi val'!$C307:BU307),1)</f>
        <v>0.87202407232847901</v>
      </c>
      <c r="BW341" s="161">
        <f>MIN(PRODUCT('mil mi val'!$C307:BV307),1)</f>
        <v>0.87019282177658919</v>
      </c>
      <c r="BX341" s="161">
        <f>MIN(PRODUCT('mil mi val'!$C307:BW307),1)</f>
        <v>0.86836541685085833</v>
      </c>
      <c r="BY341" s="161">
        <f>MIN(PRODUCT('mil mi val'!$C307:BX307),1)</f>
        <v>0.86654184947547153</v>
      </c>
      <c r="BZ341" s="161">
        <f>MIN(PRODUCT('mil mi val'!$C307:BY307),1)</f>
        <v>0.86472211159157308</v>
      </c>
      <c r="CA341" s="161">
        <f>MIN(PRODUCT('mil mi val'!$C307:BZ307),1)</f>
        <v>0.86290619515723077</v>
      </c>
      <c r="CB341" s="161">
        <f>MIN(PRODUCT('mil mi val'!$C307:CA307),1)</f>
        <v>0.86109409214740062</v>
      </c>
      <c r="CC341" s="161">
        <f>MIN(PRODUCT('mil mi val'!$C307:CB307),1)</f>
        <v>0.85928579455389109</v>
      </c>
      <c r="CD341" s="161">
        <f>MIN(PRODUCT('mil mi val'!$C307:CC307),1)</f>
        <v>0.85748129438532794</v>
      </c>
      <c r="CE341" s="161">
        <f>MIN(PRODUCT('mil mi val'!$C307:CD307),1)</f>
        <v>0.85568058366711874</v>
      </c>
      <c r="CF341" s="161">
        <f>MIN(PRODUCT('mil mi val'!$C307:CE307),1)</f>
        <v>0.85388365444141778</v>
      </c>
      <c r="CG341" s="161">
        <f>MIN(PRODUCT('mil mi val'!$C307:CF307),1)</f>
        <v>0.85209049876709086</v>
      </c>
      <c r="CH341" s="161">
        <f>MIN(PRODUCT('mil mi val'!$C307:CG307),1)</f>
        <v>0.85030110871968001</v>
      </c>
      <c r="CI341" s="161">
        <f>MIN(PRODUCT('mil mi val'!$C307:CH307),1)</f>
        <v>0.84851547639136871</v>
      </c>
      <c r="CJ341" s="161">
        <f>MIN(PRODUCT('mil mi val'!$C307:CI307),1)</f>
        <v>0.84673359389094682</v>
      </c>
      <c r="CK341" s="161">
        <f>MIN(PRODUCT('mil mi val'!$C307:CJ307),1)</f>
        <v>0.84495545334377586</v>
      </c>
      <c r="CL341" s="161">
        <f>MIN(PRODUCT('mil mi val'!$C307:CK307),1)</f>
        <v>0.84318104689175399</v>
      </c>
      <c r="CM341" s="161">
        <f>MIN(PRODUCT('mil mi val'!$C307:CL307),1)</f>
        <v>0.84141036669328129</v>
      </c>
      <c r="CN341" s="161">
        <f>MIN(PRODUCT('mil mi val'!$C307:CM307),1)</f>
        <v>0.83964340492322542</v>
      </c>
      <c r="CO341" s="161">
        <f>MIN(PRODUCT('mil mi val'!$C307:CN307),1)</f>
        <v>0.8378801537728866</v>
      </c>
      <c r="CP341" s="161">
        <f>MIN(PRODUCT('mil mi val'!$C307:CO307),1)</f>
        <v>0.83612060544996358</v>
      </c>
      <c r="CQ341" s="161">
        <f>MIN(PRODUCT('mil mi val'!$C307:CP307),1)</f>
        <v>0.83436475217851869</v>
      </c>
      <c r="CR341" s="161">
        <f>MIN(PRODUCT('mil mi val'!$C307:CQ307),1)</f>
        <v>0.83261258619894385</v>
      </c>
      <c r="CS341" s="161">
        <f>MIN(PRODUCT('mil mi val'!$C307:CR307),1)</f>
        <v>0.83086409976792608</v>
      </c>
      <c r="CT341" s="161">
        <f>MIN(PRODUCT('mil mi val'!$C307:CS307),1)</f>
        <v>0.82911928515841349</v>
      </c>
      <c r="CU341" s="161">
        <f>MIN(PRODUCT('mil mi val'!$C307:CT307),1)</f>
        <v>0.82737813465958088</v>
      </c>
      <c r="CV341" s="161">
        <f>MIN(PRODUCT('mil mi val'!$C307:CU307),1)</f>
        <v>0.82564064057679576</v>
      </c>
      <c r="CW341" s="161">
        <f>MIN(PRODUCT('mil mi val'!$C307:CV307),1)</f>
        <v>0.8239067952315845</v>
      </c>
      <c r="CX341" s="161">
        <f>MIN(PRODUCT('mil mi val'!$C307:CW307),1)</f>
        <v>0.82217659096159823</v>
      </c>
      <c r="CY341" s="161">
        <f>MIN(PRODUCT('mil mi val'!$C307:CX307),1)</f>
        <v>0.82045002012057888</v>
      </c>
      <c r="CZ341" s="161">
        <f>MIN(PRODUCT('mil mi val'!$C307:CY307),1)</f>
        <v>0.81872707507832565</v>
      </c>
      <c r="DA341" s="161">
        <f>MIN(PRODUCT('mil mi val'!$C307:CZ307),1)</f>
        <v>0.81700774822066113</v>
      </c>
      <c r="DB341" s="161">
        <f>MIN(PRODUCT('mil mi val'!$C307:DA307),1)</f>
        <v>0.8152920319493977</v>
      </c>
      <c r="DC341" s="161">
        <f>MIN(PRODUCT('mil mi val'!$C307:DB307),1)</f>
        <v>0.81357991868230395</v>
      </c>
      <c r="DD341" s="161">
        <f>MIN(PRODUCT('mil mi val'!$C307:DC307),1)</f>
        <v>0.81357991868230395</v>
      </c>
      <c r="DE341" s="161">
        <f>MIN(PRODUCT('mil mi val'!$C307:DD307),1)</f>
        <v>0.81357991868230395</v>
      </c>
      <c r="DF341" s="161">
        <f>MIN(PRODUCT('mil mi val'!$C307:DE307),1)</f>
        <v>0.81357991868230395</v>
      </c>
    </row>
    <row r="342" spans="2:110" ht="14.5" x14ac:dyDescent="0.35">
      <c r="B342" s="149">
        <v>97</v>
      </c>
      <c r="C342" s="161">
        <v>1</v>
      </c>
      <c r="D342" s="161">
        <f>MIN(PRODUCT('mil mi val'!$C308:C308),1)</f>
        <v>0.99960000000000004</v>
      </c>
      <c r="E342" s="161">
        <f>MIN(PRODUCT('mil mi val'!$C308:D308),1)</f>
        <v>0.99900023999999998</v>
      </c>
      <c r="F342" s="161">
        <f>MIN(PRODUCT('mil mi val'!$C308:E308),1)</f>
        <v>0.99830093983199997</v>
      </c>
      <c r="G342" s="161">
        <f>MIN(PRODUCT('mil mi val'!$C308:F308),1)</f>
        <v>0.99750229908013432</v>
      </c>
      <c r="H342" s="161">
        <f>MIN(PRODUCT('mil mi val'!$C308:G308),1)</f>
        <v>0.99660454701096224</v>
      </c>
      <c r="I342" s="161">
        <f>MIN(PRODUCT('mil mi val'!$C308:H308),1)</f>
        <v>0.99560794246395123</v>
      </c>
      <c r="J342" s="161">
        <f>MIN(PRODUCT('mil mi val'!$C308:I308),1)</f>
        <v>0.9945127737272409</v>
      </c>
      <c r="K342" s="161">
        <f>MIN(PRODUCT('mil mi val'!$C308:J308),1)</f>
        <v>0.99331935839876828</v>
      </c>
      <c r="L342" s="161">
        <f>MIN(PRODUCT('mil mi val'!$C308:K308),1)</f>
        <v>0.99202804323284988</v>
      </c>
      <c r="M342" s="161">
        <f>MIN(PRODUCT('mil mi val'!$C308:L308),1)</f>
        <v>0.99063920397232397</v>
      </c>
      <c r="N342" s="161">
        <f>MIN(PRODUCT('mil mi val'!$C308:M308),1)</f>
        <v>0.98905418124596822</v>
      </c>
      <c r="O342" s="161">
        <f>MIN(PRODUCT('mil mi val'!$C308:N308),1)</f>
        <v>0.98737278913785009</v>
      </c>
      <c r="P342" s="161">
        <f>MIN(PRODUCT('mil mi val'!$C308:O308),1)</f>
        <v>0.98559551811740198</v>
      </c>
      <c r="Q342" s="161">
        <f>MIN(PRODUCT('mil mi val'!$C308:P308),1)</f>
        <v>0.9836243270811672</v>
      </c>
      <c r="R342" s="161">
        <f>MIN(PRODUCT('mil mi val'!$C308:Q308),1)</f>
        <v>0.98165707842700489</v>
      </c>
      <c r="S342" s="161">
        <f>MIN(PRODUCT('mil mi val'!$C308:R308),1)</f>
        <v>0.97969376427015087</v>
      </c>
      <c r="T342" s="161">
        <f>MIN(PRODUCT('mil mi val'!$C308:S308),1)</f>
        <v>0.97773437674161057</v>
      </c>
      <c r="U342" s="161">
        <f>MIN(PRODUCT('mil mi val'!$C308:T308),1)</f>
        <v>0.97577890798812739</v>
      </c>
      <c r="V342" s="161">
        <f>MIN(PRODUCT('mil mi val'!$C308:U308),1)</f>
        <v>0.97382735017215116</v>
      </c>
      <c r="W342" s="161">
        <f>MIN(PRODUCT('mil mi val'!$C308:V308),1)</f>
        <v>0.97187969547180686</v>
      </c>
      <c r="X342" s="161">
        <f>MIN(PRODUCT('mil mi val'!$C308:W308),1)</f>
        <v>0.96993593608086326</v>
      </c>
      <c r="Y342" s="161">
        <f>MIN(PRODUCT('mil mi val'!$C308:X308),1)</f>
        <v>0.96799606420870155</v>
      </c>
      <c r="Z342" s="161">
        <f>MIN(PRODUCT('mil mi val'!$C308:Y308),1)</f>
        <v>0.9660600720802841</v>
      </c>
      <c r="AA342" s="161">
        <f>MIN(PRODUCT('mil mi val'!$C308:Z308),1)</f>
        <v>0.96412795193612355</v>
      </c>
      <c r="AB342" s="161">
        <f>MIN(PRODUCT('mil mi val'!$C308:AA308),1)</f>
        <v>0.96219969603225131</v>
      </c>
      <c r="AC342" s="161">
        <f>MIN(PRODUCT('mil mi val'!$C308:AB308),1)</f>
        <v>0.96027529664018685</v>
      </c>
      <c r="AD342" s="161">
        <f>MIN(PRODUCT('mil mi val'!$C308:AC308),1)</f>
        <v>0.95835474604690651</v>
      </c>
      <c r="AE342" s="161">
        <f>MIN(PRODUCT('mil mi val'!$C308:AD308),1)</f>
        <v>0.95643803655481274</v>
      </c>
      <c r="AF342" s="161">
        <f>MIN(PRODUCT('mil mi val'!$C308:AE308),1)</f>
        <v>0.95452516048170311</v>
      </c>
      <c r="AG342" s="161">
        <f>MIN(PRODUCT('mil mi val'!$C308:AF308),1)</f>
        <v>0.95261611016073966</v>
      </c>
      <c r="AH342" s="161">
        <f>MIN(PRODUCT('mil mi val'!$C308:AG308),1)</f>
        <v>0.9507108779404182</v>
      </c>
      <c r="AI342" s="161">
        <f>MIN(PRODUCT('mil mi val'!$C308:AH308),1)</f>
        <v>0.94880945618453738</v>
      </c>
      <c r="AJ342" s="161">
        <f>MIN(PRODUCT('mil mi val'!$C308:AI308),1)</f>
        <v>0.94691183727216832</v>
      </c>
      <c r="AK342" s="161">
        <f>MIN(PRODUCT('mil mi val'!$C308:AJ308),1)</f>
        <v>0.94501801359762394</v>
      </c>
      <c r="AL342" s="161">
        <f>MIN(PRODUCT('mil mi val'!$C308:AK308),1)</f>
        <v>0.94312797757042865</v>
      </c>
      <c r="AM342" s="161">
        <f>MIN(PRODUCT('mil mi val'!$C308:AL308),1)</f>
        <v>0.94124172161528774</v>
      </c>
      <c r="AN342" s="161">
        <f>MIN(PRODUCT('mil mi val'!$C308:AM308),1)</f>
        <v>0.93935923817205713</v>
      </c>
      <c r="AO342" s="161">
        <f>MIN(PRODUCT('mil mi val'!$C308:AN308),1)</f>
        <v>0.937480519695713</v>
      </c>
      <c r="AP342" s="161">
        <f>MIN(PRODUCT('mil mi val'!$C308:AO308),1)</f>
        <v>0.93560555865632156</v>
      </c>
      <c r="AQ342" s="161">
        <f>MIN(PRODUCT('mil mi val'!$C308:AP308),1)</f>
        <v>0.93373434753900886</v>
      </c>
      <c r="AR342" s="161">
        <f>MIN(PRODUCT('mil mi val'!$C308:AQ308),1)</f>
        <v>0.93186687884393082</v>
      </c>
      <c r="AS342" s="161">
        <f>MIN(PRODUCT('mil mi val'!$C308:AR308),1)</f>
        <v>0.93000314508624293</v>
      </c>
      <c r="AT342" s="161">
        <f>MIN(PRODUCT('mil mi val'!$C308:AS308),1)</f>
        <v>0.92814313879607047</v>
      </c>
      <c r="AU342" s="161">
        <f>MIN(PRODUCT('mil mi val'!$C308:AT308),1)</f>
        <v>0.92628685251847831</v>
      </c>
      <c r="AV342" s="161">
        <f>MIN(PRODUCT('mil mi val'!$C308:AU308),1)</f>
        <v>0.92443427881344131</v>
      </c>
      <c r="AW342" s="161">
        <f>MIN(PRODUCT('mil mi val'!$C308:AV308),1)</f>
        <v>0.92258541025581442</v>
      </c>
      <c r="AX342" s="161">
        <f>MIN(PRODUCT('mil mi val'!$C308:AW308),1)</f>
        <v>0.92074023943530281</v>
      </c>
      <c r="AY342" s="161">
        <f>MIN(PRODUCT('mil mi val'!$C308:AX308),1)</f>
        <v>0.91889875895643225</v>
      </c>
      <c r="AZ342" s="161">
        <f>MIN(PRODUCT('mil mi val'!$C308:AY308),1)</f>
        <v>0.91706096143851934</v>
      </c>
      <c r="BA342" s="161">
        <f>MIN(PRODUCT('mil mi val'!$C308:AZ308),1)</f>
        <v>0.91522683951564232</v>
      </c>
      <c r="BB342" s="161">
        <f>MIN(PRODUCT('mil mi val'!$C308:BA308),1)</f>
        <v>0.91339638583661098</v>
      </c>
      <c r="BC342" s="161">
        <f>MIN(PRODUCT('mil mi val'!$C308:BB308),1)</f>
        <v>0.91156959306493779</v>
      </c>
      <c r="BD342" s="161">
        <f>MIN(PRODUCT('mil mi val'!$C308:BC308),1)</f>
        <v>0.90974645387880793</v>
      </c>
      <c r="BE342" s="161">
        <f>MIN(PRODUCT('mil mi val'!$C308:BD308),1)</f>
        <v>0.9079269609710503</v>
      </c>
      <c r="BF342" s="161">
        <f>MIN(PRODUCT('mil mi val'!$C308:BE308),1)</f>
        <v>0.90611110704910824</v>
      </c>
      <c r="BG342" s="161">
        <f>MIN(PRODUCT('mil mi val'!$C308:BF308),1)</f>
        <v>0.90429888483500998</v>
      </c>
      <c r="BH342" s="161">
        <f>MIN(PRODUCT('mil mi val'!$C308:BG308),1)</f>
        <v>0.90249028706533996</v>
      </c>
      <c r="BI342" s="161">
        <f>MIN(PRODUCT('mil mi val'!$C308:BH308),1)</f>
        <v>0.90068530649120926</v>
      </c>
      <c r="BJ342" s="161">
        <f>MIN(PRODUCT('mil mi val'!$C308:BI308),1)</f>
        <v>0.89888393587822679</v>
      </c>
      <c r="BK342" s="161">
        <f>MIN(PRODUCT('mil mi val'!$C308:BJ308),1)</f>
        <v>0.89708616800647034</v>
      </c>
      <c r="BL342" s="161">
        <f>MIN(PRODUCT('mil mi val'!$C308:BK308),1)</f>
        <v>0.89529199567045736</v>
      </c>
      <c r="BM342" s="161">
        <f>MIN(PRODUCT('mil mi val'!$C308:BL308),1)</f>
        <v>0.89350141167911645</v>
      </c>
      <c r="BN342" s="161">
        <f>MIN(PRODUCT('mil mi val'!$C308:BM308),1)</f>
        <v>0.89171440885575826</v>
      </c>
      <c r="BO342" s="161">
        <f>MIN(PRODUCT('mil mi val'!$C308:BN308),1)</f>
        <v>0.88993098003804672</v>
      </c>
      <c r="BP342" s="161">
        <f>MIN(PRODUCT('mil mi val'!$C308:BO308),1)</f>
        <v>0.88815111807797065</v>
      </c>
      <c r="BQ342" s="161">
        <f>MIN(PRODUCT('mil mi val'!$C308:BP308),1)</f>
        <v>0.88637481584181466</v>
      </c>
      <c r="BR342" s="161">
        <f>MIN(PRODUCT('mil mi val'!$C308:BQ308),1)</f>
        <v>0.88460206621013104</v>
      </c>
      <c r="BS342" s="161">
        <f>MIN(PRODUCT('mil mi val'!$C308:BR308),1)</f>
        <v>0.88283286207771083</v>
      </c>
      <c r="BT342" s="161">
        <f>MIN(PRODUCT('mil mi val'!$C308:BS308),1)</f>
        <v>0.88106719635355546</v>
      </c>
      <c r="BU342" s="161">
        <f>MIN(PRODUCT('mil mi val'!$C308:BT308),1)</f>
        <v>0.87930506196084834</v>
      </c>
      <c r="BV342" s="161">
        <f>MIN(PRODUCT('mil mi val'!$C308:BU308),1)</f>
        <v>0.8775464518369267</v>
      </c>
      <c r="BW342" s="161">
        <f>MIN(PRODUCT('mil mi val'!$C308:BV308),1)</f>
        <v>0.87579135893325288</v>
      </c>
      <c r="BX342" s="161">
        <f>MIN(PRODUCT('mil mi val'!$C308:BW308),1)</f>
        <v>0.87403977621538642</v>
      </c>
      <c r="BY342" s="161">
        <f>MIN(PRODUCT('mil mi val'!$C308:BX308),1)</f>
        <v>0.8722916966629557</v>
      </c>
      <c r="BZ342" s="161">
        <f>MIN(PRODUCT('mil mi val'!$C308:BY308),1)</f>
        <v>0.87054711326962975</v>
      </c>
      <c r="CA342" s="161">
        <f>MIN(PRODUCT('mil mi val'!$C308:BZ308),1)</f>
        <v>0.86880601904309052</v>
      </c>
      <c r="CB342" s="161">
        <f>MIN(PRODUCT('mil mi val'!$C308:CA308),1)</f>
        <v>0.86706840700500432</v>
      </c>
      <c r="CC342" s="161">
        <f>MIN(PRODUCT('mil mi val'!$C308:CB308),1)</f>
        <v>0.86533427019099429</v>
      </c>
      <c r="CD342" s="161">
        <f>MIN(PRODUCT('mil mi val'!$C308:CC308),1)</f>
        <v>0.86360360165061234</v>
      </c>
      <c r="CE342" s="161">
        <f>MIN(PRODUCT('mil mi val'!$C308:CD308),1)</f>
        <v>0.86187639444731112</v>
      </c>
      <c r="CF342" s="161">
        <f>MIN(PRODUCT('mil mi val'!$C308:CE308),1)</f>
        <v>0.86015264165841654</v>
      </c>
      <c r="CG342" s="161">
        <f>MIN(PRODUCT('mil mi val'!$C308:CF308),1)</f>
        <v>0.85843233637509975</v>
      </c>
      <c r="CH342" s="161">
        <f>MIN(PRODUCT('mil mi val'!$C308:CG308),1)</f>
        <v>0.85671547170234952</v>
      </c>
      <c r="CI342" s="161">
        <f>MIN(PRODUCT('mil mi val'!$C308:CH308),1)</f>
        <v>0.85500204075894481</v>
      </c>
      <c r="CJ342" s="161">
        <f>MIN(PRODUCT('mil mi val'!$C308:CI308),1)</f>
        <v>0.85329203667742692</v>
      </c>
      <c r="CK342" s="161">
        <f>MIN(PRODUCT('mil mi val'!$C308:CJ308),1)</f>
        <v>0.85158545260407204</v>
      </c>
      <c r="CL342" s="161">
        <f>MIN(PRODUCT('mil mi val'!$C308:CK308),1)</f>
        <v>0.84988228169886393</v>
      </c>
      <c r="CM342" s="161">
        <f>MIN(PRODUCT('mil mi val'!$C308:CL308),1)</f>
        <v>0.84818251713546622</v>
      </c>
      <c r="CN342" s="161">
        <f>MIN(PRODUCT('mil mi val'!$C308:CM308),1)</f>
        <v>0.84648615210119527</v>
      </c>
      <c r="CO342" s="161">
        <f>MIN(PRODUCT('mil mi val'!$C308:CN308),1)</f>
        <v>0.84479317979699287</v>
      </c>
      <c r="CP342" s="161">
        <f>MIN(PRODUCT('mil mi val'!$C308:CO308),1)</f>
        <v>0.84310359343739882</v>
      </c>
      <c r="CQ342" s="161">
        <f>MIN(PRODUCT('mil mi val'!$C308:CP308),1)</f>
        <v>0.84141738625052398</v>
      </c>
      <c r="CR342" s="161">
        <f>MIN(PRODUCT('mil mi val'!$C308:CQ308),1)</f>
        <v>0.83973455147802289</v>
      </c>
      <c r="CS342" s="161">
        <f>MIN(PRODUCT('mil mi val'!$C308:CR308),1)</f>
        <v>0.83805508237506687</v>
      </c>
      <c r="CT342" s="161">
        <f>MIN(PRODUCT('mil mi val'!$C308:CS308),1)</f>
        <v>0.83637897221031676</v>
      </c>
      <c r="CU342" s="161">
        <f>MIN(PRODUCT('mil mi val'!$C308:CT308),1)</f>
        <v>0.83470621426589608</v>
      </c>
      <c r="CV342" s="161">
        <f>MIN(PRODUCT('mil mi val'!$C308:CU308),1)</f>
        <v>0.83303680183736428</v>
      </c>
      <c r="CW342" s="161">
        <f>MIN(PRODUCT('mil mi val'!$C308:CV308),1)</f>
        <v>0.83137072823368952</v>
      </c>
      <c r="CX342" s="161">
        <f>MIN(PRODUCT('mil mi val'!$C308:CW308),1)</f>
        <v>0.82970798677722213</v>
      </c>
      <c r="CY342" s="161">
        <f>MIN(PRODUCT('mil mi val'!$C308:CX308),1)</f>
        <v>0.82804857080366767</v>
      </c>
      <c r="CZ342" s="161">
        <f>MIN(PRODUCT('mil mi val'!$C308:CY308),1)</f>
        <v>0.82639247366206037</v>
      </c>
      <c r="DA342" s="161">
        <f>MIN(PRODUCT('mil mi val'!$C308:CZ308),1)</f>
        <v>0.82473968871473624</v>
      </c>
      <c r="DB342" s="161">
        <f>MIN(PRODUCT('mil mi val'!$C308:DA308),1)</f>
        <v>0.82309020933730681</v>
      </c>
      <c r="DC342" s="161">
        <f>MIN(PRODUCT('mil mi val'!$C308:DB308),1)</f>
        <v>0.82144402891863222</v>
      </c>
      <c r="DD342" s="161">
        <f>MIN(PRODUCT('mil mi val'!$C308:DC308),1)</f>
        <v>0.82144402891863222</v>
      </c>
      <c r="DE342" s="161">
        <f>MIN(PRODUCT('mil mi val'!$C308:DD308),1)</f>
        <v>0.82144402891863222</v>
      </c>
      <c r="DF342" s="161">
        <f>MIN(PRODUCT('mil mi val'!$C308:DE308),1)</f>
        <v>0.82144402891863222</v>
      </c>
    </row>
    <row r="343" spans="2:110" ht="14.5" x14ac:dyDescent="0.35">
      <c r="B343" s="149">
        <v>98</v>
      </c>
      <c r="C343" s="161">
        <v>1</v>
      </c>
      <c r="D343" s="161">
        <f>MIN(PRODUCT('mil mi val'!$C309:C309),1)</f>
        <v>0.99960000000000004</v>
      </c>
      <c r="E343" s="161">
        <f>MIN(PRODUCT('mil mi val'!$C309:D309),1)</f>
        <v>0.99900023999999998</v>
      </c>
      <c r="F343" s="161">
        <f>MIN(PRODUCT('mil mi val'!$C309:E309),1)</f>
        <v>0.99830093983199997</v>
      </c>
      <c r="G343" s="161">
        <f>MIN(PRODUCT('mil mi val'!$C309:F309),1)</f>
        <v>0.99750229908013432</v>
      </c>
      <c r="H343" s="161">
        <f>MIN(PRODUCT('mil mi val'!$C309:G309),1)</f>
        <v>0.99660454701096224</v>
      </c>
      <c r="I343" s="161">
        <f>MIN(PRODUCT('mil mi val'!$C309:H309),1)</f>
        <v>0.99570760291865235</v>
      </c>
      <c r="J343" s="161">
        <f>MIN(PRODUCT('mil mi val'!$C309:I309),1)</f>
        <v>0.99471189531573367</v>
      </c>
      <c r="K343" s="161">
        <f>MIN(PRODUCT('mil mi val'!$C309:J309),1)</f>
        <v>0.99361771223088635</v>
      </c>
      <c r="L343" s="161">
        <f>MIN(PRODUCT('mil mi val'!$C309:K309),1)</f>
        <v>0.99242537097620931</v>
      </c>
      <c r="M343" s="161">
        <f>MIN(PRODUCT('mil mi val'!$C309:L309),1)</f>
        <v>0.99103597545684263</v>
      </c>
      <c r="N343" s="161">
        <f>MIN(PRODUCT('mil mi val'!$C309:M309),1)</f>
        <v>0.98954942149365743</v>
      </c>
      <c r="O343" s="161">
        <f>MIN(PRODUCT('mil mi val'!$C309:N309),1)</f>
        <v>0.9879661424192675</v>
      </c>
      <c r="P343" s="161">
        <f>MIN(PRODUCT('mil mi val'!$C309:O309),1)</f>
        <v>0.98628659997715473</v>
      </c>
      <c r="Q343" s="161">
        <f>MIN(PRODUCT('mil mi val'!$C309:P309),1)</f>
        <v>0.98451128409719579</v>
      </c>
      <c r="R343" s="161">
        <f>MIN(PRODUCT('mil mi val'!$C309:Q309),1)</f>
        <v>0.98264071265741115</v>
      </c>
      <c r="S343" s="161">
        <f>MIN(PRODUCT('mil mi val'!$C309:R309),1)</f>
        <v>0.98077369530336211</v>
      </c>
      <c r="T343" s="161">
        <f>MIN(PRODUCT('mil mi val'!$C309:S309),1)</f>
        <v>0.97891022528228566</v>
      </c>
      <c r="U343" s="161">
        <f>MIN(PRODUCT('mil mi val'!$C309:T309),1)</f>
        <v>0.9770502958542493</v>
      </c>
      <c r="V343" s="161">
        <f>MIN(PRODUCT('mil mi val'!$C309:U309),1)</f>
        <v>0.97519390029212616</v>
      </c>
      <c r="W343" s="161">
        <f>MIN(PRODUCT('mil mi val'!$C309:V309),1)</f>
        <v>0.97334103188157106</v>
      </c>
      <c r="X343" s="161">
        <f>MIN(PRODUCT('mil mi val'!$C309:W309),1)</f>
        <v>0.97149168392099605</v>
      </c>
      <c r="Y343" s="161">
        <f>MIN(PRODUCT('mil mi val'!$C309:X309),1)</f>
        <v>0.9696458497215461</v>
      </c>
      <c r="Z343" s="161">
        <f>MIN(PRODUCT('mil mi val'!$C309:Y309),1)</f>
        <v>0.96780352260707514</v>
      </c>
      <c r="AA343" s="161">
        <f>MIN(PRODUCT('mil mi val'!$C309:Z309),1)</f>
        <v>0.96596469591412171</v>
      </c>
      <c r="AB343" s="161">
        <f>MIN(PRODUCT('mil mi val'!$C309:AA309),1)</f>
        <v>0.9641293629918849</v>
      </c>
      <c r="AC343" s="161">
        <f>MIN(PRODUCT('mil mi val'!$C309:AB309),1)</f>
        <v>0.96229751720220036</v>
      </c>
      <c r="AD343" s="161">
        <f>MIN(PRODUCT('mil mi val'!$C309:AC309),1)</f>
        <v>0.96046915191951621</v>
      </c>
      <c r="AE343" s="161">
        <f>MIN(PRODUCT('mil mi val'!$C309:AD309),1)</f>
        <v>0.95864426053086915</v>
      </c>
      <c r="AF343" s="161">
        <f>MIN(PRODUCT('mil mi val'!$C309:AE309),1)</f>
        <v>0.95682283643586052</v>
      </c>
      <c r="AG343" s="161">
        <f>MIN(PRODUCT('mil mi val'!$C309:AF309),1)</f>
        <v>0.9550048730466324</v>
      </c>
      <c r="AH343" s="161">
        <f>MIN(PRODUCT('mil mi val'!$C309:AG309),1)</f>
        <v>0.95319036378784383</v>
      </c>
      <c r="AI343" s="161">
        <f>MIN(PRODUCT('mil mi val'!$C309:AH309),1)</f>
        <v>0.95137930209664689</v>
      </c>
      <c r="AJ343" s="161">
        <f>MIN(PRODUCT('mil mi val'!$C309:AI309),1)</f>
        <v>0.94957168142266324</v>
      </c>
      <c r="AK343" s="161">
        <f>MIN(PRODUCT('mil mi val'!$C309:AJ309),1)</f>
        <v>0.94776749522796022</v>
      </c>
      <c r="AL343" s="161">
        <f>MIN(PRODUCT('mil mi val'!$C309:AK309),1)</f>
        <v>0.94596673698702705</v>
      </c>
      <c r="AM343" s="161">
        <f>MIN(PRODUCT('mil mi val'!$C309:AL309),1)</f>
        <v>0.94416940018675166</v>
      </c>
      <c r="AN343" s="161">
        <f>MIN(PRODUCT('mil mi val'!$C309:AM309),1)</f>
        <v>0.94237547832639679</v>
      </c>
      <c r="AO343" s="161">
        <f>MIN(PRODUCT('mil mi val'!$C309:AN309),1)</f>
        <v>0.94058496491757659</v>
      </c>
      <c r="AP343" s="161">
        <f>MIN(PRODUCT('mil mi val'!$C309:AO309),1)</f>
        <v>0.93879785348423317</v>
      </c>
      <c r="AQ343" s="161">
        <f>MIN(PRODUCT('mil mi val'!$C309:AP309),1)</f>
        <v>0.93701413756261309</v>
      </c>
      <c r="AR343" s="161">
        <f>MIN(PRODUCT('mil mi val'!$C309:AQ309),1)</f>
        <v>0.93523381070124412</v>
      </c>
      <c r="AS343" s="161">
        <f>MIN(PRODUCT('mil mi val'!$C309:AR309),1)</f>
        <v>0.93345686646091175</v>
      </c>
      <c r="AT343" s="161">
        <f>MIN(PRODUCT('mil mi val'!$C309:AS309),1)</f>
        <v>0.93168329841463604</v>
      </c>
      <c r="AU343" s="161">
        <f>MIN(PRODUCT('mil mi val'!$C309:AT309),1)</f>
        <v>0.92991310014764827</v>
      </c>
      <c r="AV343" s="161">
        <f>MIN(PRODUCT('mil mi val'!$C309:AU309),1)</f>
        <v>0.92814626525736776</v>
      </c>
      <c r="AW343" s="161">
        <f>MIN(PRODUCT('mil mi val'!$C309:AV309),1)</f>
        <v>0.92638278735337876</v>
      </c>
      <c r="AX343" s="161">
        <f>MIN(PRODUCT('mil mi val'!$C309:AW309),1)</f>
        <v>0.92462266005740734</v>
      </c>
      <c r="AY343" s="161">
        <f>MIN(PRODUCT('mil mi val'!$C309:AX309),1)</f>
        <v>0.92286587700329825</v>
      </c>
      <c r="AZ343" s="161">
        <f>MIN(PRODUCT('mil mi val'!$C309:AY309),1)</f>
        <v>0.92111243183699199</v>
      </c>
      <c r="BA343" s="161">
        <f>MIN(PRODUCT('mil mi val'!$C309:AZ309),1)</f>
        <v>0.91936231821650172</v>
      </c>
      <c r="BB343" s="161">
        <f>MIN(PRODUCT('mil mi val'!$C309:BA309),1)</f>
        <v>0.91761552981189032</v>
      </c>
      <c r="BC343" s="161">
        <f>MIN(PRODUCT('mil mi val'!$C309:BB309),1)</f>
        <v>0.9158720603052477</v>
      </c>
      <c r="BD343" s="161">
        <f>MIN(PRODUCT('mil mi val'!$C309:BC309),1)</f>
        <v>0.91413190339066774</v>
      </c>
      <c r="BE343" s="161">
        <f>MIN(PRODUCT('mil mi val'!$C309:BD309),1)</f>
        <v>0.9123950527742255</v>
      </c>
      <c r="BF343" s="161">
        <f>MIN(PRODUCT('mil mi val'!$C309:BE309),1)</f>
        <v>0.91066150217395447</v>
      </c>
      <c r="BG343" s="161">
        <f>MIN(PRODUCT('mil mi val'!$C309:BF309),1)</f>
        <v>0.90893124531982394</v>
      </c>
      <c r="BH343" s="161">
        <f>MIN(PRODUCT('mil mi val'!$C309:BG309),1)</f>
        <v>0.90720427595371622</v>
      </c>
      <c r="BI343" s="161">
        <f>MIN(PRODUCT('mil mi val'!$C309:BH309),1)</f>
        <v>0.9054805878294041</v>
      </c>
      <c r="BJ343" s="161">
        <f>MIN(PRODUCT('mil mi val'!$C309:BI309),1)</f>
        <v>0.90376017471252823</v>
      </c>
      <c r="BK343" s="161">
        <f>MIN(PRODUCT('mil mi val'!$C309:BJ309),1)</f>
        <v>0.90204303038057443</v>
      </c>
      <c r="BL343" s="161">
        <f>MIN(PRODUCT('mil mi val'!$C309:BK309),1)</f>
        <v>0.90032914862285129</v>
      </c>
      <c r="BM343" s="161">
        <f>MIN(PRODUCT('mil mi val'!$C309:BL309),1)</f>
        <v>0.89861852324046787</v>
      </c>
      <c r="BN343" s="161">
        <f>MIN(PRODUCT('mil mi val'!$C309:BM309),1)</f>
        <v>0.896911148046311</v>
      </c>
      <c r="BO343" s="161">
        <f>MIN(PRODUCT('mil mi val'!$C309:BN309),1)</f>
        <v>0.89520701686502302</v>
      </c>
      <c r="BP343" s="161">
        <f>MIN(PRODUCT('mil mi val'!$C309:BO309),1)</f>
        <v>0.89350612353297942</v>
      </c>
      <c r="BQ343" s="161">
        <f>MIN(PRODUCT('mil mi val'!$C309:BP309),1)</f>
        <v>0.89180846189826679</v>
      </c>
      <c r="BR343" s="161">
        <f>MIN(PRODUCT('mil mi val'!$C309:BQ309),1)</f>
        <v>0.89011402582066013</v>
      </c>
      <c r="BS343" s="161">
        <f>MIN(PRODUCT('mil mi val'!$C309:BR309),1)</f>
        <v>0.88842280917160088</v>
      </c>
      <c r="BT343" s="161">
        <f>MIN(PRODUCT('mil mi val'!$C309:BS309),1)</f>
        <v>0.88673480583417486</v>
      </c>
      <c r="BU343" s="161">
        <f>MIN(PRODUCT('mil mi val'!$C309:BT309),1)</f>
        <v>0.88505000970308989</v>
      </c>
      <c r="BV343" s="161">
        <f>MIN(PRODUCT('mil mi val'!$C309:BU309),1)</f>
        <v>0.88336841468465399</v>
      </c>
      <c r="BW343" s="161">
        <f>MIN(PRODUCT('mil mi val'!$C309:BV309),1)</f>
        <v>0.88169001469675312</v>
      </c>
      <c r="BX343" s="161">
        <f>MIN(PRODUCT('mil mi val'!$C309:BW309),1)</f>
        <v>0.88001480366882923</v>
      </c>
      <c r="BY343" s="161">
        <f>MIN(PRODUCT('mil mi val'!$C309:BX309),1)</f>
        <v>0.87834277554185847</v>
      </c>
      <c r="BZ343" s="161">
        <f>MIN(PRODUCT('mil mi val'!$C309:BY309),1)</f>
        <v>0.87667392426832891</v>
      </c>
      <c r="CA343" s="161">
        <f>MIN(PRODUCT('mil mi val'!$C309:BZ309),1)</f>
        <v>0.87500824381221909</v>
      </c>
      <c r="CB343" s="161">
        <f>MIN(PRODUCT('mil mi val'!$C309:CA309),1)</f>
        <v>0.87334572814897582</v>
      </c>
      <c r="CC343" s="161">
        <f>MIN(PRODUCT('mil mi val'!$C309:CB309),1)</f>
        <v>0.87168637126549275</v>
      </c>
      <c r="CD343" s="161">
        <f>MIN(PRODUCT('mil mi val'!$C309:CC309),1)</f>
        <v>0.8700301671600883</v>
      </c>
      <c r="CE343" s="161">
        <f>MIN(PRODUCT('mil mi val'!$C309:CD309),1)</f>
        <v>0.86837710984248406</v>
      </c>
      <c r="CF343" s="161">
        <f>MIN(PRODUCT('mil mi val'!$C309:CE309),1)</f>
        <v>0.86672719333378334</v>
      </c>
      <c r="CG343" s="161">
        <f>MIN(PRODUCT('mil mi val'!$C309:CF309),1)</f>
        <v>0.86508041166644911</v>
      </c>
      <c r="CH343" s="161">
        <f>MIN(PRODUCT('mil mi val'!$C309:CG309),1)</f>
        <v>0.86343675888428284</v>
      </c>
      <c r="CI343" s="161">
        <f>MIN(PRODUCT('mil mi val'!$C309:CH309),1)</f>
        <v>0.86179622904240272</v>
      </c>
      <c r="CJ343" s="161">
        <f>MIN(PRODUCT('mil mi val'!$C309:CI309),1)</f>
        <v>0.86015881620722212</v>
      </c>
      <c r="CK343" s="161">
        <f>MIN(PRODUCT('mil mi val'!$C309:CJ309),1)</f>
        <v>0.85852451445642841</v>
      </c>
      <c r="CL343" s="161">
        <f>MIN(PRODUCT('mil mi val'!$C309:CK309),1)</f>
        <v>0.85689331787896117</v>
      </c>
      <c r="CM343" s="161">
        <f>MIN(PRODUCT('mil mi val'!$C309:CL309),1)</f>
        <v>0.8552652205749911</v>
      </c>
      <c r="CN343" s="161">
        <f>MIN(PRODUCT('mil mi val'!$C309:CM309),1)</f>
        <v>0.85364021665589862</v>
      </c>
      <c r="CO343" s="161">
        <f>MIN(PRODUCT('mil mi val'!$C309:CN309),1)</f>
        <v>0.8520183002442524</v>
      </c>
      <c r="CP343" s="161">
        <f>MIN(PRODUCT('mil mi val'!$C309:CO309),1)</f>
        <v>0.85039946547378831</v>
      </c>
      <c r="CQ343" s="161">
        <f>MIN(PRODUCT('mil mi val'!$C309:CP309),1)</f>
        <v>0.84878370648938806</v>
      </c>
      <c r="CR343" s="161">
        <f>MIN(PRODUCT('mil mi val'!$C309:CQ309),1)</f>
        <v>0.84717101744705825</v>
      </c>
      <c r="CS343" s="161">
        <f>MIN(PRODUCT('mil mi val'!$C309:CR309),1)</f>
        <v>0.84556139251390883</v>
      </c>
      <c r="CT343" s="161">
        <f>MIN(PRODUCT('mil mi val'!$C309:CS309),1)</f>
        <v>0.84395482586813242</v>
      </c>
      <c r="CU343" s="161">
        <f>MIN(PRODUCT('mil mi val'!$C309:CT309),1)</f>
        <v>0.84235131169898292</v>
      </c>
      <c r="CV343" s="161">
        <f>MIN(PRODUCT('mil mi val'!$C309:CU309),1)</f>
        <v>0.84075084420675483</v>
      </c>
      <c r="CW343" s="161">
        <f>MIN(PRODUCT('mil mi val'!$C309:CV309),1)</f>
        <v>0.83915341760276196</v>
      </c>
      <c r="CX343" s="161">
        <f>MIN(PRODUCT('mil mi val'!$C309:CW309),1)</f>
        <v>0.83755902610931665</v>
      </c>
      <c r="CY343" s="161">
        <f>MIN(PRODUCT('mil mi val'!$C309:CX309),1)</f>
        <v>0.8359676639597089</v>
      </c>
      <c r="CZ343" s="161">
        <f>MIN(PRODUCT('mil mi val'!$C309:CY309),1)</f>
        <v>0.83437932539818549</v>
      </c>
      <c r="DA343" s="161">
        <f>MIN(PRODUCT('mil mi val'!$C309:CZ309),1)</f>
        <v>0.83279400467992892</v>
      </c>
      <c r="DB343" s="161">
        <f>MIN(PRODUCT('mil mi val'!$C309:DA309),1)</f>
        <v>0.83121169607103707</v>
      </c>
      <c r="DC343" s="161">
        <f>MIN(PRODUCT('mil mi val'!$C309:DB309),1)</f>
        <v>0.82963239384850207</v>
      </c>
      <c r="DD343" s="161">
        <f>MIN(PRODUCT('mil mi val'!$C309:DC309),1)</f>
        <v>0.82963239384850207</v>
      </c>
      <c r="DE343" s="161">
        <f>MIN(PRODUCT('mil mi val'!$C309:DD309),1)</f>
        <v>0.82963239384850207</v>
      </c>
      <c r="DF343" s="161">
        <f>MIN(PRODUCT('mil mi val'!$C309:DE309),1)</f>
        <v>0.82963239384850207</v>
      </c>
    </row>
    <row r="344" spans="2:110" ht="14.5" x14ac:dyDescent="0.35">
      <c r="B344" s="149">
        <v>99</v>
      </c>
      <c r="C344" s="161">
        <v>1</v>
      </c>
      <c r="D344" s="161">
        <f>MIN(PRODUCT('mil mi val'!$C310:C310),1)</f>
        <v>0.99960000000000004</v>
      </c>
      <c r="E344" s="161">
        <f>MIN(PRODUCT('mil mi val'!$C310:D310),1)</f>
        <v>0.9991002000000001</v>
      </c>
      <c r="F344" s="161">
        <f>MIN(PRODUCT('mil mi val'!$C310:E310),1)</f>
        <v>0.99840082986000012</v>
      </c>
      <c r="G344" s="161">
        <f>MIN(PRODUCT('mil mi val'!$C310:F310),1)</f>
        <v>0.99770194927909805</v>
      </c>
      <c r="H344" s="161">
        <f>MIN(PRODUCT('mil mi val'!$C310:G310),1)</f>
        <v>0.99690378771967481</v>
      </c>
      <c r="I344" s="161">
        <f>MIN(PRODUCT('mil mi val'!$C310:H310),1)</f>
        <v>0.99600657431072703</v>
      </c>
      <c r="J344" s="161">
        <f>MIN(PRODUCT('mil mi val'!$C310:I310),1)</f>
        <v>0.99511016839384736</v>
      </c>
      <c r="K344" s="161">
        <f>MIN(PRODUCT('mil mi val'!$C310:J310),1)</f>
        <v>0.99411505822545354</v>
      </c>
      <c r="L344" s="161">
        <f>MIN(PRODUCT('mil mi val'!$C310:K310),1)</f>
        <v>0.9930215316614055</v>
      </c>
      <c r="M344" s="161">
        <f>MIN(PRODUCT('mil mi val'!$C310:L310),1)</f>
        <v>0.99173060367024568</v>
      </c>
      <c r="N344" s="161">
        <f>MIN(PRODUCT('mil mi val'!$C310:M310),1)</f>
        <v>0.99034218082510739</v>
      </c>
      <c r="O344" s="161">
        <f>MIN(PRODUCT('mil mi val'!$C310:N310),1)</f>
        <v>0.98885666755386981</v>
      </c>
      <c r="P344" s="161">
        <f>MIN(PRODUCT('mil mi val'!$C310:O310),1)</f>
        <v>0.98727449688578361</v>
      </c>
      <c r="Q344" s="161">
        <f>MIN(PRODUCT('mil mi val'!$C310:P310),1)</f>
        <v>0.98559613024107773</v>
      </c>
      <c r="R344" s="161">
        <f>MIN(PRODUCT('mil mi val'!$C310:Q310),1)</f>
        <v>0.98382205720664373</v>
      </c>
      <c r="S344" s="161">
        <f>MIN(PRODUCT('mil mi val'!$C310:R310),1)</f>
        <v>0.98205117750367177</v>
      </c>
      <c r="T344" s="161">
        <f>MIN(PRODUCT('mil mi val'!$C310:S310),1)</f>
        <v>0.9802834853841651</v>
      </c>
      <c r="U344" s="161">
        <f>MIN(PRODUCT('mil mi val'!$C310:T310),1)</f>
        <v>0.97851897511047359</v>
      </c>
      <c r="V344" s="161">
        <f>MIN(PRODUCT('mil mi val'!$C310:U310),1)</f>
        <v>0.97675764095527473</v>
      </c>
      <c r="W344" s="161">
        <f>MIN(PRODUCT('mil mi val'!$C310:V310),1)</f>
        <v>0.97499947720155522</v>
      </c>
      <c r="X344" s="161">
        <f>MIN(PRODUCT('mil mi val'!$C310:W310),1)</f>
        <v>0.97324447814259241</v>
      </c>
      <c r="Y344" s="161">
        <f>MIN(PRODUCT('mil mi val'!$C310:X310),1)</f>
        <v>0.97149263808193576</v>
      </c>
      <c r="Z344" s="161">
        <f>MIN(PRODUCT('mil mi val'!$C310:Y310),1)</f>
        <v>0.9697439513333882</v>
      </c>
      <c r="AA344" s="161">
        <f>MIN(PRODUCT('mil mi val'!$C310:Z310),1)</f>
        <v>0.96799841222098804</v>
      </c>
      <c r="AB344" s="161">
        <f>MIN(PRODUCT('mil mi val'!$C310:AA310),1)</f>
        <v>0.96625601507899028</v>
      </c>
      <c r="AC344" s="161">
        <f>MIN(PRODUCT('mil mi val'!$C310:AB310),1)</f>
        <v>0.96451675425184813</v>
      </c>
      <c r="AD344" s="161">
        <f>MIN(PRODUCT('mil mi val'!$C310:AC310),1)</f>
        <v>0.96278062409419474</v>
      </c>
      <c r="AE344" s="161">
        <f>MIN(PRODUCT('mil mi val'!$C310:AD310),1)</f>
        <v>0.96104761897082513</v>
      </c>
      <c r="AF344" s="161">
        <f>MIN(PRODUCT('mil mi val'!$C310:AE310),1)</f>
        <v>0.95931773325667757</v>
      </c>
      <c r="AG344" s="161">
        <f>MIN(PRODUCT('mil mi val'!$C310:AF310),1)</f>
        <v>0.95759096133681554</v>
      </c>
      <c r="AH344" s="161">
        <f>MIN(PRODUCT('mil mi val'!$C310:AG310),1)</f>
        <v>0.95586729760640921</v>
      </c>
      <c r="AI344" s="161">
        <f>MIN(PRODUCT('mil mi val'!$C310:AH310),1)</f>
        <v>0.95414673647071768</v>
      </c>
      <c r="AJ344" s="161">
        <f>MIN(PRODUCT('mil mi val'!$C310:AI310),1)</f>
        <v>0.95242927234507035</v>
      </c>
      <c r="AK344" s="161">
        <f>MIN(PRODUCT('mil mi val'!$C310:AJ310),1)</f>
        <v>0.95071489965484923</v>
      </c>
      <c r="AL344" s="161">
        <f>MIN(PRODUCT('mil mi val'!$C310:AK310),1)</f>
        <v>0.94900361283547052</v>
      </c>
      <c r="AM344" s="161">
        <f>MIN(PRODUCT('mil mi val'!$C310:AL310),1)</f>
        <v>0.94729540633236664</v>
      </c>
      <c r="AN344" s="161">
        <f>MIN(PRODUCT('mil mi val'!$C310:AM310),1)</f>
        <v>0.94559027460096834</v>
      </c>
      <c r="AO344" s="161">
        <f>MIN(PRODUCT('mil mi val'!$C310:AN310),1)</f>
        <v>0.94388821210668661</v>
      </c>
      <c r="AP344" s="161">
        <f>MIN(PRODUCT('mil mi val'!$C310:AO310),1)</f>
        <v>0.94218921332489458</v>
      </c>
      <c r="AQ344" s="161">
        <f>MIN(PRODUCT('mil mi val'!$C310:AP310),1)</f>
        <v>0.94049327274090977</v>
      </c>
      <c r="AR344" s="161">
        <f>MIN(PRODUCT('mil mi val'!$C310:AQ310),1)</f>
        <v>0.93880038484997608</v>
      </c>
      <c r="AS344" s="161">
        <f>MIN(PRODUCT('mil mi val'!$C310:AR310),1)</f>
        <v>0.93711054415724615</v>
      </c>
      <c r="AT344" s="161">
        <f>MIN(PRODUCT('mil mi val'!$C310:AS310),1)</f>
        <v>0.93542374517776306</v>
      </c>
      <c r="AU344" s="161">
        <f>MIN(PRODUCT('mil mi val'!$C310:AT310),1)</f>
        <v>0.93373998243644307</v>
      </c>
      <c r="AV344" s="161">
        <f>MIN(PRODUCT('mil mi val'!$C310:AU310),1)</f>
        <v>0.93205925046805749</v>
      </c>
      <c r="AW344" s="161">
        <f>MIN(PRODUCT('mil mi val'!$C310:AV310),1)</f>
        <v>0.93038154381721494</v>
      </c>
      <c r="AX344" s="161">
        <f>MIN(PRODUCT('mil mi val'!$C310:AW310),1)</f>
        <v>0.92870685703834388</v>
      </c>
      <c r="AY344" s="161">
        <f>MIN(PRODUCT('mil mi val'!$C310:AX310),1)</f>
        <v>0.92703518469567481</v>
      </c>
      <c r="AZ344" s="161">
        <f>MIN(PRODUCT('mil mi val'!$C310:AY310),1)</f>
        <v>0.92536652136322262</v>
      </c>
      <c r="BA344" s="161">
        <f>MIN(PRODUCT('mil mi val'!$C310:AZ310),1)</f>
        <v>0.92370086162476883</v>
      </c>
      <c r="BB344" s="161">
        <f>MIN(PRODUCT('mil mi val'!$C310:BA310),1)</f>
        <v>0.92203820007384418</v>
      </c>
      <c r="BC344" s="161">
        <f>MIN(PRODUCT('mil mi val'!$C310:BB310),1)</f>
        <v>0.92037853131371128</v>
      </c>
      <c r="BD344" s="161">
        <f>MIN(PRODUCT('mil mi val'!$C310:BC310),1)</f>
        <v>0.91872184995734663</v>
      </c>
      <c r="BE344" s="161">
        <f>MIN(PRODUCT('mil mi val'!$C310:BD310),1)</f>
        <v>0.91706815062742342</v>
      </c>
      <c r="BF344" s="161">
        <f>MIN(PRODUCT('mil mi val'!$C310:BE310),1)</f>
        <v>0.91541742795629399</v>
      </c>
      <c r="BG344" s="161">
        <f>MIN(PRODUCT('mil mi val'!$C310:BF310),1)</f>
        <v>0.91376967658597263</v>
      </c>
      <c r="BH344" s="161">
        <f>MIN(PRODUCT('mil mi val'!$C310:BG310),1)</f>
        <v>0.9121248911681179</v>
      </c>
      <c r="BI344" s="161">
        <f>MIN(PRODUCT('mil mi val'!$C310:BH310),1)</f>
        <v>0.91048306636401521</v>
      </c>
      <c r="BJ344" s="161">
        <f>MIN(PRODUCT('mil mi val'!$C310:BI310),1)</f>
        <v>0.90884419684455997</v>
      </c>
      <c r="BK344" s="161">
        <f>MIN(PRODUCT('mil mi val'!$C310:BJ310),1)</f>
        <v>0.90720827729023978</v>
      </c>
      <c r="BL344" s="161">
        <f>MIN(PRODUCT('mil mi val'!$C310:BK310),1)</f>
        <v>0.90557530239111728</v>
      </c>
      <c r="BM344" s="161">
        <f>MIN(PRODUCT('mil mi val'!$C310:BL310),1)</f>
        <v>0.9039452668468132</v>
      </c>
      <c r="BN344" s="161">
        <f>MIN(PRODUCT('mil mi val'!$C310:BM310),1)</f>
        <v>0.9023181653664889</v>
      </c>
      <c r="BO344" s="161">
        <f>MIN(PRODUCT('mil mi val'!$C310:BN310),1)</f>
        <v>0.90069399266882921</v>
      </c>
      <c r="BP344" s="161">
        <f>MIN(PRODUCT('mil mi val'!$C310:BO310),1)</f>
        <v>0.89907274348202526</v>
      </c>
      <c r="BQ344" s="161">
        <f>MIN(PRODUCT('mil mi val'!$C310:BP310),1)</f>
        <v>0.89745441254375757</v>
      </c>
      <c r="BR344" s="161">
        <f>MIN(PRODUCT('mil mi val'!$C310:BQ310),1)</f>
        <v>0.89583899460117877</v>
      </c>
      <c r="BS344" s="161">
        <f>MIN(PRODUCT('mil mi val'!$C310:BR310),1)</f>
        <v>0.89422648441089658</v>
      </c>
      <c r="BT344" s="161">
        <f>MIN(PRODUCT('mil mi val'!$C310:BS310),1)</f>
        <v>0.89261687673895695</v>
      </c>
      <c r="BU344" s="161">
        <f>MIN(PRODUCT('mil mi val'!$C310:BT310),1)</f>
        <v>0.89101016636082686</v>
      </c>
      <c r="BV344" s="161">
        <f>MIN(PRODUCT('mil mi val'!$C310:BU310),1)</f>
        <v>0.88940634806137731</v>
      </c>
      <c r="BW344" s="161">
        <f>MIN(PRODUCT('mil mi val'!$C310:BV310),1)</f>
        <v>0.88780541663486678</v>
      </c>
      <c r="BX344" s="161">
        <f>MIN(PRODUCT('mil mi val'!$C310:BW310),1)</f>
        <v>0.88620736688492396</v>
      </c>
      <c r="BY344" s="161">
        <f>MIN(PRODUCT('mil mi val'!$C310:BX310),1)</f>
        <v>0.88461219362453103</v>
      </c>
      <c r="BZ344" s="161">
        <f>MIN(PRODUCT('mil mi val'!$C310:BY310),1)</f>
        <v>0.88301989167600681</v>
      </c>
      <c r="CA344" s="161">
        <f>MIN(PRODUCT('mil mi val'!$C310:BZ310),1)</f>
        <v>0.88143045587099</v>
      </c>
      <c r="CB344" s="161">
        <f>MIN(PRODUCT('mil mi val'!$C310:CA310),1)</f>
        <v>0.87984388105042222</v>
      </c>
      <c r="CC344" s="161">
        <f>MIN(PRODUCT('mil mi val'!$C310:CB310),1)</f>
        <v>0.87826016206453139</v>
      </c>
      <c r="CD344" s="161">
        <f>MIN(PRODUCT('mil mi val'!$C310:CC310),1)</f>
        <v>0.87667929377281517</v>
      </c>
      <c r="CE344" s="161">
        <f>MIN(PRODUCT('mil mi val'!$C310:CD310),1)</f>
        <v>0.87510127104402413</v>
      </c>
      <c r="CF344" s="161">
        <f>MIN(PRODUCT('mil mi val'!$C310:CE310),1)</f>
        <v>0.8735260887561449</v>
      </c>
      <c r="CG344" s="161">
        <f>MIN(PRODUCT('mil mi val'!$C310:CF310),1)</f>
        <v>0.87195374179638385</v>
      </c>
      <c r="CH344" s="161">
        <f>MIN(PRODUCT('mil mi val'!$C310:CG310),1)</f>
        <v>0.87038422506115032</v>
      </c>
      <c r="CI344" s="161">
        <f>MIN(PRODUCT('mil mi val'!$C310:CH310),1)</f>
        <v>0.86881753345604018</v>
      </c>
      <c r="CJ344" s="161">
        <f>MIN(PRODUCT('mil mi val'!$C310:CI310),1)</f>
        <v>0.86725366189581932</v>
      </c>
      <c r="CK344" s="161">
        <f>MIN(PRODUCT('mil mi val'!$C310:CJ310),1)</f>
        <v>0.86569260530440684</v>
      </c>
      <c r="CL344" s="161">
        <f>MIN(PRODUCT('mil mi val'!$C310:CK310),1)</f>
        <v>0.86413435861485888</v>
      </c>
      <c r="CM344" s="161">
        <f>MIN(PRODUCT('mil mi val'!$C310:CL310),1)</f>
        <v>0.86257891676935206</v>
      </c>
      <c r="CN344" s="161">
        <f>MIN(PRODUCT('mil mi val'!$C310:CM310),1)</f>
        <v>0.86102627471916715</v>
      </c>
      <c r="CO344" s="161">
        <f>MIN(PRODUCT('mil mi val'!$C310:CN310),1)</f>
        <v>0.85947642742467267</v>
      </c>
      <c r="CP344" s="161">
        <f>MIN(PRODUCT('mil mi val'!$C310:CO310),1)</f>
        <v>0.85792936985530821</v>
      </c>
      <c r="CQ344" s="161">
        <f>MIN(PRODUCT('mil mi val'!$C310:CP310),1)</f>
        <v>0.85638509698956866</v>
      </c>
      <c r="CR344" s="161">
        <f>MIN(PRODUCT('mil mi val'!$C310:CQ310),1)</f>
        <v>0.85484360381498736</v>
      </c>
      <c r="CS344" s="161">
        <f>MIN(PRODUCT('mil mi val'!$C310:CR310),1)</f>
        <v>0.85330488532812032</v>
      </c>
      <c r="CT344" s="161">
        <f>MIN(PRODUCT('mil mi val'!$C310:CS310),1)</f>
        <v>0.85176893653452967</v>
      </c>
      <c r="CU344" s="161">
        <f>MIN(PRODUCT('mil mi val'!$C310:CT310),1)</f>
        <v>0.85023575244876748</v>
      </c>
      <c r="CV344" s="161">
        <f>MIN(PRODUCT('mil mi val'!$C310:CU310),1)</f>
        <v>0.84870532809435972</v>
      </c>
      <c r="CW344" s="161">
        <f>MIN(PRODUCT('mil mi val'!$C310:CV310),1)</f>
        <v>0.8471776585037899</v>
      </c>
      <c r="CX344" s="161">
        <f>MIN(PRODUCT('mil mi val'!$C310:CW310),1)</f>
        <v>0.84565273871848301</v>
      </c>
      <c r="CY344" s="161">
        <f>MIN(PRODUCT('mil mi val'!$C310:CX310),1)</f>
        <v>0.8441305637887897</v>
      </c>
      <c r="CZ344" s="161">
        <f>MIN(PRODUCT('mil mi val'!$C310:CY310),1)</f>
        <v>0.84261112877396982</v>
      </c>
      <c r="DA344" s="161">
        <f>MIN(PRODUCT('mil mi val'!$C310:CZ310),1)</f>
        <v>0.84109442874217666</v>
      </c>
      <c r="DB344" s="161">
        <f>MIN(PRODUCT('mil mi val'!$C310:DA310),1)</f>
        <v>0.83958045877044074</v>
      </c>
      <c r="DC344" s="161">
        <f>MIN(PRODUCT('mil mi val'!$C310:DB310),1)</f>
        <v>0.83806921394465395</v>
      </c>
      <c r="DD344" s="161">
        <f>MIN(PRODUCT('mil mi val'!$C310:DC310),1)</f>
        <v>0.83806921394465395</v>
      </c>
      <c r="DE344" s="161">
        <f>MIN(PRODUCT('mil mi val'!$C310:DD310),1)</f>
        <v>0.83806921394465395</v>
      </c>
      <c r="DF344" s="161">
        <f>MIN(PRODUCT('mil mi val'!$C310:DE310),1)</f>
        <v>0.83806921394465395</v>
      </c>
    </row>
    <row r="345" spans="2:110" ht="14.5" x14ac:dyDescent="0.35">
      <c r="B345" s="149">
        <v>100</v>
      </c>
      <c r="C345" s="161">
        <v>1</v>
      </c>
      <c r="D345" s="161">
        <f>MIN(PRODUCT('mil mi val'!$C311:C311),1)</f>
        <v>0.99960000000000004</v>
      </c>
      <c r="E345" s="161">
        <f>MIN(PRODUCT('mil mi val'!$C311:D311),1)</f>
        <v>0.9991002000000001</v>
      </c>
      <c r="F345" s="161">
        <f>MIN(PRODUCT('mil mi val'!$C311:E311),1)</f>
        <v>0.9985007398800001</v>
      </c>
      <c r="G345" s="161">
        <f>MIN(PRODUCT('mil mi val'!$C311:F311),1)</f>
        <v>0.99780178936208408</v>
      </c>
      <c r="H345" s="161">
        <f>MIN(PRODUCT('mil mi val'!$C311:G311),1)</f>
        <v>0.99700354793059442</v>
      </c>
      <c r="I345" s="161">
        <f>MIN(PRODUCT('mil mi val'!$C311:H311),1)</f>
        <v>0.99620594509224991</v>
      </c>
      <c r="J345" s="161">
        <f>MIN(PRODUCT('mil mi val'!$C311:I311),1)</f>
        <v>0.9953093597416669</v>
      </c>
      <c r="K345" s="161">
        <f>MIN(PRODUCT('mil mi val'!$C311:J311),1)</f>
        <v>0.99431405038192522</v>
      </c>
      <c r="L345" s="161">
        <f>MIN(PRODUCT('mil mi val'!$C311:K311),1)</f>
        <v>0.99322030492650515</v>
      </c>
      <c r="M345" s="161">
        <f>MIN(PRODUCT('mil mi val'!$C311:L311),1)</f>
        <v>0.99202844056059336</v>
      </c>
      <c r="N345" s="161">
        <f>MIN(PRODUCT('mil mi val'!$C311:M311),1)</f>
        <v>0.99073880358786459</v>
      </c>
      <c r="O345" s="161">
        <f>MIN(PRODUCT('mil mi val'!$C311:N311),1)</f>
        <v>0.98935176926284163</v>
      </c>
      <c r="P345" s="161">
        <f>MIN(PRODUCT('mil mi val'!$C311:O311),1)</f>
        <v>0.98786774160894741</v>
      </c>
      <c r="Q345" s="161">
        <f>MIN(PRODUCT('mil mi val'!$C311:P311),1)</f>
        <v>0.98628715322237304</v>
      </c>
      <c r="R345" s="161">
        <f>MIN(PRODUCT('mil mi val'!$C311:Q311),1)</f>
        <v>0.98461046506189498</v>
      </c>
      <c r="S345" s="161">
        <f>MIN(PRODUCT('mil mi val'!$C311:R311),1)</f>
        <v>0.98293662727128972</v>
      </c>
      <c r="T345" s="161">
        <f>MIN(PRODUCT('mil mi val'!$C311:S311),1)</f>
        <v>0.98126563500492847</v>
      </c>
      <c r="U345" s="161">
        <f>MIN(PRODUCT('mil mi val'!$C311:T311),1)</f>
        <v>0.97959748342542008</v>
      </c>
      <c r="V345" s="161">
        <f>MIN(PRODUCT('mil mi val'!$C311:U311),1)</f>
        <v>0.97793216770359681</v>
      </c>
      <c r="W345" s="161">
        <f>MIN(PRODUCT('mil mi val'!$C311:V311),1)</f>
        <v>0.9762696830185007</v>
      </c>
      <c r="X345" s="161">
        <f>MIN(PRODUCT('mil mi val'!$C311:W311),1)</f>
        <v>0.97461002455736923</v>
      </c>
      <c r="Y345" s="161">
        <f>MIN(PRODUCT('mil mi val'!$C311:X311),1)</f>
        <v>0.97295318751562165</v>
      </c>
      <c r="Z345" s="161">
        <f>MIN(PRODUCT('mil mi val'!$C311:Y311),1)</f>
        <v>0.97129916709684505</v>
      </c>
      <c r="AA345" s="161">
        <f>MIN(PRODUCT('mil mi val'!$C311:Z311),1)</f>
        <v>0.96964795851278041</v>
      </c>
      <c r="AB345" s="161">
        <f>MIN(PRODUCT('mil mi val'!$C311:AA311),1)</f>
        <v>0.96799955698330864</v>
      </c>
      <c r="AC345" s="161">
        <f>MIN(PRODUCT('mil mi val'!$C311:AB311),1)</f>
        <v>0.96635395773643695</v>
      </c>
      <c r="AD345" s="161">
        <f>MIN(PRODUCT('mil mi val'!$C311:AC311),1)</f>
        <v>0.96471115600828494</v>
      </c>
      <c r="AE345" s="161">
        <f>MIN(PRODUCT('mil mi val'!$C311:AD311),1)</f>
        <v>0.96307114704307084</v>
      </c>
      <c r="AF345" s="161">
        <f>MIN(PRODUCT('mil mi val'!$C311:AE311),1)</f>
        <v>0.96143392609309763</v>
      </c>
      <c r="AG345" s="161">
        <f>MIN(PRODUCT('mil mi val'!$C311:AF311),1)</f>
        <v>0.9597994884187393</v>
      </c>
      <c r="AH345" s="161">
        <f>MIN(PRODUCT('mil mi val'!$C311:AG311),1)</f>
        <v>0.95816782928842736</v>
      </c>
      <c r="AI345" s="161">
        <f>MIN(PRODUCT('mil mi val'!$C311:AH311),1)</f>
        <v>0.95653894397863704</v>
      </c>
      <c r="AJ345" s="161">
        <f>MIN(PRODUCT('mil mi val'!$C311:AI311),1)</f>
        <v>0.95491282777387332</v>
      </c>
      <c r="AK345" s="161">
        <f>MIN(PRODUCT('mil mi val'!$C311:AJ311),1)</f>
        <v>0.9532894759666577</v>
      </c>
      <c r="AL345" s="161">
        <f>MIN(PRODUCT('mil mi val'!$C311:AK311),1)</f>
        <v>0.95166888385751436</v>
      </c>
      <c r="AM345" s="161">
        <f>MIN(PRODUCT('mil mi val'!$C311:AL311),1)</f>
        <v>0.95005104675495655</v>
      </c>
      <c r="AN345" s="161">
        <f>MIN(PRODUCT('mil mi val'!$C311:AM311),1)</f>
        <v>0.94843595997547314</v>
      </c>
      <c r="AO345" s="161">
        <f>MIN(PRODUCT('mil mi val'!$C311:AN311),1)</f>
        <v>0.94682361884351485</v>
      </c>
      <c r="AP345" s="161">
        <f>MIN(PRODUCT('mil mi val'!$C311:AO311),1)</f>
        <v>0.94521401869148081</v>
      </c>
      <c r="AQ345" s="161">
        <f>MIN(PRODUCT('mil mi val'!$C311:AP311),1)</f>
        <v>0.94360715485970525</v>
      </c>
      <c r="AR345" s="161">
        <f>MIN(PRODUCT('mil mi val'!$C311:AQ311),1)</f>
        <v>0.94200302269644376</v>
      </c>
      <c r="AS345" s="161">
        <f>MIN(PRODUCT('mil mi val'!$C311:AR311),1)</f>
        <v>0.94040161755785978</v>
      </c>
      <c r="AT345" s="161">
        <f>MIN(PRODUCT('mil mi val'!$C311:AS311),1)</f>
        <v>0.93880293480801136</v>
      </c>
      <c r="AU345" s="161">
        <f>MIN(PRODUCT('mil mi val'!$C311:AT311),1)</f>
        <v>0.93720696981883767</v>
      </c>
      <c r="AV345" s="161">
        <f>MIN(PRODUCT('mil mi val'!$C311:AU311),1)</f>
        <v>0.93561371797014559</v>
      </c>
      <c r="AW345" s="161">
        <f>MIN(PRODUCT('mil mi val'!$C311:AV311),1)</f>
        <v>0.93402317464959628</v>
      </c>
      <c r="AX345" s="161">
        <f>MIN(PRODUCT('mil mi val'!$C311:AW311),1)</f>
        <v>0.93243533525269195</v>
      </c>
      <c r="AY345" s="161">
        <f>MIN(PRODUCT('mil mi val'!$C311:AX311),1)</f>
        <v>0.93085019518276235</v>
      </c>
      <c r="AZ345" s="161">
        <f>MIN(PRODUCT('mil mi val'!$C311:AY311),1)</f>
        <v>0.92926774985095162</v>
      </c>
      <c r="BA345" s="161">
        <f>MIN(PRODUCT('mil mi val'!$C311:AZ311),1)</f>
        <v>0.927687994676205</v>
      </c>
      <c r="BB345" s="161">
        <f>MIN(PRODUCT('mil mi val'!$C311:BA311),1)</f>
        <v>0.92611092508525539</v>
      </c>
      <c r="BC345" s="161">
        <f>MIN(PRODUCT('mil mi val'!$C311:BB311),1)</f>
        <v>0.92453653651261047</v>
      </c>
      <c r="BD345" s="161">
        <f>MIN(PRODUCT('mil mi val'!$C311:BC311),1)</f>
        <v>0.92296482440053895</v>
      </c>
      <c r="BE345" s="161">
        <f>MIN(PRODUCT('mil mi val'!$C311:BD311),1)</f>
        <v>0.92139578419905799</v>
      </c>
      <c r="BF345" s="161">
        <f>MIN(PRODUCT('mil mi val'!$C311:BE311),1)</f>
        <v>0.91982941136591956</v>
      </c>
      <c r="BG345" s="161">
        <f>MIN(PRODUCT('mil mi val'!$C311:BF311),1)</f>
        <v>0.91826570136659746</v>
      </c>
      <c r="BH345" s="161">
        <f>MIN(PRODUCT('mil mi val'!$C311:BG311),1)</f>
        <v>0.91670464967427423</v>
      </c>
      <c r="BI345" s="161">
        <f>MIN(PRODUCT('mil mi val'!$C311:BH311),1)</f>
        <v>0.91514625176982789</v>
      </c>
      <c r="BJ345" s="161">
        <f>MIN(PRODUCT('mil mi val'!$C311:BI311),1)</f>
        <v>0.91359050314181911</v>
      </c>
      <c r="BK345" s="161">
        <f>MIN(PRODUCT('mil mi val'!$C311:BJ311),1)</f>
        <v>0.91203739928647798</v>
      </c>
      <c r="BL345" s="161">
        <f>MIN(PRODUCT('mil mi val'!$C311:BK311),1)</f>
        <v>0.9104869357076909</v>
      </c>
      <c r="BM345" s="161">
        <f>MIN(PRODUCT('mil mi val'!$C311:BL311),1)</f>
        <v>0.90893910791698784</v>
      </c>
      <c r="BN345" s="161">
        <f>MIN(PRODUCT('mil mi val'!$C311:BM311),1)</f>
        <v>0.90739391143352888</v>
      </c>
      <c r="BO345" s="161">
        <f>MIN(PRODUCT('mil mi val'!$C311:BN311),1)</f>
        <v>0.90585134178409188</v>
      </c>
      <c r="BP345" s="161">
        <f>MIN(PRODUCT('mil mi val'!$C311:BO311),1)</f>
        <v>0.90431139450305886</v>
      </c>
      <c r="BQ345" s="161">
        <f>MIN(PRODUCT('mil mi val'!$C311:BP311),1)</f>
        <v>0.90277406513240366</v>
      </c>
      <c r="BR345" s="161">
        <f>MIN(PRODUCT('mil mi val'!$C311:BQ311),1)</f>
        <v>0.90123934922167859</v>
      </c>
      <c r="BS345" s="161">
        <f>MIN(PRODUCT('mil mi val'!$C311:BR311),1)</f>
        <v>0.8997072423280017</v>
      </c>
      <c r="BT345" s="161">
        <f>MIN(PRODUCT('mil mi val'!$C311:BS311),1)</f>
        <v>0.89817774001604411</v>
      </c>
      <c r="BU345" s="161">
        <f>MIN(PRODUCT('mil mi val'!$C311:BT311),1)</f>
        <v>0.8966508378580168</v>
      </c>
      <c r="BV345" s="161">
        <f>MIN(PRODUCT('mil mi val'!$C311:BU311),1)</f>
        <v>0.89512653143365817</v>
      </c>
      <c r="BW345" s="161">
        <f>MIN(PRODUCT('mil mi val'!$C311:BV311),1)</f>
        <v>0.89360481633022093</v>
      </c>
      <c r="BX345" s="161">
        <f>MIN(PRODUCT('mil mi val'!$C311:BW311),1)</f>
        <v>0.89208568814245948</v>
      </c>
      <c r="BY345" s="161">
        <f>MIN(PRODUCT('mil mi val'!$C311:BX311),1)</f>
        <v>0.89056914247261731</v>
      </c>
      <c r="BZ345" s="161">
        <f>MIN(PRODUCT('mil mi val'!$C311:BY311),1)</f>
        <v>0.88905517493041386</v>
      </c>
      <c r="CA345" s="161">
        <f>MIN(PRODUCT('mil mi val'!$C311:BZ311),1)</f>
        <v>0.88754378113303212</v>
      </c>
      <c r="CB345" s="161">
        <f>MIN(PRODUCT('mil mi val'!$C311:CA311),1)</f>
        <v>0.8860349567051059</v>
      </c>
      <c r="CC345" s="161">
        <f>MIN(PRODUCT('mil mi val'!$C311:CB311),1)</f>
        <v>0.8845286972787072</v>
      </c>
      <c r="CD345" s="161">
        <f>MIN(PRODUCT('mil mi val'!$C311:CC311),1)</f>
        <v>0.88302499849333338</v>
      </c>
      <c r="CE345" s="161">
        <f>MIN(PRODUCT('mil mi val'!$C311:CD311),1)</f>
        <v>0.88152385599589467</v>
      </c>
      <c r="CF345" s="161">
        <f>MIN(PRODUCT('mil mi val'!$C311:CE311),1)</f>
        <v>0.88002526544070159</v>
      </c>
      <c r="CG345" s="161">
        <f>MIN(PRODUCT('mil mi val'!$C311:CF311),1)</f>
        <v>0.87852922248945231</v>
      </c>
      <c r="CH345" s="161">
        <f>MIN(PRODUCT('mil mi val'!$C311:CG311),1)</f>
        <v>0.87703572281122022</v>
      </c>
      <c r="CI345" s="161">
        <f>MIN(PRODUCT('mil mi val'!$C311:CH311),1)</f>
        <v>0.87554476208244114</v>
      </c>
      <c r="CJ345" s="161">
        <f>MIN(PRODUCT('mil mi val'!$C311:CI311),1)</f>
        <v>0.87405633598690091</v>
      </c>
      <c r="CK345" s="161">
        <f>MIN(PRODUCT('mil mi val'!$C311:CJ311),1)</f>
        <v>0.87257044021572316</v>
      </c>
      <c r="CL345" s="161">
        <f>MIN(PRODUCT('mil mi val'!$C311:CK311),1)</f>
        <v>0.87108707046735645</v>
      </c>
      <c r="CM345" s="161">
        <f>MIN(PRODUCT('mil mi val'!$C311:CL311),1)</f>
        <v>0.86960622244756192</v>
      </c>
      <c r="CN345" s="161">
        <f>MIN(PRODUCT('mil mi val'!$C311:CM311),1)</f>
        <v>0.86812789186940098</v>
      </c>
      <c r="CO345" s="161">
        <f>MIN(PRODUCT('mil mi val'!$C311:CN311),1)</f>
        <v>0.86665207445322301</v>
      </c>
      <c r="CP345" s="161">
        <f>MIN(PRODUCT('mil mi val'!$C311:CO311),1)</f>
        <v>0.86517876592665255</v>
      </c>
      <c r="CQ345" s="161">
        <f>MIN(PRODUCT('mil mi val'!$C311:CP311),1)</f>
        <v>0.86370796202457722</v>
      </c>
      <c r="CR345" s="161">
        <f>MIN(PRODUCT('mil mi val'!$C311:CQ311),1)</f>
        <v>0.86223965848913542</v>
      </c>
      <c r="CS345" s="161">
        <f>MIN(PRODUCT('mil mi val'!$C311:CR311),1)</f>
        <v>0.86077385106970383</v>
      </c>
      <c r="CT345" s="161">
        <f>MIN(PRODUCT('mil mi val'!$C311:CS311),1)</f>
        <v>0.85931053552288528</v>
      </c>
      <c r="CU345" s="161">
        <f>MIN(PRODUCT('mil mi val'!$C311:CT311),1)</f>
        <v>0.85784970761249635</v>
      </c>
      <c r="CV345" s="161">
        <f>MIN(PRODUCT('mil mi val'!$C311:CU311),1)</f>
        <v>0.8563913631095551</v>
      </c>
      <c r="CW345" s="161">
        <f>MIN(PRODUCT('mil mi val'!$C311:CV311),1)</f>
        <v>0.85493549779226885</v>
      </c>
      <c r="CX345" s="161">
        <f>MIN(PRODUCT('mil mi val'!$C311:CW311),1)</f>
        <v>0.85348210744602193</v>
      </c>
      <c r="CY345" s="161">
        <f>MIN(PRODUCT('mil mi val'!$C311:CX311),1)</f>
        <v>0.85203118786336363</v>
      </c>
      <c r="CZ345" s="161">
        <f>MIN(PRODUCT('mil mi val'!$C311:CY311),1)</f>
        <v>0.85058273484399582</v>
      </c>
      <c r="DA345" s="161">
        <f>MIN(PRODUCT('mil mi val'!$C311:CZ311),1)</f>
        <v>0.84913674419476104</v>
      </c>
      <c r="DB345" s="161">
        <f>MIN(PRODUCT('mil mi val'!$C311:DA311),1)</f>
        <v>0.84769321172962997</v>
      </c>
      <c r="DC345" s="161">
        <f>MIN(PRODUCT('mil mi val'!$C311:DB311),1)</f>
        <v>0.84625213326968962</v>
      </c>
      <c r="DD345" s="161">
        <f>MIN(PRODUCT('mil mi val'!$C311:DC311),1)</f>
        <v>0.84625213326968962</v>
      </c>
      <c r="DE345" s="161">
        <f>MIN(PRODUCT('mil mi val'!$C311:DD311),1)</f>
        <v>0.84625213326968962</v>
      </c>
      <c r="DF345" s="161">
        <f>MIN(PRODUCT('mil mi val'!$C311:DE311),1)</f>
        <v>0.84625213326968962</v>
      </c>
    </row>
    <row r="346" spans="2:110" ht="14.5" x14ac:dyDescent="0.35">
      <c r="B346" s="149">
        <v>101</v>
      </c>
      <c r="C346" s="161">
        <v>1</v>
      </c>
      <c r="D346" s="161">
        <f>MIN(PRODUCT('mil mi val'!$C312:C312),1)</f>
        <v>0.99960000000000004</v>
      </c>
      <c r="E346" s="161">
        <f>MIN(PRODUCT('mil mi val'!$C312:D312),1)</f>
        <v>0.9991002000000001</v>
      </c>
      <c r="F346" s="161">
        <f>MIN(PRODUCT('mil mi val'!$C312:E312),1)</f>
        <v>0.9985007398800001</v>
      </c>
      <c r="G346" s="161">
        <f>MIN(PRODUCT('mil mi val'!$C312:F312),1)</f>
        <v>0.99780178936208408</v>
      </c>
      <c r="H346" s="161">
        <f>MIN(PRODUCT('mil mi val'!$C312:G312),1)</f>
        <v>0.99710332810953062</v>
      </c>
      <c r="I346" s="161">
        <f>MIN(PRODUCT('mil mi val'!$C312:H312),1)</f>
        <v>0.99630564544704292</v>
      </c>
      <c r="J346" s="161">
        <f>MIN(PRODUCT('mil mi val'!$C312:I312),1)</f>
        <v>0.99550860093068527</v>
      </c>
      <c r="K346" s="161">
        <f>MIN(PRODUCT('mil mi val'!$C312:J312),1)</f>
        <v>0.99461264318984766</v>
      </c>
      <c r="L346" s="161">
        <f>MIN(PRODUCT('mil mi val'!$C312:K312),1)</f>
        <v>0.99361803054665776</v>
      </c>
      <c r="M346" s="161">
        <f>MIN(PRODUCT('mil mi val'!$C312:L312),1)</f>
        <v>0.99252505071305641</v>
      </c>
      <c r="N346" s="161">
        <f>MIN(PRODUCT('mil mi val'!$C312:M312),1)</f>
        <v>0.99133402065220078</v>
      </c>
      <c r="O346" s="161">
        <f>MIN(PRODUCT('mil mi val'!$C312:N312),1)</f>
        <v>0.99004528642535294</v>
      </c>
      <c r="P346" s="161">
        <f>MIN(PRODUCT('mil mi val'!$C312:O312),1)</f>
        <v>0.98865922302435749</v>
      </c>
      <c r="Q346" s="161">
        <f>MIN(PRODUCT('mil mi val'!$C312:P312),1)</f>
        <v>0.98717623418982103</v>
      </c>
      <c r="R346" s="161">
        <f>MIN(PRODUCT('mil mi val'!$C312:Q312),1)</f>
        <v>0.98559675221511722</v>
      </c>
      <c r="S346" s="161">
        <f>MIN(PRODUCT('mil mi val'!$C312:R312),1)</f>
        <v>0.98401979741157297</v>
      </c>
      <c r="T346" s="161">
        <f>MIN(PRODUCT('mil mi val'!$C312:S312),1)</f>
        <v>0.98244536573571439</v>
      </c>
      <c r="U346" s="161">
        <f>MIN(PRODUCT('mil mi val'!$C312:T312),1)</f>
        <v>0.9808734531505372</v>
      </c>
      <c r="V346" s="161">
        <f>MIN(PRODUCT('mil mi val'!$C312:U312),1)</f>
        <v>0.97930405562549627</v>
      </c>
      <c r="W346" s="161">
        <f>MIN(PRODUCT('mil mi val'!$C312:V312),1)</f>
        <v>0.97773716913649544</v>
      </c>
      <c r="X346" s="161">
        <f>MIN(PRODUCT('mil mi val'!$C312:W312),1)</f>
        <v>0.97617278966587706</v>
      </c>
      <c r="Y346" s="161">
        <f>MIN(PRODUCT('mil mi val'!$C312:X312),1)</f>
        <v>0.97461091320241167</v>
      </c>
      <c r="Z346" s="161">
        <f>MIN(PRODUCT('mil mi val'!$C312:Y312),1)</f>
        <v>0.97305153574128778</v>
      </c>
      <c r="AA346" s="161">
        <f>MIN(PRODUCT('mil mi val'!$C312:Z312),1)</f>
        <v>0.97149465328410167</v>
      </c>
      <c r="AB346" s="161">
        <f>MIN(PRODUCT('mil mi val'!$C312:AA312),1)</f>
        <v>0.96994026183884707</v>
      </c>
      <c r="AC346" s="161">
        <f>MIN(PRODUCT('mil mi val'!$C312:AB312),1)</f>
        <v>0.96838835741990492</v>
      </c>
      <c r="AD346" s="161">
        <f>MIN(PRODUCT('mil mi val'!$C312:AC312),1)</f>
        <v>0.96683893604803306</v>
      </c>
      <c r="AE346" s="161">
        <f>MIN(PRODUCT('mil mi val'!$C312:AD312),1)</f>
        <v>0.96529199375035613</v>
      </c>
      <c r="AF346" s="161">
        <f>MIN(PRODUCT('mil mi val'!$C312:AE312),1)</f>
        <v>0.96374752656035556</v>
      </c>
      <c r="AG346" s="161">
        <f>MIN(PRODUCT('mil mi val'!$C312:AF312),1)</f>
        <v>0.96220553051785895</v>
      </c>
      <c r="AH346" s="161">
        <f>MIN(PRODUCT('mil mi val'!$C312:AG312),1)</f>
        <v>0.96066600166903038</v>
      </c>
      <c r="AI346" s="161">
        <f>MIN(PRODUCT('mil mi val'!$C312:AH312),1)</f>
        <v>0.95912893606635985</v>
      </c>
      <c r="AJ346" s="161">
        <f>MIN(PRODUCT('mil mi val'!$C312:AI312),1)</f>
        <v>0.95759432976865366</v>
      </c>
      <c r="AK346" s="161">
        <f>MIN(PRODUCT('mil mi val'!$C312:AJ312),1)</f>
        <v>0.95606217884102374</v>
      </c>
      <c r="AL346" s="161">
        <f>MIN(PRODUCT('mil mi val'!$C312:AK312),1)</f>
        <v>0.95453247935487806</v>
      </c>
      <c r="AM346" s="161">
        <f>MIN(PRODUCT('mil mi val'!$C312:AL312),1)</f>
        <v>0.95300522738791016</v>
      </c>
      <c r="AN346" s="161">
        <f>MIN(PRODUCT('mil mi val'!$C312:AM312),1)</f>
        <v>0.95148041902408942</v>
      </c>
      <c r="AO346" s="161">
        <f>MIN(PRODUCT('mil mi val'!$C312:AN312),1)</f>
        <v>0.94995805035365088</v>
      </c>
      <c r="AP346" s="161">
        <f>MIN(PRODUCT('mil mi val'!$C312:AO312),1)</f>
        <v>0.94843811747308504</v>
      </c>
      <c r="AQ346" s="161">
        <f>MIN(PRODUCT('mil mi val'!$C312:AP312),1)</f>
        <v>0.94692061648512804</v>
      </c>
      <c r="AR346" s="161">
        <f>MIN(PRODUCT('mil mi val'!$C312:AQ312),1)</f>
        <v>0.94540554349875183</v>
      </c>
      <c r="AS346" s="161">
        <f>MIN(PRODUCT('mil mi val'!$C312:AR312),1)</f>
        <v>0.94389289462915382</v>
      </c>
      <c r="AT346" s="161">
        <f>MIN(PRODUCT('mil mi val'!$C312:AS312),1)</f>
        <v>0.94238266599774712</v>
      </c>
      <c r="AU346" s="161">
        <f>MIN(PRODUCT('mil mi val'!$C312:AT312),1)</f>
        <v>0.94087485373215063</v>
      </c>
      <c r="AV346" s="161">
        <f>MIN(PRODUCT('mil mi val'!$C312:AU312),1)</f>
        <v>0.9393694539661791</v>
      </c>
      <c r="AW346" s="161">
        <f>MIN(PRODUCT('mil mi val'!$C312:AV312),1)</f>
        <v>0.93786646283983321</v>
      </c>
      <c r="AX346" s="161">
        <f>MIN(PRODUCT('mil mi val'!$C312:AW312),1)</f>
        <v>0.93636587649928948</v>
      </c>
      <c r="AY346" s="161">
        <f>MIN(PRODUCT('mil mi val'!$C312:AX312),1)</f>
        <v>0.93486769109689061</v>
      </c>
      <c r="AZ346" s="161">
        <f>MIN(PRODUCT('mil mi val'!$C312:AY312),1)</f>
        <v>0.93337190279113558</v>
      </c>
      <c r="BA346" s="161">
        <f>MIN(PRODUCT('mil mi val'!$C312:AZ312),1)</f>
        <v>0.93187850774666969</v>
      </c>
      <c r="BB346" s="161">
        <f>MIN(PRODUCT('mil mi val'!$C312:BA312),1)</f>
        <v>0.93038750213427501</v>
      </c>
      <c r="BC346" s="161">
        <f>MIN(PRODUCT('mil mi val'!$C312:BB312),1)</f>
        <v>0.92889888213086014</v>
      </c>
      <c r="BD346" s="161">
        <f>MIN(PRODUCT('mil mi val'!$C312:BC312),1)</f>
        <v>0.92741264391945066</v>
      </c>
      <c r="BE346" s="161">
        <f>MIN(PRODUCT('mil mi val'!$C312:BD312),1)</f>
        <v>0.92592878368917952</v>
      </c>
      <c r="BF346" s="161">
        <f>MIN(PRODUCT('mil mi val'!$C312:BE312),1)</f>
        <v>0.92444729763527678</v>
      </c>
      <c r="BG346" s="161">
        <f>MIN(PRODUCT('mil mi val'!$C312:BF312),1)</f>
        <v>0.92296818195906027</v>
      </c>
      <c r="BH346" s="161">
        <f>MIN(PRODUCT('mil mi val'!$C312:BG312),1)</f>
        <v>0.92149143286792579</v>
      </c>
      <c r="BI346" s="161">
        <f>MIN(PRODUCT('mil mi val'!$C312:BH312),1)</f>
        <v>0.92001704657533712</v>
      </c>
      <c r="BJ346" s="161">
        <f>MIN(PRODUCT('mil mi val'!$C312:BI312),1)</f>
        <v>0.91854501930081656</v>
      </c>
      <c r="BK346" s="161">
        <f>MIN(PRODUCT('mil mi val'!$C312:BJ312),1)</f>
        <v>0.91707534726993523</v>
      </c>
      <c r="BL346" s="161">
        <f>MIN(PRODUCT('mil mi val'!$C312:BK312),1)</f>
        <v>0.9156080267143033</v>
      </c>
      <c r="BM346" s="161">
        <f>MIN(PRODUCT('mil mi val'!$C312:BL312),1)</f>
        <v>0.91414305387156036</v>
      </c>
      <c r="BN346" s="161">
        <f>MIN(PRODUCT('mil mi val'!$C312:BM312),1)</f>
        <v>0.91268042498536583</v>
      </c>
      <c r="BO346" s="161">
        <f>MIN(PRODUCT('mil mi val'!$C312:BN312),1)</f>
        <v>0.91122013630538923</v>
      </c>
      <c r="BP346" s="161">
        <f>MIN(PRODUCT('mil mi val'!$C312:BO312),1)</f>
        <v>0.90976218408730058</v>
      </c>
      <c r="BQ346" s="161">
        <f>MIN(PRODUCT('mil mi val'!$C312:BP312),1)</f>
        <v>0.90830656459276082</v>
      </c>
      <c r="BR346" s="161">
        <f>MIN(PRODUCT('mil mi val'!$C312:BQ312),1)</f>
        <v>0.90685327408941241</v>
      </c>
      <c r="BS346" s="161">
        <f>MIN(PRODUCT('mil mi val'!$C312:BR312),1)</f>
        <v>0.90540230885086925</v>
      </c>
      <c r="BT346" s="161">
        <f>MIN(PRODUCT('mil mi val'!$C312:BS312),1)</f>
        <v>0.90395366515670783</v>
      </c>
      <c r="BU346" s="161">
        <f>MIN(PRODUCT('mil mi val'!$C312:BT312),1)</f>
        <v>0.90250733929245708</v>
      </c>
      <c r="BV346" s="161">
        <f>MIN(PRODUCT('mil mi val'!$C312:BU312),1)</f>
        <v>0.90106332754958907</v>
      </c>
      <c r="BW346" s="161">
        <f>MIN(PRODUCT('mil mi val'!$C312:BV312),1)</f>
        <v>0.89962162622550967</v>
      </c>
      <c r="BX346" s="161">
        <f>MIN(PRODUCT('mil mi val'!$C312:BW312),1)</f>
        <v>0.89818223162354882</v>
      </c>
      <c r="BY346" s="161">
        <f>MIN(PRODUCT('mil mi val'!$C312:BX312),1)</f>
        <v>0.89674514005295114</v>
      </c>
      <c r="BZ346" s="161">
        <f>MIN(PRODUCT('mil mi val'!$C312:BY312),1)</f>
        <v>0.89531034782886643</v>
      </c>
      <c r="CA346" s="161">
        <f>MIN(PRODUCT('mil mi val'!$C312:BZ312),1)</f>
        <v>0.89387785127234021</v>
      </c>
      <c r="CB346" s="161">
        <f>MIN(PRODUCT('mil mi val'!$C312:CA312),1)</f>
        <v>0.89244764671030441</v>
      </c>
      <c r="CC346" s="161">
        <f>MIN(PRODUCT('mil mi val'!$C312:CB312),1)</f>
        <v>0.89101973047556793</v>
      </c>
      <c r="CD346" s="161">
        <f>MIN(PRODUCT('mil mi val'!$C312:CC312),1)</f>
        <v>0.88959409890680696</v>
      </c>
      <c r="CE346" s="161">
        <f>MIN(PRODUCT('mil mi val'!$C312:CD312),1)</f>
        <v>0.88817074834855603</v>
      </c>
      <c r="CF346" s="161">
        <f>MIN(PRODUCT('mil mi val'!$C312:CE312),1)</f>
        <v>0.88674967515119829</v>
      </c>
      <c r="CG346" s="161">
        <f>MIN(PRODUCT('mil mi val'!$C312:CF312),1)</f>
        <v>0.88533087567095636</v>
      </c>
      <c r="CH346" s="161">
        <f>MIN(PRODUCT('mil mi val'!$C312:CG312),1)</f>
        <v>0.88391434626988274</v>
      </c>
      <c r="CI346" s="161">
        <f>MIN(PRODUCT('mil mi val'!$C312:CH312),1)</f>
        <v>0.88250008331585095</v>
      </c>
      <c r="CJ346" s="161">
        <f>MIN(PRODUCT('mil mi val'!$C312:CI312),1)</f>
        <v>0.8810880831825455</v>
      </c>
      <c r="CK346" s="161">
        <f>MIN(PRODUCT('mil mi val'!$C312:CJ312),1)</f>
        <v>0.8796783422494534</v>
      </c>
      <c r="CL346" s="161">
        <f>MIN(PRODUCT('mil mi val'!$C312:CK312),1)</f>
        <v>0.87827085690185425</v>
      </c>
      <c r="CM346" s="161">
        <f>MIN(PRODUCT('mil mi val'!$C312:CL312),1)</f>
        <v>0.87686562353081121</v>
      </c>
      <c r="CN346" s="161">
        <f>MIN(PRODUCT('mil mi val'!$C312:CM312),1)</f>
        <v>0.87546263853316186</v>
      </c>
      <c r="CO346" s="161">
        <f>MIN(PRODUCT('mil mi val'!$C312:CN312),1)</f>
        <v>0.87406189831150871</v>
      </c>
      <c r="CP346" s="161">
        <f>MIN(PRODUCT('mil mi val'!$C312:CO312),1)</f>
        <v>0.87266339927421022</v>
      </c>
      <c r="CQ346" s="161">
        <f>MIN(PRODUCT('mil mi val'!$C312:CP312),1)</f>
        <v>0.87126713783537146</v>
      </c>
      <c r="CR346" s="161">
        <f>MIN(PRODUCT('mil mi val'!$C312:CQ312),1)</f>
        <v>0.86987311041483484</v>
      </c>
      <c r="CS346" s="161">
        <f>MIN(PRODUCT('mil mi val'!$C312:CR312),1)</f>
        <v>0.86848131343817103</v>
      </c>
      <c r="CT346" s="161">
        <f>MIN(PRODUCT('mil mi val'!$C312:CS312),1)</f>
        <v>0.86709174333666994</v>
      </c>
      <c r="CU346" s="161">
        <f>MIN(PRODUCT('mil mi val'!$C312:CT312),1)</f>
        <v>0.86570439654733122</v>
      </c>
      <c r="CV346" s="161">
        <f>MIN(PRODUCT('mil mi val'!$C312:CU312),1)</f>
        <v>0.86431926951285543</v>
      </c>
      <c r="CW346" s="161">
        <f>MIN(PRODUCT('mil mi val'!$C312:CV312),1)</f>
        <v>0.86293635868163476</v>
      </c>
      <c r="CX346" s="161">
        <f>MIN(PRODUCT('mil mi val'!$C312:CW312),1)</f>
        <v>0.86155566050774413</v>
      </c>
      <c r="CY346" s="161">
        <f>MIN(PRODUCT('mil mi val'!$C312:CX312),1)</f>
        <v>0.86017717145093164</v>
      </c>
      <c r="CZ346" s="161">
        <f>MIN(PRODUCT('mil mi val'!$C312:CY312),1)</f>
        <v>0.85880088797661014</v>
      </c>
      <c r="DA346" s="161">
        <f>MIN(PRODUCT('mil mi val'!$C312:CZ312),1)</f>
        <v>0.85742680655584758</v>
      </c>
      <c r="DB346" s="161">
        <f>MIN(PRODUCT('mil mi val'!$C312:DA312),1)</f>
        <v>0.85605492366535818</v>
      </c>
      <c r="DC346" s="161">
        <f>MIN(PRODUCT('mil mi val'!$C312:DB312),1)</f>
        <v>0.85468523578749356</v>
      </c>
      <c r="DD346" s="161">
        <f>MIN(PRODUCT('mil mi val'!$C312:DC312),1)</f>
        <v>0.85468523578749356</v>
      </c>
      <c r="DE346" s="161">
        <f>MIN(PRODUCT('mil mi val'!$C312:DD312),1)</f>
        <v>0.85468523578749356</v>
      </c>
      <c r="DF346" s="161">
        <f>MIN(PRODUCT('mil mi val'!$C312:DE312),1)</f>
        <v>0.85468523578749356</v>
      </c>
    </row>
    <row r="347" spans="2:110" ht="14.5" x14ac:dyDescent="0.35">
      <c r="B347" s="149">
        <v>102</v>
      </c>
      <c r="C347" s="161">
        <v>1</v>
      </c>
      <c r="D347" s="161">
        <f>MIN(PRODUCT('mil mi val'!$C313:C313),1)</f>
        <v>0.99960000000000004</v>
      </c>
      <c r="E347" s="161">
        <f>MIN(PRODUCT('mil mi val'!$C313:D313),1)</f>
        <v>0.9991002000000001</v>
      </c>
      <c r="F347" s="161">
        <f>MIN(PRODUCT('mil mi val'!$C313:E313),1)</f>
        <v>0.9985007398800001</v>
      </c>
      <c r="G347" s="161">
        <f>MIN(PRODUCT('mil mi val'!$C313:F313),1)</f>
        <v>0.99790163943607202</v>
      </c>
      <c r="H347" s="161">
        <f>MIN(PRODUCT('mil mi val'!$C313:G313),1)</f>
        <v>0.9972031082884667</v>
      </c>
      <c r="I347" s="161">
        <f>MIN(PRODUCT('mil mi val'!$C313:H313),1)</f>
        <v>0.99650506611266476</v>
      </c>
      <c r="J347" s="161">
        <f>MIN(PRODUCT('mil mi val'!$C313:I313),1)</f>
        <v>0.99570786205977457</v>
      </c>
      <c r="K347" s="161">
        <f>MIN(PRODUCT('mil mi val'!$C313:J313),1)</f>
        <v>0.99491129577012671</v>
      </c>
      <c r="L347" s="161">
        <f>MIN(PRODUCT('mil mi val'!$C313:K313),1)</f>
        <v>0.99401587560393356</v>
      </c>
      <c r="M347" s="161">
        <f>MIN(PRODUCT('mil mi val'!$C313:L313),1)</f>
        <v>0.99302185972832968</v>
      </c>
      <c r="N347" s="161">
        <f>MIN(PRODUCT('mil mi val'!$C313:M313),1)</f>
        <v>0.99192953568262854</v>
      </c>
      <c r="O347" s="161">
        <f>MIN(PRODUCT('mil mi val'!$C313:N313),1)</f>
        <v>0.99073922023980943</v>
      </c>
      <c r="P347" s="161">
        <f>MIN(PRODUCT('mil mi val'!$C313:O313),1)</f>
        <v>0.98945125925349775</v>
      </c>
      <c r="Q347" s="161">
        <f>MIN(PRODUCT('mil mi val'!$C313:P313),1)</f>
        <v>0.98806602749054284</v>
      </c>
      <c r="R347" s="161">
        <f>MIN(PRODUCT('mil mi val'!$C313:Q313),1)</f>
        <v>0.98658392844930709</v>
      </c>
      <c r="S347" s="161">
        <f>MIN(PRODUCT('mil mi val'!$C313:R313),1)</f>
        <v>0.98510405255663314</v>
      </c>
      <c r="T347" s="161">
        <f>MIN(PRODUCT('mil mi val'!$C313:S313),1)</f>
        <v>0.98362639647779826</v>
      </c>
      <c r="U347" s="161">
        <f>MIN(PRODUCT('mil mi val'!$C313:T313),1)</f>
        <v>0.98215095688308163</v>
      </c>
      <c r="V347" s="161">
        <f>MIN(PRODUCT('mil mi val'!$C313:U313),1)</f>
        <v>0.98067773044775708</v>
      </c>
      <c r="W347" s="161">
        <f>MIN(PRODUCT('mil mi val'!$C313:V313),1)</f>
        <v>0.97920671385208546</v>
      </c>
      <c r="X347" s="161">
        <f>MIN(PRODUCT('mil mi val'!$C313:W313),1)</f>
        <v>0.97773790378130743</v>
      </c>
      <c r="Y347" s="161">
        <f>MIN(PRODUCT('mil mi val'!$C313:X313),1)</f>
        <v>0.97627129692563552</v>
      </c>
      <c r="Z347" s="161">
        <f>MIN(PRODUCT('mil mi val'!$C313:Y313),1)</f>
        <v>0.97480688998024712</v>
      </c>
      <c r="AA347" s="161">
        <f>MIN(PRODUCT('mil mi val'!$C313:Z313),1)</f>
        <v>0.97334467964527682</v>
      </c>
      <c r="AB347" s="161">
        <f>MIN(PRODUCT('mil mi val'!$C313:AA313),1)</f>
        <v>0.97188466262580897</v>
      </c>
      <c r="AC347" s="161">
        <f>MIN(PRODUCT('mil mi val'!$C313:AB313),1)</f>
        <v>0.97042683563187027</v>
      </c>
      <c r="AD347" s="161">
        <f>MIN(PRODUCT('mil mi val'!$C313:AC313),1)</f>
        <v>0.96897119537842247</v>
      </c>
      <c r="AE347" s="161">
        <f>MIN(PRODUCT('mil mi val'!$C313:AD313),1)</f>
        <v>0.96751773858535484</v>
      </c>
      <c r="AF347" s="161">
        <f>MIN(PRODUCT('mil mi val'!$C313:AE313),1)</f>
        <v>0.96606646197747681</v>
      </c>
      <c r="AG347" s="161">
        <f>MIN(PRODUCT('mil mi val'!$C313:AF313),1)</f>
        <v>0.96461736228451067</v>
      </c>
      <c r="AH347" s="161">
        <f>MIN(PRODUCT('mil mi val'!$C313:AG313),1)</f>
        <v>0.963170436241084</v>
      </c>
      <c r="AI347" s="161">
        <f>MIN(PRODUCT('mil mi val'!$C313:AH313),1)</f>
        <v>0.96172568058672248</v>
      </c>
      <c r="AJ347" s="161">
        <f>MIN(PRODUCT('mil mi val'!$C313:AI313),1)</f>
        <v>0.96028309206584239</v>
      </c>
      <c r="AK347" s="161">
        <f>MIN(PRODUCT('mil mi val'!$C313:AJ313),1)</f>
        <v>0.95884266742774371</v>
      </c>
      <c r="AL347" s="161">
        <f>MIN(PRODUCT('mil mi val'!$C313:AK313),1)</f>
        <v>0.95740440342660216</v>
      </c>
      <c r="AM347" s="161">
        <f>MIN(PRODUCT('mil mi val'!$C313:AL313),1)</f>
        <v>0.95596829682146234</v>
      </c>
      <c r="AN347" s="161">
        <f>MIN(PRODUCT('mil mi val'!$C313:AM313),1)</f>
        <v>0.95453434437623019</v>
      </c>
      <c r="AO347" s="161">
        <f>MIN(PRODUCT('mil mi val'!$C313:AN313),1)</f>
        <v>0.95310254285966589</v>
      </c>
      <c r="AP347" s="161">
        <f>MIN(PRODUCT('mil mi val'!$C313:AO313),1)</f>
        <v>0.95167288904537639</v>
      </c>
      <c r="AQ347" s="161">
        <f>MIN(PRODUCT('mil mi val'!$C313:AP313),1)</f>
        <v>0.95024537971180834</v>
      </c>
      <c r="AR347" s="161">
        <f>MIN(PRODUCT('mil mi val'!$C313:AQ313),1)</f>
        <v>0.94882001164224072</v>
      </c>
      <c r="AS347" s="161">
        <f>MIN(PRODUCT('mil mi val'!$C313:AR313),1)</f>
        <v>0.94739678162477736</v>
      </c>
      <c r="AT347" s="161">
        <f>MIN(PRODUCT('mil mi val'!$C313:AS313),1)</f>
        <v>0.9459756864523402</v>
      </c>
      <c r="AU347" s="161">
        <f>MIN(PRODUCT('mil mi val'!$C313:AT313),1)</f>
        <v>0.9445567229226618</v>
      </c>
      <c r="AV347" s="161">
        <f>MIN(PRODUCT('mil mi val'!$C313:AU313),1)</f>
        <v>0.94313988783827785</v>
      </c>
      <c r="AW347" s="161">
        <f>MIN(PRODUCT('mil mi val'!$C313:AV313),1)</f>
        <v>0.94172517800652045</v>
      </c>
      <c r="AX347" s="161">
        <f>MIN(PRODUCT('mil mi val'!$C313:AW313),1)</f>
        <v>0.94031259023951075</v>
      </c>
      <c r="AY347" s="161">
        <f>MIN(PRODUCT('mil mi val'!$C313:AX313),1)</f>
        <v>0.93890212135415152</v>
      </c>
      <c r="AZ347" s="161">
        <f>MIN(PRODUCT('mil mi val'!$C313:AY313),1)</f>
        <v>0.93749376817212038</v>
      </c>
      <c r="BA347" s="161">
        <f>MIN(PRODUCT('mil mi val'!$C313:AZ313),1)</f>
        <v>0.93608752751986224</v>
      </c>
      <c r="BB347" s="161">
        <f>MIN(PRODUCT('mil mi val'!$C313:BA313),1)</f>
        <v>0.93468339622858254</v>
      </c>
      <c r="BC347" s="161">
        <f>MIN(PRODUCT('mil mi val'!$C313:BB313),1)</f>
        <v>0.9332813711342397</v>
      </c>
      <c r="BD347" s="161">
        <f>MIN(PRODUCT('mil mi val'!$C313:BC313),1)</f>
        <v>0.93188144907753834</v>
      </c>
      <c r="BE347" s="161">
        <f>MIN(PRODUCT('mil mi val'!$C313:BD313),1)</f>
        <v>0.93048362690392206</v>
      </c>
      <c r="BF347" s="161">
        <f>MIN(PRODUCT('mil mi val'!$C313:BE313),1)</f>
        <v>0.92908790146356623</v>
      </c>
      <c r="BG347" s="161">
        <f>MIN(PRODUCT('mil mi val'!$C313:BF313),1)</f>
        <v>0.92769426961137091</v>
      </c>
      <c r="BH347" s="161">
        <f>MIN(PRODUCT('mil mi val'!$C313:BG313),1)</f>
        <v>0.92630272820695392</v>
      </c>
      <c r="BI347" s="161">
        <f>MIN(PRODUCT('mil mi val'!$C313:BH313),1)</f>
        <v>0.92491327411464352</v>
      </c>
      <c r="BJ347" s="161">
        <f>MIN(PRODUCT('mil mi val'!$C313:BI313),1)</f>
        <v>0.92352590420347158</v>
      </c>
      <c r="BK347" s="161">
        <f>MIN(PRODUCT('mil mi val'!$C313:BJ313),1)</f>
        <v>0.9221406153471664</v>
      </c>
      <c r="BL347" s="161">
        <f>MIN(PRODUCT('mil mi val'!$C313:BK313),1)</f>
        <v>0.92075740442414566</v>
      </c>
      <c r="BM347" s="161">
        <f>MIN(PRODUCT('mil mi val'!$C313:BL313),1)</f>
        <v>0.91937626831750952</v>
      </c>
      <c r="BN347" s="161">
        <f>MIN(PRODUCT('mil mi val'!$C313:BM313),1)</f>
        <v>0.91799720391503326</v>
      </c>
      <c r="BO347" s="161">
        <f>MIN(PRODUCT('mil mi val'!$C313:BN313),1)</f>
        <v>0.91662020810916078</v>
      </c>
      <c r="BP347" s="161">
        <f>MIN(PRODUCT('mil mi val'!$C313:BO313),1)</f>
        <v>0.91524527779699705</v>
      </c>
      <c r="BQ347" s="161">
        <f>MIN(PRODUCT('mil mi val'!$C313:BP313),1)</f>
        <v>0.91387240988030161</v>
      </c>
      <c r="BR347" s="161">
        <f>MIN(PRODUCT('mil mi val'!$C313:BQ313),1)</f>
        <v>0.91250160126548119</v>
      </c>
      <c r="BS347" s="161">
        <f>MIN(PRODUCT('mil mi val'!$C313:BR313),1)</f>
        <v>0.91113284886358303</v>
      </c>
      <c r="BT347" s="161">
        <f>MIN(PRODUCT('mil mi val'!$C313:BS313),1)</f>
        <v>0.90976614959028768</v>
      </c>
      <c r="BU347" s="161">
        <f>MIN(PRODUCT('mil mi val'!$C313:BT313),1)</f>
        <v>0.90840150036590228</v>
      </c>
      <c r="BV347" s="161">
        <f>MIN(PRODUCT('mil mi val'!$C313:BU313),1)</f>
        <v>0.90703889811535343</v>
      </c>
      <c r="BW347" s="161">
        <f>MIN(PRODUCT('mil mi val'!$C313:BV313),1)</f>
        <v>0.90567833976818046</v>
      </c>
      <c r="BX347" s="161">
        <f>MIN(PRODUCT('mil mi val'!$C313:BW313),1)</f>
        <v>0.90431982225852825</v>
      </c>
      <c r="BY347" s="161">
        <f>MIN(PRODUCT('mil mi val'!$C313:BX313),1)</f>
        <v>0.90296334252514054</v>
      </c>
      <c r="BZ347" s="161">
        <f>MIN(PRODUCT('mil mi val'!$C313:BY313),1)</f>
        <v>0.90160889751135287</v>
      </c>
      <c r="CA347" s="161">
        <f>MIN(PRODUCT('mil mi val'!$C313:BZ313),1)</f>
        <v>0.90025648416508586</v>
      </c>
      <c r="CB347" s="161">
        <f>MIN(PRODUCT('mil mi val'!$C313:CA313),1)</f>
        <v>0.89890609943883826</v>
      </c>
      <c r="CC347" s="161">
        <f>MIN(PRODUCT('mil mi val'!$C313:CB313),1)</f>
        <v>0.89755774028968005</v>
      </c>
      <c r="CD347" s="161">
        <f>MIN(PRODUCT('mil mi val'!$C313:CC313),1)</f>
        <v>0.89621140367924557</v>
      </c>
      <c r="CE347" s="161">
        <f>MIN(PRODUCT('mil mi val'!$C313:CD313),1)</f>
        <v>0.89486708657372671</v>
      </c>
      <c r="CF347" s="161">
        <f>MIN(PRODUCT('mil mi val'!$C313:CE313),1)</f>
        <v>0.8935247859438662</v>
      </c>
      <c r="CG347" s="161">
        <f>MIN(PRODUCT('mil mi val'!$C313:CF313),1)</f>
        <v>0.89218449876495043</v>
      </c>
      <c r="CH347" s="161">
        <f>MIN(PRODUCT('mil mi val'!$C313:CG313),1)</f>
        <v>0.89084622201680308</v>
      </c>
      <c r="CI347" s="161">
        <f>MIN(PRODUCT('mil mi val'!$C313:CH313),1)</f>
        <v>0.88950995268377797</v>
      </c>
      <c r="CJ347" s="161">
        <f>MIN(PRODUCT('mil mi val'!$C313:CI313),1)</f>
        <v>0.88817568775475231</v>
      </c>
      <c r="CK347" s="161">
        <f>MIN(PRODUCT('mil mi val'!$C313:CJ313),1)</f>
        <v>0.88684342422312024</v>
      </c>
      <c r="CL347" s="161">
        <f>MIN(PRODUCT('mil mi val'!$C313:CK313),1)</f>
        <v>0.88551315908678563</v>
      </c>
      <c r="CM347" s="161">
        <f>MIN(PRODUCT('mil mi val'!$C313:CL313),1)</f>
        <v>0.88418488934815553</v>
      </c>
      <c r="CN347" s="161">
        <f>MIN(PRODUCT('mil mi val'!$C313:CM313),1)</f>
        <v>0.8828586120141334</v>
      </c>
      <c r="CO347" s="161">
        <f>MIN(PRODUCT('mil mi val'!$C313:CN313),1)</f>
        <v>0.88153432409611221</v>
      </c>
      <c r="CP347" s="161">
        <f>MIN(PRODUCT('mil mi val'!$C313:CO313),1)</f>
        <v>0.88021202260996811</v>
      </c>
      <c r="CQ347" s="161">
        <f>MIN(PRODUCT('mil mi val'!$C313:CP313),1)</f>
        <v>0.87889170457605326</v>
      </c>
      <c r="CR347" s="161">
        <f>MIN(PRODUCT('mil mi val'!$C313:CQ313),1)</f>
        <v>0.8775733670191892</v>
      </c>
      <c r="CS347" s="161">
        <f>MIN(PRODUCT('mil mi val'!$C313:CR313),1)</f>
        <v>0.87625700696866049</v>
      </c>
      <c r="CT347" s="161">
        <f>MIN(PRODUCT('mil mi val'!$C313:CS313),1)</f>
        <v>0.87494262145820756</v>
      </c>
      <c r="CU347" s="161">
        <f>MIN(PRODUCT('mil mi val'!$C313:CT313),1)</f>
        <v>0.87363020752602027</v>
      </c>
      <c r="CV347" s="161">
        <f>MIN(PRODUCT('mil mi val'!$C313:CU313),1)</f>
        <v>0.87231976221473129</v>
      </c>
      <c r="CW347" s="161">
        <f>MIN(PRODUCT('mil mi val'!$C313:CV313),1)</f>
        <v>0.87101128257140925</v>
      </c>
      <c r="CX347" s="161">
        <f>MIN(PRODUCT('mil mi val'!$C313:CW313),1)</f>
        <v>0.86970476564755217</v>
      </c>
      <c r="CY347" s="161">
        <f>MIN(PRODUCT('mil mi val'!$C313:CX313),1)</f>
        <v>0.86840020849908084</v>
      </c>
      <c r="CZ347" s="161">
        <f>MIN(PRODUCT('mil mi val'!$C313:CY313),1)</f>
        <v>0.8670976081863323</v>
      </c>
      <c r="DA347" s="161">
        <f>MIN(PRODUCT('mil mi val'!$C313:CZ313),1)</f>
        <v>0.86579696177405285</v>
      </c>
      <c r="DB347" s="161">
        <f>MIN(PRODUCT('mil mi val'!$C313:DA313),1)</f>
        <v>0.86449826633139182</v>
      </c>
      <c r="DC347" s="161">
        <f>MIN(PRODUCT('mil mi val'!$C313:DB313),1)</f>
        <v>0.86320151893189478</v>
      </c>
      <c r="DD347" s="161">
        <f>MIN(PRODUCT('mil mi val'!$C313:DC313),1)</f>
        <v>0.86320151893189478</v>
      </c>
      <c r="DE347" s="161">
        <f>MIN(PRODUCT('mil mi val'!$C313:DD313),1)</f>
        <v>0.86320151893189478</v>
      </c>
      <c r="DF347" s="161">
        <f>MIN(PRODUCT('mil mi val'!$C313:DE313),1)</f>
        <v>0.86320151893189478</v>
      </c>
    </row>
    <row r="348" spans="2:110" ht="14.5" x14ac:dyDescent="0.35">
      <c r="B348" s="149">
        <v>103</v>
      </c>
      <c r="C348" s="161">
        <v>1</v>
      </c>
      <c r="D348" s="161">
        <f>MIN(PRODUCT('mil mi val'!$C314:C314),1)</f>
        <v>0.99960000000000004</v>
      </c>
      <c r="E348" s="161">
        <f>MIN(PRODUCT('mil mi val'!$C314:D314),1)</f>
        <v>0.9991002000000001</v>
      </c>
      <c r="F348" s="161">
        <f>MIN(PRODUCT('mil mi val'!$C314:E314),1)</f>
        <v>0.99860064990000019</v>
      </c>
      <c r="G348" s="161">
        <f>MIN(PRODUCT('mil mi val'!$C314:F314),1)</f>
        <v>0.99800148951006018</v>
      </c>
      <c r="H348" s="161">
        <f>MIN(PRODUCT('mil mi val'!$C314:G314),1)</f>
        <v>0.99740268861635406</v>
      </c>
      <c r="I348" s="161">
        <f>MIN(PRODUCT('mil mi val'!$C314:H314),1)</f>
        <v>0.99680424700318415</v>
      </c>
      <c r="J348" s="161">
        <f>MIN(PRODUCT('mil mi val'!$C314:I314),1)</f>
        <v>0.9961064840302819</v>
      </c>
      <c r="K348" s="161">
        <f>MIN(PRODUCT('mil mi val'!$C314:J314),1)</f>
        <v>0.9953095988430577</v>
      </c>
      <c r="L348" s="161">
        <f>MIN(PRODUCT('mil mi val'!$C314:K314),1)</f>
        <v>0.99451335116398321</v>
      </c>
      <c r="M348" s="161">
        <f>MIN(PRODUCT('mil mi val'!$C314:L314),1)</f>
        <v>0.9936182891479356</v>
      </c>
      <c r="N348" s="161">
        <f>MIN(PRODUCT('mil mi val'!$C314:M314),1)</f>
        <v>0.99262467085878769</v>
      </c>
      <c r="O348" s="161">
        <f>MIN(PRODUCT('mil mi val'!$C314:N314),1)</f>
        <v>0.99153278372084308</v>
      </c>
      <c r="P348" s="161">
        <f>MIN(PRODUCT('mil mi val'!$C314:O314),1)</f>
        <v>0.99034294438037807</v>
      </c>
      <c r="Q348" s="161">
        <f>MIN(PRODUCT('mil mi val'!$C314:P314),1)</f>
        <v>0.9890554985526836</v>
      </c>
      <c r="R348" s="161">
        <f>MIN(PRODUCT('mil mi val'!$C314:Q314),1)</f>
        <v>0.98776972640456517</v>
      </c>
      <c r="S348" s="161">
        <f>MIN(PRODUCT('mil mi val'!$C314:R314),1)</f>
        <v>0.98648562576023924</v>
      </c>
      <c r="T348" s="161">
        <f>MIN(PRODUCT('mil mi val'!$C314:S314),1)</f>
        <v>0.98520319444675097</v>
      </c>
      <c r="U348" s="161">
        <f>MIN(PRODUCT('mil mi val'!$C314:T314),1)</f>
        <v>0.9839224302939702</v>
      </c>
      <c r="V348" s="161">
        <f>MIN(PRODUCT('mil mi val'!$C314:U314),1)</f>
        <v>0.98264333113458802</v>
      </c>
      <c r="W348" s="161">
        <f>MIN(PRODUCT('mil mi val'!$C314:V314),1)</f>
        <v>0.98136589480411307</v>
      </c>
      <c r="X348" s="161">
        <f>MIN(PRODUCT('mil mi val'!$C314:W314),1)</f>
        <v>0.98009011914086774</v>
      </c>
      <c r="Y348" s="161">
        <f>MIN(PRODUCT('mil mi val'!$C314:X314),1)</f>
        <v>0.97881600198598462</v>
      </c>
      <c r="Z348" s="161">
        <f>MIN(PRODUCT('mil mi val'!$C314:Y314),1)</f>
        <v>0.97754354118340292</v>
      </c>
      <c r="AA348" s="161">
        <f>MIN(PRODUCT('mil mi val'!$C314:Z314),1)</f>
        <v>0.97627273457986452</v>
      </c>
      <c r="AB348" s="161">
        <f>MIN(PRODUCT('mil mi val'!$C314:AA314),1)</f>
        <v>0.97500358002491072</v>
      </c>
      <c r="AC348" s="161">
        <f>MIN(PRODUCT('mil mi val'!$C314:AB314),1)</f>
        <v>0.97373607537087836</v>
      </c>
      <c r="AD348" s="161">
        <f>MIN(PRODUCT('mil mi val'!$C314:AC314),1)</f>
        <v>0.97247021847289628</v>
      </c>
      <c r="AE348" s="161">
        <f>MIN(PRODUCT('mil mi val'!$C314:AD314),1)</f>
        <v>0.9712060071888815</v>
      </c>
      <c r="AF348" s="161">
        <f>MIN(PRODUCT('mil mi val'!$C314:AE314),1)</f>
        <v>0.96994343937953598</v>
      </c>
      <c r="AG348" s="161">
        <f>MIN(PRODUCT('mil mi val'!$C314:AF314),1)</f>
        <v>0.96868251290834262</v>
      </c>
      <c r="AH348" s="161">
        <f>MIN(PRODUCT('mil mi val'!$C314:AG314),1)</f>
        <v>0.9674232256415618</v>
      </c>
      <c r="AI348" s="161">
        <f>MIN(PRODUCT('mil mi val'!$C314:AH314),1)</f>
        <v>0.96616557544822779</v>
      </c>
      <c r="AJ348" s="161">
        <f>MIN(PRODUCT('mil mi val'!$C314:AI314),1)</f>
        <v>0.96490956020014507</v>
      </c>
      <c r="AK348" s="161">
        <f>MIN(PRODUCT('mil mi val'!$C314:AJ314),1)</f>
        <v>0.96365517777188492</v>
      </c>
      <c r="AL348" s="161">
        <f>MIN(PRODUCT('mil mi val'!$C314:AK314),1)</f>
        <v>0.96240242604078152</v>
      </c>
      <c r="AM348" s="161">
        <f>MIN(PRODUCT('mil mi val'!$C314:AL314),1)</f>
        <v>0.96115130288692852</v>
      </c>
      <c r="AN348" s="161">
        <f>MIN(PRODUCT('mil mi val'!$C314:AM314),1)</f>
        <v>0.95990180619317556</v>
      </c>
      <c r="AO348" s="161">
        <f>MIN(PRODUCT('mil mi val'!$C314:AN314),1)</f>
        <v>0.95865393384512443</v>
      </c>
      <c r="AP348" s="161">
        <f>MIN(PRODUCT('mil mi val'!$C314:AO314),1)</f>
        <v>0.95740768373112584</v>
      </c>
      <c r="AQ348" s="161">
        <f>MIN(PRODUCT('mil mi val'!$C314:AP314),1)</f>
        <v>0.95616305374227539</v>
      </c>
      <c r="AR348" s="161">
        <f>MIN(PRODUCT('mil mi val'!$C314:AQ314),1)</f>
        <v>0.95492004177241041</v>
      </c>
      <c r="AS348" s="161">
        <f>MIN(PRODUCT('mil mi val'!$C314:AR314),1)</f>
        <v>0.95367864571810634</v>
      </c>
      <c r="AT348" s="161">
        <f>MIN(PRODUCT('mil mi val'!$C314:AS314),1)</f>
        <v>0.95243886347867279</v>
      </c>
      <c r="AU348" s="161">
        <f>MIN(PRODUCT('mil mi val'!$C314:AT314),1)</f>
        <v>0.95120069295615051</v>
      </c>
      <c r="AV348" s="161">
        <f>MIN(PRODUCT('mil mi val'!$C314:AU314),1)</f>
        <v>0.9499641320553075</v>
      </c>
      <c r="AW348" s="161">
        <f>MIN(PRODUCT('mil mi val'!$C314:AV314),1)</f>
        <v>0.9487291786836356</v>
      </c>
      <c r="AX348" s="161">
        <f>MIN(PRODUCT('mil mi val'!$C314:AW314),1)</f>
        <v>0.94749583075134691</v>
      </c>
      <c r="AY348" s="161">
        <f>MIN(PRODUCT('mil mi val'!$C314:AX314),1)</f>
        <v>0.94626408617137014</v>
      </c>
      <c r="AZ348" s="161">
        <f>MIN(PRODUCT('mil mi val'!$C314:AY314),1)</f>
        <v>0.94503394285934739</v>
      </c>
      <c r="BA348" s="161">
        <f>MIN(PRODUCT('mil mi val'!$C314:AZ314),1)</f>
        <v>0.94380539873363023</v>
      </c>
      <c r="BB348" s="161">
        <f>MIN(PRODUCT('mil mi val'!$C314:BA314),1)</f>
        <v>0.94257845171527654</v>
      </c>
      <c r="BC348" s="161">
        <f>MIN(PRODUCT('mil mi val'!$C314:BB314),1)</f>
        <v>0.9413530997280467</v>
      </c>
      <c r="BD348" s="161">
        <f>MIN(PRODUCT('mil mi val'!$C314:BC314),1)</f>
        <v>0.94012934069840026</v>
      </c>
      <c r="BE348" s="161">
        <f>MIN(PRODUCT('mil mi val'!$C314:BD314),1)</f>
        <v>0.93890717255549239</v>
      </c>
      <c r="BF348" s="161">
        <f>MIN(PRODUCT('mil mi val'!$C314:BE314),1)</f>
        <v>0.93768659323117032</v>
      </c>
      <c r="BG348" s="161">
        <f>MIN(PRODUCT('mil mi val'!$C314:BF314),1)</f>
        <v>0.93646760065996981</v>
      </c>
      <c r="BH348" s="161">
        <f>MIN(PRODUCT('mil mi val'!$C314:BG314),1)</f>
        <v>0.93525019277911192</v>
      </c>
      <c r="BI348" s="161">
        <f>MIN(PRODUCT('mil mi val'!$C314:BH314),1)</f>
        <v>0.93403436752849911</v>
      </c>
      <c r="BJ348" s="161">
        <f>MIN(PRODUCT('mil mi val'!$C314:BI314),1)</f>
        <v>0.93282012285071214</v>
      </c>
      <c r="BK348" s="161">
        <f>MIN(PRODUCT('mil mi val'!$C314:BJ314),1)</f>
        <v>0.9316074566910062</v>
      </c>
      <c r="BL348" s="161">
        <f>MIN(PRODUCT('mil mi val'!$C314:BK314),1)</f>
        <v>0.93039636699730788</v>
      </c>
      <c r="BM348" s="161">
        <f>MIN(PRODUCT('mil mi val'!$C314:BL314),1)</f>
        <v>0.92918685172021143</v>
      </c>
      <c r="BN348" s="161">
        <f>MIN(PRODUCT('mil mi val'!$C314:BM314),1)</f>
        <v>0.92797890881297518</v>
      </c>
      <c r="BO348" s="161">
        <f>MIN(PRODUCT('mil mi val'!$C314:BN314),1)</f>
        <v>0.92677253623151834</v>
      </c>
      <c r="BP348" s="161">
        <f>MIN(PRODUCT('mil mi val'!$C314:BO314),1)</f>
        <v>0.92556773193441744</v>
      </c>
      <c r="BQ348" s="161">
        <f>MIN(PRODUCT('mil mi val'!$C314:BP314),1)</f>
        <v>0.92436449388290276</v>
      </c>
      <c r="BR348" s="161">
        <f>MIN(PRODUCT('mil mi val'!$C314:BQ314),1)</f>
        <v>0.92316282004085504</v>
      </c>
      <c r="BS348" s="161">
        <f>MIN(PRODUCT('mil mi val'!$C314:BR314),1)</f>
        <v>0.92196270837480199</v>
      </c>
      <c r="BT348" s="161">
        <f>MIN(PRODUCT('mil mi val'!$C314:BS314),1)</f>
        <v>0.92076415685391477</v>
      </c>
      <c r="BU348" s="161">
        <f>MIN(PRODUCT('mil mi val'!$C314:BT314),1)</f>
        <v>0.91956716345000467</v>
      </c>
      <c r="BV348" s="161">
        <f>MIN(PRODUCT('mil mi val'!$C314:BU314),1)</f>
        <v>0.91837172613751972</v>
      </c>
      <c r="BW348" s="161">
        <f>MIN(PRODUCT('mil mi val'!$C314:BV314),1)</f>
        <v>0.91717784289354098</v>
      </c>
      <c r="BX348" s="161">
        <f>MIN(PRODUCT('mil mi val'!$C314:BW314),1)</f>
        <v>0.91598551169777942</v>
      </c>
      <c r="BY348" s="161">
        <f>MIN(PRODUCT('mil mi val'!$C314:BX314),1)</f>
        <v>0.91479473053257232</v>
      </c>
      <c r="BZ348" s="161">
        <f>MIN(PRODUCT('mil mi val'!$C314:BY314),1)</f>
        <v>0.91360549738287999</v>
      </c>
      <c r="CA348" s="161">
        <f>MIN(PRODUCT('mil mi val'!$C314:BZ314),1)</f>
        <v>0.91241781023628232</v>
      </c>
      <c r="CB348" s="161">
        <f>MIN(PRODUCT('mil mi val'!$C314:CA314),1)</f>
        <v>0.91123166708297521</v>
      </c>
      <c r="CC348" s="161">
        <f>MIN(PRODUCT('mil mi val'!$C314:CB314),1)</f>
        <v>0.91004706591576734</v>
      </c>
      <c r="CD348" s="161">
        <f>MIN(PRODUCT('mil mi val'!$C314:CC314),1)</f>
        <v>0.90886400473007689</v>
      </c>
      <c r="CE348" s="161">
        <f>MIN(PRODUCT('mil mi val'!$C314:CD314),1)</f>
        <v>0.90768248152392783</v>
      </c>
      <c r="CF348" s="161">
        <f>MIN(PRODUCT('mil mi val'!$C314:CE314),1)</f>
        <v>0.90650249429794671</v>
      </c>
      <c r="CG348" s="161">
        <f>MIN(PRODUCT('mil mi val'!$C314:CF314),1)</f>
        <v>0.90532404105535946</v>
      </c>
      <c r="CH348" s="161">
        <f>MIN(PRODUCT('mil mi val'!$C314:CG314),1)</f>
        <v>0.90414711980198748</v>
      </c>
      <c r="CI348" s="161">
        <f>MIN(PRODUCT('mil mi val'!$C314:CH314),1)</f>
        <v>0.90297172854624497</v>
      </c>
      <c r="CJ348" s="161">
        <f>MIN(PRODUCT('mil mi val'!$C314:CI314),1)</f>
        <v>0.90179786529913486</v>
      </c>
      <c r="CK348" s="161">
        <f>MIN(PRODUCT('mil mi val'!$C314:CJ314),1)</f>
        <v>0.90062552807424601</v>
      </c>
      <c r="CL348" s="161">
        <f>MIN(PRODUCT('mil mi val'!$C314:CK314),1)</f>
        <v>0.89945471488774953</v>
      </c>
      <c r="CM348" s="161">
        <f>MIN(PRODUCT('mil mi val'!$C314:CL314),1)</f>
        <v>0.89828542375839548</v>
      </c>
      <c r="CN348" s="161">
        <f>MIN(PRODUCT('mil mi val'!$C314:CM314),1)</f>
        <v>0.89711765270750965</v>
      </c>
      <c r="CO348" s="161">
        <f>MIN(PRODUCT('mil mi val'!$C314:CN314),1)</f>
        <v>0.89595139975898996</v>
      </c>
      <c r="CP348" s="161">
        <f>MIN(PRODUCT('mil mi val'!$C314:CO314),1)</f>
        <v>0.89478666293930331</v>
      </c>
      <c r="CQ348" s="161">
        <f>MIN(PRODUCT('mil mi val'!$C314:CP314),1)</f>
        <v>0.89362344027748219</v>
      </c>
      <c r="CR348" s="161">
        <f>MIN(PRODUCT('mil mi val'!$C314:CQ314),1)</f>
        <v>0.89246172980512151</v>
      </c>
      <c r="CS348" s="161">
        <f>MIN(PRODUCT('mil mi val'!$C314:CR314),1)</f>
        <v>0.89130152955637487</v>
      </c>
      <c r="CT348" s="161">
        <f>MIN(PRODUCT('mil mi val'!$C314:CS314),1)</f>
        <v>0.89014283756795165</v>
      </c>
      <c r="CU348" s="161">
        <f>MIN(PRODUCT('mil mi val'!$C314:CT314),1)</f>
        <v>0.88898565187911338</v>
      </c>
      <c r="CV348" s="161">
        <f>MIN(PRODUCT('mil mi val'!$C314:CU314),1)</f>
        <v>0.88782997053167056</v>
      </c>
      <c r="CW348" s="161">
        <f>MIN(PRODUCT('mil mi val'!$C314:CV314),1)</f>
        <v>0.88667579156997944</v>
      </c>
      <c r="CX348" s="161">
        <f>MIN(PRODUCT('mil mi val'!$C314:CW314),1)</f>
        <v>0.88552311304093845</v>
      </c>
      <c r="CY348" s="161">
        <f>MIN(PRODUCT('mil mi val'!$C314:CX314),1)</f>
        <v>0.88437193299398531</v>
      </c>
      <c r="CZ348" s="161">
        <f>MIN(PRODUCT('mil mi val'!$C314:CY314),1)</f>
        <v>0.88322224948109318</v>
      </c>
      <c r="DA348" s="161">
        <f>MIN(PRODUCT('mil mi val'!$C314:CZ314),1)</f>
        <v>0.88207406055676774</v>
      </c>
      <c r="DB348" s="161">
        <f>MIN(PRODUCT('mil mi val'!$C314:DA314),1)</f>
        <v>0.88092736427804397</v>
      </c>
      <c r="DC348" s="161">
        <f>MIN(PRODUCT('mil mi val'!$C314:DB314),1)</f>
        <v>0.87978215870448251</v>
      </c>
      <c r="DD348" s="161">
        <f>MIN(PRODUCT('mil mi val'!$C314:DC314),1)</f>
        <v>0.87978215870448251</v>
      </c>
      <c r="DE348" s="161">
        <f>MIN(PRODUCT('mil mi val'!$C314:DD314),1)</f>
        <v>0.87978215870448251</v>
      </c>
      <c r="DF348" s="161">
        <f>MIN(PRODUCT('mil mi val'!$C314:DE314),1)</f>
        <v>0.87978215870448251</v>
      </c>
    </row>
    <row r="349" spans="2:110" ht="14.5" x14ac:dyDescent="0.35">
      <c r="B349" s="149">
        <v>104</v>
      </c>
      <c r="C349" s="161">
        <v>1</v>
      </c>
      <c r="D349" s="161">
        <f>MIN(PRODUCT('mil mi val'!$C315:C315),1)</f>
        <v>0.99960000000000004</v>
      </c>
      <c r="E349" s="161">
        <f>MIN(PRODUCT('mil mi val'!$C315:D315),1)</f>
        <v>0.9991002000000001</v>
      </c>
      <c r="F349" s="161">
        <f>MIN(PRODUCT('mil mi val'!$C315:E315),1)</f>
        <v>0.99860064990000019</v>
      </c>
      <c r="G349" s="161">
        <f>MIN(PRODUCT('mil mi val'!$C315:F315),1)</f>
        <v>0.99810134957505026</v>
      </c>
      <c r="H349" s="161">
        <f>MIN(PRODUCT('mil mi val'!$C315:G315),1)</f>
        <v>0.99760229890026275</v>
      </c>
      <c r="I349" s="161">
        <f>MIN(PRODUCT('mil mi val'!$C315:H315),1)</f>
        <v>0.99700373752092253</v>
      </c>
      <c r="J349" s="161">
        <f>MIN(PRODUCT('mil mi val'!$C315:I315),1)</f>
        <v>0.99640553527840992</v>
      </c>
      <c r="K349" s="161">
        <f>MIN(PRODUCT('mil mi val'!$C315:J315),1)</f>
        <v>0.99570805140371499</v>
      </c>
      <c r="L349" s="161">
        <f>MIN(PRODUCT('mil mi val'!$C315:K315),1)</f>
        <v>0.9950110557677323</v>
      </c>
      <c r="M349" s="161">
        <f>MIN(PRODUCT('mil mi val'!$C315:L315),1)</f>
        <v>0.99421504692311813</v>
      </c>
      <c r="N349" s="161">
        <f>MIN(PRODUCT('mil mi val'!$C315:M315),1)</f>
        <v>0.99332025338088736</v>
      </c>
      <c r="O349" s="161">
        <f>MIN(PRODUCT('mil mi val'!$C315:N315),1)</f>
        <v>0.99232693312750653</v>
      </c>
      <c r="P349" s="161">
        <f>MIN(PRODUCT('mil mi val'!$C315:O315),1)</f>
        <v>0.99123537350106627</v>
      </c>
      <c r="Q349" s="161">
        <f>MIN(PRODUCT('mil mi val'!$C315:P315),1)</f>
        <v>0.990045891052865</v>
      </c>
      <c r="R349" s="161">
        <f>MIN(PRODUCT('mil mi val'!$C315:Q315),1)</f>
        <v>0.98885783598360155</v>
      </c>
      <c r="S349" s="161">
        <f>MIN(PRODUCT('mil mi val'!$C315:R315),1)</f>
        <v>0.98767120658042129</v>
      </c>
      <c r="T349" s="161">
        <f>MIN(PRODUCT('mil mi val'!$C315:S315),1)</f>
        <v>0.98648600113252483</v>
      </c>
      <c r="U349" s="161">
        <f>MIN(PRODUCT('mil mi val'!$C315:T315),1)</f>
        <v>0.98530221793116579</v>
      </c>
      <c r="V349" s="161">
        <f>MIN(PRODUCT('mil mi val'!$C315:U315),1)</f>
        <v>0.9841198552696484</v>
      </c>
      <c r="W349" s="161">
        <f>MIN(PRODUCT('mil mi val'!$C315:V315),1)</f>
        <v>0.98293891144332479</v>
      </c>
      <c r="X349" s="161">
        <f>MIN(PRODUCT('mil mi val'!$C315:W315),1)</f>
        <v>0.98175938474959279</v>
      </c>
      <c r="Y349" s="161">
        <f>MIN(PRODUCT('mil mi val'!$C315:X315),1)</f>
        <v>0.98058127348789326</v>
      </c>
      <c r="Z349" s="161">
        <f>MIN(PRODUCT('mil mi val'!$C315:Y315),1)</f>
        <v>0.97940457595970776</v>
      </c>
      <c r="AA349" s="161">
        <f>MIN(PRODUCT('mil mi val'!$C315:Z315),1)</f>
        <v>0.97822929046855611</v>
      </c>
      <c r="AB349" s="161">
        <f>MIN(PRODUCT('mil mi val'!$C315:AA315),1)</f>
        <v>0.97705541531999385</v>
      </c>
      <c r="AC349" s="161">
        <f>MIN(PRODUCT('mil mi val'!$C315:AB315),1)</f>
        <v>0.97588294882160986</v>
      </c>
      <c r="AD349" s="161">
        <f>MIN(PRODUCT('mil mi val'!$C315:AC315),1)</f>
        <v>0.97471188928302399</v>
      </c>
      <c r="AE349" s="161">
        <f>MIN(PRODUCT('mil mi val'!$C315:AD315),1)</f>
        <v>0.97354223501588444</v>
      </c>
      <c r="AF349" s="161">
        <f>MIN(PRODUCT('mil mi val'!$C315:AE315),1)</f>
        <v>0.97237398433386535</v>
      </c>
      <c r="AG349" s="161">
        <f>MIN(PRODUCT('mil mi val'!$C315:AF315),1)</f>
        <v>0.97120713555266469</v>
      </c>
      <c r="AH349" s="161">
        <f>MIN(PRODUCT('mil mi val'!$C315:AG315),1)</f>
        <v>0.97004168699000148</v>
      </c>
      <c r="AI349" s="161">
        <f>MIN(PRODUCT('mil mi val'!$C315:AH315),1)</f>
        <v>0.96887763696561346</v>
      </c>
      <c r="AJ349" s="161">
        <f>MIN(PRODUCT('mil mi val'!$C315:AI315),1)</f>
        <v>0.96771498380125476</v>
      </c>
      <c r="AK349" s="161">
        <f>MIN(PRODUCT('mil mi val'!$C315:AJ315),1)</f>
        <v>0.96655372582069332</v>
      </c>
      <c r="AL349" s="161">
        <f>MIN(PRODUCT('mil mi val'!$C315:AK315),1)</f>
        <v>0.9653938613497085</v>
      </c>
      <c r="AM349" s="161">
        <f>MIN(PRODUCT('mil mi val'!$C315:AL315),1)</f>
        <v>0.96423538871608883</v>
      </c>
      <c r="AN349" s="161">
        <f>MIN(PRODUCT('mil mi val'!$C315:AM315),1)</f>
        <v>0.96307830624962953</v>
      </c>
      <c r="AO349" s="161">
        <f>MIN(PRODUCT('mil mi val'!$C315:AN315),1)</f>
        <v>0.96192261228213005</v>
      </c>
      <c r="AP349" s="161">
        <f>MIN(PRODUCT('mil mi val'!$C315:AO315),1)</f>
        <v>0.96076830514739153</v>
      </c>
      <c r="AQ349" s="161">
        <f>MIN(PRODUCT('mil mi val'!$C315:AP315),1)</f>
        <v>0.95961538318121464</v>
      </c>
      <c r="AR349" s="161">
        <f>MIN(PRODUCT('mil mi val'!$C315:AQ315),1)</f>
        <v>0.95846384472139723</v>
      </c>
      <c r="AS349" s="161">
        <f>MIN(PRODUCT('mil mi val'!$C315:AR315),1)</f>
        <v>0.95731368810773154</v>
      </c>
      <c r="AT349" s="161">
        <f>MIN(PRODUCT('mil mi val'!$C315:AS315),1)</f>
        <v>0.95616491168200224</v>
      </c>
      <c r="AU349" s="161">
        <f>MIN(PRODUCT('mil mi val'!$C315:AT315),1)</f>
        <v>0.95501751378798383</v>
      </c>
      <c r="AV349" s="161">
        <f>MIN(PRODUCT('mil mi val'!$C315:AU315),1)</f>
        <v>0.95387149277143823</v>
      </c>
      <c r="AW349" s="161">
        <f>MIN(PRODUCT('mil mi val'!$C315:AV315),1)</f>
        <v>0.95272684698011256</v>
      </c>
      <c r="AX349" s="161">
        <f>MIN(PRODUCT('mil mi val'!$C315:AW315),1)</f>
        <v>0.95158357476373645</v>
      </c>
      <c r="AY349" s="161">
        <f>MIN(PRODUCT('mil mi val'!$C315:AX315),1)</f>
        <v>0.95044167447401995</v>
      </c>
      <c r="AZ349" s="161">
        <f>MIN(PRODUCT('mil mi val'!$C315:AY315),1)</f>
        <v>0.94930114446465119</v>
      </c>
      <c r="BA349" s="161">
        <f>MIN(PRODUCT('mil mi val'!$C315:AZ315),1)</f>
        <v>0.94816198309129363</v>
      </c>
      <c r="BB349" s="161">
        <f>MIN(PRODUCT('mil mi val'!$C315:BA315),1)</f>
        <v>0.94702418871158411</v>
      </c>
      <c r="BC349" s="161">
        <f>MIN(PRODUCT('mil mi val'!$C315:BB315),1)</f>
        <v>0.94588775968513028</v>
      </c>
      <c r="BD349" s="161">
        <f>MIN(PRODUCT('mil mi val'!$C315:BC315),1)</f>
        <v>0.94475269437350817</v>
      </c>
      <c r="BE349" s="161">
        <f>MIN(PRODUCT('mil mi val'!$C315:BD315),1)</f>
        <v>0.94361899114025993</v>
      </c>
      <c r="BF349" s="161">
        <f>MIN(PRODUCT('mil mi val'!$C315:BE315),1)</f>
        <v>0.94248664835089169</v>
      </c>
      <c r="BG349" s="161">
        <f>MIN(PRODUCT('mil mi val'!$C315:BF315),1)</f>
        <v>0.94135566437287066</v>
      </c>
      <c r="BH349" s="161">
        <f>MIN(PRODUCT('mil mi val'!$C315:BG315),1)</f>
        <v>0.94022603757562329</v>
      </c>
      <c r="BI349" s="161">
        <f>MIN(PRODUCT('mil mi val'!$C315:BH315),1)</f>
        <v>0.93909776633053255</v>
      </c>
      <c r="BJ349" s="161">
        <f>MIN(PRODUCT('mil mi val'!$C315:BI315),1)</f>
        <v>0.93797084901093597</v>
      </c>
      <c r="BK349" s="161">
        <f>MIN(PRODUCT('mil mi val'!$C315:BJ315),1)</f>
        <v>0.93684528399212286</v>
      </c>
      <c r="BL349" s="161">
        <f>MIN(PRODUCT('mil mi val'!$C315:BK315),1)</f>
        <v>0.93572106965133228</v>
      </c>
      <c r="BM349" s="161">
        <f>MIN(PRODUCT('mil mi val'!$C315:BL315),1)</f>
        <v>0.93459820436775065</v>
      </c>
      <c r="BN349" s="161">
        <f>MIN(PRODUCT('mil mi val'!$C315:BM315),1)</f>
        <v>0.93347668652250937</v>
      </c>
      <c r="BO349" s="161">
        <f>MIN(PRODUCT('mil mi val'!$C315:BN315),1)</f>
        <v>0.9323565144986824</v>
      </c>
      <c r="BP349" s="161">
        <f>MIN(PRODUCT('mil mi val'!$C315:BO315),1)</f>
        <v>0.93123768668128404</v>
      </c>
      <c r="BQ349" s="161">
        <f>MIN(PRODUCT('mil mi val'!$C315:BP315),1)</f>
        <v>0.93012020145726648</v>
      </c>
      <c r="BR349" s="161">
        <f>MIN(PRODUCT('mil mi val'!$C315:BQ315),1)</f>
        <v>0.92900405721551782</v>
      </c>
      <c r="BS349" s="161">
        <f>MIN(PRODUCT('mil mi val'!$C315:BR315),1)</f>
        <v>0.92788925234685926</v>
      </c>
      <c r="BT349" s="161">
        <f>MIN(PRODUCT('mil mi val'!$C315:BS315),1)</f>
        <v>0.92677578524404303</v>
      </c>
      <c r="BU349" s="161">
        <f>MIN(PRODUCT('mil mi val'!$C315:BT315),1)</f>
        <v>0.92566365430175024</v>
      </c>
      <c r="BV349" s="161">
        <f>MIN(PRODUCT('mil mi val'!$C315:BU315),1)</f>
        <v>0.92455285791658814</v>
      </c>
      <c r="BW349" s="161">
        <f>MIN(PRODUCT('mil mi val'!$C315:BV315),1)</f>
        <v>0.92344339448708823</v>
      </c>
      <c r="BX349" s="161">
        <f>MIN(PRODUCT('mil mi val'!$C315:BW315),1)</f>
        <v>0.92233526241370378</v>
      </c>
      <c r="BY349" s="161">
        <f>MIN(PRODUCT('mil mi val'!$C315:BX315),1)</f>
        <v>0.92122846009880732</v>
      </c>
      <c r="BZ349" s="161">
        <f>MIN(PRODUCT('mil mi val'!$C315:BY315),1)</f>
        <v>0.92012298594668873</v>
      </c>
      <c r="CA349" s="161">
        <f>MIN(PRODUCT('mil mi val'!$C315:BZ315),1)</f>
        <v>0.91901883836355269</v>
      </c>
      <c r="CB349" s="161">
        <f>MIN(PRODUCT('mil mi val'!$C315:CA315),1)</f>
        <v>0.91791601575751647</v>
      </c>
      <c r="CC349" s="161">
        <f>MIN(PRODUCT('mil mi val'!$C315:CB315),1)</f>
        <v>0.91681451653860746</v>
      </c>
      <c r="CD349" s="161">
        <f>MIN(PRODUCT('mil mi val'!$C315:CC315),1)</f>
        <v>0.9157143391187611</v>
      </c>
      <c r="CE349" s="161">
        <f>MIN(PRODUCT('mil mi val'!$C315:CD315),1)</f>
        <v>0.91461548191181863</v>
      </c>
      <c r="CF349" s="161">
        <f>MIN(PRODUCT('mil mi val'!$C315:CE315),1)</f>
        <v>0.91351794333352443</v>
      </c>
      <c r="CG349" s="161">
        <f>MIN(PRODUCT('mil mi val'!$C315:CF315),1)</f>
        <v>0.91242172180152425</v>
      </c>
      <c r="CH349" s="161">
        <f>MIN(PRODUCT('mil mi val'!$C315:CG315),1)</f>
        <v>0.91132681573536245</v>
      </c>
      <c r="CI349" s="161">
        <f>MIN(PRODUCT('mil mi val'!$C315:CH315),1)</f>
        <v>0.91023322355648006</v>
      </c>
      <c r="CJ349" s="161">
        <f>MIN(PRODUCT('mil mi val'!$C315:CI315),1)</f>
        <v>0.9091409436882123</v>
      </c>
      <c r="CK349" s="161">
        <f>MIN(PRODUCT('mil mi val'!$C315:CJ315),1)</f>
        <v>0.90804997455578651</v>
      </c>
      <c r="CL349" s="161">
        <f>MIN(PRODUCT('mil mi val'!$C315:CK315),1)</f>
        <v>0.90696031458631954</v>
      </c>
      <c r="CM349" s="161">
        <f>MIN(PRODUCT('mil mi val'!$C315:CL315),1)</f>
        <v>0.90587196220881594</v>
      </c>
      <c r="CN349" s="161">
        <f>MIN(PRODUCT('mil mi val'!$C315:CM315),1)</f>
        <v>0.90478491585416543</v>
      </c>
      <c r="CO349" s="161">
        <f>MIN(PRODUCT('mil mi val'!$C315:CN315),1)</f>
        <v>0.90369917395514043</v>
      </c>
      <c r="CP349" s="161">
        <f>MIN(PRODUCT('mil mi val'!$C315:CO315),1)</f>
        <v>0.90261473494639433</v>
      </c>
      <c r="CQ349" s="161">
        <f>MIN(PRODUCT('mil mi val'!$C315:CP315),1)</f>
        <v>0.90153159726445864</v>
      </c>
      <c r="CR349" s="161">
        <f>MIN(PRODUCT('mil mi val'!$C315:CQ315),1)</f>
        <v>0.9004497593477413</v>
      </c>
      <c r="CS349" s="161">
        <f>MIN(PRODUCT('mil mi val'!$C315:CR315),1)</f>
        <v>0.89936921963652405</v>
      </c>
      <c r="CT349" s="161">
        <f>MIN(PRODUCT('mil mi val'!$C315:CS315),1)</f>
        <v>0.89828997657296028</v>
      </c>
      <c r="CU349" s="161">
        <f>MIN(PRODUCT('mil mi val'!$C315:CT315),1)</f>
        <v>0.89721202860107274</v>
      </c>
      <c r="CV349" s="161">
        <f>MIN(PRODUCT('mil mi val'!$C315:CU315),1)</f>
        <v>0.89613537416675149</v>
      </c>
      <c r="CW349" s="161">
        <f>MIN(PRODUCT('mil mi val'!$C315:CV315),1)</f>
        <v>0.8950600117177514</v>
      </c>
      <c r="CX349" s="161">
        <f>MIN(PRODUCT('mil mi val'!$C315:CW315),1)</f>
        <v>0.89398593970369011</v>
      </c>
      <c r="CY349" s="161">
        <f>MIN(PRODUCT('mil mi val'!$C315:CX315),1)</f>
        <v>0.89291315657604575</v>
      </c>
      <c r="CZ349" s="161">
        <f>MIN(PRODUCT('mil mi val'!$C315:CY315),1)</f>
        <v>0.89184166078815452</v>
      </c>
      <c r="DA349" s="161">
        <f>MIN(PRODUCT('mil mi val'!$C315:CZ315),1)</f>
        <v>0.89077145079520881</v>
      </c>
      <c r="DB349" s="161">
        <f>MIN(PRODUCT('mil mi val'!$C315:DA315),1)</f>
        <v>0.88970252505425462</v>
      </c>
      <c r="DC349" s="161">
        <f>MIN(PRODUCT('mil mi val'!$C315:DB315),1)</f>
        <v>0.8886348820241895</v>
      </c>
      <c r="DD349" s="161">
        <f>MIN(PRODUCT('mil mi val'!$C315:DC315),1)</f>
        <v>0.8886348820241895</v>
      </c>
      <c r="DE349" s="161">
        <f>MIN(PRODUCT('mil mi val'!$C315:DD315),1)</f>
        <v>0.8886348820241895</v>
      </c>
      <c r="DF349" s="161">
        <f>MIN(PRODUCT('mil mi val'!$C315:DE315),1)</f>
        <v>0.8886348820241895</v>
      </c>
    </row>
    <row r="350" spans="2:110" ht="14.5" x14ac:dyDescent="0.35">
      <c r="B350" s="149">
        <v>105</v>
      </c>
      <c r="C350" s="161">
        <v>1</v>
      </c>
      <c r="D350" s="161">
        <f>MIN(PRODUCT('mil mi val'!$C316:C316),1)</f>
        <v>0.99960000000000004</v>
      </c>
      <c r="E350" s="161">
        <f>MIN(PRODUCT('mil mi val'!$C316:D316),1)</f>
        <v>0.9991002000000001</v>
      </c>
      <c r="F350" s="161">
        <f>MIN(PRODUCT('mil mi val'!$C316:E316),1)</f>
        <v>0.99860064990000019</v>
      </c>
      <c r="G350" s="161">
        <f>MIN(PRODUCT('mil mi val'!$C316:F316),1)</f>
        <v>0.99810134957505026</v>
      </c>
      <c r="H350" s="161">
        <f>MIN(PRODUCT('mil mi val'!$C316:G316),1)</f>
        <v>0.99760229890026275</v>
      </c>
      <c r="I350" s="161">
        <f>MIN(PRODUCT('mil mi val'!$C316:H316),1)</f>
        <v>0.99710349775081264</v>
      </c>
      <c r="J350" s="161">
        <f>MIN(PRODUCT('mil mi val'!$C316:I316),1)</f>
        <v>0.99660494600193728</v>
      </c>
      <c r="K350" s="161">
        <f>MIN(PRODUCT('mil mi val'!$C316:J316),1)</f>
        <v>0.9960069830343361</v>
      </c>
      <c r="L350" s="161">
        <f>MIN(PRODUCT('mil mi val'!$C316:K316),1)</f>
        <v>0.99530977814621202</v>
      </c>
      <c r="M350" s="161">
        <f>MIN(PRODUCT('mil mi val'!$C316:L316),1)</f>
        <v>0.99461306130150962</v>
      </c>
      <c r="N350" s="161">
        <f>MIN(PRODUCT('mil mi val'!$C316:M316),1)</f>
        <v>0.99381737085246835</v>
      </c>
      <c r="O350" s="161">
        <f>MIN(PRODUCT('mil mi val'!$C316:N316),1)</f>
        <v>0.99292293521870112</v>
      </c>
      <c r="P350" s="161">
        <f>MIN(PRODUCT('mil mi val'!$C316:O316),1)</f>
        <v>0.99193001228348243</v>
      </c>
      <c r="Q350" s="161">
        <f>MIN(PRODUCT('mil mi val'!$C316:P316),1)</f>
        <v>0.99083888926997066</v>
      </c>
      <c r="R350" s="161">
        <f>MIN(PRODUCT('mil mi val'!$C316:Q316),1)</f>
        <v>0.98974896649177369</v>
      </c>
      <c r="S350" s="161">
        <f>MIN(PRODUCT('mil mi val'!$C316:R316),1)</f>
        <v>0.98866024262863272</v>
      </c>
      <c r="T350" s="161">
        <f>MIN(PRODUCT('mil mi val'!$C316:S316),1)</f>
        <v>0.98757271636174127</v>
      </c>
      <c r="U350" s="161">
        <f>MIN(PRODUCT('mil mi val'!$C316:T316),1)</f>
        <v>0.98648638637374331</v>
      </c>
      <c r="V350" s="161">
        <f>MIN(PRODUCT('mil mi val'!$C316:U316),1)</f>
        <v>0.98540125134873224</v>
      </c>
      <c r="W350" s="161">
        <f>MIN(PRODUCT('mil mi val'!$C316:V316),1)</f>
        <v>0.98431730997224864</v>
      </c>
      <c r="X350" s="161">
        <f>MIN(PRODUCT('mil mi val'!$C316:W316),1)</f>
        <v>0.98323456093127914</v>
      </c>
      <c r="Y350" s="161">
        <f>MIN(PRODUCT('mil mi val'!$C316:X316),1)</f>
        <v>0.98215300291425478</v>
      </c>
      <c r="Z350" s="161">
        <f>MIN(PRODUCT('mil mi val'!$C316:Y316),1)</f>
        <v>0.9810726346110491</v>
      </c>
      <c r="AA350" s="161">
        <f>MIN(PRODUCT('mil mi val'!$C316:Z316),1)</f>
        <v>0.97999345471297694</v>
      </c>
      <c r="AB350" s="161">
        <f>MIN(PRODUCT('mil mi val'!$C316:AA316),1)</f>
        <v>0.97891546191279266</v>
      </c>
      <c r="AC350" s="161">
        <f>MIN(PRODUCT('mil mi val'!$C316:AB316),1)</f>
        <v>0.97783865490468858</v>
      </c>
      <c r="AD350" s="161">
        <f>MIN(PRODUCT('mil mi val'!$C316:AC316),1)</f>
        <v>0.97676303238429341</v>
      </c>
      <c r="AE350" s="161">
        <f>MIN(PRODUCT('mil mi val'!$C316:AD316),1)</f>
        <v>0.97568859304867073</v>
      </c>
      <c r="AF350" s="161">
        <f>MIN(PRODUCT('mil mi val'!$C316:AE316),1)</f>
        <v>0.97461533559631719</v>
      </c>
      <c r="AG350" s="161">
        <f>MIN(PRODUCT('mil mi val'!$C316:AF316),1)</f>
        <v>0.9735432587271613</v>
      </c>
      <c r="AH350" s="161">
        <f>MIN(PRODUCT('mil mi val'!$C316:AG316),1)</f>
        <v>0.97247236114256141</v>
      </c>
      <c r="AI350" s="161">
        <f>MIN(PRODUCT('mil mi val'!$C316:AH316),1)</f>
        <v>0.97140264154530465</v>
      </c>
      <c r="AJ350" s="161">
        <f>MIN(PRODUCT('mil mi val'!$C316:AI316),1)</f>
        <v>0.97033409863960485</v>
      </c>
      <c r="AK350" s="161">
        <f>MIN(PRODUCT('mil mi val'!$C316:AJ316),1)</f>
        <v>0.96926673113110129</v>
      </c>
      <c r="AL350" s="161">
        <f>MIN(PRODUCT('mil mi val'!$C316:AK316),1)</f>
        <v>0.9682005377268571</v>
      </c>
      <c r="AM350" s="161">
        <f>MIN(PRODUCT('mil mi val'!$C316:AL316),1)</f>
        <v>0.96713551713535761</v>
      </c>
      <c r="AN350" s="161">
        <f>MIN(PRODUCT('mil mi val'!$C316:AM316),1)</f>
        <v>0.96607166806650868</v>
      </c>
      <c r="AO350" s="161">
        <f>MIN(PRODUCT('mil mi val'!$C316:AN316),1)</f>
        <v>0.96500898923163558</v>
      </c>
      <c r="AP350" s="161">
        <f>MIN(PRODUCT('mil mi val'!$C316:AO316),1)</f>
        <v>0.9639474793434808</v>
      </c>
      <c r="AQ350" s="161">
        <f>MIN(PRODUCT('mil mi val'!$C316:AP316),1)</f>
        <v>0.962887137116203</v>
      </c>
      <c r="AR350" s="161">
        <f>MIN(PRODUCT('mil mi val'!$C316:AQ316),1)</f>
        <v>0.96182796126537518</v>
      </c>
      <c r="AS350" s="161">
        <f>MIN(PRODUCT('mil mi val'!$C316:AR316),1)</f>
        <v>0.96076995050798331</v>
      </c>
      <c r="AT350" s="161">
        <f>MIN(PRODUCT('mil mi val'!$C316:AS316),1)</f>
        <v>0.95971310356242456</v>
      </c>
      <c r="AU350" s="161">
        <f>MIN(PRODUCT('mil mi val'!$C316:AT316),1)</f>
        <v>0.95865741914850588</v>
      </c>
      <c r="AV350" s="161">
        <f>MIN(PRODUCT('mil mi val'!$C316:AU316),1)</f>
        <v>0.95760289598744253</v>
      </c>
      <c r="AW350" s="161">
        <f>MIN(PRODUCT('mil mi val'!$C316:AV316),1)</f>
        <v>0.95654953280185639</v>
      </c>
      <c r="AX350" s="161">
        <f>MIN(PRODUCT('mil mi val'!$C316:AW316),1)</f>
        <v>0.95549732831577439</v>
      </c>
      <c r="AY350" s="161">
        <f>MIN(PRODUCT('mil mi val'!$C316:AX316),1)</f>
        <v>0.95444628125462705</v>
      </c>
      <c r="AZ350" s="161">
        <f>MIN(PRODUCT('mil mi val'!$C316:AY316),1)</f>
        <v>0.95339639034524692</v>
      </c>
      <c r="BA350" s="161">
        <f>MIN(PRODUCT('mil mi val'!$C316:AZ316),1)</f>
        <v>0.95234765431586721</v>
      </c>
      <c r="BB350" s="161">
        <f>MIN(PRODUCT('mil mi val'!$C316:BA316),1)</f>
        <v>0.95130007189611976</v>
      </c>
      <c r="BC350" s="161">
        <f>MIN(PRODUCT('mil mi val'!$C316:BB316),1)</f>
        <v>0.95025364181703409</v>
      </c>
      <c r="BD350" s="161">
        <f>MIN(PRODUCT('mil mi val'!$C316:BC316),1)</f>
        <v>0.94920836281103538</v>
      </c>
      <c r="BE350" s="161">
        <f>MIN(PRODUCT('mil mi val'!$C316:BD316),1)</f>
        <v>0.94816423361194324</v>
      </c>
      <c r="BF350" s="161">
        <f>MIN(PRODUCT('mil mi val'!$C316:BE316),1)</f>
        <v>0.94712125295497007</v>
      </c>
      <c r="BG350" s="161">
        <f>MIN(PRODUCT('mil mi val'!$C316:BF316),1)</f>
        <v>0.94607941957671959</v>
      </c>
      <c r="BH350" s="161">
        <f>MIN(PRODUCT('mil mi val'!$C316:BG316),1)</f>
        <v>0.9450387322151852</v>
      </c>
      <c r="BI350" s="161">
        <f>MIN(PRODUCT('mil mi val'!$C316:BH316),1)</f>
        <v>0.94399918960974849</v>
      </c>
      <c r="BJ350" s="161">
        <f>MIN(PRODUCT('mil mi val'!$C316:BI316),1)</f>
        <v>0.94296079050117776</v>
      </c>
      <c r="BK350" s="161">
        <f>MIN(PRODUCT('mil mi val'!$C316:BJ316),1)</f>
        <v>0.94192353363162651</v>
      </c>
      <c r="BL350" s="161">
        <f>MIN(PRODUCT('mil mi val'!$C316:BK316),1)</f>
        <v>0.94088741774463169</v>
      </c>
      <c r="BM350" s="161">
        <f>MIN(PRODUCT('mil mi val'!$C316:BL316),1)</f>
        <v>0.93985244158511261</v>
      </c>
      <c r="BN350" s="161">
        <f>MIN(PRODUCT('mil mi val'!$C316:BM316),1)</f>
        <v>0.938818603899369</v>
      </c>
      <c r="BO350" s="161">
        <f>MIN(PRODUCT('mil mi val'!$C316:BN316),1)</f>
        <v>0.93778590343507973</v>
      </c>
      <c r="BP350" s="161">
        <f>MIN(PRODUCT('mil mi val'!$C316:BO316),1)</f>
        <v>0.93675433894130111</v>
      </c>
      <c r="BQ350" s="161">
        <f>MIN(PRODUCT('mil mi val'!$C316:BP316),1)</f>
        <v>0.93572390916846571</v>
      </c>
      <c r="BR350" s="161">
        <f>MIN(PRODUCT('mil mi val'!$C316:BQ316),1)</f>
        <v>0.9346946128683804</v>
      </c>
      <c r="BS350" s="161">
        <f>MIN(PRODUCT('mil mi val'!$C316:BR316),1)</f>
        <v>0.93366644879422522</v>
      </c>
      <c r="BT350" s="161">
        <f>MIN(PRODUCT('mil mi val'!$C316:BS316),1)</f>
        <v>0.93263941570055153</v>
      </c>
      <c r="BU350" s="161">
        <f>MIN(PRODUCT('mil mi val'!$C316:BT316),1)</f>
        <v>0.93161351234328094</v>
      </c>
      <c r="BV350" s="161">
        <f>MIN(PRODUCT('mil mi val'!$C316:BU316),1)</f>
        <v>0.93058873747970339</v>
      </c>
      <c r="BW350" s="161">
        <f>MIN(PRODUCT('mil mi val'!$C316:BV316),1)</f>
        <v>0.92956508986847575</v>
      </c>
      <c r="BX350" s="161">
        <f>MIN(PRODUCT('mil mi val'!$C316:BW316),1)</f>
        <v>0.92854256826962045</v>
      </c>
      <c r="BY350" s="161">
        <f>MIN(PRODUCT('mil mi val'!$C316:BX316),1)</f>
        <v>0.92752117144452384</v>
      </c>
      <c r="BZ350" s="161">
        <f>MIN(PRODUCT('mil mi val'!$C316:BY316),1)</f>
        <v>0.92650089815593484</v>
      </c>
      <c r="CA350" s="161">
        <f>MIN(PRODUCT('mil mi val'!$C316:BZ316),1)</f>
        <v>0.92548174716796328</v>
      </c>
      <c r="CB350" s="161">
        <f>MIN(PRODUCT('mil mi val'!$C316:CA316),1)</f>
        <v>0.92446371724607856</v>
      </c>
      <c r="CC350" s="161">
        <f>MIN(PRODUCT('mil mi val'!$C316:CB316),1)</f>
        <v>0.92344680715710792</v>
      </c>
      <c r="CD350" s="161">
        <f>MIN(PRODUCT('mil mi val'!$C316:CC316),1)</f>
        <v>0.92243101566923513</v>
      </c>
      <c r="CE350" s="161">
        <f>MIN(PRODUCT('mil mi val'!$C316:CD316),1)</f>
        <v>0.92141634155199903</v>
      </c>
      <c r="CF350" s="161">
        <f>MIN(PRODUCT('mil mi val'!$C316:CE316),1)</f>
        <v>0.92040278357629179</v>
      </c>
      <c r="CG350" s="161">
        <f>MIN(PRODUCT('mil mi val'!$C316:CF316),1)</f>
        <v>0.91939034051435786</v>
      </c>
      <c r="CH350" s="161">
        <f>MIN(PRODUCT('mil mi val'!$C316:CG316),1)</f>
        <v>0.91837901113979203</v>
      </c>
      <c r="CI350" s="161">
        <f>MIN(PRODUCT('mil mi val'!$C316:CH316),1)</f>
        <v>0.91736879422753825</v>
      </c>
      <c r="CJ350" s="161">
        <f>MIN(PRODUCT('mil mi val'!$C316:CI316),1)</f>
        <v>0.91635968855388794</v>
      </c>
      <c r="CK350" s="161">
        <f>MIN(PRODUCT('mil mi val'!$C316:CJ316),1)</f>
        <v>0.91535169289647866</v>
      </c>
      <c r="CL350" s="161">
        <f>MIN(PRODUCT('mil mi val'!$C316:CK316),1)</f>
        <v>0.91434480603429258</v>
      </c>
      <c r="CM350" s="161">
        <f>MIN(PRODUCT('mil mi val'!$C316:CL316),1)</f>
        <v>0.91333902674765488</v>
      </c>
      <c r="CN350" s="161">
        <f>MIN(PRODUCT('mil mi val'!$C316:CM316),1)</f>
        <v>0.91233435381823247</v>
      </c>
      <c r="CO350" s="161">
        <f>MIN(PRODUCT('mil mi val'!$C316:CN316),1)</f>
        <v>0.91133078602903239</v>
      </c>
      <c r="CP350" s="161">
        <f>MIN(PRODUCT('mil mi val'!$C316:CO316),1)</f>
        <v>0.91032832216440052</v>
      </c>
      <c r="CQ350" s="161">
        <f>MIN(PRODUCT('mil mi val'!$C316:CP316),1)</f>
        <v>0.90932696101001964</v>
      </c>
      <c r="CR350" s="161">
        <f>MIN(PRODUCT('mil mi val'!$C316:CQ316),1)</f>
        <v>0.90832670135290861</v>
      </c>
      <c r="CS350" s="161">
        <f>MIN(PRODUCT('mil mi val'!$C316:CR316),1)</f>
        <v>0.9073275419814204</v>
      </c>
      <c r="CT350" s="161">
        <f>MIN(PRODUCT('mil mi val'!$C316:CS316),1)</f>
        <v>0.90632948168524086</v>
      </c>
      <c r="CU350" s="161">
        <f>MIN(PRODUCT('mil mi val'!$C316:CT316),1)</f>
        <v>0.90533251925538705</v>
      </c>
      <c r="CV350" s="161">
        <f>MIN(PRODUCT('mil mi val'!$C316:CU316),1)</f>
        <v>0.90433665348420611</v>
      </c>
      <c r="CW350" s="161">
        <f>MIN(PRODUCT('mil mi val'!$C316:CV316),1)</f>
        <v>0.90334188316537345</v>
      </c>
      <c r="CX350" s="161">
        <f>MIN(PRODUCT('mil mi val'!$C316:CW316),1)</f>
        <v>0.90234820709389152</v>
      </c>
      <c r="CY350" s="161">
        <f>MIN(PRODUCT('mil mi val'!$C316:CX316),1)</f>
        <v>0.90135562406608827</v>
      </c>
      <c r="CZ350" s="161">
        <f>MIN(PRODUCT('mil mi val'!$C316:CY316),1)</f>
        <v>0.90036413287961559</v>
      </c>
      <c r="DA350" s="161">
        <f>MIN(PRODUCT('mil mi val'!$C316:CZ316),1)</f>
        <v>0.89937373233344797</v>
      </c>
      <c r="DB350" s="161">
        <f>MIN(PRODUCT('mil mi val'!$C316:DA316),1)</f>
        <v>0.8983844212278812</v>
      </c>
      <c r="DC350" s="161">
        <f>MIN(PRODUCT('mil mi val'!$C316:DB316),1)</f>
        <v>0.89739619836453055</v>
      </c>
      <c r="DD350" s="161">
        <f>MIN(PRODUCT('mil mi val'!$C316:DC316),1)</f>
        <v>0.89739619836453055</v>
      </c>
      <c r="DE350" s="161">
        <f>MIN(PRODUCT('mil mi val'!$C316:DD316),1)</f>
        <v>0.89739619836453055</v>
      </c>
      <c r="DF350" s="161">
        <f>MIN(PRODUCT('mil mi val'!$C316:DE316),1)</f>
        <v>0.89739619836453055</v>
      </c>
    </row>
    <row r="351" spans="2:110" ht="14.5" x14ac:dyDescent="0.35">
      <c r="B351" s="149">
        <v>106</v>
      </c>
      <c r="C351" s="161">
        <v>1</v>
      </c>
      <c r="D351" s="161">
        <f>MIN(PRODUCT('mil mi val'!$C317:C317),1)</f>
        <v>0.99960000000000004</v>
      </c>
      <c r="E351" s="161">
        <f>MIN(PRODUCT('mil mi val'!$C317:D317),1)</f>
        <v>0.99920016000000011</v>
      </c>
      <c r="F351" s="161">
        <f>MIN(PRODUCT('mil mi val'!$C317:E317),1)</f>
        <v>0.99870055992000017</v>
      </c>
      <c r="G351" s="161">
        <f>MIN(PRODUCT('mil mi val'!$C317:F317),1)</f>
        <v>0.99820120964004022</v>
      </c>
      <c r="H351" s="161">
        <f>MIN(PRODUCT('mil mi val'!$C317:G317),1)</f>
        <v>0.99770210903522027</v>
      </c>
      <c r="I351" s="161">
        <f>MIN(PRODUCT('mil mi val'!$C317:H317),1)</f>
        <v>0.99730302819160621</v>
      </c>
      <c r="J351" s="161">
        <f>MIN(PRODUCT('mil mi val'!$C317:I317),1)</f>
        <v>0.99680437667751043</v>
      </c>
      <c r="K351" s="161">
        <f>MIN(PRODUCT('mil mi val'!$C317:J317),1)</f>
        <v>0.99630597448917169</v>
      </c>
      <c r="L351" s="161">
        <f>MIN(PRODUCT('mil mi val'!$C317:K317),1)</f>
        <v>0.99570819090447815</v>
      </c>
      <c r="M351" s="161">
        <f>MIN(PRODUCT('mil mi val'!$C317:L317),1)</f>
        <v>0.99511076598993542</v>
      </c>
      <c r="N351" s="161">
        <f>MIN(PRODUCT('mil mi val'!$C317:M317),1)</f>
        <v>0.99441418845374241</v>
      </c>
      <c r="O351" s="161">
        <f>MIN(PRODUCT('mil mi val'!$C317:N317),1)</f>
        <v>0.99361865710297936</v>
      </c>
      <c r="P351" s="161">
        <f>MIN(PRODUCT('mil mi val'!$C317:O317),1)</f>
        <v>0.99272440031158671</v>
      </c>
      <c r="Q351" s="161">
        <f>MIN(PRODUCT('mil mi val'!$C317:P317),1)</f>
        <v>0.99183094835130625</v>
      </c>
      <c r="R351" s="161">
        <f>MIN(PRODUCT('mil mi val'!$C317:Q317),1)</f>
        <v>0.99083911740295494</v>
      </c>
      <c r="S351" s="161">
        <f>MIN(PRODUCT('mil mi val'!$C317:R317),1)</f>
        <v>0.989848278285552</v>
      </c>
      <c r="T351" s="161">
        <f>MIN(PRODUCT('mil mi val'!$C317:S317),1)</f>
        <v>0.98885843000726648</v>
      </c>
      <c r="U351" s="161">
        <f>MIN(PRODUCT('mil mi val'!$C317:T317),1)</f>
        <v>0.98786957157725919</v>
      </c>
      <c r="V351" s="161">
        <f>MIN(PRODUCT('mil mi val'!$C317:U317),1)</f>
        <v>0.98688170200568193</v>
      </c>
      <c r="W351" s="161">
        <f>MIN(PRODUCT('mil mi val'!$C317:V317),1)</f>
        <v>0.98589482030367626</v>
      </c>
      <c r="X351" s="161">
        <f>MIN(PRODUCT('mil mi val'!$C317:W317),1)</f>
        <v>0.98490892548337261</v>
      </c>
      <c r="Y351" s="161">
        <f>MIN(PRODUCT('mil mi val'!$C317:X317),1)</f>
        <v>0.98392401655788919</v>
      </c>
      <c r="Z351" s="161">
        <f>MIN(PRODUCT('mil mi val'!$C317:Y317),1)</f>
        <v>0.9829400925413313</v>
      </c>
      <c r="AA351" s="161">
        <f>MIN(PRODUCT('mil mi val'!$C317:Z317),1)</f>
        <v>0.98195715244879</v>
      </c>
      <c r="AB351" s="161">
        <f>MIN(PRODUCT('mil mi val'!$C317:AA317),1)</f>
        <v>0.98097519529634125</v>
      </c>
      <c r="AC351" s="161">
        <f>MIN(PRODUCT('mil mi val'!$C317:AB317),1)</f>
        <v>0.97999422010104487</v>
      </c>
      <c r="AD351" s="161">
        <f>MIN(PRODUCT('mil mi val'!$C317:AC317),1)</f>
        <v>0.97901422588094378</v>
      </c>
      <c r="AE351" s="161">
        <f>MIN(PRODUCT('mil mi val'!$C317:AD317),1)</f>
        <v>0.9780352116550628</v>
      </c>
      <c r="AF351" s="161">
        <f>MIN(PRODUCT('mil mi val'!$C317:AE317),1)</f>
        <v>0.97705717644340773</v>
      </c>
      <c r="AG351" s="161">
        <f>MIN(PRODUCT('mil mi val'!$C317:AF317),1)</f>
        <v>0.97608011926696436</v>
      </c>
      <c r="AH351" s="161">
        <f>MIN(PRODUCT('mil mi val'!$C317:AG317),1)</f>
        <v>0.97510403914769739</v>
      </c>
      <c r="AI351" s="161">
        <f>MIN(PRODUCT('mil mi val'!$C317:AH317),1)</f>
        <v>0.9741289351085497</v>
      </c>
      <c r="AJ351" s="161">
        <f>MIN(PRODUCT('mil mi val'!$C317:AI317),1)</f>
        <v>0.97315480617344119</v>
      </c>
      <c r="AK351" s="161">
        <f>MIN(PRODUCT('mil mi val'!$C317:AJ317),1)</f>
        <v>0.97218165136726775</v>
      </c>
      <c r="AL351" s="161">
        <f>MIN(PRODUCT('mil mi val'!$C317:AK317),1)</f>
        <v>0.9712094697159005</v>
      </c>
      <c r="AM351" s="161">
        <f>MIN(PRODUCT('mil mi val'!$C317:AL317),1)</f>
        <v>0.97023826024618465</v>
      </c>
      <c r="AN351" s="161">
        <f>MIN(PRODUCT('mil mi val'!$C317:AM317),1)</f>
        <v>0.96926802198593842</v>
      </c>
      <c r="AO351" s="161">
        <f>MIN(PRODUCT('mil mi val'!$C317:AN317),1)</f>
        <v>0.96829875396395249</v>
      </c>
      <c r="AP351" s="161">
        <f>MIN(PRODUCT('mil mi val'!$C317:AO317),1)</f>
        <v>0.9673304552099885</v>
      </c>
      <c r="AQ351" s="161">
        <f>MIN(PRODUCT('mil mi val'!$C317:AP317),1)</f>
        <v>0.96636312475477848</v>
      </c>
      <c r="AR351" s="161">
        <f>MIN(PRODUCT('mil mi val'!$C317:AQ317),1)</f>
        <v>0.96539676163002375</v>
      </c>
      <c r="AS351" s="161">
        <f>MIN(PRODUCT('mil mi val'!$C317:AR317),1)</f>
        <v>0.96443136486839376</v>
      </c>
      <c r="AT351" s="161">
        <f>MIN(PRODUCT('mil mi val'!$C317:AS317),1)</f>
        <v>0.96346693350352541</v>
      </c>
      <c r="AU351" s="161">
        <f>MIN(PRODUCT('mil mi val'!$C317:AT317),1)</f>
        <v>0.96250346657002184</v>
      </c>
      <c r="AV351" s="161">
        <f>MIN(PRODUCT('mil mi val'!$C317:AU317),1)</f>
        <v>0.96154096310345183</v>
      </c>
      <c r="AW351" s="161">
        <f>MIN(PRODUCT('mil mi val'!$C317:AV317),1)</f>
        <v>0.96057942214034842</v>
      </c>
      <c r="AX351" s="161">
        <f>MIN(PRODUCT('mil mi val'!$C317:AW317),1)</f>
        <v>0.95961884271820808</v>
      </c>
      <c r="AY351" s="161">
        <f>MIN(PRODUCT('mil mi val'!$C317:AX317),1)</f>
        <v>0.95865922387548985</v>
      </c>
      <c r="AZ351" s="161">
        <f>MIN(PRODUCT('mil mi val'!$C317:AY317),1)</f>
        <v>0.95770056465161435</v>
      </c>
      <c r="BA351" s="161">
        <f>MIN(PRODUCT('mil mi val'!$C317:AZ317),1)</f>
        <v>0.95674286408696274</v>
      </c>
      <c r="BB351" s="161">
        <f>MIN(PRODUCT('mil mi val'!$C317:BA317),1)</f>
        <v>0.95578612122287576</v>
      </c>
      <c r="BC351" s="161">
        <f>MIN(PRODUCT('mil mi val'!$C317:BB317),1)</f>
        <v>0.95483033510165294</v>
      </c>
      <c r="BD351" s="161">
        <f>MIN(PRODUCT('mil mi val'!$C317:BC317),1)</f>
        <v>0.95387550476655125</v>
      </c>
      <c r="BE351" s="161">
        <f>MIN(PRODUCT('mil mi val'!$C317:BD317),1)</f>
        <v>0.9529216292617847</v>
      </c>
      <c r="BF351" s="161">
        <f>MIN(PRODUCT('mil mi val'!$C317:BE317),1)</f>
        <v>0.95196870763252295</v>
      </c>
      <c r="BG351" s="161">
        <f>MIN(PRODUCT('mil mi val'!$C317:BF317),1)</f>
        <v>0.95101673892489047</v>
      </c>
      <c r="BH351" s="161">
        <f>MIN(PRODUCT('mil mi val'!$C317:BG317),1)</f>
        <v>0.95006572218596563</v>
      </c>
      <c r="BI351" s="161">
        <f>MIN(PRODUCT('mil mi val'!$C317:BH317),1)</f>
        <v>0.94911565646377971</v>
      </c>
      <c r="BJ351" s="161">
        <f>MIN(PRODUCT('mil mi val'!$C317:BI317),1)</f>
        <v>0.94816654080731588</v>
      </c>
      <c r="BK351" s="161">
        <f>MIN(PRODUCT('mil mi val'!$C317:BJ317),1)</f>
        <v>0.94721837426650857</v>
      </c>
      <c r="BL351" s="161">
        <f>MIN(PRODUCT('mil mi val'!$C317:BK317),1)</f>
        <v>0.94627115589224209</v>
      </c>
      <c r="BM351" s="161">
        <f>MIN(PRODUCT('mil mi val'!$C317:BL317),1)</f>
        <v>0.94532488473634979</v>
      </c>
      <c r="BN351" s="161">
        <f>MIN(PRODUCT('mil mi val'!$C317:BM317),1)</f>
        <v>0.94437955985161348</v>
      </c>
      <c r="BO351" s="161">
        <f>MIN(PRODUCT('mil mi val'!$C317:BN317),1)</f>
        <v>0.94343518029176188</v>
      </c>
      <c r="BP351" s="161">
        <f>MIN(PRODUCT('mil mi val'!$C317:BO317),1)</f>
        <v>0.94249174511147016</v>
      </c>
      <c r="BQ351" s="161">
        <f>MIN(PRODUCT('mil mi val'!$C317:BP317),1)</f>
        <v>0.94154925336635864</v>
      </c>
      <c r="BR351" s="161">
        <f>MIN(PRODUCT('mil mi val'!$C317:BQ317),1)</f>
        <v>0.94060770411299233</v>
      </c>
      <c r="BS351" s="161">
        <f>MIN(PRODUCT('mil mi val'!$C317:BR317),1)</f>
        <v>0.93966709640887935</v>
      </c>
      <c r="BT351" s="161">
        <f>MIN(PRODUCT('mil mi val'!$C317:BS317),1)</f>
        <v>0.93872742931247044</v>
      </c>
      <c r="BU351" s="161">
        <f>MIN(PRODUCT('mil mi val'!$C317:BT317),1)</f>
        <v>0.93778870188315799</v>
      </c>
      <c r="BV351" s="161">
        <f>MIN(PRODUCT('mil mi val'!$C317:BU317),1)</f>
        <v>0.93685091318127478</v>
      </c>
      <c r="BW351" s="161">
        <f>MIN(PRODUCT('mil mi val'!$C317:BV317),1)</f>
        <v>0.93591406226809348</v>
      </c>
      <c r="BX351" s="161">
        <f>MIN(PRODUCT('mil mi val'!$C317:BW317),1)</f>
        <v>0.93497814820582537</v>
      </c>
      <c r="BY351" s="161">
        <f>MIN(PRODUCT('mil mi val'!$C317:BX317),1)</f>
        <v>0.9340431700576195</v>
      </c>
      <c r="BZ351" s="161">
        <f>MIN(PRODUCT('mil mi val'!$C317:BY317),1)</f>
        <v>0.93310912688756187</v>
      </c>
      <c r="CA351" s="161">
        <f>MIN(PRODUCT('mil mi val'!$C317:BZ317),1)</f>
        <v>0.93217601776067427</v>
      </c>
      <c r="CB351" s="161">
        <f>MIN(PRODUCT('mil mi val'!$C317:CA317),1)</f>
        <v>0.93124384174291364</v>
      </c>
      <c r="CC351" s="161">
        <f>MIN(PRODUCT('mil mi val'!$C317:CB317),1)</f>
        <v>0.93031259790117071</v>
      </c>
      <c r="CD351" s="161">
        <f>MIN(PRODUCT('mil mi val'!$C317:CC317),1)</f>
        <v>0.9293822853032695</v>
      </c>
      <c r="CE351" s="161">
        <f>MIN(PRODUCT('mil mi val'!$C317:CD317),1)</f>
        <v>0.92845290301796624</v>
      </c>
      <c r="CF351" s="161">
        <f>MIN(PRODUCT('mil mi val'!$C317:CE317),1)</f>
        <v>0.92752445011494822</v>
      </c>
      <c r="CG351" s="161">
        <f>MIN(PRODUCT('mil mi val'!$C317:CF317),1)</f>
        <v>0.92659692566483332</v>
      </c>
      <c r="CH351" s="161">
        <f>MIN(PRODUCT('mil mi val'!$C317:CG317),1)</f>
        <v>0.92567032873916844</v>
      </c>
      <c r="CI351" s="161">
        <f>MIN(PRODUCT('mil mi val'!$C317:CH317),1)</f>
        <v>0.9247446584104293</v>
      </c>
      <c r="CJ351" s="161">
        <f>MIN(PRODUCT('mil mi val'!$C317:CI317),1)</f>
        <v>0.92381991375201888</v>
      </c>
      <c r="CK351" s="161">
        <f>MIN(PRODUCT('mil mi val'!$C317:CJ317),1)</f>
        <v>0.92289609383826687</v>
      </c>
      <c r="CL351" s="161">
        <f>MIN(PRODUCT('mil mi val'!$C317:CK317),1)</f>
        <v>0.92197319774442865</v>
      </c>
      <c r="CM351" s="161">
        <f>MIN(PRODUCT('mil mi val'!$C317:CL317),1)</f>
        <v>0.9210512245466842</v>
      </c>
      <c r="CN351" s="161">
        <f>MIN(PRODUCT('mil mi val'!$C317:CM317),1)</f>
        <v>0.92013017332213753</v>
      </c>
      <c r="CO351" s="161">
        <f>MIN(PRODUCT('mil mi val'!$C317:CN317),1)</f>
        <v>0.91921004314881538</v>
      </c>
      <c r="CP351" s="161">
        <f>MIN(PRODUCT('mil mi val'!$C317:CO317),1)</f>
        <v>0.91829083310566662</v>
      </c>
      <c r="CQ351" s="161">
        <f>MIN(PRODUCT('mil mi val'!$C317:CP317),1)</f>
        <v>0.91737254227256093</v>
      </c>
      <c r="CR351" s="161">
        <f>MIN(PRODUCT('mil mi val'!$C317:CQ317),1)</f>
        <v>0.9164551697302884</v>
      </c>
      <c r="CS351" s="161">
        <f>MIN(PRODUCT('mil mi val'!$C317:CR317),1)</f>
        <v>0.91553871456055813</v>
      </c>
      <c r="CT351" s="161">
        <f>MIN(PRODUCT('mil mi val'!$C317:CS317),1)</f>
        <v>0.91462317584599762</v>
      </c>
      <c r="CU351" s="161">
        <f>MIN(PRODUCT('mil mi val'!$C317:CT317),1)</f>
        <v>0.91370855267015161</v>
      </c>
      <c r="CV351" s="161">
        <f>MIN(PRODUCT('mil mi val'!$C317:CU317),1)</f>
        <v>0.91279484411748146</v>
      </c>
      <c r="CW351" s="161">
        <f>MIN(PRODUCT('mil mi val'!$C317:CV317),1)</f>
        <v>0.91188204927336403</v>
      </c>
      <c r="CX351" s="161">
        <f>MIN(PRODUCT('mil mi val'!$C317:CW317),1)</f>
        <v>0.91097016722409063</v>
      </c>
      <c r="CY351" s="161">
        <f>MIN(PRODUCT('mil mi val'!$C317:CX317),1)</f>
        <v>0.91005919705686655</v>
      </c>
      <c r="CZ351" s="161">
        <f>MIN(PRODUCT('mil mi val'!$C317:CY317),1)</f>
        <v>0.90914913785980966</v>
      </c>
      <c r="DA351" s="161">
        <f>MIN(PRODUCT('mil mi val'!$C317:CZ317),1)</f>
        <v>0.90823998872194989</v>
      </c>
      <c r="DB351" s="161">
        <f>MIN(PRODUCT('mil mi val'!$C317:DA317),1)</f>
        <v>0.90733174873322797</v>
      </c>
      <c r="DC351" s="161">
        <f>MIN(PRODUCT('mil mi val'!$C317:DB317),1)</f>
        <v>0.90642441698449472</v>
      </c>
      <c r="DD351" s="161">
        <f>MIN(PRODUCT('mil mi val'!$C317:DC317),1)</f>
        <v>0.90642441698449472</v>
      </c>
      <c r="DE351" s="161">
        <f>MIN(PRODUCT('mil mi val'!$C317:DD317),1)</f>
        <v>0.90642441698449472</v>
      </c>
      <c r="DF351" s="161">
        <f>MIN(PRODUCT('mil mi val'!$C317:DE317),1)</f>
        <v>0.90642441698449472</v>
      </c>
    </row>
    <row r="352" spans="2:110" ht="14.5" x14ac:dyDescent="0.35">
      <c r="B352" s="149">
        <v>107</v>
      </c>
      <c r="C352" s="161">
        <v>1</v>
      </c>
      <c r="D352" s="161">
        <f>MIN(PRODUCT('mil mi val'!$C318:C318),1)</f>
        <v>0.99960000000000004</v>
      </c>
      <c r="E352" s="161">
        <f>MIN(PRODUCT('mil mi val'!$C318:D318),1)</f>
        <v>0.99920016000000011</v>
      </c>
      <c r="F352" s="161">
        <f>MIN(PRODUCT('mil mi val'!$C318:E318),1)</f>
        <v>0.99880047993600019</v>
      </c>
      <c r="G352" s="161">
        <f>MIN(PRODUCT('mil mi val'!$C318:F318),1)</f>
        <v>0.99840095974402587</v>
      </c>
      <c r="H352" s="161">
        <f>MIN(PRODUCT('mil mi val'!$C318:G318),1)</f>
        <v>0.99800159936012833</v>
      </c>
      <c r="I352" s="161">
        <f>MIN(PRODUCT('mil mi val'!$C318:H318),1)</f>
        <v>0.99760239872038436</v>
      </c>
      <c r="J352" s="161">
        <f>MIN(PRODUCT('mil mi val'!$C318:I318),1)</f>
        <v>0.9972033577608963</v>
      </c>
      <c r="K352" s="161">
        <f>MIN(PRODUCT('mil mi val'!$C318:J318),1)</f>
        <v>0.99680447641779202</v>
      </c>
      <c r="L352" s="161">
        <f>MIN(PRODUCT('mil mi val'!$C318:K318),1)</f>
        <v>0.99630607417958317</v>
      </c>
      <c r="M352" s="161">
        <f>MIN(PRODUCT('mil mi val'!$C318:L318),1)</f>
        <v>0.99580792114249339</v>
      </c>
      <c r="N352" s="161">
        <f>MIN(PRODUCT('mil mi val'!$C318:M318),1)</f>
        <v>0.99521043638980788</v>
      </c>
      <c r="O352" s="161">
        <f>MIN(PRODUCT('mil mi val'!$C318:N318),1)</f>
        <v>0.99451378908433496</v>
      </c>
      <c r="P352" s="161">
        <f>MIN(PRODUCT('mil mi val'!$C318:O318),1)</f>
        <v>0.9937181780530675</v>
      </c>
      <c r="Q352" s="161">
        <f>MIN(PRODUCT('mil mi val'!$C318:P318),1)</f>
        <v>0.99292320351062502</v>
      </c>
      <c r="R352" s="161">
        <f>MIN(PRODUCT('mil mi val'!$C318:Q318),1)</f>
        <v>0.99202957262746549</v>
      </c>
      <c r="S352" s="161">
        <f>MIN(PRODUCT('mil mi val'!$C318:R318),1)</f>
        <v>0.99113674601210078</v>
      </c>
      <c r="T352" s="161">
        <f>MIN(PRODUCT('mil mi val'!$C318:S318),1)</f>
        <v>0.99024472294068988</v>
      </c>
      <c r="U352" s="161">
        <f>MIN(PRODUCT('mil mi val'!$C318:T318),1)</f>
        <v>0.9893535026900433</v>
      </c>
      <c r="V352" s="161">
        <f>MIN(PRODUCT('mil mi val'!$C318:U318),1)</f>
        <v>0.98846308453762222</v>
      </c>
      <c r="W352" s="161">
        <f>MIN(PRODUCT('mil mi val'!$C318:V318),1)</f>
        <v>0.98757346776153832</v>
      </c>
      <c r="X352" s="161">
        <f>MIN(PRODUCT('mil mi val'!$C318:W318),1)</f>
        <v>0.98668465164055297</v>
      </c>
      <c r="Y352" s="161">
        <f>MIN(PRODUCT('mil mi val'!$C318:X318),1)</f>
        <v>0.98579663545407648</v>
      </c>
      <c r="Z352" s="161">
        <f>MIN(PRODUCT('mil mi val'!$C318:Y318),1)</f>
        <v>0.98490941848216784</v>
      </c>
      <c r="AA352" s="161">
        <f>MIN(PRODUCT('mil mi val'!$C318:Z318),1)</f>
        <v>0.98402300000553389</v>
      </c>
      <c r="AB352" s="161">
        <f>MIN(PRODUCT('mil mi val'!$C318:AA318),1)</f>
        <v>0.98313737930552891</v>
      </c>
      <c r="AC352" s="161">
        <f>MIN(PRODUCT('mil mi val'!$C318:AB318),1)</f>
        <v>0.98225255566415393</v>
      </c>
      <c r="AD352" s="161">
        <f>MIN(PRODUCT('mil mi val'!$C318:AC318),1)</f>
        <v>0.98136852836405619</v>
      </c>
      <c r="AE352" s="161">
        <f>MIN(PRODUCT('mil mi val'!$C318:AD318),1)</f>
        <v>0.98048529668852857</v>
      </c>
      <c r="AF352" s="161">
        <f>MIN(PRODUCT('mil mi val'!$C318:AE318),1)</f>
        <v>0.97960285992150886</v>
      </c>
      <c r="AG352" s="161">
        <f>MIN(PRODUCT('mil mi val'!$C318:AF318),1)</f>
        <v>0.97872121734757944</v>
      </c>
      <c r="AH352" s="161">
        <f>MIN(PRODUCT('mil mi val'!$C318:AG318),1)</f>
        <v>0.97784036825196663</v>
      </c>
      <c r="AI352" s="161">
        <f>MIN(PRODUCT('mil mi val'!$C318:AH318),1)</f>
        <v>0.97696031192053989</v>
      </c>
      <c r="AJ352" s="161">
        <f>MIN(PRODUCT('mil mi val'!$C318:AI318),1)</f>
        <v>0.97608104763981141</v>
      </c>
      <c r="AK352" s="161">
        <f>MIN(PRODUCT('mil mi val'!$C318:AJ318),1)</f>
        <v>0.97520257469693561</v>
      </c>
      <c r="AL352" s="161">
        <f>MIN(PRODUCT('mil mi val'!$C318:AK318),1)</f>
        <v>0.97432489237970832</v>
      </c>
      <c r="AM352" s="161">
        <f>MIN(PRODUCT('mil mi val'!$C318:AL318),1)</f>
        <v>0.97344799997656661</v>
      </c>
      <c r="AN352" s="161">
        <f>MIN(PRODUCT('mil mi val'!$C318:AM318),1)</f>
        <v>0.97257189677658773</v>
      </c>
      <c r="AO352" s="161">
        <f>MIN(PRODUCT('mil mi val'!$C318:AN318),1)</f>
        <v>0.97169658206948883</v>
      </c>
      <c r="AP352" s="161">
        <f>MIN(PRODUCT('mil mi val'!$C318:AO318),1)</f>
        <v>0.97082205514562625</v>
      </c>
      <c r="AQ352" s="161">
        <f>MIN(PRODUCT('mil mi val'!$C318:AP318),1)</f>
        <v>0.96994831529599512</v>
      </c>
      <c r="AR352" s="161">
        <f>MIN(PRODUCT('mil mi val'!$C318:AQ318),1)</f>
        <v>0.96907536181222875</v>
      </c>
      <c r="AS352" s="161">
        <f>MIN(PRODUCT('mil mi val'!$C318:AR318),1)</f>
        <v>0.96820319398659771</v>
      </c>
      <c r="AT352" s="161">
        <f>MIN(PRODUCT('mil mi val'!$C318:AS318),1)</f>
        <v>0.96733181111200972</v>
      </c>
      <c r="AU352" s="161">
        <f>MIN(PRODUCT('mil mi val'!$C318:AT318),1)</f>
        <v>0.96646121248200889</v>
      </c>
      <c r="AV352" s="161">
        <f>MIN(PRODUCT('mil mi val'!$C318:AU318),1)</f>
        <v>0.96559139739077504</v>
      </c>
      <c r="AW352" s="161">
        <f>MIN(PRODUCT('mil mi val'!$C318:AV318),1)</f>
        <v>0.96472236513312337</v>
      </c>
      <c r="AX352" s="161">
        <f>MIN(PRODUCT('mil mi val'!$C318:AW318),1)</f>
        <v>0.96385411500450358</v>
      </c>
      <c r="AY352" s="161">
        <f>MIN(PRODUCT('mil mi val'!$C318:AX318),1)</f>
        <v>0.9629866463009995</v>
      </c>
      <c r="AZ352" s="161">
        <f>MIN(PRODUCT('mil mi val'!$C318:AY318),1)</f>
        <v>0.96211995831932862</v>
      </c>
      <c r="BA352" s="161">
        <f>MIN(PRODUCT('mil mi val'!$C318:AZ318),1)</f>
        <v>0.96125405035684119</v>
      </c>
      <c r="BB352" s="161">
        <f>MIN(PRODUCT('mil mi val'!$C318:BA318),1)</f>
        <v>0.96038892171152002</v>
      </c>
      <c r="BC352" s="161">
        <f>MIN(PRODUCT('mil mi val'!$C318:BB318),1)</f>
        <v>0.95952457168197969</v>
      </c>
      <c r="BD352" s="161">
        <f>MIN(PRODUCT('mil mi val'!$C318:BC318),1)</f>
        <v>0.95866099956746587</v>
      </c>
      <c r="BE352" s="161">
        <f>MIN(PRODUCT('mil mi val'!$C318:BD318),1)</f>
        <v>0.95779820466785515</v>
      </c>
      <c r="BF352" s="161">
        <f>MIN(PRODUCT('mil mi val'!$C318:BE318),1)</f>
        <v>0.95693618628365407</v>
      </c>
      <c r="BG352" s="161">
        <f>MIN(PRODUCT('mil mi val'!$C318:BF318),1)</f>
        <v>0.95607494371599877</v>
      </c>
      <c r="BH352" s="161">
        <f>MIN(PRODUCT('mil mi val'!$C318:BG318),1)</f>
        <v>0.95521447626665434</v>
      </c>
      <c r="BI352" s="161">
        <f>MIN(PRODUCT('mil mi val'!$C318:BH318),1)</f>
        <v>0.95435478323801437</v>
      </c>
      <c r="BJ352" s="161">
        <f>MIN(PRODUCT('mil mi val'!$C318:BI318),1)</f>
        <v>0.95349586393310015</v>
      </c>
      <c r="BK352" s="161">
        <f>MIN(PRODUCT('mil mi val'!$C318:BJ318),1)</f>
        <v>0.95263771765556038</v>
      </c>
      <c r="BL352" s="161">
        <f>MIN(PRODUCT('mil mi val'!$C318:BK318),1)</f>
        <v>0.95178034370967035</v>
      </c>
      <c r="BM352" s="161">
        <f>MIN(PRODUCT('mil mi val'!$C318:BL318),1)</f>
        <v>0.95092374140033165</v>
      </c>
      <c r="BN352" s="161">
        <f>MIN(PRODUCT('mil mi val'!$C318:BM318),1)</f>
        <v>0.95006791003307134</v>
      </c>
      <c r="BO352" s="161">
        <f>MIN(PRODUCT('mil mi val'!$C318:BN318),1)</f>
        <v>0.94921284891404156</v>
      </c>
      <c r="BP352" s="161">
        <f>MIN(PRODUCT('mil mi val'!$C318:BO318),1)</f>
        <v>0.94835855735001895</v>
      </c>
      <c r="BQ352" s="161">
        <f>MIN(PRODUCT('mil mi val'!$C318:BP318),1)</f>
        <v>0.94750503464840397</v>
      </c>
      <c r="BR352" s="161">
        <f>MIN(PRODUCT('mil mi val'!$C318:BQ318),1)</f>
        <v>0.94665228011722036</v>
      </c>
      <c r="BS352" s="161">
        <f>MIN(PRODUCT('mil mi val'!$C318:BR318),1)</f>
        <v>0.94580029306511482</v>
      </c>
      <c r="BT352" s="161">
        <f>MIN(PRODUCT('mil mi val'!$C318:BS318),1)</f>
        <v>0.9449490728013562</v>
      </c>
      <c r="BU352" s="161">
        <f>MIN(PRODUCT('mil mi val'!$C318:BT318),1)</f>
        <v>0.944098618635835</v>
      </c>
      <c r="BV352" s="161">
        <f>MIN(PRODUCT('mil mi val'!$C318:BU318),1)</f>
        <v>0.94324892987906273</v>
      </c>
      <c r="BW352" s="161">
        <f>MIN(PRODUCT('mil mi val'!$C318:BV318),1)</f>
        <v>0.94240000584217154</v>
      </c>
      <c r="BX352" s="161">
        <f>MIN(PRODUCT('mil mi val'!$C318:BW318),1)</f>
        <v>0.94155184583691354</v>
      </c>
      <c r="BY352" s="161">
        <f>MIN(PRODUCT('mil mi val'!$C318:BX318),1)</f>
        <v>0.94070444917566032</v>
      </c>
      <c r="BZ352" s="161">
        <f>MIN(PRODUCT('mil mi val'!$C318:BY318),1)</f>
        <v>0.93985781517140221</v>
      </c>
      <c r="CA352" s="161">
        <f>MIN(PRODUCT('mil mi val'!$C318:BZ318),1)</f>
        <v>0.93901194313774794</v>
      </c>
      <c r="CB352" s="161">
        <f>MIN(PRODUCT('mil mi val'!$C318:CA318),1)</f>
        <v>0.93816683238892395</v>
      </c>
      <c r="CC352" s="161">
        <f>MIN(PRODUCT('mil mi val'!$C318:CB318),1)</f>
        <v>0.93732248223977388</v>
      </c>
      <c r="CD352" s="161">
        <f>MIN(PRODUCT('mil mi val'!$C318:CC318),1)</f>
        <v>0.93647889200575807</v>
      </c>
      <c r="CE352" s="161">
        <f>MIN(PRODUCT('mil mi val'!$C318:CD318),1)</f>
        <v>0.93563606100295282</v>
      </c>
      <c r="CF352" s="161">
        <f>MIN(PRODUCT('mil mi val'!$C318:CE318),1)</f>
        <v>0.93479398854805018</v>
      </c>
      <c r="CG352" s="161">
        <f>MIN(PRODUCT('mil mi val'!$C318:CF318),1)</f>
        <v>0.9339526739583569</v>
      </c>
      <c r="CH352" s="161">
        <f>MIN(PRODUCT('mil mi val'!$C318:CG318),1)</f>
        <v>0.93311211655179438</v>
      </c>
      <c r="CI352" s="161">
        <f>MIN(PRODUCT('mil mi val'!$C318:CH318),1)</f>
        <v>0.93227231564689772</v>
      </c>
      <c r="CJ352" s="161">
        <f>MIN(PRODUCT('mil mi val'!$C318:CI318),1)</f>
        <v>0.93143327056281555</v>
      </c>
      <c r="CK352" s="161">
        <f>MIN(PRODUCT('mil mi val'!$C318:CJ318),1)</f>
        <v>0.93059498061930901</v>
      </c>
      <c r="CL352" s="161">
        <f>MIN(PRODUCT('mil mi val'!$C318:CK318),1)</f>
        <v>0.92975744513675163</v>
      </c>
      <c r="CM352" s="161">
        <f>MIN(PRODUCT('mil mi val'!$C318:CL318),1)</f>
        <v>0.92892066343612856</v>
      </c>
      <c r="CN352" s="161">
        <f>MIN(PRODUCT('mil mi val'!$C318:CM318),1)</f>
        <v>0.92808463483903603</v>
      </c>
      <c r="CO352" s="161">
        <f>MIN(PRODUCT('mil mi val'!$C318:CN318),1)</f>
        <v>0.92724935866768088</v>
      </c>
      <c r="CP352" s="161">
        <f>MIN(PRODUCT('mil mi val'!$C318:CO318),1)</f>
        <v>0.92641483424487991</v>
      </c>
      <c r="CQ352" s="161">
        <f>MIN(PRODUCT('mil mi val'!$C318:CP318),1)</f>
        <v>0.92558106089405956</v>
      </c>
      <c r="CR352" s="161">
        <f>MIN(PRODUCT('mil mi val'!$C318:CQ318),1)</f>
        <v>0.92474803793925486</v>
      </c>
      <c r="CS352" s="161">
        <f>MIN(PRODUCT('mil mi val'!$C318:CR318),1)</f>
        <v>0.9239157647051095</v>
      </c>
      <c r="CT352" s="161">
        <f>MIN(PRODUCT('mil mi val'!$C318:CS318),1)</f>
        <v>0.92308424051687488</v>
      </c>
      <c r="CU352" s="161">
        <f>MIN(PRODUCT('mil mi val'!$C318:CT318),1)</f>
        <v>0.9222534647004097</v>
      </c>
      <c r="CV352" s="161">
        <f>MIN(PRODUCT('mil mi val'!$C318:CU318),1)</f>
        <v>0.92142343658217929</v>
      </c>
      <c r="CW352" s="161">
        <f>MIN(PRODUCT('mil mi val'!$C318:CV318),1)</f>
        <v>0.92059415548925527</v>
      </c>
      <c r="CX352" s="161">
        <f>MIN(PRODUCT('mil mi val'!$C318:CW318),1)</f>
        <v>0.91976562074931489</v>
      </c>
      <c r="CY352" s="161">
        <f>MIN(PRODUCT('mil mi val'!$C318:CX318),1)</f>
        <v>0.91893783169064047</v>
      </c>
      <c r="CZ352" s="161">
        <f>MIN(PRODUCT('mil mi val'!$C318:CY318),1)</f>
        <v>0.91811078764211884</v>
      </c>
      <c r="DA352" s="161">
        <f>MIN(PRODUCT('mil mi val'!$C318:CZ318),1)</f>
        <v>0.91728448793324091</v>
      </c>
      <c r="DB352" s="161">
        <f>MIN(PRODUCT('mil mi val'!$C318:DA318),1)</f>
        <v>0.91645893189410099</v>
      </c>
      <c r="DC352" s="161">
        <f>MIN(PRODUCT('mil mi val'!$C318:DB318),1)</f>
        <v>0.91563411885539625</v>
      </c>
      <c r="DD352" s="161">
        <f>MIN(PRODUCT('mil mi val'!$C318:DC318),1)</f>
        <v>0.91563411885539625</v>
      </c>
      <c r="DE352" s="161">
        <f>MIN(PRODUCT('mil mi val'!$C318:DD318),1)</f>
        <v>0.91563411885539625</v>
      </c>
      <c r="DF352" s="161">
        <f>MIN(PRODUCT('mil mi val'!$C318:DE318),1)</f>
        <v>0.91563411885539625</v>
      </c>
    </row>
    <row r="353" spans="2:110" ht="14.5" x14ac:dyDescent="0.35">
      <c r="B353" s="149">
        <v>108</v>
      </c>
      <c r="C353" s="161">
        <v>1</v>
      </c>
      <c r="D353" s="161">
        <f>MIN(PRODUCT('mil mi val'!$C319:C319),1)</f>
        <v>0.99970000000000003</v>
      </c>
      <c r="E353" s="161">
        <f>MIN(PRODUCT('mil mi val'!$C319:D319),1)</f>
        <v>0.99930012000000012</v>
      </c>
      <c r="F353" s="161">
        <f>MIN(PRODUCT('mil mi val'!$C319:E319),1)</f>
        <v>0.9989003999520002</v>
      </c>
      <c r="G353" s="161">
        <f>MIN(PRODUCT('mil mi val'!$C319:F319),1)</f>
        <v>0.99850083979201942</v>
      </c>
      <c r="H353" s="161">
        <f>MIN(PRODUCT('mil mi val'!$C319:G319),1)</f>
        <v>0.99810143945610263</v>
      </c>
      <c r="I353" s="161">
        <f>MIN(PRODUCT('mil mi val'!$C319:H319),1)</f>
        <v>0.99770219888032019</v>
      </c>
      <c r="J353" s="161">
        <f>MIN(PRODUCT('mil mi val'!$C319:I319),1)</f>
        <v>0.9973031180007681</v>
      </c>
      <c r="K353" s="161">
        <f>MIN(PRODUCT('mil mi val'!$C319:J319),1)</f>
        <v>0.99690419675356778</v>
      </c>
      <c r="L353" s="161">
        <f>MIN(PRODUCT('mil mi val'!$C319:K319),1)</f>
        <v>0.99650543507486644</v>
      </c>
      <c r="M353" s="161">
        <f>MIN(PRODUCT('mil mi val'!$C319:L319),1)</f>
        <v>0.99610683290083657</v>
      </c>
      <c r="N353" s="161">
        <f>MIN(PRODUCT('mil mi val'!$C319:M319),1)</f>
        <v>0.9956087794843862</v>
      </c>
      <c r="O353" s="161">
        <f>MIN(PRODUCT('mil mi val'!$C319:N319),1)</f>
        <v>0.99501141421669548</v>
      </c>
      <c r="P353" s="161">
        <f>MIN(PRODUCT('mil mi val'!$C319:O319),1)</f>
        <v>0.99431490622674379</v>
      </c>
      <c r="Q353" s="161">
        <f>MIN(PRODUCT('mil mi val'!$C319:P319),1)</f>
        <v>0.993618885792385</v>
      </c>
      <c r="R353" s="161">
        <f>MIN(PRODUCT('mil mi val'!$C319:Q319),1)</f>
        <v>0.99282399068375105</v>
      </c>
      <c r="S353" s="161">
        <f>MIN(PRODUCT('mil mi val'!$C319:R319),1)</f>
        <v>0.99202973149120399</v>
      </c>
      <c r="T353" s="161">
        <f>MIN(PRODUCT('mil mi val'!$C319:S319),1)</f>
        <v>0.991236107706011</v>
      </c>
      <c r="U353" s="161">
        <f>MIN(PRODUCT('mil mi val'!$C319:T319),1)</f>
        <v>0.99044311881984615</v>
      </c>
      <c r="V353" s="161">
        <f>MIN(PRODUCT('mil mi val'!$C319:U319),1)</f>
        <v>0.98965076432479027</v>
      </c>
      <c r="W353" s="161">
        <f>MIN(PRODUCT('mil mi val'!$C319:V319),1)</f>
        <v>0.98885904371333044</v>
      </c>
      <c r="X353" s="161">
        <f>MIN(PRODUCT('mil mi val'!$C319:W319),1)</f>
        <v>0.98806795647835977</v>
      </c>
      <c r="Y353" s="161">
        <f>MIN(PRODUCT('mil mi val'!$C319:X319),1)</f>
        <v>0.98727750211317711</v>
      </c>
      <c r="Z353" s="161">
        <f>MIN(PRODUCT('mil mi val'!$C319:Y319),1)</f>
        <v>0.98648768011148658</v>
      </c>
      <c r="AA353" s="161">
        <f>MIN(PRODUCT('mil mi val'!$C319:Z319),1)</f>
        <v>0.9856984899673974</v>
      </c>
      <c r="AB353" s="161">
        <f>MIN(PRODUCT('mil mi val'!$C319:AA319),1)</f>
        <v>0.98490993117542347</v>
      </c>
      <c r="AC353" s="161">
        <f>MIN(PRODUCT('mil mi val'!$C319:AB319),1)</f>
        <v>0.98412200323048316</v>
      </c>
      <c r="AD353" s="161">
        <f>MIN(PRODUCT('mil mi val'!$C319:AC319),1)</f>
        <v>0.98333470562789871</v>
      </c>
      <c r="AE353" s="161">
        <f>MIN(PRODUCT('mil mi val'!$C319:AD319),1)</f>
        <v>0.9825480378633964</v>
      </c>
      <c r="AF353" s="161">
        <f>MIN(PRODUCT('mil mi val'!$C319:AE319),1)</f>
        <v>0.9817619994331056</v>
      </c>
      <c r="AG353" s="161">
        <f>MIN(PRODUCT('mil mi val'!$C319:AF319),1)</f>
        <v>0.98097658983355907</v>
      </c>
      <c r="AH353" s="161">
        <f>MIN(PRODUCT('mil mi val'!$C319:AG319),1)</f>
        <v>0.98019180856169219</v>
      </c>
      <c r="AI353" s="161">
        <f>MIN(PRODUCT('mil mi val'!$C319:AH319),1)</f>
        <v>0.97940765511484285</v>
      </c>
      <c r="AJ353" s="161">
        <f>MIN(PRODUCT('mil mi val'!$C319:AI319),1)</f>
        <v>0.97862412899075091</v>
      </c>
      <c r="AK353" s="161">
        <f>MIN(PRODUCT('mil mi val'!$C319:AJ319),1)</f>
        <v>0.97784122968755827</v>
      </c>
      <c r="AL353" s="161">
        <f>MIN(PRODUCT('mil mi val'!$C319:AK319),1)</f>
        <v>0.97705895670380816</v>
      </c>
      <c r="AM353" s="161">
        <f>MIN(PRODUCT('mil mi val'!$C319:AL319),1)</f>
        <v>0.97627730953844505</v>
      </c>
      <c r="AN353" s="161">
        <f>MIN(PRODUCT('mil mi val'!$C319:AM319),1)</f>
        <v>0.97549628769081431</v>
      </c>
      <c r="AO353" s="161">
        <f>MIN(PRODUCT('mil mi val'!$C319:AN319),1)</f>
        <v>0.97471589066066167</v>
      </c>
      <c r="AP353" s="161">
        <f>MIN(PRODUCT('mil mi val'!$C319:AO319),1)</f>
        <v>0.97393611794813306</v>
      </c>
      <c r="AQ353" s="161">
        <f>MIN(PRODUCT('mil mi val'!$C319:AP319),1)</f>
        <v>0.97315696905377458</v>
      </c>
      <c r="AR353" s="161">
        <f>MIN(PRODUCT('mil mi val'!$C319:AQ319),1)</f>
        <v>0.97237844347853153</v>
      </c>
      <c r="AS353" s="161">
        <f>MIN(PRODUCT('mil mi val'!$C319:AR319),1)</f>
        <v>0.97160054072374868</v>
      </c>
      <c r="AT353" s="161">
        <f>MIN(PRODUCT('mil mi val'!$C319:AS319),1)</f>
        <v>0.97082326029116961</v>
      </c>
      <c r="AU353" s="161">
        <f>MIN(PRODUCT('mil mi val'!$C319:AT319),1)</f>
        <v>0.97004660168293666</v>
      </c>
      <c r="AV353" s="161">
        <f>MIN(PRODUCT('mil mi val'!$C319:AU319),1)</f>
        <v>0.96927056440159032</v>
      </c>
      <c r="AW353" s="161">
        <f>MIN(PRODUCT('mil mi val'!$C319:AV319),1)</f>
        <v>0.96849514795006897</v>
      </c>
      <c r="AX353" s="161">
        <f>MIN(PRODUCT('mil mi val'!$C319:AW319),1)</f>
        <v>0.9677203518317089</v>
      </c>
      <c r="AY353" s="161">
        <f>MIN(PRODUCT('mil mi val'!$C319:AX319),1)</f>
        <v>0.96694617555024354</v>
      </c>
      <c r="AZ353" s="161">
        <f>MIN(PRODUCT('mil mi val'!$C319:AY319),1)</f>
        <v>0.9661726186098033</v>
      </c>
      <c r="BA353" s="161">
        <f>MIN(PRODUCT('mil mi val'!$C319:AZ319),1)</f>
        <v>0.96539968051491543</v>
      </c>
      <c r="BB353" s="161">
        <f>MIN(PRODUCT('mil mi val'!$C319:BA319),1)</f>
        <v>0.96462736077050348</v>
      </c>
      <c r="BC353" s="161">
        <f>MIN(PRODUCT('mil mi val'!$C319:BB319),1)</f>
        <v>0.96385565888188707</v>
      </c>
      <c r="BD353" s="161">
        <f>MIN(PRODUCT('mil mi val'!$C319:BC319),1)</f>
        <v>0.96308457435478156</v>
      </c>
      <c r="BE353" s="161">
        <f>MIN(PRODUCT('mil mi val'!$C319:BD319),1)</f>
        <v>0.96231410669529771</v>
      </c>
      <c r="BF353" s="161">
        <f>MIN(PRODUCT('mil mi val'!$C319:BE319),1)</f>
        <v>0.96154425540994148</v>
      </c>
      <c r="BG353" s="161">
        <f>MIN(PRODUCT('mil mi val'!$C319:BF319),1)</f>
        <v>0.96077502000561354</v>
      </c>
      <c r="BH353" s="161">
        <f>MIN(PRODUCT('mil mi val'!$C319:BG319),1)</f>
        <v>0.96000639998960902</v>
      </c>
      <c r="BI353" s="161">
        <f>MIN(PRODUCT('mil mi val'!$C319:BH319),1)</f>
        <v>0.95923839486961726</v>
      </c>
      <c r="BJ353" s="161">
        <f>MIN(PRODUCT('mil mi val'!$C319:BI319),1)</f>
        <v>0.95847100415372155</v>
      </c>
      <c r="BK353" s="161">
        <f>MIN(PRODUCT('mil mi val'!$C319:BJ319),1)</f>
        <v>0.95770422735039851</v>
      </c>
      <c r="BL353" s="161">
        <f>MIN(PRODUCT('mil mi val'!$C319:BK319),1)</f>
        <v>0.95693806396851822</v>
      </c>
      <c r="BM353" s="161">
        <f>MIN(PRODUCT('mil mi val'!$C319:BL319),1)</f>
        <v>0.95617251351734334</v>
      </c>
      <c r="BN353" s="161">
        <f>MIN(PRODUCT('mil mi val'!$C319:BM319),1)</f>
        <v>0.95540757550652944</v>
      </c>
      <c r="BO353" s="161">
        <f>MIN(PRODUCT('mil mi val'!$C319:BN319),1)</f>
        <v>0.95464324944612422</v>
      </c>
      <c r="BP353" s="161">
        <f>MIN(PRODUCT('mil mi val'!$C319:BO319),1)</f>
        <v>0.95387953484656729</v>
      </c>
      <c r="BQ353" s="161">
        <f>MIN(PRODUCT('mil mi val'!$C319:BP319),1)</f>
        <v>0.95311643121869005</v>
      </c>
      <c r="BR353" s="161">
        <f>MIN(PRODUCT('mil mi val'!$C319:BQ319),1)</f>
        <v>0.95235393807371505</v>
      </c>
      <c r="BS353" s="161">
        <f>MIN(PRODUCT('mil mi val'!$C319:BR319),1)</f>
        <v>0.95159205492325605</v>
      </c>
      <c r="BT353" s="161">
        <f>MIN(PRODUCT('mil mi val'!$C319:BS319),1)</f>
        <v>0.95083078127931742</v>
      </c>
      <c r="BU353" s="161">
        <f>MIN(PRODUCT('mil mi val'!$C319:BT319),1)</f>
        <v>0.95007011665429397</v>
      </c>
      <c r="BV353" s="161">
        <f>MIN(PRODUCT('mil mi val'!$C319:BU319),1)</f>
        <v>0.94931006056097056</v>
      </c>
      <c r="BW353" s="161">
        <f>MIN(PRODUCT('mil mi val'!$C319:BV319),1)</f>
        <v>0.94855061251252171</v>
      </c>
      <c r="BX353" s="161">
        <f>MIN(PRODUCT('mil mi val'!$C319:BW319),1)</f>
        <v>0.94779177202251164</v>
      </c>
      <c r="BY353" s="161">
        <f>MIN(PRODUCT('mil mi val'!$C319:BX319),1)</f>
        <v>0.94703353860489359</v>
      </c>
      <c r="BZ353" s="161">
        <f>MIN(PRODUCT('mil mi val'!$C319:BY319),1)</f>
        <v>0.9462759117740096</v>
      </c>
      <c r="CA353" s="161">
        <f>MIN(PRODUCT('mil mi val'!$C319:BZ319),1)</f>
        <v>0.94551889104459041</v>
      </c>
      <c r="CB353" s="161">
        <f>MIN(PRODUCT('mil mi val'!$C319:CA319),1)</f>
        <v>0.94476247593175477</v>
      </c>
      <c r="CC353" s="161">
        <f>MIN(PRODUCT('mil mi val'!$C319:CB319),1)</f>
        <v>0.94400666595100935</v>
      </c>
      <c r="CD353" s="161">
        <f>MIN(PRODUCT('mil mi val'!$C319:CC319),1)</f>
        <v>0.94325146061824849</v>
      </c>
      <c r="CE353" s="161">
        <f>MIN(PRODUCT('mil mi val'!$C319:CD319),1)</f>
        <v>0.94249685944975392</v>
      </c>
      <c r="CF353" s="161">
        <f>MIN(PRODUCT('mil mi val'!$C319:CE319),1)</f>
        <v>0.94174286196219414</v>
      </c>
      <c r="CG353" s="161">
        <f>MIN(PRODUCT('mil mi val'!$C319:CF319),1)</f>
        <v>0.94098946767262437</v>
      </c>
      <c r="CH353" s="161">
        <f>MIN(PRODUCT('mil mi val'!$C319:CG319),1)</f>
        <v>0.94023667609848627</v>
      </c>
      <c r="CI353" s="161">
        <f>MIN(PRODUCT('mil mi val'!$C319:CH319),1)</f>
        <v>0.93948448675760743</v>
      </c>
      <c r="CJ353" s="161">
        <f>MIN(PRODUCT('mil mi val'!$C319:CI319),1)</f>
        <v>0.93873289916820135</v>
      </c>
      <c r="CK353" s="161">
        <f>MIN(PRODUCT('mil mi val'!$C319:CJ319),1)</f>
        <v>0.93798191284886678</v>
      </c>
      <c r="CL353" s="161">
        <f>MIN(PRODUCT('mil mi val'!$C319:CK319),1)</f>
        <v>0.93723152731858772</v>
      </c>
      <c r="CM353" s="161">
        <f>MIN(PRODUCT('mil mi val'!$C319:CL319),1)</f>
        <v>0.93648174209673285</v>
      </c>
      <c r="CN353" s="161">
        <f>MIN(PRODUCT('mil mi val'!$C319:CM319),1)</f>
        <v>0.93573255670305544</v>
      </c>
      <c r="CO353" s="161">
        <f>MIN(PRODUCT('mil mi val'!$C319:CN319),1)</f>
        <v>0.93498397065769301</v>
      </c>
      <c r="CP353" s="161">
        <f>MIN(PRODUCT('mil mi val'!$C319:CO319),1)</f>
        <v>0.93423598348116688</v>
      </c>
      <c r="CQ353" s="161">
        <f>MIN(PRODUCT('mil mi val'!$C319:CP319),1)</f>
        <v>0.93348859469438195</v>
      </c>
      <c r="CR353" s="161">
        <f>MIN(PRODUCT('mil mi val'!$C319:CQ319),1)</f>
        <v>0.93274180381862637</v>
      </c>
      <c r="CS353" s="161">
        <f>MIN(PRODUCT('mil mi val'!$C319:CR319),1)</f>
        <v>0.93199561037557144</v>
      </c>
      <c r="CT353" s="161">
        <f>MIN(PRODUCT('mil mi val'!$C319:CS319),1)</f>
        <v>0.93125001388727091</v>
      </c>
      <c r="CU353" s="161">
        <f>MIN(PRODUCT('mil mi val'!$C319:CT319),1)</f>
        <v>0.93050501387616102</v>
      </c>
      <c r="CV353" s="161">
        <f>MIN(PRODUCT('mil mi val'!$C319:CU319),1)</f>
        <v>0.92976060986506004</v>
      </c>
      <c r="CW353" s="161">
        <f>MIN(PRODUCT('mil mi val'!$C319:CV319),1)</f>
        <v>0.92901680137716802</v>
      </c>
      <c r="CX353" s="161">
        <f>MIN(PRODUCT('mil mi val'!$C319:CW319),1)</f>
        <v>0.92827358793606629</v>
      </c>
      <c r="CY353" s="161">
        <f>MIN(PRODUCT('mil mi val'!$C319:CX319),1)</f>
        <v>0.92753096906571741</v>
      </c>
      <c r="CZ353" s="161">
        <f>MIN(PRODUCT('mil mi val'!$C319:CY319),1)</f>
        <v>0.92678894429046477</v>
      </c>
      <c r="DA353" s="161">
        <f>MIN(PRODUCT('mil mi val'!$C319:CZ319),1)</f>
        <v>0.92604751313503242</v>
      </c>
      <c r="DB353" s="161">
        <f>MIN(PRODUCT('mil mi val'!$C319:DA319),1)</f>
        <v>0.92530667512452436</v>
      </c>
      <c r="DC353" s="161">
        <f>MIN(PRODUCT('mil mi val'!$C319:DB319),1)</f>
        <v>0.92456642978442471</v>
      </c>
      <c r="DD353" s="161">
        <f>MIN(PRODUCT('mil mi val'!$C319:DC319),1)</f>
        <v>0.92456642978442471</v>
      </c>
      <c r="DE353" s="161">
        <f>MIN(PRODUCT('mil mi val'!$C319:DD319),1)</f>
        <v>0.92456642978442471</v>
      </c>
      <c r="DF353" s="161">
        <f>MIN(PRODUCT('mil mi val'!$C319:DE319),1)</f>
        <v>0.92456642978442471</v>
      </c>
    </row>
    <row r="354" spans="2:110" ht="14.5" x14ac:dyDescent="0.35">
      <c r="B354" s="149">
        <v>109</v>
      </c>
      <c r="C354" s="161">
        <v>1</v>
      </c>
      <c r="D354" s="161">
        <f>MIN(PRODUCT('mil mi val'!$C320:C320),1)</f>
        <v>0.99970000000000003</v>
      </c>
      <c r="E354" s="161">
        <f>MIN(PRODUCT('mil mi val'!$C320:D320),1)</f>
        <v>0.99940009000000007</v>
      </c>
      <c r="F354" s="161">
        <f>MIN(PRODUCT('mil mi val'!$C320:E320),1)</f>
        <v>0.99900032996400012</v>
      </c>
      <c r="G354" s="161">
        <f>MIN(PRODUCT('mil mi val'!$C320:F320),1)</f>
        <v>0.99860072983201453</v>
      </c>
      <c r="H354" s="161">
        <f>MIN(PRODUCT('mil mi val'!$C320:G320),1)</f>
        <v>0.9982012895400818</v>
      </c>
      <c r="I354" s="161">
        <f>MIN(PRODUCT('mil mi val'!$C320:H320),1)</f>
        <v>0.99790182915321979</v>
      </c>
      <c r="J354" s="161">
        <f>MIN(PRODUCT('mil mi val'!$C320:I320),1)</f>
        <v>0.99760245860447383</v>
      </c>
      <c r="K354" s="161">
        <f>MIN(PRODUCT('mil mi val'!$C320:J320),1)</f>
        <v>0.99730317786689249</v>
      </c>
      <c r="L354" s="161">
        <f>MIN(PRODUCT('mil mi val'!$C320:K320),1)</f>
        <v>0.99700398691353243</v>
      </c>
      <c r="M354" s="161">
        <f>MIN(PRODUCT('mil mi val'!$C320:L320),1)</f>
        <v>0.99660518531876707</v>
      </c>
      <c r="N354" s="161">
        <f>MIN(PRODUCT('mil mi val'!$C320:M320),1)</f>
        <v>0.99620654324463964</v>
      </c>
      <c r="O354" s="161">
        <f>MIN(PRODUCT('mil mi val'!$C320:N320),1)</f>
        <v>0.99570843997301739</v>
      </c>
      <c r="P354" s="161">
        <f>MIN(PRODUCT('mil mi val'!$C320:O320),1)</f>
        <v>0.9952105857530309</v>
      </c>
      <c r="Q354" s="161">
        <f>MIN(PRODUCT('mil mi val'!$C320:P320),1)</f>
        <v>0.99461345940157908</v>
      </c>
      <c r="R354" s="161">
        <f>MIN(PRODUCT('mil mi val'!$C320:Q320),1)</f>
        <v>0.99391722997999798</v>
      </c>
      <c r="S354" s="161">
        <f>MIN(PRODUCT('mil mi val'!$C320:R320),1)</f>
        <v>0.99322148791901199</v>
      </c>
      <c r="T354" s="161">
        <f>MIN(PRODUCT('mil mi val'!$C320:S320),1)</f>
        <v>0.99252623287746866</v>
      </c>
      <c r="U354" s="161">
        <f>MIN(PRODUCT('mil mi val'!$C320:T320),1)</f>
        <v>0.99183146451445436</v>
      </c>
      <c r="V354" s="161">
        <f>MIN(PRODUCT('mil mi val'!$C320:U320),1)</f>
        <v>0.99113718248929417</v>
      </c>
      <c r="W354" s="161">
        <f>MIN(PRODUCT('mil mi val'!$C320:V320),1)</f>
        <v>0.99044338646155161</v>
      </c>
      <c r="X354" s="161">
        <f>MIN(PRODUCT('mil mi val'!$C320:W320),1)</f>
        <v>0.9897500760910285</v>
      </c>
      <c r="Y354" s="161">
        <f>MIN(PRODUCT('mil mi val'!$C320:X320),1)</f>
        <v>0.98905725103776476</v>
      </c>
      <c r="Z354" s="161">
        <f>MIN(PRODUCT('mil mi val'!$C320:Y320),1)</f>
        <v>0.98836491096203827</v>
      </c>
      <c r="AA354" s="161">
        <f>MIN(PRODUCT('mil mi val'!$C320:Z320),1)</f>
        <v>0.9876730555243648</v>
      </c>
      <c r="AB354" s="161">
        <f>MIN(PRODUCT('mil mi val'!$C320:AA320),1)</f>
        <v>0.98698168438549772</v>
      </c>
      <c r="AC354" s="161">
        <f>MIN(PRODUCT('mil mi val'!$C320:AB320),1)</f>
        <v>0.98629079720642787</v>
      </c>
      <c r="AD354" s="161">
        <f>MIN(PRODUCT('mil mi val'!$C320:AC320),1)</f>
        <v>0.98560039364838337</v>
      </c>
      <c r="AE354" s="161">
        <f>MIN(PRODUCT('mil mi val'!$C320:AD320),1)</f>
        <v>0.98491047337282944</v>
      </c>
      <c r="AF354" s="161">
        <f>MIN(PRODUCT('mil mi val'!$C320:AE320),1)</f>
        <v>0.98422103604146838</v>
      </c>
      <c r="AG354" s="161">
        <f>MIN(PRODUCT('mil mi val'!$C320:AF320),1)</f>
        <v>0.98353208131623937</v>
      </c>
      <c r="AH354" s="161">
        <f>MIN(PRODUCT('mil mi val'!$C320:AG320),1)</f>
        <v>0.98284360885931799</v>
      </c>
      <c r="AI354" s="161">
        <f>MIN(PRODUCT('mil mi val'!$C320:AH320),1)</f>
        <v>0.98215561833311638</v>
      </c>
      <c r="AJ354" s="161">
        <f>MIN(PRODUCT('mil mi val'!$C320:AI320),1)</f>
        <v>0.98146810940028317</v>
      </c>
      <c r="AK354" s="161">
        <f>MIN(PRODUCT('mil mi val'!$C320:AJ320),1)</f>
        <v>0.98078108172370293</v>
      </c>
      <c r="AL354" s="161">
        <f>MIN(PRODUCT('mil mi val'!$C320:AK320),1)</f>
        <v>0.98009453496649634</v>
      </c>
      <c r="AM354" s="161">
        <f>MIN(PRODUCT('mil mi val'!$C320:AL320),1)</f>
        <v>0.97940846879201982</v>
      </c>
      <c r="AN354" s="161">
        <f>MIN(PRODUCT('mil mi val'!$C320:AM320),1)</f>
        <v>0.97872288286386533</v>
      </c>
      <c r="AO354" s="161">
        <f>MIN(PRODUCT('mil mi val'!$C320:AN320),1)</f>
        <v>0.97803777684586057</v>
      </c>
      <c r="AP354" s="161">
        <f>MIN(PRODUCT('mil mi val'!$C320:AO320),1)</f>
        <v>0.97735315040206849</v>
      </c>
      <c r="AQ354" s="161">
        <f>MIN(PRODUCT('mil mi val'!$C320:AP320),1)</f>
        <v>0.97666900319678707</v>
      </c>
      <c r="AR354" s="161">
        <f>MIN(PRODUCT('mil mi val'!$C320:AQ320),1)</f>
        <v>0.97598533489454931</v>
      </c>
      <c r="AS354" s="161">
        <f>MIN(PRODUCT('mil mi val'!$C320:AR320),1)</f>
        <v>0.97530214516012304</v>
      </c>
      <c r="AT354" s="161">
        <f>MIN(PRODUCT('mil mi val'!$C320:AS320),1)</f>
        <v>0.97461943365851089</v>
      </c>
      <c r="AU354" s="161">
        <f>MIN(PRODUCT('mil mi val'!$C320:AT320),1)</f>
        <v>0.97393720005494988</v>
      </c>
      <c r="AV354" s="161">
        <f>MIN(PRODUCT('mil mi val'!$C320:AU320),1)</f>
        <v>0.97325544401491138</v>
      </c>
      <c r="AW354" s="161">
        <f>MIN(PRODUCT('mil mi val'!$C320:AV320),1)</f>
        <v>0.97257416520410089</v>
      </c>
      <c r="AX354" s="161">
        <f>MIN(PRODUCT('mil mi val'!$C320:AW320),1)</f>
        <v>0.97189336328845799</v>
      </c>
      <c r="AY354" s="161">
        <f>MIN(PRODUCT('mil mi val'!$C320:AX320),1)</f>
        <v>0.97121303793415603</v>
      </c>
      <c r="AZ354" s="161">
        <f>MIN(PRODUCT('mil mi val'!$C320:AY320),1)</f>
        <v>0.97053318880760209</v>
      </c>
      <c r="BA354" s="161">
        <f>MIN(PRODUCT('mil mi val'!$C320:AZ320),1)</f>
        <v>0.96985381557543671</v>
      </c>
      <c r="BB354" s="161">
        <f>MIN(PRODUCT('mil mi val'!$C320:BA320),1)</f>
        <v>0.96917491790453392</v>
      </c>
      <c r="BC354" s="161">
        <f>MIN(PRODUCT('mil mi val'!$C320:BB320),1)</f>
        <v>0.96849649546200067</v>
      </c>
      <c r="BD354" s="161">
        <f>MIN(PRODUCT('mil mi val'!$C320:BC320),1)</f>
        <v>0.96781854791517719</v>
      </c>
      <c r="BE354" s="161">
        <f>MIN(PRODUCT('mil mi val'!$C320:BD320),1)</f>
        <v>0.96714107493163648</v>
      </c>
      <c r="BF354" s="161">
        <f>MIN(PRODUCT('mil mi val'!$C320:BE320),1)</f>
        <v>0.96646407617918428</v>
      </c>
      <c r="BG354" s="161">
        <f>MIN(PRODUCT('mil mi val'!$C320:BF320),1)</f>
        <v>0.96578755132585881</v>
      </c>
      <c r="BH354" s="161">
        <f>MIN(PRODUCT('mil mi val'!$C320:BG320),1)</f>
        <v>0.96511150003993063</v>
      </c>
      <c r="BI354" s="161">
        <f>MIN(PRODUCT('mil mi val'!$C320:BH320),1)</f>
        <v>0.96443592198990269</v>
      </c>
      <c r="BJ354" s="161">
        <f>MIN(PRODUCT('mil mi val'!$C320:BI320),1)</f>
        <v>0.96376081684450976</v>
      </c>
      <c r="BK354" s="161">
        <f>MIN(PRODUCT('mil mi val'!$C320:BJ320),1)</f>
        <v>0.96308618427271853</v>
      </c>
      <c r="BL354" s="161">
        <f>MIN(PRODUCT('mil mi val'!$C320:BK320),1)</f>
        <v>0.9624120239437276</v>
      </c>
      <c r="BM354" s="161">
        <f>MIN(PRODUCT('mil mi val'!$C320:BL320),1)</f>
        <v>0.96173833552696697</v>
      </c>
      <c r="BN354" s="161">
        <f>MIN(PRODUCT('mil mi val'!$C320:BM320),1)</f>
        <v>0.9610651186920981</v>
      </c>
      <c r="BO354" s="161">
        <f>MIN(PRODUCT('mil mi val'!$C320:BN320),1)</f>
        <v>0.9603923731090136</v>
      </c>
      <c r="BP354" s="161">
        <f>MIN(PRODUCT('mil mi val'!$C320:BO320),1)</f>
        <v>0.95972009844783723</v>
      </c>
      <c r="BQ354" s="161">
        <f>MIN(PRODUCT('mil mi val'!$C320:BP320),1)</f>
        <v>0.95904829437892369</v>
      </c>
      <c r="BR354" s="161">
        <f>MIN(PRODUCT('mil mi val'!$C320:BQ320),1)</f>
        <v>0.95837696057285837</v>
      </c>
      <c r="BS354" s="161">
        <f>MIN(PRODUCT('mil mi val'!$C320:BR320),1)</f>
        <v>0.95770609670045737</v>
      </c>
      <c r="BT354" s="161">
        <f>MIN(PRODUCT('mil mi val'!$C320:BS320),1)</f>
        <v>0.95703570243276703</v>
      </c>
      <c r="BU354" s="161">
        <f>MIN(PRODUCT('mil mi val'!$C320:BT320),1)</f>
        <v>0.9563657774410641</v>
      </c>
      <c r="BV354" s="161">
        <f>MIN(PRODUCT('mil mi val'!$C320:BU320),1)</f>
        <v>0.95569632139685534</v>
      </c>
      <c r="BW354" s="161">
        <f>MIN(PRODUCT('mil mi val'!$C320:BV320),1)</f>
        <v>0.95502733397187756</v>
      </c>
      <c r="BX354" s="161">
        <f>MIN(PRODUCT('mil mi val'!$C320:BW320),1)</f>
        <v>0.95435881483809726</v>
      </c>
      <c r="BY354" s="161">
        <f>MIN(PRODUCT('mil mi val'!$C320:BX320),1)</f>
        <v>0.95369076366771055</v>
      </c>
      <c r="BZ354" s="161">
        <f>MIN(PRODUCT('mil mi val'!$C320:BY320),1)</f>
        <v>0.95302318013314313</v>
      </c>
      <c r="CA354" s="161">
        <f>MIN(PRODUCT('mil mi val'!$C320:BZ320),1)</f>
        <v>0.95235606390704985</v>
      </c>
      <c r="CB354" s="161">
        <f>MIN(PRODUCT('mil mi val'!$C320:CA320),1)</f>
        <v>0.95168941466231494</v>
      </c>
      <c r="CC354" s="161">
        <f>MIN(PRODUCT('mil mi val'!$C320:CB320),1)</f>
        <v>0.95102323207205131</v>
      </c>
      <c r="CD354" s="161">
        <f>MIN(PRODUCT('mil mi val'!$C320:CC320),1)</f>
        <v>0.95035751580960082</v>
      </c>
      <c r="CE354" s="161">
        <f>MIN(PRODUCT('mil mi val'!$C320:CD320),1)</f>
        <v>0.94969226554853403</v>
      </c>
      <c r="CF354" s="161">
        <f>MIN(PRODUCT('mil mi val'!$C320:CE320),1)</f>
        <v>0.94902748096264999</v>
      </c>
      <c r="CG354" s="161">
        <f>MIN(PRODUCT('mil mi val'!$C320:CF320),1)</f>
        <v>0.94836316172597612</v>
      </c>
      <c r="CH354" s="161">
        <f>MIN(PRODUCT('mil mi val'!$C320:CG320),1)</f>
        <v>0.94769930751276787</v>
      </c>
      <c r="CI354" s="161">
        <f>MIN(PRODUCT('mil mi val'!$C320:CH320),1)</f>
        <v>0.94703591799750886</v>
      </c>
      <c r="CJ354" s="161">
        <f>MIN(PRODUCT('mil mi val'!$C320:CI320),1)</f>
        <v>0.94637299285491061</v>
      </c>
      <c r="CK354" s="161">
        <f>MIN(PRODUCT('mil mi val'!$C320:CJ320),1)</f>
        <v>0.94571053175991215</v>
      </c>
      <c r="CL354" s="161">
        <f>MIN(PRODUCT('mil mi val'!$C320:CK320),1)</f>
        <v>0.94504853438768022</v>
      </c>
      <c r="CM354" s="161">
        <f>MIN(PRODUCT('mil mi val'!$C320:CL320),1)</f>
        <v>0.94438700041360879</v>
      </c>
      <c r="CN354" s="161">
        <f>MIN(PRODUCT('mil mi val'!$C320:CM320),1)</f>
        <v>0.94372592951331924</v>
      </c>
      <c r="CO354" s="161">
        <f>MIN(PRODUCT('mil mi val'!$C320:CN320),1)</f>
        <v>0.94306532136265986</v>
      </c>
      <c r="CP354" s="161">
        <f>MIN(PRODUCT('mil mi val'!$C320:CO320),1)</f>
        <v>0.94240517563770598</v>
      </c>
      <c r="CQ354" s="161">
        <f>MIN(PRODUCT('mil mi val'!$C320:CP320),1)</f>
        <v>0.94174549201475954</v>
      </c>
      <c r="CR354" s="161">
        <f>MIN(PRODUCT('mil mi val'!$C320:CQ320),1)</f>
        <v>0.94108627017034918</v>
      </c>
      <c r="CS354" s="161">
        <f>MIN(PRODUCT('mil mi val'!$C320:CR320),1)</f>
        <v>0.94042750978122991</v>
      </c>
      <c r="CT354" s="161">
        <f>MIN(PRODUCT('mil mi val'!$C320:CS320),1)</f>
        <v>0.939769210524383</v>
      </c>
      <c r="CU354" s="161">
        <f>MIN(PRODUCT('mil mi val'!$C320:CT320),1)</f>
        <v>0.93911137207701589</v>
      </c>
      <c r="CV354" s="161">
        <f>MIN(PRODUCT('mil mi val'!$C320:CU320),1)</f>
        <v>0.93845399411656194</v>
      </c>
      <c r="CW354" s="161">
        <f>MIN(PRODUCT('mil mi val'!$C320:CV320),1)</f>
        <v>0.93779707632068032</v>
      </c>
      <c r="CX354" s="161">
        <f>MIN(PRODUCT('mil mi val'!$C320:CW320),1)</f>
        <v>0.93714061836725582</v>
      </c>
      <c r="CY354" s="161">
        <f>MIN(PRODUCT('mil mi val'!$C320:CX320),1)</f>
        <v>0.93648461993439869</v>
      </c>
      <c r="CZ354" s="161">
        <f>MIN(PRODUCT('mil mi val'!$C320:CY320),1)</f>
        <v>0.93582908070044457</v>
      </c>
      <c r="DA354" s="161">
        <f>MIN(PRODUCT('mil mi val'!$C320:CZ320),1)</f>
        <v>0.93517400034395426</v>
      </c>
      <c r="DB354" s="161">
        <f>MIN(PRODUCT('mil mi val'!$C320:DA320),1)</f>
        <v>0.93451937854371347</v>
      </c>
      <c r="DC354" s="161">
        <f>MIN(PRODUCT('mil mi val'!$C320:DB320),1)</f>
        <v>0.93386521497873287</v>
      </c>
      <c r="DD354" s="161">
        <f>MIN(PRODUCT('mil mi val'!$C320:DC320),1)</f>
        <v>0.93386521497873287</v>
      </c>
      <c r="DE354" s="161">
        <f>MIN(PRODUCT('mil mi val'!$C320:DD320),1)</f>
        <v>0.93386521497873287</v>
      </c>
      <c r="DF354" s="161">
        <f>MIN(PRODUCT('mil mi val'!$C320:DE320),1)</f>
        <v>0.93386521497873287</v>
      </c>
    </row>
    <row r="355" spans="2:110" ht="14.5" x14ac:dyDescent="0.35">
      <c r="B355" s="149">
        <v>110</v>
      </c>
      <c r="C355" s="161">
        <v>1</v>
      </c>
      <c r="D355" s="161">
        <f>MIN(PRODUCT('mil mi val'!$C321:C321),1)</f>
        <v>0.99980000000000002</v>
      </c>
      <c r="E355" s="161">
        <f>MIN(PRODUCT('mil mi val'!$C321:D321),1)</f>
        <v>0.99950006000000002</v>
      </c>
      <c r="F355" s="161">
        <f>MIN(PRODUCT('mil mi val'!$C321:E321),1)</f>
        <v>0.9992002099820001</v>
      </c>
      <c r="G355" s="161">
        <f>MIN(PRODUCT('mil mi val'!$C321:F321),1)</f>
        <v>0.99890044991900551</v>
      </c>
      <c r="H355" s="161">
        <f>MIN(PRODUCT('mil mi val'!$C321:G321),1)</f>
        <v>0.99860077978402984</v>
      </c>
      <c r="I355" s="161">
        <f>MIN(PRODUCT('mil mi val'!$C321:H321),1)</f>
        <v>0.99830119955009466</v>
      </c>
      <c r="J355" s="161">
        <f>MIN(PRODUCT('mil mi val'!$C321:I321),1)</f>
        <v>0.99800170919022968</v>
      </c>
      <c r="K355" s="161">
        <f>MIN(PRODUCT('mil mi val'!$C321:J321),1)</f>
        <v>0.99770230867747267</v>
      </c>
      <c r="L355" s="161">
        <f>MIN(PRODUCT('mil mi val'!$C321:K321),1)</f>
        <v>0.99740299798486942</v>
      </c>
      <c r="M355" s="161">
        <f>MIN(PRODUCT('mil mi val'!$C321:L321),1)</f>
        <v>0.99710377708547404</v>
      </c>
      <c r="N355" s="161">
        <f>MIN(PRODUCT('mil mi val'!$C321:M321),1)</f>
        <v>0.99680464595234841</v>
      </c>
      <c r="O355" s="161">
        <f>MIN(PRODUCT('mil mi val'!$C321:N321),1)</f>
        <v>0.99640592409396755</v>
      </c>
      <c r="P355" s="161">
        <f>MIN(PRODUCT('mil mi val'!$C321:O321),1)</f>
        <v>0.99600736172433002</v>
      </c>
      <c r="Q355" s="161">
        <f>MIN(PRODUCT('mil mi val'!$C321:P321),1)</f>
        <v>0.99550935804346796</v>
      </c>
      <c r="R355" s="161">
        <f>MIN(PRODUCT('mil mi val'!$C321:Q321),1)</f>
        <v>0.99491205242864189</v>
      </c>
      <c r="S355" s="161">
        <f>MIN(PRODUCT('mil mi val'!$C321:R321),1)</f>
        <v>0.99431510519718469</v>
      </c>
      <c r="T355" s="161">
        <f>MIN(PRODUCT('mil mi val'!$C321:S321),1)</f>
        <v>0.99371851613406637</v>
      </c>
      <c r="U355" s="161">
        <f>MIN(PRODUCT('mil mi val'!$C321:T321),1)</f>
        <v>0.99312228502438593</v>
      </c>
      <c r="V355" s="161">
        <f>MIN(PRODUCT('mil mi val'!$C321:U321),1)</f>
        <v>0.9925264116533713</v>
      </c>
      <c r="W355" s="161">
        <f>MIN(PRODUCT('mil mi val'!$C321:V321),1)</f>
        <v>0.99193089580637928</v>
      </c>
      <c r="X355" s="161">
        <f>MIN(PRODUCT('mil mi val'!$C321:W321),1)</f>
        <v>0.99133573726889546</v>
      </c>
      <c r="Y355" s="161">
        <f>MIN(PRODUCT('mil mi val'!$C321:X321),1)</f>
        <v>0.99074093582653411</v>
      </c>
      <c r="Z355" s="161">
        <f>MIN(PRODUCT('mil mi val'!$C321:Y321),1)</f>
        <v>0.99014649126503818</v>
      </c>
      <c r="AA355" s="161">
        <f>MIN(PRODUCT('mil mi val'!$C321:Z321),1)</f>
        <v>0.98955240337027905</v>
      </c>
      <c r="AB355" s="161">
        <f>MIN(PRODUCT('mil mi val'!$C321:AA321),1)</f>
        <v>0.98895867192825682</v>
      </c>
      <c r="AC355" s="161">
        <f>MIN(PRODUCT('mil mi val'!$C321:AB321),1)</f>
        <v>0.98836529672509976</v>
      </c>
      <c r="AD355" s="161">
        <f>MIN(PRODUCT('mil mi val'!$C321:AC321),1)</f>
        <v>0.98777227754706465</v>
      </c>
      <c r="AE355" s="161">
        <f>MIN(PRODUCT('mil mi val'!$C321:AD321),1)</f>
        <v>0.98717961418053635</v>
      </c>
      <c r="AF355" s="161">
        <f>MIN(PRODUCT('mil mi val'!$C321:AE321),1)</f>
        <v>0.98658730641202796</v>
      </c>
      <c r="AG355" s="161">
        <f>MIN(PRODUCT('mil mi val'!$C321:AF321),1)</f>
        <v>0.98599535402818073</v>
      </c>
      <c r="AH355" s="161">
        <f>MIN(PRODUCT('mil mi val'!$C321:AG321),1)</f>
        <v>0.98540375681576375</v>
      </c>
      <c r="AI355" s="161">
        <f>MIN(PRODUCT('mil mi val'!$C321:AH321),1)</f>
        <v>0.98481251456167429</v>
      </c>
      <c r="AJ355" s="161">
        <f>MIN(PRODUCT('mil mi val'!$C321:AI321),1)</f>
        <v>0.98422162705293725</v>
      </c>
      <c r="AK355" s="161">
        <f>MIN(PRODUCT('mil mi val'!$C321:AJ321),1)</f>
        <v>0.98363109407670546</v>
      </c>
      <c r="AL355" s="161">
        <f>MIN(PRODUCT('mil mi val'!$C321:AK321),1)</f>
        <v>0.9830409154202594</v>
      </c>
      <c r="AM355" s="161">
        <f>MIN(PRODUCT('mil mi val'!$C321:AL321),1)</f>
        <v>0.98245109087100724</v>
      </c>
      <c r="AN355" s="161">
        <f>MIN(PRODUCT('mil mi val'!$C321:AM321),1)</f>
        <v>0.9818616202164846</v>
      </c>
      <c r="AO355" s="161">
        <f>MIN(PRODUCT('mil mi val'!$C321:AN321),1)</f>
        <v>0.98127250324435467</v>
      </c>
      <c r="AP355" s="161">
        <f>MIN(PRODUCT('mil mi val'!$C321:AO321),1)</f>
        <v>0.98068373974240797</v>
      </c>
      <c r="AQ355" s="161">
        <f>MIN(PRODUCT('mil mi val'!$C321:AP321),1)</f>
        <v>0.98009532949856248</v>
      </c>
      <c r="AR355" s="161">
        <f>MIN(PRODUCT('mil mi val'!$C321:AQ321),1)</f>
        <v>0.97950727230086332</v>
      </c>
      <c r="AS355" s="161">
        <f>MIN(PRODUCT('mil mi val'!$C321:AR321),1)</f>
        <v>0.9789195679374828</v>
      </c>
      <c r="AT355" s="161">
        <f>MIN(PRODUCT('mil mi val'!$C321:AS321),1)</f>
        <v>0.97833221619672028</v>
      </c>
      <c r="AU355" s="161">
        <f>MIN(PRODUCT('mil mi val'!$C321:AT321),1)</f>
        <v>0.97774521686700222</v>
      </c>
      <c r="AV355" s="161">
        <f>MIN(PRODUCT('mil mi val'!$C321:AU321),1)</f>
        <v>0.97715856973688198</v>
      </c>
      <c r="AW355" s="161">
        <f>MIN(PRODUCT('mil mi val'!$C321:AV321),1)</f>
        <v>0.97657227459503981</v>
      </c>
      <c r="AX355" s="161">
        <f>MIN(PRODUCT('mil mi val'!$C321:AW321),1)</f>
        <v>0.97598633123028278</v>
      </c>
      <c r="AY355" s="161">
        <f>MIN(PRODUCT('mil mi val'!$C321:AX321),1)</f>
        <v>0.97540073943154459</v>
      </c>
      <c r="AZ355" s="161">
        <f>MIN(PRODUCT('mil mi val'!$C321:AY321),1)</f>
        <v>0.97481549898788566</v>
      </c>
      <c r="BA355" s="161">
        <f>MIN(PRODUCT('mil mi val'!$C321:AZ321),1)</f>
        <v>0.97423060968849284</v>
      </c>
      <c r="BB355" s="161">
        <f>MIN(PRODUCT('mil mi val'!$C321:BA321),1)</f>
        <v>0.97364607132267966</v>
      </c>
      <c r="BC355" s="161">
        <f>MIN(PRODUCT('mil mi val'!$C321:BB321),1)</f>
        <v>0.973061883679886</v>
      </c>
      <c r="BD355" s="161">
        <f>MIN(PRODUCT('mil mi val'!$C321:BC321),1)</f>
        <v>0.97247804654967807</v>
      </c>
      <c r="BE355" s="161">
        <f>MIN(PRODUCT('mil mi val'!$C321:BD321),1)</f>
        <v>0.97189455972174821</v>
      </c>
      <c r="BF355" s="161">
        <f>MIN(PRODUCT('mil mi val'!$C321:BE321),1)</f>
        <v>0.97131142298591511</v>
      </c>
      <c r="BG355" s="161">
        <f>MIN(PRODUCT('mil mi val'!$C321:BF321),1)</f>
        <v>0.97072863613212357</v>
      </c>
      <c r="BH355" s="161">
        <f>MIN(PRODUCT('mil mi val'!$C321:BG321),1)</f>
        <v>0.97014619895044429</v>
      </c>
      <c r="BI355" s="161">
        <f>MIN(PRODUCT('mil mi val'!$C321:BH321),1)</f>
        <v>0.969564111231074</v>
      </c>
      <c r="BJ355" s="161">
        <f>MIN(PRODUCT('mil mi val'!$C321:BI321),1)</f>
        <v>0.9689823727643353</v>
      </c>
      <c r="BK355" s="161">
        <f>MIN(PRODUCT('mil mi val'!$C321:BJ321),1)</f>
        <v>0.9684009833406767</v>
      </c>
      <c r="BL355" s="161">
        <f>MIN(PRODUCT('mil mi val'!$C321:BK321),1)</f>
        <v>0.96781994275067229</v>
      </c>
      <c r="BM355" s="161">
        <f>MIN(PRODUCT('mil mi val'!$C321:BL321),1)</f>
        <v>0.96723925078502182</v>
      </c>
      <c r="BN355" s="161">
        <f>MIN(PRODUCT('mil mi val'!$C321:BM321),1)</f>
        <v>0.96665890723455072</v>
      </c>
      <c r="BO355" s="161">
        <f>MIN(PRODUCT('mil mi val'!$C321:BN321),1)</f>
        <v>0.96607891189021</v>
      </c>
      <c r="BP355" s="161">
        <f>MIN(PRODUCT('mil mi val'!$C321:BO321),1)</f>
        <v>0.96549926454307589</v>
      </c>
      <c r="BQ355" s="161">
        <f>MIN(PRODUCT('mil mi val'!$C321:BP321),1)</f>
        <v>0.96491996498434995</v>
      </c>
      <c r="BR355" s="161">
        <f>MIN(PRODUCT('mil mi val'!$C321:BQ321),1)</f>
        <v>0.96434101300535935</v>
      </c>
      <c r="BS355" s="161">
        <f>MIN(PRODUCT('mil mi val'!$C321:BR321),1)</f>
        <v>0.96376240839755611</v>
      </c>
      <c r="BT355" s="161">
        <f>MIN(PRODUCT('mil mi val'!$C321:BS321),1)</f>
        <v>0.96318415095251753</v>
      </c>
      <c r="BU355" s="161">
        <f>MIN(PRODUCT('mil mi val'!$C321:BT321),1)</f>
        <v>0.96260624046194598</v>
      </c>
      <c r="BV355" s="161">
        <f>MIN(PRODUCT('mil mi val'!$C321:BU321),1)</f>
        <v>0.96202867671766878</v>
      </c>
      <c r="BW355" s="161">
        <f>MIN(PRODUCT('mil mi val'!$C321:BV321),1)</f>
        <v>0.96145145951163813</v>
      </c>
      <c r="BX355" s="161">
        <f>MIN(PRODUCT('mil mi val'!$C321:BW321),1)</f>
        <v>0.96087458863593112</v>
      </c>
      <c r="BY355" s="161">
        <f>MIN(PRODUCT('mil mi val'!$C321:BX321),1)</f>
        <v>0.96029806388274952</v>
      </c>
      <c r="BZ355" s="161">
        <f>MIN(PRODUCT('mil mi val'!$C321:BY321),1)</f>
        <v>0.9597218850444198</v>
      </c>
      <c r="CA355" s="161">
        <f>MIN(PRODUCT('mil mi val'!$C321:BZ321),1)</f>
        <v>0.95914605191339308</v>
      </c>
      <c r="CB355" s="161">
        <f>MIN(PRODUCT('mil mi val'!$C321:CA321),1)</f>
        <v>0.95857056428224496</v>
      </c>
      <c r="CC355" s="161">
        <f>MIN(PRODUCT('mil mi val'!$C321:CB321),1)</f>
        <v>0.9579954219436756</v>
      </c>
      <c r="CD355" s="161">
        <f>MIN(PRODUCT('mil mi val'!$C321:CC321),1)</f>
        <v>0.95742062469050937</v>
      </c>
      <c r="CE355" s="161">
        <f>MIN(PRODUCT('mil mi val'!$C321:CD321),1)</f>
        <v>0.95684617231569502</v>
      </c>
      <c r="CF355" s="161">
        <f>MIN(PRODUCT('mil mi val'!$C321:CE321),1)</f>
        <v>0.95627206461230552</v>
      </c>
      <c r="CG355" s="161">
        <f>MIN(PRODUCT('mil mi val'!$C321:CF321),1)</f>
        <v>0.95569830137353806</v>
      </c>
      <c r="CH355" s="161">
        <f>MIN(PRODUCT('mil mi val'!$C321:CG321),1)</f>
        <v>0.95512488239271387</v>
      </c>
      <c r="CI355" s="161">
        <f>MIN(PRODUCT('mil mi val'!$C321:CH321),1)</f>
        <v>0.95455180746327817</v>
      </c>
      <c r="CJ355" s="161">
        <f>MIN(PRODUCT('mil mi val'!$C321:CI321),1)</f>
        <v>0.95397907637880019</v>
      </c>
      <c r="CK355" s="161">
        <f>MIN(PRODUCT('mil mi val'!$C321:CJ321),1)</f>
        <v>0.95340668893297287</v>
      </c>
      <c r="CL355" s="161">
        <f>MIN(PRODUCT('mil mi val'!$C321:CK321),1)</f>
        <v>0.95283464491961301</v>
      </c>
      <c r="CM355" s="161">
        <f>MIN(PRODUCT('mil mi val'!$C321:CL321),1)</f>
        <v>0.95226294413266122</v>
      </c>
      <c r="CN355" s="161">
        <f>MIN(PRODUCT('mil mi val'!$C321:CM321),1)</f>
        <v>0.95169158636618156</v>
      </c>
      <c r="CO355" s="161">
        <f>MIN(PRODUCT('mil mi val'!$C321:CN321),1)</f>
        <v>0.95112057141436179</v>
      </c>
      <c r="CP355" s="161">
        <f>MIN(PRODUCT('mil mi val'!$C321:CO321),1)</f>
        <v>0.9505498990715131</v>
      </c>
      <c r="CQ355" s="161">
        <f>MIN(PRODUCT('mil mi val'!$C321:CP321),1)</f>
        <v>0.94997956913207016</v>
      </c>
      <c r="CR355" s="161">
        <f>MIN(PRODUCT('mil mi val'!$C321:CQ321),1)</f>
        <v>0.94940958139059084</v>
      </c>
      <c r="CS355" s="161">
        <f>MIN(PRODUCT('mil mi val'!$C321:CR321),1)</f>
        <v>0.94883993564175639</v>
      </c>
      <c r="CT355" s="161">
        <f>MIN(PRODUCT('mil mi val'!$C321:CS321),1)</f>
        <v>0.94827063168037129</v>
      </c>
      <c r="CU355" s="161">
        <f>MIN(PRODUCT('mil mi val'!$C321:CT321),1)</f>
        <v>0.94770166930136301</v>
      </c>
      <c r="CV355" s="161">
        <f>MIN(PRODUCT('mil mi val'!$C321:CU321),1)</f>
        <v>0.94713304829978218</v>
      </c>
      <c r="CW355" s="161">
        <f>MIN(PRODUCT('mil mi val'!$C321:CV321),1)</f>
        <v>0.94656476847080229</v>
      </c>
      <c r="CX355" s="161">
        <f>MIN(PRODUCT('mil mi val'!$C321:CW321),1)</f>
        <v>0.94599682960971976</v>
      </c>
      <c r="CY355" s="161">
        <f>MIN(PRODUCT('mil mi val'!$C321:CX321),1)</f>
        <v>0.9454292315119539</v>
      </c>
      <c r="CZ355" s="161">
        <f>MIN(PRODUCT('mil mi val'!$C321:CY321),1)</f>
        <v>0.94486197397304672</v>
      </c>
      <c r="DA355" s="161">
        <f>MIN(PRODUCT('mil mi val'!$C321:CZ321),1)</f>
        <v>0.94429505678866288</v>
      </c>
      <c r="DB355" s="161">
        <f>MIN(PRODUCT('mil mi val'!$C321:DA321),1)</f>
        <v>0.94372847975458962</v>
      </c>
      <c r="DC355" s="161">
        <f>MIN(PRODUCT('mil mi val'!$C321:DB321),1)</f>
        <v>0.94316224266673687</v>
      </c>
      <c r="DD355" s="161">
        <f>MIN(PRODUCT('mil mi val'!$C321:DC321),1)</f>
        <v>0.94316224266673687</v>
      </c>
      <c r="DE355" s="161">
        <f>MIN(PRODUCT('mil mi val'!$C321:DD321),1)</f>
        <v>0.94316224266673687</v>
      </c>
      <c r="DF355" s="161">
        <f>MIN(PRODUCT('mil mi val'!$C321:DE321),1)</f>
        <v>0.94316224266673687</v>
      </c>
    </row>
    <row r="356" spans="2:110" ht="14.5" x14ac:dyDescent="0.35">
      <c r="B356" s="149">
        <v>111</v>
      </c>
      <c r="C356" s="161">
        <v>1</v>
      </c>
      <c r="D356" s="161">
        <f>MIN(PRODUCT('mil mi val'!$C322:C322),1)</f>
        <v>0.99980000000000002</v>
      </c>
      <c r="E356" s="161">
        <f>MIN(PRODUCT('mil mi val'!$C322:D322),1)</f>
        <v>0.99960004000000002</v>
      </c>
      <c r="F356" s="161">
        <f>MIN(PRODUCT('mil mi val'!$C322:E322),1)</f>
        <v>0.99940011999200007</v>
      </c>
      <c r="G356" s="161">
        <f>MIN(PRODUCT('mil mi val'!$C322:F322),1)</f>
        <v>0.99910029995600247</v>
      </c>
      <c r="H356" s="161">
        <f>MIN(PRODUCT('mil mi val'!$C322:G322),1)</f>
        <v>0.99880056986601573</v>
      </c>
      <c r="I356" s="161">
        <f>MIN(PRODUCT('mil mi val'!$C322:H322),1)</f>
        <v>0.99850092969505599</v>
      </c>
      <c r="J356" s="161">
        <f>MIN(PRODUCT('mil mi val'!$C322:I322),1)</f>
        <v>0.99830122950911704</v>
      </c>
      <c r="K356" s="161">
        <f>MIN(PRODUCT('mil mi val'!$C322:J322),1)</f>
        <v>0.99810156926321525</v>
      </c>
      <c r="L356" s="161">
        <f>MIN(PRODUCT('mil mi val'!$C322:K322),1)</f>
        <v>0.99790194894936268</v>
      </c>
      <c r="M356" s="161">
        <f>MIN(PRODUCT('mil mi val'!$C322:L322),1)</f>
        <v>0.99770236855957284</v>
      </c>
      <c r="N356" s="161">
        <f>MIN(PRODUCT('mil mi val'!$C322:M322),1)</f>
        <v>0.99750282808586099</v>
      </c>
      <c r="O356" s="161">
        <f>MIN(PRODUCT('mil mi val'!$C322:N322),1)</f>
        <v>0.99720357723743525</v>
      </c>
      <c r="P356" s="161">
        <f>MIN(PRODUCT('mil mi val'!$C322:O322),1)</f>
        <v>0.99690441616426406</v>
      </c>
      <c r="Q356" s="161">
        <f>MIN(PRODUCT('mil mi val'!$C322:P322),1)</f>
        <v>0.99650565439779837</v>
      </c>
      <c r="R356" s="161">
        <f>MIN(PRODUCT('mil mi val'!$C322:Q322),1)</f>
        <v>0.99610705213603934</v>
      </c>
      <c r="S356" s="161">
        <f>MIN(PRODUCT('mil mi val'!$C322:R322),1)</f>
        <v>0.99570860931518501</v>
      </c>
      <c r="T356" s="161">
        <f>MIN(PRODUCT('mil mi val'!$C322:S322),1)</f>
        <v>0.99531032587145896</v>
      </c>
      <c r="U356" s="161">
        <f>MIN(PRODUCT('mil mi val'!$C322:T322),1)</f>
        <v>0.99491220174111039</v>
      </c>
      <c r="V356" s="161">
        <f>MIN(PRODUCT('mil mi val'!$C322:U322),1)</f>
        <v>0.99451423686041396</v>
      </c>
      <c r="W356" s="161">
        <f>MIN(PRODUCT('mil mi val'!$C322:V322),1)</f>
        <v>0.99411643116566983</v>
      </c>
      <c r="X356" s="161">
        <f>MIN(PRODUCT('mil mi val'!$C322:W322),1)</f>
        <v>0.99371878459320362</v>
      </c>
      <c r="Y356" s="161">
        <f>MIN(PRODUCT('mil mi val'!$C322:X322),1)</f>
        <v>0.99332129707936634</v>
      </c>
      <c r="Z356" s="161">
        <f>MIN(PRODUCT('mil mi val'!$C322:Y322),1)</f>
        <v>0.99292396856053466</v>
      </c>
      <c r="AA356" s="161">
        <f>MIN(PRODUCT('mil mi val'!$C322:Z322),1)</f>
        <v>0.99252679897311047</v>
      </c>
      <c r="AB356" s="161">
        <f>MIN(PRODUCT('mil mi val'!$C322:AA322),1)</f>
        <v>0.99212978825352127</v>
      </c>
      <c r="AC356" s="161">
        <f>MIN(PRODUCT('mil mi val'!$C322:AB322),1)</f>
        <v>0.99173293633821991</v>
      </c>
      <c r="AD356" s="161">
        <f>MIN(PRODUCT('mil mi val'!$C322:AC322),1)</f>
        <v>0.99133624316368463</v>
      </c>
      <c r="AE356" s="161">
        <f>MIN(PRODUCT('mil mi val'!$C322:AD322),1)</f>
        <v>0.99093970866641923</v>
      </c>
      <c r="AF356" s="161">
        <f>MIN(PRODUCT('mil mi val'!$C322:AE322),1)</f>
        <v>0.9905433327829527</v>
      </c>
      <c r="AG356" s="161">
        <f>MIN(PRODUCT('mil mi val'!$C322:AF322),1)</f>
        <v>0.99014711544983958</v>
      </c>
      <c r="AH356" s="161">
        <f>MIN(PRODUCT('mil mi val'!$C322:AG322),1)</f>
        <v>0.9897510566036597</v>
      </c>
      <c r="AI356" s="161">
        <f>MIN(PRODUCT('mil mi val'!$C322:AH322),1)</f>
        <v>0.98935515618101832</v>
      </c>
      <c r="AJ356" s="161">
        <f>MIN(PRODUCT('mil mi val'!$C322:AI322),1)</f>
        <v>0.98895941411854593</v>
      </c>
      <c r="AK356" s="161">
        <f>MIN(PRODUCT('mil mi val'!$C322:AJ322),1)</f>
        <v>0.98856383035289852</v>
      </c>
      <c r="AL356" s="161">
        <f>MIN(PRODUCT('mil mi val'!$C322:AK322),1)</f>
        <v>0.98816840482075741</v>
      </c>
      <c r="AM356" s="161">
        <f>MIN(PRODUCT('mil mi val'!$C322:AL322),1)</f>
        <v>0.98777313745882911</v>
      </c>
      <c r="AN356" s="161">
        <f>MIN(PRODUCT('mil mi val'!$C322:AM322),1)</f>
        <v>0.98737802820384557</v>
      </c>
      <c r="AO356" s="161">
        <f>MIN(PRODUCT('mil mi val'!$C322:AN322),1)</f>
        <v>0.98698307699256405</v>
      </c>
      <c r="AP356" s="161">
        <f>MIN(PRODUCT('mil mi val'!$C322:AO322),1)</f>
        <v>0.9865882837617671</v>
      </c>
      <c r="AQ356" s="161">
        <f>MIN(PRODUCT('mil mi val'!$C322:AP322),1)</f>
        <v>0.98619364844826241</v>
      </c>
      <c r="AR356" s="161">
        <f>MIN(PRODUCT('mil mi val'!$C322:AQ322),1)</f>
        <v>0.98579917098888314</v>
      </c>
      <c r="AS356" s="161">
        <f>MIN(PRODUCT('mil mi val'!$C322:AR322),1)</f>
        <v>0.98540485132048761</v>
      </c>
      <c r="AT356" s="161">
        <f>MIN(PRODUCT('mil mi val'!$C322:AS322),1)</f>
        <v>0.9850106893799595</v>
      </c>
      <c r="AU356" s="161">
        <f>MIN(PRODUCT('mil mi val'!$C322:AT322),1)</f>
        <v>0.98461668510420752</v>
      </c>
      <c r="AV356" s="161">
        <f>MIN(PRODUCT('mil mi val'!$C322:AU322),1)</f>
        <v>0.98422283843016589</v>
      </c>
      <c r="AW356" s="161">
        <f>MIN(PRODUCT('mil mi val'!$C322:AV322),1)</f>
        <v>0.98382914929479381</v>
      </c>
      <c r="AX356" s="161">
        <f>MIN(PRODUCT('mil mi val'!$C322:AW322),1)</f>
        <v>0.98343561763507592</v>
      </c>
      <c r="AY356" s="161">
        <f>MIN(PRODUCT('mil mi val'!$C322:AX322),1)</f>
        <v>0.98304224338802193</v>
      </c>
      <c r="AZ356" s="161">
        <f>MIN(PRODUCT('mil mi val'!$C322:AY322),1)</f>
        <v>0.98264902649066677</v>
      </c>
      <c r="BA356" s="161">
        <f>MIN(PRODUCT('mil mi val'!$C322:AZ322),1)</f>
        <v>0.98225596688007055</v>
      </c>
      <c r="BB356" s="161">
        <f>MIN(PRODUCT('mil mi val'!$C322:BA322),1)</f>
        <v>0.98186306449331862</v>
      </c>
      <c r="BC356" s="161">
        <f>MIN(PRODUCT('mil mi val'!$C322:BB322),1)</f>
        <v>0.98147031926752137</v>
      </c>
      <c r="BD356" s="161">
        <f>MIN(PRODUCT('mil mi val'!$C322:BC322),1)</f>
        <v>0.98107773113981445</v>
      </c>
      <c r="BE356" s="161">
        <f>MIN(PRODUCT('mil mi val'!$C322:BD322),1)</f>
        <v>0.98068530004735854</v>
      </c>
      <c r="BF356" s="161">
        <f>MIN(PRODUCT('mil mi val'!$C322:BE322),1)</f>
        <v>0.98029302592733969</v>
      </c>
      <c r="BG356" s="161">
        <f>MIN(PRODUCT('mil mi val'!$C322:BF322),1)</f>
        <v>0.97990090871696878</v>
      </c>
      <c r="BH356" s="161">
        <f>MIN(PRODUCT('mil mi val'!$C322:BG322),1)</f>
        <v>0.97950894835348201</v>
      </c>
      <c r="BI356" s="161">
        <f>MIN(PRODUCT('mil mi val'!$C322:BH322),1)</f>
        <v>0.97911714477414069</v>
      </c>
      <c r="BJ356" s="161">
        <f>MIN(PRODUCT('mil mi val'!$C322:BI322),1)</f>
        <v>0.97872549791623109</v>
      </c>
      <c r="BK356" s="161">
        <f>MIN(PRODUCT('mil mi val'!$C322:BJ322),1)</f>
        <v>0.97833400771706469</v>
      </c>
      <c r="BL356" s="161">
        <f>MIN(PRODUCT('mil mi val'!$C322:BK322),1)</f>
        <v>0.97794267411397795</v>
      </c>
      <c r="BM356" s="161">
        <f>MIN(PRODUCT('mil mi val'!$C322:BL322),1)</f>
        <v>0.97755149704433242</v>
      </c>
      <c r="BN356" s="161">
        <f>MIN(PRODUCT('mil mi val'!$C322:BM322),1)</f>
        <v>0.97716047644551474</v>
      </c>
      <c r="BO356" s="161">
        <f>MIN(PRODUCT('mil mi val'!$C322:BN322),1)</f>
        <v>0.97676961225493653</v>
      </c>
      <c r="BP356" s="161">
        <f>MIN(PRODUCT('mil mi val'!$C322:BO322),1)</f>
        <v>0.97637890441003461</v>
      </c>
      <c r="BQ356" s="161">
        <f>MIN(PRODUCT('mil mi val'!$C322:BP322),1)</f>
        <v>0.97598835284827068</v>
      </c>
      <c r="BR356" s="161">
        <f>MIN(PRODUCT('mil mi val'!$C322:BQ322),1)</f>
        <v>0.97559795750713141</v>
      </c>
      <c r="BS356" s="161">
        <f>MIN(PRODUCT('mil mi val'!$C322:BR322),1)</f>
        <v>0.97520771832412856</v>
      </c>
      <c r="BT356" s="161">
        <f>MIN(PRODUCT('mil mi val'!$C322:BS322),1)</f>
        <v>0.97481763523679898</v>
      </c>
      <c r="BU356" s="161">
        <f>MIN(PRODUCT('mil mi val'!$C322:BT322),1)</f>
        <v>0.9744277081827043</v>
      </c>
      <c r="BV356" s="161">
        <f>MIN(PRODUCT('mil mi val'!$C322:BU322),1)</f>
        <v>0.97403793709943121</v>
      </c>
      <c r="BW356" s="161">
        <f>MIN(PRODUCT('mil mi val'!$C322:BV322),1)</f>
        <v>0.9736483219245915</v>
      </c>
      <c r="BX356" s="161">
        <f>MIN(PRODUCT('mil mi val'!$C322:BW322),1)</f>
        <v>0.97325886259582173</v>
      </c>
      <c r="BY356" s="161">
        <f>MIN(PRODUCT('mil mi val'!$C322:BX322),1)</f>
        <v>0.97286955905078343</v>
      </c>
      <c r="BZ356" s="161">
        <f>MIN(PRODUCT('mil mi val'!$C322:BY322),1)</f>
        <v>0.97248041122716311</v>
      </c>
      <c r="CA356" s="161">
        <f>MIN(PRODUCT('mil mi val'!$C322:BZ322),1)</f>
        <v>0.97209141906267227</v>
      </c>
      <c r="CB356" s="161">
        <f>MIN(PRODUCT('mil mi val'!$C322:CA322),1)</f>
        <v>0.97170258249504726</v>
      </c>
      <c r="CC356" s="161">
        <f>MIN(PRODUCT('mil mi val'!$C322:CB322),1)</f>
        <v>0.97131390146204932</v>
      </c>
      <c r="CD356" s="161">
        <f>MIN(PRODUCT('mil mi val'!$C322:CC322),1)</f>
        <v>0.97092537590146455</v>
      </c>
      <c r="CE356" s="161">
        <f>MIN(PRODUCT('mil mi val'!$C322:CD322),1)</f>
        <v>0.97053700575110402</v>
      </c>
      <c r="CF356" s="161">
        <f>MIN(PRODUCT('mil mi val'!$C322:CE322),1)</f>
        <v>0.97014879094880357</v>
      </c>
      <c r="CG356" s="161">
        <f>MIN(PRODUCT('mil mi val'!$C322:CF322),1)</f>
        <v>0.96976073143242414</v>
      </c>
      <c r="CH356" s="161">
        <f>MIN(PRODUCT('mil mi val'!$C322:CG322),1)</f>
        <v>0.96937282713985118</v>
      </c>
      <c r="CI356" s="161">
        <f>MIN(PRODUCT('mil mi val'!$C322:CH322),1)</f>
        <v>0.96898507800899525</v>
      </c>
      <c r="CJ356" s="161">
        <f>MIN(PRODUCT('mil mi val'!$C322:CI322),1)</f>
        <v>0.96859748397779166</v>
      </c>
      <c r="CK356" s="161">
        <f>MIN(PRODUCT('mil mi val'!$C322:CJ322),1)</f>
        <v>0.9682100449842006</v>
      </c>
      <c r="CL356" s="161">
        <f>MIN(PRODUCT('mil mi val'!$C322:CK322),1)</f>
        <v>0.96782276096620701</v>
      </c>
      <c r="CM356" s="161">
        <f>MIN(PRODUCT('mil mi val'!$C322:CL322),1)</f>
        <v>0.96743563186182058</v>
      </c>
      <c r="CN356" s="161">
        <f>MIN(PRODUCT('mil mi val'!$C322:CM322),1)</f>
        <v>0.96704865760907588</v>
      </c>
      <c r="CO356" s="161">
        <f>MIN(PRODUCT('mil mi val'!$C322:CN322),1)</f>
        <v>0.96666183814603224</v>
      </c>
      <c r="CP356" s="161">
        <f>MIN(PRODUCT('mil mi val'!$C322:CO322),1)</f>
        <v>0.96627517341077385</v>
      </c>
      <c r="CQ356" s="161">
        <f>MIN(PRODUCT('mil mi val'!$C322:CP322),1)</f>
        <v>0.96588866334140955</v>
      </c>
      <c r="CR356" s="161">
        <f>MIN(PRODUCT('mil mi val'!$C322:CQ322),1)</f>
        <v>0.96550230787607305</v>
      </c>
      <c r="CS356" s="161">
        <f>MIN(PRODUCT('mil mi val'!$C322:CR322),1)</f>
        <v>0.96511610695292271</v>
      </c>
      <c r="CT356" s="161">
        <f>MIN(PRODUCT('mil mi val'!$C322:CS322),1)</f>
        <v>0.96473006051014154</v>
      </c>
      <c r="CU356" s="161">
        <f>MIN(PRODUCT('mil mi val'!$C322:CT322),1)</f>
        <v>0.96434416848593751</v>
      </c>
      <c r="CV356" s="161">
        <f>MIN(PRODUCT('mil mi val'!$C322:CU322),1)</f>
        <v>0.96395843081854315</v>
      </c>
      <c r="CW356" s="161">
        <f>MIN(PRODUCT('mil mi val'!$C322:CV322),1)</f>
        <v>0.96357284744621574</v>
      </c>
      <c r="CX356" s="161">
        <f>MIN(PRODUCT('mil mi val'!$C322:CW322),1)</f>
        <v>0.96318741830723731</v>
      </c>
      <c r="CY356" s="161">
        <f>MIN(PRODUCT('mil mi val'!$C322:CX322),1)</f>
        <v>0.96280214333991443</v>
      </c>
      <c r="CZ356" s="161">
        <f>MIN(PRODUCT('mil mi val'!$C322:CY322),1)</f>
        <v>0.96241702248257854</v>
      </c>
      <c r="DA356" s="161">
        <f>MIN(PRODUCT('mil mi val'!$C322:CZ322),1)</f>
        <v>0.96203205567358552</v>
      </c>
      <c r="DB356" s="161">
        <f>MIN(PRODUCT('mil mi val'!$C322:DA322),1)</f>
        <v>0.96164724285131609</v>
      </c>
      <c r="DC356" s="161">
        <f>MIN(PRODUCT('mil mi val'!$C322:DB322),1)</f>
        <v>0.96126258395417563</v>
      </c>
      <c r="DD356" s="161">
        <f>MIN(PRODUCT('mil mi val'!$C322:DC322),1)</f>
        <v>0.96126258395417563</v>
      </c>
      <c r="DE356" s="161">
        <f>MIN(PRODUCT('mil mi val'!$C322:DD322),1)</f>
        <v>0.96126258395417563</v>
      </c>
      <c r="DF356" s="161">
        <f>MIN(PRODUCT('mil mi val'!$C322:DE322),1)</f>
        <v>0.96126258395417563</v>
      </c>
    </row>
    <row r="357" spans="2:110" ht="14.5" x14ac:dyDescent="0.35">
      <c r="B357" s="149">
        <v>112</v>
      </c>
      <c r="C357" s="161">
        <v>1</v>
      </c>
      <c r="D357" s="161">
        <f>MIN(PRODUCT('mil mi val'!$C323:C323),1)</f>
        <v>0.99980000000000002</v>
      </c>
      <c r="E357" s="161">
        <f>MIN(PRODUCT('mil mi val'!$C323:D323),1)</f>
        <v>0.99960004000000002</v>
      </c>
      <c r="F357" s="161">
        <f>MIN(PRODUCT('mil mi val'!$C323:E323),1)</f>
        <v>0.99940011999200007</v>
      </c>
      <c r="G357" s="161">
        <f>MIN(PRODUCT('mil mi val'!$C323:F323),1)</f>
        <v>0.99920023996800167</v>
      </c>
      <c r="H357" s="161">
        <f>MIN(PRODUCT('mil mi val'!$C323:G323),1)</f>
        <v>0.99900039992000811</v>
      </c>
      <c r="I357" s="161">
        <f>MIN(PRODUCT('mil mi val'!$C323:H323),1)</f>
        <v>0.99880059984002412</v>
      </c>
      <c r="J357" s="161">
        <f>MIN(PRODUCT('mil mi val'!$C323:I323),1)</f>
        <v>0.99860083972005609</v>
      </c>
      <c r="K357" s="161">
        <f>MIN(PRODUCT('mil mi val'!$C323:J323),1)</f>
        <v>0.99840111955211208</v>
      </c>
      <c r="L357" s="161">
        <f>MIN(PRODUCT('mil mi val'!$C323:K323),1)</f>
        <v>0.99820143932820171</v>
      </c>
      <c r="M357" s="161">
        <f>MIN(PRODUCT('mil mi val'!$C323:L323),1)</f>
        <v>0.99800179904033615</v>
      </c>
      <c r="N357" s="161">
        <f>MIN(PRODUCT('mil mi val'!$C323:M323),1)</f>
        <v>0.99780219868052811</v>
      </c>
      <c r="O357" s="161">
        <f>MIN(PRODUCT('mil mi val'!$C323:N323),1)</f>
        <v>0.99760263824079198</v>
      </c>
      <c r="P357" s="161">
        <f>MIN(PRODUCT('mil mi val'!$C323:O323),1)</f>
        <v>0.99740311771314383</v>
      </c>
      <c r="Q357" s="161">
        <f>MIN(PRODUCT('mil mi val'!$C323:P323),1)</f>
        <v>0.99710389677782996</v>
      </c>
      <c r="R357" s="161">
        <f>MIN(PRODUCT('mil mi val'!$C323:Q323),1)</f>
        <v>0.99680476560879661</v>
      </c>
      <c r="S357" s="161">
        <f>MIN(PRODUCT('mil mi val'!$C323:R323),1)</f>
        <v>0.99650572417911398</v>
      </c>
      <c r="T357" s="161">
        <f>MIN(PRODUCT('mil mi val'!$C323:S323),1)</f>
        <v>0.99620677246186029</v>
      </c>
      <c r="U357" s="161">
        <f>MIN(PRODUCT('mil mi val'!$C323:T323),1)</f>
        <v>0.99590791043012172</v>
      </c>
      <c r="V357" s="161">
        <f>MIN(PRODUCT('mil mi val'!$C323:U323),1)</f>
        <v>0.99560913805699269</v>
      </c>
      <c r="W357" s="161">
        <f>MIN(PRODUCT('mil mi val'!$C323:V323),1)</f>
        <v>0.9953104553155756</v>
      </c>
      <c r="X357" s="161">
        <f>MIN(PRODUCT('mil mi val'!$C323:W323),1)</f>
        <v>0.99501186217898097</v>
      </c>
      <c r="Y357" s="161">
        <f>MIN(PRODUCT('mil mi val'!$C323:X323),1)</f>
        <v>0.99471335862032728</v>
      </c>
      <c r="Z357" s="161">
        <f>MIN(PRODUCT('mil mi val'!$C323:Y323),1)</f>
        <v>0.99441494461274127</v>
      </c>
      <c r="AA357" s="161">
        <f>MIN(PRODUCT('mil mi val'!$C323:Z323),1)</f>
        <v>0.99411662012935753</v>
      </c>
      <c r="AB357" s="161">
        <f>MIN(PRODUCT('mil mi val'!$C323:AA323),1)</f>
        <v>0.99381838514331877</v>
      </c>
      <c r="AC357" s="161">
        <f>MIN(PRODUCT('mil mi val'!$C323:AB323),1)</f>
        <v>0.9935202396277758</v>
      </c>
      <c r="AD357" s="161">
        <f>MIN(PRODUCT('mil mi val'!$C323:AC323),1)</f>
        <v>0.99322218355588754</v>
      </c>
      <c r="AE357" s="161">
        <f>MIN(PRODUCT('mil mi val'!$C323:AD323),1)</f>
        <v>0.99292421690082078</v>
      </c>
      <c r="AF357" s="161">
        <f>MIN(PRODUCT('mil mi val'!$C323:AE323),1)</f>
        <v>0.99262633963575053</v>
      </c>
      <c r="AG357" s="161">
        <f>MIN(PRODUCT('mil mi val'!$C323:AF323),1)</f>
        <v>0.99232855173385981</v>
      </c>
      <c r="AH357" s="161">
        <f>MIN(PRODUCT('mil mi val'!$C323:AG323),1)</f>
        <v>0.99203085316833972</v>
      </c>
      <c r="AI357" s="161">
        <f>MIN(PRODUCT('mil mi val'!$C323:AH323),1)</f>
        <v>0.99173324391238926</v>
      </c>
      <c r="AJ357" s="161">
        <f>MIN(PRODUCT('mil mi val'!$C323:AI323),1)</f>
        <v>0.99143572393921553</v>
      </c>
      <c r="AK357" s="161">
        <f>MIN(PRODUCT('mil mi val'!$C323:AJ323),1)</f>
        <v>0.99113829322203384</v>
      </c>
      <c r="AL357" s="161">
        <f>MIN(PRODUCT('mil mi val'!$C323:AK323),1)</f>
        <v>0.99084095173406728</v>
      </c>
      <c r="AM357" s="161">
        <f>MIN(PRODUCT('mil mi val'!$C323:AL323),1)</f>
        <v>0.99054369944854714</v>
      </c>
      <c r="AN357" s="161">
        <f>MIN(PRODUCT('mil mi val'!$C323:AM323),1)</f>
        <v>0.99024653633871262</v>
      </c>
      <c r="AO357" s="161">
        <f>MIN(PRODUCT('mil mi val'!$C323:AN323),1)</f>
        <v>0.98994946237781101</v>
      </c>
      <c r="AP357" s="161">
        <f>MIN(PRODUCT('mil mi val'!$C323:AO323),1)</f>
        <v>0.98965247753909769</v>
      </c>
      <c r="AQ357" s="161">
        <f>MIN(PRODUCT('mil mi val'!$C323:AP323),1)</f>
        <v>0.98935558179583594</v>
      </c>
      <c r="AR357" s="161">
        <f>MIN(PRODUCT('mil mi val'!$C323:AQ323),1)</f>
        <v>0.98905877512129725</v>
      </c>
      <c r="AS357" s="161">
        <f>MIN(PRODUCT('mil mi val'!$C323:AR323),1)</f>
        <v>0.98876205748876089</v>
      </c>
      <c r="AT357" s="161">
        <f>MIN(PRODUCT('mil mi val'!$C323:AS323),1)</f>
        <v>0.98846542887151434</v>
      </c>
      <c r="AU357" s="161">
        <f>MIN(PRODUCT('mil mi val'!$C323:AT323),1)</f>
        <v>0.98816888924285295</v>
      </c>
      <c r="AV357" s="161">
        <f>MIN(PRODUCT('mil mi val'!$C323:AU323),1)</f>
        <v>0.98787243857608009</v>
      </c>
      <c r="AW357" s="161">
        <f>MIN(PRODUCT('mil mi val'!$C323:AV323),1)</f>
        <v>0.98757607684450732</v>
      </c>
      <c r="AX357" s="161">
        <f>MIN(PRODUCT('mil mi val'!$C323:AW323),1)</f>
        <v>0.98727980402145399</v>
      </c>
      <c r="AY357" s="161">
        <f>MIN(PRODUCT('mil mi val'!$C323:AX323),1)</f>
        <v>0.98698362008024754</v>
      </c>
      <c r="AZ357" s="161">
        <f>MIN(PRODUCT('mil mi val'!$C323:AY323),1)</f>
        <v>0.98668752499422352</v>
      </c>
      <c r="BA357" s="161">
        <f>MIN(PRODUCT('mil mi val'!$C323:AZ323),1)</f>
        <v>0.98639151873672526</v>
      </c>
      <c r="BB357" s="161">
        <f>MIN(PRODUCT('mil mi val'!$C323:BA323),1)</f>
        <v>0.98609560128110429</v>
      </c>
      <c r="BC357" s="161">
        <f>MIN(PRODUCT('mil mi val'!$C323:BB323),1)</f>
        <v>0.98579977260072005</v>
      </c>
      <c r="BD357" s="161">
        <f>MIN(PRODUCT('mil mi val'!$C323:BC323),1)</f>
        <v>0.98550403266893982</v>
      </c>
      <c r="BE357" s="161">
        <f>MIN(PRODUCT('mil mi val'!$C323:BD323),1)</f>
        <v>0.98520838145913914</v>
      </c>
      <c r="BF357" s="161">
        <f>MIN(PRODUCT('mil mi val'!$C323:BE323),1)</f>
        <v>0.9849128189447014</v>
      </c>
      <c r="BG357" s="161">
        <f>MIN(PRODUCT('mil mi val'!$C323:BF323),1)</f>
        <v>0.98461734509901799</v>
      </c>
      <c r="BH357" s="161">
        <f>MIN(PRODUCT('mil mi val'!$C323:BG323),1)</f>
        <v>0.98432195989548832</v>
      </c>
      <c r="BI357" s="161">
        <f>MIN(PRODUCT('mil mi val'!$C323:BH323),1)</f>
        <v>0.98402666330751976</v>
      </c>
      <c r="BJ357" s="161">
        <f>MIN(PRODUCT('mil mi val'!$C323:BI323),1)</f>
        <v>0.98373145530852757</v>
      </c>
      <c r="BK357" s="161">
        <f>MIN(PRODUCT('mil mi val'!$C323:BJ323),1)</f>
        <v>0.98343633587193502</v>
      </c>
      <c r="BL357" s="161">
        <f>MIN(PRODUCT('mil mi val'!$C323:BK323),1)</f>
        <v>0.98314130497117347</v>
      </c>
      <c r="BM357" s="161">
        <f>MIN(PRODUCT('mil mi val'!$C323:BL323),1)</f>
        <v>0.98284636257968216</v>
      </c>
      <c r="BN357" s="161">
        <f>MIN(PRODUCT('mil mi val'!$C323:BM323),1)</f>
        <v>0.98255150867090835</v>
      </c>
      <c r="BO357" s="161">
        <f>MIN(PRODUCT('mil mi val'!$C323:BN323),1)</f>
        <v>0.98225674321830714</v>
      </c>
      <c r="BP357" s="161">
        <f>MIN(PRODUCT('mil mi val'!$C323:BO323),1)</f>
        <v>0.98196206619534165</v>
      </c>
      <c r="BQ357" s="161">
        <f>MIN(PRODUCT('mil mi val'!$C323:BP323),1)</f>
        <v>0.98166747757548312</v>
      </c>
      <c r="BR357" s="161">
        <f>MIN(PRODUCT('mil mi val'!$C323:BQ323),1)</f>
        <v>0.98137297733221052</v>
      </c>
      <c r="BS357" s="161">
        <f>MIN(PRODUCT('mil mi val'!$C323:BR323),1)</f>
        <v>0.98107856543901084</v>
      </c>
      <c r="BT357" s="161">
        <f>MIN(PRODUCT('mil mi val'!$C323:BS323),1)</f>
        <v>0.98078424186937918</v>
      </c>
      <c r="BU357" s="161">
        <f>MIN(PRODUCT('mil mi val'!$C323:BT323),1)</f>
        <v>0.9804900065968184</v>
      </c>
      <c r="BV357" s="161">
        <f>MIN(PRODUCT('mil mi val'!$C323:BU323),1)</f>
        <v>0.98019585959483935</v>
      </c>
      <c r="BW357" s="161">
        <f>MIN(PRODUCT('mil mi val'!$C323:BV323),1)</f>
        <v>0.97990180083696088</v>
      </c>
      <c r="BX357" s="161">
        <f>MIN(PRODUCT('mil mi val'!$C323:BW323),1)</f>
        <v>0.97960783029670984</v>
      </c>
      <c r="BY357" s="161">
        <f>MIN(PRODUCT('mil mi val'!$C323:BX323),1)</f>
        <v>0.97931394794762083</v>
      </c>
      <c r="BZ357" s="161">
        <f>MIN(PRODUCT('mil mi val'!$C323:BY323),1)</f>
        <v>0.97902015376323659</v>
      </c>
      <c r="CA357" s="161">
        <f>MIN(PRODUCT('mil mi val'!$C323:BZ323),1)</f>
        <v>0.97872644771710771</v>
      </c>
      <c r="CB357" s="161">
        <f>MIN(PRODUCT('mil mi val'!$C323:CA323),1)</f>
        <v>0.97843282978279256</v>
      </c>
      <c r="CC357" s="161">
        <f>MIN(PRODUCT('mil mi val'!$C323:CB323),1)</f>
        <v>0.97813929993385773</v>
      </c>
      <c r="CD357" s="161">
        <f>MIN(PRODUCT('mil mi val'!$C323:CC323),1)</f>
        <v>0.97784585814387759</v>
      </c>
      <c r="CE357" s="161">
        <f>MIN(PRODUCT('mil mi val'!$C323:CD323),1)</f>
        <v>0.97755250438643448</v>
      </c>
      <c r="CF357" s="161">
        <f>MIN(PRODUCT('mil mi val'!$C323:CE323),1)</f>
        <v>0.97725923863511854</v>
      </c>
      <c r="CG357" s="161">
        <f>MIN(PRODUCT('mil mi val'!$C323:CF323),1)</f>
        <v>0.976966060863528</v>
      </c>
      <c r="CH357" s="161">
        <f>MIN(PRODUCT('mil mi val'!$C323:CG323),1)</f>
        <v>0.97667297104526896</v>
      </c>
      <c r="CI357" s="161">
        <f>MIN(PRODUCT('mil mi val'!$C323:CH323),1)</f>
        <v>0.97637996915395542</v>
      </c>
      <c r="CJ357" s="161">
        <f>MIN(PRODUCT('mil mi val'!$C323:CI323),1)</f>
        <v>0.97608705516320926</v>
      </c>
      <c r="CK357" s="161">
        <f>MIN(PRODUCT('mil mi val'!$C323:CJ323),1)</f>
        <v>0.97579422904666036</v>
      </c>
      <c r="CL357" s="161">
        <f>MIN(PRODUCT('mil mi val'!$C323:CK323),1)</f>
        <v>0.97550149077794635</v>
      </c>
      <c r="CM357" s="161">
        <f>MIN(PRODUCT('mil mi val'!$C323:CL323),1)</f>
        <v>0.97520884033071298</v>
      </c>
      <c r="CN357" s="161">
        <f>MIN(PRODUCT('mil mi val'!$C323:CM323),1)</f>
        <v>0.97491627767861377</v>
      </c>
      <c r="CO357" s="161">
        <f>MIN(PRODUCT('mil mi val'!$C323:CN323),1)</f>
        <v>0.97462380279531025</v>
      </c>
      <c r="CP357" s="161">
        <f>MIN(PRODUCT('mil mi val'!$C323:CO323),1)</f>
        <v>0.97433141565447168</v>
      </c>
      <c r="CQ357" s="161">
        <f>MIN(PRODUCT('mil mi val'!$C323:CP323),1)</f>
        <v>0.97403911622977535</v>
      </c>
      <c r="CR357" s="161">
        <f>MIN(PRODUCT('mil mi val'!$C323:CQ323),1)</f>
        <v>0.97374690449490642</v>
      </c>
      <c r="CS357" s="161">
        <f>MIN(PRODUCT('mil mi val'!$C323:CR323),1)</f>
        <v>0.97345478042355793</v>
      </c>
      <c r="CT357" s="161">
        <f>MIN(PRODUCT('mil mi val'!$C323:CS323),1)</f>
        <v>0.97316274398943092</v>
      </c>
      <c r="CU357" s="161">
        <f>MIN(PRODUCT('mil mi val'!$C323:CT323),1)</f>
        <v>0.97287079516623409</v>
      </c>
      <c r="CV357" s="161">
        <f>MIN(PRODUCT('mil mi val'!$C323:CU323),1)</f>
        <v>0.97257893392768424</v>
      </c>
      <c r="CW357" s="161">
        <f>MIN(PRODUCT('mil mi val'!$C323:CV323),1)</f>
        <v>0.97228716024750594</v>
      </c>
      <c r="CX357" s="161">
        <f>MIN(PRODUCT('mil mi val'!$C323:CW323),1)</f>
        <v>0.97199547409943177</v>
      </c>
      <c r="CY357" s="161">
        <f>MIN(PRODUCT('mil mi val'!$C323:CX323),1)</f>
        <v>0.97170387545720194</v>
      </c>
      <c r="CZ357" s="161">
        <f>MIN(PRODUCT('mil mi val'!$C323:CY323),1)</f>
        <v>0.97141236429456479</v>
      </c>
      <c r="DA357" s="161">
        <f>MIN(PRODUCT('mil mi val'!$C323:CZ323),1)</f>
        <v>0.97112094058527643</v>
      </c>
      <c r="DB357" s="161">
        <f>MIN(PRODUCT('mil mi val'!$C323:DA323),1)</f>
        <v>0.97082960430310083</v>
      </c>
      <c r="DC357" s="161">
        <f>MIN(PRODUCT('mil mi val'!$C323:DB323),1)</f>
        <v>0.97053835542180988</v>
      </c>
      <c r="DD357" s="161">
        <f>MIN(PRODUCT('mil mi val'!$C323:DC323),1)</f>
        <v>0.97053835542180988</v>
      </c>
      <c r="DE357" s="161">
        <f>MIN(PRODUCT('mil mi val'!$C323:DD323),1)</f>
        <v>0.97053835542180988</v>
      </c>
      <c r="DF357" s="161">
        <f>MIN(PRODUCT('mil mi val'!$C323:DE323),1)</f>
        <v>0.97053835542180988</v>
      </c>
    </row>
    <row r="358" spans="2:110" ht="14.5" x14ac:dyDescent="0.35">
      <c r="B358" s="149">
        <v>113</v>
      </c>
      <c r="C358" s="161">
        <v>1</v>
      </c>
      <c r="D358" s="161">
        <f>MIN(PRODUCT('mil mi val'!$C324:C324),1)</f>
        <v>0.99990000000000001</v>
      </c>
      <c r="E358" s="161">
        <f>MIN(PRODUCT('mil mi val'!$C324:D324),1)</f>
        <v>0.99980001000000007</v>
      </c>
      <c r="F358" s="161">
        <f>MIN(PRODUCT('mil mi val'!$C324:E324),1)</f>
        <v>0.99970002999900009</v>
      </c>
      <c r="G358" s="161">
        <f>MIN(PRODUCT('mil mi val'!$C324:F324),1)</f>
        <v>0.99960005999600021</v>
      </c>
      <c r="H358" s="161">
        <f>MIN(PRODUCT('mil mi val'!$C324:G324),1)</f>
        <v>0.99950009999000067</v>
      </c>
      <c r="I358" s="161">
        <f>MIN(PRODUCT('mil mi val'!$C324:H324),1)</f>
        <v>0.99940014998000171</v>
      </c>
      <c r="J358" s="161">
        <f>MIN(PRODUCT('mil mi val'!$C324:I324),1)</f>
        <v>0.99930020996500368</v>
      </c>
      <c r="K358" s="161">
        <f>MIN(PRODUCT('mil mi val'!$C324:J324),1)</f>
        <v>0.99920027994400717</v>
      </c>
      <c r="L358" s="161">
        <f>MIN(PRODUCT('mil mi val'!$C324:K324),1)</f>
        <v>0.99910035991601276</v>
      </c>
      <c r="M358" s="161">
        <f>MIN(PRODUCT('mil mi val'!$C324:L324),1)</f>
        <v>0.99900044988002112</v>
      </c>
      <c r="N358" s="161">
        <f>MIN(PRODUCT('mil mi val'!$C324:M324),1)</f>
        <v>0.99890054983503318</v>
      </c>
      <c r="O358" s="161">
        <f>MIN(PRODUCT('mil mi val'!$C324:N324),1)</f>
        <v>0.99880065978004973</v>
      </c>
      <c r="P358" s="161">
        <f>MIN(PRODUCT('mil mi val'!$C324:O324),1)</f>
        <v>0.99870077971407178</v>
      </c>
      <c r="Q358" s="161">
        <f>MIN(PRODUCT('mil mi val'!$C324:P324),1)</f>
        <v>0.99850103955812897</v>
      </c>
      <c r="R358" s="161">
        <f>MIN(PRODUCT('mil mi val'!$C324:Q324),1)</f>
        <v>0.99830133935021736</v>
      </c>
      <c r="S358" s="161">
        <f>MIN(PRODUCT('mil mi val'!$C324:R324),1)</f>
        <v>0.99810167908234737</v>
      </c>
      <c r="T358" s="161">
        <f>MIN(PRODUCT('mil mi val'!$C324:S324),1)</f>
        <v>0.99790205874653093</v>
      </c>
      <c r="U358" s="161">
        <f>MIN(PRODUCT('mil mi val'!$C324:T324),1)</f>
        <v>0.99770247833478165</v>
      </c>
      <c r="V358" s="161">
        <f>MIN(PRODUCT('mil mi val'!$C324:U324),1)</f>
        <v>0.9975029378391147</v>
      </c>
      <c r="W358" s="161">
        <f>MIN(PRODUCT('mil mi val'!$C324:V324),1)</f>
        <v>0.99730343725154691</v>
      </c>
      <c r="X358" s="161">
        <f>MIN(PRODUCT('mil mi val'!$C324:W324),1)</f>
        <v>0.99710397656409666</v>
      </c>
      <c r="Y358" s="161">
        <f>MIN(PRODUCT('mil mi val'!$C324:X324),1)</f>
        <v>0.9969045557687839</v>
      </c>
      <c r="Z358" s="161">
        <f>MIN(PRODUCT('mil mi val'!$C324:Y324),1)</f>
        <v>0.99670517485763011</v>
      </c>
      <c r="AA358" s="161">
        <f>MIN(PRODUCT('mil mi val'!$C324:Z324),1)</f>
        <v>0.99650583382265856</v>
      </c>
      <c r="AB358" s="161">
        <f>MIN(PRODUCT('mil mi val'!$C324:AA324),1)</f>
        <v>0.99630653265589408</v>
      </c>
      <c r="AC358" s="161">
        <f>MIN(PRODUCT('mil mi val'!$C324:AB324),1)</f>
        <v>0.99610727134936294</v>
      </c>
      <c r="AD358" s="161">
        <f>MIN(PRODUCT('mil mi val'!$C324:AC324),1)</f>
        <v>0.99590804989509307</v>
      </c>
      <c r="AE358" s="161">
        <f>MIN(PRODUCT('mil mi val'!$C324:AD324),1)</f>
        <v>0.99570886828511407</v>
      </c>
      <c r="AF358" s="161">
        <f>MIN(PRODUCT('mil mi val'!$C324:AE324),1)</f>
        <v>0.99550972651145708</v>
      </c>
      <c r="AG358" s="161">
        <f>MIN(PRODUCT('mil mi val'!$C324:AF324),1)</f>
        <v>0.99531062456615482</v>
      </c>
      <c r="AH358" s="161">
        <f>MIN(PRODUCT('mil mi val'!$C324:AG324),1)</f>
        <v>0.99511156244124166</v>
      </c>
      <c r="AI358" s="161">
        <f>MIN(PRODUCT('mil mi val'!$C324:AH324),1)</f>
        <v>0.99491254012875341</v>
      </c>
      <c r="AJ358" s="161">
        <f>MIN(PRODUCT('mil mi val'!$C324:AI324),1)</f>
        <v>0.99471355762072766</v>
      </c>
      <c r="AK358" s="161">
        <f>MIN(PRODUCT('mil mi val'!$C324:AJ324),1)</f>
        <v>0.99451461490920356</v>
      </c>
      <c r="AL358" s="161">
        <f>MIN(PRODUCT('mil mi val'!$C324:AK324),1)</f>
        <v>0.99431571198622171</v>
      </c>
      <c r="AM358" s="161">
        <f>MIN(PRODUCT('mil mi val'!$C324:AL324),1)</f>
        <v>0.99411684884382445</v>
      </c>
      <c r="AN358" s="161">
        <f>MIN(PRODUCT('mil mi val'!$C324:AM324),1)</f>
        <v>0.99391802547405572</v>
      </c>
      <c r="AO358" s="161">
        <f>MIN(PRODUCT('mil mi val'!$C324:AN324),1)</f>
        <v>0.99371924186896088</v>
      </c>
      <c r="AP358" s="161">
        <f>MIN(PRODUCT('mil mi val'!$C324:AO324),1)</f>
        <v>0.99352049802058706</v>
      </c>
      <c r="AQ358" s="161">
        <f>MIN(PRODUCT('mil mi val'!$C324:AP324),1)</f>
        <v>0.99332179392098296</v>
      </c>
      <c r="AR358" s="161">
        <f>MIN(PRODUCT('mil mi val'!$C324:AQ324),1)</f>
        <v>0.99312312956219884</v>
      </c>
      <c r="AS358" s="161">
        <f>MIN(PRODUCT('mil mi val'!$C324:AR324),1)</f>
        <v>0.99292450493628637</v>
      </c>
      <c r="AT358" s="161">
        <f>MIN(PRODUCT('mil mi val'!$C324:AS324),1)</f>
        <v>0.99272592003529914</v>
      </c>
      <c r="AU358" s="161">
        <f>MIN(PRODUCT('mil mi val'!$C324:AT324),1)</f>
        <v>0.99252737485129205</v>
      </c>
      <c r="AV358" s="161">
        <f>MIN(PRODUCT('mil mi val'!$C324:AU324),1)</f>
        <v>0.99232886937632181</v>
      </c>
      <c r="AW358" s="161">
        <f>MIN(PRODUCT('mil mi val'!$C324:AV324),1)</f>
        <v>0.99213040360244653</v>
      </c>
      <c r="AX358" s="161">
        <f>MIN(PRODUCT('mil mi val'!$C324:AW324),1)</f>
        <v>0.99193197752172602</v>
      </c>
      <c r="AY358" s="161">
        <f>MIN(PRODUCT('mil mi val'!$C324:AX324),1)</f>
        <v>0.99173359112622173</v>
      </c>
      <c r="AZ358" s="161">
        <f>MIN(PRODUCT('mil mi val'!$C324:AY324),1)</f>
        <v>0.99153524440799645</v>
      </c>
      <c r="BA358" s="161">
        <f>MIN(PRODUCT('mil mi val'!$C324:AZ324),1)</f>
        <v>0.99133693735911488</v>
      </c>
      <c r="BB358" s="161">
        <f>MIN(PRODUCT('mil mi val'!$C324:BA324),1)</f>
        <v>0.99113866997164313</v>
      </c>
      <c r="BC358" s="161">
        <f>MIN(PRODUCT('mil mi val'!$C324:BB324),1)</f>
        <v>0.99094044223764877</v>
      </c>
      <c r="BD358" s="161">
        <f>MIN(PRODUCT('mil mi val'!$C324:BC324),1)</f>
        <v>0.99074225414920125</v>
      </c>
      <c r="BE358" s="161">
        <f>MIN(PRODUCT('mil mi val'!$C324:BD324),1)</f>
        <v>0.99054410569837148</v>
      </c>
      <c r="BF358" s="161">
        <f>MIN(PRODUCT('mil mi val'!$C324:BE324),1)</f>
        <v>0.99034599687723179</v>
      </c>
      <c r="BG358" s="161">
        <f>MIN(PRODUCT('mil mi val'!$C324:BF324),1)</f>
        <v>0.99014792767785642</v>
      </c>
      <c r="BH358" s="161">
        <f>MIN(PRODUCT('mil mi val'!$C324:BG324),1)</f>
        <v>0.98994989809232092</v>
      </c>
      <c r="BI358" s="161">
        <f>MIN(PRODUCT('mil mi val'!$C324:BH324),1)</f>
        <v>0.98975190811270253</v>
      </c>
      <c r="BJ358" s="161">
        <f>MIN(PRODUCT('mil mi val'!$C324:BI324),1)</f>
        <v>0.98955395773108001</v>
      </c>
      <c r="BK358" s="161">
        <f>MIN(PRODUCT('mil mi val'!$C324:BJ324),1)</f>
        <v>0.98935604693953383</v>
      </c>
      <c r="BL358" s="161">
        <f>MIN(PRODUCT('mil mi val'!$C324:BK324),1)</f>
        <v>0.98915817573014597</v>
      </c>
      <c r="BM358" s="161">
        <f>MIN(PRODUCT('mil mi val'!$C324:BL324),1)</f>
        <v>0.988960344095</v>
      </c>
      <c r="BN358" s="161">
        <f>MIN(PRODUCT('mil mi val'!$C324:BM324),1)</f>
        <v>0.98876255202618102</v>
      </c>
      <c r="BO358" s="161">
        <f>MIN(PRODUCT('mil mi val'!$C324:BN324),1)</f>
        <v>0.98856479951577581</v>
      </c>
      <c r="BP358" s="161">
        <f>MIN(PRODUCT('mil mi val'!$C324:BO324),1)</f>
        <v>0.98836708655587269</v>
      </c>
      <c r="BQ358" s="161">
        <f>MIN(PRODUCT('mil mi val'!$C324:BP324),1)</f>
        <v>0.98816941313856155</v>
      </c>
      <c r="BR358" s="161">
        <f>MIN(PRODUCT('mil mi val'!$C324:BQ324),1)</f>
        <v>0.98797177925593382</v>
      </c>
      <c r="BS358" s="161">
        <f>MIN(PRODUCT('mil mi val'!$C324:BR324),1)</f>
        <v>0.98777418490008262</v>
      </c>
      <c r="BT358" s="161">
        <f>MIN(PRODUCT('mil mi val'!$C324:BS324),1)</f>
        <v>0.98757663006310259</v>
      </c>
      <c r="BU358" s="161">
        <f>MIN(PRODUCT('mil mi val'!$C324:BT324),1)</f>
        <v>0.98737911473708995</v>
      </c>
      <c r="BV358" s="161">
        <f>MIN(PRODUCT('mil mi val'!$C324:BU324),1)</f>
        <v>0.98718163891414257</v>
      </c>
      <c r="BW358" s="161">
        <f>MIN(PRODUCT('mil mi val'!$C324:BV324),1)</f>
        <v>0.98698420258635977</v>
      </c>
      <c r="BX358" s="161">
        <f>MIN(PRODUCT('mil mi val'!$C324:BW324),1)</f>
        <v>0.98678680574584254</v>
      </c>
      <c r="BY358" s="161">
        <f>MIN(PRODUCT('mil mi val'!$C324:BX324),1)</f>
        <v>0.98658944838469342</v>
      </c>
      <c r="BZ358" s="161">
        <f>MIN(PRODUCT('mil mi val'!$C324:BY324),1)</f>
        <v>0.98639213049501651</v>
      </c>
      <c r="CA358" s="161">
        <f>MIN(PRODUCT('mil mi val'!$C324:BZ324),1)</f>
        <v>0.98619485206891755</v>
      </c>
      <c r="CB358" s="161">
        <f>MIN(PRODUCT('mil mi val'!$C324:CA324),1)</f>
        <v>0.98599761309850376</v>
      </c>
      <c r="CC358" s="161">
        <f>MIN(PRODUCT('mil mi val'!$C324:CB324),1)</f>
        <v>0.9858004135758841</v>
      </c>
      <c r="CD358" s="161">
        <f>MIN(PRODUCT('mil mi val'!$C324:CC324),1)</f>
        <v>0.98560325349316891</v>
      </c>
      <c r="CE358" s="161">
        <f>MIN(PRODUCT('mil mi val'!$C324:CD324),1)</f>
        <v>0.98540613284247025</v>
      </c>
      <c r="CF358" s="161">
        <f>MIN(PRODUCT('mil mi val'!$C324:CE324),1)</f>
        <v>0.98520905161590178</v>
      </c>
      <c r="CG358" s="161">
        <f>MIN(PRODUCT('mil mi val'!$C324:CF324),1)</f>
        <v>0.98501200980557857</v>
      </c>
      <c r="CH358" s="161">
        <f>MIN(PRODUCT('mil mi val'!$C324:CG324),1)</f>
        <v>0.98481500740361749</v>
      </c>
      <c r="CI358" s="161">
        <f>MIN(PRODUCT('mil mi val'!$C324:CH324),1)</f>
        <v>0.98461804440213674</v>
      </c>
      <c r="CJ358" s="161">
        <f>MIN(PRODUCT('mil mi val'!$C324:CI324),1)</f>
        <v>0.98442112079325639</v>
      </c>
      <c r="CK358" s="161">
        <f>MIN(PRODUCT('mil mi val'!$C324:CJ324),1)</f>
        <v>0.98422423656909774</v>
      </c>
      <c r="CL358" s="161">
        <f>MIN(PRODUCT('mil mi val'!$C324:CK324),1)</f>
        <v>0.98402739172178399</v>
      </c>
      <c r="CM358" s="161">
        <f>MIN(PRODUCT('mil mi val'!$C324:CL324),1)</f>
        <v>0.98383058624343966</v>
      </c>
      <c r="CN358" s="161">
        <f>MIN(PRODUCT('mil mi val'!$C324:CM324),1)</f>
        <v>0.98363382012619105</v>
      </c>
      <c r="CO358" s="161">
        <f>MIN(PRODUCT('mil mi val'!$C324:CN324),1)</f>
        <v>0.98343709336216578</v>
      </c>
      <c r="CP358" s="161">
        <f>MIN(PRODUCT('mil mi val'!$C324:CO324),1)</f>
        <v>0.98324040594349338</v>
      </c>
      <c r="CQ358" s="161">
        <f>MIN(PRODUCT('mil mi val'!$C324:CP324),1)</f>
        <v>0.98304375786230469</v>
      </c>
      <c r="CR358" s="161">
        <f>MIN(PRODUCT('mil mi val'!$C324:CQ324),1)</f>
        <v>0.98284714911073223</v>
      </c>
      <c r="CS358" s="161">
        <f>MIN(PRODUCT('mil mi val'!$C324:CR324),1)</f>
        <v>0.98265057968091007</v>
      </c>
      <c r="CT358" s="161">
        <f>MIN(PRODUCT('mil mi val'!$C324:CS324),1)</f>
        <v>0.98245404956497395</v>
      </c>
      <c r="CU358" s="161">
        <f>MIN(PRODUCT('mil mi val'!$C324:CT324),1)</f>
        <v>0.98225755875506093</v>
      </c>
      <c r="CV358" s="161">
        <f>MIN(PRODUCT('mil mi val'!$C324:CU324),1)</f>
        <v>0.98206110724330997</v>
      </c>
      <c r="CW358" s="161">
        <f>MIN(PRODUCT('mil mi val'!$C324:CV324),1)</f>
        <v>0.98186469502186136</v>
      </c>
      <c r="CX358" s="161">
        <f>MIN(PRODUCT('mil mi val'!$C324:CW324),1)</f>
        <v>0.98166832208285704</v>
      </c>
      <c r="CY358" s="161">
        <f>MIN(PRODUCT('mil mi val'!$C324:CX324),1)</f>
        <v>0.98147198841844052</v>
      </c>
      <c r="CZ358" s="161">
        <f>MIN(PRODUCT('mil mi val'!$C324:CY324),1)</f>
        <v>0.98127569402075687</v>
      </c>
      <c r="DA358" s="161">
        <f>MIN(PRODUCT('mil mi val'!$C324:CZ324),1)</f>
        <v>0.9810794388819527</v>
      </c>
      <c r="DB358" s="161">
        <f>MIN(PRODUCT('mil mi val'!$C324:DA324),1)</f>
        <v>0.9808832229941763</v>
      </c>
      <c r="DC358" s="161">
        <f>MIN(PRODUCT('mil mi val'!$C324:DB324),1)</f>
        <v>0.98068704634957748</v>
      </c>
      <c r="DD358" s="161">
        <f>MIN(PRODUCT('mil mi val'!$C324:DC324),1)</f>
        <v>0.98068704634957748</v>
      </c>
      <c r="DE358" s="161">
        <f>MIN(PRODUCT('mil mi val'!$C324:DD324),1)</f>
        <v>0.98068704634957748</v>
      </c>
      <c r="DF358" s="161">
        <f>MIN(PRODUCT('mil mi val'!$C324:DE324),1)</f>
        <v>0.98068704634957748</v>
      </c>
    </row>
    <row r="359" spans="2:110" ht="14.5" x14ac:dyDescent="0.35">
      <c r="B359" s="149">
        <v>114</v>
      </c>
      <c r="C359" s="161">
        <v>1</v>
      </c>
      <c r="D359" s="161">
        <f>MIN(PRODUCT('mil mi val'!$C325:C325),1)</f>
        <v>0.99990000000000001</v>
      </c>
      <c r="E359" s="161">
        <f>MIN(PRODUCT('mil mi val'!$C325:D325),1)</f>
        <v>0.99980001000000007</v>
      </c>
      <c r="F359" s="161">
        <f>MIN(PRODUCT('mil mi val'!$C325:E325),1)</f>
        <v>0.99970002999900009</v>
      </c>
      <c r="G359" s="161">
        <f>MIN(PRODUCT('mil mi val'!$C325:F325),1)</f>
        <v>0.99960005999600021</v>
      </c>
      <c r="H359" s="161">
        <f>MIN(PRODUCT('mil mi val'!$C325:G325),1)</f>
        <v>0.99950009999000067</v>
      </c>
      <c r="I359" s="161">
        <f>MIN(PRODUCT('mil mi val'!$C325:H325),1)</f>
        <v>0.99940014998000171</v>
      </c>
      <c r="J359" s="161">
        <f>MIN(PRODUCT('mil mi val'!$C325:I325),1)</f>
        <v>0.99930020996500368</v>
      </c>
      <c r="K359" s="161">
        <f>MIN(PRODUCT('mil mi val'!$C325:J325),1)</f>
        <v>0.99920027994400717</v>
      </c>
      <c r="L359" s="161">
        <f>MIN(PRODUCT('mil mi val'!$C325:K325),1)</f>
        <v>0.99910035991601276</v>
      </c>
      <c r="M359" s="161">
        <f>MIN(PRODUCT('mil mi val'!$C325:L325),1)</f>
        <v>0.99900044988002112</v>
      </c>
      <c r="N359" s="161">
        <f>MIN(PRODUCT('mil mi val'!$C325:M325),1)</f>
        <v>0.99890054983503318</v>
      </c>
      <c r="O359" s="161">
        <f>MIN(PRODUCT('mil mi val'!$C325:N325),1)</f>
        <v>0.99880065978004973</v>
      </c>
      <c r="P359" s="161">
        <f>MIN(PRODUCT('mil mi val'!$C325:O325),1)</f>
        <v>0.99870077971407178</v>
      </c>
      <c r="Q359" s="161">
        <f>MIN(PRODUCT('mil mi val'!$C325:P325),1)</f>
        <v>0.99860090963610038</v>
      </c>
      <c r="R359" s="161">
        <f>MIN(PRODUCT('mil mi val'!$C325:Q325),1)</f>
        <v>0.99850104954513674</v>
      </c>
      <c r="S359" s="161">
        <f>MIN(PRODUCT('mil mi val'!$C325:R325),1)</f>
        <v>0.99840119944018224</v>
      </c>
      <c r="T359" s="161">
        <f>MIN(PRODUCT('mil mi val'!$C325:S325),1)</f>
        <v>0.99830135932023822</v>
      </c>
      <c r="U359" s="161">
        <f>MIN(PRODUCT('mil mi val'!$C325:T325),1)</f>
        <v>0.99820152918430616</v>
      </c>
      <c r="V359" s="161">
        <f>MIN(PRODUCT('mil mi val'!$C325:U325),1)</f>
        <v>0.99810170903138773</v>
      </c>
      <c r="W359" s="161">
        <f>MIN(PRODUCT('mil mi val'!$C325:V325),1)</f>
        <v>0.99800189886048463</v>
      </c>
      <c r="X359" s="161">
        <f>MIN(PRODUCT('mil mi val'!$C325:W325),1)</f>
        <v>0.99790209867059854</v>
      </c>
      <c r="Y359" s="161">
        <f>MIN(PRODUCT('mil mi val'!$C325:X325),1)</f>
        <v>0.99780230846073148</v>
      </c>
      <c r="Z359" s="161">
        <f>MIN(PRODUCT('mil mi val'!$C325:Y325),1)</f>
        <v>0.99770252822988537</v>
      </c>
      <c r="AA359" s="161">
        <f>MIN(PRODUCT('mil mi val'!$C325:Z325),1)</f>
        <v>0.99760275797706244</v>
      </c>
      <c r="AB359" s="161">
        <f>MIN(PRODUCT('mil mi val'!$C325:AA325),1)</f>
        <v>0.99750299770126472</v>
      </c>
      <c r="AC359" s="161">
        <f>MIN(PRODUCT('mil mi val'!$C325:AB325),1)</f>
        <v>0.99740324740149455</v>
      </c>
      <c r="AD359" s="161">
        <f>MIN(PRODUCT('mil mi val'!$C325:AC325),1)</f>
        <v>0.99730350707675441</v>
      </c>
      <c r="AE359" s="161">
        <f>MIN(PRODUCT('mil mi val'!$C325:AD325),1)</f>
        <v>0.99720377672604676</v>
      </c>
      <c r="AF359" s="161">
        <f>MIN(PRODUCT('mil mi val'!$C325:AE325),1)</f>
        <v>0.99710405634837418</v>
      </c>
      <c r="AG359" s="161">
        <f>MIN(PRODUCT('mil mi val'!$C325:AF325),1)</f>
        <v>0.99700434594273935</v>
      </c>
      <c r="AH359" s="161">
        <f>MIN(PRODUCT('mil mi val'!$C325:AG325),1)</f>
        <v>0.99690464550814506</v>
      </c>
      <c r="AI359" s="161">
        <f>MIN(PRODUCT('mil mi val'!$C325:AH325),1)</f>
        <v>0.99680495504359423</v>
      </c>
      <c r="AJ359" s="161">
        <f>MIN(PRODUCT('mil mi val'!$C325:AI325),1)</f>
        <v>0.99670527454808988</v>
      </c>
      <c r="AK359" s="161">
        <f>MIN(PRODUCT('mil mi val'!$C325:AJ325),1)</f>
        <v>0.99660560402063514</v>
      </c>
      <c r="AL359" s="161">
        <f>MIN(PRODUCT('mil mi val'!$C325:AK325),1)</f>
        <v>0.99650594346023313</v>
      </c>
      <c r="AM359" s="161">
        <f>MIN(PRODUCT('mil mi val'!$C325:AL325),1)</f>
        <v>0.99640629286588711</v>
      </c>
      <c r="AN359" s="161">
        <f>MIN(PRODUCT('mil mi val'!$C325:AM325),1)</f>
        <v>0.99630665223660053</v>
      </c>
      <c r="AO359" s="161">
        <f>MIN(PRODUCT('mil mi val'!$C325:AN325),1)</f>
        <v>0.99620702157137686</v>
      </c>
      <c r="AP359" s="161">
        <f>MIN(PRODUCT('mil mi val'!$C325:AO325),1)</f>
        <v>0.99610740086921978</v>
      </c>
      <c r="AQ359" s="161">
        <f>MIN(PRODUCT('mil mi val'!$C325:AP325),1)</f>
        <v>0.99600779012913288</v>
      </c>
      <c r="AR359" s="161">
        <f>MIN(PRODUCT('mil mi val'!$C325:AQ325),1)</f>
        <v>0.99590818935011993</v>
      </c>
      <c r="AS359" s="161">
        <f>MIN(PRODUCT('mil mi val'!$C325:AR325),1)</f>
        <v>0.99580859853118497</v>
      </c>
      <c r="AT359" s="161">
        <f>MIN(PRODUCT('mil mi val'!$C325:AS325),1)</f>
        <v>0.99570901767133191</v>
      </c>
      <c r="AU359" s="161">
        <f>MIN(PRODUCT('mil mi val'!$C325:AT325),1)</f>
        <v>0.99560944676956475</v>
      </c>
      <c r="AV359" s="161">
        <f>MIN(PRODUCT('mil mi val'!$C325:AU325),1)</f>
        <v>0.99550988582488786</v>
      </c>
      <c r="AW359" s="161">
        <f>MIN(PRODUCT('mil mi val'!$C325:AV325),1)</f>
        <v>0.99541033483630537</v>
      </c>
      <c r="AX359" s="161">
        <f>MIN(PRODUCT('mil mi val'!$C325:AW325),1)</f>
        <v>0.99531079380282172</v>
      </c>
      <c r="AY359" s="161">
        <f>MIN(PRODUCT('mil mi val'!$C325:AX325),1)</f>
        <v>0.9952112627234414</v>
      </c>
      <c r="AZ359" s="161">
        <f>MIN(PRODUCT('mil mi val'!$C325:AY325),1)</f>
        <v>0.99511174159716909</v>
      </c>
      <c r="BA359" s="161">
        <f>MIN(PRODUCT('mil mi val'!$C325:AZ325),1)</f>
        <v>0.99501223042300935</v>
      </c>
      <c r="BB359" s="161">
        <f>MIN(PRODUCT('mil mi val'!$C325:BA325),1)</f>
        <v>0.99491272919996709</v>
      </c>
      <c r="BC359" s="161">
        <f>MIN(PRODUCT('mil mi val'!$C325:BB325),1)</f>
        <v>0.99481323792704712</v>
      </c>
      <c r="BD359" s="161">
        <f>MIN(PRODUCT('mil mi val'!$C325:BC325),1)</f>
        <v>0.99471375660325445</v>
      </c>
      <c r="BE359" s="161">
        <f>MIN(PRODUCT('mil mi val'!$C325:BD325),1)</f>
        <v>0.9946142852275941</v>
      </c>
      <c r="BF359" s="161">
        <f>MIN(PRODUCT('mil mi val'!$C325:BE325),1)</f>
        <v>0.9945148237990713</v>
      </c>
      <c r="BG359" s="161">
        <f>MIN(PRODUCT('mil mi val'!$C325:BF325),1)</f>
        <v>0.99441537231669141</v>
      </c>
      <c r="BH359" s="161">
        <f>MIN(PRODUCT('mil mi val'!$C325:BG325),1)</f>
        <v>0.99431593077945979</v>
      </c>
      <c r="BI359" s="161">
        <f>MIN(PRODUCT('mil mi val'!$C325:BH325),1)</f>
        <v>0.99421649918638189</v>
      </c>
      <c r="BJ359" s="161">
        <f>MIN(PRODUCT('mil mi val'!$C325:BI325),1)</f>
        <v>0.99411707753646328</v>
      </c>
      <c r="BK359" s="161">
        <f>MIN(PRODUCT('mil mi val'!$C325:BJ325),1)</f>
        <v>0.99401766582870965</v>
      </c>
      <c r="BL359" s="161">
        <f>MIN(PRODUCT('mil mi val'!$C325:BK325),1)</f>
        <v>0.9939182640621268</v>
      </c>
      <c r="BM359" s="161">
        <f>MIN(PRODUCT('mil mi val'!$C325:BL325),1)</f>
        <v>0.99381887223572063</v>
      </c>
      <c r="BN359" s="161">
        <f>MIN(PRODUCT('mil mi val'!$C325:BM325),1)</f>
        <v>0.99371949034849705</v>
      </c>
      <c r="BO359" s="161">
        <f>MIN(PRODUCT('mil mi val'!$C325:BN325),1)</f>
        <v>0.99362011839946218</v>
      </c>
      <c r="BP359" s="161">
        <f>MIN(PRODUCT('mil mi val'!$C325:BO325),1)</f>
        <v>0.99352075638762227</v>
      </c>
      <c r="BQ359" s="161">
        <f>MIN(PRODUCT('mil mi val'!$C325:BP325),1)</f>
        <v>0.99342140431198356</v>
      </c>
      <c r="BR359" s="161">
        <f>MIN(PRODUCT('mil mi val'!$C325:BQ325),1)</f>
        <v>0.99332206217155239</v>
      </c>
      <c r="BS359" s="161">
        <f>MIN(PRODUCT('mil mi val'!$C325:BR325),1)</f>
        <v>0.99322272996533523</v>
      </c>
      <c r="BT359" s="161">
        <f>MIN(PRODUCT('mil mi val'!$C325:BS325),1)</f>
        <v>0.99312340769233876</v>
      </c>
      <c r="BU359" s="161">
        <f>MIN(PRODUCT('mil mi val'!$C325:BT325),1)</f>
        <v>0.99302409535156955</v>
      </c>
      <c r="BV359" s="161">
        <f>MIN(PRODUCT('mil mi val'!$C325:BU325),1)</f>
        <v>0.9929247929420344</v>
      </c>
      <c r="BW359" s="161">
        <f>MIN(PRODUCT('mil mi val'!$C325:BV325),1)</f>
        <v>0.99282550046274021</v>
      </c>
      <c r="BX359" s="161">
        <f>MIN(PRODUCT('mil mi val'!$C325:BW325),1)</f>
        <v>0.992726217912694</v>
      </c>
      <c r="BY359" s="161">
        <f>MIN(PRODUCT('mil mi val'!$C325:BX325),1)</f>
        <v>0.99262694529090278</v>
      </c>
      <c r="BZ359" s="161">
        <f>MIN(PRODUCT('mil mi val'!$C325:BY325),1)</f>
        <v>0.99252768259637369</v>
      </c>
      <c r="CA359" s="161">
        <f>MIN(PRODUCT('mil mi val'!$C325:BZ325),1)</f>
        <v>0.99242842982811408</v>
      </c>
      <c r="CB359" s="161">
        <f>MIN(PRODUCT('mil mi val'!$C325:CA325),1)</f>
        <v>0.99232918698513128</v>
      </c>
      <c r="CC359" s="161">
        <f>MIN(PRODUCT('mil mi val'!$C325:CB325),1)</f>
        <v>0.99222995406643277</v>
      </c>
      <c r="CD359" s="161">
        <f>MIN(PRODUCT('mil mi val'!$C325:CC325),1)</f>
        <v>0.99213073107102612</v>
      </c>
      <c r="CE359" s="161">
        <f>MIN(PRODUCT('mil mi val'!$C325:CD325),1)</f>
        <v>0.992031517997919</v>
      </c>
      <c r="CF359" s="161">
        <f>MIN(PRODUCT('mil mi val'!$C325:CE325),1)</f>
        <v>0.99193231484611921</v>
      </c>
      <c r="CG359" s="161">
        <f>MIN(PRODUCT('mil mi val'!$C325:CF325),1)</f>
        <v>0.99183312161463466</v>
      </c>
      <c r="CH359" s="161">
        <f>MIN(PRODUCT('mil mi val'!$C325:CG325),1)</f>
        <v>0.99173393830247325</v>
      </c>
      <c r="CI359" s="161">
        <f>MIN(PRODUCT('mil mi val'!$C325:CH325),1)</f>
        <v>0.991634764908643</v>
      </c>
      <c r="CJ359" s="161">
        <f>MIN(PRODUCT('mil mi val'!$C325:CI325),1)</f>
        <v>0.99153560143215214</v>
      </c>
      <c r="CK359" s="161">
        <f>MIN(PRODUCT('mil mi val'!$C325:CJ325),1)</f>
        <v>0.99143644787200891</v>
      </c>
      <c r="CL359" s="161">
        <f>MIN(PRODUCT('mil mi val'!$C325:CK325),1)</f>
        <v>0.99133730422722177</v>
      </c>
      <c r="CM359" s="161">
        <f>MIN(PRODUCT('mil mi val'!$C325:CL325),1)</f>
        <v>0.99123817049679908</v>
      </c>
      <c r="CN359" s="161">
        <f>MIN(PRODUCT('mil mi val'!$C325:CM325),1)</f>
        <v>0.99113904667974939</v>
      </c>
      <c r="CO359" s="161">
        <f>MIN(PRODUCT('mil mi val'!$C325:CN325),1)</f>
        <v>0.9910399327750814</v>
      </c>
      <c r="CP359" s="161">
        <f>MIN(PRODUCT('mil mi val'!$C325:CO325),1)</f>
        <v>0.9909408287818039</v>
      </c>
      <c r="CQ359" s="161">
        <f>MIN(PRODUCT('mil mi val'!$C325:CP325),1)</f>
        <v>0.99084173469892578</v>
      </c>
      <c r="CR359" s="161">
        <f>MIN(PRODUCT('mil mi val'!$C325:CQ325),1)</f>
        <v>0.99074265052545585</v>
      </c>
      <c r="CS359" s="161">
        <f>MIN(PRODUCT('mil mi val'!$C325:CR325),1)</f>
        <v>0.99064357626040334</v>
      </c>
      <c r="CT359" s="161">
        <f>MIN(PRODUCT('mil mi val'!$C325:CS325),1)</f>
        <v>0.99054451190277726</v>
      </c>
      <c r="CU359" s="161">
        <f>MIN(PRODUCT('mil mi val'!$C325:CT325),1)</f>
        <v>0.99044545745158696</v>
      </c>
      <c r="CV359" s="161">
        <f>MIN(PRODUCT('mil mi val'!$C325:CU325),1)</f>
        <v>0.9903464129058418</v>
      </c>
      <c r="CW359" s="161">
        <f>MIN(PRODUCT('mil mi val'!$C325:CV325),1)</f>
        <v>0.99024737826455123</v>
      </c>
      <c r="CX359" s="161">
        <f>MIN(PRODUCT('mil mi val'!$C325:CW325),1)</f>
        <v>0.99014835352672481</v>
      </c>
      <c r="CY359" s="161">
        <f>MIN(PRODUCT('mil mi val'!$C325:CX325),1)</f>
        <v>0.99004933869137213</v>
      </c>
      <c r="CZ359" s="161">
        <f>MIN(PRODUCT('mil mi val'!$C325:CY325),1)</f>
        <v>0.98995033375750296</v>
      </c>
      <c r="DA359" s="161">
        <f>MIN(PRODUCT('mil mi val'!$C325:CZ325),1)</f>
        <v>0.98985133872412723</v>
      </c>
      <c r="DB359" s="161">
        <f>MIN(PRODUCT('mil mi val'!$C325:DA325),1)</f>
        <v>0.98975235359025482</v>
      </c>
      <c r="DC359" s="161">
        <f>MIN(PRODUCT('mil mi val'!$C325:DB325),1)</f>
        <v>0.98965337835489575</v>
      </c>
      <c r="DD359" s="161">
        <f>MIN(PRODUCT('mil mi val'!$C325:DC325),1)</f>
        <v>0.98965337835489575</v>
      </c>
      <c r="DE359" s="161">
        <f>MIN(PRODUCT('mil mi val'!$C325:DD325),1)</f>
        <v>0.98965337835489575</v>
      </c>
      <c r="DF359" s="161">
        <f>MIN(PRODUCT('mil mi val'!$C325:DE325),1)</f>
        <v>0.98965337835489575</v>
      </c>
    </row>
    <row r="360" spans="2:110" ht="14.5" x14ac:dyDescent="0.35">
      <c r="B360" s="149">
        <v>115</v>
      </c>
      <c r="C360" s="161">
        <v>1</v>
      </c>
      <c r="D360" s="161">
        <f>MIN(PRODUCT('mil mi val'!$C326:C326),1)</f>
        <v>1</v>
      </c>
      <c r="E360" s="161">
        <f>MIN(PRODUCT('mil mi val'!$C326:D326),1)</f>
        <v>1</v>
      </c>
      <c r="F360" s="161">
        <f>MIN(PRODUCT('mil mi val'!$C326:E326),1)</f>
        <v>1</v>
      </c>
      <c r="G360" s="161">
        <f>MIN(PRODUCT('mil mi val'!$C326:F326),1)</f>
        <v>1</v>
      </c>
      <c r="H360" s="161">
        <f>MIN(PRODUCT('mil mi val'!$C326:G326),1)</f>
        <v>1</v>
      </c>
      <c r="I360" s="161">
        <f>MIN(PRODUCT('mil mi val'!$C326:H326),1)</f>
        <v>1</v>
      </c>
      <c r="J360" s="161">
        <f>MIN(PRODUCT('mil mi val'!$C326:I326),1)</f>
        <v>1</v>
      </c>
      <c r="K360" s="161">
        <f>MIN(PRODUCT('mil mi val'!$C326:J326),1)</f>
        <v>1</v>
      </c>
      <c r="L360" s="161">
        <f>MIN(PRODUCT('mil mi val'!$C326:K326),1)</f>
        <v>1</v>
      </c>
      <c r="M360" s="161">
        <f>MIN(PRODUCT('mil mi val'!$C326:L326),1)</f>
        <v>1</v>
      </c>
      <c r="N360" s="161">
        <f>MIN(PRODUCT('mil mi val'!$C326:M326),1)</f>
        <v>1</v>
      </c>
      <c r="O360" s="161">
        <f>MIN(PRODUCT('mil mi val'!$C326:N326),1)</f>
        <v>1</v>
      </c>
      <c r="P360" s="161">
        <f>MIN(PRODUCT('mil mi val'!$C326:O326),1)</f>
        <v>1</v>
      </c>
      <c r="Q360" s="161">
        <f>MIN(PRODUCT('mil mi val'!$C326:P326),1)</f>
        <v>1</v>
      </c>
      <c r="R360" s="161">
        <f>MIN(PRODUCT('mil mi val'!$C326:Q326),1)</f>
        <v>1</v>
      </c>
      <c r="S360" s="161">
        <f>MIN(PRODUCT('mil mi val'!$C326:R326),1)</f>
        <v>1</v>
      </c>
      <c r="T360" s="161">
        <f>MIN(PRODUCT('mil mi val'!$C326:S326),1)</f>
        <v>1</v>
      </c>
      <c r="U360" s="161">
        <f>MIN(PRODUCT('mil mi val'!$C326:T326),1)</f>
        <v>1</v>
      </c>
      <c r="V360" s="161">
        <f>MIN(PRODUCT('mil mi val'!$C326:U326),1)</f>
        <v>1</v>
      </c>
      <c r="W360" s="161">
        <f>MIN(PRODUCT('mil mi val'!$C326:V326),1)</f>
        <v>1</v>
      </c>
      <c r="X360" s="161">
        <f>MIN(PRODUCT('mil mi val'!$C326:W326),1)</f>
        <v>1</v>
      </c>
      <c r="Y360" s="161">
        <f>MIN(PRODUCT('mil mi val'!$C326:X326),1)</f>
        <v>1</v>
      </c>
      <c r="Z360" s="161">
        <f>MIN(PRODUCT('mil mi val'!$C326:Y326),1)</f>
        <v>1</v>
      </c>
      <c r="AA360" s="161">
        <f>MIN(PRODUCT('mil mi val'!$C326:Z326),1)</f>
        <v>1</v>
      </c>
      <c r="AB360" s="161">
        <f>MIN(PRODUCT('mil mi val'!$C326:AA326),1)</f>
        <v>1</v>
      </c>
      <c r="AC360" s="161">
        <f>MIN(PRODUCT('mil mi val'!$C326:AB326),1)</f>
        <v>1</v>
      </c>
      <c r="AD360" s="161">
        <f>MIN(PRODUCT('mil mi val'!$C326:AC326),1)</f>
        <v>1</v>
      </c>
      <c r="AE360" s="161">
        <f>MIN(PRODUCT('mil mi val'!$C326:AD326),1)</f>
        <v>1</v>
      </c>
      <c r="AF360" s="161">
        <f>MIN(PRODUCT('mil mi val'!$C326:AE326),1)</f>
        <v>1</v>
      </c>
      <c r="AG360" s="161">
        <f>MIN(PRODUCT('mil mi val'!$C326:AF326),1)</f>
        <v>1</v>
      </c>
      <c r="AH360" s="161">
        <f>MIN(PRODUCT('mil mi val'!$C326:AG326),1)</f>
        <v>1</v>
      </c>
      <c r="AI360" s="161">
        <f>MIN(PRODUCT('mil mi val'!$C326:AH326),1)</f>
        <v>1</v>
      </c>
      <c r="AJ360" s="161">
        <f>MIN(PRODUCT('mil mi val'!$C326:AI326),1)</f>
        <v>1</v>
      </c>
      <c r="AK360" s="161">
        <f>MIN(PRODUCT('mil mi val'!$C326:AJ326),1)</f>
        <v>1</v>
      </c>
      <c r="AL360" s="161">
        <f>MIN(PRODUCT('mil mi val'!$C326:AK326),1)</f>
        <v>1</v>
      </c>
      <c r="AM360" s="161">
        <f>MIN(PRODUCT('mil mi val'!$C326:AL326),1)</f>
        <v>1</v>
      </c>
      <c r="AN360" s="161">
        <f>MIN(PRODUCT('mil mi val'!$C326:AM326),1)</f>
        <v>1</v>
      </c>
      <c r="AO360" s="161">
        <f>MIN(PRODUCT('mil mi val'!$C326:AN326),1)</f>
        <v>1</v>
      </c>
      <c r="AP360" s="161">
        <f>MIN(PRODUCT('mil mi val'!$C326:AO326),1)</f>
        <v>1</v>
      </c>
      <c r="AQ360" s="161">
        <f>MIN(PRODUCT('mil mi val'!$C326:AP326),1)</f>
        <v>1</v>
      </c>
      <c r="AR360" s="161">
        <f>MIN(PRODUCT('mil mi val'!$C326:AQ326),1)</f>
        <v>1</v>
      </c>
      <c r="AS360" s="161">
        <f>MIN(PRODUCT('mil mi val'!$C326:AR326),1)</f>
        <v>1</v>
      </c>
      <c r="AT360" s="161">
        <f>MIN(PRODUCT('mil mi val'!$C326:AS326),1)</f>
        <v>1</v>
      </c>
      <c r="AU360" s="161">
        <f>MIN(PRODUCT('mil mi val'!$C326:AT326),1)</f>
        <v>1</v>
      </c>
      <c r="AV360" s="161">
        <f>MIN(PRODUCT('mil mi val'!$C326:AU326),1)</f>
        <v>1</v>
      </c>
      <c r="AW360" s="161">
        <f>MIN(PRODUCT('mil mi val'!$C326:AV326),1)</f>
        <v>1</v>
      </c>
      <c r="AX360" s="161">
        <f>MIN(PRODUCT('mil mi val'!$C326:AW326),1)</f>
        <v>1</v>
      </c>
      <c r="AY360" s="161">
        <f>MIN(PRODUCT('mil mi val'!$C326:AX326),1)</f>
        <v>1</v>
      </c>
      <c r="AZ360" s="161">
        <f>MIN(PRODUCT('mil mi val'!$C326:AY326),1)</f>
        <v>1</v>
      </c>
      <c r="BA360" s="161">
        <f>MIN(PRODUCT('mil mi val'!$C326:AZ326),1)</f>
        <v>1</v>
      </c>
      <c r="BB360" s="161">
        <f>MIN(PRODUCT('mil mi val'!$C326:BA326),1)</f>
        <v>1</v>
      </c>
      <c r="BC360" s="161">
        <f>MIN(PRODUCT('mil mi val'!$C326:BB326),1)</f>
        <v>1</v>
      </c>
      <c r="BD360" s="161">
        <f>MIN(PRODUCT('mil mi val'!$C326:BC326),1)</f>
        <v>1</v>
      </c>
      <c r="BE360" s="161">
        <f>MIN(PRODUCT('mil mi val'!$C326:BD326),1)</f>
        <v>1</v>
      </c>
      <c r="BF360" s="161">
        <f>MIN(PRODUCT('mil mi val'!$C326:BE326),1)</f>
        <v>1</v>
      </c>
      <c r="BG360" s="161">
        <f>MIN(PRODUCT('mil mi val'!$C326:BF326),1)</f>
        <v>1</v>
      </c>
      <c r="BH360" s="161">
        <f>MIN(PRODUCT('mil mi val'!$C326:BG326),1)</f>
        <v>1</v>
      </c>
      <c r="BI360" s="161">
        <f>MIN(PRODUCT('mil mi val'!$C326:BH326),1)</f>
        <v>1</v>
      </c>
      <c r="BJ360" s="161">
        <f>MIN(PRODUCT('mil mi val'!$C326:BI326),1)</f>
        <v>1</v>
      </c>
      <c r="BK360" s="161">
        <f>MIN(PRODUCT('mil mi val'!$C326:BJ326),1)</f>
        <v>1</v>
      </c>
      <c r="BL360" s="161">
        <f>MIN(PRODUCT('mil mi val'!$C326:BK326),1)</f>
        <v>1</v>
      </c>
      <c r="BM360" s="161">
        <f>MIN(PRODUCT('mil mi val'!$C326:BL326),1)</f>
        <v>1</v>
      </c>
      <c r="BN360" s="161">
        <f>MIN(PRODUCT('mil mi val'!$C326:BM326),1)</f>
        <v>1</v>
      </c>
      <c r="BO360" s="161">
        <f>MIN(PRODUCT('mil mi val'!$C326:BN326),1)</f>
        <v>1</v>
      </c>
      <c r="BP360" s="161">
        <f>MIN(PRODUCT('mil mi val'!$C326:BO326),1)</f>
        <v>1</v>
      </c>
      <c r="BQ360" s="161">
        <f>MIN(PRODUCT('mil mi val'!$C326:BP326),1)</f>
        <v>1</v>
      </c>
      <c r="BR360" s="161">
        <f>MIN(PRODUCT('mil mi val'!$C326:BQ326),1)</f>
        <v>1</v>
      </c>
      <c r="BS360" s="161">
        <f>MIN(PRODUCT('mil mi val'!$C326:BR326),1)</f>
        <v>1</v>
      </c>
      <c r="BT360" s="161">
        <f>MIN(PRODUCT('mil mi val'!$C326:BS326),1)</f>
        <v>1</v>
      </c>
      <c r="BU360" s="161">
        <f>MIN(PRODUCT('mil mi val'!$C326:BT326),1)</f>
        <v>1</v>
      </c>
      <c r="BV360" s="161">
        <f>MIN(PRODUCT('mil mi val'!$C326:BU326),1)</f>
        <v>1</v>
      </c>
      <c r="BW360" s="161">
        <f>MIN(PRODUCT('mil mi val'!$C326:BV326),1)</f>
        <v>1</v>
      </c>
      <c r="BX360" s="161">
        <f>MIN(PRODUCT('mil mi val'!$C326:BW326),1)</f>
        <v>1</v>
      </c>
      <c r="BY360" s="161">
        <f>MIN(PRODUCT('mil mi val'!$C326:BX326),1)</f>
        <v>1</v>
      </c>
      <c r="BZ360" s="161">
        <f>MIN(PRODUCT('mil mi val'!$C326:BY326),1)</f>
        <v>1</v>
      </c>
      <c r="CA360" s="161">
        <f>MIN(PRODUCT('mil mi val'!$C326:BZ326),1)</f>
        <v>1</v>
      </c>
      <c r="CB360" s="161">
        <f>MIN(PRODUCT('mil mi val'!$C326:CA326),1)</f>
        <v>1</v>
      </c>
      <c r="CC360" s="161">
        <f>MIN(PRODUCT('mil mi val'!$C326:CB326),1)</f>
        <v>1</v>
      </c>
      <c r="CD360" s="161">
        <f>MIN(PRODUCT('mil mi val'!$C326:CC326),1)</f>
        <v>1</v>
      </c>
      <c r="CE360" s="161">
        <f>MIN(PRODUCT('mil mi val'!$C326:CD326),1)</f>
        <v>1</v>
      </c>
      <c r="CF360" s="161">
        <f>MIN(PRODUCT('mil mi val'!$C326:CE326),1)</f>
        <v>1</v>
      </c>
      <c r="CG360" s="161">
        <f>MIN(PRODUCT('mil mi val'!$C326:CF326),1)</f>
        <v>1</v>
      </c>
      <c r="CH360" s="161">
        <f>MIN(PRODUCT('mil mi val'!$C326:CG326),1)</f>
        <v>1</v>
      </c>
      <c r="CI360" s="161">
        <f>MIN(PRODUCT('mil mi val'!$C326:CH326),1)</f>
        <v>1</v>
      </c>
      <c r="CJ360" s="161">
        <f>MIN(PRODUCT('mil mi val'!$C326:CI326),1)</f>
        <v>1</v>
      </c>
      <c r="CK360" s="161">
        <f>MIN(PRODUCT('mil mi val'!$C326:CJ326),1)</f>
        <v>1</v>
      </c>
      <c r="CL360" s="161">
        <f>MIN(PRODUCT('mil mi val'!$C326:CK326),1)</f>
        <v>1</v>
      </c>
      <c r="CM360" s="161">
        <f>MIN(PRODUCT('mil mi val'!$C326:CL326),1)</f>
        <v>1</v>
      </c>
      <c r="CN360" s="161">
        <f>MIN(PRODUCT('mil mi val'!$C326:CM326),1)</f>
        <v>1</v>
      </c>
      <c r="CO360" s="161">
        <f>MIN(PRODUCT('mil mi val'!$C326:CN326),1)</f>
        <v>1</v>
      </c>
      <c r="CP360" s="161">
        <f>MIN(PRODUCT('mil mi val'!$C326:CO326),1)</f>
        <v>1</v>
      </c>
      <c r="CQ360" s="161">
        <f>MIN(PRODUCT('mil mi val'!$C326:CP326),1)</f>
        <v>1</v>
      </c>
      <c r="CR360" s="161">
        <f>MIN(PRODUCT('mil mi val'!$C326:CQ326),1)</f>
        <v>1</v>
      </c>
      <c r="CS360" s="161">
        <f>MIN(PRODUCT('mil mi val'!$C326:CR326),1)</f>
        <v>1</v>
      </c>
      <c r="CT360" s="161">
        <f>MIN(PRODUCT('mil mi val'!$C326:CS326),1)</f>
        <v>1</v>
      </c>
      <c r="CU360" s="161">
        <f>MIN(PRODUCT('mil mi val'!$C326:CT326),1)</f>
        <v>1</v>
      </c>
      <c r="CV360" s="161">
        <f>MIN(PRODUCT('mil mi val'!$C326:CU326),1)</f>
        <v>1</v>
      </c>
      <c r="CW360" s="161">
        <f>MIN(PRODUCT('mil mi val'!$C326:CV326),1)</f>
        <v>1</v>
      </c>
      <c r="CX360" s="161">
        <f>MIN(PRODUCT('mil mi val'!$C326:CW326),1)</f>
        <v>1</v>
      </c>
      <c r="CY360" s="161">
        <f>MIN(PRODUCT('mil mi val'!$C326:CX326),1)</f>
        <v>1</v>
      </c>
      <c r="CZ360" s="161">
        <f>MIN(PRODUCT('mil mi val'!$C326:CY326),1)</f>
        <v>1</v>
      </c>
      <c r="DA360" s="161">
        <f>MIN(PRODUCT('mil mi val'!$C326:CZ326),1)</f>
        <v>1</v>
      </c>
      <c r="DB360" s="161">
        <f>MIN(PRODUCT('mil mi val'!$C326:DA326),1)</f>
        <v>1</v>
      </c>
      <c r="DC360" s="161">
        <f>MIN(PRODUCT('mil mi val'!$C326:DB326),1)</f>
        <v>1</v>
      </c>
      <c r="DD360" s="161">
        <f>MIN(PRODUCT('mil mi val'!$C326:DC326),1)</f>
        <v>1</v>
      </c>
      <c r="DE360" s="161">
        <f>MIN(PRODUCT('mil mi val'!$C326:DD326),1)</f>
        <v>1</v>
      </c>
      <c r="DF360" s="161">
        <f>MIN(PRODUCT('mil mi val'!$C326:DE326),1)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/>
  <dimension ref="A1"/>
  <sheetViews>
    <sheetView workbookViewId="0"/>
  </sheetViews>
  <sheetFormatPr defaultRowHeight="12.5" x14ac:dyDescent="0.25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tabColor indexed="25"/>
    <pageSetUpPr fitToPage="1"/>
  </sheetPr>
  <dimension ref="C1:H50"/>
  <sheetViews>
    <sheetView showGridLines="0" showRowColHeaders="0" showZeros="0" tabSelected="1" showOutlineSymbols="0" topLeftCell="A8" zoomScaleNormal="100" workbookViewId="0"/>
  </sheetViews>
  <sheetFormatPr defaultRowHeight="12.5" x14ac:dyDescent="0.25"/>
  <cols>
    <col min="1" max="2" width="4.54296875" customWidth="1"/>
  </cols>
  <sheetData>
    <row r="1" spans="3:3" ht="10" customHeight="1" x14ac:dyDescent="0.25"/>
    <row r="2" spans="3:3" ht="11.9" customHeight="1" x14ac:dyDescent="0.25">
      <c r="C2" t="str">
        <f>CONCATENATE(" Dear ",IF(Personal!G8="your Name","Retiree",Personal!G8),",")</f>
        <v xml:space="preserve"> Dear Retiree,</v>
      </c>
    </row>
    <row r="3" spans="3:3" ht="4" customHeight="1" x14ac:dyDescent="0.25">
      <c r="C3" t="s">
        <v>21</v>
      </c>
    </row>
    <row r="4" spans="3:3" ht="11.9" customHeight="1" x14ac:dyDescent="0.25">
      <c r="C4" t="s">
        <v>22</v>
      </c>
    </row>
    <row r="5" spans="3:3" ht="11.9" customHeight="1" x14ac:dyDescent="0.25">
      <c r="C5" t="s">
        <v>24</v>
      </c>
    </row>
    <row r="6" spans="3:3" ht="11.9" customHeight="1" x14ac:dyDescent="0.25">
      <c r="C6" t="s">
        <v>151</v>
      </c>
    </row>
    <row r="7" spans="3:3" ht="4" customHeight="1" x14ac:dyDescent="0.25">
      <c r="C7" t="s">
        <v>21</v>
      </c>
    </row>
    <row r="8" spans="3:3" ht="11.9" customHeight="1" x14ac:dyDescent="0.25">
      <c r="C8" t="s">
        <v>169</v>
      </c>
    </row>
    <row r="9" spans="3:3" ht="11.9" customHeight="1" x14ac:dyDescent="0.25">
      <c r="C9" t="s">
        <v>25</v>
      </c>
    </row>
    <row r="10" spans="3:3" ht="11.9" customHeight="1" x14ac:dyDescent="0.25">
      <c r="C10" t="s">
        <v>208</v>
      </c>
    </row>
    <row r="11" spans="3:3" ht="11.9" customHeight="1" x14ac:dyDescent="0.25">
      <c r="C11" t="s">
        <v>189</v>
      </c>
    </row>
    <row r="12" spans="3:3" ht="11.9" customHeight="1" x14ac:dyDescent="0.25">
      <c r="C12" t="s">
        <v>190</v>
      </c>
    </row>
    <row r="13" spans="3:3" ht="11.9" customHeight="1" x14ac:dyDescent="0.25">
      <c r="C13" t="s">
        <v>191</v>
      </c>
    </row>
    <row r="14" spans="3:3" ht="4" customHeight="1" x14ac:dyDescent="0.25"/>
    <row r="15" spans="3:3" ht="11.9" customHeight="1" x14ac:dyDescent="0.25">
      <c r="C15" t="s">
        <v>23</v>
      </c>
    </row>
    <row r="16" spans="3:3" ht="11.9" customHeight="1" x14ac:dyDescent="0.25">
      <c r="C16" t="s">
        <v>209</v>
      </c>
    </row>
    <row r="17" spans="3:3" ht="11.9" customHeight="1" x14ac:dyDescent="0.25">
      <c r="C17" t="s">
        <v>192</v>
      </c>
    </row>
    <row r="18" spans="3:3" ht="11.9" customHeight="1" x14ac:dyDescent="0.25">
      <c r="C18" t="s">
        <v>194</v>
      </c>
    </row>
    <row r="19" spans="3:3" ht="11.9" customHeight="1" x14ac:dyDescent="0.25">
      <c r="C19" t="s">
        <v>193</v>
      </c>
    </row>
    <row r="20" spans="3:3" ht="4" customHeight="1" x14ac:dyDescent="0.25">
      <c r="C20" t="s">
        <v>21</v>
      </c>
    </row>
    <row r="21" spans="3:3" ht="11.9" customHeight="1" x14ac:dyDescent="0.25">
      <c r="C21" t="s">
        <v>170</v>
      </c>
    </row>
    <row r="22" spans="3:3" ht="11.9" customHeight="1" x14ac:dyDescent="0.3">
      <c r="C22" t="s">
        <v>171</v>
      </c>
    </row>
    <row r="23" spans="3:3" ht="11.9" customHeight="1" x14ac:dyDescent="0.25">
      <c r="C23" t="s">
        <v>152</v>
      </c>
    </row>
    <row r="24" spans="3:3" ht="11.9" customHeight="1" x14ac:dyDescent="0.25">
      <c r="C24" t="s">
        <v>175</v>
      </c>
    </row>
    <row r="25" spans="3:3" ht="11.9" customHeight="1" x14ac:dyDescent="0.25">
      <c r="C25" t="s">
        <v>174</v>
      </c>
    </row>
    <row r="26" spans="3:3" ht="4" customHeight="1" x14ac:dyDescent="0.25">
      <c r="C26" t="s">
        <v>21</v>
      </c>
    </row>
    <row r="27" spans="3:3" ht="11.9" customHeight="1" x14ac:dyDescent="0.3">
      <c r="C27" t="s">
        <v>195</v>
      </c>
    </row>
    <row r="28" spans="3:3" ht="11.9" customHeight="1" x14ac:dyDescent="0.25">
      <c r="C28" t="s">
        <v>196</v>
      </c>
    </row>
    <row r="29" spans="3:3" ht="11.9" customHeight="1" x14ac:dyDescent="0.25">
      <c r="C29" t="s">
        <v>197</v>
      </c>
    </row>
    <row r="30" spans="3:3" ht="11.9" customHeight="1" x14ac:dyDescent="0.25">
      <c r="C30" t="s">
        <v>198</v>
      </c>
    </row>
    <row r="31" spans="3:3" ht="11.9" customHeight="1" x14ac:dyDescent="0.25">
      <c r="C31" t="s">
        <v>199</v>
      </c>
    </row>
    <row r="32" spans="3:3" ht="11.9" customHeight="1" x14ac:dyDescent="0.25">
      <c r="C32" t="s">
        <v>200</v>
      </c>
    </row>
    <row r="33" spans="3:8" ht="11.9" customHeight="1" x14ac:dyDescent="0.25">
      <c r="C33" t="s">
        <v>201</v>
      </c>
    </row>
    <row r="34" spans="3:8" ht="11.9" customHeight="1" x14ac:dyDescent="0.25">
      <c r="C34" t="s">
        <v>202</v>
      </c>
    </row>
    <row r="35" spans="3:8" ht="11.9" customHeight="1" x14ac:dyDescent="0.25">
      <c r="C35" t="s">
        <v>203</v>
      </c>
    </row>
    <row r="36" spans="3:8" ht="4" customHeight="1" x14ac:dyDescent="0.25"/>
    <row r="37" spans="3:8" ht="11.9" customHeight="1" x14ac:dyDescent="0.25">
      <c r="C37" t="s">
        <v>172</v>
      </c>
    </row>
    <row r="38" spans="3:8" ht="11.9" customHeight="1" x14ac:dyDescent="0.25">
      <c r="C38" t="s">
        <v>173</v>
      </c>
    </row>
    <row r="39" spans="3:8" ht="11.9" customHeight="1" x14ac:dyDescent="0.25">
      <c r="C39" t="str">
        <f>CONCATENATE("For the ",IF(AND(Calculations!F20=TRUE,Career!F7&gt;Calculations!B2),"threshold","minimum")," level of coverage, the deduction from your monthly retired pay check")</f>
        <v>For the minimum level of coverage, the deduction from your monthly retired pay check</v>
      </c>
    </row>
    <row r="40" spans="3:8" ht="11.9" customHeight="1" x14ac:dyDescent="0.25">
      <c r="C40" t="str">
        <f>CONCATENATE(IF(Personal!L18=Calculations!G1,"would","is estimated to")," be ",Calculations!G20," percent of $",Calculations!H20," (or $",Calculations!G22,".",Calculations!H22,Calculations!G36," in ",Personal!L18,") and it could be a beneficial",IF(Personal!L18=Calculations!G1," decision,",""))</f>
        <v>would be 6.5 percent of $300 (or $19.50 in 2025) and it could be a beneficial decision,</v>
      </c>
    </row>
    <row r="41" spans="3:8" ht="11.9" customHeight="1" x14ac:dyDescent="0.25">
      <c r="C41" t="str">
        <f>CONCATENATE(IF(Personal!L18=Calculations!G1,"","decision "), "if you should ever remarry.")</f>
        <v>if you should ever remarry.</v>
      </c>
    </row>
    <row r="42" spans="3:8" ht="11.9" customHeight="1" x14ac:dyDescent="0.25">
      <c r="H42" t="s">
        <v>276</v>
      </c>
    </row>
    <row r="43" spans="3:8" ht="11.9" customHeight="1" x14ac:dyDescent="0.25">
      <c r="H43" t="s">
        <v>275</v>
      </c>
    </row>
    <row r="44" spans="3:8" x14ac:dyDescent="0.25">
      <c r="H44" t="s">
        <v>115</v>
      </c>
    </row>
    <row r="48" spans="3:8" ht="17.5" x14ac:dyDescent="0.35">
      <c r="C48" s="37"/>
    </row>
    <row r="49" spans="3:3" ht="17.5" x14ac:dyDescent="0.35">
      <c r="C49" s="37"/>
    </row>
    <row r="50" spans="3:3" ht="17.5" x14ac:dyDescent="0.35">
      <c r="C50" s="37"/>
    </row>
  </sheetData>
  <sheetProtection algorithmName="SHA-512" hashValue="RcWORbPrABVd3MxqWRsNKdJ2rN3nCEytgmAfUutZnpYTyPcdpZitIt/tvaZtNWUCXTczXpZDUNX7PtUD5i8EAA==" saltValue="YW5KmsucSI/aFlNbHdfn+g==" spinCount="100000" sheet="1" selectLockedCells="1" selectUnlockedCells="1"/>
  <phoneticPr fontId="2" type="noConversion"/>
  <printOptions horizontalCentered="1"/>
  <pageMargins left="0.75" right="0.75" top="1" bottom="2" header="0.5" footer="0.75"/>
  <pageSetup orientation="portrait" r:id="rId1"/>
  <headerFooter alignWithMargins="0">
    <oddFooter>&amp;R&amp;12DoD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5">
    <tabColor indexed="39"/>
    <pageSetUpPr autoPageBreaks="0" fitToPage="1"/>
  </sheetPr>
  <dimension ref="A1:N27"/>
  <sheetViews>
    <sheetView showGridLines="0" showRowColHeaders="0" showZeros="0" showOutlineSymbols="0" topLeftCell="B1" zoomScaleNormal="100" workbookViewId="0">
      <selection activeCell="B1" sqref="B1"/>
    </sheetView>
  </sheetViews>
  <sheetFormatPr defaultColWidth="9.1796875" defaultRowHeight="15.5" x14ac:dyDescent="0.35"/>
  <cols>
    <col min="1" max="1" width="0" style="70" hidden="1" customWidth="1"/>
    <col min="2" max="2" width="2.54296875" style="70" customWidth="1"/>
    <col min="3" max="3" width="9.1796875" style="70"/>
    <col min="4" max="4" width="5.54296875" style="70" customWidth="1"/>
    <col min="5" max="5" width="18.453125" style="70" customWidth="1"/>
    <col min="6" max="6" width="27" style="70" customWidth="1"/>
    <col min="7" max="7" width="14.453125" style="70" customWidth="1"/>
    <col min="8" max="8" width="2.54296875" style="70" customWidth="1"/>
    <col min="9" max="9" width="9.1796875" style="70"/>
    <col min="10" max="10" width="1" style="70" customWidth="1"/>
    <col min="11" max="11" width="1.81640625" style="70" customWidth="1"/>
    <col min="12" max="12" width="9" style="70" customWidth="1"/>
    <col min="13" max="13" width="5.54296875" style="70" customWidth="1"/>
    <col min="14" max="14" width="17.1796875" style="70" customWidth="1"/>
    <col min="15" max="16384" width="9.1796875" style="70"/>
  </cols>
  <sheetData>
    <row r="1" spans="1:14" ht="20.25" customHeight="1" x14ac:dyDescent="0.35">
      <c r="A1" s="69" t="s">
        <v>279</v>
      </c>
    </row>
    <row r="2" spans="1:14" x14ac:dyDescent="0.35">
      <c r="C2" s="71" t="s">
        <v>106</v>
      </c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4" ht="9" customHeight="1" x14ac:dyDescent="0.35"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4" x14ac:dyDescent="0.35">
      <c r="C4" s="71"/>
      <c r="D4" s="71" t="s">
        <v>110</v>
      </c>
      <c r="E4" s="71"/>
      <c r="F4" s="71"/>
      <c r="G4" s="71"/>
      <c r="H4" s="71"/>
      <c r="I4" s="71"/>
      <c r="J4" s="71"/>
      <c r="K4" s="71"/>
      <c r="L4" s="71"/>
      <c r="M4" s="71"/>
    </row>
    <row r="5" spans="1:14" x14ac:dyDescent="0.35">
      <c r="C5" s="71"/>
      <c r="D5" s="71" t="s">
        <v>155</v>
      </c>
      <c r="E5" s="71"/>
      <c r="F5" s="71"/>
      <c r="G5" s="71"/>
      <c r="H5" s="71"/>
      <c r="I5" s="71"/>
      <c r="J5" s="71"/>
      <c r="K5" s="71"/>
      <c r="L5" s="71"/>
      <c r="M5" s="71"/>
    </row>
    <row r="6" spans="1:14" x14ac:dyDescent="0.35"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</row>
    <row r="7" spans="1:14" ht="18.75" customHeight="1" thickBot="1" x14ac:dyDescent="0.4">
      <c r="C7" s="71"/>
      <c r="D7" s="71"/>
      <c r="E7" s="71"/>
      <c r="F7" s="71"/>
      <c r="G7" s="71"/>
      <c r="H7" s="71"/>
      <c r="I7" s="71"/>
    </row>
    <row r="8" spans="1:14" ht="16.5" thickTop="1" thickBot="1" x14ac:dyDescent="0.4">
      <c r="D8" s="70" t="s">
        <v>1</v>
      </c>
      <c r="G8" s="187" t="s">
        <v>135</v>
      </c>
      <c r="H8" s="188"/>
      <c r="I8" s="189"/>
      <c r="J8" s="72"/>
    </row>
    <row r="9" spans="1:14" ht="15.75" customHeight="1" thickTop="1" thickBot="1" x14ac:dyDescent="0.4"/>
    <row r="10" spans="1:14" ht="16.5" thickTop="1" thickBot="1" x14ac:dyDescent="0.4">
      <c r="D10" s="70" t="s">
        <v>0</v>
      </c>
      <c r="G10" s="83" t="s">
        <v>26</v>
      </c>
      <c r="H10" s="73"/>
      <c r="I10"/>
      <c r="J10" s="72"/>
    </row>
    <row r="11" spans="1:14" ht="15.75" customHeight="1" thickTop="1" thickBot="1" x14ac:dyDescent="0.4"/>
    <row r="12" spans="1:14" ht="16.5" thickTop="1" thickBot="1" x14ac:dyDescent="0.4">
      <c r="D12" s="112" t="s">
        <v>225</v>
      </c>
      <c r="G12" s="83" t="s">
        <v>211</v>
      </c>
      <c r="H12" s="73"/>
      <c r="I12"/>
      <c r="J12" s="72"/>
    </row>
    <row r="13" spans="1:14" ht="15.75" customHeight="1" thickTop="1" x14ac:dyDescent="0.35"/>
    <row r="14" spans="1:14" ht="15.75" customHeight="1" thickBot="1" x14ac:dyDescent="0.4">
      <c r="G14" s="73" t="s">
        <v>2</v>
      </c>
      <c r="H14" s="73"/>
      <c r="I14" s="73" t="s">
        <v>3</v>
      </c>
      <c r="J14" s="73"/>
      <c r="K14" s="73"/>
      <c r="L14" s="73" t="s">
        <v>4</v>
      </c>
    </row>
    <row r="15" spans="1:14" ht="16.5" thickTop="1" thickBot="1" x14ac:dyDescent="0.4">
      <c r="D15" s="70" t="s">
        <v>188</v>
      </c>
      <c r="G15" s="83" t="s">
        <v>54</v>
      </c>
      <c r="H15" s="73"/>
      <c r="I15" s="83">
        <v>1</v>
      </c>
      <c r="J15" s="74"/>
      <c r="K15" s="73"/>
      <c r="L15" s="83">
        <v>2003</v>
      </c>
      <c r="N15" s="73">
        <f>IF(OR(AND(G15="February",I15&gt;29),AND(G15="February",I15=29,L15/4&lt;&gt;ROUND(L15/4,0)),AND(OR(G15="April",G15="June",G15="September",G15="November"),I15=31)),"Invalid Date",)</f>
        <v>0</v>
      </c>
    </row>
    <row r="16" spans="1:14" ht="12.75" customHeight="1" thickTop="1" x14ac:dyDescent="0.35"/>
    <row r="17" spans="4:14" ht="15.75" customHeight="1" thickBot="1" x14ac:dyDescent="0.4">
      <c r="G17" s="73" t="s">
        <v>2</v>
      </c>
      <c r="H17" s="73"/>
      <c r="I17" s="73" t="s">
        <v>3</v>
      </c>
      <c r="J17" s="73"/>
      <c r="K17" s="73"/>
      <c r="L17" s="73" t="s">
        <v>4</v>
      </c>
    </row>
    <row r="18" spans="4:14" ht="16.5" thickTop="1" thickBot="1" x14ac:dyDescent="0.4">
      <c r="D18" s="112" t="s">
        <v>261</v>
      </c>
      <c r="G18" s="83" t="s">
        <v>54</v>
      </c>
      <c r="H18" s="73"/>
      <c r="I18" s="83">
        <v>1</v>
      </c>
      <c r="J18" s="74"/>
      <c r="K18" s="73"/>
      <c r="L18" s="83">
        <v>2025</v>
      </c>
      <c r="N18" s="73">
        <f>IF(OR(AND(G18="February",I18&gt;29),AND(G18="February",I18=29,L18/4&lt;&gt;ROUND(L18/4,0)),AND(OR(G18="April",G18="June",G18="September",G18="November"),I18=31)),"Invalid Date",)</f>
        <v>0</v>
      </c>
    </row>
    <row r="19" spans="4:14" ht="12.75" customHeight="1" thickTop="1" x14ac:dyDescent="0.35">
      <c r="D19" s="136" t="s">
        <v>260</v>
      </c>
    </row>
    <row r="20" spans="4:14" ht="16" thickBot="1" x14ac:dyDescent="0.4">
      <c r="G20" s="73" t="s">
        <v>2</v>
      </c>
      <c r="H20" s="73"/>
      <c r="I20" s="73" t="s">
        <v>3</v>
      </c>
      <c r="J20" s="73"/>
      <c r="K20" s="73"/>
      <c r="L20" s="73" t="s">
        <v>4</v>
      </c>
    </row>
    <row r="21" spans="4:14" ht="16.5" thickTop="1" thickBot="1" x14ac:dyDescent="0.4">
      <c r="D21" s="70" t="s">
        <v>107</v>
      </c>
      <c r="G21" s="83" t="s">
        <v>54</v>
      </c>
      <c r="H21" s="73"/>
      <c r="I21" s="83">
        <v>1</v>
      </c>
      <c r="J21" s="74"/>
      <c r="K21" s="73"/>
      <c r="L21" s="83">
        <v>1983</v>
      </c>
      <c r="N21" s="73">
        <f>IF(OR(AND(G21="February",I21&gt;29),AND(G21="February",I21=29,L21/4&lt;&gt;ROUND(L21/4,0)),AND(OR(G21="April",G21="June",G21="September",G21="November"),I21=31)),"Invalid Date",)</f>
        <v>0</v>
      </c>
    </row>
    <row r="22" spans="4:14" ht="11.25" customHeight="1" thickTop="1" x14ac:dyDescent="0.35">
      <c r="G22" s="73"/>
      <c r="H22" s="73"/>
      <c r="I22" s="73"/>
      <c r="J22" s="73"/>
      <c r="K22" s="73"/>
    </row>
    <row r="23" spans="4:14" ht="16" thickBot="1" x14ac:dyDescent="0.4">
      <c r="G23" s="73" t="s">
        <v>2</v>
      </c>
      <c r="H23" s="73"/>
      <c r="I23" s="73" t="s">
        <v>3</v>
      </c>
      <c r="J23" s="73"/>
      <c r="K23" s="73"/>
      <c r="L23" s="73" t="s">
        <v>4</v>
      </c>
    </row>
    <row r="24" spans="4:14" ht="16.5" thickTop="1" thickBot="1" x14ac:dyDescent="0.4">
      <c r="D24" s="70" t="s">
        <v>108</v>
      </c>
      <c r="G24" s="83" t="s">
        <v>54</v>
      </c>
      <c r="H24" s="73"/>
      <c r="I24" s="83">
        <v>1</v>
      </c>
      <c r="J24" s="74"/>
      <c r="K24" s="73"/>
      <c r="L24" s="83">
        <v>1985</v>
      </c>
      <c r="N24" s="73">
        <f>IF(OR(AND(G24="February",I24&gt;29),AND(G24="February",I24=29,L24/4&lt;&gt;ROUND(L24/4,0)),AND(OR(G24="April",G24="June",G24="September",G24="November"),I24=31)),"Invalid Date",)</f>
        <v>0</v>
      </c>
    </row>
    <row r="25" spans="4:14" ht="16" thickTop="1" x14ac:dyDescent="0.35">
      <c r="N25" s="75"/>
    </row>
    <row r="26" spans="4:14" x14ac:dyDescent="0.35">
      <c r="H26" s="185"/>
      <c r="I26" s="186"/>
      <c r="J26" s="76"/>
      <c r="K26" s="73"/>
      <c r="L26" s="73"/>
    </row>
    <row r="27" spans="4:14" ht="7.5" customHeight="1" x14ac:dyDescent="0.35">
      <c r="H27" s="75"/>
      <c r="I27" s="76"/>
      <c r="J27" s="76"/>
      <c r="K27" s="73"/>
      <c r="L27" s="73"/>
    </row>
  </sheetData>
  <sheetProtection selectLockedCells="1"/>
  <protectedRanges>
    <protectedRange sqref="G8:I8 G21 I21 L21 G18 I18 L24 I24 N25 G10:I10 G24 G15 I15 L15 G12:I12" name="Input"/>
    <protectedRange sqref="L18" name="Input_1_1"/>
  </protectedRanges>
  <dataConsolidate function="product"/>
  <mergeCells count="2">
    <mergeCell ref="H26:I26"/>
    <mergeCell ref="G8:I8"/>
  </mergeCells>
  <phoneticPr fontId="2" type="noConversion"/>
  <conditionalFormatting sqref="N15 N18 N21 N24">
    <cfRule type="cellIs" dxfId="7" priority="1" stopIfTrue="1" operator="equal">
      <formula>"Invalid Date"</formula>
    </cfRule>
  </conditionalFormatting>
  <dataValidations xWindow="560" yWindow="223" count="13">
    <dataValidation type="list" allowBlank="1" showInputMessage="1" showErrorMessage="1" sqref="H15 H21:H22 G22 H24 H18" xr:uid="{00000000-0002-0000-0200-000000000000}">
      <formula1>"January, February, March, April, May, June, July, August, September, October, November, December"</formula1>
    </dataValidation>
    <dataValidation type="list" allowBlank="1" showInputMessage="1" showErrorMessage="1" sqref="I22:J22 I15:J15 I18:J18" xr:uid="{00000000-0002-0000-0200-000001000000}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J8 J10 J12" xr:uid="{00000000-0002-0000-0200-000002000000}">
      <formula1>5</formula1>
      <formula2>20</formula2>
    </dataValidation>
    <dataValidation type="list" allowBlank="1" showInputMessage="1" showErrorMessage="1" prompt="Select Month From List_x000a_" sqref="G21 G24 G18 G15" xr:uid="{00000000-0002-0000-0200-000003000000}">
      <formula1>"January, February, March, April, May, June, July, August, September, October, November, December"</formula1>
    </dataValidation>
    <dataValidation type="list" showInputMessage="1" showErrorMessage="1" prompt="Select Day From List" sqref="I21:J21 I24:J24" xr:uid="{00000000-0002-0000-0200-000004000000}">
      <formula1>"1,2,3,4,5,6,7,8,9,10,11,12,13,14,15,16,17,18,19,20,21,22,23,24,25,26,27,28,29,30,31"</formula1>
    </dataValidation>
    <dataValidation type="list" allowBlank="1" showInputMessage="1" showErrorMessage="1" sqref="H26:I27" xr:uid="{00000000-0002-0000-0200-000005000000}">
      <formula1>" 5%, 10%, 15%, 20%"</formula1>
    </dataValidation>
    <dataValidation type="textLength" allowBlank="1" showInputMessage="1" showErrorMessage="1" prompt="Name must between 1 and 20 characters" sqref="G8" xr:uid="{00000000-0002-0000-0200-000006000000}">
      <formula1>1</formula1>
      <formula2>20</formula2>
    </dataValidation>
    <dataValidation type="list" allowBlank="1" showInputMessage="1" showErrorMessage="1" error="must enter a valid input_x000a_" sqref="N25" xr:uid="{00000000-0002-0000-0200-000007000000}">
      <formula1>" 0%, 5%, 10%, 15%, 20%"</formula1>
    </dataValidation>
    <dataValidation type="list" allowBlank="1" showInputMessage="1" showErrorMessage="1" prompt="Select Male or Female" sqref="G10 G12" xr:uid="{00000000-0002-0000-0200-000008000000}">
      <formula1>"Female,Male"</formula1>
    </dataValidation>
    <dataValidation type="whole" allowBlank="1" showInputMessage="1" showErrorMessage="1" prompt="Enter 4 Digit Year" sqref="L24" xr:uid="{00000000-0002-0000-0200-000009000000}">
      <formula1>L18-110</formula1>
      <formula2>L18-17</formula2>
    </dataValidation>
    <dataValidation type="whole" allowBlank="1" showInputMessage="1" showErrorMessage="1" prompt="Enter 4 Digit Year" sqref="L21" xr:uid="{00000000-0002-0000-0200-00000A000000}">
      <formula1>L18-110</formula1>
      <formula2>L18-17</formula2>
    </dataValidation>
    <dataValidation type="list" allowBlank="1" showInputMessage="1" showErrorMessage="1" prompt="Enter 2025 or 2026; At this time, 2026 rates have not been set.  Premiums for 2026 are only estimates." sqref="L18" xr:uid="{00000000-0002-0000-0200-00000B000000}">
      <formula1>"2025,2026"</formula1>
    </dataValidation>
    <dataValidation type="whole" allowBlank="1" showInputMessage="1" showErrorMessage="1" prompt="Enter 4 Digit Year_x000a_(ex. 1998)" sqref="L15" xr:uid="{00000000-0002-0000-0200-00000C000000}">
      <formula1>L18-60</formula1>
      <formula2>L18+1</formula2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10"/>
    <pageSetUpPr autoPageBreaks="0" fitToPage="1"/>
  </sheetPr>
  <dimension ref="A1:M19"/>
  <sheetViews>
    <sheetView showGridLines="0" showRowColHeaders="0" showZeros="0" showOutlineSymbols="0" topLeftCell="B1" zoomScale="125" zoomScaleNormal="125" workbookViewId="0">
      <selection activeCell="F7" sqref="F7"/>
    </sheetView>
  </sheetViews>
  <sheetFormatPr defaultRowHeight="12.5" x14ac:dyDescent="0.25"/>
  <cols>
    <col min="1" max="1" width="9.1796875" hidden="1" customWidth="1"/>
    <col min="2" max="2" width="5.54296875" customWidth="1"/>
    <col min="3" max="3" width="24.54296875" customWidth="1"/>
    <col min="4" max="4" width="28.54296875" customWidth="1"/>
    <col min="5" max="5" width="8.54296875" customWidth="1"/>
    <col min="6" max="6" width="25.54296875" customWidth="1"/>
    <col min="7" max="7" width="4.54296875" customWidth="1"/>
    <col min="8" max="8" width="24.54296875" customWidth="1"/>
  </cols>
  <sheetData>
    <row r="1" spans="1:13" s="70" customFormat="1" ht="10" customHeight="1" x14ac:dyDescent="0.35">
      <c r="A1" s="69"/>
    </row>
    <row r="2" spans="1:13" s="70" customFormat="1" ht="15.5" x14ac:dyDescent="0.35">
      <c r="B2" s="71"/>
      <c r="C2" s="71" t="s">
        <v>106</v>
      </c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s="70" customFormat="1" ht="9" customHeight="1" x14ac:dyDescent="0.35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s="70" customFormat="1" ht="15.5" x14ac:dyDescent="0.35">
      <c r="B4" s="71"/>
      <c r="C4" s="71"/>
      <c r="D4" s="71" t="s">
        <v>110</v>
      </c>
      <c r="E4" s="71"/>
      <c r="F4" s="71"/>
      <c r="G4" s="71"/>
      <c r="H4" s="71"/>
      <c r="I4" s="71"/>
      <c r="J4" s="71"/>
      <c r="K4" s="71"/>
      <c r="L4" s="71"/>
      <c r="M4" s="71"/>
    </row>
    <row r="5" spans="1:13" s="70" customFormat="1" ht="15.5" x14ac:dyDescent="0.35">
      <c r="B5" s="71"/>
      <c r="C5" s="71"/>
      <c r="D5" s="71" t="s">
        <v>154</v>
      </c>
      <c r="E5" s="71"/>
      <c r="F5" s="71"/>
      <c r="G5" s="71"/>
      <c r="H5" s="71"/>
      <c r="I5" s="71"/>
      <c r="J5" s="71"/>
      <c r="K5" s="71"/>
      <c r="L5" s="71"/>
      <c r="M5" s="71"/>
    </row>
    <row r="6" spans="1:13" s="70" customFormat="1" ht="18.75" customHeight="1" thickBot="1" x14ac:dyDescent="0.4"/>
    <row r="7" spans="1:13" ht="18.649999999999999" customHeight="1" thickTop="1" thickBot="1" x14ac:dyDescent="0.4">
      <c r="B7" s="70"/>
      <c r="C7" s="70" t="s">
        <v>5</v>
      </c>
      <c r="D7" s="70"/>
      <c r="E7" s="70"/>
      <c r="F7" s="84">
        <v>2500</v>
      </c>
      <c r="G7" s="72"/>
      <c r="H7" s="72"/>
      <c r="I7" s="72"/>
      <c r="J7" s="72"/>
    </row>
    <row r="8" spans="1:13" ht="16" customHeight="1" thickTop="1" thickBot="1" x14ac:dyDescent="0.4">
      <c r="B8" s="70"/>
      <c r="C8" s="70"/>
      <c r="D8" s="70"/>
      <c r="E8" s="70"/>
      <c r="F8" s="70"/>
      <c r="G8" s="70"/>
      <c r="H8" s="191" t="str">
        <f>IF(AND(F9&gt;F7,OR(F15="No",OR(F11="Disabled",F11="Reserve (Non Regular)"))),"You May Only Elect More Than Your Retired Pay if You Elected the Career Status Bonus","")</f>
        <v/>
      </c>
      <c r="I8" s="97"/>
      <c r="J8" s="70"/>
    </row>
    <row r="9" spans="1:13" ht="18.649999999999999" customHeight="1" thickTop="1" thickBot="1" x14ac:dyDescent="0.4">
      <c r="B9" s="70"/>
      <c r="C9" s="70" t="s">
        <v>6</v>
      </c>
      <c r="D9" s="70"/>
      <c r="E9" s="70"/>
      <c r="F9" s="84">
        <v>2000</v>
      </c>
      <c r="G9" s="72"/>
      <c r="H9" s="192"/>
      <c r="I9" s="97"/>
      <c r="J9" s="27"/>
    </row>
    <row r="10" spans="1:13" ht="16" customHeight="1" thickTop="1" thickBot="1" x14ac:dyDescent="0.4">
      <c r="B10" s="70"/>
      <c r="C10" s="70"/>
      <c r="D10" s="70"/>
      <c r="E10" s="70"/>
      <c r="F10" s="70"/>
      <c r="G10" s="70"/>
      <c r="H10" s="192"/>
      <c r="I10" s="97"/>
      <c r="J10" s="27"/>
    </row>
    <row r="11" spans="1:13" ht="18.649999999999999" customHeight="1" thickTop="1" thickBot="1" x14ac:dyDescent="0.4">
      <c r="B11" s="70"/>
      <c r="C11" s="70" t="s">
        <v>7</v>
      </c>
      <c r="D11" s="70"/>
      <c r="E11" s="70"/>
      <c r="F11" s="152" t="s">
        <v>274</v>
      </c>
      <c r="G11" s="73"/>
      <c r="H11" s="192"/>
      <c r="I11" s="97"/>
      <c r="J11" s="27"/>
    </row>
    <row r="12" spans="1:13" ht="16" customHeight="1" thickTop="1" thickBot="1" x14ac:dyDescent="0.4">
      <c r="B12" s="70"/>
      <c r="C12" s="70"/>
      <c r="D12" s="70"/>
      <c r="E12" s="70"/>
      <c r="F12" s="73"/>
      <c r="G12" s="73"/>
      <c r="H12" s="97"/>
      <c r="I12" s="97"/>
      <c r="J12" s="73"/>
    </row>
    <row r="13" spans="1:13" ht="18.649999999999999" customHeight="1" thickTop="1" thickBot="1" x14ac:dyDescent="0.4">
      <c r="B13" s="70"/>
      <c r="C13" s="70" t="s">
        <v>109</v>
      </c>
      <c r="D13" s="70"/>
      <c r="E13" s="70"/>
      <c r="F13" s="84" t="s">
        <v>176</v>
      </c>
      <c r="G13" s="73"/>
      <c r="H13" s="193">
        <f>IF(AND(Calculations!F13&lt;20,F11="Non Disabled (Regular)"),"If You Are A Non-Disability Non-TERA Retiree, You Must Have At Least 20 Years of Service.",IF(AND(F11="Reserve",Personal!L18&lt;Personal!L21+60),"Are you a Reservist and did you retire before age 60?  Check dates on previous sheet.",IF(AND(F11="Non Disabled (Regular)",Personal!L18&lt;Personal!L21+35),CONCATENATE("Are you a Non Disability retiree and did you retire by age ", Personal!L18-Personal!L21,"?  Check dates on previous sheet."),0)))</f>
        <v>0</v>
      </c>
      <c r="I13" s="194"/>
    </row>
    <row r="14" spans="1:13" ht="16" customHeight="1" thickTop="1" thickBot="1" x14ac:dyDescent="0.4">
      <c r="B14" s="70"/>
      <c r="C14" s="70"/>
      <c r="D14" s="70"/>
      <c r="E14" s="70"/>
      <c r="F14" s="73"/>
      <c r="G14" s="73"/>
      <c r="H14" s="195"/>
      <c r="I14" s="194"/>
    </row>
    <row r="15" spans="1:13" ht="18.649999999999999" customHeight="1" thickTop="1" thickBot="1" x14ac:dyDescent="0.4">
      <c r="B15" s="70"/>
      <c r="C15" s="70" t="s">
        <v>69</v>
      </c>
      <c r="D15" s="70"/>
      <c r="E15" s="70"/>
      <c r="F15" s="83" t="s">
        <v>28</v>
      </c>
      <c r="G15" s="74"/>
      <c r="H15" s="7"/>
      <c r="I15" s="74"/>
      <c r="J15" s="74"/>
    </row>
    <row r="16" spans="1:13" ht="10" customHeight="1" thickTop="1" x14ac:dyDescent="0.35">
      <c r="B16" s="70"/>
      <c r="C16" s="70"/>
      <c r="D16" s="70"/>
      <c r="E16" s="70"/>
      <c r="F16" s="73"/>
      <c r="G16" s="73"/>
      <c r="H16" s="106"/>
      <c r="I16" s="73"/>
      <c r="J16" s="73"/>
    </row>
    <row r="17" spans="2:10" ht="15.5" x14ac:dyDescent="0.35">
      <c r="B17" s="70"/>
      <c r="C17" s="70"/>
      <c r="D17" s="70"/>
      <c r="E17" s="70"/>
      <c r="F17" s="73"/>
      <c r="G17" s="74"/>
      <c r="H17" s="73"/>
      <c r="I17" s="74"/>
      <c r="J17" s="74"/>
    </row>
    <row r="18" spans="2:10" ht="15.5" x14ac:dyDescent="0.35">
      <c r="B18" s="70"/>
      <c r="C18" s="70"/>
      <c r="D18" s="70"/>
      <c r="E18" s="70"/>
      <c r="F18" s="73"/>
      <c r="G18" s="73"/>
      <c r="I18" s="73"/>
      <c r="J18" s="73"/>
    </row>
    <row r="19" spans="2:10" ht="45" customHeight="1" x14ac:dyDescent="0.35">
      <c r="D19" s="190" t="str">
        <f>IF(AND(Calculations!B8&lt;19800908,F15="Yes"),"Warning: You Could Not Elect the Career Status Bonus If You Entered the Service Before September 8, 1980.",IF(AND(Calculations!B8&gt;=19800908,F15="Yes",Calculations!F13&lt;15),"Warning: If You Elected the Career Status Bonus, You Had to Have At Least 15 Years of Service."," "))</f>
        <v xml:space="preserve"> </v>
      </c>
      <c r="E19" s="190"/>
    </row>
  </sheetData>
  <sheetProtection algorithmName="SHA-512" hashValue="IsiohiLdWABGczVvlUnVioevT6wkd5hkX5KuOW3zIY+M7QMfSfKf5evarzNQyk4acOITGSmFTMg2aMfqnItl9Q==" saltValue="nHm5+D2+M1uDeIuJCPf2Uw==" spinCount="100000" sheet="1" selectLockedCells="1"/>
  <mergeCells count="3">
    <mergeCell ref="D19:E19"/>
    <mergeCell ref="H8:H11"/>
    <mergeCell ref="H13:I14"/>
  </mergeCells>
  <phoneticPr fontId="2" type="noConversion"/>
  <conditionalFormatting sqref="D19:E19">
    <cfRule type="cellIs" dxfId="6" priority="2" stopIfTrue="1" operator="equal">
      <formula>" "</formula>
    </cfRule>
  </conditionalFormatting>
  <conditionalFormatting sqref="H8 I8:I10">
    <cfRule type="cellIs" dxfId="5" priority="3" stopIfTrue="1" operator="equal">
      <formula>""</formula>
    </cfRule>
  </conditionalFormatting>
  <conditionalFormatting sqref="H13:H14">
    <cfRule type="cellIs" dxfId="4" priority="6" stopIfTrue="1" operator="between">
      <formula>0</formula>
      <formula>2</formula>
    </cfRule>
  </conditionalFormatting>
  <conditionalFormatting sqref="H15">
    <cfRule type="cellIs" dxfId="3" priority="5" stopIfTrue="1" operator="equal">
      <formula>1</formula>
    </cfRule>
  </conditionalFormatting>
  <conditionalFormatting sqref="H16">
    <cfRule type="cellIs" dxfId="2" priority="1" stopIfTrue="1" operator="equal">
      <formula>""</formula>
    </cfRule>
  </conditionalFormatting>
  <conditionalFormatting sqref="J13:M14">
    <cfRule type="cellIs" dxfId="1" priority="4" stopIfTrue="1" operator="equal">
      <formula>"Are you a reserve and did you retire before age 60?"</formula>
    </cfRule>
  </conditionalFormatting>
  <dataValidations count="5">
    <dataValidation type="whole" allowBlank="1" showInputMessage="1" showErrorMessage="1" error="Invalid Entry" prompt="Enter an Amount in Whole Numbers Between $1 and Your Retired Pay (If you elected the Career Status Bonus, you may elect up to your retired pay before the Redux reduction)." sqref="F9" xr:uid="{00000000-0002-0000-0300-000000000000}">
      <formula1>1</formula1>
      <formula2>F7*5/4+0.01</formula2>
    </dataValidation>
    <dataValidation type="list" allowBlank="1" showInputMessage="1" showErrorMessage="1" sqref="F15" xr:uid="{00000000-0002-0000-0300-000001000000}">
      <formula1>"Yes,No"</formula1>
    </dataValidation>
    <dataValidation type="whole" allowBlank="1" showInputMessage="1" showErrorMessage="1" prompt="Enter an Amount in Whole Numbers Between $1 and $99,999" sqref="F7" xr:uid="{00000000-0002-0000-0300-000002000000}">
      <formula1>1</formula1>
      <formula2>99999</formula2>
    </dataValidation>
    <dataValidation type="list" allowBlank="1" showInputMessage="1" showErrorMessage="1" error="Invalid Entry" sqref="F11" xr:uid="{00000000-0002-0000-0300-000003000000}">
      <formula1>"Non Disabled (Regular),Disabled,Reserve (Non Regular)"</formula1>
    </dataValidation>
    <dataValidation type="list" allowBlank="1" showInputMessage="1" showErrorMessage="1" error="Invalid Entry" sqref="F13" xr:uid="{00000000-0002-0000-0300-000004000000}">
      <formula1>"Officer,Enlisted"</formula1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57"/>
    <pageSetUpPr autoPageBreaks="0" fitToPage="1"/>
  </sheetPr>
  <dimension ref="A1:K18"/>
  <sheetViews>
    <sheetView showGridLines="0" showRowColHeaders="0" showOutlineSymbols="0" topLeftCell="B1" zoomScaleNormal="100" workbookViewId="0"/>
  </sheetViews>
  <sheetFormatPr defaultRowHeight="12.5" x14ac:dyDescent="0.25"/>
  <cols>
    <col min="1" max="1" width="0" hidden="1" customWidth="1"/>
    <col min="2" max="2" width="4.54296875" customWidth="1"/>
    <col min="4" max="4" width="44.1796875" customWidth="1"/>
    <col min="5" max="5" width="16.54296875" customWidth="1"/>
    <col min="6" max="6" width="19.54296875" customWidth="1"/>
    <col min="7" max="7" width="5" customWidth="1"/>
  </cols>
  <sheetData>
    <row r="1" spans="1:11" ht="15.5" x14ac:dyDescent="0.35">
      <c r="A1" s="87"/>
      <c r="B1" s="70"/>
      <c r="C1" s="69"/>
      <c r="D1" s="70"/>
      <c r="E1" s="70"/>
      <c r="F1" s="70"/>
    </row>
    <row r="2" spans="1:11" ht="18" x14ac:dyDescent="0.4">
      <c r="B2" s="71"/>
      <c r="C2" s="77" t="s">
        <v>106</v>
      </c>
      <c r="D2" s="77"/>
      <c r="E2" s="77"/>
      <c r="F2" s="77"/>
    </row>
    <row r="3" spans="1:11" ht="18" x14ac:dyDescent="0.4">
      <c r="B3" s="71"/>
      <c r="C3" s="77"/>
      <c r="D3" s="77"/>
      <c r="E3" s="77"/>
      <c r="F3" s="77"/>
    </row>
    <row r="4" spans="1:11" ht="18" x14ac:dyDescent="0.4">
      <c r="B4" s="71"/>
      <c r="C4" s="77"/>
      <c r="D4" s="77" t="s">
        <v>110</v>
      </c>
      <c r="E4" s="77"/>
      <c r="F4" s="77"/>
    </row>
    <row r="5" spans="1:11" ht="18" x14ac:dyDescent="0.4">
      <c r="B5" s="71"/>
      <c r="C5" s="77"/>
      <c r="D5" s="77" t="s">
        <v>153</v>
      </c>
      <c r="E5" s="77"/>
      <c r="F5" s="77"/>
    </row>
    <row r="6" spans="1:11" ht="18" x14ac:dyDescent="0.4">
      <c r="B6" s="70"/>
      <c r="C6" s="78"/>
      <c r="D6" s="78"/>
      <c r="E6" s="78"/>
      <c r="F6" s="78"/>
    </row>
    <row r="7" spans="1:11" ht="18.5" thickBot="1" x14ac:dyDescent="0.45">
      <c r="B7" s="70"/>
      <c r="C7" s="78"/>
      <c r="D7" s="78"/>
      <c r="E7" s="78"/>
      <c r="F7" s="78"/>
    </row>
    <row r="8" spans="1:11" ht="19" thickTop="1" thickBot="1" x14ac:dyDescent="0.45">
      <c r="B8" s="70"/>
      <c r="C8" s="78" t="s">
        <v>13</v>
      </c>
      <c r="D8" s="78"/>
      <c r="E8" s="78"/>
      <c r="F8" s="85">
        <v>0.22</v>
      </c>
      <c r="H8" s="81" t="s">
        <v>118</v>
      </c>
    </row>
    <row r="9" spans="1:11" ht="19" thickTop="1" thickBot="1" x14ac:dyDescent="0.45">
      <c r="B9" s="70"/>
      <c r="C9" s="78"/>
      <c r="D9" s="78"/>
      <c r="E9" s="78"/>
      <c r="F9" s="78"/>
      <c r="H9" s="81"/>
    </row>
    <row r="10" spans="1:11" ht="19" thickTop="1" thickBot="1" x14ac:dyDescent="0.45">
      <c r="B10" s="70"/>
      <c r="C10" s="78" t="s">
        <v>14</v>
      </c>
      <c r="D10" s="78"/>
      <c r="E10" s="78"/>
      <c r="F10" s="85">
        <v>0.12</v>
      </c>
      <c r="H10" s="81"/>
    </row>
    <row r="11" spans="1:11" ht="19" thickTop="1" thickBot="1" x14ac:dyDescent="0.45">
      <c r="B11" s="70"/>
      <c r="C11" s="78"/>
      <c r="D11" s="78"/>
      <c r="E11" s="78"/>
      <c r="F11" s="78"/>
      <c r="H11" s="81"/>
    </row>
    <row r="12" spans="1:11" ht="19" thickTop="1" thickBot="1" x14ac:dyDescent="0.45">
      <c r="B12" s="70"/>
      <c r="C12" s="78" t="s">
        <v>15</v>
      </c>
      <c r="D12" s="78"/>
      <c r="E12" s="78"/>
      <c r="F12" s="86">
        <v>2.5000000000000001E-2</v>
      </c>
      <c r="H12" s="81" t="s">
        <v>117</v>
      </c>
    </row>
    <row r="13" spans="1:11" ht="19" thickTop="1" thickBot="1" x14ac:dyDescent="0.45">
      <c r="B13" s="70"/>
      <c r="C13" s="78"/>
      <c r="D13" s="78"/>
      <c r="E13" s="78"/>
      <c r="F13" s="79"/>
    </row>
    <row r="14" spans="1:11" ht="19.5" customHeight="1" thickTop="1" thickBot="1" x14ac:dyDescent="0.45">
      <c r="B14" s="70"/>
      <c r="C14" s="78" t="s">
        <v>16</v>
      </c>
      <c r="D14" s="78"/>
      <c r="E14" s="78"/>
      <c r="F14" s="86">
        <v>0.04</v>
      </c>
      <c r="H14" s="191" t="str">
        <f>IF(F12&gt;F14,"The Office of the Actuary Warns Against An Inflation Rate That is Higher Than the Interest Rate",IF(F12&gt;F14-0.015,"The Office of the Actuary Warns Against An Inflation Rate That is Within 1.5% of the Interest Rate",IF(F12&lt;F14-0.045,"The Office of the Actuary Warns Against An Inflation Rate That is More Than 4.5% Less Than the Interest Rate","")))</f>
        <v/>
      </c>
      <c r="I14" s="198"/>
      <c r="J14" s="198"/>
      <c r="K14" s="198"/>
    </row>
    <row r="15" spans="1:11" ht="18" thickTop="1" x14ac:dyDescent="0.35">
      <c r="C15" s="80"/>
      <c r="D15" s="80"/>
      <c r="E15" s="80"/>
      <c r="F15" s="80"/>
      <c r="H15" s="198"/>
      <c r="I15" s="198"/>
      <c r="J15" s="198"/>
      <c r="K15" s="198"/>
    </row>
    <row r="16" spans="1:11" ht="9" customHeight="1" x14ac:dyDescent="0.35">
      <c r="C16" s="80"/>
      <c r="D16" s="80"/>
      <c r="E16" s="80"/>
      <c r="F16" s="80"/>
      <c r="H16" s="198"/>
      <c r="I16" s="198"/>
      <c r="J16" s="198"/>
      <c r="K16" s="198"/>
    </row>
    <row r="17" spans="3:11" ht="18" customHeight="1" x14ac:dyDescent="0.35">
      <c r="C17" s="80"/>
      <c r="D17" s="80"/>
      <c r="E17" s="80"/>
      <c r="F17" s="80"/>
      <c r="H17" s="94"/>
      <c r="I17" s="95"/>
      <c r="J17" s="95"/>
      <c r="K17" s="95"/>
    </row>
    <row r="18" spans="3:11" ht="18" x14ac:dyDescent="0.4">
      <c r="C18" s="80"/>
      <c r="D18" s="196" t="s">
        <v>122</v>
      </c>
      <c r="E18" s="197"/>
      <c r="F18" s="197"/>
    </row>
  </sheetData>
  <sheetProtection algorithmName="SHA-512" hashValue="WfWs5lgEYwp4zjFbsFYmaLnCz8wkb47Ffs4w2jXMrUjCm+kdBXRjdCUsSodlGFvxNkWsECsHFWYFO2tRFe1a9w==" saltValue="g+Lzmn+WKp4850P1pL4U+Q==" spinCount="100000" sheet="1" selectLockedCells="1"/>
  <mergeCells count="2">
    <mergeCell ref="D18:F18"/>
    <mergeCell ref="H14:K16"/>
  </mergeCells>
  <phoneticPr fontId="2" type="noConversion"/>
  <conditionalFormatting sqref="H14 H17:K17">
    <cfRule type="cellIs" dxfId="0" priority="1" stopIfTrue="1" operator="equal">
      <formula>""</formula>
    </cfRule>
  </conditionalFormatting>
  <dataValidations count="2">
    <dataValidation type="decimal" allowBlank="1" showInputMessage="1" showErrorMessage="1" error="Invalid Entry" prompt="Enter a Value Between 0 and 99%" sqref="F8 F10" xr:uid="{00000000-0002-0000-0400-000000000000}">
      <formula1>0</formula1>
      <formula2>0.99</formula2>
    </dataValidation>
    <dataValidation type="decimal" allowBlank="1" showInputMessage="1" showErrorMessage="1" error="You Must Enter A Rate Between 0% and 99%." prompt="Enter a Value Between 0 and 99%" sqref="F12 F14" xr:uid="{00000000-0002-0000-0400-000001000000}">
      <formula1>0</formula1>
      <formula2>0.99</formula2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34"/>
    <pageSetUpPr autoPageBreaks="0" fitToPage="1"/>
  </sheetPr>
  <dimension ref="B1:S31"/>
  <sheetViews>
    <sheetView showGridLines="0" showRowColHeaders="0" showOutlineSymbols="0" zoomScale="75" zoomScaleNormal="75" workbookViewId="0"/>
  </sheetViews>
  <sheetFormatPr defaultRowHeight="12.5" x14ac:dyDescent="0.25"/>
  <cols>
    <col min="1" max="1" width="3.453125" customWidth="1"/>
    <col min="2" max="2" width="13.54296875" customWidth="1"/>
    <col min="3" max="3" width="29.453125" customWidth="1"/>
    <col min="4" max="4" width="29.453125" hidden="1" customWidth="1"/>
    <col min="5" max="6" width="20.54296875" customWidth="1"/>
    <col min="7" max="8" width="12" hidden="1" customWidth="1"/>
    <col min="9" max="13" width="22.54296875" customWidth="1"/>
    <col min="14" max="14" width="12.54296875" customWidth="1"/>
    <col min="16" max="16" width="16.54296875" hidden="1" customWidth="1"/>
    <col min="17" max="17" width="9.1796875" hidden="1" customWidth="1"/>
  </cols>
  <sheetData>
    <row r="1" spans="2:19" ht="40" customHeight="1" x14ac:dyDescent="0.25"/>
    <row r="2" spans="2:19" ht="35" x14ac:dyDescent="0.7">
      <c r="B2" s="54" t="s">
        <v>112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2:19" ht="35" x14ac:dyDescent="0.7">
      <c r="B3" s="54" t="str">
        <f>CONCATENATE("At Different Coverage Amounts For ",Personal!G8)</f>
        <v>At Different Coverage Amounts For Your Name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</row>
    <row r="4" spans="2:19" ht="35" x14ac:dyDescent="0.7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2:19" s="6" customFormat="1" ht="30" customHeight="1" x14ac:dyDescent="0.4">
      <c r="B5" s="119"/>
      <c r="C5" s="119"/>
      <c r="D5" s="119"/>
      <c r="E5" s="120" t="s">
        <v>101</v>
      </c>
      <c r="F5" s="120" t="s">
        <v>129</v>
      </c>
      <c r="G5" s="120"/>
      <c r="H5" s="120"/>
      <c r="I5" s="120" t="s">
        <v>102</v>
      </c>
      <c r="J5" s="120" t="s">
        <v>119</v>
      </c>
      <c r="K5" s="120" t="s">
        <v>119</v>
      </c>
      <c r="L5" s="120" t="s">
        <v>119</v>
      </c>
      <c r="M5" s="120" t="s">
        <v>159</v>
      </c>
    </row>
    <row r="6" spans="2:19" s="6" customFormat="1" ht="21" customHeight="1" thickBot="1" x14ac:dyDescent="0.45">
      <c r="B6" s="121" t="s">
        <v>133</v>
      </c>
      <c r="C6" s="122"/>
      <c r="D6" s="122"/>
      <c r="E6" s="123" t="s">
        <v>95</v>
      </c>
      <c r="F6" s="123" t="s">
        <v>130</v>
      </c>
      <c r="G6" s="122"/>
      <c r="H6" s="122"/>
      <c r="I6" s="123" t="s">
        <v>96</v>
      </c>
      <c r="J6" s="123" t="s">
        <v>97</v>
      </c>
      <c r="K6" s="123" t="s">
        <v>98</v>
      </c>
      <c r="L6" s="123" t="s">
        <v>99</v>
      </c>
      <c r="M6" s="123" t="s">
        <v>100</v>
      </c>
    </row>
    <row r="7" spans="2:19" ht="25" customHeight="1" thickTop="1" x14ac:dyDescent="0.45">
      <c r="B7" s="52" t="s">
        <v>33</v>
      </c>
      <c r="C7" s="52"/>
      <c r="D7" s="52"/>
      <c r="E7" s="57">
        <v>0</v>
      </c>
      <c r="F7" s="57">
        <f>IF(AND(Career!$F$15="Yes",Career!$F$11="Non Disabled (Regular)"),$E$12,$E$14)-I7</f>
        <v>2500</v>
      </c>
      <c r="G7" s="55">
        <f>ROUND(SUM(MIN(E7,Calculations!$B$2)*0.025,(MAX(E7,Calculations!$B$2)-Calculations!$B$2)*0.1),2)</f>
        <v>0</v>
      </c>
      <c r="H7" s="55">
        <v>0</v>
      </c>
      <c r="I7" s="58">
        <v>0</v>
      </c>
      <c r="J7" s="105">
        <f>Valuation!K1242</f>
        <v>855750.49084589758</v>
      </c>
      <c r="K7" s="56" t="s">
        <v>105</v>
      </c>
      <c r="L7" s="56" t="s">
        <v>104</v>
      </c>
      <c r="M7" s="56" t="s">
        <v>105</v>
      </c>
    </row>
    <row r="8" spans="2:19" ht="25" hidden="1" customHeight="1" x14ac:dyDescent="0.5">
      <c r="B8" s="52" t="str">
        <f>IF(Career!F11&lt;&gt;"Disabled","Threshold","Minimum ($300)")</f>
        <v>Threshold</v>
      </c>
      <c r="C8" s="52"/>
      <c r="D8" s="65">
        <f>J8</f>
        <v>879793.05156685074</v>
      </c>
      <c r="E8" s="57">
        <f>MIN(IF(Career!F11&lt;&gt;"Disabled",Calculations!B2,300),E14)</f>
        <v>1056</v>
      </c>
      <c r="F8" s="57">
        <f>IF(AND(Career!$F$15="Yes",Career!$F$11="Non Disabled (Regular)"),$E$12,$E$14)-I8</f>
        <v>2431.36</v>
      </c>
      <c r="G8" s="55">
        <f>ROUND(SUM(MIN(E8,Calculations!$B$2)*0.025,(MAX(E8,Calculations!$B$2)-Calculations!$B$2)*0.1),2)</f>
        <v>26.4</v>
      </c>
      <c r="H8" s="55">
        <f t="shared" ref="H8:H15" si="0">ROUND(E8*0.065,2)</f>
        <v>68.64</v>
      </c>
      <c r="I8" s="58">
        <f>IF(AND(G8&lt;H8,OR(Career!$F$11="Disabled",Career!$F$11="Reserve (Non Regular)",Calculations!$B$8&lt;19900301)),G8,H8)</f>
        <v>68.64</v>
      </c>
      <c r="J8" s="105">
        <f>J$7+K8-L8</f>
        <v>879793.05156685074</v>
      </c>
      <c r="K8" s="59">
        <f>E8/E$14*K$14</f>
        <v>40575.30113095753</v>
      </c>
      <c r="L8" s="59">
        <f>I8/I$14*L$14</f>
        <v>16532.7404100044</v>
      </c>
      <c r="M8" s="124">
        <f>(K8-L8)/K8</f>
        <v>0.59254176927375901</v>
      </c>
      <c r="P8">
        <f>ROUND(ABS(J15-J7)/J7,3)*100</f>
        <v>5.3</v>
      </c>
      <c r="Q8" t="str">
        <f>IF(J7&gt;J15,"LESS","MORE")</f>
        <v>MORE</v>
      </c>
      <c r="R8" s="5"/>
      <c r="S8" s="5"/>
    </row>
    <row r="9" spans="2:19" ht="25" customHeight="1" x14ac:dyDescent="0.5">
      <c r="B9" s="52" t="str">
        <f>IF(Career!F11="Disabled","Threshold","Minimum ($300)")</f>
        <v>Minimum ($300)</v>
      </c>
      <c r="C9" s="52"/>
      <c r="D9" s="65">
        <f t="shared" ref="D9:D15" si="1">J9</f>
        <v>862580.76377798652</v>
      </c>
      <c r="E9" s="57">
        <f>MIN(IF(Career!F11="Disabled",Calculations!B2,300),E14)</f>
        <v>300</v>
      </c>
      <c r="F9" s="57">
        <f>IF(AND(Career!$F$15="Yes",Career!$F$11="Non Disabled (Regular)"),$E$12,$E$14)-I9</f>
        <v>2480.5</v>
      </c>
      <c r="G9" s="55">
        <f>ROUND(SUM(MIN(E9,Calculations!$B$2)*0.025,(MAX(E9,Calculations!$B$2)-Calculations!$B$2)*0.1),2)</f>
        <v>7.5</v>
      </c>
      <c r="H9" s="55">
        <f t="shared" si="0"/>
        <v>19.5</v>
      </c>
      <c r="I9" s="58">
        <f>IF(AND(G9&lt;H9,OR(Career!$F$11="Disabled",Career!$F$11="Reserve (Non Regular)",Calculations!$B$8&lt;19900301)),G9,H9)</f>
        <v>19.5</v>
      </c>
      <c r="J9" s="105">
        <f t="shared" ref="J9:J15" si="2">J$7+K9-L9</f>
        <v>862580.76377798652</v>
      </c>
      <c r="K9" s="59">
        <f>E9/E$14*K$14</f>
        <v>11527.074184931116</v>
      </c>
      <c r="L9" s="59">
        <f>I9/I$14*L$14</f>
        <v>4696.8012528421586</v>
      </c>
      <c r="M9" s="124">
        <f>(K9-L9)/K9</f>
        <v>0.59254176927375901</v>
      </c>
      <c r="P9">
        <f>ROUND(ABS(K15-L15)/L15,3)*100</f>
        <v>145.4</v>
      </c>
      <c r="Q9" t="str">
        <f>IF(K15&lt;L15,"LESS","MORE")</f>
        <v>MORE</v>
      </c>
    </row>
    <row r="10" spans="2:19" ht="25" customHeight="1" x14ac:dyDescent="0.5">
      <c r="B10" s="53" t="s">
        <v>127</v>
      </c>
      <c r="C10" s="53"/>
      <c r="D10" s="65">
        <f t="shared" si="1"/>
        <v>884209.96139626834</v>
      </c>
      <c r="E10" s="57">
        <f>IF(AND(Career!$F$15="Yes",Career!$F$11="Non Disabled (Regular)"),$E$12,$E$14)*0.5</f>
        <v>1250</v>
      </c>
      <c r="F10" s="57">
        <f>IF(AND(Career!$F$15="Yes",Career!$F$11="Non Disabled (Regular)"),$E$12,$E$14)-I10</f>
        <v>2418.75</v>
      </c>
      <c r="G10" s="55">
        <f>ROUND(SUM(MIN(E10,Calculations!$B$2)*0.025,(MAX(E10,Calculations!$B$2)-Calculations!$B$2)*0.1),2)</f>
        <v>45.8</v>
      </c>
      <c r="H10" s="55">
        <f t="shared" si="0"/>
        <v>81.25</v>
      </c>
      <c r="I10" s="58">
        <f>IF(AND(G10&lt;H10,OR(Career!$F$11="Disabled",Career!$F$11="Reserve (Non Regular)",Calculations!$B$8&lt;19900301)),G10,H10)</f>
        <v>81.25</v>
      </c>
      <c r="J10" s="105">
        <f t="shared" si="2"/>
        <v>884209.96139626834</v>
      </c>
      <c r="K10" s="59">
        <f>E10/E$14*K$14</f>
        <v>48029.47577054632</v>
      </c>
      <c r="L10" s="59">
        <f>I10/I$14*L$14</f>
        <v>19570.005220175663</v>
      </c>
      <c r="M10" s="124">
        <f>(K10-L10)/K10</f>
        <v>0.59254176927375901</v>
      </c>
      <c r="P10" s="66">
        <f>MAX(J7:J15)</f>
        <v>912669.43194663886</v>
      </c>
    </row>
    <row r="11" spans="2:19" ht="25" hidden="1" customHeight="1" x14ac:dyDescent="0.5">
      <c r="B11" s="53" t="s">
        <v>128</v>
      </c>
      <c r="C11" s="53"/>
      <c r="D11" s="65">
        <f t="shared" si="1"/>
        <v>898438.49236344011</v>
      </c>
      <c r="E11" s="57">
        <f>IF(AND(Career!$F$15="Yes",Career!$F$11="Non Disabled (Regular)"),$E$12,$E$14)*0.75</f>
        <v>1875</v>
      </c>
      <c r="F11" s="57">
        <f>IF(AND(Career!$F$15="Yes",Career!$F$11="Non Disabled (Regular)"),$E$12,$E$14)-I11</f>
        <v>2378.12</v>
      </c>
      <c r="G11" s="55">
        <f>ROUND(SUM(MIN(E11,Calculations!$B$2)*0.025,(MAX(E11,Calculations!$B$2)-Calculations!$B$2)*0.1),2)</f>
        <v>108.3</v>
      </c>
      <c r="H11" s="55">
        <f t="shared" si="0"/>
        <v>121.88</v>
      </c>
      <c r="I11" s="58">
        <f>IF(AND(G11&lt;H11,OR(Career!$F$11="Disabled",Career!$F$11="Reserve (Non Regular)",Calculations!$B$8&lt;19900301)),G11,H11)</f>
        <v>121.88</v>
      </c>
      <c r="J11" s="105">
        <f t="shared" si="2"/>
        <v>898438.49236344011</v>
      </c>
      <c r="K11" s="59">
        <f>E11/E$14*K$14</f>
        <v>72044.213655819476</v>
      </c>
      <c r="L11" s="59">
        <f>I11/I$14*L$14</f>
        <v>29356.212138277042</v>
      </c>
      <c r="M11" s="124">
        <f>(K11-L11)/K11</f>
        <v>0.59252505303865233</v>
      </c>
      <c r="P11">
        <f>IF(P10=J14,E14,IF(P10=J15,E15,IF(P10=J12,E12,IF(P10=J11,E11,IF(P10=J10,E10,IF(P10=J9,E9,IF(P10=J8,E8,E7)))))))</f>
        <v>2500</v>
      </c>
    </row>
    <row r="12" spans="2:19" ht="25" hidden="1" customHeight="1" x14ac:dyDescent="0.5">
      <c r="B12" s="53" t="str">
        <f>IF(AND(Career!F15="Yes",Career!F11="Non Disabled (Regular)"),"Full Retired Pay","90% of Retired Pay")</f>
        <v>90% of Retired Pay</v>
      </c>
      <c r="C12" s="53"/>
      <c r="D12" s="65">
        <f t="shared" si="1"/>
        <v>906977.5378365647</v>
      </c>
      <c r="E12" s="57">
        <f>IF(AND(Career!F15="Yes",Career!F11="Non Disabled (Regular)"),Career!F7,E14*0.9)</f>
        <v>2250</v>
      </c>
      <c r="F12" s="57">
        <f>IF(AND(Career!$F$15="Yes",Career!$F$11="Non Disabled (Regular)"),$E$12,$E$14)-I12</f>
        <v>2353.75</v>
      </c>
      <c r="G12" s="55">
        <f>ROUND(SUM(MIN(E12,Calculations!$B$2)*0.025,(MAX(E12,Calculations!$B$2)-Calculations!$B$2)*0.1),2)</f>
        <v>145.80000000000001</v>
      </c>
      <c r="H12" s="55">
        <f t="shared" si="0"/>
        <v>146.25</v>
      </c>
      <c r="I12" s="58">
        <f>IF(AND(G12&lt;H12,OR(Career!$F$11="Disabled",Career!$F$11="Reserve (Non Regular)",Calculations!$B$8&lt;19900301)),G12,H12)</f>
        <v>146.25</v>
      </c>
      <c r="J12" s="105">
        <f t="shared" si="2"/>
        <v>906977.5378365647</v>
      </c>
      <c r="K12" s="59">
        <f>E12/E$14*K$14</f>
        <v>86453.056386983371</v>
      </c>
      <c r="L12" s="59">
        <f>I12/I$14*L$14</f>
        <v>35226.009396316193</v>
      </c>
      <c r="M12" s="124">
        <f>(K12-L12)/K12</f>
        <v>0.59254176927375901</v>
      </c>
    </row>
    <row r="13" spans="2:19" ht="25" hidden="1" customHeight="1" x14ac:dyDescent="0.5">
      <c r="B13" s="53"/>
      <c r="C13" s="53"/>
      <c r="D13" s="65"/>
      <c r="E13" s="57"/>
      <c r="F13" s="57">
        <f>E$14-I13</f>
        <v>2500</v>
      </c>
      <c r="G13" s="55"/>
      <c r="H13" s="55"/>
      <c r="I13" s="58">
        <f>IF(AND(G13&lt;H13,OR(Career!$F$11="Disabled",Career!$F$11="Reserve (Non Regular)",Calculations!$B$8&lt;19900301)),G13,H13)</f>
        <v>0</v>
      </c>
      <c r="J13" s="105"/>
      <c r="K13" s="59"/>
      <c r="L13" s="59"/>
      <c r="M13" s="124"/>
    </row>
    <row r="14" spans="2:19" ht="25" customHeight="1" x14ac:dyDescent="0.5">
      <c r="B14" s="52" t="str">
        <f>IF(AND(Career!F15="Yes",Career!F11="Non Disabled (Regular)"),"Maximum Allowable Election","Full Retired Pay")</f>
        <v>Full Retired Pay</v>
      </c>
      <c r="C14" s="52"/>
      <c r="D14" s="65">
        <f t="shared" si="1"/>
        <v>912669.43194663886</v>
      </c>
      <c r="E14" s="57">
        <f>IF(AND(Career!F15="Yes",Career!F11="Non Disabled (Regular)"),ROUND(Career!F7*Calculations!C24,2),Career!F7)</f>
        <v>2500</v>
      </c>
      <c r="F14" s="57">
        <f>IF(AND(Career!$F$15="Yes",Career!$F$11="Non Disabled (Regular)"),$E$12,$E$14)-I14</f>
        <v>2337.5</v>
      </c>
      <c r="G14" s="55">
        <f>ROUND(SUM(MIN(E14,Calculations!$B$2)*0.025,(MAX(E14,Calculations!$B$2)-Calculations!$B$2)*0.1),2)</f>
        <v>170.8</v>
      </c>
      <c r="H14" s="55">
        <f t="shared" si="0"/>
        <v>162.5</v>
      </c>
      <c r="I14" s="58">
        <f>IF(AND(G14&lt;H14,OR(Career!$F$11="Disabled",Career!$F$11="Reserve (Non Regular)",Calculations!$B$8&lt;19900301)),G14,H14)</f>
        <v>162.5</v>
      </c>
      <c r="J14" s="105">
        <f>J$7+K14-L14</f>
        <v>912669.43194663886</v>
      </c>
      <c r="K14" s="59">
        <f>Valuation!P$1242</f>
        <v>96058.95154109264</v>
      </c>
      <c r="L14" s="59">
        <f>Valuation!U$1242</f>
        <v>39140.010440351325</v>
      </c>
      <c r="M14" s="124">
        <f>(K14-L14)/K14</f>
        <v>0.59254176927375901</v>
      </c>
      <c r="O14" s="5"/>
      <c r="R14" s="5"/>
    </row>
    <row r="15" spans="2:19" ht="25" customHeight="1" x14ac:dyDescent="0.5">
      <c r="B15" s="52" t="s">
        <v>79</v>
      </c>
      <c r="C15" s="52"/>
      <c r="D15" s="65">
        <f t="shared" si="1"/>
        <v>901285.64372649067</v>
      </c>
      <c r="E15" s="57">
        <f>Career!F9</f>
        <v>2000</v>
      </c>
      <c r="F15" s="57">
        <f>IF(AND(Career!$F$15="Yes",Career!$F$11="Non Disabled (Regular)"),$E$12,$E$14)-I15</f>
        <v>2370</v>
      </c>
      <c r="G15" s="55">
        <f>ROUND(SUM(MIN(E15,Calculations!$B$2)*0.025,(MAX(E15,Calculations!$B$2)-Calculations!$B$2)*0.1),2)</f>
        <v>120.8</v>
      </c>
      <c r="H15" s="55">
        <f t="shared" si="0"/>
        <v>130</v>
      </c>
      <c r="I15" s="58">
        <f>IF(AND(G15&lt;H15,OR(Career!$F$11="Disabled",Career!$F$11="Reserve (Non Regular)",Calculations!$B$8&lt;19900301)),G15,H15)</f>
        <v>130</v>
      </c>
      <c r="J15" s="105">
        <f t="shared" si="2"/>
        <v>901285.64372649067</v>
      </c>
      <c r="K15" s="59">
        <f>E15/E$14*K$14</f>
        <v>76847.161232874118</v>
      </c>
      <c r="L15" s="59">
        <f>I15/I$14*L$14</f>
        <v>31312.00835228106</v>
      </c>
      <c r="M15" s="124">
        <f>(K15-L15)/K15</f>
        <v>0.59254176927375901</v>
      </c>
      <c r="N15" s="128"/>
      <c r="R15" s="125"/>
    </row>
    <row r="16" spans="2:19" ht="16" customHeight="1" x14ac:dyDescent="0.35">
      <c r="B16" s="126" t="s">
        <v>134</v>
      </c>
      <c r="C16" s="88"/>
      <c r="D16" s="88"/>
      <c r="E16" s="88"/>
    </row>
    <row r="17" spans="2:14" ht="11.15" customHeight="1" x14ac:dyDescent="0.25"/>
    <row r="18" spans="2:14" ht="11.15" customHeight="1" x14ac:dyDescent="0.25"/>
    <row r="19" spans="2:14" s="52" customFormat="1" ht="20.25" customHeight="1" x14ac:dyDescent="0.4">
      <c r="B19" s="61" t="s">
        <v>103</v>
      </c>
      <c r="E19" s="62"/>
      <c r="F19" s="62"/>
      <c r="G19" s="62"/>
      <c r="H19" s="62"/>
      <c r="I19" s="62"/>
      <c r="K19" s="199" t="str">
        <f>CONCATENATE("*Government Subsidy is the percentage of your SBP benefits that are paid by the Government. ",IF(M15&gt;0,CONCATENATE("For a Base Amount of ",TEXT(E15,"$0,000"),", the Government will be paying ",TEXT(M15,"0.0%")," of the value of your spouse's SBP benefits and you will only have to pay ",TEXT(1-M15,"0.0%")," of the costs.")," If your Subsidy is negative, then you are paying that percent more than the value you are receiving in benefits."))</f>
        <v>*Government Subsidy is the percentage of your SBP benefits that are paid by the Government. For a Base Amount of $2,000, the Government will be paying 59.3% of the value of your spouse's SBP benefits and you will only have to pay 40.7% of the costs.</v>
      </c>
      <c r="L19" s="199"/>
      <c r="M19" s="199"/>
      <c r="N19" s="199"/>
    </row>
    <row r="20" spans="2:14" s="52" customFormat="1" ht="14.15" customHeight="1" x14ac:dyDescent="0.4">
      <c r="B20" s="62"/>
      <c r="E20" s="62"/>
      <c r="F20" s="62"/>
      <c r="G20" s="62"/>
      <c r="H20" s="62"/>
      <c r="I20" s="62"/>
      <c r="K20" s="199"/>
      <c r="L20" s="199"/>
      <c r="M20" s="199"/>
      <c r="N20" s="199"/>
    </row>
    <row r="21" spans="2:14" s="52" customFormat="1" ht="20" x14ac:dyDescent="0.4">
      <c r="B21" s="64" t="str">
        <f>CONCATENATE("                    (1) Your Expected Retirement Income With SBP is Worth")</f>
        <v xml:space="preserve">                    (1) Your Expected Retirement Income With SBP is Worth</v>
      </c>
      <c r="E21" s="62"/>
      <c r="F21" s="62"/>
      <c r="G21" s="62"/>
      <c r="H21" s="62"/>
      <c r="I21" s="62"/>
      <c r="K21" s="199"/>
      <c r="L21" s="199"/>
      <c r="M21" s="199"/>
      <c r="N21" s="199"/>
    </row>
    <row r="22" spans="2:14" s="52" customFormat="1" ht="23" x14ac:dyDescent="0.5">
      <c r="B22" s="127"/>
      <c r="C22" s="63" t="str">
        <f>CONCATENATE("                         ",P8,"% ",Q8)</f>
        <v xml:space="preserve">                         5.3% MORE</v>
      </c>
      <c r="D22" s="63"/>
      <c r="E22" s="64" t="str">
        <f>CONCATENATE("Than Your Retirement Income Without SBP, and")</f>
        <v>Than Your Retirement Income Without SBP, and</v>
      </c>
      <c r="F22" s="64"/>
      <c r="G22" s="64"/>
      <c r="H22" s="64"/>
      <c r="I22" s="64"/>
      <c r="J22" s="64"/>
      <c r="K22" s="199"/>
      <c r="L22" s="199"/>
      <c r="M22" s="199"/>
      <c r="N22" s="199"/>
    </row>
    <row r="23" spans="2:14" s="52" customFormat="1" ht="14.15" customHeight="1" x14ac:dyDescent="0.4">
      <c r="B23" s="62"/>
      <c r="E23" s="62"/>
      <c r="F23" s="62"/>
      <c r="G23" s="62"/>
      <c r="H23" s="62"/>
      <c r="I23" s="62"/>
      <c r="K23" s="199"/>
      <c r="L23" s="199"/>
      <c r="M23" s="199"/>
      <c r="N23" s="199"/>
    </row>
    <row r="24" spans="2:14" s="52" customFormat="1" ht="20" x14ac:dyDescent="0.4">
      <c r="B24" s="64" t="str">
        <f>CONCATENATE("                    (2) The Expected Benefits Your Spouse Will Receive Are Worth")</f>
        <v xml:space="preserve">                    (2) The Expected Benefits Your Spouse Will Receive Are Worth</v>
      </c>
      <c r="C24" s="64"/>
      <c r="D24" s="64"/>
      <c r="E24" s="64"/>
      <c r="F24" s="64"/>
      <c r="G24" s="64"/>
      <c r="H24" s="64"/>
      <c r="I24" s="64"/>
      <c r="J24" s="64"/>
      <c r="K24" s="199"/>
      <c r="L24" s="199"/>
      <c r="M24" s="199"/>
      <c r="N24" s="199"/>
    </row>
    <row r="25" spans="2:14" s="52" customFormat="1" ht="23" x14ac:dyDescent="0.5">
      <c r="B25" s="127"/>
      <c r="C25" s="63" t="str">
        <f>CONCATENATE("                         ",P9,"% ",Q9)</f>
        <v xml:space="preserve">                         145.4% MORE</v>
      </c>
      <c r="D25" s="63"/>
      <c r="E25" s="64" t="str">
        <f>CONCATENATE("Than The Value of Premiums You Will Pay!!")</f>
        <v>Than The Value of Premiums You Will Pay!!</v>
      </c>
      <c r="F25" s="64"/>
      <c r="G25" s="64"/>
      <c r="H25" s="64"/>
      <c r="I25" s="64"/>
      <c r="K25" s="111"/>
    </row>
    <row r="26" spans="2:14" ht="14.15" customHeight="1" x14ac:dyDescent="0.25"/>
    <row r="27" spans="2:14" s="52" customFormat="1" ht="20" x14ac:dyDescent="0.4">
      <c r="B27" s="64" t="str">
        <f>CONCATENATE("                         To Maximize the Value of Retirement Income to You and Your Spouse,")</f>
        <v xml:space="preserve">                         To Maximize the Value of Retirement Income to You and Your Spouse,</v>
      </c>
      <c r="E27" s="62"/>
      <c r="F27" s="62"/>
      <c r="G27" s="62"/>
      <c r="H27" s="62"/>
      <c r="I27" s="62"/>
    </row>
    <row r="28" spans="2:14" ht="22.5" x14ac:dyDescent="0.45">
      <c r="B28" s="64" t="str">
        <f>IF(P11&gt;0,CONCATENATE("                         You Would Choose A Base Amount of "),CONCATENATE("                         You Would NOT Choose SBP."))</f>
        <v xml:space="preserve">                         You Would Choose A Base Amount of </v>
      </c>
      <c r="C28" s="52"/>
      <c r="I28" s="67">
        <f>IF($P$11&gt;0,$P$11,"")</f>
        <v>2500</v>
      </c>
    </row>
    <row r="30" spans="2:14" s="52" customFormat="1" ht="17.149999999999999" customHeight="1" x14ac:dyDescent="0.4">
      <c r="B30" s="68" t="str">
        <f>IF(AND(MAX(M8:M15)&lt;0,MAX(M8,M15)&gt;-0.12),CONCATENATE("                               NOTE: Unless ALL the government subsidies in the last column of the table above are worse"),"")</f>
        <v/>
      </c>
      <c r="E30" s="62"/>
      <c r="F30" s="62"/>
      <c r="G30" s="62"/>
      <c r="H30" s="62"/>
      <c r="I30" s="62"/>
    </row>
    <row r="31" spans="2:14" s="52" customFormat="1" ht="17.149999999999999" customHeight="1" x14ac:dyDescent="0.4">
      <c r="B31" s="68" t="str">
        <f>IF(AND(MAX(M8:M15)&lt;0,MAX(M8,M15)&gt;-0.12),CONCATENATE("                               than -12 percent, SBP may still be less expensive for you than private insurance."),"")</f>
        <v/>
      </c>
      <c r="E31" s="62"/>
      <c r="F31" s="62"/>
      <c r="G31" s="62"/>
      <c r="H31" s="62"/>
      <c r="I31" s="62"/>
    </row>
  </sheetData>
  <sheetProtection algorithmName="SHA-512" hashValue="cT4dHmcxWFo3A14iq8Kf5APnHmmip5woLS1CDLNeymLJ5eA8xlRoWLSvZbNZFw2y6wCKIOlH77mX8vd07HQ5yw==" saltValue="RBn+8rQSCEwyZTsKHr0Abg==" spinCount="100000" sheet="1" selectLockedCells="1" selectUnlockedCells="1"/>
  <mergeCells count="1">
    <mergeCell ref="K19:N24"/>
  </mergeCells>
  <printOptions horizontalCentered="1"/>
  <pageMargins left="0.75" right="0.75" top="2.5" bottom="1" header="0.5" footer="0.5"/>
  <pageSetup scale="40" orientation="portrait" r:id="rId1"/>
  <headerFooter alignWithMargins="0">
    <oddFooter>&amp;R&amp;12DoD Office of the Actuary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53"/>
    <pageSetUpPr fitToPage="1"/>
  </sheetPr>
  <dimension ref="A1:I37"/>
  <sheetViews>
    <sheetView showGridLines="0" showRowColHeaders="0" showZeros="0" showOutlineSymbols="0" topLeftCell="B1" zoomScaleNormal="100" workbookViewId="0"/>
  </sheetViews>
  <sheetFormatPr defaultRowHeight="12.5" x14ac:dyDescent="0.25"/>
  <cols>
    <col min="1" max="1" width="9.1796875" hidden="1" customWidth="1"/>
    <col min="2" max="2" width="15.54296875" customWidth="1"/>
    <col min="3" max="3" width="8.54296875" customWidth="1"/>
    <col min="4" max="5" width="14.453125" customWidth="1"/>
    <col min="6" max="8" width="22.54296875" customWidth="1"/>
    <col min="9" max="9" width="28.54296875" customWidth="1"/>
  </cols>
  <sheetData>
    <row r="1" spans="1:9" ht="25" customHeight="1" x14ac:dyDescent="0.25">
      <c r="A1" s="87"/>
    </row>
    <row r="2" spans="1:9" s="33" customFormat="1" ht="27" customHeight="1" x14ac:dyDescent="0.55000000000000004">
      <c r="B2" s="82"/>
      <c r="C2" s="51" t="s">
        <v>113</v>
      </c>
      <c r="D2" s="51"/>
      <c r="E2" s="51"/>
      <c r="F2" s="51"/>
      <c r="G2" s="51"/>
      <c r="H2" s="51"/>
      <c r="I2" s="51"/>
    </row>
    <row r="3" spans="1:9" s="33" customFormat="1" ht="27" customHeight="1" x14ac:dyDescent="0.55000000000000004">
      <c r="B3" s="82"/>
      <c r="C3" s="51" t="str">
        <f>CONCATENATE("At Selected Times for ",Personal!G8," and Family")</f>
        <v>At Selected Times for Your Name and Family</v>
      </c>
      <c r="D3" s="51"/>
      <c r="E3" s="51"/>
      <c r="F3" s="51"/>
      <c r="G3" s="51"/>
      <c r="H3" s="51"/>
      <c r="I3" s="51"/>
    </row>
    <row r="4" spans="1:9" s="33" customFormat="1" ht="30" customHeight="1" x14ac:dyDescent="0.55000000000000004">
      <c r="C4" s="34"/>
      <c r="D4" s="34"/>
      <c r="E4" s="34"/>
      <c r="F4" s="34"/>
      <c r="G4" s="34"/>
      <c r="H4" s="34"/>
      <c r="I4" s="34"/>
    </row>
    <row r="5" spans="1:9" s="35" customFormat="1" ht="24" customHeight="1" x14ac:dyDescent="0.6">
      <c r="C5" s="92" t="s">
        <v>139</v>
      </c>
      <c r="D5" s="44"/>
      <c r="E5" s="44"/>
      <c r="F5" s="44"/>
      <c r="G5" s="44"/>
      <c r="H5" s="44"/>
      <c r="I5" s="44"/>
    </row>
    <row r="6" spans="1:9" s="35" customFormat="1" ht="24" customHeight="1" x14ac:dyDescent="0.6">
      <c r="C6" s="92" t="s">
        <v>138</v>
      </c>
      <c r="D6" s="44"/>
      <c r="E6" s="44"/>
      <c r="F6" s="44"/>
      <c r="G6" s="44"/>
      <c r="H6" s="44"/>
      <c r="I6" s="44"/>
    </row>
    <row r="7" spans="1:9" ht="25" customHeight="1" x14ac:dyDescent="0.25">
      <c r="C7" s="14"/>
      <c r="D7" s="14"/>
      <c r="E7" s="14"/>
      <c r="F7" s="14"/>
      <c r="G7" s="14"/>
      <c r="H7" s="14"/>
      <c r="I7" s="14"/>
    </row>
    <row r="8" spans="1:9" ht="17.149999999999999" customHeight="1" x14ac:dyDescent="0.4">
      <c r="C8" s="49"/>
      <c r="D8" s="49"/>
      <c r="E8" s="49"/>
      <c r="F8" s="49" t="s">
        <v>125</v>
      </c>
      <c r="G8" s="49" t="s">
        <v>124</v>
      </c>
      <c r="H8" s="49" t="s">
        <v>120</v>
      </c>
      <c r="I8" s="49" t="s">
        <v>123</v>
      </c>
    </row>
    <row r="9" spans="1:9" ht="15" customHeight="1" x14ac:dyDescent="0.4">
      <c r="C9" s="49"/>
      <c r="D9" s="49" t="s">
        <v>91</v>
      </c>
      <c r="E9" s="49" t="s">
        <v>92</v>
      </c>
      <c r="F9" s="49" t="s">
        <v>93</v>
      </c>
      <c r="G9" s="49" t="s">
        <v>93</v>
      </c>
      <c r="H9" s="49" t="s">
        <v>93</v>
      </c>
      <c r="I9" s="49" t="s">
        <v>94</v>
      </c>
    </row>
    <row r="10" spans="1:9" s="37" customFormat="1" ht="18" customHeight="1" thickBot="1" x14ac:dyDescent="0.45">
      <c r="C10" s="50" t="s">
        <v>4</v>
      </c>
      <c r="D10" s="50" t="s">
        <v>34</v>
      </c>
      <c r="E10" s="50" t="s">
        <v>34</v>
      </c>
      <c r="F10" s="50" t="s">
        <v>131</v>
      </c>
      <c r="G10" s="50" t="s">
        <v>131</v>
      </c>
      <c r="H10" s="50" t="s">
        <v>132</v>
      </c>
      <c r="I10" s="50" t="s">
        <v>121</v>
      </c>
    </row>
    <row r="11" spans="1:9" s="37" customFormat="1" ht="8.15" customHeight="1" thickTop="1" x14ac:dyDescent="0.35">
      <c r="C11" s="36"/>
      <c r="D11" s="36"/>
      <c r="E11" s="36"/>
      <c r="F11" s="36"/>
      <c r="G11" s="36"/>
      <c r="H11" s="36"/>
      <c r="I11" s="36"/>
    </row>
    <row r="12" spans="1:9" ht="13" customHeight="1" x14ac:dyDescent="0.35">
      <c r="A12">
        <v>1</v>
      </c>
      <c r="C12" s="41">
        <f>VLOOKUP($A12,Page2,2)</f>
        <v>2025</v>
      </c>
      <c r="D12" s="38">
        <f>VLOOKUP($A12,Page2,3)</f>
        <v>42</v>
      </c>
      <c r="E12" s="38">
        <f>VLOOKUP($A12,Page2,4)</f>
        <v>40</v>
      </c>
      <c r="F12" s="39">
        <f>IF($A12=0,0,IF(AND($A12&gt;0,VLOOKUP($A12,Page2,5)=0),"$0            ",VLOOKUP($A12,Page2,5)))</f>
        <v>1216.8</v>
      </c>
      <c r="G12" s="43" t="str">
        <f>"$0             "</f>
        <v xml:space="preserve">$0             </v>
      </c>
      <c r="H12" s="39">
        <f>VLOOKUP($A12,Page2,8)</f>
        <v>11616</v>
      </c>
      <c r="I12" s="42">
        <f>VLOOKUP($A12,Page2,10)</f>
        <v>426193.94095169415</v>
      </c>
    </row>
    <row r="13" spans="1:9" ht="13" customHeight="1" x14ac:dyDescent="0.35">
      <c r="A13">
        <f>IF(OR(A12+1&gt;=$A$37,A12=0),0,A12+1)</f>
        <v>2</v>
      </c>
      <c r="C13" s="41">
        <f>IF($A13=0,0,VLOOKUP($A13,Page2,2))</f>
        <v>2026</v>
      </c>
      <c r="D13" s="38">
        <f>IF($A13=0,0,VLOOKUP($A13,Page2,3))</f>
        <v>43</v>
      </c>
      <c r="E13" s="38">
        <f>IF($A13=0,0,VLOOKUP($A13,Page2,4))</f>
        <v>41</v>
      </c>
      <c r="F13" s="39">
        <f>IF($A13=0,0,IF(AND($A13&gt;0,VLOOKUP($A13,Page2,5)=0),"$0            ",VLOOKUP($A13,Page2,5)))</f>
        <v>1239.6150000000002</v>
      </c>
      <c r="G13" s="39">
        <f>IF($A13=0,0,VLOOKUP($A13,Page2,6))</f>
        <v>1218.7012500000001</v>
      </c>
      <c r="H13" s="39">
        <f>IF($A13=0,0,VLOOKUP($A13,Page2,8))</f>
        <v>11833.8</v>
      </c>
      <c r="I13" s="42">
        <f>IF($A13=0,0,VLOOKUP($A13,Page2,10))</f>
        <v>430073.82492008776</v>
      </c>
    </row>
    <row r="14" spans="1:9" ht="13" customHeight="1" x14ac:dyDescent="0.35">
      <c r="A14">
        <f>IF(OR(A13+1&gt;=$A$37,A13=0),0,A13+1)</f>
        <v>3</v>
      </c>
      <c r="C14" s="41">
        <f>IF($A14=0,0,VLOOKUP($A14,Page2,2))</f>
        <v>2030</v>
      </c>
      <c r="D14" s="38">
        <f>IF($A14=0,0,VLOOKUP($A14,Page2,3))</f>
        <v>47</v>
      </c>
      <c r="E14" s="38">
        <f>IF($A14=0,0,VLOOKUP($A14,Page2,4))</f>
        <v>45</v>
      </c>
      <c r="F14" s="39">
        <f>IF($A14=0,0,IF(AND($A14&gt;0,VLOOKUP($A14,Page2,5)=0),"$0            ",VLOOKUP($A14,Page2,5)))</f>
        <v>1368.3030164121089</v>
      </c>
      <c r="G14" s="39">
        <f>IF($A14=0,0,VLOOKUP($A14,Page2,6))</f>
        <v>6376.9459078520513</v>
      </c>
      <c r="H14" s="39">
        <f>IF($A14=0,0,VLOOKUP($A14,Page2,8))</f>
        <v>13062.300985078118</v>
      </c>
      <c r="I14" s="42">
        <f>IF($A14=0,0,VLOOKUP($A14,Page2,10))</f>
        <v>444343.31664032175</v>
      </c>
    </row>
    <row r="15" spans="1:9" ht="13" customHeight="1" x14ac:dyDescent="0.35">
      <c r="A15">
        <f>IF(OR(A14+1&gt;=$A$37,A14=0),0,A14+1)</f>
        <v>4</v>
      </c>
      <c r="C15" s="41">
        <f>IF($A15=0,0,VLOOKUP($A15,Page2,2))</f>
        <v>2035</v>
      </c>
      <c r="D15" s="38">
        <f>IF($A15=0,0,VLOOKUP($A15,Page2,3))</f>
        <v>52</v>
      </c>
      <c r="E15" s="38">
        <f>IF($A15=0,0,VLOOKUP($A15,Page2,4))</f>
        <v>50</v>
      </c>
      <c r="F15" s="39">
        <f>IF($A15=0,0,IF(AND($A15&gt;0,VLOOKUP($A15,Page2,5)=0),"$0            ",VLOOKUP($A15,Page2,5)))</f>
        <v>1548.109270491675</v>
      </c>
      <c r="G15" s="39">
        <f>IF($A15=0,0,VLOOKUP($A15,Page2,6))</f>
        <v>13584.179925541335</v>
      </c>
      <c r="H15" s="39">
        <f>IF($A15=0,0,VLOOKUP($A15,Page2,8))</f>
        <v>14778.79461376668</v>
      </c>
      <c r="I15" s="42">
        <f>IF($A15=0,0,VLOOKUP($A15,Page2,10))</f>
        <v>457678.31427173561</v>
      </c>
    </row>
    <row r="16" spans="1:9" ht="13" customHeight="1" x14ac:dyDescent="0.35">
      <c r="A16">
        <f>IF(OR(A15+1&gt;=$A$37,A15=0),0,A15+1)</f>
        <v>5</v>
      </c>
      <c r="C16" s="41">
        <f>IF($A16=0,0,VLOOKUP($A16,Page2,2))</f>
        <v>2040</v>
      </c>
      <c r="D16" s="38">
        <f>IF($A16=0,0,VLOOKUP($A16,Page2,3))</f>
        <v>57</v>
      </c>
      <c r="E16" s="38">
        <f>IF($A16=0,0,VLOOKUP($A16,Page2,4))</f>
        <v>55</v>
      </c>
      <c r="F16" s="39">
        <f>IF($A16=0,0,IF(AND($A16&gt;0,VLOOKUP($A16,Page2,5)=0),"$0            ",VLOOKUP($A16,Page2,5)))</f>
        <v>1751.5435430863945</v>
      </c>
      <c r="G16" s="39">
        <f>IF($A16=0,0,VLOOKUP($A16,Page2,6))</f>
        <v>21738.503685379728</v>
      </c>
      <c r="H16" s="39">
        <f>IF($A16=0,0,VLOOKUP($A16,Page2,8))</f>
        <v>16720.849602639348</v>
      </c>
      <c r="I16" s="42">
        <f>IF($A16=0,0,VLOOKUP($A16,Page2,10))</f>
        <v>463844.58519991499</v>
      </c>
    </row>
    <row r="17" spans="1:9" ht="7" customHeight="1" x14ac:dyDescent="0.35">
      <c r="C17" s="41"/>
      <c r="D17" s="38"/>
      <c r="E17" s="38"/>
      <c r="F17" s="39"/>
      <c r="G17" s="39"/>
      <c r="H17" s="39"/>
      <c r="I17" s="42"/>
    </row>
    <row r="18" spans="1:9" ht="13" customHeight="1" x14ac:dyDescent="0.35">
      <c r="A18">
        <f>IF(OR(A16+1&gt;=$A$37,A16=0),0,A16+1)</f>
        <v>6</v>
      </c>
      <c r="C18" s="41">
        <f>IF($A18=0,0,VLOOKUP($A18,Page2,2))</f>
        <v>2045</v>
      </c>
      <c r="D18" s="38">
        <f>IF($A18=0,0,VLOOKUP($A18,Page2,3))</f>
        <v>62</v>
      </c>
      <c r="E18" s="38">
        <f>IF($A18=0,0,VLOOKUP($A18,Page2,4))</f>
        <v>60</v>
      </c>
      <c r="F18" s="39">
        <f>IF($A18=0,0,IF(AND($A18&gt;0,VLOOKUP($A18,Page2,5)=0),"$0            ",VLOOKUP($A18,Page2,5)))</f>
        <v>1981.7107498834898</v>
      </c>
      <c r="G18" s="39">
        <f>IF($A18=0,0,VLOOKUP($A18,Page2,6))</f>
        <v>30964.372557829935</v>
      </c>
      <c r="H18" s="39">
        <f>IF($A18=0,0,VLOOKUP($A18,Page2,8))</f>
        <v>18918.10656693509</v>
      </c>
      <c r="I18" s="42">
        <f>IF($A18=0,0,VLOOKUP($A18,Page2,10))</f>
        <v>460541.90376881039</v>
      </c>
    </row>
    <row r="19" spans="1:9" ht="13" customHeight="1" x14ac:dyDescent="0.35">
      <c r="A19">
        <f>IF(OR(A18+1&gt;=$A$37,A18=0),0,A18+1)</f>
        <v>7</v>
      </c>
      <c r="C19" s="41">
        <f>IF($A19=0,0,VLOOKUP($A19,Page2,2))</f>
        <v>2050</v>
      </c>
      <c r="D19" s="38">
        <f>IF($A19=0,0,VLOOKUP($A19,Page2,3))</f>
        <v>67</v>
      </c>
      <c r="E19" s="38">
        <f>IF($A19=0,0,VLOOKUP($A19,Page2,4))</f>
        <v>65</v>
      </c>
      <c r="F19" s="39">
        <f>IF($A19=0,0,IF(AND($A19&gt;0,VLOOKUP($A19,Page2,5)=0),"$0            ",VLOOKUP($A19,Page2,5)))</f>
        <v>2242.1238179918187</v>
      </c>
      <c r="G19" s="39">
        <f>IF($A19=0,0,VLOOKUP($A19,Page2,6))</f>
        <v>41402.596371172156</v>
      </c>
      <c r="H19" s="39">
        <f>IF($A19=0,0,VLOOKUP($A19,Page2,8))</f>
        <v>21404.101142170417</v>
      </c>
      <c r="I19" s="42">
        <f>IF($A19=0,0,VLOOKUP($A19,Page2,10))</f>
        <v>445400.91115911218</v>
      </c>
    </row>
    <row r="20" spans="1:9" ht="13" customHeight="1" x14ac:dyDescent="0.35">
      <c r="A20">
        <f>IF(OR(A19+1&gt;=$A$37,A19=0),0,A19+1)</f>
        <v>8</v>
      </c>
      <c r="C20" s="41">
        <f>IF($A20=0,0,VLOOKUP($A20,Page2,2))</f>
        <v>2055</v>
      </c>
      <c r="D20" s="38">
        <f>IF($A20=0,0,VLOOKUP($A20,Page2,3))</f>
        <v>72</v>
      </c>
      <c r="E20" s="38">
        <f>IF($A20=0,0,VLOOKUP($A20,Page2,4))</f>
        <v>70</v>
      </c>
      <c r="F20" s="39">
        <f>IF($A20=0,0,IF(AND($A20&gt;0,VLOOKUP($A20,Page2,5)=0),"$0            ",VLOOKUP($A20,Page2,5)))</f>
        <v>2536.7573019936267</v>
      </c>
      <c r="G20" s="39">
        <f>IF($A20=0,0,VLOOKUP($A20,Page2,6))</f>
        <v>53212.488521578103</v>
      </c>
      <c r="H20" s="39">
        <f>IF($A20=0,0,VLOOKUP($A20,Page2,8))</f>
        <v>24216.775821793199</v>
      </c>
      <c r="I20" s="42">
        <f>IF($A20=0,0,VLOOKUP($A20,Page2,10))</f>
        <v>417418.0631069619</v>
      </c>
    </row>
    <row r="21" spans="1:9" ht="13" customHeight="1" x14ac:dyDescent="0.35">
      <c r="A21">
        <f>IF(OR(A20+1&gt;=$A$37,A20=0),0,A20+1)</f>
        <v>9</v>
      </c>
      <c r="C21" s="41">
        <f>IF($A21=0,0,VLOOKUP($A21,Page2,2))</f>
        <v>2060</v>
      </c>
      <c r="D21" s="38">
        <f>IF($A21=0,0,VLOOKUP($A21,Page2,3))</f>
        <v>77</v>
      </c>
      <c r="E21" s="38">
        <f>IF($A21=0,0,VLOOKUP($A21,Page2,4))</f>
        <v>75</v>
      </c>
      <c r="F21" s="39" t="str">
        <f>IF($A21=0,0,IF(AND($A21&gt;0,VLOOKUP($A21,Page2,5)=0),"$0            ",VLOOKUP($A21,Page2,5)))</f>
        <v xml:space="preserve">$0            </v>
      </c>
      <c r="G21" s="39">
        <f>IF($A21=0,0,VLOOKUP($A21,Page2,6))</f>
        <v>53212.488521578103</v>
      </c>
      <c r="H21" s="39">
        <f>IF($A21=0,0,VLOOKUP($A21,Page2,8))</f>
        <v>27399.059054507932</v>
      </c>
      <c r="I21" s="42">
        <f>IF($A21=0,0,VLOOKUP($A21,Page2,10))</f>
        <v>375795.04418674274</v>
      </c>
    </row>
    <row r="22" spans="1:9" ht="13" customHeight="1" x14ac:dyDescent="0.35">
      <c r="A22">
        <f>IF(OR(A21+1&gt;=$A$37,A21=0),0,A21+1)</f>
        <v>10</v>
      </c>
      <c r="C22" s="41">
        <f>IF($A22=0,0,VLOOKUP($A22,Page2,2))</f>
        <v>2065</v>
      </c>
      <c r="D22" s="38">
        <f>IF($A22=0,0,VLOOKUP($A22,Page2,3))</f>
        <v>82</v>
      </c>
      <c r="E22" s="38">
        <f>IF($A22=0,0,VLOOKUP($A22,Page2,4))</f>
        <v>80</v>
      </c>
      <c r="F22" s="39" t="str">
        <f>IF($A22=0,0,IF(AND($A22&gt;0,VLOOKUP($A22,Page2,5)=0),"$0            ",VLOOKUP($A22,Page2,5)))</f>
        <v xml:space="preserve">$0            </v>
      </c>
      <c r="G22" s="39">
        <f>IF($A22=0,0,VLOOKUP($A22,Page2,6))</f>
        <v>53212.488521578103</v>
      </c>
      <c r="H22" s="39">
        <f>IF($A22=0,0,VLOOKUP($A22,Page2,8))</f>
        <v>30999.520439745502</v>
      </c>
      <c r="I22" s="42">
        <f>IF($A22=0,0,VLOOKUP($A22,Page2,10))</f>
        <v>321999.09746801492</v>
      </c>
    </row>
    <row r="23" spans="1:9" ht="7" customHeight="1" x14ac:dyDescent="0.35">
      <c r="C23" s="41"/>
      <c r="D23" s="38"/>
      <c r="E23" s="38"/>
      <c r="F23" s="39"/>
      <c r="G23" s="39"/>
      <c r="H23" s="39"/>
      <c r="I23" s="42"/>
    </row>
    <row r="24" spans="1:9" ht="13" customHeight="1" x14ac:dyDescent="0.35">
      <c r="A24">
        <f>IF(OR(A22+1&gt;=$A$37,A22=0),0,A22+1)</f>
        <v>11</v>
      </c>
      <c r="C24" s="41">
        <f>IF($A24=0,0,VLOOKUP($A24,Page2,2))</f>
        <v>2070</v>
      </c>
      <c r="D24" s="38">
        <f>IF($A24=0,0,VLOOKUP($A24,Page2,3))</f>
        <v>87</v>
      </c>
      <c r="E24" s="38">
        <f>IF($A24=0,0,VLOOKUP($A24,Page2,4))</f>
        <v>85</v>
      </c>
      <c r="F24" s="39" t="str">
        <f>IF($A24=0,0,IF(AND($A24&gt;0,VLOOKUP($A24,Page2,5)=0),"$0            ",VLOOKUP($A24,Page2,5)))</f>
        <v xml:space="preserve">$0            </v>
      </c>
      <c r="G24" s="39">
        <f>IF($A24=0,0,VLOOKUP($A24,Page2,6))</f>
        <v>53212.488521578103</v>
      </c>
      <c r="H24" s="39">
        <f>IF($A24=0,0,VLOOKUP($A24,Page2,8))</f>
        <v>35073.112021198845</v>
      </c>
      <c r="I24" s="42">
        <f>IF($A24=0,0,VLOOKUP($A24,Page2,10))</f>
        <v>259068.58330398623</v>
      </c>
    </row>
    <row r="25" spans="1:9" ht="13" customHeight="1" x14ac:dyDescent="0.35">
      <c r="A25">
        <f>IF(OR(A24+1&gt;=$A$37,A24=0),0,A24+1)</f>
        <v>12</v>
      </c>
      <c r="C25" s="41">
        <f>IF($A25=0,0,VLOOKUP($A25,Page2,2))</f>
        <v>2075</v>
      </c>
      <c r="D25" s="38">
        <f>IF($A25=0,0,VLOOKUP($A25,Page2,3))</f>
        <v>92</v>
      </c>
      <c r="E25" s="38">
        <f>IF($A25=0,0,VLOOKUP($A25,Page2,4))</f>
        <v>90</v>
      </c>
      <c r="F25" s="39" t="str">
        <f>IF($A25=0,0,IF(AND($A25&gt;0,VLOOKUP($A25,Page2,5)=0),"$0            ",VLOOKUP($A25,Page2,5)))</f>
        <v xml:space="preserve">$0            </v>
      </c>
      <c r="G25" s="39">
        <f>IF($A25=0,0,VLOOKUP($A25,Page2,6))</f>
        <v>53212.488521578103</v>
      </c>
      <c r="H25" s="39">
        <f>IF($A25=0,0,VLOOKUP($A25,Page2,8))</f>
        <v>39682.006992417271</v>
      </c>
      <c r="I25" s="42">
        <f>IF($A25=0,0,VLOOKUP($A25,Page2,10))</f>
        <v>199086.83597658676</v>
      </c>
    </row>
    <row r="26" spans="1:9" ht="13" customHeight="1" x14ac:dyDescent="0.35">
      <c r="A26">
        <f>IF(OR(A25+1&gt;=$A$37,A25=0),0,A25+1)</f>
        <v>13</v>
      </c>
      <c r="C26" s="41">
        <f>IF($A26=0,0,VLOOKUP($A26,Page2,2))</f>
        <v>2080</v>
      </c>
      <c r="D26" s="38">
        <f>IF($A26=0,0,VLOOKUP($A26,Page2,3))</f>
        <v>97</v>
      </c>
      <c r="E26" s="38">
        <f>IF($A26=0,0,VLOOKUP($A26,Page2,4))</f>
        <v>95</v>
      </c>
      <c r="F26" s="39" t="str">
        <f>IF($A26=0,0,IF(AND($A26&gt;0,VLOOKUP($A26,Page2,5)=0),"$0            ",VLOOKUP($A26,Page2,5)))</f>
        <v xml:space="preserve">$0            </v>
      </c>
      <c r="G26" s="39">
        <f>IF($A26=0,0,VLOOKUP($A26,Page2,6))</f>
        <v>53212.488521578103</v>
      </c>
      <c r="H26" s="39">
        <f>IF($A26=0,0,VLOOKUP($A26,Page2,8))</f>
        <v>44896.548615204076</v>
      </c>
      <c r="I26" s="42">
        <f>IF($A26=0,0,VLOOKUP($A26,Page2,10))</f>
        <v>149662.5648889044</v>
      </c>
    </row>
    <row r="27" spans="1:9" ht="13" customHeight="1" x14ac:dyDescent="0.35">
      <c r="A27">
        <f>IF(OR(A26+1&gt;=$A$37,A26=0),0,A26+1)</f>
        <v>14</v>
      </c>
      <c r="C27" s="41">
        <f>IF($A27=0,0,VLOOKUP($A27,Page2,2))</f>
        <v>2085</v>
      </c>
      <c r="D27" s="38">
        <f>IF($A27=0,0,VLOOKUP($A27,Page2,3))</f>
        <v>102</v>
      </c>
      <c r="E27" s="38">
        <f>IF($A27=0,0,VLOOKUP($A27,Page2,4))</f>
        <v>100</v>
      </c>
      <c r="F27" s="39" t="str">
        <f>IF($A27=0,0,IF(AND($A27&gt;0,VLOOKUP($A27,Page2,5)=0),"$0            ",VLOOKUP($A27,Page2,5)))</f>
        <v xml:space="preserve">$0            </v>
      </c>
      <c r="G27" s="39">
        <f>IF($A27=0,0,VLOOKUP($A27,Page2,6))</f>
        <v>53212.488521578103</v>
      </c>
      <c r="H27" s="39">
        <f>IF($A27=0,0,VLOOKUP($A27,Page2,8))</f>
        <v>50796.323833685106</v>
      </c>
      <c r="I27" s="42">
        <f>IF($A27=0,0,VLOOKUP($A27,Page2,10))</f>
        <v>115481.58976816811</v>
      </c>
    </row>
    <row r="28" spans="1:9" ht="13" customHeight="1" x14ac:dyDescent="0.35">
      <c r="A28">
        <f>IF(OR(A27+1&gt;=$A$37,A27=0),0,A27+1)</f>
        <v>0</v>
      </c>
      <c r="C28" s="41">
        <f>IF($A28=0,0,VLOOKUP($A28,Page2,2))</f>
        <v>0</v>
      </c>
      <c r="D28" s="38">
        <f>IF($A28=0,0,VLOOKUP($A28,Page2,3))</f>
        <v>0</v>
      </c>
      <c r="E28" s="38">
        <f>IF($A28=0,0,VLOOKUP($A28,Page2,4))</f>
        <v>0</v>
      </c>
      <c r="F28" s="39">
        <f>IF($A28=0,0,IF(AND($A28&gt;0,VLOOKUP($A28,Page2,5)=0),"$0            ",VLOOKUP($A28,Page2,5)))</f>
        <v>0</v>
      </c>
      <c r="G28" s="39">
        <f>IF($A28=0,0,VLOOKUP($A28,Page2,6))</f>
        <v>0</v>
      </c>
      <c r="H28" s="39">
        <f>IF($A28=0,0,VLOOKUP($A28,Page2,8))</f>
        <v>0</v>
      </c>
      <c r="I28" s="42">
        <f>IF($A28=0,0,VLOOKUP($A28,Page2,10))</f>
        <v>0</v>
      </c>
    </row>
    <row r="29" spans="1:9" ht="7" customHeight="1" x14ac:dyDescent="0.35">
      <c r="C29" s="41"/>
      <c r="D29" s="38"/>
      <c r="E29" s="38"/>
      <c r="F29" s="39"/>
      <c r="G29" s="39"/>
      <c r="H29" s="39"/>
      <c r="I29" s="42"/>
    </row>
    <row r="30" spans="1:9" ht="13" customHeight="1" x14ac:dyDescent="0.35">
      <c r="A30">
        <f>IF(OR(A28+1&gt;=$A$37,A28=0),0,A28+1)</f>
        <v>0</v>
      </c>
      <c r="C30" s="41">
        <f>IF($A30=0,0,VLOOKUP($A30,Page2,2))</f>
        <v>0</v>
      </c>
      <c r="D30" s="38">
        <f>IF($A30=0,0,VLOOKUP($A30,Page2,3))</f>
        <v>0</v>
      </c>
      <c r="E30" s="38">
        <f>IF($A30=0,0,VLOOKUP($A30,Page2,4))</f>
        <v>0</v>
      </c>
      <c r="F30" s="39">
        <f>IF($A30=0,0,IF(AND($A30&gt;0,VLOOKUP($A30,Page2,5)=0),"$0            ",VLOOKUP($A30,Page2,5)))</f>
        <v>0</v>
      </c>
      <c r="G30" s="39">
        <f>IF($A30=0,0,VLOOKUP($A30,Page2,6))</f>
        <v>0</v>
      </c>
      <c r="H30" s="39">
        <f>IF($A30=0,0,VLOOKUP($A30,Page2,8))</f>
        <v>0</v>
      </c>
      <c r="I30" s="42">
        <f>IF($A30=0,0,VLOOKUP($A30,Page2,10))</f>
        <v>0</v>
      </c>
    </row>
    <row r="31" spans="1:9" ht="13" customHeight="1" x14ac:dyDescent="0.35">
      <c r="A31">
        <f>IF(OR(A30+1&gt;=$A$37,A30=0),0,A30+1)</f>
        <v>0</v>
      </c>
      <c r="C31" s="41">
        <f>IF($A31=0,0,VLOOKUP($A31,Page2,2))</f>
        <v>0</v>
      </c>
      <c r="D31" s="38">
        <f>IF($A31=0,0,VLOOKUP($A31,Page2,3))</f>
        <v>0</v>
      </c>
      <c r="E31" s="38">
        <f>IF($A31=0,0,VLOOKUP($A31,Page2,4))</f>
        <v>0</v>
      </c>
      <c r="F31" s="39">
        <f>IF($A31=0,0,IF(AND($A31&gt;0,VLOOKUP($A31,Page2,5)=0),"$0            ",VLOOKUP($A31,Page2,5)))</f>
        <v>0</v>
      </c>
      <c r="G31" s="39">
        <f>IF($A31=0,0,VLOOKUP($A31,Page2,6))</f>
        <v>0</v>
      </c>
      <c r="H31" s="39">
        <f>IF($A31=0,0,VLOOKUP($A31,Page2,8))</f>
        <v>0</v>
      </c>
      <c r="I31" s="42">
        <f>IF($A31=0,0,VLOOKUP($A31,Page2,10))</f>
        <v>0</v>
      </c>
    </row>
    <row r="32" spans="1:9" ht="13" customHeight="1" x14ac:dyDescent="0.35">
      <c r="A32">
        <f>IF(OR(A31+1&gt;=$A$37,A31=0),0,A31+1)</f>
        <v>0</v>
      </c>
      <c r="C32" s="41">
        <f>IF($A32=0,0,VLOOKUP($A32,Page2,2))</f>
        <v>0</v>
      </c>
      <c r="D32" s="38">
        <f>IF($A32=0,0,VLOOKUP($A32,Page2,3))</f>
        <v>0</v>
      </c>
      <c r="E32" s="38">
        <f>IF($A32=0,0,VLOOKUP($A32,Page2,4))</f>
        <v>0</v>
      </c>
      <c r="F32" s="39">
        <f>IF($A32=0,0,IF(AND($A32&gt;0,VLOOKUP($A32,Page2,5)=0),"$0            ",VLOOKUP($A32,Page2,5)))</f>
        <v>0</v>
      </c>
      <c r="G32" s="39">
        <f>IF($A32=0,0,VLOOKUP($A32,Page2,6))</f>
        <v>0</v>
      </c>
      <c r="H32" s="39">
        <f>IF($A32=0,0,VLOOKUP($A32,Page2,8))</f>
        <v>0</v>
      </c>
      <c r="I32" s="42">
        <f>IF($A32=0,0,VLOOKUP($A32,Page2,10))</f>
        <v>0</v>
      </c>
    </row>
    <row r="33" spans="1:9" ht="13" customHeight="1" x14ac:dyDescent="0.35">
      <c r="A33">
        <f>IF(OR(A32+1&gt;=$A$37,A32=0),0,A32+1)</f>
        <v>0</v>
      </c>
      <c r="C33" s="41">
        <f>IF($A33=0,0,VLOOKUP($A33,Page2,2))</f>
        <v>0</v>
      </c>
      <c r="D33" s="38">
        <f>IF($A33=0,0,VLOOKUP($A33,Page2,3))</f>
        <v>0</v>
      </c>
      <c r="E33" s="38">
        <f>IF($A33=0,0,VLOOKUP($A33,Page2,4))</f>
        <v>0</v>
      </c>
      <c r="F33" s="39">
        <f>IF($A33=0,0,IF(AND($A33&gt;0,VLOOKUP($A33,Page2,5)=0),"$0            ",VLOOKUP($A33,Page2,5)))</f>
        <v>0</v>
      </c>
      <c r="G33" s="39">
        <f>IF($A33=0,0,VLOOKUP($A33,Page2,6))</f>
        <v>0</v>
      </c>
      <c r="H33" s="39">
        <f>IF($A33=0,0,VLOOKUP($A33,Page2,8))</f>
        <v>0</v>
      </c>
      <c r="I33" s="42">
        <f>IF($A33=0,0,VLOOKUP($A33,Page2,10))</f>
        <v>0</v>
      </c>
    </row>
    <row r="34" spans="1:9" ht="15.5" x14ac:dyDescent="0.35">
      <c r="C34" s="41"/>
      <c r="D34" s="38"/>
      <c r="E34" s="38"/>
      <c r="F34" s="39"/>
      <c r="G34" s="39"/>
      <c r="H34" s="39"/>
      <c r="I34" s="40"/>
    </row>
    <row r="35" spans="1:9" ht="18" customHeight="1" x14ac:dyDescent="0.4">
      <c r="C35" s="118" t="s">
        <v>244</v>
      </c>
      <c r="D35" s="46"/>
      <c r="E35" s="46"/>
      <c r="F35" s="47"/>
      <c r="G35" s="47"/>
      <c r="H35" s="47"/>
      <c r="I35" s="48"/>
    </row>
    <row r="36" spans="1:9" ht="18" customHeight="1" x14ac:dyDescent="0.4">
      <c r="C36" s="45"/>
      <c r="D36" s="46"/>
      <c r="E36" s="46"/>
      <c r="F36" s="47"/>
      <c r="G36" s="47"/>
      <c r="H36" s="47"/>
      <c r="I36" s="48"/>
    </row>
    <row r="37" spans="1:9" ht="18" customHeight="1" x14ac:dyDescent="0.4">
      <c r="A37">
        <f>Valuation!W903</f>
        <v>15</v>
      </c>
      <c r="C37" s="45"/>
      <c r="D37" s="46"/>
      <c r="E37" s="46"/>
      <c r="F37" s="47"/>
      <c r="G37" s="47"/>
      <c r="H37" s="47"/>
      <c r="I37" s="48"/>
    </row>
  </sheetData>
  <sheetProtection algorithmName="SHA-512" hashValue="iRuOVnq7gHrc5EdGOjl37EoJ4ItP6fhB8KSX2387BHMXJLLTe7bw2BMLLKE+5kAHwJMxz95nco3F4Xkgtec7Dw==" saltValue="Sks9nuGeYKO8D+PmrNFQLA==" spinCount="100000" sheet="1" selectLockedCells="1" selectUnlockedCells="1"/>
  <phoneticPr fontId="2" type="noConversion"/>
  <printOptions horizontalCentered="1"/>
  <pageMargins left="0.75" right="0.75" top="2.5" bottom="1" header="0.5" footer="0.5"/>
  <pageSetup scale="53" orientation="portrait" r:id="rId1"/>
  <headerFooter alignWithMargins="0">
    <oddFooter>&amp;R&amp;12DoD Office of the Actuary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7030A0"/>
    <pageSetUpPr fitToPage="1"/>
  </sheetPr>
  <dimension ref="A1:L11"/>
  <sheetViews>
    <sheetView showGridLines="0" showRowColHeaders="0" zoomScale="110" zoomScaleNormal="110" workbookViewId="0"/>
  </sheetViews>
  <sheetFormatPr defaultColWidth="9.1796875" defaultRowHeight="15.5" x14ac:dyDescent="0.35"/>
  <cols>
    <col min="1" max="13" width="10.453125" style="116" customWidth="1"/>
    <col min="14" max="16384" width="9.1796875" style="116"/>
  </cols>
  <sheetData>
    <row r="1" spans="1:12" ht="18" customHeight="1" x14ac:dyDescent="0.35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</row>
    <row r="2" spans="1:12" ht="18" customHeight="1" x14ac:dyDescent="0.3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</row>
    <row r="3" spans="1:12" ht="15" customHeight="1" x14ac:dyDescent="0.4">
      <c r="A3" s="115"/>
      <c r="B3" s="115"/>
      <c r="C3" s="129" t="s">
        <v>245</v>
      </c>
      <c r="D3" s="130"/>
      <c r="E3" s="130"/>
      <c r="F3" s="130"/>
      <c r="G3" s="130"/>
      <c r="H3" s="130"/>
      <c r="I3" s="131"/>
      <c r="J3" s="131"/>
      <c r="K3" s="131"/>
      <c r="L3" s="115"/>
    </row>
    <row r="4" spans="1:12" ht="15" customHeight="1" x14ac:dyDescent="0.4">
      <c r="A4" s="115"/>
      <c r="B4" s="115"/>
      <c r="C4" s="129" t="str">
        <f>CONCATENATE("can know how long ",IF(Personal!G12="Female","she","he")," might live after your death and how much lifetime income")</f>
        <v>can know how long she might live after your death and how much lifetime income</v>
      </c>
      <c r="D4" s="130"/>
      <c r="E4" s="130"/>
      <c r="F4" s="130"/>
      <c r="G4" s="130"/>
      <c r="H4" s="130"/>
      <c r="I4" s="131"/>
      <c r="J4" s="131"/>
      <c r="K4" s="131"/>
      <c r="L4" s="115"/>
    </row>
    <row r="5" spans="1:12" ht="15" customHeight="1" x14ac:dyDescent="0.4">
      <c r="A5" s="115"/>
      <c r="B5" s="115"/>
      <c r="C5" s="129" t="str">
        <f>CONCATENATE(IF(Personal!G12="Female","she","he")," will need.  This will vary based on how old ",IF(Personal!G12="Female","she","he")," is when the benefits start,")</f>
        <v>she will need.  This will vary based on how old she is when the benefits start,</v>
      </c>
      <c r="D5" s="130"/>
      <c r="E5" s="130"/>
      <c r="F5" s="130"/>
      <c r="G5" s="130"/>
      <c r="H5" s="130"/>
      <c r="I5" s="131"/>
      <c r="J5" s="131"/>
      <c r="K5" s="131"/>
      <c r="L5" s="115"/>
    </row>
    <row r="6" spans="1:12" ht="15" customHeight="1" x14ac:dyDescent="0.4">
      <c r="A6" s="115"/>
      <c r="B6" s="115"/>
      <c r="C6" s="129" t="str">
        <f>CONCATENATE("what your retired pay is then, ",IF(Personal!G12="Female","her","his")," tax rate, and ",IF(Personal!G12="Female","her","his")," life expectancy.")</f>
        <v>what your retired pay is then, her tax rate, and her life expectancy.</v>
      </c>
      <c r="D6" s="130"/>
      <c r="E6" s="130"/>
      <c r="F6" s="130"/>
      <c r="G6" s="130"/>
      <c r="H6" s="130"/>
      <c r="I6" s="131"/>
      <c r="J6" s="131"/>
      <c r="K6" s="131"/>
      <c r="L6" s="115"/>
    </row>
    <row r="7" spans="1:12" ht="15" customHeight="1" x14ac:dyDescent="0.4">
      <c r="A7" s="115"/>
      <c r="B7" s="115"/>
      <c r="C7" s="129"/>
      <c r="D7" s="130"/>
      <c r="E7" s="130"/>
      <c r="F7" s="130"/>
      <c r="G7" s="130"/>
      <c r="H7" s="130"/>
      <c r="I7" s="131"/>
      <c r="J7" s="131"/>
      <c r="K7" s="131"/>
      <c r="L7" s="115"/>
    </row>
    <row r="8" spans="1:12" ht="15" customHeight="1" x14ac:dyDescent="0.35">
      <c r="A8" s="115"/>
      <c r="B8" s="115"/>
      <c r="C8" s="129" t="s">
        <v>246</v>
      </c>
      <c r="D8" s="132"/>
      <c r="E8" s="132"/>
      <c r="F8" s="133"/>
      <c r="G8" s="133"/>
      <c r="H8" s="133"/>
      <c r="I8" s="134"/>
      <c r="J8" s="131"/>
      <c r="K8" s="131"/>
      <c r="L8" s="115"/>
    </row>
    <row r="9" spans="1:12" ht="15" customHeight="1" x14ac:dyDescent="0.35">
      <c r="A9" s="115"/>
      <c r="B9" s="115"/>
      <c r="C9" s="129" t="s">
        <v>247</v>
      </c>
      <c r="D9" s="132"/>
      <c r="E9" s="132"/>
      <c r="F9" s="133"/>
      <c r="G9" s="133"/>
      <c r="H9" s="133"/>
      <c r="I9" s="134"/>
      <c r="J9" s="131"/>
      <c r="K9" s="131"/>
      <c r="L9" s="115"/>
    </row>
    <row r="10" spans="1:12" ht="15" customHeight="1" x14ac:dyDescent="0.35">
      <c r="A10" s="115"/>
      <c r="B10" s="115"/>
      <c r="C10" s="129" t="s">
        <v>248</v>
      </c>
      <c r="D10" s="132"/>
      <c r="E10" s="132"/>
      <c r="F10" s="133"/>
      <c r="G10" s="133"/>
      <c r="H10" s="133"/>
      <c r="I10" s="134"/>
      <c r="J10" s="131"/>
      <c r="K10" s="131"/>
      <c r="L10" s="115"/>
    </row>
    <row r="11" spans="1:12" x14ac:dyDescent="0.35">
      <c r="C11" s="129" t="s">
        <v>249</v>
      </c>
    </row>
  </sheetData>
  <sheetProtection algorithmName="SHA-512" hashValue="vHtErCJNgG5WHu6lTV+hnZh3ar00EshvVhxwrvaLnGeaGEh0h7EHgefff0N1Udgkdf9rtWfRTcY37RPFcDIbZg==" saltValue="fObj3ainfVwq479mZWXHrQ==" spinCount="100000" sheet="1" selectLockedCells="1" selectUnlockedCells="1"/>
  <printOptions horizontalCentered="1"/>
  <pageMargins left="0.75" right="0.75" top="2.5" bottom="1" header="0.5" footer="0.5"/>
  <pageSetup scale="65" orientation="portrait" r:id="rId1"/>
  <headerFooter alignWithMargins="0">
    <oddFooter>&amp;R&amp;12DoD Office of the Actuary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indexed="14"/>
    <pageSetUpPr fitToPage="1"/>
  </sheetPr>
  <dimension ref="A1:L25"/>
  <sheetViews>
    <sheetView showGridLines="0" showRowColHeaders="0" zoomScale="110" zoomScaleNormal="110" workbookViewId="0"/>
  </sheetViews>
  <sheetFormatPr defaultColWidth="9.1796875" defaultRowHeight="15.5" x14ac:dyDescent="0.35"/>
  <cols>
    <col min="1" max="1" width="10.453125" style="116" customWidth="1"/>
    <col min="2" max="2" width="6" style="116" customWidth="1"/>
    <col min="3" max="10" width="9.54296875" style="116" customWidth="1"/>
    <col min="11" max="11" width="3.54296875" style="116" customWidth="1"/>
    <col min="12" max="13" width="10.453125" style="116" customWidth="1"/>
    <col min="14" max="16384" width="9.1796875" style="116"/>
  </cols>
  <sheetData>
    <row r="1" spans="1:12" ht="18" customHeight="1" x14ac:dyDescent="0.35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</row>
    <row r="2" spans="1:12" ht="18" customHeight="1" x14ac:dyDescent="0.3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</row>
    <row r="3" spans="1:12" ht="15" customHeight="1" x14ac:dyDescent="0.35">
      <c r="A3" s="115"/>
      <c r="B3" s="115"/>
      <c r="C3" s="116" t="s">
        <v>239</v>
      </c>
      <c r="D3" s="117"/>
      <c r="E3" s="117"/>
      <c r="F3" s="117"/>
      <c r="G3" s="117"/>
      <c r="H3" s="117"/>
      <c r="I3" s="115"/>
      <c r="J3" s="115"/>
      <c r="K3" s="115"/>
      <c r="L3" s="115"/>
    </row>
    <row r="4" spans="1:12" ht="15" customHeight="1" x14ac:dyDescent="0.35">
      <c r="A4" s="115"/>
      <c r="B4" s="115"/>
      <c r="C4" s="116" t="s">
        <v>240</v>
      </c>
      <c r="D4" s="117"/>
      <c r="E4" s="117"/>
      <c r="F4" s="117"/>
      <c r="G4" s="117"/>
      <c r="H4" s="117"/>
      <c r="I4" s="115"/>
      <c r="J4" s="115"/>
      <c r="K4" s="115"/>
      <c r="L4" s="115"/>
    </row>
    <row r="5" spans="1:12" ht="15" customHeight="1" x14ac:dyDescent="0.35">
      <c r="A5" s="115"/>
      <c r="B5" s="115"/>
      <c r="C5" s="116" t="s">
        <v>241</v>
      </c>
      <c r="D5" s="117"/>
      <c r="E5" s="117"/>
      <c r="F5" s="117"/>
      <c r="G5" s="117"/>
      <c r="H5" s="117"/>
      <c r="I5" s="115"/>
      <c r="J5" s="115"/>
      <c r="K5" s="115"/>
      <c r="L5" s="115"/>
    </row>
    <row r="6" spans="1:12" ht="15" customHeight="1" x14ac:dyDescent="0.35">
      <c r="A6" s="115"/>
      <c r="B6" s="115"/>
      <c r="C6" s="116" t="s">
        <v>243</v>
      </c>
      <c r="D6" s="117"/>
      <c r="E6" s="117"/>
      <c r="F6" s="117"/>
      <c r="G6" s="117"/>
      <c r="H6" s="117"/>
      <c r="I6" s="115"/>
      <c r="J6" s="115"/>
      <c r="K6" s="115"/>
      <c r="L6" s="115"/>
    </row>
    <row r="7" spans="1:12" ht="15" customHeight="1" x14ac:dyDescent="0.35">
      <c r="A7" s="115"/>
      <c r="B7" s="115"/>
      <c r="C7" s="116" t="s">
        <v>242</v>
      </c>
      <c r="D7" s="117"/>
      <c r="E7" s="117"/>
      <c r="F7" s="117"/>
      <c r="G7" s="117"/>
      <c r="H7" s="117"/>
      <c r="I7" s="115"/>
      <c r="J7" s="115"/>
      <c r="K7" s="115"/>
      <c r="L7" s="115"/>
    </row>
    <row r="8" spans="1:12" ht="15" customHeight="1" x14ac:dyDescent="0.35">
      <c r="A8" s="115"/>
      <c r="B8" s="115"/>
      <c r="C8" s="116" t="s">
        <v>229</v>
      </c>
      <c r="D8" s="117"/>
      <c r="E8" s="117"/>
      <c r="F8" s="117"/>
      <c r="G8" s="117"/>
      <c r="H8" s="117"/>
      <c r="I8" s="115"/>
      <c r="J8" s="115"/>
      <c r="K8" s="115"/>
      <c r="L8" s="115"/>
    </row>
    <row r="9" spans="1:12" ht="15" customHeight="1" x14ac:dyDescent="0.35">
      <c r="A9" s="115"/>
      <c r="B9" s="115"/>
      <c r="C9" s="116" t="s">
        <v>230</v>
      </c>
      <c r="D9" s="117"/>
      <c r="E9" s="117"/>
      <c r="F9" s="117"/>
      <c r="G9" s="117"/>
      <c r="H9" s="117"/>
      <c r="I9" s="115"/>
      <c r="J9" s="115"/>
      <c r="K9" s="115"/>
      <c r="L9" s="115"/>
    </row>
    <row r="10" spans="1:12" ht="15" customHeight="1" x14ac:dyDescent="0.35">
      <c r="A10" s="115"/>
      <c r="B10" s="115"/>
      <c r="C10" s="116" t="s">
        <v>231</v>
      </c>
      <c r="D10" s="117"/>
      <c r="E10" s="117"/>
      <c r="F10" s="117"/>
      <c r="G10" s="117"/>
      <c r="H10" s="117"/>
      <c r="I10" s="115"/>
      <c r="J10" s="115"/>
      <c r="K10" s="115"/>
      <c r="L10" s="115"/>
    </row>
    <row r="11" spans="1:12" ht="15" customHeight="1" x14ac:dyDescent="0.35">
      <c r="A11" s="115"/>
      <c r="B11" s="115"/>
      <c r="C11" s="116" t="s">
        <v>232</v>
      </c>
      <c r="D11" s="117"/>
      <c r="E11" s="117"/>
      <c r="F11" s="117"/>
      <c r="G11" s="117"/>
      <c r="H11" s="117"/>
      <c r="I11" s="115"/>
      <c r="J11" s="115"/>
      <c r="K11" s="115"/>
      <c r="L11" s="115"/>
    </row>
    <row r="12" spans="1:12" ht="15" customHeight="1" x14ac:dyDescent="0.35">
      <c r="A12" s="115"/>
      <c r="B12" s="115"/>
      <c r="C12" s="116" t="s">
        <v>233</v>
      </c>
      <c r="D12" s="117"/>
      <c r="E12" s="117"/>
      <c r="F12" s="117"/>
      <c r="G12" s="117"/>
      <c r="H12" s="117"/>
      <c r="I12" s="115"/>
      <c r="J12" s="115"/>
      <c r="K12" s="115"/>
      <c r="L12" s="115"/>
    </row>
    <row r="13" spans="1:12" ht="17.5" x14ac:dyDescent="0.35">
      <c r="A13" s="115"/>
      <c r="B13" s="115"/>
      <c r="D13" s="117"/>
      <c r="E13" s="117"/>
      <c r="F13" s="117"/>
      <c r="G13" s="117"/>
      <c r="H13" s="117"/>
      <c r="I13" s="115"/>
      <c r="J13" s="115"/>
      <c r="K13" s="115"/>
      <c r="L13" s="115"/>
    </row>
    <row r="14" spans="1:12" ht="17.5" x14ac:dyDescent="0.35">
      <c r="A14" s="115"/>
      <c r="B14" s="117"/>
      <c r="C14" s="117"/>
      <c r="D14" s="117"/>
      <c r="E14" s="117"/>
      <c r="F14" s="117"/>
      <c r="G14" s="117"/>
      <c r="H14" s="115"/>
      <c r="I14" s="115"/>
      <c r="J14" s="115"/>
      <c r="K14" s="115"/>
      <c r="L14" s="115"/>
    </row>
    <row r="15" spans="1:12" ht="30" customHeight="1" x14ac:dyDescent="0.35">
      <c r="A15" s="115"/>
      <c r="B15" s="200" t="s">
        <v>250</v>
      </c>
      <c r="C15" s="201"/>
      <c r="D15" s="201"/>
      <c r="E15" s="201"/>
      <c r="F15" s="201"/>
      <c r="G15" s="201"/>
      <c r="H15" s="201"/>
      <c r="I15" s="201"/>
      <c r="J15" s="201"/>
      <c r="K15" s="202"/>
      <c r="L15" s="115"/>
    </row>
    <row r="16" spans="1:12" ht="30" customHeight="1" x14ac:dyDescent="0.35">
      <c r="A16" s="115"/>
      <c r="B16" s="203"/>
      <c r="C16" s="204"/>
      <c r="D16" s="204"/>
      <c r="E16" s="204"/>
      <c r="F16" s="204"/>
      <c r="G16" s="204"/>
      <c r="H16" s="204"/>
      <c r="I16" s="204"/>
      <c r="J16" s="204"/>
      <c r="K16" s="205"/>
      <c r="L16" s="115"/>
    </row>
    <row r="17" spans="1:12" ht="17.5" x14ac:dyDescent="0.35">
      <c r="A17" s="115"/>
      <c r="B17" s="117"/>
      <c r="C17" s="117"/>
      <c r="D17" s="117"/>
      <c r="E17" s="117"/>
      <c r="F17" s="117"/>
      <c r="G17" s="117"/>
      <c r="H17" s="115"/>
      <c r="I17" s="115"/>
      <c r="J17" s="115"/>
      <c r="K17" s="115"/>
      <c r="L17" s="115"/>
    </row>
    <row r="18" spans="1:12" ht="17.5" x14ac:dyDescent="0.35">
      <c r="A18" s="115"/>
      <c r="B18" s="115"/>
      <c r="D18" s="117"/>
      <c r="E18" s="117"/>
      <c r="F18" s="117"/>
      <c r="G18" s="117"/>
      <c r="H18" s="117"/>
      <c r="I18" s="115"/>
      <c r="J18" s="115"/>
      <c r="K18" s="115"/>
      <c r="L18" s="115"/>
    </row>
    <row r="19" spans="1:12" ht="15" customHeight="1" x14ac:dyDescent="0.35">
      <c r="A19" s="115"/>
      <c r="B19" s="115"/>
      <c r="C19" s="116" t="s">
        <v>234</v>
      </c>
      <c r="D19" s="117"/>
      <c r="E19" s="117"/>
      <c r="F19" s="117"/>
      <c r="G19" s="117"/>
      <c r="H19" s="117"/>
      <c r="I19" s="115"/>
      <c r="J19" s="115"/>
      <c r="K19" s="115"/>
      <c r="L19" s="115"/>
    </row>
    <row r="20" spans="1:12" ht="15" customHeight="1" x14ac:dyDescent="0.35">
      <c r="A20" s="115"/>
      <c r="B20" s="115"/>
      <c r="C20" s="116" t="s">
        <v>235</v>
      </c>
      <c r="D20" s="117"/>
      <c r="E20" s="117"/>
      <c r="F20" s="117"/>
      <c r="G20" s="117"/>
      <c r="H20" s="117"/>
      <c r="I20" s="115"/>
      <c r="J20" s="115"/>
      <c r="K20" s="115"/>
      <c r="L20" s="115"/>
    </row>
    <row r="21" spans="1:12" ht="15" customHeight="1" x14ac:dyDescent="0.35">
      <c r="A21" s="115"/>
      <c r="B21" s="115"/>
      <c r="C21" s="116" t="s">
        <v>236</v>
      </c>
      <c r="D21" s="117"/>
      <c r="E21" s="117"/>
      <c r="F21" s="117"/>
      <c r="G21" s="117"/>
      <c r="H21" s="117"/>
      <c r="I21" s="115"/>
      <c r="J21" s="115"/>
      <c r="K21" s="115"/>
      <c r="L21" s="115"/>
    </row>
    <row r="22" spans="1:12" ht="15" customHeight="1" x14ac:dyDescent="0.35">
      <c r="A22" s="115"/>
      <c r="B22" s="115"/>
      <c r="C22" s="116" t="s">
        <v>237</v>
      </c>
      <c r="D22" s="117"/>
      <c r="E22" s="117"/>
      <c r="F22" s="117"/>
      <c r="G22" s="117"/>
      <c r="H22" s="117"/>
      <c r="I22" s="115"/>
      <c r="J22" s="115"/>
      <c r="K22" s="115"/>
      <c r="L22" s="115"/>
    </row>
    <row r="23" spans="1:12" ht="15" customHeight="1" x14ac:dyDescent="0.35">
      <c r="A23" s="115"/>
      <c r="B23" s="115"/>
      <c r="C23" s="116" t="s">
        <v>238</v>
      </c>
      <c r="D23" s="117"/>
      <c r="E23" s="117"/>
      <c r="F23" s="117"/>
      <c r="G23" s="117"/>
      <c r="H23" s="117"/>
      <c r="I23" s="115"/>
      <c r="J23" s="115"/>
      <c r="K23" s="115"/>
      <c r="L23" s="115"/>
    </row>
    <row r="24" spans="1:12" x14ac:dyDescent="0.35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</row>
    <row r="25" spans="1:12" x14ac:dyDescent="0.35">
      <c r="A25" s="115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</row>
  </sheetData>
  <sheetProtection algorithmName="SHA-512" hashValue="r6ibdO11Ns+BpHb4Q79Pc8/kyPjzQxLtftPI28w0GNy9tFWjzXFmauWJZ9LEPLcO4jq/FsUSKjesrLcYvoDyLg==" saltValue="UaSZDfHZ+eXw20vNyDGHJA==" spinCount="100000" sheet="1" selectLockedCells="1" selectUnlockedCells="1"/>
  <mergeCells count="1">
    <mergeCell ref="B15:K16"/>
  </mergeCells>
  <printOptions horizontalCentered="1"/>
  <pageMargins left="0.75" right="0.75" top="2.5" bottom="1" header="0.5" footer="0.5"/>
  <pageSetup scale="96" orientation="portrait" r:id="rId1"/>
  <headerFooter alignWithMargins="0">
    <oddFooter>&amp;R&amp;12DoD Office of the Actuary
&amp;F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Directions</vt:lpstr>
      <vt:lpstr>Message From Chief Actuary</vt:lpstr>
      <vt:lpstr>Personal</vt:lpstr>
      <vt:lpstr>Career</vt:lpstr>
      <vt:lpstr>Retiree Assumptions</vt:lpstr>
      <vt:lpstr>Subsidy</vt:lpstr>
      <vt:lpstr>Costs &amp; Benefits</vt:lpstr>
      <vt:lpstr>Lifetime Value</vt:lpstr>
      <vt:lpstr>Mortality &amp; Health</vt:lpstr>
      <vt:lpstr>Taxes</vt:lpstr>
      <vt:lpstr>Economics</vt:lpstr>
      <vt:lpstr>Calculations</vt:lpstr>
      <vt:lpstr>Valuation</vt:lpstr>
      <vt:lpstr>Mort Rates</vt:lpstr>
      <vt:lpstr>mil mi val</vt:lpstr>
      <vt:lpstr>Mort Imp Cume</vt:lpstr>
      <vt:lpstr>Sheet1</vt:lpstr>
      <vt:lpstr>Colas</vt:lpstr>
      <vt:lpstr>Months</vt:lpstr>
      <vt:lpstr>Mort_Imp_Retirees</vt:lpstr>
      <vt:lpstr>Mort_Imp_Survivors</vt:lpstr>
      <vt:lpstr>Page2</vt:lpstr>
      <vt:lpstr>Career!Print_Area</vt:lpstr>
      <vt:lpstr>'Costs &amp; Benefits'!Print_Area</vt:lpstr>
      <vt:lpstr>'Lifetime Value'!Print_Area</vt:lpstr>
      <vt:lpstr>'Message From Chief Actuary'!Print_Area</vt:lpstr>
      <vt:lpstr>'Mortality &amp; Health'!Print_Area</vt:lpstr>
      <vt:lpstr>Personal!Print_Area</vt:lpstr>
      <vt:lpstr>'Retiree Assumptions'!Print_Area</vt:lpstr>
      <vt:lpstr>Subsidy!Print_Area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Davis, Philip B CIV DODHRA OACT (USA)</cp:lastModifiedBy>
  <cp:lastPrinted>2021-01-19T17:29:53Z</cp:lastPrinted>
  <dcterms:created xsi:type="dcterms:W3CDTF">2004-02-18T19:37:57Z</dcterms:created>
  <dcterms:modified xsi:type="dcterms:W3CDTF">2025-03-21T14:57:27Z</dcterms:modified>
</cp:coreProperties>
</file>